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25"/>
  <workbookPr defaultThemeVersion="166925"/>
  <mc:AlternateContent xmlns:mc="http://schemas.openxmlformats.org/markup-compatibility/2006">
    <mc:Choice Requires="x15">
      <x15ac:absPath xmlns:x15ac="http://schemas.microsoft.com/office/spreadsheetml/2010/11/ac" url="C:\Users\Alan\Documents\GitHub\heat-pump-study\field_studies\cadmus_vt\"/>
    </mc:Choice>
  </mc:AlternateContent>
  <xr:revisionPtr revIDLastSave="0" documentId="8_{9CE2BBEC-6F05-4A25-859F-DAB96C055022}" xr6:coauthVersionLast="34" xr6:coauthVersionMax="34" xr10:uidLastSave="{00000000-0000-0000-0000-000000000000}"/>
  <bookViews>
    <workbookView xWindow="0" yWindow="0" windowWidth="17490" windowHeight="7980" xr2:uid="{00000000-000D-0000-FFFF-FFFF00000000}"/>
  </bookViews>
  <sheets>
    <sheet name="FinalCalculator" sheetId="6" r:id="rId1"/>
    <sheet name="Assumptions" sheetId="9" r:id="rId2"/>
    <sheet name="ccHP_Unit_Review" sheetId="2" r:id="rId3"/>
    <sheet name="8760_Model" sheetId="4" r:id="rId4"/>
    <sheet name="Current Product List (3.9.17)" sheetId="3" r:id="rId5"/>
  </sheets>
  <definedNames>
    <definedName name="_xlnm._FilterDatabase" localSheetId="3" hidden="1">'8760_Model'!$A$1:$S$8761</definedName>
    <definedName name="_xlnm._FilterDatabase" localSheetId="2" hidden="1">ccHP_Unit_Review!$AG$47:$AM$108</definedName>
    <definedName name="_xlnm._FilterDatabase" localSheetId="4" hidden="1">'Current Product List (3.9.17)'!$A$6:$BG$318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5" i="6" l="1"/>
  <c r="AA3" i="2"/>
  <c r="AC5" i="2"/>
  <c r="AE11" i="2" s="1"/>
  <c r="AA2" i="2"/>
  <c r="AC2" i="2"/>
  <c r="AC3" i="2"/>
  <c r="AD10" i="2"/>
  <c r="AD9" i="2"/>
  <c r="D60" i="6"/>
  <c r="D61" i="6"/>
  <c r="D59" i="6"/>
  <c r="C60" i="6"/>
  <c r="C61" i="6"/>
  <c r="C59" i="6"/>
  <c r="C42" i="6"/>
  <c r="C43" i="6"/>
  <c r="C41" i="6"/>
  <c r="H42" i="6"/>
  <c r="H43" i="6"/>
  <c r="H41" i="6"/>
  <c r="G42" i="6"/>
  <c r="G43" i="6"/>
  <c r="G41" i="6"/>
  <c r="F40" i="6"/>
  <c r="E42" i="6"/>
  <c r="E43" i="6"/>
  <c r="E41" i="6"/>
  <c r="D42" i="6"/>
  <c r="D43" i="6"/>
  <c r="D41" i="6"/>
  <c r="N336" i="4"/>
  <c r="N337" i="4"/>
  <c r="N338" i="4"/>
  <c r="N339" i="4"/>
  <c r="N340" i="4"/>
  <c r="N341" i="4"/>
  <c r="N342" i="4"/>
  <c r="N343" i="4"/>
  <c r="N344" i="4"/>
  <c r="N345" i="4"/>
  <c r="N346" i="4"/>
  <c r="N347" i="4"/>
  <c r="N389" i="4"/>
  <c r="N390" i="4"/>
  <c r="N391" i="4"/>
  <c r="N392" i="4"/>
  <c r="N393" i="4"/>
  <c r="N394" i="4"/>
  <c r="N395" i="4"/>
  <c r="N396" i="4"/>
  <c r="N405" i="4"/>
  <c r="N406" i="4"/>
  <c r="N529" i="4"/>
  <c r="N530" i="4"/>
  <c r="N531" i="4"/>
  <c r="N532" i="4"/>
  <c r="N533" i="4"/>
  <c r="N534" i="4"/>
  <c r="N535" i="4"/>
  <c r="N536" i="4"/>
  <c r="N537" i="4"/>
  <c r="N538" i="4"/>
  <c r="N539" i="4"/>
  <c r="N540"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729" i="4"/>
  <c r="N730" i="4"/>
  <c r="N731" i="4"/>
  <c r="N742" i="4"/>
  <c r="N743" i="4"/>
  <c r="N744" i="4"/>
  <c r="N749" i="4"/>
  <c r="N1104" i="4"/>
  <c r="N1105" i="4"/>
  <c r="N1106" i="4"/>
  <c r="N1107" i="4"/>
  <c r="N1108" i="4"/>
  <c r="N1109" i="4"/>
  <c r="N1110" i="4"/>
  <c r="N1111" i="4"/>
  <c r="N1112" i="4"/>
  <c r="N1253" i="4"/>
  <c r="N1254" i="4"/>
  <c r="N1255" i="4"/>
  <c r="N1256" i="4"/>
  <c r="N1257" i="4"/>
  <c r="N1258" i="4"/>
  <c r="N1274" i="4"/>
  <c r="N1275" i="4"/>
  <c r="N1276" i="4"/>
  <c r="N1277" i="4"/>
  <c r="N1278" i="4"/>
  <c r="N1279" i="4"/>
  <c r="N1280" i="4"/>
  <c r="N1281" i="4"/>
  <c r="N1282" i="4"/>
  <c r="N1470" i="4"/>
  <c r="N1471" i="4"/>
  <c r="N1472" i="4"/>
  <c r="N1473" i="4"/>
  <c r="N1474" i="4"/>
  <c r="N1490" i="4"/>
  <c r="N1491" i="4"/>
  <c r="N1492" i="4"/>
  <c r="N1493" i="4"/>
  <c r="N1494" i="4"/>
  <c r="O2390" i="4"/>
  <c r="O2391" i="4"/>
  <c r="O2392" i="4"/>
  <c r="O2393" i="4"/>
  <c r="O2415" i="4"/>
  <c r="L2416" i="4"/>
  <c r="N2416" i="4"/>
  <c r="O2416" i="4"/>
  <c r="L2417" i="4"/>
  <c r="N2417" i="4"/>
  <c r="O2417" i="4"/>
  <c r="L2418" i="4"/>
  <c r="N2418" i="4"/>
  <c r="O2418" i="4"/>
  <c r="L2419" i="4"/>
  <c r="N2419" i="4"/>
  <c r="O2419" i="4"/>
  <c r="L2420" i="4"/>
  <c r="N2420" i="4"/>
  <c r="O2420" i="4"/>
  <c r="O2421" i="4"/>
  <c r="O2422" i="4"/>
  <c r="O2423" i="4"/>
  <c r="O2424" i="4"/>
  <c r="O2425" i="4"/>
  <c r="O2773" i="4"/>
  <c r="O2774" i="4"/>
  <c r="O2775" i="4"/>
  <c r="O2776" i="4"/>
  <c r="O2777" i="4"/>
  <c r="O2778" i="4"/>
  <c r="O2779" i="4"/>
  <c r="O2794" i="4"/>
  <c r="L2795" i="4"/>
  <c r="N2795" i="4"/>
  <c r="O2795" i="4"/>
  <c r="L2796" i="4"/>
  <c r="N2796" i="4"/>
  <c r="O2796" i="4"/>
  <c r="L2797" i="4"/>
  <c r="N2797" i="4"/>
  <c r="O2797" i="4"/>
  <c r="L2798" i="4"/>
  <c r="N2798" i="4"/>
  <c r="O2798" i="4"/>
  <c r="L2799" i="4"/>
  <c r="N2799" i="4"/>
  <c r="O2799" i="4"/>
  <c r="L2800" i="4"/>
  <c r="N2800" i="4"/>
  <c r="O2800" i="4"/>
  <c r="L2801" i="4"/>
  <c r="N2801" i="4"/>
  <c r="O2801" i="4"/>
  <c r="L2802" i="4"/>
  <c r="N2802" i="4"/>
  <c r="O2802" i="4"/>
  <c r="L2803" i="4"/>
  <c r="N2803" i="4"/>
  <c r="O2803" i="4"/>
  <c r="L2804" i="4"/>
  <c r="N2804" i="4"/>
  <c r="O2804" i="4"/>
  <c r="L2805" i="4"/>
  <c r="N2805" i="4"/>
  <c r="O2805" i="4"/>
  <c r="O2806" i="4"/>
  <c r="O2807" i="4"/>
  <c r="O2808" i="4"/>
  <c r="O2809" i="4"/>
  <c r="O2810" i="4"/>
  <c r="O2811" i="4"/>
  <c r="O2812" i="4"/>
  <c r="O2813" i="4"/>
  <c r="O2814" i="4"/>
  <c r="O2815" i="4"/>
  <c r="O2816" i="4"/>
  <c r="O2817" i="4"/>
  <c r="O2818" i="4"/>
  <c r="O2819" i="4"/>
  <c r="O2820" i="4"/>
  <c r="O2821" i="4"/>
  <c r="O2822" i="4"/>
  <c r="O2823" i="4"/>
  <c r="O2824" i="4"/>
  <c r="O2825" i="4"/>
  <c r="O2826" i="4"/>
  <c r="O2827" i="4"/>
  <c r="O2828" i="4"/>
  <c r="O2829" i="4"/>
  <c r="O2830" i="4"/>
  <c r="O2892" i="4"/>
  <c r="O2893" i="4"/>
  <c r="L2894" i="4"/>
  <c r="N2894" i="4"/>
  <c r="O2894" i="4"/>
  <c r="L2895" i="4"/>
  <c r="N2895" i="4"/>
  <c r="O2895" i="4"/>
  <c r="L2896" i="4"/>
  <c r="N2896" i="4"/>
  <c r="O2896" i="4"/>
  <c r="L2897" i="4"/>
  <c r="N2897" i="4"/>
  <c r="O2897" i="4"/>
  <c r="L2898" i="4"/>
  <c r="N2898" i="4"/>
  <c r="O2898" i="4"/>
  <c r="L2899" i="4"/>
  <c r="N2899" i="4"/>
  <c r="O2899" i="4"/>
  <c r="L2900" i="4"/>
  <c r="N2900" i="4"/>
  <c r="O2900" i="4"/>
  <c r="L2901" i="4"/>
  <c r="N2901" i="4"/>
  <c r="O2901" i="4"/>
  <c r="L2902" i="4"/>
  <c r="N2902" i="4"/>
  <c r="O2902" i="4"/>
  <c r="O2903" i="4"/>
  <c r="O2904" i="4"/>
  <c r="O2905" i="4"/>
  <c r="O2906" i="4"/>
  <c r="O2912" i="4"/>
  <c r="O2913" i="4"/>
  <c r="L2914" i="4"/>
  <c r="N2914" i="4"/>
  <c r="O2914" i="4"/>
  <c r="L2915" i="4"/>
  <c r="N2915" i="4"/>
  <c r="O2915" i="4"/>
  <c r="L2916" i="4"/>
  <c r="N2916" i="4"/>
  <c r="O2916" i="4"/>
  <c r="L2917" i="4"/>
  <c r="N2917" i="4"/>
  <c r="O2917" i="4"/>
  <c r="L2918" i="4"/>
  <c r="N2918" i="4"/>
  <c r="O2918" i="4"/>
  <c r="L2919" i="4"/>
  <c r="N2919" i="4"/>
  <c r="O2919" i="4"/>
  <c r="L2920" i="4"/>
  <c r="N2920" i="4"/>
  <c r="O2920" i="4"/>
  <c r="L2921" i="4"/>
  <c r="N2921" i="4"/>
  <c r="O2921" i="4"/>
  <c r="L2922" i="4"/>
  <c r="N2922" i="4"/>
  <c r="O2922" i="4"/>
  <c r="L2923" i="4"/>
  <c r="N2923" i="4"/>
  <c r="O2923" i="4"/>
  <c r="L2924" i="4"/>
  <c r="N2924" i="4"/>
  <c r="O2924" i="4"/>
  <c r="L2925" i="4"/>
  <c r="N2925" i="4"/>
  <c r="O2925" i="4"/>
  <c r="L2926" i="4"/>
  <c r="N2926" i="4"/>
  <c r="O2926" i="4"/>
  <c r="L2927" i="4"/>
  <c r="N2927" i="4"/>
  <c r="O2927" i="4"/>
  <c r="L2928" i="4"/>
  <c r="N2928" i="4"/>
  <c r="O2928" i="4"/>
  <c r="L2929" i="4"/>
  <c r="N2929" i="4"/>
  <c r="O2929" i="4"/>
  <c r="L2930" i="4"/>
  <c r="N2930" i="4"/>
  <c r="O2930" i="4"/>
  <c r="L2931" i="4"/>
  <c r="N2931" i="4"/>
  <c r="O2931" i="4"/>
  <c r="L2932" i="4"/>
  <c r="N2932" i="4"/>
  <c r="O2932" i="4"/>
  <c r="L2933" i="4"/>
  <c r="N2933" i="4"/>
  <c r="O2933" i="4"/>
  <c r="L2934" i="4"/>
  <c r="N2934" i="4"/>
  <c r="O2934" i="4"/>
  <c r="L2935" i="4"/>
  <c r="N2935" i="4"/>
  <c r="O2935" i="4"/>
  <c r="L2936" i="4"/>
  <c r="N2936" i="4"/>
  <c r="O2936" i="4"/>
  <c r="L2937" i="4"/>
  <c r="N2937" i="4"/>
  <c r="O2937" i="4"/>
  <c r="L2938" i="4"/>
  <c r="N2938" i="4"/>
  <c r="O2938" i="4"/>
  <c r="L2939" i="4"/>
  <c r="N2939" i="4"/>
  <c r="O2939" i="4"/>
  <c r="L2940" i="4"/>
  <c r="N2940" i="4"/>
  <c r="O2940" i="4"/>
  <c r="O2941" i="4"/>
  <c r="O2942" i="4"/>
  <c r="O2943" i="4"/>
  <c r="L2944" i="4"/>
  <c r="N2944" i="4"/>
  <c r="O2944" i="4"/>
  <c r="L2945" i="4"/>
  <c r="N2945" i="4"/>
  <c r="O2945" i="4"/>
  <c r="L2946" i="4"/>
  <c r="N2946" i="4"/>
  <c r="O2946" i="4"/>
  <c r="L2947" i="4"/>
  <c r="N2947" i="4"/>
  <c r="O2947" i="4"/>
  <c r="L2948" i="4"/>
  <c r="N2948" i="4"/>
  <c r="O2948" i="4"/>
  <c r="O2949" i="4"/>
  <c r="O2950" i="4"/>
  <c r="O2951" i="4"/>
  <c r="O2952" i="4"/>
  <c r="O2953" i="4"/>
  <c r="O2962" i="4"/>
  <c r="O2963" i="4"/>
  <c r="O2964" i="4"/>
  <c r="O2965" i="4"/>
  <c r="O2966" i="4"/>
  <c r="O2967" i="4"/>
  <c r="O2968" i="4"/>
  <c r="O2988" i="4"/>
  <c r="O2989" i="4"/>
  <c r="O2990" i="4"/>
  <c r="O2991" i="4"/>
  <c r="L2992" i="4"/>
  <c r="N2992" i="4"/>
  <c r="O2992" i="4"/>
  <c r="L2993" i="4"/>
  <c r="N2993" i="4"/>
  <c r="O2993" i="4"/>
  <c r="L2994" i="4"/>
  <c r="N2994" i="4"/>
  <c r="O2994" i="4"/>
  <c r="L2995" i="4"/>
  <c r="N2995" i="4"/>
  <c r="O2995" i="4"/>
  <c r="L2996" i="4"/>
  <c r="N2996" i="4"/>
  <c r="O2996" i="4"/>
  <c r="O2997" i="4"/>
  <c r="O2998" i="4"/>
  <c r="O2999" i="4"/>
  <c r="O3000" i="4"/>
  <c r="O3001" i="4"/>
  <c r="O3002" i="4"/>
  <c r="O3003" i="4"/>
  <c r="O3012" i="4"/>
  <c r="O3013" i="4"/>
  <c r="O3014" i="4"/>
  <c r="O3015" i="4"/>
  <c r="O3016" i="4"/>
  <c r="O3017" i="4"/>
  <c r="O3018" i="4"/>
  <c r="O3040" i="4"/>
  <c r="O3041" i="4"/>
  <c r="O3042" i="4"/>
  <c r="O3208" i="4"/>
  <c r="O3209" i="4"/>
  <c r="O3210" i="4"/>
  <c r="O3211" i="4"/>
  <c r="O3212" i="4"/>
  <c r="O3213" i="4"/>
  <c r="O3214" i="4"/>
  <c r="O3215" i="4"/>
  <c r="O3231" i="4"/>
  <c r="O3233" i="4"/>
  <c r="O3253" i="4"/>
  <c r="O3254" i="4"/>
  <c r="O3255" i="4"/>
  <c r="O3256" i="4"/>
  <c r="O3257" i="4"/>
  <c r="O3258" i="4"/>
  <c r="O3259" i="4"/>
  <c r="O3260" i="4"/>
  <c r="O3276" i="4"/>
  <c r="O3277" i="4"/>
  <c r="O3278" i="4"/>
  <c r="O3279" i="4"/>
  <c r="O3280" i="4"/>
  <c r="O3281" i="4"/>
  <c r="O3282" i="4"/>
  <c r="O3283" i="4"/>
  <c r="O3284" i="4"/>
  <c r="O3299" i="4"/>
  <c r="O3300" i="4"/>
  <c r="O3301" i="4"/>
  <c r="O3302" i="4"/>
  <c r="O3303" i="4"/>
  <c r="O3304" i="4"/>
  <c r="O3305" i="4"/>
  <c r="O3306" i="4"/>
  <c r="O3307" i="4"/>
  <c r="O3308" i="4"/>
  <c r="O3348" i="4"/>
  <c r="O3349" i="4"/>
  <c r="L3350" i="4"/>
  <c r="N3350" i="4"/>
  <c r="O3350" i="4"/>
  <c r="L3351" i="4"/>
  <c r="N3351" i="4"/>
  <c r="O3351" i="4"/>
  <c r="L3352" i="4"/>
  <c r="N3352" i="4"/>
  <c r="O3352" i="4"/>
  <c r="L3353" i="4"/>
  <c r="N3353" i="4"/>
  <c r="O3353" i="4"/>
  <c r="L3354" i="4"/>
  <c r="N3354" i="4"/>
  <c r="O3354" i="4"/>
  <c r="L3355" i="4"/>
  <c r="N3355" i="4"/>
  <c r="O3355" i="4"/>
  <c r="L3356" i="4"/>
  <c r="N3356" i="4"/>
  <c r="O3356" i="4"/>
  <c r="O3357" i="4"/>
  <c r="O3358" i="4"/>
  <c r="O3371" i="4"/>
  <c r="O3372" i="4"/>
  <c r="L3373" i="4"/>
  <c r="N3373" i="4"/>
  <c r="O3373" i="4"/>
  <c r="L3374" i="4"/>
  <c r="N3374" i="4"/>
  <c r="O3374" i="4"/>
  <c r="L3375" i="4"/>
  <c r="N3375" i="4"/>
  <c r="O3375" i="4"/>
  <c r="L3376" i="4"/>
  <c r="N3376" i="4"/>
  <c r="O3376" i="4"/>
  <c r="L3377" i="4"/>
  <c r="N3377" i="4"/>
  <c r="O3377" i="4"/>
  <c r="L3378" i="4"/>
  <c r="N3378" i="4"/>
  <c r="O3378" i="4"/>
  <c r="L3379" i="4"/>
  <c r="N3379" i="4"/>
  <c r="O3379" i="4"/>
  <c r="L3380" i="4"/>
  <c r="N3380" i="4"/>
  <c r="O3380" i="4"/>
  <c r="O3381" i="4"/>
  <c r="O3382" i="4"/>
  <c r="O3383" i="4"/>
  <c r="O3384" i="4"/>
  <c r="O3386" i="4"/>
  <c r="O3387" i="4"/>
  <c r="O3388" i="4"/>
  <c r="O3393" i="4"/>
  <c r="O3394" i="4"/>
  <c r="O3395" i="4"/>
  <c r="L3396" i="4"/>
  <c r="N3396" i="4"/>
  <c r="O3396" i="4"/>
  <c r="L3397" i="4"/>
  <c r="N3397" i="4"/>
  <c r="O3397" i="4"/>
  <c r="L3398" i="4"/>
  <c r="N3398" i="4"/>
  <c r="O3398" i="4"/>
  <c r="L3399" i="4"/>
  <c r="N3399" i="4"/>
  <c r="O3399" i="4"/>
  <c r="L3400" i="4"/>
  <c r="N3400" i="4"/>
  <c r="O3400" i="4"/>
  <c r="L3401" i="4"/>
  <c r="N3401" i="4"/>
  <c r="O3401" i="4"/>
  <c r="L3402" i="4"/>
  <c r="N3402" i="4"/>
  <c r="O3402" i="4"/>
  <c r="L3403" i="4"/>
  <c r="N3403" i="4"/>
  <c r="O3403" i="4"/>
  <c r="L3404" i="4"/>
  <c r="N3404" i="4"/>
  <c r="O3404" i="4"/>
  <c r="L3405" i="4"/>
  <c r="N3405" i="4"/>
  <c r="O3405" i="4"/>
  <c r="O3406" i="4"/>
  <c r="O3407" i="4"/>
  <c r="O3408" i="4"/>
  <c r="O3409" i="4"/>
  <c r="O3410" i="4"/>
  <c r="O3411" i="4"/>
  <c r="O3417" i="4"/>
  <c r="O3418" i="4"/>
  <c r="O3419" i="4"/>
  <c r="L3420" i="4"/>
  <c r="N3420" i="4"/>
  <c r="O3420" i="4"/>
  <c r="L3421" i="4"/>
  <c r="N3421" i="4"/>
  <c r="O3421" i="4"/>
  <c r="L3422" i="4"/>
  <c r="N3422" i="4"/>
  <c r="O3422" i="4"/>
  <c r="L3423" i="4"/>
  <c r="N3423" i="4"/>
  <c r="O3423" i="4"/>
  <c r="L3424" i="4"/>
  <c r="N3424" i="4"/>
  <c r="O3424" i="4"/>
  <c r="L3425" i="4"/>
  <c r="N3425" i="4"/>
  <c r="O3425" i="4"/>
  <c r="L3426" i="4"/>
  <c r="N3426" i="4"/>
  <c r="O3426" i="4"/>
  <c r="L3427" i="4"/>
  <c r="N3427" i="4"/>
  <c r="O3427" i="4"/>
  <c r="L3428" i="4"/>
  <c r="N3428" i="4"/>
  <c r="O3428" i="4"/>
  <c r="L3429" i="4"/>
  <c r="N3429" i="4"/>
  <c r="O3429" i="4"/>
  <c r="O3430" i="4"/>
  <c r="O3431" i="4"/>
  <c r="O3441" i="4"/>
  <c r="O3442" i="4"/>
  <c r="O3443" i="4"/>
  <c r="L3444" i="4"/>
  <c r="N3444" i="4"/>
  <c r="O3444" i="4"/>
  <c r="L3445" i="4"/>
  <c r="N3445" i="4"/>
  <c r="O3445" i="4"/>
  <c r="L3446" i="4"/>
  <c r="N3446" i="4"/>
  <c r="O3446" i="4"/>
  <c r="L3447" i="4"/>
  <c r="N3447" i="4"/>
  <c r="O3447" i="4"/>
  <c r="L3448" i="4"/>
  <c r="N3448" i="4"/>
  <c r="O3448" i="4"/>
  <c r="L3449" i="4"/>
  <c r="N3449" i="4"/>
  <c r="O3449" i="4"/>
  <c r="L3450" i="4"/>
  <c r="N3450" i="4"/>
  <c r="O3450" i="4"/>
  <c r="L3451" i="4"/>
  <c r="N3451" i="4"/>
  <c r="O3451" i="4"/>
  <c r="L3452" i="4"/>
  <c r="N3452" i="4"/>
  <c r="O3452" i="4"/>
  <c r="L3453" i="4"/>
  <c r="N3453" i="4"/>
  <c r="O3453" i="4"/>
  <c r="O3454" i="4"/>
  <c r="O3455" i="4"/>
  <c r="O3456" i="4"/>
  <c r="O3457" i="4"/>
  <c r="O3465" i="4"/>
  <c r="O3466" i="4"/>
  <c r="L3467" i="4"/>
  <c r="N3467" i="4"/>
  <c r="O3467" i="4"/>
  <c r="L3468" i="4"/>
  <c r="N3468" i="4"/>
  <c r="O3468" i="4"/>
  <c r="L3469" i="4"/>
  <c r="N3469" i="4"/>
  <c r="O3469" i="4"/>
  <c r="L3470" i="4"/>
  <c r="N3470" i="4"/>
  <c r="O3470" i="4"/>
  <c r="L3471" i="4"/>
  <c r="N3471" i="4"/>
  <c r="O3471" i="4"/>
  <c r="L3472" i="4"/>
  <c r="N3472" i="4"/>
  <c r="O3472" i="4"/>
  <c r="L3473" i="4"/>
  <c r="N3473" i="4"/>
  <c r="O3473" i="4"/>
  <c r="L3474" i="4"/>
  <c r="N3474" i="4"/>
  <c r="O3474" i="4"/>
  <c r="L3475" i="4"/>
  <c r="N3475" i="4"/>
  <c r="O3475" i="4"/>
  <c r="L3476" i="4"/>
  <c r="N3476" i="4"/>
  <c r="O3476" i="4"/>
  <c r="L3477" i="4"/>
  <c r="N3477" i="4"/>
  <c r="O3477" i="4"/>
  <c r="L3478" i="4"/>
  <c r="N3478" i="4"/>
  <c r="O3478" i="4"/>
  <c r="O3479" i="4"/>
  <c r="O3480" i="4"/>
  <c r="O3481" i="4"/>
  <c r="O3482" i="4"/>
  <c r="O3483" i="4"/>
  <c r="O3484" i="4"/>
  <c r="O3488" i="4"/>
  <c r="O3489" i="4"/>
  <c r="L3490" i="4"/>
  <c r="N3490" i="4"/>
  <c r="O3490" i="4"/>
  <c r="L3491" i="4"/>
  <c r="N3491" i="4"/>
  <c r="O3491" i="4"/>
  <c r="L3492" i="4"/>
  <c r="N3492" i="4"/>
  <c r="O3492" i="4"/>
  <c r="L3493" i="4"/>
  <c r="N3493" i="4"/>
  <c r="O3493" i="4"/>
  <c r="L3494" i="4"/>
  <c r="N3494" i="4"/>
  <c r="O3494" i="4"/>
  <c r="L3495" i="4"/>
  <c r="N3495" i="4"/>
  <c r="O3495" i="4"/>
  <c r="L3496" i="4"/>
  <c r="N3496" i="4"/>
  <c r="O3496" i="4"/>
  <c r="L3497" i="4"/>
  <c r="N3497" i="4"/>
  <c r="O3497" i="4"/>
  <c r="L3498" i="4"/>
  <c r="N3498" i="4"/>
  <c r="O3498" i="4"/>
  <c r="L3499" i="4"/>
  <c r="N3499" i="4"/>
  <c r="O3499" i="4"/>
  <c r="L3500" i="4"/>
  <c r="N3500" i="4"/>
  <c r="O3500" i="4"/>
  <c r="L3501" i="4"/>
  <c r="N3501" i="4"/>
  <c r="O3501" i="4"/>
  <c r="L3502" i="4"/>
  <c r="N3502" i="4"/>
  <c r="O3502" i="4"/>
  <c r="O3503" i="4"/>
  <c r="O3504" i="4"/>
  <c r="O3505" i="4"/>
  <c r="O3506" i="4"/>
  <c r="O3507" i="4"/>
  <c r="O3508" i="4"/>
  <c r="O3513" i="4"/>
  <c r="O3514" i="4"/>
  <c r="O3515" i="4"/>
  <c r="O3516" i="4"/>
  <c r="L3517" i="4"/>
  <c r="N3517" i="4"/>
  <c r="O3517" i="4"/>
  <c r="L3518" i="4"/>
  <c r="N3518" i="4"/>
  <c r="O3518" i="4"/>
  <c r="L3519" i="4"/>
  <c r="N3519" i="4"/>
  <c r="O3519" i="4"/>
  <c r="L3520" i="4"/>
  <c r="N3520" i="4"/>
  <c r="O3520" i="4"/>
  <c r="L3521" i="4"/>
  <c r="N3521" i="4"/>
  <c r="O3521" i="4"/>
  <c r="L3522" i="4"/>
  <c r="N3522" i="4"/>
  <c r="O3522" i="4"/>
  <c r="L3523" i="4"/>
  <c r="N3523" i="4"/>
  <c r="O3523" i="4"/>
  <c r="O3524" i="4"/>
  <c r="O3525" i="4"/>
  <c r="O3538" i="4"/>
  <c r="O3539" i="4"/>
  <c r="O3540" i="4"/>
  <c r="L3541" i="4"/>
  <c r="N3541" i="4"/>
  <c r="O3541" i="4"/>
  <c r="L3542" i="4"/>
  <c r="N3542" i="4"/>
  <c r="O3542" i="4"/>
  <c r="L3543" i="4"/>
  <c r="N3543" i="4"/>
  <c r="O3543" i="4"/>
  <c r="L3544" i="4"/>
  <c r="N3544" i="4"/>
  <c r="O3544" i="4"/>
  <c r="L3545" i="4"/>
  <c r="N3545" i="4"/>
  <c r="O3545" i="4"/>
  <c r="L3546" i="4"/>
  <c r="N3546" i="4"/>
  <c r="O3546" i="4"/>
  <c r="L3547" i="4"/>
  <c r="N3547" i="4"/>
  <c r="O3547" i="4"/>
  <c r="L3548" i="4"/>
  <c r="N3548" i="4"/>
  <c r="O3548" i="4"/>
  <c r="O3549" i="4"/>
  <c r="O3550" i="4"/>
  <c r="O3564" i="4"/>
  <c r="O3565" i="4"/>
  <c r="O3566" i="4"/>
  <c r="O3567" i="4"/>
  <c r="L3568" i="4"/>
  <c r="N3568" i="4"/>
  <c r="O3568" i="4"/>
  <c r="L3569" i="4"/>
  <c r="N3569" i="4"/>
  <c r="O3569" i="4"/>
  <c r="L3570" i="4"/>
  <c r="N3570" i="4"/>
  <c r="O3570" i="4"/>
  <c r="L3571" i="4"/>
  <c r="N3571" i="4"/>
  <c r="O3571" i="4"/>
  <c r="L3572" i="4"/>
  <c r="N3572" i="4"/>
  <c r="O3572" i="4"/>
  <c r="O3573" i="4"/>
  <c r="O3574" i="4"/>
  <c r="O3575" i="4"/>
  <c r="O3576" i="4"/>
  <c r="O3586" i="4"/>
  <c r="O3587" i="4"/>
  <c r="O3588" i="4"/>
  <c r="O3589" i="4"/>
  <c r="O3590" i="4"/>
  <c r="O3591" i="4"/>
  <c r="O3592" i="4"/>
  <c r="L3593" i="4"/>
  <c r="N3593" i="4"/>
  <c r="O3593" i="4"/>
  <c r="O3594" i="4"/>
  <c r="O3595" i="4"/>
  <c r="O3596" i="4"/>
  <c r="O3597" i="4"/>
  <c r="O3598" i="4"/>
  <c r="O3599" i="4"/>
  <c r="O3600" i="4"/>
  <c r="O3601" i="4"/>
  <c r="O3602" i="4"/>
  <c r="O3611" i="4"/>
  <c r="O3612" i="4"/>
  <c r="O3613" i="4"/>
  <c r="L3614" i="4"/>
  <c r="N3614" i="4"/>
  <c r="O3614" i="4"/>
  <c r="L3615" i="4"/>
  <c r="N3615" i="4"/>
  <c r="O3615" i="4"/>
  <c r="L3616" i="4"/>
  <c r="N3616" i="4"/>
  <c r="O3616" i="4"/>
  <c r="L3617" i="4"/>
  <c r="N3617" i="4"/>
  <c r="O3617" i="4"/>
  <c r="L3618" i="4"/>
  <c r="N3618" i="4"/>
  <c r="O3618" i="4"/>
  <c r="L3619" i="4"/>
  <c r="N3619" i="4"/>
  <c r="O3619" i="4"/>
  <c r="L3620" i="4"/>
  <c r="N3620" i="4"/>
  <c r="O3620" i="4"/>
  <c r="L3621" i="4"/>
  <c r="N3621" i="4"/>
  <c r="O3621" i="4"/>
  <c r="L3622" i="4"/>
  <c r="N3622" i="4"/>
  <c r="O3622" i="4"/>
  <c r="L3623" i="4"/>
  <c r="N3623" i="4"/>
  <c r="O3623" i="4"/>
  <c r="L3624" i="4"/>
  <c r="N3624" i="4"/>
  <c r="O3624" i="4"/>
  <c r="O3625" i="4"/>
  <c r="O3626" i="4"/>
  <c r="O3627" i="4"/>
  <c r="O3628" i="4"/>
  <c r="O3629" i="4"/>
  <c r="O3630" i="4"/>
  <c r="O3631" i="4"/>
  <c r="O3632" i="4"/>
  <c r="O3633" i="4"/>
  <c r="O3634" i="4"/>
  <c r="O3635" i="4"/>
  <c r="O3636" i="4"/>
  <c r="O3637" i="4"/>
  <c r="O3638" i="4"/>
  <c r="O3639" i="4"/>
  <c r="L3640" i="4"/>
  <c r="N3640" i="4"/>
  <c r="O3640" i="4"/>
  <c r="L3641" i="4"/>
  <c r="N3641" i="4"/>
  <c r="O3641" i="4"/>
  <c r="O3642" i="4"/>
  <c r="O3643" i="4"/>
  <c r="O3644" i="4"/>
  <c r="O3645" i="4"/>
  <c r="O3658" i="4"/>
  <c r="L3659" i="4"/>
  <c r="N3659" i="4"/>
  <c r="O3659" i="4"/>
  <c r="L3660" i="4"/>
  <c r="N3660" i="4"/>
  <c r="O3660" i="4"/>
  <c r="L3661" i="4"/>
  <c r="N3661" i="4"/>
  <c r="O3661" i="4"/>
  <c r="L3662" i="4"/>
  <c r="N3662" i="4"/>
  <c r="O3662" i="4"/>
  <c r="L3663" i="4"/>
  <c r="N3663" i="4"/>
  <c r="O3663" i="4"/>
  <c r="L3664" i="4"/>
  <c r="N3664" i="4"/>
  <c r="O3664" i="4"/>
  <c r="L3665" i="4"/>
  <c r="N3665" i="4"/>
  <c r="O3665" i="4"/>
  <c r="L3666" i="4"/>
  <c r="N3666" i="4"/>
  <c r="O3666" i="4"/>
  <c r="L3667" i="4"/>
  <c r="N3667" i="4"/>
  <c r="O3667" i="4"/>
  <c r="L3668" i="4"/>
  <c r="N3668" i="4"/>
  <c r="O3668" i="4"/>
  <c r="L3669" i="4"/>
  <c r="N3669" i="4"/>
  <c r="O3669" i="4"/>
  <c r="O3670" i="4"/>
  <c r="O3671" i="4"/>
  <c r="O3672" i="4"/>
  <c r="O3673" i="4"/>
  <c r="O3674" i="4"/>
  <c r="O3675" i="4"/>
  <c r="O3676" i="4"/>
  <c r="O3677" i="4"/>
  <c r="O3678" i="4"/>
  <c r="O3679" i="4"/>
  <c r="O3680" i="4"/>
  <c r="O3681" i="4"/>
  <c r="O3682" i="4"/>
  <c r="L3683" i="4"/>
  <c r="N3683" i="4"/>
  <c r="O3683" i="4"/>
  <c r="L3684" i="4"/>
  <c r="N3684" i="4"/>
  <c r="O3684" i="4"/>
  <c r="L3685" i="4"/>
  <c r="N3685" i="4"/>
  <c r="O3685" i="4"/>
  <c r="L3686" i="4"/>
  <c r="N3686" i="4"/>
  <c r="O3686" i="4"/>
  <c r="O3687" i="4"/>
  <c r="O3688" i="4"/>
  <c r="O3689" i="4"/>
  <c r="O3690" i="4"/>
  <c r="O3691" i="4"/>
  <c r="O3692" i="4"/>
  <c r="O3693" i="4"/>
  <c r="O3694" i="4"/>
  <c r="O3706" i="4"/>
  <c r="O3707" i="4"/>
  <c r="O3708" i="4"/>
  <c r="L3709" i="4"/>
  <c r="N3709" i="4"/>
  <c r="O3709" i="4"/>
  <c r="L3710" i="4"/>
  <c r="N3710" i="4"/>
  <c r="O3710" i="4"/>
  <c r="L3711" i="4"/>
  <c r="N3711" i="4"/>
  <c r="O3711" i="4"/>
  <c r="L3712" i="4"/>
  <c r="N3712" i="4"/>
  <c r="O3712" i="4"/>
  <c r="L3713" i="4"/>
  <c r="N3713" i="4"/>
  <c r="O3713" i="4"/>
  <c r="L3714" i="4"/>
  <c r="N3714" i="4"/>
  <c r="O3714" i="4"/>
  <c r="L3715" i="4"/>
  <c r="N3715" i="4"/>
  <c r="O3715" i="4"/>
  <c r="L3716" i="4"/>
  <c r="N3716" i="4"/>
  <c r="O3716" i="4"/>
  <c r="O3717" i="4"/>
  <c r="O3718" i="4"/>
  <c r="O3719" i="4"/>
  <c r="O3720" i="4"/>
  <c r="O3721" i="4"/>
  <c r="O3722" i="4"/>
  <c r="O3723" i="4"/>
  <c r="O3724" i="4"/>
  <c r="O3725" i="4"/>
  <c r="O3728" i="4"/>
  <c r="O3729" i="4"/>
  <c r="O3730" i="4"/>
  <c r="L3731" i="4"/>
  <c r="N3731" i="4"/>
  <c r="O3731" i="4"/>
  <c r="O3732" i="4"/>
  <c r="L3733" i="4"/>
  <c r="N3733" i="4"/>
  <c r="O3733" i="4"/>
  <c r="L3734" i="4"/>
  <c r="N3734" i="4"/>
  <c r="O3734" i="4"/>
  <c r="L3735" i="4"/>
  <c r="N3735" i="4"/>
  <c r="O3735" i="4"/>
  <c r="L3736" i="4"/>
  <c r="N3736" i="4"/>
  <c r="O3736" i="4"/>
  <c r="L3737" i="4"/>
  <c r="N3737" i="4"/>
  <c r="O3737" i="4"/>
  <c r="L3738" i="4"/>
  <c r="N3738" i="4"/>
  <c r="O3738" i="4"/>
  <c r="L3739" i="4"/>
  <c r="N3739" i="4"/>
  <c r="O3739" i="4"/>
  <c r="L3740" i="4"/>
  <c r="N3740" i="4"/>
  <c r="O3740" i="4"/>
  <c r="L3741" i="4"/>
  <c r="N3741" i="4"/>
  <c r="O3741" i="4"/>
  <c r="L3742" i="4"/>
  <c r="N3742" i="4"/>
  <c r="O3742" i="4"/>
  <c r="O3743" i="4"/>
  <c r="O3744" i="4"/>
  <c r="O3745" i="4"/>
  <c r="O3746" i="4"/>
  <c r="O3747" i="4"/>
  <c r="O3748" i="4"/>
  <c r="O3780" i="4"/>
  <c r="O3783" i="4"/>
  <c r="O3784" i="4"/>
  <c r="O3785" i="4"/>
  <c r="O3786" i="4"/>
  <c r="O3787" i="4"/>
  <c r="O3788" i="4"/>
  <c r="O3807" i="4"/>
  <c r="O3808" i="4"/>
  <c r="O3809" i="4"/>
  <c r="O3810" i="4"/>
  <c r="O3811" i="4"/>
  <c r="O3828" i="4"/>
  <c r="O3829" i="4"/>
  <c r="O3830" i="4"/>
  <c r="O3831" i="4"/>
  <c r="O3832" i="4"/>
  <c r="O3855" i="4"/>
  <c r="O3875" i="4"/>
  <c r="O3876" i="4"/>
  <c r="O3877" i="4"/>
  <c r="O3878" i="4"/>
  <c r="O3879" i="4"/>
  <c r="O3880" i="4"/>
  <c r="O3881" i="4"/>
  <c r="O3882" i="4"/>
  <c r="O3883" i="4"/>
  <c r="O3884" i="4"/>
  <c r="O3885" i="4"/>
  <c r="O3923" i="4"/>
  <c r="O3924" i="4"/>
  <c r="O3925" i="4"/>
  <c r="O3926" i="4"/>
  <c r="O3927" i="4"/>
  <c r="O3928" i="4"/>
  <c r="O3929" i="4"/>
  <c r="O3930" i="4"/>
  <c r="O3931" i="4"/>
  <c r="O3932" i="4"/>
  <c r="O3933" i="4"/>
  <c r="O3934" i="4"/>
  <c r="O3946" i="4"/>
  <c r="O3947" i="4"/>
  <c r="O3948" i="4"/>
  <c r="O3949" i="4"/>
  <c r="O3950" i="4"/>
  <c r="L3951" i="4"/>
  <c r="N3951" i="4"/>
  <c r="O3951" i="4"/>
  <c r="L3952" i="4"/>
  <c r="N3952" i="4"/>
  <c r="O3952" i="4"/>
  <c r="O3972" i="4"/>
  <c r="O3973" i="4"/>
  <c r="O3974" i="4"/>
  <c r="O3975" i="4"/>
  <c r="O3976" i="4"/>
  <c r="O3977" i="4"/>
  <c r="O3978" i="4"/>
  <c r="O3979" i="4"/>
  <c r="O3980" i="4"/>
  <c r="O3981" i="4"/>
  <c r="O3994" i="4"/>
  <c r="O3995" i="4"/>
  <c r="O3996" i="4"/>
  <c r="O3997" i="4"/>
  <c r="O3998" i="4"/>
  <c r="O3999" i="4"/>
  <c r="O4000" i="4"/>
  <c r="O4001" i="4"/>
  <c r="O4002" i="4"/>
  <c r="O4003" i="4"/>
  <c r="O4004" i="4"/>
  <c r="O4005" i="4"/>
  <c r="O4013" i="4"/>
  <c r="O4014" i="4"/>
  <c r="O4026" i="4"/>
  <c r="O4027" i="4"/>
  <c r="O4028" i="4"/>
  <c r="O4029" i="4"/>
  <c r="O4042" i="4"/>
  <c r="O4043" i="4"/>
  <c r="L4044" i="4"/>
  <c r="N4044" i="4"/>
  <c r="O4044" i="4"/>
  <c r="L4045" i="4"/>
  <c r="N4045" i="4"/>
  <c r="O4045" i="4"/>
  <c r="L4046" i="4"/>
  <c r="N4046" i="4"/>
  <c r="O4046" i="4"/>
  <c r="L4047" i="4"/>
  <c r="N4047" i="4"/>
  <c r="O4047" i="4"/>
  <c r="L4048" i="4"/>
  <c r="N4048" i="4"/>
  <c r="O4048" i="4"/>
  <c r="L4049" i="4"/>
  <c r="N4049" i="4"/>
  <c r="O4049" i="4"/>
  <c r="L4050" i="4"/>
  <c r="N4050" i="4"/>
  <c r="O4050" i="4"/>
  <c r="L4051" i="4"/>
  <c r="N4051" i="4"/>
  <c r="O4051" i="4"/>
  <c r="L4052" i="4"/>
  <c r="N4052" i="4"/>
  <c r="O4052" i="4"/>
  <c r="L4053" i="4"/>
  <c r="N4053" i="4"/>
  <c r="O4053" i="4"/>
  <c r="O4054" i="4"/>
  <c r="O4055" i="4"/>
  <c r="O4056" i="4"/>
  <c r="O4064" i="4"/>
  <c r="O4065" i="4"/>
  <c r="L4066" i="4"/>
  <c r="N4066" i="4"/>
  <c r="O4066" i="4"/>
  <c r="L4067" i="4"/>
  <c r="N4067" i="4"/>
  <c r="O4067" i="4"/>
  <c r="L4068" i="4"/>
  <c r="N4068" i="4"/>
  <c r="O4068" i="4"/>
  <c r="L4069" i="4"/>
  <c r="N4069" i="4"/>
  <c r="O4069" i="4"/>
  <c r="L4070" i="4"/>
  <c r="N4070" i="4"/>
  <c r="O4070" i="4"/>
  <c r="L4071" i="4"/>
  <c r="N4071" i="4"/>
  <c r="O4071" i="4"/>
  <c r="L4072" i="4"/>
  <c r="N4072" i="4"/>
  <c r="O4072" i="4"/>
  <c r="L4073" i="4"/>
  <c r="N4073" i="4"/>
  <c r="O4073" i="4"/>
  <c r="L4074" i="4"/>
  <c r="N4074" i="4"/>
  <c r="O4074" i="4"/>
  <c r="L4075" i="4"/>
  <c r="N4075" i="4"/>
  <c r="O4075" i="4"/>
  <c r="L4076" i="4"/>
  <c r="N4076" i="4"/>
  <c r="O4076" i="4"/>
  <c r="L4077" i="4"/>
  <c r="N4077" i="4"/>
  <c r="O4077" i="4"/>
  <c r="L4078" i="4"/>
  <c r="N4078" i="4"/>
  <c r="O4078" i="4"/>
  <c r="O4079" i="4"/>
  <c r="L4080" i="4"/>
  <c r="N4080" i="4"/>
  <c r="O4080" i="4"/>
  <c r="O4081" i="4"/>
  <c r="O4082" i="4"/>
  <c r="O4083" i="4"/>
  <c r="O4084" i="4"/>
  <c r="O4085" i="4"/>
  <c r="O4086" i="4"/>
  <c r="O4087" i="4"/>
  <c r="O4088" i="4"/>
  <c r="L4089" i="4"/>
  <c r="N4089" i="4"/>
  <c r="O4089" i="4"/>
  <c r="L4090" i="4"/>
  <c r="N4090" i="4"/>
  <c r="O4090" i="4"/>
  <c r="L4091" i="4"/>
  <c r="N4091" i="4"/>
  <c r="O4091" i="4"/>
  <c r="L4092" i="4"/>
  <c r="N4092" i="4"/>
  <c r="O4092" i="4"/>
  <c r="L4093" i="4"/>
  <c r="N4093" i="4"/>
  <c r="O4093" i="4"/>
  <c r="L4094" i="4"/>
  <c r="N4094" i="4"/>
  <c r="O4094" i="4"/>
  <c r="L4095" i="4"/>
  <c r="N4095" i="4"/>
  <c r="O4095" i="4"/>
  <c r="L4096" i="4"/>
  <c r="N4096" i="4"/>
  <c r="O4096" i="4"/>
  <c r="L4097" i="4"/>
  <c r="N4097" i="4"/>
  <c r="O4097" i="4"/>
  <c r="L4098" i="4"/>
  <c r="N4098" i="4"/>
  <c r="O4098" i="4"/>
  <c r="L4099" i="4"/>
  <c r="N4099" i="4"/>
  <c r="O4099" i="4"/>
  <c r="L4100" i="4"/>
  <c r="N4100" i="4"/>
  <c r="O4100" i="4"/>
  <c r="L4101" i="4"/>
  <c r="N4101" i="4"/>
  <c r="O4101" i="4"/>
  <c r="O4102" i="4"/>
  <c r="O4103" i="4"/>
  <c r="O4104" i="4"/>
  <c r="O4105" i="4"/>
  <c r="O4106" i="4"/>
  <c r="O4107" i="4"/>
  <c r="O4108" i="4"/>
  <c r="O4109" i="4"/>
  <c r="O4110" i="4"/>
  <c r="O4111" i="4"/>
  <c r="O4112" i="4"/>
  <c r="O4113" i="4"/>
  <c r="O4114" i="4"/>
  <c r="O4115" i="4"/>
  <c r="L4116" i="4"/>
  <c r="N4116" i="4"/>
  <c r="O4116" i="4"/>
  <c r="L4117" i="4"/>
  <c r="N4117" i="4"/>
  <c r="O4117" i="4"/>
  <c r="L4118" i="4"/>
  <c r="N4118" i="4"/>
  <c r="O4118" i="4"/>
  <c r="L4119" i="4"/>
  <c r="N4119" i="4"/>
  <c r="O4119" i="4"/>
  <c r="L4120" i="4"/>
  <c r="N4120" i="4"/>
  <c r="O4120" i="4"/>
  <c r="L4121" i="4"/>
  <c r="N4121" i="4"/>
  <c r="O4121" i="4"/>
  <c r="L4122" i="4"/>
  <c r="N4122" i="4"/>
  <c r="O4122" i="4"/>
  <c r="L4123" i="4"/>
  <c r="N4123" i="4"/>
  <c r="O4123" i="4"/>
  <c r="L4124" i="4"/>
  <c r="N4124" i="4"/>
  <c r="O4124" i="4"/>
  <c r="L4125" i="4"/>
  <c r="N4125" i="4"/>
  <c r="O4125" i="4"/>
  <c r="O4126" i="4"/>
  <c r="O4127" i="4"/>
  <c r="O4138" i="4"/>
  <c r="L4139" i="4"/>
  <c r="N4139" i="4"/>
  <c r="O4139" i="4"/>
  <c r="L4140" i="4"/>
  <c r="N4140" i="4"/>
  <c r="O4140" i="4"/>
  <c r="L4141" i="4"/>
  <c r="N4141" i="4"/>
  <c r="O4141" i="4"/>
  <c r="L4142" i="4"/>
  <c r="N4142" i="4"/>
  <c r="O4142" i="4"/>
  <c r="L4143" i="4"/>
  <c r="N4143" i="4"/>
  <c r="O4143" i="4"/>
  <c r="L4144" i="4"/>
  <c r="N4144" i="4"/>
  <c r="O4144" i="4"/>
  <c r="L4145" i="4"/>
  <c r="N4145" i="4"/>
  <c r="O4145" i="4"/>
  <c r="L4146" i="4"/>
  <c r="N4146" i="4"/>
  <c r="O4146" i="4"/>
  <c r="L4147" i="4"/>
  <c r="N4147" i="4"/>
  <c r="O4147" i="4"/>
  <c r="L4148" i="4"/>
  <c r="N4148" i="4"/>
  <c r="O4148" i="4"/>
  <c r="O4149" i="4"/>
  <c r="O4150" i="4"/>
  <c r="O4151" i="4"/>
  <c r="O4152" i="4"/>
  <c r="O4153" i="4"/>
  <c r="O4154" i="4"/>
  <c r="O4155" i="4"/>
  <c r="O4156" i="4"/>
  <c r="O4157" i="4"/>
  <c r="O4158" i="4"/>
  <c r="O4159" i="4"/>
  <c r="O4160" i="4"/>
  <c r="O4161" i="4"/>
  <c r="O4162" i="4"/>
  <c r="L4163" i="4"/>
  <c r="N4163" i="4"/>
  <c r="O4163" i="4"/>
  <c r="L4164" i="4"/>
  <c r="N4164" i="4"/>
  <c r="O4164" i="4"/>
  <c r="L4165" i="4"/>
  <c r="N4165" i="4"/>
  <c r="O4165" i="4"/>
  <c r="L4166" i="4"/>
  <c r="N4166" i="4"/>
  <c r="O4166" i="4"/>
  <c r="L4167" i="4"/>
  <c r="N4167" i="4"/>
  <c r="O4167" i="4"/>
  <c r="L4168" i="4"/>
  <c r="N4168" i="4"/>
  <c r="O4168" i="4"/>
  <c r="L4169" i="4"/>
  <c r="N4169" i="4"/>
  <c r="O4169" i="4"/>
  <c r="L4170" i="4"/>
  <c r="N4170" i="4"/>
  <c r="O4170" i="4"/>
  <c r="L4171" i="4"/>
  <c r="N4171" i="4"/>
  <c r="O4171" i="4"/>
  <c r="L4172" i="4"/>
  <c r="N4172" i="4"/>
  <c r="O4172" i="4"/>
  <c r="L4173" i="4"/>
  <c r="N4173" i="4"/>
  <c r="O4173" i="4"/>
  <c r="L4174" i="4"/>
  <c r="N4174" i="4"/>
  <c r="O4174" i="4"/>
  <c r="L4175" i="4"/>
  <c r="N4175" i="4"/>
  <c r="O4175" i="4"/>
  <c r="O4176" i="4"/>
  <c r="O4177" i="4"/>
  <c r="O4178" i="4"/>
  <c r="O4179" i="4"/>
  <c r="O4180" i="4"/>
  <c r="L4181" i="4"/>
  <c r="N4181" i="4"/>
  <c r="O4181" i="4"/>
  <c r="L4182" i="4"/>
  <c r="N4182" i="4"/>
  <c r="O4182" i="4"/>
  <c r="L4183" i="4"/>
  <c r="N4183" i="4"/>
  <c r="O4183" i="4"/>
  <c r="L4184" i="4"/>
  <c r="N4184" i="4"/>
  <c r="O4184" i="4"/>
  <c r="L4185" i="4"/>
  <c r="N4185" i="4"/>
  <c r="O4185" i="4"/>
  <c r="L4186" i="4"/>
  <c r="N4186" i="4"/>
  <c r="O4186" i="4"/>
  <c r="L4187" i="4"/>
  <c r="N4187" i="4"/>
  <c r="O4187" i="4"/>
  <c r="L4188" i="4"/>
  <c r="N4188" i="4"/>
  <c r="O4188" i="4"/>
  <c r="L4189" i="4"/>
  <c r="N4189" i="4"/>
  <c r="O4189" i="4"/>
  <c r="L4190" i="4"/>
  <c r="N4190" i="4"/>
  <c r="O4190" i="4"/>
  <c r="L4191" i="4"/>
  <c r="N4191" i="4"/>
  <c r="O4191" i="4"/>
  <c r="L4192" i="4"/>
  <c r="N4192" i="4"/>
  <c r="O4192" i="4"/>
  <c r="L4193" i="4"/>
  <c r="N4193" i="4"/>
  <c r="O4193" i="4"/>
  <c r="L4194" i="4"/>
  <c r="N4194" i="4"/>
  <c r="O4194" i="4"/>
  <c r="L4195" i="4"/>
  <c r="N4195" i="4"/>
  <c r="O4195" i="4"/>
  <c r="L4196" i="4"/>
  <c r="N4196" i="4"/>
  <c r="O4196" i="4"/>
  <c r="O4197" i="4"/>
  <c r="O4198" i="4"/>
  <c r="O4199" i="4"/>
  <c r="O4200" i="4"/>
  <c r="O4202" i="4"/>
  <c r="O4209" i="4"/>
  <c r="O4210" i="4"/>
  <c r="O4211" i="4"/>
  <c r="L4212" i="4"/>
  <c r="N4212" i="4"/>
  <c r="O4212" i="4"/>
  <c r="L4213" i="4"/>
  <c r="N4213" i="4"/>
  <c r="O4213" i="4"/>
  <c r="L4214" i="4"/>
  <c r="N4214" i="4"/>
  <c r="O4214" i="4"/>
  <c r="L4215" i="4"/>
  <c r="N4215" i="4"/>
  <c r="O4215" i="4"/>
  <c r="L4216" i="4"/>
  <c r="N4216" i="4"/>
  <c r="O4216" i="4"/>
  <c r="L4217" i="4"/>
  <c r="N4217" i="4"/>
  <c r="O4217" i="4"/>
  <c r="L4218" i="4"/>
  <c r="N4218" i="4"/>
  <c r="O4218" i="4"/>
  <c r="L4219" i="4"/>
  <c r="N4219" i="4"/>
  <c r="O4219" i="4"/>
  <c r="L4220" i="4"/>
  <c r="N4220" i="4"/>
  <c r="O4220" i="4"/>
  <c r="L4221" i="4"/>
  <c r="N4221" i="4"/>
  <c r="O4221" i="4"/>
  <c r="L4222" i="4"/>
  <c r="N4222" i="4"/>
  <c r="O4222" i="4"/>
  <c r="O4223" i="4"/>
  <c r="O4233" i="4"/>
  <c r="O4234" i="4"/>
  <c r="O4235" i="4"/>
  <c r="O4236" i="4"/>
  <c r="O4237" i="4"/>
  <c r="O4238" i="4"/>
  <c r="O4239" i="4"/>
  <c r="O4240" i="4"/>
  <c r="O4241" i="4"/>
  <c r="O4242" i="4"/>
  <c r="O4243" i="4"/>
  <c r="O4244" i="4"/>
  <c r="O4245" i="4"/>
  <c r="O4246" i="4"/>
  <c r="O4247" i="4"/>
  <c r="O4248" i="4"/>
  <c r="O4257" i="4"/>
  <c r="O4258" i="4"/>
  <c r="O4259" i="4"/>
  <c r="L4260" i="4"/>
  <c r="N4260" i="4"/>
  <c r="O4260" i="4"/>
  <c r="L4261" i="4"/>
  <c r="N4261" i="4"/>
  <c r="O4261" i="4"/>
  <c r="L4262" i="4"/>
  <c r="N4262" i="4"/>
  <c r="O4262" i="4"/>
  <c r="L4263" i="4"/>
  <c r="N4263" i="4"/>
  <c r="O4263" i="4"/>
  <c r="L4264" i="4"/>
  <c r="N4264" i="4"/>
  <c r="O4264" i="4"/>
  <c r="L4265" i="4"/>
  <c r="N4265" i="4"/>
  <c r="O4265" i="4"/>
  <c r="L4266" i="4"/>
  <c r="N4266" i="4"/>
  <c r="O4266" i="4"/>
  <c r="L4267" i="4"/>
  <c r="N4267" i="4"/>
  <c r="O4267" i="4"/>
  <c r="L4268" i="4"/>
  <c r="N4268" i="4"/>
  <c r="O4268" i="4"/>
  <c r="L4269" i="4"/>
  <c r="N4269" i="4"/>
  <c r="O4269" i="4"/>
  <c r="O4270" i="4"/>
  <c r="O4271" i="4"/>
  <c r="O4272" i="4"/>
  <c r="O4273" i="4"/>
  <c r="O4274" i="4"/>
  <c r="O4275" i="4"/>
  <c r="O4276" i="4"/>
  <c r="O4277" i="4"/>
  <c r="O4278" i="4"/>
  <c r="O4279" i="4"/>
  <c r="L4280" i="4"/>
  <c r="N4280" i="4"/>
  <c r="O4280" i="4"/>
  <c r="L4281" i="4"/>
  <c r="N4281" i="4"/>
  <c r="O4281" i="4"/>
  <c r="L4282" i="4"/>
  <c r="N4282" i="4"/>
  <c r="O4282" i="4"/>
  <c r="L4283" i="4"/>
  <c r="N4283" i="4"/>
  <c r="O4283" i="4"/>
  <c r="L4284" i="4"/>
  <c r="N4284" i="4"/>
  <c r="O4284" i="4"/>
  <c r="L4285" i="4"/>
  <c r="N4285" i="4"/>
  <c r="O4285" i="4"/>
  <c r="L4286" i="4"/>
  <c r="N4286" i="4"/>
  <c r="O4286" i="4"/>
  <c r="L4287" i="4"/>
  <c r="N4287" i="4"/>
  <c r="O4287" i="4"/>
  <c r="L4288" i="4"/>
  <c r="N4288" i="4"/>
  <c r="O4288" i="4"/>
  <c r="L4289" i="4"/>
  <c r="N4289" i="4"/>
  <c r="O4289" i="4"/>
  <c r="L4290" i="4"/>
  <c r="N4290" i="4"/>
  <c r="O4290" i="4"/>
  <c r="L4291" i="4"/>
  <c r="N4291" i="4"/>
  <c r="O4291" i="4"/>
  <c r="L4292" i="4"/>
  <c r="N4292" i="4"/>
  <c r="O4292" i="4"/>
  <c r="L4293" i="4"/>
  <c r="N4293" i="4"/>
  <c r="O4293" i="4"/>
  <c r="L4294" i="4"/>
  <c r="N4294" i="4"/>
  <c r="O4294" i="4"/>
  <c r="L4295" i="4"/>
  <c r="N4295" i="4"/>
  <c r="O4295" i="4"/>
  <c r="L4296" i="4"/>
  <c r="N4296" i="4"/>
  <c r="O4296" i="4"/>
  <c r="O4297" i="4"/>
  <c r="L4298" i="4"/>
  <c r="N4298" i="4"/>
  <c r="O4298" i="4"/>
  <c r="O4299" i="4"/>
  <c r="O4300" i="4"/>
  <c r="O4301" i="4"/>
  <c r="O4302" i="4"/>
  <c r="O4303" i="4"/>
  <c r="O4304" i="4"/>
  <c r="O4305" i="4"/>
  <c r="L4306" i="4"/>
  <c r="N4306" i="4"/>
  <c r="O4306" i="4"/>
  <c r="L4307" i="4"/>
  <c r="N4307" i="4"/>
  <c r="O4307" i="4"/>
  <c r="L4308" i="4"/>
  <c r="N4308" i="4"/>
  <c r="O4308" i="4"/>
  <c r="L4309" i="4"/>
  <c r="N4309" i="4"/>
  <c r="O4309" i="4"/>
  <c r="L4310" i="4"/>
  <c r="N4310" i="4"/>
  <c r="O4310" i="4"/>
  <c r="L4311" i="4"/>
  <c r="N4311" i="4"/>
  <c r="O4311" i="4"/>
  <c r="L4312" i="4"/>
  <c r="N4312" i="4"/>
  <c r="O4312" i="4"/>
  <c r="L4313" i="4"/>
  <c r="N4313" i="4"/>
  <c r="O4313" i="4"/>
  <c r="L4314" i="4"/>
  <c r="N4314" i="4"/>
  <c r="O4314" i="4"/>
  <c r="L4315" i="4"/>
  <c r="N4315" i="4"/>
  <c r="O4315" i="4"/>
  <c r="L4316" i="4"/>
  <c r="N4316" i="4"/>
  <c r="O4316" i="4"/>
  <c r="O4317" i="4"/>
  <c r="O4318" i="4"/>
  <c r="O4333" i="4"/>
  <c r="O4334" i="4"/>
  <c r="O4335" i="4"/>
  <c r="O4336" i="4"/>
  <c r="O4337" i="4"/>
  <c r="O4338" i="4"/>
  <c r="O4339" i="4"/>
  <c r="O4340" i="4"/>
  <c r="O4341" i="4"/>
  <c r="O4361" i="4"/>
  <c r="O4362" i="4"/>
  <c r="O4363" i="4"/>
  <c r="O4379" i="4"/>
  <c r="O4380" i="4"/>
  <c r="O4381" i="4"/>
  <c r="L4382" i="4"/>
  <c r="N4382" i="4"/>
  <c r="O4382" i="4"/>
  <c r="L4383" i="4"/>
  <c r="N4383" i="4"/>
  <c r="O4383" i="4"/>
  <c r="L4384" i="4"/>
  <c r="N4384" i="4"/>
  <c r="O4384" i="4"/>
  <c r="L4385" i="4"/>
  <c r="N4385" i="4"/>
  <c r="O4385" i="4"/>
  <c r="L4386" i="4"/>
  <c r="N4386" i="4"/>
  <c r="O4386" i="4"/>
  <c r="L4387" i="4"/>
  <c r="N4387" i="4"/>
  <c r="O4387" i="4"/>
  <c r="L4388" i="4"/>
  <c r="N4388" i="4"/>
  <c r="O4388" i="4"/>
  <c r="O4389" i="4"/>
  <c r="O4390" i="4"/>
  <c r="O4391" i="4"/>
  <c r="O4401" i="4"/>
  <c r="O4402" i="4"/>
  <c r="L4403" i="4"/>
  <c r="N4403" i="4"/>
  <c r="O4403" i="4"/>
  <c r="L4404" i="4"/>
  <c r="N4404" i="4"/>
  <c r="O4404" i="4"/>
  <c r="L4405" i="4"/>
  <c r="N4405" i="4"/>
  <c r="O4405" i="4"/>
  <c r="L4406" i="4"/>
  <c r="N4406" i="4"/>
  <c r="O4406" i="4"/>
  <c r="L4407" i="4"/>
  <c r="N4407" i="4"/>
  <c r="O4407" i="4"/>
  <c r="L4408" i="4"/>
  <c r="N4408" i="4"/>
  <c r="O4408" i="4"/>
  <c r="L4409" i="4"/>
  <c r="N4409" i="4"/>
  <c r="O4409" i="4"/>
  <c r="L4410" i="4"/>
  <c r="N4410" i="4"/>
  <c r="O4410" i="4"/>
  <c r="L4411" i="4"/>
  <c r="N4411" i="4"/>
  <c r="O4411" i="4"/>
  <c r="L4412" i="4"/>
  <c r="N4412" i="4"/>
  <c r="O4412" i="4"/>
  <c r="L4413" i="4"/>
  <c r="N4413" i="4"/>
  <c r="O4413" i="4"/>
  <c r="L4414" i="4"/>
  <c r="N4414" i="4"/>
  <c r="O4414" i="4"/>
  <c r="L4415" i="4"/>
  <c r="N4415" i="4"/>
  <c r="O4415" i="4"/>
  <c r="O4416" i="4"/>
  <c r="O4417" i="4"/>
  <c r="O4418" i="4"/>
  <c r="O4419" i="4"/>
  <c r="O4420" i="4"/>
  <c r="O4424" i="4"/>
  <c r="O4425" i="4"/>
  <c r="L4426" i="4"/>
  <c r="N4426" i="4"/>
  <c r="O4426" i="4"/>
  <c r="L4427" i="4"/>
  <c r="N4427" i="4"/>
  <c r="O4427" i="4"/>
  <c r="L4428" i="4"/>
  <c r="N4428" i="4"/>
  <c r="O4428" i="4"/>
  <c r="L4429" i="4"/>
  <c r="N4429" i="4"/>
  <c r="O4429" i="4"/>
  <c r="L4430" i="4"/>
  <c r="N4430" i="4"/>
  <c r="O4430" i="4"/>
  <c r="L4431" i="4"/>
  <c r="N4431" i="4"/>
  <c r="O4431" i="4"/>
  <c r="L4432" i="4"/>
  <c r="N4432" i="4"/>
  <c r="O4432" i="4"/>
  <c r="L4433" i="4"/>
  <c r="N4433" i="4"/>
  <c r="O4433" i="4"/>
  <c r="L4434" i="4"/>
  <c r="N4434" i="4"/>
  <c r="O4434" i="4"/>
  <c r="L4435" i="4"/>
  <c r="N4435" i="4"/>
  <c r="O4435" i="4"/>
  <c r="L4436" i="4"/>
  <c r="N4436" i="4"/>
  <c r="O4436" i="4"/>
  <c r="L4437" i="4"/>
  <c r="N4437" i="4"/>
  <c r="O4437" i="4"/>
  <c r="L4438" i="4"/>
  <c r="N4438" i="4"/>
  <c r="O4438" i="4"/>
  <c r="O4439" i="4"/>
  <c r="O4440" i="4"/>
  <c r="O4441" i="4"/>
  <c r="O4442" i="4"/>
  <c r="O4443" i="4"/>
  <c r="O4448" i="4"/>
  <c r="O4449" i="4"/>
  <c r="L4450" i="4"/>
  <c r="N4450" i="4"/>
  <c r="O4450" i="4"/>
  <c r="L4451" i="4"/>
  <c r="N4451" i="4"/>
  <c r="O4451" i="4"/>
  <c r="L4452" i="4"/>
  <c r="N4452" i="4"/>
  <c r="O4452" i="4"/>
  <c r="L4453" i="4"/>
  <c r="N4453" i="4"/>
  <c r="O4453" i="4"/>
  <c r="L4454" i="4"/>
  <c r="N4454" i="4"/>
  <c r="O4454" i="4"/>
  <c r="L4455" i="4"/>
  <c r="N4455" i="4"/>
  <c r="O4455" i="4"/>
  <c r="L4456" i="4"/>
  <c r="N4456" i="4"/>
  <c r="O4456" i="4"/>
  <c r="L4457" i="4"/>
  <c r="N4457" i="4"/>
  <c r="O4457" i="4"/>
  <c r="L4458" i="4"/>
  <c r="N4458" i="4"/>
  <c r="O4458" i="4"/>
  <c r="L4459" i="4"/>
  <c r="N4459" i="4"/>
  <c r="O4459" i="4"/>
  <c r="L4460" i="4"/>
  <c r="N4460" i="4"/>
  <c r="O4460" i="4"/>
  <c r="L4461" i="4"/>
  <c r="N4461" i="4"/>
  <c r="O4461" i="4"/>
  <c r="L4462" i="4"/>
  <c r="N4462" i="4"/>
  <c r="O4462" i="4"/>
  <c r="L4463" i="4"/>
  <c r="N4463" i="4"/>
  <c r="O4463" i="4"/>
  <c r="L4464" i="4"/>
  <c r="N4464" i="4"/>
  <c r="O4464" i="4"/>
  <c r="L4465" i="4"/>
  <c r="N4465" i="4"/>
  <c r="O4465" i="4"/>
  <c r="L4466" i="4"/>
  <c r="N4466" i="4"/>
  <c r="O4466" i="4"/>
  <c r="L4467" i="4"/>
  <c r="N4467" i="4"/>
  <c r="O4467" i="4"/>
  <c r="O4468" i="4"/>
  <c r="O4469" i="4"/>
  <c r="L4470" i="4"/>
  <c r="N4470" i="4"/>
  <c r="O4470" i="4"/>
  <c r="O4471" i="4"/>
  <c r="L4472" i="4"/>
  <c r="N4472" i="4"/>
  <c r="O4472" i="4"/>
  <c r="L4473" i="4"/>
  <c r="N4473" i="4"/>
  <c r="O4473" i="4"/>
  <c r="L4474" i="4"/>
  <c r="N4474" i="4"/>
  <c r="O4474" i="4"/>
  <c r="L4475" i="4"/>
  <c r="N4475" i="4"/>
  <c r="O4475" i="4"/>
  <c r="L4476" i="4"/>
  <c r="N4476" i="4"/>
  <c r="O4476" i="4"/>
  <c r="L4477" i="4"/>
  <c r="N4477" i="4"/>
  <c r="O4477" i="4"/>
  <c r="L4478" i="4"/>
  <c r="N4478" i="4"/>
  <c r="O4478" i="4"/>
  <c r="L4479" i="4"/>
  <c r="N4479" i="4"/>
  <c r="O4479" i="4"/>
  <c r="L4480" i="4"/>
  <c r="N4480" i="4"/>
  <c r="O4480" i="4"/>
  <c r="L4481" i="4"/>
  <c r="N4481" i="4"/>
  <c r="O4481" i="4"/>
  <c r="L4482" i="4"/>
  <c r="N4482" i="4"/>
  <c r="O4482" i="4"/>
  <c r="L4483" i="4"/>
  <c r="N4483" i="4"/>
  <c r="O4483" i="4"/>
  <c r="L4484" i="4"/>
  <c r="N4484" i="4"/>
  <c r="O4484" i="4"/>
  <c r="L4485" i="4"/>
  <c r="N4485" i="4"/>
  <c r="O4485" i="4"/>
  <c r="L4486" i="4"/>
  <c r="N4486" i="4"/>
  <c r="O4486" i="4"/>
  <c r="L4487" i="4"/>
  <c r="N4487" i="4"/>
  <c r="O4487" i="4"/>
  <c r="L4488" i="4"/>
  <c r="N4488" i="4"/>
  <c r="O4488" i="4"/>
  <c r="L4489" i="4"/>
  <c r="N4489" i="4"/>
  <c r="O4489" i="4"/>
  <c r="L4490" i="4"/>
  <c r="N4490" i="4"/>
  <c r="O4490" i="4"/>
  <c r="L4491" i="4"/>
  <c r="N4491" i="4"/>
  <c r="O4491" i="4"/>
  <c r="L4492" i="4"/>
  <c r="N4492" i="4"/>
  <c r="O4492" i="4"/>
  <c r="L4493" i="4"/>
  <c r="N4493" i="4"/>
  <c r="O4493" i="4"/>
  <c r="O4494" i="4"/>
  <c r="O4495" i="4"/>
  <c r="L4496" i="4"/>
  <c r="N4496" i="4"/>
  <c r="O4496" i="4"/>
  <c r="L4497" i="4"/>
  <c r="N4497" i="4"/>
  <c r="O4497" i="4"/>
  <c r="L4498" i="4"/>
  <c r="N4498" i="4"/>
  <c r="O4498" i="4"/>
  <c r="L4499" i="4"/>
  <c r="N4499" i="4"/>
  <c r="O4499" i="4"/>
  <c r="L4500" i="4"/>
  <c r="N4500" i="4"/>
  <c r="O4500" i="4"/>
  <c r="L4501" i="4"/>
  <c r="N4501" i="4"/>
  <c r="O4501" i="4"/>
  <c r="L4502" i="4"/>
  <c r="N4502" i="4"/>
  <c r="O4502" i="4"/>
  <c r="L4503" i="4"/>
  <c r="N4503" i="4"/>
  <c r="O4503" i="4"/>
  <c r="L4504" i="4"/>
  <c r="N4504" i="4"/>
  <c r="O4504" i="4"/>
  <c r="L4505" i="4"/>
  <c r="N4505" i="4"/>
  <c r="O4505" i="4"/>
  <c r="L4506" i="4"/>
  <c r="N4506" i="4"/>
  <c r="O4506" i="4"/>
  <c r="L4507" i="4"/>
  <c r="N4507" i="4"/>
  <c r="O4507" i="4"/>
  <c r="L4508" i="4"/>
  <c r="N4508" i="4"/>
  <c r="O4508" i="4"/>
  <c r="L4509" i="4"/>
  <c r="N4509" i="4"/>
  <c r="O4509" i="4"/>
  <c r="L4510" i="4"/>
  <c r="N4510" i="4"/>
  <c r="O4510" i="4"/>
  <c r="L4511" i="4"/>
  <c r="N4511" i="4"/>
  <c r="O4511" i="4"/>
  <c r="L4512" i="4"/>
  <c r="N4512" i="4"/>
  <c r="O4512" i="4"/>
  <c r="L4513" i="4"/>
  <c r="N4513" i="4"/>
  <c r="O4513" i="4"/>
  <c r="L4514" i="4"/>
  <c r="N4514" i="4"/>
  <c r="O4514" i="4"/>
  <c r="L4515" i="4"/>
  <c r="N4515" i="4"/>
  <c r="O4515" i="4"/>
  <c r="L4516" i="4"/>
  <c r="N4516" i="4"/>
  <c r="O4516" i="4"/>
  <c r="O4517" i="4"/>
  <c r="O4518" i="4"/>
  <c r="O4519" i="4"/>
  <c r="L4520" i="4"/>
  <c r="N4520" i="4"/>
  <c r="O4520" i="4"/>
  <c r="L4521" i="4"/>
  <c r="N4521" i="4"/>
  <c r="O4521" i="4"/>
  <c r="L4522" i="4"/>
  <c r="N4522" i="4"/>
  <c r="O4522" i="4"/>
  <c r="L4523" i="4"/>
  <c r="N4523" i="4"/>
  <c r="O4523" i="4"/>
  <c r="L4524" i="4"/>
  <c r="N4524" i="4"/>
  <c r="O4524" i="4"/>
  <c r="L4525" i="4"/>
  <c r="N4525" i="4"/>
  <c r="O4525" i="4"/>
  <c r="L4526" i="4"/>
  <c r="N4526" i="4"/>
  <c r="O4526" i="4"/>
  <c r="L4527" i="4"/>
  <c r="N4527" i="4"/>
  <c r="O4527" i="4"/>
  <c r="L4528" i="4"/>
  <c r="N4528" i="4"/>
  <c r="O4528" i="4"/>
  <c r="L4529" i="4"/>
  <c r="N4529" i="4"/>
  <c r="O4529" i="4"/>
  <c r="L4530" i="4"/>
  <c r="N4530" i="4"/>
  <c r="O4530" i="4"/>
  <c r="L4531" i="4"/>
  <c r="N4531" i="4"/>
  <c r="O4531" i="4"/>
  <c r="L4532" i="4"/>
  <c r="N4532" i="4"/>
  <c r="O4532" i="4"/>
  <c r="L4533" i="4"/>
  <c r="N4533" i="4"/>
  <c r="O4533" i="4"/>
  <c r="L4534" i="4"/>
  <c r="N4534" i="4"/>
  <c r="O4534" i="4"/>
  <c r="L4535" i="4"/>
  <c r="N4535" i="4"/>
  <c r="O4535" i="4"/>
  <c r="L4536" i="4"/>
  <c r="N4536" i="4"/>
  <c r="O4536" i="4"/>
  <c r="L4537" i="4"/>
  <c r="N4537" i="4"/>
  <c r="O4537" i="4"/>
  <c r="L4538" i="4"/>
  <c r="N4538" i="4"/>
  <c r="O4538" i="4"/>
  <c r="L4539" i="4"/>
  <c r="N4539" i="4"/>
  <c r="O4539" i="4"/>
  <c r="L4540" i="4"/>
  <c r="N4540" i="4"/>
  <c r="O4540" i="4"/>
  <c r="O4541" i="4"/>
  <c r="O4542" i="4"/>
  <c r="O4543" i="4"/>
  <c r="O4544" i="4"/>
  <c r="L4545" i="4"/>
  <c r="N4545" i="4"/>
  <c r="O4545" i="4"/>
  <c r="L4546" i="4"/>
  <c r="N4546" i="4"/>
  <c r="O4546" i="4"/>
  <c r="L4547" i="4"/>
  <c r="N4547" i="4"/>
  <c r="O4547" i="4"/>
  <c r="L4548" i="4"/>
  <c r="N4548" i="4"/>
  <c r="O4548" i="4"/>
  <c r="L4549" i="4"/>
  <c r="N4549" i="4"/>
  <c r="O4549" i="4"/>
  <c r="L4550" i="4"/>
  <c r="N4550" i="4"/>
  <c r="O4550" i="4"/>
  <c r="L4551" i="4"/>
  <c r="N4551" i="4"/>
  <c r="O4551" i="4"/>
  <c r="L4552" i="4"/>
  <c r="N4552" i="4"/>
  <c r="O4552" i="4"/>
  <c r="L4553" i="4"/>
  <c r="N4553" i="4"/>
  <c r="O4553" i="4"/>
  <c r="L4554" i="4"/>
  <c r="N4554" i="4"/>
  <c r="O4554" i="4"/>
  <c r="L4555" i="4"/>
  <c r="N4555" i="4"/>
  <c r="O4555" i="4"/>
  <c r="L4556" i="4"/>
  <c r="N4556" i="4"/>
  <c r="O4556" i="4"/>
  <c r="L4557" i="4"/>
  <c r="N4557" i="4"/>
  <c r="O4557" i="4"/>
  <c r="L4558" i="4"/>
  <c r="N4558" i="4"/>
  <c r="O4558" i="4"/>
  <c r="L4559" i="4"/>
  <c r="N4559" i="4"/>
  <c r="O4559" i="4"/>
  <c r="L4560" i="4"/>
  <c r="N4560" i="4"/>
  <c r="O4560" i="4"/>
  <c r="L4561" i="4"/>
  <c r="N4561" i="4"/>
  <c r="O4561" i="4"/>
  <c r="L4562" i="4"/>
  <c r="N4562" i="4"/>
  <c r="O4562" i="4"/>
  <c r="L4563" i="4"/>
  <c r="N4563" i="4"/>
  <c r="O4563" i="4"/>
  <c r="L4564" i="4"/>
  <c r="N4564" i="4"/>
  <c r="O4564" i="4"/>
  <c r="L4565" i="4"/>
  <c r="N4565" i="4"/>
  <c r="O4565" i="4"/>
  <c r="O4566" i="4"/>
  <c r="O4567" i="4"/>
  <c r="O4568" i="4"/>
  <c r="O4569" i="4"/>
  <c r="O4570" i="4"/>
  <c r="O4571" i="4"/>
  <c r="O4572" i="4"/>
  <c r="L4573" i="4"/>
  <c r="N4573" i="4"/>
  <c r="O4573" i="4"/>
  <c r="L4574" i="4"/>
  <c r="N4574" i="4"/>
  <c r="O4574" i="4"/>
  <c r="L4575" i="4"/>
  <c r="N4575" i="4"/>
  <c r="O4575" i="4"/>
  <c r="L4576" i="4"/>
  <c r="N4576" i="4"/>
  <c r="O4576" i="4"/>
  <c r="L4577" i="4"/>
  <c r="N4577" i="4"/>
  <c r="O4577" i="4"/>
  <c r="L4578" i="4"/>
  <c r="N4578" i="4"/>
  <c r="O4578" i="4"/>
  <c r="L4579" i="4"/>
  <c r="N4579" i="4"/>
  <c r="O4579" i="4"/>
  <c r="L4580" i="4"/>
  <c r="N4580" i="4"/>
  <c r="O4580" i="4"/>
  <c r="L4581" i="4"/>
  <c r="N4581" i="4"/>
  <c r="O4581" i="4"/>
  <c r="O4582" i="4"/>
  <c r="O4583" i="4"/>
  <c r="O4584" i="4"/>
  <c r="O4585" i="4"/>
  <c r="O4586" i="4"/>
  <c r="O4587" i="4"/>
  <c r="O4588" i="4"/>
  <c r="O4589" i="4"/>
  <c r="O4590" i="4"/>
  <c r="O4591" i="4"/>
  <c r="O4592" i="4"/>
  <c r="O4593" i="4"/>
  <c r="O4594" i="4"/>
  <c r="L4595" i="4"/>
  <c r="N4595" i="4"/>
  <c r="O4595" i="4"/>
  <c r="L4596" i="4"/>
  <c r="N4596" i="4"/>
  <c r="O4596" i="4"/>
  <c r="L4597" i="4"/>
  <c r="N4597" i="4"/>
  <c r="O4597" i="4"/>
  <c r="L4598" i="4"/>
  <c r="N4598" i="4"/>
  <c r="O4598" i="4"/>
  <c r="L4599" i="4"/>
  <c r="N4599" i="4"/>
  <c r="O4599" i="4"/>
  <c r="L4600" i="4"/>
  <c r="N4600" i="4"/>
  <c r="O4600" i="4"/>
  <c r="L4601" i="4"/>
  <c r="N4601" i="4"/>
  <c r="O4601" i="4"/>
  <c r="L4602" i="4"/>
  <c r="N4602" i="4"/>
  <c r="O4602" i="4"/>
  <c r="L4603" i="4"/>
  <c r="N4603" i="4"/>
  <c r="O4603" i="4"/>
  <c r="L4604" i="4"/>
  <c r="N4604" i="4"/>
  <c r="O4604" i="4"/>
  <c r="L4605" i="4"/>
  <c r="N4605" i="4"/>
  <c r="O4605" i="4"/>
  <c r="L4606" i="4"/>
  <c r="N4606" i="4"/>
  <c r="O4606" i="4"/>
  <c r="O4607" i="4"/>
  <c r="O4608" i="4"/>
  <c r="O4609" i="4"/>
  <c r="O4610" i="4"/>
  <c r="O4611" i="4"/>
  <c r="O4612" i="4"/>
  <c r="O4613" i="4"/>
  <c r="O4614" i="4"/>
  <c r="O4615" i="4"/>
  <c r="O4616" i="4"/>
  <c r="O4617" i="4"/>
  <c r="L4618" i="4"/>
  <c r="N4618" i="4"/>
  <c r="O4618" i="4"/>
  <c r="L4619" i="4"/>
  <c r="N4619" i="4"/>
  <c r="O4619" i="4"/>
  <c r="L4620" i="4"/>
  <c r="N4620" i="4"/>
  <c r="O4620" i="4"/>
  <c r="L4621" i="4"/>
  <c r="N4621" i="4"/>
  <c r="O4621" i="4"/>
  <c r="L4622" i="4"/>
  <c r="N4622" i="4"/>
  <c r="O4622" i="4"/>
  <c r="L4623" i="4"/>
  <c r="N4623" i="4"/>
  <c r="O4623" i="4"/>
  <c r="L4624" i="4"/>
  <c r="N4624" i="4"/>
  <c r="O4624" i="4"/>
  <c r="L4625" i="4"/>
  <c r="N4625" i="4"/>
  <c r="O4625" i="4"/>
  <c r="L4626" i="4"/>
  <c r="N4626" i="4"/>
  <c r="O4626" i="4"/>
  <c r="L4627" i="4"/>
  <c r="N4627" i="4"/>
  <c r="O4627" i="4"/>
  <c r="L4628" i="4"/>
  <c r="N4628" i="4"/>
  <c r="O4628" i="4"/>
  <c r="L4629" i="4"/>
  <c r="N4629" i="4"/>
  <c r="O4629" i="4"/>
  <c r="L4630" i="4"/>
  <c r="N4630" i="4"/>
  <c r="O4630" i="4"/>
  <c r="L4631" i="4"/>
  <c r="N4631" i="4"/>
  <c r="O4631" i="4"/>
  <c r="L4632" i="4"/>
  <c r="N4632" i="4"/>
  <c r="O4632" i="4"/>
  <c r="L4633" i="4"/>
  <c r="N4633" i="4"/>
  <c r="O4633" i="4"/>
  <c r="L4634" i="4"/>
  <c r="N4634" i="4"/>
  <c r="O4634" i="4"/>
  <c r="O4635" i="4"/>
  <c r="O4636" i="4"/>
  <c r="O4637" i="4"/>
  <c r="O4638" i="4"/>
  <c r="O4639" i="4"/>
  <c r="O4640" i="4"/>
  <c r="O4641" i="4"/>
  <c r="L4642" i="4"/>
  <c r="N4642" i="4"/>
  <c r="O4642" i="4"/>
  <c r="L4643" i="4"/>
  <c r="N4643" i="4"/>
  <c r="O4643" i="4"/>
  <c r="L4644" i="4"/>
  <c r="N4644" i="4"/>
  <c r="O4644" i="4"/>
  <c r="L4645" i="4"/>
  <c r="N4645" i="4"/>
  <c r="O4645" i="4"/>
  <c r="L4646" i="4"/>
  <c r="N4646" i="4"/>
  <c r="O4646" i="4"/>
  <c r="L4647" i="4"/>
  <c r="N4647" i="4"/>
  <c r="O4647" i="4"/>
  <c r="L4648" i="4"/>
  <c r="N4648" i="4"/>
  <c r="O4648" i="4"/>
  <c r="L4649" i="4"/>
  <c r="N4649" i="4"/>
  <c r="O4649" i="4"/>
  <c r="L4650" i="4"/>
  <c r="N4650" i="4"/>
  <c r="O4650" i="4"/>
  <c r="L4651" i="4"/>
  <c r="N4651" i="4"/>
  <c r="O4651" i="4"/>
  <c r="L4652" i="4"/>
  <c r="N4652" i="4"/>
  <c r="O4652" i="4"/>
  <c r="O4653" i="4"/>
  <c r="O4654" i="4"/>
  <c r="O4655" i="4"/>
  <c r="O4656" i="4"/>
  <c r="O4657" i="4"/>
  <c r="O4658" i="4"/>
  <c r="O4659" i="4"/>
  <c r="O4660" i="4"/>
  <c r="O4661" i="4"/>
  <c r="O4662" i="4"/>
  <c r="O4663" i="4"/>
  <c r="O4664" i="4"/>
  <c r="O4665" i="4"/>
  <c r="O4666" i="4"/>
  <c r="O4667" i="4"/>
  <c r="L4668" i="4"/>
  <c r="N4668" i="4"/>
  <c r="O4668" i="4"/>
  <c r="L4669" i="4"/>
  <c r="N4669" i="4"/>
  <c r="O4669" i="4"/>
  <c r="L4670" i="4"/>
  <c r="N4670" i="4"/>
  <c r="O4670" i="4"/>
  <c r="L4671" i="4"/>
  <c r="N4671" i="4"/>
  <c r="O4671" i="4"/>
  <c r="L4672" i="4"/>
  <c r="N4672" i="4"/>
  <c r="O4672" i="4"/>
  <c r="L4673" i="4"/>
  <c r="N4673" i="4"/>
  <c r="O4673" i="4"/>
  <c r="L4674" i="4"/>
  <c r="N4674" i="4"/>
  <c r="O4674" i="4"/>
  <c r="L4675" i="4"/>
  <c r="N4675" i="4"/>
  <c r="O4675" i="4"/>
  <c r="L4676" i="4"/>
  <c r="N4676" i="4"/>
  <c r="O4676" i="4"/>
  <c r="L4677" i="4"/>
  <c r="N4677" i="4"/>
  <c r="O4677" i="4"/>
  <c r="L4678" i="4"/>
  <c r="N4678" i="4"/>
  <c r="O4678" i="4"/>
  <c r="O4679" i="4"/>
  <c r="O4680" i="4"/>
  <c r="O4681" i="4"/>
  <c r="O4682" i="4"/>
  <c r="O4683" i="4"/>
  <c r="O4684" i="4"/>
  <c r="O4685" i="4"/>
  <c r="O4686" i="4"/>
  <c r="O4687" i="4"/>
  <c r="O4688" i="4"/>
  <c r="O4689" i="4"/>
  <c r="L4690" i="4"/>
  <c r="N4690" i="4"/>
  <c r="O4690" i="4"/>
  <c r="L4691" i="4"/>
  <c r="N4691" i="4"/>
  <c r="O4691" i="4"/>
  <c r="L4692" i="4"/>
  <c r="N4692" i="4"/>
  <c r="O4692" i="4"/>
  <c r="L4693" i="4"/>
  <c r="N4693" i="4"/>
  <c r="O4693" i="4"/>
  <c r="L4694" i="4"/>
  <c r="N4694" i="4"/>
  <c r="O4694" i="4"/>
  <c r="L4695" i="4"/>
  <c r="N4695" i="4"/>
  <c r="O4695" i="4"/>
  <c r="L4696" i="4"/>
  <c r="N4696" i="4"/>
  <c r="O4696" i="4"/>
  <c r="L4697" i="4"/>
  <c r="N4697" i="4"/>
  <c r="O4697" i="4"/>
  <c r="L4698" i="4"/>
  <c r="N4698" i="4"/>
  <c r="O4698" i="4"/>
  <c r="L4699" i="4"/>
  <c r="N4699" i="4"/>
  <c r="O4699" i="4"/>
  <c r="L4700" i="4"/>
  <c r="N4700" i="4"/>
  <c r="O4700" i="4"/>
  <c r="L4701" i="4"/>
  <c r="N4701" i="4"/>
  <c r="O4701" i="4"/>
  <c r="L4702" i="4"/>
  <c r="N4702" i="4"/>
  <c r="O4702" i="4"/>
  <c r="L4703" i="4"/>
  <c r="N4703" i="4"/>
  <c r="O4703" i="4"/>
  <c r="L4704" i="4"/>
  <c r="N4704" i="4"/>
  <c r="O4704" i="4"/>
  <c r="L4705" i="4"/>
  <c r="N4705" i="4"/>
  <c r="O4705" i="4"/>
  <c r="O4706" i="4"/>
  <c r="O4707" i="4"/>
  <c r="L4708" i="4"/>
  <c r="N4708" i="4"/>
  <c r="O4708" i="4"/>
  <c r="O4709" i="4"/>
  <c r="O4710" i="4"/>
  <c r="O4711" i="4"/>
  <c r="L4712" i="4"/>
  <c r="N4712" i="4"/>
  <c r="O4712" i="4"/>
  <c r="L4713" i="4"/>
  <c r="N4713" i="4"/>
  <c r="O4713" i="4"/>
  <c r="L4714" i="4"/>
  <c r="N4714" i="4"/>
  <c r="O4714" i="4"/>
  <c r="L4715" i="4"/>
  <c r="N4715" i="4"/>
  <c r="O4715" i="4"/>
  <c r="L4716" i="4"/>
  <c r="N4716" i="4"/>
  <c r="O4716" i="4"/>
  <c r="L4717" i="4"/>
  <c r="N4717" i="4"/>
  <c r="O4717" i="4"/>
  <c r="L4718" i="4"/>
  <c r="N4718" i="4"/>
  <c r="O4718" i="4"/>
  <c r="L4719" i="4"/>
  <c r="N4719" i="4"/>
  <c r="O4719" i="4"/>
  <c r="L4720" i="4"/>
  <c r="N4720" i="4"/>
  <c r="O4720" i="4"/>
  <c r="L4721" i="4"/>
  <c r="N4721" i="4"/>
  <c r="O4721" i="4"/>
  <c r="L4722" i="4"/>
  <c r="N4722" i="4"/>
  <c r="O4722" i="4"/>
  <c r="L4723" i="4"/>
  <c r="N4723" i="4"/>
  <c r="O4723" i="4"/>
  <c r="L4724" i="4"/>
  <c r="N4724" i="4"/>
  <c r="O4724" i="4"/>
  <c r="L4725" i="4"/>
  <c r="N4725" i="4"/>
  <c r="O4725" i="4"/>
  <c r="L4726" i="4"/>
  <c r="N4726" i="4"/>
  <c r="O4726" i="4"/>
  <c r="L4727" i="4"/>
  <c r="N4727" i="4"/>
  <c r="O4727" i="4"/>
  <c r="L4728" i="4"/>
  <c r="N4728" i="4"/>
  <c r="O4728" i="4"/>
  <c r="L4729" i="4"/>
  <c r="N4729" i="4"/>
  <c r="O4729" i="4"/>
  <c r="O4730" i="4"/>
  <c r="O4731" i="4"/>
  <c r="O4732" i="4"/>
  <c r="O4733" i="4"/>
  <c r="O4734" i="4"/>
  <c r="O4735" i="4"/>
  <c r="O4736" i="4"/>
  <c r="L4737" i="4"/>
  <c r="N4737" i="4"/>
  <c r="O4737" i="4"/>
  <c r="L4738" i="4"/>
  <c r="N4738" i="4"/>
  <c r="O4738" i="4"/>
  <c r="L4739" i="4"/>
  <c r="N4739" i="4"/>
  <c r="O4739" i="4"/>
  <c r="L4740" i="4"/>
  <c r="N4740" i="4"/>
  <c r="O4740" i="4"/>
  <c r="L4741" i="4"/>
  <c r="N4741" i="4"/>
  <c r="O4741" i="4"/>
  <c r="L4742" i="4"/>
  <c r="N4742" i="4"/>
  <c r="O4742" i="4"/>
  <c r="L4743" i="4"/>
  <c r="N4743" i="4"/>
  <c r="O4743" i="4"/>
  <c r="L4744" i="4"/>
  <c r="N4744" i="4"/>
  <c r="O4744" i="4"/>
  <c r="L4745" i="4"/>
  <c r="N4745" i="4"/>
  <c r="O4745" i="4"/>
  <c r="L4746" i="4"/>
  <c r="N4746" i="4"/>
  <c r="O4746" i="4"/>
  <c r="L4747" i="4"/>
  <c r="N4747" i="4"/>
  <c r="O4747" i="4"/>
  <c r="L4748" i="4"/>
  <c r="N4748" i="4"/>
  <c r="O4748" i="4"/>
  <c r="L4749" i="4"/>
  <c r="N4749" i="4"/>
  <c r="O4749" i="4"/>
  <c r="L4750" i="4"/>
  <c r="N4750" i="4"/>
  <c r="O4750" i="4"/>
  <c r="L4751" i="4"/>
  <c r="N4751" i="4"/>
  <c r="O4751" i="4"/>
  <c r="L4752" i="4"/>
  <c r="N4752" i="4"/>
  <c r="O4752" i="4"/>
  <c r="L4753" i="4"/>
  <c r="N4753" i="4"/>
  <c r="O4753" i="4"/>
  <c r="L4754" i="4"/>
  <c r="N4754" i="4"/>
  <c r="O4754" i="4"/>
  <c r="L4755" i="4"/>
  <c r="N4755" i="4"/>
  <c r="O4755" i="4"/>
  <c r="L4756" i="4"/>
  <c r="N4756" i="4"/>
  <c r="O4756" i="4"/>
  <c r="O4757" i="4"/>
  <c r="O4758" i="4"/>
  <c r="O4759" i="4"/>
  <c r="O4760" i="4"/>
  <c r="L4761" i="4"/>
  <c r="N4761" i="4"/>
  <c r="O4761" i="4"/>
  <c r="L4762" i="4"/>
  <c r="N4762" i="4"/>
  <c r="O4762" i="4"/>
  <c r="L4763" i="4"/>
  <c r="N4763" i="4"/>
  <c r="O4763" i="4"/>
  <c r="L4764" i="4"/>
  <c r="N4764" i="4"/>
  <c r="O4764" i="4"/>
  <c r="L4765" i="4"/>
  <c r="N4765" i="4"/>
  <c r="O4765" i="4"/>
  <c r="L4766" i="4"/>
  <c r="N4766" i="4"/>
  <c r="O4766" i="4"/>
  <c r="L4767" i="4"/>
  <c r="N4767" i="4"/>
  <c r="O4767" i="4"/>
  <c r="L4768" i="4"/>
  <c r="N4768" i="4"/>
  <c r="O4768" i="4"/>
  <c r="L4769" i="4"/>
  <c r="N4769" i="4"/>
  <c r="O4769" i="4"/>
  <c r="L4770" i="4"/>
  <c r="N4770" i="4"/>
  <c r="O4770" i="4"/>
  <c r="L4771" i="4"/>
  <c r="N4771" i="4"/>
  <c r="O4771" i="4"/>
  <c r="L4772" i="4"/>
  <c r="N4772" i="4"/>
  <c r="O4772" i="4"/>
  <c r="L4773" i="4"/>
  <c r="N4773" i="4"/>
  <c r="O4773" i="4"/>
  <c r="L4774" i="4"/>
  <c r="N4774" i="4"/>
  <c r="O4774" i="4"/>
  <c r="L4775" i="4"/>
  <c r="N4775" i="4"/>
  <c r="O4775" i="4"/>
  <c r="O4776" i="4"/>
  <c r="O4777" i="4"/>
  <c r="O4778" i="4"/>
  <c r="O4779" i="4"/>
  <c r="O4780" i="4"/>
  <c r="O4781" i="4"/>
  <c r="O4782" i="4"/>
  <c r="O4783" i="4"/>
  <c r="O4784" i="4"/>
  <c r="O4785" i="4"/>
  <c r="L4786" i="4"/>
  <c r="N4786" i="4"/>
  <c r="O4786" i="4"/>
  <c r="O4787" i="4"/>
  <c r="O4788" i="4"/>
  <c r="L4789" i="4"/>
  <c r="N4789" i="4"/>
  <c r="O4789" i="4"/>
  <c r="L4790" i="4"/>
  <c r="N4790" i="4"/>
  <c r="O4790" i="4"/>
  <c r="L4791" i="4"/>
  <c r="N4791" i="4"/>
  <c r="O4791" i="4"/>
  <c r="L4792" i="4"/>
  <c r="N4792" i="4"/>
  <c r="O4792" i="4"/>
  <c r="L4793" i="4"/>
  <c r="N4793" i="4"/>
  <c r="O4793" i="4"/>
  <c r="L4794" i="4"/>
  <c r="N4794" i="4"/>
  <c r="O4794" i="4"/>
  <c r="L4795" i="4"/>
  <c r="N4795" i="4"/>
  <c r="O4795" i="4"/>
  <c r="O4796" i="4"/>
  <c r="O4797" i="4"/>
  <c r="O4798" i="4"/>
  <c r="O4799" i="4"/>
  <c r="O4800" i="4"/>
  <c r="O4801" i="4"/>
  <c r="O4802" i="4"/>
  <c r="O4803" i="4"/>
  <c r="O4804" i="4"/>
  <c r="O4805" i="4"/>
  <c r="O4806" i="4"/>
  <c r="O4807" i="4"/>
  <c r="O4808" i="4"/>
  <c r="O4809" i="4"/>
  <c r="O4810" i="4"/>
  <c r="O4811" i="4"/>
  <c r="O4812" i="4"/>
  <c r="L4813" i="4"/>
  <c r="N4813" i="4"/>
  <c r="O4813" i="4"/>
  <c r="L4814" i="4"/>
  <c r="N4814" i="4"/>
  <c r="O4814" i="4"/>
  <c r="L4815" i="4"/>
  <c r="N4815" i="4"/>
  <c r="O4815" i="4"/>
  <c r="L4816" i="4"/>
  <c r="N4816" i="4"/>
  <c r="O4816" i="4"/>
  <c r="L4817" i="4"/>
  <c r="N4817" i="4"/>
  <c r="O4817" i="4"/>
  <c r="L4818" i="4"/>
  <c r="N4818" i="4"/>
  <c r="O4818" i="4"/>
  <c r="L4819" i="4"/>
  <c r="N4819" i="4"/>
  <c r="O4819" i="4"/>
  <c r="L4820" i="4"/>
  <c r="N4820" i="4"/>
  <c r="O4820" i="4"/>
  <c r="L4821" i="4"/>
  <c r="N4821" i="4"/>
  <c r="O4821" i="4"/>
  <c r="O4822" i="4"/>
  <c r="O4823" i="4"/>
  <c r="O4824" i="4"/>
  <c r="O4825" i="4"/>
  <c r="O4826" i="4"/>
  <c r="O4827" i="4"/>
  <c r="O4828" i="4"/>
  <c r="O4831" i="4"/>
  <c r="O4832" i="4"/>
  <c r="O4833" i="4"/>
  <c r="L4834" i="4"/>
  <c r="N4834" i="4"/>
  <c r="O4834" i="4"/>
  <c r="L4835" i="4"/>
  <c r="N4835" i="4"/>
  <c r="O4835" i="4"/>
  <c r="L4836" i="4"/>
  <c r="N4836" i="4"/>
  <c r="O4836" i="4"/>
  <c r="L4837" i="4"/>
  <c r="N4837" i="4"/>
  <c r="O4837" i="4"/>
  <c r="L4838" i="4"/>
  <c r="N4838" i="4"/>
  <c r="O4838" i="4"/>
  <c r="L4839" i="4"/>
  <c r="N4839" i="4"/>
  <c r="O4839" i="4"/>
  <c r="L4840" i="4"/>
  <c r="N4840" i="4"/>
  <c r="O4840" i="4"/>
  <c r="L4841" i="4"/>
  <c r="N4841" i="4"/>
  <c r="O4841" i="4"/>
  <c r="L4842" i="4"/>
  <c r="N4842" i="4"/>
  <c r="O4842" i="4"/>
  <c r="L4843" i="4"/>
  <c r="N4843" i="4"/>
  <c r="O4843" i="4"/>
  <c r="L4844" i="4"/>
  <c r="N4844" i="4"/>
  <c r="O4844" i="4"/>
  <c r="O4845" i="4"/>
  <c r="O4846" i="4"/>
  <c r="O4847" i="4"/>
  <c r="O4848" i="4"/>
  <c r="O4849" i="4"/>
  <c r="O4856" i="4"/>
  <c r="O4857" i="4"/>
  <c r="O4858" i="4"/>
  <c r="O4859" i="4"/>
  <c r="L4860" i="4"/>
  <c r="N4860" i="4"/>
  <c r="O4860" i="4"/>
  <c r="L4861" i="4"/>
  <c r="N4861" i="4"/>
  <c r="O4861" i="4"/>
  <c r="L4862" i="4"/>
  <c r="N4862" i="4"/>
  <c r="O4862" i="4"/>
  <c r="L4863" i="4"/>
  <c r="N4863" i="4"/>
  <c r="O4863" i="4"/>
  <c r="L4864" i="4"/>
  <c r="N4864" i="4"/>
  <c r="O4864" i="4"/>
  <c r="L4865" i="4"/>
  <c r="N4865" i="4"/>
  <c r="O4865" i="4"/>
  <c r="L4866" i="4"/>
  <c r="N4866" i="4"/>
  <c r="O4866" i="4"/>
  <c r="L4867" i="4"/>
  <c r="N4867" i="4"/>
  <c r="O4867" i="4"/>
  <c r="L4868" i="4"/>
  <c r="N4868" i="4"/>
  <c r="O4868" i="4"/>
  <c r="L4869" i="4"/>
  <c r="N4869" i="4"/>
  <c r="O4869" i="4"/>
  <c r="O4870" i="4"/>
  <c r="O4871" i="4"/>
  <c r="O4872" i="4"/>
  <c r="O4873" i="4"/>
  <c r="O4881" i="4"/>
  <c r="O4882" i="4"/>
  <c r="O4883" i="4"/>
  <c r="O4884" i="4"/>
  <c r="L4885" i="4"/>
  <c r="N4885" i="4"/>
  <c r="O4885" i="4"/>
  <c r="O4886" i="4"/>
  <c r="O4887" i="4"/>
  <c r="O4888" i="4"/>
  <c r="O4889" i="4"/>
  <c r="O4890" i="4"/>
  <c r="O4891" i="4"/>
  <c r="O4892" i="4"/>
  <c r="O4893" i="4"/>
  <c r="O4894" i="4"/>
  <c r="O4895" i="4"/>
  <c r="O4896" i="4"/>
  <c r="O4897" i="4"/>
  <c r="O4898" i="4"/>
  <c r="O4899" i="4"/>
  <c r="O4900" i="4"/>
  <c r="O4901" i="4"/>
  <c r="O4902" i="4"/>
  <c r="O4903" i="4"/>
  <c r="O4904" i="4"/>
  <c r="L4905" i="4"/>
  <c r="N4905" i="4"/>
  <c r="O4905" i="4"/>
  <c r="L4906" i="4"/>
  <c r="N4906" i="4"/>
  <c r="O4906" i="4"/>
  <c r="L4907" i="4"/>
  <c r="N4907" i="4"/>
  <c r="O4907" i="4"/>
  <c r="L4908" i="4"/>
  <c r="N4908" i="4"/>
  <c r="O4908" i="4"/>
  <c r="L4909" i="4"/>
  <c r="N4909" i="4"/>
  <c r="O4909" i="4"/>
  <c r="L4910" i="4"/>
  <c r="N4910" i="4"/>
  <c r="O4910" i="4"/>
  <c r="L4911" i="4"/>
  <c r="N4911" i="4"/>
  <c r="O4911" i="4"/>
  <c r="L4912" i="4"/>
  <c r="N4912" i="4"/>
  <c r="O4912" i="4"/>
  <c r="L4913" i="4"/>
  <c r="N4913" i="4"/>
  <c r="O4913" i="4"/>
  <c r="L4914" i="4"/>
  <c r="N4914" i="4"/>
  <c r="O4914" i="4"/>
  <c r="L4915" i="4"/>
  <c r="N4915" i="4"/>
  <c r="O4915" i="4"/>
  <c r="L4916" i="4"/>
  <c r="N4916" i="4"/>
  <c r="O4916" i="4"/>
  <c r="L4917" i="4"/>
  <c r="N4917" i="4"/>
  <c r="O4917" i="4"/>
  <c r="L4918" i="4"/>
  <c r="N4918" i="4"/>
  <c r="O4918" i="4"/>
  <c r="L4919" i="4"/>
  <c r="N4919" i="4"/>
  <c r="O4919" i="4"/>
  <c r="L4920" i="4"/>
  <c r="N4920" i="4"/>
  <c r="O4920" i="4"/>
  <c r="L4921" i="4"/>
  <c r="N4921" i="4"/>
  <c r="O4921" i="4"/>
  <c r="O4922" i="4"/>
  <c r="O4923" i="4"/>
  <c r="O4924" i="4"/>
  <c r="O4925" i="4"/>
  <c r="O4926" i="4"/>
  <c r="O4927" i="4"/>
  <c r="L4928" i="4"/>
  <c r="N4928" i="4"/>
  <c r="O4928" i="4"/>
  <c r="L4929" i="4"/>
  <c r="N4929" i="4"/>
  <c r="O4929" i="4"/>
  <c r="L4930" i="4"/>
  <c r="N4930" i="4"/>
  <c r="O4930" i="4"/>
  <c r="L4931" i="4"/>
  <c r="N4931" i="4"/>
  <c r="O4931" i="4"/>
  <c r="L4932" i="4"/>
  <c r="N4932" i="4"/>
  <c r="O4932" i="4"/>
  <c r="L4933" i="4"/>
  <c r="N4933" i="4"/>
  <c r="O4933" i="4"/>
  <c r="L4934" i="4"/>
  <c r="N4934" i="4"/>
  <c r="O4934" i="4"/>
  <c r="L4935" i="4"/>
  <c r="N4935" i="4"/>
  <c r="O4935" i="4"/>
  <c r="L4936" i="4"/>
  <c r="N4936" i="4"/>
  <c r="O4936" i="4"/>
  <c r="L4937" i="4"/>
  <c r="N4937" i="4"/>
  <c r="O4937" i="4"/>
  <c r="L4938" i="4"/>
  <c r="N4938" i="4"/>
  <c r="O4938" i="4"/>
  <c r="L4939" i="4"/>
  <c r="N4939" i="4"/>
  <c r="O4939" i="4"/>
  <c r="O4940" i="4"/>
  <c r="O4941" i="4"/>
  <c r="O4942" i="4"/>
  <c r="O4953" i="4"/>
  <c r="O4954" i="4"/>
  <c r="O4955" i="4"/>
  <c r="L4956" i="4"/>
  <c r="N4956" i="4"/>
  <c r="O4956" i="4"/>
  <c r="L4957" i="4"/>
  <c r="N4957" i="4"/>
  <c r="O4957" i="4"/>
  <c r="L4958" i="4"/>
  <c r="N4958" i="4"/>
  <c r="O4958" i="4"/>
  <c r="L4959" i="4"/>
  <c r="N4959" i="4"/>
  <c r="O4959" i="4"/>
  <c r="L4960" i="4"/>
  <c r="N4960" i="4"/>
  <c r="O4960" i="4"/>
  <c r="L4961" i="4"/>
  <c r="N4961" i="4"/>
  <c r="O4961" i="4"/>
  <c r="L4962" i="4"/>
  <c r="N4962" i="4"/>
  <c r="O4962" i="4"/>
  <c r="L4963" i="4"/>
  <c r="N4963" i="4"/>
  <c r="O4963" i="4"/>
  <c r="L4964" i="4"/>
  <c r="N4964" i="4"/>
  <c r="O4964" i="4"/>
  <c r="L4965" i="4"/>
  <c r="N4965" i="4"/>
  <c r="O4965" i="4"/>
  <c r="O4966" i="4"/>
  <c r="O4977" i="4"/>
  <c r="O4978" i="4"/>
  <c r="L4979" i="4"/>
  <c r="N4979" i="4"/>
  <c r="O4979" i="4"/>
  <c r="L4980" i="4"/>
  <c r="N4980" i="4"/>
  <c r="O4980" i="4"/>
  <c r="L4981" i="4"/>
  <c r="N4981" i="4"/>
  <c r="O4981" i="4"/>
  <c r="L4982" i="4"/>
  <c r="N4982" i="4"/>
  <c r="O4982" i="4"/>
  <c r="L4983" i="4"/>
  <c r="N4983" i="4"/>
  <c r="O4983" i="4"/>
  <c r="L4984" i="4"/>
  <c r="N4984" i="4"/>
  <c r="O4984" i="4"/>
  <c r="L4985" i="4"/>
  <c r="N4985" i="4"/>
  <c r="O4985" i="4"/>
  <c r="L4986" i="4"/>
  <c r="N4986" i="4"/>
  <c r="O4986" i="4"/>
  <c r="L4987" i="4"/>
  <c r="N4987" i="4"/>
  <c r="O4987" i="4"/>
  <c r="L4988" i="4"/>
  <c r="N4988" i="4"/>
  <c r="O4988" i="4"/>
  <c r="L4989" i="4"/>
  <c r="N4989" i="4"/>
  <c r="O4989" i="4"/>
  <c r="L4990" i="4"/>
  <c r="N4990" i="4"/>
  <c r="O4990" i="4"/>
  <c r="L4991" i="4"/>
  <c r="N4991" i="4"/>
  <c r="O4991" i="4"/>
  <c r="L4992" i="4"/>
  <c r="N4992" i="4"/>
  <c r="O4992" i="4"/>
  <c r="O4993" i="4"/>
  <c r="O4994" i="4"/>
  <c r="O4995" i="4"/>
  <c r="O5000" i="4"/>
  <c r="O5001" i="4"/>
  <c r="L5002" i="4"/>
  <c r="N5002" i="4"/>
  <c r="O5002" i="4"/>
  <c r="L5003" i="4"/>
  <c r="N5003" i="4"/>
  <c r="O5003" i="4"/>
  <c r="L5004" i="4"/>
  <c r="N5004" i="4"/>
  <c r="O5004" i="4"/>
  <c r="L5005" i="4"/>
  <c r="N5005" i="4"/>
  <c r="O5005" i="4"/>
  <c r="L5006" i="4"/>
  <c r="N5006" i="4"/>
  <c r="O5006" i="4"/>
  <c r="L5007" i="4"/>
  <c r="N5007" i="4"/>
  <c r="O5007" i="4"/>
  <c r="L5008" i="4"/>
  <c r="N5008" i="4"/>
  <c r="O5008" i="4"/>
  <c r="L5009" i="4"/>
  <c r="N5009" i="4"/>
  <c r="O5009" i="4"/>
  <c r="L5010" i="4"/>
  <c r="N5010" i="4"/>
  <c r="O5010" i="4"/>
  <c r="L5011" i="4"/>
  <c r="N5011" i="4"/>
  <c r="O5011" i="4"/>
  <c r="L5012" i="4"/>
  <c r="N5012" i="4"/>
  <c r="O5012" i="4"/>
  <c r="L5013" i="4"/>
  <c r="N5013" i="4"/>
  <c r="O5013" i="4"/>
  <c r="L5014" i="4"/>
  <c r="N5014" i="4"/>
  <c r="O5014" i="4"/>
  <c r="O5015" i="4"/>
  <c r="O5016" i="4"/>
  <c r="O5017" i="4"/>
  <c r="O5018" i="4"/>
  <c r="O5019" i="4"/>
  <c r="L5020" i="4"/>
  <c r="N5020" i="4"/>
  <c r="O5020" i="4"/>
  <c r="L5021" i="4"/>
  <c r="N5021" i="4"/>
  <c r="O5021" i="4"/>
  <c r="O5022" i="4"/>
  <c r="O5023" i="4"/>
  <c r="O5024" i="4"/>
  <c r="L5025" i="4"/>
  <c r="N5025" i="4"/>
  <c r="O5025" i="4"/>
  <c r="L5026" i="4"/>
  <c r="N5026" i="4"/>
  <c r="O5026" i="4"/>
  <c r="L5027" i="4"/>
  <c r="N5027" i="4"/>
  <c r="O5027" i="4"/>
  <c r="L5028" i="4"/>
  <c r="N5028" i="4"/>
  <c r="O5028" i="4"/>
  <c r="L5029" i="4"/>
  <c r="N5029" i="4"/>
  <c r="O5029" i="4"/>
  <c r="L5030" i="4"/>
  <c r="N5030" i="4"/>
  <c r="O5030" i="4"/>
  <c r="L5031" i="4"/>
  <c r="N5031" i="4"/>
  <c r="O5031" i="4"/>
  <c r="L5032" i="4"/>
  <c r="N5032" i="4"/>
  <c r="O5032" i="4"/>
  <c r="L5033" i="4"/>
  <c r="N5033" i="4"/>
  <c r="O5033" i="4"/>
  <c r="L5034" i="4"/>
  <c r="N5034" i="4"/>
  <c r="O5034" i="4"/>
  <c r="L5035" i="4"/>
  <c r="N5035" i="4"/>
  <c r="O5035" i="4"/>
  <c r="O5036" i="4"/>
  <c r="O5037" i="4"/>
  <c r="O5038" i="4"/>
  <c r="O5050" i="4"/>
  <c r="O5051" i="4"/>
  <c r="O5052" i="4"/>
  <c r="O5053" i="4"/>
  <c r="O5054" i="4"/>
  <c r="O5055" i="4"/>
  <c r="O5056" i="4"/>
  <c r="O5057" i="4"/>
  <c r="L5058" i="4"/>
  <c r="N5058" i="4"/>
  <c r="O5058" i="4"/>
  <c r="O5059" i="4"/>
  <c r="O5060" i="4"/>
  <c r="O5061" i="4"/>
  <c r="O5075" i="4"/>
  <c r="O5076" i="4"/>
  <c r="O5077" i="4"/>
  <c r="O5078" i="4"/>
  <c r="O5079" i="4"/>
  <c r="O5080" i="4"/>
  <c r="L5081" i="4"/>
  <c r="N5081" i="4"/>
  <c r="O5081" i="4"/>
  <c r="L5082" i="4"/>
  <c r="N5082" i="4"/>
  <c r="O5082" i="4"/>
  <c r="L5083" i="4"/>
  <c r="N5083" i="4"/>
  <c r="O5083" i="4"/>
  <c r="O5084" i="4"/>
  <c r="O5085" i="4"/>
  <c r="O5098" i="4"/>
  <c r="O5099" i="4"/>
  <c r="L5100" i="4"/>
  <c r="N5100" i="4"/>
  <c r="O5100" i="4"/>
  <c r="L5101" i="4"/>
  <c r="N5101" i="4"/>
  <c r="O5101" i="4"/>
  <c r="L5102" i="4"/>
  <c r="N5102" i="4"/>
  <c r="O5102" i="4"/>
  <c r="L5103" i="4"/>
  <c r="N5103" i="4"/>
  <c r="O5103" i="4"/>
  <c r="L5104" i="4"/>
  <c r="N5104" i="4"/>
  <c r="O5104" i="4"/>
  <c r="L5105" i="4"/>
  <c r="N5105" i="4"/>
  <c r="O5105" i="4"/>
  <c r="L5106" i="4"/>
  <c r="N5106" i="4"/>
  <c r="O5106" i="4"/>
  <c r="L5107" i="4"/>
  <c r="N5107" i="4"/>
  <c r="O5107" i="4"/>
  <c r="L5108" i="4"/>
  <c r="N5108" i="4"/>
  <c r="O5108" i="4"/>
  <c r="L5109" i="4"/>
  <c r="N5109" i="4"/>
  <c r="O5109" i="4"/>
  <c r="L5110" i="4"/>
  <c r="N5110" i="4"/>
  <c r="O5110" i="4"/>
  <c r="O5111" i="4"/>
  <c r="O5112" i="4"/>
  <c r="O5113" i="4"/>
  <c r="O5114" i="4"/>
  <c r="O5115" i="4"/>
  <c r="O5116" i="4"/>
  <c r="O5117" i="4"/>
  <c r="O5118" i="4"/>
  <c r="O5119" i="4"/>
  <c r="O5120" i="4"/>
  <c r="O5121" i="4"/>
  <c r="O5122" i="4"/>
  <c r="O5123" i="4"/>
  <c r="L5124" i="4"/>
  <c r="N5124" i="4"/>
  <c r="O5124" i="4"/>
  <c r="L5125" i="4"/>
  <c r="N5125" i="4"/>
  <c r="O5125" i="4"/>
  <c r="L5126" i="4"/>
  <c r="N5126" i="4"/>
  <c r="O5126" i="4"/>
  <c r="L5127" i="4"/>
  <c r="N5127" i="4"/>
  <c r="O5127" i="4"/>
  <c r="L5128" i="4"/>
  <c r="N5128" i="4"/>
  <c r="O5128" i="4"/>
  <c r="L5129" i="4"/>
  <c r="N5129" i="4"/>
  <c r="O5129" i="4"/>
  <c r="L5130" i="4"/>
  <c r="N5130" i="4"/>
  <c r="O5130" i="4"/>
  <c r="L5131" i="4"/>
  <c r="N5131" i="4"/>
  <c r="O5131" i="4"/>
  <c r="L5132" i="4"/>
  <c r="N5132" i="4"/>
  <c r="O5132" i="4"/>
  <c r="L5133" i="4"/>
  <c r="N5133" i="4"/>
  <c r="O5133" i="4"/>
  <c r="L5134" i="4"/>
  <c r="N5134" i="4"/>
  <c r="O5134" i="4"/>
  <c r="L5135" i="4"/>
  <c r="N5135" i="4"/>
  <c r="O5135" i="4"/>
  <c r="O5136" i="4"/>
  <c r="O5137" i="4"/>
  <c r="O5138" i="4"/>
  <c r="O5139" i="4"/>
  <c r="O5140" i="4"/>
  <c r="O5141" i="4"/>
  <c r="O5142" i="4"/>
  <c r="O5143" i="4"/>
  <c r="O5144" i="4"/>
  <c r="L5145" i="4"/>
  <c r="N5145" i="4"/>
  <c r="O5145" i="4"/>
  <c r="L5146" i="4"/>
  <c r="N5146" i="4"/>
  <c r="O5146" i="4"/>
  <c r="L5147" i="4"/>
  <c r="N5147" i="4"/>
  <c r="O5147" i="4"/>
  <c r="O5148" i="4"/>
  <c r="O5149" i="4"/>
  <c r="L5150" i="4"/>
  <c r="N5150" i="4"/>
  <c r="O5150" i="4"/>
  <c r="L5151" i="4"/>
  <c r="N5151" i="4"/>
  <c r="O5151" i="4"/>
  <c r="L5152" i="4"/>
  <c r="N5152" i="4"/>
  <c r="O5152" i="4"/>
  <c r="L5153" i="4"/>
  <c r="N5153" i="4"/>
  <c r="O5153" i="4"/>
  <c r="L5154" i="4"/>
  <c r="N5154" i="4"/>
  <c r="O5154" i="4"/>
  <c r="L5155" i="4"/>
  <c r="N5155" i="4"/>
  <c r="O5155" i="4"/>
  <c r="L5156" i="4"/>
  <c r="N5156" i="4"/>
  <c r="O5156" i="4"/>
  <c r="L5157" i="4"/>
  <c r="N5157" i="4"/>
  <c r="O5157" i="4"/>
  <c r="L5158" i="4"/>
  <c r="N5158" i="4"/>
  <c r="O5158" i="4"/>
  <c r="L5159" i="4"/>
  <c r="N5159" i="4"/>
  <c r="O5159" i="4"/>
  <c r="L5160" i="4"/>
  <c r="N5160" i="4"/>
  <c r="O5160" i="4"/>
  <c r="L5161" i="4"/>
  <c r="N5161" i="4"/>
  <c r="O5161" i="4"/>
  <c r="O5162" i="4"/>
  <c r="O5163" i="4"/>
  <c r="L5164" i="4"/>
  <c r="N5164" i="4"/>
  <c r="O5164" i="4"/>
  <c r="L5165" i="4"/>
  <c r="N5165" i="4"/>
  <c r="O5165" i="4"/>
  <c r="L5166" i="4"/>
  <c r="N5166" i="4"/>
  <c r="O5166" i="4"/>
  <c r="O5167" i="4"/>
  <c r="L5168" i="4"/>
  <c r="N5168" i="4"/>
  <c r="O5168" i="4"/>
  <c r="L5169" i="4"/>
  <c r="N5169" i="4"/>
  <c r="O5169" i="4"/>
  <c r="L5170" i="4"/>
  <c r="N5170" i="4"/>
  <c r="O5170" i="4"/>
  <c r="L5171" i="4"/>
  <c r="N5171" i="4"/>
  <c r="O5171" i="4"/>
  <c r="L5172" i="4"/>
  <c r="N5172" i="4"/>
  <c r="O5172" i="4"/>
  <c r="L5173" i="4"/>
  <c r="N5173" i="4"/>
  <c r="O5173" i="4"/>
  <c r="L5174" i="4"/>
  <c r="N5174" i="4"/>
  <c r="O5174" i="4"/>
  <c r="L5175" i="4"/>
  <c r="N5175" i="4"/>
  <c r="O5175" i="4"/>
  <c r="L5176" i="4"/>
  <c r="N5176" i="4"/>
  <c r="O5176" i="4"/>
  <c r="L5177" i="4"/>
  <c r="N5177" i="4"/>
  <c r="O5177" i="4"/>
  <c r="L5178" i="4"/>
  <c r="N5178" i="4"/>
  <c r="O5178" i="4"/>
  <c r="L5179" i="4"/>
  <c r="N5179" i="4"/>
  <c r="O5179" i="4"/>
  <c r="L5180" i="4"/>
  <c r="N5180" i="4"/>
  <c r="O5180" i="4"/>
  <c r="L5181" i="4"/>
  <c r="N5181" i="4"/>
  <c r="O5181" i="4"/>
  <c r="L5182" i="4"/>
  <c r="N5182" i="4"/>
  <c r="O5182" i="4"/>
  <c r="L5183" i="4"/>
  <c r="N5183" i="4"/>
  <c r="O5183" i="4"/>
  <c r="L5184" i="4"/>
  <c r="N5184" i="4"/>
  <c r="O5184" i="4"/>
  <c r="L5185" i="4"/>
  <c r="N5185" i="4"/>
  <c r="O5185" i="4"/>
  <c r="O5186" i="4"/>
  <c r="L5187" i="4"/>
  <c r="N5187" i="4"/>
  <c r="O5187" i="4"/>
  <c r="O5188" i="4"/>
  <c r="O5189" i="4"/>
  <c r="O5190" i="4"/>
  <c r="O5191" i="4"/>
  <c r="O5192" i="4"/>
  <c r="L5193" i="4"/>
  <c r="N5193" i="4"/>
  <c r="O5193" i="4"/>
  <c r="L5194" i="4"/>
  <c r="N5194" i="4"/>
  <c r="O5194" i="4"/>
  <c r="L5195" i="4"/>
  <c r="N5195" i="4"/>
  <c r="O5195" i="4"/>
  <c r="L5196" i="4"/>
  <c r="N5196" i="4"/>
  <c r="O5196" i="4"/>
  <c r="L5197" i="4"/>
  <c r="N5197" i="4"/>
  <c r="O5197" i="4"/>
  <c r="L5198" i="4"/>
  <c r="N5198" i="4"/>
  <c r="O5198" i="4"/>
  <c r="L5199" i="4"/>
  <c r="N5199" i="4"/>
  <c r="O5199" i="4"/>
  <c r="L5200" i="4"/>
  <c r="N5200" i="4"/>
  <c r="O5200" i="4"/>
  <c r="L5201" i="4"/>
  <c r="N5201" i="4"/>
  <c r="O5201" i="4"/>
  <c r="L5202" i="4"/>
  <c r="N5202" i="4"/>
  <c r="O5202" i="4"/>
  <c r="L5203" i="4"/>
  <c r="N5203" i="4"/>
  <c r="O5203" i="4"/>
  <c r="L5204" i="4"/>
  <c r="N5204" i="4"/>
  <c r="O5204" i="4"/>
  <c r="L5205" i="4"/>
  <c r="N5205" i="4"/>
  <c r="O5205" i="4"/>
  <c r="L5206" i="4"/>
  <c r="N5206" i="4"/>
  <c r="O5206" i="4"/>
  <c r="L5207" i="4"/>
  <c r="N5207" i="4"/>
  <c r="O5207" i="4"/>
  <c r="L5208" i="4"/>
  <c r="N5208" i="4"/>
  <c r="O5208" i="4"/>
  <c r="L5209" i="4"/>
  <c r="N5209" i="4"/>
  <c r="O5209" i="4"/>
  <c r="O5210" i="4"/>
  <c r="L5211" i="4"/>
  <c r="N5211" i="4"/>
  <c r="O5211" i="4"/>
  <c r="O5212" i="4"/>
  <c r="O5213" i="4"/>
  <c r="O5214" i="4"/>
  <c r="O5215" i="4"/>
  <c r="O5216" i="4"/>
  <c r="O5217" i="4"/>
  <c r="L5218" i="4"/>
  <c r="N5218" i="4"/>
  <c r="O5218" i="4"/>
  <c r="L5219" i="4"/>
  <c r="N5219" i="4"/>
  <c r="O5219" i="4"/>
  <c r="L5220" i="4"/>
  <c r="N5220" i="4"/>
  <c r="O5220" i="4"/>
  <c r="L5221" i="4"/>
  <c r="N5221" i="4"/>
  <c r="O5221" i="4"/>
  <c r="L5222" i="4"/>
  <c r="N5222" i="4"/>
  <c r="O5222" i="4"/>
  <c r="L5223" i="4"/>
  <c r="N5223" i="4"/>
  <c r="O5223" i="4"/>
  <c r="L5224" i="4"/>
  <c r="N5224" i="4"/>
  <c r="O5224" i="4"/>
  <c r="L5225" i="4"/>
  <c r="N5225" i="4"/>
  <c r="O5225" i="4"/>
  <c r="L5226" i="4"/>
  <c r="N5226" i="4"/>
  <c r="O5226" i="4"/>
  <c r="O5227" i="4"/>
  <c r="O5228" i="4"/>
  <c r="O5229" i="4"/>
  <c r="O5242" i="4"/>
  <c r="O5243" i="4"/>
  <c r="O5244" i="4"/>
  <c r="O5245" i="4"/>
  <c r="O5246" i="4"/>
  <c r="O5247" i="4"/>
  <c r="O5248" i="4"/>
  <c r="O5249" i="4"/>
  <c r="L5250" i="4"/>
  <c r="N5250" i="4"/>
  <c r="O5250" i="4"/>
  <c r="L5251" i="4"/>
  <c r="N5251" i="4"/>
  <c r="O5251" i="4"/>
  <c r="O5252" i="4"/>
  <c r="O5253" i="4"/>
  <c r="O5266" i="4"/>
  <c r="L5267" i="4"/>
  <c r="N5267" i="4"/>
  <c r="O5267" i="4"/>
  <c r="L5268" i="4"/>
  <c r="N5268" i="4"/>
  <c r="O5268" i="4"/>
  <c r="L5269" i="4"/>
  <c r="N5269" i="4"/>
  <c r="O5269" i="4"/>
  <c r="L5270" i="4"/>
  <c r="N5270" i="4"/>
  <c r="O5270" i="4"/>
  <c r="L5271" i="4"/>
  <c r="N5271" i="4"/>
  <c r="O5271" i="4"/>
  <c r="L5272" i="4"/>
  <c r="N5272" i="4"/>
  <c r="O5272" i="4"/>
  <c r="L5273" i="4"/>
  <c r="N5273" i="4"/>
  <c r="O5273" i="4"/>
  <c r="L5274" i="4"/>
  <c r="N5274" i="4"/>
  <c r="O5274" i="4"/>
  <c r="L5275" i="4"/>
  <c r="N5275" i="4"/>
  <c r="O5275" i="4"/>
  <c r="L5276" i="4"/>
  <c r="N5276" i="4"/>
  <c r="O5276" i="4"/>
  <c r="L5277" i="4"/>
  <c r="N5277" i="4"/>
  <c r="O5277" i="4"/>
  <c r="L5278" i="4"/>
  <c r="N5278" i="4"/>
  <c r="O5278" i="4"/>
  <c r="L5279" i="4"/>
  <c r="N5279" i="4"/>
  <c r="O5279" i="4"/>
  <c r="L5280" i="4"/>
  <c r="N5280" i="4"/>
  <c r="O5280" i="4"/>
  <c r="L5281" i="4"/>
  <c r="N5281" i="4"/>
  <c r="O5281" i="4"/>
  <c r="L5282" i="4"/>
  <c r="N5282" i="4"/>
  <c r="O5282" i="4"/>
  <c r="L5283" i="4"/>
  <c r="N5283" i="4"/>
  <c r="O5283" i="4"/>
  <c r="L5284" i="4"/>
  <c r="N5284" i="4"/>
  <c r="O5284" i="4"/>
  <c r="L5285" i="4"/>
  <c r="N5285" i="4"/>
  <c r="O5285" i="4"/>
  <c r="L5286" i="4"/>
  <c r="N5286" i="4"/>
  <c r="O5286" i="4"/>
  <c r="L5287" i="4"/>
  <c r="N5287" i="4"/>
  <c r="O5287" i="4"/>
  <c r="L5288" i="4"/>
  <c r="N5288" i="4"/>
  <c r="O5288" i="4"/>
  <c r="L5289" i="4"/>
  <c r="N5289" i="4"/>
  <c r="O5289" i="4"/>
  <c r="L5290" i="4"/>
  <c r="N5290" i="4"/>
  <c r="O5290" i="4"/>
  <c r="L5291" i="4"/>
  <c r="N5291" i="4"/>
  <c r="O5291" i="4"/>
  <c r="L5292" i="4"/>
  <c r="N5292" i="4"/>
  <c r="O5292" i="4"/>
  <c r="L5293" i="4"/>
  <c r="N5293" i="4"/>
  <c r="O5293" i="4"/>
  <c r="L5294" i="4"/>
  <c r="N5294" i="4"/>
  <c r="O5294" i="4"/>
  <c r="L5295" i="4"/>
  <c r="N5295" i="4"/>
  <c r="O5295" i="4"/>
  <c r="L5296" i="4"/>
  <c r="N5296" i="4"/>
  <c r="O5296" i="4"/>
  <c r="L5297" i="4"/>
  <c r="N5297" i="4"/>
  <c r="O5297" i="4"/>
  <c r="L5298" i="4"/>
  <c r="N5298" i="4"/>
  <c r="O5298" i="4"/>
  <c r="L5299" i="4"/>
  <c r="N5299" i="4"/>
  <c r="O5299" i="4"/>
  <c r="L5300" i="4"/>
  <c r="N5300" i="4"/>
  <c r="O5300" i="4"/>
  <c r="L5301" i="4"/>
  <c r="N5301" i="4"/>
  <c r="O5301" i="4"/>
  <c r="L5302" i="4"/>
  <c r="N5302" i="4"/>
  <c r="O5302" i="4"/>
  <c r="O5303" i="4"/>
  <c r="O5304" i="4"/>
  <c r="O5305" i="4"/>
  <c r="O5306" i="4"/>
  <c r="O5307" i="4"/>
  <c r="O5308" i="4"/>
  <c r="O5309" i="4"/>
  <c r="O5310" i="4"/>
  <c r="O5311" i="4"/>
  <c r="O5312" i="4"/>
  <c r="O5313" i="4"/>
  <c r="L5314" i="4"/>
  <c r="N5314" i="4"/>
  <c r="O5314" i="4"/>
  <c r="L5315" i="4"/>
  <c r="N5315" i="4"/>
  <c r="O5315" i="4"/>
  <c r="L5316" i="4"/>
  <c r="N5316" i="4"/>
  <c r="O5316" i="4"/>
  <c r="L5317" i="4"/>
  <c r="N5317" i="4"/>
  <c r="O5317" i="4"/>
  <c r="L5318" i="4"/>
  <c r="N5318" i="4"/>
  <c r="O5318" i="4"/>
  <c r="L5319" i="4"/>
  <c r="N5319" i="4"/>
  <c r="O5319" i="4"/>
  <c r="L5320" i="4"/>
  <c r="N5320" i="4"/>
  <c r="O5320" i="4"/>
  <c r="L5321" i="4"/>
  <c r="N5321" i="4"/>
  <c r="O5321" i="4"/>
  <c r="L5322" i="4"/>
  <c r="N5322" i="4"/>
  <c r="O5322" i="4"/>
  <c r="L5323" i="4"/>
  <c r="N5323" i="4"/>
  <c r="O5323" i="4"/>
  <c r="L5324" i="4"/>
  <c r="N5324" i="4"/>
  <c r="O5324" i="4"/>
  <c r="L5325" i="4"/>
  <c r="N5325" i="4"/>
  <c r="O5325" i="4"/>
  <c r="O5326" i="4"/>
  <c r="O5327" i="4"/>
  <c r="O5328" i="4"/>
  <c r="O5329" i="4"/>
  <c r="O5330" i="4"/>
  <c r="O5331" i="4"/>
  <c r="O5332" i="4"/>
  <c r="O5333" i="4"/>
  <c r="O5334" i="4"/>
  <c r="O5335" i="4"/>
  <c r="O5336" i="4"/>
  <c r="O5337" i="4"/>
  <c r="O5338" i="4"/>
  <c r="O5339" i="4"/>
  <c r="L5340" i="4"/>
  <c r="N5340" i="4"/>
  <c r="O5340" i="4"/>
  <c r="L5341" i="4"/>
  <c r="N5341" i="4"/>
  <c r="O5341" i="4"/>
  <c r="L5342" i="4"/>
  <c r="N5342" i="4"/>
  <c r="O5342" i="4"/>
  <c r="L5343" i="4"/>
  <c r="N5343" i="4"/>
  <c r="O5343" i="4"/>
  <c r="L5344" i="4"/>
  <c r="N5344" i="4"/>
  <c r="O5344" i="4"/>
  <c r="L5345" i="4"/>
  <c r="N5345" i="4"/>
  <c r="O5345" i="4"/>
  <c r="L5346" i="4"/>
  <c r="N5346" i="4"/>
  <c r="O5346" i="4"/>
  <c r="L5347" i="4"/>
  <c r="N5347" i="4"/>
  <c r="O5347" i="4"/>
  <c r="L5348" i="4"/>
  <c r="N5348" i="4"/>
  <c r="O5348" i="4"/>
  <c r="L5349" i="4"/>
  <c r="N5349" i="4"/>
  <c r="O5349" i="4"/>
  <c r="O5350" i="4"/>
  <c r="O5351" i="4"/>
  <c r="O5352" i="4"/>
  <c r="O5353" i="4"/>
  <c r="O5354" i="4"/>
  <c r="O5355" i="4"/>
  <c r="O5356" i="4"/>
  <c r="O5357" i="4"/>
  <c r="O5358" i="4"/>
  <c r="O5360" i="4"/>
  <c r="O5361" i="4"/>
  <c r="O5362" i="4"/>
  <c r="L5363" i="4"/>
  <c r="N5363" i="4"/>
  <c r="O5363" i="4"/>
  <c r="L5364" i="4"/>
  <c r="N5364" i="4"/>
  <c r="O5364" i="4"/>
  <c r="L5365" i="4"/>
  <c r="N5365" i="4"/>
  <c r="O5365" i="4"/>
  <c r="L5366" i="4"/>
  <c r="N5366" i="4"/>
  <c r="O5366" i="4"/>
  <c r="L5367" i="4"/>
  <c r="N5367" i="4"/>
  <c r="O5367" i="4"/>
  <c r="L5368" i="4"/>
  <c r="N5368" i="4"/>
  <c r="O5368" i="4"/>
  <c r="L5369" i="4"/>
  <c r="N5369" i="4"/>
  <c r="O5369" i="4"/>
  <c r="L5370" i="4"/>
  <c r="N5370" i="4"/>
  <c r="O5370" i="4"/>
  <c r="O5371" i="4"/>
  <c r="O5372" i="4"/>
  <c r="O5373" i="4"/>
  <c r="O5374" i="4"/>
  <c r="O5375" i="4"/>
  <c r="O5376" i="4"/>
  <c r="O5377" i="4"/>
  <c r="O5378" i="4"/>
  <c r="O5379" i="4"/>
  <c r="O5380" i="4"/>
  <c r="O5381" i="4"/>
  <c r="O5382" i="4"/>
  <c r="O5383" i="4"/>
  <c r="O5384" i="4"/>
  <c r="O5385" i="4"/>
  <c r="O5386" i="4"/>
  <c r="O5387" i="4"/>
  <c r="L5388" i="4"/>
  <c r="N5388" i="4"/>
  <c r="O5388" i="4"/>
  <c r="L5389" i="4"/>
  <c r="N5389" i="4"/>
  <c r="O5389" i="4"/>
  <c r="L5390" i="4"/>
  <c r="N5390" i="4"/>
  <c r="O5390" i="4"/>
  <c r="L5391" i="4"/>
  <c r="N5391" i="4"/>
  <c r="O5391" i="4"/>
  <c r="L5392" i="4"/>
  <c r="N5392" i="4"/>
  <c r="O5392" i="4"/>
  <c r="L5393" i="4"/>
  <c r="N5393" i="4"/>
  <c r="O5393" i="4"/>
  <c r="L5394" i="4"/>
  <c r="N5394" i="4"/>
  <c r="O5394" i="4"/>
  <c r="L5395" i="4"/>
  <c r="N5395" i="4"/>
  <c r="O5395" i="4"/>
  <c r="L5396" i="4"/>
  <c r="N5396" i="4"/>
  <c r="O5396" i="4"/>
  <c r="L5397" i="4"/>
  <c r="N5397" i="4"/>
  <c r="O5397" i="4"/>
  <c r="O5398" i="4"/>
  <c r="O5399" i="4"/>
  <c r="O5400" i="4"/>
  <c r="O5401" i="4"/>
  <c r="O5402" i="4"/>
  <c r="O5403" i="4"/>
  <c r="O5404" i="4"/>
  <c r="O5409" i="4"/>
  <c r="O5410" i="4"/>
  <c r="L5411" i="4"/>
  <c r="N5411" i="4"/>
  <c r="O5411" i="4"/>
  <c r="L5412" i="4"/>
  <c r="N5412" i="4"/>
  <c r="O5412" i="4"/>
  <c r="L5413" i="4"/>
  <c r="N5413" i="4"/>
  <c r="O5413" i="4"/>
  <c r="L5414" i="4"/>
  <c r="N5414" i="4"/>
  <c r="O5414" i="4"/>
  <c r="L5415" i="4"/>
  <c r="N5415" i="4"/>
  <c r="O5415" i="4"/>
  <c r="L5416" i="4"/>
  <c r="N5416" i="4"/>
  <c r="O5416" i="4"/>
  <c r="L5417" i="4"/>
  <c r="N5417" i="4"/>
  <c r="O5417" i="4"/>
  <c r="L5418" i="4"/>
  <c r="N5418" i="4"/>
  <c r="O5418" i="4"/>
  <c r="L5419" i="4"/>
  <c r="N5419" i="4"/>
  <c r="O5419" i="4"/>
  <c r="L5420" i="4"/>
  <c r="N5420" i="4"/>
  <c r="O5420" i="4"/>
  <c r="L5421" i="4"/>
  <c r="N5421" i="4"/>
  <c r="O5421" i="4"/>
  <c r="O5422" i="4"/>
  <c r="O5423" i="4"/>
  <c r="O5424" i="4"/>
  <c r="O5425" i="4"/>
  <c r="O5426" i="4"/>
  <c r="O5427" i="4"/>
  <c r="O5428" i="4"/>
  <c r="O5429" i="4"/>
  <c r="O5430" i="4"/>
  <c r="O5432" i="4"/>
  <c r="O5433" i="4"/>
  <c r="O5434" i="4"/>
  <c r="O5435" i="4"/>
  <c r="O5436" i="4"/>
  <c r="O5437" i="4"/>
  <c r="L5438" i="4"/>
  <c r="N5438" i="4"/>
  <c r="O5438" i="4"/>
  <c r="L5439" i="4"/>
  <c r="N5439" i="4"/>
  <c r="O5439" i="4"/>
  <c r="L5440" i="4"/>
  <c r="N5440" i="4"/>
  <c r="O5440" i="4"/>
  <c r="L5441" i="4"/>
  <c r="N5441" i="4"/>
  <c r="O5441" i="4"/>
  <c r="L5442" i="4"/>
  <c r="N5442" i="4"/>
  <c r="O5442" i="4"/>
  <c r="O5443" i="4"/>
  <c r="O5444" i="4"/>
  <c r="O5445" i="4"/>
  <c r="O5446" i="4"/>
  <c r="O5447" i="4"/>
  <c r="O5448" i="4"/>
  <c r="O5449" i="4"/>
  <c r="O5450" i="4"/>
  <c r="O5451" i="4"/>
  <c r="O5452" i="4"/>
  <c r="O5453" i="4"/>
  <c r="O5454" i="4"/>
  <c r="O5455" i="4"/>
  <c r="O5456" i="4"/>
  <c r="O5457" i="4"/>
  <c r="O5458" i="4"/>
  <c r="O5459" i="4"/>
  <c r="L5460" i="4"/>
  <c r="N5460" i="4"/>
  <c r="O5460" i="4"/>
  <c r="L5461" i="4"/>
  <c r="N5461" i="4"/>
  <c r="O5461" i="4"/>
  <c r="O5462" i="4"/>
  <c r="L5463" i="4"/>
  <c r="N5463" i="4"/>
  <c r="O5463" i="4"/>
  <c r="L5464" i="4"/>
  <c r="N5464" i="4"/>
  <c r="O5464" i="4"/>
  <c r="L5465" i="4"/>
  <c r="N5465" i="4"/>
  <c r="O5465" i="4"/>
  <c r="L5466" i="4"/>
  <c r="N5466" i="4"/>
  <c r="O5466" i="4"/>
  <c r="L5467" i="4"/>
  <c r="N5467" i="4"/>
  <c r="O5467" i="4"/>
  <c r="L5468" i="4"/>
  <c r="N5468" i="4"/>
  <c r="O5468" i="4"/>
  <c r="L5469" i="4"/>
  <c r="N5469" i="4"/>
  <c r="O5469" i="4"/>
  <c r="O5470" i="4"/>
  <c r="O5471" i="4"/>
  <c r="O5472" i="4"/>
  <c r="O5473" i="4"/>
  <c r="O5481" i="4"/>
  <c r="O5482" i="4"/>
  <c r="L5483" i="4"/>
  <c r="N5483" i="4"/>
  <c r="O5483" i="4"/>
  <c r="L5484" i="4"/>
  <c r="N5484" i="4"/>
  <c r="O5484" i="4"/>
  <c r="L5485" i="4"/>
  <c r="N5485" i="4"/>
  <c r="O5485" i="4"/>
  <c r="L5486" i="4"/>
  <c r="N5486" i="4"/>
  <c r="O5486" i="4"/>
  <c r="L5487" i="4"/>
  <c r="N5487" i="4"/>
  <c r="O5487" i="4"/>
  <c r="L5488" i="4"/>
  <c r="N5488" i="4"/>
  <c r="O5488" i="4"/>
  <c r="L5489" i="4"/>
  <c r="N5489" i="4"/>
  <c r="O5489" i="4"/>
  <c r="L5490" i="4"/>
  <c r="N5490" i="4"/>
  <c r="O5490" i="4"/>
  <c r="L5491" i="4"/>
  <c r="N5491" i="4"/>
  <c r="O5491" i="4"/>
  <c r="L5492" i="4"/>
  <c r="N5492" i="4"/>
  <c r="O5492" i="4"/>
  <c r="L5493" i="4"/>
  <c r="N5493" i="4"/>
  <c r="O5493" i="4"/>
  <c r="L5494" i="4"/>
  <c r="N5494" i="4"/>
  <c r="O5494" i="4"/>
  <c r="O5495" i="4"/>
  <c r="O5506" i="4"/>
  <c r="O5507" i="4"/>
  <c r="O5508" i="4"/>
  <c r="L5509" i="4"/>
  <c r="N5509" i="4"/>
  <c r="O5509" i="4"/>
  <c r="L5510" i="4"/>
  <c r="N5510" i="4"/>
  <c r="O5510" i="4"/>
  <c r="L5511" i="4"/>
  <c r="N5511" i="4"/>
  <c r="O5511" i="4"/>
  <c r="L5512" i="4"/>
  <c r="N5512" i="4"/>
  <c r="O5512" i="4"/>
  <c r="L5513" i="4"/>
  <c r="N5513" i="4"/>
  <c r="O5513" i="4"/>
  <c r="L5514" i="4"/>
  <c r="N5514" i="4"/>
  <c r="O5514" i="4"/>
  <c r="L5515" i="4"/>
  <c r="N5515" i="4"/>
  <c r="O5515" i="4"/>
  <c r="L5516" i="4"/>
  <c r="N5516" i="4"/>
  <c r="O5516" i="4"/>
  <c r="O5517" i="4"/>
  <c r="O5518" i="4"/>
  <c r="O5519" i="4"/>
  <c r="O5520" i="4"/>
  <c r="O5521" i="4"/>
  <c r="O5522" i="4"/>
  <c r="O5523" i="4"/>
  <c r="O5524" i="4"/>
  <c r="O5525" i="4"/>
  <c r="O5526" i="4"/>
  <c r="O5529" i="4"/>
  <c r="O5530" i="4"/>
  <c r="L5531" i="4"/>
  <c r="N5531" i="4"/>
  <c r="O5531" i="4"/>
  <c r="L5532" i="4"/>
  <c r="N5532" i="4"/>
  <c r="O5532" i="4"/>
  <c r="L5533" i="4"/>
  <c r="N5533" i="4"/>
  <c r="O5533" i="4"/>
  <c r="L5534" i="4"/>
  <c r="N5534" i="4"/>
  <c r="O5534" i="4"/>
  <c r="L5535" i="4"/>
  <c r="N5535" i="4"/>
  <c r="O5535" i="4"/>
  <c r="L5536" i="4"/>
  <c r="N5536" i="4"/>
  <c r="O5536" i="4"/>
  <c r="L5537" i="4"/>
  <c r="N5537" i="4"/>
  <c r="O5537" i="4"/>
  <c r="L5538" i="4"/>
  <c r="N5538" i="4"/>
  <c r="O5538" i="4"/>
  <c r="L5539" i="4"/>
  <c r="N5539" i="4"/>
  <c r="O5539" i="4"/>
  <c r="L5540" i="4"/>
  <c r="N5540" i="4"/>
  <c r="O5540" i="4"/>
  <c r="L5541" i="4"/>
  <c r="N5541" i="4"/>
  <c r="O5541" i="4"/>
  <c r="L5542" i="4"/>
  <c r="N5542" i="4"/>
  <c r="O5542" i="4"/>
  <c r="L5543" i="4"/>
  <c r="N5543" i="4"/>
  <c r="O5543" i="4"/>
  <c r="O5544" i="4"/>
  <c r="L5545" i="4"/>
  <c r="N5545" i="4"/>
  <c r="O5545" i="4"/>
  <c r="O5546" i="4"/>
  <c r="O5547" i="4"/>
  <c r="O5548" i="4"/>
  <c r="O5549" i="4"/>
  <c r="O5550" i="4"/>
  <c r="O5553" i="4"/>
  <c r="O5554" i="4"/>
  <c r="O5555" i="4"/>
  <c r="O5556" i="4"/>
  <c r="O5557" i="4"/>
  <c r="O5558" i="4"/>
  <c r="O5559" i="4"/>
  <c r="O5560" i="4"/>
  <c r="O5561" i="4"/>
  <c r="O5562" i="4"/>
  <c r="O5563" i="4"/>
  <c r="O5564" i="4"/>
  <c r="O5579" i="4"/>
  <c r="O5580" i="4"/>
  <c r="O5581" i="4"/>
  <c r="L5582" i="4"/>
  <c r="N5582" i="4"/>
  <c r="O5582" i="4"/>
  <c r="L5583" i="4"/>
  <c r="N5583" i="4"/>
  <c r="O5583" i="4"/>
  <c r="O5584" i="4"/>
  <c r="L5585" i="4"/>
  <c r="N5585" i="4"/>
  <c r="O5585" i="4"/>
  <c r="L5586" i="4"/>
  <c r="N5586" i="4"/>
  <c r="O5586" i="4"/>
  <c r="O5587" i="4"/>
  <c r="O5588" i="4"/>
  <c r="O5589" i="4"/>
  <c r="O5590" i="4"/>
  <c r="O5591" i="4"/>
  <c r="O5592" i="4"/>
  <c r="O5593" i="4"/>
  <c r="O5594" i="4"/>
  <c r="O5595" i="4"/>
  <c r="O5596" i="4"/>
  <c r="O5597" i="4"/>
  <c r="O5598" i="4"/>
  <c r="O5599" i="4"/>
  <c r="O5600" i="4"/>
  <c r="O5601" i="4"/>
  <c r="O5602" i="4"/>
  <c r="O5603" i="4"/>
  <c r="O5604" i="4"/>
  <c r="O5605" i="4"/>
  <c r="O5606" i="4"/>
  <c r="O5607" i="4"/>
  <c r="O5608" i="4"/>
  <c r="O5609" i="4"/>
  <c r="O5610" i="4"/>
  <c r="O5611" i="4"/>
  <c r="O5612" i="4"/>
  <c r="O5613" i="4"/>
  <c r="O5614" i="4"/>
  <c r="O5615" i="4"/>
  <c r="O5616" i="4"/>
  <c r="O5618" i="4"/>
  <c r="O5619" i="4"/>
  <c r="O5620" i="4"/>
  <c r="O5621" i="4"/>
  <c r="O5622" i="4"/>
  <c r="O5623" i="4"/>
  <c r="O5624" i="4"/>
  <c r="O5625" i="4"/>
  <c r="O5632" i="4"/>
  <c r="O5633" i="4"/>
  <c r="O5634" i="4"/>
  <c r="O5635" i="4"/>
  <c r="O5636" i="4"/>
  <c r="O5650" i="4"/>
  <c r="O5651" i="4"/>
  <c r="O5652" i="4"/>
  <c r="L5653" i="4"/>
  <c r="N5653" i="4"/>
  <c r="O5653" i="4"/>
  <c r="L5654" i="4"/>
  <c r="N5654" i="4"/>
  <c r="O5654" i="4"/>
  <c r="L5655" i="4"/>
  <c r="N5655" i="4"/>
  <c r="O5655" i="4"/>
  <c r="L5656" i="4"/>
  <c r="N5656" i="4"/>
  <c r="O5656" i="4"/>
  <c r="L5657" i="4"/>
  <c r="N5657" i="4"/>
  <c r="O5657" i="4"/>
  <c r="L5658" i="4"/>
  <c r="N5658" i="4"/>
  <c r="O5658" i="4"/>
  <c r="O5659" i="4"/>
  <c r="O5660" i="4"/>
  <c r="O5661" i="4"/>
  <c r="O5662" i="4"/>
  <c r="O5663" i="4"/>
  <c r="O5664" i="4"/>
  <c r="O5665" i="4"/>
  <c r="O5666" i="4"/>
  <c r="O5667" i="4"/>
  <c r="O5668" i="4"/>
  <c r="O5669" i="4"/>
  <c r="O5670" i="4"/>
  <c r="O5671" i="4"/>
  <c r="O5672" i="4"/>
  <c r="O5673" i="4"/>
  <c r="O5674" i="4"/>
  <c r="O5675" i="4"/>
  <c r="O5676" i="4"/>
  <c r="O5677" i="4"/>
  <c r="O5678" i="4"/>
  <c r="O5679" i="4"/>
  <c r="L5680" i="4"/>
  <c r="N5680" i="4"/>
  <c r="O5680" i="4"/>
  <c r="O5681" i="4"/>
  <c r="O5682" i="4"/>
  <c r="O5683" i="4"/>
  <c r="O5684" i="4"/>
  <c r="O5685" i="4"/>
  <c r="O5686" i="4"/>
  <c r="O5687" i="4"/>
  <c r="O5688" i="4"/>
  <c r="O5689" i="4"/>
  <c r="O5690" i="4"/>
  <c r="O5691" i="4"/>
  <c r="O5692" i="4"/>
  <c r="O5693" i="4"/>
  <c r="O5694" i="4"/>
  <c r="O5695" i="4"/>
  <c r="O5696" i="4"/>
  <c r="O5697" i="4"/>
  <c r="O5698" i="4"/>
  <c r="O5699" i="4"/>
  <c r="O5700" i="4"/>
  <c r="O5701" i="4"/>
  <c r="L5702" i="4"/>
  <c r="N5702" i="4"/>
  <c r="O5702" i="4"/>
  <c r="L5703" i="4"/>
  <c r="N5703" i="4"/>
  <c r="O5703" i="4"/>
  <c r="L5704" i="4"/>
  <c r="N5704" i="4"/>
  <c r="O5704" i="4"/>
  <c r="L5705" i="4"/>
  <c r="N5705" i="4"/>
  <c r="O5705" i="4"/>
  <c r="O5706" i="4"/>
  <c r="O5707" i="4"/>
  <c r="O5708" i="4"/>
  <c r="O5709" i="4"/>
  <c r="O5710" i="4"/>
  <c r="O5711" i="4"/>
  <c r="O5724" i="4"/>
  <c r="O5725" i="4"/>
  <c r="O5726" i="4"/>
  <c r="O5727" i="4"/>
  <c r="O5728" i="4"/>
  <c r="O5729" i="4"/>
  <c r="O5730" i="4"/>
  <c r="O5731" i="4"/>
  <c r="O5732" i="4"/>
  <c r="O5747" i="4"/>
  <c r="O5748" i="4"/>
  <c r="O5749" i="4"/>
  <c r="L5750" i="4"/>
  <c r="N5750" i="4"/>
  <c r="O5750" i="4"/>
  <c r="L5751" i="4"/>
  <c r="N5751" i="4"/>
  <c r="O5751" i="4"/>
  <c r="L5752" i="4"/>
  <c r="N5752" i="4"/>
  <c r="O5752" i="4"/>
  <c r="L5753" i="4"/>
  <c r="N5753" i="4"/>
  <c r="O5753" i="4"/>
  <c r="L5754" i="4"/>
  <c r="N5754" i="4"/>
  <c r="O5754" i="4"/>
  <c r="L5755" i="4"/>
  <c r="N5755" i="4"/>
  <c r="O5755" i="4"/>
  <c r="L5756" i="4"/>
  <c r="N5756" i="4"/>
  <c r="O5756" i="4"/>
  <c r="O5757" i="4"/>
  <c r="O5758" i="4"/>
  <c r="O5760" i="4"/>
  <c r="O5770" i="4"/>
  <c r="L5771" i="4"/>
  <c r="N5771" i="4"/>
  <c r="O5771" i="4"/>
  <c r="L5772" i="4"/>
  <c r="N5772" i="4"/>
  <c r="O5772" i="4"/>
  <c r="L5773" i="4"/>
  <c r="N5773" i="4"/>
  <c r="O5773" i="4"/>
  <c r="L5774" i="4"/>
  <c r="N5774" i="4"/>
  <c r="O5774" i="4"/>
  <c r="L5775" i="4"/>
  <c r="N5775" i="4"/>
  <c r="O5775" i="4"/>
  <c r="L5776" i="4"/>
  <c r="N5776" i="4"/>
  <c r="O5776" i="4"/>
  <c r="L5777" i="4"/>
  <c r="N5777" i="4"/>
  <c r="O5777" i="4"/>
  <c r="L5778" i="4"/>
  <c r="N5778" i="4"/>
  <c r="O5778" i="4"/>
  <c r="L5779" i="4"/>
  <c r="N5779" i="4"/>
  <c r="O5779" i="4"/>
  <c r="L5780" i="4"/>
  <c r="N5780" i="4"/>
  <c r="O5780" i="4"/>
  <c r="O5781" i="4"/>
  <c r="O5782" i="4"/>
  <c r="O5783" i="4"/>
  <c r="O5784" i="4"/>
  <c r="O5794" i="4"/>
  <c r="L5795" i="4"/>
  <c r="N5795" i="4"/>
  <c r="O5795" i="4"/>
  <c r="L5796" i="4"/>
  <c r="N5796" i="4"/>
  <c r="O5796" i="4"/>
  <c r="L5797" i="4"/>
  <c r="N5797" i="4"/>
  <c r="O5797" i="4"/>
  <c r="L5798" i="4"/>
  <c r="N5798" i="4"/>
  <c r="O5798" i="4"/>
  <c r="L5799" i="4"/>
  <c r="N5799" i="4"/>
  <c r="O5799" i="4"/>
  <c r="L5800" i="4"/>
  <c r="N5800" i="4"/>
  <c r="O5800" i="4"/>
  <c r="L5801" i="4"/>
  <c r="N5801" i="4"/>
  <c r="O5801" i="4"/>
  <c r="L5802" i="4"/>
  <c r="N5802" i="4"/>
  <c r="O5802" i="4"/>
  <c r="L5803" i="4"/>
  <c r="N5803" i="4"/>
  <c r="O5803" i="4"/>
  <c r="L5804" i="4"/>
  <c r="N5804" i="4"/>
  <c r="O5804" i="4"/>
  <c r="L5805" i="4"/>
  <c r="N5805" i="4"/>
  <c r="O5805" i="4"/>
  <c r="L5806" i="4"/>
  <c r="N5806" i="4"/>
  <c r="O5806" i="4"/>
  <c r="L5807" i="4"/>
  <c r="N5807" i="4"/>
  <c r="O5807" i="4"/>
  <c r="O5808" i="4"/>
  <c r="O5809" i="4"/>
  <c r="O5810" i="4"/>
  <c r="O5811" i="4"/>
  <c r="O5812" i="4"/>
  <c r="O5813" i="4"/>
  <c r="O5814" i="4"/>
  <c r="O5815" i="4"/>
  <c r="O5816" i="4"/>
  <c r="O5817" i="4"/>
  <c r="L5818" i="4"/>
  <c r="N5818" i="4"/>
  <c r="O5818" i="4"/>
  <c r="L5819" i="4"/>
  <c r="N5819" i="4"/>
  <c r="O5819" i="4"/>
  <c r="L5820" i="4"/>
  <c r="N5820" i="4"/>
  <c r="O5820" i="4"/>
  <c r="L5821" i="4"/>
  <c r="N5821" i="4"/>
  <c r="O5821" i="4"/>
  <c r="L5822" i="4"/>
  <c r="N5822" i="4"/>
  <c r="O5822" i="4"/>
  <c r="L5823" i="4"/>
  <c r="N5823" i="4"/>
  <c r="O5823" i="4"/>
  <c r="L5824" i="4"/>
  <c r="N5824" i="4"/>
  <c r="O5824" i="4"/>
  <c r="L5825" i="4"/>
  <c r="N5825" i="4"/>
  <c r="O5825" i="4"/>
  <c r="L5826" i="4"/>
  <c r="N5826" i="4"/>
  <c r="O5826" i="4"/>
  <c r="L5827" i="4"/>
  <c r="N5827" i="4"/>
  <c r="O5827" i="4"/>
  <c r="L5828" i="4"/>
  <c r="N5828" i="4"/>
  <c r="O5828" i="4"/>
  <c r="L5829" i="4"/>
  <c r="N5829" i="4"/>
  <c r="O5829" i="4"/>
  <c r="L5830" i="4"/>
  <c r="N5830" i="4"/>
  <c r="O5830" i="4"/>
  <c r="L5831" i="4"/>
  <c r="N5831" i="4"/>
  <c r="O5831" i="4"/>
  <c r="O5832" i="4"/>
  <c r="O5833" i="4"/>
  <c r="O5834" i="4"/>
  <c r="O5835" i="4"/>
  <c r="O5836" i="4"/>
  <c r="O5837" i="4"/>
  <c r="O5838" i="4"/>
  <c r="O5839" i="4"/>
  <c r="O5840" i="4"/>
  <c r="O5841" i="4"/>
  <c r="L5842" i="4"/>
  <c r="N5842" i="4"/>
  <c r="O5842" i="4"/>
  <c r="L5843" i="4"/>
  <c r="N5843" i="4"/>
  <c r="O5843" i="4"/>
  <c r="L5844" i="4"/>
  <c r="N5844" i="4"/>
  <c r="O5844" i="4"/>
  <c r="L5845" i="4"/>
  <c r="N5845" i="4"/>
  <c r="O5845" i="4"/>
  <c r="L5846" i="4"/>
  <c r="N5846" i="4"/>
  <c r="O5846" i="4"/>
  <c r="L5847" i="4"/>
  <c r="N5847" i="4"/>
  <c r="O5847" i="4"/>
  <c r="L5848" i="4"/>
  <c r="N5848" i="4"/>
  <c r="O5848" i="4"/>
  <c r="L5849" i="4"/>
  <c r="N5849" i="4"/>
  <c r="O5849" i="4"/>
  <c r="L5850" i="4"/>
  <c r="N5850" i="4"/>
  <c r="O5850" i="4"/>
  <c r="L5851" i="4"/>
  <c r="N5851" i="4"/>
  <c r="O5851" i="4"/>
  <c r="L5852" i="4"/>
  <c r="N5852" i="4"/>
  <c r="O5852" i="4"/>
  <c r="L5853" i="4"/>
  <c r="N5853" i="4"/>
  <c r="O5853" i="4"/>
  <c r="L5854" i="4"/>
  <c r="N5854" i="4"/>
  <c r="O5854" i="4"/>
  <c r="L5855" i="4"/>
  <c r="N5855" i="4"/>
  <c r="O5855" i="4"/>
  <c r="O5856" i="4"/>
  <c r="O5857" i="4"/>
  <c r="O5858" i="4"/>
  <c r="O5859" i="4"/>
  <c r="O5860" i="4"/>
  <c r="O5861" i="4"/>
  <c r="O5862" i="4"/>
  <c r="O5863" i="4"/>
  <c r="O5864" i="4"/>
  <c r="O5865" i="4"/>
  <c r="L5866" i="4"/>
  <c r="N5866" i="4"/>
  <c r="O5866" i="4"/>
  <c r="L5867" i="4"/>
  <c r="N5867" i="4"/>
  <c r="O5867" i="4"/>
  <c r="L5868" i="4"/>
  <c r="N5868" i="4"/>
  <c r="O5868" i="4"/>
  <c r="L5869" i="4"/>
  <c r="N5869" i="4"/>
  <c r="O5869" i="4"/>
  <c r="L5870" i="4"/>
  <c r="N5870" i="4"/>
  <c r="O5870" i="4"/>
  <c r="L5871" i="4"/>
  <c r="N5871" i="4"/>
  <c r="O5871" i="4"/>
  <c r="L5872" i="4"/>
  <c r="N5872" i="4"/>
  <c r="O5872" i="4"/>
  <c r="L5873" i="4"/>
  <c r="N5873" i="4"/>
  <c r="O5873" i="4"/>
  <c r="L5874" i="4"/>
  <c r="N5874" i="4"/>
  <c r="O5874" i="4"/>
  <c r="L5875" i="4"/>
  <c r="N5875" i="4"/>
  <c r="O5875" i="4"/>
  <c r="L5876" i="4"/>
  <c r="N5876" i="4"/>
  <c r="O5876" i="4"/>
  <c r="L5877" i="4"/>
  <c r="N5877" i="4"/>
  <c r="O5877" i="4"/>
  <c r="L5878" i="4"/>
  <c r="N5878" i="4"/>
  <c r="O5878" i="4"/>
  <c r="L5879" i="4"/>
  <c r="N5879" i="4"/>
  <c r="O5879" i="4"/>
  <c r="L5880" i="4"/>
  <c r="N5880" i="4"/>
  <c r="O5880" i="4"/>
  <c r="L5881" i="4"/>
  <c r="N5881" i="4"/>
  <c r="O5881" i="4"/>
  <c r="O5882" i="4"/>
  <c r="O5883" i="4"/>
  <c r="O5884" i="4"/>
  <c r="O5885" i="4"/>
  <c r="O5886" i="4"/>
  <c r="O5887" i="4"/>
  <c r="O5888" i="4"/>
  <c r="O5889" i="4"/>
  <c r="L5890" i="4"/>
  <c r="N5890" i="4"/>
  <c r="O5890" i="4"/>
  <c r="L5891" i="4"/>
  <c r="N5891" i="4"/>
  <c r="O5891" i="4"/>
  <c r="L5892" i="4"/>
  <c r="N5892" i="4"/>
  <c r="O5892" i="4"/>
  <c r="L5893" i="4"/>
  <c r="N5893" i="4"/>
  <c r="O5893" i="4"/>
  <c r="L5894" i="4"/>
  <c r="N5894" i="4"/>
  <c r="O5894" i="4"/>
  <c r="L5895" i="4"/>
  <c r="N5895" i="4"/>
  <c r="O5895" i="4"/>
  <c r="L5896" i="4"/>
  <c r="N5896" i="4"/>
  <c r="O5896" i="4"/>
  <c r="L5897" i="4"/>
  <c r="N5897" i="4"/>
  <c r="O5897" i="4"/>
  <c r="L5898" i="4"/>
  <c r="N5898" i="4"/>
  <c r="O5898" i="4"/>
  <c r="L5899" i="4"/>
  <c r="N5899" i="4"/>
  <c r="O5899" i="4"/>
  <c r="L5900" i="4"/>
  <c r="N5900" i="4"/>
  <c r="O5900" i="4"/>
  <c r="L5901" i="4"/>
  <c r="N5901" i="4"/>
  <c r="O5901" i="4"/>
  <c r="L5902" i="4"/>
  <c r="N5902" i="4"/>
  <c r="O5902" i="4"/>
  <c r="L5903" i="4"/>
  <c r="N5903" i="4"/>
  <c r="O5903" i="4"/>
  <c r="L5904" i="4"/>
  <c r="N5904" i="4"/>
  <c r="O5904" i="4"/>
  <c r="L5905" i="4"/>
  <c r="N5905" i="4"/>
  <c r="O5905" i="4"/>
  <c r="L5906" i="4"/>
  <c r="N5906" i="4"/>
  <c r="O5906" i="4"/>
  <c r="O5907" i="4"/>
  <c r="O5908" i="4"/>
  <c r="O5909" i="4"/>
  <c r="O5910" i="4"/>
  <c r="O5911" i="4"/>
  <c r="O5912" i="4"/>
  <c r="O5913" i="4"/>
  <c r="O5914" i="4"/>
  <c r="L5915" i="4"/>
  <c r="N5915" i="4"/>
  <c r="O5915" i="4"/>
  <c r="O5916" i="4"/>
  <c r="L5917" i="4"/>
  <c r="N5917" i="4"/>
  <c r="O5917" i="4"/>
  <c r="O5918" i="4"/>
  <c r="O5919" i="4"/>
  <c r="O5920" i="4"/>
  <c r="O5921" i="4"/>
  <c r="O5922" i="4"/>
  <c r="O5923" i="4"/>
  <c r="O5924" i="4"/>
  <c r="O5925" i="4"/>
  <c r="O5926" i="4"/>
  <c r="O5941" i="4"/>
  <c r="O5942" i="4"/>
  <c r="O5943" i="4"/>
  <c r="O5944" i="4"/>
  <c r="O5945" i="4"/>
  <c r="O5946" i="4"/>
  <c r="O5947" i="4"/>
  <c r="O5963" i="4"/>
  <c r="O5964" i="4"/>
  <c r="O5965" i="4"/>
  <c r="O5966" i="4"/>
  <c r="O5967" i="4"/>
  <c r="O5968" i="4"/>
  <c r="O5969" i="4"/>
  <c r="O5970" i="4"/>
  <c r="O5971" i="4"/>
  <c r="O5972" i="4"/>
  <c r="O5973" i="4"/>
  <c r="O5977" i="4"/>
  <c r="O5978" i="4"/>
  <c r="O5987" i="4"/>
  <c r="L5988" i="4"/>
  <c r="N5988" i="4"/>
  <c r="O5988" i="4"/>
  <c r="L5989" i="4"/>
  <c r="N5989" i="4"/>
  <c r="O5989" i="4"/>
  <c r="L5990" i="4"/>
  <c r="N5990" i="4"/>
  <c r="O5990" i="4"/>
  <c r="L5991" i="4"/>
  <c r="N5991" i="4"/>
  <c r="O5991" i="4"/>
  <c r="L5992" i="4"/>
  <c r="N5992" i="4"/>
  <c r="O5992" i="4"/>
  <c r="L5993" i="4"/>
  <c r="N5993" i="4"/>
  <c r="O5993" i="4"/>
  <c r="L5994" i="4"/>
  <c r="N5994" i="4"/>
  <c r="O5994" i="4"/>
  <c r="L5995" i="4"/>
  <c r="N5995" i="4"/>
  <c r="O5995" i="4"/>
  <c r="L5996" i="4"/>
  <c r="N5996" i="4"/>
  <c r="O5996" i="4"/>
  <c r="O5997" i="4"/>
  <c r="O5998" i="4"/>
  <c r="O5999" i="4"/>
  <c r="O6000" i="4"/>
  <c r="O6001" i="4"/>
  <c r="O6002" i="4"/>
  <c r="O6003" i="4"/>
  <c r="O6004" i="4"/>
  <c r="O6005" i="4"/>
  <c r="O6006" i="4"/>
  <c r="O6007" i="4"/>
  <c r="O6008" i="4"/>
  <c r="O6009" i="4"/>
  <c r="O6010" i="4"/>
  <c r="O6011" i="4"/>
  <c r="O6012" i="4"/>
  <c r="O6013" i="4"/>
  <c r="O6014" i="4"/>
  <c r="O6015" i="4"/>
  <c r="O6016" i="4"/>
  <c r="O6017" i="4"/>
  <c r="O6018" i="4"/>
  <c r="O6019" i="4"/>
  <c r="O6020" i="4"/>
  <c r="O6021" i="4"/>
  <c r="O6085" i="4"/>
  <c r="O6086" i="4"/>
  <c r="O6087" i="4"/>
  <c r="O6088" i="4"/>
  <c r="O6089" i="4"/>
  <c r="O6090" i="4"/>
  <c r="O6091" i="4"/>
  <c r="O6092" i="4"/>
  <c r="O6109" i="4"/>
  <c r="O6110" i="4"/>
  <c r="O6111" i="4"/>
  <c r="O6134" i="4"/>
  <c r="O6135" i="4"/>
  <c r="O6136" i="4"/>
  <c r="O6160" i="4"/>
  <c r="O6161" i="4"/>
  <c r="O6206" i="4"/>
  <c r="O6207" i="4"/>
  <c r="O6208" i="4"/>
  <c r="O6217" i="4"/>
  <c r="O6218" i="4"/>
  <c r="O6219" i="4"/>
  <c r="O6253" i="4"/>
  <c r="O6254" i="4"/>
  <c r="O6255" i="4"/>
  <c r="O6256" i="4"/>
  <c r="O6257" i="4"/>
  <c r="O6258" i="4"/>
  <c r="O6259" i="4"/>
  <c r="O6276" i="4"/>
  <c r="O6277" i="4"/>
  <c r="O6278" i="4"/>
  <c r="O6279" i="4"/>
  <c r="O6280" i="4"/>
  <c r="O6281" i="4"/>
  <c r="O6282" i="4"/>
  <c r="O6283" i="4"/>
  <c r="O6284" i="4"/>
  <c r="O6326" i="4"/>
  <c r="O6327" i="4"/>
  <c r="O6329" i="4"/>
  <c r="O6330" i="4"/>
  <c r="O6331" i="4"/>
  <c r="O6337" i="4"/>
  <c r="O6338" i="4"/>
  <c r="O6339" i="4"/>
  <c r="O6340" i="4"/>
  <c r="O6345" i="4"/>
  <c r="O6346" i="4"/>
  <c r="O6347" i="4"/>
  <c r="O6348" i="4"/>
  <c r="O6349" i="4"/>
  <c r="O6350" i="4"/>
  <c r="L6351" i="4"/>
  <c r="N6351" i="4"/>
  <c r="O6351" i="4"/>
  <c r="L6352" i="4"/>
  <c r="N6352" i="4"/>
  <c r="O6352" i="4"/>
  <c r="L6353" i="4"/>
  <c r="N6353" i="4"/>
  <c r="O6353" i="4"/>
  <c r="L6354" i="4"/>
  <c r="N6354" i="4"/>
  <c r="O6354" i="4"/>
  <c r="L6355" i="4"/>
  <c r="N6355" i="4"/>
  <c r="O6355" i="4"/>
  <c r="O6356" i="4"/>
  <c r="O6357" i="4"/>
  <c r="O6358" i="4"/>
  <c r="O6359" i="4"/>
  <c r="O6360" i="4"/>
  <c r="O6361" i="4"/>
  <c r="O6362" i="4"/>
  <c r="O6373" i="4"/>
  <c r="O6374" i="4"/>
  <c r="O6375" i="4"/>
  <c r="O6376" i="4"/>
  <c r="O6377" i="4"/>
  <c r="O6378" i="4"/>
  <c r="O6379" i="4"/>
  <c r="O6388" i="4"/>
  <c r="O6392" i="4"/>
  <c r="O6393" i="4"/>
  <c r="O6394" i="4"/>
  <c r="L6395" i="4"/>
  <c r="N6395" i="4"/>
  <c r="O6395" i="4"/>
  <c r="L6396" i="4"/>
  <c r="N6396" i="4"/>
  <c r="O6396" i="4"/>
  <c r="L6397" i="4"/>
  <c r="N6397" i="4"/>
  <c r="O6397" i="4"/>
  <c r="L6398" i="4"/>
  <c r="N6398" i="4"/>
  <c r="O6398" i="4"/>
  <c r="L6399" i="4"/>
  <c r="N6399" i="4"/>
  <c r="O6399" i="4"/>
  <c r="L6400" i="4"/>
  <c r="N6400" i="4"/>
  <c r="O6400" i="4"/>
  <c r="L6401" i="4"/>
  <c r="N6401" i="4"/>
  <c r="O6401" i="4"/>
  <c r="L6402" i="4"/>
  <c r="N6402" i="4"/>
  <c r="O6402" i="4"/>
  <c r="L6403" i="4"/>
  <c r="N6403" i="4"/>
  <c r="O6403" i="4"/>
  <c r="L6404" i="4"/>
  <c r="N6404" i="4"/>
  <c r="O6404" i="4"/>
  <c r="L6405" i="4"/>
  <c r="N6405" i="4"/>
  <c r="O6405" i="4"/>
  <c r="L6406" i="4"/>
  <c r="N6406" i="4"/>
  <c r="O6406" i="4"/>
  <c r="L6407" i="4"/>
  <c r="N6407" i="4"/>
  <c r="O6407" i="4"/>
  <c r="L6408" i="4"/>
  <c r="N6408" i="4"/>
  <c r="O6408" i="4"/>
  <c r="L6409" i="4"/>
  <c r="N6409" i="4"/>
  <c r="O6409" i="4"/>
  <c r="L6410" i="4"/>
  <c r="N6410" i="4"/>
  <c r="O6410" i="4"/>
  <c r="L6411" i="4"/>
  <c r="N6411" i="4"/>
  <c r="O6411" i="4"/>
  <c r="L6412" i="4"/>
  <c r="N6412" i="4"/>
  <c r="O6412" i="4"/>
  <c r="L6413" i="4"/>
  <c r="N6413" i="4"/>
  <c r="O6413" i="4"/>
  <c r="L6414" i="4"/>
  <c r="N6414" i="4"/>
  <c r="O6414" i="4"/>
  <c r="L6415" i="4"/>
  <c r="N6415" i="4"/>
  <c r="O6415" i="4"/>
  <c r="L6416" i="4"/>
  <c r="N6416" i="4"/>
  <c r="O6416" i="4"/>
  <c r="L6417" i="4"/>
  <c r="N6417" i="4"/>
  <c r="O6417" i="4"/>
  <c r="O6418" i="4"/>
  <c r="O6419" i="4"/>
  <c r="O6420" i="4"/>
  <c r="O6421" i="4"/>
  <c r="L6422" i="4"/>
  <c r="N6422" i="4"/>
  <c r="O6422" i="4"/>
  <c r="O6423" i="4"/>
  <c r="O6424" i="4"/>
  <c r="O6425" i="4"/>
  <c r="O6426" i="4"/>
  <c r="O6427" i="4"/>
  <c r="O6428" i="4"/>
  <c r="O6446" i="4"/>
  <c r="O6447" i="4"/>
  <c r="O6448" i="4"/>
  <c r="O6449" i="4"/>
  <c r="O6450" i="4"/>
  <c r="O6485" i="4"/>
  <c r="O6486" i="4"/>
  <c r="O6487" i="4"/>
  <c r="O6488" i="4"/>
  <c r="O6489" i="4"/>
  <c r="O6490" i="4"/>
  <c r="O6491" i="4"/>
  <c r="L6492" i="4"/>
  <c r="N6492" i="4"/>
  <c r="O6492" i="4"/>
  <c r="L6493" i="4"/>
  <c r="N6493" i="4"/>
  <c r="O6493" i="4"/>
  <c r="L6494" i="4"/>
  <c r="N6494" i="4"/>
  <c r="O6494" i="4"/>
  <c r="L6495" i="4"/>
  <c r="N6495" i="4"/>
  <c r="O6495" i="4"/>
  <c r="L6496" i="4"/>
  <c r="N6496" i="4"/>
  <c r="O6496" i="4"/>
  <c r="L6497" i="4"/>
  <c r="N6497" i="4"/>
  <c r="O6497" i="4"/>
  <c r="L6498" i="4"/>
  <c r="N6498" i="4"/>
  <c r="O6498" i="4"/>
  <c r="L6499" i="4"/>
  <c r="N6499" i="4"/>
  <c r="O6499" i="4"/>
  <c r="L6500" i="4"/>
  <c r="N6500" i="4"/>
  <c r="O6500" i="4"/>
  <c r="O6501" i="4"/>
  <c r="O6502" i="4"/>
  <c r="L6503" i="4"/>
  <c r="N6503" i="4"/>
  <c r="O6503" i="4"/>
  <c r="O6504" i="4"/>
  <c r="O6505" i="4"/>
  <c r="O6506" i="4"/>
  <c r="O6507" i="4"/>
  <c r="O6508" i="4"/>
  <c r="O6509" i="4"/>
  <c r="O6510" i="4"/>
  <c r="O6511" i="4"/>
  <c r="O6513" i="4"/>
  <c r="O6514" i="4"/>
  <c r="O6515" i="4"/>
  <c r="O6516" i="4"/>
  <c r="O6517" i="4"/>
  <c r="O6518" i="4"/>
  <c r="O6519" i="4"/>
  <c r="O6520" i="4"/>
  <c r="O6521" i="4"/>
  <c r="O6522" i="4"/>
  <c r="O6523" i="4"/>
  <c r="O6540" i="4"/>
  <c r="O6541" i="4"/>
  <c r="O6542" i="4"/>
  <c r="O6543" i="4"/>
  <c r="O6544" i="4"/>
  <c r="O6545" i="4"/>
  <c r="O6546" i="4"/>
  <c r="L6547" i="4"/>
  <c r="N6547" i="4"/>
  <c r="O6547" i="4"/>
  <c r="L6548" i="4"/>
  <c r="N6548" i="4"/>
  <c r="O6548" i="4"/>
  <c r="L6549" i="4"/>
  <c r="N6549" i="4"/>
  <c r="O6549" i="4"/>
  <c r="L6550" i="4"/>
  <c r="N6550" i="4"/>
  <c r="O6550" i="4"/>
  <c r="L6551" i="4"/>
  <c r="N6551" i="4"/>
  <c r="O6551" i="4"/>
  <c r="L6552" i="4"/>
  <c r="N6552" i="4"/>
  <c r="O6552" i="4"/>
  <c r="O6553" i="4"/>
  <c r="O6554" i="4"/>
  <c r="O6663" i="4"/>
  <c r="O6664" i="4"/>
  <c r="O6665" i="4"/>
  <c r="O6666" i="4"/>
  <c r="O6667" i="4"/>
  <c r="O6733" i="4"/>
  <c r="O6734" i="4"/>
  <c r="O6735" i="4"/>
  <c r="O6736" i="4"/>
  <c r="O6737" i="4"/>
  <c r="O6738" i="4"/>
  <c r="O6739" i="4"/>
  <c r="O6740" i="4"/>
  <c r="O6741" i="4"/>
  <c r="O6879" i="4"/>
  <c r="O7164" i="4"/>
  <c r="O7165" i="4"/>
  <c r="O7166" i="4"/>
  <c r="O7167" i="4"/>
  <c r="O7168" i="4"/>
  <c r="O7169" i="4"/>
  <c r="O7170" i="4"/>
  <c r="O7171" i="4"/>
  <c r="O7172" i="4"/>
  <c r="O7173" i="4"/>
  <c r="O7174" i="4"/>
  <c r="O7175" i="4"/>
  <c r="O7176" i="4"/>
  <c r="O7177" i="4"/>
  <c r="O7178" i="4"/>
  <c r="O7179" i="4"/>
  <c r="O7180" i="4"/>
  <c r="O7181" i="4"/>
  <c r="O7182" i="4"/>
  <c r="O7183" i="4"/>
  <c r="O7184" i="4"/>
  <c r="O7185" i="4"/>
  <c r="O7186" i="4"/>
  <c r="O7187" i="4"/>
  <c r="O7188" i="4"/>
  <c r="O7189" i="4"/>
  <c r="O7190" i="4"/>
  <c r="O7192" i="4"/>
  <c r="O7193" i="4"/>
  <c r="O7194" i="4"/>
  <c r="O7210" i="4"/>
  <c r="O7211" i="4"/>
  <c r="O7212" i="4"/>
  <c r="O7213" i="4"/>
  <c r="O7214" i="4"/>
  <c r="O7215" i="4"/>
  <c r="O7216" i="4"/>
  <c r="N8234" i="4"/>
  <c r="N8235" i="4"/>
  <c r="N8236" i="4"/>
  <c r="N8237" i="4"/>
  <c r="N8238" i="4"/>
  <c r="N8239" i="4"/>
  <c r="N8240" i="4"/>
  <c r="N8241" i="4"/>
  <c r="N8242" i="4"/>
  <c r="N8671" i="4"/>
  <c r="N8672" i="4"/>
  <c r="N8673" i="4"/>
  <c r="N8674" i="4"/>
  <c r="N8754" i="4"/>
  <c r="N7577" i="4"/>
  <c r="N7621" i="4"/>
  <c r="N7635" i="4"/>
  <c r="N7550" i="4"/>
  <c r="N7396" i="4"/>
  <c r="N7872" i="4"/>
  <c r="N8583" i="4"/>
  <c r="N7882" i="4"/>
  <c r="N8190" i="4"/>
  <c r="N8233" i="4"/>
  <c r="L557" i="4"/>
  <c r="L7095" i="4"/>
  <c r="L7074" i="4"/>
  <c r="L7078" i="4"/>
  <c r="L7782" i="4"/>
  <c r="L7880" i="4"/>
  <c r="L8673" i="4"/>
  <c r="L554" i="4"/>
  <c r="F41" i="6" l="1"/>
  <c r="I41" i="6" s="1"/>
  <c r="J41" i="6" s="1"/>
  <c r="C47" i="6" s="1"/>
  <c r="E49" i="6"/>
  <c r="D49" i="6"/>
  <c r="D48" i="6"/>
  <c r="E59" i="6"/>
  <c r="E61" i="6"/>
  <c r="E60" i="6"/>
  <c r="E47" i="6"/>
  <c r="F43" i="6"/>
  <c r="I43" i="6" s="1"/>
  <c r="J43" i="6" s="1"/>
  <c r="C49" i="6" s="1"/>
  <c r="F42" i="6"/>
  <c r="I42" i="6" s="1"/>
  <c r="F48" i="6"/>
  <c r="F47" i="6"/>
  <c r="F49" i="6"/>
  <c r="J42" i="6"/>
  <c r="C48" i="6" s="1"/>
  <c r="D47" i="6"/>
  <c r="E48" i="6"/>
  <c r="N8587" i="4"/>
  <c r="N7181" i="4"/>
  <c r="N8699" i="4"/>
  <c r="N8757" i="4"/>
  <c r="N2" i="4"/>
  <c r="N8743" i="4"/>
  <c r="N8697" i="4"/>
  <c r="N8728" i="4"/>
  <c r="L8674" i="4"/>
  <c r="L7949" i="4"/>
  <c r="L610" i="4"/>
  <c r="L7296" i="4"/>
  <c r="L7224" i="4"/>
  <c r="N8230" i="4"/>
  <c r="N7140" i="4"/>
  <c r="N8759" i="4"/>
  <c r="N8733" i="4"/>
  <c r="N8678" i="4"/>
  <c r="L8752" i="4"/>
  <c r="N8741" i="4"/>
  <c r="N8761" i="4"/>
  <c r="N8756" i="4"/>
  <c r="L8751" i="4"/>
  <c r="N8739" i="4"/>
  <c r="N8717" i="4"/>
  <c r="N8685" i="4"/>
  <c r="N8585" i="4"/>
  <c r="N8760" i="4"/>
  <c r="N8755" i="4"/>
  <c r="N8745" i="4"/>
  <c r="N8735" i="4"/>
  <c r="N8715" i="4"/>
  <c r="N8683" i="4"/>
  <c r="N1840" i="4"/>
  <c r="N2749" i="4"/>
  <c r="N2845" i="4"/>
  <c r="N3038" i="4"/>
  <c r="N3218" i="4"/>
  <c r="N3235" i="4"/>
  <c r="N3309" i="4"/>
  <c r="N3511" i="4"/>
  <c r="N3704" i="4"/>
  <c r="N3908" i="4"/>
  <c r="N3945" i="4"/>
  <c r="N4010" i="4"/>
  <c r="N4030" i="4"/>
  <c r="N3020" i="4"/>
  <c r="N3251" i="4"/>
  <c r="N3310" i="4"/>
  <c r="N3385" i="4"/>
  <c r="N3433" i="4"/>
  <c r="N3526" i="4"/>
  <c r="N3697" i="4"/>
  <c r="N3751" i="4"/>
  <c r="N3755" i="4"/>
  <c r="N3909" i="4"/>
  <c r="N3913" i="4"/>
  <c r="N3917" i="4"/>
  <c r="N4007" i="4"/>
  <c r="N4019" i="4"/>
  <c r="N4058" i="4"/>
  <c r="N4203" i="4"/>
  <c r="N2394" i="4"/>
  <c r="N2781" i="4"/>
  <c r="N3188" i="4"/>
  <c r="N3360" i="4"/>
  <c r="N3578" i="4"/>
  <c r="N3647" i="4"/>
  <c r="N3756" i="4"/>
  <c r="N3779" i="4"/>
  <c r="N3861" i="4"/>
  <c r="N3906" i="4"/>
  <c r="N3910" i="4"/>
  <c r="N3918" i="4"/>
  <c r="N3955" i="4"/>
  <c r="N4008" i="4"/>
  <c r="N4059" i="4"/>
  <c r="N2786" i="4"/>
  <c r="N2844" i="4"/>
  <c r="N2961" i="4"/>
  <c r="N3010" i="4"/>
  <c r="N3230" i="4"/>
  <c r="N3261" i="4"/>
  <c r="N3460" i="4"/>
  <c r="N3510" i="4"/>
  <c r="N3899" i="4"/>
  <c r="N4009" i="4"/>
  <c r="N4021" i="4"/>
  <c r="N4226" i="4"/>
  <c r="N4321" i="4"/>
  <c r="N4331" i="4"/>
  <c r="N4344" i="4"/>
  <c r="N4355" i="4"/>
  <c r="N4446" i="4"/>
  <c r="N4878" i="4"/>
  <c r="N5097" i="4"/>
  <c r="N5407" i="4"/>
  <c r="N5565" i="4"/>
  <c r="N5640" i="4"/>
  <c r="N5644" i="4"/>
  <c r="N5648" i="4"/>
  <c r="N5984" i="4"/>
  <c r="N6034" i="4"/>
  <c r="N6042" i="4"/>
  <c r="N6065" i="4"/>
  <c r="N6113" i="4"/>
  <c r="N6132" i="4"/>
  <c r="N6204" i="4"/>
  <c r="N6216" i="4"/>
  <c r="N6482" i="4"/>
  <c r="N3858" i="4"/>
  <c r="N3874" i="4"/>
  <c r="N4447" i="4"/>
  <c r="N4879" i="4"/>
  <c r="N5478" i="4"/>
  <c r="N5498" i="4"/>
  <c r="N5786" i="4"/>
  <c r="N5930" i="4"/>
  <c r="N5950" i="4"/>
  <c r="N6035" i="4"/>
  <c r="N6106" i="4"/>
  <c r="N6275" i="4"/>
  <c r="N6344" i="4"/>
  <c r="N6380" i="4"/>
  <c r="N6452" i="4"/>
  <c r="N6527" i="4"/>
  <c r="N6671" i="4"/>
  <c r="N6808" i="4"/>
  <c r="N6876" i="4"/>
  <c r="N6880" i="4"/>
  <c r="N3757" i="4"/>
  <c r="N4357" i="4"/>
  <c r="N4852" i="4"/>
  <c r="N4876" i="4"/>
  <c r="N4969" i="4"/>
  <c r="N4999" i="4"/>
  <c r="N5254" i="4"/>
  <c r="N5479" i="4"/>
  <c r="N5499" i="4"/>
  <c r="N5630" i="4"/>
  <c r="N5722" i="4"/>
  <c r="N5762" i="4"/>
  <c r="N5939" i="4"/>
  <c r="N6024" i="4"/>
  <c r="N6036" i="4"/>
  <c r="N6040" i="4"/>
  <c r="N6107" i="4"/>
  <c r="N6363" i="4"/>
  <c r="N6385" i="4"/>
  <c r="N6556" i="4"/>
  <c r="N6641" i="4"/>
  <c r="N6787" i="4"/>
  <c r="N6809" i="4"/>
  <c r="N3854" i="4"/>
  <c r="N3911" i="4"/>
  <c r="N3993" i="4"/>
  <c r="N4358" i="4"/>
  <c r="N4423" i="4"/>
  <c r="N5504" i="4"/>
  <c r="N5627" i="4"/>
  <c r="N6037" i="4"/>
  <c r="N6215" i="4"/>
  <c r="N6525" i="4"/>
  <c r="N6732" i="4"/>
  <c r="N6025" i="4"/>
  <c r="N6041" i="4"/>
  <c r="N6164" i="4"/>
  <c r="N6481" i="4"/>
  <c r="N6670" i="4"/>
  <c r="N6789" i="4"/>
  <c r="N7578" i="4"/>
  <c r="N4877" i="4"/>
  <c r="N5087" i="4"/>
  <c r="N6156" i="4"/>
  <c r="N7575" i="4"/>
  <c r="N4853" i="4"/>
  <c r="N5983" i="4"/>
  <c r="N6713" i="4"/>
  <c r="N543" i="4"/>
  <c r="N586" i="4"/>
  <c r="N388" i="4"/>
  <c r="N403" i="4"/>
  <c r="N407" i="4"/>
  <c r="N528" i="4"/>
  <c r="N334" i="4"/>
  <c r="N404" i="4"/>
  <c r="N514" i="4"/>
  <c r="N584" i="4"/>
  <c r="N585" i="4"/>
  <c r="N727" i="4"/>
  <c r="N741" i="4"/>
  <c r="N753" i="4"/>
  <c r="N817" i="4"/>
  <c r="N824" i="4"/>
  <c r="N937" i="4"/>
  <c r="N1249" i="4"/>
  <c r="N728" i="4"/>
  <c r="N732" i="4"/>
  <c r="N754" i="4"/>
  <c r="N818" i="4"/>
  <c r="N938" i="4"/>
  <c r="N1113" i="4"/>
  <c r="N1250" i="4"/>
  <c r="N398" i="4"/>
  <c r="N751" i="4"/>
  <c r="N755" i="4"/>
  <c r="N815" i="4"/>
  <c r="N939" i="4"/>
  <c r="N823" i="4"/>
  <c r="N936" i="4"/>
  <c r="N1251" i="4"/>
  <c r="N1259" i="4"/>
  <c r="N1468" i="4"/>
  <c r="N1476" i="4"/>
  <c r="N752" i="4"/>
  <c r="N940" i="4"/>
  <c r="N1272" i="4"/>
  <c r="N1469" i="4"/>
  <c r="N542" i="4"/>
  <c r="N1114" i="4"/>
  <c r="N1300" i="4"/>
  <c r="N816" i="4"/>
  <c r="N1102" i="4"/>
  <c r="N1301" i="4"/>
  <c r="N1305" i="4"/>
  <c r="N1475" i="4"/>
  <c r="N1488" i="4"/>
  <c r="N57" i="4"/>
  <c r="N163" i="4"/>
  <c r="N191" i="4"/>
  <c r="N232" i="4"/>
  <c r="N443" i="4"/>
  <c r="N470" i="4"/>
  <c r="N670" i="4"/>
  <c r="N58" i="4"/>
  <c r="N74" i="4"/>
  <c r="N78" i="4"/>
  <c r="N82" i="4"/>
  <c r="N164" i="4"/>
  <c r="N180" i="4"/>
  <c r="N204" i="4"/>
  <c r="N212" i="4"/>
  <c r="N233" i="4"/>
  <c r="N420" i="4"/>
  <c r="N471" i="4"/>
  <c r="N75" i="4"/>
  <c r="N165" i="4"/>
  <c r="N368" i="4"/>
  <c r="N623" i="4"/>
  <c r="N198" i="4"/>
  <c r="N357" i="4"/>
  <c r="N624" i="4"/>
  <c r="N672" i="4"/>
  <c r="N810" i="4"/>
  <c r="N928" i="4"/>
  <c r="N960" i="4"/>
  <c r="N1031" i="4"/>
  <c r="N1190" i="4"/>
  <c r="N677" i="4"/>
  <c r="N793" i="4"/>
  <c r="N134" i="4"/>
  <c r="N158" i="4"/>
  <c r="N190" i="4"/>
  <c r="N369" i="4"/>
  <c r="N473" i="4"/>
  <c r="N637" i="4"/>
  <c r="N645" i="4"/>
  <c r="N669" i="4"/>
  <c r="N674" i="4"/>
  <c r="N712" i="4"/>
  <c r="N828" i="4"/>
  <c r="N926" i="4"/>
  <c r="N958" i="4"/>
  <c r="N446" i="4"/>
  <c r="N675" i="4"/>
  <c r="N959" i="4"/>
  <c r="N1344" i="4"/>
  <c r="N1460" i="4"/>
  <c r="N1366" i="4"/>
  <c r="N1562" i="4"/>
  <c r="N1578" i="4"/>
  <c r="N1606" i="4"/>
  <c r="N1754" i="4"/>
  <c r="N1342" i="4"/>
  <c r="N1755" i="4"/>
  <c r="N1969" i="4"/>
  <c r="N2027" i="4"/>
  <c r="N671" i="4"/>
  <c r="N1292" i="4"/>
  <c r="N1343" i="4"/>
  <c r="N1429" i="4"/>
  <c r="N1970" i="4"/>
  <c r="N1978" i="4"/>
  <c r="N1996" i="4"/>
  <c r="N1874" i="4"/>
  <c r="N1950" i="4"/>
  <c r="N2016" i="4"/>
  <c r="N1968" i="4"/>
  <c r="N2051" i="4"/>
  <c r="N2067" i="4"/>
  <c r="N2311" i="4"/>
  <c r="N1971" i="4"/>
  <c r="N7877" i="4"/>
  <c r="N7943" i="4"/>
  <c r="N9" i="4"/>
  <c r="N30" i="4"/>
  <c r="N34" i="4"/>
  <c r="N42" i="4"/>
  <c r="N31" i="4"/>
  <c r="N29" i="4"/>
  <c r="N1065" i="4"/>
  <c r="N1076" i="4"/>
  <c r="N1131" i="4"/>
  <c r="N1153" i="4"/>
  <c r="N1062" i="4"/>
  <c r="N1077" i="4"/>
  <c r="N1055" i="4"/>
  <c r="N1313" i="4"/>
  <c r="N1680" i="4"/>
  <c r="N1710" i="4"/>
  <c r="N1804" i="4"/>
  <c r="N1810" i="4"/>
  <c r="N1130" i="4"/>
  <c r="N1314" i="4"/>
  <c r="N1412" i="4"/>
  <c r="N1664" i="4"/>
  <c r="N1711" i="4"/>
  <c r="N1772" i="4"/>
  <c r="N1789" i="4"/>
  <c r="N1805" i="4"/>
  <c r="N1823" i="4"/>
  <c r="N1060" i="4"/>
  <c r="N1151" i="4"/>
  <c r="N1665" i="4"/>
  <c r="N1712" i="4"/>
  <c r="N1790" i="4"/>
  <c r="N1824" i="4"/>
  <c r="N1888" i="4"/>
  <c r="N1064" i="4"/>
  <c r="N1312" i="4"/>
  <c r="N1666" i="4"/>
  <c r="N1765" i="4"/>
  <c r="N1825" i="4"/>
  <c r="N1848" i="4"/>
  <c r="N2124" i="4"/>
  <c r="N2157" i="4"/>
  <c r="N2209" i="4"/>
  <c r="N2247" i="4"/>
  <c r="N2349" i="4"/>
  <c r="N1826" i="4"/>
  <c r="N1890" i="4"/>
  <c r="N2125" i="4"/>
  <c r="N2146" i="4"/>
  <c r="N2158" i="4"/>
  <c r="N2248" i="4"/>
  <c r="N2378" i="4"/>
  <c r="N2382" i="4"/>
  <c r="N2475" i="4"/>
  <c r="N2516" i="4"/>
  <c r="N2546" i="4"/>
  <c r="N2568" i="4"/>
  <c r="N2587" i="4"/>
  <c r="N1891" i="4"/>
  <c r="N2198" i="4"/>
  <c r="N2218" i="4"/>
  <c r="N2379" i="4"/>
  <c r="N2383" i="4"/>
  <c r="N2239" i="4"/>
  <c r="N2246" i="4"/>
  <c r="N2299" i="4"/>
  <c r="N2476" i="4"/>
  <c r="N2509" i="4"/>
  <c r="N2532" i="4"/>
  <c r="N2565" i="4"/>
  <c r="N2615" i="4"/>
  <c r="N2620" i="4"/>
  <c r="N2624" i="4"/>
  <c r="N2628" i="4"/>
  <c r="N2648" i="4"/>
  <c r="N2652" i="4"/>
  <c r="N2656" i="4"/>
  <c r="N3092" i="4"/>
  <c r="N3149" i="4"/>
  <c r="N3269" i="4"/>
  <c r="N2362" i="4"/>
  <c r="N2384" i="4"/>
  <c r="N2477" i="4"/>
  <c r="N2496" i="4"/>
  <c r="N2621" i="4"/>
  <c r="N2649" i="4"/>
  <c r="N2653" i="4"/>
  <c r="N2657" i="4"/>
  <c r="N2702" i="4"/>
  <c r="N3073" i="4"/>
  <c r="N3093" i="4"/>
  <c r="N3150" i="4"/>
  <c r="N3177" i="4"/>
  <c r="N2545" i="4"/>
  <c r="N2567" i="4"/>
  <c r="N2618" i="4"/>
  <c r="N2622" i="4"/>
  <c r="N2650" i="4"/>
  <c r="N2654" i="4"/>
  <c r="N2658" i="4"/>
  <c r="N2675" i="4"/>
  <c r="N3074" i="4"/>
  <c r="N3086" i="4"/>
  <c r="N3147" i="4"/>
  <c r="N3151" i="4"/>
  <c r="N2474" i="4"/>
  <c r="N2531" i="4"/>
  <c r="N2547" i="4"/>
  <c r="N2569" i="4"/>
  <c r="N2581" i="4"/>
  <c r="N2623" i="4"/>
  <c r="N2627" i="4"/>
  <c r="N2647" i="4"/>
  <c r="N2651" i="4"/>
  <c r="N2655" i="4"/>
  <c r="N2659" i="4"/>
  <c r="N3148" i="4"/>
  <c r="N3268" i="4"/>
  <c r="N6199" i="4"/>
  <c r="N6316" i="4"/>
  <c r="N6317" i="4"/>
  <c r="N6600" i="4"/>
  <c r="N6765" i="4"/>
  <c r="N6796" i="4"/>
  <c r="N6801" i="4"/>
  <c r="N6838" i="4"/>
  <c r="N6864" i="4"/>
  <c r="N6601" i="4"/>
  <c r="N6631" i="4"/>
  <c r="N6797" i="4"/>
  <c r="N6820" i="4"/>
  <c r="N6865" i="4"/>
  <c r="N6798" i="4"/>
  <c r="N6850" i="4"/>
  <c r="N6873" i="4"/>
  <c r="N6904" i="4"/>
  <c r="N6908" i="4"/>
  <c r="N6916" i="4"/>
  <c r="N6946" i="4"/>
  <c r="N6995" i="4"/>
  <c r="N7008" i="4"/>
  <c r="N7245" i="4"/>
  <c r="N7256" i="4"/>
  <c r="N7334" i="4"/>
  <c r="N6632" i="4"/>
  <c r="N6778" i="4"/>
  <c r="N6900" i="4"/>
  <c r="N6913" i="4"/>
  <c r="N6917" i="4"/>
  <c r="N6968" i="4"/>
  <c r="N7092" i="4"/>
  <c r="N7114" i="4"/>
  <c r="N7246" i="4"/>
  <c r="N7257" i="4"/>
  <c r="N7311" i="4"/>
  <c r="N7335" i="4"/>
  <c r="N7377" i="4"/>
  <c r="N7381" i="4"/>
  <c r="N7385" i="4"/>
  <c r="N7393" i="4"/>
  <c r="N7397" i="4"/>
  <c r="N7401" i="4"/>
  <c r="N7417" i="4"/>
  <c r="N7432" i="4"/>
  <c r="N7505" i="4"/>
  <c r="N7509" i="4"/>
  <c r="N7513" i="4"/>
  <c r="N7713" i="4"/>
  <c r="N7812" i="4"/>
  <c r="N6599" i="4"/>
  <c r="N6633" i="4"/>
  <c r="N6866" i="4"/>
  <c r="N6902" i="4"/>
  <c r="N6914" i="4"/>
  <c r="N6938" i="4"/>
  <c r="N6985" i="4"/>
  <c r="N7093" i="4"/>
  <c r="N7115" i="4"/>
  <c r="N7312" i="4"/>
  <c r="N7336" i="4"/>
  <c r="N7378" i="4"/>
  <c r="N7382" i="4"/>
  <c r="N7394" i="4"/>
  <c r="N7398" i="4"/>
  <c r="N7402" i="4"/>
  <c r="N7418" i="4"/>
  <c r="N7433" i="4"/>
  <c r="N7456" i="4"/>
  <c r="N7506" i="4"/>
  <c r="N7510" i="4"/>
  <c r="N7514" i="4"/>
  <c r="N7530" i="4"/>
  <c r="N6907" i="4"/>
  <c r="N6915" i="4"/>
  <c r="N7007" i="4"/>
  <c r="N7056" i="4"/>
  <c r="N7067" i="4"/>
  <c r="N7076" i="4"/>
  <c r="N7116" i="4"/>
  <c r="N7244" i="4"/>
  <c r="N7255" i="4"/>
  <c r="N7313" i="4"/>
  <c r="N7337" i="4"/>
  <c r="N7379" i="4"/>
  <c r="N7387" i="4"/>
  <c r="N7391" i="4"/>
  <c r="N7395" i="4"/>
  <c r="N7399" i="4"/>
  <c r="N7403" i="4"/>
  <c r="N7430" i="4"/>
  <c r="N7457" i="4"/>
  <c r="N7503" i="4"/>
  <c r="N7507" i="4"/>
  <c r="N7511" i="4"/>
  <c r="N7527" i="4"/>
  <c r="N7555" i="4"/>
  <c r="N7761" i="4"/>
  <c r="N7851" i="4"/>
  <c r="N7911" i="4"/>
  <c r="N8737" i="4"/>
  <c r="N8723" i="4"/>
  <c r="N8711" i="4"/>
  <c r="L8690" i="4"/>
  <c r="N387" i="4"/>
  <c r="N399" i="4"/>
  <c r="N527" i="4"/>
  <c r="N513" i="4"/>
  <c r="N588" i="4"/>
  <c r="N847" i="4"/>
  <c r="N941" i="4"/>
  <c r="N1008" i="4"/>
  <c r="N1089" i="4"/>
  <c r="N1093" i="4"/>
  <c r="N1209" i="4"/>
  <c r="N386" i="4"/>
  <c r="N587" i="4"/>
  <c r="N848" i="4"/>
  <c r="N942" i="4"/>
  <c r="N969" i="4"/>
  <c r="N1009" i="4"/>
  <c r="N1090" i="4"/>
  <c r="N1101" i="4"/>
  <c r="N1246" i="4"/>
  <c r="N526" i="4"/>
  <c r="N733" i="4"/>
  <c r="N820" i="4"/>
  <c r="N849" i="4"/>
  <c r="N935" i="4"/>
  <c r="N943" i="4"/>
  <c r="N970" i="4"/>
  <c r="N1271" i="4"/>
  <c r="N1302" i="4"/>
  <c r="N1497" i="4"/>
  <c r="N1091" i="4"/>
  <c r="N1260" i="4"/>
  <c r="N1299" i="4"/>
  <c r="N1303" i="4"/>
  <c r="N1486" i="4"/>
  <c r="N1591" i="4"/>
  <c r="N756" i="4"/>
  <c r="N1092" i="4"/>
  <c r="N1247" i="4"/>
  <c r="N1304" i="4"/>
  <c r="N1466" i="4"/>
  <c r="N1487" i="4"/>
  <c r="N1592" i="4"/>
  <c r="N726" i="4"/>
  <c r="N740" i="4"/>
  <c r="N1208" i="4"/>
  <c r="N1248" i="4"/>
  <c r="N1467" i="4"/>
  <c r="N1496" i="4"/>
  <c r="N69" i="4"/>
  <c r="N73" i="4"/>
  <c r="N103" i="4"/>
  <c r="N135" i="4"/>
  <c r="N159" i="4"/>
  <c r="N183" i="4"/>
  <c r="N187" i="4"/>
  <c r="N211" i="4"/>
  <c r="N366" i="4"/>
  <c r="N423" i="4"/>
  <c r="N638" i="4"/>
  <c r="N642" i="4"/>
  <c r="N54" i="4"/>
  <c r="N104" i="4"/>
  <c r="N136" i="4"/>
  <c r="N160" i="4"/>
  <c r="N188" i="4"/>
  <c r="N367" i="4"/>
  <c r="N375" i="4"/>
  <c r="N55" i="4"/>
  <c r="N59" i="4"/>
  <c r="N83" i="4"/>
  <c r="N116" i="4"/>
  <c r="N137" i="4"/>
  <c r="N161" i="4"/>
  <c r="N181" i="4"/>
  <c r="N189" i="4"/>
  <c r="N205" i="4"/>
  <c r="N352" i="4"/>
  <c r="N376" i="4"/>
  <c r="N472" i="4"/>
  <c r="N644" i="4"/>
  <c r="N668" i="4"/>
  <c r="N72" i="4"/>
  <c r="N56" i="4"/>
  <c r="N182" i="4"/>
  <c r="N714" i="4"/>
  <c r="N792" i="4"/>
  <c r="N830" i="4"/>
  <c r="N853" i="4"/>
  <c r="N1044" i="4"/>
  <c r="N1118" i="4"/>
  <c r="N1186" i="4"/>
  <c r="N60" i="4"/>
  <c r="N117" i="4"/>
  <c r="N365" i="4"/>
  <c r="N643" i="4"/>
  <c r="N692" i="4"/>
  <c r="N831" i="4"/>
  <c r="N835" i="4"/>
  <c r="N925" i="4"/>
  <c r="N1187" i="4"/>
  <c r="N206" i="4"/>
  <c r="N422" i="4"/>
  <c r="N442" i="4"/>
  <c r="N693" i="4"/>
  <c r="N836" i="4"/>
  <c r="N138" i="4"/>
  <c r="N622" i="4"/>
  <c r="N1188" i="4"/>
  <c r="N1340" i="4"/>
  <c r="N1359" i="4"/>
  <c r="N1365" i="4"/>
  <c r="N1422" i="4"/>
  <c r="N1430" i="4"/>
  <c r="N1561" i="4"/>
  <c r="N1617" i="4"/>
  <c r="N1753" i="4"/>
  <c r="N162" i="4"/>
  <c r="N829" i="4"/>
  <c r="N1018" i="4"/>
  <c r="N1341" i="4"/>
  <c r="N1345" i="4"/>
  <c r="N1618" i="4"/>
  <c r="N683" i="4"/>
  <c r="N713" i="4"/>
  <c r="N1030" i="4"/>
  <c r="N1080" i="4"/>
  <c r="N1287" i="4"/>
  <c r="N1346" i="4"/>
  <c r="N1437" i="4"/>
  <c r="N1500" i="4"/>
  <c r="N1559" i="4"/>
  <c r="N1955" i="4"/>
  <c r="N1995" i="4"/>
  <c r="N2052" i="4"/>
  <c r="N837" i="4"/>
  <c r="N1185" i="4"/>
  <c r="N1339" i="4"/>
  <c r="N1347" i="4"/>
  <c r="N1382" i="4"/>
  <c r="N1438" i="4"/>
  <c r="N1560" i="4"/>
  <c r="N1752" i="4"/>
  <c r="N1882" i="4"/>
  <c r="N1956" i="4"/>
  <c r="N2028" i="4"/>
  <c r="N2039" i="4"/>
  <c r="N2065" i="4"/>
  <c r="N2091" i="4"/>
  <c r="N2309" i="4"/>
  <c r="N1967" i="4"/>
  <c r="N2040" i="4"/>
  <c r="N2066" i="4"/>
  <c r="N2074" i="4"/>
  <c r="N2092" i="4"/>
  <c r="N2310" i="4"/>
  <c r="N2041" i="4"/>
  <c r="N2120" i="4"/>
  <c r="N1873" i="4"/>
  <c r="N1949" i="4"/>
  <c r="N1957" i="4"/>
  <c r="N2015" i="4"/>
  <c r="N2312" i="4"/>
  <c r="N7347" i="4"/>
  <c r="N7781" i="4"/>
  <c r="N7348" i="4"/>
  <c r="N7352" i="4"/>
  <c r="N7783" i="4"/>
  <c r="N7787" i="4"/>
  <c r="N7885" i="4"/>
  <c r="N615" i="4"/>
  <c r="N614" i="4"/>
  <c r="N35" i="4"/>
  <c r="N11" i="4"/>
  <c r="N28" i="4"/>
  <c r="N33" i="4"/>
  <c r="N1058" i="4"/>
  <c r="N1150" i="4"/>
  <c r="N1154" i="4"/>
  <c r="N1059" i="4"/>
  <c r="N1075" i="4"/>
  <c r="N1766" i="4"/>
  <c r="N1056" i="4"/>
  <c r="N1156" i="4"/>
  <c r="N1160" i="4"/>
  <c r="N1678" i="4"/>
  <c r="N1709" i="4"/>
  <c r="N1791" i="4"/>
  <c r="N1803" i="4"/>
  <c r="N1889" i="4"/>
  <c r="N2205" i="4"/>
  <c r="N2240" i="4"/>
  <c r="N2377" i="4"/>
  <c r="N2381" i="4"/>
  <c r="N2197" i="4"/>
  <c r="N2206" i="4"/>
  <c r="N2293" i="4"/>
  <c r="N2471" i="4"/>
  <c r="N2479" i="4"/>
  <c r="N2495" i="4"/>
  <c r="N2533" i="4"/>
  <c r="N2132" i="4"/>
  <c r="N2147" i="4"/>
  <c r="N2207" i="4"/>
  <c r="N2249" i="4"/>
  <c r="N2268" i="4"/>
  <c r="N2298" i="4"/>
  <c r="N2156" i="4"/>
  <c r="N2208" i="4"/>
  <c r="N2219" i="4"/>
  <c r="N2548" i="4"/>
  <c r="N2632" i="4"/>
  <c r="N2743" i="4"/>
  <c r="N2839" i="4"/>
  <c r="N3107" i="4"/>
  <c r="N2317" i="4"/>
  <c r="N2472" i="4"/>
  <c r="N2510" i="4"/>
  <c r="N2566" i="4"/>
  <c r="N2625" i="4"/>
  <c r="N2629" i="4"/>
  <c r="N2645" i="4"/>
  <c r="N2693" i="4"/>
  <c r="N2881" i="4"/>
  <c r="N3146" i="4"/>
  <c r="N2325" i="4"/>
  <c r="N2457" i="4"/>
  <c r="N2473" i="4"/>
  <c r="N2478" i="4"/>
  <c r="N2626" i="4"/>
  <c r="N2630" i="4"/>
  <c r="N2646" i="4"/>
  <c r="N2703" i="4"/>
  <c r="N2741" i="4"/>
  <c r="N3167" i="4"/>
  <c r="N3267" i="4"/>
  <c r="N2376" i="4"/>
  <c r="N2480" i="4"/>
  <c r="N2586" i="4"/>
  <c r="N2603" i="4"/>
  <c r="N2614" i="4"/>
  <c r="N2631" i="4"/>
  <c r="N2704" i="4"/>
  <c r="N2742" i="4"/>
  <c r="N2983" i="4"/>
  <c r="N3087" i="4"/>
  <c r="N6321" i="4"/>
  <c r="N6630" i="4"/>
  <c r="N6723" i="4"/>
  <c r="N6314" i="4"/>
  <c r="N6816" i="4"/>
  <c r="N6826" i="4"/>
  <c r="N6899" i="4"/>
  <c r="N6920" i="4"/>
  <c r="N6983" i="4"/>
  <c r="N7031" i="4"/>
  <c r="N7069" i="4"/>
  <c r="N6610" i="4"/>
  <c r="N6863" i="4"/>
  <c r="N6905" i="4"/>
  <c r="N6921" i="4"/>
  <c r="N6937" i="4"/>
  <c r="N7032" i="4"/>
  <c r="N7074" i="4"/>
  <c r="N7118" i="4"/>
  <c r="N7242" i="4"/>
  <c r="N7389" i="4"/>
  <c r="N7405" i="4"/>
  <c r="N7413" i="4"/>
  <c r="N7763" i="4"/>
  <c r="N6198" i="4"/>
  <c r="N6315" i="4"/>
  <c r="N6727" i="4"/>
  <c r="N6817" i="4"/>
  <c r="N6906" i="4"/>
  <c r="N6918" i="4"/>
  <c r="N6922" i="4"/>
  <c r="N7006" i="4"/>
  <c r="N7075" i="4"/>
  <c r="N7243" i="4"/>
  <c r="N7258" i="4"/>
  <c r="N7386" i="4"/>
  <c r="N7390" i="4"/>
  <c r="N7406" i="4"/>
  <c r="N7414" i="4"/>
  <c r="N6728" i="4"/>
  <c r="N6818" i="4"/>
  <c r="N6919" i="4"/>
  <c r="N6966" i="4"/>
  <c r="N7363" i="4"/>
  <c r="N7383" i="4"/>
  <c r="N7407" i="4"/>
  <c r="N7415" i="4"/>
  <c r="N7711" i="4"/>
  <c r="N7907" i="4"/>
  <c r="N1832" i="4"/>
  <c r="N1836" i="4"/>
  <c r="N1833" i="4"/>
  <c r="N1841" i="4"/>
  <c r="N2413" i="4"/>
  <c r="N2388" i="4"/>
  <c r="N2442" i="4"/>
  <c r="N2263" i="4"/>
  <c r="N2369" i="4"/>
  <c r="N2727" i="4"/>
  <c r="N2731" i="4"/>
  <c r="N2783" i="4"/>
  <c r="N2787" i="4"/>
  <c r="N2972" i="4"/>
  <c r="N3182" i="4"/>
  <c r="N3206" i="4"/>
  <c r="N3461" i="4"/>
  <c r="N3537" i="4"/>
  <c r="N3553" i="4"/>
  <c r="N3562" i="4"/>
  <c r="N3700" i="4"/>
  <c r="N3754" i="4"/>
  <c r="N3804" i="4"/>
  <c r="N3863" i="4"/>
  <c r="N3887" i="4"/>
  <c r="N3936" i="4"/>
  <c r="N3957" i="4"/>
  <c r="N4018" i="4"/>
  <c r="N4022" i="4"/>
  <c r="N4061" i="4"/>
  <c r="N4208" i="4"/>
  <c r="N2723" i="4"/>
  <c r="N2728" i="4"/>
  <c r="N2732" i="4"/>
  <c r="N2784" i="4"/>
  <c r="N2788" i="4"/>
  <c r="N2792" i="4"/>
  <c r="N2846" i="4"/>
  <c r="N2873" i="4"/>
  <c r="N3004" i="4"/>
  <c r="N3219" i="4"/>
  <c r="N3228" i="4"/>
  <c r="N3236" i="4"/>
  <c r="N3298" i="4"/>
  <c r="N3369" i="4"/>
  <c r="N3701" i="4"/>
  <c r="N3759" i="4"/>
  <c r="N3778" i="4"/>
  <c r="N3790" i="4"/>
  <c r="N3805" i="4"/>
  <c r="N3813" i="4"/>
  <c r="N3897" i="4"/>
  <c r="N3937" i="4"/>
  <c r="N4023" i="4"/>
  <c r="N4031" i="4"/>
  <c r="N4062" i="4"/>
  <c r="N4227" i="4"/>
  <c r="N2427" i="4"/>
  <c r="N2443" i="4"/>
  <c r="N2724" i="4"/>
  <c r="N2729" i="4"/>
  <c r="N2785" i="4"/>
  <c r="N2789" i="4"/>
  <c r="N2831" i="4"/>
  <c r="N2847" i="4"/>
  <c r="N2874" i="4"/>
  <c r="N2987" i="4"/>
  <c r="N3005" i="4"/>
  <c r="N3009" i="4"/>
  <c r="N3021" i="4"/>
  <c r="N3044" i="4"/>
  <c r="N3220" i="4"/>
  <c r="N3229" i="4"/>
  <c r="N3311" i="4"/>
  <c r="N3346" i="4"/>
  <c r="N3414" i="4"/>
  <c r="N3434" i="4"/>
  <c r="N3463" i="4"/>
  <c r="N3527" i="4"/>
  <c r="N3609" i="4"/>
  <c r="N3698" i="4"/>
  <c r="N3702" i="4"/>
  <c r="N3752" i="4"/>
  <c r="N3760" i="4"/>
  <c r="N3853" i="4"/>
  <c r="N3873" i="4"/>
  <c r="N3898" i="4"/>
  <c r="N4024" i="4"/>
  <c r="N4063" i="4"/>
  <c r="N4129" i="4"/>
  <c r="N4204" i="4"/>
  <c r="N2730" i="4"/>
  <c r="N2752" i="4"/>
  <c r="N2782" i="4"/>
  <c r="N2790" i="4"/>
  <c r="N2875" i="4"/>
  <c r="N3037" i="4"/>
  <c r="N3221" i="4"/>
  <c r="N3330" i="4"/>
  <c r="N3361" i="4"/>
  <c r="N3415" i="4"/>
  <c r="N3435" i="4"/>
  <c r="N3440" i="4"/>
  <c r="N3552" i="4"/>
  <c r="N3604" i="4"/>
  <c r="N3648" i="4"/>
  <c r="N3803" i="4"/>
  <c r="N3970" i="4"/>
  <c r="N4971" i="4"/>
  <c r="N5041" i="4"/>
  <c r="N5074" i="4"/>
  <c r="N5088" i="4"/>
  <c r="N5501" i="4"/>
  <c r="N5628" i="4"/>
  <c r="N5714" i="4"/>
  <c r="N5746" i="4"/>
  <c r="N5764" i="4"/>
  <c r="N5768" i="4"/>
  <c r="N5789" i="4"/>
  <c r="N5953" i="4"/>
  <c r="N6026" i="4"/>
  <c r="N6030" i="4"/>
  <c r="N6093" i="4"/>
  <c r="N6105" i="4"/>
  <c r="N6117" i="4"/>
  <c r="N6157" i="4"/>
  <c r="N6165" i="4"/>
  <c r="N6183" i="4"/>
  <c r="N6212" i="4"/>
  <c r="N6286" i="4"/>
  <c r="N6371" i="4"/>
  <c r="N6383" i="4"/>
  <c r="N6387" i="4"/>
  <c r="N6431" i="4"/>
  <c r="N6470" i="4"/>
  <c r="N6478" i="4"/>
  <c r="N6526" i="4"/>
  <c r="N6530" i="4"/>
  <c r="N6534" i="4"/>
  <c r="N4130" i="4"/>
  <c r="N4322" i="4"/>
  <c r="N4345" i="4"/>
  <c r="N4356" i="4"/>
  <c r="N4364" i="4"/>
  <c r="N4393" i="4"/>
  <c r="N4952" i="4"/>
  <c r="N4972" i="4"/>
  <c r="N5089" i="4"/>
  <c r="N5502" i="4"/>
  <c r="N5629" i="4"/>
  <c r="N5641" i="4"/>
  <c r="N5645" i="4"/>
  <c r="N5715" i="4"/>
  <c r="N5721" i="4"/>
  <c r="N5733" i="4"/>
  <c r="N5938" i="4"/>
  <c r="N5954" i="4"/>
  <c r="N6027" i="4"/>
  <c r="N6031" i="4"/>
  <c r="N6043" i="4"/>
  <c r="N6114" i="4"/>
  <c r="N6118" i="4"/>
  <c r="N6184" i="4"/>
  <c r="N6209" i="4"/>
  <c r="N6213" i="4"/>
  <c r="N6260" i="4"/>
  <c r="N6336" i="4"/>
  <c r="N6384" i="4"/>
  <c r="N6444" i="4"/>
  <c r="N6471" i="4"/>
  <c r="N6531" i="4"/>
  <c r="N6535" i="4"/>
  <c r="N6675" i="4"/>
  <c r="N6714" i="4"/>
  <c r="N6790" i="4"/>
  <c r="N6858" i="4"/>
  <c r="N3699" i="4"/>
  <c r="N3862" i="4"/>
  <c r="N4060" i="4"/>
  <c r="N4232" i="4"/>
  <c r="N4329" i="4"/>
  <c r="N4353" i="4"/>
  <c r="N4365" i="4"/>
  <c r="N4394" i="4"/>
  <c r="N4400" i="4"/>
  <c r="N4944" i="4"/>
  <c r="N5049" i="4"/>
  <c r="N5090" i="4"/>
  <c r="N5503" i="4"/>
  <c r="N5578" i="4"/>
  <c r="N5642" i="4"/>
  <c r="N5646" i="4"/>
  <c r="N5787" i="4"/>
  <c r="N5931" i="4"/>
  <c r="N5951" i="4"/>
  <c r="N5982" i="4"/>
  <c r="N6028" i="4"/>
  <c r="N6083" i="4"/>
  <c r="N6115" i="4"/>
  <c r="N6119" i="4"/>
  <c r="N6138" i="4"/>
  <c r="N6185" i="4"/>
  <c r="N6214" i="4"/>
  <c r="N6307" i="4"/>
  <c r="N6324" i="4"/>
  <c r="N6332" i="4"/>
  <c r="N6381" i="4"/>
  <c r="N6389" i="4"/>
  <c r="N6453" i="4"/>
  <c r="N6468" i="4"/>
  <c r="N6472" i="4"/>
  <c r="N6480" i="4"/>
  <c r="N6528" i="4"/>
  <c r="N6532" i="4"/>
  <c r="N6536" i="4"/>
  <c r="N6660" i="4"/>
  <c r="N6672" i="4"/>
  <c r="N6676" i="4"/>
  <c r="N6711" i="4"/>
  <c r="N6881" i="4"/>
  <c r="N3703" i="4"/>
  <c r="N3826" i="4"/>
  <c r="N3956" i="4"/>
  <c r="N4017" i="4"/>
  <c r="N4330" i="4"/>
  <c r="N4354" i="4"/>
  <c r="N4395" i="4"/>
  <c r="N4970" i="4"/>
  <c r="N5643" i="4"/>
  <c r="N5788" i="4"/>
  <c r="N5932" i="4"/>
  <c r="N6064" i="4"/>
  <c r="N6100" i="4"/>
  <c r="N6186" i="4"/>
  <c r="N6364" i="4"/>
  <c r="N6454" i="4"/>
  <c r="N6558" i="4"/>
  <c r="N6810" i="4"/>
  <c r="N6882" i="4"/>
  <c r="N7025" i="4"/>
  <c r="N7218" i="4"/>
  <c r="N4976" i="4"/>
  <c r="N5647" i="4"/>
  <c r="N6068" i="4"/>
  <c r="N6104" i="4"/>
  <c r="N6139" i="4"/>
  <c r="N6386" i="4"/>
  <c r="N6529" i="4"/>
  <c r="N6642" i="4"/>
  <c r="N7163" i="4"/>
  <c r="N7195" i="4"/>
  <c r="N7622" i="4"/>
  <c r="N7840" i="4"/>
  <c r="N5713" i="4"/>
  <c r="N6029" i="4"/>
  <c r="N6469" i="4"/>
  <c r="N6533" i="4"/>
  <c r="N6643" i="4"/>
  <c r="N6673" i="4"/>
  <c r="N6712" i="4"/>
  <c r="N6806" i="4"/>
  <c r="N6856" i="4"/>
  <c r="N5255" i="4"/>
  <c r="N5500" i="4"/>
  <c r="N5763" i="4"/>
  <c r="N5952" i="4"/>
  <c r="N6033" i="4"/>
  <c r="N6116" i="4"/>
  <c r="N6182" i="4"/>
  <c r="N6300" i="4"/>
  <c r="N6390" i="4"/>
  <c r="N6473" i="4"/>
  <c r="N6537" i="4"/>
  <c r="N6557" i="4"/>
  <c r="N6638" i="4"/>
  <c r="N6674" i="4"/>
  <c r="N6807" i="4"/>
  <c r="N6857" i="4"/>
  <c r="N7209" i="4"/>
  <c r="N7837" i="4"/>
  <c r="N7842" i="4"/>
  <c r="L8761" i="4"/>
  <c r="L8759" i="4"/>
  <c r="L8756" i="4"/>
  <c r="N8752" i="4"/>
  <c r="N8750" i="4"/>
  <c r="N8744" i="4"/>
  <c r="N8740" i="4"/>
  <c r="N8736" i="4"/>
  <c r="N8732" i="4"/>
  <c r="N8718" i="4"/>
  <c r="N8714" i="4"/>
  <c r="N8702" i="4"/>
  <c r="N8698" i="4"/>
  <c r="N8694" i="4"/>
  <c r="N8688" i="4"/>
  <c r="N8684" i="4"/>
  <c r="N8679" i="4"/>
  <c r="L8661" i="4"/>
  <c r="N8644" i="4"/>
  <c r="N8640" i="4"/>
  <c r="L8632" i="4"/>
  <c r="N8618" i="4"/>
  <c r="L8613" i="4"/>
  <c r="N8608" i="4"/>
  <c r="N8601" i="4"/>
  <c r="N8595" i="4"/>
  <c r="N8588" i="4"/>
  <c r="N8584" i="4"/>
  <c r="N8580" i="4"/>
  <c r="N8576" i="4"/>
  <c r="N8572" i="4"/>
  <c r="N8568" i="4"/>
  <c r="N8564" i="4"/>
  <c r="N8560" i="4"/>
  <c r="N8556" i="4"/>
  <c r="N8552" i="4"/>
  <c r="N8548" i="4"/>
  <c r="N8544" i="4"/>
  <c r="N8540" i="4"/>
  <c r="N8535" i="4"/>
  <c r="N8531" i="4"/>
  <c r="N8527" i="4"/>
  <c r="N8523" i="4"/>
  <c r="N8519" i="4"/>
  <c r="N8515" i="4"/>
  <c r="N8511" i="4"/>
  <c r="N8507" i="4"/>
  <c r="N8503" i="4"/>
  <c r="N8499" i="4"/>
  <c r="N8495" i="4"/>
  <c r="N8491" i="4"/>
  <c r="N8487" i="4"/>
  <c r="L8471" i="4"/>
  <c r="N8465" i="4"/>
  <c r="N8461" i="4"/>
  <c r="L8452" i="4"/>
  <c r="N8448" i="4"/>
  <c r="N8433" i="4"/>
  <c r="N8429" i="4"/>
  <c r="N8425" i="4"/>
  <c r="N8421" i="4"/>
  <c r="N8417" i="4"/>
  <c r="N8413" i="4"/>
  <c r="N8408" i="4"/>
  <c r="L8402" i="4"/>
  <c r="N8397" i="4"/>
  <c r="N8393" i="4"/>
  <c r="N8389" i="4"/>
  <c r="N8383" i="4"/>
  <c r="N8377" i="4"/>
  <c r="L8372" i="4"/>
  <c r="L8368" i="4"/>
  <c r="N8360" i="4"/>
  <c r="N8356" i="4"/>
  <c r="N8351" i="4"/>
  <c r="L8344" i="4"/>
  <c r="N8340" i="4"/>
  <c r="L8334" i="4"/>
  <c r="N8329" i="4"/>
  <c r="L8323" i="4"/>
  <c r="N8316" i="4"/>
  <c r="N8312" i="4"/>
  <c r="L8306" i="4"/>
  <c r="N8296" i="4"/>
  <c r="N8265" i="4"/>
  <c r="N8261" i="4"/>
  <c r="N8257" i="4"/>
  <c r="N8253" i="4"/>
  <c r="N8249" i="4"/>
  <c r="N8224" i="4"/>
  <c r="N8203" i="4"/>
  <c r="N8199" i="4"/>
  <c r="N8192" i="4"/>
  <c r="N8188" i="4"/>
  <c r="N8184" i="4"/>
  <c r="N8180" i="4"/>
  <c r="N8176" i="4"/>
  <c r="N8172" i="4"/>
  <c r="N8168" i="4"/>
  <c r="N8164" i="4"/>
  <c r="N8160" i="4"/>
  <c r="N8156" i="4"/>
  <c r="N8152" i="4"/>
  <c r="N8148" i="4"/>
  <c r="N8144" i="4"/>
  <c r="N8140" i="4"/>
  <c r="N8136" i="4"/>
  <c r="N8132" i="4"/>
  <c r="N8128" i="4"/>
  <c r="N8124" i="4"/>
  <c r="N8120" i="4"/>
  <c r="N8116" i="4"/>
  <c r="N8112" i="4"/>
  <c r="N8099" i="4"/>
  <c r="N8095" i="4"/>
  <c r="N8038" i="4"/>
  <c r="N8024" i="4"/>
  <c r="N8020" i="4"/>
  <c r="N8016" i="4"/>
  <c r="N8012" i="4"/>
  <c r="N8008" i="4"/>
  <c r="N8004" i="4"/>
  <c r="N7987" i="4"/>
  <c r="N7983" i="4"/>
  <c r="N7977" i="4"/>
  <c r="N7972" i="4"/>
  <c r="N7945" i="4"/>
  <c r="N7912" i="4"/>
  <c r="N7906" i="4"/>
  <c r="N7883" i="4"/>
  <c r="N7878" i="4"/>
  <c r="N7862" i="4"/>
  <c r="N7852" i="4"/>
  <c r="N7841" i="4"/>
  <c r="N7821" i="4"/>
  <c r="N7813" i="4"/>
  <c r="N7786" i="4"/>
  <c r="N7772" i="4"/>
  <c r="N7760" i="4"/>
  <c r="N7726" i="4"/>
  <c r="N7718" i="4"/>
  <c r="N7710" i="4"/>
  <c r="N7702" i="4"/>
  <c r="N7661" i="4"/>
  <c r="N7653" i="4"/>
  <c r="N7637" i="4"/>
  <c r="N7623" i="4"/>
  <c r="N7602" i="4"/>
  <c r="N7583" i="4"/>
  <c r="N7512" i="4"/>
  <c r="N7454" i="4"/>
  <c r="N7416" i="4"/>
  <c r="N7400" i="4"/>
  <c r="N7384" i="4"/>
  <c r="N7357" i="4"/>
  <c r="N53" i="4"/>
  <c r="N62" i="4"/>
  <c r="N85" i="4"/>
  <c r="N114" i="4"/>
  <c r="N207" i="4"/>
  <c r="N358" i="4"/>
  <c r="N430" i="4"/>
  <c r="N434" i="4"/>
  <c r="N438" i="4"/>
  <c r="N663" i="4"/>
  <c r="N66" i="4"/>
  <c r="N70" i="4"/>
  <c r="N86" i="4"/>
  <c r="N115" i="4"/>
  <c r="N184" i="4"/>
  <c r="N208" i="4"/>
  <c r="N363" i="4"/>
  <c r="N424" i="4"/>
  <c r="N431" i="4"/>
  <c r="N435" i="4"/>
  <c r="N439" i="4"/>
  <c r="N51" i="4"/>
  <c r="N67" i="4"/>
  <c r="N71" i="4"/>
  <c r="N87" i="4"/>
  <c r="N105" i="4"/>
  <c r="N185" i="4"/>
  <c r="N209" i="4"/>
  <c r="N364" i="4"/>
  <c r="N425" i="4"/>
  <c r="N432" i="4"/>
  <c r="N436" i="4"/>
  <c r="N441" i="4"/>
  <c r="N640" i="4"/>
  <c r="N52" i="4"/>
  <c r="N102" i="4"/>
  <c r="N106" i="4"/>
  <c r="N433" i="4"/>
  <c r="N641" i="4"/>
  <c r="N662" i="4"/>
  <c r="N684" i="4"/>
  <c r="N834" i="4"/>
  <c r="N838" i="4"/>
  <c r="N924" i="4"/>
  <c r="N1019" i="4"/>
  <c r="N186" i="4"/>
  <c r="N437" i="4"/>
  <c r="N667" i="4"/>
  <c r="N839" i="4"/>
  <c r="N857" i="4"/>
  <c r="N1027" i="4"/>
  <c r="N1045" i="4"/>
  <c r="N68" i="4"/>
  <c r="N84" i="4"/>
  <c r="N832" i="4"/>
  <c r="N840" i="4"/>
  <c r="N874" i="4"/>
  <c r="N1029" i="4"/>
  <c r="N210" i="4"/>
  <c r="N1289" i="4"/>
  <c r="N1390" i="4"/>
  <c r="N1557" i="4"/>
  <c r="N639" i="4"/>
  <c r="N1079" i="4"/>
  <c r="N1290" i="4"/>
  <c r="N1337" i="4"/>
  <c r="N1360" i="4"/>
  <c r="N1391" i="4"/>
  <c r="N1431" i="4"/>
  <c r="N1558" i="4"/>
  <c r="N1598" i="4"/>
  <c r="N1762" i="4"/>
  <c r="N833" i="4"/>
  <c r="N894" i="4"/>
  <c r="N1136" i="4"/>
  <c r="N1184" i="4"/>
  <c r="N1291" i="4"/>
  <c r="N1338" i="4"/>
  <c r="N1361" i="4"/>
  <c r="N1392" i="4"/>
  <c r="N1599" i="4"/>
  <c r="N1751" i="4"/>
  <c r="N1871" i="4"/>
  <c r="N1947" i="4"/>
  <c r="N1965" i="4"/>
  <c r="N1991" i="4"/>
  <c r="N2013" i="4"/>
  <c r="N2038" i="4"/>
  <c r="N2064" i="4"/>
  <c r="N427" i="4"/>
  <c r="N1138" i="4"/>
  <c r="N1288" i="4"/>
  <c r="N1364" i="4"/>
  <c r="N1398" i="4"/>
  <c r="N1421" i="4"/>
  <c r="N1445" i="4"/>
  <c r="N1459" i="4"/>
  <c r="N1501" i="4"/>
  <c r="N1604" i="4"/>
  <c r="N1872" i="4"/>
  <c r="N1948" i="4"/>
  <c r="N1966" i="4"/>
  <c r="N1992" i="4"/>
  <c r="N2014" i="4"/>
  <c r="N2053" i="4"/>
  <c r="N1958" i="4"/>
  <c r="N1990" i="4"/>
  <c r="N2037" i="4"/>
  <c r="N2063" i="4"/>
  <c r="N2112" i="4"/>
  <c r="N2305" i="4"/>
  <c r="N2313" i="4"/>
  <c r="N2336" i="4"/>
  <c r="N1993" i="4"/>
  <c r="N2119" i="4"/>
  <c r="N2306" i="4"/>
  <c r="N2333" i="4"/>
  <c r="N2504" i="4"/>
  <c r="N1994" i="4"/>
  <c r="N2002" i="4"/>
  <c r="N2075" i="4"/>
  <c r="N2097" i="4"/>
  <c r="N2307" i="4"/>
  <c r="N2334" i="4"/>
  <c r="N2358" i="4"/>
  <c r="N1979" i="4"/>
  <c r="N2029" i="4"/>
  <c r="N2062" i="4"/>
  <c r="N2090" i="4"/>
  <c r="N2111" i="4"/>
  <c r="N2308" i="4"/>
  <c r="N2670" i="4"/>
  <c r="N2671" i="4"/>
  <c r="N2335" i="4"/>
  <c r="N2503" i="4"/>
  <c r="N2669" i="4"/>
  <c r="N7351" i="4"/>
  <c r="N7544" i="4"/>
  <c r="N7565" i="4"/>
  <c r="N7751" i="4"/>
  <c r="N7344" i="4"/>
  <c r="N7545" i="4"/>
  <c r="N7566" i="4"/>
  <c r="N7345" i="4"/>
  <c r="N7349" i="4"/>
  <c r="N7353" i="4"/>
  <c r="N7567" i="4"/>
  <c r="N7749" i="4"/>
  <c r="N7753" i="4"/>
  <c r="N7779" i="4"/>
  <c r="N7873" i="4"/>
  <c r="N7973" i="4"/>
  <c r="N27" i="4"/>
  <c r="N24" i="4"/>
  <c r="N36" i="4"/>
  <c r="N1057" i="4"/>
  <c r="N1149" i="4"/>
  <c r="N1177" i="4"/>
  <c r="N12" i="4"/>
  <c r="N1073" i="4"/>
  <c r="N1178" i="4"/>
  <c r="N41" i="4"/>
  <c r="N1074" i="4"/>
  <c r="N1147" i="4"/>
  <c r="N1155" i="4"/>
  <c r="N1667" i="4"/>
  <c r="N1792" i="4"/>
  <c r="N1796" i="4"/>
  <c r="N1800" i="4"/>
  <c r="N1822" i="4"/>
  <c r="N1148" i="4"/>
  <c r="N1677" i="4"/>
  <c r="N1767" i="4"/>
  <c r="N1793" i="4"/>
  <c r="N1797" i="4"/>
  <c r="N1801" i="4"/>
  <c r="N1811" i="4"/>
  <c r="N1669" i="4"/>
  <c r="N1794" i="4"/>
  <c r="N1798" i="4"/>
  <c r="N1802" i="4"/>
  <c r="N1847" i="4"/>
  <c r="N1679" i="4"/>
  <c r="N1795" i="4"/>
  <c r="N1799" i="4"/>
  <c r="N2149" i="4"/>
  <c r="N2220" i="4"/>
  <c r="N2251" i="4"/>
  <c r="N2255" i="4"/>
  <c r="N2296" i="4"/>
  <c r="N2318" i="4"/>
  <c r="N2385" i="4"/>
  <c r="N2154" i="4"/>
  <c r="N2221" i="4"/>
  <c r="N2252" i="4"/>
  <c r="N2267" i="4"/>
  <c r="N2459" i="4"/>
  <c r="N2467" i="4"/>
  <c r="N2512" i="4"/>
  <c r="N2550" i="4"/>
  <c r="N2556" i="4"/>
  <c r="N2604" i="4"/>
  <c r="N2126" i="4"/>
  <c r="N2155" i="4"/>
  <c r="N2253" i="4"/>
  <c r="N2294" i="4"/>
  <c r="N2339" i="4"/>
  <c r="N2375" i="4"/>
  <c r="N2148" i="4"/>
  <c r="N2204" i="4"/>
  <c r="N2250" i="4"/>
  <c r="N2254" i="4"/>
  <c r="N2295" i="4"/>
  <c r="N2470" i="4"/>
  <c r="N2481" i="4"/>
  <c r="N2494" i="4"/>
  <c r="N2582" i="4"/>
  <c r="N2605" i="4"/>
  <c r="N2644" i="4"/>
  <c r="N2692" i="4"/>
  <c r="N2705" i="4"/>
  <c r="N2739" i="4"/>
  <c r="N3072" i="4"/>
  <c r="N3088" i="4"/>
  <c r="N3145" i="4"/>
  <c r="N3798" i="4"/>
  <c r="N3821" i="4"/>
  <c r="N2466" i="4"/>
  <c r="N2482" i="4"/>
  <c r="N2515" i="4"/>
  <c r="N2534" i="4"/>
  <c r="N2549" i="4"/>
  <c r="N2557" i="4"/>
  <c r="N2706" i="4"/>
  <c r="N2740" i="4"/>
  <c r="N2744" i="4"/>
  <c r="N2836" i="4"/>
  <c r="N2840" i="4"/>
  <c r="N2887" i="4"/>
  <c r="N2981" i="4"/>
  <c r="N3089" i="4"/>
  <c r="N3130" i="4"/>
  <c r="N3266" i="4"/>
  <c r="N3799" i="4"/>
  <c r="N3822" i="4"/>
  <c r="N2468" i="4"/>
  <c r="N2511" i="4"/>
  <c r="N2607" i="4"/>
  <c r="N2613" i="4"/>
  <c r="N2837" i="4"/>
  <c r="N2982" i="4"/>
  <c r="N3090" i="4"/>
  <c r="N2458" i="4"/>
  <c r="N2469" i="4"/>
  <c r="N2536" i="4"/>
  <c r="N2552" i="4"/>
  <c r="N2643" i="4"/>
  <c r="N2676" i="4"/>
  <c r="N2838" i="4"/>
  <c r="N3071" i="4"/>
  <c r="N3091" i="4"/>
  <c r="N3118" i="4"/>
  <c r="N3144" i="4"/>
  <c r="N3152" i="4"/>
  <c r="N3272" i="4"/>
  <c r="N6079" i="4"/>
  <c r="N6195" i="4"/>
  <c r="N6312" i="4"/>
  <c r="N6080" i="4"/>
  <c r="N6196" i="4"/>
  <c r="N6200" i="4"/>
  <c r="N6313" i="4"/>
  <c r="N6626" i="4"/>
  <c r="N6634" i="4"/>
  <c r="N6815" i="4"/>
  <c r="N6897" i="4"/>
  <c r="N6197" i="4"/>
  <c r="N6627" i="4"/>
  <c r="N6898" i="4"/>
  <c r="N6629" i="4"/>
  <c r="N6721" i="4"/>
  <c r="N6862" i="4"/>
  <c r="N6936" i="4"/>
  <c r="N6963" i="4"/>
  <c r="N7117" i="4"/>
  <c r="N7121" i="4"/>
  <c r="N7129" i="4"/>
  <c r="N7241" i="4"/>
  <c r="N7266" i="4"/>
  <c r="N7270" i="4"/>
  <c r="N6598" i="4"/>
  <c r="N6624" i="4"/>
  <c r="N6722" i="4"/>
  <c r="N6814" i="4"/>
  <c r="N6933" i="4"/>
  <c r="N6964" i="4"/>
  <c r="N6980" i="4"/>
  <c r="N6984" i="4"/>
  <c r="N7005" i="4"/>
  <c r="N7122" i="4"/>
  <c r="N7267" i="4"/>
  <c r="N7358" i="4"/>
  <c r="N7409" i="4"/>
  <c r="N7529" i="4"/>
  <c r="N7572" i="4"/>
  <c r="N7636" i="4"/>
  <c r="N7640" i="4"/>
  <c r="N7660" i="4"/>
  <c r="N7664" i="4"/>
  <c r="N7705" i="4"/>
  <c r="N7709" i="4"/>
  <c r="N7717" i="4"/>
  <c r="N7721" i="4"/>
  <c r="N7771" i="4"/>
  <c r="N7816" i="4"/>
  <c r="N6625" i="4"/>
  <c r="N6926" i="4"/>
  <c r="N6934" i="4"/>
  <c r="N6965" i="4"/>
  <c r="N7099" i="4"/>
  <c r="N7119" i="4"/>
  <c r="N7123" i="4"/>
  <c r="N7127" i="4"/>
  <c r="N7268" i="4"/>
  <c r="N7410" i="4"/>
  <c r="N7581" i="4"/>
  <c r="N6628" i="4"/>
  <c r="N6795" i="4"/>
  <c r="N6837" i="4"/>
  <c r="N6923" i="4"/>
  <c r="N6935" i="4"/>
  <c r="N7018" i="4"/>
  <c r="N7030" i="4"/>
  <c r="N7034" i="4"/>
  <c r="N7094" i="4"/>
  <c r="N7120" i="4"/>
  <c r="N7124" i="4"/>
  <c r="N7128" i="4"/>
  <c r="N7265" i="4"/>
  <c r="N7269" i="4"/>
  <c r="N7411" i="4"/>
  <c r="N7582" i="4"/>
  <c r="N7605" i="4"/>
  <c r="N7638" i="4"/>
  <c r="N7707" i="4"/>
  <c r="N7715" i="4"/>
  <c r="N7765" i="4"/>
  <c r="N7814" i="4"/>
  <c r="N8747" i="4"/>
  <c r="N8713" i="4"/>
  <c r="N8701" i="4"/>
  <c r="N8693" i="4"/>
  <c r="L8687" i="4"/>
  <c r="N8670" i="4"/>
  <c r="N8659" i="4"/>
  <c r="N8643" i="4"/>
  <c r="N8639" i="4"/>
  <c r="L8631" i="4"/>
  <c r="N8617" i="4"/>
  <c r="L8612" i="4"/>
  <c r="L8605" i="4"/>
  <c r="N8599" i="4"/>
  <c r="L8594" i="4"/>
  <c r="N8579" i="4"/>
  <c r="N8575" i="4"/>
  <c r="N8571" i="4"/>
  <c r="N8567" i="4"/>
  <c r="N8563" i="4"/>
  <c r="N8559" i="4"/>
  <c r="N8555" i="4"/>
  <c r="N8551" i="4"/>
  <c r="N8547" i="4"/>
  <c r="N8543" i="4"/>
  <c r="N8539" i="4"/>
  <c r="N8534" i="4"/>
  <c r="N8530" i="4"/>
  <c r="N8526" i="4"/>
  <c r="N8522" i="4"/>
  <c r="N8518" i="4"/>
  <c r="N8514" i="4"/>
  <c r="N8510" i="4"/>
  <c r="N8506" i="4"/>
  <c r="N8502" i="4"/>
  <c r="N8498" i="4"/>
  <c r="N8494" i="4"/>
  <c r="N8490" i="4"/>
  <c r="N8486" i="4"/>
  <c r="N8468" i="4"/>
  <c r="N8464" i="4"/>
  <c r="L8459" i="4"/>
  <c r="N8451" i="4"/>
  <c r="N8447" i="4"/>
  <c r="N8432" i="4"/>
  <c r="N8428" i="4"/>
  <c r="N8424" i="4"/>
  <c r="N8420" i="4"/>
  <c r="N8416" i="4"/>
  <c r="N8412" i="4"/>
  <c r="N8407" i="4"/>
  <c r="L8401" i="4"/>
  <c r="N8396" i="4"/>
  <c r="N8392" i="4"/>
  <c r="N8388" i="4"/>
  <c r="N8382" i="4"/>
  <c r="N8376" i="4"/>
  <c r="L8371" i="4"/>
  <c r="L8367" i="4"/>
  <c r="N8359" i="4"/>
  <c r="N8355" i="4"/>
  <c r="N8350" i="4"/>
  <c r="L8343" i="4"/>
  <c r="N8339" i="4"/>
  <c r="L8333" i="4"/>
  <c r="N8328" i="4"/>
  <c r="N8319" i="4"/>
  <c r="N8315" i="4"/>
  <c r="N8311" i="4"/>
  <c r="N8299" i="4"/>
  <c r="N8295" i="4"/>
  <c r="N8264" i="4"/>
  <c r="N8260" i="4"/>
  <c r="N8256" i="4"/>
  <c r="N8252" i="4"/>
  <c r="N8248" i="4"/>
  <c r="N8206" i="4"/>
  <c r="N8202" i="4"/>
  <c r="N8198" i="4"/>
  <c r="N8191" i="4"/>
  <c r="N8187" i="4"/>
  <c r="N8183" i="4"/>
  <c r="N8179" i="4"/>
  <c r="N8175" i="4"/>
  <c r="N8171" i="4"/>
  <c r="N8167" i="4"/>
  <c r="N8163" i="4"/>
  <c r="N8159" i="4"/>
  <c r="N8155" i="4"/>
  <c r="N8151" i="4"/>
  <c r="N8147" i="4"/>
  <c r="N8143" i="4"/>
  <c r="N8139" i="4"/>
  <c r="N8135" i="4"/>
  <c r="N8131" i="4"/>
  <c r="N8127" i="4"/>
  <c r="N8123" i="4"/>
  <c r="N8119" i="4"/>
  <c r="N8115" i="4"/>
  <c r="N8111" i="4"/>
  <c r="N8098" i="4"/>
  <c r="N8094" i="4"/>
  <c r="N8037" i="4"/>
  <c r="N8023" i="4"/>
  <c r="N8019" i="4"/>
  <c r="N8015" i="4"/>
  <c r="N8011" i="4"/>
  <c r="N8007" i="4"/>
  <c r="N8003" i="4"/>
  <c r="N7986" i="4"/>
  <c r="N7982" i="4"/>
  <c r="N7976" i="4"/>
  <c r="N7956" i="4"/>
  <c r="N7944" i="4"/>
  <c r="N7910" i="4"/>
  <c r="N7905" i="4"/>
  <c r="N7876" i="4"/>
  <c r="N7871" i="4"/>
  <c r="N7861" i="4"/>
  <c r="N7850" i="4"/>
  <c r="N7839" i="4"/>
  <c r="N7819" i="4"/>
  <c r="N7811" i="4"/>
  <c r="N7784" i="4"/>
  <c r="N7770" i="4"/>
  <c r="N7754" i="4"/>
  <c r="N7724" i="4"/>
  <c r="N7716" i="4"/>
  <c r="N7708" i="4"/>
  <c r="N7700" i="4"/>
  <c r="N7659" i="4"/>
  <c r="N7643" i="4"/>
  <c r="N7600" i="4"/>
  <c r="N7543" i="4"/>
  <c r="N7508" i="4"/>
  <c r="N7435" i="4"/>
  <c r="N7412" i="4"/>
  <c r="N7380" i="4"/>
  <c r="N7350" i="4"/>
  <c r="N397" i="4"/>
  <c r="N541" i="4"/>
  <c r="N544" i="4"/>
  <c r="N745" i="4"/>
  <c r="N987" i="4"/>
  <c r="N746" i="4"/>
  <c r="N750" i="4"/>
  <c r="N335" i="4"/>
  <c r="N747" i="4"/>
  <c r="N1103" i="4"/>
  <c r="N1489" i="4"/>
  <c r="N583" i="4"/>
  <c r="N1252" i="4"/>
  <c r="N1273" i="4"/>
  <c r="N1495" i="4"/>
  <c r="N748" i="4"/>
  <c r="N77" i="4"/>
  <c r="N81" i="4"/>
  <c r="N118" i="4"/>
  <c r="N139" i="4"/>
  <c r="N167" i="4"/>
  <c r="N171" i="4"/>
  <c r="N175" i="4"/>
  <c r="N179" i="4"/>
  <c r="N195" i="4"/>
  <c r="N199" i="4"/>
  <c r="N203" i="4"/>
  <c r="N215" i="4"/>
  <c r="N370" i="4"/>
  <c r="N374" i="4"/>
  <c r="N378" i="4"/>
  <c r="N447" i="4"/>
  <c r="N474" i="4"/>
  <c r="N495" i="4"/>
  <c r="N599" i="4"/>
  <c r="N646" i="4"/>
  <c r="N168" i="4"/>
  <c r="N172" i="4"/>
  <c r="N176" i="4"/>
  <c r="N192" i="4"/>
  <c r="N196" i="4"/>
  <c r="N200" i="4"/>
  <c r="N216" i="4"/>
  <c r="N351" i="4"/>
  <c r="N355" i="4"/>
  <c r="N371" i="4"/>
  <c r="N379" i="4"/>
  <c r="N444" i="4"/>
  <c r="N448" i="4"/>
  <c r="N475" i="4"/>
  <c r="N496" i="4"/>
  <c r="N79" i="4"/>
  <c r="N133" i="4"/>
  <c r="N149" i="4"/>
  <c r="N157" i="4"/>
  <c r="N169" i="4"/>
  <c r="N177" i="4"/>
  <c r="N193" i="4"/>
  <c r="N197" i="4"/>
  <c r="N201" i="4"/>
  <c r="N213" i="4"/>
  <c r="N234" i="4"/>
  <c r="N256" i="4"/>
  <c r="N356" i="4"/>
  <c r="N372" i="4"/>
  <c r="N421" i="4"/>
  <c r="N445" i="4"/>
  <c r="N449" i="4"/>
  <c r="N468" i="4"/>
  <c r="N497" i="4"/>
  <c r="N606" i="4"/>
  <c r="N661" i="4"/>
  <c r="N76" i="4"/>
  <c r="N166" i="4"/>
  <c r="N214" i="4"/>
  <c r="N257" i="4"/>
  <c r="N377" i="4"/>
  <c r="N494" i="4"/>
  <c r="N676" i="4"/>
  <c r="N680" i="4"/>
  <c r="N784" i="4"/>
  <c r="N788" i="4"/>
  <c r="N952" i="4"/>
  <c r="N956" i="4"/>
  <c r="N1001" i="4"/>
  <c r="N1081" i="4"/>
  <c r="N80" i="4"/>
  <c r="N170" i="4"/>
  <c r="N202" i="4"/>
  <c r="N469" i="4"/>
  <c r="N600" i="4"/>
  <c r="N673" i="4"/>
  <c r="N681" i="4"/>
  <c r="N696" i="4"/>
  <c r="N711" i="4"/>
  <c r="N715" i="4"/>
  <c r="N785" i="4"/>
  <c r="N789" i="4"/>
  <c r="N827" i="4"/>
  <c r="N929" i="4"/>
  <c r="N953" i="4"/>
  <c r="N957" i="4"/>
  <c r="N961" i="4"/>
  <c r="N1032" i="4"/>
  <c r="N174" i="4"/>
  <c r="N231" i="4"/>
  <c r="N678" i="4"/>
  <c r="N682" i="4"/>
  <c r="N697" i="4"/>
  <c r="N782" i="4"/>
  <c r="N786" i="4"/>
  <c r="N790" i="4"/>
  <c r="N954" i="4"/>
  <c r="N962" i="4"/>
  <c r="N1003" i="4"/>
  <c r="N373" i="4"/>
  <c r="N787" i="4"/>
  <c r="N841" i="4"/>
  <c r="N1043" i="4"/>
  <c r="N1348" i="4"/>
  <c r="N1439" i="4"/>
  <c r="N1577" i="4"/>
  <c r="N1581" i="4"/>
  <c r="N1597" i="4"/>
  <c r="N1605" i="4"/>
  <c r="N1757" i="4"/>
  <c r="N1761" i="4"/>
  <c r="N679" i="4"/>
  <c r="N791" i="4"/>
  <c r="N852" i="4"/>
  <c r="N1189" i="4"/>
  <c r="N1286" i="4"/>
  <c r="N1349" i="4"/>
  <c r="N1423" i="4"/>
  <c r="N1499" i="4"/>
  <c r="N1582" i="4"/>
  <c r="N1758" i="4"/>
  <c r="N178" i="4"/>
  <c r="N1192" i="4"/>
  <c r="N1367" i="4"/>
  <c r="N1428" i="4"/>
  <c r="N1444" i="4"/>
  <c r="N1563" i="4"/>
  <c r="N1579" i="4"/>
  <c r="N1583" i="4"/>
  <c r="N1607" i="4"/>
  <c r="N1875" i="4"/>
  <c r="N1881" i="4"/>
  <c r="N1951" i="4"/>
  <c r="N1973" i="4"/>
  <c r="N1977" i="4"/>
  <c r="N1999" i="4"/>
  <c r="N2017" i="4"/>
  <c r="N2042" i="4"/>
  <c r="N2068" i="4"/>
  <c r="N194" i="4"/>
  <c r="N353" i="4"/>
  <c r="N605" i="4"/>
  <c r="N694" i="4"/>
  <c r="N783" i="4"/>
  <c r="N927" i="4"/>
  <c r="N955" i="4"/>
  <c r="N1000" i="4"/>
  <c r="N1083" i="4"/>
  <c r="N1358" i="4"/>
  <c r="N1368" i="4"/>
  <c r="N1580" i="4"/>
  <c r="N1616" i="4"/>
  <c r="N1756" i="4"/>
  <c r="N1876" i="4"/>
  <c r="N1952" i="4"/>
  <c r="N1974" i="4"/>
  <c r="N2018" i="4"/>
  <c r="N2043" i="4"/>
  <c r="N2073" i="4"/>
  <c r="N1972" i="4"/>
  <c r="N1998" i="4"/>
  <c r="N1953" i="4"/>
  <c r="N1975" i="4"/>
  <c r="N2001" i="4"/>
  <c r="N2050" i="4"/>
  <c r="N1954" i="4"/>
  <c r="N2026" i="4"/>
  <c r="N2093" i="4"/>
  <c r="N1997" i="4"/>
  <c r="N2044" i="4"/>
  <c r="N2070" i="4"/>
  <c r="N7785" i="4"/>
  <c r="N621" i="4"/>
  <c r="N612" i="4"/>
  <c r="N5" i="4"/>
  <c r="N6" i="4"/>
  <c r="N10" i="4"/>
  <c r="N43" i="4"/>
  <c r="N3" i="4"/>
  <c r="N7" i="4"/>
  <c r="N32" i="4"/>
  <c r="N4" i="4"/>
  <c r="N8" i="4"/>
  <c r="N1061" i="4"/>
  <c r="N1140" i="4"/>
  <c r="N1128" i="4"/>
  <c r="N1132" i="4"/>
  <c r="N1063" i="4"/>
  <c r="N1129" i="4"/>
  <c r="N1321" i="4"/>
  <c r="N1411" i="4"/>
  <c r="N1449" i="4"/>
  <c r="N1522" i="4"/>
  <c r="N1659" i="4"/>
  <c r="N1663" i="4"/>
  <c r="N1684" i="4"/>
  <c r="N1698" i="4"/>
  <c r="N1702" i="4"/>
  <c r="N1706" i="4"/>
  <c r="N1717" i="4"/>
  <c r="N1721" i="4"/>
  <c r="N1788" i="4"/>
  <c r="N1310" i="4"/>
  <c r="N1454" i="4"/>
  <c r="N1523" i="4"/>
  <c r="N1660" i="4"/>
  <c r="N1681" i="4"/>
  <c r="N1695" i="4"/>
  <c r="N1699" i="4"/>
  <c r="N1703" i="4"/>
  <c r="N1707" i="4"/>
  <c r="N1718" i="4"/>
  <c r="N1722" i="4"/>
  <c r="N1311" i="4"/>
  <c r="N1315" i="4"/>
  <c r="N1413" i="4"/>
  <c r="N1456" i="4"/>
  <c r="N1656" i="4"/>
  <c r="N1661" i="4"/>
  <c r="N1682" i="4"/>
  <c r="N1696" i="4"/>
  <c r="N1700" i="4"/>
  <c r="N1704" i="4"/>
  <c r="N1708" i="4"/>
  <c r="N1719" i="4"/>
  <c r="N1764" i="4"/>
  <c r="N1773" i="4"/>
  <c r="N1806" i="4"/>
  <c r="N2080" i="4"/>
  <c r="N1152" i="4"/>
  <c r="N1320" i="4"/>
  <c r="N1658" i="4"/>
  <c r="N1662" i="4"/>
  <c r="N1683" i="4"/>
  <c r="N1697" i="4"/>
  <c r="N1701" i="4"/>
  <c r="N1705" i="4"/>
  <c r="N1713" i="4"/>
  <c r="N1720" i="4"/>
  <c r="N1774" i="4"/>
  <c r="N1809" i="4"/>
  <c r="N2081" i="4"/>
  <c r="N1887" i="4"/>
  <c r="N2145" i="4"/>
  <c r="N2196" i="4"/>
  <c r="N2214" i="4"/>
  <c r="N2229" i="4"/>
  <c r="N2270" i="4"/>
  <c r="N2276" i="4"/>
  <c r="N2292" i="4"/>
  <c r="N2326" i="4"/>
  <c r="N1849" i="4"/>
  <c r="N2210" i="4"/>
  <c r="N2217" i="4"/>
  <c r="N2237" i="4"/>
  <c r="N2244" i="4"/>
  <c r="N2272" i="4"/>
  <c r="N2277" i="4"/>
  <c r="N2315" i="4"/>
  <c r="N2338" i="4"/>
  <c r="N2350" i="4"/>
  <c r="N2537" i="4"/>
  <c r="N2579" i="4"/>
  <c r="N2591" i="4"/>
  <c r="N2595" i="4"/>
  <c r="N2600" i="4"/>
  <c r="N2616" i="4"/>
  <c r="N1850" i="4"/>
  <c r="N2159" i="4"/>
  <c r="N2212" i="4"/>
  <c r="N2238" i="4"/>
  <c r="N2245" i="4"/>
  <c r="N2273" i="4"/>
  <c r="N2278" i="4"/>
  <c r="N2316" i="4"/>
  <c r="N1886" i="4"/>
  <c r="N2123" i="4"/>
  <c r="N2133" i="4"/>
  <c r="N2160" i="4"/>
  <c r="N2213" i="4"/>
  <c r="N2269" i="4"/>
  <c r="N2275" i="4"/>
  <c r="N2279" i="4"/>
  <c r="N2380" i="4"/>
  <c r="N2539" i="4"/>
  <c r="N2570" i="4"/>
  <c r="N2588" i="4"/>
  <c r="N2593" i="4"/>
  <c r="N2599" i="4"/>
  <c r="N2660" i="4"/>
  <c r="N2701" i="4"/>
  <c r="N3076" i="4"/>
  <c r="N3084" i="4"/>
  <c r="N3096" i="4"/>
  <c r="N3129" i="4"/>
  <c r="N3169" i="4"/>
  <c r="N2544" i="4"/>
  <c r="N2578" i="4"/>
  <c r="N2589" i="4"/>
  <c r="N2594" i="4"/>
  <c r="N2601" i="4"/>
  <c r="N2617" i="4"/>
  <c r="N2661" i="4"/>
  <c r="N3077" i="4"/>
  <c r="N3085" i="4"/>
  <c r="N3097" i="4"/>
  <c r="N3270" i="4"/>
  <c r="N2497" i="4"/>
  <c r="N2517" i="4"/>
  <c r="N2580" i="4"/>
  <c r="N2590" i="4"/>
  <c r="N2596" i="4"/>
  <c r="N2602" i="4"/>
  <c r="N2662" i="4"/>
  <c r="N2694" i="4"/>
  <c r="N3082" i="4"/>
  <c r="N3094" i="4"/>
  <c r="N3105" i="4"/>
  <c r="N3271" i="4"/>
  <c r="N2592" i="4"/>
  <c r="N2597" i="4"/>
  <c r="N2619" i="4"/>
  <c r="N2700" i="4"/>
  <c r="N3075" i="4"/>
  <c r="N3083" i="4"/>
  <c r="N3095" i="4"/>
  <c r="N3106" i="4"/>
  <c r="N3168" i="4"/>
  <c r="N6320" i="4"/>
  <c r="N6604" i="4"/>
  <c r="N6819" i="4"/>
  <c r="N6825" i="4"/>
  <c r="N6868" i="4"/>
  <c r="N6901" i="4"/>
  <c r="N6318" i="4"/>
  <c r="N6609" i="4"/>
  <c r="N6766" i="4"/>
  <c r="N6839" i="4"/>
  <c r="N6871" i="4"/>
  <c r="N6603" i="4"/>
  <c r="N6767" i="4"/>
  <c r="N6821" i="4"/>
  <c r="N6912" i="4"/>
  <c r="N6967" i="4"/>
  <c r="N7014" i="4"/>
  <c r="N7060" i="4"/>
  <c r="N7077" i="4"/>
  <c r="N7081" i="4"/>
  <c r="N7113" i="4"/>
  <c r="N7249" i="4"/>
  <c r="N7286" i="4"/>
  <c r="N7310" i="4"/>
  <c r="N7314" i="4"/>
  <c r="N7318" i="4"/>
  <c r="N6799" i="4"/>
  <c r="N6822" i="4"/>
  <c r="N6909" i="4"/>
  <c r="N7009" i="4"/>
  <c r="N7015" i="4"/>
  <c r="N7078" i="4"/>
  <c r="N7253" i="4"/>
  <c r="N7287" i="4"/>
  <c r="N7315" i="4"/>
  <c r="N7319" i="4"/>
  <c r="N7339" i="4"/>
  <c r="N7365" i="4"/>
  <c r="N7428" i="4"/>
  <c r="N7436" i="4"/>
  <c r="N7455" i="4"/>
  <c r="N7501" i="4"/>
  <c r="N7525" i="4"/>
  <c r="N7584" i="4"/>
  <c r="N7607" i="4"/>
  <c r="N7725" i="4"/>
  <c r="N7759" i="4"/>
  <c r="N7808" i="4"/>
  <c r="N6910" i="4"/>
  <c r="N6969" i="4"/>
  <c r="N6981" i="4"/>
  <c r="N7010" i="4"/>
  <c r="N7017" i="4"/>
  <c r="N7079" i="4"/>
  <c r="N7247" i="4"/>
  <c r="N7254" i="4"/>
  <c r="N7288" i="4"/>
  <c r="N7316" i="4"/>
  <c r="N7332" i="4"/>
  <c r="N7374" i="4"/>
  <c r="N7429" i="4"/>
  <c r="N7437" i="4"/>
  <c r="N7502" i="4"/>
  <c r="N7526" i="4"/>
  <c r="N7585" i="4"/>
  <c r="N6319" i="4"/>
  <c r="N6602" i="4"/>
  <c r="N6867" i="4"/>
  <c r="N6903" i="4"/>
  <c r="N6911" i="4"/>
  <c r="N6939" i="4"/>
  <c r="N6982" i="4"/>
  <c r="N6994" i="4"/>
  <c r="N7011" i="4"/>
  <c r="N7080" i="4"/>
  <c r="N7100" i="4"/>
  <c r="N7248" i="4"/>
  <c r="N7289" i="4"/>
  <c r="N7317" i="4"/>
  <c r="N7333" i="4"/>
  <c r="N7375" i="4"/>
  <c r="N7419" i="4"/>
  <c r="N7434" i="4"/>
  <c r="N7438" i="4"/>
  <c r="N7515" i="4"/>
  <c r="N7531" i="4"/>
  <c r="N7549" i="4"/>
  <c r="N7594" i="4"/>
  <c r="N7723" i="4"/>
  <c r="N7810" i="4"/>
  <c r="N7855" i="4"/>
  <c r="N7864" i="4"/>
  <c r="N22" i="4"/>
  <c r="N26" i="4"/>
  <c r="N38" i="4"/>
  <c r="N23" i="4"/>
  <c r="N39" i="4"/>
  <c r="N40" i="4"/>
  <c r="N1157" i="4"/>
  <c r="N37" i="4"/>
  <c r="N1141" i="4"/>
  <c r="N1159" i="4"/>
  <c r="N25" i="4"/>
  <c r="N1676" i="4"/>
  <c r="N1771" i="4"/>
  <c r="N1176" i="4"/>
  <c r="N1668" i="4"/>
  <c r="N1524" i="4"/>
  <c r="N1768" i="4"/>
  <c r="N1812" i="4"/>
  <c r="N1525" i="4"/>
  <c r="N1670" i="4"/>
  <c r="N1770" i="4"/>
  <c r="N1821" i="4"/>
  <c r="N1846" i="4"/>
  <c r="N2128" i="4"/>
  <c r="N2153" i="4"/>
  <c r="N2201" i="4"/>
  <c r="N2266" i="4"/>
  <c r="N2131" i="4"/>
  <c r="N2150" i="4"/>
  <c r="N2202" i="4"/>
  <c r="N2256" i="4"/>
  <c r="N2297" i="4"/>
  <c r="N2319" i="4"/>
  <c r="N2374" i="4"/>
  <c r="N2404" i="4"/>
  <c r="N2455" i="4"/>
  <c r="N2463" i="4"/>
  <c r="N2483" i="4"/>
  <c r="N2564" i="4"/>
  <c r="N2583" i="4"/>
  <c r="N2608" i="4"/>
  <c r="N2612" i="4"/>
  <c r="N1827" i="4"/>
  <c r="N2151" i="4"/>
  <c r="N2203" i="4"/>
  <c r="N2222" i="4"/>
  <c r="N2324" i="4"/>
  <c r="N2406" i="4"/>
  <c r="N2127" i="4"/>
  <c r="N2152" i="4"/>
  <c r="N2199" i="4"/>
  <c r="N2228" i="4"/>
  <c r="N2340" i="4"/>
  <c r="N2454" i="4"/>
  <c r="N2460" i="4"/>
  <c r="N2465" i="4"/>
  <c r="N2514" i="4"/>
  <c r="N2555" i="4"/>
  <c r="N2610" i="4"/>
  <c r="N2636" i="4"/>
  <c r="N2677" i="4"/>
  <c r="N2709" i="4"/>
  <c r="N2835" i="4"/>
  <c r="N2862" i="4"/>
  <c r="N2886" i="4"/>
  <c r="N2980" i="4"/>
  <c r="N2984" i="4"/>
  <c r="N3031" i="4"/>
  <c r="N3052" i="4"/>
  <c r="N3056" i="4"/>
  <c r="N3153" i="4"/>
  <c r="N3247" i="4"/>
  <c r="N3265" i="4"/>
  <c r="N2456" i="4"/>
  <c r="N2461" i="4"/>
  <c r="N2584" i="4"/>
  <c r="N2606" i="4"/>
  <c r="N2611" i="4"/>
  <c r="N2633" i="4"/>
  <c r="N2637" i="4"/>
  <c r="N2689" i="4"/>
  <c r="N2710" i="4"/>
  <c r="N2863" i="4"/>
  <c r="N3032" i="4"/>
  <c r="N3053" i="4"/>
  <c r="N3068" i="4"/>
  <c r="N3108" i="4"/>
  <c r="N3166" i="4"/>
  <c r="N2462" i="4"/>
  <c r="N2492" i="4"/>
  <c r="N2535" i="4"/>
  <c r="N2551" i="4"/>
  <c r="N2558" i="4"/>
  <c r="N2585" i="4"/>
  <c r="N2634" i="4"/>
  <c r="N2642" i="4"/>
  <c r="N2690" i="4"/>
  <c r="N2707" i="4"/>
  <c r="N2713" i="4"/>
  <c r="N2745" i="4"/>
  <c r="N2864" i="4"/>
  <c r="N2884" i="4"/>
  <c r="N2888" i="4"/>
  <c r="N3054" i="4"/>
  <c r="N3070" i="4"/>
  <c r="N3117" i="4"/>
  <c r="N3143" i="4"/>
  <c r="N3796" i="4"/>
  <c r="N3819" i="4"/>
  <c r="N3823" i="4"/>
  <c r="N2407" i="4"/>
  <c r="N2434" i="4"/>
  <c r="N2464" i="4"/>
  <c r="N2493" i="4"/>
  <c r="N2513" i="4"/>
  <c r="N2559" i="4"/>
  <c r="N2609" i="4"/>
  <c r="N2635" i="4"/>
  <c r="N2691" i="4"/>
  <c r="N2708" i="4"/>
  <c r="N2738" i="4"/>
  <c r="N2861" i="4"/>
  <c r="N2865" i="4"/>
  <c r="N2885" i="4"/>
  <c r="N2979" i="4"/>
  <c r="N3055" i="4"/>
  <c r="N6076" i="4"/>
  <c r="N6622" i="4"/>
  <c r="N6893" i="4"/>
  <c r="N3820" i="4"/>
  <c r="N6077" i="4"/>
  <c r="N6193" i="4"/>
  <c r="N6201" i="4"/>
  <c r="N6296" i="4"/>
  <c r="N6623" i="4"/>
  <c r="N6726" i="4"/>
  <c r="N6861" i="4"/>
  <c r="N6894" i="4"/>
  <c r="N3797" i="4"/>
  <c r="N5071" i="4"/>
  <c r="N6584" i="4"/>
  <c r="N6924" i="4"/>
  <c r="N6928" i="4"/>
  <c r="N6932" i="4"/>
  <c r="N6971" i="4"/>
  <c r="N6999" i="4"/>
  <c r="N7035" i="4"/>
  <c r="N7050" i="4"/>
  <c r="N7095" i="4"/>
  <c r="N7125" i="4"/>
  <c r="N7133" i="4"/>
  <c r="N7234" i="4"/>
  <c r="N7260" i="4"/>
  <c r="N6194" i="4"/>
  <c r="N6311" i="4"/>
  <c r="N6851" i="4"/>
  <c r="N6874" i="4"/>
  <c r="N6925" i="4"/>
  <c r="N6929" i="4"/>
  <c r="N6996" i="4"/>
  <c r="N7036" i="4"/>
  <c r="N7051" i="4"/>
  <c r="N7096" i="4"/>
  <c r="N7126" i="4"/>
  <c r="N7130" i="4"/>
  <c r="N7134" i="4"/>
  <c r="N7235" i="4"/>
  <c r="N7261" i="4"/>
  <c r="N7271" i="4"/>
  <c r="N7551" i="4"/>
  <c r="N7632" i="4"/>
  <c r="N7652" i="4"/>
  <c r="N7656" i="4"/>
  <c r="N7701" i="4"/>
  <c r="N7820" i="4"/>
  <c r="N7824" i="4"/>
  <c r="N6078" i="4"/>
  <c r="N6611" i="4"/>
  <c r="N6752" i="4"/>
  <c r="N6827" i="4"/>
  <c r="N6895" i="4"/>
  <c r="N6930" i="4"/>
  <c r="N6997" i="4"/>
  <c r="N7029" i="4"/>
  <c r="N7033" i="4"/>
  <c r="N7037" i="4"/>
  <c r="N7052" i="4"/>
  <c r="N7131" i="4"/>
  <c r="N7135" i="4"/>
  <c r="N7229" i="4"/>
  <c r="N7236" i="4"/>
  <c r="N7264" i="4"/>
  <c r="N7273" i="4"/>
  <c r="N7359" i="4"/>
  <c r="N7554" i="4"/>
  <c r="N6764" i="4"/>
  <c r="N6896" i="4"/>
  <c r="N6927" i="4"/>
  <c r="N6931" i="4"/>
  <c r="N6962" i="4"/>
  <c r="N6970" i="4"/>
  <c r="N6998" i="4"/>
  <c r="N7046" i="4"/>
  <c r="N7132" i="4"/>
  <c r="N7136" i="4"/>
  <c r="N7230" i="4"/>
  <c r="N7238" i="4"/>
  <c r="N7259" i="4"/>
  <c r="N7279" i="4"/>
  <c r="N7617" i="4"/>
  <c r="N7634" i="4"/>
  <c r="N7642" i="4"/>
  <c r="N7654" i="4"/>
  <c r="N7658" i="4"/>
  <c r="N7662" i="4"/>
  <c r="N7666" i="4"/>
  <c r="N7703" i="4"/>
  <c r="N7719" i="4"/>
  <c r="N7818" i="4"/>
  <c r="N7822" i="4"/>
  <c r="N1837" i="4"/>
  <c r="N1838" i="4"/>
  <c r="N2414" i="4"/>
  <c r="N1839" i="4"/>
  <c r="N2389" i="4"/>
  <c r="N2891" i="4"/>
  <c r="N2909" i="4"/>
  <c r="N3011" i="4"/>
  <c r="N3019" i="4"/>
  <c r="N3186" i="4"/>
  <c r="N3392" i="4"/>
  <c r="N3412" i="4"/>
  <c r="N3416" i="4"/>
  <c r="N3432" i="4"/>
  <c r="N3485" i="4"/>
  <c r="N3696" i="4"/>
  <c r="N3750" i="4"/>
  <c r="N3758" i="4"/>
  <c r="N3781" i="4"/>
  <c r="N3789" i="4"/>
  <c r="N3812" i="4"/>
  <c r="N3827" i="4"/>
  <c r="N3859" i="4"/>
  <c r="N3900" i="4"/>
  <c r="N3904" i="4"/>
  <c r="N3912" i="4"/>
  <c r="N3916" i="4"/>
  <c r="N3920" i="4"/>
  <c r="N3953" i="4"/>
  <c r="N3971" i="4"/>
  <c r="N4006" i="4"/>
  <c r="N4041" i="4"/>
  <c r="N4057" i="4"/>
  <c r="N2426" i="4"/>
  <c r="N2750" i="4"/>
  <c r="N2772" i="4"/>
  <c r="N2780" i="4"/>
  <c r="N2910" i="4"/>
  <c r="N2954" i="4"/>
  <c r="N3039" i="4"/>
  <c r="N3043" i="4"/>
  <c r="N3183" i="4"/>
  <c r="N3187" i="4"/>
  <c r="N3207" i="4"/>
  <c r="N3232" i="4"/>
  <c r="N3359" i="4"/>
  <c r="N3389" i="4"/>
  <c r="N3413" i="4"/>
  <c r="N3458" i="4"/>
  <c r="N3486" i="4"/>
  <c r="N3512" i="4"/>
  <c r="N3563" i="4"/>
  <c r="N3577" i="4"/>
  <c r="N3646" i="4"/>
  <c r="N3705" i="4"/>
  <c r="N3856" i="4"/>
  <c r="N3860" i="4"/>
  <c r="N3901" i="4"/>
  <c r="N3905" i="4"/>
  <c r="N3921" i="4"/>
  <c r="N3954" i="4"/>
  <c r="N4011" i="4"/>
  <c r="N4015" i="4"/>
  <c r="N4128" i="4"/>
  <c r="N4137" i="4"/>
  <c r="N4249" i="4"/>
  <c r="N4253" i="4"/>
  <c r="N4319" i="4"/>
  <c r="N4332" i="4"/>
  <c r="N2751" i="4"/>
  <c r="N2793" i="4"/>
  <c r="N2907" i="4"/>
  <c r="N2911" i="4"/>
  <c r="N3184" i="4"/>
  <c r="N3216" i="4"/>
  <c r="N3252" i="4"/>
  <c r="N3285" i="4"/>
  <c r="N3370" i="4"/>
  <c r="N3390" i="4"/>
  <c r="N3459" i="4"/>
  <c r="N3487" i="4"/>
  <c r="N3509" i="4"/>
  <c r="N3551" i="4"/>
  <c r="N3585" i="4"/>
  <c r="N3603" i="4"/>
  <c r="N3726" i="4"/>
  <c r="N3806" i="4"/>
  <c r="N3833" i="4"/>
  <c r="N3857" i="4"/>
  <c r="N3902" i="4"/>
  <c r="N3914" i="4"/>
  <c r="N3922" i="4"/>
  <c r="N4012" i="4"/>
  <c r="N4016" i="4"/>
  <c r="N4020" i="4"/>
  <c r="N4224" i="4"/>
  <c r="N4250" i="4"/>
  <c r="N4254" i="4"/>
  <c r="N2908" i="4"/>
  <c r="N3185" i="4"/>
  <c r="N3217" i="4"/>
  <c r="N3234" i="4"/>
  <c r="N3347" i="4"/>
  <c r="N3391" i="4"/>
  <c r="N3464" i="4"/>
  <c r="N3610" i="4"/>
  <c r="N3657" i="4"/>
  <c r="N3727" i="4"/>
  <c r="N3749" i="4"/>
  <c r="N3915" i="4"/>
  <c r="N4252" i="4"/>
  <c r="N4359" i="4"/>
  <c r="N4378" i="4"/>
  <c r="N4392" i="4"/>
  <c r="N4850" i="4"/>
  <c r="N4854" i="4"/>
  <c r="N4874" i="4"/>
  <c r="N4967" i="4"/>
  <c r="N4997" i="4"/>
  <c r="N5359" i="4"/>
  <c r="N5477" i="4"/>
  <c r="N5497" i="4"/>
  <c r="N5505" i="4"/>
  <c r="N5793" i="4"/>
  <c r="N5929" i="4"/>
  <c r="N5949" i="4"/>
  <c r="N5976" i="4"/>
  <c r="N5980" i="4"/>
  <c r="N6022" i="4"/>
  <c r="N6038" i="4"/>
  <c r="N6220" i="4"/>
  <c r="N6301" i="4"/>
  <c r="N6305" i="4"/>
  <c r="N6343" i="4"/>
  <c r="N6391" i="4"/>
  <c r="N6451" i="4"/>
  <c r="N6538" i="4"/>
  <c r="N3695" i="4"/>
  <c r="N3886" i="4"/>
  <c r="N3903" i="4"/>
  <c r="N3919" i="4"/>
  <c r="N4025" i="4"/>
  <c r="N4255" i="4"/>
  <c r="N4360" i="4"/>
  <c r="N4421" i="4"/>
  <c r="N4829" i="4"/>
  <c r="N4851" i="4"/>
  <c r="N4855" i="4"/>
  <c r="N4875" i="4"/>
  <c r="N4943" i="4"/>
  <c r="N4968" i="4"/>
  <c r="N4998" i="4"/>
  <c r="N5062" i="4"/>
  <c r="N5241" i="4"/>
  <c r="N5408" i="4"/>
  <c r="N5474" i="4"/>
  <c r="N5617" i="4"/>
  <c r="N5637" i="4"/>
  <c r="N5649" i="4"/>
  <c r="N5761" i="4"/>
  <c r="N5769" i="4"/>
  <c r="N5981" i="4"/>
  <c r="N5985" i="4"/>
  <c r="N6023" i="4"/>
  <c r="N6039" i="4"/>
  <c r="N6066" i="4"/>
  <c r="N6133" i="4"/>
  <c r="N6158" i="4"/>
  <c r="N6162" i="4"/>
  <c r="N6205" i="4"/>
  <c r="N6252" i="4"/>
  <c r="N6302" i="4"/>
  <c r="N6306" i="4"/>
  <c r="N6372" i="4"/>
  <c r="N6483" i="4"/>
  <c r="N6539" i="4"/>
  <c r="N6555" i="4"/>
  <c r="N6640" i="4"/>
  <c r="N6786" i="4"/>
  <c r="N3907" i="4"/>
  <c r="N3935" i="4"/>
  <c r="N4256" i="4"/>
  <c r="N4342" i="4"/>
  <c r="N4422" i="4"/>
  <c r="N4444" i="4"/>
  <c r="N4830" i="4"/>
  <c r="N4880" i="4"/>
  <c r="N5039" i="4"/>
  <c r="N5086" i="4"/>
  <c r="N5265" i="4"/>
  <c r="N5405" i="4"/>
  <c r="N5431" i="4"/>
  <c r="N5475" i="4"/>
  <c r="N5527" i="4"/>
  <c r="N5551" i="4"/>
  <c r="N5626" i="4"/>
  <c r="N5638" i="4"/>
  <c r="N5712" i="4"/>
  <c r="N5927" i="4"/>
  <c r="N5962" i="4"/>
  <c r="N5974" i="4"/>
  <c r="N5986" i="4"/>
  <c r="N6067" i="4"/>
  <c r="N6159" i="4"/>
  <c r="N6163" i="4"/>
  <c r="N6303" i="4"/>
  <c r="N6328" i="4"/>
  <c r="N6341" i="4"/>
  <c r="N6429" i="4"/>
  <c r="N6445" i="4"/>
  <c r="N6484" i="4"/>
  <c r="N6512" i="4"/>
  <c r="N6524" i="4"/>
  <c r="N6668" i="4"/>
  <c r="N6877" i="4"/>
  <c r="N4201" i="4"/>
  <c r="N4225" i="4"/>
  <c r="N4251" i="4"/>
  <c r="N4320" i="4"/>
  <c r="N4343" i="4"/>
  <c r="N4445" i="4"/>
  <c r="N5723" i="4"/>
  <c r="N6304" i="4"/>
  <c r="N6325" i="4"/>
  <c r="N6639" i="4"/>
  <c r="N6669" i="4"/>
  <c r="N6788" i="4"/>
  <c r="N4996" i="4"/>
  <c r="N5040" i="4"/>
  <c r="N5476" i="4"/>
  <c r="N5552" i="4"/>
  <c r="N5631" i="4"/>
  <c r="N5759" i="4"/>
  <c r="N6430" i="4"/>
  <c r="N6661" i="4"/>
  <c r="N7191" i="4"/>
  <c r="N7601" i="4"/>
  <c r="N5230" i="4"/>
  <c r="N5406" i="4"/>
  <c r="N5480" i="4"/>
  <c r="N5496" i="4"/>
  <c r="N5528" i="4"/>
  <c r="N5940" i="4"/>
  <c r="N5948" i="4"/>
  <c r="N5979" i="4"/>
  <c r="N6108" i="4"/>
  <c r="N6112" i="4"/>
  <c r="N6285" i="4"/>
  <c r="N6662" i="4"/>
  <c r="N6784" i="4"/>
  <c r="N6878" i="4"/>
  <c r="N5639" i="4"/>
  <c r="N5928" i="4"/>
  <c r="N5975" i="4"/>
  <c r="N6084" i="4"/>
  <c r="N6342" i="4"/>
  <c r="N6785" i="4"/>
  <c r="N7217" i="4"/>
  <c r="N7576" i="4"/>
  <c r="N7599" i="4"/>
  <c r="L2" i="4"/>
  <c r="L8760" i="4"/>
  <c r="L8757" i="4"/>
  <c r="L8755" i="4"/>
  <c r="N8751" i="4"/>
  <c r="N8746" i="4"/>
  <c r="N8742" i="4"/>
  <c r="N8738" i="4"/>
  <c r="N8734" i="4"/>
  <c r="N8724" i="4"/>
  <c r="N8716" i="4"/>
  <c r="N8712" i="4"/>
  <c r="N8700" i="4"/>
  <c r="N8696" i="4"/>
  <c r="L8691" i="4"/>
  <c r="N8686" i="4"/>
  <c r="N8682" i="4"/>
  <c r="N8676" i="4"/>
  <c r="N8666" i="4"/>
  <c r="N8658" i="4"/>
  <c r="N8642" i="4"/>
  <c r="N8635" i="4"/>
  <c r="N8628" i="4"/>
  <c r="N8616" i="4"/>
  <c r="N8610" i="4"/>
  <c r="L8604" i="4"/>
  <c r="N8597" i="4"/>
  <c r="L8593" i="4"/>
  <c r="N8586" i="4"/>
  <c r="N8582" i="4"/>
  <c r="N8578" i="4"/>
  <c r="N8574" i="4"/>
  <c r="N8570" i="4"/>
  <c r="N8566" i="4"/>
  <c r="N8562" i="4"/>
  <c r="N8558" i="4"/>
  <c r="N8554" i="4"/>
  <c r="N8550" i="4"/>
  <c r="N8546" i="4"/>
  <c r="N8542" i="4"/>
  <c r="N8538" i="4"/>
  <c r="N8533" i="4"/>
  <c r="N8529" i="4"/>
  <c r="N8525" i="4"/>
  <c r="N8521" i="4"/>
  <c r="N8517" i="4"/>
  <c r="N8513" i="4"/>
  <c r="N8509" i="4"/>
  <c r="N8505" i="4"/>
  <c r="N8501" i="4"/>
  <c r="N8497" i="4"/>
  <c r="N8493" i="4"/>
  <c r="N8489" i="4"/>
  <c r="N8485" i="4"/>
  <c r="N8467" i="4"/>
  <c r="N8463" i="4"/>
  <c r="N8456" i="4"/>
  <c r="N8450" i="4"/>
  <c r="N8446" i="4"/>
  <c r="N8431" i="4"/>
  <c r="N8427" i="4"/>
  <c r="N8423" i="4"/>
  <c r="N8419" i="4"/>
  <c r="N8415" i="4"/>
  <c r="N8410" i="4"/>
  <c r="N8406" i="4"/>
  <c r="N8399" i="4"/>
  <c r="N8395" i="4"/>
  <c r="N8391" i="4"/>
  <c r="L8386" i="4"/>
  <c r="N8379" i="4"/>
  <c r="N8375" i="4"/>
  <c r="L8370" i="4"/>
  <c r="L8366" i="4"/>
  <c r="N8358" i="4"/>
  <c r="N8354" i="4"/>
  <c r="L8346" i="4"/>
  <c r="L8342" i="4"/>
  <c r="N8338" i="4"/>
  <c r="N8331" i="4"/>
  <c r="N8327" i="4"/>
  <c r="N8318" i="4"/>
  <c r="N8314" i="4"/>
  <c r="L8308" i="4"/>
  <c r="N8298" i="4"/>
  <c r="N8294" i="4"/>
  <c r="N8263" i="4"/>
  <c r="N8259" i="4"/>
  <c r="N8255" i="4"/>
  <c r="N8251" i="4"/>
  <c r="N8247" i="4"/>
  <c r="N8232" i="4"/>
  <c r="N8205" i="4"/>
  <c r="N8201" i="4"/>
  <c r="N8197" i="4"/>
  <c r="N8186" i="4"/>
  <c r="N8182" i="4"/>
  <c r="N8178" i="4"/>
  <c r="N8174" i="4"/>
  <c r="N8170" i="4"/>
  <c r="N8166" i="4"/>
  <c r="N8162" i="4"/>
  <c r="N8158" i="4"/>
  <c r="N8154" i="4"/>
  <c r="N8150" i="4"/>
  <c r="N8146" i="4"/>
  <c r="N8142" i="4"/>
  <c r="N8138" i="4"/>
  <c r="N8134" i="4"/>
  <c r="N8130" i="4"/>
  <c r="N8126" i="4"/>
  <c r="N8122" i="4"/>
  <c r="N8118" i="4"/>
  <c r="N8114" i="4"/>
  <c r="N8110" i="4"/>
  <c r="N8097" i="4"/>
  <c r="N8057" i="4"/>
  <c r="N8026" i="4"/>
  <c r="N8022" i="4"/>
  <c r="N8018" i="4"/>
  <c r="N8014" i="4"/>
  <c r="N8010" i="4"/>
  <c r="N8006" i="4"/>
  <c r="N8002" i="4"/>
  <c r="N7985" i="4"/>
  <c r="N7981" i="4"/>
  <c r="N7975" i="4"/>
  <c r="N7955" i="4"/>
  <c r="N7942" i="4"/>
  <c r="N7909" i="4"/>
  <c r="N7886" i="4"/>
  <c r="N7880" i="4"/>
  <c r="N7875" i="4"/>
  <c r="N7865" i="4"/>
  <c r="N7854" i="4"/>
  <c r="N7849" i="4"/>
  <c r="N7836" i="4"/>
  <c r="N7817" i="4"/>
  <c r="N7809" i="4"/>
  <c r="N7782" i="4"/>
  <c r="N7764" i="4"/>
  <c r="N7752" i="4"/>
  <c r="N7722" i="4"/>
  <c r="N7714" i="4"/>
  <c r="N7706" i="4"/>
  <c r="N7665" i="4"/>
  <c r="N7657" i="4"/>
  <c r="N7641" i="4"/>
  <c r="N7633" i="4"/>
  <c r="N7616" i="4"/>
  <c r="N7598" i="4"/>
  <c r="N7571" i="4"/>
  <c r="N7528" i="4"/>
  <c r="N7504" i="4"/>
  <c r="N7431" i="4"/>
  <c r="N7408" i="4"/>
  <c r="N7392" i="4"/>
  <c r="N7376" i="4"/>
  <c r="N7346" i="4"/>
  <c r="N151" i="4"/>
  <c r="N155" i="4"/>
  <c r="N219" i="4"/>
  <c r="N254" i="4"/>
  <c r="N258" i="4"/>
  <c r="N287" i="4"/>
  <c r="N291" i="4"/>
  <c r="N295" i="4"/>
  <c r="N302" i="4"/>
  <c r="N306" i="4"/>
  <c r="N350" i="4"/>
  <c r="N354" i="4"/>
  <c r="N419" i="4"/>
  <c r="N451" i="4"/>
  <c r="N478" i="4"/>
  <c r="N499" i="4"/>
  <c r="N595" i="4"/>
  <c r="N603" i="4"/>
  <c r="N634" i="4"/>
  <c r="N119" i="4"/>
  <c r="N148" i="4"/>
  <c r="N152" i="4"/>
  <c r="N156" i="4"/>
  <c r="N229" i="4"/>
  <c r="N255" i="4"/>
  <c r="N259" i="4"/>
  <c r="N288" i="4"/>
  <c r="N292" i="4"/>
  <c r="N296" i="4"/>
  <c r="N303" i="4"/>
  <c r="N307" i="4"/>
  <c r="N452" i="4"/>
  <c r="N492" i="4"/>
  <c r="N153" i="4"/>
  <c r="N173" i="4"/>
  <c r="N217" i="4"/>
  <c r="N230" i="4"/>
  <c r="N285" i="4"/>
  <c r="N289" i="4"/>
  <c r="N293" i="4"/>
  <c r="N300" i="4"/>
  <c r="N304" i="4"/>
  <c r="N380" i="4"/>
  <c r="N417" i="4"/>
  <c r="N476" i="4"/>
  <c r="N493" i="4"/>
  <c r="N597" i="4"/>
  <c r="N601" i="4"/>
  <c r="N636" i="4"/>
  <c r="N150" i="4"/>
  <c r="N301" i="4"/>
  <c r="N450" i="4"/>
  <c r="N598" i="4"/>
  <c r="N695" i="4"/>
  <c r="N699" i="4"/>
  <c r="N710" i="4"/>
  <c r="N780" i="4"/>
  <c r="N964" i="4"/>
  <c r="N1035" i="4"/>
  <c r="N1220" i="4"/>
  <c r="N154" i="4"/>
  <c r="N218" i="4"/>
  <c r="N286" i="4"/>
  <c r="N305" i="4"/>
  <c r="N418" i="4"/>
  <c r="N498" i="4"/>
  <c r="N635" i="4"/>
  <c r="N700" i="4"/>
  <c r="N781" i="4"/>
  <c r="N811" i="4"/>
  <c r="N998" i="4"/>
  <c r="N1002" i="4"/>
  <c r="N1038" i="4"/>
  <c r="N1082" i="4"/>
  <c r="N1191" i="4"/>
  <c r="N1217" i="4"/>
  <c r="N290" i="4"/>
  <c r="N594" i="4"/>
  <c r="N602" i="4"/>
  <c r="N708" i="4"/>
  <c r="N719" i="4"/>
  <c r="N808" i="4"/>
  <c r="N999" i="4"/>
  <c r="N1017" i="4"/>
  <c r="N1033" i="4"/>
  <c r="N1042" i="4"/>
  <c r="N698" i="4"/>
  <c r="N1004" i="4"/>
  <c r="N1084" i="4"/>
  <c r="N1218" i="4"/>
  <c r="N1285" i="4"/>
  <c r="N1293" i="4"/>
  <c r="N1307" i="4"/>
  <c r="N1369" i="4"/>
  <c r="N1426" i="4"/>
  <c r="N1565" i="4"/>
  <c r="N1585" i="4"/>
  <c r="N235" i="4"/>
  <c r="N477" i="4"/>
  <c r="N709" i="4"/>
  <c r="N963" i="4"/>
  <c r="N1219" i="4"/>
  <c r="N1370" i="4"/>
  <c r="N1427" i="4"/>
  <c r="N1440" i="4"/>
  <c r="N1461" i="4"/>
  <c r="N1566" i="4"/>
  <c r="N294" i="4"/>
  <c r="N596" i="4"/>
  <c r="N660" i="4"/>
  <c r="N809" i="4"/>
  <c r="N951" i="4"/>
  <c r="N976" i="4"/>
  <c r="N1265" i="4"/>
  <c r="N1357" i="4"/>
  <c r="N1381" i="4"/>
  <c r="N1424" i="4"/>
  <c r="N1575" i="4"/>
  <c r="N1759" i="4"/>
  <c r="N2046" i="4"/>
  <c r="N2072" i="4"/>
  <c r="N1034" i="4"/>
  <c r="N1117" i="4"/>
  <c r="N1266" i="4"/>
  <c r="N1425" i="4"/>
  <c r="N1564" i="4"/>
  <c r="N1576" i="4"/>
  <c r="N1584" i="4"/>
  <c r="N1596" i="4"/>
  <c r="N1760" i="4"/>
  <c r="N2000" i="4"/>
  <c r="N2049" i="4"/>
  <c r="N2069" i="4"/>
  <c r="N2045" i="4"/>
  <c r="N2071" i="4"/>
  <c r="N2095" i="4"/>
  <c r="N1877" i="4"/>
  <c r="N2019" i="4"/>
  <c r="N2096" i="4"/>
  <c r="N1878" i="4"/>
  <c r="N1976" i="4"/>
  <c r="N2094" i="4"/>
  <c r="N7881" i="4"/>
  <c r="N7954" i="4"/>
  <c r="N7063" i="4"/>
  <c r="N7064" i="4"/>
  <c r="N613" i="4"/>
  <c r="N619" i="4"/>
  <c r="N1168" i="4"/>
  <c r="N1169" i="4"/>
  <c r="N1170" i="4"/>
  <c r="N1167" i="4"/>
  <c r="N1835" i="4"/>
  <c r="N2367" i="4"/>
  <c r="N2371" i="4"/>
  <c r="N2395" i="4"/>
  <c r="N2368" i="4"/>
  <c r="N2428" i="4"/>
  <c r="N1834" i="4"/>
  <c r="N1842" i="4"/>
  <c r="N2264" i="4"/>
  <c r="N2440" i="4"/>
  <c r="N2722" i="4"/>
  <c r="N2771" i="4"/>
  <c r="N2791" i="4"/>
  <c r="N2872" i="4"/>
  <c r="N2876" i="4"/>
  <c r="N3007" i="4"/>
  <c r="N3138" i="4"/>
  <c r="N3227" i="4"/>
  <c r="N3274" i="4"/>
  <c r="N3287" i="4"/>
  <c r="N3327" i="4"/>
  <c r="N3331" i="4"/>
  <c r="N3362" i="4"/>
  <c r="N3436" i="4"/>
  <c r="N3580" i="4"/>
  <c r="N3605" i="4"/>
  <c r="N3649" i="4"/>
  <c r="N3653" i="4"/>
  <c r="N3762" i="4"/>
  <c r="N3835" i="4"/>
  <c r="N3850" i="4"/>
  <c r="N3867" i="4"/>
  <c r="N3871" i="4"/>
  <c r="N3891" i="4"/>
  <c r="N3896" i="4"/>
  <c r="N4131" i="4"/>
  <c r="N2441" i="4"/>
  <c r="N2973" i="4"/>
  <c r="N2986" i="4"/>
  <c r="N3008" i="4"/>
  <c r="N3139" i="4"/>
  <c r="N3328" i="4"/>
  <c r="N3332" i="4"/>
  <c r="N3437" i="4"/>
  <c r="N3462" i="4"/>
  <c r="N3554" i="4"/>
  <c r="N3584" i="4"/>
  <c r="N3608" i="4"/>
  <c r="N3650" i="4"/>
  <c r="N3654" i="4"/>
  <c r="N3782" i="4"/>
  <c r="N3836" i="4"/>
  <c r="N3852" i="4"/>
  <c r="N3864" i="4"/>
  <c r="N3868" i="4"/>
  <c r="N3872" i="4"/>
  <c r="N3888" i="4"/>
  <c r="N3892" i="4"/>
  <c r="N3958" i="4"/>
  <c r="N4328" i="4"/>
  <c r="N2370" i="4"/>
  <c r="N2733" i="4"/>
  <c r="N2843" i="4"/>
  <c r="N2955" i="4"/>
  <c r="N2975" i="4"/>
  <c r="N3036" i="4"/>
  <c r="N3136" i="4"/>
  <c r="N3180" i="4"/>
  <c r="N3237" i="4"/>
  <c r="N3329" i="4"/>
  <c r="N3439" i="4"/>
  <c r="N3560" i="4"/>
  <c r="N3651" i="4"/>
  <c r="N3656" i="4"/>
  <c r="N3802" i="4"/>
  <c r="N3837" i="4"/>
  <c r="N3865" i="4"/>
  <c r="N3869" i="4"/>
  <c r="N3889" i="4"/>
  <c r="N3893" i="4"/>
  <c r="N3938" i="4"/>
  <c r="N3959" i="4"/>
  <c r="N4032" i="4"/>
  <c r="N4228" i="4"/>
  <c r="N2444" i="4"/>
  <c r="N2721" i="4"/>
  <c r="N2725" i="4"/>
  <c r="N2748" i="4"/>
  <c r="N2832" i="4"/>
  <c r="N2890" i="4"/>
  <c r="N2971" i="4"/>
  <c r="N3006" i="4"/>
  <c r="N3022" i="4"/>
  <c r="N3045" i="4"/>
  <c r="N3137" i="4"/>
  <c r="N3181" i="4"/>
  <c r="N3189" i="4"/>
  <c r="N3238" i="4"/>
  <c r="N3286" i="4"/>
  <c r="N3312" i="4"/>
  <c r="N3528" i="4"/>
  <c r="N3561" i="4"/>
  <c r="N3579" i="4"/>
  <c r="N3652" i="4"/>
  <c r="N3870" i="4"/>
  <c r="N4348" i="4"/>
  <c r="N4396" i="4"/>
  <c r="N4946" i="4"/>
  <c r="N5231" i="4"/>
  <c r="N5256" i="4"/>
  <c r="N5719" i="4"/>
  <c r="N5933" i="4"/>
  <c r="N5937" i="4"/>
  <c r="N6046" i="4"/>
  <c r="N6050" i="4"/>
  <c r="N6069" i="4"/>
  <c r="N6101" i="4"/>
  <c r="N6121" i="4"/>
  <c r="N6140" i="4"/>
  <c r="N6179" i="4"/>
  <c r="N6187" i="4"/>
  <c r="N6251" i="4"/>
  <c r="N6274" i="4"/>
  <c r="N6335" i="4"/>
  <c r="N6443" i="4"/>
  <c r="N6455" i="4"/>
  <c r="N6466" i="4"/>
  <c r="N6474" i="4"/>
  <c r="N3753" i="4"/>
  <c r="N3834" i="4"/>
  <c r="N4205" i="4"/>
  <c r="N4229" i="4"/>
  <c r="N4352" i="4"/>
  <c r="N4397" i="4"/>
  <c r="N5042" i="4"/>
  <c r="N5264" i="4"/>
  <c r="N5566" i="4"/>
  <c r="N5765" i="4"/>
  <c r="N5790" i="4"/>
  <c r="N5934" i="4"/>
  <c r="N6047" i="4"/>
  <c r="N6062" i="4"/>
  <c r="N6094" i="4"/>
  <c r="N6102" i="4"/>
  <c r="N6122" i="4"/>
  <c r="N6137" i="4"/>
  <c r="N6154" i="4"/>
  <c r="N6166" i="4"/>
  <c r="N6180" i="4"/>
  <c r="N6188" i="4"/>
  <c r="N6233" i="4"/>
  <c r="N6287" i="4"/>
  <c r="N6432" i="4"/>
  <c r="N6456" i="4"/>
  <c r="N6467" i="4"/>
  <c r="N6475" i="4"/>
  <c r="N6479" i="4"/>
  <c r="N6559" i="4"/>
  <c r="N6563" i="4"/>
  <c r="N6567" i="4"/>
  <c r="N6571" i="4"/>
  <c r="N6592" i="4"/>
  <c r="N6614" i="4"/>
  <c r="N6644" i="4"/>
  <c r="N6650" i="4"/>
  <c r="N6686" i="4"/>
  <c r="N6730" i="4"/>
  <c r="N6742" i="4"/>
  <c r="N6782" i="4"/>
  <c r="N6854" i="4"/>
  <c r="N3849" i="4"/>
  <c r="N3890" i="4"/>
  <c r="N4033" i="4"/>
  <c r="N4346" i="4"/>
  <c r="N4973" i="4"/>
  <c r="N5063" i="4"/>
  <c r="N5717" i="4"/>
  <c r="N5734" i="4"/>
  <c r="N5766" i="4"/>
  <c r="N5791" i="4"/>
  <c r="N5935" i="4"/>
  <c r="N6032" i="4"/>
  <c r="N6044" i="4"/>
  <c r="N6048" i="4"/>
  <c r="N6063" i="4"/>
  <c r="N6099" i="4"/>
  <c r="N6103" i="4"/>
  <c r="N6130" i="4"/>
  <c r="N6155" i="4"/>
  <c r="N6167" i="4"/>
  <c r="N6181" i="4"/>
  <c r="N6210" i="4"/>
  <c r="N6234" i="4"/>
  <c r="N6261" i="4"/>
  <c r="N6433" i="4"/>
  <c r="N6457" i="4"/>
  <c r="N6476" i="4"/>
  <c r="N6560" i="4"/>
  <c r="N6564" i="4"/>
  <c r="N6568" i="4"/>
  <c r="N6572" i="4"/>
  <c r="N6593" i="4"/>
  <c r="N6615" i="4"/>
  <c r="N6637" i="4"/>
  <c r="N6645" i="4"/>
  <c r="N6715" i="4"/>
  <c r="N6731" i="4"/>
  <c r="N6743" i="4"/>
  <c r="N6783" i="4"/>
  <c r="N6791" i="4"/>
  <c r="N6805" i="4"/>
  <c r="N6855" i="4"/>
  <c r="N3761" i="4"/>
  <c r="N3866" i="4"/>
  <c r="N3895" i="4"/>
  <c r="N3939" i="4"/>
  <c r="N4347" i="4"/>
  <c r="N4377" i="4"/>
  <c r="N5767" i="4"/>
  <c r="N6120" i="4"/>
  <c r="N6235" i="4"/>
  <c r="N6273" i="4"/>
  <c r="N6382" i="4"/>
  <c r="N6477" i="4"/>
  <c r="N6566" i="4"/>
  <c r="N6617" i="4"/>
  <c r="N6649" i="4"/>
  <c r="N6678" i="4"/>
  <c r="N7021" i="4"/>
  <c r="N7142" i="4"/>
  <c r="N7162" i="4"/>
  <c r="N4945" i="4"/>
  <c r="N5792" i="4"/>
  <c r="N5936" i="4"/>
  <c r="N6131" i="4"/>
  <c r="N6458" i="4"/>
  <c r="N6561" i="4"/>
  <c r="N6569" i="4"/>
  <c r="N6685" i="4"/>
  <c r="N6883" i="4"/>
  <c r="N6952" i="4"/>
  <c r="N7022" i="4"/>
  <c r="N7026" i="4"/>
  <c r="N7143" i="4"/>
  <c r="N7219" i="4"/>
  <c r="N7597" i="4"/>
  <c r="N5735" i="4"/>
  <c r="N6045" i="4"/>
  <c r="N6168" i="4"/>
  <c r="N6333" i="4"/>
  <c r="N6435" i="4"/>
  <c r="N6562" i="4"/>
  <c r="N6570" i="4"/>
  <c r="N6792" i="4"/>
  <c r="N6953" i="4"/>
  <c r="N7023" i="4"/>
  <c r="N7144" i="4"/>
  <c r="N7196" i="4"/>
  <c r="N5096" i="4"/>
  <c r="N5718" i="4"/>
  <c r="N6049" i="4"/>
  <c r="N6203" i="4"/>
  <c r="N6211" i="4"/>
  <c r="N6565" i="4"/>
  <c r="N6573" i="4"/>
  <c r="N6616" i="4"/>
  <c r="N6646" i="4"/>
  <c r="N7024" i="4"/>
  <c r="N7145" i="4"/>
  <c r="N7624" i="4"/>
  <c r="N8695" i="4"/>
  <c r="N8680" i="4"/>
  <c r="N8675" i="4"/>
  <c r="L8662" i="4"/>
  <c r="N8645" i="4"/>
  <c r="N8641" i="4"/>
  <c r="N8634" i="4"/>
  <c r="N8627" i="4"/>
  <c r="N8615" i="4"/>
  <c r="N8609" i="4"/>
  <c r="N8602" i="4"/>
  <c r="N8596" i="4"/>
  <c r="N8589" i="4"/>
  <c r="N8581" i="4"/>
  <c r="N8577" i="4"/>
  <c r="N8573" i="4"/>
  <c r="N8569" i="4"/>
  <c r="N8565" i="4"/>
  <c r="N8561" i="4"/>
  <c r="N8557" i="4"/>
  <c r="N8553" i="4"/>
  <c r="N8549" i="4"/>
  <c r="N8545" i="4"/>
  <c r="N8541" i="4"/>
  <c r="N8537" i="4"/>
  <c r="N8532" i="4"/>
  <c r="N8528" i="4"/>
  <c r="N8524" i="4"/>
  <c r="N8520" i="4"/>
  <c r="N8516" i="4"/>
  <c r="N8512" i="4"/>
  <c r="N8508" i="4"/>
  <c r="N8504" i="4"/>
  <c r="N8500" i="4"/>
  <c r="N8496" i="4"/>
  <c r="N8492" i="4"/>
  <c r="N8488" i="4"/>
  <c r="L8472" i="4"/>
  <c r="N8466" i="4"/>
  <c r="N8462" i="4"/>
  <c r="L8453" i="4"/>
  <c r="N8449" i="4"/>
  <c r="N8434" i="4"/>
  <c r="N8430" i="4"/>
  <c r="N8426" i="4"/>
  <c r="N8422" i="4"/>
  <c r="N8418" i="4"/>
  <c r="N8414" i="4"/>
  <c r="N8409" i="4"/>
  <c r="N8403" i="4"/>
  <c r="N8398" i="4"/>
  <c r="N8394" i="4"/>
  <c r="N8390" i="4"/>
  <c r="L8385" i="4"/>
  <c r="N8378" i="4"/>
  <c r="N8374" i="4"/>
  <c r="L8369" i="4"/>
  <c r="N8365" i="4"/>
  <c r="N8357" i="4"/>
  <c r="N8353" i="4"/>
  <c r="L8345" i="4"/>
  <c r="L8341" i="4"/>
  <c r="N8337" i="4"/>
  <c r="N8330" i="4"/>
  <c r="N8326" i="4"/>
  <c r="N8317" i="4"/>
  <c r="N8313" i="4"/>
  <c r="L8307" i="4"/>
  <c r="N8297" i="4"/>
  <c r="N8266" i="4"/>
  <c r="N8262" i="4"/>
  <c r="N8258" i="4"/>
  <c r="N8254" i="4"/>
  <c r="N8250" i="4"/>
  <c r="N8243" i="4"/>
  <c r="N8225" i="4"/>
  <c r="N8204" i="4"/>
  <c r="N8200" i="4"/>
  <c r="N8196" i="4"/>
  <c r="N8189" i="4"/>
  <c r="N8185" i="4"/>
  <c r="N8181" i="4"/>
  <c r="N8177" i="4"/>
  <c r="N8173" i="4"/>
  <c r="N8169" i="4"/>
  <c r="N8165" i="4"/>
  <c r="N8161" i="4"/>
  <c r="N8157" i="4"/>
  <c r="N8153" i="4"/>
  <c r="N8149" i="4"/>
  <c r="N8145" i="4"/>
  <c r="N8141" i="4"/>
  <c r="N8137" i="4"/>
  <c r="N8133" i="4"/>
  <c r="N8129" i="4"/>
  <c r="N8125" i="4"/>
  <c r="N8121" i="4"/>
  <c r="N8117" i="4"/>
  <c r="N8113" i="4"/>
  <c r="N8109" i="4"/>
  <c r="N8096" i="4"/>
  <c r="N8039" i="4"/>
  <c r="N8025" i="4"/>
  <c r="N8021" i="4"/>
  <c r="N8017" i="4"/>
  <c r="N8013" i="4"/>
  <c r="N8009" i="4"/>
  <c r="N8005" i="4"/>
  <c r="N8001" i="4"/>
  <c r="N7984" i="4"/>
  <c r="N7978" i="4"/>
  <c r="N7974" i="4"/>
  <c r="N7946" i="4"/>
  <c r="N7941" i="4"/>
  <c r="N7908" i="4"/>
  <c r="N7884" i="4"/>
  <c r="N7879" i="4"/>
  <c r="N7874" i="4"/>
  <c r="N7863" i="4"/>
  <c r="N7853" i="4"/>
  <c r="N7848" i="4"/>
  <c r="N7823" i="4"/>
  <c r="N7815" i="4"/>
  <c r="N7788" i="4"/>
  <c r="N7780" i="4"/>
  <c r="N7762" i="4"/>
  <c r="N7750" i="4"/>
  <c r="N7720" i="4"/>
  <c r="N7712" i="4"/>
  <c r="N7704" i="4"/>
  <c r="N7663" i="4"/>
  <c r="N7655" i="4"/>
  <c r="N7639" i="4"/>
  <c r="N7631" i="4"/>
  <c r="N7606" i="4"/>
  <c r="N7595" i="4"/>
  <c r="N7564" i="4"/>
  <c r="N7516" i="4"/>
  <c r="N7458" i="4"/>
  <c r="N7420" i="4"/>
  <c r="N7404" i="4"/>
  <c r="N7388" i="4"/>
  <c r="N7364" i="4"/>
  <c r="N7338" i="4"/>
  <c r="L5783" i="4"/>
  <c r="L5784" i="4"/>
  <c r="L6513" i="4"/>
  <c r="L556" i="4"/>
  <c r="L563" i="4"/>
  <c r="L387" i="4"/>
  <c r="L399" i="4"/>
  <c r="L527" i="4"/>
  <c r="L588" i="4"/>
  <c r="L513" i="4"/>
  <c r="L386" i="4"/>
  <c r="L526" i="4"/>
  <c r="L587" i="4"/>
  <c r="L740" i="4"/>
  <c r="L756" i="4"/>
  <c r="L820" i="4"/>
  <c r="L847" i="4"/>
  <c r="L942" i="4"/>
  <c r="L970" i="4"/>
  <c r="L1008" i="4"/>
  <c r="L726" i="4"/>
  <c r="L849" i="4"/>
  <c r="L733" i="4"/>
  <c r="L848" i="4"/>
  <c r="L935" i="4"/>
  <c r="L941" i="4"/>
  <c r="L943" i="4"/>
  <c r="L969" i="4"/>
  <c r="L1009" i="4"/>
  <c r="L1090" i="4"/>
  <c r="L1092" i="4"/>
  <c r="L1208" i="4"/>
  <c r="L1247" i="4"/>
  <c r="L1271" i="4"/>
  <c r="L1246" i="4"/>
  <c r="L1260" i="4"/>
  <c r="L1089" i="4"/>
  <c r="L1091" i="4"/>
  <c r="L1093" i="4"/>
  <c r="L1101" i="4"/>
  <c r="L1209" i="4"/>
  <c r="L1248" i="4"/>
  <c r="L1486" i="4"/>
  <c r="L1302" i="4"/>
  <c r="L1304" i="4"/>
  <c r="L1467" i="4"/>
  <c r="L1496" i="4"/>
  <c r="L1592" i="4"/>
  <c r="L1487" i="4"/>
  <c r="L1299" i="4"/>
  <c r="L1303" i="4"/>
  <c r="L1466" i="4"/>
  <c r="L1497" i="4"/>
  <c r="L1591" i="4"/>
  <c r="L614" i="4"/>
  <c r="L615" i="4"/>
  <c r="L1833" i="4"/>
  <c r="L1841" i="4"/>
  <c r="L1832" i="4"/>
  <c r="L1836" i="4"/>
  <c r="L2369" i="4"/>
  <c r="L2427" i="4"/>
  <c r="L2443" i="4"/>
  <c r="L2263" i="4"/>
  <c r="L2388" i="4"/>
  <c r="L2413" i="4"/>
  <c r="L2442" i="4"/>
  <c r="L2831" i="4"/>
  <c r="L2874" i="4"/>
  <c r="L2972" i="4"/>
  <c r="L2987" i="4"/>
  <c r="L3004" i="4"/>
  <c r="L3005" i="4"/>
  <c r="L3009" i="4"/>
  <c r="L3021" i="4"/>
  <c r="L2724" i="4"/>
  <c r="L2728" i="4"/>
  <c r="L2730" i="4"/>
  <c r="L2732" i="4"/>
  <c r="L2782" i="4"/>
  <c r="L2784" i="4"/>
  <c r="L2788" i="4"/>
  <c r="L2790" i="4"/>
  <c r="L2792" i="4"/>
  <c r="L2847" i="4"/>
  <c r="L2873" i="4"/>
  <c r="L2875" i="4"/>
  <c r="L3037" i="4"/>
  <c r="L2723" i="4"/>
  <c r="L2727" i="4"/>
  <c r="L2729" i="4"/>
  <c r="L2731" i="4"/>
  <c r="L2752" i="4"/>
  <c r="L2783" i="4"/>
  <c r="L2785" i="4"/>
  <c r="L2787" i="4"/>
  <c r="L2789" i="4"/>
  <c r="L2846" i="4"/>
  <c r="L3044" i="4"/>
  <c r="L3182" i="4"/>
  <c r="L3206" i="4"/>
  <c r="L3219" i="4"/>
  <c r="L3220" i="4"/>
  <c r="L3221" i="4"/>
  <c r="L3228" i="4"/>
  <c r="L3229" i="4"/>
  <c r="L3236" i="4"/>
  <c r="L3298" i="4"/>
  <c r="L3311" i="4"/>
  <c r="L3414" i="4"/>
  <c r="L3346" i="4"/>
  <c r="L3361" i="4"/>
  <c r="L3369" i="4"/>
  <c r="L3440" i="4"/>
  <c r="L3461" i="4"/>
  <c r="L3463" i="4"/>
  <c r="L3330" i="4"/>
  <c r="L3435" i="4"/>
  <c r="L3415" i="4"/>
  <c r="L3434" i="4"/>
  <c r="L3527" i="4"/>
  <c r="L3537" i="4"/>
  <c r="L3698" i="4"/>
  <c r="L3699" i="4"/>
  <c r="L3700" i="4"/>
  <c r="L3701" i="4"/>
  <c r="L3702" i="4"/>
  <c r="L3703" i="4"/>
  <c r="L3752" i="4"/>
  <c r="L3754" i="4"/>
  <c r="L3759" i="4"/>
  <c r="L3760" i="4"/>
  <c r="L3778" i="4"/>
  <c r="L3553" i="4"/>
  <c r="L3604" i="4"/>
  <c r="L3609" i="4"/>
  <c r="L3552" i="4"/>
  <c r="L3562" i="4"/>
  <c r="L3648" i="4"/>
  <c r="L3826" i="4"/>
  <c r="L3863" i="4"/>
  <c r="L3873" i="4"/>
  <c r="L3956" i="4"/>
  <c r="L3970" i="4"/>
  <c r="L4018" i="4"/>
  <c r="L4022" i="4"/>
  <c r="L4024" i="4"/>
  <c r="L3803" i="4"/>
  <c r="L3805" i="4"/>
  <c r="L3898" i="4"/>
  <c r="L3936" i="4"/>
  <c r="L4061" i="4"/>
  <c r="L4063" i="4"/>
  <c r="L3790" i="4"/>
  <c r="L3813" i="4"/>
  <c r="L3862" i="4"/>
  <c r="L3957" i="4"/>
  <c r="L4017" i="4"/>
  <c r="L4023" i="4"/>
  <c r="L4031" i="4"/>
  <c r="L4227" i="4"/>
  <c r="L3804" i="4"/>
  <c r="L3853" i="4"/>
  <c r="L3887" i="4"/>
  <c r="L3897" i="4"/>
  <c r="L3937" i="4"/>
  <c r="L4060" i="4"/>
  <c r="L4062" i="4"/>
  <c r="L4130" i="4"/>
  <c r="L4129" i="4"/>
  <c r="L4329" i="4"/>
  <c r="L4345" i="4"/>
  <c r="L4971" i="4"/>
  <c r="L5041" i="4"/>
  <c r="L4204" i="4"/>
  <c r="L4208" i="4"/>
  <c r="L4353" i="4"/>
  <c r="L4365" i="4"/>
  <c r="L4393" i="4"/>
  <c r="L4395" i="4"/>
  <c r="L4400" i="4"/>
  <c r="L4944" i="4"/>
  <c r="L4952" i="4"/>
  <c r="L4970" i="4"/>
  <c r="L4330" i="4"/>
  <c r="L4356" i="4"/>
  <c r="L4364" i="4"/>
  <c r="L4976" i="4"/>
  <c r="L5049" i="4"/>
  <c r="L6184" i="4"/>
  <c r="L4354" i="4"/>
  <c r="L5088" i="4"/>
  <c r="L5090" i="4"/>
  <c r="L5255" i="4"/>
  <c r="L5500" i="4"/>
  <c r="L5501" i="4"/>
  <c r="L5502" i="4"/>
  <c r="L5503" i="4"/>
  <c r="L5578" i="4"/>
  <c r="L5628" i="4"/>
  <c r="L5629" i="4"/>
  <c r="L5641" i="4"/>
  <c r="L5642" i="4"/>
  <c r="L5643" i="4"/>
  <c r="L5645" i="4"/>
  <c r="L5646" i="4"/>
  <c r="L5647" i="4"/>
  <c r="L5713" i="4"/>
  <c r="L5714" i="4"/>
  <c r="L5715" i="4"/>
  <c r="L5721" i="4"/>
  <c r="L5733" i="4"/>
  <c r="L5746" i="4"/>
  <c r="L5763" i="4"/>
  <c r="L5764" i="4"/>
  <c r="L5768" i="4"/>
  <c r="L5787" i="4"/>
  <c r="L5788" i="4"/>
  <c r="L5789" i="4"/>
  <c r="L4322" i="4"/>
  <c r="L5074" i="4"/>
  <c r="L4232" i="4"/>
  <c r="L4394" i="4"/>
  <c r="L4972" i="4"/>
  <c r="L5089" i="4"/>
  <c r="L5952" i="4"/>
  <c r="L6028" i="4"/>
  <c r="L6064" i="4"/>
  <c r="L6068" i="4"/>
  <c r="L6100" i="4"/>
  <c r="L6104" i="4"/>
  <c r="L6115" i="4"/>
  <c r="L6119" i="4"/>
  <c r="L6138" i="4"/>
  <c r="L6286" i="4"/>
  <c r="L6364" i="4"/>
  <c r="L6384" i="4"/>
  <c r="L6444" i="4"/>
  <c r="L6468" i="4"/>
  <c r="L6472" i="4"/>
  <c r="L5932" i="4"/>
  <c r="L5951" i="4"/>
  <c r="L6027" i="4"/>
  <c r="L6031" i="4"/>
  <c r="L6043" i="4"/>
  <c r="L6083" i="4"/>
  <c r="L6114" i="4"/>
  <c r="L6118" i="4"/>
  <c r="L6157" i="4"/>
  <c r="L6182" i="4"/>
  <c r="L6214" i="4"/>
  <c r="L6260" i="4"/>
  <c r="L6324" i="4"/>
  <c r="L6332" i="4"/>
  <c r="L6336" i="4"/>
  <c r="L6371" i="4"/>
  <c r="L6383" i="4"/>
  <c r="L6387" i="4"/>
  <c r="L6431" i="4"/>
  <c r="L6471" i="4"/>
  <c r="L6526" i="4"/>
  <c r="L6528" i="4"/>
  <c r="L6529" i="4"/>
  <c r="L6530" i="4"/>
  <c r="L6531" i="4"/>
  <c r="L6532" i="4"/>
  <c r="L6533" i="4"/>
  <c r="L6534" i="4"/>
  <c r="L6535" i="4"/>
  <c r="L6536" i="4"/>
  <c r="L6537" i="4"/>
  <c r="L6557" i="4"/>
  <c r="L6558" i="4"/>
  <c r="L6642" i="4"/>
  <c r="L6660" i="4"/>
  <c r="L6672" i="4"/>
  <c r="L6673" i="4"/>
  <c r="L6674" i="4"/>
  <c r="L6711" i="4"/>
  <c r="L6714" i="4"/>
  <c r="L5931" i="4"/>
  <c r="L5954" i="4"/>
  <c r="L6026" i="4"/>
  <c r="L6030" i="4"/>
  <c r="L6117" i="4"/>
  <c r="L6186" i="4"/>
  <c r="L6209" i="4"/>
  <c r="L6213" i="4"/>
  <c r="L6307" i="4"/>
  <c r="L6386" i="4"/>
  <c r="L6390" i="4"/>
  <c r="L6454" i="4"/>
  <c r="L6470" i="4"/>
  <c r="L6478" i="4"/>
  <c r="L6676" i="4"/>
  <c r="L5938" i="4"/>
  <c r="L5953" i="4"/>
  <c r="L5982" i="4"/>
  <c r="L6029" i="4"/>
  <c r="L6033" i="4"/>
  <c r="L6093" i="4"/>
  <c r="L6105" i="4"/>
  <c r="L6116" i="4"/>
  <c r="L6139" i="4"/>
  <c r="L6165" i="4"/>
  <c r="L6183" i="4"/>
  <c r="L6185" i="4"/>
  <c r="L6212" i="4"/>
  <c r="L6300" i="4"/>
  <c r="L6381" i="4"/>
  <c r="L6389" i="4"/>
  <c r="L6453" i="4"/>
  <c r="L6469" i="4"/>
  <c r="L6473" i="4"/>
  <c r="L6638" i="4"/>
  <c r="L6643" i="4"/>
  <c r="L6675" i="4"/>
  <c r="L6712" i="4"/>
  <c r="L6790" i="4"/>
  <c r="L6806" i="4"/>
  <c r="L6810" i="4"/>
  <c r="L6480" i="4"/>
  <c r="L6856" i="4"/>
  <c r="L6857" i="4"/>
  <c r="L6858" i="4"/>
  <c r="L6881" i="4"/>
  <c r="L6882" i="4"/>
  <c r="L7025" i="4"/>
  <c r="L6807" i="4"/>
  <c r="L8754" i="4"/>
  <c r="L8746" i="4"/>
  <c r="L8744" i="4"/>
  <c r="L8742" i="4"/>
  <c r="L8740" i="4"/>
  <c r="L8738" i="4"/>
  <c r="L8736" i="4"/>
  <c r="L8735" i="4"/>
  <c r="L8733" i="4"/>
  <c r="L8717" i="4"/>
  <c r="L8715" i="4"/>
  <c r="L8699" i="4"/>
  <c r="L8697" i="4"/>
  <c r="L8685" i="4"/>
  <c r="L8683" i="4"/>
  <c r="L8582" i="4"/>
  <c r="L8580" i="4"/>
  <c r="L8578" i="4"/>
  <c r="L8576" i="4"/>
  <c r="L8574" i="4"/>
  <c r="L8570" i="4"/>
  <c r="L8515" i="4"/>
  <c r="L8513" i="4"/>
  <c r="L8511" i="4"/>
  <c r="L8509" i="4"/>
  <c r="L8505" i="4"/>
  <c r="L8503" i="4"/>
  <c r="L8501" i="4"/>
  <c r="L8497" i="4"/>
  <c r="L8495" i="4"/>
  <c r="L8493" i="4"/>
  <c r="L8491" i="4"/>
  <c r="L8489" i="4"/>
  <c r="L8487" i="4"/>
  <c r="L8485" i="4"/>
  <c r="L8467" i="4"/>
  <c r="L8461" i="4"/>
  <c r="L8449" i="4"/>
  <c r="L8433" i="4"/>
  <c r="L8431" i="4"/>
  <c r="L8429" i="4"/>
  <c r="L8425" i="4"/>
  <c r="L8423" i="4"/>
  <c r="L8421" i="4"/>
  <c r="L8417" i="4"/>
  <c r="L8407" i="4"/>
  <c r="L8397" i="4"/>
  <c r="L8395" i="4"/>
  <c r="L8393" i="4"/>
  <c r="L8391" i="4"/>
  <c r="L8389" i="4"/>
  <c r="L8354" i="4"/>
  <c r="L8132" i="4"/>
  <c r="L8124" i="4"/>
  <c r="L8120" i="4"/>
  <c r="L8116" i="4"/>
  <c r="L8112" i="4"/>
  <c r="L8084" i="4"/>
  <c r="L8076" i="4"/>
  <c r="L8068" i="4"/>
  <c r="L8024" i="4"/>
  <c r="L8016" i="4"/>
  <c r="L8012" i="4"/>
  <c r="L7976" i="4"/>
  <c r="L7952" i="4"/>
  <c r="L7948" i="4"/>
  <c r="L7944" i="4"/>
  <c r="L7924" i="4"/>
  <c r="L7920" i="4"/>
  <c r="L7916" i="4"/>
  <c r="L7912" i="4"/>
  <c r="L7884" i="4"/>
  <c r="L7876" i="4"/>
  <c r="L7864" i="4"/>
  <c r="L7848" i="4"/>
  <c r="N7845" i="4"/>
  <c r="L7840" i="4"/>
  <c r="L7836" i="4"/>
  <c r="N7833" i="4"/>
  <c r="L7824" i="4"/>
  <c r="L7820" i="4"/>
  <c r="L7808" i="4"/>
  <c r="L7796" i="4"/>
  <c r="L7784" i="4"/>
  <c r="L7776" i="4"/>
  <c r="L7740" i="4"/>
  <c r="L7724" i="4"/>
  <c r="L7720" i="4"/>
  <c r="L7712" i="4"/>
  <c r="L7708" i="4"/>
  <c r="L7700" i="4"/>
  <c r="N7693" i="4"/>
  <c r="N7648" i="4"/>
  <c r="N7626" i="4"/>
  <c r="N7620" i="4"/>
  <c r="L7208" i="4"/>
  <c r="L7206" i="4"/>
  <c r="L7202" i="4"/>
  <c r="N7194" i="4"/>
  <c r="N7183" i="4"/>
  <c r="L7163" i="4"/>
  <c r="L7135" i="4"/>
  <c r="L7133" i="4"/>
  <c r="L7131" i="4"/>
  <c r="L7125" i="4"/>
  <c r="L7113" i="4"/>
  <c r="L7087" i="4"/>
  <c r="L7085" i="4"/>
  <c r="L7080" i="4"/>
  <c r="L11" i="4"/>
  <c r="L33" i="4"/>
  <c r="L35" i="4"/>
  <c r="L28" i="4"/>
  <c r="L1056" i="4"/>
  <c r="L1058" i="4"/>
  <c r="L1150" i="4"/>
  <c r="L1154" i="4"/>
  <c r="L1156" i="4"/>
  <c r="L1160" i="4"/>
  <c r="L1059" i="4"/>
  <c r="L1075" i="4"/>
  <c r="L1678" i="4"/>
  <c r="L1766" i="4"/>
  <c r="L1709" i="4"/>
  <c r="L2132" i="4"/>
  <c r="L1791" i="4"/>
  <c r="L1803" i="4"/>
  <c r="L1889" i="4"/>
  <c r="L2377" i="4"/>
  <c r="L2381" i="4"/>
  <c r="L2457" i="4"/>
  <c r="L2471" i="4"/>
  <c r="L2473" i="4"/>
  <c r="L2479" i="4"/>
  <c r="L2586" i="4"/>
  <c r="L2614" i="4"/>
  <c r="L2626" i="4"/>
  <c r="L2630" i="4"/>
  <c r="L2632" i="4"/>
  <c r="L2646" i="4"/>
  <c r="L2147" i="4"/>
  <c r="L2197" i="4"/>
  <c r="L2205" i="4"/>
  <c r="L2207" i="4"/>
  <c r="L2219" i="4"/>
  <c r="L2249" i="4"/>
  <c r="L2317" i="4"/>
  <c r="L2495" i="4"/>
  <c r="L2156" i="4"/>
  <c r="L2298" i="4"/>
  <c r="L2325" i="4"/>
  <c r="L2376" i="4"/>
  <c r="L2472" i="4"/>
  <c r="L2478" i="4"/>
  <c r="L2480" i="4"/>
  <c r="L2533" i="4"/>
  <c r="L2548" i="4"/>
  <c r="L2566" i="4"/>
  <c r="L2603" i="4"/>
  <c r="L2625" i="4"/>
  <c r="L2629" i="4"/>
  <c r="L2631" i="4"/>
  <c r="L2645" i="4"/>
  <c r="L2206" i="4"/>
  <c r="L2208" i="4"/>
  <c r="L2240" i="4"/>
  <c r="L2268" i="4"/>
  <c r="L2293" i="4"/>
  <c r="L2510" i="4"/>
  <c r="L2983" i="4"/>
  <c r="L2703" i="4"/>
  <c r="L2742" i="4"/>
  <c r="L3087" i="4"/>
  <c r="L3107" i="4"/>
  <c r="L3167" i="4"/>
  <c r="L2693" i="4"/>
  <c r="L2881" i="4"/>
  <c r="L2704" i="4"/>
  <c r="L2741" i="4"/>
  <c r="L2743" i="4"/>
  <c r="L2839" i="4"/>
  <c r="L3146" i="4"/>
  <c r="L3267" i="4"/>
  <c r="L6314" i="4"/>
  <c r="L6610" i="4"/>
  <c r="L6723" i="4"/>
  <c r="L6727" i="4"/>
  <c r="L6728" i="4"/>
  <c r="L6198" i="4"/>
  <c r="L6315" i="4"/>
  <c r="L6321" i="4"/>
  <c r="L6817" i="4"/>
  <c r="L6630" i="4"/>
  <c r="L6816" i="4"/>
  <c r="L6818" i="4"/>
  <c r="L6826" i="4"/>
  <c r="L6863" i="4"/>
  <c r="L6899" i="4"/>
  <c r="L6905" i="4"/>
  <c r="L6906" i="4"/>
  <c r="L6918" i="4"/>
  <c r="L6919" i="4"/>
  <c r="L6920" i="4"/>
  <c r="L6921" i="4"/>
  <c r="L6922" i="4"/>
  <c r="L6937" i="4"/>
  <c r="L6966" i="4"/>
  <c r="L6983" i="4"/>
  <c r="L7006" i="4"/>
  <c r="L7031" i="4"/>
  <c r="L7032" i="4"/>
  <c r="L8750" i="4"/>
  <c r="L335" i="4"/>
  <c r="L397" i="4"/>
  <c r="L541" i="4"/>
  <c r="L544" i="4"/>
  <c r="L583" i="4"/>
  <c r="L746" i="4"/>
  <c r="L748" i="4"/>
  <c r="L750" i="4"/>
  <c r="L745" i="4"/>
  <c r="L747" i="4"/>
  <c r="L987" i="4"/>
  <c r="L1273" i="4"/>
  <c r="L1103" i="4"/>
  <c r="L1252" i="4"/>
  <c r="L1489" i="4"/>
  <c r="L1495" i="4"/>
  <c r="L77" i="4"/>
  <c r="L79" i="4"/>
  <c r="L81" i="4"/>
  <c r="L133" i="4"/>
  <c r="L139" i="4"/>
  <c r="L149" i="4"/>
  <c r="L157" i="4"/>
  <c r="L167" i="4"/>
  <c r="L169" i="4"/>
  <c r="L171" i="4"/>
  <c r="L76" i="4"/>
  <c r="L80" i="4"/>
  <c r="L118" i="4"/>
  <c r="L166" i="4"/>
  <c r="L168" i="4"/>
  <c r="L170" i="4"/>
  <c r="L172" i="4"/>
  <c r="L213" i="4"/>
  <c r="L231" i="4"/>
  <c r="L257" i="4"/>
  <c r="L355" i="4"/>
  <c r="L174" i="4"/>
  <c r="L176" i="4"/>
  <c r="L178" i="4"/>
  <c r="L192" i="4"/>
  <c r="L194" i="4"/>
  <c r="L196" i="4"/>
  <c r="L200" i="4"/>
  <c r="L202" i="4"/>
  <c r="L216" i="4"/>
  <c r="L215" i="4"/>
  <c r="L234" i="4"/>
  <c r="L256" i="4"/>
  <c r="L356" i="4"/>
  <c r="L175" i="4"/>
  <c r="L177" i="4"/>
  <c r="L179" i="4"/>
  <c r="L193" i="4"/>
  <c r="L195" i="4"/>
  <c r="L197" i="4"/>
  <c r="L199" i="4"/>
  <c r="L201" i="4"/>
  <c r="L203" i="4"/>
  <c r="L214" i="4"/>
  <c r="L351" i="4"/>
  <c r="L353" i="4"/>
  <c r="L370" i="4"/>
  <c r="L372" i="4"/>
  <c r="L374" i="4"/>
  <c r="L378" i="4"/>
  <c r="L496" i="4"/>
  <c r="L421" i="4"/>
  <c r="L445" i="4"/>
  <c r="L447" i="4"/>
  <c r="L449" i="4"/>
  <c r="L469" i="4"/>
  <c r="L475" i="4"/>
  <c r="L495" i="4"/>
  <c r="L600" i="4"/>
  <c r="L606" i="4"/>
  <c r="L371" i="4"/>
  <c r="L373" i="4"/>
  <c r="L377" i="4"/>
  <c r="L379" i="4"/>
  <c r="L497" i="4"/>
  <c r="L444" i="4"/>
  <c r="L448" i="4"/>
  <c r="L468" i="4"/>
  <c r="L474" i="4"/>
  <c r="L494" i="4"/>
  <c r="L661" i="4"/>
  <c r="L673" i="4"/>
  <c r="L679" i="4"/>
  <c r="L681" i="4"/>
  <c r="L697" i="4"/>
  <c r="L711" i="4"/>
  <c r="L715" i="4"/>
  <c r="L827" i="4"/>
  <c r="L841" i="4"/>
  <c r="L852" i="4"/>
  <c r="L782" i="4"/>
  <c r="L784" i="4"/>
  <c r="L786" i="4"/>
  <c r="L788" i="4"/>
  <c r="L790" i="4"/>
  <c r="L952" i="4"/>
  <c r="L954" i="4"/>
  <c r="L956" i="4"/>
  <c r="L962" i="4"/>
  <c r="L1000" i="4"/>
  <c r="L599" i="4"/>
  <c r="L605" i="4"/>
  <c r="L646" i="4"/>
  <c r="L676" i="4"/>
  <c r="L678" i="4"/>
  <c r="L680" i="4"/>
  <c r="L682" i="4"/>
  <c r="L694" i="4"/>
  <c r="L696" i="4"/>
  <c r="L783" i="4"/>
  <c r="L785" i="4"/>
  <c r="L787" i="4"/>
  <c r="L789" i="4"/>
  <c r="L791" i="4"/>
  <c r="L927" i="4"/>
  <c r="L929" i="4"/>
  <c r="L953" i="4"/>
  <c r="L955" i="4"/>
  <c r="L957" i="4"/>
  <c r="L961" i="4"/>
  <c r="L1001" i="4"/>
  <c r="L1003" i="4"/>
  <c r="L1032" i="4"/>
  <c r="L1192" i="4"/>
  <c r="L1189" i="4"/>
  <c r="L1043" i="4"/>
  <c r="L1081" i="4"/>
  <c r="L1083" i="4"/>
  <c r="L1348" i="4"/>
  <c r="L1368" i="4"/>
  <c r="L1367" i="4"/>
  <c r="L1423" i="4"/>
  <c r="L1439" i="4"/>
  <c r="L1580" i="4"/>
  <c r="L1582" i="4"/>
  <c r="L1616" i="4"/>
  <c r="L1756" i="4"/>
  <c r="L1758" i="4"/>
  <c r="L1286" i="4"/>
  <c r="L1358" i="4"/>
  <c r="L1349" i="4"/>
  <c r="L1428" i="4"/>
  <c r="L1444" i="4"/>
  <c r="L1499" i="4"/>
  <c r="L1563" i="4"/>
  <c r="L1577" i="4"/>
  <c r="L1579" i="4"/>
  <c r="L1581" i="4"/>
  <c r="L1583" i="4"/>
  <c r="L1597" i="4"/>
  <c r="L1605" i="4"/>
  <c r="L1607" i="4"/>
  <c r="L1757" i="4"/>
  <c r="L1761" i="4"/>
  <c r="L1876" i="4"/>
  <c r="L1953" i="4"/>
  <c r="L1972" i="4"/>
  <c r="L1977" i="4"/>
  <c r="L1997" i="4"/>
  <c r="L1999" i="4"/>
  <c r="L2073" i="4"/>
  <c r="L2093" i="4"/>
  <c r="L1974" i="4"/>
  <c r="L2001" i="4"/>
  <c r="L2017" i="4"/>
  <c r="L2026" i="4"/>
  <c r="L2042" i="4"/>
  <c r="L1875" i="4"/>
  <c r="L1952" i="4"/>
  <c r="L1973" i="4"/>
  <c r="L1998" i="4"/>
  <c r="L2044" i="4"/>
  <c r="L2050" i="4"/>
  <c r="L2068" i="4"/>
  <c r="L2070" i="4"/>
  <c r="L1881" i="4"/>
  <c r="L1951" i="4"/>
  <c r="L1954" i="4"/>
  <c r="L1975" i="4"/>
  <c r="L2018" i="4"/>
  <c r="L2043" i="4"/>
  <c r="L612" i="4"/>
  <c r="L621" i="4"/>
  <c r="L3" i="4"/>
  <c r="L5" i="4"/>
  <c r="L7" i="4"/>
  <c r="L43" i="4"/>
  <c r="L4" i="4"/>
  <c r="L6" i="4"/>
  <c r="L8" i="4"/>
  <c r="L10" i="4"/>
  <c r="L32" i="4"/>
  <c r="L1128" i="4"/>
  <c r="L1132" i="4"/>
  <c r="L1140" i="4"/>
  <c r="L1152" i="4"/>
  <c r="L1061" i="4"/>
  <c r="L1063" i="4"/>
  <c r="L1129" i="4"/>
  <c r="L1310" i="4"/>
  <c r="L1320" i="4"/>
  <c r="L1411" i="4"/>
  <c r="L1413" i="4"/>
  <c r="L1449" i="4"/>
  <c r="L1522" i="4"/>
  <c r="L1656" i="4"/>
  <c r="L1658" i="4"/>
  <c r="L1660" i="4"/>
  <c r="L1662" i="4"/>
  <c r="L1682" i="4"/>
  <c r="L1684" i="4"/>
  <c r="L1696" i="4"/>
  <c r="L1698" i="4"/>
  <c r="L1700" i="4"/>
  <c r="L1702" i="4"/>
  <c r="L1704" i="4"/>
  <c r="L1706" i="4"/>
  <c r="L1708" i="4"/>
  <c r="L1718" i="4"/>
  <c r="L1720" i="4"/>
  <c r="L1722" i="4"/>
  <c r="L1764" i="4"/>
  <c r="L1774" i="4"/>
  <c r="L1311" i="4"/>
  <c r="L1315" i="4"/>
  <c r="L1321" i="4"/>
  <c r="L1454" i="4"/>
  <c r="L1456" i="4"/>
  <c r="L1523" i="4"/>
  <c r="L1659" i="4"/>
  <c r="L1661" i="4"/>
  <c r="L1663" i="4"/>
  <c r="L1681" i="4"/>
  <c r="L1683" i="4"/>
  <c r="L1695" i="4"/>
  <c r="L1697" i="4"/>
  <c r="L1699" i="4"/>
  <c r="L1701" i="4"/>
  <c r="L1703" i="4"/>
  <c r="L1705" i="4"/>
  <c r="L1707" i="4"/>
  <c r="L1713" i="4"/>
  <c r="L1717" i="4"/>
  <c r="L1719" i="4"/>
  <c r="L1721" i="4"/>
  <c r="L1773" i="4"/>
  <c r="L2081" i="4"/>
  <c r="L2145" i="4"/>
  <c r="L1809" i="4"/>
  <c r="L1887" i="4"/>
  <c r="L1850" i="4"/>
  <c r="L2080" i="4"/>
  <c r="L2133" i="4"/>
  <c r="L1788" i="4"/>
  <c r="L1806" i="4"/>
  <c r="L1849" i="4"/>
  <c r="L1886" i="4"/>
  <c r="L2292" i="4"/>
  <c r="L2315" i="4"/>
  <c r="L2570" i="4"/>
  <c r="L2578" i="4"/>
  <c r="L2580" i="4"/>
  <c r="L2588" i="4"/>
  <c r="L2590" i="4"/>
  <c r="L2592" i="4"/>
  <c r="L2594" i="4"/>
  <c r="L2596" i="4"/>
  <c r="L2600" i="4"/>
  <c r="L2602" i="4"/>
  <c r="L2616" i="4"/>
  <c r="L2660" i="4"/>
  <c r="L2662" i="4"/>
  <c r="L2160" i="4"/>
  <c r="L2213" i="4"/>
  <c r="L2217" i="4"/>
  <c r="L2229" i="4"/>
  <c r="L2237" i="4"/>
  <c r="L2245" i="4"/>
  <c r="L2269" i="4"/>
  <c r="L2273" i="4"/>
  <c r="L2275" i="4"/>
  <c r="L2277" i="4"/>
  <c r="L2279" i="4"/>
  <c r="L2497" i="4"/>
  <c r="L2123" i="4"/>
  <c r="L2159" i="4"/>
  <c r="L2316" i="4"/>
  <c r="L2326" i="4"/>
  <c r="L2338" i="4"/>
  <c r="L2350" i="4"/>
  <c r="L2380" i="4"/>
  <c r="L2517" i="4"/>
  <c r="L2537" i="4"/>
  <c r="L2539" i="4"/>
  <c r="L2544" i="4"/>
  <c r="L2579" i="4"/>
  <c r="L2589" i="4"/>
  <c r="L2591" i="4"/>
  <c r="L2593" i="4"/>
  <c r="L2595" i="4"/>
  <c r="L2597" i="4"/>
  <c r="L2599" i="4"/>
  <c r="L2601" i="4"/>
  <c r="L2617" i="4"/>
  <c r="L2619" i="4"/>
  <c r="L2661" i="4"/>
  <c r="L2196" i="4"/>
  <c r="L2210" i="4"/>
  <c r="L2212" i="4"/>
  <c r="L2214" i="4"/>
  <c r="L2238" i="4"/>
  <c r="L2244" i="4"/>
  <c r="L2270" i="4"/>
  <c r="L2272" i="4"/>
  <c r="L2276" i="4"/>
  <c r="L2278" i="4"/>
  <c r="L2694" i="4"/>
  <c r="L2701" i="4"/>
  <c r="L3075" i="4"/>
  <c r="L3077" i="4"/>
  <c r="L3083" i="4"/>
  <c r="L3085" i="4"/>
  <c r="L3095" i="4"/>
  <c r="L3097" i="4"/>
  <c r="L3105" i="4"/>
  <c r="L3129" i="4"/>
  <c r="L3169" i="4"/>
  <c r="L2700" i="4"/>
  <c r="L3076" i="4"/>
  <c r="L3082" i="4"/>
  <c r="L3084" i="4"/>
  <c r="L3094" i="4"/>
  <c r="L3096" i="4"/>
  <c r="L3106" i="4"/>
  <c r="L3168" i="4"/>
  <c r="L3270" i="4"/>
  <c r="L3271" i="4"/>
  <c r="L6320" i="4"/>
  <c r="L6318" i="4"/>
  <c r="L6602" i="4"/>
  <c r="L6767" i="4"/>
  <c r="L6319" i="4"/>
  <c r="L6604" i="4"/>
  <c r="L6609" i="4"/>
  <c r="L6825" i="4"/>
  <c r="L6603" i="4"/>
  <c r="L6766" i="4"/>
  <c r="L6822" i="4"/>
  <c r="L6867" i="4"/>
  <c r="L6868" i="4"/>
  <c r="L6871" i="4"/>
  <c r="L6901" i="4"/>
  <c r="L6903" i="4"/>
  <c r="L6909" i="4"/>
  <c r="L6910" i="4"/>
  <c r="L6911" i="4"/>
  <c r="L6912" i="4"/>
  <c r="L6939" i="4"/>
  <c r="L6967" i="4"/>
  <c r="L6969" i="4"/>
  <c r="L6981" i="4"/>
  <c r="L6982" i="4"/>
  <c r="L6994" i="4"/>
  <c r="L7009" i="4"/>
  <c r="L7010" i="4"/>
  <c r="L7011" i="4"/>
  <c r="L7014" i="4"/>
  <c r="L7015" i="4"/>
  <c r="L7017" i="4"/>
  <c r="L7060" i="4"/>
  <c r="L6799" i="4"/>
  <c r="L6819" i="4"/>
  <c r="L6821" i="4"/>
  <c r="L6839" i="4"/>
  <c r="L23" i="4"/>
  <c r="L25" i="4"/>
  <c r="L37" i="4"/>
  <c r="L39" i="4"/>
  <c r="L22" i="4"/>
  <c r="L26" i="4"/>
  <c r="L38" i="4"/>
  <c r="L40" i="4"/>
  <c r="L1176" i="4"/>
  <c r="L1141" i="4"/>
  <c r="L1157" i="4"/>
  <c r="L1159" i="4"/>
  <c r="L1524" i="4"/>
  <c r="L1668" i="4"/>
  <c r="L1670" i="4"/>
  <c r="L1676" i="4"/>
  <c r="L1768" i="4"/>
  <c r="L1770" i="4"/>
  <c r="L1525" i="4"/>
  <c r="L1771" i="4"/>
  <c r="L2150" i="4"/>
  <c r="L1821" i="4"/>
  <c r="L1827" i="4"/>
  <c r="L1846" i="4"/>
  <c r="L2128" i="4"/>
  <c r="L2151" i="4"/>
  <c r="L1812" i="4"/>
  <c r="L2127" i="4"/>
  <c r="L2131" i="4"/>
  <c r="L2297" i="4"/>
  <c r="L2455" i="4"/>
  <c r="L2461" i="4"/>
  <c r="L2463" i="4"/>
  <c r="L2465" i="4"/>
  <c r="L2483" i="4"/>
  <c r="L2493" i="4"/>
  <c r="L2514" i="4"/>
  <c r="L2584" i="4"/>
  <c r="L2606" i="4"/>
  <c r="L2608" i="4"/>
  <c r="L2610" i="4"/>
  <c r="L2612" i="4"/>
  <c r="L2634" i="4"/>
  <c r="L2636" i="4"/>
  <c r="L2642" i="4"/>
  <c r="L2153" i="4"/>
  <c r="L2199" i="4"/>
  <c r="L2201" i="4"/>
  <c r="L2203" i="4"/>
  <c r="L2319" i="4"/>
  <c r="L2513" i="4"/>
  <c r="L2324" i="4"/>
  <c r="L2340" i="4"/>
  <c r="L2374" i="4"/>
  <c r="L2404" i="4"/>
  <c r="L2406" i="4"/>
  <c r="L2407" i="4"/>
  <c r="L2434" i="4"/>
  <c r="L2454" i="4"/>
  <c r="L2456" i="4"/>
  <c r="L2460" i="4"/>
  <c r="L2462" i="4"/>
  <c r="L2464" i="4"/>
  <c r="L2492" i="4"/>
  <c r="L2535" i="4"/>
  <c r="L2551" i="4"/>
  <c r="L2555" i="4"/>
  <c r="L2558" i="4"/>
  <c r="L2559" i="4"/>
  <c r="L2564" i="4"/>
  <c r="L2583" i="4"/>
  <c r="L2585" i="4"/>
  <c r="L2609" i="4"/>
  <c r="L2611" i="4"/>
  <c r="L2633" i="4"/>
  <c r="L2635" i="4"/>
  <c r="L2637" i="4"/>
  <c r="L2677" i="4"/>
  <c r="L2152" i="4"/>
  <c r="L2202" i="4"/>
  <c r="L2222" i="4"/>
  <c r="L2228" i="4"/>
  <c r="L2256" i="4"/>
  <c r="L2266" i="4"/>
  <c r="L2690" i="4"/>
  <c r="L2862" i="4"/>
  <c r="L2864" i="4"/>
  <c r="L2884" i="4"/>
  <c r="L2885" i="4"/>
  <c r="L2886" i="4"/>
  <c r="L2888" i="4"/>
  <c r="L2979" i="4"/>
  <c r="L2980" i="4"/>
  <c r="L2984" i="4"/>
  <c r="L3032" i="4"/>
  <c r="L2707" i="4"/>
  <c r="L2709" i="4"/>
  <c r="L2738" i="4"/>
  <c r="L3053" i="4"/>
  <c r="L3055" i="4"/>
  <c r="L3117" i="4"/>
  <c r="L3143" i="4"/>
  <c r="L3153" i="4"/>
  <c r="L2689" i="4"/>
  <c r="L2691" i="4"/>
  <c r="L2861" i="4"/>
  <c r="L2863" i="4"/>
  <c r="L2865" i="4"/>
  <c r="L3031" i="4"/>
  <c r="L2708" i="4"/>
  <c r="L2710" i="4"/>
  <c r="L2713" i="4"/>
  <c r="L2745" i="4"/>
  <c r="L2835" i="4"/>
  <c r="L3052" i="4"/>
  <c r="L3054" i="4"/>
  <c r="L3056" i="4"/>
  <c r="L3068" i="4"/>
  <c r="L3070" i="4"/>
  <c r="L3108" i="4"/>
  <c r="L3166" i="4"/>
  <c r="L3247" i="4"/>
  <c r="L3265" i="4"/>
  <c r="L3820" i="4"/>
  <c r="L3796" i="4"/>
  <c r="L3819" i="4"/>
  <c r="L3823" i="4"/>
  <c r="L3797" i="4"/>
  <c r="L6296" i="4"/>
  <c r="L5071" i="4"/>
  <c r="L6076" i="4"/>
  <c r="L6311" i="4"/>
  <c r="L6623" i="4"/>
  <c r="L6726" i="4"/>
  <c r="L6078" i="4"/>
  <c r="L6194" i="4"/>
  <c r="L6764" i="4"/>
  <c r="L6077" i="4"/>
  <c r="L6193" i="4"/>
  <c r="L6201" i="4"/>
  <c r="L6611" i="4"/>
  <c r="L6622" i="4"/>
  <c r="L6827" i="4"/>
  <c r="L6584" i="4"/>
  <c r="L6851" i="4"/>
  <c r="L6861" i="4"/>
  <c r="L6874" i="4"/>
  <c r="L6893" i="4"/>
  <c r="L6894" i="4"/>
  <c r="L6895" i="4"/>
  <c r="L6896" i="4"/>
  <c r="L6924" i="4"/>
  <c r="L6925" i="4"/>
  <c r="L6927" i="4"/>
  <c r="L6928" i="4"/>
  <c r="L6929" i="4"/>
  <c r="L6930" i="4"/>
  <c r="L6931" i="4"/>
  <c r="L6932" i="4"/>
  <c r="L6962" i="4"/>
  <c r="L6970" i="4"/>
  <c r="L6971" i="4"/>
  <c r="L6996" i="4"/>
  <c r="L6997" i="4"/>
  <c r="L6998" i="4"/>
  <c r="L6999" i="4"/>
  <c r="L7029" i="4"/>
  <c r="L7033" i="4"/>
  <c r="L7035" i="4"/>
  <c r="L7036" i="4"/>
  <c r="L7037" i="4"/>
  <c r="L7046" i="4"/>
  <c r="L7050" i="4"/>
  <c r="L7051" i="4"/>
  <c r="L7052" i="4"/>
  <c r="L6752" i="4"/>
  <c r="L1837" i="4"/>
  <c r="L1839" i="4"/>
  <c r="L1838" i="4"/>
  <c r="L2389" i="4"/>
  <c r="L2414" i="4"/>
  <c r="L2426" i="4"/>
  <c r="L2891" i="4"/>
  <c r="L2907" i="4"/>
  <c r="L2908" i="4"/>
  <c r="L2909" i="4"/>
  <c r="L2910" i="4"/>
  <c r="L2911" i="4"/>
  <c r="L2954" i="4"/>
  <c r="L3011" i="4"/>
  <c r="L3019" i="4"/>
  <c r="L2751" i="4"/>
  <c r="L2780" i="4"/>
  <c r="L3043" i="4"/>
  <c r="L3183" i="4"/>
  <c r="L3185" i="4"/>
  <c r="L3187" i="4"/>
  <c r="L2772" i="4"/>
  <c r="L3039" i="4"/>
  <c r="L2750" i="4"/>
  <c r="L2793" i="4"/>
  <c r="L3184" i="4"/>
  <c r="L3186" i="4"/>
  <c r="L3207" i="4"/>
  <c r="L3216" i="4"/>
  <c r="L3217" i="4"/>
  <c r="L3232" i="4"/>
  <c r="L3234" i="4"/>
  <c r="L3252" i="4"/>
  <c r="L3285" i="4"/>
  <c r="L3347" i="4"/>
  <c r="L3370" i="4"/>
  <c r="L3391" i="4"/>
  <c r="L3458" i="4"/>
  <c r="L3390" i="4"/>
  <c r="L3413" i="4"/>
  <c r="L3432" i="4"/>
  <c r="L3464" i="4"/>
  <c r="L3389" i="4"/>
  <c r="L3412" i="4"/>
  <c r="L3416" i="4"/>
  <c r="L3359" i="4"/>
  <c r="L3392" i="4"/>
  <c r="L3459" i="4"/>
  <c r="L3486" i="4"/>
  <c r="L3695" i="4"/>
  <c r="L3696" i="4"/>
  <c r="L3705" i="4"/>
  <c r="L3726" i="4"/>
  <c r="L3727" i="4"/>
  <c r="L3749" i="4"/>
  <c r="L3750" i="4"/>
  <c r="L3758" i="4"/>
  <c r="L3512" i="4"/>
  <c r="L3551" i="4"/>
  <c r="L3563" i="4"/>
  <c r="L3610" i="4"/>
  <c r="L3646" i="4"/>
  <c r="L3485" i="4"/>
  <c r="L3487" i="4"/>
  <c r="L3577" i="4"/>
  <c r="L3585" i="4"/>
  <c r="L3657" i="4"/>
  <c r="L3509" i="4"/>
  <c r="L3603" i="4"/>
  <c r="L3781" i="4"/>
  <c r="L3789" i="4"/>
  <c r="L3812" i="4"/>
  <c r="L3857" i="4"/>
  <c r="L3859" i="4"/>
  <c r="L3954" i="4"/>
  <c r="L4011" i="4"/>
  <c r="L4016" i="4"/>
  <c r="L4020" i="4"/>
  <c r="L4201" i="4"/>
  <c r="L4225" i="4"/>
  <c r="L4249" i="4"/>
  <c r="L4253" i="4"/>
  <c r="L3886" i="4"/>
  <c r="L3900" i="4"/>
  <c r="L3902" i="4"/>
  <c r="L3904" i="4"/>
  <c r="L3912" i="4"/>
  <c r="L3914" i="4"/>
  <c r="L3916" i="4"/>
  <c r="L3920" i="4"/>
  <c r="L3922" i="4"/>
  <c r="L4057" i="4"/>
  <c r="L3827" i="4"/>
  <c r="L3856" i="4"/>
  <c r="L3860" i="4"/>
  <c r="L3953" i="4"/>
  <c r="L3971" i="4"/>
  <c r="L4006" i="4"/>
  <c r="L4012" i="4"/>
  <c r="L4015" i="4"/>
  <c r="L4025" i="4"/>
  <c r="L4041" i="4"/>
  <c r="L4251" i="4"/>
  <c r="L4255" i="4"/>
  <c r="L3806" i="4"/>
  <c r="L3833" i="4"/>
  <c r="L3901" i="4"/>
  <c r="L3903" i="4"/>
  <c r="L3905" i="4"/>
  <c r="L3907" i="4"/>
  <c r="L3915" i="4"/>
  <c r="L3919" i="4"/>
  <c r="L3921" i="4"/>
  <c r="L3935" i="4"/>
  <c r="L4128" i="4"/>
  <c r="L4250" i="4"/>
  <c r="L4254" i="4"/>
  <c r="L4343" i="4"/>
  <c r="L4378" i="4"/>
  <c r="L4421" i="4"/>
  <c r="L4830" i="4"/>
  <c r="L4875" i="4"/>
  <c r="L4967" i="4"/>
  <c r="L4998" i="4"/>
  <c r="L4224" i="4"/>
  <c r="L4252" i="4"/>
  <c r="L4319" i="4"/>
  <c r="L4359" i="4"/>
  <c r="L4445" i="4"/>
  <c r="L4874" i="4"/>
  <c r="L4997" i="4"/>
  <c r="L5040" i="4"/>
  <c r="L4332" i="4"/>
  <c r="L4342" i="4"/>
  <c r="L4422" i="4"/>
  <c r="L4829" i="4"/>
  <c r="L4851" i="4"/>
  <c r="L4855" i="4"/>
  <c r="L4943" i="4"/>
  <c r="L4996" i="4"/>
  <c r="L5039" i="4"/>
  <c r="L4392" i="4"/>
  <c r="L5265" i="4"/>
  <c r="L5406" i="4"/>
  <c r="L6301" i="4"/>
  <c r="L6304" i="4"/>
  <c r="L6325" i="4"/>
  <c r="L4137" i="4"/>
  <c r="L4256" i="4"/>
  <c r="L4444" i="4"/>
  <c r="L4850" i="4"/>
  <c r="L4880" i="4"/>
  <c r="L4968" i="4"/>
  <c r="L5086" i="4"/>
  <c r="L5230" i="4"/>
  <c r="L5241" i="4"/>
  <c r="L5405" i="4"/>
  <c r="L5431" i="4"/>
  <c r="L5474" i="4"/>
  <c r="L5475" i="4"/>
  <c r="L5476" i="4"/>
  <c r="L5477" i="4"/>
  <c r="L5480" i="4"/>
  <c r="L5496" i="4"/>
  <c r="L5497" i="4"/>
  <c r="L5505" i="4"/>
  <c r="L5527" i="4"/>
  <c r="L5528" i="4"/>
  <c r="L5551" i="4"/>
  <c r="L5552" i="4"/>
  <c r="L5617" i="4"/>
  <c r="L5626" i="4"/>
  <c r="L5631" i="4"/>
  <c r="L5637" i="4"/>
  <c r="L5638" i="4"/>
  <c r="L5639" i="4"/>
  <c r="L5649" i="4"/>
  <c r="L5712" i="4"/>
  <c r="L5723" i="4"/>
  <c r="L5759" i="4"/>
  <c r="L5761" i="4"/>
  <c r="L5769" i="4"/>
  <c r="L5793" i="4"/>
  <c r="L4360" i="4"/>
  <c r="L4320" i="4"/>
  <c r="L4854" i="4"/>
  <c r="L5062" i="4"/>
  <c r="L5929" i="4"/>
  <c r="L5948" i="4"/>
  <c r="L5975" i="4"/>
  <c r="L5981" i="4"/>
  <c r="L5985" i="4"/>
  <c r="L6084" i="4"/>
  <c r="L6108" i="4"/>
  <c r="L6158" i="4"/>
  <c r="L6306" i="4"/>
  <c r="L6372" i="4"/>
  <c r="L5928" i="4"/>
  <c r="L5940" i="4"/>
  <c r="L5974" i="4"/>
  <c r="L5980" i="4"/>
  <c r="L6023" i="4"/>
  <c r="L6039" i="4"/>
  <c r="L6067" i="4"/>
  <c r="L6163" i="4"/>
  <c r="L6285" i="4"/>
  <c r="L6303" i="4"/>
  <c r="L6305" i="4"/>
  <c r="L6343" i="4"/>
  <c r="L6391" i="4"/>
  <c r="L6451" i="4"/>
  <c r="L6483" i="4"/>
  <c r="L6512" i="4"/>
  <c r="L6524" i="4"/>
  <c r="L6538" i="4"/>
  <c r="L6539" i="4"/>
  <c r="L6555" i="4"/>
  <c r="L6639" i="4"/>
  <c r="L6661" i="4"/>
  <c r="L6662" i="4"/>
  <c r="L6668" i="4"/>
  <c r="L6669" i="4"/>
  <c r="L5927" i="4"/>
  <c r="L5962" i="4"/>
  <c r="L5979" i="4"/>
  <c r="L6022" i="4"/>
  <c r="L6038" i="4"/>
  <c r="L6066" i="4"/>
  <c r="L6133" i="4"/>
  <c r="L6162" i="4"/>
  <c r="L6220" i="4"/>
  <c r="L6252" i="4"/>
  <c r="L6328" i="4"/>
  <c r="L6342" i="4"/>
  <c r="L6430" i="4"/>
  <c r="L6785" i="4"/>
  <c r="L6788" i="4"/>
  <c r="L5359" i="4"/>
  <c r="L5408" i="4"/>
  <c r="L5949" i="4"/>
  <c r="L5976" i="4"/>
  <c r="L5986" i="4"/>
  <c r="L6112" i="4"/>
  <c r="L6159" i="4"/>
  <c r="L6205" i="4"/>
  <c r="L6302" i="4"/>
  <c r="L6341" i="4"/>
  <c r="L6429" i="4"/>
  <c r="L6445" i="4"/>
  <c r="L6484" i="4"/>
  <c r="L6784" i="4"/>
  <c r="L6786" i="4"/>
  <c r="L6640" i="4"/>
  <c r="L6877" i="4"/>
  <c r="L6878" i="4"/>
  <c r="N5783" i="4"/>
  <c r="N5784" i="4"/>
  <c r="N6513" i="4"/>
  <c r="L8133" i="4"/>
  <c r="L8125" i="4"/>
  <c r="L8121" i="4"/>
  <c r="L8117" i="4"/>
  <c r="L8113" i="4"/>
  <c r="L8077" i="4"/>
  <c r="L8057" i="4"/>
  <c r="L8049" i="4"/>
  <c r="N8030" i="4"/>
  <c r="L8025" i="4"/>
  <c r="L8017" i="4"/>
  <c r="L8013" i="4"/>
  <c r="L8005" i="4"/>
  <c r="L8001" i="4"/>
  <c r="L7981" i="4"/>
  <c r="L7977" i="4"/>
  <c r="L7953" i="4"/>
  <c r="L7937" i="4"/>
  <c r="L7925" i="4"/>
  <c r="L7921" i="4"/>
  <c r="L7909" i="4"/>
  <c r="L7905" i="4"/>
  <c r="L7885" i="4"/>
  <c r="L7865" i="4"/>
  <c r="L7861" i="4"/>
  <c r="L7857" i="4"/>
  <c r="L7841" i="4"/>
  <c r="L7837" i="4"/>
  <c r="N7834" i="4"/>
  <c r="N7826" i="4"/>
  <c r="L7825" i="4"/>
  <c r="L7821" i="4"/>
  <c r="L7817" i="4"/>
  <c r="L7809" i="4"/>
  <c r="L7797" i="4"/>
  <c r="L7785" i="4"/>
  <c r="L7781" i="4"/>
  <c r="L7725" i="4"/>
  <c r="L7701" i="4"/>
  <c r="L7682" i="4"/>
  <c r="L7680" i="4"/>
  <c r="L7674" i="4"/>
  <c r="L7666" i="4"/>
  <c r="L7662" i="4"/>
  <c r="L7658" i="4"/>
  <c r="L7656" i="4"/>
  <c r="L7654" i="4"/>
  <c r="L7652" i="4"/>
  <c r="L7642" i="4"/>
  <c r="L7634" i="4"/>
  <c r="L7632" i="4"/>
  <c r="L7628" i="4"/>
  <c r="L7622" i="4"/>
  <c r="L7612" i="4"/>
  <c r="L7610" i="4"/>
  <c r="L7600" i="4"/>
  <c r="L7598" i="4"/>
  <c r="L7596" i="4"/>
  <c r="L7594" i="4"/>
  <c r="L7590" i="4"/>
  <c r="L7584" i="4"/>
  <c r="L7576" i="4"/>
  <c r="L7558" i="4"/>
  <c r="L7554" i="4"/>
  <c r="L7552" i="4"/>
  <c r="L7526" i="4"/>
  <c r="L7516" i="4"/>
  <c r="L7502" i="4"/>
  <c r="L7488" i="4"/>
  <c r="L7486" i="4"/>
  <c r="L7484" i="4"/>
  <c r="L7458" i="4"/>
  <c r="L7454" i="4"/>
  <c r="L7438" i="4"/>
  <c r="L7436" i="4"/>
  <c r="L7434" i="4"/>
  <c r="L7428" i="4"/>
  <c r="L7420" i="4"/>
  <c r="L7414" i="4"/>
  <c r="L7406" i="4"/>
  <c r="L7396" i="4"/>
  <c r="L7390" i="4"/>
  <c r="L7386" i="4"/>
  <c r="L7384" i="4"/>
  <c r="L7374" i="4"/>
  <c r="L7352" i="4"/>
  <c r="L7350" i="4"/>
  <c r="L7348" i="4"/>
  <c r="L7332" i="4"/>
  <c r="L7318" i="4"/>
  <c r="L7316" i="4"/>
  <c r="L7314" i="4"/>
  <c r="L7310" i="4"/>
  <c r="L7304" i="4"/>
  <c r="L7298" i="4"/>
  <c r="L7288" i="4"/>
  <c r="L7286" i="4"/>
  <c r="L7278" i="4"/>
  <c r="L7276" i="4"/>
  <c r="L7272" i="4"/>
  <c r="L7264" i="4"/>
  <c r="L7260" i="4"/>
  <c r="L7258" i="4"/>
  <c r="L7254" i="4"/>
  <c r="L7248" i="4"/>
  <c r="L7242" i="4"/>
  <c r="L7238" i="4"/>
  <c r="L7236" i="4"/>
  <c r="L7234" i="4"/>
  <c r="L7230" i="4"/>
  <c r="L7226" i="4"/>
  <c r="L7218" i="4"/>
  <c r="N7216" i="4"/>
  <c r="N7199" i="4"/>
  <c r="L7191" i="4"/>
  <c r="N7184" i="4"/>
  <c r="N7176" i="4"/>
  <c r="N7154" i="4"/>
  <c r="N7152" i="4"/>
  <c r="N7150" i="4"/>
  <c r="L553" i="4"/>
  <c r="L565" i="4"/>
  <c r="L552" i="4"/>
  <c r="L340" i="4"/>
  <c r="L339" i="4"/>
  <c r="L342" i="4"/>
  <c r="L346" i="4"/>
  <c r="L578" i="4"/>
  <c r="L533" i="4"/>
  <c r="L569" i="4"/>
  <c r="L532" i="4"/>
  <c r="L548" i="4"/>
  <c r="L568" i="4"/>
  <c r="L547" i="4"/>
  <c r="L571" i="4"/>
  <c r="L579" i="4"/>
  <c r="L1276" i="4"/>
  <c r="L1257" i="4"/>
  <c r="L1256" i="4"/>
  <c r="L141" i="4"/>
  <c r="L132" i="4"/>
  <c r="L142" i="4"/>
  <c r="L146" i="4"/>
  <c r="L221" i="4"/>
  <c r="L225" i="4"/>
  <c r="L247" i="4"/>
  <c r="L249" i="4"/>
  <c r="L251" i="4"/>
  <c r="L269" i="4"/>
  <c r="L271" i="4"/>
  <c r="L273" i="4"/>
  <c r="L275" i="4"/>
  <c r="L277" i="4"/>
  <c r="L279" i="4"/>
  <c r="L311" i="4"/>
  <c r="L313" i="4"/>
  <c r="L327" i="4"/>
  <c r="L329" i="4"/>
  <c r="L224" i="4"/>
  <c r="L331" i="4"/>
  <c r="L223" i="4"/>
  <c r="L226" i="4"/>
  <c r="L246" i="4"/>
  <c r="L248" i="4"/>
  <c r="L250" i="4"/>
  <c r="L252" i="4"/>
  <c r="L266" i="4"/>
  <c r="L268" i="4"/>
  <c r="L270" i="4"/>
  <c r="L272" i="4"/>
  <c r="L274" i="4"/>
  <c r="L276" i="4"/>
  <c r="L278" i="4"/>
  <c r="L280" i="4"/>
  <c r="L312" i="4"/>
  <c r="L326" i="4"/>
  <c r="L328" i="4"/>
  <c r="L349" i="4"/>
  <c r="L222" i="4"/>
  <c r="L325" i="4"/>
  <c r="L330" i="4"/>
  <c r="L332" i="4"/>
  <c r="L383" i="4"/>
  <c r="L523" i="4"/>
  <c r="L457" i="4"/>
  <c r="L459" i="4"/>
  <c r="L461" i="4"/>
  <c r="L463" i="4"/>
  <c r="L518" i="4"/>
  <c r="L592" i="4"/>
  <c r="L410" i="4"/>
  <c r="L504" i="4"/>
  <c r="L411" i="4"/>
  <c r="L458" i="4"/>
  <c r="L460" i="4"/>
  <c r="L462" i="4"/>
  <c r="L519" i="4"/>
  <c r="L649" i="4"/>
  <c r="L659" i="4"/>
  <c r="L705" i="4"/>
  <c r="L721" i="4"/>
  <c r="L723" i="4"/>
  <c r="L843" i="4"/>
  <c r="L850" i="4"/>
  <c r="L950" i="4"/>
  <c r="L972" i="4"/>
  <c r="L980" i="4"/>
  <c r="L982" i="4"/>
  <c r="L996" i="4"/>
  <c r="L1016" i="4"/>
  <c r="L706" i="4"/>
  <c r="L722" i="4"/>
  <c r="L844" i="4"/>
  <c r="L795" i="4"/>
  <c r="L805" i="4"/>
  <c r="L931" i="4"/>
  <c r="L949" i="4"/>
  <c r="L971" i="4"/>
  <c r="L981" i="4"/>
  <c r="L1005" i="4"/>
  <c r="L1015" i="4"/>
  <c r="L1040" i="4"/>
  <c r="L1086" i="4"/>
  <c r="L1194" i="4"/>
  <c r="L1215" i="4"/>
  <c r="L1226" i="4"/>
  <c r="L1240" i="4"/>
  <c r="L1268" i="4"/>
  <c r="L1116" i="4"/>
  <c r="L1237" i="4"/>
  <c r="L1039" i="4"/>
  <c r="L1041" i="4"/>
  <c r="L1223" i="4"/>
  <c r="L1225" i="4"/>
  <c r="L1239" i="4"/>
  <c r="L1241" i="4"/>
  <c r="L1264" i="4"/>
  <c r="L1222" i="4"/>
  <c r="L1238" i="4"/>
  <c r="L1352" i="4"/>
  <c r="L1480" i="4"/>
  <c r="L1484" i="4"/>
  <c r="L1351" i="4"/>
  <c r="L1355" i="4"/>
  <c r="L1377" i="4"/>
  <c r="L1610" i="4"/>
  <c r="L1294" i="4"/>
  <c r="L1354" i="4"/>
  <c r="L1284" i="4"/>
  <c r="L1295" i="4"/>
  <c r="L1353" i="4"/>
  <c r="L1378" i="4"/>
  <c r="L1595" i="4"/>
  <c r="L2020" i="4"/>
  <c r="L2022" i="4"/>
  <c r="L2024" i="4"/>
  <c r="L2021" i="4"/>
  <c r="L2048" i="4"/>
  <c r="L46" i="4"/>
  <c r="L616" i="4"/>
  <c r="L618" i="4"/>
  <c r="L856" i="4"/>
  <c r="L862" i="4"/>
  <c r="L864" i="4"/>
  <c r="L866" i="4"/>
  <c r="L878" i="4"/>
  <c r="L912" i="4"/>
  <c r="L914" i="4"/>
  <c r="L617" i="4"/>
  <c r="L861" i="4"/>
  <c r="L863" i="4"/>
  <c r="L865" i="4"/>
  <c r="L867" i="4"/>
  <c r="L879" i="4"/>
  <c r="L911" i="4"/>
  <c r="L913" i="4"/>
  <c r="L921" i="4"/>
  <c r="L1052" i="4"/>
  <c r="L1122" i="4"/>
  <c r="L1182" i="4"/>
  <c r="L1049" i="4"/>
  <c r="L1326" i="4"/>
  <c r="L1328" i="4"/>
  <c r="L1508" i="4"/>
  <c r="L1516" i="4"/>
  <c r="L1624" i="4"/>
  <c r="L1626" i="4"/>
  <c r="L1730" i="4"/>
  <c r="L1327" i="4"/>
  <c r="L1507" i="4"/>
  <c r="L1509" i="4"/>
  <c r="L1515" i="4"/>
  <c r="L1551" i="4"/>
  <c r="L1623" i="4"/>
  <c r="L1625" i="4"/>
  <c r="L1643" i="4"/>
  <c r="L1729" i="4"/>
  <c r="L1743" i="4"/>
  <c r="L1860" i="4"/>
  <c r="L1899" i="4"/>
  <c r="L2055" i="4"/>
  <c r="L2059" i="4"/>
  <c r="L2077" i="4"/>
  <c r="L2137" i="4"/>
  <c r="L1894" i="4"/>
  <c r="L1910" i="4"/>
  <c r="L2010" i="4"/>
  <c r="L1859" i="4"/>
  <c r="L1868" i="4"/>
  <c r="L1907" i="4"/>
  <c r="L1909" i="4"/>
  <c r="L1983" i="4"/>
  <c r="L1986" i="4"/>
  <c r="L2007" i="4"/>
  <c r="L2102" i="4"/>
  <c r="L1854" i="4"/>
  <c r="L1895" i="4"/>
  <c r="L1911" i="4"/>
  <c r="L2009" i="4"/>
  <c r="L2353" i="4"/>
  <c r="L2167" i="4"/>
  <c r="L2179" i="4"/>
  <c r="L2181" i="4"/>
  <c r="L2183" i="4"/>
  <c r="L2185" i="4"/>
  <c r="L2187" i="4"/>
  <c r="L2193" i="4"/>
  <c r="L2283" i="4"/>
  <c r="L2314" i="4"/>
  <c r="L2327" i="4"/>
  <c r="L2328" i="4"/>
  <c r="L2354" i="4"/>
  <c r="L2499" i="4"/>
  <c r="L2506" i="4"/>
  <c r="L2522" i="4"/>
  <c r="L2665" i="4"/>
  <c r="L2139" i="4"/>
  <c r="L2170" i="4"/>
  <c r="L2174" i="4"/>
  <c r="L2180" i="4"/>
  <c r="L2182" i="4"/>
  <c r="L2184" i="4"/>
  <c r="L2186" i="4"/>
  <c r="L2192" i="4"/>
  <c r="L2302" i="4"/>
  <c r="L2519" i="4"/>
  <c r="L3128" i="4"/>
  <c r="L6772" i="4"/>
  <c r="L6847" i="4"/>
  <c r="L6846" i="4"/>
  <c r="L6943" i="4"/>
  <c r="L6988" i="4"/>
  <c r="L6992" i="4"/>
  <c r="L7054" i="4"/>
  <c r="L7055" i="4"/>
  <c r="L17" i="4"/>
  <c r="L21" i="4"/>
  <c r="L18" i="4"/>
  <c r="L20" i="4"/>
  <c r="L1070" i="4"/>
  <c r="L1142" i="4"/>
  <c r="L1174" i="4"/>
  <c r="L1067" i="4"/>
  <c r="L1069" i="4"/>
  <c r="L1071" i="4"/>
  <c r="L1528" i="4"/>
  <c r="L1532" i="4"/>
  <c r="L1538" i="4"/>
  <c r="L1540" i="4"/>
  <c r="L1542" i="4"/>
  <c r="L1544" i="4"/>
  <c r="L1546" i="4"/>
  <c r="L1548" i="4"/>
  <c r="L1674" i="4"/>
  <c r="L1527" i="4"/>
  <c r="L1539" i="4"/>
  <c r="L1541" i="4"/>
  <c r="L1543" i="4"/>
  <c r="L1545" i="4"/>
  <c r="L1547" i="4"/>
  <c r="L1549" i="4"/>
  <c r="L1673" i="4"/>
  <c r="L1675" i="4"/>
  <c r="L1813" i="4"/>
  <c r="L1845" i="4"/>
  <c r="L1814" i="4"/>
  <c r="L1830" i="4"/>
  <c r="L2343" i="4"/>
  <c r="L2373" i="4"/>
  <c r="L2431" i="4"/>
  <c r="L2447" i="4"/>
  <c r="L2485" i="4"/>
  <c r="L2640" i="4"/>
  <c r="L2225" i="4"/>
  <c r="L2227" i="4"/>
  <c r="L2257" i="4"/>
  <c r="L2261" i="4"/>
  <c r="L2342" i="4"/>
  <c r="L2348" i="4"/>
  <c r="L2364" i="4"/>
  <c r="L2400" i="4"/>
  <c r="L2408" i="4"/>
  <c r="L2432" i="4"/>
  <c r="L2436" i="4"/>
  <c r="L2484" i="4"/>
  <c r="L2486" i="4"/>
  <c r="L2562" i="4"/>
  <c r="L2563" i="4"/>
  <c r="L2685" i="4"/>
  <c r="L2224" i="4"/>
  <c r="L2226" i="4"/>
  <c r="L2258" i="4"/>
  <c r="L2260" i="4"/>
  <c r="L2856" i="4"/>
  <c r="L2858" i="4"/>
  <c r="L3028" i="4"/>
  <c r="L3034" i="4"/>
  <c r="L2716" i="4"/>
  <c r="L2736" i="4"/>
  <c r="L2746" i="4"/>
  <c r="L3063" i="4"/>
  <c r="L3111" i="4"/>
  <c r="L3115" i="4"/>
  <c r="L3193" i="4"/>
  <c r="L2834" i="4"/>
  <c r="L2855" i="4"/>
  <c r="L2857" i="4"/>
  <c r="L2719" i="4"/>
  <c r="L3048" i="4"/>
  <c r="L3062" i="4"/>
  <c r="L3110" i="4"/>
  <c r="L3114" i="4"/>
  <c r="L3132" i="4"/>
  <c r="L3142" i="4"/>
  <c r="L3201" i="4"/>
  <c r="L3202" i="4"/>
  <c r="L3203" i="4"/>
  <c r="L3242" i="4"/>
  <c r="L3243" i="4"/>
  <c r="L3244" i="4"/>
  <c r="L3263" i="4"/>
  <c r="L3292" i="4"/>
  <c r="L3296" i="4"/>
  <c r="L3343" i="4"/>
  <c r="L3338" i="4"/>
  <c r="L3340" i="4"/>
  <c r="L3342" i="4"/>
  <c r="L3337" i="4"/>
  <c r="L3339" i="4"/>
  <c r="L3341" i="4"/>
  <c r="L3533" i="4"/>
  <c r="L3535" i="4"/>
  <c r="L3773" i="4"/>
  <c r="L3534" i="4"/>
  <c r="L3816" i="4"/>
  <c r="L3824" i="4"/>
  <c r="L3968" i="4"/>
  <c r="L3987" i="4"/>
  <c r="L3989" i="4"/>
  <c r="L3793" i="4"/>
  <c r="L3815" i="4"/>
  <c r="L3963" i="4"/>
  <c r="L3988" i="4"/>
  <c r="L3990" i="4"/>
  <c r="L4373" i="4"/>
  <c r="L5072" i="4"/>
  <c r="L6176" i="4"/>
  <c r="L6192" i="4"/>
  <c r="L6309" i="4"/>
  <c r="L5235" i="4"/>
  <c r="L5572" i="4"/>
  <c r="L5573" i="4"/>
  <c r="L5574" i="4"/>
  <c r="L5575" i="4"/>
  <c r="L5740" i="4"/>
  <c r="L5741" i="4"/>
  <c r="L5742" i="4"/>
  <c r="L5743" i="4"/>
  <c r="L5744" i="4"/>
  <c r="L5067" i="4"/>
  <c r="L5068" i="4"/>
  <c r="L6250" i="4"/>
  <c r="L6368" i="4"/>
  <c r="L5959" i="4"/>
  <c r="L6225" i="4"/>
  <c r="L6241" i="4"/>
  <c r="L6249" i="4"/>
  <c r="L6367" i="4"/>
  <c r="L6586" i="4"/>
  <c r="L6695" i="4"/>
  <c r="L6698" i="4"/>
  <c r="L6703" i="4"/>
  <c r="L6719" i="4"/>
  <c r="L6724" i="4"/>
  <c r="L6725" i="4"/>
  <c r="L6729" i="4"/>
  <c r="L6174" i="4"/>
  <c r="L6224" i="4"/>
  <c r="L6596" i="4"/>
  <c r="L6612" i="4"/>
  <c r="L6620" i="4"/>
  <c r="L6697" i="4"/>
  <c r="L6700" i="4"/>
  <c r="L6705" i="4"/>
  <c r="L6748" i="4"/>
  <c r="L6756" i="4"/>
  <c r="L6812" i="4"/>
  <c r="L6828" i="4"/>
  <c r="L6073" i="4"/>
  <c r="L6081" i="4"/>
  <c r="L6175" i="4"/>
  <c r="L6177" i="4"/>
  <c r="L6223" i="4"/>
  <c r="L6298" i="4"/>
  <c r="L6587" i="4"/>
  <c r="L6635" i="4"/>
  <c r="L6694" i="4"/>
  <c r="L6699" i="4"/>
  <c r="L6702" i="4"/>
  <c r="L6750" i="4"/>
  <c r="L6758" i="4"/>
  <c r="L6701" i="4"/>
  <c r="L6720" i="4"/>
  <c r="L6696" i="4"/>
  <c r="L6749" i="4"/>
  <c r="L6802" i="4"/>
  <c r="L6704" i="4"/>
  <c r="L6852" i="4"/>
  <c r="L6886" i="4"/>
  <c r="L6887" i="4"/>
  <c r="L6948" i="4"/>
  <c r="L6960" i="4"/>
  <c r="L6975" i="4"/>
  <c r="L6978" i="4"/>
  <c r="L7000" i="4"/>
  <c r="L7001" i="4"/>
  <c r="L7019" i="4"/>
  <c r="L7044" i="4"/>
  <c r="L7045" i="4"/>
  <c r="L7049" i="4"/>
  <c r="L6693" i="4"/>
  <c r="L6757" i="4"/>
  <c r="L6835" i="4"/>
  <c r="N124" i="4"/>
  <c r="N128" i="4"/>
  <c r="N123" i="4"/>
  <c r="N239" i="4"/>
  <c r="N318" i="4"/>
  <c r="N320" i="4"/>
  <c r="N384" i="4"/>
  <c r="N322" i="4"/>
  <c r="N144" i="4"/>
  <c r="N242" i="4"/>
  <c r="N319" i="4"/>
  <c r="N321" i="4"/>
  <c r="N401" i="4"/>
  <c r="N408" i="4"/>
  <c r="N466" i="4"/>
  <c r="N510" i="4"/>
  <c r="N524" i="4"/>
  <c r="N591" i="4"/>
  <c r="N465" i="4"/>
  <c r="N516" i="4"/>
  <c r="N590" i="4"/>
  <c r="N737" i="4"/>
  <c r="N759" i="4"/>
  <c r="N761" i="4"/>
  <c r="N763" i="4"/>
  <c r="N765" i="4"/>
  <c r="N767" i="4"/>
  <c r="N797" i="4"/>
  <c r="N803" i="4"/>
  <c r="N813" i="4"/>
  <c r="N933" i="4"/>
  <c r="N945" i="4"/>
  <c r="N947" i="4"/>
  <c r="N985" i="4"/>
  <c r="N1013" i="4"/>
  <c r="N651" i="4"/>
  <c r="N657" i="4"/>
  <c r="N725" i="4"/>
  <c r="N825" i="4"/>
  <c r="N736" i="4"/>
  <c r="N738" i="4"/>
  <c r="N758" i="4"/>
  <c r="N760" i="4"/>
  <c r="N762" i="4"/>
  <c r="N764" i="4"/>
  <c r="N766" i="4"/>
  <c r="N812" i="4"/>
  <c r="N822" i="4"/>
  <c r="N946" i="4"/>
  <c r="N948" i="4"/>
  <c r="N968" i="4"/>
  <c r="N984" i="4"/>
  <c r="N994" i="4"/>
  <c r="N1014" i="4"/>
  <c r="N652" i="4"/>
  <c r="N654" i="4"/>
  <c r="N656" i="4"/>
  <c r="N724" i="4"/>
  <c r="N1195" i="4"/>
  <c r="N1197" i="4"/>
  <c r="N1213" i="4"/>
  <c r="N1243" i="4"/>
  <c r="N1261" i="4"/>
  <c r="N1096" i="4"/>
  <c r="N1199" i="4"/>
  <c r="N1231" i="4"/>
  <c r="N1233" i="4"/>
  <c r="N1196" i="4"/>
  <c r="N1198" i="4"/>
  <c r="N1212" i="4"/>
  <c r="N1230" i="4"/>
  <c r="N1262" i="4"/>
  <c r="N1269" i="4"/>
  <c r="N1087" i="4"/>
  <c r="N1099" i="4"/>
  <c r="N1232" i="4"/>
  <c r="N1234" i="4"/>
  <c r="N1589" i="4"/>
  <c r="N1613" i="4"/>
  <c r="N1478" i="4"/>
  <c r="N1296" i="4"/>
  <c r="N1588" i="4"/>
  <c r="N1614" i="4"/>
  <c r="N1485" i="4"/>
  <c r="N1143" i="4"/>
  <c r="N1144" i="4"/>
  <c r="N1146" i="4"/>
  <c r="N1162" i="4"/>
  <c r="N1172" i="4"/>
  <c r="N1531" i="4"/>
  <c r="N1530" i="4"/>
  <c r="N1828" i="4"/>
  <c r="N1844" i="4"/>
  <c r="N1815" i="4"/>
  <c r="N2412" i="4"/>
  <c r="N2437" i="4"/>
  <c r="N2445" i="4"/>
  <c r="N2451" i="4"/>
  <c r="N2684" i="4"/>
  <c r="N2758" i="4"/>
  <c r="N2760" i="4"/>
  <c r="N2852" i="4"/>
  <c r="N2265" i="4"/>
  <c r="N2398" i="4"/>
  <c r="N2438" i="4"/>
  <c r="N2450" i="4"/>
  <c r="N2488" i="4"/>
  <c r="N2639" i="4"/>
  <c r="N2679" i="4"/>
  <c r="N2747" i="4"/>
  <c r="N2757" i="4"/>
  <c r="N2759" i="4"/>
  <c r="N2761" i="4"/>
  <c r="N2717" i="4"/>
  <c r="N2735" i="4"/>
  <c r="N2763" i="4"/>
  <c r="N2765" i="4"/>
  <c r="N2767" i="4"/>
  <c r="N2833" i="4"/>
  <c r="N2854" i="4"/>
  <c r="N2870" i="4"/>
  <c r="N2878" i="4"/>
  <c r="N3222" i="4"/>
  <c r="N3223" i="4"/>
  <c r="N3224" i="4"/>
  <c r="N3239" i="4"/>
  <c r="N3249" i="4"/>
  <c r="N3262" i="4"/>
  <c r="N3289" i="4"/>
  <c r="N3314" i="4"/>
  <c r="N3320" i="4"/>
  <c r="N3321" i="4"/>
  <c r="N3323" i="4"/>
  <c r="N3324" i="4"/>
  <c r="N3325" i="4"/>
  <c r="N3335" i="4"/>
  <c r="N3336" i="4"/>
  <c r="N2718" i="4"/>
  <c r="N2959" i="4"/>
  <c r="N2960" i="4"/>
  <c r="N2976" i="4"/>
  <c r="N3024" i="4"/>
  <c r="N3025" i="4"/>
  <c r="N3047" i="4"/>
  <c r="N3133" i="4"/>
  <c r="N3157" i="4"/>
  <c r="N3163" i="4"/>
  <c r="N2762" i="4"/>
  <c r="N2764" i="4"/>
  <c r="N2766" i="4"/>
  <c r="N2853" i="4"/>
  <c r="N2877" i="4"/>
  <c r="N3035" i="4"/>
  <c r="N3156" i="4"/>
  <c r="N3345" i="4"/>
  <c r="N3134" i="4"/>
  <c r="N3366" i="4"/>
  <c r="N3365" i="4"/>
  <c r="N3531" i="4"/>
  <c r="N3607" i="4"/>
  <c r="N3765" i="4"/>
  <c r="N3766" i="4"/>
  <c r="N3768" i="4"/>
  <c r="N3769" i="4"/>
  <c r="N3770" i="4"/>
  <c r="N3771" i="4"/>
  <c r="N3772" i="4"/>
  <c r="N3776" i="4"/>
  <c r="N3792" i="4"/>
  <c r="N3801" i="4"/>
  <c r="N3532" i="4"/>
  <c r="N3536" i="4"/>
  <c r="N3839" i="4"/>
  <c r="N3841" i="4"/>
  <c r="N3943" i="4"/>
  <c r="N4134" i="4"/>
  <c r="N3962" i="4"/>
  <c r="N3983" i="4"/>
  <c r="N4036" i="4"/>
  <c r="N4038" i="4"/>
  <c r="N3840" i="4"/>
  <c r="N3942" i="4"/>
  <c r="N4133" i="4"/>
  <c r="N4135" i="4"/>
  <c r="N3961" i="4"/>
  <c r="N3969" i="4"/>
  <c r="N3984" i="4"/>
  <c r="N4035" i="4"/>
  <c r="N4037" i="4"/>
  <c r="N4324" i="4"/>
  <c r="N4325" i="4"/>
  <c r="N4326" i="4"/>
  <c r="N4327" i="4"/>
  <c r="N4349" i="4"/>
  <c r="N4367" i="4"/>
  <c r="N4368" i="4"/>
  <c r="N4369" i="4"/>
  <c r="N4376" i="4"/>
  <c r="N5046" i="4"/>
  <c r="N5047" i="4"/>
  <c r="N5065" i="4"/>
  <c r="N5066" i="4"/>
  <c r="N5073" i="4"/>
  <c r="N5233" i="4"/>
  <c r="N5234" i="4"/>
  <c r="N5237" i="4"/>
  <c r="N5238" i="4"/>
  <c r="N5258" i="4"/>
  <c r="N5259" i="4"/>
  <c r="N5260" i="4"/>
  <c r="N5261" i="4"/>
  <c r="N5262" i="4"/>
  <c r="N5568" i="4"/>
  <c r="N5569" i="4"/>
  <c r="N5570" i="4"/>
  <c r="N5571" i="4"/>
  <c r="N5577" i="4"/>
  <c r="N5738" i="4"/>
  <c r="N5739" i="4"/>
  <c r="N6054" i="4"/>
  <c r="N6058" i="4"/>
  <c r="N6070" i="4"/>
  <c r="N6148" i="4"/>
  <c r="N6152" i="4"/>
  <c r="N6228" i="4"/>
  <c r="N6240" i="4"/>
  <c r="N6271" i="4"/>
  <c r="N6437" i="4"/>
  <c r="N6441" i="4"/>
  <c r="N5957" i="4"/>
  <c r="N6057" i="4"/>
  <c r="N6147" i="4"/>
  <c r="N6151" i="4"/>
  <c r="N6171" i="4"/>
  <c r="N6191" i="4"/>
  <c r="N6239" i="4"/>
  <c r="N6266" i="4"/>
  <c r="N6270" i="4"/>
  <c r="N6290" i="4"/>
  <c r="N6579" i="4"/>
  <c r="N6595" i="4"/>
  <c r="N6683" i="4"/>
  <c r="N6688" i="4"/>
  <c r="N6760" i="4"/>
  <c r="N6056" i="4"/>
  <c r="N6096" i="4"/>
  <c r="N6146" i="4"/>
  <c r="N6150" i="4"/>
  <c r="N6178" i="4"/>
  <c r="N6238" i="4"/>
  <c r="N6265" i="4"/>
  <c r="N6269" i="4"/>
  <c r="N6578" i="4"/>
  <c r="N6589" i="4"/>
  <c r="N6613" i="4"/>
  <c r="N6682" i="4"/>
  <c r="N6690" i="4"/>
  <c r="N6709" i="4"/>
  <c r="N6746" i="4"/>
  <c r="N6829" i="4"/>
  <c r="N6834" i="4"/>
  <c r="N6055" i="4"/>
  <c r="N6071" i="4"/>
  <c r="N6149" i="4"/>
  <c r="N6170" i="4"/>
  <c r="N6221" i="4"/>
  <c r="N6264" i="4"/>
  <c r="N6268" i="4"/>
  <c r="N6291" i="4"/>
  <c r="N6438" i="4"/>
  <c r="N6577" i="4"/>
  <c r="N6588" i="4"/>
  <c r="N6651" i="4"/>
  <c r="N6652" i="4"/>
  <c r="N6654" i="4"/>
  <c r="N6655" i="4"/>
  <c r="N6656" i="4"/>
  <c r="N6657" i="4"/>
  <c r="N6658" i="4"/>
  <c r="N6745" i="4"/>
  <c r="N6759" i="4"/>
  <c r="N6803" i="4"/>
  <c r="N6853" i="4"/>
  <c r="N6859" i="4"/>
  <c r="N6955" i="4"/>
  <c r="N6958" i="4"/>
  <c r="N6689" i="4"/>
  <c r="N6780" i="4"/>
  <c r="N6804" i="4"/>
  <c r="N6761" i="4"/>
  <c r="N6681" i="4"/>
  <c r="N6718" i="4"/>
  <c r="L8134" i="4"/>
  <c r="L8122" i="4"/>
  <c r="L8118" i="4"/>
  <c r="L8114" i="4"/>
  <c r="L8066" i="4"/>
  <c r="L8050" i="4"/>
  <c r="L8038" i="4"/>
  <c r="N8035" i="4"/>
  <c r="N8031" i="4"/>
  <c r="L8026" i="4"/>
  <c r="L8022" i="4"/>
  <c r="L8018" i="4"/>
  <c r="L8014" i="4"/>
  <c r="L8006" i="4"/>
  <c r="L7978" i="4"/>
  <c r="L7950" i="4"/>
  <c r="L7942" i="4"/>
  <c r="L7938" i="4"/>
  <c r="L7930" i="4"/>
  <c r="L7926" i="4"/>
  <c r="L7922" i="4"/>
  <c r="L7906" i="4"/>
  <c r="L7882" i="4"/>
  <c r="L7878" i="4"/>
  <c r="L7874" i="4"/>
  <c r="L7862" i="4"/>
  <c r="L7854" i="4"/>
  <c r="L7850" i="4"/>
  <c r="L7842" i="4"/>
  <c r="N7831" i="4"/>
  <c r="N7827" i="4"/>
  <c r="L7822" i="4"/>
  <c r="L7818" i="4"/>
  <c r="L7810" i="4"/>
  <c r="L7794" i="4"/>
  <c r="L7786" i="4"/>
  <c r="L7770" i="4"/>
  <c r="L7726" i="4"/>
  <c r="L7722" i="4"/>
  <c r="L7718" i="4"/>
  <c r="L7714" i="4"/>
  <c r="L7698" i="4"/>
  <c r="N7695" i="4"/>
  <c r="N7671" i="4"/>
  <c r="N7647" i="4"/>
  <c r="L7209" i="4"/>
  <c r="L7203" i="4"/>
  <c r="L7201" i="4"/>
  <c r="L7195" i="4"/>
  <c r="N7192" i="4"/>
  <c r="N7189" i="4"/>
  <c r="N7185" i="4"/>
  <c r="L7138" i="4"/>
  <c r="L7136" i="4"/>
  <c r="L7134" i="4"/>
  <c r="L7132" i="4"/>
  <c r="L7130" i="4"/>
  <c r="L7126" i="4"/>
  <c r="L7118" i="4"/>
  <c r="L7104" i="4"/>
  <c r="L7100" i="4"/>
  <c r="L7096" i="4"/>
  <c r="L7088" i="4"/>
  <c r="L7081" i="4"/>
  <c r="L7079" i="4"/>
  <c r="L7077" i="4"/>
  <c r="L7075" i="4"/>
  <c r="L7069" i="4"/>
  <c r="L347" i="4"/>
  <c r="L390" i="4"/>
  <c r="L338" i="4"/>
  <c r="L337" i="4"/>
  <c r="L392" i="4"/>
  <c r="L396" i="4"/>
  <c r="L530" i="4"/>
  <c r="L534" i="4"/>
  <c r="L538" i="4"/>
  <c r="L570" i="4"/>
  <c r="L582" i="4"/>
  <c r="L389" i="4"/>
  <c r="L391" i="4"/>
  <c r="L537" i="4"/>
  <c r="L581" i="4"/>
  <c r="L536" i="4"/>
  <c r="L531" i="4"/>
  <c r="L535" i="4"/>
  <c r="L729" i="4"/>
  <c r="L1275" i="4"/>
  <c r="L1253" i="4"/>
  <c r="L1109" i="4"/>
  <c r="L1255" i="4"/>
  <c r="L1473" i="4"/>
  <c r="L1472" i="4"/>
  <c r="L1493" i="4"/>
  <c r="L55" i="4"/>
  <c r="L59" i="4"/>
  <c r="L69" i="4"/>
  <c r="L73" i="4"/>
  <c r="L83" i="4"/>
  <c r="L103" i="4"/>
  <c r="L117" i="4"/>
  <c r="L135" i="4"/>
  <c r="L137" i="4"/>
  <c r="L159" i="4"/>
  <c r="L161" i="4"/>
  <c r="L54" i="4"/>
  <c r="L56" i="4"/>
  <c r="L60" i="4"/>
  <c r="L72" i="4"/>
  <c r="L104" i="4"/>
  <c r="L116" i="4"/>
  <c r="L136" i="4"/>
  <c r="L138" i="4"/>
  <c r="L160" i="4"/>
  <c r="L162" i="4"/>
  <c r="L205" i="4"/>
  <c r="L366" i="4"/>
  <c r="L182" i="4"/>
  <c r="L188" i="4"/>
  <c r="L352" i="4"/>
  <c r="L211" i="4"/>
  <c r="L365" i="4"/>
  <c r="L367" i="4"/>
  <c r="L181" i="4"/>
  <c r="L183" i="4"/>
  <c r="L187" i="4"/>
  <c r="L189" i="4"/>
  <c r="L206" i="4"/>
  <c r="L376" i="4"/>
  <c r="L423" i="4"/>
  <c r="L622" i="4"/>
  <c r="L638" i="4"/>
  <c r="L642" i="4"/>
  <c r="L375" i="4"/>
  <c r="L422" i="4"/>
  <c r="L442" i="4"/>
  <c r="L472" i="4"/>
  <c r="L643" i="4"/>
  <c r="L683" i="4"/>
  <c r="L693" i="4"/>
  <c r="L713" i="4"/>
  <c r="L836" i="4"/>
  <c r="L792" i="4"/>
  <c r="L829" i="4"/>
  <c r="L831" i="4"/>
  <c r="L1018" i="4"/>
  <c r="L644" i="4"/>
  <c r="L668" i="4"/>
  <c r="L692" i="4"/>
  <c r="L714" i="4"/>
  <c r="L835" i="4"/>
  <c r="L830" i="4"/>
  <c r="L837" i="4"/>
  <c r="L853" i="4"/>
  <c r="L925" i="4"/>
  <c r="L1030" i="4"/>
  <c r="L1044" i="4"/>
  <c r="L1080" i="4"/>
  <c r="L1185" i="4"/>
  <c r="L1118" i="4"/>
  <c r="L1187" i="4"/>
  <c r="L1346" i="4"/>
  <c r="L1186" i="4"/>
  <c r="L1188" i="4"/>
  <c r="L1340" i="4"/>
  <c r="L1287" i="4"/>
  <c r="L1345" i="4"/>
  <c r="L1347" i="4"/>
  <c r="L1359" i="4"/>
  <c r="L1437" i="4"/>
  <c r="L1500" i="4"/>
  <c r="L1560" i="4"/>
  <c r="L1618" i="4"/>
  <c r="L1752" i="4"/>
  <c r="L1339" i="4"/>
  <c r="L1341" i="4"/>
  <c r="L1365" i="4"/>
  <c r="L1382" i="4"/>
  <c r="L1422" i="4"/>
  <c r="L1430" i="4"/>
  <c r="L1438" i="4"/>
  <c r="L1559" i="4"/>
  <c r="L1561" i="4"/>
  <c r="L1617" i="4"/>
  <c r="L1753" i="4"/>
  <c r="L1956" i="4"/>
  <c r="L2015" i="4"/>
  <c r="L2065" i="4"/>
  <c r="L2091" i="4"/>
  <c r="L1873" i="4"/>
  <c r="L1955" i="4"/>
  <c r="L2040" i="4"/>
  <c r="L1882" i="4"/>
  <c r="L1949" i="4"/>
  <c r="L1957" i="4"/>
  <c r="L2028" i="4"/>
  <c r="L2039" i="4"/>
  <c r="L2052" i="4"/>
  <c r="L2066" i="4"/>
  <c r="L2074" i="4"/>
  <c r="L2092" i="4"/>
  <c r="L2120" i="4"/>
  <c r="L1967" i="4"/>
  <c r="L1995" i="4"/>
  <c r="L2041" i="4"/>
  <c r="L2310" i="4"/>
  <c r="L2312" i="4"/>
  <c r="L2309" i="4"/>
  <c r="N2393" i="4"/>
  <c r="N2424" i="4"/>
  <c r="N2425" i="4"/>
  <c r="N2390" i="4"/>
  <c r="N3041" i="4"/>
  <c r="N2811" i="4"/>
  <c r="N3040" i="4"/>
  <c r="N3215" i="4"/>
  <c r="N3231" i="4"/>
  <c r="N3233" i="4"/>
  <c r="N3253" i="4"/>
  <c r="N3260" i="4"/>
  <c r="N3307" i="4"/>
  <c r="N3308" i="4"/>
  <c r="N2906" i="4"/>
  <c r="N2912" i="4"/>
  <c r="N2968" i="4"/>
  <c r="N2988" i="4"/>
  <c r="N3012" i="4"/>
  <c r="N3042" i="4"/>
  <c r="N3386" i="4"/>
  <c r="N3387" i="4"/>
  <c r="N3388" i="4"/>
  <c r="N3393" i="4"/>
  <c r="N3411" i="4"/>
  <c r="N3348" i="4"/>
  <c r="N3358" i="4"/>
  <c r="N3384" i="4"/>
  <c r="N3441" i="4"/>
  <c r="N3457" i="4"/>
  <c r="N3484" i="4"/>
  <c r="N3505" i="4"/>
  <c r="N3513" i="4"/>
  <c r="N3576" i="4"/>
  <c r="N3508" i="4"/>
  <c r="N3575" i="4"/>
  <c r="N3602" i="4"/>
  <c r="N3631" i="4"/>
  <c r="N3687" i="4"/>
  <c r="N3483" i="4"/>
  <c r="N3601" i="4"/>
  <c r="N3630" i="4"/>
  <c r="N3694" i="4"/>
  <c r="N3722" i="4"/>
  <c r="N3723" i="4"/>
  <c r="N3728" i="4"/>
  <c r="N3748" i="4"/>
  <c r="N3780" i="4"/>
  <c r="N3783" i="4"/>
  <c r="N3784" i="4"/>
  <c r="N3787" i="4"/>
  <c r="N3788" i="4"/>
  <c r="N3506" i="4"/>
  <c r="N3538" i="4"/>
  <c r="N3550" i="4"/>
  <c r="N3600" i="4"/>
  <c r="N3855" i="4"/>
  <c r="N3876" i="4"/>
  <c r="N3923" i="4"/>
  <c r="N3931" i="4"/>
  <c r="N3981" i="4"/>
  <c r="N4014" i="4"/>
  <c r="N4108" i="4"/>
  <c r="N4202" i="4"/>
  <c r="N3808" i="4"/>
  <c r="N3828" i="4"/>
  <c r="N3832" i="4"/>
  <c r="N3875" i="4"/>
  <c r="N3934" i="4"/>
  <c r="N4000" i="4"/>
  <c r="N3807" i="4"/>
  <c r="N3933" i="4"/>
  <c r="N3999" i="4"/>
  <c r="N4110" i="4"/>
  <c r="N4200" i="4"/>
  <c r="N4248" i="4"/>
  <c r="N3877" i="4"/>
  <c r="N3924" i="4"/>
  <c r="N3932" i="4"/>
  <c r="N3994" i="4"/>
  <c r="N4002" i="4"/>
  <c r="N4109" i="4"/>
  <c r="N4247" i="4"/>
  <c r="N4333" i="4"/>
  <c r="N4341" i="4"/>
  <c r="N4361" i="4"/>
  <c r="N4362" i="4"/>
  <c r="N4363" i="4"/>
  <c r="N4391" i="4"/>
  <c r="N4401" i="4"/>
  <c r="N4418" i="4"/>
  <c r="N4419" i="4"/>
  <c r="N4420" i="4"/>
  <c r="N4424" i="4"/>
  <c r="N4442" i="4"/>
  <c r="N4443" i="4"/>
  <c r="N4592" i="4"/>
  <c r="N4612" i="4"/>
  <c r="N4780" i="4"/>
  <c r="N4828" i="4"/>
  <c r="N4977" i="4"/>
  <c r="N4995" i="4"/>
  <c r="N5000" i="4"/>
  <c r="N5038" i="4"/>
  <c r="N4111" i="4"/>
  <c r="N4127" i="4"/>
  <c r="N4233" i="4"/>
  <c r="N4257" i="4"/>
  <c r="N4591" i="4"/>
  <c r="N4615" i="4"/>
  <c r="N4831" i="4"/>
  <c r="N4832" i="4"/>
  <c r="N4845" i="4"/>
  <c r="N4846" i="4"/>
  <c r="N4847" i="4"/>
  <c r="N4848" i="4"/>
  <c r="N4849" i="4"/>
  <c r="N5050" i="4"/>
  <c r="N5061" i="4"/>
  <c r="N5075" i="4"/>
  <c r="N5098" i="4"/>
  <c r="N5117" i="4"/>
  <c r="N5118" i="4"/>
  <c r="N5119" i="4"/>
  <c r="N5215" i="4"/>
  <c r="N5229" i="4"/>
  <c r="N4590" i="4"/>
  <c r="N4614" i="4"/>
  <c r="N4782" i="4"/>
  <c r="N4953" i="4"/>
  <c r="N4781" i="4"/>
  <c r="N5355" i="4"/>
  <c r="N5356" i="4"/>
  <c r="N5357" i="4"/>
  <c r="N5358" i="4"/>
  <c r="N6326" i="4"/>
  <c r="N4613" i="4"/>
  <c r="N4872" i="4"/>
  <c r="N4209" i="4"/>
  <c r="N4107" i="4"/>
  <c r="N4589" i="4"/>
  <c r="N4856" i="4"/>
  <c r="N4873" i="4"/>
  <c r="N5360" i="4"/>
  <c r="N5383" i="4"/>
  <c r="N5404" i="4"/>
  <c r="N5426" i="4"/>
  <c r="N5427" i="4"/>
  <c r="N5428" i="4"/>
  <c r="N5429" i="4"/>
  <c r="N5430" i="4"/>
  <c r="N5432" i="4"/>
  <c r="N5449" i="4"/>
  <c r="N5450" i="4"/>
  <c r="N5473" i="4"/>
  <c r="N5525" i="4"/>
  <c r="N5526" i="4"/>
  <c r="N5548" i="4"/>
  <c r="N5550" i="4"/>
  <c r="N5553" i="4"/>
  <c r="N5554" i="4"/>
  <c r="N5579" i="4"/>
  <c r="N5595" i="4"/>
  <c r="N5599" i="4"/>
  <c r="N5600" i="4"/>
  <c r="N5601" i="4"/>
  <c r="N5602" i="4"/>
  <c r="N5613" i="4"/>
  <c r="N5614" i="4"/>
  <c r="N5615" i="4"/>
  <c r="N5616" i="4"/>
  <c r="N5618" i="4"/>
  <c r="N5619" i="4"/>
  <c r="N5620" i="4"/>
  <c r="N5621" i="4"/>
  <c r="N5622" i="4"/>
  <c r="N5623" i="4"/>
  <c r="N5624" i="4"/>
  <c r="N5625" i="4"/>
  <c r="N5632" i="4"/>
  <c r="N5635" i="4"/>
  <c r="N5636" i="4"/>
  <c r="N5650" i="4"/>
  <c r="N5665" i="4"/>
  <c r="N5667" i="4"/>
  <c r="N5668" i="4"/>
  <c r="N5669" i="4"/>
  <c r="N5670" i="4"/>
  <c r="N5671" i="4"/>
  <c r="N5672" i="4"/>
  <c r="N5711" i="4"/>
  <c r="N5724" i="4"/>
  <c r="N5758" i="4"/>
  <c r="N5760" i="4"/>
  <c r="N5863" i="4"/>
  <c r="N5925" i="4"/>
  <c r="N5926" i="4"/>
  <c r="N5977" i="4"/>
  <c r="N6008" i="4"/>
  <c r="N6021" i="4"/>
  <c r="N6161" i="4"/>
  <c r="N6345" i="4"/>
  <c r="N6373" i="4"/>
  <c r="N6092" i="4"/>
  <c r="N6110" i="4"/>
  <c r="N6111" i="4"/>
  <c r="N6329" i="4"/>
  <c r="N6388" i="4"/>
  <c r="N6392" i="4"/>
  <c r="N6428" i="4"/>
  <c r="N5815" i="4"/>
  <c r="N5941" i="4"/>
  <c r="N5942" i="4"/>
  <c r="N5943" i="4"/>
  <c r="N5944" i="4"/>
  <c r="N5945" i="4"/>
  <c r="N5946" i="4"/>
  <c r="N5947" i="4"/>
  <c r="N6487" i="4"/>
  <c r="N5814" i="4"/>
  <c r="N5963" i="4"/>
  <c r="N5972" i="4"/>
  <c r="N5973" i="4"/>
  <c r="N6134" i="4"/>
  <c r="N6253" i="4"/>
  <c r="N6259" i="4"/>
  <c r="N6276" i="4"/>
  <c r="N6279" i="4"/>
  <c r="N6284" i="4"/>
  <c r="N6362" i="4"/>
  <c r="N6486" i="4"/>
  <c r="N6510" i="4"/>
  <c r="N6511" i="4"/>
  <c r="N6514" i="4"/>
  <c r="N6515" i="4"/>
  <c r="N6523" i="4"/>
  <c r="N6540" i="4"/>
  <c r="N6541" i="4"/>
  <c r="N6666" i="4"/>
  <c r="N6667" i="4"/>
  <c r="N6733" i="4"/>
  <c r="N6734" i="4"/>
  <c r="N6740" i="4"/>
  <c r="N6741" i="4"/>
  <c r="N6879" i="4"/>
  <c r="N6485" i="4"/>
  <c r="L8745" i="4"/>
  <c r="L8743" i="4"/>
  <c r="L8741" i="4"/>
  <c r="L8739" i="4"/>
  <c r="L8734" i="4"/>
  <c r="L8728" i="4"/>
  <c r="L8724" i="4"/>
  <c r="L8718" i="4"/>
  <c r="L8714" i="4"/>
  <c r="L8700" i="4"/>
  <c r="L8698" i="4"/>
  <c r="L8696" i="4"/>
  <c r="L8678" i="4"/>
  <c r="L8587" i="4"/>
  <c r="L8585" i="4"/>
  <c r="L8583" i="4"/>
  <c r="L8579" i="4"/>
  <c r="L8577" i="4"/>
  <c r="L8575" i="4"/>
  <c r="L8571" i="4"/>
  <c r="L8555" i="4"/>
  <c r="L8553" i="4"/>
  <c r="L8514" i="4"/>
  <c r="L8512" i="4"/>
  <c r="L8510" i="4"/>
  <c r="L8506" i="4"/>
  <c r="L8504" i="4"/>
  <c r="L8502" i="4"/>
  <c r="L8500" i="4"/>
  <c r="L8496" i="4"/>
  <c r="L8494" i="4"/>
  <c r="L8492" i="4"/>
  <c r="L8488" i="4"/>
  <c r="L8448" i="4"/>
  <c r="L8434" i="4"/>
  <c r="L8432" i="4"/>
  <c r="L8430" i="4"/>
  <c r="L8428" i="4"/>
  <c r="L8424" i="4"/>
  <c r="L8422" i="4"/>
  <c r="L8420" i="4"/>
  <c r="L8418" i="4"/>
  <c r="L8416" i="4"/>
  <c r="L8414" i="4"/>
  <c r="L8410" i="4"/>
  <c r="L8408" i="4"/>
  <c r="L8406" i="4"/>
  <c r="L8398" i="4"/>
  <c r="L8394" i="4"/>
  <c r="L8392" i="4"/>
  <c r="L8360" i="4"/>
  <c r="L8353" i="4"/>
  <c r="L8330" i="4"/>
  <c r="L8329" i="4"/>
  <c r="L8327" i="4"/>
  <c r="L8319" i="4"/>
  <c r="L8312" i="4"/>
  <c r="L8311" i="4"/>
  <c r="L8301" i="4"/>
  <c r="L8299" i="4"/>
  <c r="L8295" i="4"/>
  <c r="L8294" i="4"/>
  <c r="L8278" i="4"/>
  <c r="L8277" i="4"/>
  <c r="L8267" i="4"/>
  <c r="L8262" i="4"/>
  <c r="L8261" i="4"/>
  <c r="L8260" i="4"/>
  <c r="L8259" i="4"/>
  <c r="L8258" i="4"/>
  <c r="L8257" i="4"/>
  <c r="L8249" i="4"/>
  <c r="L8248" i="4"/>
  <c r="L8241" i="4"/>
  <c r="L8240" i="4"/>
  <c r="L8239" i="4"/>
  <c r="L8238" i="4"/>
  <c r="L8237" i="4"/>
  <c r="L8233" i="4"/>
  <c r="L8227" i="4"/>
  <c r="L8221" i="4"/>
  <c r="L8220" i="4"/>
  <c r="L8216" i="4"/>
  <c r="L8215" i="4"/>
  <c r="L8214" i="4"/>
  <c r="L8213" i="4"/>
  <c r="L8210" i="4"/>
  <c r="L8204" i="4"/>
  <c r="L8203" i="4"/>
  <c r="L8202" i="4"/>
  <c r="L8199" i="4"/>
  <c r="L8198" i="4"/>
  <c r="L8186" i="4"/>
  <c r="L8185" i="4"/>
  <c r="L8184" i="4"/>
  <c r="L8183" i="4"/>
  <c r="L8177" i="4"/>
  <c r="L8176" i="4"/>
  <c r="L8175" i="4"/>
  <c r="L8174" i="4"/>
  <c r="L8173" i="4"/>
  <c r="L8172" i="4"/>
  <c r="L8170" i="4"/>
  <c r="L8169" i="4"/>
  <c r="L8168" i="4"/>
  <c r="L8167" i="4"/>
  <c r="L8166" i="4"/>
  <c r="L8165" i="4"/>
  <c r="L8164" i="4"/>
  <c r="L8163" i="4"/>
  <c r="L8162" i="4"/>
  <c r="L8161" i="4"/>
  <c r="L8160" i="4"/>
  <c r="L8159" i="4"/>
  <c r="L8158" i="4"/>
  <c r="L8157" i="4"/>
  <c r="L8156" i="4"/>
  <c r="L8155" i="4"/>
  <c r="L8154" i="4"/>
  <c r="L8152" i="4"/>
  <c r="L8151" i="4"/>
  <c r="L8150" i="4"/>
  <c r="L8148" i="4"/>
  <c r="L8147" i="4"/>
  <c r="L8146" i="4"/>
  <c r="L8145" i="4"/>
  <c r="L8141" i="4"/>
  <c r="L8140" i="4"/>
  <c r="L8135" i="4"/>
  <c r="L8123" i="4"/>
  <c r="L8119" i="4"/>
  <c r="L8115" i="4"/>
  <c r="L8083" i="4"/>
  <c r="L8067" i="4"/>
  <c r="L8039" i="4"/>
  <c r="N8032" i="4"/>
  <c r="L8023" i="4"/>
  <c r="L8015" i="4"/>
  <c r="L7987" i="4"/>
  <c r="L7955" i="4"/>
  <c r="L7951" i="4"/>
  <c r="L7931" i="4"/>
  <c r="L7927" i="4"/>
  <c r="L7923" i="4"/>
  <c r="L7919" i="4"/>
  <c r="L7907" i="4"/>
  <c r="L7875" i="4"/>
  <c r="L7867" i="4"/>
  <c r="L7863" i="4"/>
  <c r="L7855" i="4"/>
  <c r="N7828" i="4"/>
  <c r="L7823" i="4"/>
  <c r="L7791" i="4"/>
  <c r="L7787" i="4"/>
  <c r="L7783" i="4"/>
  <c r="L7767" i="4"/>
  <c r="L7763" i="4"/>
  <c r="L7759" i="4"/>
  <c r="L7723" i="4"/>
  <c r="L7719" i="4"/>
  <c r="L7711" i="4"/>
  <c r="L7703" i="4"/>
  <c r="N7696" i="4"/>
  <c r="N7692" i="4"/>
  <c r="L7691" i="4"/>
  <c r="L7683" i="4"/>
  <c r="L7681" i="4"/>
  <c r="L7679" i="4"/>
  <c r="L7675" i="4"/>
  <c r="L7673" i="4"/>
  <c r="L7669" i="4"/>
  <c r="L7665" i="4"/>
  <c r="L7663" i="4"/>
  <c r="L7661" i="4"/>
  <c r="L7659" i="4"/>
  <c r="L7657" i="4"/>
  <c r="L7655" i="4"/>
  <c r="L7653" i="4"/>
  <c r="L7649" i="4"/>
  <c r="L7643" i="4"/>
  <c r="L7635" i="4"/>
  <c r="L7633" i="4"/>
  <c r="L7631" i="4"/>
  <c r="L7623" i="4"/>
  <c r="L7617" i="4"/>
  <c r="L7607" i="4"/>
  <c r="L7601" i="4"/>
  <c r="L7599" i="4"/>
  <c r="L7591" i="4"/>
  <c r="L7585" i="4"/>
  <c r="L7583" i="4"/>
  <c r="L7577" i="4"/>
  <c r="L7573" i="4"/>
  <c r="L7571" i="4"/>
  <c r="L7553" i="4"/>
  <c r="L7551" i="4"/>
  <c r="L7549" i="4"/>
  <c r="L7531" i="4"/>
  <c r="L7525" i="4"/>
  <c r="L7515" i="4"/>
  <c r="L7501" i="4"/>
  <c r="L7493" i="4"/>
  <c r="L7487" i="4"/>
  <c r="L7485" i="4"/>
  <c r="L7483" i="4"/>
  <c r="L7467" i="4"/>
  <c r="L7455" i="4"/>
  <c r="L7437" i="4"/>
  <c r="L7435" i="4"/>
  <c r="L7431" i="4"/>
  <c r="L7429" i="4"/>
  <c r="L7419" i="4"/>
  <c r="L7415" i="4"/>
  <c r="L7413" i="4"/>
  <c r="L7407" i="4"/>
  <c r="L7405" i="4"/>
  <c r="L7389" i="4"/>
  <c r="L7383" i="4"/>
  <c r="L7375" i="4"/>
  <c r="L7365" i="4"/>
  <c r="L7363" i="4"/>
  <c r="L7359" i="4"/>
  <c r="L7347" i="4"/>
  <c r="L7339" i="4"/>
  <c r="L7333" i="4"/>
  <c r="L7319" i="4"/>
  <c r="L7317" i="4"/>
  <c r="L7315" i="4"/>
  <c r="L7303" i="4"/>
  <c r="L7299" i="4"/>
  <c r="L7297" i="4"/>
  <c r="L7295" i="4"/>
  <c r="L7289" i="4"/>
  <c r="L7287" i="4"/>
  <c r="L7279" i="4"/>
  <c r="L7277" i="4"/>
  <c r="L7275" i="4"/>
  <c r="L7273" i="4"/>
  <c r="L7271" i="4"/>
  <c r="L7261" i="4"/>
  <c r="L7259" i="4"/>
  <c r="L7253" i="4"/>
  <c r="L7249" i="4"/>
  <c r="L7247" i="4"/>
  <c r="L7243" i="4"/>
  <c r="L7235" i="4"/>
  <c r="L7229" i="4"/>
  <c r="L7227" i="4"/>
  <c r="L7225" i="4"/>
  <c r="L7223" i="4"/>
  <c r="L7217" i="4"/>
  <c r="N7210" i="4"/>
  <c r="N7198" i="4"/>
  <c r="N7193" i="4"/>
  <c r="N7190" i="4"/>
  <c r="N7186" i="4"/>
  <c r="N7182" i="4"/>
  <c r="N7155" i="4"/>
  <c r="N7153" i="4"/>
  <c r="N7151" i="4"/>
  <c r="N7139" i="4"/>
  <c r="L7083" i="4"/>
  <c r="L7068" i="4"/>
  <c r="N604" i="4"/>
  <c r="N611" i="4"/>
  <c r="L604" i="4"/>
  <c r="N610" i="4"/>
  <c r="L564" i="4"/>
  <c r="L611" i="4"/>
  <c r="L45" i="4" l="1"/>
  <c r="L880" i="4"/>
  <c r="L882" i="4"/>
  <c r="L884" i="4"/>
  <c r="L902" i="4"/>
  <c r="L908" i="4"/>
  <c r="L910" i="4"/>
  <c r="L881" i="4"/>
  <c r="L883" i="4"/>
  <c r="L901" i="4"/>
  <c r="L907" i="4"/>
  <c r="L909" i="4"/>
  <c r="L1050" i="4"/>
  <c r="L1134" i="4"/>
  <c r="L1180" i="4"/>
  <c r="L1051" i="4"/>
  <c r="L1053" i="4"/>
  <c r="L1123" i="4"/>
  <c r="L1179" i="4"/>
  <c r="L1181" i="4"/>
  <c r="L1318" i="4"/>
  <c r="L1324" i="4"/>
  <c r="L1405" i="4"/>
  <c r="L1407" i="4"/>
  <c r="L1415" i="4"/>
  <c r="L1457" i="4"/>
  <c r="L1504" i="4"/>
  <c r="L1506" i="4"/>
  <c r="L1518" i="4"/>
  <c r="L1644" i="4"/>
  <c r="L1646" i="4"/>
  <c r="L1688" i="4"/>
  <c r="L1690" i="4"/>
  <c r="L1726" i="4"/>
  <c r="L1728" i="4"/>
  <c r="L1748" i="4"/>
  <c r="L1778" i="4"/>
  <c r="L1780" i="4"/>
  <c r="L1319" i="4"/>
  <c r="L1325" i="4"/>
  <c r="L1406" i="4"/>
  <c r="L1408" i="4"/>
  <c r="L1416" i="4"/>
  <c r="L1503" i="4"/>
  <c r="L1505" i="4"/>
  <c r="L1517" i="4"/>
  <c r="L1519" i="4"/>
  <c r="L1645" i="4"/>
  <c r="L1687" i="4"/>
  <c r="L1689" i="4"/>
  <c r="L1691" i="4"/>
  <c r="L1725" i="4"/>
  <c r="L1727" i="4"/>
  <c r="L1763" i="4"/>
  <c r="L1777" i="4"/>
  <c r="L1779" i="4"/>
  <c r="L1853" i="4"/>
  <c r="L1867" i="4"/>
  <c r="L1901" i="4"/>
  <c r="L1915" i="4"/>
  <c r="L1917" i="4"/>
  <c r="L1922" i="4"/>
  <c r="L1924" i="4"/>
  <c r="L1931" i="4"/>
  <c r="L1982" i="4"/>
  <c r="L2057" i="4"/>
  <c r="L2083" i="4"/>
  <c r="L2103" i="4"/>
  <c r="L2105" i="4"/>
  <c r="L1783" i="4"/>
  <c r="L1785" i="4"/>
  <c r="L1862" i="4"/>
  <c r="L1903" i="4"/>
  <c r="L1905" i="4"/>
  <c r="L1912" i="4"/>
  <c r="L1919" i="4"/>
  <c r="L1921" i="4"/>
  <c r="L1926" i="4"/>
  <c r="L1928" i="4"/>
  <c r="L1940" i="4"/>
  <c r="L1984" i="4"/>
  <c r="L2008" i="4"/>
  <c r="L1781" i="4"/>
  <c r="L1852" i="4"/>
  <c r="L1861" i="4"/>
  <c r="L1884" i="4"/>
  <c r="L1893" i="4"/>
  <c r="L1914" i="4"/>
  <c r="L1916" i="4"/>
  <c r="L1923" i="4"/>
  <c r="L1925" i="4"/>
  <c r="L1930" i="4"/>
  <c r="L1932" i="4"/>
  <c r="L1939" i="4"/>
  <c r="L2056" i="4"/>
  <c r="L2058" i="4"/>
  <c r="L2078" i="4"/>
  <c r="L2104" i="4"/>
  <c r="L2108" i="4"/>
  <c r="L2136" i="4"/>
  <c r="L1782" i="4"/>
  <c r="L1784" i="4"/>
  <c r="L1904" i="4"/>
  <c r="L1913" i="4"/>
  <c r="L1918" i="4"/>
  <c r="L1920" i="4"/>
  <c r="L1927" i="4"/>
  <c r="L1929" i="4"/>
  <c r="L1941" i="4"/>
  <c r="L1985" i="4"/>
  <c r="L2135" i="4"/>
  <c r="L2138" i="4"/>
  <c r="L2143" i="4"/>
  <c r="L2361" i="4"/>
  <c r="L2498" i="4"/>
  <c r="L2507" i="4"/>
  <c r="L2142" i="4"/>
  <c r="L2163" i="4"/>
  <c r="L2165" i="4"/>
  <c r="L2171" i="4"/>
  <c r="L2173" i="4"/>
  <c r="L2175" i="4"/>
  <c r="L2177" i="4"/>
  <c r="L2215" i="4"/>
  <c r="L2231" i="4"/>
  <c r="L2233" i="4"/>
  <c r="L2235" i="4"/>
  <c r="L2241" i="4"/>
  <c r="L2281" i="4"/>
  <c r="L2301" i="4"/>
  <c r="L2289" i="4"/>
  <c r="L2352" i="4"/>
  <c r="L2673" i="4"/>
  <c r="L2162" i="4"/>
  <c r="L2164" i="4"/>
  <c r="L2166" i="4"/>
  <c r="L2172" i="4"/>
  <c r="L2176" i="4"/>
  <c r="L2178" i="4"/>
  <c r="L2194" i="4"/>
  <c r="L2216" i="4"/>
  <c r="L2230" i="4"/>
  <c r="L2232" i="4"/>
  <c r="L2234" i="4"/>
  <c r="L2242" i="4"/>
  <c r="L2282" i="4"/>
  <c r="L2697" i="4"/>
  <c r="L3101" i="4"/>
  <c r="L3121" i="4"/>
  <c r="L3123" i="4"/>
  <c r="L3171" i="4"/>
  <c r="L3120" i="4"/>
  <c r="L3172" i="4"/>
  <c r="L3176" i="4"/>
  <c r="L6607" i="4"/>
  <c r="L6777" i="4"/>
  <c r="L6771" i="4"/>
  <c r="L6843" i="4"/>
  <c r="L6842" i="4"/>
  <c r="L6845" i="4"/>
  <c r="L6849" i="4"/>
  <c r="L6941" i="4"/>
  <c r="L6942" i="4"/>
  <c r="L6945" i="4"/>
  <c r="L6986" i="4"/>
  <c r="L6987" i="4"/>
  <c r="L6993" i="4"/>
  <c r="L6608" i="4"/>
  <c r="L6770" i="4"/>
  <c r="L6844" i="4"/>
  <c r="L7293" i="4"/>
  <c r="L7301" i="4"/>
  <c r="L7305" i="4"/>
  <c r="L7307" i="4"/>
  <c r="L7371" i="4"/>
  <c r="L7425" i="4"/>
  <c r="L7445" i="4"/>
  <c r="L7447" i="4"/>
  <c r="L7449" i="4"/>
  <c r="L7451" i="4"/>
  <c r="L7461" i="4"/>
  <c r="L7463" i="4"/>
  <c r="L7465" i="4"/>
  <c r="L7489" i="4"/>
  <c r="L7491" i="4"/>
  <c r="L7495" i="4"/>
  <c r="L7497" i="4"/>
  <c r="L7499" i="4"/>
  <c r="L7521" i="4"/>
  <c r="L7547" i="4"/>
  <c r="L7557" i="4"/>
  <c r="L7589" i="4"/>
  <c r="L7609" i="4"/>
  <c r="L7611" i="4"/>
  <c r="L7613" i="4"/>
  <c r="L7739" i="4"/>
  <c r="L7775" i="4"/>
  <c r="L7799" i="4"/>
  <c r="L7859" i="4"/>
  <c r="L7895" i="4"/>
  <c r="L7915" i="4"/>
  <c r="L7935" i="4"/>
  <c r="L7959" i="4"/>
  <c r="L7963" i="4"/>
  <c r="L7995" i="4"/>
  <c r="L7999" i="4"/>
  <c r="L8047" i="4"/>
  <c r="L8051" i="4"/>
  <c r="L8059" i="4"/>
  <c r="L8063" i="4"/>
  <c r="L8079" i="4"/>
  <c r="L8268" i="4"/>
  <c r="L8276" i="4"/>
  <c r="L8283" i="4"/>
  <c r="L8284" i="4"/>
  <c r="L8285" i="4"/>
  <c r="L8286" i="4"/>
  <c r="L8287" i="4"/>
  <c r="L8288" i="4"/>
  <c r="L8289" i="4"/>
  <c r="L8290" i="4"/>
  <c r="L8291" i="4"/>
  <c r="L8321" i="4"/>
  <c r="L8322" i="4"/>
  <c r="L8730" i="4"/>
  <c r="L7090" i="4"/>
  <c r="L7102" i="4"/>
  <c r="L7106" i="4"/>
  <c r="L7746" i="4"/>
  <c r="L7798" i="4"/>
  <c r="L7802" i="4"/>
  <c r="L7858" i="4"/>
  <c r="L7866" i="4"/>
  <c r="L7902" i="4"/>
  <c r="L7914" i="4"/>
  <c r="L7934" i="4"/>
  <c r="L7962" i="4"/>
  <c r="L7998" i="4"/>
  <c r="L8046" i="4"/>
  <c r="L8058" i="4"/>
  <c r="L8062" i="4"/>
  <c r="L8078" i="4"/>
  <c r="L8082" i="4"/>
  <c r="L7252" i="4"/>
  <c r="L7294" i="4"/>
  <c r="L7300" i="4"/>
  <c r="L7302" i="4"/>
  <c r="L7306" i="4"/>
  <c r="L7370" i="4"/>
  <c r="L7372" i="4"/>
  <c r="L7422" i="4"/>
  <c r="L7424" i="4"/>
  <c r="L7446" i="4"/>
  <c r="L7448" i="4"/>
  <c r="L7450" i="4"/>
  <c r="L7452" i="4"/>
  <c r="L7462" i="4"/>
  <c r="L7464" i="4"/>
  <c r="L7466" i="4"/>
  <c r="L7490" i="4"/>
  <c r="L7492" i="4"/>
  <c r="L7494" i="4"/>
  <c r="L7496" i="4"/>
  <c r="L7498" i="4"/>
  <c r="L7520" i="4"/>
  <c r="L7522" i="4"/>
  <c r="L7524" i="4"/>
  <c r="L7570" i="4"/>
  <c r="L7588" i="4"/>
  <c r="L7793" i="4"/>
  <c r="L7801" i="4"/>
  <c r="L7901" i="4"/>
  <c r="L7933" i="4"/>
  <c r="L7961" i="4"/>
  <c r="L7997" i="4"/>
  <c r="L8053" i="4"/>
  <c r="L8061" i="4"/>
  <c r="L8065" i="4"/>
  <c r="L8081" i="4"/>
  <c r="L7089" i="4"/>
  <c r="L7103" i="4"/>
  <c r="L7105" i="4"/>
  <c r="L7107" i="4"/>
  <c r="L7728" i="4"/>
  <c r="L7792" i="4"/>
  <c r="L7800" i="4"/>
  <c r="L7856" i="4"/>
  <c r="L7900" i="4"/>
  <c r="L7932" i="4"/>
  <c r="L7960" i="4"/>
  <c r="L7968" i="4"/>
  <c r="L7996" i="4"/>
  <c r="L8044" i="4"/>
  <c r="L8048" i="4"/>
  <c r="L8060" i="4"/>
  <c r="L8064" i="4"/>
  <c r="L8080" i="4"/>
  <c r="L8727" i="4"/>
  <c r="L613" i="4"/>
  <c r="L619" i="4"/>
  <c r="L608" i="4"/>
  <c r="L626" i="4"/>
  <c r="L628" i="4"/>
  <c r="L630" i="4"/>
  <c r="L632" i="4"/>
  <c r="L627" i="4"/>
  <c r="L607" i="4"/>
  <c r="L629" i="4"/>
  <c r="L633" i="4"/>
  <c r="L609" i="4"/>
  <c r="L625" i="4"/>
  <c r="L631" i="4"/>
  <c r="L1166" i="4"/>
  <c r="L1145" i="4"/>
  <c r="L1165" i="4"/>
  <c r="L1171" i="4"/>
  <c r="L1817" i="4"/>
  <c r="L1819" i="4"/>
  <c r="L1829" i="4"/>
  <c r="L1843" i="4"/>
  <c r="L1816" i="4"/>
  <c r="L1818" i="4"/>
  <c r="L2365" i="4"/>
  <c r="L2387" i="4"/>
  <c r="L2429" i="4"/>
  <c r="L2439" i="4"/>
  <c r="L2366" i="4"/>
  <c r="L2372" i="4"/>
  <c r="L2396" i="4"/>
  <c r="L2681" i="4"/>
  <c r="L2683" i="4"/>
  <c r="L2262" i="4"/>
  <c r="L2756" i="4"/>
  <c r="L2769" i="4"/>
  <c r="L2842" i="4"/>
  <c r="L2849" i="4"/>
  <c r="L2956" i="4"/>
  <c r="L2969" i="4"/>
  <c r="L2970" i="4"/>
  <c r="L2974" i="4"/>
  <c r="L3023" i="4"/>
  <c r="L2680" i="4"/>
  <c r="L2720" i="4"/>
  <c r="L2726" i="4"/>
  <c r="L2734" i="4"/>
  <c r="L2753" i="4"/>
  <c r="L3065" i="4"/>
  <c r="L3067" i="4"/>
  <c r="L3135" i="4"/>
  <c r="L3159" i="4"/>
  <c r="L3161" i="4"/>
  <c r="L3191" i="4"/>
  <c r="L2682" i="4"/>
  <c r="L2754" i="4"/>
  <c r="L2768" i="4"/>
  <c r="L2770" i="4"/>
  <c r="L2850" i="4"/>
  <c r="L2871" i="4"/>
  <c r="L2755" i="4"/>
  <c r="L2848" i="4"/>
  <c r="L2851" i="4"/>
  <c r="L3046" i="4"/>
  <c r="L3064" i="4"/>
  <c r="L3066" i="4"/>
  <c r="L3140" i="4"/>
  <c r="L3158" i="4"/>
  <c r="L3160" i="4"/>
  <c r="L3162" i="4"/>
  <c r="L3164" i="4"/>
  <c r="L3190" i="4"/>
  <c r="L3205" i="4"/>
  <c r="L3225" i="4"/>
  <c r="L3226" i="4"/>
  <c r="L3250" i="4"/>
  <c r="L3288" i="4"/>
  <c r="L3297" i="4"/>
  <c r="L3313" i="4"/>
  <c r="L3315" i="4"/>
  <c r="L3316" i="4"/>
  <c r="L3317" i="4"/>
  <c r="L3318" i="4"/>
  <c r="L3319" i="4"/>
  <c r="L3334" i="4"/>
  <c r="L3364" i="4"/>
  <c r="L3368" i="4"/>
  <c r="L3322" i="4"/>
  <c r="L3326" i="4"/>
  <c r="L3333" i="4"/>
  <c r="L3363" i="4"/>
  <c r="L3438" i="4"/>
  <c r="L3529" i="4"/>
  <c r="L3582" i="4"/>
  <c r="L3655" i="4"/>
  <c r="L3763" i="4"/>
  <c r="L3764" i="4"/>
  <c r="L3767" i="4"/>
  <c r="L3777" i="4"/>
  <c r="L3555" i="4"/>
  <c r="L3557" i="4"/>
  <c r="L3559" i="4"/>
  <c r="L3606" i="4"/>
  <c r="L3530" i="4"/>
  <c r="L3581" i="4"/>
  <c r="L3583" i="4"/>
  <c r="L3556" i="4"/>
  <c r="L3558" i="4"/>
  <c r="L3791" i="4"/>
  <c r="L3814" i="4"/>
  <c r="L3960" i="4"/>
  <c r="L4034" i="4"/>
  <c r="L4040" i="4"/>
  <c r="L3838" i="4"/>
  <c r="L3842" i="4"/>
  <c r="L3844" i="4"/>
  <c r="L3846" i="4"/>
  <c r="L3848" i="4"/>
  <c r="L3894" i="4"/>
  <c r="L3940" i="4"/>
  <c r="L3944" i="4"/>
  <c r="L3982" i="4"/>
  <c r="L3992" i="4"/>
  <c r="L4207" i="4"/>
  <c r="L4231" i="4"/>
  <c r="L3843" i="4"/>
  <c r="L3845" i="4"/>
  <c r="L3847" i="4"/>
  <c r="L3851" i="4"/>
  <c r="L3941" i="4"/>
  <c r="L4132" i="4"/>
  <c r="L4136" i="4"/>
  <c r="L4206" i="4"/>
  <c r="L4230" i="4"/>
  <c r="L4399" i="4"/>
  <c r="L4949" i="4"/>
  <c r="L4975" i="4"/>
  <c r="L4323" i="4"/>
  <c r="L4350" i="4"/>
  <c r="L4948" i="4"/>
  <c r="L4974" i="4"/>
  <c r="L4351" i="4"/>
  <c r="L4947" i="4"/>
  <c r="L4951" i="4"/>
  <c r="L5045" i="4"/>
  <c r="L5092" i="4"/>
  <c r="L6189" i="4"/>
  <c r="L6334" i="4"/>
  <c r="L4398" i="4"/>
  <c r="L5093" i="4"/>
  <c r="L5567" i="4"/>
  <c r="L5716" i="4"/>
  <c r="L5720" i="4"/>
  <c r="L5736" i="4"/>
  <c r="L5737" i="4"/>
  <c r="L5745" i="4"/>
  <c r="L5043" i="4"/>
  <c r="L5094" i="4"/>
  <c r="L4366" i="4"/>
  <c r="L4950" i="4"/>
  <c r="L5044" i="4"/>
  <c r="L5048" i="4"/>
  <c r="L5064" i="4"/>
  <c r="L5091" i="4"/>
  <c r="L5095" i="4"/>
  <c r="L5232" i="4"/>
  <c r="L5257" i="4"/>
  <c r="L5263" i="4"/>
  <c r="L5956" i="4"/>
  <c r="L6052" i="4"/>
  <c r="L6060" i="4"/>
  <c r="L6123" i="4"/>
  <c r="L6127" i="4"/>
  <c r="L6142" i="4"/>
  <c r="L6230" i="4"/>
  <c r="L6308" i="4"/>
  <c r="L6436" i="4"/>
  <c r="L6460" i="4"/>
  <c r="L6464" i="4"/>
  <c r="L5955" i="4"/>
  <c r="L6051" i="4"/>
  <c r="L6059" i="4"/>
  <c r="L6095" i="4"/>
  <c r="L6126" i="4"/>
  <c r="L6141" i="4"/>
  <c r="L6145" i="4"/>
  <c r="L6153" i="4"/>
  <c r="L6229" i="4"/>
  <c r="L6237" i="4"/>
  <c r="L6272" i="4"/>
  <c r="L6289" i="4"/>
  <c r="L6299" i="4"/>
  <c r="L6459" i="4"/>
  <c r="L6463" i="4"/>
  <c r="L6574" i="4"/>
  <c r="L6575" i="4"/>
  <c r="L6576" i="4"/>
  <c r="L6591" i="4"/>
  <c r="L6594" i="4"/>
  <c r="L6618" i="4"/>
  <c r="L6647" i="4"/>
  <c r="L6659" i="4"/>
  <c r="L6679" i="4"/>
  <c r="L6687" i="4"/>
  <c r="L6744" i="4"/>
  <c r="L6082" i="4"/>
  <c r="L6098" i="4"/>
  <c r="L6125" i="4"/>
  <c r="L6129" i="4"/>
  <c r="L6144" i="4"/>
  <c r="L6190" i="4"/>
  <c r="L6232" i="4"/>
  <c r="L6236" i="4"/>
  <c r="L6263" i="4"/>
  <c r="L6288" i="4"/>
  <c r="L6370" i="4"/>
  <c r="L6434" i="4"/>
  <c r="L6442" i="4"/>
  <c r="L6462" i="4"/>
  <c r="L6636" i="4"/>
  <c r="L6684" i="4"/>
  <c r="L6716" i="4"/>
  <c r="L6833" i="4"/>
  <c r="L5961" i="4"/>
  <c r="L6053" i="4"/>
  <c r="L6061" i="4"/>
  <c r="L6097" i="4"/>
  <c r="L6124" i="4"/>
  <c r="L6128" i="4"/>
  <c r="L6143" i="4"/>
  <c r="L6169" i="4"/>
  <c r="L6231" i="4"/>
  <c r="L6262" i="4"/>
  <c r="L6323" i="4"/>
  <c r="L6365" i="4"/>
  <c r="L6461" i="4"/>
  <c r="L6465" i="4"/>
  <c r="L6590" i="4"/>
  <c r="L6710" i="4"/>
  <c r="L6648" i="4"/>
  <c r="L6677" i="4"/>
  <c r="L6831" i="4"/>
  <c r="L6680" i="4"/>
  <c r="L6717" i="4"/>
  <c r="L6781" i="4"/>
  <c r="L6830" i="4"/>
  <c r="L6832" i="4"/>
  <c r="L6875" i="4"/>
  <c r="L6884" i="4"/>
  <c r="L6949" i="4"/>
  <c r="L6950" i="4"/>
  <c r="L6951" i="4"/>
  <c r="L6954" i="4"/>
  <c r="L7020" i="4"/>
  <c r="L6811" i="4"/>
  <c r="L7625" i="4"/>
  <c r="L7835" i="4"/>
  <c r="L7843" i="4"/>
  <c r="L7146" i="4"/>
  <c r="L7148" i="4"/>
  <c r="L7156" i="4"/>
  <c r="L7158" i="4"/>
  <c r="L7160" i="4"/>
  <c r="L7197" i="4"/>
  <c r="L7838" i="4"/>
  <c r="L7220" i="4"/>
  <c r="L7574" i="4"/>
  <c r="L7141" i="4"/>
  <c r="L7147" i="4"/>
  <c r="L7149" i="4"/>
  <c r="L7157" i="4"/>
  <c r="L7159" i="4"/>
  <c r="L7161" i="4"/>
  <c r="L7844" i="4"/>
  <c r="N46" i="4"/>
  <c r="N617" i="4"/>
  <c r="N616" i="4"/>
  <c r="N618" i="4"/>
  <c r="N861" i="4"/>
  <c r="N863" i="4"/>
  <c r="N865" i="4"/>
  <c r="N867" i="4"/>
  <c r="N879" i="4"/>
  <c r="N911" i="4"/>
  <c r="N913" i="4"/>
  <c r="N921" i="4"/>
  <c r="N856" i="4"/>
  <c r="N862" i="4"/>
  <c r="N864" i="4"/>
  <c r="N866" i="4"/>
  <c r="N878" i="4"/>
  <c r="N912" i="4"/>
  <c r="N914" i="4"/>
  <c r="N1052" i="4"/>
  <c r="N1122" i="4"/>
  <c r="N1182" i="4"/>
  <c r="N1049" i="4"/>
  <c r="N1327" i="4"/>
  <c r="N1507" i="4"/>
  <c r="N1509" i="4"/>
  <c r="N1515" i="4"/>
  <c r="N1551" i="4"/>
  <c r="N1623" i="4"/>
  <c r="N1625" i="4"/>
  <c r="N1643" i="4"/>
  <c r="N1729" i="4"/>
  <c r="N1743" i="4"/>
  <c r="N1326" i="4"/>
  <c r="N1328" i="4"/>
  <c r="N1508" i="4"/>
  <c r="N1516" i="4"/>
  <c r="N1624" i="4"/>
  <c r="N1626" i="4"/>
  <c r="N1730" i="4"/>
  <c r="N1854" i="4"/>
  <c r="N1895" i="4"/>
  <c r="N1911" i="4"/>
  <c r="N2009" i="4"/>
  <c r="N1860" i="4"/>
  <c r="N1899" i="4"/>
  <c r="N2055" i="4"/>
  <c r="N2059" i="4"/>
  <c r="N2077" i="4"/>
  <c r="N1894" i="4"/>
  <c r="N1910" i="4"/>
  <c r="N2010" i="4"/>
  <c r="N2139" i="4"/>
  <c r="N1859" i="4"/>
  <c r="N1868" i="4"/>
  <c r="N1907" i="4"/>
  <c r="N1909" i="4"/>
  <c r="N1983" i="4"/>
  <c r="N1986" i="4"/>
  <c r="N2007" i="4"/>
  <c r="N2102" i="4"/>
  <c r="N2170" i="4"/>
  <c r="N2174" i="4"/>
  <c r="N2180" i="4"/>
  <c r="N2182" i="4"/>
  <c r="N2184" i="4"/>
  <c r="N2186" i="4"/>
  <c r="N2192" i="4"/>
  <c r="N2302" i="4"/>
  <c r="N2327" i="4"/>
  <c r="N2328" i="4"/>
  <c r="N2519" i="4"/>
  <c r="N2353" i="4"/>
  <c r="N2137" i="4"/>
  <c r="N2167" i="4"/>
  <c r="N2179" i="4"/>
  <c r="N2181" i="4"/>
  <c r="N2183" i="4"/>
  <c r="N2185" i="4"/>
  <c r="N2187" i="4"/>
  <c r="N2193" i="4"/>
  <c r="N2283" i="4"/>
  <c r="N2314" i="4"/>
  <c r="N2354" i="4"/>
  <c r="N2499" i="4"/>
  <c r="N2506" i="4"/>
  <c r="N2522" i="4"/>
  <c r="N2665" i="4"/>
  <c r="N3128" i="4"/>
  <c r="N6846" i="4"/>
  <c r="N6847" i="4"/>
  <c r="N6772" i="4"/>
  <c r="N6943" i="4"/>
  <c r="N6988" i="4"/>
  <c r="N6992" i="4"/>
  <c r="N7083" i="4"/>
  <c r="N7085" i="4"/>
  <c r="N7087" i="4"/>
  <c r="N7740" i="4"/>
  <c r="N7776" i="4"/>
  <c r="N7796" i="4"/>
  <c r="N7916" i="4"/>
  <c r="N7920" i="4"/>
  <c r="N7924" i="4"/>
  <c r="N8068" i="4"/>
  <c r="N8076" i="4"/>
  <c r="N8084" i="4"/>
  <c r="N7295" i="4"/>
  <c r="N7297" i="4"/>
  <c r="N7299" i="4"/>
  <c r="N7303" i="4"/>
  <c r="N7467" i="4"/>
  <c r="N7483" i="4"/>
  <c r="N7485" i="4"/>
  <c r="N7487" i="4"/>
  <c r="N7493" i="4"/>
  <c r="N7591" i="4"/>
  <c r="N7791" i="4"/>
  <c r="N7867" i="4"/>
  <c r="N7919" i="4"/>
  <c r="N7923" i="4"/>
  <c r="N7927" i="4"/>
  <c r="N7931" i="4"/>
  <c r="N8067" i="4"/>
  <c r="N8083" i="4"/>
  <c r="N7088" i="4"/>
  <c r="N7104" i="4"/>
  <c r="N7794" i="4"/>
  <c r="N7922" i="4"/>
  <c r="N7926" i="4"/>
  <c r="N7930" i="4"/>
  <c r="N7938" i="4"/>
  <c r="N8050" i="4"/>
  <c r="N8066" i="4"/>
  <c r="N8267" i="4"/>
  <c r="N8277" i="4"/>
  <c r="N8278" i="4"/>
  <c r="N8323" i="4"/>
  <c r="N7296" i="4"/>
  <c r="N7298" i="4"/>
  <c r="N7304" i="4"/>
  <c r="N7484" i="4"/>
  <c r="N7486" i="4"/>
  <c r="N7488" i="4"/>
  <c r="N7558" i="4"/>
  <c r="N7590" i="4"/>
  <c r="N7610" i="4"/>
  <c r="N7612" i="4"/>
  <c r="N7797" i="4"/>
  <c r="N7857" i="4"/>
  <c r="N7921" i="4"/>
  <c r="N7925" i="4"/>
  <c r="N7937" i="4"/>
  <c r="N8049" i="4"/>
  <c r="N8077" i="4"/>
  <c r="L3275" i="4"/>
  <c r="L5785" i="4"/>
  <c r="L49" i="4"/>
  <c r="L61" i="4"/>
  <c r="L63" i="4"/>
  <c r="L65" i="4"/>
  <c r="L89" i="4"/>
  <c r="L91" i="4"/>
  <c r="L99" i="4"/>
  <c r="L101" i="4"/>
  <c r="L107" i="4"/>
  <c r="L111" i="4"/>
  <c r="L113" i="4"/>
  <c r="L50" i="4"/>
  <c r="L64" i="4"/>
  <c r="L88" i="4"/>
  <c r="L90" i="4"/>
  <c r="L92" i="4"/>
  <c r="L98" i="4"/>
  <c r="L100" i="4"/>
  <c r="L362" i="4"/>
  <c r="L359" i="4"/>
  <c r="L361" i="4"/>
  <c r="L360" i="4"/>
  <c r="L429" i="4"/>
  <c r="L426" i="4"/>
  <c r="L428" i="4"/>
  <c r="L440" i="4"/>
  <c r="L665" i="4"/>
  <c r="L685" i="4"/>
  <c r="L687" i="4"/>
  <c r="L691" i="4"/>
  <c r="L854" i="4"/>
  <c r="L872" i="4"/>
  <c r="L892" i="4"/>
  <c r="L896" i="4"/>
  <c r="L898" i="4"/>
  <c r="L1020" i="4"/>
  <c r="L664" i="4"/>
  <c r="L666" i="4"/>
  <c r="L686" i="4"/>
  <c r="L688" i="4"/>
  <c r="L690" i="4"/>
  <c r="L869" i="4"/>
  <c r="L871" i="4"/>
  <c r="L873" i="4"/>
  <c r="L875" i="4"/>
  <c r="L893" i="4"/>
  <c r="L895" i="4"/>
  <c r="L923" i="4"/>
  <c r="L1026" i="4"/>
  <c r="L1028" i="4"/>
  <c r="L1046" i="4"/>
  <c r="L1078" i="4"/>
  <c r="L1119" i="4"/>
  <c r="L1135" i="4"/>
  <c r="L1137" i="4"/>
  <c r="L1336" i="4"/>
  <c r="L1332" i="4"/>
  <c r="L1334" i="4"/>
  <c r="L1363" i="4"/>
  <c r="L1383" i="4"/>
  <c r="L1389" i="4"/>
  <c r="L1393" i="4"/>
  <c r="L1395" i="4"/>
  <c r="L1397" i="4"/>
  <c r="L1399" i="4"/>
  <c r="L1419" i="4"/>
  <c r="L1433" i="4"/>
  <c r="L1554" i="4"/>
  <c r="L1556" i="4"/>
  <c r="L1600" i="4"/>
  <c r="L1602" i="4"/>
  <c r="L1620" i="4"/>
  <c r="L1632" i="4"/>
  <c r="L1634" i="4"/>
  <c r="L1636" i="4"/>
  <c r="L1736" i="4"/>
  <c r="L1738" i="4"/>
  <c r="L1740" i="4"/>
  <c r="L1750" i="4"/>
  <c r="L1362" i="4"/>
  <c r="L1329" i="4"/>
  <c r="L1333" i="4"/>
  <c r="L1335" i="4"/>
  <c r="L1388" i="4"/>
  <c r="L1394" i="4"/>
  <c r="L1396" i="4"/>
  <c r="L1400" i="4"/>
  <c r="L1418" i="4"/>
  <c r="L1420" i="4"/>
  <c r="L1432" i="4"/>
  <c r="L1436" i="4"/>
  <c r="L1458" i="4"/>
  <c r="L1555" i="4"/>
  <c r="L1601" i="4"/>
  <c r="L1603" i="4"/>
  <c r="L1619" i="4"/>
  <c r="L1631" i="4"/>
  <c r="L1633" i="4"/>
  <c r="L1635" i="4"/>
  <c r="L1637" i="4"/>
  <c r="L1737" i="4"/>
  <c r="L1739" i="4"/>
  <c r="L1961" i="4"/>
  <c r="L1964" i="4"/>
  <c r="L1980" i="4"/>
  <c r="L2031" i="4"/>
  <c r="L2036" i="4"/>
  <c r="L2061" i="4"/>
  <c r="L2087" i="4"/>
  <c r="L2089" i="4"/>
  <c r="L2099" i="4"/>
  <c r="L2113" i="4"/>
  <c r="L2115" i="4"/>
  <c r="L2117" i="4"/>
  <c r="L1963" i="4"/>
  <c r="L1989" i="4"/>
  <c r="L1960" i="4"/>
  <c r="L2003" i="4"/>
  <c r="L2005" i="4"/>
  <c r="L2012" i="4"/>
  <c r="L2030" i="4"/>
  <c r="L2060" i="4"/>
  <c r="L2076" i="4"/>
  <c r="L2088" i="4"/>
  <c r="L2098" i="4"/>
  <c r="L2110" i="4"/>
  <c r="L2114" i="4"/>
  <c r="L2116" i="4"/>
  <c r="L2118" i="4"/>
  <c r="L1870" i="4"/>
  <c r="L1946" i="4"/>
  <c r="L1959" i="4"/>
  <c r="L1962" i="4"/>
  <c r="L1988" i="4"/>
  <c r="L2357" i="4"/>
  <c r="L2359" i="4"/>
  <c r="L2666" i="4"/>
  <c r="L2668" i="4"/>
  <c r="L2672" i="4"/>
  <c r="L2303" i="4"/>
  <c r="L2502" i="4"/>
  <c r="L2330" i="4"/>
  <c r="L2331" i="4"/>
  <c r="L2332" i="4"/>
  <c r="L2356" i="4"/>
  <c r="L2360" i="4"/>
  <c r="L2501" i="4"/>
  <c r="L2667" i="4"/>
  <c r="L2304" i="4"/>
  <c r="L2505" i="4"/>
  <c r="L2521" i="4"/>
  <c r="L3125" i="4"/>
  <c r="L3127" i="4"/>
  <c r="L3126" i="4"/>
  <c r="L7341" i="4"/>
  <c r="L7343" i="4"/>
  <c r="L7537" i="4"/>
  <c r="L7539" i="4"/>
  <c r="L7541" i="4"/>
  <c r="L7563" i="4"/>
  <c r="L7569" i="4"/>
  <c r="L7731" i="4"/>
  <c r="L7755" i="4"/>
  <c r="L7887" i="4"/>
  <c r="L7891" i="4"/>
  <c r="L7971" i="4"/>
  <c r="L8091" i="4"/>
  <c r="L8280" i="4"/>
  <c r="L8325" i="4"/>
  <c r="L8436" i="4"/>
  <c r="L8440" i="4"/>
  <c r="L8442" i="4"/>
  <c r="L8444" i="4"/>
  <c r="L8536" i="4"/>
  <c r="L8708" i="4"/>
  <c r="L8710" i="4"/>
  <c r="L7778" i="4"/>
  <c r="L7870" i="4"/>
  <c r="L7890" i="4"/>
  <c r="L8086" i="4"/>
  <c r="L8090" i="4"/>
  <c r="L8106" i="4"/>
  <c r="L7342" i="4"/>
  <c r="L7354" i="4"/>
  <c r="L7538" i="4"/>
  <c r="L7540" i="4"/>
  <c r="L7542" i="4"/>
  <c r="L7546" i="4"/>
  <c r="L7562" i="4"/>
  <c r="L7568" i="4"/>
  <c r="L7789" i="4"/>
  <c r="L7869" i="4"/>
  <c r="L7893" i="4"/>
  <c r="L8093" i="4"/>
  <c r="L7732" i="4"/>
  <c r="L7748" i="4"/>
  <c r="L7756" i="4"/>
  <c r="L7892" i="4"/>
  <c r="L7936" i="4"/>
  <c r="L7940" i="4"/>
  <c r="L8092" i="4"/>
  <c r="L8100" i="4"/>
  <c r="L8108" i="4"/>
  <c r="L8435" i="4"/>
  <c r="L8437" i="4"/>
  <c r="L8439" i="4"/>
  <c r="L8441" i="4"/>
  <c r="L8443" i="4"/>
  <c r="L8445" i="4"/>
  <c r="L8681" i="4"/>
  <c r="L8703" i="4"/>
  <c r="L8707" i="4"/>
  <c r="L8709" i="4"/>
  <c r="L8725" i="4"/>
  <c r="L8731" i="4"/>
  <c r="L394" i="4"/>
  <c r="L550" i="4"/>
  <c r="L566" i="4"/>
  <c r="L573" i="4"/>
  <c r="L577" i="4"/>
  <c r="L572" i="4"/>
  <c r="L576" i="4"/>
  <c r="L1281" i="4"/>
  <c r="N7053" i="4"/>
  <c r="N7070" i="4"/>
  <c r="N7071" i="4"/>
  <c r="N126" i="4"/>
  <c r="N130" i="4"/>
  <c r="N125" i="4"/>
  <c r="N127" i="4"/>
  <c r="N129" i="4"/>
  <c r="N241" i="4"/>
  <c r="N348" i="4"/>
  <c r="N400" i="4"/>
  <c r="N402" i="4"/>
  <c r="N333" i="4"/>
  <c r="N240" i="4"/>
  <c r="N385" i="4"/>
  <c r="N589" i="4"/>
  <c r="N512" i="4"/>
  <c r="N511" i="4"/>
  <c r="N525" i="4"/>
  <c r="N515" i="4"/>
  <c r="N735" i="4"/>
  <c r="N739" i="4"/>
  <c r="N757" i="4"/>
  <c r="N769" i="4"/>
  <c r="N771" i="4"/>
  <c r="N773" i="4"/>
  <c r="N799" i="4"/>
  <c r="N801" i="4"/>
  <c r="N819" i="4"/>
  <c r="N821" i="4"/>
  <c r="N846" i="4"/>
  <c r="N967" i="4"/>
  <c r="N989" i="4"/>
  <c r="N991" i="4"/>
  <c r="N993" i="4"/>
  <c r="N1007" i="4"/>
  <c r="N1011" i="4"/>
  <c r="N653" i="4"/>
  <c r="N655" i="4"/>
  <c r="N734" i="4"/>
  <c r="N768" i="4"/>
  <c r="N770" i="4"/>
  <c r="N772" i="4"/>
  <c r="N798" i="4"/>
  <c r="N800" i="4"/>
  <c r="N802" i="4"/>
  <c r="N814" i="4"/>
  <c r="N934" i="4"/>
  <c r="N944" i="4"/>
  <c r="N986" i="4"/>
  <c r="N988" i="4"/>
  <c r="N990" i="4"/>
  <c r="N992" i="4"/>
  <c r="N1010" i="4"/>
  <c r="N1012" i="4"/>
  <c r="N1204" i="4"/>
  <c r="N1206" i="4"/>
  <c r="N1211" i="4"/>
  <c r="N1245" i="4"/>
  <c r="N1088" i="4"/>
  <c r="N1094" i="4"/>
  <c r="N1100" i="4"/>
  <c r="N1201" i="4"/>
  <c r="N1210" i="4"/>
  <c r="N1203" i="4"/>
  <c r="N1205" i="4"/>
  <c r="N1244" i="4"/>
  <c r="N1270" i="4"/>
  <c r="N1283" i="4"/>
  <c r="N1095" i="4"/>
  <c r="N1200" i="4"/>
  <c r="N1202" i="4"/>
  <c r="N1207" i="4"/>
  <c r="N1297" i="4"/>
  <c r="N1464" i="4"/>
  <c r="N1593" i="4"/>
  <c r="N1298" i="4"/>
  <c r="N1306" i="4"/>
  <c r="N1465" i="4"/>
  <c r="N1590" i="4"/>
  <c r="N1477" i="4"/>
  <c r="N8352" i="4"/>
  <c r="N8362" i="4"/>
  <c r="N8364" i="4"/>
  <c r="N8404" i="4"/>
  <c r="N8458" i="4"/>
  <c r="N8620" i="4"/>
  <c r="N8621" i="4"/>
  <c r="N8623" i="4"/>
  <c r="N8625" i="4"/>
  <c r="N8637" i="4"/>
  <c r="N8646" i="4"/>
  <c r="N8648" i="4"/>
  <c r="N8650" i="4"/>
  <c r="N8652" i="4"/>
  <c r="N8654" i="4"/>
  <c r="N8656" i="4"/>
  <c r="N8668" i="4"/>
  <c r="N8231" i="4"/>
  <c r="N8244" i="4"/>
  <c r="N8361" i="4"/>
  <c r="N8363" i="4"/>
  <c r="N8405" i="4"/>
  <c r="N8457" i="4"/>
  <c r="N8619" i="4"/>
  <c r="N8622" i="4"/>
  <c r="N8624" i="4"/>
  <c r="N8626" i="4"/>
  <c r="N8636" i="4"/>
  <c r="N8638" i="4"/>
  <c r="N8647" i="4"/>
  <c r="N8649" i="4"/>
  <c r="N8651" i="4"/>
  <c r="N8653" i="4"/>
  <c r="N8655" i="4"/>
  <c r="N8657" i="4"/>
  <c r="N8667" i="4"/>
  <c r="N8669" i="4"/>
  <c r="N94" i="4"/>
  <c r="N96" i="4"/>
  <c r="N108" i="4"/>
  <c r="N110" i="4"/>
  <c r="N112" i="4"/>
  <c r="N47" i="4"/>
  <c r="N93" i="4"/>
  <c r="N95" i="4"/>
  <c r="N97" i="4"/>
  <c r="N109" i="4"/>
  <c r="N48" i="4"/>
  <c r="N620" i="4"/>
  <c r="N855" i="4"/>
  <c r="N859" i="4"/>
  <c r="N877" i="4"/>
  <c r="N885" i="4"/>
  <c r="N887" i="4"/>
  <c r="N889" i="4"/>
  <c r="N891" i="4"/>
  <c r="N897" i="4"/>
  <c r="N899" i="4"/>
  <c r="N915" i="4"/>
  <c r="N917" i="4"/>
  <c r="N919" i="4"/>
  <c r="N1021" i="4"/>
  <c r="N689" i="4"/>
  <c r="N858" i="4"/>
  <c r="N860" i="4"/>
  <c r="N868" i="4"/>
  <c r="N870" i="4"/>
  <c r="N876" i="4"/>
  <c r="N886" i="4"/>
  <c r="N888" i="4"/>
  <c r="N890" i="4"/>
  <c r="N900" i="4"/>
  <c r="N916" i="4"/>
  <c r="N918" i="4"/>
  <c r="N920" i="4"/>
  <c r="N922" i="4"/>
  <c r="N1022" i="4"/>
  <c r="N1121" i="4"/>
  <c r="N1139" i="4"/>
  <c r="N1024" i="4"/>
  <c r="N1048" i="4"/>
  <c r="N1183" i="4"/>
  <c r="N1120" i="4"/>
  <c r="N1023" i="4"/>
  <c r="N1025" i="4"/>
  <c r="N1047" i="4"/>
  <c r="N1331" i="4"/>
  <c r="N1384" i="4"/>
  <c r="N1386" i="4"/>
  <c r="N1402" i="4"/>
  <c r="N1404" i="4"/>
  <c r="N1434" i="4"/>
  <c r="N1446" i="4"/>
  <c r="N1511" i="4"/>
  <c r="N1513" i="4"/>
  <c r="N1553" i="4"/>
  <c r="N1621" i="4"/>
  <c r="N1627" i="4"/>
  <c r="N1629" i="4"/>
  <c r="N1639" i="4"/>
  <c r="N1641" i="4"/>
  <c r="N1731" i="4"/>
  <c r="N1733" i="4"/>
  <c r="N1735" i="4"/>
  <c r="N1741" i="4"/>
  <c r="N1749" i="4"/>
  <c r="N1308" i="4"/>
  <c r="N1330" i="4"/>
  <c r="N1385" i="4"/>
  <c r="N1387" i="4"/>
  <c r="N1401" i="4"/>
  <c r="N1403" i="4"/>
  <c r="N1417" i="4"/>
  <c r="N1435" i="4"/>
  <c r="N1502" i="4"/>
  <c r="N1510" i="4"/>
  <c r="N1512" i="4"/>
  <c r="N1514" i="4"/>
  <c r="N1552" i="4"/>
  <c r="N1622" i="4"/>
  <c r="N1628" i="4"/>
  <c r="N1630" i="4"/>
  <c r="N1638" i="4"/>
  <c r="N1640" i="4"/>
  <c r="N1642" i="4"/>
  <c r="N1732" i="4"/>
  <c r="N1734" i="4"/>
  <c r="N1742" i="4"/>
  <c r="N1856" i="4"/>
  <c r="N1897" i="4"/>
  <c r="N1943" i="4"/>
  <c r="N2011" i="4"/>
  <c r="N2032" i="4"/>
  <c r="N2034" i="4"/>
  <c r="N1858" i="4"/>
  <c r="N1869" i="4"/>
  <c r="N1883" i="4"/>
  <c r="N1908" i="4"/>
  <c r="N1945" i="4"/>
  <c r="N1987" i="4"/>
  <c r="N2004" i="4"/>
  <c r="N2006" i="4"/>
  <c r="N2085" i="4"/>
  <c r="N2101" i="4"/>
  <c r="N1855" i="4"/>
  <c r="N1857" i="4"/>
  <c r="N1896" i="4"/>
  <c r="N1942" i="4"/>
  <c r="N2033" i="4"/>
  <c r="N2035" i="4"/>
  <c r="N1898" i="4"/>
  <c r="N1944" i="4"/>
  <c r="N1981" i="4"/>
  <c r="N2054" i="4"/>
  <c r="N2084" i="4"/>
  <c r="N2086" i="4"/>
  <c r="N2100" i="4"/>
  <c r="N2168" i="4"/>
  <c r="N2188" i="4"/>
  <c r="N2190" i="4"/>
  <c r="N2284" i="4"/>
  <c r="N2286" i="4"/>
  <c r="N2288" i="4"/>
  <c r="N2329" i="4"/>
  <c r="N2337" i="4"/>
  <c r="N2109" i="4"/>
  <c r="N2121" i="4"/>
  <c r="N2355" i="4"/>
  <c r="N2500" i="4"/>
  <c r="N2169" i="4"/>
  <c r="N2189" i="4"/>
  <c r="N2191" i="4"/>
  <c r="N2285" i="4"/>
  <c r="N2287" i="4"/>
  <c r="N2520" i="4"/>
  <c r="N3103" i="4"/>
  <c r="N3173" i="4"/>
  <c r="N3175" i="4"/>
  <c r="N3102" i="4"/>
  <c r="N3124" i="4"/>
  <c r="N3174" i="4"/>
  <c r="N6773" i="4"/>
  <c r="N6848" i="4"/>
  <c r="N6944" i="4"/>
  <c r="N6989" i="4"/>
  <c r="N6990" i="4"/>
  <c r="N6991" i="4"/>
  <c r="N6774" i="4"/>
  <c r="N6776" i="4"/>
  <c r="N6775" i="4"/>
  <c r="N7736" i="4"/>
  <c r="N7868" i="4"/>
  <c r="N7888" i="4"/>
  <c r="N7928" i="4"/>
  <c r="N8072" i="4"/>
  <c r="N8088" i="4"/>
  <c r="N8104" i="4"/>
  <c r="N7355" i="4"/>
  <c r="N7469" i="4"/>
  <c r="N7471" i="4"/>
  <c r="N7473" i="4"/>
  <c r="N7475" i="4"/>
  <c r="N7477" i="4"/>
  <c r="N7479" i="4"/>
  <c r="N7481" i="4"/>
  <c r="N7535" i="4"/>
  <c r="N7559" i="4"/>
  <c r="N7561" i="4"/>
  <c r="N7593" i="4"/>
  <c r="N7735" i="4"/>
  <c r="N7747" i="4"/>
  <c r="N7795" i="4"/>
  <c r="N7939" i="4"/>
  <c r="N7979" i="4"/>
  <c r="N8071" i="4"/>
  <c r="N8075" i="4"/>
  <c r="N8087" i="4"/>
  <c r="N8103" i="4"/>
  <c r="N8107" i="4"/>
  <c r="N8704" i="4"/>
  <c r="N8706" i="4"/>
  <c r="N7084" i="4"/>
  <c r="N7086" i="4"/>
  <c r="N7730" i="4"/>
  <c r="N7734" i="4"/>
  <c r="N7738" i="4"/>
  <c r="N7758" i="4"/>
  <c r="N7790" i="4"/>
  <c r="N7894" i="4"/>
  <c r="N7918" i="4"/>
  <c r="N7958" i="4"/>
  <c r="N7970" i="4"/>
  <c r="N8070" i="4"/>
  <c r="N8074" i="4"/>
  <c r="N8102" i="4"/>
  <c r="N8279" i="4"/>
  <c r="N8281" i="4"/>
  <c r="N8282" i="4"/>
  <c r="N8324" i="4"/>
  <c r="N8438" i="4"/>
  <c r="N8705" i="4"/>
  <c r="N8748" i="4"/>
  <c r="N7340" i="4"/>
  <c r="N7468" i="4"/>
  <c r="N7470" i="4"/>
  <c r="N7472" i="4"/>
  <c r="N7474" i="4"/>
  <c r="N7476" i="4"/>
  <c r="N7478" i="4"/>
  <c r="N7480" i="4"/>
  <c r="N7482" i="4"/>
  <c r="N7536" i="4"/>
  <c r="N7560" i="4"/>
  <c r="N7592" i="4"/>
  <c r="N7729" i="4"/>
  <c r="N7733" i="4"/>
  <c r="N7737" i="4"/>
  <c r="N7757" i="4"/>
  <c r="N7777" i="4"/>
  <c r="N7889" i="4"/>
  <c r="N7917" i="4"/>
  <c r="N7929" i="4"/>
  <c r="N7957" i="4"/>
  <c r="N7969" i="4"/>
  <c r="N8069" i="4"/>
  <c r="N8073" i="4"/>
  <c r="N8085" i="4"/>
  <c r="N8089" i="4"/>
  <c r="N8101" i="4"/>
  <c r="N8105" i="4"/>
  <c r="N3275" i="4"/>
  <c r="N5785" i="4"/>
  <c r="L2390" i="4"/>
  <c r="L2424" i="4"/>
  <c r="L2425" i="4"/>
  <c r="L2393" i="4"/>
  <c r="L2811" i="4"/>
  <c r="L2906" i="4"/>
  <c r="L2912" i="4"/>
  <c r="L2968" i="4"/>
  <c r="L2988" i="4"/>
  <c r="L3012" i="4"/>
  <c r="L3040" i="4"/>
  <c r="L3042" i="4"/>
  <c r="L3041" i="4"/>
  <c r="L3215" i="4"/>
  <c r="L3231" i="4"/>
  <c r="L3233" i="4"/>
  <c r="L3253" i="4"/>
  <c r="L3260" i="4"/>
  <c r="L3307" i="4"/>
  <c r="L3308" i="4"/>
  <c r="L3441" i="4"/>
  <c r="L3457" i="4"/>
  <c r="L3483" i="4"/>
  <c r="L3484" i="4"/>
  <c r="L3386" i="4"/>
  <c r="L3387" i="4"/>
  <c r="L3388" i="4"/>
  <c r="L3393" i="4"/>
  <c r="L3411" i="4"/>
  <c r="L3348" i="4"/>
  <c r="L3358" i="4"/>
  <c r="L3384" i="4"/>
  <c r="L3508" i="4"/>
  <c r="L3575" i="4"/>
  <c r="L3602" i="4"/>
  <c r="L3631" i="4"/>
  <c r="L3687" i="4"/>
  <c r="L3694" i="4"/>
  <c r="L3722" i="4"/>
  <c r="L3723" i="4"/>
  <c r="L3728" i="4"/>
  <c r="L3748" i="4"/>
  <c r="L3780" i="4"/>
  <c r="L3601" i="4"/>
  <c r="L3630" i="4"/>
  <c r="L3506" i="4"/>
  <c r="L3538" i="4"/>
  <c r="L3550" i="4"/>
  <c r="L3600" i="4"/>
  <c r="L3505" i="4"/>
  <c r="L3513" i="4"/>
  <c r="L3576" i="4"/>
  <c r="L3783" i="4"/>
  <c r="L3787" i="4"/>
  <c r="L3808" i="4"/>
  <c r="L3828" i="4"/>
  <c r="L3832" i="4"/>
  <c r="L3875" i="4"/>
  <c r="L3934" i="4"/>
  <c r="L4000" i="4"/>
  <c r="L4107" i="4"/>
  <c r="L4111" i="4"/>
  <c r="L4127" i="4"/>
  <c r="L4209" i="4"/>
  <c r="L4233" i="4"/>
  <c r="L4257" i="4"/>
  <c r="L3807" i="4"/>
  <c r="L3933" i="4"/>
  <c r="L3999" i="4"/>
  <c r="L3784" i="4"/>
  <c r="L3788" i="4"/>
  <c r="L3877" i="4"/>
  <c r="L3924" i="4"/>
  <c r="L3932" i="4"/>
  <c r="L3994" i="4"/>
  <c r="L4002" i="4"/>
  <c r="L4109" i="4"/>
  <c r="L4247" i="4"/>
  <c r="L3855" i="4"/>
  <c r="L3876" i="4"/>
  <c r="L3923" i="4"/>
  <c r="L3931" i="4"/>
  <c r="L3981" i="4"/>
  <c r="L4014" i="4"/>
  <c r="L4108" i="4"/>
  <c r="L4202" i="4"/>
  <c r="L4200" i="4"/>
  <c r="L4333" i="4"/>
  <c r="L4341" i="4"/>
  <c r="L4419" i="4"/>
  <c r="L4591" i="4"/>
  <c r="L4615" i="4"/>
  <c r="L4953" i="4"/>
  <c r="L4361" i="4"/>
  <c r="L4363" i="4"/>
  <c r="L4391" i="4"/>
  <c r="L4443" i="4"/>
  <c r="L4590" i="4"/>
  <c r="L4614" i="4"/>
  <c r="L4782" i="4"/>
  <c r="L4856" i="4"/>
  <c r="L4872" i="4"/>
  <c r="L4873" i="4"/>
  <c r="L4418" i="4"/>
  <c r="L4420" i="4"/>
  <c r="L4424" i="4"/>
  <c r="L4589" i="4"/>
  <c r="L4613" i="4"/>
  <c r="L4781" i="4"/>
  <c r="L4977" i="4"/>
  <c r="L4995" i="4"/>
  <c r="L5000" i="4"/>
  <c r="L5038" i="4"/>
  <c r="L4828" i="4"/>
  <c r="L4831" i="4"/>
  <c r="L5075" i="4"/>
  <c r="L5098" i="4"/>
  <c r="L4362" i="4"/>
  <c r="L4846" i="4"/>
  <c r="L4848" i="4"/>
  <c r="L5061" i="4"/>
  <c r="L5117" i="4"/>
  <c r="L5119" i="4"/>
  <c r="L5360" i="4"/>
  <c r="L5383" i="4"/>
  <c r="L5404" i="4"/>
  <c r="L5426" i="4"/>
  <c r="L5427" i="4"/>
  <c r="L5428" i="4"/>
  <c r="L5429" i="4"/>
  <c r="L5430" i="4"/>
  <c r="L5432" i="4"/>
  <c r="L5449" i="4"/>
  <c r="L5450" i="4"/>
  <c r="L5473" i="4"/>
  <c r="L5525" i="4"/>
  <c r="L5526" i="4"/>
  <c r="L5548" i="4"/>
  <c r="L5550" i="4"/>
  <c r="L5553" i="4"/>
  <c r="L5554" i="4"/>
  <c r="L5579" i="4"/>
  <c r="L5595" i="4"/>
  <c r="L5599" i="4"/>
  <c r="L5600" i="4"/>
  <c r="L5601" i="4"/>
  <c r="L5602" i="4"/>
  <c r="L5613" i="4"/>
  <c r="L5614" i="4"/>
  <c r="L5615" i="4"/>
  <c r="L5616" i="4"/>
  <c r="L5618" i="4"/>
  <c r="L5619" i="4"/>
  <c r="L5620" i="4"/>
  <c r="L5621" i="4"/>
  <c r="L5622" i="4"/>
  <c r="L5623" i="4"/>
  <c r="L5624" i="4"/>
  <c r="L5625" i="4"/>
  <c r="L5632" i="4"/>
  <c r="L5635" i="4"/>
  <c r="L5636" i="4"/>
  <c r="L5650" i="4"/>
  <c r="L5665" i="4"/>
  <c r="L5667" i="4"/>
  <c r="L5668" i="4"/>
  <c r="L5669" i="4"/>
  <c r="L5670" i="4"/>
  <c r="L5671" i="4"/>
  <c r="L5672" i="4"/>
  <c r="L5711" i="4"/>
  <c r="L5724" i="4"/>
  <c r="L5758" i="4"/>
  <c r="L5760" i="4"/>
  <c r="L5814" i="4"/>
  <c r="L5815" i="4"/>
  <c r="L4442" i="4"/>
  <c r="L4780" i="4"/>
  <c r="L4832" i="4"/>
  <c r="L5050" i="4"/>
  <c r="L5229" i="4"/>
  <c r="L4110" i="4"/>
  <c r="L4248" i="4"/>
  <c r="L4401" i="4"/>
  <c r="L4592" i="4"/>
  <c r="L4612" i="4"/>
  <c r="L4845" i="4"/>
  <c r="L4847" i="4"/>
  <c r="L4849" i="4"/>
  <c r="L5118" i="4"/>
  <c r="L5215" i="4"/>
  <c r="L5941" i="4"/>
  <c r="L5942" i="4"/>
  <c r="L5943" i="4"/>
  <c r="L5944" i="4"/>
  <c r="L5945" i="4"/>
  <c r="L5946" i="4"/>
  <c r="L5947" i="4"/>
  <c r="L6329" i="4"/>
  <c r="L6388" i="4"/>
  <c r="L6392" i="4"/>
  <c r="L6428" i="4"/>
  <c r="L5356" i="4"/>
  <c r="L5358" i="4"/>
  <c r="L5963" i="4"/>
  <c r="L5972" i="4"/>
  <c r="L5973" i="4"/>
  <c r="L6134" i="4"/>
  <c r="L6253" i="4"/>
  <c r="L6259" i="4"/>
  <c r="L6276" i="4"/>
  <c r="L6279" i="4"/>
  <c r="L6284" i="4"/>
  <c r="L6326" i="4"/>
  <c r="L6487" i="4"/>
  <c r="L6510" i="4"/>
  <c r="L6511" i="4"/>
  <c r="L6514" i="4"/>
  <c r="L6515" i="4"/>
  <c r="L6523" i="4"/>
  <c r="L6540" i="4"/>
  <c r="L6541" i="4"/>
  <c r="L6666" i="4"/>
  <c r="L6667" i="4"/>
  <c r="L6733" i="4"/>
  <c r="L6734" i="4"/>
  <c r="L6740" i="4"/>
  <c r="L6741" i="4"/>
  <c r="L5863" i="4"/>
  <c r="L5925" i="4"/>
  <c r="L5926" i="4"/>
  <c r="L5977" i="4"/>
  <c r="L6008" i="4"/>
  <c r="L6021" i="4"/>
  <c r="L6161" i="4"/>
  <c r="L6362" i="4"/>
  <c r="L6486" i="4"/>
  <c r="L5355" i="4"/>
  <c r="L5357" i="4"/>
  <c r="L6092" i="4"/>
  <c r="L6110" i="4"/>
  <c r="L6111" i="4"/>
  <c r="L6345" i="4"/>
  <c r="L6373" i="4"/>
  <c r="L6485" i="4"/>
  <c r="L6879" i="4"/>
  <c r="L7181" i="4"/>
  <c r="L7185" i="4"/>
  <c r="L7189" i="4"/>
  <c r="L7192" i="4"/>
  <c r="L7176" i="4"/>
  <c r="L7184" i="4"/>
  <c r="L7216" i="4"/>
  <c r="L7183" i="4"/>
  <c r="L7194" i="4"/>
  <c r="L7182" i="4"/>
  <c r="L7186" i="4"/>
  <c r="L7190" i="4"/>
  <c r="L7193" i="4"/>
  <c r="L7210" i="4"/>
  <c r="L125" i="4"/>
  <c r="L127" i="4"/>
  <c r="L129" i="4"/>
  <c r="L126" i="4"/>
  <c r="L130" i="4"/>
  <c r="L241" i="4"/>
  <c r="L348" i="4"/>
  <c r="L333" i="4"/>
  <c r="L240" i="4"/>
  <c r="L512" i="4"/>
  <c r="L402" i="4"/>
  <c r="L511" i="4"/>
  <c r="L525" i="4"/>
  <c r="L385" i="4"/>
  <c r="L515" i="4"/>
  <c r="L400" i="4"/>
  <c r="L589" i="4"/>
  <c r="L653" i="4"/>
  <c r="L655" i="4"/>
  <c r="L734" i="4"/>
  <c r="L768" i="4"/>
  <c r="L770" i="4"/>
  <c r="L772" i="4"/>
  <c r="L798" i="4"/>
  <c r="L800" i="4"/>
  <c r="L802" i="4"/>
  <c r="L814" i="4"/>
  <c r="L934" i="4"/>
  <c r="L944" i="4"/>
  <c r="L986" i="4"/>
  <c r="L988" i="4"/>
  <c r="L990" i="4"/>
  <c r="L992" i="4"/>
  <c r="L1010" i="4"/>
  <c r="L1012" i="4"/>
  <c r="L735" i="4"/>
  <c r="L739" i="4"/>
  <c r="L757" i="4"/>
  <c r="L769" i="4"/>
  <c r="L771" i="4"/>
  <c r="L773" i="4"/>
  <c r="L799" i="4"/>
  <c r="L801" i="4"/>
  <c r="L819" i="4"/>
  <c r="L821" i="4"/>
  <c r="L846" i="4"/>
  <c r="L967" i="4"/>
  <c r="L989" i="4"/>
  <c r="L991" i="4"/>
  <c r="L993" i="4"/>
  <c r="L1007" i="4"/>
  <c r="L1011" i="4"/>
  <c r="L1088" i="4"/>
  <c r="L1094" i="4"/>
  <c r="L1100" i="4"/>
  <c r="L1201" i="4"/>
  <c r="L1210" i="4"/>
  <c r="L1270" i="4"/>
  <c r="L1203" i="4"/>
  <c r="L1205" i="4"/>
  <c r="L1244" i="4"/>
  <c r="L1095" i="4"/>
  <c r="L1200" i="4"/>
  <c r="L1202" i="4"/>
  <c r="L1207" i="4"/>
  <c r="L1204" i="4"/>
  <c r="L1206" i="4"/>
  <c r="L1211" i="4"/>
  <c r="L1245" i="4"/>
  <c r="L1298" i="4"/>
  <c r="L1306" i="4"/>
  <c r="L1465" i="4"/>
  <c r="L1590" i="4"/>
  <c r="L1283" i="4"/>
  <c r="L1477" i="4"/>
  <c r="L1297" i="4"/>
  <c r="L1464" i="4"/>
  <c r="L1593" i="4"/>
  <c r="L8231" i="4"/>
  <c r="L8244" i="4"/>
  <c r="L8362" i="4"/>
  <c r="L8364" i="4"/>
  <c r="L8404" i="4"/>
  <c r="L8458" i="4"/>
  <c r="L8620" i="4"/>
  <c r="L8622" i="4"/>
  <c r="L8624" i="4"/>
  <c r="L8626" i="4"/>
  <c r="L8636" i="4"/>
  <c r="L8637" i="4"/>
  <c r="L8646" i="4"/>
  <c r="L8648" i="4"/>
  <c r="L8650" i="4"/>
  <c r="L8652" i="4"/>
  <c r="L8654" i="4"/>
  <c r="L8656" i="4"/>
  <c r="L8668" i="4"/>
  <c r="L8352" i="4"/>
  <c r="L8361" i="4"/>
  <c r="L8363" i="4"/>
  <c r="L8405" i="4"/>
  <c r="L8457" i="4"/>
  <c r="L8619" i="4"/>
  <c r="L8621" i="4"/>
  <c r="L8623" i="4"/>
  <c r="L8625" i="4"/>
  <c r="L8638" i="4"/>
  <c r="L8647" i="4"/>
  <c r="L8649" i="4"/>
  <c r="L8651" i="4"/>
  <c r="L8653" i="4"/>
  <c r="L8655" i="4"/>
  <c r="L8657" i="4"/>
  <c r="L8667" i="4"/>
  <c r="L8669" i="4"/>
  <c r="L7053" i="4"/>
  <c r="L7071" i="4"/>
  <c r="L7070" i="4"/>
  <c r="L558" i="4"/>
  <c r="L562" i="4"/>
  <c r="L559" i="4"/>
  <c r="L336" i="4"/>
  <c r="L406" i="4"/>
  <c r="L546" i="4"/>
  <c r="L529" i="4"/>
  <c r="L545" i="4"/>
  <c r="L405" i="4"/>
  <c r="L540" i="4"/>
  <c r="L539" i="4"/>
  <c r="L743" i="4"/>
  <c r="L742" i="4"/>
  <c r="L731" i="4"/>
  <c r="L749" i="4"/>
  <c r="L730" i="4"/>
  <c r="L744" i="4"/>
  <c r="L1104" i="4"/>
  <c r="L1108" i="4"/>
  <c r="L1112" i="4"/>
  <c r="L1254" i="4"/>
  <c r="L1258" i="4"/>
  <c r="L1274" i="4"/>
  <c r="L1282" i="4"/>
  <c r="L1107" i="4"/>
  <c r="L1111" i="4"/>
  <c r="L1106" i="4"/>
  <c r="L1110" i="4"/>
  <c r="L1105" i="4"/>
  <c r="L1490" i="4"/>
  <c r="L1494" i="4"/>
  <c r="L1471" i="4"/>
  <c r="L1492" i="4"/>
  <c r="L1470" i="4"/>
  <c r="L1474" i="4"/>
  <c r="L1491" i="4"/>
  <c r="L8234" i="4"/>
  <c r="L8235" i="4"/>
  <c r="L8236" i="4"/>
  <c r="L8242" i="4"/>
  <c r="L8672" i="4"/>
  <c r="L8671" i="4"/>
  <c r="L119" i="4"/>
  <c r="L151" i="4"/>
  <c r="L153" i="4"/>
  <c r="L155" i="4"/>
  <c r="L173" i="4"/>
  <c r="L148" i="4"/>
  <c r="L150" i="4"/>
  <c r="L152" i="4"/>
  <c r="L154" i="4"/>
  <c r="L156" i="4"/>
  <c r="L217" i="4"/>
  <c r="L229" i="4"/>
  <c r="L235" i="4"/>
  <c r="L255" i="4"/>
  <c r="L259" i="4"/>
  <c r="L285" i="4"/>
  <c r="L287" i="4"/>
  <c r="L289" i="4"/>
  <c r="L291" i="4"/>
  <c r="L293" i="4"/>
  <c r="L295" i="4"/>
  <c r="L301" i="4"/>
  <c r="L303" i="4"/>
  <c r="L305" i="4"/>
  <c r="L307" i="4"/>
  <c r="L350" i="4"/>
  <c r="L219" i="4"/>
  <c r="L230" i="4"/>
  <c r="L254" i="4"/>
  <c r="L258" i="4"/>
  <c r="L286" i="4"/>
  <c r="L288" i="4"/>
  <c r="L290" i="4"/>
  <c r="L292" i="4"/>
  <c r="L294" i="4"/>
  <c r="L296" i="4"/>
  <c r="L300" i="4"/>
  <c r="L302" i="4"/>
  <c r="L304" i="4"/>
  <c r="L306" i="4"/>
  <c r="L354" i="4"/>
  <c r="L218" i="4"/>
  <c r="L380" i="4"/>
  <c r="L498" i="4"/>
  <c r="L417" i="4"/>
  <c r="L419" i="4"/>
  <c r="L451" i="4"/>
  <c r="L477" i="4"/>
  <c r="L493" i="4"/>
  <c r="L594" i="4"/>
  <c r="L596" i="4"/>
  <c r="L598" i="4"/>
  <c r="L602" i="4"/>
  <c r="L634" i="4"/>
  <c r="L636" i="4"/>
  <c r="L499" i="4"/>
  <c r="L418" i="4"/>
  <c r="L450" i="4"/>
  <c r="L452" i="4"/>
  <c r="L476" i="4"/>
  <c r="L478" i="4"/>
  <c r="L492" i="4"/>
  <c r="L595" i="4"/>
  <c r="L603" i="4"/>
  <c r="L635" i="4"/>
  <c r="L695" i="4"/>
  <c r="L699" i="4"/>
  <c r="L709" i="4"/>
  <c r="L719" i="4"/>
  <c r="L601" i="4"/>
  <c r="L780" i="4"/>
  <c r="L808" i="4"/>
  <c r="L964" i="4"/>
  <c r="L976" i="4"/>
  <c r="L998" i="4"/>
  <c r="L1002" i="4"/>
  <c r="L1004" i="4"/>
  <c r="L660" i="4"/>
  <c r="L698" i="4"/>
  <c r="L700" i="4"/>
  <c r="L708" i="4"/>
  <c r="L710" i="4"/>
  <c r="L597" i="4"/>
  <c r="L781" i="4"/>
  <c r="L809" i="4"/>
  <c r="L811" i="4"/>
  <c r="L951" i="4"/>
  <c r="L963" i="4"/>
  <c r="L999" i="4"/>
  <c r="L1017" i="4"/>
  <c r="L1034" i="4"/>
  <c r="L1038" i="4"/>
  <c r="L1042" i="4"/>
  <c r="L1082" i="4"/>
  <c r="L1084" i="4"/>
  <c r="L1217" i="4"/>
  <c r="L1265" i="4"/>
  <c r="L1266" i="4"/>
  <c r="L1219" i="4"/>
  <c r="L1033" i="4"/>
  <c r="L1035" i="4"/>
  <c r="L1191" i="4"/>
  <c r="L1218" i="4"/>
  <c r="L1117" i="4"/>
  <c r="L1220" i="4"/>
  <c r="L1285" i="4"/>
  <c r="L1293" i="4"/>
  <c r="L1381" i="4"/>
  <c r="L1425" i="4"/>
  <c r="L1427" i="4"/>
  <c r="L1461" i="4"/>
  <c r="L1564" i="4"/>
  <c r="L1566" i="4"/>
  <c r="L1576" i="4"/>
  <c r="L1584" i="4"/>
  <c r="L1596" i="4"/>
  <c r="L1760" i="4"/>
  <c r="L1370" i="4"/>
  <c r="L1307" i="4"/>
  <c r="L1357" i="4"/>
  <c r="L1369" i="4"/>
  <c r="L1424" i="4"/>
  <c r="L1426" i="4"/>
  <c r="L1440" i="4"/>
  <c r="L1565" i="4"/>
  <c r="L1575" i="4"/>
  <c r="L1585" i="4"/>
  <c r="L1759" i="4"/>
  <c r="L2045" i="4"/>
  <c r="L2049" i="4"/>
  <c r="L2069" i="4"/>
  <c r="L2071" i="4"/>
  <c r="L2095" i="4"/>
  <c r="L1878" i="4"/>
  <c r="L2019" i="4"/>
  <c r="L1877" i="4"/>
  <c r="L1976" i="4"/>
  <c r="L2046" i="4"/>
  <c r="L2072" i="4"/>
  <c r="L2094" i="4"/>
  <c r="L2096" i="4"/>
  <c r="L2000" i="4"/>
  <c r="L7879" i="4"/>
  <c r="L8187" i="4"/>
  <c r="L8188" i="4"/>
  <c r="L8189" i="4"/>
  <c r="L8190" i="4"/>
  <c r="L8191" i="4"/>
  <c r="L8192" i="4"/>
  <c r="L8196" i="4"/>
  <c r="L8197" i="4"/>
  <c r="L8205" i="4"/>
  <c r="L8206" i="4"/>
  <c r="L8224" i="4"/>
  <c r="L8225" i="4"/>
  <c r="L8247" i="4"/>
  <c r="L8250" i="4"/>
  <c r="L8251" i="4"/>
  <c r="L8252" i="4"/>
  <c r="L8253" i="4"/>
  <c r="L8254" i="4"/>
  <c r="L8255" i="4"/>
  <c r="L8256" i="4"/>
  <c r="L8450" i="4"/>
  <c r="L8468" i="4"/>
  <c r="L8498" i="4"/>
  <c r="L8589" i="4"/>
  <c r="L8608" i="4"/>
  <c r="L8610" i="4"/>
  <c r="L8686" i="4"/>
  <c r="L8694" i="4"/>
  <c r="L7946" i="4"/>
  <c r="L7954" i="4"/>
  <c r="L7881" i="4"/>
  <c r="L7945" i="4"/>
  <c r="L8331" i="4"/>
  <c r="L8388" i="4"/>
  <c r="L8399" i="4"/>
  <c r="L8451" i="4"/>
  <c r="L8499" i="4"/>
  <c r="L8588" i="4"/>
  <c r="L8609" i="4"/>
  <c r="L8693" i="4"/>
  <c r="L8695" i="4"/>
  <c r="L8723" i="4"/>
  <c r="L7063" i="4"/>
  <c r="L7064" i="4"/>
  <c r="L344" i="4"/>
  <c r="L343" i="4"/>
  <c r="L341" i="4"/>
  <c r="L345" i="4"/>
  <c r="L393" i="4"/>
  <c r="L395" i="4"/>
  <c r="L549" i="4"/>
  <c r="L580" i="4"/>
  <c r="L567" i="4"/>
  <c r="L1277" i="4"/>
  <c r="L1278" i="4"/>
  <c r="L1279" i="4"/>
  <c r="L1280" i="4"/>
  <c r="L47" i="4"/>
  <c r="L93" i="4"/>
  <c r="L95" i="4"/>
  <c r="L97" i="4"/>
  <c r="L109" i="4"/>
  <c r="L48" i="4"/>
  <c r="L94" i="4"/>
  <c r="L96" i="4"/>
  <c r="L108" i="4"/>
  <c r="L110" i="4"/>
  <c r="L112" i="4"/>
  <c r="L620" i="4"/>
  <c r="L689" i="4"/>
  <c r="L858" i="4"/>
  <c r="L860" i="4"/>
  <c r="L868" i="4"/>
  <c r="L870" i="4"/>
  <c r="L876" i="4"/>
  <c r="L886" i="4"/>
  <c r="L888" i="4"/>
  <c r="L890" i="4"/>
  <c r="L900" i="4"/>
  <c r="L916" i="4"/>
  <c r="L918" i="4"/>
  <c r="L920" i="4"/>
  <c r="L922" i="4"/>
  <c r="L855" i="4"/>
  <c r="L859" i="4"/>
  <c r="L877" i="4"/>
  <c r="L885" i="4"/>
  <c r="L887" i="4"/>
  <c r="L889" i="4"/>
  <c r="L891" i="4"/>
  <c r="L897" i="4"/>
  <c r="L899" i="4"/>
  <c r="L915" i="4"/>
  <c r="L917" i="4"/>
  <c r="L919" i="4"/>
  <c r="L1021" i="4"/>
  <c r="L1024" i="4"/>
  <c r="L1048" i="4"/>
  <c r="L1183" i="4"/>
  <c r="L1022" i="4"/>
  <c r="L1120" i="4"/>
  <c r="L1023" i="4"/>
  <c r="L1025" i="4"/>
  <c r="L1047" i="4"/>
  <c r="L1121" i="4"/>
  <c r="L1139" i="4"/>
  <c r="L1308" i="4"/>
  <c r="L1330" i="4"/>
  <c r="L1385" i="4"/>
  <c r="L1387" i="4"/>
  <c r="L1401" i="4"/>
  <c r="L1403" i="4"/>
  <c r="L1417" i="4"/>
  <c r="L1435" i="4"/>
  <c r="L1502" i="4"/>
  <c r="L1510" i="4"/>
  <c r="L1512" i="4"/>
  <c r="L1514" i="4"/>
  <c r="L1552" i="4"/>
  <c r="L1622" i="4"/>
  <c r="L1628" i="4"/>
  <c r="L1630" i="4"/>
  <c r="L1638" i="4"/>
  <c r="L1640" i="4"/>
  <c r="L1642" i="4"/>
  <c r="L1732" i="4"/>
  <c r="L1734" i="4"/>
  <c r="L1742" i="4"/>
  <c r="L1331" i="4"/>
  <c r="L1384" i="4"/>
  <c r="L1386" i="4"/>
  <c r="L1402" i="4"/>
  <c r="L1404" i="4"/>
  <c r="L1434" i="4"/>
  <c r="L1446" i="4"/>
  <c r="L1511" i="4"/>
  <c r="L1513" i="4"/>
  <c r="L1553" i="4"/>
  <c r="L1621" i="4"/>
  <c r="L1627" i="4"/>
  <c r="L1629" i="4"/>
  <c r="L1639" i="4"/>
  <c r="L1641" i="4"/>
  <c r="L1731" i="4"/>
  <c r="L1733" i="4"/>
  <c r="L1735" i="4"/>
  <c r="L1741" i="4"/>
  <c r="L1749" i="4"/>
  <c r="L1858" i="4"/>
  <c r="L1869" i="4"/>
  <c r="L1883" i="4"/>
  <c r="L1908" i="4"/>
  <c r="L1945" i="4"/>
  <c r="L1987" i="4"/>
  <c r="L2004" i="4"/>
  <c r="L2006" i="4"/>
  <c r="L2085" i="4"/>
  <c r="L2101" i="4"/>
  <c r="L2109" i="4"/>
  <c r="L2121" i="4"/>
  <c r="L1855" i="4"/>
  <c r="L1857" i="4"/>
  <c r="L1896" i="4"/>
  <c r="L1942" i="4"/>
  <c r="L2033" i="4"/>
  <c r="L2035" i="4"/>
  <c r="L1898" i="4"/>
  <c r="L1944" i="4"/>
  <c r="L1981" i="4"/>
  <c r="L2054" i="4"/>
  <c r="L2084" i="4"/>
  <c r="L2086" i="4"/>
  <c r="L2100" i="4"/>
  <c r="L1856" i="4"/>
  <c r="L1897" i="4"/>
  <c r="L1943" i="4"/>
  <c r="L2011" i="4"/>
  <c r="L2032" i="4"/>
  <c r="L2034" i="4"/>
  <c r="L2355" i="4"/>
  <c r="L2500" i="4"/>
  <c r="L2169" i="4"/>
  <c r="L2189" i="4"/>
  <c r="L2191" i="4"/>
  <c r="L2285" i="4"/>
  <c r="L2287" i="4"/>
  <c r="L2520" i="4"/>
  <c r="L2329" i="4"/>
  <c r="L2337" i="4"/>
  <c r="L2168" i="4"/>
  <c r="L2188" i="4"/>
  <c r="L2190" i="4"/>
  <c r="L2284" i="4"/>
  <c r="L2286" i="4"/>
  <c r="L2288" i="4"/>
  <c r="L3103" i="4"/>
  <c r="L3173" i="4"/>
  <c r="L3175" i="4"/>
  <c r="L3102" i="4"/>
  <c r="L3124" i="4"/>
  <c r="L3174" i="4"/>
  <c r="L6774" i="4"/>
  <c r="L6776" i="4"/>
  <c r="L6773" i="4"/>
  <c r="L6775" i="4"/>
  <c r="L6944" i="4"/>
  <c r="L6989" i="4"/>
  <c r="L6990" i="4"/>
  <c r="L6991" i="4"/>
  <c r="L6848" i="4"/>
  <c r="L7355" i="4"/>
  <c r="L7469" i="4"/>
  <c r="L7471" i="4"/>
  <c r="L7473" i="4"/>
  <c r="L7475" i="4"/>
  <c r="L7477" i="4"/>
  <c r="L7479" i="4"/>
  <c r="L7481" i="4"/>
  <c r="L7535" i="4"/>
  <c r="L7559" i="4"/>
  <c r="L7561" i="4"/>
  <c r="L7593" i="4"/>
  <c r="L7735" i="4"/>
  <c r="L7747" i="4"/>
  <c r="L7795" i="4"/>
  <c r="L7939" i="4"/>
  <c r="L7979" i="4"/>
  <c r="L8071" i="4"/>
  <c r="L8075" i="4"/>
  <c r="L8087" i="4"/>
  <c r="L8103" i="4"/>
  <c r="L8107" i="4"/>
  <c r="L8279" i="4"/>
  <c r="L8281" i="4"/>
  <c r="L8282" i="4"/>
  <c r="L8324" i="4"/>
  <c r="L8438" i="4"/>
  <c r="L8704" i="4"/>
  <c r="L8706" i="4"/>
  <c r="L7084" i="4"/>
  <c r="L7086" i="4"/>
  <c r="L7730" i="4"/>
  <c r="L7734" i="4"/>
  <c r="L7738" i="4"/>
  <c r="L7758" i="4"/>
  <c r="L7790" i="4"/>
  <c r="L7894" i="4"/>
  <c r="L7918" i="4"/>
  <c r="L7958" i="4"/>
  <c r="L7970" i="4"/>
  <c r="L8070" i="4"/>
  <c r="L8074" i="4"/>
  <c r="L8102" i="4"/>
  <c r="L7340" i="4"/>
  <c r="L7468" i="4"/>
  <c r="L7470" i="4"/>
  <c r="L7472" i="4"/>
  <c r="L7474" i="4"/>
  <c r="L7476" i="4"/>
  <c r="L7478" i="4"/>
  <c r="L7480" i="4"/>
  <c r="L7482" i="4"/>
  <c r="L7536" i="4"/>
  <c r="L7560" i="4"/>
  <c r="L7592" i="4"/>
  <c r="L7729" i="4"/>
  <c r="L7733" i="4"/>
  <c r="L7737" i="4"/>
  <c r="L7757" i="4"/>
  <c r="L7777" i="4"/>
  <c r="L7889" i="4"/>
  <c r="L7917" i="4"/>
  <c r="L7929" i="4"/>
  <c r="L7957" i="4"/>
  <c r="L7969" i="4"/>
  <c r="L8069" i="4"/>
  <c r="L8073" i="4"/>
  <c r="L8085" i="4"/>
  <c r="L8089" i="4"/>
  <c r="L8101" i="4"/>
  <c r="L8105" i="4"/>
  <c r="L7736" i="4"/>
  <c r="L7868" i="4"/>
  <c r="L7888" i="4"/>
  <c r="L7928" i="4"/>
  <c r="L8072" i="4"/>
  <c r="L8088" i="4"/>
  <c r="L8104" i="4"/>
  <c r="L8705" i="4"/>
  <c r="L8748" i="4"/>
  <c r="L1144" i="4"/>
  <c r="L1146" i="4"/>
  <c r="L1162" i="4"/>
  <c r="L1172" i="4"/>
  <c r="L1143" i="4"/>
  <c r="L1530" i="4"/>
  <c r="L1531" i="4"/>
  <c r="L1844" i="4"/>
  <c r="L1815" i="4"/>
  <c r="L1828" i="4"/>
  <c r="L2437" i="4"/>
  <c r="L2445" i="4"/>
  <c r="L2451" i="4"/>
  <c r="L2265" i="4"/>
  <c r="L2398" i="4"/>
  <c r="L2412" i="4"/>
  <c r="L2438" i="4"/>
  <c r="L2450" i="4"/>
  <c r="L2488" i="4"/>
  <c r="L2639" i="4"/>
  <c r="L2679" i="4"/>
  <c r="L2760" i="4"/>
  <c r="L2763" i="4"/>
  <c r="L2765" i="4"/>
  <c r="L2767" i="4"/>
  <c r="L2833" i="4"/>
  <c r="L2854" i="4"/>
  <c r="L2870" i="4"/>
  <c r="L2878" i="4"/>
  <c r="L2959" i="4"/>
  <c r="L2960" i="4"/>
  <c r="L2976" i="4"/>
  <c r="L3024" i="4"/>
  <c r="L3025" i="4"/>
  <c r="L2718" i="4"/>
  <c r="L2757" i="4"/>
  <c r="L2761" i="4"/>
  <c r="L2852" i="4"/>
  <c r="L3047" i="4"/>
  <c r="L3133" i="4"/>
  <c r="L3157" i="4"/>
  <c r="L3163" i="4"/>
  <c r="L2747" i="4"/>
  <c r="L2758" i="4"/>
  <c r="L2762" i="4"/>
  <c r="L2764" i="4"/>
  <c r="L2766" i="4"/>
  <c r="L2853" i="4"/>
  <c r="L2877" i="4"/>
  <c r="L3035" i="4"/>
  <c r="L2684" i="4"/>
  <c r="L2717" i="4"/>
  <c r="L2735" i="4"/>
  <c r="L2759" i="4"/>
  <c r="L3134" i="4"/>
  <c r="L3156" i="4"/>
  <c r="L3222" i="4"/>
  <c r="L3223" i="4"/>
  <c r="L3224" i="4"/>
  <c r="L3239" i="4"/>
  <c r="L3249" i="4"/>
  <c r="L3262" i="4"/>
  <c r="L3289" i="4"/>
  <c r="L3314" i="4"/>
  <c r="L3320" i="4"/>
  <c r="L3321" i="4"/>
  <c r="L3366" i="4"/>
  <c r="L3323" i="4"/>
  <c r="L3325" i="4"/>
  <c r="L3336" i="4"/>
  <c r="L3365" i="4"/>
  <c r="L3345" i="4"/>
  <c r="L3324" i="4"/>
  <c r="L3335" i="4"/>
  <c r="L3531" i="4"/>
  <c r="L3607" i="4"/>
  <c r="L3765" i="4"/>
  <c r="L3766" i="4"/>
  <c r="L3768" i="4"/>
  <c r="L3769" i="4"/>
  <c r="L3770" i="4"/>
  <c r="L3771" i="4"/>
  <c r="L3772" i="4"/>
  <c r="L3776" i="4"/>
  <c r="L3532" i="4"/>
  <c r="L3536" i="4"/>
  <c r="L3962" i="4"/>
  <c r="L3983" i="4"/>
  <c r="L4036" i="4"/>
  <c r="L4038" i="4"/>
  <c r="L3792" i="4"/>
  <c r="L3840" i="4"/>
  <c r="L3942" i="4"/>
  <c r="L3801" i="4"/>
  <c r="L3961" i="4"/>
  <c r="L3969" i="4"/>
  <c r="L3984" i="4"/>
  <c r="L4035" i="4"/>
  <c r="L4037" i="4"/>
  <c r="L3839" i="4"/>
  <c r="L3841" i="4"/>
  <c r="L3943" i="4"/>
  <c r="L4134" i="4"/>
  <c r="L4326" i="4"/>
  <c r="L4349" i="4"/>
  <c r="L4367" i="4"/>
  <c r="L4133" i="4"/>
  <c r="L4327" i="4"/>
  <c r="L4368" i="4"/>
  <c r="L4376" i="4"/>
  <c r="L4135" i="4"/>
  <c r="L4324" i="4"/>
  <c r="L4369" i="4"/>
  <c r="L4325" i="4"/>
  <c r="L5065" i="4"/>
  <c r="L5046" i="4"/>
  <c r="L5066" i="4"/>
  <c r="L5073" i="4"/>
  <c r="L5233" i="4"/>
  <c r="L5237" i="4"/>
  <c r="L5258" i="4"/>
  <c r="L5260" i="4"/>
  <c r="L5262" i="4"/>
  <c r="L5568" i="4"/>
  <c r="L5569" i="4"/>
  <c r="L5570" i="4"/>
  <c r="L5571" i="4"/>
  <c r="L5577" i="4"/>
  <c r="L5738" i="4"/>
  <c r="L5739" i="4"/>
  <c r="L5047" i="4"/>
  <c r="L5234" i="4"/>
  <c r="L5238" i="4"/>
  <c r="L5259" i="4"/>
  <c r="L5261" i="4"/>
  <c r="L6056" i="4"/>
  <c r="L6096" i="4"/>
  <c r="L6146" i="4"/>
  <c r="L6150" i="4"/>
  <c r="L6171" i="4"/>
  <c r="L6238" i="4"/>
  <c r="L6265" i="4"/>
  <c r="L6269" i="4"/>
  <c r="L6290" i="4"/>
  <c r="L6055" i="4"/>
  <c r="L6071" i="4"/>
  <c r="L6149" i="4"/>
  <c r="L6178" i="4"/>
  <c r="L6221" i="4"/>
  <c r="L6264" i="4"/>
  <c r="L6268" i="4"/>
  <c r="L6577" i="4"/>
  <c r="L6578" i="4"/>
  <c r="L6651" i="4"/>
  <c r="L6652" i="4"/>
  <c r="L6654" i="4"/>
  <c r="L6655" i="4"/>
  <c r="L6656" i="4"/>
  <c r="L6657" i="4"/>
  <c r="L6658" i="4"/>
  <c r="L6682" i="4"/>
  <c r="L6690" i="4"/>
  <c r="L6745" i="4"/>
  <c r="L6746" i="4"/>
  <c r="L6759" i="4"/>
  <c r="L6054" i="4"/>
  <c r="L6058" i="4"/>
  <c r="L6070" i="4"/>
  <c r="L6148" i="4"/>
  <c r="L6152" i="4"/>
  <c r="L6170" i="4"/>
  <c r="L6228" i="4"/>
  <c r="L6240" i="4"/>
  <c r="L6271" i="4"/>
  <c r="L6291" i="4"/>
  <c r="L6438" i="4"/>
  <c r="L6588" i="4"/>
  <c r="L6681" i="4"/>
  <c r="L6689" i="4"/>
  <c r="L6761" i="4"/>
  <c r="L6780" i="4"/>
  <c r="L6804" i="4"/>
  <c r="L5957" i="4"/>
  <c r="L6057" i="4"/>
  <c r="L6147" i="4"/>
  <c r="L6151" i="4"/>
  <c r="L6191" i="4"/>
  <c r="L6239" i="4"/>
  <c r="L6266" i="4"/>
  <c r="L6270" i="4"/>
  <c r="L6437" i="4"/>
  <c r="L6441" i="4"/>
  <c r="L6579" i="4"/>
  <c r="L6595" i="4"/>
  <c r="L6683" i="4"/>
  <c r="L6718" i="4"/>
  <c r="L6613" i="4"/>
  <c r="L6688" i="4"/>
  <c r="L6829" i="4"/>
  <c r="L6589" i="4"/>
  <c r="L6709" i="4"/>
  <c r="L6760" i="4"/>
  <c r="L6803" i="4"/>
  <c r="L6834" i="4"/>
  <c r="L6853" i="4"/>
  <c r="L6859" i="4"/>
  <c r="L6955" i="4"/>
  <c r="L6958" i="4"/>
  <c r="L7647" i="4"/>
  <c r="L7671" i="4"/>
  <c r="L7695" i="4"/>
  <c r="L7827" i="4"/>
  <c r="L7831" i="4"/>
  <c r="L8031" i="4"/>
  <c r="L8035" i="4"/>
  <c r="L7140" i="4"/>
  <c r="L7150" i="4"/>
  <c r="L7152" i="4"/>
  <c r="L7154" i="4"/>
  <c r="L7199" i="4"/>
  <c r="L7826" i="4"/>
  <c r="L7834" i="4"/>
  <c r="L8030" i="4"/>
  <c r="L7620" i="4"/>
  <c r="L7626" i="4"/>
  <c r="L7648" i="4"/>
  <c r="L7693" i="4"/>
  <c r="L7833" i="4"/>
  <c r="L7845" i="4"/>
  <c r="L7139" i="4"/>
  <c r="L7151" i="4"/>
  <c r="L7153" i="4"/>
  <c r="L7155" i="4"/>
  <c r="L7198" i="4"/>
  <c r="L7692" i="4"/>
  <c r="L7696" i="4"/>
  <c r="L7828" i="4"/>
  <c r="L8032" i="4"/>
  <c r="N45" i="4"/>
  <c r="N881" i="4"/>
  <c r="N883" i="4"/>
  <c r="N901" i="4"/>
  <c r="N907" i="4"/>
  <c r="N909" i="4"/>
  <c r="N880" i="4"/>
  <c r="N882" i="4"/>
  <c r="N884" i="4"/>
  <c r="N902" i="4"/>
  <c r="N908" i="4"/>
  <c r="N910" i="4"/>
  <c r="N1123" i="4"/>
  <c r="N1179" i="4"/>
  <c r="N1181" i="4"/>
  <c r="N1050" i="4"/>
  <c r="N1134" i="4"/>
  <c r="N1180" i="4"/>
  <c r="N1051" i="4"/>
  <c r="N1053" i="4"/>
  <c r="N1319" i="4"/>
  <c r="N1325" i="4"/>
  <c r="N1406" i="4"/>
  <c r="N1408" i="4"/>
  <c r="N1416" i="4"/>
  <c r="N1503" i="4"/>
  <c r="N1505" i="4"/>
  <c r="N1517" i="4"/>
  <c r="N1519" i="4"/>
  <c r="N1645" i="4"/>
  <c r="N1687" i="4"/>
  <c r="N1689" i="4"/>
  <c r="N1691" i="4"/>
  <c r="N1725" i="4"/>
  <c r="N1727" i="4"/>
  <c r="N1763" i="4"/>
  <c r="N1777" i="4"/>
  <c r="N1779" i="4"/>
  <c r="N1781" i="4"/>
  <c r="N1318" i="4"/>
  <c r="N1324" i="4"/>
  <c r="N1405" i="4"/>
  <c r="N1407" i="4"/>
  <c r="N1415" i="4"/>
  <c r="N1457" i="4"/>
  <c r="N1504" i="4"/>
  <c r="N1506" i="4"/>
  <c r="N1518" i="4"/>
  <c r="N1644" i="4"/>
  <c r="N1646" i="4"/>
  <c r="N1688" i="4"/>
  <c r="N1690" i="4"/>
  <c r="N1726" i="4"/>
  <c r="N1728" i="4"/>
  <c r="N1748" i="4"/>
  <c r="N1778" i="4"/>
  <c r="N1780" i="4"/>
  <c r="N1782" i="4"/>
  <c r="N1784" i="4"/>
  <c r="N1904" i="4"/>
  <c r="N1913" i="4"/>
  <c r="N1918" i="4"/>
  <c r="N1920" i="4"/>
  <c r="N1927" i="4"/>
  <c r="N1929" i="4"/>
  <c r="N1941" i="4"/>
  <c r="N1985" i="4"/>
  <c r="N2135" i="4"/>
  <c r="N2138" i="4"/>
  <c r="N2143" i="4"/>
  <c r="N1853" i="4"/>
  <c r="N1867" i="4"/>
  <c r="N1901" i="4"/>
  <c r="N1915" i="4"/>
  <c r="N1917" i="4"/>
  <c r="N1922" i="4"/>
  <c r="N1924" i="4"/>
  <c r="N1931" i="4"/>
  <c r="N1982" i="4"/>
  <c r="N2057" i="4"/>
  <c r="N2083" i="4"/>
  <c r="N1783" i="4"/>
  <c r="N1785" i="4"/>
  <c r="N1862" i="4"/>
  <c r="N1903" i="4"/>
  <c r="N1905" i="4"/>
  <c r="N1912" i="4"/>
  <c r="N1919" i="4"/>
  <c r="N1921" i="4"/>
  <c r="N1926" i="4"/>
  <c r="N1928" i="4"/>
  <c r="N1940" i="4"/>
  <c r="N1984" i="4"/>
  <c r="N2008" i="4"/>
  <c r="N2142" i="4"/>
  <c r="N1852" i="4"/>
  <c r="N1861" i="4"/>
  <c r="N1884" i="4"/>
  <c r="N1893" i="4"/>
  <c r="N1914" i="4"/>
  <c r="N1916" i="4"/>
  <c r="N1923" i="4"/>
  <c r="N1925" i="4"/>
  <c r="N1930" i="4"/>
  <c r="N1932" i="4"/>
  <c r="N1939" i="4"/>
  <c r="N2056" i="4"/>
  <c r="N2058" i="4"/>
  <c r="N2078" i="4"/>
  <c r="N2104" i="4"/>
  <c r="N2108" i="4"/>
  <c r="N2136" i="4"/>
  <c r="N2162" i="4"/>
  <c r="N2164" i="4"/>
  <c r="N2166" i="4"/>
  <c r="N2172" i="4"/>
  <c r="N2176" i="4"/>
  <c r="N2178" i="4"/>
  <c r="N2194" i="4"/>
  <c r="N2216" i="4"/>
  <c r="N2230" i="4"/>
  <c r="N2232" i="4"/>
  <c r="N2234" i="4"/>
  <c r="N2242" i="4"/>
  <c r="N2282" i="4"/>
  <c r="N2361" i="4"/>
  <c r="N2498" i="4"/>
  <c r="N2507" i="4"/>
  <c r="N2103" i="4"/>
  <c r="N2163" i="4"/>
  <c r="N2165" i="4"/>
  <c r="N2171" i="4"/>
  <c r="N2173" i="4"/>
  <c r="N2175" i="4"/>
  <c r="N2177" i="4"/>
  <c r="N2215" i="4"/>
  <c r="N2231" i="4"/>
  <c r="N2233" i="4"/>
  <c r="N2235" i="4"/>
  <c r="N2241" i="4"/>
  <c r="N2281" i="4"/>
  <c r="N2301" i="4"/>
  <c r="N2105" i="4"/>
  <c r="N2289" i="4"/>
  <c r="N2352" i="4"/>
  <c r="N2673" i="4"/>
  <c r="N2697" i="4"/>
  <c r="N3101" i="4"/>
  <c r="N3121" i="4"/>
  <c r="N3123" i="4"/>
  <c r="N3171" i="4"/>
  <c r="N3176" i="4"/>
  <c r="N3120" i="4"/>
  <c r="N3172" i="4"/>
  <c r="N6608" i="4"/>
  <c r="N6770" i="4"/>
  <c r="N6842" i="4"/>
  <c r="N6843" i="4"/>
  <c r="N6844" i="4"/>
  <c r="N6845" i="4"/>
  <c r="N6607" i="4"/>
  <c r="N6849" i="4"/>
  <c r="N6941" i="4"/>
  <c r="N6942" i="4"/>
  <c r="N6945" i="4"/>
  <c r="N6986" i="4"/>
  <c r="N6987" i="4"/>
  <c r="N6993" i="4"/>
  <c r="N6771" i="4"/>
  <c r="N6777" i="4"/>
  <c r="N7089" i="4"/>
  <c r="N7103" i="4"/>
  <c r="N7105" i="4"/>
  <c r="N7107" i="4"/>
  <c r="N7728" i="4"/>
  <c r="N7792" i="4"/>
  <c r="N7800" i="4"/>
  <c r="N7856" i="4"/>
  <c r="N7900" i="4"/>
  <c r="N7932" i="4"/>
  <c r="N7960" i="4"/>
  <c r="N7968" i="4"/>
  <c r="N7996" i="4"/>
  <c r="N8044" i="4"/>
  <c r="N8048" i="4"/>
  <c r="N8060" i="4"/>
  <c r="N8064" i="4"/>
  <c r="N8080" i="4"/>
  <c r="N7293" i="4"/>
  <c r="N7301" i="4"/>
  <c r="N7305" i="4"/>
  <c r="N7307" i="4"/>
  <c r="N7371" i="4"/>
  <c r="N7425" i="4"/>
  <c r="N7445" i="4"/>
  <c r="N7447" i="4"/>
  <c r="N7449" i="4"/>
  <c r="N7451" i="4"/>
  <c r="N7461" i="4"/>
  <c r="N7463" i="4"/>
  <c r="N7465" i="4"/>
  <c r="N7489" i="4"/>
  <c r="N7491" i="4"/>
  <c r="N7495" i="4"/>
  <c r="N7497" i="4"/>
  <c r="N7499" i="4"/>
  <c r="N7521" i="4"/>
  <c r="N7547" i="4"/>
  <c r="N7557" i="4"/>
  <c r="N7589" i="4"/>
  <c r="N7609" i="4"/>
  <c r="N7611" i="4"/>
  <c r="N7613" i="4"/>
  <c r="N7739" i="4"/>
  <c r="N7775" i="4"/>
  <c r="N7799" i="4"/>
  <c r="N7859" i="4"/>
  <c r="N7895" i="4"/>
  <c r="N7915" i="4"/>
  <c r="N7935" i="4"/>
  <c r="N7959" i="4"/>
  <c r="N7963" i="4"/>
  <c r="N7995" i="4"/>
  <c r="N7999" i="4"/>
  <c r="N8047" i="4"/>
  <c r="N8051" i="4"/>
  <c r="N8059" i="4"/>
  <c r="N8063" i="4"/>
  <c r="N8079" i="4"/>
  <c r="N8727" i="4"/>
  <c r="N7090" i="4"/>
  <c r="N7102" i="4"/>
  <c r="N7106" i="4"/>
  <c r="N7746" i="4"/>
  <c r="N7798" i="4"/>
  <c r="N7802" i="4"/>
  <c r="N7858" i="4"/>
  <c r="N7866" i="4"/>
  <c r="N7902" i="4"/>
  <c r="N7914" i="4"/>
  <c r="N7934" i="4"/>
  <c r="N7962" i="4"/>
  <c r="N7998" i="4"/>
  <c r="N8046" i="4"/>
  <c r="N8058" i="4"/>
  <c r="N8062" i="4"/>
  <c r="N8078" i="4"/>
  <c r="N8082" i="4"/>
  <c r="N8268" i="4"/>
  <c r="N8276" i="4"/>
  <c r="N8283" i="4"/>
  <c r="N8284" i="4"/>
  <c r="N8285" i="4"/>
  <c r="N8286" i="4"/>
  <c r="N8287" i="4"/>
  <c r="N8288" i="4"/>
  <c r="N8289" i="4"/>
  <c r="N8290" i="4"/>
  <c r="N8291" i="4"/>
  <c r="N8321" i="4"/>
  <c r="N8322" i="4"/>
  <c r="N8730" i="4"/>
  <c r="N7252" i="4"/>
  <c r="N7294" i="4"/>
  <c r="N7300" i="4"/>
  <c r="N7302" i="4"/>
  <c r="N7306" i="4"/>
  <c r="N7370" i="4"/>
  <c r="N7372" i="4"/>
  <c r="N7422" i="4"/>
  <c r="N7424" i="4"/>
  <c r="N7446" i="4"/>
  <c r="N7448" i="4"/>
  <c r="N7450" i="4"/>
  <c r="N7452" i="4"/>
  <c r="N7462" i="4"/>
  <c r="N7464" i="4"/>
  <c r="N7466" i="4"/>
  <c r="N7490" i="4"/>
  <c r="N7492" i="4"/>
  <c r="N7494" i="4"/>
  <c r="N7496" i="4"/>
  <c r="N7498" i="4"/>
  <c r="N7520" i="4"/>
  <c r="N7522" i="4"/>
  <c r="N7524" i="4"/>
  <c r="N7570" i="4"/>
  <c r="N7588" i="4"/>
  <c r="N7793" i="4"/>
  <c r="N7801" i="4"/>
  <c r="N7901" i="4"/>
  <c r="N7933" i="4"/>
  <c r="N7961" i="4"/>
  <c r="N7997" i="4"/>
  <c r="N8053" i="4"/>
  <c r="N8061" i="4"/>
  <c r="N8065" i="4"/>
  <c r="N8081" i="4"/>
  <c r="N1145" i="4"/>
  <c r="N1165" i="4"/>
  <c r="N1171" i="4"/>
  <c r="N1166" i="4"/>
  <c r="N1816" i="4"/>
  <c r="N1818" i="4"/>
  <c r="N1817" i="4"/>
  <c r="N1819" i="4"/>
  <c r="N1829" i="4"/>
  <c r="N1843" i="4"/>
  <c r="N2262" i="4"/>
  <c r="N2365" i="4"/>
  <c r="N2387" i="4"/>
  <c r="N2429" i="4"/>
  <c r="N2439" i="4"/>
  <c r="N2680" i="4"/>
  <c r="N2682" i="4"/>
  <c r="N2754" i="4"/>
  <c r="N2756" i="4"/>
  <c r="N2842" i="4"/>
  <c r="N2848" i="4"/>
  <c r="N2850" i="4"/>
  <c r="N2366" i="4"/>
  <c r="N2372" i="4"/>
  <c r="N2396" i="4"/>
  <c r="N2681" i="4"/>
  <c r="N2683" i="4"/>
  <c r="N2753" i="4"/>
  <c r="N2755" i="4"/>
  <c r="N2851" i="4"/>
  <c r="N3046" i="4"/>
  <c r="N3064" i="4"/>
  <c r="N3066" i="4"/>
  <c r="N2769" i="4"/>
  <c r="N2849" i="4"/>
  <c r="N3205" i="4"/>
  <c r="N3225" i="4"/>
  <c r="N3226" i="4"/>
  <c r="N3250" i="4"/>
  <c r="N3288" i="4"/>
  <c r="N3297" i="4"/>
  <c r="N3313" i="4"/>
  <c r="N3315" i="4"/>
  <c r="N3316" i="4"/>
  <c r="N3317" i="4"/>
  <c r="N3318" i="4"/>
  <c r="N3319" i="4"/>
  <c r="N3322" i="4"/>
  <c r="N3326" i="4"/>
  <c r="N3333" i="4"/>
  <c r="N3334" i="4"/>
  <c r="N2720" i="4"/>
  <c r="N2726" i="4"/>
  <c r="N2734" i="4"/>
  <c r="N2956" i="4"/>
  <c r="N2969" i="4"/>
  <c r="N2970" i="4"/>
  <c r="N2974" i="4"/>
  <c r="N3023" i="4"/>
  <c r="N3065" i="4"/>
  <c r="N3067" i="4"/>
  <c r="N3135" i="4"/>
  <c r="N3159" i="4"/>
  <c r="N3161" i="4"/>
  <c r="N3191" i="4"/>
  <c r="N2768" i="4"/>
  <c r="N2770" i="4"/>
  <c r="N2871" i="4"/>
  <c r="N3164" i="4"/>
  <c r="N3364" i="4"/>
  <c r="N3368" i="4"/>
  <c r="N3158" i="4"/>
  <c r="N3190" i="4"/>
  <c r="N3363" i="4"/>
  <c r="N3438" i="4"/>
  <c r="N3140" i="4"/>
  <c r="N3160" i="4"/>
  <c r="N3162" i="4"/>
  <c r="N3556" i="4"/>
  <c r="N3558" i="4"/>
  <c r="N3529" i="4"/>
  <c r="N3582" i="4"/>
  <c r="N3655" i="4"/>
  <c r="N3555" i="4"/>
  <c r="N3557" i="4"/>
  <c r="N3559" i="4"/>
  <c r="N3606" i="4"/>
  <c r="N3763" i="4"/>
  <c r="N3764" i="4"/>
  <c r="N3767" i="4"/>
  <c r="N3777" i="4"/>
  <c r="N3791" i="4"/>
  <c r="N3530" i="4"/>
  <c r="N3581" i="4"/>
  <c r="N3583" i="4"/>
  <c r="N3843" i="4"/>
  <c r="N3845" i="4"/>
  <c r="N3847" i="4"/>
  <c r="N3851" i="4"/>
  <c r="N3941" i="4"/>
  <c r="N4132" i="4"/>
  <c r="N4136" i="4"/>
  <c r="N4206" i="4"/>
  <c r="N4230" i="4"/>
  <c r="N3814" i="4"/>
  <c r="N3960" i="4"/>
  <c r="N4034" i="4"/>
  <c r="N4040" i="4"/>
  <c r="N3838" i="4"/>
  <c r="N3842" i="4"/>
  <c r="N3844" i="4"/>
  <c r="N3846" i="4"/>
  <c r="N3848" i="4"/>
  <c r="N3894" i="4"/>
  <c r="N3940" i="4"/>
  <c r="N3944" i="4"/>
  <c r="N3982" i="4"/>
  <c r="N3992" i="4"/>
  <c r="N4207" i="4"/>
  <c r="N4231" i="4"/>
  <c r="N4323" i="4"/>
  <c r="N4350" i="4"/>
  <c r="N4351" i="4"/>
  <c r="N4366" i="4"/>
  <c r="N4398" i="4"/>
  <c r="N4399" i="4"/>
  <c r="N4947" i="4"/>
  <c r="N4951" i="4"/>
  <c r="N4950" i="4"/>
  <c r="N5043" i="4"/>
  <c r="N5044" i="4"/>
  <c r="N5045" i="4"/>
  <c r="N5048" i="4"/>
  <c r="N5064" i="4"/>
  <c r="N5091" i="4"/>
  <c r="N5092" i="4"/>
  <c r="N5093" i="4"/>
  <c r="N5094" i="4"/>
  <c r="N5095" i="4"/>
  <c r="N5232" i="4"/>
  <c r="N5257" i="4"/>
  <c r="N5263" i="4"/>
  <c r="N4949" i="4"/>
  <c r="N4975" i="4"/>
  <c r="N6190" i="4"/>
  <c r="N4948" i="4"/>
  <c r="N4974" i="4"/>
  <c r="N5567" i="4"/>
  <c r="N5716" i="4"/>
  <c r="N5720" i="4"/>
  <c r="N5736" i="4"/>
  <c r="N5737" i="4"/>
  <c r="N5745" i="4"/>
  <c r="N6082" i="4"/>
  <c r="N6098" i="4"/>
  <c r="N6125" i="4"/>
  <c r="N6129" i="4"/>
  <c r="N6144" i="4"/>
  <c r="N6232" i="4"/>
  <c r="N6236" i="4"/>
  <c r="N6263" i="4"/>
  <c r="N6288" i="4"/>
  <c r="N6323" i="4"/>
  <c r="N6365" i="4"/>
  <c r="N6461" i="4"/>
  <c r="N6465" i="4"/>
  <c r="N5961" i="4"/>
  <c r="N6053" i="4"/>
  <c r="N6061" i="4"/>
  <c r="N6097" i="4"/>
  <c r="N6124" i="4"/>
  <c r="N6128" i="4"/>
  <c r="N6143" i="4"/>
  <c r="N6169" i="4"/>
  <c r="N6189" i="4"/>
  <c r="N6231" i="4"/>
  <c r="N6262" i="4"/>
  <c r="N6308" i="4"/>
  <c r="N6436" i="4"/>
  <c r="N6460" i="4"/>
  <c r="N6464" i="4"/>
  <c r="N6648" i="4"/>
  <c r="N6680" i="4"/>
  <c r="N5956" i="4"/>
  <c r="N6052" i="4"/>
  <c r="N6060" i="4"/>
  <c r="N6123" i="4"/>
  <c r="N6127" i="4"/>
  <c r="N6142" i="4"/>
  <c r="N6230" i="4"/>
  <c r="N6299" i="4"/>
  <c r="N6334" i="4"/>
  <c r="N6459" i="4"/>
  <c r="N6463" i="4"/>
  <c r="N6594" i="4"/>
  <c r="N6618" i="4"/>
  <c r="N6677" i="4"/>
  <c r="N6717" i="4"/>
  <c r="N6781" i="4"/>
  <c r="N5955" i="4"/>
  <c r="N6051" i="4"/>
  <c r="N6059" i="4"/>
  <c r="N6095" i="4"/>
  <c r="N6126" i="4"/>
  <c r="N6141" i="4"/>
  <c r="N6145" i="4"/>
  <c r="N6153" i="4"/>
  <c r="N6229" i="4"/>
  <c r="N6237" i="4"/>
  <c r="N6272" i="4"/>
  <c r="N6289" i="4"/>
  <c r="N6370" i="4"/>
  <c r="N6434" i="4"/>
  <c r="N6442" i="4"/>
  <c r="N6462" i="4"/>
  <c r="N6574" i="4"/>
  <c r="N6575" i="4"/>
  <c r="N6576" i="4"/>
  <c r="N6591" i="4"/>
  <c r="N6636" i="4"/>
  <c r="N6647" i="4"/>
  <c r="N6659" i="4"/>
  <c r="N6679" i="4"/>
  <c r="N6684" i="4"/>
  <c r="N6687" i="4"/>
  <c r="N6716" i="4"/>
  <c r="N6744" i="4"/>
  <c r="N6875" i="4"/>
  <c r="N6884" i="4"/>
  <c r="N6949" i="4"/>
  <c r="N6950" i="4"/>
  <c r="N6951" i="4"/>
  <c r="N6954" i="4"/>
  <c r="N7020" i="4"/>
  <c r="N6811" i="4"/>
  <c r="N6831" i="4"/>
  <c r="N6833" i="4"/>
  <c r="N6590" i="4"/>
  <c r="N6710" i="4"/>
  <c r="N6830" i="4"/>
  <c r="N6832" i="4"/>
  <c r="N7141" i="4"/>
  <c r="N7147" i="4"/>
  <c r="N7149" i="4"/>
  <c r="N7157" i="4"/>
  <c r="N7159" i="4"/>
  <c r="N7161" i="4"/>
  <c r="N7844" i="4"/>
  <c r="N7625" i="4"/>
  <c r="N7835" i="4"/>
  <c r="N7843" i="4"/>
  <c r="N7146" i="4"/>
  <c r="N7148" i="4"/>
  <c r="N7156" i="4"/>
  <c r="N7158" i="4"/>
  <c r="N7160" i="4"/>
  <c r="N7197" i="4"/>
  <c r="N7838" i="4"/>
  <c r="N7220" i="4"/>
  <c r="N7574" i="4"/>
  <c r="N607" i="4"/>
  <c r="N609" i="4"/>
  <c r="N625" i="4"/>
  <c r="N627" i="4"/>
  <c r="N608" i="4"/>
  <c r="N626" i="4"/>
  <c r="N628" i="4"/>
  <c r="N630" i="4"/>
  <c r="N632" i="4"/>
  <c r="N631" i="4"/>
  <c r="N629" i="4"/>
  <c r="N633" i="4"/>
  <c r="N7072" i="4"/>
  <c r="N7073" i="4"/>
  <c r="N2422" i="4"/>
  <c r="N2423" i="4"/>
  <c r="N2392" i="4"/>
  <c r="N2391" i="4"/>
  <c r="N2778" i="4"/>
  <c r="N2812" i="4"/>
  <c r="N2773" i="4"/>
  <c r="N3213" i="4"/>
  <c r="N3214" i="4"/>
  <c r="N3254" i="4"/>
  <c r="N3255" i="4"/>
  <c r="N3256" i="4"/>
  <c r="N3257" i="4"/>
  <c r="N3258" i="4"/>
  <c r="N3259" i="4"/>
  <c r="N3276" i="4"/>
  <c r="N3299" i="4"/>
  <c r="N2794" i="4"/>
  <c r="N2810" i="4"/>
  <c r="N2818" i="4"/>
  <c r="N2830" i="4"/>
  <c r="N2892" i="4"/>
  <c r="N2952" i="4"/>
  <c r="N2953" i="4"/>
  <c r="N2962" i="4"/>
  <c r="N2989" i="4"/>
  <c r="N2998" i="4"/>
  <c r="N2999" i="4"/>
  <c r="N3002" i="4"/>
  <c r="N3003" i="4"/>
  <c r="N3013" i="4"/>
  <c r="N3017" i="4"/>
  <c r="N3018" i="4"/>
  <c r="N2779" i="4"/>
  <c r="N3394" i="4"/>
  <c r="N3408" i="4"/>
  <c r="N3409" i="4"/>
  <c r="N3410" i="4"/>
  <c r="N3371" i="4"/>
  <c r="N3382" i="4"/>
  <c r="N3383" i="4"/>
  <c r="N3455" i="4"/>
  <c r="N3456" i="4"/>
  <c r="N3417" i="4"/>
  <c r="N3431" i="4"/>
  <c r="N3482" i="4"/>
  <c r="N3525" i="4"/>
  <c r="N3587" i="4"/>
  <c r="N3599" i="4"/>
  <c r="N3632" i="4"/>
  <c r="N3688" i="4"/>
  <c r="N3488" i="4"/>
  <c r="N3504" i="4"/>
  <c r="N3586" i="4"/>
  <c r="N3598" i="4"/>
  <c r="N3611" i="4"/>
  <c r="N3679" i="4"/>
  <c r="N3507" i="4"/>
  <c r="N3566" i="4"/>
  <c r="N3574" i="4"/>
  <c r="N3678" i="4"/>
  <c r="N3706" i="4"/>
  <c r="N3720" i="4"/>
  <c r="N3721" i="4"/>
  <c r="N3724" i="4"/>
  <c r="N3725" i="4"/>
  <c r="N3729" i="4"/>
  <c r="N3747" i="4"/>
  <c r="N3785" i="4"/>
  <c r="N3786" i="4"/>
  <c r="N3629" i="4"/>
  <c r="N3645" i="4"/>
  <c r="N3673" i="4"/>
  <c r="N3809" i="4"/>
  <c r="N3829" i="4"/>
  <c r="N3927" i="4"/>
  <c r="N4001" i="4"/>
  <c r="N4005" i="4"/>
  <c r="N4064" i="4"/>
  <c r="N4104" i="4"/>
  <c r="N4112" i="4"/>
  <c r="N4138" i="4"/>
  <c r="N4154" i="4"/>
  <c r="N4158" i="4"/>
  <c r="N4246" i="4"/>
  <c r="N4258" i="4"/>
  <c r="N3926" i="4"/>
  <c r="N3930" i="4"/>
  <c r="N3972" i="4"/>
  <c r="N4004" i="4"/>
  <c r="N4013" i="4"/>
  <c r="N4026" i="4"/>
  <c r="N4042" i="4"/>
  <c r="N3811" i="4"/>
  <c r="N3831" i="4"/>
  <c r="N3878" i="4"/>
  <c r="N3925" i="4"/>
  <c r="N3929" i="4"/>
  <c r="N3946" i="4"/>
  <c r="N3995" i="4"/>
  <c r="N4003" i="4"/>
  <c r="N4029" i="4"/>
  <c r="N4106" i="4"/>
  <c r="N4152" i="4"/>
  <c r="N4156" i="4"/>
  <c r="N4240" i="4"/>
  <c r="N3810" i="4"/>
  <c r="N3830" i="4"/>
  <c r="N3885" i="4"/>
  <c r="N3928" i="4"/>
  <c r="N3998" i="4"/>
  <c r="N4056" i="4"/>
  <c r="N4105" i="4"/>
  <c r="N4155" i="4"/>
  <c r="N4318" i="4"/>
  <c r="N4334" i="4"/>
  <c r="N4335" i="4"/>
  <c r="N4336" i="4"/>
  <c r="N4339" i="4"/>
  <c r="N4340" i="4"/>
  <c r="N4379" i="4"/>
  <c r="N4390" i="4"/>
  <c r="N4441" i="4"/>
  <c r="N4157" i="4"/>
  <c r="N4448" i="4"/>
  <c r="N4588" i="4"/>
  <c r="N4800" i="4"/>
  <c r="N4804" i="4"/>
  <c r="N4808" i="4"/>
  <c r="N4881" i="4"/>
  <c r="N4898" i="4"/>
  <c r="N4899" i="4"/>
  <c r="N4902" i="4"/>
  <c r="N4903" i="4"/>
  <c r="N4942" i="4"/>
  <c r="N4994" i="4"/>
  <c r="N5023" i="4"/>
  <c r="N4241" i="4"/>
  <c r="N4587" i="4"/>
  <c r="N4611" i="4"/>
  <c r="N4687" i="4"/>
  <c r="N4735" i="4"/>
  <c r="N4779" i="4"/>
  <c r="N4783" i="4"/>
  <c r="N4799" i="4"/>
  <c r="N4803" i="4"/>
  <c r="N4807" i="4"/>
  <c r="N4827" i="4"/>
  <c r="N5051" i="4"/>
  <c r="N5076" i="4"/>
  <c r="N5115" i="4"/>
  <c r="N5116" i="4"/>
  <c r="N5120" i="4"/>
  <c r="N5216" i="4"/>
  <c r="N4153" i="4"/>
  <c r="N4586" i="4"/>
  <c r="N4610" i="4"/>
  <c r="N4686" i="4"/>
  <c r="N4734" i="4"/>
  <c r="N4778" i="4"/>
  <c r="N4802" i="4"/>
  <c r="N4806" i="4"/>
  <c r="N4826" i="4"/>
  <c r="N4954" i="4"/>
  <c r="N4966" i="4"/>
  <c r="N4825" i="4"/>
  <c r="N5330" i="4"/>
  <c r="N5332" i="4"/>
  <c r="N5333" i="4"/>
  <c r="N5334" i="4"/>
  <c r="N5335" i="4"/>
  <c r="N5336" i="4"/>
  <c r="N5337" i="4"/>
  <c r="N5352" i="4"/>
  <c r="N5353" i="4"/>
  <c r="N5354" i="4"/>
  <c r="N4593" i="4"/>
  <c r="N4805" i="4"/>
  <c r="N4777" i="4"/>
  <c r="N4245" i="4"/>
  <c r="N4801" i="4"/>
  <c r="N4871" i="4"/>
  <c r="N5361" i="4"/>
  <c r="N5378" i="4"/>
  <c r="N5379" i="4"/>
  <c r="N5380" i="4"/>
  <c r="N5381" i="4"/>
  <c r="N5382" i="4"/>
  <c r="N5384" i="4"/>
  <c r="N5403" i="4"/>
  <c r="N5409" i="4"/>
  <c r="N5425" i="4"/>
  <c r="N5433" i="4"/>
  <c r="N5434" i="4"/>
  <c r="N5446" i="4"/>
  <c r="N5447" i="4"/>
  <c r="N5448" i="4"/>
  <c r="N5451" i="4"/>
  <c r="N5452" i="4"/>
  <c r="N5472" i="4"/>
  <c r="N5481" i="4"/>
  <c r="N5506" i="4"/>
  <c r="N5519" i="4"/>
  <c r="N5520" i="4"/>
  <c r="N5521" i="4"/>
  <c r="N5522" i="4"/>
  <c r="N5523" i="4"/>
  <c r="N5524" i="4"/>
  <c r="N5529" i="4"/>
  <c r="N5547" i="4"/>
  <c r="N5549" i="4"/>
  <c r="N5555" i="4"/>
  <c r="N5556" i="4"/>
  <c r="N5557" i="4"/>
  <c r="N5564" i="4"/>
  <c r="N5594" i="4"/>
  <c r="N5598" i="4"/>
  <c r="N5603" i="4"/>
  <c r="N5610" i="4"/>
  <c r="N5611" i="4"/>
  <c r="N5612" i="4"/>
  <c r="N5633" i="4"/>
  <c r="N5634" i="4"/>
  <c r="N5663" i="4"/>
  <c r="N5664" i="4"/>
  <c r="N5666" i="4"/>
  <c r="N5673" i="4"/>
  <c r="N5674" i="4"/>
  <c r="N5688" i="4"/>
  <c r="N5689" i="4"/>
  <c r="N5690" i="4"/>
  <c r="N5691" i="4"/>
  <c r="N5692" i="4"/>
  <c r="N5693" i="4"/>
  <c r="N5694" i="4"/>
  <c r="N5695" i="4"/>
  <c r="N5696" i="4"/>
  <c r="N5709" i="4"/>
  <c r="N5710" i="4"/>
  <c r="N5725" i="4"/>
  <c r="N5726" i="4"/>
  <c r="N5732" i="4"/>
  <c r="N5747" i="4"/>
  <c r="N5794" i="4"/>
  <c r="N5836" i="4"/>
  <c r="N5838" i="4"/>
  <c r="N5839" i="4"/>
  <c r="N5840" i="4"/>
  <c r="N5861" i="4"/>
  <c r="N5862" i="4"/>
  <c r="N5864" i="4"/>
  <c r="N5924" i="4"/>
  <c r="N5978" i="4"/>
  <c r="N6003" i="4"/>
  <c r="N6004" i="4"/>
  <c r="N6005" i="4"/>
  <c r="N6006" i="4"/>
  <c r="N6007" i="4"/>
  <c r="N6019" i="4"/>
  <c r="N6020" i="4"/>
  <c r="N6160" i="4"/>
  <c r="N6206" i="4"/>
  <c r="N6208" i="4"/>
  <c r="N6217" i="4"/>
  <c r="N6218" i="4"/>
  <c r="N6219" i="4"/>
  <c r="N6327" i="4"/>
  <c r="N6337" i="4"/>
  <c r="N6361" i="4"/>
  <c r="N6393" i="4"/>
  <c r="N6085" i="4"/>
  <c r="N6109" i="4"/>
  <c r="N6340" i="4"/>
  <c r="N6360" i="4"/>
  <c r="N6448" i="4"/>
  <c r="N6488" i="4"/>
  <c r="N6339" i="4"/>
  <c r="N6379" i="4"/>
  <c r="N6427" i="4"/>
  <c r="N6447" i="4"/>
  <c r="N6135" i="4"/>
  <c r="N6136" i="4"/>
  <c r="N6254" i="4"/>
  <c r="N6277" i="4"/>
  <c r="N6278" i="4"/>
  <c r="N6280" i="4"/>
  <c r="N6283" i="4"/>
  <c r="N6331" i="4"/>
  <c r="N6338" i="4"/>
  <c r="N6374" i="4"/>
  <c r="N6446" i="4"/>
  <c r="N6450" i="4"/>
  <c r="N6509" i="4"/>
  <c r="N6516" i="4"/>
  <c r="N6542" i="4"/>
  <c r="N6543" i="4"/>
  <c r="N6554" i="4"/>
  <c r="N6663" i="4"/>
  <c r="N6664" i="4"/>
  <c r="N6665" i="4"/>
  <c r="N6735" i="4"/>
  <c r="N6738" i="4"/>
  <c r="N6739" i="4"/>
  <c r="N7178" i="4"/>
  <c r="N7177" i="4"/>
  <c r="N7213" i="4"/>
  <c r="N7164" i="4"/>
  <c r="N7172" i="4"/>
  <c r="N7180" i="4"/>
  <c r="N7188" i="4"/>
  <c r="N7212" i="4"/>
  <c r="N7171" i="4"/>
  <c r="N7175" i="4"/>
  <c r="N7179" i="4"/>
  <c r="N7187" i="4"/>
  <c r="N7211" i="4"/>
  <c r="N7215" i="4"/>
  <c r="L561" i="4"/>
  <c r="L560" i="4"/>
  <c r="L121" i="4"/>
  <c r="L147" i="4"/>
  <c r="L120" i="4"/>
  <c r="L122" i="4"/>
  <c r="L140" i="4"/>
  <c r="L227" i="4"/>
  <c r="L237" i="4"/>
  <c r="L253" i="4"/>
  <c r="L261" i="4"/>
  <c r="L263" i="4"/>
  <c r="L265" i="4"/>
  <c r="L267" i="4"/>
  <c r="L281" i="4"/>
  <c r="L283" i="4"/>
  <c r="L297" i="4"/>
  <c r="L299" i="4"/>
  <c r="L309" i="4"/>
  <c r="L220" i="4"/>
  <c r="L228" i="4"/>
  <c r="L236" i="4"/>
  <c r="L260" i="4"/>
  <c r="L262" i="4"/>
  <c r="L264" i="4"/>
  <c r="L282" i="4"/>
  <c r="L284" i="4"/>
  <c r="L298" i="4"/>
  <c r="L308" i="4"/>
  <c r="L310" i="4"/>
  <c r="L412" i="4"/>
  <c r="L416" i="4"/>
  <c r="L480" i="4"/>
  <c r="L482" i="4"/>
  <c r="L489" i="4"/>
  <c r="L491" i="4"/>
  <c r="L521" i="4"/>
  <c r="L413" i="4"/>
  <c r="L453" i="4"/>
  <c r="L455" i="4"/>
  <c r="L467" i="4"/>
  <c r="L479" i="4"/>
  <c r="L484" i="4"/>
  <c r="L486" i="4"/>
  <c r="L500" i="4"/>
  <c r="L502" i="4"/>
  <c r="L381" i="4"/>
  <c r="L414" i="4"/>
  <c r="L481" i="4"/>
  <c r="L483" i="4"/>
  <c r="L488" i="4"/>
  <c r="L490" i="4"/>
  <c r="L520" i="4"/>
  <c r="L522" i="4"/>
  <c r="L382" i="4"/>
  <c r="L415" i="4"/>
  <c r="L454" i="4"/>
  <c r="L456" i="4"/>
  <c r="L485" i="4"/>
  <c r="L487" i="4"/>
  <c r="L501" i="4"/>
  <c r="L503" i="4"/>
  <c r="L647" i="4"/>
  <c r="L701" i="4"/>
  <c r="L703" i="4"/>
  <c r="L707" i="4"/>
  <c r="L717" i="4"/>
  <c r="L776" i="4"/>
  <c r="L778" i="4"/>
  <c r="L794" i="4"/>
  <c r="L806" i="4"/>
  <c r="L930" i="4"/>
  <c r="L974" i="4"/>
  <c r="L978" i="4"/>
  <c r="L593" i="4"/>
  <c r="L648" i="4"/>
  <c r="L702" i="4"/>
  <c r="L704" i="4"/>
  <c r="L716" i="4"/>
  <c r="L720" i="4"/>
  <c r="L842" i="4"/>
  <c r="L851" i="4"/>
  <c r="L775" i="4"/>
  <c r="L777" i="4"/>
  <c r="L779" i="4"/>
  <c r="L807" i="4"/>
  <c r="L965" i="4"/>
  <c r="L973" i="4"/>
  <c r="L975" i="4"/>
  <c r="L977" i="4"/>
  <c r="L979" i="4"/>
  <c r="L997" i="4"/>
  <c r="L1036" i="4"/>
  <c r="L1267" i="4"/>
  <c r="L1221" i="4"/>
  <c r="L1037" i="4"/>
  <c r="L1085" i="4"/>
  <c r="L1193" i="4"/>
  <c r="L1216" i="4"/>
  <c r="L1356" i="4"/>
  <c r="L1482" i="4"/>
  <c r="L1371" i="4"/>
  <c r="L1373" i="4"/>
  <c r="L1375" i="4"/>
  <c r="L1379" i="4"/>
  <c r="L1441" i="4"/>
  <c r="L1443" i="4"/>
  <c r="L1498" i="4"/>
  <c r="L1568" i="4"/>
  <c r="L1570" i="4"/>
  <c r="L1572" i="4"/>
  <c r="L1574" i="4"/>
  <c r="L1586" i="4"/>
  <c r="L1608" i="4"/>
  <c r="L1350" i="4"/>
  <c r="L1481" i="4"/>
  <c r="L1483" i="4"/>
  <c r="L1372" i="4"/>
  <c r="L1374" i="4"/>
  <c r="L1376" i="4"/>
  <c r="L1380" i="4"/>
  <c r="L1442" i="4"/>
  <c r="L1462" i="4"/>
  <c r="L1567" i="4"/>
  <c r="L1569" i="4"/>
  <c r="L1571" i="4"/>
  <c r="L1573" i="4"/>
  <c r="L1609" i="4"/>
  <c r="L1615" i="4"/>
  <c r="L2047" i="4"/>
  <c r="L1880" i="4"/>
  <c r="L1879" i="4"/>
  <c r="L2025" i="4"/>
  <c r="L7947" i="4"/>
  <c r="L8193" i="4"/>
  <c r="L8194" i="4"/>
  <c r="L8195" i="4"/>
  <c r="L8207" i="4"/>
  <c r="L8208" i="4"/>
  <c r="L8209" i="4"/>
  <c r="L8222" i="4"/>
  <c r="L8223" i="4"/>
  <c r="L8226" i="4"/>
  <c r="L8246" i="4"/>
  <c r="L8332" i="4"/>
  <c r="L8387" i="4"/>
  <c r="L8400" i="4"/>
  <c r="L8460" i="4"/>
  <c r="L8469" i="4"/>
  <c r="L8474" i="4"/>
  <c r="L8476" i="4"/>
  <c r="L8478" i="4"/>
  <c r="L8480" i="4"/>
  <c r="L8482" i="4"/>
  <c r="L8484" i="4"/>
  <c r="L8591" i="4"/>
  <c r="L8606" i="4"/>
  <c r="L8692" i="4"/>
  <c r="L8720" i="4"/>
  <c r="L8722" i="4"/>
  <c r="L8411" i="4"/>
  <c r="L8470" i="4"/>
  <c r="L8473" i="4"/>
  <c r="L8475" i="4"/>
  <c r="L8477" i="4"/>
  <c r="L8479" i="4"/>
  <c r="L8481" i="4"/>
  <c r="L8483" i="4"/>
  <c r="L8590" i="4"/>
  <c r="L8592" i="4"/>
  <c r="L8607" i="4"/>
  <c r="L8611" i="4"/>
  <c r="L8677" i="4"/>
  <c r="L8719" i="4"/>
  <c r="L8721" i="4"/>
  <c r="L15" i="4"/>
  <c r="L19" i="4"/>
  <c r="L14" i="4"/>
  <c r="L16" i="4"/>
  <c r="L1068" i="4"/>
  <c r="L1163" i="4"/>
  <c r="L1173" i="4"/>
  <c r="L1534" i="4"/>
  <c r="L1536" i="4"/>
  <c r="L1529" i="4"/>
  <c r="L1535" i="4"/>
  <c r="L1537" i="4"/>
  <c r="L1831" i="4"/>
  <c r="L1820" i="4"/>
  <c r="L2345" i="4"/>
  <c r="L2347" i="4"/>
  <c r="L2397" i="4"/>
  <c r="L2399" i="4"/>
  <c r="L2487" i="4"/>
  <c r="L2489" i="4"/>
  <c r="L2678" i="4"/>
  <c r="L2259" i="4"/>
  <c r="L2344" i="4"/>
  <c r="L2346" i="4"/>
  <c r="L2386" i="4"/>
  <c r="L2430" i="4"/>
  <c r="L2446" i="4"/>
  <c r="L2452" i="4"/>
  <c r="L2490" i="4"/>
  <c r="L2889" i="4"/>
  <c r="L2957" i="4"/>
  <c r="L2958" i="4"/>
  <c r="L2977" i="4"/>
  <c r="L2985" i="4"/>
  <c r="L3026" i="4"/>
  <c r="L3113" i="4"/>
  <c r="L3141" i="4"/>
  <c r="L3155" i="4"/>
  <c r="L3165" i="4"/>
  <c r="L3179" i="4"/>
  <c r="L2869" i="4"/>
  <c r="L3027" i="4"/>
  <c r="L2841" i="4"/>
  <c r="L3112" i="4"/>
  <c r="L3192" i="4"/>
  <c r="L3204" i="4"/>
  <c r="L3240" i="4"/>
  <c r="L3241" i="4"/>
  <c r="L3245" i="4"/>
  <c r="L3273" i="4"/>
  <c r="L3290" i="4"/>
  <c r="L3291" i="4"/>
  <c r="L3344" i="4"/>
  <c r="L3367" i="4"/>
  <c r="L3985" i="4"/>
  <c r="L3991" i="4"/>
  <c r="L3825" i="4"/>
  <c r="L3986" i="4"/>
  <c r="L4039" i="4"/>
  <c r="L4371" i="4"/>
  <c r="L4372" i="4"/>
  <c r="L4370" i="4"/>
  <c r="L6173" i="4"/>
  <c r="L5239" i="4"/>
  <c r="L5576" i="4"/>
  <c r="L5236" i="4"/>
  <c r="L5240" i="4"/>
  <c r="L5960" i="4"/>
  <c r="L6072" i="4"/>
  <c r="L6222" i="4"/>
  <c r="L6226" i="4"/>
  <c r="L6292" i="4"/>
  <c r="L6440" i="4"/>
  <c r="L6439" i="4"/>
  <c r="L6653" i="4"/>
  <c r="L6706" i="4"/>
  <c r="L6762" i="4"/>
  <c r="L5958" i="4"/>
  <c r="L6172" i="4"/>
  <c r="L6202" i="4"/>
  <c r="L6267" i="4"/>
  <c r="L6366" i="4"/>
  <c r="L6580" i="4"/>
  <c r="L6692" i="4"/>
  <c r="L6708" i="4"/>
  <c r="L6227" i="4"/>
  <c r="L6369" i="4"/>
  <c r="L6619" i="4"/>
  <c r="L6691" i="4"/>
  <c r="L6707" i="4"/>
  <c r="L6747" i="4"/>
  <c r="L6885" i="4"/>
  <c r="L6956" i="4"/>
  <c r="L6959" i="4"/>
  <c r="L6976" i="4"/>
  <c r="L6977" i="4"/>
  <c r="L7002" i="4"/>
  <c r="L7027" i="4"/>
  <c r="L6581" i="4"/>
  <c r="L7221" i="4"/>
  <c r="L7603" i="4"/>
  <c r="L7619" i="4"/>
  <c r="L7627" i="4"/>
  <c r="L7645" i="4"/>
  <c r="L8302" i="4"/>
  <c r="L8303" i="4"/>
  <c r="L8304" i="4"/>
  <c r="L8305" i="4"/>
  <c r="L7694" i="4"/>
  <c r="L7830" i="4"/>
  <c r="L8034" i="4"/>
  <c r="L7222" i="4"/>
  <c r="L7646" i="4"/>
  <c r="L7670" i="4"/>
  <c r="L7672" i="4"/>
  <c r="L7697" i="4"/>
  <c r="L7829" i="4"/>
  <c r="L8029" i="4"/>
  <c r="L8033" i="4"/>
  <c r="L7200" i="4"/>
  <c r="L7832" i="4"/>
  <c r="L334" i="4"/>
  <c r="L404" i="4"/>
  <c r="L514" i="4"/>
  <c r="L543" i="4"/>
  <c r="L584" i="4"/>
  <c r="L586" i="4"/>
  <c r="L403" i="4"/>
  <c r="L407" i="4"/>
  <c r="L388" i="4"/>
  <c r="L398" i="4"/>
  <c r="L528" i="4"/>
  <c r="L542" i="4"/>
  <c r="L585" i="4"/>
  <c r="L727" i="4"/>
  <c r="L732" i="4"/>
  <c r="L752" i="4"/>
  <c r="L754" i="4"/>
  <c r="L816" i="4"/>
  <c r="L818" i="4"/>
  <c r="L824" i="4"/>
  <c r="L936" i="4"/>
  <c r="L938" i="4"/>
  <c r="L940" i="4"/>
  <c r="L728" i="4"/>
  <c r="L741" i="4"/>
  <c r="L751" i="4"/>
  <c r="L753" i="4"/>
  <c r="L755" i="4"/>
  <c r="L815" i="4"/>
  <c r="L817" i="4"/>
  <c r="L823" i="4"/>
  <c r="L937" i="4"/>
  <c r="L939" i="4"/>
  <c r="L1102" i="4"/>
  <c r="L1249" i="4"/>
  <c r="L1272" i="4"/>
  <c r="L1114" i="4"/>
  <c r="L1251" i="4"/>
  <c r="L1250" i="4"/>
  <c r="L1113" i="4"/>
  <c r="L1259" i="4"/>
  <c r="L1476" i="4"/>
  <c r="L1488" i="4"/>
  <c r="L1300" i="4"/>
  <c r="L1469" i="4"/>
  <c r="L1475" i="4"/>
  <c r="L1301" i="4"/>
  <c r="L1305" i="4"/>
  <c r="L1468" i="4"/>
  <c r="L8232" i="4"/>
  <c r="L8243" i="4"/>
  <c r="L8356" i="4"/>
  <c r="L8358" i="4"/>
  <c r="L8670" i="4"/>
  <c r="L8355" i="4"/>
  <c r="L8357" i="4"/>
  <c r="L8359" i="4"/>
  <c r="L8409" i="4"/>
  <c r="L8675" i="4"/>
  <c r="L57" i="4"/>
  <c r="L75" i="4"/>
  <c r="L163" i="4"/>
  <c r="L165" i="4"/>
  <c r="L58" i="4"/>
  <c r="L74" i="4"/>
  <c r="L78" i="4"/>
  <c r="L82" i="4"/>
  <c r="L134" i="4"/>
  <c r="L158" i="4"/>
  <c r="L164" i="4"/>
  <c r="L233" i="4"/>
  <c r="L357" i="4"/>
  <c r="L180" i="4"/>
  <c r="L190" i="4"/>
  <c r="L198" i="4"/>
  <c r="L204" i="4"/>
  <c r="L212" i="4"/>
  <c r="L232" i="4"/>
  <c r="L191" i="4"/>
  <c r="L368" i="4"/>
  <c r="L443" i="4"/>
  <c r="L471" i="4"/>
  <c r="L473" i="4"/>
  <c r="L624" i="4"/>
  <c r="L369" i="4"/>
  <c r="L420" i="4"/>
  <c r="L446" i="4"/>
  <c r="L470" i="4"/>
  <c r="L623" i="4"/>
  <c r="L645" i="4"/>
  <c r="L669" i="4"/>
  <c r="L671" i="4"/>
  <c r="L675" i="4"/>
  <c r="L677" i="4"/>
  <c r="L810" i="4"/>
  <c r="L926" i="4"/>
  <c r="L928" i="4"/>
  <c r="L958" i="4"/>
  <c r="L960" i="4"/>
  <c r="L670" i="4"/>
  <c r="L672" i="4"/>
  <c r="L674" i="4"/>
  <c r="L712" i="4"/>
  <c r="L828" i="4"/>
  <c r="L637" i="4"/>
  <c r="L793" i="4"/>
  <c r="L959" i="4"/>
  <c r="L1342" i="4"/>
  <c r="L1031" i="4"/>
  <c r="L1190" i="4"/>
  <c r="L1429" i="4"/>
  <c r="L1562" i="4"/>
  <c r="L1578" i="4"/>
  <c r="L1606" i="4"/>
  <c r="L1754" i="4"/>
  <c r="L1292" i="4"/>
  <c r="L1344" i="4"/>
  <c r="L1366" i="4"/>
  <c r="L1343" i="4"/>
  <c r="L1460" i="4"/>
  <c r="L1755" i="4"/>
  <c r="L1874" i="4"/>
  <c r="L1969" i="4"/>
  <c r="L2051" i="4"/>
  <c r="L2067" i="4"/>
  <c r="L1950" i="4"/>
  <c r="L1971" i="4"/>
  <c r="L1968" i="4"/>
  <c r="L1996" i="4"/>
  <c r="L1970" i="4"/>
  <c r="L1978" i="4"/>
  <c r="L2016" i="4"/>
  <c r="L2027" i="4"/>
  <c r="L2311" i="4"/>
  <c r="L7883" i="4"/>
  <c r="L7943" i="4"/>
  <c r="L8139" i="4"/>
  <c r="L8142" i="4"/>
  <c r="L8143" i="4"/>
  <c r="L8144" i="4"/>
  <c r="L8149" i="4"/>
  <c r="L8153" i="4"/>
  <c r="L8171" i="4"/>
  <c r="L8178" i="4"/>
  <c r="L8179" i="4"/>
  <c r="L8180" i="4"/>
  <c r="L8181" i="4"/>
  <c r="L8182" i="4"/>
  <c r="L8200" i="4"/>
  <c r="L8201" i="4"/>
  <c r="L8328" i="4"/>
  <c r="L8390" i="4"/>
  <c r="L8396" i="4"/>
  <c r="L8412" i="4"/>
  <c r="L8426" i="4"/>
  <c r="L8462" i="4"/>
  <c r="L8486" i="4"/>
  <c r="L8490" i="4"/>
  <c r="L8508" i="4"/>
  <c r="L8573" i="4"/>
  <c r="L8581" i="4"/>
  <c r="L8684" i="4"/>
  <c r="L8716" i="4"/>
  <c r="L8737" i="4"/>
  <c r="L8138" i="4"/>
  <c r="L7877" i="4"/>
  <c r="L8137" i="4"/>
  <c r="L8136" i="4"/>
  <c r="L8413" i="4"/>
  <c r="L8415" i="4"/>
  <c r="L8419" i="4"/>
  <c r="L8427" i="4"/>
  <c r="L8507" i="4"/>
  <c r="L8572" i="4"/>
  <c r="L8586" i="4"/>
  <c r="L9" i="4"/>
  <c r="L29" i="4"/>
  <c r="L31" i="4"/>
  <c r="L30" i="4"/>
  <c r="L34" i="4"/>
  <c r="L42" i="4"/>
  <c r="L1060" i="4"/>
  <c r="L1062" i="4"/>
  <c r="L1064" i="4"/>
  <c r="L1076" i="4"/>
  <c r="L1130" i="4"/>
  <c r="L1055" i="4"/>
  <c r="L1065" i="4"/>
  <c r="L1077" i="4"/>
  <c r="L1131" i="4"/>
  <c r="L1151" i="4"/>
  <c r="L1153" i="4"/>
  <c r="L1312" i="4"/>
  <c r="L1314" i="4"/>
  <c r="L1664" i="4"/>
  <c r="L1666" i="4"/>
  <c r="L1680" i="4"/>
  <c r="L1710" i="4"/>
  <c r="L1712" i="4"/>
  <c r="L1772" i="4"/>
  <c r="L1313" i="4"/>
  <c r="L1412" i="4"/>
  <c r="L1665" i="4"/>
  <c r="L1711" i="4"/>
  <c r="L1765" i="4"/>
  <c r="L1890" i="4"/>
  <c r="L2124" i="4"/>
  <c r="L1789" i="4"/>
  <c r="L1805" i="4"/>
  <c r="L1823" i="4"/>
  <c r="L1825" i="4"/>
  <c r="L1848" i="4"/>
  <c r="L1891" i="4"/>
  <c r="L2125" i="4"/>
  <c r="L1790" i="4"/>
  <c r="L1804" i="4"/>
  <c r="L1810" i="4"/>
  <c r="L1824" i="4"/>
  <c r="L1826" i="4"/>
  <c r="L1888" i="4"/>
  <c r="L2146" i="4"/>
  <c r="L2299" i="4"/>
  <c r="L2349" i="4"/>
  <c r="L2379" i="4"/>
  <c r="L2383" i="4"/>
  <c r="L2475" i="4"/>
  <c r="L2477" i="4"/>
  <c r="L2509" i="4"/>
  <c r="L2516" i="4"/>
  <c r="L2568" i="4"/>
  <c r="L2618" i="4"/>
  <c r="L2620" i="4"/>
  <c r="L2622" i="4"/>
  <c r="L2624" i="4"/>
  <c r="L2628" i="4"/>
  <c r="L2648" i="4"/>
  <c r="L2650" i="4"/>
  <c r="L2652" i="4"/>
  <c r="L2654" i="4"/>
  <c r="L2656" i="4"/>
  <c r="L2658" i="4"/>
  <c r="L2209" i="4"/>
  <c r="L2239" i="4"/>
  <c r="L2247" i="4"/>
  <c r="L2567" i="4"/>
  <c r="L2157" i="4"/>
  <c r="L2158" i="4"/>
  <c r="L2362" i="4"/>
  <c r="L2378" i="4"/>
  <c r="L2382" i="4"/>
  <c r="L2384" i="4"/>
  <c r="L2474" i="4"/>
  <c r="L2476" i="4"/>
  <c r="L2531" i="4"/>
  <c r="L2532" i="4"/>
  <c r="L2545" i="4"/>
  <c r="L2546" i="4"/>
  <c r="L2547" i="4"/>
  <c r="L2565" i="4"/>
  <c r="L2569" i="4"/>
  <c r="L2581" i="4"/>
  <c r="L2587" i="4"/>
  <c r="L2615" i="4"/>
  <c r="L2621" i="4"/>
  <c r="L2623" i="4"/>
  <c r="L2627" i="4"/>
  <c r="L2647" i="4"/>
  <c r="L2649" i="4"/>
  <c r="L2651" i="4"/>
  <c r="L2653" i="4"/>
  <c r="L2655" i="4"/>
  <c r="L2657" i="4"/>
  <c r="L2659" i="4"/>
  <c r="L2675" i="4"/>
  <c r="L2198" i="4"/>
  <c r="L2218" i="4"/>
  <c r="L2246" i="4"/>
  <c r="L2248" i="4"/>
  <c r="L2496" i="4"/>
  <c r="L3073" i="4"/>
  <c r="L3093" i="4"/>
  <c r="L3147" i="4"/>
  <c r="L3149" i="4"/>
  <c r="L3151" i="4"/>
  <c r="L3177" i="4"/>
  <c r="L2702" i="4"/>
  <c r="L3074" i="4"/>
  <c r="L3086" i="4"/>
  <c r="L3092" i="4"/>
  <c r="L3148" i="4"/>
  <c r="L3150" i="4"/>
  <c r="L3268" i="4"/>
  <c r="L3269" i="4"/>
  <c r="L6317" i="4"/>
  <c r="L6316" i="4"/>
  <c r="L6199" i="4"/>
  <c r="L6599" i="4"/>
  <c r="L6631" i="4"/>
  <c r="L6601" i="4"/>
  <c r="L6633" i="4"/>
  <c r="L6796" i="4"/>
  <c r="L6801" i="4"/>
  <c r="L6820" i="4"/>
  <c r="L6778" i="4"/>
  <c r="L6632" i="4"/>
  <c r="L6765" i="4"/>
  <c r="L6798" i="4"/>
  <c r="L6600" i="4"/>
  <c r="L6797" i="4"/>
  <c r="L6850" i="4"/>
  <c r="L6864" i="4"/>
  <c r="L6865" i="4"/>
  <c r="L6866" i="4"/>
  <c r="L6873" i="4"/>
  <c r="L6900" i="4"/>
  <c r="L6902" i="4"/>
  <c r="L6904" i="4"/>
  <c r="L6907" i="4"/>
  <c r="L6908" i="4"/>
  <c r="L6913" i="4"/>
  <c r="L6914" i="4"/>
  <c r="L6915" i="4"/>
  <c r="L6916" i="4"/>
  <c r="L6917" i="4"/>
  <c r="L6938" i="4"/>
  <c r="L6946" i="4"/>
  <c r="L6968" i="4"/>
  <c r="L6985" i="4"/>
  <c r="L6995" i="4"/>
  <c r="L7007" i="4"/>
  <c r="L7008" i="4"/>
  <c r="L7056" i="4"/>
  <c r="L6838" i="4"/>
  <c r="L7245" i="4"/>
  <c r="L7255" i="4"/>
  <c r="L7257" i="4"/>
  <c r="L7311" i="4"/>
  <c r="L7313" i="4"/>
  <c r="L7335" i="4"/>
  <c r="L7337" i="4"/>
  <c r="L7357" i="4"/>
  <c r="L7377" i="4"/>
  <c r="L7379" i="4"/>
  <c r="L7381" i="4"/>
  <c r="L7385" i="4"/>
  <c r="L7387" i="4"/>
  <c r="L7391" i="4"/>
  <c r="L7393" i="4"/>
  <c r="L7395" i="4"/>
  <c r="L7397" i="4"/>
  <c r="L7399" i="4"/>
  <c r="L7401" i="4"/>
  <c r="L7403" i="4"/>
  <c r="L7417" i="4"/>
  <c r="L7433" i="4"/>
  <c r="L7457" i="4"/>
  <c r="L7503" i="4"/>
  <c r="L7505" i="4"/>
  <c r="L7507" i="4"/>
  <c r="L7509" i="4"/>
  <c r="L7511" i="4"/>
  <c r="L7513" i="4"/>
  <c r="L7527" i="4"/>
  <c r="L7555" i="4"/>
  <c r="L7811" i="4"/>
  <c r="L7851" i="4"/>
  <c r="L7911" i="4"/>
  <c r="L8003" i="4"/>
  <c r="L8296" i="4"/>
  <c r="L8317" i="4"/>
  <c r="L8318" i="4"/>
  <c r="L7092" i="4"/>
  <c r="L7114" i="4"/>
  <c r="L7116" i="4"/>
  <c r="L7762" i="4"/>
  <c r="L7910" i="4"/>
  <c r="L7982" i="4"/>
  <c r="L7986" i="4"/>
  <c r="L8002" i="4"/>
  <c r="L7067" i="4"/>
  <c r="L7244" i="4"/>
  <c r="L7246" i="4"/>
  <c r="L7256" i="4"/>
  <c r="L7312" i="4"/>
  <c r="L7334" i="4"/>
  <c r="L7336" i="4"/>
  <c r="L7338" i="4"/>
  <c r="L7364" i="4"/>
  <c r="L7376" i="4"/>
  <c r="L7378" i="4"/>
  <c r="L7380" i="4"/>
  <c r="L7382" i="4"/>
  <c r="L7388" i="4"/>
  <c r="L7392" i="4"/>
  <c r="L7394" i="4"/>
  <c r="L7398" i="4"/>
  <c r="L7400" i="4"/>
  <c r="L7402" i="4"/>
  <c r="L7404" i="4"/>
  <c r="L7416" i="4"/>
  <c r="L7418" i="4"/>
  <c r="L7430" i="4"/>
  <c r="L7432" i="4"/>
  <c r="L7456" i="4"/>
  <c r="L7504" i="4"/>
  <c r="L7506" i="4"/>
  <c r="L7508" i="4"/>
  <c r="L7510" i="4"/>
  <c r="L7512" i="4"/>
  <c r="L7514" i="4"/>
  <c r="L7530" i="4"/>
  <c r="L7606" i="4"/>
  <c r="L7713" i="4"/>
  <c r="L7761" i="4"/>
  <c r="L7853" i="4"/>
  <c r="L8037" i="4"/>
  <c r="L7076" i="4"/>
  <c r="L7093" i="4"/>
  <c r="L7115" i="4"/>
  <c r="L7760" i="4"/>
  <c r="L7772" i="4"/>
  <c r="L7812" i="4"/>
  <c r="L7852" i="4"/>
  <c r="L1168" i="4"/>
  <c r="L1170" i="4"/>
  <c r="L1167" i="4"/>
  <c r="L1169" i="4"/>
  <c r="L1842" i="4"/>
  <c r="L1835" i="4"/>
  <c r="L1834" i="4"/>
  <c r="L2367" i="4"/>
  <c r="L2371" i="4"/>
  <c r="L2395" i="4"/>
  <c r="L2441" i="4"/>
  <c r="L2368" i="4"/>
  <c r="L2370" i="4"/>
  <c r="L2428" i="4"/>
  <c r="L2440" i="4"/>
  <c r="L2444" i="4"/>
  <c r="L2264" i="4"/>
  <c r="L2771" i="4"/>
  <c r="L2872" i="4"/>
  <c r="L2876" i="4"/>
  <c r="L2890" i="4"/>
  <c r="L2955" i="4"/>
  <c r="L2971" i="4"/>
  <c r="L2973" i="4"/>
  <c r="L2975" i="4"/>
  <c r="L2986" i="4"/>
  <c r="L3006" i="4"/>
  <c r="L3007" i="4"/>
  <c r="L3008" i="4"/>
  <c r="L3022" i="4"/>
  <c r="L3036" i="4"/>
  <c r="L2722" i="4"/>
  <c r="L2843" i="4"/>
  <c r="L3045" i="4"/>
  <c r="L3137" i="4"/>
  <c r="L3139" i="4"/>
  <c r="L3181" i="4"/>
  <c r="L3189" i="4"/>
  <c r="L2832" i="4"/>
  <c r="L2721" i="4"/>
  <c r="L2725" i="4"/>
  <c r="L2733" i="4"/>
  <c r="L2748" i="4"/>
  <c r="L2791" i="4"/>
  <c r="L3136" i="4"/>
  <c r="L3138" i="4"/>
  <c r="L3180" i="4"/>
  <c r="L3227" i="4"/>
  <c r="L3237" i="4"/>
  <c r="L3238" i="4"/>
  <c r="L3274" i="4"/>
  <c r="L3286" i="4"/>
  <c r="L3287" i="4"/>
  <c r="L3312" i="4"/>
  <c r="L3328" i="4"/>
  <c r="L3332" i="4"/>
  <c r="L3362" i="4"/>
  <c r="L3437" i="4"/>
  <c r="L3327" i="4"/>
  <c r="L3331" i="4"/>
  <c r="L3436" i="4"/>
  <c r="L3462" i="4"/>
  <c r="L3439" i="4"/>
  <c r="L3329" i="4"/>
  <c r="L3580" i="4"/>
  <c r="L3584" i="4"/>
  <c r="L3651" i="4"/>
  <c r="L3753" i="4"/>
  <c r="L3761" i="4"/>
  <c r="L3762" i="4"/>
  <c r="L3561" i="4"/>
  <c r="L3650" i="4"/>
  <c r="L3654" i="4"/>
  <c r="L3528" i="4"/>
  <c r="L3579" i="4"/>
  <c r="L3649" i="4"/>
  <c r="L3653" i="4"/>
  <c r="L3554" i="4"/>
  <c r="L3560" i="4"/>
  <c r="L3605" i="4"/>
  <c r="L3608" i="4"/>
  <c r="L3652" i="4"/>
  <c r="L3656" i="4"/>
  <c r="L3865" i="4"/>
  <c r="L3867" i="4"/>
  <c r="L3869" i="4"/>
  <c r="L3871" i="4"/>
  <c r="L3958" i="4"/>
  <c r="L4032" i="4"/>
  <c r="L4205" i="4"/>
  <c r="L4229" i="4"/>
  <c r="L3834" i="4"/>
  <c r="L3836" i="4"/>
  <c r="L3850" i="4"/>
  <c r="L3852" i="4"/>
  <c r="L3888" i="4"/>
  <c r="L3890" i="4"/>
  <c r="L3892" i="4"/>
  <c r="L3896" i="4"/>
  <c r="L3938" i="4"/>
  <c r="L3782" i="4"/>
  <c r="L3864" i="4"/>
  <c r="L3866" i="4"/>
  <c r="L3868" i="4"/>
  <c r="L3870" i="4"/>
  <c r="L3872" i="4"/>
  <c r="L3959" i="4"/>
  <c r="L4033" i="4"/>
  <c r="L3802" i="4"/>
  <c r="L3835" i="4"/>
  <c r="L3837" i="4"/>
  <c r="L3849" i="4"/>
  <c r="L3889" i="4"/>
  <c r="L3891" i="4"/>
  <c r="L3893" i="4"/>
  <c r="L3895" i="4"/>
  <c r="L3939" i="4"/>
  <c r="L4347" i="4"/>
  <c r="L4945" i="4"/>
  <c r="L4397" i="4"/>
  <c r="L4328" i="4"/>
  <c r="L4346" i="4"/>
  <c r="L4348" i="4"/>
  <c r="L4377" i="4"/>
  <c r="L4973" i="4"/>
  <c r="L4228" i="4"/>
  <c r="L5042" i="4"/>
  <c r="L5096" i="4"/>
  <c r="L5231" i="4"/>
  <c r="L5256" i="4"/>
  <c r="L6181" i="4"/>
  <c r="L5063" i="4"/>
  <c r="L5264" i="4"/>
  <c r="L5566" i="4"/>
  <c r="L5717" i="4"/>
  <c r="L5718" i="4"/>
  <c r="L5719" i="4"/>
  <c r="L5734" i="4"/>
  <c r="L5735" i="4"/>
  <c r="L5765" i="4"/>
  <c r="L5766" i="4"/>
  <c r="L5767" i="4"/>
  <c r="L5790" i="4"/>
  <c r="L5791" i="4"/>
  <c r="L5792" i="4"/>
  <c r="L4352" i="4"/>
  <c r="L4396" i="4"/>
  <c r="L4131" i="4"/>
  <c r="L4946" i="4"/>
  <c r="L5933" i="4"/>
  <c r="L5937" i="4"/>
  <c r="L6032" i="4"/>
  <c r="L6044" i="4"/>
  <c r="L6048" i="4"/>
  <c r="L6131" i="4"/>
  <c r="L6154" i="4"/>
  <c r="L6168" i="4"/>
  <c r="L6187" i="4"/>
  <c r="L6211" i="4"/>
  <c r="L6234" i="4"/>
  <c r="L6261" i="4"/>
  <c r="L6273" i="4"/>
  <c r="L6432" i="4"/>
  <c r="L6456" i="4"/>
  <c r="L5936" i="4"/>
  <c r="L6047" i="4"/>
  <c r="L6063" i="4"/>
  <c r="L6099" i="4"/>
  <c r="L6103" i="4"/>
  <c r="L6122" i="4"/>
  <c r="L6130" i="4"/>
  <c r="L6137" i="4"/>
  <c r="L6167" i="4"/>
  <c r="L6180" i="4"/>
  <c r="L6203" i="4"/>
  <c r="L6210" i="4"/>
  <c r="L6233" i="4"/>
  <c r="L6435" i="4"/>
  <c r="L6443" i="4"/>
  <c r="L6455" i="4"/>
  <c r="L6467" i="4"/>
  <c r="L6475" i="4"/>
  <c r="L6479" i="4"/>
  <c r="L6559" i="4"/>
  <c r="L6560" i="4"/>
  <c r="L6561" i="4"/>
  <c r="L6562" i="4"/>
  <c r="L6563" i="4"/>
  <c r="L6564" i="4"/>
  <c r="L6565" i="4"/>
  <c r="L6566" i="4"/>
  <c r="L6567" i="4"/>
  <c r="L6568" i="4"/>
  <c r="L6569" i="4"/>
  <c r="L6570" i="4"/>
  <c r="L6571" i="4"/>
  <c r="L6572" i="4"/>
  <c r="L6573" i="4"/>
  <c r="L6615" i="4"/>
  <c r="L6650" i="4"/>
  <c r="L6730" i="4"/>
  <c r="L6731" i="4"/>
  <c r="L6742" i="4"/>
  <c r="L6743" i="4"/>
  <c r="L5935" i="4"/>
  <c r="L6046" i="4"/>
  <c r="L6050" i="4"/>
  <c r="L6062" i="4"/>
  <c r="L6094" i="4"/>
  <c r="L6102" i="4"/>
  <c r="L6121" i="4"/>
  <c r="L6140" i="4"/>
  <c r="L6166" i="4"/>
  <c r="L6188" i="4"/>
  <c r="L6382" i="4"/>
  <c r="L6458" i="4"/>
  <c r="L6466" i="4"/>
  <c r="L6474" i="4"/>
  <c r="L6593" i="4"/>
  <c r="L6617" i="4"/>
  <c r="L6644" i="4"/>
  <c r="L6649" i="4"/>
  <c r="L5934" i="4"/>
  <c r="L6045" i="4"/>
  <c r="L6049" i="4"/>
  <c r="L6069" i="4"/>
  <c r="L6101" i="4"/>
  <c r="L6120" i="4"/>
  <c r="L6155" i="4"/>
  <c r="L6179" i="4"/>
  <c r="L6235" i="4"/>
  <c r="L6251" i="4"/>
  <c r="L6274" i="4"/>
  <c r="L6287" i="4"/>
  <c r="L6333" i="4"/>
  <c r="L6335" i="4"/>
  <c r="L6433" i="4"/>
  <c r="L6457" i="4"/>
  <c r="L6477" i="4"/>
  <c r="L6614" i="4"/>
  <c r="L6646" i="4"/>
  <c r="L6678" i="4"/>
  <c r="L6686" i="4"/>
  <c r="L6715" i="4"/>
  <c r="L6476" i="4"/>
  <c r="L6782" i="4"/>
  <c r="L6645" i="4"/>
  <c r="L6685" i="4"/>
  <c r="L6792" i="4"/>
  <c r="L6637" i="4"/>
  <c r="L6783" i="4"/>
  <c r="L6805" i="4"/>
  <c r="L6854" i="4"/>
  <c r="L6855" i="4"/>
  <c r="L6883" i="4"/>
  <c r="L6952" i="4"/>
  <c r="L6953" i="4"/>
  <c r="L7021" i="4"/>
  <c r="L7022" i="4"/>
  <c r="L7023" i="4"/>
  <c r="L7024" i="4"/>
  <c r="L7026" i="4"/>
  <c r="L6592" i="4"/>
  <c r="L6616" i="4"/>
  <c r="L6791" i="4"/>
  <c r="L7219" i="4"/>
  <c r="L7597" i="4"/>
  <c r="L7621" i="4"/>
  <c r="L7839" i="4"/>
  <c r="L7142" i="4"/>
  <c r="L7144" i="4"/>
  <c r="L7162" i="4"/>
  <c r="L7602" i="4"/>
  <c r="L7624" i="4"/>
  <c r="L7143" i="4"/>
  <c r="L7145" i="4"/>
  <c r="L7196" i="4"/>
  <c r="L7012" i="4"/>
  <c r="L7013" i="4"/>
  <c r="L7057" i="4"/>
  <c r="L7058" i="4"/>
  <c r="L7059" i="4"/>
  <c r="L7066" i="4"/>
  <c r="N17" i="4"/>
  <c r="N21" i="4"/>
  <c r="N18" i="4"/>
  <c r="N20" i="4"/>
  <c r="N1070" i="4"/>
  <c r="N1142" i="4"/>
  <c r="N1174" i="4"/>
  <c r="N1067" i="4"/>
  <c r="N1069" i="4"/>
  <c r="N1071" i="4"/>
  <c r="N1527" i="4"/>
  <c r="N1539" i="4"/>
  <c r="N1541" i="4"/>
  <c r="N1543" i="4"/>
  <c r="N1545" i="4"/>
  <c r="N1547" i="4"/>
  <c r="N1549" i="4"/>
  <c r="N1673" i="4"/>
  <c r="N1675" i="4"/>
  <c r="N1528" i="4"/>
  <c r="N1532" i="4"/>
  <c r="N1538" i="4"/>
  <c r="N1540" i="4"/>
  <c r="N1542" i="4"/>
  <c r="N1544" i="4"/>
  <c r="N1546" i="4"/>
  <c r="N1548" i="4"/>
  <c r="N1674" i="4"/>
  <c r="N1814" i="4"/>
  <c r="N1830" i="4"/>
  <c r="N1813" i="4"/>
  <c r="N1845" i="4"/>
  <c r="N2224" i="4"/>
  <c r="N2226" i="4"/>
  <c r="N2258" i="4"/>
  <c r="N2260" i="4"/>
  <c r="N2408" i="4"/>
  <c r="N2562" i="4"/>
  <c r="N2563" i="4"/>
  <c r="N2343" i="4"/>
  <c r="N2373" i="4"/>
  <c r="N2431" i="4"/>
  <c r="N2447" i="4"/>
  <c r="N2485" i="4"/>
  <c r="N2640" i="4"/>
  <c r="N2746" i="4"/>
  <c r="N2834" i="4"/>
  <c r="N2225" i="4"/>
  <c r="N2227" i="4"/>
  <c r="N2257" i="4"/>
  <c r="N2261" i="4"/>
  <c r="N2342" i="4"/>
  <c r="N2348" i="4"/>
  <c r="N2364" i="4"/>
  <c r="N2400" i="4"/>
  <c r="N2432" i="4"/>
  <c r="N2436" i="4"/>
  <c r="N2484" i="4"/>
  <c r="N2486" i="4"/>
  <c r="N2685" i="4"/>
  <c r="N2719" i="4"/>
  <c r="N3048" i="4"/>
  <c r="N3062" i="4"/>
  <c r="N2856" i="4"/>
  <c r="N2858" i="4"/>
  <c r="N3028" i="4"/>
  <c r="N3034" i="4"/>
  <c r="N3201" i="4"/>
  <c r="N3202" i="4"/>
  <c r="N3203" i="4"/>
  <c r="N3242" i="4"/>
  <c r="N3243" i="4"/>
  <c r="N3244" i="4"/>
  <c r="N3263" i="4"/>
  <c r="N3292" i="4"/>
  <c r="N3296" i="4"/>
  <c r="N3337" i="4"/>
  <c r="N3338" i="4"/>
  <c r="N3339" i="4"/>
  <c r="N3340" i="4"/>
  <c r="N3341" i="4"/>
  <c r="N2716" i="4"/>
  <c r="N2736" i="4"/>
  <c r="N3063" i="4"/>
  <c r="N3111" i="4"/>
  <c r="N3115" i="4"/>
  <c r="N3193" i="4"/>
  <c r="N2855" i="4"/>
  <c r="N2857" i="4"/>
  <c r="N3132" i="4"/>
  <c r="N3114" i="4"/>
  <c r="N3343" i="4"/>
  <c r="N3110" i="4"/>
  <c r="N3142" i="4"/>
  <c r="N3342" i="4"/>
  <c r="N3533" i="4"/>
  <c r="N3535" i="4"/>
  <c r="N3773" i="4"/>
  <c r="N3793" i="4"/>
  <c r="N3534" i="4"/>
  <c r="N3816" i="4"/>
  <c r="N3824" i="4"/>
  <c r="N3968" i="4"/>
  <c r="N3987" i="4"/>
  <c r="N3989" i="4"/>
  <c r="N3815" i="4"/>
  <c r="N3963" i="4"/>
  <c r="N3988" i="4"/>
  <c r="N3990" i="4"/>
  <c r="N4373" i="4"/>
  <c r="N5067" i="4"/>
  <c r="N5068" i="4"/>
  <c r="N5072" i="4"/>
  <c r="N5235" i="4"/>
  <c r="N6174" i="4"/>
  <c r="N6177" i="4"/>
  <c r="N5572" i="4"/>
  <c r="N5573" i="4"/>
  <c r="N5574" i="4"/>
  <c r="N5575" i="4"/>
  <c r="N5740" i="4"/>
  <c r="N5741" i="4"/>
  <c r="N5742" i="4"/>
  <c r="N5743" i="4"/>
  <c r="N5744" i="4"/>
  <c r="N6224" i="4"/>
  <c r="N6298" i="4"/>
  <c r="N6073" i="4"/>
  <c r="N6081" i="4"/>
  <c r="N6175" i="4"/>
  <c r="N6223" i="4"/>
  <c r="N6368" i="4"/>
  <c r="N6587" i="4"/>
  <c r="N6635" i="4"/>
  <c r="N6696" i="4"/>
  <c r="N6699" i="4"/>
  <c r="N6704" i="4"/>
  <c r="N6720" i="4"/>
  <c r="N6176" i="4"/>
  <c r="N6192" i="4"/>
  <c r="N6250" i="4"/>
  <c r="N6367" i="4"/>
  <c r="N6586" i="4"/>
  <c r="N6693" i="4"/>
  <c r="N6698" i="4"/>
  <c r="N6701" i="4"/>
  <c r="N6749" i="4"/>
  <c r="N6757" i="4"/>
  <c r="N6802" i="4"/>
  <c r="N5959" i="4"/>
  <c r="N6225" i="4"/>
  <c r="N6241" i="4"/>
  <c r="N6249" i="4"/>
  <c r="N6309" i="4"/>
  <c r="N6596" i="4"/>
  <c r="N6612" i="4"/>
  <c r="N6620" i="4"/>
  <c r="N6695" i="4"/>
  <c r="N6700" i="4"/>
  <c r="N6703" i="4"/>
  <c r="N6719" i="4"/>
  <c r="N6724" i="4"/>
  <c r="N6725" i="4"/>
  <c r="N6729" i="4"/>
  <c r="N6748" i="4"/>
  <c r="N6756" i="4"/>
  <c r="N6694" i="4"/>
  <c r="N6758" i="4"/>
  <c r="N6852" i="4"/>
  <c r="N6886" i="4"/>
  <c r="N6887" i="4"/>
  <c r="N6948" i="4"/>
  <c r="N6960" i="4"/>
  <c r="N6975" i="4"/>
  <c r="N6978" i="4"/>
  <c r="N7000" i="4"/>
  <c r="N7001" i="4"/>
  <c r="N7019" i="4"/>
  <c r="N7044" i="4"/>
  <c r="N7045" i="4"/>
  <c r="N7049" i="4"/>
  <c r="N6702" i="4"/>
  <c r="N6835" i="4"/>
  <c r="N6697" i="4"/>
  <c r="N6750" i="4"/>
  <c r="N6812" i="4"/>
  <c r="N6705" i="4"/>
  <c r="N6828" i="4"/>
  <c r="N7202" i="4"/>
  <c r="N7206" i="4"/>
  <c r="N7208" i="4"/>
  <c r="N7223" i="4"/>
  <c r="N7225" i="4"/>
  <c r="N7227" i="4"/>
  <c r="N7275" i="4"/>
  <c r="N7277" i="4"/>
  <c r="N7553" i="4"/>
  <c r="N7573" i="4"/>
  <c r="N7649" i="4"/>
  <c r="N7669" i="4"/>
  <c r="N7673" i="4"/>
  <c r="N7675" i="4"/>
  <c r="N7679" i="4"/>
  <c r="N7681" i="4"/>
  <c r="N7683" i="4"/>
  <c r="N7691" i="4"/>
  <c r="N7767" i="4"/>
  <c r="N7138" i="4"/>
  <c r="N7201" i="4"/>
  <c r="N7203" i="4"/>
  <c r="N7698" i="4"/>
  <c r="N8301" i="4"/>
  <c r="N8306" i="4"/>
  <c r="N8307" i="4"/>
  <c r="N8308" i="4"/>
  <c r="N7224" i="4"/>
  <c r="N7226" i="4"/>
  <c r="N7272" i="4"/>
  <c r="N7276" i="4"/>
  <c r="N7278" i="4"/>
  <c r="N7552" i="4"/>
  <c r="N7596" i="4"/>
  <c r="N7628" i="4"/>
  <c r="N7674" i="4"/>
  <c r="N7680" i="4"/>
  <c r="N7682" i="4"/>
  <c r="N7825" i="4"/>
  <c r="N132" i="4"/>
  <c r="N142" i="4"/>
  <c r="N141" i="4"/>
  <c r="N146" i="4"/>
  <c r="N222" i="4"/>
  <c r="N325" i="4"/>
  <c r="N330" i="4"/>
  <c r="N332" i="4"/>
  <c r="N221" i="4"/>
  <c r="N225" i="4"/>
  <c r="N247" i="4"/>
  <c r="N249" i="4"/>
  <c r="N251" i="4"/>
  <c r="N269" i="4"/>
  <c r="N271" i="4"/>
  <c r="N273" i="4"/>
  <c r="N275" i="4"/>
  <c r="N277" i="4"/>
  <c r="N279" i="4"/>
  <c r="N311" i="4"/>
  <c r="N313" i="4"/>
  <c r="N327" i="4"/>
  <c r="N329" i="4"/>
  <c r="N411" i="4"/>
  <c r="N224" i="4"/>
  <c r="N331" i="4"/>
  <c r="N223" i="4"/>
  <c r="N226" i="4"/>
  <c r="N246" i="4"/>
  <c r="N248" i="4"/>
  <c r="N250" i="4"/>
  <c r="N252" i="4"/>
  <c r="N266" i="4"/>
  <c r="N268" i="4"/>
  <c r="N270" i="4"/>
  <c r="N272" i="4"/>
  <c r="N274" i="4"/>
  <c r="N276" i="4"/>
  <c r="N278" i="4"/>
  <c r="N280" i="4"/>
  <c r="N312" i="4"/>
  <c r="N326" i="4"/>
  <c r="N328" i="4"/>
  <c r="N349" i="4"/>
  <c r="N383" i="4"/>
  <c r="N410" i="4"/>
  <c r="N458" i="4"/>
  <c r="N460" i="4"/>
  <c r="N462" i="4"/>
  <c r="N519" i="4"/>
  <c r="N523" i="4"/>
  <c r="N457" i="4"/>
  <c r="N459" i="4"/>
  <c r="N461" i="4"/>
  <c r="N463" i="4"/>
  <c r="N518" i="4"/>
  <c r="N592" i="4"/>
  <c r="N504" i="4"/>
  <c r="N795" i="4"/>
  <c r="N805" i="4"/>
  <c r="N931" i="4"/>
  <c r="N949" i="4"/>
  <c r="N971" i="4"/>
  <c r="N981" i="4"/>
  <c r="N1005" i="4"/>
  <c r="N1015" i="4"/>
  <c r="N649" i="4"/>
  <c r="N659" i="4"/>
  <c r="N705" i="4"/>
  <c r="N721" i="4"/>
  <c r="N723" i="4"/>
  <c r="N843" i="4"/>
  <c r="N850" i="4"/>
  <c r="N950" i="4"/>
  <c r="N972" i="4"/>
  <c r="N980" i="4"/>
  <c r="N982" i="4"/>
  <c r="N996" i="4"/>
  <c r="N1016" i="4"/>
  <c r="N706" i="4"/>
  <c r="N722" i="4"/>
  <c r="N844" i="4"/>
  <c r="N1222" i="4"/>
  <c r="N1238" i="4"/>
  <c r="N1040" i="4"/>
  <c r="N1086" i="4"/>
  <c r="N1194" i="4"/>
  <c r="N1215" i="4"/>
  <c r="N1226" i="4"/>
  <c r="N1240" i="4"/>
  <c r="N1116" i="4"/>
  <c r="N1237" i="4"/>
  <c r="N1268" i="4"/>
  <c r="N1284" i="4"/>
  <c r="N1294" i="4"/>
  <c r="N1039" i="4"/>
  <c r="N1041" i="4"/>
  <c r="N1223" i="4"/>
  <c r="N1225" i="4"/>
  <c r="N1239" i="4"/>
  <c r="N1241" i="4"/>
  <c r="N1264" i="4"/>
  <c r="N1295" i="4"/>
  <c r="N1353" i="4"/>
  <c r="N1378" i="4"/>
  <c r="N1595" i="4"/>
  <c r="N1352" i="4"/>
  <c r="N1480" i="4"/>
  <c r="N1484" i="4"/>
  <c r="N1351" i="4"/>
  <c r="N1355" i="4"/>
  <c r="N1377" i="4"/>
  <c r="N1610" i="4"/>
  <c r="N1354" i="4"/>
  <c r="N2020" i="4"/>
  <c r="N2022" i="4"/>
  <c r="N2024" i="4"/>
  <c r="N2021" i="4"/>
  <c r="N2048" i="4"/>
  <c r="N7948" i="4"/>
  <c r="N7952" i="4"/>
  <c r="N7951" i="4"/>
  <c r="N8366" i="4"/>
  <c r="N8368" i="4"/>
  <c r="N8370" i="4"/>
  <c r="N8372" i="4"/>
  <c r="N8386" i="4"/>
  <c r="N8402" i="4"/>
  <c r="N8472" i="4"/>
  <c r="N8593" i="4"/>
  <c r="N8605" i="4"/>
  <c r="N8632" i="4"/>
  <c r="N8662" i="4"/>
  <c r="N8687" i="4"/>
  <c r="N8690" i="4"/>
  <c r="N7950" i="4"/>
  <c r="N8210" i="4"/>
  <c r="N8213" i="4"/>
  <c r="N8214" i="4"/>
  <c r="N8215" i="4"/>
  <c r="N8216" i="4"/>
  <c r="N8220" i="4"/>
  <c r="N8221" i="4"/>
  <c r="N8227" i="4"/>
  <c r="N8333" i="4"/>
  <c r="N8334" i="4"/>
  <c r="N8341" i="4"/>
  <c r="N8342" i="4"/>
  <c r="N8343" i="4"/>
  <c r="N8344" i="4"/>
  <c r="N8345" i="4"/>
  <c r="N8346" i="4"/>
  <c r="N8367" i="4"/>
  <c r="N8369" i="4"/>
  <c r="N8371" i="4"/>
  <c r="N8385" i="4"/>
  <c r="N8401" i="4"/>
  <c r="N8452" i="4"/>
  <c r="N8453" i="4"/>
  <c r="N8459" i="4"/>
  <c r="N8471" i="4"/>
  <c r="N8594" i="4"/>
  <c r="N8604" i="4"/>
  <c r="N8612" i="4"/>
  <c r="N8613" i="4"/>
  <c r="N8631" i="4"/>
  <c r="N8661" i="4"/>
  <c r="N8691" i="4"/>
  <c r="N7949" i="4"/>
  <c r="N7953" i="4"/>
  <c r="L7072" i="4"/>
  <c r="L7073" i="4"/>
  <c r="L123" i="4"/>
  <c r="L124" i="4"/>
  <c r="L128" i="4"/>
  <c r="L144" i="4"/>
  <c r="L239" i="4"/>
  <c r="L318" i="4"/>
  <c r="L320" i="4"/>
  <c r="L322" i="4"/>
  <c r="L242" i="4"/>
  <c r="L319" i="4"/>
  <c r="L321" i="4"/>
  <c r="L401" i="4"/>
  <c r="L408" i="4"/>
  <c r="L384" i="4"/>
  <c r="L465" i="4"/>
  <c r="L516" i="4"/>
  <c r="L590" i="4"/>
  <c r="L466" i="4"/>
  <c r="L510" i="4"/>
  <c r="L524" i="4"/>
  <c r="L651" i="4"/>
  <c r="L657" i="4"/>
  <c r="L725" i="4"/>
  <c r="L825" i="4"/>
  <c r="L591" i="4"/>
  <c r="L736" i="4"/>
  <c r="L738" i="4"/>
  <c r="L758" i="4"/>
  <c r="L760" i="4"/>
  <c r="L762" i="4"/>
  <c r="L764" i="4"/>
  <c r="L766" i="4"/>
  <c r="L812" i="4"/>
  <c r="L822" i="4"/>
  <c r="L946" i="4"/>
  <c r="L948" i="4"/>
  <c r="L968" i="4"/>
  <c r="L984" i="4"/>
  <c r="L994" i="4"/>
  <c r="L1014" i="4"/>
  <c r="L652" i="4"/>
  <c r="L654" i="4"/>
  <c r="L656" i="4"/>
  <c r="L724" i="4"/>
  <c r="L737" i="4"/>
  <c r="L759" i="4"/>
  <c r="L761" i="4"/>
  <c r="L763" i="4"/>
  <c r="L765" i="4"/>
  <c r="L767" i="4"/>
  <c r="L797" i="4"/>
  <c r="L803" i="4"/>
  <c r="L813" i="4"/>
  <c r="L933" i="4"/>
  <c r="L945" i="4"/>
  <c r="L947" i="4"/>
  <c r="L985" i="4"/>
  <c r="L1013" i="4"/>
  <c r="L1096" i="4"/>
  <c r="L1199" i="4"/>
  <c r="L1231" i="4"/>
  <c r="L1233" i="4"/>
  <c r="L1269" i="4"/>
  <c r="L1196" i="4"/>
  <c r="L1198" i="4"/>
  <c r="L1212" i="4"/>
  <c r="L1230" i="4"/>
  <c r="L1262" i="4"/>
  <c r="L1087" i="4"/>
  <c r="L1099" i="4"/>
  <c r="L1232" i="4"/>
  <c r="L1234" i="4"/>
  <c r="L1195" i="4"/>
  <c r="L1197" i="4"/>
  <c r="L1213" i="4"/>
  <c r="L1243" i="4"/>
  <c r="L1261" i="4"/>
  <c r="L1478" i="4"/>
  <c r="L1296" i="4"/>
  <c r="L1588" i="4"/>
  <c r="L1614" i="4"/>
  <c r="L1485" i="4"/>
  <c r="L1589" i="4"/>
  <c r="L1613" i="4"/>
  <c r="L8230" i="4"/>
  <c r="L8337" i="4"/>
  <c r="L8338" i="4"/>
  <c r="L8339" i="4"/>
  <c r="L8340" i="4"/>
  <c r="L8351" i="4"/>
  <c r="L8374" i="4"/>
  <c r="L8376" i="4"/>
  <c r="L8378" i="4"/>
  <c r="L8382" i="4"/>
  <c r="L8596" i="4"/>
  <c r="L8602" i="4"/>
  <c r="L8616" i="4"/>
  <c r="L8618" i="4"/>
  <c r="L8628" i="4"/>
  <c r="L8634" i="4"/>
  <c r="L8640" i="4"/>
  <c r="L8642" i="4"/>
  <c r="L8644" i="4"/>
  <c r="L8658" i="4"/>
  <c r="L8666" i="4"/>
  <c r="L8676" i="4"/>
  <c r="L8688" i="4"/>
  <c r="L8350" i="4"/>
  <c r="L8365" i="4"/>
  <c r="L8375" i="4"/>
  <c r="L8377" i="4"/>
  <c r="L8379" i="4"/>
  <c r="L8383" i="4"/>
  <c r="L8403" i="4"/>
  <c r="L8456" i="4"/>
  <c r="L8595" i="4"/>
  <c r="L8597" i="4"/>
  <c r="L8599" i="4"/>
  <c r="L8601" i="4"/>
  <c r="L8615" i="4"/>
  <c r="L8617" i="4"/>
  <c r="L8627" i="4"/>
  <c r="L8635" i="4"/>
  <c r="L8639" i="4"/>
  <c r="L8641" i="4"/>
  <c r="L8643" i="4"/>
  <c r="L8645" i="4"/>
  <c r="L8659" i="4"/>
  <c r="N13" i="4"/>
  <c r="N1161" i="4"/>
  <c r="N1175" i="4"/>
  <c r="N1066" i="4"/>
  <c r="N1072" i="4"/>
  <c r="N1158" i="4"/>
  <c r="N1164" i="4"/>
  <c r="N1533" i="4"/>
  <c r="N1671" i="4"/>
  <c r="N1769" i="4"/>
  <c r="N1526" i="4"/>
  <c r="N1672" i="4"/>
  <c r="N2130" i="4"/>
  <c r="N2200" i="4"/>
  <c r="N2320" i="4"/>
  <c r="N2323" i="4"/>
  <c r="N2402" i="4"/>
  <c r="N2403" i="4"/>
  <c r="N2405" i="4"/>
  <c r="N2409" i="4"/>
  <c r="N2410" i="4"/>
  <c r="N2411" i="4"/>
  <c r="N2553" i="4"/>
  <c r="N2554" i="4"/>
  <c r="N2560" i="4"/>
  <c r="N2561" i="4"/>
  <c r="N2322" i="4"/>
  <c r="N2341" i="4"/>
  <c r="N2363" i="4"/>
  <c r="N2401" i="4"/>
  <c r="N2433" i="4"/>
  <c r="N2435" i="4"/>
  <c r="N2449" i="4"/>
  <c r="N2453" i="4"/>
  <c r="N2491" i="4"/>
  <c r="N2638" i="4"/>
  <c r="N2686" i="4"/>
  <c r="N2688" i="4"/>
  <c r="N2712" i="4"/>
  <c r="N2223" i="4"/>
  <c r="N2129" i="4"/>
  <c r="N2321" i="4"/>
  <c r="N2448" i="4"/>
  <c r="N2641" i="4"/>
  <c r="N2687" i="4"/>
  <c r="N2711" i="4"/>
  <c r="N2715" i="4"/>
  <c r="N2737" i="4"/>
  <c r="N3050" i="4"/>
  <c r="N3058" i="4"/>
  <c r="N3060" i="4"/>
  <c r="N2860" i="4"/>
  <c r="N2866" i="4"/>
  <c r="N2868" i="4"/>
  <c r="N2880" i="4"/>
  <c r="N3030" i="4"/>
  <c r="N3194" i="4"/>
  <c r="N3195" i="4"/>
  <c r="N3196" i="4"/>
  <c r="N3197" i="4"/>
  <c r="N3198" i="4"/>
  <c r="N3199" i="4"/>
  <c r="N3200" i="4"/>
  <c r="N3246" i="4"/>
  <c r="N3248" i="4"/>
  <c r="N3264" i="4"/>
  <c r="N3293" i="4"/>
  <c r="N3294" i="4"/>
  <c r="N3295" i="4"/>
  <c r="N2714" i="4"/>
  <c r="N2882" i="4"/>
  <c r="N2883" i="4"/>
  <c r="N2978" i="4"/>
  <c r="N3049" i="4"/>
  <c r="N3051" i="4"/>
  <c r="N3057" i="4"/>
  <c r="N3059" i="4"/>
  <c r="N3061" i="4"/>
  <c r="N3069" i="4"/>
  <c r="N3109" i="4"/>
  <c r="N3131" i="4"/>
  <c r="N2859" i="4"/>
  <c r="N2867" i="4"/>
  <c r="N2879" i="4"/>
  <c r="N3029" i="4"/>
  <c r="N3033" i="4"/>
  <c r="N3116" i="4"/>
  <c r="N3178" i="4"/>
  <c r="N3154" i="4"/>
  <c r="N3774" i="4"/>
  <c r="N3775" i="4"/>
  <c r="N3794" i="4"/>
  <c r="N3795" i="4"/>
  <c r="N3800" i="4"/>
  <c r="N3818" i="4"/>
  <c r="N3964" i="4"/>
  <c r="N3966" i="4"/>
  <c r="N3817" i="4"/>
  <c r="N3965" i="4"/>
  <c r="N3967" i="4"/>
  <c r="N4374" i="4"/>
  <c r="N4375" i="4"/>
  <c r="N5069" i="4"/>
  <c r="N5070" i="4"/>
  <c r="N6294" i="4"/>
  <c r="N6297" i="4"/>
  <c r="N6310" i="4"/>
  <c r="N6074" i="4"/>
  <c r="N6244" i="4"/>
  <c r="N6248" i="4"/>
  <c r="N6243" i="4"/>
  <c r="N6247" i="4"/>
  <c r="N6755" i="4"/>
  <c r="N6763" i="4"/>
  <c r="N6242" i="4"/>
  <c r="N6246" i="4"/>
  <c r="N6322" i="4"/>
  <c r="N6597" i="4"/>
  <c r="N6621" i="4"/>
  <c r="N6754" i="4"/>
  <c r="N6794" i="4"/>
  <c r="N6813" i="4"/>
  <c r="N6075" i="4"/>
  <c r="N6245" i="4"/>
  <c r="N6293" i="4"/>
  <c r="N6295" i="4"/>
  <c r="N6583" i="4"/>
  <c r="N6751" i="4"/>
  <c r="N6582" i="4"/>
  <c r="N6779" i="4"/>
  <c r="N6793" i="4"/>
  <c r="N6860" i="4"/>
  <c r="N6888" i="4"/>
  <c r="N6889" i="4"/>
  <c r="N6890" i="4"/>
  <c r="N6891" i="4"/>
  <c r="N6892" i="4"/>
  <c r="N6947" i="4"/>
  <c r="N6957" i="4"/>
  <c r="N6961" i="4"/>
  <c r="N6972" i="4"/>
  <c r="N6973" i="4"/>
  <c r="N6974" i="4"/>
  <c r="N6979" i="4"/>
  <c r="N7003" i="4"/>
  <c r="N7004" i="4"/>
  <c r="N7028" i="4"/>
  <c r="N7038" i="4"/>
  <c r="N7039" i="4"/>
  <c r="N7040" i="4"/>
  <c r="N7041" i="4"/>
  <c r="N7042" i="4"/>
  <c r="N7043" i="4"/>
  <c r="N7047" i="4"/>
  <c r="N7048" i="4"/>
  <c r="N6753" i="4"/>
  <c r="N6836" i="4"/>
  <c r="N6585" i="4"/>
  <c r="N7097" i="4"/>
  <c r="N7137" i="4"/>
  <c r="N7204" i="4"/>
  <c r="N7768" i="4"/>
  <c r="N8028" i="4"/>
  <c r="N8036" i="4"/>
  <c r="N7231" i="4"/>
  <c r="N7233" i="4"/>
  <c r="N7237" i="4"/>
  <c r="N7239" i="4"/>
  <c r="N7263" i="4"/>
  <c r="N7361" i="4"/>
  <c r="N7579" i="4"/>
  <c r="N7629" i="4"/>
  <c r="N7651" i="4"/>
  <c r="N7667" i="4"/>
  <c r="N7677" i="4"/>
  <c r="N7685" i="4"/>
  <c r="N7687" i="4"/>
  <c r="N7689" i="4"/>
  <c r="N7699" i="4"/>
  <c r="N7847" i="4"/>
  <c r="N8027" i="4"/>
  <c r="N7098" i="4"/>
  <c r="N7205" i="4"/>
  <c r="N7207" i="4"/>
  <c r="N7766" i="4"/>
  <c r="N7846" i="4"/>
  <c r="N8300" i="4"/>
  <c r="N8309" i="4"/>
  <c r="N8310" i="4"/>
  <c r="N8753" i="4"/>
  <c r="N7228" i="4"/>
  <c r="N7232" i="4"/>
  <c r="N7240" i="4"/>
  <c r="N7262" i="4"/>
  <c r="N7274" i="4"/>
  <c r="N7360" i="4"/>
  <c r="N7362" i="4"/>
  <c r="N7580" i="4"/>
  <c r="N7604" i="4"/>
  <c r="N7618" i="4"/>
  <c r="N7630" i="4"/>
  <c r="N7644" i="4"/>
  <c r="N7650" i="4"/>
  <c r="N7668" i="4"/>
  <c r="N7676" i="4"/>
  <c r="N7678" i="4"/>
  <c r="N7684" i="4"/>
  <c r="N7686" i="4"/>
  <c r="N7688" i="4"/>
  <c r="N7690" i="4"/>
  <c r="N7769" i="4"/>
  <c r="N131" i="4"/>
  <c r="N143" i="4"/>
  <c r="N145" i="4"/>
  <c r="N314" i="4"/>
  <c r="N316" i="4"/>
  <c r="N323" i="4"/>
  <c r="N243" i="4"/>
  <c r="N245" i="4"/>
  <c r="N409" i="4"/>
  <c r="N315" i="4"/>
  <c r="N317" i="4"/>
  <c r="N324" i="4"/>
  <c r="N238" i="4"/>
  <c r="N244" i="4"/>
  <c r="N464" i="4"/>
  <c r="N508" i="4"/>
  <c r="N517" i="4"/>
  <c r="N505" i="4"/>
  <c r="N507" i="4"/>
  <c r="N509" i="4"/>
  <c r="N506" i="4"/>
  <c r="N983" i="4"/>
  <c r="N995" i="4"/>
  <c r="N774" i="4"/>
  <c r="N796" i="4"/>
  <c r="N804" i="4"/>
  <c r="N845" i="4"/>
  <c r="N932" i="4"/>
  <c r="N966" i="4"/>
  <c r="N1006" i="4"/>
  <c r="N650" i="4"/>
  <c r="N658" i="4"/>
  <c r="N718" i="4"/>
  <c r="N826" i="4"/>
  <c r="N1115" i="4"/>
  <c r="N1227" i="4"/>
  <c r="N1229" i="4"/>
  <c r="N1236" i="4"/>
  <c r="N1098" i="4"/>
  <c r="N1224" i="4"/>
  <c r="N1242" i="4"/>
  <c r="N1263" i="4"/>
  <c r="N1214" i="4"/>
  <c r="N1228" i="4"/>
  <c r="N1235" i="4"/>
  <c r="N1097" i="4"/>
  <c r="N1587" i="4"/>
  <c r="N1611" i="4"/>
  <c r="N1463" i="4"/>
  <c r="N1594" i="4"/>
  <c r="N1612" i="4"/>
  <c r="N1479" i="4"/>
  <c r="N2023" i="4"/>
  <c r="N8348" i="4"/>
  <c r="N8381" i="4"/>
  <c r="N8384" i="4"/>
  <c r="N8454" i="4"/>
  <c r="N8603" i="4"/>
  <c r="N8614" i="4"/>
  <c r="N8630" i="4"/>
  <c r="N8660" i="4"/>
  <c r="N8664" i="4"/>
  <c r="N8211" i="4"/>
  <c r="N8212" i="4"/>
  <c r="N8217" i="4"/>
  <c r="N8218" i="4"/>
  <c r="N8219" i="4"/>
  <c r="N8228" i="4"/>
  <c r="N8229" i="4"/>
  <c r="N8245" i="4"/>
  <c r="N8335" i="4"/>
  <c r="N8336" i="4"/>
  <c r="N8347" i="4"/>
  <c r="N8349" i="4"/>
  <c r="N8373" i="4"/>
  <c r="N8380" i="4"/>
  <c r="N8455" i="4"/>
  <c r="N8598" i="4"/>
  <c r="N8600" i="4"/>
  <c r="N8629" i="4"/>
  <c r="N8633" i="4"/>
  <c r="N8663" i="4"/>
  <c r="N8665" i="4"/>
  <c r="N8689" i="4"/>
  <c r="N44" i="4"/>
  <c r="N903" i="4"/>
  <c r="N905" i="4"/>
  <c r="N904" i="4"/>
  <c r="N906" i="4"/>
  <c r="N1125" i="4"/>
  <c r="N1127" i="4"/>
  <c r="N1133" i="4"/>
  <c r="N1054" i="4"/>
  <c r="N1124" i="4"/>
  <c r="N1126" i="4"/>
  <c r="N1309" i="4"/>
  <c r="N1317" i="4"/>
  <c r="N1323" i="4"/>
  <c r="N1410" i="4"/>
  <c r="N1414" i="4"/>
  <c r="N1448" i="4"/>
  <c r="N1450" i="4"/>
  <c r="N1452" i="4"/>
  <c r="N1521" i="4"/>
  <c r="N1647" i="4"/>
  <c r="N1649" i="4"/>
  <c r="N1651" i="4"/>
  <c r="N1653" i="4"/>
  <c r="N1655" i="4"/>
  <c r="N1657" i="4"/>
  <c r="N1685" i="4"/>
  <c r="N1693" i="4"/>
  <c r="N1715" i="4"/>
  <c r="N1723" i="4"/>
  <c r="N1745" i="4"/>
  <c r="N1747" i="4"/>
  <c r="N1775" i="4"/>
  <c r="N1316" i="4"/>
  <c r="N1322" i="4"/>
  <c r="N1409" i="4"/>
  <c r="N1447" i="4"/>
  <c r="N1451" i="4"/>
  <c r="N1453" i="4"/>
  <c r="N1455" i="4"/>
  <c r="N1520" i="4"/>
  <c r="N1550" i="4"/>
  <c r="N1648" i="4"/>
  <c r="N1650" i="4"/>
  <c r="N1652" i="4"/>
  <c r="N1654" i="4"/>
  <c r="N1686" i="4"/>
  <c r="N1692" i="4"/>
  <c r="N1694" i="4"/>
  <c r="N1714" i="4"/>
  <c r="N1716" i="4"/>
  <c r="N1724" i="4"/>
  <c r="N1744" i="4"/>
  <c r="N1746" i="4"/>
  <c r="N1776" i="4"/>
  <c r="N1786" i="4"/>
  <c r="N1808" i="4"/>
  <c r="N1863" i="4"/>
  <c r="N1865" i="4"/>
  <c r="N1902" i="4"/>
  <c r="N1934" i="4"/>
  <c r="N1936" i="4"/>
  <c r="N2122" i="4"/>
  <c r="N1851" i="4"/>
  <c r="N1885" i="4"/>
  <c r="N1892" i="4"/>
  <c r="N1906" i="4"/>
  <c r="N1933" i="4"/>
  <c r="N1938" i="4"/>
  <c r="N2079" i="4"/>
  <c r="N1787" i="4"/>
  <c r="N1807" i="4"/>
  <c r="N1864" i="4"/>
  <c r="N1935" i="4"/>
  <c r="N1937" i="4"/>
  <c r="N2134" i="4"/>
  <c r="N1866" i="4"/>
  <c r="N1900" i="4"/>
  <c r="N2082" i="4"/>
  <c r="N2106" i="4"/>
  <c r="N2141" i="4"/>
  <c r="N2144" i="4"/>
  <c r="N2107" i="4"/>
  <c r="N2140" i="4"/>
  <c r="N2236" i="4"/>
  <c r="N2274" i="4"/>
  <c r="N2280" i="4"/>
  <c r="N2524" i="4"/>
  <c r="N2525" i="4"/>
  <c r="N2526" i="4"/>
  <c r="N2527" i="4"/>
  <c r="N2528" i="4"/>
  <c r="N2529" i="4"/>
  <c r="N2530" i="4"/>
  <c r="N2538" i="4"/>
  <c r="N2540" i="4"/>
  <c r="N2541" i="4"/>
  <c r="N2542" i="4"/>
  <c r="N2543" i="4"/>
  <c r="N2161" i="4"/>
  <c r="N2290" i="4"/>
  <c r="N2351" i="4"/>
  <c r="N2523" i="4"/>
  <c r="N2572" i="4"/>
  <c r="N2574" i="4"/>
  <c r="N2576" i="4"/>
  <c r="N2598" i="4"/>
  <c r="N2664" i="4"/>
  <c r="N2674" i="4"/>
  <c r="N2696" i="4"/>
  <c r="N2698" i="4"/>
  <c r="N2195" i="4"/>
  <c r="N2211" i="4"/>
  <c r="N2243" i="4"/>
  <c r="N2271" i="4"/>
  <c r="N2518" i="4"/>
  <c r="N2291" i="4"/>
  <c r="N2300" i="4"/>
  <c r="N2508" i="4"/>
  <c r="N2571" i="4"/>
  <c r="N2573" i="4"/>
  <c r="N2575" i="4"/>
  <c r="N2577" i="4"/>
  <c r="N2663" i="4"/>
  <c r="N2695" i="4"/>
  <c r="N2699" i="4"/>
  <c r="N3078" i="4"/>
  <c r="N3079" i="4"/>
  <c r="N3081" i="4"/>
  <c r="N3099" i="4"/>
  <c r="N3119" i="4"/>
  <c r="N3100" i="4"/>
  <c r="N3170" i="4"/>
  <c r="N3080" i="4"/>
  <c r="N3104" i="4"/>
  <c r="N3122" i="4"/>
  <c r="N3098" i="4"/>
  <c r="N6768" i="4"/>
  <c r="N6605" i="4"/>
  <c r="N6840" i="4"/>
  <c r="N6841" i="4"/>
  <c r="N6869" i="4"/>
  <c r="N6870" i="4"/>
  <c r="N6872" i="4"/>
  <c r="N6940" i="4"/>
  <c r="N7016" i="4"/>
  <c r="N7061" i="4"/>
  <c r="N7062" i="4"/>
  <c r="N7065" i="4"/>
  <c r="N7082" i="4"/>
  <c r="N6823" i="4"/>
  <c r="N6606" i="4"/>
  <c r="N6769" i="4"/>
  <c r="N6800" i="4"/>
  <c r="N6824" i="4"/>
  <c r="N7091" i="4"/>
  <c r="N7101" i="4"/>
  <c r="N7109" i="4"/>
  <c r="N7111" i="4"/>
  <c r="N7744" i="4"/>
  <c r="N7804" i="4"/>
  <c r="N7860" i="4"/>
  <c r="N7896" i="4"/>
  <c r="N7904" i="4"/>
  <c r="N7964" i="4"/>
  <c r="N7980" i="4"/>
  <c r="N7988" i="4"/>
  <c r="N7992" i="4"/>
  <c r="N8000" i="4"/>
  <c r="N8040" i="4"/>
  <c r="N8052" i="4"/>
  <c r="N8056" i="4"/>
  <c r="N7251" i="4"/>
  <c r="N7281" i="4"/>
  <c r="N7283" i="4"/>
  <c r="N7285" i="4"/>
  <c r="N7291" i="4"/>
  <c r="N7309" i="4"/>
  <c r="N7321" i="4"/>
  <c r="N7323" i="4"/>
  <c r="N7325" i="4"/>
  <c r="N7327" i="4"/>
  <c r="N7329" i="4"/>
  <c r="N7331" i="4"/>
  <c r="N7367" i="4"/>
  <c r="N7369" i="4"/>
  <c r="N7373" i="4"/>
  <c r="N7421" i="4"/>
  <c r="N7423" i="4"/>
  <c r="N7427" i="4"/>
  <c r="N7439" i="4"/>
  <c r="N7441" i="4"/>
  <c r="N7443" i="4"/>
  <c r="N7453" i="4"/>
  <c r="N7459" i="4"/>
  <c r="N7517" i="4"/>
  <c r="N7519" i="4"/>
  <c r="N7523" i="4"/>
  <c r="N7533" i="4"/>
  <c r="N7587" i="4"/>
  <c r="N7615" i="4"/>
  <c r="N7727" i="4"/>
  <c r="N7743" i="4"/>
  <c r="N7803" i="4"/>
  <c r="N7807" i="4"/>
  <c r="N7899" i="4"/>
  <c r="N7903" i="4"/>
  <c r="N7967" i="4"/>
  <c r="N7991" i="4"/>
  <c r="N8043" i="4"/>
  <c r="N8055" i="4"/>
  <c r="N8729" i="4"/>
  <c r="N7108" i="4"/>
  <c r="N7110" i="4"/>
  <c r="N7112" i="4"/>
  <c r="N7742" i="4"/>
  <c r="N7774" i="4"/>
  <c r="N7806" i="4"/>
  <c r="N7898" i="4"/>
  <c r="N7966" i="4"/>
  <c r="N7990" i="4"/>
  <c r="N7994" i="4"/>
  <c r="N8042" i="4"/>
  <c r="N8054" i="4"/>
  <c r="N8269" i="4"/>
  <c r="N8270" i="4"/>
  <c r="N8271" i="4"/>
  <c r="N8272" i="4"/>
  <c r="N8273" i="4"/>
  <c r="N8274" i="4"/>
  <c r="N8275" i="4"/>
  <c r="N8292" i="4"/>
  <c r="N8293" i="4"/>
  <c r="N8320" i="4"/>
  <c r="N8726" i="4"/>
  <c r="N8749" i="4"/>
  <c r="N8758" i="4"/>
  <c r="N7250" i="4"/>
  <c r="N7280" i="4"/>
  <c r="N7282" i="4"/>
  <c r="N7284" i="4"/>
  <c r="N7290" i="4"/>
  <c r="N7292" i="4"/>
  <c r="N7308" i="4"/>
  <c r="N7320" i="4"/>
  <c r="N7322" i="4"/>
  <c r="N7324" i="4"/>
  <c r="N7326" i="4"/>
  <c r="N7328" i="4"/>
  <c r="N7330" i="4"/>
  <c r="N7356" i="4"/>
  <c r="N7366" i="4"/>
  <c r="N7368" i="4"/>
  <c r="N7426" i="4"/>
  <c r="N7440" i="4"/>
  <c r="N7442" i="4"/>
  <c r="N7444" i="4"/>
  <c r="N7460" i="4"/>
  <c r="N7500" i="4"/>
  <c r="N7518" i="4"/>
  <c r="N7532" i="4"/>
  <c r="N7534" i="4"/>
  <c r="N7548" i="4"/>
  <c r="N7556" i="4"/>
  <c r="N7586" i="4"/>
  <c r="N7608" i="4"/>
  <c r="N7614" i="4"/>
  <c r="N7741" i="4"/>
  <c r="N7745" i="4"/>
  <c r="N7773" i="4"/>
  <c r="N7805" i="4"/>
  <c r="N7897" i="4"/>
  <c r="N7913" i="4"/>
  <c r="N7965" i="4"/>
  <c r="N7989" i="4"/>
  <c r="N7993" i="4"/>
  <c r="N8041" i="4"/>
  <c r="N8045" i="4"/>
  <c r="L574" i="4"/>
  <c r="L551" i="4"/>
  <c r="L575" i="4"/>
  <c r="L51" i="4"/>
  <c r="L53" i="4"/>
  <c r="L67" i="4"/>
  <c r="L71" i="4"/>
  <c r="L85" i="4"/>
  <c r="L87" i="4"/>
  <c r="L105" i="4"/>
  <c r="L115" i="4"/>
  <c r="L52" i="4"/>
  <c r="L62" i="4"/>
  <c r="L66" i="4"/>
  <c r="L68" i="4"/>
  <c r="L70" i="4"/>
  <c r="L84" i="4"/>
  <c r="L86" i="4"/>
  <c r="L102" i="4"/>
  <c r="L106" i="4"/>
  <c r="L114" i="4"/>
  <c r="L209" i="4"/>
  <c r="L364" i="4"/>
  <c r="L184" i="4"/>
  <c r="L186" i="4"/>
  <c r="L208" i="4"/>
  <c r="L207" i="4"/>
  <c r="L363" i="4"/>
  <c r="L185" i="4"/>
  <c r="L210" i="4"/>
  <c r="L358" i="4"/>
  <c r="L425" i="4"/>
  <c r="L427" i="4"/>
  <c r="L431" i="4"/>
  <c r="L433" i="4"/>
  <c r="L435" i="4"/>
  <c r="L437" i="4"/>
  <c r="L439" i="4"/>
  <c r="L441" i="4"/>
  <c r="L640" i="4"/>
  <c r="L424" i="4"/>
  <c r="L430" i="4"/>
  <c r="L432" i="4"/>
  <c r="L434" i="4"/>
  <c r="L436" i="4"/>
  <c r="L438" i="4"/>
  <c r="L663" i="4"/>
  <c r="L667" i="4"/>
  <c r="L834" i="4"/>
  <c r="L641" i="4"/>
  <c r="L838" i="4"/>
  <c r="L840" i="4"/>
  <c r="L874" i="4"/>
  <c r="L894" i="4"/>
  <c r="L924" i="4"/>
  <c r="L639" i="4"/>
  <c r="L662" i="4"/>
  <c r="L684" i="4"/>
  <c r="L833" i="4"/>
  <c r="L832" i="4"/>
  <c r="L839" i="4"/>
  <c r="L857" i="4"/>
  <c r="L1019" i="4"/>
  <c r="L1136" i="4"/>
  <c r="L1138" i="4"/>
  <c r="L1338" i="4"/>
  <c r="L1027" i="4"/>
  <c r="L1029" i="4"/>
  <c r="L1045" i="4"/>
  <c r="L1079" i="4"/>
  <c r="L1184" i="4"/>
  <c r="L1289" i="4"/>
  <c r="L1291" i="4"/>
  <c r="L1360" i="4"/>
  <c r="L1364" i="4"/>
  <c r="L1391" i="4"/>
  <c r="L1421" i="4"/>
  <c r="L1431" i="4"/>
  <c r="L1445" i="4"/>
  <c r="L1459" i="4"/>
  <c r="L1558" i="4"/>
  <c r="L1598" i="4"/>
  <c r="L1604" i="4"/>
  <c r="L1762" i="4"/>
  <c r="L1288" i="4"/>
  <c r="L1290" i="4"/>
  <c r="L1337" i="4"/>
  <c r="L1361" i="4"/>
  <c r="L1390" i="4"/>
  <c r="L1392" i="4"/>
  <c r="L1398" i="4"/>
  <c r="L1501" i="4"/>
  <c r="L1557" i="4"/>
  <c r="L1599" i="4"/>
  <c r="L1751" i="4"/>
  <c r="L1948" i="4"/>
  <c r="L1992" i="4"/>
  <c r="L2002" i="4"/>
  <c r="L2013" i="4"/>
  <c r="L2029" i="4"/>
  <c r="L2038" i="4"/>
  <c r="L2053" i="4"/>
  <c r="L2063" i="4"/>
  <c r="L2075" i="4"/>
  <c r="L2097" i="4"/>
  <c r="L2111" i="4"/>
  <c r="L2119" i="4"/>
  <c r="L1871" i="4"/>
  <c r="L1947" i="4"/>
  <c r="L1958" i="4"/>
  <c r="L1966" i="4"/>
  <c r="L1979" i="4"/>
  <c r="L1991" i="4"/>
  <c r="L1994" i="4"/>
  <c r="L1965" i="4"/>
  <c r="L1993" i="4"/>
  <c r="L2014" i="4"/>
  <c r="L2037" i="4"/>
  <c r="L2062" i="4"/>
  <c r="L2064" i="4"/>
  <c r="L2090" i="4"/>
  <c r="L2112" i="4"/>
  <c r="L1872" i="4"/>
  <c r="L1990" i="4"/>
  <c r="L2306" i="4"/>
  <c r="L2308" i="4"/>
  <c r="L2313" i="4"/>
  <c r="L2670" i="4"/>
  <c r="L2504" i="4"/>
  <c r="L2305" i="4"/>
  <c r="L2307" i="4"/>
  <c r="L2333" i="4"/>
  <c r="L2334" i="4"/>
  <c r="L2335" i="4"/>
  <c r="L2336" i="4"/>
  <c r="L2358" i="4"/>
  <c r="L2669" i="4"/>
  <c r="L2671" i="4"/>
  <c r="L2503" i="4"/>
  <c r="L7345" i="4"/>
  <c r="L7349" i="4"/>
  <c r="L7351" i="4"/>
  <c r="L7353" i="4"/>
  <c r="L7543" i="4"/>
  <c r="L7545" i="4"/>
  <c r="L7565" i="4"/>
  <c r="L7567" i="4"/>
  <c r="L7751" i="4"/>
  <c r="L7779" i="4"/>
  <c r="L7871" i="4"/>
  <c r="L7975" i="4"/>
  <c r="L8095" i="4"/>
  <c r="L8099" i="4"/>
  <c r="L8111" i="4"/>
  <c r="L8127" i="4"/>
  <c r="L8131" i="4"/>
  <c r="L8263" i="4"/>
  <c r="L8264" i="4"/>
  <c r="L8265" i="4"/>
  <c r="L8266" i="4"/>
  <c r="L8326" i="4"/>
  <c r="L8446" i="4"/>
  <c r="L8464" i="4"/>
  <c r="L8466" i="4"/>
  <c r="L8516" i="4"/>
  <c r="L8518" i="4"/>
  <c r="L8520" i="4"/>
  <c r="L8522" i="4"/>
  <c r="L8524" i="4"/>
  <c r="L8526" i="4"/>
  <c r="L8528" i="4"/>
  <c r="L8530" i="4"/>
  <c r="L8532" i="4"/>
  <c r="L8533" i="4"/>
  <c r="L8534" i="4"/>
  <c r="L8538" i="4"/>
  <c r="L8541" i="4"/>
  <c r="L8543" i="4"/>
  <c r="L8545" i="4"/>
  <c r="L8547" i="4"/>
  <c r="L8549" i="4"/>
  <c r="L8551" i="4"/>
  <c r="L8557" i="4"/>
  <c r="L8559" i="4"/>
  <c r="L8561" i="4"/>
  <c r="L8563" i="4"/>
  <c r="L8565" i="4"/>
  <c r="L8567" i="4"/>
  <c r="L8569" i="4"/>
  <c r="L8680" i="4"/>
  <c r="L8682" i="4"/>
  <c r="L8702" i="4"/>
  <c r="L8712" i="4"/>
  <c r="L8732" i="4"/>
  <c r="L8747" i="4"/>
  <c r="L7750" i="4"/>
  <c r="L7754" i="4"/>
  <c r="L7886" i="4"/>
  <c r="L7974" i="4"/>
  <c r="L8094" i="4"/>
  <c r="L8098" i="4"/>
  <c r="L8110" i="4"/>
  <c r="L8126" i="4"/>
  <c r="L8130" i="4"/>
  <c r="L7344" i="4"/>
  <c r="L7346" i="4"/>
  <c r="L7544" i="4"/>
  <c r="L7564" i="4"/>
  <c r="L7566" i="4"/>
  <c r="L7749" i="4"/>
  <c r="L7753" i="4"/>
  <c r="L7873" i="4"/>
  <c r="L7941" i="4"/>
  <c r="L7973" i="4"/>
  <c r="L8097" i="4"/>
  <c r="L8109" i="4"/>
  <c r="L8129" i="4"/>
  <c r="L7752" i="4"/>
  <c r="L7780" i="4"/>
  <c r="L7788" i="4"/>
  <c r="L7872" i="4"/>
  <c r="L7956" i="4"/>
  <c r="L7972" i="4"/>
  <c r="L8096" i="4"/>
  <c r="L8128" i="4"/>
  <c r="L8447" i="4"/>
  <c r="L8463" i="4"/>
  <c r="L8465" i="4"/>
  <c r="L8517" i="4"/>
  <c r="L8519" i="4"/>
  <c r="L8521" i="4"/>
  <c r="L8523" i="4"/>
  <c r="L8525" i="4"/>
  <c r="L8527" i="4"/>
  <c r="L8529" i="4"/>
  <c r="L8531" i="4"/>
  <c r="L8535" i="4"/>
  <c r="L8537" i="4"/>
  <c r="L8539" i="4"/>
  <c r="L8540" i="4"/>
  <c r="L8542" i="4"/>
  <c r="L8544" i="4"/>
  <c r="L8546" i="4"/>
  <c r="L8548" i="4"/>
  <c r="L8550" i="4"/>
  <c r="L8552" i="4"/>
  <c r="L8554" i="4"/>
  <c r="L8556" i="4"/>
  <c r="L8558" i="4"/>
  <c r="L8560" i="4"/>
  <c r="L8562" i="4"/>
  <c r="L8564" i="4"/>
  <c r="L8566" i="4"/>
  <c r="L8568" i="4"/>
  <c r="L8584" i="4"/>
  <c r="L8679" i="4"/>
  <c r="L8701" i="4"/>
  <c r="L8711" i="4"/>
  <c r="L8713" i="4"/>
  <c r="L27" i="4"/>
  <c r="L41" i="4"/>
  <c r="L12" i="4"/>
  <c r="L24" i="4"/>
  <c r="L36" i="4"/>
  <c r="L1074" i="4"/>
  <c r="L1148" i="4"/>
  <c r="L1178" i="4"/>
  <c r="L1057" i="4"/>
  <c r="L1073" i="4"/>
  <c r="L1147" i="4"/>
  <c r="L1149" i="4"/>
  <c r="L1155" i="4"/>
  <c r="L1177" i="4"/>
  <c r="L1667" i="4"/>
  <c r="L1669" i="4"/>
  <c r="L1677" i="4"/>
  <c r="L1679" i="4"/>
  <c r="L1767" i="4"/>
  <c r="L2148" i="4"/>
  <c r="L1793" i="4"/>
  <c r="L1795" i="4"/>
  <c r="L1797" i="4"/>
  <c r="L1799" i="4"/>
  <c r="L1801" i="4"/>
  <c r="L1811" i="4"/>
  <c r="L2149" i="4"/>
  <c r="L1792" i="4"/>
  <c r="L1794" i="4"/>
  <c r="L1796" i="4"/>
  <c r="L1798" i="4"/>
  <c r="L1800" i="4"/>
  <c r="L1802" i="4"/>
  <c r="L1822" i="4"/>
  <c r="L1847" i="4"/>
  <c r="L2154" i="4"/>
  <c r="L2375" i="4"/>
  <c r="L2385" i="4"/>
  <c r="L2459" i="4"/>
  <c r="L2467" i="4"/>
  <c r="L2469" i="4"/>
  <c r="L2481" i="4"/>
  <c r="L2582" i="4"/>
  <c r="L2604" i="4"/>
  <c r="L2644" i="4"/>
  <c r="L2676" i="4"/>
  <c r="L2221" i="4"/>
  <c r="L2251" i="4"/>
  <c r="L2253" i="4"/>
  <c r="L2255" i="4"/>
  <c r="L2267" i="4"/>
  <c r="L2294" i="4"/>
  <c r="L2296" i="4"/>
  <c r="L2511" i="4"/>
  <c r="L2126" i="4"/>
  <c r="L2339" i="4"/>
  <c r="L2458" i="4"/>
  <c r="L2466" i="4"/>
  <c r="L2468" i="4"/>
  <c r="L2470" i="4"/>
  <c r="L2482" i="4"/>
  <c r="L2515" i="4"/>
  <c r="L2534" i="4"/>
  <c r="L2536" i="4"/>
  <c r="L2549" i="4"/>
  <c r="L2550" i="4"/>
  <c r="L2552" i="4"/>
  <c r="L2556" i="4"/>
  <c r="L2557" i="4"/>
  <c r="L2605" i="4"/>
  <c r="L2607" i="4"/>
  <c r="L2613" i="4"/>
  <c r="L2643" i="4"/>
  <c r="L2155" i="4"/>
  <c r="L2204" i="4"/>
  <c r="L2220" i="4"/>
  <c r="L2250" i="4"/>
  <c r="L2252" i="4"/>
  <c r="L2254" i="4"/>
  <c r="L2295" i="4"/>
  <c r="L2318" i="4"/>
  <c r="L2494" i="4"/>
  <c r="L2512" i="4"/>
  <c r="L2692" i="4"/>
  <c r="L2887" i="4"/>
  <c r="L2981" i="4"/>
  <c r="L2982" i="4"/>
  <c r="L2705" i="4"/>
  <c r="L2740" i="4"/>
  <c r="L2744" i="4"/>
  <c r="L2836" i="4"/>
  <c r="L2838" i="4"/>
  <c r="L2840" i="4"/>
  <c r="L3071" i="4"/>
  <c r="L3089" i="4"/>
  <c r="L3091" i="4"/>
  <c r="L3145" i="4"/>
  <c r="L2706" i="4"/>
  <c r="L2739" i="4"/>
  <c r="L2837" i="4"/>
  <c r="L3072" i="4"/>
  <c r="L3088" i="4"/>
  <c r="L3090" i="4"/>
  <c r="L3118" i="4"/>
  <c r="L3130" i="4"/>
  <c r="L3144" i="4"/>
  <c r="L3152" i="4"/>
  <c r="L3266" i="4"/>
  <c r="L3272" i="4"/>
  <c r="L3822" i="4"/>
  <c r="L3798" i="4"/>
  <c r="L3821" i="4"/>
  <c r="L3799" i="4"/>
  <c r="L6312" i="4"/>
  <c r="L6080" i="4"/>
  <c r="L6196" i="4"/>
  <c r="L6200" i="4"/>
  <c r="L6079" i="4"/>
  <c r="L6195" i="4"/>
  <c r="L6313" i="4"/>
  <c r="L6626" i="4"/>
  <c r="L6634" i="4"/>
  <c r="L6722" i="4"/>
  <c r="L6625" i="4"/>
  <c r="L6628" i="4"/>
  <c r="L6721" i="4"/>
  <c r="L6197" i="4"/>
  <c r="L6598" i="4"/>
  <c r="L6627" i="4"/>
  <c r="L6629" i="4"/>
  <c r="L6814" i="4"/>
  <c r="L6624" i="4"/>
  <c r="L6795" i="4"/>
  <c r="L6862" i="4"/>
  <c r="L6897" i="4"/>
  <c r="L6898" i="4"/>
  <c r="L6923" i="4"/>
  <c r="L6926" i="4"/>
  <c r="L6933" i="4"/>
  <c r="L6934" i="4"/>
  <c r="L6935" i="4"/>
  <c r="L6936" i="4"/>
  <c r="L6963" i="4"/>
  <c r="L6964" i="4"/>
  <c r="L6965" i="4"/>
  <c r="L6980" i="4"/>
  <c r="L6984" i="4"/>
  <c r="L7005" i="4"/>
  <c r="L7018" i="4"/>
  <c r="L7030" i="4"/>
  <c r="L7034" i="4"/>
  <c r="L6815" i="4"/>
  <c r="L6837" i="4"/>
  <c r="L7241" i="4"/>
  <c r="L7265" i="4"/>
  <c r="L7267" i="4"/>
  <c r="L7269" i="4"/>
  <c r="L7409" i="4"/>
  <c r="L7411" i="4"/>
  <c r="L7529" i="4"/>
  <c r="L7581" i="4"/>
  <c r="L7595" i="4"/>
  <c r="L7605" i="4"/>
  <c r="L7637" i="4"/>
  <c r="L7639" i="4"/>
  <c r="L7641" i="4"/>
  <c r="L7707" i="4"/>
  <c r="L7715" i="4"/>
  <c r="L7771" i="4"/>
  <c r="L7815" i="4"/>
  <c r="L7819" i="4"/>
  <c r="L7983" i="4"/>
  <c r="L8007" i="4"/>
  <c r="L8011" i="4"/>
  <c r="L8019" i="4"/>
  <c r="L8297" i="4"/>
  <c r="L8298" i="4"/>
  <c r="L8313" i="4"/>
  <c r="L8314" i="4"/>
  <c r="L8315" i="4"/>
  <c r="L8316" i="4"/>
  <c r="L7094" i="4"/>
  <c r="L7120" i="4"/>
  <c r="L7122" i="4"/>
  <c r="L7124" i="4"/>
  <c r="L7128" i="4"/>
  <c r="L7702" i="4"/>
  <c r="L7706" i="4"/>
  <c r="L7710" i="4"/>
  <c r="L7814" i="4"/>
  <c r="L8010" i="4"/>
  <c r="L7266" i="4"/>
  <c r="L7268" i="4"/>
  <c r="L7270" i="4"/>
  <c r="L7358" i="4"/>
  <c r="L7408" i="4"/>
  <c r="L7410" i="4"/>
  <c r="L7412" i="4"/>
  <c r="L7528" i="4"/>
  <c r="L7550" i="4"/>
  <c r="L7572" i="4"/>
  <c r="L7582" i="4"/>
  <c r="L7616" i="4"/>
  <c r="L7636" i="4"/>
  <c r="L7638" i="4"/>
  <c r="L7640" i="4"/>
  <c r="L7660" i="4"/>
  <c r="L7664" i="4"/>
  <c r="L7705" i="4"/>
  <c r="L7709" i="4"/>
  <c r="L7717" i="4"/>
  <c r="L7721" i="4"/>
  <c r="L7765" i="4"/>
  <c r="L7813" i="4"/>
  <c r="L7849" i="4"/>
  <c r="L7985" i="4"/>
  <c r="L8009" i="4"/>
  <c r="L8021" i="4"/>
  <c r="L7099" i="4"/>
  <c r="L7117" i="4"/>
  <c r="L7119" i="4"/>
  <c r="L7121" i="4"/>
  <c r="L7123" i="4"/>
  <c r="L7127" i="4"/>
  <c r="L7129" i="4"/>
  <c r="L7704" i="4"/>
  <c r="L7716" i="4"/>
  <c r="L7764" i="4"/>
  <c r="L7816" i="4"/>
  <c r="L7908" i="4"/>
  <c r="L7984" i="4"/>
  <c r="L8004" i="4"/>
  <c r="L8008" i="4"/>
  <c r="L8020" i="4"/>
  <c r="L1840" i="4"/>
  <c r="L2394" i="4"/>
  <c r="L2961" i="4"/>
  <c r="L3010" i="4"/>
  <c r="L3020" i="4"/>
  <c r="L3038" i="4"/>
  <c r="L2749" i="4"/>
  <c r="L2786" i="4"/>
  <c r="L2845" i="4"/>
  <c r="L2781" i="4"/>
  <c r="L2844" i="4"/>
  <c r="L3188" i="4"/>
  <c r="L3218" i="4"/>
  <c r="L3230" i="4"/>
  <c r="L3235" i="4"/>
  <c r="L3251" i="4"/>
  <c r="L3261" i="4"/>
  <c r="L3309" i="4"/>
  <c r="L3310" i="4"/>
  <c r="L3433" i="4"/>
  <c r="L3360" i="4"/>
  <c r="L3460" i="4"/>
  <c r="L3385" i="4"/>
  <c r="L3578" i="4"/>
  <c r="L3647" i="4"/>
  <c r="L3697" i="4"/>
  <c r="L3704" i="4"/>
  <c r="L3751" i="4"/>
  <c r="L3755" i="4"/>
  <c r="L3756" i="4"/>
  <c r="L3757" i="4"/>
  <c r="L3779" i="4"/>
  <c r="L3510" i="4"/>
  <c r="L3526" i="4"/>
  <c r="L3511" i="4"/>
  <c r="L3861" i="4"/>
  <c r="L3993" i="4"/>
  <c r="L4007" i="4"/>
  <c r="L4009" i="4"/>
  <c r="L4030" i="4"/>
  <c r="L3854" i="4"/>
  <c r="L3906" i="4"/>
  <c r="L3908" i="4"/>
  <c r="L3910" i="4"/>
  <c r="L3918" i="4"/>
  <c r="L4059" i="4"/>
  <c r="L3858" i="4"/>
  <c r="L3874" i="4"/>
  <c r="L3955" i="4"/>
  <c r="L4008" i="4"/>
  <c r="L4010" i="4"/>
  <c r="L4019" i="4"/>
  <c r="L4021" i="4"/>
  <c r="L4203" i="4"/>
  <c r="L3899" i="4"/>
  <c r="L3909" i="4"/>
  <c r="L3911" i="4"/>
  <c r="L3913" i="4"/>
  <c r="L3917" i="4"/>
  <c r="L3945" i="4"/>
  <c r="L4058" i="4"/>
  <c r="L4226" i="4"/>
  <c r="L4331" i="4"/>
  <c r="L4423" i="4"/>
  <c r="L4853" i="4"/>
  <c r="L4879" i="4"/>
  <c r="L4321" i="4"/>
  <c r="L4355" i="4"/>
  <c r="L4357" i="4"/>
  <c r="L4447" i="4"/>
  <c r="L4852" i="4"/>
  <c r="L4878" i="4"/>
  <c r="L4344" i="4"/>
  <c r="L4877" i="4"/>
  <c r="L4969" i="4"/>
  <c r="L4446" i="4"/>
  <c r="L4999" i="4"/>
  <c r="L5478" i="4"/>
  <c r="L5479" i="4"/>
  <c r="L5498" i="4"/>
  <c r="L5499" i="4"/>
  <c r="L5504" i="4"/>
  <c r="L5565" i="4"/>
  <c r="L5627" i="4"/>
  <c r="L5630" i="4"/>
  <c r="L5640" i="4"/>
  <c r="L5644" i="4"/>
  <c r="L5648" i="4"/>
  <c r="L5722" i="4"/>
  <c r="L5762" i="4"/>
  <c r="L5786" i="4"/>
  <c r="L5097" i="4"/>
  <c r="L5254" i="4"/>
  <c r="L4358" i="4"/>
  <c r="L4876" i="4"/>
  <c r="L5087" i="4"/>
  <c r="L5407" i="4"/>
  <c r="L6024" i="4"/>
  <c r="L6036" i="4"/>
  <c r="L6040" i="4"/>
  <c r="L6164" i="4"/>
  <c r="L6204" i="4"/>
  <c r="L6215" i="4"/>
  <c r="L6344" i="4"/>
  <c r="L6380" i="4"/>
  <c r="L6452" i="4"/>
  <c r="L5984" i="4"/>
  <c r="L6035" i="4"/>
  <c r="L6107" i="4"/>
  <c r="L6363" i="4"/>
  <c r="L6525" i="4"/>
  <c r="L6527" i="4"/>
  <c r="L6556" i="4"/>
  <c r="L6670" i="4"/>
  <c r="L6671" i="4"/>
  <c r="L6732" i="4"/>
  <c r="L5939" i="4"/>
  <c r="L5950" i="4"/>
  <c r="L5983" i="4"/>
  <c r="L6034" i="4"/>
  <c r="L6042" i="4"/>
  <c r="L6106" i="4"/>
  <c r="L6113" i="4"/>
  <c r="L6156" i="4"/>
  <c r="L6275" i="4"/>
  <c r="L6482" i="4"/>
  <c r="L6641" i="4"/>
  <c r="L6713" i="4"/>
  <c r="L6809" i="4"/>
  <c r="L5930" i="4"/>
  <c r="L6025" i="4"/>
  <c r="L6037" i="4"/>
  <c r="L6041" i="4"/>
  <c r="L6065" i="4"/>
  <c r="L6132" i="4"/>
  <c r="L6216" i="4"/>
  <c r="L6385" i="4"/>
  <c r="L6481" i="4"/>
  <c r="L6808" i="4"/>
  <c r="L6787" i="4"/>
  <c r="L6789" i="4"/>
  <c r="L6876" i="4"/>
  <c r="L6880" i="4"/>
  <c r="L7575" i="4"/>
  <c r="L7578" i="4"/>
  <c r="L131" i="4"/>
  <c r="L143" i="4"/>
  <c r="L145" i="4"/>
  <c r="L243" i="4"/>
  <c r="L245" i="4"/>
  <c r="L315" i="4"/>
  <c r="L317" i="4"/>
  <c r="L324" i="4"/>
  <c r="L238" i="4"/>
  <c r="L244" i="4"/>
  <c r="L314" i="4"/>
  <c r="L316" i="4"/>
  <c r="L323" i="4"/>
  <c r="L505" i="4"/>
  <c r="L507" i="4"/>
  <c r="L409" i="4"/>
  <c r="L509" i="4"/>
  <c r="L506" i="4"/>
  <c r="L464" i="4"/>
  <c r="L508" i="4"/>
  <c r="L517" i="4"/>
  <c r="L774" i="4"/>
  <c r="L796" i="4"/>
  <c r="L804" i="4"/>
  <c r="L845" i="4"/>
  <c r="L932" i="4"/>
  <c r="L966" i="4"/>
  <c r="L1006" i="4"/>
  <c r="L650" i="4"/>
  <c r="L658" i="4"/>
  <c r="L718" i="4"/>
  <c r="L826" i="4"/>
  <c r="L983" i="4"/>
  <c r="L995" i="4"/>
  <c r="L1098" i="4"/>
  <c r="L1224" i="4"/>
  <c r="L1242" i="4"/>
  <c r="L1263" i="4"/>
  <c r="L1214" i="4"/>
  <c r="L1228" i="4"/>
  <c r="L1235" i="4"/>
  <c r="L1097" i="4"/>
  <c r="L1115" i="4"/>
  <c r="L1227" i="4"/>
  <c r="L1229" i="4"/>
  <c r="L1236" i="4"/>
  <c r="L1463" i="4"/>
  <c r="L1594" i="4"/>
  <c r="L1612" i="4"/>
  <c r="L1479" i="4"/>
  <c r="L1587" i="4"/>
  <c r="L1611" i="4"/>
  <c r="L2023" i="4"/>
  <c r="L8211" i="4"/>
  <c r="L8212" i="4"/>
  <c r="L8217" i="4"/>
  <c r="L8218" i="4"/>
  <c r="L8219" i="4"/>
  <c r="L8228" i="4"/>
  <c r="L8229" i="4"/>
  <c r="L8245" i="4"/>
  <c r="L8335" i="4"/>
  <c r="L8336" i="4"/>
  <c r="L8347" i="4"/>
  <c r="L8349" i="4"/>
  <c r="L8380" i="4"/>
  <c r="L8384" i="4"/>
  <c r="L8455" i="4"/>
  <c r="L8598" i="4"/>
  <c r="L8600" i="4"/>
  <c r="L8614" i="4"/>
  <c r="L8630" i="4"/>
  <c r="L8660" i="4"/>
  <c r="L8664" i="4"/>
  <c r="L8348" i="4"/>
  <c r="L8373" i="4"/>
  <c r="L8381" i="4"/>
  <c r="L8454" i="4"/>
  <c r="L8603" i="4"/>
  <c r="L8629" i="4"/>
  <c r="L8633" i="4"/>
  <c r="L8663" i="4"/>
  <c r="L8665" i="4"/>
  <c r="L8689" i="4"/>
  <c r="L13" i="4"/>
  <c r="L1066" i="4"/>
  <c r="L1072" i="4"/>
  <c r="L1158" i="4"/>
  <c r="L1164" i="4"/>
  <c r="L1161" i="4"/>
  <c r="L1175" i="4"/>
  <c r="L1526" i="4"/>
  <c r="L1672" i="4"/>
  <c r="L1533" i="4"/>
  <c r="L1671" i="4"/>
  <c r="L1769" i="4"/>
  <c r="L2129" i="4"/>
  <c r="L2130" i="4"/>
  <c r="L2322" i="4"/>
  <c r="L2341" i="4"/>
  <c r="L2363" i="4"/>
  <c r="L2401" i="4"/>
  <c r="L2433" i="4"/>
  <c r="L2435" i="4"/>
  <c r="L2449" i="4"/>
  <c r="L2453" i="4"/>
  <c r="L2491" i="4"/>
  <c r="L2638" i="4"/>
  <c r="L2223" i="4"/>
  <c r="L2321" i="4"/>
  <c r="L2323" i="4"/>
  <c r="L2402" i="4"/>
  <c r="L2403" i="4"/>
  <c r="L2405" i="4"/>
  <c r="L2409" i="4"/>
  <c r="L2410" i="4"/>
  <c r="L2411" i="4"/>
  <c r="L2448" i="4"/>
  <c r="L2553" i="4"/>
  <c r="L2554" i="4"/>
  <c r="L2560" i="4"/>
  <c r="L2561" i="4"/>
  <c r="L2641" i="4"/>
  <c r="L2687" i="4"/>
  <c r="L2200" i="4"/>
  <c r="L2320" i="4"/>
  <c r="L2686" i="4"/>
  <c r="L2860" i="4"/>
  <c r="L2866" i="4"/>
  <c r="L2868" i="4"/>
  <c r="L2880" i="4"/>
  <c r="L2882" i="4"/>
  <c r="L2883" i="4"/>
  <c r="L2978" i="4"/>
  <c r="L3030" i="4"/>
  <c r="L2688" i="4"/>
  <c r="L2711" i="4"/>
  <c r="L2714" i="4"/>
  <c r="L3049" i="4"/>
  <c r="L3051" i="4"/>
  <c r="L3057" i="4"/>
  <c r="L3059" i="4"/>
  <c r="L3061" i="4"/>
  <c r="L3069" i="4"/>
  <c r="L3109" i="4"/>
  <c r="L3131" i="4"/>
  <c r="L2712" i="4"/>
  <c r="L2859" i="4"/>
  <c r="L2867" i="4"/>
  <c r="L2879" i="4"/>
  <c r="L3029" i="4"/>
  <c r="L3033" i="4"/>
  <c r="L2715" i="4"/>
  <c r="L2737" i="4"/>
  <c r="L3050" i="4"/>
  <c r="L3058" i="4"/>
  <c r="L3060" i="4"/>
  <c r="L3116" i="4"/>
  <c r="L3154" i="4"/>
  <c r="L3178" i="4"/>
  <c r="L3194" i="4"/>
  <c r="L3195" i="4"/>
  <c r="L3196" i="4"/>
  <c r="L3197" i="4"/>
  <c r="L3198" i="4"/>
  <c r="L3199" i="4"/>
  <c r="L3200" i="4"/>
  <c r="L3246" i="4"/>
  <c r="L3248" i="4"/>
  <c r="L3264" i="4"/>
  <c r="L3293" i="4"/>
  <c r="L3294" i="4"/>
  <c r="L3295" i="4"/>
  <c r="L3774" i="4"/>
  <c r="L3775" i="4"/>
  <c r="L3795" i="4"/>
  <c r="L3818" i="4"/>
  <c r="L3964" i="4"/>
  <c r="L3966" i="4"/>
  <c r="L3800" i="4"/>
  <c r="L3817" i="4"/>
  <c r="L3965" i="4"/>
  <c r="L3967" i="4"/>
  <c r="L3794" i="4"/>
  <c r="L4375" i="4"/>
  <c r="L5069" i="4"/>
  <c r="L6293" i="4"/>
  <c r="L4374" i="4"/>
  <c r="L5070" i="4"/>
  <c r="L6242" i="4"/>
  <c r="L6246" i="4"/>
  <c r="L6294" i="4"/>
  <c r="L6310" i="4"/>
  <c r="L6075" i="4"/>
  <c r="L6245" i="4"/>
  <c r="L6295" i="4"/>
  <c r="L6297" i="4"/>
  <c r="L6322" i="4"/>
  <c r="L6583" i="4"/>
  <c r="L6751" i="4"/>
  <c r="L6754" i="4"/>
  <c r="L6074" i="4"/>
  <c r="L6244" i="4"/>
  <c r="L6248" i="4"/>
  <c r="L6585" i="4"/>
  <c r="L6753" i="4"/>
  <c r="L6793" i="4"/>
  <c r="L6836" i="4"/>
  <c r="L6243" i="4"/>
  <c r="L6247" i="4"/>
  <c r="L6582" i="4"/>
  <c r="L6755" i="4"/>
  <c r="L6763" i="4"/>
  <c r="L6794" i="4"/>
  <c r="L6779" i="4"/>
  <c r="L6860" i="4"/>
  <c r="L6888" i="4"/>
  <c r="L6889" i="4"/>
  <c r="L6890" i="4"/>
  <c r="L6891" i="4"/>
  <c r="L6892" i="4"/>
  <c r="L6947" i="4"/>
  <c r="L6957" i="4"/>
  <c r="L6961" i="4"/>
  <c r="L6972" i="4"/>
  <c r="L6973" i="4"/>
  <c r="L6974" i="4"/>
  <c r="L6979" i="4"/>
  <c r="L7003" i="4"/>
  <c r="L7004" i="4"/>
  <c r="L7028" i="4"/>
  <c r="L7038" i="4"/>
  <c r="L7039" i="4"/>
  <c r="L7040" i="4"/>
  <c r="L7041" i="4"/>
  <c r="L7042" i="4"/>
  <c r="L7043" i="4"/>
  <c r="L7047" i="4"/>
  <c r="L7048" i="4"/>
  <c r="L6597" i="4"/>
  <c r="L6621" i="4"/>
  <c r="L6813" i="4"/>
  <c r="L7231" i="4"/>
  <c r="L7233" i="4"/>
  <c r="L7237" i="4"/>
  <c r="L7239" i="4"/>
  <c r="L7263" i="4"/>
  <c r="L7361" i="4"/>
  <c r="L7579" i="4"/>
  <c r="L7629" i="4"/>
  <c r="L7651" i="4"/>
  <c r="L7667" i="4"/>
  <c r="L7677" i="4"/>
  <c r="L7685" i="4"/>
  <c r="L7687" i="4"/>
  <c r="L7689" i="4"/>
  <c r="L7699" i="4"/>
  <c r="L7847" i="4"/>
  <c r="L8027" i="4"/>
  <c r="L8300" i="4"/>
  <c r="L8309" i="4"/>
  <c r="L8310" i="4"/>
  <c r="L7098" i="4"/>
  <c r="L7205" i="4"/>
  <c r="L7207" i="4"/>
  <c r="L7766" i="4"/>
  <c r="L7846" i="4"/>
  <c r="L7228" i="4"/>
  <c r="L7232" i="4"/>
  <c r="L7240" i="4"/>
  <c r="L7262" i="4"/>
  <c r="L7274" i="4"/>
  <c r="L7360" i="4"/>
  <c r="L7362" i="4"/>
  <c r="L7580" i="4"/>
  <c r="L7604" i="4"/>
  <c r="L7618" i="4"/>
  <c r="L7630" i="4"/>
  <c r="L7644" i="4"/>
  <c r="L7650" i="4"/>
  <c r="L7668" i="4"/>
  <c r="L7676" i="4"/>
  <c r="L7678" i="4"/>
  <c r="L7684" i="4"/>
  <c r="L7686" i="4"/>
  <c r="L7688" i="4"/>
  <c r="L7690" i="4"/>
  <c r="L7769" i="4"/>
  <c r="L8753" i="4"/>
  <c r="L7097" i="4"/>
  <c r="L7137" i="4"/>
  <c r="L7204" i="4"/>
  <c r="L7768" i="4"/>
  <c r="L8028" i="4"/>
  <c r="L8036" i="4"/>
  <c r="N7054" i="4"/>
  <c r="N7055" i="4"/>
  <c r="N7068" i="4"/>
  <c r="L44" i="4"/>
  <c r="L904" i="4"/>
  <c r="L906" i="4"/>
  <c r="L903" i="4"/>
  <c r="L905" i="4"/>
  <c r="L1054" i="4"/>
  <c r="L1124" i="4"/>
  <c r="L1126" i="4"/>
  <c r="L1125" i="4"/>
  <c r="L1127" i="4"/>
  <c r="L1133" i="4"/>
  <c r="L1316" i="4"/>
  <c r="L1322" i="4"/>
  <c r="L1409" i="4"/>
  <c r="L1447" i="4"/>
  <c r="L1451" i="4"/>
  <c r="L1453" i="4"/>
  <c r="L1455" i="4"/>
  <c r="L1520" i="4"/>
  <c r="L1550" i="4"/>
  <c r="L1648" i="4"/>
  <c r="L1650" i="4"/>
  <c r="L1652" i="4"/>
  <c r="L1654" i="4"/>
  <c r="L1686" i="4"/>
  <c r="L1692" i="4"/>
  <c r="L1694" i="4"/>
  <c r="L1714" i="4"/>
  <c r="L1716" i="4"/>
  <c r="L1724" i="4"/>
  <c r="L1744" i="4"/>
  <c r="L1746" i="4"/>
  <c r="L1776" i="4"/>
  <c r="L1309" i="4"/>
  <c r="L1317" i="4"/>
  <c r="L1323" i="4"/>
  <c r="L1410" i="4"/>
  <c r="L1414" i="4"/>
  <c r="L1448" i="4"/>
  <c r="L1450" i="4"/>
  <c r="L1452" i="4"/>
  <c r="L1521" i="4"/>
  <c r="L1647" i="4"/>
  <c r="L1649" i="4"/>
  <c r="L1651" i="4"/>
  <c r="L1653" i="4"/>
  <c r="L1655" i="4"/>
  <c r="L1657" i="4"/>
  <c r="L1685" i="4"/>
  <c r="L1693" i="4"/>
  <c r="L1715" i="4"/>
  <c r="L1723" i="4"/>
  <c r="L1745" i="4"/>
  <c r="L1747" i="4"/>
  <c r="L1775" i="4"/>
  <c r="L1851" i="4"/>
  <c r="L1885" i="4"/>
  <c r="L1892" i="4"/>
  <c r="L1906" i="4"/>
  <c r="L1933" i="4"/>
  <c r="L1938" i="4"/>
  <c r="L2079" i="4"/>
  <c r="L2107" i="4"/>
  <c r="L2140" i="4"/>
  <c r="L1787" i="4"/>
  <c r="L1807" i="4"/>
  <c r="L1864" i="4"/>
  <c r="L1935" i="4"/>
  <c r="L1937" i="4"/>
  <c r="L1866" i="4"/>
  <c r="L1900" i="4"/>
  <c r="L2082" i="4"/>
  <c r="L2106" i="4"/>
  <c r="L2141" i="4"/>
  <c r="L2144" i="4"/>
  <c r="L1786" i="4"/>
  <c r="L1808" i="4"/>
  <c r="L1863" i="4"/>
  <c r="L1865" i="4"/>
  <c r="L1902" i="4"/>
  <c r="L1934" i="4"/>
  <c r="L1936" i="4"/>
  <c r="L2122" i="4"/>
  <c r="L2134" i="4"/>
  <c r="L2161" i="4"/>
  <c r="L2290" i="4"/>
  <c r="L2351" i="4"/>
  <c r="L2523" i="4"/>
  <c r="L2572" i="4"/>
  <c r="L2574" i="4"/>
  <c r="L2576" i="4"/>
  <c r="L2598" i="4"/>
  <c r="L2664" i="4"/>
  <c r="L2674" i="4"/>
  <c r="L2195" i="4"/>
  <c r="L2211" i="4"/>
  <c r="L2243" i="4"/>
  <c r="L2271" i="4"/>
  <c r="L2518" i="4"/>
  <c r="L2291" i="4"/>
  <c r="L2300" i="4"/>
  <c r="L2508" i="4"/>
  <c r="L2524" i="4"/>
  <c r="L2525" i="4"/>
  <c r="L2526" i="4"/>
  <c r="L2527" i="4"/>
  <c r="L2528" i="4"/>
  <c r="L2529" i="4"/>
  <c r="L2530" i="4"/>
  <c r="L2538" i="4"/>
  <c r="L2540" i="4"/>
  <c r="L2541" i="4"/>
  <c r="L2542" i="4"/>
  <c r="L2543" i="4"/>
  <c r="L2571" i="4"/>
  <c r="L2573" i="4"/>
  <c r="L2575" i="4"/>
  <c r="L2577" i="4"/>
  <c r="L2663" i="4"/>
  <c r="L2236" i="4"/>
  <c r="L2274" i="4"/>
  <c r="L2280" i="4"/>
  <c r="L2698" i="4"/>
  <c r="L3079" i="4"/>
  <c r="L3081" i="4"/>
  <c r="L3099" i="4"/>
  <c r="L3119" i="4"/>
  <c r="L2695" i="4"/>
  <c r="L2699" i="4"/>
  <c r="L2696" i="4"/>
  <c r="L3078" i="4"/>
  <c r="L3080" i="4"/>
  <c r="L3098" i="4"/>
  <c r="L3100" i="4"/>
  <c r="L3104" i="4"/>
  <c r="L3122" i="4"/>
  <c r="L3170" i="4"/>
  <c r="L6769" i="4"/>
  <c r="L6606" i="4"/>
  <c r="L6823" i="4"/>
  <c r="L6605" i="4"/>
  <c r="L6768" i="4"/>
  <c r="L6800" i="4"/>
  <c r="L6824" i="4"/>
  <c r="L6841" i="4"/>
  <c r="L6869" i="4"/>
  <c r="L6870" i="4"/>
  <c r="L6872" i="4"/>
  <c r="L6940" i="4"/>
  <c r="L7016" i="4"/>
  <c r="L6840" i="4"/>
  <c r="L7065" i="4"/>
  <c r="L7251" i="4"/>
  <c r="L7281" i="4"/>
  <c r="L7283" i="4"/>
  <c r="L7285" i="4"/>
  <c r="L7291" i="4"/>
  <c r="L7309" i="4"/>
  <c r="L7321" i="4"/>
  <c r="L7323" i="4"/>
  <c r="L7325" i="4"/>
  <c r="L7327" i="4"/>
  <c r="L7329" i="4"/>
  <c r="L7331" i="4"/>
  <c r="L7367" i="4"/>
  <c r="L7369" i="4"/>
  <c r="L7373" i="4"/>
  <c r="L7421" i="4"/>
  <c r="L7423" i="4"/>
  <c r="L7427" i="4"/>
  <c r="L7439" i="4"/>
  <c r="L7441" i="4"/>
  <c r="L7443" i="4"/>
  <c r="L7453" i="4"/>
  <c r="L7459" i="4"/>
  <c r="L7517" i="4"/>
  <c r="L7519" i="4"/>
  <c r="L7523" i="4"/>
  <c r="L7533" i="4"/>
  <c r="L7587" i="4"/>
  <c r="L7615" i="4"/>
  <c r="L7727" i="4"/>
  <c r="L7743" i="4"/>
  <c r="L7803" i="4"/>
  <c r="L7807" i="4"/>
  <c r="L7899" i="4"/>
  <c r="L7903" i="4"/>
  <c r="L7967" i="4"/>
  <c r="L7991" i="4"/>
  <c r="L8043" i="4"/>
  <c r="L8055" i="4"/>
  <c r="L8269" i="4"/>
  <c r="L8270" i="4"/>
  <c r="L8271" i="4"/>
  <c r="L8272" i="4"/>
  <c r="L8273" i="4"/>
  <c r="L8274" i="4"/>
  <c r="L8275" i="4"/>
  <c r="L8292" i="4"/>
  <c r="L8293" i="4"/>
  <c r="L8320" i="4"/>
  <c r="L8726" i="4"/>
  <c r="L8749" i="4"/>
  <c r="L7108" i="4"/>
  <c r="L7110" i="4"/>
  <c r="L7112" i="4"/>
  <c r="L7742" i="4"/>
  <c r="L7774" i="4"/>
  <c r="L7806" i="4"/>
  <c r="L7898" i="4"/>
  <c r="L7966" i="4"/>
  <c r="L7990" i="4"/>
  <c r="L7994" i="4"/>
  <c r="L8042" i="4"/>
  <c r="L8054" i="4"/>
  <c r="L7061" i="4"/>
  <c r="L7250" i="4"/>
  <c r="L7280" i="4"/>
  <c r="L7282" i="4"/>
  <c r="L7284" i="4"/>
  <c r="L7290" i="4"/>
  <c r="L7292" i="4"/>
  <c r="L7308" i="4"/>
  <c r="L7320" i="4"/>
  <c r="L7322" i="4"/>
  <c r="L7324" i="4"/>
  <c r="L7326" i="4"/>
  <c r="L7328" i="4"/>
  <c r="L7330" i="4"/>
  <c r="L7356" i="4"/>
  <c r="L7366" i="4"/>
  <c r="L7368" i="4"/>
  <c r="L7426" i="4"/>
  <c r="L7440" i="4"/>
  <c r="L7442" i="4"/>
  <c r="L7444" i="4"/>
  <c r="L7460" i="4"/>
  <c r="L7500" i="4"/>
  <c r="L7518" i="4"/>
  <c r="L7532" i="4"/>
  <c r="L7534" i="4"/>
  <c r="L7548" i="4"/>
  <c r="L7556" i="4"/>
  <c r="L7586" i="4"/>
  <c r="L7608" i="4"/>
  <c r="L7614" i="4"/>
  <c r="L7741" i="4"/>
  <c r="L7745" i="4"/>
  <c r="L7773" i="4"/>
  <c r="L7805" i="4"/>
  <c r="L7897" i="4"/>
  <c r="L7913" i="4"/>
  <c r="L7965" i="4"/>
  <c r="L7989" i="4"/>
  <c r="L7993" i="4"/>
  <c r="L8041" i="4"/>
  <c r="L8045" i="4"/>
  <c r="L7062" i="4"/>
  <c r="L7082" i="4"/>
  <c r="L7091" i="4"/>
  <c r="L7101" i="4"/>
  <c r="L7109" i="4"/>
  <c r="L7111" i="4"/>
  <c r="L7744" i="4"/>
  <c r="L7804" i="4"/>
  <c r="L7860" i="4"/>
  <c r="L7896" i="4"/>
  <c r="L7904" i="4"/>
  <c r="L7964" i="4"/>
  <c r="L7980" i="4"/>
  <c r="L7988" i="4"/>
  <c r="L7992" i="4"/>
  <c r="L8000" i="4"/>
  <c r="L8040" i="4"/>
  <c r="L8052" i="4"/>
  <c r="L8056" i="4"/>
  <c r="L8729" i="4"/>
  <c r="L8758" i="4"/>
  <c r="N15" i="4"/>
  <c r="N19" i="4"/>
  <c r="N14" i="4"/>
  <c r="N16" i="4"/>
  <c r="N1163" i="4"/>
  <c r="N1173" i="4"/>
  <c r="N1068" i="4"/>
  <c r="N1529" i="4"/>
  <c r="N1535" i="4"/>
  <c r="N1537" i="4"/>
  <c r="N1534" i="4"/>
  <c r="N1536" i="4"/>
  <c r="N1820" i="4"/>
  <c r="N1831" i="4"/>
  <c r="N2345" i="4"/>
  <c r="N2347" i="4"/>
  <c r="N2397" i="4"/>
  <c r="N2399" i="4"/>
  <c r="N2487" i="4"/>
  <c r="N2489" i="4"/>
  <c r="N2678" i="4"/>
  <c r="N2259" i="4"/>
  <c r="N2344" i="4"/>
  <c r="N2346" i="4"/>
  <c r="N2386" i="4"/>
  <c r="N2430" i="4"/>
  <c r="N2446" i="4"/>
  <c r="N2452" i="4"/>
  <c r="N2490" i="4"/>
  <c r="N2841" i="4"/>
  <c r="N3026" i="4"/>
  <c r="N3204" i="4"/>
  <c r="N3240" i="4"/>
  <c r="N3241" i="4"/>
  <c r="N3245" i="4"/>
  <c r="N3273" i="4"/>
  <c r="N3290" i="4"/>
  <c r="N3291" i="4"/>
  <c r="N2889" i="4"/>
  <c r="N2957" i="4"/>
  <c r="N2958" i="4"/>
  <c r="N2977" i="4"/>
  <c r="N2985" i="4"/>
  <c r="N3113" i="4"/>
  <c r="N3141" i="4"/>
  <c r="N3155" i="4"/>
  <c r="N3165" i="4"/>
  <c r="N3179" i="4"/>
  <c r="N2869" i="4"/>
  <c r="N3027" i="4"/>
  <c r="N3112" i="4"/>
  <c r="N3344" i="4"/>
  <c r="N3367" i="4"/>
  <c r="N3192" i="4"/>
  <c r="N3985" i="4"/>
  <c r="N3991" i="4"/>
  <c r="N3825" i="4"/>
  <c r="N3986" i="4"/>
  <c r="N4039" i="4"/>
  <c r="N4370" i="4"/>
  <c r="N4371" i="4"/>
  <c r="N4372" i="4"/>
  <c r="N5236" i="4"/>
  <c r="N5239" i="4"/>
  <c r="N5240" i="4"/>
  <c r="N5576" i="4"/>
  <c r="N5958" i="4"/>
  <c r="N6202" i="4"/>
  <c r="N6267" i="4"/>
  <c r="N6369" i="4"/>
  <c r="N6173" i="4"/>
  <c r="N6227" i="4"/>
  <c r="N6292" i="4"/>
  <c r="N6440" i="4"/>
  <c r="N6619" i="4"/>
  <c r="N6691" i="4"/>
  <c r="N6707" i="4"/>
  <c r="N6747" i="4"/>
  <c r="N5960" i="4"/>
  <c r="N6072" i="4"/>
  <c r="N6222" i="4"/>
  <c r="N6226" i="4"/>
  <c r="N6439" i="4"/>
  <c r="N6581" i="4"/>
  <c r="N6706" i="4"/>
  <c r="N6762" i="4"/>
  <c r="N6172" i="4"/>
  <c r="N6366" i="4"/>
  <c r="N6580" i="4"/>
  <c r="N6653" i="4"/>
  <c r="N6692" i="4"/>
  <c r="N6708" i="4"/>
  <c r="N6885" i="4"/>
  <c r="N6956" i="4"/>
  <c r="N6959" i="4"/>
  <c r="N6976" i="4"/>
  <c r="N6977" i="4"/>
  <c r="N7002" i="4"/>
  <c r="N7027" i="4"/>
  <c r="N7200" i="4"/>
  <c r="N7832" i="4"/>
  <c r="N7221" i="4"/>
  <c r="N7603" i="4"/>
  <c r="N7619" i="4"/>
  <c r="N7627" i="4"/>
  <c r="N7645" i="4"/>
  <c r="N7694" i="4"/>
  <c r="N7830" i="4"/>
  <c r="N8034" i="4"/>
  <c r="N8302" i="4"/>
  <c r="N8303" i="4"/>
  <c r="N8304" i="4"/>
  <c r="N8305" i="4"/>
  <c r="N7222" i="4"/>
  <c r="N7646" i="4"/>
  <c r="N7670" i="4"/>
  <c r="N7672" i="4"/>
  <c r="N7697" i="4"/>
  <c r="N7829" i="4"/>
  <c r="N8029" i="4"/>
  <c r="N8033" i="4"/>
  <c r="N120" i="4"/>
  <c r="N122" i="4"/>
  <c r="N140" i="4"/>
  <c r="N121" i="4"/>
  <c r="N147" i="4"/>
  <c r="N227" i="4"/>
  <c r="N237" i="4"/>
  <c r="N253" i="4"/>
  <c r="N261" i="4"/>
  <c r="N263" i="4"/>
  <c r="N265" i="4"/>
  <c r="N267" i="4"/>
  <c r="N281" i="4"/>
  <c r="N283" i="4"/>
  <c r="N297" i="4"/>
  <c r="N299" i="4"/>
  <c r="N309" i="4"/>
  <c r="N382" i="4"/>
  <c r="N413" i="4"/>
  <c r="N415" i="4"/>
  <c r="N220" i="4"/>
  <c r="N228" i="4"/>
  <c r="N236" i="4"/>
  <c r="N260" i="4"/>
  <c r="N262" i="4"/>
  <c r="N264" i="4"/>
  <c r="N282" i="4"/>
  <c r="N284" i="4"/>
  <c r="N298" i="4"/>
  <c r="N308" i="4"/>
  <c r="N310" i="4"/>
  <c r="N381" i="4"/>
  <c r="N412" i="4"/>
  <c r="N414" i="4"/>
  <c r="N416" i="4"/>
  <c r="N454" i="4"/>
  <c r="N456" i="4"/>
  <c r="N485" i="4"/>
  <c r="N487" i="4"/>
  <c r="N501" i="4"/>
  <c r="N503" i="4"/>
  <c r="N593" i="4"/>
  <c r="N480" i="4"/>
  <c r="N482" i="4"/>
  <c r="N489" i="4"/>
  <c r="N491" i="4"/>
  <c r="N521" i="4"/>
  <c r="N453" i="4"/>
  <c r="N455" i="4"/>
  <c r="N467" i="4"/>
  <c r="N479" i="4"/>
  <c r="N484" i="4"/>
  <c r="N486" i="4"/>
  <c r="N500" i="4"/>
  <c r="N502" i="4"/>
  <c r="N481" i="4"/>
  <c r="N483" i="4"/>
  <c r="N488" i="4"/>
  <c r="N490" i="4"/>
  <c r="N520" i="4"/>
  <c r="N522" i="4"/>
  <c r="N775" i="4"/>
  <c r="N777" i="4"/>
  <c r="N779" i="4"/>
  <c r="N807" i="4"/>
  <c r="N965" i="4"/>
  <c r="N973" i="4"/>
  <c r="N975" i="4"/>
  <c r="N977" i="4"/>
  <c r="N979" i="4"/>
  <c r="N997" i="4"/>
  <c r="N647" i="4"/>
  <c r="N701" i="4"/>
  <c r="N703" i="4"/>
  <c r="N707" i="4"/>
  <c r="N717" i="4"/>
  <c r="N776" i="4"/>
  <c r="N778" i="4"/>
  <c r="N794" i="4"/>
  <c r="N806" i="4"/>
  <c r="N930" i="4"/>
  <c r="N974" i="4"/>
  <c r="N978" i="4"/>
  <c r="N648" i="4"/>
  <c r="N702" i="4"/>
  <c r="N704" i="4"/>
  <c r="N716" i="4"/>
  <c r="N720" i="4"/>
  <c r="N842" i="4"/>
  <c r="N851" i="4"/>
  <c r="N1036" i="4"/>
  <c r="N1221" i="4"/>
  <c r="N1267" i="4"/>
  <c r="N1037" i="4"/>
  <c r="N1085" i="4"/>
  <c r="N1193" i="4"/>
  <c r="N1216" i="4"/>
  <c r="N1372" i="4"/>
  <c r="N1374" i="4"/>
  <c r="N1376" i="4"/>
  <c r="N1380" i="4"/>
  <c r="N1442" i="4"/>
  <c r="N1462" i="4"/>
  <c r="N1567" i="4"/>
  <c r="N1569" i="4"/>
  <c r="N1571" i="4"/>
  <c r="N1573" i="4"/>
  <c r="N1609" i="4"/>
  <c r="N1615" i="4"/>
  <c r="N1356" i="4"/>
  <c r="N1482" i="4"/>
  <c r="N1371" i="4"/>
  <c r="N1373" i="4"/>
  <c r="N1375" i="4"/>
  <c r="N1379" i="4"/>
  <c r="N1441" i="4"/>
  <c r="N1443" i="4"/>
  <c r="N1498" i="4"/>
  <c r="N1568" i="4"/>
  <c r="N1570" i="4"/>
  <c r="N1572" i="4"/>
  <c r="N1574" i="4"/>
  <c r="N1586" i="4"/>
  <c r="N1608" i="4"/>
  <c r="N1350" i="4"/>
  <c r="N1481" i="4"/>
  <c r="N1483" i="4"/>
  <c r="N1879" i="4"/>
  <c r="N2025" i="4"/>
  <c r="N2047" i="4"/>
  <c r="N1880" i="4"/>
  <c r="N7947" i="4"/>
  <c r="N8400" i="4"/>
  <c r="N8460" i="4"/>
  <c r="N8470" i="4"/>
  <c r="N8473" i="4"/>
  <c r="N8475" i="4"/>
  <c r="N8477" i="4"/>
  <c r="N8479" i="4"/>
  <c r="N8481" i="4"/>
  <c r="N8483" i="4"/>
  <c r="N8591" i="4"/>
  <c r="N8607" i="4"/>
  <c r="N8611" i="4"/>
  <c r="N8677" i="4"/>
  <c r="N8692" i="4"/>
  <c r="N8719" i="4"/>
  <c r="N8721" i="4"/>
  <c r="N8193" i="4"/>
  <c r="N8194" i="4"/>
  <c r="N8195" i="4"/>
  <c r="N8207" i="4"/>
  <c r="N8208" i="4"/>
  <c r="N8209" i="4"/>
  <c r="N8222" i="4"/>
  <c r="N8223" i="4"/>
  <c r="N8226" i="4"/>
  <c r="N8246" i="4"/>
  <c r="N8332" i="4"/>
  <c r="N8387" i="4"/>
  <c r="N8411" i="4"/>
  <c r="N8469" i="4"/>
  <c r="N8474" i="4"/>
  <c r="N8476" i="4"/>
  <c r="N8478" i="4"/>
  <c r="N8480" i="4"/>
  <c r="N8482" i="4"/>
  <c r="N8484" i="4"/>
  <c r="N8590" i="4"/>
  <c r="N8592" i="4"/>
  <c r="N8606" i="4"/>
  <c r="N8720" i="4"/>
  <c r="N8722" i="4"/>
  <c r="N7012" i="4"/>
  <c r="N7013" i="4"/>
  <c r="N7057" i="4"/>
  <c r="N7058" i="4"/>
  <c r="N7059" i="4"/>
  <c r="N7066" i="4"/>
  <c r="N88" i="4"/>
  <c r="N90" i="4"/>
  <c r="N92" i="4"/>
  <c r="N98" i="4"/>
  <c r="N100" i="4"/>
  <c r="N49" i="4"/>
  <c r="N61" i="4"/>
  <c r="N63" i="4"/>
  <c r="N65" i="4"/>
  <c r="N89" i="4"/>
  <c r="N91" i="4"/>
  <c r="N99" i="4"/>
  <c r="N101" i="4"/>
  <c r="N107" i="4"/>
  <c r="N111" i="4"/>
  <c r="N113" i="4"/>
  <c r="N50" i="4"/>
  <c r="N64" i="4"/>
  <c r="N360" i="4"/>
  <c r="N362" i="4"/>
  <c r="N359" i="4"/>
  <c r="N361" i="4"/>
  <c r="N426" i="4"/>
  <c r="N428" i="4"/>
  <c r="N440" i="4"/>
  <c r="N429" i="4"/>
  <c r="N869" i="4"/>
  <c r="N871" i="4"/>
  <c r="N873" i="4"/>
  <c r="N875" i="4"/>
  <c r="N893" i="4"/>
  <c r="N895" i="4"/>
  <c r="N923" i="4"/>
  <c r="N665" i="4"/>
  <c r="N685" i="4"/>
  <c r="N687" i="4"/>
  <c r="N691" i="4"/>
  <c r="N854" i="4"/>
  <c r="N872" i="4"/>
  <c r="N892" i="4"/>
  <c r="N896" i="4"/>
  <c r="N898" i="4"/>
  <c r="N1020" i="4"/>
  <c r="N664" i="4"/>
  <c r="N666" i="4"/>
  <c r="N686" i="4"/>
  <c r="N688" i="4"/>
  <c r="N690" i="4"/>
  <c r="N1119" i="4"/>
  <c r="N1135" i="4"/>
  <c r="N1137" i="4"/>
  <c r="N1026" i="4"/>
  <c r="N1028" i="4"/>
  <c r="N1046" i="4"/>
  <c r="N1078" i="4"/>
  <c r="N1335" i="4"/>
  <c r="N1329" i="4"/>
  <c r="N1333" i="4"/>
  <c r="N1388" i="4"/>
  <c r="N1394" i="4"/>
  <c r="N1396" i="4"/>
  <c r="N1400" i="4"/>
  <c r="N1418" i="4"/>
  <c r="N1420" i="4"/>
  <c r="N1432" i="4"/>
  <c r="N1436" i="4"/>
  <c r="N1458" i="4"/>
  <c r="N1555" i="4"/>
  <c r="N1601" i="4"/>
  <c r="N1603" i="4"/>
  <c r="N1619" i="4"/>
  <c r="N1631" i="4"/>
  <c r="N1633" i="4"/>
  <c r="N1635" i="4"/>
  <c r="N1637" i="4"/>
  <c r="N1737" i="4"/>
  <c r="N1739" i="4"/>
  <c r="N1336" i="4"/>
  <c r="N1332" i="4"/>
  <c r="N1334" i="4"/>
  <c r="N1363" i="4"/>
  <c r="N1383" i="4"/>
  <c r="N1389" i="4"/>
  <c r="N1393" i="4"/>
  <c r="N1395" i="4"/>
  <c r="N1397" i="4"/>
  <c r="N1399" i="4"/>
  <c r="N1419" i="4"/>
  <c r="N1433" i="4"/>
  <c r="N1554" i="4"/>
  <c r="N1556" i="4"/>
  <c r="N1600" i="4"/>
  <c r="N1602" i="4"/>
  <c r="N1620" i="4"/>
  <c r="N1632" i="4"/>
  <c r="N1634" i="4"/>
  <c r="N1636" i="4"/>
  <c r="N1736" i="4"/>
  <c r="N1738" i="4"/>
  <c r="N1740" i="4"/>
  <c r="N1750" i="4"/>
  <c r="N1362" i="4"/>
  <c r="N1870" i="4"/>
  <c r="N1946" i="4"/>
  <c r="N1959" i="4"/>
  <c r="N1962" i="4"/>
  <c r="N1988" i="4"/>
  <c r="N1961" i="4"/>
  <c r="N1964" i="4"/>
  <c r="N1980" i="4"/>
  <c r="N2031" i="4"/>
  <c r="N2036" i="4"/>
  <c r="N2061" i="4"/>
  <c r="N2087" i="4"/>
  <c r="N2089" i="4"/>
  <c r="N2099" i="4"/>
  <c r="N1963" i="4"/>
  <c r="N1989" i="4"/>
  <c r="N1960" i="4"/>
  <c r="N2003" i="4"/>
  <c r="N2005" i="4"/>
  <c r="N2012" i="4"/>
  <c r="N2030" i="4"/>
  <c r="N2060" i="4"/>
  <c r="N2076" i="4"/>
  <c r="N2088" i="4"/>
  <c r="N2098" i="4"/>
  <c r="N2110" i="4"/>
  <c r="N2114" i="4"/>
  <c r="N2116" i="4"/>
  <c r="N2118" i="4"/>
  <c r="N2113" i="4"/>
  <c r="N2304" i="4"/>
  <c r="N2330" i="4"/>
  <c r="N2331" i="4"/>
  <c r="N2332" i="4"/>
  <c r="N2505" i="4"/>
  <c r="N2521" i="4"/>
  <c r="N2115" i="4"/>
  <c r="N2357" i="4"/>
  <c r="N2359" i="4"/>
  <c r="N2666" i="4"/>
  <c r="N2668" i="4"/>
  <c r="N2672" i="4"/>
  <c r="N2117" i="4"/>
  <c r="N2303" i="4"/>
  <c r="N2502" i="4"/>
  <c r="N2356" i="4"/>
  <c r="N2360" i="4"/>
  <c r="N2501" i="4"/>
  <c r="N2667" i="4"/>
  <c r="N3125" i="4"/>
  <c r="N3127" i="4"/>
  <c r="N3126" i="4"/>
  <c r="N7732" i="4"/>
  <c r="N7748" i="4"/>
  <c r="N7756" i="4"/>
  <c r="N7892" i="4"/>
  <c r="N7936" i="4"/>
  <c r="N7940" i="4"/>
  <c r="N8092" i="4"/>
  <c r="N8100" i="4"/>
  <c r="N8108" i="4"/>
  <c r="N7341" i="4"/>
  <c r="N7343" i="4"/>
  <c r="N7537" i="4"/>
  <c r="N7539" i="4"/>
  <c r="N7541" i="4"/>
  <c r="N7563" i="4"/>
  <c r="N7569" i="4"/>
  <c r="N7731" i="4"/>
  <c r="N7755" i="4"/>
  <c r="N7887" i="4"/>
  <c r="N7891" i="4"/>
  <c r="N7971" i="4"/>
  <c r="N8091" i="4"/>
  <c r="N8435" i="4"/>
  <c r="N8437" i="4"/>
  <c r="N8439" i="4"/>
  <c r="N8441" i="4"/>
  <c r="N8443" i="4"/>
  <c r="N8445" i="4"/>
  <c r="N8536" i="4"/>
  <c r="N8681" i="4"/>
  <c r="N8708" i="4"/>
  <c r="N8709" i="4"/>
  <c r="N8725" i="4"/>
  <c r="N8731" i="4"/>
  <c r="N7778" i="4"/>
  <c r="N7870" i="4"/>
  <c r="N7890" i="4"/>
  <c r="N8086" i="4"/>
  <c r="N8090" i="4"/>
  <c r="N8106" i="4"/>
  <c r="N8280" i="4"/>
  <c r="N8325" i="4"/>
  <c r="N8436" i="4"/>
  <c r="N8440" i="4"/>
  <c r="N8442" i="4"/>
  <c r="N8444" i="4"/>
  <c r="N8703" i="4"/>
  <c r="N8707" i="4"/>
  <c r="N8710" i="4"/>
  <c r="N7342" i="4"/>
  <c r="N7354" i="4"/>
  <c r="N7538" i="4"/>
  <c r="N7540" i="4"/>
  <c r="N7542" i="4"/>
  <c r="N7546" i="4"/>
  <c r="N7562" i="4"/>
  <c r="N7568" i="4"/>
  <c r="N7789" i="4"/>
  <c r="N7869" i="4"/>
  <c r="N7893" i="4"/>
  <c r="N8093" i="4"/>
  <c r="N5813" i="4" l="1"/>
  <c r="L2392" i="4"/>
  <c r="L2391" i="4"/>
  <c r="L2422" i="4"/>
  <c r="L2423" i="4"/>
  <c r="L2773" i="4"/>
  <c r="L2892" i="4"/>
  <c r="L2952" i="4"/>
  <c r="L2953" i="4"/>
  <c r="L2962" i="4"/>
  <c r="L2989" i="4"/>
  <c r="L2998" i="4"/>
  <c r="L2999" i="4"/>
  <c r="L3002" i="4"/>
  <c r="L3003" i="4"/>
  <c r="L3013" i="4"/>
  <c r="L3017" i="4"/>
  <c r="L3018" i="4"/>
  <c r="L2794" i="4"/>
  <c r="L2810" i="4"/>
  <c r="L2818" i="4"/>
  <c r="L2830" i="4"/>
  <c r="L2779" i="4"/>
  <c r="L2778" i="4"/>
  <c r="L2812" i="4"/>
  <c r="L3213" i="4"/>
  <c r="L3214" i="4"/>
  <c r="L3254" i="4"/>
  <c r="L3255" i="4"/>
  <c r="L3256" i="4"/>
  <c r="L3257" i="4"/>
  <c r="L3258" i="4"/>
  <c r="L3259" i="4"/>
  <c r="L3276" i="4"/>
  <c r="L3299" i="4"/>
  <c r="L3455" i="4"/>
  <c r="L3456" i="4"/>
  <c r="L3417" i="4"/>
  <c r="L3431" i="4"/>
  <c r="L3482" i="4"/>
  <c r="L3394" i="4"/>
  <c r="L3408" i="4"/>
  <c r="L3409" i="4"/>
  <c r="L3410" i="4"/>
  <c r="L3371" i="4"/>
  <c r="L3382" i="4"/>
  <c r="L3383" i="4"/>
  <c r="L3488" i="4"/>
  <c r="L3504" i="4"/>
  <c r="L3586" i="4"/>
  <c r="L3598" i="4"/>
  <c r="L3611" i="4"/>
  <c r="L3679" i="4"/>
  <c r="L3706" i="4"/>
  <c r="L3720" i="4"/>
  <c r="L3721" i="4"/>
  <c r="L3724" i="4"/>
  <c r="L3725" i="4"/>
  <c r="L3729" i="4"/>
  <c r="L3747" i="4"/>
  <c r="L3507" i="4"/>
  <c r="L3566" i="4"/>
  <c r="L3574" i="4"/>
  <c r="L3678" i="4"/>
  <c r="L3629" i="4"/>
  <c r="L3645" i="4"/>
  <c r="L3673" i="4"/>
  <c r="L3525" i="4"/>
  <c r="L3587" i="4"/>
  <c r="L3599" i="4"/>
  <c r="L3632" i="4"/>
  <c r="L3688" i="4"/>
  <c r="L3785" i="4"/>
  <c r="L3926" i="4"/>
  <c r="L3930" i="4"/>
  <c r="L3972" i="4"/>
  <c r="L4004" i="4"/>
  <c r="L4013" i="4"/>
  <c r="L4026" i="4"/>
  <c r="L4042" i="4"/>
  <c r="L4153" i="4"/>
  <c r="L4157" i="4"/>
  <c r="L4241" i="4"/>
  <c r="L4245" i="4"/>
  <c r="L3811" i="4"/>
  <c r="L3831" i="4"/>
  <c r="L3878" i="4"/>
  <c r="L3925" i="4"/>
  <c r="L3929" i="4"/>
  <c r="L3946" i="4"/>
  <c r="L3995" i="4"/>
  <c r="L4003" i="4"/>
  <c r="L4029" i="4"/>
  <c r="L3786" i="4"/>
  <c r="L3810" i="4"/>
  <c r="L3830" i="4"/>
  <c r="L3885" i="4"/>
  <c r="L3928" i="4"/>
  <c r="L3998" i="4"/>
  <c r="L4056" i="4"/>
  <c r="L4105" i="4"/>
  <c r="L4155" i="4"/>
  <c r="L3809" i="4"/>
  <c r="L3829" i="4"/>
  <c r="L3927" i="4"/>
  <c r="L4001" i="4"/>
  <c r="L4005" i="4"/>
  <c r="L4064" i="4"/>
  <c r="L4104" i="4"/>
  <c r="L4112" i="4"/>
  <c r="L4138" i="4"/>
  <c r="L4154" i="4"/>
  <c r="L4158" i="4"/>
  <c r="L4246" i="4"/>
  <c r="L4258" i="4"/>
  <c r="L4152" i="4"/>
  <c r="L4335" i="4"/>
  <c r="L4339" i="4"/>
  <c r="L4587" i="4"/>
  <c r="L4611" i="4"/>
  <c r="L4687" i="4"/>
  <c r="L4735" i="4"/>
  <c r="L4779" i="4"/>
  <c r="L4783" i="4"/>
  <c r="L4799" i="4"/>
  <c r="L4803" i="4"/>
  <c r="L4807" i="4"/>
  <c r="L4827" i="4"/>
  <c r="L4954" i="4"/>
  <c r="L4966" i="4"/>
  <c r="L4106" i="4"/>
  <c r="L4441" i="4"/>
  <c r="L4586" i="4"/>
  <c r="L4610" i="4"/>
  <c r="L4686" i="4"/>
  <c r="L4734" i="4"/>
  <c r="L4778" i="4"/>
  <c r="L4802" i="4"/>
  <c r="L4806" i="4"/>
  <c r="L4826" i="4"/>
  <c r="L4871" i="4"/>
  <c r="L4156" i="4"/>
  <c r="L4334" i="4"/>
  <c r="L4336" i="4"/>
  <c r="L4340" i="4"/>
  <c r="L4379" i="4"/>
  <c r="L4593" i="4"/>
  <c r="L4777" i="4"/>
  <c r="L4801" i="4"/>
  <c r="L4805" i="4"/>
  <c r="L4825" i="4"/>
  <c r="L4881" i="4"/>
  <c r="L4898" i="4"/>
  <c r="L4899" i="4"/>
  <c r="L4902" i="4"/>
  <c r="L4903" i="4"/>
  <c r="L4942" i="4"/>
  <c r="L4994" i="4"/>
  <c r="L5023" i="4"/>
  <c r="L4318" i="4"/>
  <c r="L5051" i="4"/>
  <c r="L6337" i="4"/>
  <c r="L4240" i="4"/>
  <c r="L4390" i="4"/>
  <c r="L4588" i="4"/>
  <c r="L4800" i="4"/>
  <c r="L4808" i="4"/>
  <c r="L5115" i="4"/>
  <c r="L5361" i="4"/>
  <c r="L5378" i="4"/>
  <c r="L5379" i="4"/>
  <c r="L5380" i="4"/>
  <c r="L5381" i="4"/>
  <c r="L5382" i="4"/>
  <c r="L5384" i="4"/>
  <c r="L5403" i="4"/>
  <c r="L5409" i="4"/>
  <c r="L5425" i="4"/>
  <c r="L5433" i="4"/>
  <c r="L5434" i="4"/>
  <c r="L5446" i="4"/>
  <c r="L5447" i="4"/>
  <c r="L5448" i="4"/>
  <c r="L5451" i="4"/>
  <c r="L5452" i="4"/>
  <c r="L5472" i="4"/>
  <c r="L5481" i="4"/>
  <c r="L5506" i="4"/>
  <c r="L5519" i="4"/>
  <c r="L5520" i="4"/>
  <c r="L5521" i="4"/>
  <c r="L5522" i="4"/>
  <c r="L5523" i="4"/>
  <c r="L5524" i="4"/>
  <c r="L5529" i="4"/>
  <c r="L5547" i="4"/>
  <c r="L5549" i="4"/>
  <c r="L5555" i="4"/>
  <c r="L5556" i="4"/>
  <c r="L5557" i="4"/>
  <c r="L5564" i="4"/>
  <c r="L5594" i="4"/>
  <c r="L5598" i="4"/>
  <c r="L5603" i="4"/>
  <c r="L5610" i="4"/>
  <c r="L5611" i="4"/>
  <c r="L5612" i="4"/>
  <c r="L5633" i="4"/>
  <c r="L5634" i="4"/>
  <c r="L5663" i="4"/>
  <c r="L5664" i="4"/>
  <c r="L5666" i="4"/>
  <c r="L5673" i="4"/>
  <c r="L5674" i="4"/>
  <c r="L5688" i="4"/>
  <c r="L5689" i="4"/>
  <c r="L5690" i="4"/>
  <c r="L5691" i="4"/>
  <c r="L5692" i="4"/>
  <c r="L5693" i="4"/>
  <c r="L5694" i="4"/>
  <c r="L5695" i="4"/>
  <c r="L5696" i="4"/>
  <c r="L5709" i="4"/>
  <c r="L5710" i="4"/>
  <c r="L5725" i="4"/>
  <c r="L5726" i="4"/>
  <c r="L5732" i="4"/>
  <c r="L5747" i="4"/>
  <c r="L5794" i="4"/>
  <c r="L5076" i="4"/>
  <c r="L5216" i="4"/>
  <c r="L4448" i="4"/>
  <c r="L4804" i="4"/>
  <c r="L5116" i="4"/>
  <c r="L5120" i="4"/>
  <c r="L6340" i="4"/>
  <c r="L6360" i="4"/>
  <c r="L6448" i="4"/>
  <c r="L5333" i="4"/>
  <c r="L5335" i="4"/>
  <c r="L5337" i="4"/>
  <c r="L5352" i="4"/>
  <c r="L5354" i="4"/>
  <c r="L6135" i="4"/>
  <c r="L6136" i="4"/>
  <c r="L6254" i="4"/>
  <c r="L6277" i="4"/>
  <c r="L6278" i="4"/>
  <c r="L6280" i="4"/>
  <c r="L6283" i="4"/>
  <c r="L6339" i="4"/>
  <c r="L6379" i="4"/>
  <c r="L6427" i="4"/>
  <c r="L6447" i="4"/>
  <c r="L6509" i="4"/>
  <c r="L6516" i="4"/>
  <c r="L6542" i="4"/>
  <c r="L6543" i="4"/>
  <c r="L6554" i="4"/>
  <c r="L6663" i="4"/>
  <c r="L6664" i="4"/>
  <c r="L6665" i="4"/>
  <c r="L6735" i="4"/>
  <c r="L6738" i="4"/>
  <c r="L6739" i="4"/>
  <c r="L5836" i="4"/>
  <c r="L5838" i="4"/>
  <c r="L5839" i="4"/>
  <c r="L5840" i="4"/>
  <c r="L5861" i="4"/>
  <c r="L5862" i="4"/>
  <c r="L5864" i="4"/>
  <c r="L5924" i="4"/>
  <c r="L5978" i="4"/>
  <c r="L6003" i="4"/>
  <c r="L6004" i="4"/>
  <c r="L6005" i="4"/>
  <c r="L6006" i="4"/>
  <c r="L6007" i="4"/>
  <c r="L6019" i="4"/>
  <c r="L6020" i="4"/>
  <c r="L6160" i="4"/>
  <c r="L6206" i="4"/>
  <c r="L6208" i="4"/>
  <c r="L6217" i="4"/>
  <c r="L6218" i="4"/>
  <c r="L6219" i="4"/>
  <c r="L6331" i="4"/>
  <c r="L6338" i="4"/>
  <c r="L6374" i="4"/>
  <c r="L6446" i="4"/>
  <c r="L6450" i="4"/>
  <c r="L5330" i="4"/>
  <c r="L5332" i="4"/>
  <c r="L5334" i="4"/>
  <c r="L5336" i="4"/>
  <c r="L5353" i="4"/>
  <c r="L6085" i="4"/>
  <c r="L6109" i="4"/>
  <c r="L6327" i="4"/>
  <c r="L6361" i="4"/>
  <c r="L6393" i="4"/>
  <c r="L6488" i="4"/>
  <c r="L7177" i="4"/>
  <c r="L7213" i="4"/>
  <c r="L7164" i="4"/>
  <c r="L7172" i="4"/>
  <c r="L7180" i="4"/>
  <c r="L7188" i="4"/>
  <c r="L7212" i="4"/>
  <c r="L7171" i="4"/>
  <c r="L7175" i="4"/>
  <c r="L7179" i="4"/>
  <c r="L7187" i="4"/>
  <c r="L7211" i="4"/>
  <c r="L7215" i="4"/>
  <c r="L7178" i="4"/>
  <c r="L5813" i="4" l="1"/>
  <c r="N2421" i="4"/>
  <c r="N2774" i="4"/>
  <c r="N2816" i="4"/>
  <c r="N2820" i="4"/>
  <c r="N2824" i="4"/>
  <c r="N2828" i="4"/>
  <c r="N2777" i="4"/>
  <c r="N2815" i="4"/>
  <c r="N2819" i="4"/>
  <c r="N3208" i="4"/>
  <c r="N3284" i="4"/>
  <c r="N3300" i="4"/>
  <c r="N3306" i="4"/>
  <c r="N2814" i="4"/>
  <c r="N2905" i="4"/>
  <c r="N2913" i="4"/>
  <c r="N2951" i="4"/>
  <c r="N2963" i="4"/>
  <c r="N2964" i="4"/>
  <c r="N2965" i="4"/>
  <c r="N2966" i="4"/>
  <c r="N2967" i="4"/>
  <c r="N2990" i="4"/>
  <c r="N2997" i="4"/>
  <c r="N3000" i="4"/>
  <c r="N3001" i="4"/>
  <c r="N3014" i="4"/>
  <c r="N3015" i="4"/>
  <c r="N3016" i="4"/>
  <c r="N2813" i="4"/>
  <c r="N2821" i="4"/>
  <c r="N2829" i="4"/>
  <c r="N3407" i="4"/>
  <c r="N3418" i="4"/>
  <c r="N3430" i="4"/>
  <c r="N3465" i="4"/>
  <c r="N3481" i="4"/>
  <c r="N3564" i="4"/>
  <c r="N3612" i="4"/>
  <c r="N3628" i="4"/>
  <c r="N3644" i="4"/>
  <c r="N3672" i="4"/>
  <c r="N3680" i="4"/>
  <c r="N3539" i="4"/>
  <c r="N3597" i="4"/>
  <c r="N3634" i="4"/>
  <c r="N3642" i="4"/>
  <c r="N3658" i="4"/>
  <c r="N3674" i="4"/>
  <c r="N3692" i="4"/>
  <c r="N3693" i="4"/>
  <c r="N3707" i="4"/>
  <c r="N3719" i="4"/>
  <c r="N3746" i="4"/>
  <c r="N3514" i="4"/>
  <c r="N3588" i="4"/>
  <c r="N3633" i="4"/>
  <c r="N3677" i="4"/>
  <c r="N3880" i="4"/>
  <c r="N3973" i="4"/>
  <c r="N3997" i="4"/>
  <c r="N4027" i="4"/>
  <c r="N4055" i="4"/>
  <c r="N4150" i="4"/>
  <c r="N4210" i="4"/>
  <c r="N4234" i="4"/>
  <c r="N4242" i="4"/>
  <c r="N3879" i="4"/>
  <c r="N3883" i="4"/>
  <c r="N3947" i="4"/>
  <c r="N3980" i="4"/>
  <c r="N3996" i="4"/>
  <c r="N3882" i="4"/>
  <c r="N4086" i="4"/>
  <c r="N4126" i="4"/>
  <c r="N4180" i="4"/>
  <c r="N4244" i="4"/>
  <c r="N4300" i="4"/>
  <c r="N4028" i="4"/>
  <c r="N4085" i="4"/>
  <c r="N4151" i="4"/>
  <c r="N4179" i="4"/>
  <c r="N4199" i="4"/>
  <c r="N4223" i="4"/>
  <c r="N4239" i="4"/>
  <c r="N4243" i="4"/>
  <c r="N4299" i="4"/>
  <c r="N4337" i="4"/>
  <c r="N4338" i="4"/>
  <c r="N4380" i="4"/>
  <c r="N4389" i="4"/>
  <c r="N4402" i="4"/>
  <c r="N4417" i="4"/>
  <c r="N4440" i="4"/>
  <c r="N4568" i="4"/>
  <c r="N4584" i="4"/>
  <c r="N4608" i="4"/>
  <c r="N4616" i="4"/>
  <c r="N4660" i="4"/>
  <c r="N4664" i="4"/>
  <c r="N4684" i="4"/>
  <c r="N4688" i="4"/>
  <c r="N4732" i="4"/>
  <c r="N4736" i="4"/>
  <c r="N4784" i="4"/>
  <c r="N4824" i="4"/>
  <c r="N4882" i="4"/>
  <c r="N4883" i="4"/>
  <c r="N4887" i="4"/>
  <c r="N4889" i="4"/>
  <c r="N4890" i="4"/>
  <c r="N4891" i="4"/>
  <c r="N4892" i="4"/>
  <c r="N4893" i="4"/>
  <c r="N4894" i="4"/>
  <c r="N4895" i="4"/>
  <c r="N4896" i="4"/>
  <c r="N4897" i="4"/>
  <c r="N4900" i="4"/>
  <c r="N4901" i="4"/>
  <c r="N4941" i="4"/>
  <c r="N4993" i="4"/>
  <c r="N5001" i="4"/>
  <c r="N5016" i="4"/>
  <c r="N5017" i="4"/>
  <c r="N5037" i="4"/>
  <c r="N4087" i="4"/>
  <c r="N4103" i="4"/>
  <c r="N4659" i="4"/>
  <c r="N4663" i="4"/>
  <c r="N4683" i="4"/>
  <c r="N4731" i="4"/>
  <c r="N4759" i="4"/>
  <c r="N4787" i="4"/>
  <c r="N4823" i="4"/>
  <c r="N5052" i="4"/>
  <c r="N5053" i="4"/>
  <c r="N5060" i="4"/>
  <c r="N5077" i="4"/>
  <c r="N5085" i="4"/>
  <c r="N5113" i="4"/>
  <c r="N5114" i="4"/>
  <c r="N5121" i="4"/>
  <c r="N5148" i="4"/>
  <c r="N5242" i="4"/>
  <c r="N5253" i="4"/>
  <c r="N5266" i="4"/>
  <c r="N4570" i="4"/>
  <c r="N4658" i="4"/>
  <c r="N4662" i="4"/>
  <c r="N4798" i="4"/>
  <c r="N4569" i="4"/>
  <c r="N4661" i="4"/>
  <c r="N4685" i="4"/>
  <c r="N5311" i="4"/>
  <c r="N5328" i="4"/>
  <c r="N5329" i="4"/>
  <c r="N5331" i="4"/>
  <c r="N5350" i="4"/>
  <c r="N5351" i="4"/>
  <c r="N4585" i="4"/>
  <c r="N4857" i="4"/>
  <c r="N4657" i="4"/>
  <c r="N4665" i="4"/>
  <c r="N4609" i="4"/>
  <c r="N4733" i="4"/>
  <c r="N4809" i="4"/>
  <c r="N4858" i="4"/>
  <c r="N5376" i="4"/>
  <c r="N5377" i="4"/>
  <c r="N5385" i="4"/>
  <c r="N5400" i="4"/>
  <c r="N5401" i="4"/>
  <c r="N5402" i="4"/>
  <c r="N5410" i="4"/>
  <c r="N5423" i="4"/>
  <c r="N5424" i="4"/>
  <c r="N5445" i="4"/>
  <c r="N5453" i="4"/>
  <c r="N5454" i="4"/>
  <c r="N5455" i="4"/>
  <c r="N5456" i="4"/>
  <c r="N5471" i="4"/>
  <c r="N5558" i="4"/>
  <c r="N5559" i="4"/>
  <c r="N5580" i="4"/>
  <c r="N5588" i="4"/>
  <c r="N5589" i="4"/>
  <c r="N5590" i="4"/>
  <c r="N5591" i="4"/>
  <c r="N5592" i="4"/>
  <c r="N5593" i="4"/>
  <c r="N5596" i="4"/>
  <c r="N5597" i="4"/>
  <c r="N5604" i="4"/>
  <c r="N5606" i="4"/>
  <c r="N5607" i="4"/>
  <c r="N5608" i="4"/>
  <c r="N5609" i="4"/>
  <c r="N5651" i="4"/>
  <c r="N5661" i="4"/>
  <c r="N5662" i="4"/>
  <c r="N5675" i="4"/>
  <c r="N5685" i="4"/>
  <c r="N5686" i="4"/>
  <c r="N5687" i="4"/>
  <c r="N5697" i="4"/>
  <c r="N5727" i="4"/>
  <c r="N5730" i="4"/>
  <c r="N5731" i="4"/>
  <c r="N5757" i="4"/>
  <c r="N5770" i="4"/>
  <c r="N5835" i="4"/>
  <c r="N5837" i="4"/>
  <c r="N5858" i="4"/>
  <c r="N5859" i="4"/>
  <c r="N5860" i="4"/>
  <c r="N5886" i="4"/>
  <c r="N5887" i="4"/>
  <c r="N5908" i="4"/>
  <c r="N5912" i="4"/>
  <c r="N5919" i="4"/>
  <c r="N5920" i="4"/>
  <c r="N5922" i="4"/>
  <c r="N5923" i="4"/>
  <c r="N6009" i="4"/>
  <c r="N6018" i="4"/>
  <c r="N6207" i="4"/>
  <c r="N6330" i="4"/>
  <c r="N6377" i="4"/>
  <c r="N6449" i="4"/>
  <c r="N5812" i="4"/>
  <c r="N6091" i="4"/>
  <c r="N6376" i="4"/>
  <c r="N6359" i="4"/>
  <c r="N6375" i="4"/>
  <c r="N5964" i="4"/>
  <c r="N6255" i="4"/>
  <c r="N6256" i="4"/>
  <c r="N6257" i="4"/>
  <c r="N6258" i="4"/>
  <c r="N6281" i="4"/>
  <c r="N6282" i="4"/>
  <c r="N6346" i="4"/>
  <c r="N6378" i="4"/>
  <c r="N6394" i="4"/>
  <c r="N6426" i="4"/>
  <c r="N6505" i="4"/>
  <c r="N6506" i="4"/>
  <c r="N6508" i="4"/>
  <c r="N6517" i="4"/>
  <c r="N6518" i="4"/>
  <c r="N6544" i="4"/>
  <c r="N6736" i="4"/>
  <c r="N6737" i="4"/>
  <c r="N6489" i="4"/>
  <c r="N7170" i="4"/>
  <c r="N7174" i="4"/>
  <c r="N7214" i="4"/>
  <c r="N7165" i="4"/>
  <c r="N7173" i="4"/>
  <c r="N5243" i="4" l="1"/>
  <c r="N5809" i="4"/>
  <c r="N5810" i="4"/>
  <c r="N5816" i="4"/>
  <c r="N5811" i="4"/>
  <c r="L2421" i="4"/>
  <c r="L2777" i="4"/>
  <c r="L2815" i="4"/>
  <c r="L2819" i="4"/>
  <c r="L2905" i="4"/>
  <c r="L2913" i="4"/>
  <c r="L2951" i="4"/>
  <c r="L2963" i="4"/>
  <c r="L2964" i="4"/>
  <c r="L2965" i="4"/>
  <c r="L2966" i="4"/>
  <c r="L2967" i="4"/>
  <c r="L2990" i="4"/>
  <c r="L2997" i="4"/>
  <c r="L3000" i="4"/>
  <c r="L3001" i="4"/>
  <c r="L3014" i="4"/>
  <c r="L3015" i="4"/>
  <c r="L3016" i="4"/>
  <c r="L2814" i="4"/>
  <c r="L2813" i="4"/>
  <c r="L2821" i="4"/>
  <c r="L2829" i="4"/>
  <c r="L2774" i="4"/>
  <c r="L2816" i="4"/>
  <c r="L2820" i="4"/>
  <c r="L2824" i="4"/>
  <c r="L2828" i="4"/>
  <c r="L3208" i="4"/>
  <c r="L3284" i="4"/>
  <c r="L3300" i="4"/>
  <c r="L3306" i="4"/>
  <c r="L3418" i="4"/>
  <c r="L3430" i="4"/>
  <c r="L3465" i="4"/>
  <c r="L3481" i="4"/>
  <c r="L3407" i="4"/>
  <c r="L3692" i="4"/>
  <c r="L3693" i="4"/>
  <c r="L3707" i="4"/>
  <c r="L3719" i="4"/>
  <c r="L3746" i="4"/>
  <c r="L3539" i="4"/>
  <c r="L3597" i="4"/>
  <c r="L3634" i="4"/>
  <c r="L3642" i="4"/>
  <c r="L3658" i="4"/>
  <c r="L3674" i="4"/>
  <c r="L3514" i="4"/>
  <c r="L3588" i="4"/>
  <c r="L3633" i="4"/>
  <c r="L3677" i="4"/>
  <c r="L3564" i="4"/>
  <c r="L3612" i="4"/>
  <c r="L3628" i="4"/>
  <c r="L3644" i="4"/>
  <c r="L3672" i="4"/>
  <c r="L3680" i="4"/>
  <c r="L3879" i="4"/>
  <c r="L3883" i="4"/>
  <c r="L3947" i="4"/>
  <c r="L3980" i="4"/>
  <c r="L3996" i="4"/>
  <c r="L4087" i="4"/>
  <c r="L4103" i="4"/>
  <c r="L3882" i="4"/>
  <c r="L4028" i="4"/>
  <c r="L4085" i="4"/>
  <c r="L4151" i="4"/>
  <c r="L4179" i="4"/>
  <c r="L4199" i="4"/>
  <c r="L4223" i="4"/>
  <c r="L4239" i="4"/>
  <c r="L4243" i="4"/>
  <c r="L4299" i="4"/>
  <c r="L3880" i="4"/>
  <c r="L3973" i="4"/>
  <c r="L3997" i="4"/>
  <c r="L4027" i="4"/>
  <c r="L4055" i="4"/>
  <c r="L4150" i="4"/>
  <c r="L4210" i="4"/>
  <c r="L4234" i="4"/>
  <c r="L4242" i="4"/>
  <c r="L4337" i="4"/>
  <c r="L4380" i="4"/>
  <c r="L4417" i="4"/>
  <c r="L4659" i="4"/>
  <c r="L4663" i="4"/>
  <c r="L4683" i="4"/>
  <c r="L4731" i="4"/>
  <c r="L4759" i="4"/>
  <c r="L4787" i="4"/>
  <c r="L4823" i="4"/>
  <c r="L4244" i="4"/>
  <c r="L4389" i="4"/>
  <c r="L4402" i="4"/>
  <c r="L4570" i="4"/>
  <c r="L4658" i="4"/>
  <c r="L4662" i="4"/>
  <c r="L4798" i="4"/>
  <c r="L4857" i="4"/>
  <c r="L4858" i="4"/>
  <c r="L4180" i="4"/>
  <c r="L4300" i="4"/>
  <c r="L4338" i="4"/>
  <c r="L4569" i="4"/>
  <c r="L4585" i="4"/>
  <c r="L4609" i="4"/>
  <c r="L4657" i="4"/>
  <c r="L4661" i="4"/>
  <c r="L4665" i="4"/>
  <c r="L4685" i="4"/>
  <c r="L4733" i="4"/>
  <c r="L4809" i="4"/>
  <c r="L4882" i="4"/>
  <c r="L4883" i="4"/>
  <c r="L4887" i="4"/>
  <c r="L4889" i="4"/>
  <c r="L4890" i="4"/>
  <c r="L4891" i="4"/>
  <c r="L4892" i="4"/>
  <c r="L4893" i="4"/>
  <c r="L4894" i="4"/>
  <c r="L4895" i="4"/>
  <c r="L4896" i="4"/>
  <c r="L4897" i="4"/>
  <c r="L4900" i="4"/>
  <c r="L4901" i="4"/>
  <c r="L4941" i="4"/>
  <c r="L4993" i="4"/>
  <c r="L5001" i="4"/>
  <c r="L5016" i="4"/>
  <c r="L5017" i="4"/>
  <c r="L5037" i="4"/>
  <c r="L4664" i="4"/>
  <c r="L4688" i="4"/>
  <c r="L4784" i="4"/>
  <c r="L5053" i="4"/>
  <c r="L5077" i="4"/>
  <c r="L5242" i="4"/>
  <c r="L4126" i="4"/>
  <c r="L4608" i="4"/>
  <c r="L4616" i="4"/>
  <c r="L4732" i="4"/>
  <c r="L5113" i="4"/>
  <c r="L5121" i="4"/>
  <c r="L5376" i="4"/>
  <c r="L5377" i="4"/>
  <c r="L5385" i="4"/>
  <c r="L5400" i="4"/>
  <c r="L5401" i="4"/>
  <c r="L5402" i="4"/>
  <c r="L5410" i="4"/>
  <c r="L5423" i="4"/>
  <c r="L5424" i="4"/>
  <c r="L5445" i="4"/>
  <c r="L5453" i="4"/>
  <c r="L5454" i="4"/>
  <c r="L5455" i="4"/>
  <c r="L5456" i="4"/>
  <c r="L5471" i="4"/>
  <c r="L5558" i="4"/>
  <c r="L5559" i="4"/>
  <c r="L5580" i="4"/>
  <c r="L5588" i="4"/>
  <c r="L5589" i="4"/>
  <c r="L5590" i="4"/>
  <c r="L5591" i="4"/>
  <c r="L5592" i="4"/>
  <c r="L5593" i="4"/>
  <c r="L5596" i="4"/>
  <c r="L5597" i="4"/>
  <c r="L5604" i="4"/>
  <c r="L5606" i="4"/>
  <c r="L5607" i="4"/>
  <c r="L5608" i="4"/>
  <c r="L5609" i="4"/>
  <c r="L5651" i="4"/>
  <c r="L5661" i="4"/>
  <c r="L5662" i="4"/>
  <c r="L5675" i="4"/>
  <c r="L5685" i="4"/>
  <c r="L5686" i="4"/>
  <c r="L5687" i="4"/>
  <c r="L5697" i="4"/>
  <c r="L5727" i="4"/>
  <c r="L5730" i="4"/>
  <c r="L5731" i="4"/>
  <c r="L5757" i="4"/>
  <c r="L5770" i="4"/>
  <c r="L5812" i="4"/>
  <c r="L4086" i="4"/>
  <c r="L4568" i="4"/>
  <c r="L4660" i="4"/>
  <c r="L4684" i="4"/>
  <c r="L4824" i="4"/>
  <c r="L5052" i="4"/>
  <c r="L5148" i="4"/>
  <c r="L4440" i="4"/>
  <c r="L4584" i="4"/>
  <c r="L4736" i="4"/>
  <c r="L5060" i="4"/>
  <c r="L5085" i="4"/>
  <c r="L5114" i="4"/>
  <c r="L5253" i="4"/>
  <c r="L5266" i="4"/>
  <c r="L6376" i="4"/>
  <c r="L5311" i="4"/>
  <c r="L5329" i="4"/>
  <c r="L5331" i="4"/>
  <c r="L5350" i="4"/>
  <c r="L5964" i="4"/>
  <c r="L6255" i="4"/>
  <c r="L6256" i="4"/>
  <c r="L6257" i="4"/>
  <c r="L6258" i="4"/>
  <c r="L6281" i="4"/>
  <c r="L6282" i="4"/>
  <c r="L6359" i="4"/>
  <c r="L6375" i="4"/>
  <c r="L6505" i="4"/>
  <c r="L6506" i="4"/>
  <c r="L6508" i="4"/>
  <c r="L6517" i="4"/>
  <c r="L6518" i="4"/>
  <c r="L6544" i="4"/>
  <c r="L6736" i="4"/>
  <c r="L6737" i="4"/>
  <c r="L5835" i="4"/>
  <c r="L5837" i="4"/>
  <c r="L5858" i="4"/>
  <c r="L5859" i="4"/>
  <c r="L5860" i="4"/>
  <c r="L5886" i="4"/>
  <c r="L5887" i="4"/>
  <c r="L5908" i="4"/>
  <c r="L5912" i="4"/>
  <c r="L5919" i="4"/>
  <c r="L5920" i="4"/>
  <c r="L5922" i="4"/>
  <c r="L5923" i="4"/>
  <c r="L6009" i="4"/>
  <c r="L6018" i="4"/>
  <c r="L6207" i="4"/>
  <c r="L6346" i="4"/>
  <c r="L6378" i="4"/>
  <c r="L6394" i="4"/>
  <c r="L6426" i="4"/>
  <c r="L5328" i="4"/>
  <c r="L5351" i="4"/>
  <c r="L6091" i="4"/>
  <c r="L6330" i="4"/>
  <c r="L6377" i="4"/>
  <c r="L6449" i="4"/>
  <c r="L6489" i="4"/>
  <c r="L7165" i="4"/>
  <c r="L7173" i="4"/>
  <c r="L7170" i="4"/>
  <c r="L7174" i="4"/>
  <c r="L7214" i="4"/>
  <c r="L5809" i="4" l="1"/>
  <c r="L5810" i="4"/>
  <c r="L5811" i="4"/>
  <c r="L5816" i="4"/>
  <c r="L5243" i="4"/>
  <c r="N2415" i="4"/>
  <c r="N2823" i="4"/>
  <c r="N3212" i="4"/>
  <c r="N3277" i="4"/>
  <c r="N3283" i="4"/>
  <c r="N3304" i="4"/>
  <c r="N3305" i="4"/>
  <c r="N2822" i="4"/>
  <c r="N2942" i="4"/>
  <c r="N2950" i="4"/>
  <c r="N2775" i="4"/>
  <c r="N2809" i="4"/>
  <c r="N2817" i="4"/>
  <c r="N3372" i="4"/>
  <c r="N3381" i="4"/>
  <c r="N3442" i="4"/>
  <c r="N3480" i="4"/>
  <c r="N3549" i="4"/>
  <c r="N3595" i="4"/>
  <c r="N3636" i="4"/>
  <c r="N3676" i="4"/>
  <c r="N3567" i="4"/>
  <c r="N3594" i="4"/>
  <c r="N3627" i="4"/>
  <c r="N3635" i="4"/>
  <c r="N3643" i="4"/>
  <c r="N3671" i="4"/>
  <c r="N3503" i="4"/>
  <c r="N3515" i="4"/>
  <c r="N3589" i="4"/>
  <c r="N3670" i="4"/>
  <c r="N3718" i="4"/>
  <c r="N3730" i="4"/>
  <c r="N3745" i="4"/>
  <c r="N3565" i="4"/>
  <c r="N3573" i="4"/>
  <c r="N3596" i="4"/>
  <c r="N3637" i="4"/>
  <c r="N3681" i="4"/>
  <c r="N3689" i="4"/>
  <c r="N3884" i="4"/>
  <c r="N3948" i="4"/>
  <c r="N4043" i="4"/>
  <c r="N4178" i="4"/>
  <c r="N4198" i="4"/>
  <c r="N4054" i="4"/>
  <c r="N3975" i="4"/>
  <c r="N4102" i="4"/>
  <c r="N4160" i="4"/>
  <c r="N3881" i="4"/>
  <c r="N3949" i="4"/>
  <c r="N3974" i="4"/>
  <c r="N4113" i="4"/>
  <c r="N4159" i="4"/>
  <c r="N4259" i="4"/>
  <c r="N4317" i="4"/>
  <c r="N4439" i="4"/>
  <c r="N4656" i="4"/>
  <c r="N4776" i="4"/>
  <c r="N4886" i="4"/>
  <c r="N4888" i="4"/>
  <c r="N4923" i="4"/>
  <c r="N5015" i="4"/>
  <c r="N5019" i="4"/>
  <c r="N4277" i="4"/>
  <c r="N4583" i="4"/>
  <c r="N4655" i="4"/>
  <c r="N4833" i="4"/>
  <c r="N5078" i="4"/>
  <c r="N5112" i="4"/>
  <c r="N5122" i="4"/>
  <c r="N5138" i="4"/>
  <c r="N5139" i="4"/>
  <c r="N5140" i="4"/>
  <c r="N5214" i="4"/>
  <c r="N5228" i="4"/>
  <c r="N5244" i="4"/>
  <c r="N5252" i="4"/>
  <c r="N4177" i="4"/>
  <c r="N4542" i="4"/>
  <c r="N4666" i="4"/>
  <c r="N4682" i="4"/>
  <c r="N4810" i="4"/>
  <c r="N4822" i="4"/>
  <c r="N4955" i="4"/>
  <c r="N5310" i="4"/>
  <c r="N5312" i="4"/>
  <c r="N5326" i="4"/>
  <c r="N5327" i="4"/>
  <c r="N5338" i="4"/>
  <c r="N4641" i="4"/>
  <c r="N4757" i="4"/>
  <c r="N4797" i="4"/>
  <c r="N4870" i="4"/>
  <c r="N4083" i="4"/>
  <c r="N4689" i="4"/>
  <c r="N4785" i="4"/>
  <c r="N5374" i="4"/>
  <c r="N5375" i="4"/>
  <c r="N5386" i="4"/>
  <c r="N5399" i="4"/>
  <c r="N5435" i="4"/>
  <c r="N5457" i="4"/>
  <c r="N5495" i="4"/>
  <c r="N5507" i="4"/>
  <c r="N5518" i="4"/>
  <c r="N5546" i="4"/>
  <c r="N5563" i="4"/>
  <c r="N5605" i="4"/>
  <c r="N5677" i="4"/>
  <c r="N5708" i="4"/>
  <c r="N5728" i="4"/>
  <c r="N5729" i="4"/>
  <c r="N5748" i="4"/>
  <c r="N5834" i="4"/>
  <c r="N5841" i="4"/>
  <c r="N5885" i="4"/>
  <c r="N5888" i="4"/>
  <c r="N5913" i="4"/>
  <c r="N5999" i="4"/>
  <c r="N6000" i="4"/>
  <c r="N6012" i="4"/>
  <c r="N6017" i="4"/>
  <c r="N6349" i="4"/>
  <c r="N6425" i="4"/>
  <c r="N6086" i="4"/>
  <c r="N6358" i="4"/>
  <c r="N6519" i="4"/>
  <c r="N6522" i="4"/>
  <c r="N6545" i="4"/>
  <c r="N7166" i="4"/>
  <c r="N5808" i="4" l="1"/>
  <c r="L2415" i="4"/>
  <c r="L2823" i="4"/>
  <c r="L2942" i="4"/>
  <c r="L2950" i="4"/>
  <c r="L2822" i="4"/>
  <c r="L2775" i="4"/>
  <c r="L2809" i="4"/>
  <c r="L2817" i="4"/>
  <c r="L3212" i="4"/>
  <c r="L3277" i="4"/>
  <c r="L3283" i="4"/>
  <c r="L3304" i="4"/>
  <c r="L3305" i="4"/>
  <c r="L3442" i="4"/>
  <c r="L3480" i="4"/>
  <c r="L3372" i="4"/>
  <c r="L3381" i="4"/>
  <c r="L3567" i="4"/>
  <c r="L3594" i="4"/>
  <c r="L3627" i="4"/>
  <c r="L3635" i="4"/>
  <c r="L3643" i="4"/>
  <c r="L3671" i="4"/>
  <c r="L3718" i="4"/>
  <c r="L3730" i="4"/>
  <c r="L3745" i="4"/>
  <c r="L3503" i="4"/>
  <c r="L3515" i="4"/>
  <c r="L3589" i="4"/>
  <c r="L3670" i="4"/>
  <c r="L3565" i="4"/>
  <c r="L3573" i="4"/>
  <c r="L3596" i="4"/>
  <c r="L3637" i="4"/>
  <c r="L3681" i="4"/>
  <c r="L3689" i="4"/>
  <c r="L3549" i="4"/>
  <c r="L3595" i="4"/>
  <c r="L3636" i="4"/>
  <c r="L3676" i="4"/>
  <c r="L4054" i="4"/>
  <c r="L4083" i="4"/>
  <c r="L4177" i="4"/>
  <c r="L4277" i="4"/>
  <c r="L3975" i="4"/>
  <c r="L3881" i="4"/>
  <c r="L3949" i="4"/>
  <c r="L3974" i="4"/>
  <c r="L4113" i="4"/>
  <c r="L4159" i="4"/>
  <c r="L4259" i="4"/>
  <c r="L3884" i="4"/>
  <c r="L3948" i="4"/>
  <c r="L4043" i="4"/>
  <c r="L4178" i="4"/>
  <c r="L4198" i="4"/>
  <c r="L4160" i="4"/>
  <c r="L4583" i="4"/>
  <c r="L4655" i="4"/>
  <c r="L4955" i="4"/>
  <c r="L4317" i="4"/>
  <c r="L4439" i="4"/>
  <c r="L4542" i="4"/>
  <c r="L4666" i="4"/>
  <c r="L4682" i="4"/>
  <c r="L4810" i="4"/>
  <c r="L4822" i="4"/>
  <c r="L4870" i="4"/>
  <c r="L4641" i="4"/>
  <c r="L4689" i="4"/>
  <c r="L4757" i="4"/>
  <c r="L4785" i="4"/>
  <c r="L4797" i="4"/>
  <c r="L4886" i="4"/>
  <c r="L4888" i="4"/>
  <c r="L4923" i="4"/>
  <c r="L5015" i="4"/>
  <c r="L5019" i="4"/>
  <c r="L4656" i="4"/>
  <c r="L4776" i="4"/>
  <c r="L4833" i="4"/>
  <c r="L5214" i="4"/>
  <c r="L5252" i="4"/>
  <c r="L4102" i="4"/>
  <c r="L5139" i="4"/>
  <c r="L5374" i="4"/>
  <c r="L5375" i="4"/>
  <c r="L5386" i="4"/>
  <c r="L5399" i="4"/>
  <c r="L5435" i="4"/>
  <c r="L5457" i="4"/>
  <c r="L5495" i="4"/>
  <c r="L5507" i="4"/>
  <c r="L5518" i="4"/>
  <c r="L5546" i="4"/>
  <c r="L5563" i="4"/>
  <c r="L5605" i="4"/>
  <c r="L5677" i="4"/>
  <c r="L5708" i="4"/>
  <c r="L5728" i="4"/>
  <c r="L5729" i="4"/>
  <c r="L5748" i="4"/>
  <c r="L5078" i="4"/>
  <c r="L5244" i="4"/>
  <c r="L5112" i="4"/>
  <c r="L5122" i="4"/>
  <c r="L5138" i="4"/>
  <c r="L5140" i="4"/>
  <c r="L5228" i="4"/>
  <c r="L5327" i="4"/>
  <c r="L6519" i="4"/>
  <c r="L6522" i="4"/>
  <c r="L6545" i="4"/>
  <c r="L5834" i="4"/>
  <c r="L5841" i="4"/>
  <c r="L5885" i="4"/>
  <c r="L5888" i="4"/>
  <c r="L5913" i="4"/>
  <c r="L5999" i="4"/>
  <c r="L6000" i="4"/>
  <c r="L6012" i="4"/>
  <c r="L6017" i="4"/>
  <c r="L6358" i="4"/>
  <c r="L5310" i="4"/>
  <c r="L5312" i="4"/>
  <c r="L5326" i="4"/>
  <c r="L5338" i="4"/>
  <c r="L6086" i="4"/>
  <c r="L6349" i="4"/>
  <c r="L6425" i="4"/>
  <c r="L7166" i="4"/>
  <c r="L5808" i="4" l="1"/>
  <c r="N2808" i="4"/>
  <c r="N2807" i="4"/>
  <c r="N2827" i="4"/>
  <c r="N3209" i="4"/>
  <c r="N3210" i="4"/>
  <c r="N3211" i="4"/>
  <c r="N3278" i="4"/>
  <c r="N3279" i="4"/>
  <c r="N3280" i="4"/>
  <c r="N3281" i="4"/>
  <c r="N3282" i="4"/>
  <c r="N3301" i="4"/>
  <c r="N3302" i="4"/>
  <c r="N3303" i="4"/>
  <c r="N2776" i="4"/>
  <c r="N2806" i="4"/>
  <c r="N2826" i="4"/>
  <c r="N2893" i="4"/>
  <c r="N2903" i="4"/>
  <c r="N2904" i="4"/>
  <c r="N2941" i="4"/>
  <c r="N2943" i="4"/>
  <c r="N2949" i="4"/>
  <c r="N2991" i="4"/>
  <c r="N2825" i="4"/>
  <c r="N3395" i="4"/>
  <c r="N3406" i="4"/>
  <c r="N3349" i="4"/>
  <c r="N3357" i="4"/>
  <c r="N3443" i="4"/>
  <c r="N3454" i="4"/>
  <c r="N3419" i="4"/>
  <c r="N3466" i="4"/>
  <c r="N3479" i="4"/>
  <c r="N3489" i="4"/>
  <c r="N3591" i="4"/>
  <c r="N3516" i="4"/>
  <c r="N3524" i="4"/>
  <c r="N3540" i="4"/>
  <c r="N3590" i="4"/>
  <c r="N3639" i="4"/>
  <c r="N3675" i="4"/>
  <c r="N3626" i="4"/>
  <c r="N3638" i="4"/>
  <c r="N3682" i="4"/>
  <c r="N3690" i="4"/>
  <c r="N3691" i="4"/>
  <c r="N3708" i="4"/>
  <c r="N3717" i="4"/>
  <c r="N3732" i="4"/>
  <c r="N3743" i="4"/>
  <c r="N3744" i="4"/>
  <c r="N3592" i="4"/>
  <c r="N3613" i="4"/>
  <c r="N3625" i="4"/>
  <c r="N3977" i="4"/>
  <c r="N4084" i="4"/>
  <c r="N4088" i="4"/>
  <c r="N4162" i="4"/>
  <c r="N4238" i="4"/>
  <c r="N4270" i="4"/>
  <c r="N4274" i="4"/>
  <c r="N4278" i="4"/>
  <c r="N4302" i="4"/>
  <c r="N3976" i="4"/>
  <c r="N4079" i="4"/>
  <c r="N3950" i="4"/>
  <c r="N3979" i="4"/>
  <c r="N4082" i="4"/>
  <c r="N4114" i="4"/>
  <c r="N4176" i="4"/>
  <c r="N4236" i="4"/>
  <c r="N4272" i="4"/>
  <c r="N4276" i="4"/>
  <c r="N3978" i="4"/>
  <c r="N4065" i="4"/>
  <c r="N4081" i="4"/>
  <c r="N4211" i="4"/>
  <c r="N4235" i="4"/>
  <c r="N4271" i="4"/>
  <c r="N4275" i="4"/>
  <c r="N4279" i="4"/>
  <c r="N4303" i="4"/>
  <c r="N4304" i="4"/>
  <c r="N4305" i="4"/>
  <c r="N4381" i="4"/>
  <c r="N4416" i="4"/>
  <c r="N4425" i="4"/>
  <c r="N4149" i="4"/>
  <c r="N4197" i="4"/>
  <c r="N4297" i="4"/>
  <c r="N4301" i="4"/>
  <c r="N4468" i="4"/>
  <c r="N4544" i="4"/>
  <c r="N4572" i="4"/>
  <c r="N4636" i="4"/>
  <c r="N4640" i="4"/>
  <c r="N4680" i="4"/>
  <c r="N4760" i="4"/>
  <c r="N4788" i="4"/>
  <c r="N4796" i="4"/>
  <c r="N4812" i="4"/>
  <c r="N4884" i="4"/>
  <c r="N4904" i="4"/>
  <c r="N4922" i="4"/>
  <c r="N4924" i="4"/>
  <c r="N4925" i="4"/>
  <c r="N4926" i="4"/>
  <c r="N4927" i="4"/>
  <c r="N4940" i="4"/>
  <c r="N4978" i="4"/>
  <c r="N5018" i="4"/>
  <c r="N5022" i="4"/>
  <c r="N5024" i="4"/>
  <c r="N5036" i="4"/>
  <c r="N4471" i="4"/>
  <c r="N4495" i="4"/>
  <c r="N4519" i="4"/>
  <c r="N4543" i="4"/>
  <c r="N4567" i="4"/>
  <c r="N4571" i="4"/>
  <c r="N4607" i="4"/>
  <c r="N4635" i="4"/>
  <c r="N4639" i="4"/>
  <c r="N4667" i="4"/>
  <c r="N4679" i="4"/>
  <c r="N4707" i="4"/>
  <c r="N4711" i="4"/>
  <c r="N4811" i="4"/>
  <c r="N5054" i="4"/>
  <c r="N5055" i="4"/>
  <c r="N5056" i="4"/>
  <c r="N5057" i="4"/>
  <c r="N5059" i="4"/>
  <c r="N5079" i="4"/>
  <c r="N5080" i="4"/>
  <c r="N5084" i="4"/>
  <c r="N5099" i="4"/>
  <c r="N5111" i="4"/>
  <c r="N5123" i="4"/>
  <c r="N5136" i="4"/>
  <c r="N5137" i="4"/>
  <c r="N5141" i="4"/>
  <c r="N5142" i="4"/>
  <c r="N5143" i="4"/>
  <c r="N5144" i="4"/>
  <c r="N5149" i="4"/>
  <c r="N5162" i="4"/>
  <c r="N5163" i="4"/>
  <c r="N5167" i="4"/>
  <c r="N5186" i="4"/>
  <c r="N5188" i="4"/>
  <c r="N5189" i="4"/>
  <c r="N5190" i="4"/>
  <c r="N5191" i="4"/>
  <c r="N5192" i="4"/>
  <c r="N5210" i="4"/>
  <c r="N5212" i="4"/>
  <c r="N5213" i="4"/>
  <c r="N5217" i="4"/>
  <c r="N5227" i="4"/>
  <c r="N5245" i="4"/>
  <c r="N5246" i="4"/>
  <c r="N5247" i="4"/>
  <c r="N5248" i="4"/>
  <c r="N5249" i="4"/>
  <c r="N4161" i="4"/>
  <c r="N4494" i="4"/>
  <c r="N4518" i="4"/>
  <c r="N4566" i="4"/>
  <c r="N4582" i="4"/>
  <c r="N4594" i="4"/>
  <c r="N4638" i="4"/>
  <c r="N4654" i="4"/>
  <c r="N4706" i="4"/>
  <c r="N4710" i="4"/>
  <c r="N4730" i="4"/>
  <c r="N4758" i="4"/>
  <c r="N4517" i="4"/>
  <c r="N4653" i="4"/>
  <c r="N5303" i="4"/>
  <c r="N5304" i="4"/>
  <c r="N5305" i="4"/>
  <c r="N5306" i="4"/>
  <c r="N5307" i="4"/>
  <c r="N5308" i="4"/>
  <c r="N5309" i="4"/>
  <c r="N5313" i="4"/>
  <c r="N5339" i="4"/>
  <c r="N4115" i="4"/>
  <c r="N4237" i="4"/>
  <c r="N4449" i="4"/>
  <c r="N4709" i="4"/>
  <c r="N4859" i="4"/>
  <c r="N4681" i="4"/>
  <c r="N4273" i="4"/>
  <c r="N4469" i="4"/>
  <c r="N4541" i="4"/>
  <c r="N4617" i="4"/>
  <c r="N4637" i="4"/>
  <c r="N5362" i="4"/>
  <c r="N5371" i="4"/>
  <c r="N5372" i="4"/>
  <c r="N5373" i="4"/>
  <c r="N5387" i="4"/>
  <c r="N5398" i="4"/>
  <c r="N5422" i="4"/>
  <c r="N5436" i="4"/>
  <c r="N5437" i="4"/>
  <c r="N5443" i="4"/>
  <c r="N5444" i="4"/>
  <c r="N5458" i="4"/>
  <c r="N5459" i="4"/>
  <c r="N5462" i="4"/>
  <c r="N5470" i="4"/>
  <c r="N5482" i="4"/>
  <c r="N5508" i="4"/>
  <c r="N5517" i="4"/>
  <c r="N5530" i="4"/>
  <c r="N5544" i="4"/>
  <c r="N5560" i="4"/>
  <c r="N5561" i="4"/>
  <c r="N5562" i="4"/>
  <c r="N5581" i="4"/>
  <c r="N5584" i="4"/>
  <c r="N5587" i="4"/>
  <c r="N5652" i="4"/>
  <c r="N5659" i="4"/>
  <c r="N5660" i="4"/>
  <c r="N5676" i="4"/>
  <c r="N5678" i="4"/>
  <c r="N5679" i="4"/>
  <c r="N5681" i="4"/>
  <c r="N5682" i="4"/>
  <c r="N5683" i="4"/>
  <c r="N5684" i="4"/>
  <c r="N5698" i="4"/>
  <c r="N5699" i="4"/>
  <c r="N5700" i="4"/>
  <c r="N5701" i="4"/>
  <c r="N5706" i="4"/>
  <c r="N5707" i="4"/>
  <c r="N5749" i="4"/>
  <c r="N5781" i="4"/>
  <c r="N5782" i="4"/>
  <c r="N5817" i="4"/>
  <c r="N5832" i="4"/>
  <c r="N5833" i="4"/>
  <c r="N5856" i="4"/>
  <c r="N5857" i="4"/>
  <c r="N5865" i="4"/>
  <c r="N5882" i="4"/>
  <c r="N5883" i="4"/>
  <c r="N5884" i="4"/>
  <c r="N5889" i="4"/>
  <c r="N5907" i="4"/>
  <c r="N5909" i="4"/>
  <c r="N5910" i="4"/>
  <c r="N5911" i="4"/>
  <c r="N5914" i="4"/>
  <c r="N5916" i="4"/>
  <c r="N5918" i="4"/>
  <c r="N5921" i="4"/>
  <c r="N5987" i="4"/>
  <c r="N5997" i="4"/>
  <c r="N5998" i="4"/>
  <c r="N6001" i="4"/>
  <c r="N6002" i="4"/>
  <c r="N6010" i="4"/>
  <c r="N6011" i="4"/>
  <c r="N6013" i="4"/>
  <c r="N6014" i="4"/>
  <c r="N6015" i="4"/>
  <c r="N6016" i="4"/>
  <c r="N6357" i="4"/>
  <c r="N6421" i="4"/>
  <c r="N6087" i="4"/>
  <c r="N6088" i="4"/>
  <c r="N6089" i="4"/>
  <c r="N6090" i="4"/>
  <c r="N6348" i="4"/>
  <c r="N6356" i="4"/>
  <c r="N6420" i="4"/>
  <c r="N6424" i="4"/>
  <c r="N6347" i="4"/>
  <c r="N6419" i="4"/>
  <c r="N6423" i="4"/>
  <c r="N6491" i="4"/>
  <c r="N5965" i="4"/>
  <c r="N5966" i="4"/>
  <c r="N5967" i="4"/>
  <c r="N5968" i="4"/>
  <c r="N5969" i="4"/>
  <c r="N5970" i="4"/>
  <c r="N5971" i="4"/>
  <c r="N6350" i="4"/>
  <c r="N6418" i="4"/>
  <c r="N6490" i="4"/>
  <c r="N6501" i="4"/>
  <c r="N6502" i="4"/>
  <c r="N6504" i="4"/>
  <c r="N6507" i="4"/>
  <c r="N6520" i="4"/>
  <c r="N6521" i="4"/>
  <c r="N6546" i="4"/>
  <c r="N6553" i="4"/>
  <c r="N7169" i="4"/>
  <c r="N7168" i="4"/>
  <c r="N7167" i="4"/>
  <c r="L2807" i="4" l="1"/>
  <c r="L2827" i="4"/>
  <c r="L2893" i="4"/>
  <c r="L2903" i="4"/>
  <c r="L2904" i="4"/>
  <c r="L2941" i="4"/>
  <c r="L2943" i="4"/>
  <c r="L2949" i="4"/>
  <c r="L2991" i="4"/>
  <c r="L2776" i="4"/>
  <c r="L2806" i="4"/>
  <c r="L2826" i="4"/>
  <c r="L2825" i="4"/>
  <c r="L2808" i="4"/>
  <c r="L3209" i="4"/>
  <c r="L3210" i="4"/>
  <c r="L3211" i="4"/>
  <c r="L3278" i="4"/>
  <c r="L3279" i="4"/>
  <c r="L3280" i="4"/>
  <c r="L3281" i="4"/>
  <c r="L3282" i="4"/>
  <c r="L3301" i="4"/>
  <c r="L3302" i="4"/>
  <c r="L3303" i="4"/>
  <c r="L3443" i="4"/>
  <c r="L3454" i="4"/>
  <c r="L3419" i="4"/>
  <c r="L3466" i="4"/>
  <c r="L3479" i="4"/>
  <c r="L3395" i="4"/>
  <c r="L3406" i="4"/>
  <c r="L3349" i="4"/>
  <c r="L3357" i="4"/>
  <c r="L3516" i="4"/>
  <c r="L3524" i="4"/>
  <c r="L3540" i="4"/>
  <c r="L3590" i="4"/>
  <c r="L3639" i="4"/>
  <c r="L3675" i="4"/>
  <c r="L3691" i="4"/>
  <c r="L3708" i="4"/>
  <c r="L3717" i="4"/>
  <c r="L3732" i="4"/>
  <c r="L3743" i="4"/>
  <c r="L3744" i="4"/>
  <c r="L3626" i="4"/>
  <c r="L3638" i="4"/>
  <c r="L3682" i="4"/>
  <c r="L3690" i="4"/>
  <c r="L3592" i="4"/>
  <c r="L3613" i="4"/>
  <c r="L3625" i="4"/>
  <c r="L3489" i="4"/>
  <c r="L3591" i="4"/>
  <c r="L3976" i="4"/>
  <c r="L4079" i="4"/>
  <c r="L4115" i="4"/>
  <c r="L4149" i="4"/>
  <c r="L4161" i="4"/>
  <c r="L4197" i="4"/>
  <c r="L4237" i="4"/>
  <c r="L4273" i="4"/>
  <c r="L4297" i="4"/>
  <c r="L4301" i="4"/>
  <c r="L3950" i="4"/>
  <c r="L3979" i="4"/>
  <c r="L3978" i="4"/>
  <c r="L4065" i="4"/>
  <c r="L4081" i="4"/>
  <c r="L4211" i="4"/>
  <c r="L4235" i="4"/>
  <c r="L4271" i="4"/>
  <c r="L4275" i="4"/>
  <c r="L4279" i="4"/>
  <c r="L4303" i="4"/>
  <c r="L3977" i="4"/>
  <c r="L4084" i="4"/>
  <c r="L4088" i="4"/>
  <c r="L4162" i="4"/>
  <c r="L4238" i="4"/>
  <c r="L4270" i="4"/>
  <c r="L4274" i="4"/>
  <c r="L4278" i="4"/>
  <c r="L4302" i="4"/>
  <c r="L4176" i="4"/>
  <c r="L4304" i="4"/>
  <c r="L4425" i="4"/>
  <c r="L4471" i="4"/>
  <c r="L4495" i="4"/>
  <c r="L4519" i="4"/>
  <c r="L4543" i="4"/>
  <c r="L4567" i="4"/>
  <c r="L4571" i="4"/>
  <c r="L4607" i="4"/>
  <c r="L4635" i="4"/>
  <c r="L4639" i="4"/>
  <c r="L4667" i="4"/>
  <c r="L4679" i="4"/>
  <c r="L4707" i="4"/>
  <c r="L4711" i="4"/>
  <c r="L4811" i="4"/>
  <c r="L4082" i="4"/>
  <c r="L4114" i="4"/>
  <c r="L4236" i="4"/>
  <c r="L4272" i="4"/>
  <c r="L4494" i="4"/>
  <c r="L4518" i="4"/>
  <c r="L4566" i="4"/>
  <c r="L4582" i="4"/>
  <c r="L4594" i="4"/>
  <c r="L4638" i="4"/>
  <c r="L4654" i="4"/>
  <c r="L4706" i="4"/>
  <c r="L4710" i="4"/>
  <c r="L4730" i="4"/>
  <c r="L4758" i="4"/>
  <c r="L4859" i="4"/>
  <c r="L4305" i="4"/>
  <c r="L4381" i="4"/>
  <c r="L4416" i="4"/>
  <c r="L4449" i="4"/>
  <c r="L4469" i="4"/>
  <c r="L4517" i="4"/>
  <c r="L4541" i="4"/>
  <c r="L4617" i="4"/>
  <c r="L4637" i="4"/>
  <c r="L4653" i="4"/>
  <c r="L4681" i="4"/>
  <c r="L4709" i="4"/>
  <c r="L4884" i="4"/>
  <c r="L4904" i="4"/>
  <c r="L4922" i="4"/>
  <c r="L4924" i="4"/>
  <c r="L4925" i="4"/>
  <c r="L4926" i="4"/>
  <c r="L4927" i="4"/>
  <c r="L4940" i="4"/>
  <c r="L4978" i="4"/>
  <c r="L5018" i="4"/>
  <c r="L5022" i="4"/>
  <c r="L5024" i="4"/>
  <c r="L5036" i="4"/>
  <c r="L4572" i="4"/>
  <c r="L4680" i="4"/>
  <c r="L4788" i="4"/>
  <c r="L5055" i="4"/>
  <c r="L5057" i="4"/>
  <c r="L5079" i="4"/>
  <c r="L5149" i="4"/>
  <c r="L5163" i="4"/>
  <c r="L5188" i="4"/>
  <c r="L5192" i="4"/>
  <c r="L5227" i="4"/>
  <c r="L5246" i="4"/>
  <c r="L4468" i="4"/>
  <c r="L4636" i="4"/>
  <c r="L4760" i="4"/>
  <c r="L5059" i="4"/>
  <c r="L5084" i="4"/>
  <c r="L5111" i="4"/>
  <c r="L5123" i="4"/>
  <c r="L5137" i="4"/>
  <c r="L5141" i="4"/>
  <c r="L5143" i="4"/>
  <c r="L5186" i="4"/>
  <c r="L5191" i="4"/>
  <c r="L5213" i="4"/>
  <c r="L5217" i="4"/>
  <c r="L5245" i="4"/>
  <c r="L5249" i="4"/>
  <c r="L5362" i="4"/>
  <c r="L5371" i="4"/>
  <c r="L5372" i="4"/>
  <c r="L5373" i="4"/>
  <c r="L5387" i="4"/>
  <c r="L5398" i="4"/>
  <c r="L5422" i="4"/>
  <c r="L5436" i="4"/>
  <c r="L5437" i="4"/>
  <c r="L5443" i="4"/>
  <c r="L5444" i="4"/>
  <c r="L5458" i="4"/>
  <c r="L5459" i="4"/>
  <c r="L5462" i="4"/>
  <c r="L5470" i="4"/>
  <c r="L5482" i="4"/>
  <c r="L5508" i="4"/>
  <c r="L5517" i="4"/>
  <c r="L5530" i="4"/>
  <c r="L5544" i="4"/>
  <c r="L5560" i="4"/>
  <c r="L5561" i="4"/>
  <c r="L5562" i="4"/>
  <c r="L5581" i="4"/>
  <c r="L5584" i="4"/>
  <c r="L5587" i="4"/>
  <c r="L5652" i="4"/>
  <c r="L5659" i="4"/>
  <c r="L5660" i="4"/>
  <c r="L5676" i="4"/>
  <c r="L5678" i="4"/>
  <c r="L5679" i="4"/>
  <c r="L5681" i="4"/>
  <c r="L5682" i="4"/>
  <c r="L5683" i="4"/>
  <c r="L5684" i="4"/>
  <c r="L5698" i="4"/>
  <c r="L5699" i="4"/>
  <c r="L5700" i="4"/>
  <c r="L5701" i="4"/>
  <c r="L5706" i="4"/>
  <c r="L5707" i="4"/>
  <c r="L5749" i="4"/>
  <c r="L5781" i="4"/>
  <c r="L5782" i="4"/>
  <c r="L5817" i="4"/>
  <c r="L5054" i="4"/>
  <c r="L5056" i="4"/>
  <c r="L5080" i="4"/>
  <c r="L5099" i="4"/>
  <c r="L5162" i="4"/>
  <c r="L5190" i="4"/>
  <c r="L5212" i="4"/>
  <c r="L5248" i="4"/>
  <c r="L4276" i="4"/>
  <c r="L4544" i="4"/>
  <c r="L4640" i="4"/>
  <c r="L4796" i="4"/>
  <c r="L4812" i="4"/>
  <c r="L5136" i="4"/>
  <c r="L5142" i="4"/>
  <c r="L5144" i="4"/>
  <c r="L5167" i="4"/>
  <c r="L5189" i="4"/>
  <c r="L5210" i="4"/>
  <c r="L5247" i="4"/>
  <c r="L6348" i="4"/>
  <c r="L6356" i="4"/>
  <c r="L6420" i="4"/>
  <c r="L6424" i="4"/>
  <c r="L5303" i="4"/>
  <c r="L5305" i="4"/>
  <c r="L5307" i="4"/>
  <c r="L5309" i="4"/>
  <c r="L5313" i="4"/>
  <c r="L5339" i="4"/>
  <c r="L5965" i="4"/>
  <c r="L5966" i="4"/>
  <c r="L5967" i="4"/>
  <c r="L5968" i="4"/>
  <c r="L5969" i="4"/>
  <c r="L5970" i="4"/>
  <c r="L5971" i="4"/>
  <c r="L6347" i="4"/>
  <c r="L6419" i="4"/>
  <c r="L6423" i="4"/>
  <c r="L6491" i="4"/>
  <c r="L6501" i="4"/>
  <c r="L6502" i="4"/>
  <c r="L6504" i="4"/>
  <c r="L6507" i="4"/>
  <c r="L6520" i="4"/>
  <c r="L6521" i="4"/>
  <c r="L6546" i="4"/>
  <c r="L6553" i="4"/>
  <c r="L5832" i="4"/>
  <c r="L5833" i="4"/>
  <c r="L5856" i="4"/>
  <c r="L5857" i="4"/>
  <c r="L5865" i="4"/>
  <c r="L5882" i="4"/>
  <c r="L5883" i="4"/>
  <c r="L5884" i="4"/>
  <c r="L5889" i="4"/>
  <c r="L5907" i="4"/>
  <c r="L5909" i="4"/>
  <c r="L5910" i="4"/>
  <c r="L5911" i="4"/>
  <c r="L5914" i="4"/>
  <c r="L5916" i="4"/>
  <c r="L5918" i="4"/>
  <c r="L5921" i="4"/>
  <c r="L5987" i="4"/>
  <c r="L5997" i="4"/>
  <c r="L5998" i="4"/>
  <c r="L6001" i="4"/>
  <c r="L6002" i="4"/>
  <c r="L6010" i="4"/>
  <c r="L6011" i="4"/>
  <c r="L6013" i="4"/>
  <c r="L6014" i="4"/>
  <c r="L6015" i="4"/>
  <c r="L6016" i="4"/>
  <c r="L6350" i="4"/>
  <c r="L6418" i="4"/>
  <c r="L6490" i="4"/>
  <c r="L5304" i="4"/>
  <c r="L5306" i="4"/>
  <c r="L5308" i="4"/>
  <c r="L6087" i="4"/>
  <c r="L6088" i="4"/>
  <c r="L6089" i="4"/>
  <c r="L6090" i="4"/>
  <c r="L6357" i="4"/>
  <c r="L6421" i="4"/>
  <c r="L7169" i="4"/>
  <c r="L7168" i="4"/>
  <c r="L7167" i="4"/>
  <c r="X21" i="2" l="1"/>
  <c r="H3" i="2"/>
  <c r="I3" i="2"/>
  <c r="H4" i="2"/>
  <c r="I4" i="2"/>
  <c r="H5" i="2"/>
  <c r="I5" i="2"/>
  <c r="H6" i="2"/>
  <c r="I6" i="2"/>
  <c r="H7" i="2"/>
  <c r="I7" i="2"/>
  <c r="H8" i="2"/>
  <c r="I8" i="2"/>
  <c r="H9" i="2"/>
  <c r="I9" i="2"/>
  <c r="H10" i="2"/>
  <c r="I10" i="2"/>
  <c r="H11" i="2"/>
  <c r="I11" i="2"/>
  <c r="H12" i="2"/>
  <c r="I12" i="2"/>
  <c r="H13" i="2"/>
  <c r="I13" i="2"/>
  <c r="H14" i="2"/>
  <c r="I14" i="2"/>
  <c r="H15" i="2"/>
  <c r="I15" i="2"/>
  <c r="H16" i="2"/>
  <c r="I16" i="2"/>
  <c r="H17" i="2"/>
  <c r="I17" i="2"/>
  <c r="H18" i="2"/>
  <c r="I18" i="2"/>
  <c r="H19" i="2"/>
  <c r="I19" i="2"/>
  <c r="H20" i="2"/>
  <c r="I20" i="2"/>
  <c r="H21" i="2"/>
  <c r="I21" i="2"/>
  <c r="H22" i="2"/>
  <c r="I22" i="2"/>
  <c r="H23" i="2"/>
  <c r="I23" i="2"/>
  <c r="H24" i="2"/>
  <c r="I24" i="2"/>
  <c r="H25" i="2"/>
  <c r="I25" i="2"/>
  <c r="H26" i="2"/>
  <c r="I26" i="2"/>
  <c r="H27" i="2"/>
  <c r="I27" i="2"/>
  <c r="H28" i="2"/>
  <c r="I28" i="2"/>
  <c r="H29" i="2"/>
  <c r="I29" i="2"/>
  <c r="H30" i="2"/>
  <c r="I30" i="2"/>
  <c r="H31" i="2"/>
  <c r="I31" i="2"/>
  <c r="H32" i="2"/>
  <c r="I32" i="2"/>
  <c r="H33" i="2"/>
  <c r="I33" i="2"/>
  <c r="H34" i="2"/>
  <c r="I34" i="2"/>
  <c r="H35" i="2"/>
  <c r="I35" i="2"/>
  <c r="H36" i="2"/>
  <c r="I36" i="2"/>
  <c r="H37" i="2"/>
  <c r="I37" i="2"/>
  <c r="H38" i="2"/>
  <c r="I38" i="2"/>
  <c r="H39" i="2"/>
  <c r="I39" i="2"/>
  <c r="H40" i="2"/>
  <c r="I40" i="2"/>
  <c r="I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2" i="2"/>
  <c r="D31" i="6" l="1"/>
  <c r="C18" i="6"/>
  <c r="C8" i="6"/>
  <c r="C7" i="6"/>
  <c r="C6" i="6"/>
  <c r="C4" i="6"/>
  <c r="C3" i="6"/>
  <c r="C54" i="6" s="1"/>
  <c r="C2" i="6"/>
  <c r="AY3" i="4"/>
  <c r="AY4" i="4"/>
  <c r="AY5" i="4"/>
  <c r="AY6" i="4"/>
  <c r="AY7" i="4"/>
  <c r="AY8" i="4"/>
  <c r="AY9" i="4"/>
  <c r="AY10" i="4"/>
  <c r="AY11" i="4"/>
  <c r="AY12" i="4"/>
  <c r="AY13" i="4"/>
  <c r="AY14" i="4"/>
  <c r="AY15" i="4"/>
  <c r="AY16" i="4"/>
  <c r="AY17" i="4"/>
  <c r="AY18" i="4"/>
  <c r="AY19" i="4"/>
  <c r="AY20" i="4"/>
  <c r="AY2" i="4"/>
  <c r="AF26" i="9"/>
  <c r="AE26" i="9"/>
  <c r="AD26" i="9"/>
  <c r="AC26" i="9"/>
  <c r="AB26" i="9"/>
  <c r="AA26" i="9"/>
  <c r="Z26" i="9"/>
  <c r="Y26" i="9"/>
  <c r="X26" i="9"/>
  <c r="M7" i="9"/>
  <c r="O3" i="6"/>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2" i="6"/>
  <c r="G59" i="6" l="1"/>
  <c r="F61" i="6"/>
  <c r="G60" i="6"/>
  <c r="F60" i="6"/>
  <c r="F59" i="6"/>
  <c r="G61" i="6"/>
  <c r="M4" i="9"/>
  <c r="K2" i="9" s="1"/>
  <c r="D17" i="9"/>
  <c r="C17" i="9"/>
  <c r="B17" i="9"/>
  <c r="D16" i="9"/>
  <c r="C16" i="9"/>
  <c r="B16" i="9"/>
  <c r="AC16" i="4"/>
  <c r="AC12" i="4"/>
  <c r="AC11" i="4"/>
  <c r="AC14" i="4"/>
  <c r="AC15" i="4"/>
  <c r="AC10" i="4"/>
  <c r="BG57" i="4"/>
  <c r="BG58" i="4"/>
  <c r="BG59" i="4"/>
  <c r="BG60"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Q2337" i="4"/>
  <c r="Q2338" i="4"/>
  <c r="Q2339" i="4"/>
  <c r="Q2340" i="4"/>
  <c r="Q2341" i="4"/>
  <c r="Q2342" i="4"/>
  <c r="Q2343" i="4"/>
  <c r="Q2344" i="4"/>
  <c r="Q2345" i="4"/>
  <c r="Q2346" i="4"/>
  <c r="Q2347" i="4"/>
  <c r="Q2348" i="4"/>
  <c r="Q2349" i="4"/>
  <c r="Q2350" i="4"/>
  <c r="Q2351" i="4"/>
  <c r="Q2352" i="4"/>
  <c r="Q2353" i="4"/>
  <c r="Q2354" i="4"/>
  <c r="Q2355" i="4"/>
  <c r="Q2356" i="4"/>
  <c r="Q2357" i="4"/>
  <c r="Q2358" i="4"/>
  <c r="Q2359" i="4"/>
  <c r="Q2360" i="4"/>
  <c r="Q2361" i="4"/>
  <c r="Q2362" i="4"/>
  <c r="Q2363" i="4"/>
  <c r="Q2364" i="4"/>
  <c r="Q2365" i="4"/>
  <c r="Q2366" i="4"/>
  <c r="Q2367" i="4"/>
  <c r="Q2368" i="4"/>
  <c r="Q2369" i="4"/>
  <c r="Q2370" i="4"/>
  <c r="Q2371" i="4"/>
  <c r="Q2372" i="4"/>
  <c r="Q2373" i="4"/>
  <c r="Q2374" i="4"/>
  <c r="Q2375" i="4"/>
  <c r="Q2376" i="4"/>
  <c r="Q2377" i="4"/>
  <c r="Q2378" i="4"/>
  <c r="Q2379" i="4"/>
  <c r="Q2380" i="4"/>
  <c r="Q2381" i="4"/>
  <c r="Q2382" i="4"/>
  <c r="Q2383" i="4"/>
  <c r="Q2384" i="4"/>
  <c r="Q2385" i="4"/>
  <c r="Q2386" i="4"/>
  <c r="Q2387" i="4"/>
  <c r="Q2388" i="4"/>
  <c r="Q2389" i="4"/>
  <c r="Q2390" i="4"/>
  <c r="Q2391" i="4"/>
  <c r="Q2392" i="4"/>
  <c r="Q2393" i="4"/>
  <c r="Q2394" i="4"/>
  <c r="Q2395" i="4"/>
  <c r="Q2396" i="4"/>
  <c r="Q2397" i="4"/>
  <c r="Q2398" i="4"/>
  <c r="Q2399" i="4"/>
  <c r="Q2400" i="4"/>
  <c r="Q2401" i="4"/>
  <c r="Q2402" i="4"/>
  <c r="Q2403" i="4"/>
  <c r="Q2404" i="4"/>
  <c r="Q2405" i="4"/>
  <c r="Q2406" i="4"/>
  <c r="Q2407" i="4"/>
  <c r="Q2408" i="4"/>
  <c r="Q2409" i="4"/>
  <c r="Q2410" i="4"/>
  <c r="Q2411" i="4"/>
  <c r="Q2412" i="4"/>
  <c r="Q2413" i="4"/>
  <c r="Q2414" i="4"/>
  <c r="Q2415" i="4"/>
  <c r="Q2416" i="4"/>
  <c r="Q2417" i="4"/>
  <c r="Q2418" i="4"/>
  <c r="Q2419" i="4"/>
  <c r="Q2420" i="4"/>
  <c r="Q2421" i="4"/>
  <c r="Q2422" i="4"/>
  <c r="Q2423" i="4"/>
  <c r="Q2424" i="4"/>
  <c r="Q2425" i="4"/>
  <c r="Q2426" i="4"/>
  <c r="Q2427" i="4"/>
  <c r="Q2428" i="4"/>
  <c r="Q2429" i="4"/>
  <c r="Q2430" i="4"/>
  <c r="Q2431" i="4"/>
  <c r="Q2432" i="4"/>
  <c r="Q2433" i="4"/>
  <c r="Q2434" i="4"/>
  <c r="Q2435" i="4"/>
  <c r="Q2436" i="4"/>
  <c r="Q2437" i="4"/>
  <c r="Q2438" i="4"/>
  <c r="Q2439" i="4"/>
  <c r="Q2440" i="4"/>
  <c r="Q2441" i="4"/>
  <c r="Q2442" i="4"/>
  <c r="Q2443" i="4"/>
  <c r="Q2444" i="4"/>
  <c r="Q2445" i="4"/>
  <c r="Q2446" i="4"/>
  <c r="Q2447" i="4"/>
  <c r="Q2448" i="4"/>
  <c r="Q2449" i="4"/>
  <c r="Q2450" i="4"/>
  <c r="Q2451" i="4"/>
  <c r="Q2452" i="4"/>
  <c r="Q2453" i="4"/>
  <c r="Q2454" i="4"/>
  <c r="Q2455" i="4"/>
  <c r="Q2456" i="4"/>
  <c r="Q2457" i="4"/>
  <c r="Q2458" i="4"/>
  <c r="Q2459" i="4"/>
  <c r="Q2460" i="4"/>
  <c r="Q2461" i="4"/>
  <c r="Q2462" i="4"/>
  <c r="Q2463" i="4"/>
  <c r="Q2464" i="4"/>
  <c r="Q2465" i="4"/>
  <c r="Q2466" i="4"/>
  <c r="Q2467" i="4"/>
  <c r="Q2468" i="4"/>
  <c r="Q2469" i="4"/>
  <c r="Q2470" i="4"/>
  <c r="Q2471" i="4"/>
  <c r="Q2472" i="4"/>
  <c r="Q2473" i="4"/>
  <c r="Q2474" i="4"/>
  <c r="Q2475" i="4"/>
  <c r="Q2476" i="4"/>
  <c r="Q2477" i="4"/>
  <c r="Q2478" i="4"/>
  <c r="Q2479" i="4"/>
  <c r="Q2480" i="4"/>
  <c r="Q2481" i="4"/>
  <c r="Q2482" i="4"/>
  <c r="Q2483" i="4"/>
  <c r="Q2484" i="4"/>
  <c r="Q2485" i="4"/>
  <c r="Q2486" i="4"/>
  <c r="Q2487" i="4"/>
  <c r="Q2488" i="4"/>
  <c r="Q2489" i="4"/>
  <c r="Q2490" i="4"/>
  <c r="Q2491" i="4"/>
  <c r="Q2492" i="4"/>
  <c r="Q2493" i="4"/>
  <c r="Q2494" i="4"/>
  <c r="Q2495" i="4"/>
  <c r="Q2496" i="4"/>
  <c r="Q2497" i="4"/>
  <c r="Q2498" i="4"/>
  <c r="Q2499" i="4"/>
  <c r="Q2500" i="4"/>
  <c r="Q2501" i="4"/>
  <c r="Q2502" i="4"/>
  <c r="Q2503" i="4"/>
  <c r="Q2504" i="4"/>
  <c r="Q2505" i="4"/>
  <c r="Q2506" i="4"/>
  <c r="Q2507" i="4"/>
  <c r="Q2508" i="4"/>
  <c r="Q2509" i="4"/>
  <c r="Q2510" i="4"/>
  <c r="Q2511" i="4"/>
  <c r="Q2512" i="4"/>
  <c r="Q2513" i="4"/>
  <c r="Q2514" i="4"/>
  <c r="Q2515" i="4"/>
  <c r="Q2516" i="4"/>
  <c r="Q2517" i="4"/>
  <c r="Q2518" i="4"/>
  <c r="Q2519" i="4"/>
  <c r="Q2520" i="4"/>
  <c r="Q2521" i="4"/>
  <c r="Q2522" i="4"/>
  <c r="Q2523" i="4"/>
  <c r="Q2524" i="4"/>
  <c r="Q2525" i="4"/>
  <c r="Q2526" i="4"/>
  <c r="Q2527" i="4"/>
  <c r="Q2528" i="4"/>
  <c r="Q2529" i="4"/>
  <c r="Q2530" i="4"/>
  <c r="Q2531" i="4"/>
  <c r="Q2532" i="4"/>
  <c r="Q2533" i="4"/>
  <c r="Q2534" i="4"/>
  <c r="Q2535" i="4"/>
  <c r="Q2536" i="4"/>
  <c r="Q2537" i="4"/>
  <c r="Q2538" i="4"/>
  <c r="Q2539" i="4"/>
  <c r="Q2540" i="4"/>
  <c r="Q2541" i="4"/>
  <c r="Q2542" i="4"/>
  <c r="Q2543" i="4"/>
  <c r="Q2544" i="4"/>
  <c r="Q2545" i="4"/>
  <c r="Q2546" i="4"/>
  <c r="Q2547" i="4"/>
  <c r="Q2548" i="4"/>
  <c r="Q2549" i="4"/>
  <c r="Q2550" i="4"/>
  <c r="Q2551" i="4"/>
  <c r="Q2552" i="4"/>
  <c r="Q2553" i="4"/>
  <c r="Q2554" i="4"/>
  <c r="Q2555" i="4"/>
  <c r="Q2556" i="4"/>
  <c r="Q2557" i="4"/>
  <c r="Q2558" i="4"/>
  <c r="Q2559" i="4"/>
  <c r="Q2560" i="4"/>
  <c r="Q2561" i="4"/>
  <c r="Q2562" i="4"/>
  <c r="Q2563" i="4"/>
  <c r="Q2564" i="4"/>
  <c r="Q2565" i="4"/>
  <c r="Q2566" i="4"/>
  <c r="Q2567" i="4"/>
  <c r="Q2568" i="4"/>
  <c r="Q2569" i="4"/>
  <c r="Q2570" i="4"/>
  <c r="Q2571" i="4"/>
  <c r="Q2572" i="4"/>
  <c r="Q2573" i="4"/>
  <c r="Q2574" i="4"/>
  <c r="Q2575" i="4"/>
  <c r="Q2576" i="4"/>
  <c r="Q2577" i="4"/>
  <c r="Q2578" i="4"/>
  <c r="Q2579" i="4"/>
  <c r="Q2580" i="4"/>
  <c r="Q2581" i="4"/>
  <c r="Q2582" i="4"/>
  <c r="Q2583" i="4"/>
  <c r="Q2584" i="4"/>
  <c r="Q2585" i="4"/>
  <c r="Q2586" i="4"/>
  <c r="Q2587" i="4"/>
  <c r="Q2588" i="4"/>
  <c r="Q2589" i="4"/>
  <c r="Q2590" i="4"/>
  <c r="Q2591" i="4"/>
  <c r="Q2592" i="4"/>
  <c r="Q2593" i="4"/>
  <c r="Q2594" i="4"/>
  <c r="Q2595" i="4"/>
  <c r="Q2596" i="4"/>
  <c r="Q2597" i="4"/>
  <c r="Q2598" i="4"/>
  <c r="Q2599" i="4"/>
  <c r="Q2600" i="4"/>
  <c r="Q2601" i="4"/>
  <c r="Q2602" i="4"/>
  <c r="Q2603" i="4"/>
  <c r="Q2604" i="4"/>
  <c r="Q2605" i="4"/>
  <c r="Q2606" i="4"/>
  <c r="Q2607" i="4"/>
  <c r="Q2608" i="4"/>
  <c r="Q2609" i="4"/>
  <c r="Q2610" i="4"/>
  <c r="Q2611" i="4"/>
  <c r="Q2612" i="4"/>
  <c r="Q2613" i="4"/>
  <c r="Q2614" i="4"/>
  <c r="Q2615" i="4"/>
  <c r="Q2616" i="4"/>
  <c r="Q2617" i="4"/>
  <c r="Q2618" i="4"/>
  <c r="Q2619" i="4"/>
  <c r="Q2620" i="4"/>
  <c r="Q2621" i="4"/>
  <c r="Q2622" i="4"/>
  <c r="Q2623" i="4"/>
  <c r="Q2624" i="4"/>
  <c r="Q2625" i="4"/>
  <c r="Q2626" i="4"/>
  <c r="Q2627" i="4"/>
  <c r="Q2628" i="4"/>
  <c r="Q2629" i="4"/>
  <c r="Q2630" i="4"/>
  <c r="Q2631" i="4"/>
  <c r="Q2632" i="4"/>
  <c r="Q2633" i="4"/>
  <c r="Q2634" i="4"/>
  <c r="Q2635" i="4"/>
  <c r="Q2636" i="4"/>
  <c r="Q2637" i="4"/>
  <c r="Q2638" i="4"/>
  <c r="Q2639" i="4"/>
  <c r="Q2640" i="4"/>
  <c r="Q2641" i="4"/>
  <c r="Q2642" i="4"/>
  <c r="Q2643" i="4"/>
  <c r="Q2644" i="4"/>
  <c r="Q2645" i="4"/>
  <c r="Q2646" i="4"/>
  <c r="Q2647" i="4"/>
  <c r="Q2648" i="4"/>
  <c r="Q2649" i="4"/>
  <c r="Q2650" i="4"/>
  <c r="Q2651" i="4"/>
  <c r="Q2652" i="4"/>
  <c r="Q2653" i="4"/>
  <c r="Q2654" i="4"/>
  <c r="Q2655" i="4"/>
  <c r="Q2656" i="4"/>
  <c r="Q2657" i="4"/>
  <c r="Q2658" i="4"/>
  <c r="Q2659" i="4"/>
  <c r="Q2660" i="4"/>
  <c r="Q2661" i="4"/>
  <c r="Q2662" i="4"/>
  <c r="Q2663" i="4"/>
  <c r="Q2664" i="4"/>
  <c r="Q2665" i="4"/>
  <c r="Q2666" i="4"/>
  <c r="Q2667" i="4"/>
  <c r="Q2668" i="4"/>
  <c r="Q2669" i="4"/>
  <c r="Q2670" i="4"/>
  <c r="Q2671" i="4"/>
  <c r="Q2672" i="4"/>
  <c r="Q2673" i="4"/>
  <c r="Q2674" i="4"/>
  <c r="Q2675" i="4"/>
  <c r="Q2676" i="4"/>
  <c r="Q2677" i="4"/>
  <c r="Q2678" i="4"/>
  <c r="Q2679" i="4"/>
  <c r="Q2680" i="4"/>
  <c r="Q2681" i="4"/>
  <c r="Q2682" i="4"/>
  <c r="Q2683" i="4"/>
  <c r="Q2684" i="4"/>
  <c r="Q2685" i="4"/>
  <c r="Q2686" i="4"/>
  <c r="Q2687" i="4"/>
  <c r="Q2688" i="4"/>
  <c r="Q2689" i="4"/>
  <c r="Q2690" i="4"/>
  <c r="Q2691" i="4"/>
  <c r="Q2692" i="4"/>
  <c r="Q2693" i="4"/>
  <c r="Q2694" i="4"/>
  <c r="Q2695" i="4"/>
  <c r="Q2696" i="4"/>
  <c r="Q2697" i="4"/>
  <c r="Q2698" i="4"/>
  <c r="Q2699" i="4"/>
  <c r="Q2700" i="4"/>
  <c r="Q2701" i="4"/>
  <c r="Q2702" i="4"/>
  <c r="Q2703" i="4"/>
  <c r="Q2704" i="4"/>
  <c r="Q2705" i="4"/>
  <c r="Q2706" i="4"/>
  <c r="Q2707" i="4"/>
  <c r="Q2708" i="4"/>
  <c r="Q2709" i="4"/>
  <c r="Q2710" i="4"/>
  <c r="Q2711" i="4"/>
  <c r="Q2712" i="4"/>
  <c r="Q2713" i="4"/>
  <c r="Q2714" i="4"/>
  <c r="Q2715" i="4"/>
  <c r="Q2716" i="4"/>
  <c r="Q2717" i="4"/>
  <c r="Q2718" i="4"/>
  <c r="Q2719" i="4"/>
  <c r="Q2720" i="4"/>
  <c r="Q2721" i="4"/>
  <c r="Q2722" i="4"/>
  <c r="Q2723" i="4"/>
  <c r="Q2724" i="4"/>
  <c r="Q2725" i="4"/>
  <c r="Q2726" i="4"/>
  <c r="Q2727" i="4"/>
  <c r="Q2728" i="4"/>
  <c r="Q2729" i="4"/>
  <c r="Q2730" i="4"/>
  <c r="Q2731" i="4"/>
  <c r="Q2732" i="4"/>
  <c r="Q2733" i="4"/>
  <c r="Q2734" i="4"/>
  <c r="Q2735" i="4"/>
  <c r="Q2736" i="4"/>
  <c r="Q2737" i="4"/>
  <c r="Q2738" i="4"/>
  <c r="Q2739" i="4"/>
  <c r="Q2740" i="4"/>
  <c r="Q2741" i="4"/>
  <c r="Q2742" i="4"/>
  <c r="Q2743" i="4"/>
  <c r="Q2744" i="4"/>
  <c r="Q2745" i="4"/>
  <c r="Q2746" i="4"/>
  <c r="Q2747" i="4"/>
  <c r="Q2748" i="4"/>
  <c r="Q2749" i="4"/>
  <c r="Q2750" i="4"/>
  <c r="Q2751" i="4"/>
  <c r="Q2752" i="4"/>
  <c r="Q2753" i="4"/>
  <c r="Q2754" i="4"/>
  <c r="Q2755" i="4"/>
  <c r="Q2756" i="4"/>
  <c r="Q2757" i="4"/>
  <c r="Q2758" i="4"/>
  <c r="Q2759" i="4"/>
  <c r="Q2760" i="4"/>
  <c r="Q2761" i="4"/>
  <c r="Q2762" i="4"/>
  <c r="Q2763" i="4"/>
  <c r="Q2764" i="4"/>
  <c r="Q2765" i="4"/>
  <c r="Q2766" i="4"/>
  <c r="Q2767" i="4"/>
  <c r="Q2768" i="4"/>
  <c r="Q2769" i="4"/>
  <c r="Q2770" i="4"/>
  <c r="Q2771" i="4"/>
  <c r="Q2772" i="4"/>
  <c r="Q2773" i="4"/>
  <c r="Q2774" i="4"/>
  <c r="Q2775" i="4"/>
  <c r="Q2776" i="4"/>
  <c r="Q2777" i="4"/>
  <c r="Q2778" i="4"/>
  <c r="Q2779" i="4"/>
  <c r="Q2780" i="4"/>
  <c r="Q2781" i="4"/>
  <c r="Q2782" i="4"/>
  <c r="Q2783" i="4"/>
  <c r="Q2784" i="4"/>
  <c r="Q2785" i="4"/>
  <c r="Q2786" i="4"/>
  <c r="Q2787" i="4"/>
  <c r="Q2788" i="4"/>
  <c r="Q2789" i="4"/>
  <c r="Q2790" i="4"/>
  <c r="Q2791" i="4"/>
  <c r="Q2792" i="4"/>
  <c r="Q2793" i="4"/>
  <c r="Q2794" i="4"/>
  <c r="Q2795" i="4"/>
  <c r="Q2796" i="4"/>
  <c r="Q2797" i="4"/>
  <c r="Q2798" i="4"/>
  <c r="Q2799" i="4"/>
  <c r="Q2800" i="4"/>
  <c r="Q2801" i="4"/>
  <c r="Q2802" i="4"/>
  <c r="Q2803" i="4"/>
  <c r="Q2804" i="4"/>
  <c r="Q2805" i="4"/>
  <c r="Q2806" i="4"/>
  <c r="Q2807" i="4"/>
  <c r="Q2808" i="4"/>
  <c r="Q2809" i="4"/>
  <c r="Q2810" i="4"/>
  <c r="Q2811" i="4"/>
  <c r="Q2812" i="4"/>
  <c r="Q2813" i="4"/>
  <c r="Q2814" i="4"/>
  <c r="Q2815" i="4"/>
  <c r="Q2816" i="4"/>
  <c r="Q2817" i="4"/>
  <c r="Q2818" i="4"/>
  <c r="Q2819" i="4"/>
  <c r="Q2820" i="4"/>
  <c r="Q2821" i="4"/>
  <c r="Q2822" i="4"/>
  <c r="Q2823" i="4"/>
  <c r="Q2824" i="4"/>
  <c r="Q2825" i="4"/>
  <c r="Q2826" i="4"/>
  <c r="Q2827" i="4"/>
  <c r="Q2828" i="4"/>
  <c r="Q2829" i="4"/>
  <c r="Q2830" i="4"/>
  <c r="Q2831" i="4"/>
  <c r="Q2832" i="4"/>
  <c r="Q2833" i="4"/>
  <c r="Q2834" i="4"/>
  <c r="Q2835" i="4"/>
  <c r="Q2836" i="4"/>
  <c r="Q2837" i="4"/>
  <c r="Q2838" i="4"/>
  <c r="Q2839" i="4"/>
  <c r="Q2840" i="4"/>
  <c r="Q2841" i="4"/>
  <c r="Q2842" i="4"/>
  <c r="Q2843" i="4"/>
  <c r="Q2844" i="4"/>
  <c r="Q2845" i="4"/>
  <c r="Q2846" i="4"/>
  <c r="Q2847" i="4"/>
  <c r="Q2848" i="4"/>
  <c r="Q2849" i="4"/>
  <c r="Q2850" i="4"/>
  <c r="Q2851" i="4"/>
  <c r="Q2852" i="4"/>
  <c r="Q2853" i="4"/>
  <c r="Q2854" i="4"/>
  <c r="Q2855" i="4"/>
  <c r="Q2856" i="4"/>
  <c r="Q2857" i="4"/>
  <c r="Q2858" i="4"/>
  <c r="Q2859" i="4"/>
  <c r="Q2860" i="4"/>
  <c r="Q2861" i="4"/>
  <c r="Q2862" i="4"/>
  <c r="Q2863" i="4"/>
  <c r="Q2864" i="4"/>
  <c r="Q2865" i="4"/>
  <c r="Q2866" i="4"/>
  <c r="Q2867" i="4"/>
  <c r="Q2868" i="4"/>
  <c r="Q2869" i="4"/>
  <c r="Q2870" i="4"/>
  <c r="Q2871" i="4"/>
  <c r="Q2872" i="4"/>
  <c r="Q2873" i="4"/>
  <c r="Q2874" i="4"/>
  <c r="Q2875" i="4"/>
  <c r="Q2876" i="4"/>
  <c r="Q2877" i="4"/>
  <c r="Q2878" i="4"/>
  <c r="Q2879" i="4"/>
  <c r="Q2880" i="4"/>
  <c r="Q2881" i="4"/>
  <c r="Q2882" i="4"/>
  <c r="Q2883" i="4"/>
  <c r="Q2884" i="4"/>
  <c r="Q2885" i="4"/>
  <c r="Q2886" i="4"/>
  <c r="Q2887" i="4"/>
  <c r="Q2888" i="4"/>
  <c r="Q2889" i="4"/>
  <c r="Q2890" i="4"/>
  <c r="Q2891" i="4"/>
  <c r="Q2892" i="4"/>
  <c r="Q2893" i="4"/>
  <c r="Q2894" i="4"/>
  <c r="Q2895" i="4"/>
  <c r="Q2896" i="4"/>
  <c r="Q2897" i="4"/>
  <c r="Q2898" i="4"/>
  <c r="Q2899" i="4"/>
  <c r="Q2900" i="4"/>
  <c r="Q2901" i="4"/>
  <c r="Q2902" i="4"/>
  <c r="Q2903" i="4"/>
  <c r="Q2904" i="4"/>
  <c r="Q2905" i="4"/>
  <c r="Q2906" i="4"/>
  <c r="Q2907" i="4"/>
  <c r="Q2908" i="4"/>
  <c r="Q2909" i="4"/>
  <c r="Q2910" i="4"/>
  <c r="Q2911" i="4"/>
  <c r="Q2912" i="4"/>
  <c r="Q2913" i="4"/>
  <c r="Q2914" i="4"/>
  <c r="Q2915" i="4"/>
  <c r="Q2916" i="4"/>
  <c r="Q2917" i="4"/>
  <c r="Q2918" i="4"/>
  <c r="Q2919" i="4"/>
  <c r="Q2920" i="4"/>
  <c r="Q2921" i="4"/>
  <c r="Q2922" i="4"/>
  <c r="Q2923" i="4"/>
  <c r="Q2924" i="4"/>
  <c r="Q2925" i="4"/>
  <c r="Q2926" i="4"/>
  <c r="Q2927" i="4"/>
  <c r="Q2928" i="4"/>
  <c r="Q2929" i="4"/>
  <c r="Q2930" i="4"/>
  <c r="Q2931" i="4"/>
  <c r="Q2932" i="4"/>
  <c r="Q2933" i="4"/>
  <c r="Q2934" i="4"/>
  <c r="Q2935" i="4"/>
  <c r="Q2936" i="4"/>
  <c r="Q2937" i="4"/>
  <c r="Q2938" i="4"/>
  <c r="Q2939" i="4"/>
  <c r="Q2940" i="4"/>
  <c r="Q2941" i="4"/>
  <c r="Q2942" i="4"/>
  <c r="Q2943" i="4"/>
  <c r="Q2944" i="4"/>
  <c r="Q2945" i="4"/>
  <c r="Q2946" i="4"/>
  <c r="Q2947" i="4"/>
  <c r="Q2948" i="4"/>
  <c r="Q2949" i="4"/>
  <c r="Q2950" i="4"/>
  <c r="Q2951" i="4"/>
  <c r="Q2952" i="4"/>
  <c r="Q2953" i="4"/>
  <c r="Q2954" i="4"/>
  <c r="Q2955" i="4"/>
  <c r="Q2956" i="4"/>
  <c r="Q2957" i="4"/>
  <c r="Q2958" i="4"/>
  <c r="Q2959" i="4"/>
  <c r="Q2960" i="4"/>
  <c r="Q2961" i="4"/>
  <c r="Q2962" i="4"/>
  <c r="Q2963" i="4"/>
  <c r="Q2964" i="4"/>
  <c r="Q2965" i="4"/>
  <c r="Q2966" i="4"/>
  <c r="Q2967" i="4"/>
  <c r="Q2968" i="4"/>
  <c r="Q2969" i="4"/>
  <c r="Q2970" i="4"/>
  <c r="Q2971" i="4"/>
  <c r="Q2972" i="4"/>
  <c r="Q2973" i="4"/>
  <c r="Q2974" i="4"/>
  <c r="Q2975" i="4"/>
  <c r="Q2976" i="4"/>
  <c r="Q2977" i="4"/>
  <c r="Q2978" i="4"/>
  <c r="Q2979" i="4"/>
  <c r="Q2980" i="4"/>
  <c r="Q2981" i="4"/>
  <c r="Q2982" i="4"/>
  <c r="Q2983" i="4"/>
  <c r="Q2984" i="4"/>
  <c r="Q2985" i="4"/>
  <c r="Q2986" i="4"/>
  <c r="Q2987" i="4"/>
  <c r="Q2988" i="4"/>
  <c r="Q2989" i="4"/>
  <c r="Q2990" i="4"/>
  <c r="Q2991" i="4"/>
  <c r="Q2992" i="4"/>
  <c r="Q2993" i="4"/>
  <c r="Q2994" i="4"/>
  <c r="Q2995" i="4"/>
  <c r="Q2996" i="4"/>
  <c r="Q2997" i="4"/>
  <c r="Q2998" i="4"/>
  <c r="Q2999" i="4"/>
  <c r="Q3000" i="4"/>
  <c r="Q3001" i="4"/>
  <c r="Q3002" i="4"/>
  <c r="Q3003" i="4"/>
  <c r="Q3004" i="4"/>
  <c r="Q3005" i="4"/>
  <c r="Q3006" i="4"/>
  <c r="Q3007" i="4"/>
  <c r="Q3008" i="4"/>
  <c r="Q3009" i="4"/>
  <c r="Q3010" i="4"/>
  <c r="Q3011" i="4"/>
  <c r="Q3012" i="4"/>
  <c r="Q3013" i="4"/>
  <c r="Q3014" i="4"/>
  <c r="Q3015" i="4"/>
  <c r="Q3016" i="4"/>
  <c r="Q3017" i="4"/>
  <c r="Q3018" i="4"/>
  <c r="Q3019" i="4"/>
  <c r="Q3020" i="4"/>
  <c r="Q3021" i="4"/>
  <c r="Q3022" i="4"/>
  <c r="Q3023" i="4"/>
  <c r="Q3024" i="4"/>
  <c r="Q3025" i="4"/>
  <c r="Q3026" i="4"/>
  <c r="Q3027" i="4"/>
  <c r="Q3028" i="4"/>
  <c r="Q3029" i="4"/>
  <c r="Q3030" i="4"/>
  <c r="Q3031" i="4"/>
  <c r="Q3032" i="4"/>
  <c r="Q3033" i="4"/>
  <c r="Q3034" i="4"/>
  <c r="Q3035" i="4"/>
  <c r="Q3036" i="4"/>
  <c r="Q3037" i="4"/>
  <c r="Q3038" i="4"/>
  <c r="Q3039" i="4"/>
  <c r="Q3040" i="4"/>
  <c r="Q3041" i="4"/>
  <c r="Q3042" i="4"/>
  <c r="Q3043" i="4"/>
  <c r="Q3044" i="4"/>
  <c r="Q3045" i="4"/>
  <c r="Q3046" i="4"/>
  <c r="Q3047" i="4"/>
  <c r="Q3048" i="4"/>
  <c r="Q3049" i="4"/>
  <c r="Q3050" i="4"/>
  <c r="Q3051" i="4"/>
  <c r="Q3052" i="4"/>
  <c r="Q3053" i="4"/>
  <c r="Q3054" i="4"/>
  <c r="Q3055" i="4"/>
  <c r="Q3056" i="4"/>
  <c r="Q3057" i="4"/>
  <c r="Q3058" i="4"/>
  <c r="Q3059" i="4"/>
  <c r="Q3060" i="4"/>
  <c r="Q3061" i="4"/>
  <c r="Q3062" i="4"/>
  <c r="Q3063" i="4"/>
  <c r="Q3064" i="4"/>
  <c r="Q3065" i="4"/>
  <c r="Q3066" i="4"/>
  <c r="Q3067" i="4"/>
  <c r="Q3068" i="4"/>
  <c r="Q3069" i="4"/>
  <c r="Q3070" i="4"/>
  <c r="Q3071" i="4"/>
  <c r="Q3072" i="4"/>
  <c r="Q3073" i="4"/>
  <c r="Q3074" i="4"/>
  <c r="Q3075" i="4"/>
  <c r="Q3076" i="4"/>
  <c r="Q3077" i="4"/>
  <c r="Q3078" i="4"/>
  <c r="Q3079" i="4"/>
  <c r="Q3080" i="4"/>
  <c r="Q3081" i="4"/>
  <c r="Q3082" i="4"/>
  <c r="Q3083" i="4"/>
  <c r="Q3084" i="4"/>
  <c r="Q3085" i="4"/>
  <c r="Q3086" i="4"/>
  <c r="Q3087" i="4"/>
  <c r="Q3088" i="4"/>
  <c r="Q3089" i="4"/>
  <c r="Q3090" i="4"/>
  <c r="Q3091" i="4"/>
  <c r="Q3092" i="4"/>
  <c r="Q3093" i="4"/>
  <c r="Q3094" i="4"/>
  <c r="Q3095" i="4"/>
  <c r="Q3096" i="4"/>
  <c r="Q3097" i="4"/>
  <c r="Q3098" i="4"/>
  <c r="Q3099" i="4"/>
  <c r="Q3100" i="4"/>
  <c r="Q3101" i="4"/>
  <c r="Q3102" i="4"/>
  <c r="Q3103" i="4"/>
  <c r="Q3104" i="4"/>
  <c r="Q3105" i="4"/>
  <c r="Q3106" i="4"/>
  <c r="Q3107" i="4"/>
  <c r="Q3108" i="4"/>
  <c r="Q3109" i="4"/>
  <c r="Q3110" i="4"/>
  <c r="Q3111" i="4"/>
  <c r="Q3112" i="4"/>
  <c r="Q3113" i="4"/>
  <c r="Q3114" i="4"/>
  <c r="Q3115" i="4"/>
  <c r="Q3116" i="4"/>
  <c r="Q3117" i="4"/>
  <c r="Q3118" i="4"/>
  <c r="Q3119" i="4"/>
  <c r="Q3120" i="4"/>
  <c r="Q3121" i="4"/>
  <c r="Q3122" i="4"/>
  <c r="Q3123" i="4"/>
  <c r="Q3124" i="4"/>
  <c r="Q3125" i="4"/>
  <c r="Q3126" i="4"/>
  <c r="Q3127" i="4"/>
  <c r="Q3128" i="4"/>
  <c r="Q3129" i="4"/>
  <c r="Q3130" i="4"/>
  <c r="Q3131" i="4"/>
  <c r="Q3132" i="4"/>
  <c r="Q3133" i="4"/>
  <c r="Q3134" i="4"/>
  <c r="Q3135" i="4"/>
  <c r="Q3136" i="4"/>
  <c r="Q3137" i="4"/>
  <c r="Q3138" i="4"/>
  <c r="Q3139" i="4"/>
  <c r="Q3140" i="4"/>
  <c r="Q3141" i="4"/>
  <c r="Q3142" i="4"/>
  <c r="Q3143" i="4"/>
  <c r="Q3144" i="4"/>
  <c r="Q3145" i="4"/>
  <c r="Q3146" i="4"/>
  <c r="Q3147" i="4"/>
  <c r="Q3148" i="4"/>
  <c r="Q3149" i="4"/>
  <c r="Q3150" i="4"/>
  <c r="Q3151" i="4"/>
  <c r="Q3152" i="4"/>
  <c r="Q3153" i="4"/>
  <c r="Q3154" i="4"/>
  <c r="Q3155" i="4"/>
  <c r="Q3156" i="4"/>
  <c r="Q3157" i="4"/>
  <c r="Q3158" i="4"/>
  <c r="Q3159" i="4"/>
  <c r="Q3160" i="4"/>
  <c r="Q3161" i="4"/>
  <c r="Q3162" i="4"/>
  <c r="Q3163" i="4"/>
  <c r="Q3164" i="4"/>
  <c r="Q3165" i="4"/>
  <c r="Q3166" i="4"/>
  <c r="Q3167" i="4"/>
  <c r="Q3168" i="4"/>
  <c r="Q3169" i="4"/>
  <c r="Q3170" i="4"/>
  <c r="Q3171" i="4"/>
  <c r="Q3172" i="4"/>
  <c r="Q3173" i="4"/>
  <c r="Q3174" i="4"/>
  <c r="Q3175" i="4"/>
  <c r="Q3176" i="4"/>
  <c r="Q3177" i="4"/>
  <c r="Q3178" i="4"/>
  <c r="Q3179" i="4"/>
  <c r="Q3180" i="4"/>
  <c r="Q3181" i="4"/>
  <c r="Q3182" i="4"/>
  <c r="Q3183" i="4"/>
  <c r="Q3184" i="4"/>
  <c r="Q3185" i="4"/>
  <c r="Q3186" i="4"/>
  <c r="Q3187" i="4"/>
  <c r="Q3188" i="4"/>
  <c r="Q3189" i="4"/>
  <c r="Q3190" i="4"/>
  <c r="Q3191" i="4"/>
  <c r="Q3192" i="4"/>
  <c r="Q3193" i="4"/>
  <c r="Q3194" i="4"/>
  <c r="Q3195" i="4"/>
  <c r="Q3196" i="4"/>
  <c r="Q3197" i="4"/>
  <c r="Q3198" i="4"/>
  <c r="Q3199" i="4"/>
  <c r="Q3200" i="4"/>
  <c r="Q3201" i="4"/>
  <c r="Q3202" i="4"/>
  <c r="Q3203" i="4"/>
  <c r="Q3204" i="4"/>
  <c r="Q3205" i="4"/>
  <c r="Q3206" i="4"/>
  <c r="Q3207" i="4"/>
  <c r="Q3208" i="4"/>
  <c r="Q3209" i="4"/>
  <c r="Q3210" i="4"/>
  <c r="Q3211" i="4"/>
  <c r="Q3212" i="4"/>
  <c r="Q3213" i="4"/>
  <c r="Q3214" i="4"/>
  <c r="Q3215" i="4"/>
  <c r="Q3216" i="4"/>
  <c r="Q3217" i="4"/>
  <c r="Q3218" i="4"/>
  <c r="Q3219" i="4"/>
  <c r="Q3220" i="4"/>
  <c r="Q3221" i="4"/>
  <c r="Q3222" i="4"/>
  <c r="Q3223" i="4"/>
  <c r="Q3224" i="4"/>
  <c r="Q3225" i="4"/>
  <c r="Q3226" i="4"/>
  <c r="Q3227" i="4"/>
  <c r="Q3228" i="4"/>
  <c r="Q3229" i="4"/>
  <c r="Q3230" i="4"/>
  <c r="Q3231" i="4"/>
  <c r="Q3232" i="4"/>
  <c r="Q3233" i="4"/>
  <c r="Q3234" i="4"/>
  <c r="Q3235" i="4"/>
  <c r="Q3236" i="4"/>
  <c r="Q3237" i="4"/>
  <c r="Q3238" i="4"/>
  <c r="Q3239" i="4"/>
  <c r="Q3240" i="4"/>
  <c r="Q3241" i="4"/>
  <c r="Q3242" i="4"/>
  <c r="Q3243" i="4"/>
  <c r="Q3244" i="4"/>
  <c r="Q3245" i="4"/>
  <c r="Q3246" i="4"/>
  <c r="Q3247" i="4"/>
  <c r="Q3248" i="4"/>
  <c r="Q3249" i="4"/>
  <c r="Q3250" i="4"/>
  <c r="Q3251" i="4"/>
  <c r="Q3252" i="4"/>
  <c r="Q3253" i="4"/>
  <c r="Q3254" i="4"/>
  <c r="Q3255" i="4"/>
  <c r="Q3256" i="4"/>
  <c r="Q3257" i="4"/>
  <c r="Q3258" i="4"/>
  <c r="Q3259" i="4"/>
  <c r="Q3260" i="4"/>
  <c r="Q3261" i="4"/>
  <c r="Q3262" i="4"/>
  <c r="Q3263" i="4"/>
  <c r="Q3264" i="4"/>
  <c r="Q3265" i="4"/>
  <c r="Q3266" i="4"/>
  <c r="Q3267" i="4"/>
  <c r="Q3268" i="4"/>
  <c r="Q3269" i="4"/>
  <c r="Q3270" i="4"/>
  <c r="Q3271" i="4"/>
  <c r="Q3272" i="4"/>
  <c r="Q3273" i="4"/>
  <c r="Q3274" i="4"/>
  <c r="Q3275" i="4"/>
  <c r="Q3276" i="4"/>
  <c r="Q3277" i="4"/>
  <c r="Q3278" i="4"/>
  <c r="Q3279" i="4"/>
  <c r="Q3280" i="4"/>
  <c r="Q3281" i="4"/>
  <c r="Q3282" i="4"/>
  <c r="Q3283" i="4"/>
  <c r="Q3284" i="4"/>
  <c r="Q3285" i="4"/>
  <c r="Q3286" i="4"/>
  <c r="Q3287" i="4"/>
  <c r="Q3288" i="4"/>
  <c r="Q3289" i="4"/>
  <c r="Q3290" i="4"/>
  <c r="Q3291" i="4"/>
  <c r="Q3292" i="4"/>
  <c r="Q3293" i="4"/>
  <c r="Q3294" i="4"/>
  <c r="Q3295" i="4"/>
  <c r="Q3296" i="4"/>
  <c r="Q3297" i="4"/>
  <c r="Q3298" i="4"/>
  <c r="Q3299" i="4"/>
  <c r="Q3300" i="4"/>
  <c r="Q3301" i="4"/>
  <c r="Q3302" i="4"/>
  <c r="Q3303" i="4"/>
  <c r="Q3304" i="4"/>
  <c r="Q3305" i="4"/>
  <c r="Q3306" i="4"/>
  <c r="Q3307" i="4"/>
  <c r="Q3308" i="4"/>
  <c r="Q3309" i="4"/>
  <c r="Q3310" i="4"/>
  <c r="Q3311" i="4"/>
  <c r="Q3312" i="4"/>
  <c r="Q3313" i="4"/>
  <c r="Q3314" i="4"/>
  <c r="Q3315" i="4"/>
  <c r="Q3316" i="4"/>
  <c r="Q3317" i="4"/>
  <c r="Q3318" i="4"/>
  <c r="Q3319" i="4"/>
  <c r="Q3320" i="4"/>
  <c r="Q3321" i="4"/>
  <c r="Q3322" i="4"/>
  <c r="Q3323" i="4"/>
  <c r="Q3324" i="4"/>
  <c r="Q3325" i="4"/>
  <c r="Q3326" i="4"/>
  <c r="Q3327" i="4"/>
  <c r="Q3328" i="4"/>
  <c r="Q3329" i="4"/>
  <c r="Q3330" i="4"/>
  <c r="Q3331" i="4"/>
  <c r="Q3332" i="4"/>
  <c r="Q3333" i="4"/>
  <c r="Q3334" i="4"/>
  <c r="Q3335" i="4"/>
  <c r="Q3336" i="4"/>
  <c r="Q3337" i="4"/>
  <c r="Q3338" i="4"/>
  <c r="Q3339" i="4"/>
  <c r="Q3340" i="4"/>
  <c r="Q3341" i="4"/>
  <c r="Q3342" i="4"/>
  <c r="Q3343" i="4"/>
  <c r="Q3344" i="4"/>
  <c r="Q3345" i="4"/>
  <c r="Q3346" i="4"/>
  <c r="Q3347" i="4"/>
  <c r="Q3348" i="4"/>
  <c r="Q3349" i="4"/>
  <c r="Q3350" i="4"/>
  <c r="Q3351" i="4"/>
  <c r="Q3352" i="4"/>
  <c r="Q3353" i="4"/>
  <c r="Q3354" i="4"/>
  <c r="Q3355" i="4"/>
  <c r="Q3356" i="4"/>
  <c r="Q3357" i="4"/>
  <c r="Q3358" i="4"/>
  <c r="Q3359" i="4"/>
  <c r="Q3360" i="4"/>
  <c r="Q3361" i="4"/>
  <c r="Q3362" i="4"/>
  <c r="Q3363" i="4"/>
  <c r="Q3364" i="4"/>
  <c r="Q3365" i="4"/>
  <c r="Q3366" i="4"/>
  <c r="Q3367" i="4"/>
  <c r="Q3368" i="4"/>
  <c r="Q3369" i="4"/>
  <c r="Q3370" i="4"/>
  <c r="Q3371" i="4"/>
  <c r="Q3372" i="4"/>
  <c r="Q3373" i="4"/>
  <c r="Q3374" i="4"/>
  <c r="Q3375" i="4"/>
  <c r="Q3376" i="4"/>
  <c r="Q3377" i="4"/>
  <c r="Q3378" i="4"/>
  <c r="Q3379" i="4"/>
  <c r="Q3380" i="4"/>
  <c r="Q3381" i="4"/>
  <c r="Q3382" i="4"/>
  <c r="Q3383" i="4"/>
  <c r="Q3384" i="4"/>
  <c r="Q3385" i="4"/>
  <c r="Q3386" i="4"/>
  <c r="Q3387" i="4"/>
  <c r="Q3388" i="4"/>
  <c r="Q3389" i="4"/>
  <c r="Q3390" i="4"/>
  <c r="Q3391" i="4"/>
  <c r="Q3392" i="4"/>
  <c r="Q3393" i="4"/>
  <c r="Q3394" i="4"/>
  <c r="Q3395" i="4"/>
  <c r="Q3396" i="4"/>
  <c r="Q3397" i="4"/>
  <c r="Q3398" i="4"/>
  <c r="Q3399" i="4"/>
  <c r="Q3400" i="4"/>
  <c r="Q3401" i="4"/>
  <c r="Q3402" i="4"/>
  <c r="Q3403" i="4"/>
  <c r="Q3404" i="4"/>
  <c r="Q3405" i="4"/>
  <c r="Q3406" i="4"/>
  <c r="Q3407" i="4"/>
  <c r="Q3408" i="4"/>
  <c r="Q3409" i="4"/>
  <c r="Q3410" i="4"/>
  <c r="Q3411" i="4"/>
  <c r="Q3412" i="4"/>
  <c r="Q3413" i="4"/>
  <c r="Q3414" i="4"/>
  <c r="Q3415" i="4"/>
  <c r="Q3416" i="4"/>
  <c r="Q3417" i="4"/>
  <c r="Q3418" i="4"/>
  <c r="Q3419" i="4"/>
  <c r="Q3420" i="4"/>
  <c r="Q3421" i="4"/>
  <c r="Q3422" i="4"/>
  <c r="Q3423" i="4"/>
  <c r="Q3424" i="4"/>
  <c r="Q3425" i="4"/>
  <c r="Q3426" i="4"/>
  <c r="Q3427" i="4"/>
  <c r="Q3428" i="4"/>
  <c r="Q3429" i="4"/>
  <c r="Q3430" i="4"/>
  <c r="Q3431" i="4"/>
  <c r="Q3432" i="4"/>
  <c r="Q3433" i="4"/>
  <c r="Q3434" i="4"/>
  <c r="Q3435" i="4"/>
  <c r="Q3436" i="4"/>
  <c r="Q3437" i="4"/>
  <c r="Q3438" i="4"/>
  <c r="Q3439" i="4"/>
  <c r="Q3440" i="4"/>
  <c r="Q3441" i="4"/>
  <c r="Q3442" i="4"/>
  <c r="Q3443" i="4"/>
  <c r="Q3444" i="4"/>
  <c r="Q3445" i="4"/>
  <c r="Q3446" i="4"/>
  <c r="Q3447" i="4"/>
  <c r="Q3448" i="4"/>
  <c r="Q3449" i="4"/>
  <c r="Q3450" i="4"/>
  <c r="Q3451" i="4"/>
  <c r="Q3452" i="4"/>
  <c r="Q3453" i="4"/>
  <c r="Q3454" i="4"/>
  <c r="Q3455" i="4"/>
  <c r="Q3456" i="4"/>
  <c r="Q3457" i="4"/>
  <c r="Q3458" i="4"/>
  <c r="Q3459" i="4"/>
  <c r="Q3460" i="4"/>
  <c r="Q3461" i="4"/>
  <c r="Q3462" i="4"/>
  <c r="Q3463" i="4"/>
  <c r="Q3464" i="4"/>
  <c r="Q3465" i="4"/>
  <c r="Q3466" i="4"/>
  <c r="Q3467" i="4"/>
  <c r="Q3468" i="4"/>
  <c r="Q3469" i="4"/>
  <c r="Q3470" i="4"/>
  <c r="Q3471" i="4"/>
  <c r="Q3472" i="4"/>
  <c r="Q3473" i="4"/>
  <c r="Q3474" i="4"/>
  <c r="Q3475" i="4"/>
  <c r="Q3476" i="4"/>
  <c r="Q3477" i="4"/>
  <c r="Q3478" i="4"/>
  <c r="Q3479" i="4"/>
  <c r="Q3480" i="4"/>
  <c r="Q3481" i="4"/>
  <c r="Q3482" i="4"/>
  <c r="Q3483" i="4"/>
  <c r="Q3484" i="4"/>
  <c r="Q3485" i="4"/>
  <c r="Q3486" i="4"/>
  <c r="Q3487" i="4"/>
  <c r="Q3488" i="4"/>
  <c r="Q3489" i="4"/>
  <c r="Q3490" i="4"/>
  <c r="Q3491" i="4"/>
  <c r="Q3492" i="4"/>
  <c r="Q3493" i="4"/>
  <c r="Q3494" i="4"/>
  <c r="Q3495" i="4"/>
  <c r="Q3496" i="4"/>
  <c r="Q3497" i="4"/>
  <c r="Q3498" i="4"/>
  <c r="Q3499" i="4"/>
  <c r="Q3500" i="4"/>
  <c r="Q3501" i="4"/>
  <c r="Q3502" i="4"/>
  <c r="Q3503" i="4"/>
  <c r="Q3504" i="4"/>
  <c r="Q3505" i="4"/>
  <c r="Q3506" i="4"/>
  <c r="Q3507" i="4"/>
  <c r="Q3508" i="4"/>
  <c r="Q3509" i="4"/>
  <c r="Q3510" i="4"/>
  <c r="Q3511" i="4"/>
  <c r="Q3512" i="4"/>
  <c r="Q3513" i="4"/>
  <c r="Q3514" i="4"/>
  <c r="Q3515" i="4"/>
  <c r="Q3516" i="4"/>
  <c r="Q3517" i="4"/>
  <c r="Q3518" i="4"/>
  <c r="Q3519" i="4"/>
  <c r="Q3520" i="4"/>
  <c r="Q3521" i="4"/>
  <c r="Q3522" i="4"/>
  <c r="Q3523" i="4"/>
  <c r="Q3524" i="4"/>
  <c r="Q3525" i="4"/>
  <c r="Q3526" i="4"/>
  <c r="Q3527" i="4"/>
  <c r="Q3528" i="4"/>
  <c r="Q3529" i="4"/>
  <c r="Q3530" i="4"/>
  <c r="Q3531" i="4"/>
  <c r="Q3532" i="4"/>
  <c r="Q3533" i="4"/>
  <c r="Q3534" i="4"/>
  <c r="Q3535" i="4"/>
  <c r="Q3536" i="4"/>
  <c r="Q3537" i="4"/>
  <c r="Q3538" i="4"/>
  <c r="Q3539" i="4"/>
  <c r="Q3540" i="4"/>
  <c r="Q3541" i="4"/>
  <c r="Q3542" i="4"/>
  <c r="Q3543" i="4"/>
  <c r="Q3544" i="4"/>
  <c r="Q3545" i="4"/>
  <c r="Q3546" i="4"/>
  <c r="Q3547" i="4"/>
  <c r="Q3548" i="4"/>
  <c r="Q3549" i="4"/>
  <c r="Q3550" i="4"/>
  <c r="Q3551" i="4"/>
  <c r="Q3552" i="4"/>
  <c r="Q3553" i="4"/>
  <c r="Q3554" i="4"/>
  <c r="Q3555" i="4"/>
  <c r="Q3556" i="4"/>
  <c r="Q3557" i="4"/>
  <c r="Q3558" i="4"/>
  <c r="Q3559" i="4"/>
  <c r="Q3560" i="4"/>
  <c r="Q3561" i="4"/>
  <c r="Q3562" i="4"/>
  <c r="Q3563" i="4"/>
  <c r="Q3564" i="4"/>
  <c r="Q3565" i="4"/>
  <c r="Q3566" i="4"/>
  <c r="Q3567" i="4"/>
  <c r="Q3568" i="4"/>
  <c r="Q3569" i="4"/>
  <c r="Q3570" i="4"/>
  <c r="Q3571" i="4"/>
  <c r="Q3572" i="4"/>
  <c r="Q3573" i="4"/>
  <c r="Q3574" i="4"/>
  <c r="Q3575" i="4"/>
  <c r="Q3576" i="4"/>
  <c r="Q3577" i="4"/>
  <c r="Q3578" i="4"/>
  <c r="Q3579" i="4"/>
  <c r="Q3580" i="4"/>
  <c r="Q3581" i="4"/>
  <c r="Q3582" i="4"/>
  <c r="Q3583" i="4"/>
  <c r="Q3584" i="4"/>
  <c r="Q3585" i="4"/>
  <c r="Q3586" i="4"/>
  <c r="Q3587" i="4"/>
  <c r="Q3588" i="4"/>
  <c r="Q3589" i="4"/>
  <c r="Q3590" i="4"/>
  <c r="Q3591" i="4"/>
  <c r="Q3592" i="4"/>
  <c r="Q3593" i="4"/>
  <c r="Q3594" i="4"/>
  <c r="Q3595" i="4"/>
  <c r="Q3596" i="4"/>
  <c r="Q3597" i="4"/>
  <c r="Q3598" i="4"/>
  <c r="Q3599" i="4"/>
  <c r="Q3600" i="4"/>
  <c r="Q3601" i="4"/>
  <c r="Q3602" i="4"/>
  <c r="Q3603" i="4"/>
  <c r="Q3604" i="4"/>
  <c r="Q3605" i="4"/>
  <c r="Q3606" i="4"/>
  <c r="Q3607" i="4"/>
  <c r="Q3608" i="4"/>
  <c r="Q3609" i="4"/>
  <c r="Q3610" i="4"/>
  <c r="Q3611" i="4"/>
  <c r="Q3612" i="4"/>
  <c r="Q3613" i="4"/>
  <c r="Q3614" i="4"/>
  <c r="Q3615" i="4"/>
  <c r="Q3616" i="4"/>
  <c r="Q3617" i="4"/>
  <c r="Q3618" i="4"/>
  <c r="Q3619" i="4"/>
  <c r="Q3620" i="4"/>
  <c r="Q3621" i="4"/>
  <c r="Q3622" i="4"/>
  <c r="Q3623" i="4"/>
  <c r="Q3624" i="4"/>
  <c r="Q3625" i="4"/>
  <c r="Q3626" i="4"/>
  <c r="Q3627" i="4"/>
  <c r="Q3628" i="4"/>
  <c r="Q3629" i="4"/>
  <c r="Q3630" i="4"/>
  <c r="Q3631" i="4"/>
  <c r="Q3632" i="4"/>
  <c r="Q3633" i="4"/>
  <c r="Q3634" i="4"/>
  <c r="Q3635" i="4"/>
  <c r="Q3636" i="4"/>
  <c r="Q3637" i="4"/>
  <c r="Q3638" i="4"/>
  <c r="Q3639" i="4"/>
  <c r="Q3640" i="4"/>
  <c r="Q3641" i="4"/>
  <c r="Q3642" i="4"/>
  <c r="Q3643" i="4"/>
  <c r="Q3644" i="4"/>
  <c r="Q3645" i="4"/>
  <c r="Q3646" i="4"/>
  <c r="Q3647" i="4"/>
  <c r="Q3648" i="4"/>
  <c r="Q3649" i="4"/>
  <c r="Q3650" i="4"/>
  <c r="Q3651" i="4"/>
  <c r="Q3652" i="4"/>
  <c r="Q3653" i="4"/>
  <c r="Q3654" i="4"/>
  <c r="Q3655" i="4"/>
  <c r="Q3656" i="4"/>
  <c r="Q3657" i="4"/>
  <c r="Q3658" i="4"/>
  <c r="Q3659" i="4"/>
  <c r="Q3660" i="4"/>
  <c r="Q3661" i="4"/>
  <c r="Q3662" i="4"/>
  <c r="Q3663" i="4"/>
  <c r="Q3664" i="4"/>
  <c r="Q3665" i="4"/>
  <c r="Q3666" i="4"/>
  <c r="Q3667" i="4"/>
  <c r="Q3668" i="4"/>
  <c r="Q3669" i="4"/>
  <c r="Q3670" i="4"/>
  <c r="Q3671" i="4"/>
  <c r="Q3672" i="4"/>
  <c r="Q3673" i="4"/>
  <c r="Q3674" i="4"/>
  <c r="Q3675" i="4"/>
  <c r="Q3676" i="4"/>
  <c r="Q3677" i="4"/>
  <c r="Q3678" i="4"/>
  <c r="Q3679" i="4"/>
  <c r="Q3680" i="4"/>
  <c r="Q3681" i="4"/>
  <c r="Q3682" i="4"/>
  <c r="Q3683" i="4"/>
  <c r="Q3684" i="4"/>
  <c r="Q3685" i="4"/>
  <c r="Q3686" i="4"/>
  <c r="Q3687" i="4"/>
  <c r="Q3688" i="4"/>
  <c r="Q3689" i="4"/>
  <c r="Q3690" i="4"/>
  <c r="Q3691" i="4"/>
  <c r="Q3692" i="4"/>
  <c r="Q3693" i="4"/>
  <c r="Q3694" i="4"/>
  <c r="Q3695" i="4"/>
  <c r="Q3696" i="4"/>
  <c r="Q3697" i="4"/>
  <c r="Q3698" i="4"/>
  <c r="Q3699" i="4"/>
  <c r="Q3700" i="4"/>
  <c r="Q3701" i="4"/>
  <c r="Q3702" i="4"/>
  <c r="Q3703" i="4"/>
  <c r="Q3704" i="4"/>
  <c r="Q3705" i="4"/>
  <c r="Q3706" i="4"/>
  <c r="Q3707" i="4"/>
  <c r="Q3708" i="4"/>
  <c r="Q3709" i="4"/>
  <c r="Q3710" i="4"/>
  <c r="Q3711" i="4"/>
  <c r="Q3712" i="4"/>
  <c r="Q3713" i="4"/>
  <c r="Q3714" i="4"/>
  <c r="Q3715" i="4"/>
  <c r="Q3716" i="4"/>
  <c r="Q3717" i="4"/>
  <c r="Q3718" i="4"/>
  <c r="Q3719" i="4"/>
  <c r="Q3720" i="4"/>
  <c r="Q3721" i="4"/>
  <c r="Q3722" i="4"/>
  <c r="Q3723" i="4"/>
  <c r="Q3724" i="4"/>
  <c r="Q3725" i="4"/>
  <c r="Q3726" i="4"/>
  <c r="Q3727" i="4"/>
  <c r="Q3728" i="4"/>
  <c r="Q3729" i="4"/>
  <c r="Q3730" i="4"/>
  <c r="Q3731" i="4"/>
  <c r="Q3732" i="4"/>
  <c r="Q3733" i="4"/>
  <c r="Q3734" i="4"/>
  <c r="Q3735" i="4"/>
  <c r="Q3736" i="4"/>
  <c r="Q3737" i="4"/>
  <c r="Q3738" i="4"/>
  <c r="Q3739" i="4"/>
  <c r="Q3740" i="4"/>
  <c r="Q3741" i="4"/>
  <c r="Q3742" i="4"/>
  <c r="Q3743" i="4"/>
  <c r="Q3744" i="4"/>
  <c r="Q3745" i="4"/>
  <c r="Q3746" i="4"/>
  <c r="Q3747" i="4"/>
  <c r="Q3748" i="4"/>
  <c r="Q3749" i="4"/>
  <c r="Q3750" i="4"/>
  <c r="Q3751" i="4"/>
  <c r="Q3752" i="4"/>
  <c r="Q3753" i="4"/>
  <c r="Q3754" i="4"/>
  <c r="Q3755" i="4"/>
  <c r="Q3756" i="4"/>
  <c r="Q3757" i="4"/>
  <c r="Q3758" i="4"/>
  <c r="Q3759" i="4"/>
  <c r="Q3760" i="4"/>
  <c r="Q3761" i="4"/>
  <c r="Q3762" i="4"/>
  <c r="Q3763" i="4"/>
  <c r="Q3764" i="4"/>
  <c r="Q3765" i="4"/>
  <c r="Q3766" i="4"/>
  <c r="Q3767" i="4"/>
  <c r="Q3768" i="4"/>
  <c r="Q3769" i="4"/>
  <c r="Q3770" i="4"/>
  <c r="Q3771" i="4"/>
  <c r="Q3772" i="4"/>
  <c r="Q3773" i="4"/>
  <c r="Q3774" i="4"/>
  <c r="Q3775" i="4"/>
  <c r="Q3776" i="4"/>
  <c r="Q3777" i="4"/>
  <c r="Q3778" i="4"/>
  <c r="Q3779" i="4"/>
  <c r="Q3780" i="4"/>
  <c r="Q3781" i="4"/>
  <c r="Q3782" i="4"/>
  <c r="Q3783" i="4"/>
  <c r="Q3784" i="4"/>
  <c r="Q3785" i="4"/>
  <c r="Q3786" i="4"/>
  <c r="Q3787" i="4"/>
  <c r="Q3788" i="4"/>
  <c r="Q3789" i="4"/>
  <c r="Q3790" i="4"/>
  <c r="Q3791" i="4"/>
  <c r="Q3792" i="4"/>
  <c r="Q3793" i="4"/>
  <c r="Q3794" i="4"/>
  <c r="Q3795" i="4"/>
  <c r="Q3796" i="4"/>
  <c r="Q3797" i="4"/>
  <c r="Q3798" i="4"/>
  <c r="Q3799" i="4"/>
  <c r="Q3800" i="4"/>
  <c r="Q3801" i="4"/>
  <c r="Q3802" i="4"/>
  <c r="Q3803" i="4"/>
  <c r="Q3804" i="4"/>
  <c r="Q3805" i="4"/>
  <c r="Q3806" i="4"/>
  <c r="Q3807" i="4"/>
  <c r="Q3808" i="4"/>
  <c r="Q3809" i="4"/>
  <c r="Q3810" i="4"/>
  <c r="Q3811" i="4"/>
  <c r="Q3812" i="4"/>
  <c r="Q3813" i="4"/>
  <c r="Q3814" i="4"/>
  <c r="Q3815" i="4"/>
  <c r="Q3816" i="4"/>
  <c r="Q3817" i="4"/>
  <c r="Q3818" i="4"/>
  <c r="Q3819" i="4"/>
  <c r="Q3820" i="4"/>
  <c r="Q3821" i="4"/>
  <c r="Q3822" i="4"/>
  <c r="Q3823" i="4"/>
  <c r="Q3824" i="4"/>
  <c r="Q3825" i="4"/>
  <c r="Q3826" i="4"/>
  <c r="Q3827" i="4"/>
  <c r="Q3828" i="4"/>
  <c r="Q3829" i="4"/>
  <c r="Q3830" i="4"/>
  <c r="Q3831" i="4"/>
  <c r="Q3832" i="4"/>
  <c r="Q3833" i="4"/>
  <c r="Q3834" i="4"/>
  <c r="Q3835" i="4"/>
  <c r="Q3836" i="4"/>
  <c r="Q3837" i="4"/>
  <c r="Q3838" i="4"/>
  <c r="Q3839" i="4"/>
  <c r="Q3840" i="4"/>
  <c r="Q3841" i="4"/>
  <c r="Q3842" i="4"/>
  <c r="Q3843" i="4"/>
  <c r="Q3844" i="4"/>
  <c r="Q3845" i="4"/>
  <c r="Q3846" i="4"/>
  <c r="Q3847" i="4"/>
  <c r="Q3848" i="4"/>
  <c r="Q3849" i="4"/>
  <c r="Q3850" i="4"/>
  <c r="Q3851" i="4"/>
  <c r="Q3852" i="4"/>
  <c r="Q3853" i="4"/>
  <c r="Q3854" i="4"/>
  <c r="Q3855" i="4"/>
  <c r="Q3856" i="4"/>
  <c r="Q3857" i="4"/>
  <c r="Q3858" i="4"/>
  <c r="Q3859" i="4"/>
  <c r="Q3860" i="4"/>
  <c r="Q3861" i="4"/>
  <c r="Q3862" i="4"/>
  <c r="Q3863" i="4"/>
  <c r="Q3864" i="4"/>
  <c r="Q3865" i="4"/>
  <c r="Q3866" i="4"/>
  <c r="Q3867" i="4"/>
  <c r="Q3868" i="4"/>
  <c r="Q3869" i="4"/>
  <c r="Q3870" i="4"/>
  <c r="Q3871" i="4"/>
  <c r="Q3872" i="4"/>
  <c r="Q3873" i="4"/>
  <c r="Q3874" i="4"/>
  <c r="Q3875" i="4"/>
  <c r="Q3876" i="4"/>
  <c r="Q3877" i="4"/>
  <c r="Q3878" i="4"/>
  <c r="Q3879" i="4"/>
  <c r="Q3880" i="4"/>
  <c r="Q3881" i="4"/>
  <c r="Q3882" i="4"/>
  <c r="Q3883" i="4"/>
  <c r="Q3884" i="4"/>
  <c r="Q3885" i="4"/>
  <c r="Q3886" i="4"/>
  <c r="Q3887" i="4"/>
  <c r="Q3888" i="4"/>
  <c r="Q3889" i="4"/>
  <c r="Q3890" i="4"/>
  <c r="Q3891" i="4"/>
  <c r="Q3892" i="4"/>
  <c r="Q3893" i="4"/>
  <c r="Q3894" i="4"/>
  <c r="Q3895" i="4"/>
  <c r="Q3896" i="4"/>
  <c r="Q3897" i="4"/>
  <c r="Q3898" i="4"/>
  <c r="Q3899" i="4"/>
  <c r="Q3900" i="4"/>
  <c r="Q3901" i="4"/>
  <c r="Q3902" i="4"/>
  <c r="Q3903" i="4"/>
  <c r="Q3904" i="4"/>
  <c r="Q3905" i="4"/>
  <c r="Q3906" i="4"/>
  <c r="Q3907" i="4"/>
  <c r="Q3908" i="4"/>
  <c r="Q3909" i="4"/>
  <c r="Q3910" i="4"/>
  <c r="Q3911" i="4"/>
  <c r="Q3912" i="4"/>
  <c r="Q3913" i="4"/>
  <c r="Q3914" i="4"/>
  <c r="Q3915" i="4"/>
  <c r="Q3916" i="4"/>
  <c r="Q3917" i="4"/>
  <c r="Q3918" i="4"/>
  <c r="Q3919" i="4"/>
  <c r="Q3920" i="4"/>
  <c r="Q3921" i="4"/>
  <c r="Q3922" i="4"/>
  <c r="Q3923" i="4"/>
  <c r="Q3924" i="4"/>
  <c r="Q3925" i="4"/>
  <c r="Q3926" i="4"/>
  <c r="Q3927" i="4"/>
  <c r="Q3928" i="4"/>
  <c r="Q3929" i="4"/>
  <c r="Q3930" i="4"/>
  <c r="Q3931" i="4"/>
  <c r="Q3932" i="4"/>
  <c r="Q3933" i="4"/>
  <c r="Q3934" i="4"/>
  <c r="Q3935" i="4"/>
  <c r="Q3936" i="4"/>
  <c r="Q3937" i="4"/>
  <c r="Q3938" i="4"/>
  <c r="Q3939" i="4"/>
  <c r="Q3940" i="4"/>
  <c r="Q3941" i="4"/>
  <c r="Q3942" i="4"/>
  <c r="Q3943" i="4"/>
  <c r="Q3944" i="4"/>
  <c r="Q3945" i="4"/>
  <c r="Q3946" i="4"/>
  <c r="Q3947" i="4"/>
  <c r="Q3948" i="4"/>
  <c r="Q3949" i="4"/>
  <c r="Q3950" i="4"/>
  <c r="Q3951" i="4"/>
  <c r="Q3952" i="4"/>
  <c r="Q3953" i="4"/>
  <c r="Q3954" i="4"/>
  <c r="Q3955" i="4"/>
  <c r="Q3956" i="4"/>
  <c r="Q3957" i="4"/>
  <c r="Q3958" i="4"/>
  <c r="Q3959" i="4"/>
  <c r="Q3960" i="4"/>
  <c r="Q3961" i="4"/>
  <c r="Q3962" i="4"/>
  <c r="Q3963" i="4"/>
  <c r="Q3964" i="4"/>
  <c r="Q3965" i="4"/>
  <c r="Q3966" i="4"/>
  <c r="Q3967" i="4"/>
  <c r="Q3968" i="4"/>
  <c r="Q3969" i="4"/>
  <c r="Q3970" i="4"/>
  <c r="Q3971" i="4"/>
  <c r="Q3972" i="4"/>
  <c r="Q3973" i="4"/>
  <c r="Q3974" i="4"/>
  <c r="Q3975" i="4"/>
  <c r="Q3976" i="4"/>
  <c r="Q3977" i="4"/>
  <c r="Q3978" i="4"/>
  <c r="Q3979" i="4"/>
  <c r="Q3980" i="4"/>
  <c r="Q3981" i="4"/>
  <c r="Q3982" i="4"/>
  <c r="Q3983" i="4"/>
  <c r="Q3984" i="4"/>
  <c r="Q3985" i="4"/>
  <c r="Q3986" i="4"/>
  <c r="Q3987" i="4"/>
  <c r="Q3988" i="4"/>
  <c r="Q3989" i="4"/>
  <c r="Q3990" i="4"/>
  <c r="Q3991" i="4"/>
  <c r="Q3992" i="4"/>
  <c r="Q3993" i="4"/>
  <c r="Q3994" i="4"/>
  <c r="Q3995" i="4"/>
  <c r="Q3996" i="4"/>
  <c r="Q3997" i="4"/>
  <c r="Q3998" i="4"/>
  <c r="Q3999" i="4"/>
  <c r="Q4000" i="4"/>
  <c r="Q4001" i="4"/>
  <c r="Q4002" i="4"/>
  <c r="Q4003" i="4"/>
  <c r="Q4004" i="4"/>
  <c r="Q4005" i="4"/>
  <c r="Q4006" i="4"/>
  <c r="Q4007" i="4"/>
  <c r="Q4008" i="4"/>
  <c r="Q4009" i="4"/>
  <c r="Q4010" i="4"/>
  <c r="Q4011" i="4"/>
  <c r="Q4012" i="4"/>
  <c r="Q4013" i="4"/>
  <c r="Q4014" i="4"/>
  <c r="Q4015" i="4"/>
  <c r="Q4016" i="4"/>
  <c r="Q4017" i="4"/>
  <c r="Q4018" i="4"/>
  <c r="Q4019" i="4"/>
  <c r="Q4020" i="4"/>
  <c r="Q4021" i="4"/>
  <c r="Q4022" i="4"/>
  <c r="Q4023" i="4"/>
  <c r="Q4024" i="4"/>
  <c r="Q4025" i="4"/>
  <c r="Q4026" i="4"/>
  <c r="Q4027" i="4"/>
  <c r="Q4028" i="4"/>
  <c r="Q4029" i="4"/>
  <c r="Q4030" i="4"/>
  <c r="Q4031" i="4"/>
  <c r="Q4032" i="4"/>
  <c r="Q4033" i="4"/>
  <c r="Q4034" i="4"/>
  <c r="Q4035" i="4"/>
  <c r="Q4036" i="4"/>
  <c r="Q4037" i="4"/>
  <c r="Q4038" i="4"/>
  <c r="Q4039" i="4"/>
  <c r="Q4040" i="4"/>
  <c r="Q4041" i="4"/>
  <c r="Q4042" i="4"/>
  <c r="Q4043" i="4"/>
  <c r="Q4044" i="4"/>
  <c r="Q4045" i="4"/>
  <c r="Q4046" i="4"/>
  <c r="Q4047" i="4"/>
  <c r="Q4048" i="4"/>
  <c r="Q4049" i="4"/>
  <c r="Q4050" i="4"/>
  <c r="Q4051" i="4"/>
  <c r="Q4052" i="4"/>
  <c r="Q4053" i="4"/>
  <c r="Q4054" i="4"/>
  <c r="Q4055" i="4"/>
  <c r="Q4056" i="4"/>
  <c r="Q4057" i="4"/>
  <c r="Q4058" i="4"/>
  <c r="Q4059" i="4"/>
  <c r="Q4060" i="4"/>
  <c r="Q4061" i="4"/>
  <c r="Q4062" i="4"/>
  <c r="Q4063" i="4"/>
  <c r="Q4064" i="4"/>
  <c r="Q4065" i="4"/>
  <c r="Q4066" i="4"/>
  <c r="Q4067" i="4"/>
  <c r="Q4068" i="4"/>
  <c r="Q4069" i="4"/>
  <c r="Q4070" i="4"/>
  <c r="Q4071" i="4"/>
  <c r="Q4072" i="4"/>
  <c r="Q4073" i="4"/>
  <c r="Q4074" i="4"/>
  <c r="Q4075" i="4"/>
  <c r="Q4076" i="4"/>
  <c r="Q4077" i="4"/>
  <c r="Q4078" i="4"/>
  <c r="Q4079" i="4"/>
  <c r="Q4080" i="4"/>
  <c r="Q4081" i="4"/>
  <c r="Q4082" i="4"/>
  <c r="Q4083" i="4"/>
  <c r="Q4084" i="4"/>
  <c r="Q4085" i="4"/>
  <c r="Q4086" i="4"/>
  <c r="Q4087" i="4"/>
  <c r="Q4088" i="4"/>
  <c r="Q4089" i="4"/>
  <c r="Q4090" i="4"/>
  <c r="Q4091" i="4"/>
  <c r="Q4092" i="4"/>
  <c r="Q4093" i="4"/>
  <c r="Q4094" i="4"/>
  <c r="Q4095" i="4"/>
  <c r="Q4096" i="4"/>
  <c r="Q4097" i="4"/>
  <c r="Q4098" i="4"/>
  <c r="Q4099" i="4"/>
  <c r="Q4100" i="4"/>
  <c r="Q4101" i="4"/>
  <c r="Q4102" i="4"/>
  <c r="Q4103" i="4"/>
  <c r="Q4104" i="4"/>
  <c r="Q4105" i="4"/>
  <c r="Q4106" i="4"/>
  <c r="Q4107" i="4"/>
  <c r="Q4108" i="4"/>
  <c r="Q4109" i="4"/>
  <c r="Q4110" i="4"/>
  <c r="Q4111" i="4"/>
  <c r="Q4112" i="4"/>
  <c r="Q4113" i="4"/>
  <c r="Q4114" i="4"/>
  <c r="Q4115" i="4"/>
  <c r="Q4116" i="4"/>
  <c r="Q4117" i="4"/>
  <c r="Q4118" i="4"/>
  <c r="Q4119" i="4"/>
  <c r="Q4120" i="4"/>
  <c r="Q4121" i="4"/>
  <c r="Q4122" i="4"/>
  <c r="Q4123" i="4"/>
  <c r="Q4124" i="4"/>
  <c r="Q4125" i="4"/>
  <c r="Q4126" i="4"/>
  <c r="Q4127" i="4"/>
  <c r="Q4128" i="4"/>
  <c r="Q4129" i="4"/>
  <c r="Q4130" i="4"/>
  <c r="Q4131" i="4"/>
  <c r="Q4132" i="4"/>
  <c r="Q4133" i="4"/>
  <c r="Q4134" i="4"/>
  <c r="Q4135" i="4"/>
  <c r="Q4136" i="4"/>
  <c r="Q4137" i="4"/>
  <c r="Q4138" i="4"/>
  <c r="Q4139" i="4"/>
  <c r="Q4140" i="4"/>
  <c r="Q4141" i="4"/>
  <c r="Q4142" i="4"/>
  <c r="Q4143" i="4"/>
  <c r="Q4144" i="4"/>
  <c r="Q4145" i="4"/>
  <c r="Q4146" i="4"/>
  <c r="Q4147" i="4"/>
  <c r="Q4148" i="4"/>
  <c r="Q4149" i="4"/>
  <c r="Q4150" i="4"/>
  <c r="Q4151" i="4"/>
  <c r="Q4152" i="4"/>
  <c r="Q4153" i="4"/>
  <c r="Q4154" i="4"/>
  <c r="Q4155" i="4"/>
  <c r="Q4156" i="4"/>
  <c r="Q4157" i="4"/>
  <c r="Q4158" i="4"/>
  <c r="Q4159" i="4"/>
  <c r="Q4160" i="4"/>
  <c r="Q4161" i="4"/>
  <c r="Q4162" i="4"/>
  <c r="Q4163" i="4"/>
  <c r="Q4164" i="4"/>
  <c r="Q4165" i="4"/>
  <c r="Q4166" i="4"/>
  <c r="Q4167" i="4"/>
  <c r="Q4168" i="4"/>
  <c r="Q4169" i="4"/>
  <c r="Q4170" i="4"/>
  <c r="Q4171" i="4"/>
  <c r="Q4172" i="4"/>
  <c r="Q4173" i="4"/>
  <c r="Q4174" i="4"/>
  <c r="Q4175" i="4"/>
  <c r="Q4176" i="4"/>
  <c r="Q4177" i="4"/>
  <c r="Q4178" i="4"/>
  <c r="Q4179" i="4"/>
  <c r="Q4180" i="4"/>
  <c r="Q4181" i="4"/>
  <c r="Q4182" i="4"/>
  <c r="Q4183" i="4"/>
  <c r="Q4184" i="4"/>
  <c r="Q4185" i="4"/>
  <c r="Q4186" i="4"/>
  <c r="Q4187" i="4"/>
  <c r="Q4188" i="4"/>
  <c r="Q4189" i="4"/>
  <c r="Q4190" i="4"/>
  <c r="Q4191" i="4"/>
  <c r="Q4192" i="4"/>
  <c r="Q4193" i="4"/>
  <c r="Q4194" i="4"/>
  <c r="Q4195" i="4"/>
  <c r="Q4196" i="4"/>
  <c r="Q4197" i="4"/>
  <c r="Q4198" i="4"/>
  <c r="Q4199" i="4"/>
  <c r="Q4200" i="4"/>
  <c r="Q4201" i="4"/>
  <c r="Q4202" i="4"/>
  <c r="Q4203" i="4"/>
  <c r="Q4204" i="4"/>
  <c r="Q4205" i="4"/>
  <c r="Q4206" i="4"/>
  <c r="Q4207" i="4"/>
  <c r="Q4208" i="4"/>
  <c r="Q4209" i="4"/>
  <c r="Q4210" i="4"/>
  <c r="Q4211" i="4"/>
  <c r="Q4212" i="4"/>
  <c r="Q4213" i="4"/>
  <c r="Q4214" i="4"/>
  <c r="Q4215" i="4"/>
  <c r="Q4216" i="4"/>
  <c r="Q4217" i="4"/>
  <c r="Q4218" i="4"/>
  <c r="Q4219" i="4"/>
  <c r="Q4220" i="4"/>
  <c r="Q4221" i="4"/>
  <c r="Q4222" i="4"/>
  <c r="Q4223" i="4"/>
  <c r="Q4224" i="4"/>
  <c r="Q4225" i="4"/>
  <c r="Q4226" i="4"/>
  <c r="Q4227" i="4"/>
  <c r="Q4228" i="4"/>
  <c r="Q4229" i="4"/>
  <c r="Q4230" i="4"/>
  <c r="Q4231" i="4"/>
  <c r="Q4232" i="4"/>
  <c r="Q4233" i="4"/>
  <c r="Q4234" i="4"/>
  <c r="Q4235" i="4"/>
  <c r="Q4236" i="4"/>
  <c r="Q4237" i="4"/>
  <c r="Q4238" i="4"/>
  <c r="Q4239" i="4"/>
  <c r="Q4240" i="4"/>
  <c r="Q4241" i="4"/>
  <c r="Q4242" i="4"/>
  <c r="Q4243" i="4"/>
  <c r="Q4244" i="4"/>
  <c r="Q4245" i="4"/>
  <c r="Q4246" i="4"/>
  <c r="Q4247" i="4"/>
  <c r="Q4248" i="4"/>
  <c r="Q4249" i="4"/>
  <c r="Q4250" i="4"/>
  <c r="Q4251" i="4"/>
  <c r="Q4252" i="4"/>
  <c r="Q4253" i="4"/>
  <c r="Q4254" i="4"/>
  <c r="Q4255" i="4"/>
  <c r="Q4256" i="4"/>
  <c r="Q4257" i="4"/>
  <c r="Q4258" i="4"/>
  <c r="Q4259" i="4"/>
  <c r="Q4260" i="4"/>
  <c r="Q4261" i="4"/>
  <c r="Q4262" i="4"/>
  <c r="Q4263" i="4"/>
  <c r="Q4264" i="4"/>
  <c r="Q4265" i="4"/>
  <c r="Q4266" i="4"/>
  <c r="Q4267" i="4"/>
  <c r="Q4268" i="4"/>
  <c r="Q4269" i="4"/>
  <c r="Q4270" i="4"/>
  <c r="Q4271" i="4"/>
  <c r="Q4272" i="4"/>
  <c r="Q4273" i="4"/>
  <c r="Q4274" i="4"/>
  <c r="Q4275" i="4"/>
  <c r="Q4276" i="4"/>
  <c r="Q4277" i="4"/>
  <c r="Q4278" i="4"/>
  <c r="Q4279" i="4"/>
  <c r="Q4280" i="4"/>
  <c r="Q4281" i="4"/>
  <c r="Q4282" i="4"/>
  <c r="Q4283" i="4"/>
  <c r="Q4284" i="4"/>
  <c r="Q4285" i="4"/>
  <c r="Q4286" i="4"/>
  <c r="Q4287" i="4"/>
  <c r="Q4288" i="4"/>
  <c r="Q4289" i="4"/>
  <c r="Q4290" i="4"/>
  <c r="Q4291" i="4"/>
  <c r="Q4292" i="4"/>
  <c r="Q4293" i="4"/>
  <c r="Q4294" i="4"/>
  <c r="Q4295" i="4"/>
  <c r="Q4296" i="4"/>
  <c r="Q4297" i="4"/>
  <c r="Q4298" i="4"/>
  <c r="Q4299" i="4"/>
  <c r="Q4300" i="4"/>
  <c r="Q4301" i="4"/>
  <c r="Q4302" i="4"/>
  <c r="Q4303" i="4"/>
  <c r="Q4304" i="4"/>
  <c r="Q4305" i="4"/>
  <c r="Q4306" i="4"/>
  <c r="Q4307" i="4"/>
  <c r="Q4308" i="4"/>
  <c r="Q4309" i="4"/>
  <c r="Q4310" i="4"/>
  <c r="Q4311" i="4"/>
  <c r="Q4312" i="4"/>
  <c r="Q4313" i="4"/>
  <c r="Q4314" i="4"/>
  <c r="Q4315" i="4"/>
  <c r="Q4316" i="4"/>
  <c r="Q4317" i="4"/>
  <c r="Q4318" i="4"/>
  <c r="Q4319" i="4"/>
  <c r="Q4320" i="4"/>
  <c r="Q4321" i="4"/>
  <c r="Q4322" i="4"/>
  <c r="Q4323" i="4"/>
  <c r="Q4324" i="4"/>
  <c r="Q4325" i="4"/>
  <c r="Q4326" i="4"/>
  <c r="Q4327" i="4"/>
  <c r="Q4328" i="4"/>
  <c r="Q4329" i="4"/>
  <c r="Q4330" i="4"/>
  <c r="Q4331" i="4"/>
  <c r="Q4332" i="4"/>
  <c r="Q4333" i="4"/>
  <c r="Q4334" i="4"/>
  <c r="Q4335" i="4"/>
  <c r="Q4336" i="4"/>
  <c r="Q4337" i="4"/>
  <c r="Q4338" i="4"/>
  <c r="Q4339" i="4"/>
  <c r="Q4340" i="4"/>
  <c r="Q4341" i="4"/>
  <c r="Q4342" i="4"/>
  <c r="Q4343" i="4"/>
  <c r="Q4344" i="4"/>
  <c r="Q4345" i="4"/>
  <c r="Q4346" i="4"/>
  <c r="Q4347" i="4"/>
  <c r="Q4348" i="4"/>
  <c r="Q4349" i="4"/>
  <c r="Q4350" i="4"/>
  <c r="Q4351" i="4"/>
  <c r="Q4352" i="4"/>
  <c r="Q4353" i="4"/>
  <c r="Q4354" i="4"/>
  <c r="Q4355" i="4"/>
  <c r="Q4356" i="4"/>
  <c r="Q4357" i="4"/>
  <c r="Q4358" i="4"/>
  <c r="Q4359" i="4"/>
  <c r="Q4360" i="4"/>
  <c r="Q4361" i="4"/>
  <c r="Q4362" i="4"/>
  <c r="Q4363" i="4"/>
  <c r="Q4364" i="4"/>
  <c r="Q4365" i="4"/>
  <c r="Q4366" i="4"/>
  <c r="Q4367" i="4"/>
  <c r="Q4368" i="4"/>
  <c r="Q4369" i="4"/>
  <c r="Q4370" i="4"/>
  <c r="Q4371" i="4"/>
  <c r="Q4372" i="4"/>
  <c r="Q4373" i="4"/>
  <c r="Q4374" i="4"/>
  <c r="Q4375" i="4"/>
  <c r="Q4376" i="4"/>
  <c r="Q4377" i="4"/>
  <c r="Q4378" i="4"/>
  <c r="Q4379" i="4"/>
  <c r="Q4380" i="4"/>
  <c r="Q4381" i="4"/>
  <c r="Q4382" i="4"/>
  <c r="Q4383" i="4"/>
  <c r="Q4384" i="4"/>
  <c r="Q4385" i="4"/>
  <c r="Q4386" i="4"/>
  <c r="Q4387" i="4"/>
  <c r="Q4388" i="4"/>
  <c r="Q4389" i="4"/>
  <c r="Q4390" i="4"/>
  <c r="Q4391" i="4"/>
  <c r="Q4392" i="4"/>
  <c r="Q4393" i="4"/>
  <c r="Q4394" i="4"/>
  <c r="Q4395" i="4"/>
  <c r="Q4396" i="4"/>
  <c r="Q4397" i="4"/>
  <c r="Q4398" i="4"/>
  <c r="Q4399" i="4"/>
  <c r="Q4400" i="4"/>
  <c r="Q4401" i="4"/>
  <c r="Q4402" i="4"/>
  <c r="Q4403" i="4"/>
  <c r="Q4404" i="4"/>
  <c r="Q4405" i="4"/>
  <c r="Q4406" i="4"/>
  <c r="Q4407" i="4"/>
  <c r="Q4408" i="4"/>
  <c r="Q4409" i="4"/>
  <c r="Q4410" i="4"/>
  <c r="Q4411" i="4"/>
  <c r="Q4412" i="4"/>
  <c r="Q4413" i="4"/>
  <c r="Q4414" i="4"/>
  <c r="Q4415" i="4"/>
  <c r="Q4416" i="4"/>
  <c r="Q4417" i="4"/>
  <c r="Q4418" i="4"/>
  <c r="Q4419" i="4"/>
  <c r="Q4420" i="4"/>
  <c r="Q4421" i="4"/>
  <c r="Q4422" i="4"/>
  <c r="Q4423" i="4"/>
  <c r="Q4424" i="4"/>
  <c r="Q4425" i="4"/>
  <c r="Q4426" i="4"/>
  <c r="Q4427" i="4"/>
  <c r="Q4428" i="4"/>
  <c r="Q4429" i="4"/>
  <c r="Q4430" i="4"/>
  <c r="Q4431" i="4"/>
  <c r="Q4432" i="4"/>
  <c r="Q4433" i="4"/>
  <c r="Q4434" i="4"/>
  <c r="Q4435" i="4"/>
  <c r="Q4436" i="4"/>
  <c r="Q4437" i="4"/>
  <c r="Q4438" i="4"/>
  <c r="Q4439" i="4"/>
  <c r="Q4440" i="4"/>
  <c r="Q4441" i="4"/>
  <c r="Q4442" i="4"/>
  <c r="Q4443" i="4"/>
  <c r="Q4444" i="4"/>
  <c r="Q4445" i="4"/>
  <c r="Q4446" i="4"/>
  <c r="Q4447" i="4"/>
  <c r="Q4448" i="4"/>
  <c r="Q4449" i="4"/>
  <c r="Q4450" i="4"/>
  <c r="Q4451" i="4"/>
  <c r="Q4452" i="4"/>
  <c r="Q4453" i="4"/>
  <c r="Q4454" i="4"/>
  <c r="Q4455" i="4"/>
  <c r="Q4456" i="4"/>
  <c r="Q4457" i="4"/>
  <c r="Q4458" i="4"/>
  <c r="Q4459" i="4"/>
  <c r="Q4460" i="4"/>
  <c r="Q4461" i="4"/>
  <c r="Q4462" i="4"/>
  <c r="Q4463" i="4"/>
  <c r="Q4464" i="4"/>
  <c r="Q4465" i="4"/>
  <c r="Q4466" i="4"/>
  <c r="Q4467" i="4"/>
  <c r="Q4468" i="4"/>
  <c r="Q4469" i="4"/>
  <c r="Q4470" i="4"/>
  <c r="Q4471" i="4"/>
  <c r="Q4472" i="4"/>
  <c r="Q4473" i="4"/>
  <c r="Q4474" i="4"/>
  <c r="Q4475" i="4"/>
  <c r="Q4476" i="4"/>
  <c r="Q4477" i="4"/>
  <c r="Q4478" i="4"/>
  <c r="Q4479" i="4"/>
  <c r="Q4480" i="4"/>
  <c r="Q4481" i="4"/>
  <c r="Q4482" i="4"/>
  <c r="Q4483" i="4"/>
  <c r="Q4484" i="4"/>
  <c r="Q4485" i="4"/>
  <c r="Q4486" i="4"/>
  <c r="Q4487" i="4"/>
  <c r="Q4488" i="4"/>
  <c r="Q4489" i="4"/>
  <c r="Q4490" i="4"/>
  <c r="Q4491" i="4"/>
  <c r="Q4492" i="4"/>
  <c r="Q4493" i="4"/>
  <c r="Q4494" i="4"/>
  <c r="Q4495" i="4"/>
  <c r="Q4496" i="4"/>
  <c r="Q4497" i="4"/>
  <c r="Q4498" i="4"/>
  <c r="Q4499" i="4"/>
  <c r="Q4500" i="4"/>
  <c r="Q4501" i="4"/>
  <c r="Q4502" i="4"/>
  <c r="Q4503" i="4"/>
  <c r="Q4504" i="4"/>
  <c r="Q4505" i="4"/>
  <c r="Q4506" i="4"/>
  <c r="Q4507" i="4"/>
  <c r="Q4508" i="4"/>
  <c r="Q4509" i="4"/>
  <c r="Q4510" i="4"/>
  <c r="Q4511" i="4"/>
  <c r="Q4512" i="4"/>
  <c r="Q4513" i="4"/>
  <c r="Q4514" i="4"/>
  <c r="Q4515" i="4"/>
  <c r="Q4516" i="4"/>
  <c r="Q4517" i="4"/>
  <c r="Q4518" i="4"/>
  <c r="Q4519" i="4"/>
  <c r="Q4520" i="4"/>
  <c r="Q4521" i="4"/>
  <c r="Q4522" i="4"/>
  <c r="Q4523" i="4"/>
  <c r="Q4524" i="4"/>
  <c r="Q4525" i="4"/>
  <c r="Q4526" i="4"/>
  <c r="Q4527" i="4"/>
  <c r="Q4528" i="4"/>
  <c r="Q4529" i="4"/>
  <c r="Q4530" i="4"/>
  <c r="Q4531" i="4"/>
  <c r="Q4532" i="4"/>
  <c r="Q4533" i="4"/>
  <c r="Q4534" i="4"/>
  <c r="Q4535" i="4"/>
  <c r="Q4536" i="4"/>
  <c r="Q4537" i="4"/>
  <c r="Q4538" i="4"/>
  <c r="Q4539" i="4"/>
  <c r="Q4540" i="4"/>
  <c r="Q4541" i="4"/>
  <c r="Q4542" i="4"/>
  <c r="Q4543" i="4"/>
  <c r="Q4544" i="4"/>
  <c r="Q4545" i="4"/>
  <c r="Q4546" i="4"/>
  <c r="Q4547" i="4"/>
  <c r="Q4548" i="4"/>
  <c r="Q4549" i="4"/>
  <c r="Q4550" i="4"/>
  <c r="Q4551" i="4"/>
  <c r="Q4552" i="4"/>
  <c r="Q4553" i="4"/>
  <c r="Q4554" i="4"/>
  <c r="Q4555" i="4"/>
  <c r="Q4556" i="4"/>
  <c r="Q4557" i="4"/>
  <c r="Q4558" i="4"/>
  <c r="Q4559" i="4"/>
  <c r="Q4560" i="4"/>
  <c r="Q4561" i="4"/>
  <c r="Q4562" i="4"/>
  <c r="Q4563" i="4"/>
  <c r="Q4564" i="4"/>
  <c r="Q4565" i="4"/>
  <c r="Q4566" i="4"/>
  <c r="Q4567" i="4"/>
  <c r="Q4568" i="4"/>
  <c r="Q4569" i="4"/>
  <c r="Q4570" i="4"/>
  <c r="Q4571" i="4"/>
  <c r="Q4572" i="4"/>
  <c r="Q4573" i="4"/>
  <c r="Q4574" i="4"/>
  <c r="Q4575" i="4"/>
  <c r="Q4576" i="4"/>
  <c r="Q4577" i="4"/>
  <c r="Q4578" i="4"/>
  <c r="Q4579" i="4"/>
  <c r="Q4580" i="4"/>
  <c r="Q4581" i="4"/>
  <c r="Q4582" i="4"/>
  <c r="Q4583" i="4"/>
  <c r="Q4584" i="4"/>
  <c r="Q4585" i="4"/>
  <c r="Q4586" i="4"/>
  <c r="Q4587" i="4"/>
  <c r="Q4588" i="4"/>
  <c r="Q4589" i="4"/>
  <c r="Q4590" i="4"/>
  <c r="Q4591" i="4"/>
  <c r="Q4592" i="4"/>
  <c r="Q4593" i="4"/>
  <c r="Q4594" i="4"/>
  <c r="Q4595" i="4"/>
  <c r="Q4596" i="4"/>
  <c r="Q4597" i="4"/>
  <c r="Q4598" i="4"/>
  <c r="Q4599" i="4"/>
  <c r="Q4600" i="4"/>
  <c r="Q4601" i="4"/>
  <c r="Q4602" i="4"/>
  <c r="Q4603" i="4"/>
  <c r="Q4604" i="4"/>
  <c r="Q4605" i="4"/>
  <c r="Q4606" i="4"/>
  <c r="Q4607" i="4"/>
  <c r="Q4608" i="4"/>
  <c r="Q4609" i="4"/>
  <c r="Q4610" i="4"/>
  <c r="Q4611" i="4"/>
  <c r="Q4612" i="4"/>
  <c r="Q4613" i="4"/>
  <c r="Q4614" i="4"/>
  <c r="Q4615" i="4"/>
  <c r="Q4616" i="4"/>
  <c r="Q4617" i="4"/>
  <c r="Q4618" i="4"/>
  <c r="Q4619" i="4"/>
  <c r="Q4620" i="4"/>
  <c r="Q4621" i="4"/>
  <c r="Q4622" i="4"/>
  <c r="Q4623" i="4"/>
  <c r="Q4624" i="4"/>
  <c r="Q4625" i="4"/>
  <c r="Q4626" i="4"/>
  <c r="Q4627" i="4"/>
  <c r="Q4628" i="4"/>
  <c r="Q4629" i="4"/>
  <c r="Q4630" i="4"/>
  <c r="Q4631" i="4"/>
  <c r="Q4632" i="4"/>
  <c r="Q4633" i="4"/>
  <c r="Q4634" i="4"/>
  <c r="Q4635" i="4"/>
  <c r="Q4636" i="4"/>
  <c r="Q4637" i="4"/>
  <c r="Q4638" i="4"/>
  <c r="Q4639" i="4"/>
  <c r="Q4640" i="4"/>
  <c r="Q4641" i="4"/>
  <c r="Q4642" i="4"/>
  <c r="Q4643" i="4"/>
  <c r="Q4644" i="4"/>
  <c r="Q4645" i="4"/>
  <c r="Q4646" i="4"/>
  <c r="Q4647" i="4"/>
  <c r="Q4648" i="4"/>
  <c r="Q4649" i="4"/>
  <c r="Q4650" i="4"/>
  <c r="Q4651" i="4"/>
  <c r="Q4652" i="4"/>
  <c r="Q4653" i="4"/>
  <c r="Q4654" i="4"/>
  <c r="Q4655" i="4"/>
  <c r="Q4656" i="4"/>
  <c r="Q4657" i="4"/>
  <c r="Q4658" i="4"/>
  <c r="Q4659" i="4"/>
  <c r="Q4660" i="4"/>
  <c r="Q4661" i="4"/>
  <c r="Q4662" i="4"/>
  <c r="Q4663" i="4"/>
  <c r="Q4664" i="4"/>
  <c r="Q4665" i="4"/>
  <c r="Q4666" i="4"/>
  <c r="Q4667" i="4"/>
  <c r="Q4668" i="4"/>
  <c r="Q4669" i="4"/>
  <c r="Q4670" i="4"/>
  <c r="Q4671" i="4"/>
  <c r="Q4672" i="4"/>
  <c r="Q4673" i="4"/>
  <c r="Q4674" i="4"/>
  <c r="Q4675" i="4"/>
  <c r="Q4676" i="4"/>
  <c r="Q4677" i="4"/>
  <c r="Q4678" i="4"/>
  <c r="Q4679" i="4"/>
  <c r="Q4680" i="4"/>
  <c r="Q4681" i="4"/>
  <c r="Q4682" i="4"/>
  <c r="Q4683" i="4"/>
  <c r="Q4684" i="4"/>
  <c r="Q4685" i="4"/>
  <c r="Q4686" i="4"/>
  <c r="Q4687" i="4"/>
  <c r="Q4688" i="4"/>
  <c r="Q4689" i="4"/>
  <c r="Q4690" i="4"/>
  <c r="Q4691" i="4"/>
  <c r="Q4692" i="4"/>
  <c r="Q4693" i="4"/>
  <c r="Q4694" i="4"/>
  <c r="Q4695" i="4"/>
  <c r="Q4696" i="4"/>
  <c r="Q4697" i="4"/>
  <c r="Q4698" i="4"/>
  <c r="Q4699" i="4"/>
  <c r="Q4700" i="4"/>
  <c r="Q4701" i="4"/>
  <c r="Q4702" i="4"/>
  <c r="Q4703" i="4"/>
  <c r="Q4704" i="4"/>
  <c r="Q4705" i="4"/>
  <c r="Q4706" i="4"/>
  <c r="Q4707" i="4"/>
  <c r="Q4708" i="4"/>
  <c r="Q4709" i="4"/>
  <c r="Q4710" i="4"/>
  <c r="Q4711" i="4"/>
  <c r="Q4712" i="4"/>
  <c r="Q4713" i="4"/>
  <c r="Q4714" i="4"/>
  <c r="Q4715" i="4"/>
  <c r="Q4716" i="4"/>
  <c r="Q4717" i="4"/>
  <c r="Q4718" i="4"/>
  <c r="Q4719" i="4"/>
  <c r="Q4720" i="4"/>
  <c r="Q4721" i="4"/>
  <c r="Q4722" i="4"/>
  <c r="Q4723" i="4"/>
  <c r="Q4724" i="4"/>
  <c r="Q4725" i="4"/>
  <c r="Q4726" i="4"/>
  <c r="Q4727" i="4"/>
  <c r="Q4728" i="4"/>
  <c r="Q4729" i="4"/>
  <c r="Q4730" i="4"/>
  <c r="Q4731" i="4"/>
  <c r="Q4732" i="4"/>
  <c r="Q4733" i="4"/>
  <c r="Q4734" i="4"/>
  <c r="Q4735" i="4"/>
  <c r="Q4736" i="4"/>
  <c r="Q4737" i="4"/>
  <c r="Q4738" i="4"/>
  <c r="Q4739" i="4"/>
  <c r="Q4740" i="4"/>
  <c r="Q4741" i="4"/>
  <c r="Q4742" i="4"/>
  <c r="Q4743" i="4"/>
  <c r="Q4744" i="4"/>
  <c r="Q4745" i="4"/>
  <c r="Q4746" i="4"/>
  <c r="Q4747" i="4"/>
  <c r="Q4748" i="4"/>
  <c r="Q4749" i="4"/>
  <c r="Q4750" i="4"/>
  <c r="Q4751" i="4"/>
  <c r="Q4752" i="4"/>
  <c r="Q4753" i="4"/>
  <c r="Q4754" i="4"/>
  <c r="Q4755" i="4"/>
  <c r="Q4756" i="4"/>
  <c r="Q4757" i="4"/>
  <c r="Q4758" i="4"/>
  <c r="Q4759" i="4"/>
  <c r="Q4760" i="4"/>
  <c r="Q4761" i="4"/>
  <c r="Q4762" i="4"/>
  <c r="Q4763" i="4"/>
  <c r="Q4764" i="4"/>
  <c r="Q4765" i="4"/>
  <c r="Q4766" i="4"/>
  <c r="Q4767" i="4"/>
  <c r="Q4768" i="4"/>
  <c r="Q4769" i="4"/>
  <c r="Q4770" i="4"/>
  <c r="Q4771" i="4"/>
  <c r="Q4772" i="4"/>
  <c r="Q4773" i="4"/>
  <c r="Q4774" i="4"/>
  <c r="Q4775" i="4"/>
  <c r="Q4776" i="4"/>
  <c r="Q4777" i="4"/>
  <c r="Q4778" i="4"/>
  <c r="Q4779" i="4"/>
  <c r="Q4780" i="4"/>
  <c r="Q4781" i="4"/>
  <c r="Q4782" i="4"/>
  <c r="Q4783" i="4"/>
  <c r="Q4784" i="4"/>
  <c r="Q4785" i="4"/>
  <c r="Q4786" i="4"/>
  <c r="Q4787" i="4"/>
  <c r="Q4788" i="4"/>
  <c r="Q4789" i="4"/>
  <c r="Q4790" i="4"/>
  <c r="Q4791" i="4"/>
  <c r="Q4792" i="4"/>
  <c r="Q4793" i="4"/>
  <c r="Q4794" i="4"/>
  <c r="Q4795" i="4"/>
  <c r="Q4796" i="4"/>
  <c r="Q4797" i="4"/>
  <c r="Q4798" i="4"/>
  <c r="Q4799" i="4"/>
  <c r="Q4800" i="4"/>
  <c r="Q4801" i="4"/>
  <c r="Q4802" i="4"/>
  <c r="Q4803" i="4"/>
  <c r="Q4804" i="4"/>
  <c r="Q4805" i="4"/>
  <c r="Q4806" i="4"/>
  <c r="Q4807" i="4"/>
  <c r="Q4808" i="4"/>
  <c r="Q4809" i="4"/>
  <c r="Q4810" i="4"/>
  <c r="Q4811" i="4"/>
  <c r="Q4812" i="4"/>
  <c r="Q4813" i="4"/>
  <c r="Q4814" i="4"/>
  <c r="Q4815" i="4"/>
  <c r="Q4816" i="4"/>
  <c r="Q4817" i="4"/>
  <c r="Q4818" i="4"/>
  <c r="Q4819" i="4"/>
  <c r="Q4820" i="4"/>
  <c r="Q4821" i="4"/>
  <c r="Q4822" i="4"/>
  <c r="Q4823" i="4"/>
  <c r="Q4824" i="4"/>
  <c r="Q4825" i="4"/>
  <c r="Q4826" i="4"/>
  <c r="Q4827" i="4"/>
  <c r="Q4828" i="4"/>
  <c r="Q4829" i="4"/>
  <c r="Q4830" i="4"/>
  <c r="Q4831" i="4"/>
  <c r="Q4832" i="4"/>
  <c r="Q4833" i="4"/>
  <c r="Q4834" i="4"/>
  <c r="Q4835" i="4"/>
  <c r="Q4836" i="4"/>
  <c r="Q4837" i="4"/>
  <c r="Q4838" i="4"/>
  <c r="Q4839" i="4"/>
  <c r="Q4840" i="4"/>
  <c r="Q4841" i="4"/>
  <c r="Q4842" i="4"/>
  <c r="Q4843" i="4"/>
  <c r="Q4844" i="4"/>
  <c r="Q4845" i="4"/>
  <c r="Q4846" i="4"/>
  <c r="Q4847" i="4"/>
  <c r="Q4848" i="4"/>
  <c r="Q4849" i="4"/>
  <c r="Q4850" i="4"/>
  <c r="Q4851" i="4"/>
  <c r="Q4852" i="4"/>
  <c r="Q4853" i="4"/>
  <c r="Q4854" i="4"/>
  <c r="Q4855" i="4"/>
  <c r="Q4856" i="4"/>
  <c r="Q4857" i="4"/>
  <c r="Q4858" i="4"/>
  <c r="Q4859" i="4"/>
  <c r="Q4860" i="4"/>
  <c r="Q4861" i="4"/>
  <c r="Q4862" i="4"/>
  <c r="Q4863" i="4"/>
  <c r="Q4864" i="4"/>
  <c r="Q4865" i="4"/>
  <c r="Q4866" i="4"/>
  <c r="Q4867" i="4"/>
  <c r="Q4868" i="4"/>
  <c r="Q4869" i="4"/>
  <c r="Q4870" i="4"/>
  <c r="Q4871" i="4"/>
  <c r="Q4872" i="4"/>
  <c r="Q4873" i="4"/>
  <c r="Q4874" i="4"/>
  <c r="Q4875" i="4"/>
  <c r="Q4876" i="4"/>
  <c r="Q4877" i="4"/>
  <c r="Q4878" i="4"/>
  <c r="Q4879" i="4"/>
  <c r="Q4880" i="4"/>
  <c r="Q4881" i="4"/>
  <c r="Q4882" i="4"/>
  <c r="Q4883" i="4"/>
  <c r="Q4884" i="4"/>
  <c r="Q4885" i="4"/>
  <c r="Q4886" i="4"/>
  <c r="Q4887" i="4"/>
  <c r="Q4888" i="4"/>
  <c r="Q4889" i="4"/>
  <c r="Q4890" i="4"/>
  <c r="Q4891"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8529" i="4"/>
  <c r="Q8530" i="4"/>
  <c r="Q8531" i="4"/>
  <c r="Q8532" i="4"/>
  <c r="Q8533" i="4"/>
  <c r="Q8534" i="4"/>
  <c r="Q8535" i="4"/>
  <c r="Q8536" i="4"/>
  <c r="Q8537" i="4"/>
  <c r="Q8538" i="4"/>
  <c r="Q8539" i="4"/>
  <c r="Q8540" i="4"/>
  <c r="Q8541" i="4"/>
  <c r="Q8542" i="4"/>
  <c r="Q8543" i="4"/>
  <c r="Q8544" i="4"/>
  <c r="Q8545" i="4"/>
  <c r="Q8546" i="4"/>
  <c r="Q8547" i="4"/>
  <c r="Q8548" i="4"/>
  <c r="Q8549" i="4"/>
  <c r="Q8550" i="4"/>
  <c r="Q8551" i="4"/>
  <c r="Q8552" i="4"/>
  <c r="Q8553" i="4"/>
  <c r="Q8554" i="4"/>
  <c r="Q8555" i="4"/>
  <c r="Q8556" i="4"/>
  <c r="Q8557" i="4"/>
  <c r="Q8558" i="4"/>
  <c r="Q8559" i="4"/>
  <c r="Q8560" i="4"/>
  <c r="Q8561" i="4"/>
  <c r="Q8562" i="4"/>
  <c r="Q8563" i="4"/>
  <c r="Q8564" i="4"/>
  <c r="Q8565" i="4"/>
  <c r="Q8566" i="4"/>
  <c r="Q8567" i="4"/>
  <c r="Q8568" i="4"/>
  <c r="Q8569" i="4"/>
  <c r="Q8570" i="4"/>
  <c r="Q8571" i="4"/>
  <c r="Q8572" i="4"/>
  <c r="Q8573" i="4"/>
  <c r="Q8574" i="4"/>
  <c r="Q8575" i="4"/>
  <c r="Q8576" i="4"/>
  <c r="Q8577" i="4"/>
  <c r="Q8578" i="4"/>
  <c r="Q8579" i="4"/>
  <c r="Q8580" i="4"/>
  <c r="Q8581" i="4"/>
  <c r="Q8582" i="4"/>
  <c r="Q8583" i="4"/>
  <c r="Q8584" i="4"/>
  <c r="Q8585" i="4"/>
  <c r="Q8586" i="4"/>
  <c r="Q8587" i="4"/>
  <c r="Q8588" i="4"/>
  <c r="Q8589" i="4"/>
  <c r="Q8590" i="4"/>
  <c r="Q8591" i="4"/>
  <c r="Q8592" i="4"/>
  <c r="Q8593" i="4"/>
  <c r="Q8594" i="4"/>
  <c r="Q8595" i="4"/>
  <c r="Q8596" i="4"/>
  <c r="Q8597" i="4"/>
  <c r="Q8598" i="4"/>
  <c r="Q8599" i="4"/>
  <c r="Q8600" i="4"/>
  <c r="Q8601" i="4"/>
  <c r="Q8602" i="4"/>
  <c r="Q8603" i="4"/>
  <c r="Q8604" i="4"/>
  <c r="Q8605" i="4"/>
  <c r="Q8606" i="4"/>
  <c r="Q8607" i="4"/>
  <c r="Q8608" i="4"/>
  <c r="Q8609" i="4"/>
  <c r="Q8610" i="4"/>
  <c r="Q8611" i="4"/>
  <c r="Q8612" i="4"/>
  <c r="Q8613" i="4"/>
  <c r="Q8614" i="4"/>
  <c r="Q8615" i="4"/>
  <c r="Q8616" i="4"/>
  <c r="Q8617" i="4"/>
  <c r="Q8618" i="4"/>
  <c r="Q8619" i="4"/>
  <c r="Q8620" i="4"/>
  <c r="Q8621" i="4"/>
  <c r="Q8622" i="4"/>
  <c r="Q8623" i="4"/>
  <c r="Q8624" i="4"/>
  <c r="Q8625" i="4"/>
  <c r="Q8626" i="4"/>
  <c r="Q8627" i="4"/>
  <c r="Q8628" i="4"/>
  <c r="Q8629" i="4"/>
  <c r="Q8630" i="4"/>
  <c r="Q8631" i="4"/>
  <c r="Q8632" i="4"/>
  <c r="Q8633" i="4"/>
  <c r="Q8634" i="4"/>
  <c r="Q8635" i="4"/>
  <c r="Q8636" i="4"/>
  <c r="Q8637" i="4"/>
  <c r="Q8638" i="4"/>
  <c r="Q8639" i="4"/>
  <c r="Q8640" i="4"/>
  <c r="Q8641" i="4"/>
  <c r="Q8642" i="4"/>
  <c r="Q8643" i="4"/>
  <c r="Q8644" i="4"/>
  <c r="Q8645" i="4"/>
  <c r="Q8646" i="4"/>
  <c r="Q8647" i="4"/>
  <c r="Q8648" i="4"/>
  <c r="Q8649" i="4"/>
  <c r="Q8650" i="4"/>
  <c r="Q8651" i="4"/>
  <c r="Q8652" i="4"/>
  <c r="Q8653" i="4"/>
  <c r="Q8654" i="4"/>
  <c r="Q8655" i="4"/>
  <c r="Q8656" i="4"/>
  <c r="Q8657" i="4"/>
  <c r="Q8658" i="4"/>
  <c r="Q8659" i="4"/>
  <c r="Q8660" i="4"/>
  <c r="Q8661" i="4"/>
  <c r="Q8662" i="4"/>
  <c r="Q8663" i="4"/>
  <c r="Q8664" i="4"/>
  <c r="Q8665" i="4"/>
  <c r="Q8666" i="4"/>
  <c r="Q8667" i="4"/>
  <c r="Q8668" i="4"/>
  <c r="Q8669" i="4"/>
  <c r="Q8670" i="4"/>
  <c r="Q8671" i="4"/>
  <c r="Q8672" i="4"/>
  <c r="Q8673" i="4"/>
  <c r="Q8674" i="4"/>
  <c r="Q8675" i="4"/>
  <c r="Q8676" i="4"/>
  <c r="Q8677" i="4"/>
  <c r="Q8678" i="4"/>
  <c r="Q8679" i="4"/>
  <c r="Q8680" i="4"/>
  <c r="Q8681" i="4"/>
  <c r="Q8682" i="4"/>
  <c r="Q8683" i="4"/>
  <c r="Q8684" i="4"/>
  <c r="Q8685" i="4"/>
  <c r="Q8686" i="4"/>
  <c r="Q8687" i="4"/>
  <c r="Q8688" i="4"/>
  <c r="Q8689" i="4"/>
  <c r="Q8690" i="4"/>
  <c r="Q8691" i="4"/>
  <c r="Q8692" i="4"/>
  <c r="Q8693" i="4"/>
  <c r="Q8694" i="4"/>
  <c r="Q8695" i="4"/>
  <c r="Q8696" i="4"/>
  <c r="Q8697" i="4"/>
  <c r="Q8698" i="4"/>
  <c r="Q8699" i="4"/>
  <c r="Q8700" i="4"/>
  <c r="Q8701" i="4"/>
  <c r="Q8702" i="4"/>
  <c r="Q8703" i="4"/>
  <c r="Q8704" i="4"/>
  <c r="Q8705" i="4"/>
  <c r="Q8706" i="4"/>
  <c r="Q8707" i="4"/>
  <c r="Q8708" i="4"/>
  <c r="Q8709" i="4"/>
  <c r="Q8710" i="4"/>
  <c r="Q8711" i="4"/>
  <c r="Q8712" i="4"/>
  <c r="Q8713" i="4"/>
  <c r="Q8714" i="4"/>
  <c r="Q8715" i="4"/>
  <c r="Q8716" i="4"/>
  <c r="Q8717" i="4"/>
  <c r="Q8718" i="4"/>
  <c r="Q8719" i="4"/>
  <c r="Q8720" i="4"/>
  <c r="Q8721" i="4"/>
  <c r="Q8722" i="4"/>
  <c r="Q8723" i="4"/>
  <c r="Q8724" i="4"/>
  <c r="Q8725" i="4"/>
  <c r="Q8726" i="4"/>
  <c r="Q8727" i="4"/>
  <c r="Q8728" i="4"/>
  <c r="Q8729" i="4"/>
  <c r="Q8730" i="4"/>
  <c r="Q8731" i="4"/>
  <c r="Q8732" i="4"/>
  <c r="Q8733" i="4"/>
  <c r="Q8734" i="4"/>
  <c r="Q8735" i="4"/>
  <c r="Q8736" i="4"/>
  <c r="Q8737" i="4"/>
  <c r="Q8738" i="4"/>
  <c r="Q8739" i="4"/>
  <c r="Q8740" i="4"/>
  <c r="Q8741" i="4"/>
  <c r="Q8742" i="4"/>
  <c r="Q8743" i="4"/>
  <c r="Q8744" i="4"/>
  <c r="Q8745" i="4"/>
  <c r="Q8746" i="4"/>
  <c r="Q8747" i="4"/>
  <c r="Q8748" i="4"/>
  <c r="Q8749" i="4"/>
  <c r="Q8750" i="4"/>
  <c r="Q8751" i="4"/>
  <c r="Q8752" i="4"/>
  <c r="Q8753" i="4"/>
  <c r="Q8754" i="4"/>
  <c r="Q8755" i="4"/>
  <c r="Q8756" i="4"/>
  <c r="Q8757" i="4"/>
  <c r="Q8758" i="4"/>
  <c r="Q8759" i="4"/>
  <c r="Q8760" i="4"/>
  <c r="Q8761" i="4"/>
  <c r="Q2" i="4"/>
  <c r="AZ2" i="4"/>
  <c r="AZ3" i="4"/>
  <c r="AZ4" i="4"/>
  <c r="AZ5" i="4"/>
  <c r="AZ6" i="4"/>
  <c r="AZ7" i="4"/>
  <c r="AZ8" i="4"/>
  <c r="AZ9" i="4"/>
  <c r="AZ10" i="4"/>
  <c r="AZ11" i="4"/>
  <c r="AZ12" i="4"/>
  <c r="AZ13" i="4"/>
  <c r="AZ14" i="4"/>
  <c r="AZ15" i="4"/>
  <c r="AZ16" i="4"/>
  <c r="AZ17" i="4"/>
  <c r="H5" i="9" l="1"/>
  <c r="H9" i="9"/>
  <c r="H4" i="9"/>
  <c r="H2" i="9"/>
  <c r="H6" i="9"/>
  <c r="H10" i="9"/>
  <c r="H8" i="9"/>
  <c r="H3" i="9"/>
  <c r="H7" i="9"/>
  <c r="I2" i="9"/>
  <c r="I6" i="9"/>
  <c r="I10" i="9"/>
  <c r="I3" i="9"/>
  <c r="I7" i="9"/>
  <c r="I9" i="9"/>
  <c r="I4" i="9"/>
  <c r="I8" i="9"/>
  <c r="I5" i="9"/>
  <c r="I12" i="9"/>
  <c r="N11" i="6" s="1"/>
  <c r="K3" i="9"/>
  <c r="H11" i="9"/>
  <c r="M10" i="6" s="1"/>
  <c r="K38" i="9"/>
  <c r="K34" i="9"/>
  <c r="K30" i="9"/>
  <c r="K26" i="9"/>
  <c r="K22" i="9"/>
  <c r="K18" i="9"/>
  <c r="K14" i="9"/>
  <c r="K10" i="9"/>
  <c r="K6" i="9"/>
  <c r="H41" i="9"/>
  <c r="M40" i="6" s="1"/>
  <c r="H39" i="9"/>
  <c r="M38" i="6" s="1"/>
  <c r="H37" i="9"/>
  <c r="M36" i="6" s="1"/>
  <c r="H35" i="9"/>
  <c r="M34" i="6" s="1"/>
  <c r="H33" i="9"/>
  <c r="M32" i="6" s="1"/>
  <c r="H31" i="9"/>
  <c r="M30" i="6" s="1"/>
  <c r="H29" i="9"/>
  <c r="M28" i="6" s="1"/>
  <c r="H27" i="9"/>
  <c r="M26" i="6" s="1"/>
  <c r="H25" i="9"/>
  <c r="M24" i="6" s="1"/>
  <c r="H23" i="9"/>
  <c r="M22" i="6" s="1"/>
  <c r="H21" i="9"/>
  <c r="M20" i="6" s="1"/>
  <c r="H19" i="9"/>
  <c r="M18" i="6" s="1"/>
  <c r="H17" i="9"/>
  <c r="M16" i="6" s="1"/>
  <c r="H15" i="9"/>
  <c r="M14" i="6" s="1"/>
  <c r="H13" i="9"/>
  <c r="M12" i="6" s="1"/>
  <c r="K41" i="9"/>
  <c r="K37" i="9"/>
  <c r="K33" i="9"/>
  <c r="K29" i="9"/>
  <c r="K25" i="9"/>
  <c r="K21" i="9"/>
  <c r="K17" i="9"/>
  <c r="K13" i="9"/>
  <c r="K9" i="9"/>
  <c r="K5" i="9"/>
  <c r="I41" i="9"/>
  <c r="N40" i="6" s="1"/>
  <c r="I39" i="9"/>
  <c r="N38" i="6" s="1"/>
  <c r="I37" i="9"/>
  <c r="N36" i="6" s="1"/>
  <c r="I35" i="9"/>
  <c r="N34" i="6" s="1"/>
  <c r="I33" i="9"/>
  <c r="N32" i="6" s="1"/>
  <c r="I31" i="9"/>
  <c r="N30" i="6" s="1"/>
  <c r="I29" i="9"/>
  <c r="N28" i="6" s="1"/>
  <c r="I27" i="9"/>
  <c r="N26" i="6" s="1"/>
  <c r="I25" i="9"/>
  <c r="N24" i="6" s="1"/>
  <c r="I23" i="9"/>
  <c r="N22" i="6" s="1"/>
  <c r="I21" i="9"/>
  <c r="N20" i="6" s="1"/>
  <c r="I19" i="9"/>
  <c r="N18" i="6" s="1"/>
  <c r="I17" i="9"/>
  <c r="N16" i="6" s="1"/>
  <c r="I15" i="9"/>
  <c r="N14" i="6" s="1"/>
  <c r="I13" i="9"/>
  <c r="N12" i="6" s="1"/>
  <c r="K40" i="9"/>
  <c r="K36" i="9"/>
  <c r="K32" i="9"/>
  <c r="K28" i="9"/>
  <c r="K24" i="9"/>
  <c r="K20" i="9"/>
  <c r="K16" i="9"/>
  <c r="K12" i="9"/>
  <c r="K8" i="9"/>
  <c r="K4" i="9"/>
  <c r="I11" i="9"/>
  <c r="N10" i="6" s="1"/>
  <c r="H40" i="9"/>
  <c r="M39" i="6" s="1"/>
  <c r="H38" i="9"/>
  <c r="M37" i="6" s="1"/>
  <c r="H36" i="9"/>
  <c r="M35" i="6" s="1"/>
  <c r="H34" i="9"/>
  <c r="M33" i="6" s="1"/>
  <c r="H32" i="9"/>
  <c r="M31" i="6" s="1"/>
  <c r="H30" i="9"/>
  <c r="M29" i="6" s="1"/>
  <c r="H28" i="9"/>
  <c r="M27" i="6" s="1"/>
  <c r="H26" i="9"/>
  <c r="M25" i="6" s="1"/>
  <c r="H24" i="9"/>
  <c r="M23" i="6" s="1"/>
  <c r="H22" i="9"/>
  <c r="M21" i="6" s="1"/>
  <c r="H20" i="9"/>
  <c r="M19" i="6" s="1"/>
  <c r="H18" i="9"/>
  <c r="M17" i="6" s="1"/>
  <c r="H16" i="9"/>
  <c r="M15" i="6" s="1"/>
  <c r="H14" i="9"/>
  <c r="M13" i="6" s="1"/>
  <c r="H12" i="9"/>
  <c r="M11" i="6" s="1"/>
  <c r="K39" i="9"/>
  <c r="K35" i="9"/>
  <c r="K31" i="9"/>
  <c r="K27" i="9"/>
  <c r="K23" i="9"/>
  <c r="K19" i="9"/>
  <c r="K15" i="9"/>
  <c r="K11" i="9"/>
  <c r="K7" i="9"/>
  <c r="I40" i="9"/>
  <c r="N39" i="6" s="1"/>
  <c r="I38" i="9"/>
  <c r="N37" i="6" s="1"/>
  <c r="I36" i="9"/>
  <c r="N35" i="6" s="1"/>
  <c r="I34" i="9"/>
  <c r="N33" i="6" s="1"/>
  <c r="I32" i="9"/>
  <c r="N31" i="6" s="1"/>
  <c r="I30" i="9"/>
  <c r="N29" i="6" s="1"/>
  <c r="I28" i="9"/>
  <c r="N27" i="6" s="1"/>
  <c r="I26" i="9"/>
  <c r="N25" i="6" s="1"/>
  <c r="I24" i="9"/>
  <c r="N23" i="6" s="1"/>
  <c r="I22" i="9"/>
  <c r="N21" i="6" s="1"/>
  <c r="I20" i="9"/>
  <c r="N19" i="6" s="1"/>
  <c r="I18" i="9"/>
  <c r="N17" i="6" s="1"/>
  <c r="I16" i="9"/>
  <c r="N15" i="6" s="1"/>
  <c r="I14" i="9"/>
  <c r="N13" i="6" s="1"/>
  <c r="AZ18" i="4"/>
  <c r="AZ19" i="4" s="1"/>
  <c r="AZ20" i="4" l="1"/>
  <c r="AX25" i="4" s="1"/>
  <c r="AZ25" i="4" l="1"/>
  <c r="AY25" i="4"/>
  <c r="N7" i="6"/>
  <c r="M4" i="6"/>
  <c r="M7" i="6"/>
  <c r="M3" i="6"/>
  <c r="M9" i="6"/>
  <c r="N6" i="6"/>
  <c r="N4" i="6"/>
  <c r="M5" i="6"/>
  <c r="N2" i="6"/>
  <c r="N3" i="6"/>
  <c r="M6" i="6"/>
  <c r="M8" i="6"/>
  <c r="N5" i="6"/>
  <c r="M2" i="6"/>
  <c r="N8" i="6"/>
  <c r="N9" i="6"/>
  <c r="BH44" i="4" l="1"/>
  <c r="BH43" i="4" l="1"/>
  <c r="BH46" i="4"/>
  <c r="BH41" i="4"/>
  <c r="BH45" i="4"/>
  <c r="BH56" i="4"/>
  <c r="BH58" i="4"/>
  <c r="BI58" i="4" s="1"/>
  <c r="BH42" i="4"/>
  <c r="BH57" i="4"/>
  <c r="BI57" i="4" s="1"/>
  <c r="BH55" i="4"/>
  <c r="BH52" i="4"/>
  <c r="BH54" i="4"/>
  <c r="BH59" i="4"/>
  <c r="BI59" i="4" s="1"/>
  <c r="BH53" i="4"/>
  <c r="BH51" i="4"/>
  <c r="BH48" i="4"/>
  <c r="BH50" i="4"/>
  <c r="BH47" i="4"/>
  <c r="BH49" i="4"/>
  <c r="BH60" i="4"/>
  <c r="BI60" i="4"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2"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I3002" i="4"/>
  <c r="I3003" i="4"/>
  <c r="I3004" i="4"/>
  <c r="I3005" i="4"/>
  <c r="I3006" i="4"/>
  <c r="I3007" i="4"/>
  <c r="I3008" i="4"/>
  <c r="I3009" i="4"/>
  <c r="I3010" i="4"/>
  <c r="I3011" i="4"/>
  <c r="I3012" i="4"/>
  <c r="I3013" i="4"/>
  <c r="I3014" i="4"/>
  <c r="I3015" i="4"/>
  <c r="I3016" i="4"/>
  <c r="I3017" i="4"/>
  <c r="I3018" i="4"/>
  <c r="I3019" i="4"/>
  <c r="I3020" i="4"/>
  <c r="I3021" i="4"/>
  <c r="I3022" i="4"/>
  <c r="I3023" i="4"/>
  <c r="I3024" i="4"/>
  <c r="I3025" i="4"/>
  <c r="I3026" i="4"/>
  <c r="I3027" i="4"/>
  <c r="I3028" i="4"/>
  <c r="I3029" i="4"/>
  <c r="I3030" i="4"/>
  <c r="I3031" i="4"/>
  <c r="I3032" i="4"/>
  <c r="I3033" i="4"/>
  <c r="I3034" i="4"/>
  <c r="I3035" i="4"/>
  <c r="I3036" i="4"/>
  <c r="I3037" i="4"/>
  <c r="I3038" i="4"/>
  <c r="I3039" i="4"/>
  <c r="I3040" i="4"/>
  <c r="I3041" i="4"/>
  <c r="I3042" i="4"/>
  <c r="I3043" i="4"/>
  <c r="I3044" i="4"/>
  <c r="I3045" i="4"/>
  <c r="I3046" i="4"/>
  <c r="I3047" i="4"/>
  <c r="I3048" i="4"/>
  <c r="I3049" i="4"/>
  <c r="I3050" i="4"/>
  <c r="I3051" i="4"/>
  <c r="I3052" i="4"/>
  <c r="I3053" i="4"/>
  <c r="I3054" i="4"/>
  <c r="I3055" i="4"/>
  <c r="I3056" i="4"/>
  <c r="I3057" i="4"/>
  <c r="I3058" i="4"/>
  <c r="I3059" i="4"/>
  <c r="I3060" i="4"/>
  <c r="I3061" i="4"/>
  <c r="I3062" i="4"/>
  <c r="I3063" i="4"/>
  <c r="I3064" i="4"/>
  <c r="I3065" i="4"/>
  <c r="I3066" i="4"/>
  <c r="I3067" i="4"/>
  <c r="I3068" i="4"/>
  <c r="I3069" i="4"/>
  <c r="I3070" i="4"/>
  <c r="I3071" i="4"/>
  <c r="I3072" i="4"/>
  <c r="I3073" i="4"/>
  <c r="I3074" i="4"/>
  <c r="I3075" i="4"/>
  <c r="I3076" i="4"/>
  <c r="I3077" i="4"/>
  <c r="I3078" i="4"/>
  <c r="I3079" i="4"/>
  <c r="I3080" i="4"/>
  <c r="I3081" i="4"/>
  <c r="I3082" i="4"/>
  <c r="I3083" i="4"/>
  <c r="I3084" i="4"/>
  <c r="I3085" i="4"/>
  <c r="I3086" i="4"/>
  <c r="I3087" i="4"/>
  <c r="I3088" i="4"/>
  <c r="I3089" i="4"/>
  <c r="I3090" i="4"/>
  <c r="I3091" i="4"/>
  <c r="I3092" i="4"/>
  <c r="I3093" i="4"/>
  <c r="I3094" i="4"/>
  <c r="I3095" i="4"/>
  <c r="I3096" i="4"/>
  <c r="I3097" i="4"/>
  <c r="I3098" i="4"/>
  <c r="I3099" i="4"/>
  <c r="I3100" i="4"/>
  <c r="I3101" i="4"/>
  <c r="I3102" i="4"/>
  <c r="I3103" i="4"/>
  <c r="I3104" i="4"/>
  <c r="I3105" i="4"/>
  <c r="I3106" i="4"/>
  <c r="I3107" i="4"/>
  <c r="I3108" i="4"/>
  <c r="I3109" i="4"/>
  <c r="I3110" i="4"/>
  <c r="I3111" i="4"/>
  <c r="I3112" i="4"/>
  <c r="I3113" i="4"/>
  <c r="I3114"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I3539" i="4"/>
  <c r="I3540" i="4"/>
  <c r="I3541" i="4"/>
  <c r="I3542" i="4"/>
  <c r="I3543" i="4"/>
  <c r="I3544" i="4"/>
  <c r="I3545" i="4"/>
  <c r="I3546" i="4"/>
  <c r="I3547" i="4"/>
  <c r="I3548" i="4"/>
  <c r="I3549" i="4"/>
  <c r="I3550" i="4"/>
  <c r="I3551" i="4"/>
  <c r="I3552" i="4"/>
  <c r="I3553" i="4"/>
  <c r="I3554" i="4"/>
  <c r="I3555" i="4"/>
  <c r="I3556" i="4"/>
  <c r="I3557" i="4"/>
  <c r="I3558" i="4"/>
  <c r="I3559" i="4"/>
  <c r="I3560" i="4"/>
  <c r="I3561" i="4"/>
  <c r="I3562" i="4"/>
  <c r="I3563" i="4"/>
  <c r="I3564" i="4"/>
  <c r="I3565" i="4"/>
  <c r="I3566" i="4"/>
  <c r="I3567"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I3620" i="4"/>
  <c r="I3621" i="4"/>
  <c r="I3622" i="4"/>
  <c r="I3623" i="4"/>
  <c r="I3624" i="4"/>
  <c r="I3625" i="4"/>
  <c r="I3626" i="4"/>
  <c r="I3627" i="4"/>
  <c r="I3628" i="4"/>
  <c r="I3629" i="4"/>
  <c r="I3630" i="4"/>
  <c r="I3631" i="4"/>
  <c r="I3632" i="4"/>
  <c r="I3633" i="4"/>
  <c r="I3634" i="4"/>
  <c r="I3635" i="4"/>
  <c r="I3636" i="4"/>
  <c r="I3637" i="4"/>
  <c r="I3638" i="4"/>
  <c r="I3639" i="4"/>
  <c r="I3640" i="4"/>
  <c r="I3641" i="4"/>
  <c r="I3642" i="4"/>
  <c r="I3643" i="4"/>
  <c r="I3644" i="4"/>
  <c r="I3645" i="4"/>
  <c r="I3646" i="4"/>
  <c r="I3647" i="4"/>
  <c r="I3648" i="4"/>
  <c r="I3649" i="4"/>
  <c r="I3650" i="4"/>
  <c r="I3651" i="4"/>
  <c r="I3652" i="4"/>
  <c r="I3653" i="4"/>
  <c r="I3654" i="4"/>
  <c r="I3655" i="4"/>
  <c r="I3656" i="4"/>
  <c r="I3657" i="4"/>
  <c r="I3658"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I3725" i="4"/>
  <c r="I3726" i="4"/>
  <c r="I3727" i="4"/>
  <c r="I3728" i="4"/>
  <c r="I3729" i="4"/>
  <c r="I3730"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I3766" i="4"/>
  <c r="I3767" i="4"/>
  <c r="I3768" i="4"/>
  <c r="I3769" i="4"/>
  <c r="I3770" i="4"/>
  <c r="I3771" i="4"/>
  <c r="I3772" i="4"/>
  <c r="I3773" i="4"/>
  <c r="I3774" i="4"/>
  <c r="I3775" i="4"/>
  <c r="I3776" i="4"/>
  <c r="I3777" i="4"/>
  <c r="I3778" i="4"/>
  <c r="I3779" i="4"/>
  <c r="I3780"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I3815" i="4"/>
  <c r="I3816" i="4"/>
  <c r="I3817" i="4"/>
  <c r="I3818" i="4"/>
  <c r="I3819" i="4"/>
  <c r="I3820" i="4"/>
  <c r="I3821" i="4"/>
  <c r="I3822" i="4"/>
  <c r="I3823" i="4"/>
  <c r="I3824" i="4"/>
  <c r="I3825" i="4"/>
  <c r="I3826" i="4"/>
  <c r="I3827" i="4"/>
  <c r="I3828" i="4"/>
  <c r="I3829" i="4"/>
  <c r="I3830" i="4"/>
  <c r="I3831" i="4"/>
  <c r="I3832" i="4"/>
  <c r="I3833" i="4"/>
  <c r="I3834" i="4"/>
  <c r="I3835" i="4"/>
  <c r="I3836" i="4"/>
  <c r="I3837" i="4"/>
  <c r="I3838" i="4"/>
  <c r="I3839" i="4"/>
  <c r="I3840" i="4"/>
  <c r="I3841" i="4"/>
  <c r="I3842" i="4"/>
  <c r="I3843" i="4"/>
  <c r="I3844" i="4"/>
  <c r="I3845" i="4"/>
  <c r="I3846" i="4"/>
  <c r="I3847" i="4"/>
  <c r="I3848" i="4"/>
  <c r="I3849" i="4"/>
  <c r="I3850" i="4"/>
  <c r="I3851" i="4"/>
  <c r="I3852" i="4"/>
  <c r="I3853" i="4"/>
  <c r="I3854" i="4"/>
  <c r="I3855" i="4"/>
  <c r="I3856" i="4"/>
  <c r="I3857" i="4"/>
  <c r="I3858" i="4"/>
  <c r="I3859" i="4"/>
  <c r="I3860" i="4"/>
  <c r="I3861" i="4"/>
  <c r="I3862" i="4"/>
  <c r="I3863" i="4"/>
  <c r="I3864" i="4"/>
  <c r="I3865" i="4"/>
  <c r="I3866" i="4"/>
  <c r="I3867" i="4"/>
  <c r="I3868" i="4"/>
  <c r="I3869"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I392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I3962" i="4"/>
  <c r="I3963" i="4"/>
  <c r="I3964" i="4"/>
  <c r="I3965" i="4"/>
  <c r="I3966" i="4"/>
  <c r="I3967" i="4"/>
  <c r="I3968" i="4"/>
  <c r="I3969" i="4"/>
  <c r="I3970" i="4"/>
  <c r="I3971" i="4"/>
  <c r="I3972" i="4"/>
  <c r="I3973" i="4"/>
  <c r="I3974" i="4"/>
  <c r="I3975" i="4"/>
  <c r="I3976" i="4"/>
  <c r="I3977" i="4"/>
  <c r="I3978" i="4"/>
  <c r="I3979" i="4"/>
  <c r="I3980" i="4"/>
  <c r="I3981" i="4"/>
  <c r="I3982" i="4"/>
  <c r="I3983" i="4"/>
  <c r="I3984" i="4"/>
  <c r="I3985"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I4066" i="4"/>
  <c r="I4067" i="4"/>
  <c r="I4068" i="4"/>
  <c r="I4069" i="4"/>
  <c r="I4070" i="4"/>
  <c r="I4071" i="4"/>
  <c r="I4072" i="4"/>
  <c r="I4073" i="4"/>
  <c r="I4074" i="4"/>
  <c r="I4075" i="4"/>
  <c r="I4076" i="4"/>
  <c r="I4077" i="4"/>
  <c r="I4078" i="4"/>
  <c r="I4079" i="4"/>
  <c r="I4080" i="4"/>
  <c r="I4081" i="4"/>
  <c r="I4082" i="4"/>
  <c r="I4083" i="4"/>
  <c r="I4084" i="4"/>
  <c r="I4085" i="4"/>
  <c r="I4086" i="4"/>
  <c r="I4087" i="4"/>
  <c r="I4088" i="4"/>
  <c r="I4089" i="4"/>
  <c r="I4090" i="4"/>
  <c r="I4091" i="4"/>
  <c r="I4092" i="4"/>
  <c r="I4093" i="4"/>
  <c r="I4094" i="4"/>
  <c r="I4095" i="4"/>
  <c r="I4096" i="4"/>
  <c r="I4097" i="4"/>
  <c r="I4098" i="4"/>
  <c r="I4099" i="4"/>
  <c r="I4100" i="4"/>
  <c r="I4101" i="4"/>
  <c r="I4102" i="4"/>
  <c r="I4103" i="4"/>
  <c r="I4104" i="4"/>
  <c r="I4105" i="4"/>
  <c r="I4106" i="4"/>
  <c r="I4107" i="4"/>
  <c r="I4108" i="4"/>
  <c r="I4109" i="4"/>
  <c r="I4110" i="4"/>
  <c r="I4111" i="4"/>
  <c r="I4112" i="4"/>
  <c r="I4113" i="4"/>
  <c r="I4114" i="4"/>
  <c r="I4115"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I4154" i="4"/>
  <c r="I4155" i="4"/>
  <c r="I4156" i="4"/>
  <c r="I4157" i="4"/>
  <c r="I4158" i="4"/>
  <c r="I4159" i="4"/>
  <c r="I4160" i="4"/>
  <c r="I4161" i="4"/>
  <c r="I4162" i="4"/>
  <c r="I4163" i="4"/>
  <c r="I4164" i="4"/>
  <c r="I4165" i="4"/>
  <c r="I4166" i="4"/>
  <c r="I4167" i="4"/>
  <c r="I4168" i="4"/>
  <c r="I4169" i="4"/>
  <c r="I4170" i="4"/>
  <c r="I4171" i="4"/>
  <c r="I4172" i="4"/>
  <c r="I4173" i="4"/>
  <c r="I4174" i="4"/>
  <c r="I4175" i="4"/>
  <c r="I4176" i="4"/>
  <c r="I4177" i="4"/>
  <c r="I4178" i="4"/>
  <c r="I4179" i="4"/>
  <c r="I4180" i="4"/>
  <c r="I4181" i="4"/>
  <c r="I4182" i="4"/>
  <c r="I4183" i="4"/>
  <c r="I4184" i="4"/>
  <c r="I4185" i="4"/>
  <c r="I4186" i="4"/>
  <c r="I4187" i="4"/>
  <c r="I4188" i="4"/>
  <c r="I4189" i="4"/>
  <c r="I4190" i="4"/>
  <c r="I4191" i="4"/>
  <c r="I4192" i="4"/>
  <c r="I4193" i="4"/>
  <c r="I4194" i="4"/>
  <c r="I4195" i="4"/>
  <c r="I4196" i="4"/>
  <c r="I4197" i="4"/>
  <c r="I4198" i="4"/>
  <c r="I4199" i="4"/>
  <c r="I4200" i="4"/>
  <c r="I4201" i="4"/>
  <c r="I4202" i="4"/>
  <c r="I4203" i="4"/>
  <c r="I4204" i="4"/>
  <c r="I4205" i="4"/>
  <c r="I4206" i="4"/>
  <c r="I4207" i="4"/>
  <c r="I4208" i="4"/>
  <c r="I4209" i="4"/>
  <c r="I4210" i="4"/>
  <c r="I4211" i="4"/>
  <c r="I4212" i="4"/>
  <c r="I4213" i="4"/>
  <c r="I4214" i="4"/>
  <c r="I4215" i="4"/>
  <c r="I4216" i="4"/>
  <c r="I4217" i="4"/>
  <c r="I4218" i="4"/>
  <c r="I4219" i="4"/>
  <c r="I4220" i="4"/>
  <c r="I4221" i="4"/>
  <c r="I4222" i="4"/>
  <c r="I4223" i="4"/>
  <c r="I4224" i="4"/>
  <c r="I4225" i="4"/>
  <c r="I4226" i="4"/>
  <c r="I4227" i="4"/>
  <c r="I4228" i="4"/>
  <c r="I4229" i="4"/>
  <c r="I4230" i="4"/>
  <c r="I4231" i="4"/>
  <c r="I4232" i="4"/>
  <c r="I4233" i="4"/>
  <c r="I4234" i="4"/>
  <c r="I4235" i="4"/>
  <c r="I4236" i="4"/>
  <c r="I4237" i="4"/>
  <c r="I4238" i="4"/>
  <c r="I4239" i="4"/>
  <c r="I4240" i="4"/>
  <c r="I4241" i="4"/>
  <c r="I4242" i="4"/>
  <c r="I4243" i="4"/>
  <c r="I4244" i="4"/>
  <c r="I4245" i="4"/>
  <c r="I4246" i="4"/>
  <c r="I4247" i="4"/>
  <c r="I4248" i="4"/>
  <c r="I4249" i="4"/>
  <c r="I4250" i="4"/>
  <c r="I4251" i="4"/>
  <c r="I4252" i="4"/>
  <c r="I4253" i="4"/>
  <c r="I4254" i="4"/>
  <c r="I4255" i="4"/>
  <c r="I4256" i="4"/>
  <c r="I4257" i="4"/>
  <c r="I4258" i="4"/>
  <c r="I4259" i="4"/>
  <c r="I4260" i="4"/>
  <c r="I4261" i="4"/>
  <c r="I4262" i="4"/>
  <c r="I4263" i="4"/>
  <c r="I4264" i="4"/>
  <c r="I4265" i="4"/>
  <c r="I4266" i="4"/>
  <c r="I4267" i="4"/>
  <c r="I4268" i="4"/>
  <c r="I4269" i="4"/>
  <c r="I4270" i="4"/>
  <c r="I4271" i="4"/>
  <c r="I4272" i="4"/>
  <c r="I4273" i="4"/>
  <c r="I4274" i="4"/>
  <c r="I4275" i="4"/>
  <c r="I4276" i="4"/>
  <c r="I4277" i="4"/>
  <c r="I4278" i="4"/>
  <c r="I4279" i="4"/>
  <c r="I4280" i="4"/>
  <c r="I4281" i="4"/>
  <c r="I4282" i="4"/>
  <c r="I4283" i="4"/>
  <c r="I4284" i="4"/>
  <c r="I4285" i="4"/>
  <c r="I4286" i="4"/>
  <c r="I4287" i="4"/>
  <c r="I4288" i="4"/>
  <c r="I4289" i="4"/>
  <c r="I4290" i="4"/>
  <c r="I4291" i="4"/>
  <c r="I4292" i="4"/>
  <c r="I4293" i="4"/>
  <c r="I4294" i="4"/>
  <c r="I4295" i="4"/>
  <c r="I4296" i="4"/>
  <c r="I4297" i="4"/>
  <c r="I4298" i="4"/>
  <c r="I4299" i="4"/>
  <c r="I4300" i="4"/>
  <c r="I4301" i="4"/>
  <c r="I4302" i="4"/>
  <c r="I4303" i="4"/>
  <c r="I4304" i="4"/>
  <c r="I4305" i="4"/>
  <c r="I4306" i="4"/>
  <c r="I4307" i="4"/>
  <c r="I4308" i="4"/>
  <c r="I4309" i="4"/>
  <c r="I4310" i="4"/>
  <c r="I4311" i="4"/>
  <c r="I4312" i="4"/>
  <c r="I4313" i="4"/>
  <c r="I4314" i="4"/>
  <c r="I4315" i="4"/>
  <c r="I4316" i="4"/>
  <c r="I4317" i="4"/>
  <c r="I4318" i="4"/>
  <c r="I4319" i="4"/>
  <c r="I4320" i="4"/>
  <c r="I4321" i="4"/>
  <c r="I4322" i="4"/>
  <c r="I4323" i="4"/>
  <c r="I4324" i="4"/>
  <c r="I4325" i="4"/>
  <c r="I4326" i="4"/>
  <c r="I4327" i="4"/>
  <c r="I4328" i="4"/>
  <c r="I4329" i="4"/>
  <c r="I4330" i="4"/>
  <c r="I4331" i="4"/>
  <c r="I4332" i="4"/>
  <c r="I4333" i="4"/>
  <c r="I4334" i="4"/>
  <c r="I4335" i="4"/>
  <c r="I4336" i="4"/>
  <c r="I4337" i="4"/>
  <c r="I4338" i="4"/>
  <c r="I4339" i="4"/>
  <c r="I4340" i="4"/>
  <c r="I4341" i="4"/>
  <c r="I4342" i="4"/>
  <c r="I4343" i="4"/>
  <c r="I4344" i="4"/>
  <c r="I4345" i="4"/>
  <c r="I4346" i="4"/>
  <c r="I4347" i="4"/>
  <c r="I4348" i="4"/>
  <c r="I4349" i="4"/>
  <c r="I4350" i="4"/>
  <c r="I4351" i="4"/>
  <c r="I4352" i="4"/>
  <c r="I4353" i="4"/>
  <c r="I4354" i="4"/>
  <c r="I4355" i="4"/>
  <c r="I4356" i="4"/>
  <c r="I4357" i="4"/>
  <c r="I4358" i="4"/>
  <c r="I4359" i="4"/>
  <c r="I4360" i="4"/>
  <c r="I4361" i="4"/>
  <c r="I4362" i="4"/>
  <c r="I4363" i="4"/>
  <c r="I4364" i="4"/>
  <c r="I4365" i="4"/>
  <c r="I4366" i="4"/>
  <c r="I4367" i="4"/>
  <c r="I4368" i="4"/>
  <c r="I4369" i="4"/>
  <c r="I4370" i="4"/>
  <c r="I4371" i="4"/>
  <c r="I4372" i="4"/>
  <c r="I4373" i="4"/>
  <c r="I4374" i="4"/>
  <c r="I4375" i="4"/>
  <c r="I4376" i="4"/>
  <c r="I4377" i="4"/>
  <c r="I4378" i="4"/>
  <c r="I4379" i="4"/>
  <c r="I4380" i="4"/>
  <c r="I4381" i="4"/>
  <c r="I4382" i="4"/>
  <c r="I4383" i="4"/>
  <c r="I4384" i="4"/>
  <c r="I4385" i="4"/>
  <c r="I4386" i="4"/>
  <c r="I4387" i="4"/>
  <c r="I4388" i="4"/>
  <c r="I4389" i="4"/>
  <c r="I4390" i="4"/>
  <c r="I4391" i="4"/>
  <c r="I4392" i="4"/>
  <c r="I4393" i="4"/>
  <c r="I4394" i="4"/>
  <c r="I4395" i="4"/>
  <c r="I4396" i="4"/>
  <c r="I4397" i="4"/>
  <c r="I4398" i="4"/>
  <c r="I4399" i="4"/>
  <c r="I4400" i="4"/>
  <c r="I4401" i="4"/>
  <c r="I4402" i="4"/>
  <c r="I4403" i="4"/>
  <c r="I4404" i="4"/>
  <c r="I4405" i="4"/>
  <c r="I4406" i="4"/>
  <c r="I4407" i="4"/>
  <c r="I4408" i="4"/>
  <c r="I4409" i="4"/>
  <c r="I4410" i="4"/>
  <c r="I4411" i="4"/>
  <c r="I4412" i="4"/>
  <c r="I4413" i="4"/>
  <c r="I4414" i="4"/>
  <c r="I4415" i="4"/>
  <c r="I4416" i="4"/>
  <c r="I4417" i="4"/>
  <c r="I4418" i="4"/>
  <c r="I4419" i="4"/>
  <c r="I4420" i="4"/>
  <c r="I4421" i="4"/>
  <c r="I4422" i="4"/>
  <c r="I4423" i="4"/>
  <c r="I4424" i="4"/>
  <c r="I4425" i="4"/>
  <c r="I4426" i="4"/>
  <c r="I4427" i="4"/>
  <c r="I4428" i="4"/>
  <c r="I4429" i="4"/>
  <c r="I4430" i="4"/>
  <c r="I4431" i="4"/>
  <c r="I4432" i="4"/>
  <c r="I4433" i="4"/>
  <c r="I4434" i="4"/>
  <c r="I4435" i="4"/>
  <c r="I4436" i="4"/>
  <c r="I4437" i="4"/>
  <c r="I4438" i="4"/>
  <c r="I4439" i="4"/>
  <c r="I4440" i="4"/>
  <c r="I4441" i="4"/>
  <c r="I4442" i="4"/>
  <c r="I4443" i="4"/>
  <c r="I4444" i="4"/>
  <c r="I4445" i="4"/>
  <c r="I4446" i="4"/>
  <c r="I4447" i="4"/>
  <c r="I4448" i="4"/>
  <c r="I4449" i="4"/>
  <c r="I4450" i="4"/>
  <c r="I4451" i="4"/>
  <c r="I4452" i="4"/>
  <c r="I4453" i="4"/>
  <c r="I4454" i="4"/>
  <c r="I4455" i="4"/>
  <c r="I4456" i="4"/>
  <c r="I4457" i="4"/>
  <c r="I4458" i="4"/>
  <c r="I4459" i="4"/>
  <c r="I4460" i="4"/>
  <c r="I4461" i="4"/>
  <c r="I4462" i="4"/>
  <c r="I4463" i="4"/>
  <c r="I4464" i="4"/>
  <c r="I4465" i="4"/>
  <c r="I4466" i="4"/>
  <c r="I4467" i="4"/>
  <c r="I4468" i="4"/>
  <c r="I4469" i="4"/>
  <c r="I4470" i="4"/>
  <c r="I4471" i="4"/>
  <c r="I4472" i="4"/>
  <c r="I4473" i="4"/>
  <c r="I4474" i="4"/>
  <c r="I4475" i="4"/>
  <c r="I4476" i="4"/>
  <c r="I4477" i="4"/>
  <c r="I4478" i="4"/>
  <c r="I4479" i="4"/>
  <c r="I4480" i="4"/>
  <c r="I4481" i="4"/>
  <c r="I4482" i="4"/>
  <c r="I4483" i="4"/>
  <c r="I4484" i="4"/>
  <c r="I4485" i="4"/>
  <c r="I4486" i="4"/>
  <c r="I4487" i="4"/>
  <c r="I4488" i="4"/>
  <c r="I4489" i="4"/>
  <c r="I4490" i="4"/>
  <c r="I4491" i="4"/>
  <c r="I4492" i="4"/>
  <c r="I4493" i="4"/>
  <c r="I4494" i="4"/>
  <c r="I4495" i="4"/>
  <c r="I4496" i="4"/>
  <c r="I4497" i="4"/>
  <c r="I4498" i="4"/>
  <c r="I4499" i="4"/>
  <c r="I4500" i="4"/>
  <c r="I4501" i="4"/>
  <c r="I4502" i="4"/>
  <c r="I4503" i="4"/>
  <c r="I4504" i="4"/>
  <c r="I4505" i="4"/>
  <c r="I4506" i="4"/>
  <c r="I4507" i="4"/>
  <c r="I4508" i="4"/>
  <c r="I4509" i="4"/>
  <c r="I4510" i="4"/>
  <c r="I4511" i="4"/>
  <c r="I4512" i="4"/>
  <c r="I4513" i="4"/>
  <c r="I4514" i="4"/>
  <c r="I4515" i="4"/>
  <c r="I4516" i="4"/>
  <c r="I4517" i="4"/>
  <c r="I4518" i="4"/>
  <c r="I4519" i="4"/>
  <c r="I4520" i="4"/>
  <c r="I4521" i="4"/>
  <c r="I4522" i="4"/>
  <c r="I4523" i="4"/>
  <c r="I4524" i="4"/>
  <c r="I4525" i="4"/>
  <c r="I4526" i="4"/>
  <c r="I4527" i="4"/>
  <c r="I4528" i="4"/>
  <c r="I4529" i="4"/>
  <c r="I4530" i="4"/>
  <c r="I4531" i="4"/>
  <c r="I4532" i="4"/>
  <c r="I4533" i="4"/>
  <c r="I4534" i="4"/>
  <c r="I4535" i="4"/>
  <c r="I4536" i="4"/>
  <c r="I4537" i="4"/>
  <c r="I4538" i="4"/>
  <c r="I4539" i="4"/>
  <c r="I4540" i="4"/>
  <c r="I4541" i="4"/>
  <c r="I4542" i="4"/>
  <c r="I4543" i="4"/>
  <c r="I4544" i="4"/>
  <c r="I4545" i="4"/>
  <c r="I4546" i="4"/>
  <c r="I4547" i="4"/>
  <c r="I4548" i="4"/>
  <c r="I4549" i="4"/>
  <c r="I4550" i="4"/>
  <c r="I4551" i="4"/>
  <c r="I4552" i="4"/>
  <c r="I4553" i="4"/>
  <c r="I4554" i="4"/>
  <c r="I4555" i="4"/>
  <c r="I4556" i="4"/>
  <c r="I4557" i="4"/>
  <c r="I4558" i="4"/>
  <c r="I4559" i="4"/>
  <c r="I4560" i="4"/>
  <c r="I4561" i="4"/>
  <c r="I4562" i="4"/>
  <c r="I4563" i="4"/>
  <c r="I4564" i="4"/>
  <c r="I4565" i="4"/>
  <c r="I4566" i="4"/>
  <c r="I4567" i="4"/>
  <c r="I4568" i="4"/>
  <c r="I4569" i="4"/>
  <c r="I4570" i="4"/>
  <c r="I4571" i="4"/>
  <c r="I4572" i="4"/>
  <c r="I4573" i="4"/>
  <c r="I4574" i="4"/>
  <c r="I4575" i="4"/>
  <c r="I4576" i="4"/>
  <c r="I4577" i="4"/>
  <c r="I4578" i="4"/>
  <c r="I4579" i="4"/>
  <c r="I4580" i="4"/>
  <c r="I4581" i="4"/>
  <c r="I4582" i="4"/>
  <c r="I4583" i="4"/>
  <c r="I4584" i="4"/>
  <c r="I4585" i="4"/>
  <c r="I4586" i="4"/>
  <c r="I4587" i="4"/>
  <c r="I4588" i="4"/>
  <c r="I4589" i="4"/>
  <c r="I4590" i="4"/>
  <c r="I4591" i="4"/>
  <c r="I4592" i="4"/>
  <c r="I4593" i="4"/>
  <c r="I4594" i="4"/>
  <c r="I4595" i="4"/>
  <c r="I4596" i="4"/>
  <c r="I4597" i="4"/>
  <c r="I4598" i="4"/>
  <c r="I4599" i="4"/>
  <c r="I4600" i="4"/>
  <c r="I4601" i="4"/>
  <c r="I4602" i="4"/>
  <c r="I4603" i="4"/>
  <c r="I4604" i="4"/>
  <c r="I4605" i="4"/>
  <c r="I4606" i="4"/>
  <c r="I4607" i="4"/>
  <c r="I4608" i="4"/>
  <c r="I4609" i="4"/>
  <c r="I4610" i="4"/>
  <c r="I4611" i="4"/>
  <c r="I4612" i="4"/>
  <c r="I4613" i="4"/>
  <c r="I4614" i="4"/>
  <c r="I4615" i="4"/>
  <c r="I4616" i="4"/>
  <c r="I4617" i="4"/>
  <c r="I4618" i="4"/>
  <c r="I4619" i="4"/>
  <c r="I4620" i="4"/>
  <c r="I4621" i="4"/>
  <c r="I4622" i="4"/>
  <c r="I4623" i="4"/>
  <c r="I4624" i="4"/>
  <c r="I4625" i="4"/>
  <c r="I4626" i="4"/>
  <c r="I4627" i="4"/>
  <c r="I4628" i="4"/>
  <c r="I4629" i="4"/>
  <c r="I4630" i="4"/>
  <c r="I4631" i="4"/>
  <c r="I4632" i="4"/>
  <c r="I4633" i="4"/>
  <c r="I4634" i="4"/>
  <c r="I4635" i="4"/>
  <c r="I4636" i="4"/>
  <c r="I4637" i="4"/>
  <c r="I4638" i="4"/>
  <c r="I4639" i="4"/>
  <c r="I4640" i="4"/>
  <c r="I4641" i="4"/>
  <c r="I4642" i="4"/>
  <c r="I4643" i="4"/>
  <c r="I4644" i="4"/>
  <c r="I4645" i="4"/>
  <c r="I4646" i="4"/>
  <c r="I4647" i="4"/>
  <c r="I4648" i="4"/>
  <c r="I4649" i="4"/>
  <c r="I4650" i="4"/>
  <c r="I4651" i="4"/>
  <c r="I4652" i="4"/>
  <c r="I4653" i="4"/>
  <c r="I4654" i="4"/>
  <c r="I4655" i="4"/>
  <c r="I4656" i="4"/>
  <c r="I4657" i="4"/>
  <c r="I4658" i="4"/>
  <c r="I4659" i="4"/>
  <c r="I4660" i="4"/>
  <c r="I4661" i="4"/>
  <c r="I4662" i="4"/>
  <c r="I4663" i="4"/>
  <c r="I4664" i="4"/>
  <c r="I4665" i="4"/>
  <c r="I4666" i="4"/>
  <c r="I4667" i="4"/>
  <c r="I4668" i="4"/>
  <c r="I4669" i="4"/>
  <c r="I4670" i="4"/>
  <c r="I4671" i="4"/>
  <c r="I4672" i="4"/>
  <c r="I4673" i="4"/>
  <c r="I4674" i="4"/>
  <c r="I4675" i="4"/>
  <c r="I4676" i="4"/>
  <c r="I4677" i="4"/>
  <c r="I4678" i="4"/>
  <c r="I4679" i="4"/>
  <c r="I4680" i="4"/>
  <c r="I4681" i="4"/>
  <c r="I4682" i="4"/>
  <c r="I4683" i="4"/>
  <c r="I4684" i="4"/>
  <c r="I4685" i="4"/>
  <c r="I4686" i="4"/>
  <c r="I4687" i="4"/>
  <c r="I4688" i="4"/>
  <c r="I4689" i="4"/>
  <c r="I4690" i="4"/>
  <c r="I4691" i="4"/>
  <c r="I4692" i="4"/>
  <c r="I4693" i="4"/>
  <c r="I4694" i="4"/>
  <c r="I4695" i="4"/>
  <c r="I4696" i="4"/>
  <c r="I4697" i="4"/>
  <c r="I4698" i="4"/>
  <c r="I4699" i="4"/>
  <c r="I4700" i="4"/>
  <c r="I4701" i="4"/>
  <c r="I4702" i="4"/>
  <c r="I4703" i="4"/>
  <c r="I4704" i="4"/>
  <c r="I4705" i="4"/>
  <c r="I4706" i="4"/>
  <c r="I4707" i="4"/>
  <c r="I4708" i="4"/>
  <c r="I4709" i="4"/>
  <c r="I4710" i="4"/>
  <c r="I4711" i="4"/>
  <c r="I4712" i="4"/>
  <c r="I4713" i="4"/>
  <c r="I4714" i="4"/>
  <c r="I4715" i="4"/>
  <c r="I4716" i="4"/>
  <c r="I4717" i="4"/>
  <c r="I4718" i="4"/>
  <c r="I4719" i="4"/>
  <c r="I4720" i="4"/>
  <c r="I4721" i="4"/>
  <c r="I4722" i="4"/>
  <c r="I4723" i="4"/>
  <c r="I4724" i="4"/>
  <c r="I4725" i="4"/>
  <c r="I4726" i="4"/>
  <c r="I4727" i="4"/>
  <c r="I4728" i="4"/>
  <c r="I4729" i="4"/>
  <c r="I4730" i="4"/>
  <c r="I4731" i="4"/>
  <c r="I4732" i="4"/>
  <c r="I4733" i="4"/>
  <c r="I4734" i="4"/>
  <c r="I4735" i="4"/>
  <c r="I4736" i="4"/>
  <c r="I4737" i="4"/>
  <c r="I4738" i="4"/>
  <c r="I4739" i="4"/>
  <c r="I4740" i="4"/>
  <c r="I4741" i="4"/>
  <c r="I4742" i="4"/>
  <c r="I4743" i="4"/>
  <c r="I4744" i="4"/>
  <c r="I4745" i="4"/>
  <c r="I4746" i="4"/>
  <c r="I4747" i="4"/>
  <c r="I4748" i="4"/>
  <c r="I4749" i="4"/>
  <c r="I4750" i="4"/>
  <c r="I4751" i="4"/>
  <c r="I4752" i="4"/>
  <c r="I4753" i="4"/>
  <c r="I4754" i="4"/>
  <c r="I4755" i="4"/>
  <c r="I4756" i="4"/>
  <c r="I4757" i="4"/>
  <c r="I4758" i="4"/>
  <c r="I4759" i="4"/>
  <c r="I4760" i="4"/>
  <c r="I4761" i="4"/>
  <c r="I4762" i="4"/>
  <c r="I4763" i="4"/>
  <c r="I4764" i="4"/>
  <c r="I4765" i="4"/>
  <c r="I4766" i="4"/>
  <c r="I4767" i="4"/>
  <c r="I4768" i="4"/>
  <c r="I4769" i="4"/>
  <c r="I4770" i="4"/>
  <c r="I4771" i="4"/>
  <c r="I4772" i="4"/>
  <c r="I4773" i="4"/>
  <c r="I4774" i="4"/>
  <c r="I4775" i="4"/>
  <c r="I4776" i="4"/>
  <c r="I4777" i="4"/>
  <c r="I4778" i="4"/>
  <c r="I4779" i="4"/>
  <c r="I4780" i="4"/>
  <c r="I4781" i="4"/>
  <c r="I4782" i="4"/>
  <c r="I4783" i="4"/>
  <c r="I4784" i="4"/>
  <c r="I4785" i="4"/>
  <c r="I4786" i="4"/>
  <c r="I4787" i="4"/>
  <c r="I4788" i="4"/>
  <c r="I4789" i="4"/>
  <c r="I4790" i="4"/>
  <c r="I4791" i="4"/>
  <c r="I4792" i="4"/>
  <c r="I4793" i="4"/>
  <c r="I4794" i="4"/>
  <c r="I4795" i="4"/>
  <c r="I4796" i="4"/>
  <c r="I4797" i="4"/>
  <c r="I4798" i="4"/>
  <c r="I4799" i="4"/>
  <c r="I4800" i="4"/>
  <c r="I4801" i="4"/>
  <c r="I4802" i="4"/>
  <c r="I4803" i="4"/>
  <c r="I4804" i="4"/>
  <c r="I4805" i="4"/>
  <c r="I4806" i="4"/>
  <c r="I4807" i="4"/>
  <c r="I4808" i="4"/>
  <c r="I4809" i="4"/>
  <c r="I4810" i="4"/>
  <c r="I4811" i="4"/>
  <c r="I4812" i="4"/>
  <c r="I4813" i="4"/>
  <c r="I4814" i="4"/>
  <c r="I4815" i="4"/>
  <c r="I4816" i="4"/>
  <c r="I4817" i="4"/>
  <c r="I4818" i="4"/>
  <c r="I4819" i="4"/>
  <c r="I4820" i="4"/>
  <c r="I4821" i="4"/>
  <c r="I4822" i="4"/>
  <c r="I4823" i="4"/>
  <c r="I4824" i="4"/>
  <c r="I4825" i="4"/>
  <c r="I4826" i="4"/>
  <c r="I4827" i="4"/>
  <c r="I4828" i="4"/>
  <c r="I4829" i="4"/>
  <c r="I4830" i="4"/>
  <c r="I4831" i="4"/>
  <c r="I4832" i="4"/>
  <c r="I4833" i="4"/>
  <c r="I4834" i="4"/>
  <c r="I4835" i="4"/>
  <c r="I4836" i="4"/>
  <c r="I4837" i="4"/>
  <c r="I4838" i="4"/>
  <c r="I4839" i="4"/>
  <c r="I4840" i="4"/>
  <c r="I4841" i="4"/>
  <c r="I4842" i="4"/>
  <c r="I4843" i="4"/>
  <c r="I4844" i="4"/>
  <c r="I4845" i="4"/>
  <c r="I4846" i="4"/>
  <c r="I4847" i="4"/>
  <c r="I4848" i="4"/>
  <c r="I4849" i="4"/>
  <c r="I4850" i="4"/>
  <c r="I4851" i="4"/>
  <c r="I4852" i="4"/>
  <c r="I4853" i="4"/>
  <c r="I4854" i="4"/>
  <c r="I4855" i="4"/>
  <c r="I4856" i="4"/>
  <c r="I4857" i="4"/>
  <c r="I4858" i="4"/>
  <c r="I4859" i="4"/>
  <c r="I4860" i="4"/>
  <c r="I4861" i="4"/>
  <c r="I4862" i="4"/>
  <c r="I4863" i="4"/>
  <c r="I4864" i="4"/>
  <c r="I4865" i="4"/>
  <c r="I4866" i="4"/>
  <c r="I4867" i="4"/>
  <c r="I4868" i="4"/>
  <c r="I4869" i="4"/>
  <c r="I4870" i="4"/>
  <c r="I4871" i="4"/>
  <c r="I4872" i="4"/>
  <c r="I4873" i="4"/>
  <c r="I4874" i="4"/>
  <c r="I4875" i="4"/>
  <c r="I4876" i="4"/>
  <c r="I4877" i="4"/>
  <c r="I4878" i="4"/>
  <c r="I4879" i="4"/>
  <c r="I4880" i="4"/>
  <c r="I4881" i="4"/>
  <c r="I4882" i="4"/>
  <c r="I4883" i="4"/>
  <c r="I4884" i="4"/>
  <c r="I4885" i="4"/>
  <c r="I4886" i="4"/>
  <c r="I4887" i="4"/>
  <c r="I4888" i="4"/>
  <c r="I4889" i="4"/>
  <c r="I4890" i="4"/>
  <c r="I4891" i="4"/>
  <c r="I4892" i="4"/>
  <c r="I4893" i="4"/>
  <c r="I4894" i="4"/>
  <c r="I4895" i="4"/>
  <c r="I4896" i="4"/>
  <c r="I4897" i="4"/>
  <c r="I4898" i="4"/>
  <c r="I4899" i="4"/>
  <c r="I4900" i="4"/>
  <c r="I4901" i="4"/>
  <c r="I4902" i="4"/>
  <c r="I4903" i="4"/>
  <c r="I4904" i="4"/>
  <c r="I4905" i="4"/>
  <c r="I4906" i="4"/>
  <c r="I4907" i="4"/>
  <c r="I4908" i="4"/>
  <c r="I4909" i="4"/>
  <c r="I4910" i="4"/>
  <c r="I4911" i="4"/>
  <c r="I4912" i="4"/>
  <c r="I4913" i="4"/>
  <c r="I4914" i="4"/>
  <c r="I4915" i="4"/>
  <c r="I4916" i="4"/>
  <c r="I4917" i="4"/>
  <c r="I4918" i="4"/>
  <c r="I4919" i="4"/>
  <c r="I4920" i="4"/>
  <c r="I4921" i="4"/>
  <c r="I4922" i="4"/>
  <c r="I4923" i="4"/>
  <c r="I4924" i="4"/>
  <c r="I4925" i="4"/>
  <c r="I4926" i="4"/>
  <c r="I4927" i="4"/>
  <c r="I4928" i="4"/>
  <c r="I4929" i="4"/>
  <c r="I4930" i="4"/>
  <c r="I4931" i="4"/>
  <c r="I4932" i="4"/>
  <c r="I4933" i="4"/>
  <c r="I4934" i="4"/>
  <c r="I4935" i="4"/>
  <c r="I4936" i="4"/>
  <c r="I4937" i="4"/>
  <c r="I4938" i="4"/>
  <c r="I4939" i="4"/>
  <c r="I4940" i="4"/>
  <c r="I4941" i="4"/>
  <c r="I4942" i="4"/>
  <c r="I4943" i="4"/>
  <c r="I4944" i="4"/>
  <c r="I4945" i="4"/>
  <c r="I4946" i="4"/>
  <c r="I4947" i="4"/>
  <c r="I4948" i="4"/>
  <c r="I4949" i="4"/>
  <c r="I4950" i="4"/>
  <c r="I4951" i="4"/>
  <c r="I4952" i="4"/>
  <c r="I4953" i="4"/>
  <c r="I4954" i="4"/>
  <c r="I4955" i="4"/>
  <c r="I4956" i="4"/>
  <c r="I4957" i="4"/>
  <c r="I4958" i="4"/>
  <c r="I4959" i="4"/>
  <c r="I4960" i="4"/>
  <c r="I4961" i="4"/>
  <c r="I4962" i="4"/>
  <c r="I4963" i="4"/>
  <c r="I4964" i="4"/>
  <c r="I4965" i="4"/>
  <c r="I4966" i="4"/>
  <c r="I4967" i="4"/>
  <c r="I4968" i="4"/>
  <c r="I4969" i="4"/>
  <c r="I4970" i="4"/>
  <c r="I4971" i="4"/>
  <c r="I4972" i="4"/>
  <c r="I4973" i="4"/>
  <c r="I4974" i="4"/>
  <c r="I4975" i="4"/>
  <c r="I4976" i="4"/>
  <c r="I4977" i="4"/>
  <c r="I4978" i="4"/>
  <c r="I4979" i="4"/>
  <c r="I4980" i="4"/>
  <c r="I4981" i="4"/>
  <c r="I4982" i="4"/>
  <c r="I4983" i="4"/>
  <c r="I4984" i="4"/>
  <c r="I4985" i="4"/>
  <c r="I4986" i="4"/>
  <c r="I4987" i="4"/>
  <c r="I4988" i="4"/>
  <c r="I4989" i="4"/>
  <c r="I4990" i="4"/>
  <c r="I4991" i="4"/>
  <c r="I4992" i="4"/>
  <c r="I4993" i="4"/>
  <c r="I4994" i="4"/>
  <c r="I4995" i="4"/>
  <c r="I4996" i="4"/>
  <c r="I4997" i="4"/>
  <c r="I4998" i="4"/>
  <c r="I4999" i="4"/>
  <c r="I5000" i="4"/>
  <c r="I5001" i="4"/>
  <c r="I5002" i="4"/>
  <c r="I5003" i="4"/>
  <c r="I5004" i="4"/>
  <c r="I5005" i="4"/>
  <c r="I5006" i="4"/>
  <c r="I5007" i="4"/>
  <c r="I5008" i="4"/>
  <c r="I5009" i="4"/>
  <c r="I5010" i="4"/>
  <c r="I5011" i="4"/>
  <c r="I5012" i="4"/>
  <c r="I5013" i="4"/>
  <c r="I5014" i="4"/>
  <c r="I5015" i="4"/>
  <c r="I5016" i="4"/>
  <c r="I5017" i="4"/>
  <c r="I5018" i="4"/>
  <c r="I5019" i="4"/>
  <c r="I5020" i="4"/>
  <c r="I5021" i="4"/>
  <c r="I5022" i="4"/>
  <c r="I5023" i="4"/>
  <c r="I5024" i="4"/>
  <c r="I5025" i="4"/>
  <c r="I5026" i="4"/>
  <c r="I5027" i="4"/>
  <c r="I5028" i="4"/>
  <c r="I5029" i="4"/>
  <c r="I5030" i="4"/>
  <c r="I5031" i="4"/>
  <c r="I5032" i="4"/>
  <c r="I5033" i="4"/>
  <c r="I5034" i="4"/>
  <c r="I5035" i="4"/>
  <c r="I5036" i="4"/>
  <c r="I5037" i="4"/>
  <c r="I5038" i="4"/>
  <c r="I5039" i="4"/>
  <c r="I5040" i="4"/>
  <c r="I5041" i="4"/>
  <c r="I5042" i="4"/>
  <c r="I5043" i="4"/>
  <c r="I5044" i="4"/>
  <c r="I5045" i="4"/>
  <c r="I5046" i="4"/>
  <c r="I5047" i="4"/>
  <c r="I5048" i="4"/>
  <c r="I5049" i="4"/>
  <c r="I5050" i="4"/>
  <c r="I5051" i="4"/>
  <c r="I5052" i="4"/>
  <c r="I5053" i="4"/>
  <c r="I5054" i="4"/>
  <c r="I5055" i="4"/>
  <c r="I5056" i="4"/>
  <c r="I5057" i="4"/>
  <c r="I5058" i="4"/>
  <c r="I5059" i="4"/>
  <c r="I5060" i="4"/>
  <c r="I5061" i="4"/>
  <c r="I5062" i="4"/>
  <c r="I5063" i="4"/>
  <c r="I5064" i="4"/>
  <c r="I5065" i="4"/>
  <c r="I5066" i="4"/>
  <c r="I5067" i="4"/>
  <c r="I5068" i="4"/>
  <c r="I5069" i="4"/>
  <c r="I5070" i="4"/>
  <c r="I5071" i="4"/>
  <c r="I5072" i="4"/>
  <c r="I5073" i="4"/>
  <c r="I5074" i="4"/>
  <c r="I5075" i="4"/>
  <c r="I5076" i="4"/>
  <c r="I5077" i="4"/>
  <c r="I5078" i="4"/>
  <c r="I5079" i="4"/>
  <c r="I5080" i="4"/>
  <c r="I5081" i="4"/>
  <c r="I5082" i="4"/>
  <c r="I5083" i="4"/>
  <c r="I5084" i="4"/>
  <c r="I5085" i="4"/>
  <c r="I5086" i="4"/>
  <c r="I5087" i="4"/>
  <c r="I5088" i="4"/>
  <c r="I5089" i="4"/>
  <c r="I5090" i="4"/>
  <c r="I5091" i="4"/>
  <c r="I5092" i="4"/>
  <c r="I5093" i="4"/>
  <c r="I5094" i="4"/>
  <c r="I5095" i="4"/>
  <c r="I5096" i="4"/>
  <c r="I5097" i="4"/>
  <c r="I5098" i="4"/>
  <c r="I5099" i="4"/>
  <c r="I5100" i="4"/>
  <c r="I5101" i="4"/>
  <c r="I5102" i="4"/>
  <c r="I5103" i="4"/>
  <c r="I5104" i="4"/>
  <c r="I5105" i="4"/>
  <c r="I5106" i="4"/>
  <c r="I5107" i="4"/>
  <c r="I5108" i="4"/>
  <c r="I5109" i="4"/>
  <c r="I5110" i="4"/>
  <c r="I5111" i="4"/>
  <c r="I5112" i="4"/>
  <c r="I5113" i="4"/>
  <c r="I5114" i="4"/>
  <c r="I5115" i="4"/>
  <c r="I5116" i="4"/>
  <c r="I5117" i="4"/>
  <c r="I5118" i="4"/>
  <c r="I5119" i="4"/>
  <c r="I5120" i="4"/>
  <c r="I5121" i="4"/>
  <c r="I5122" i="4"/>
  <c r="I5123" i="4"/>
  <c r="I5124" i="4"/>
  <c r="I5125" i="4"/>
  <c r="I5126" i="4"/>
  <c r="I5127" i="4"/>
  <c r="I5128" i="4"/>
  <c r="I5129" i="4"/>
  <c r="I5130" i="4"/>
  <c r="I5131" i="4"/>
  <c r="I5132" i="4"/>
  <c r="I5133" i="4"/>
  <c r="I5134" i="4"/>
  <c r="I5135" i="4"/>
  <c r="I5136" i="4"/>
  <c r="I5137" i="4"/>
  <c r="I5138" i="4"/>
  <c r="I5139" i="4"/>
  <c r="I5140" i="4"/>
  <c r="I5141" i="4"/>
  <c r="I5142" i="4"/>
  <c r="I5143" i="4"/>
  <c r="I5144" i="4"/>
  <c r="I5145" i="4"/>
  <c r="I5146" i="4"/>
  <c r="I5147" i="4"/>
  <c r="I5148" i="4"/>
  <c r="I5149" i="4"/>
  <c r="I5150" i="4"/>
  <c r="I5151" i="4"/>
  <c r="I5152" i="4"/>
  <c r="I5153" i="4"/>
  <c r="I5154" i="4"/>
  <c r="I5155" i="4"/>
  <c r="I5156" i="4"/>
  <c r="I5157" i="4"/>
  <c r="I5158" i="4"/>
  <c r="I5159" i="4"/>
  <c r="I5160" i="4"/>
  <c r="I5161" i="4"/>
  <c r="I5162" i="4"/>
  <c r="I5163" i="4"/>
  <c r="I5164" i="4"/>
  <c r="I5165" i="4"/>
  <c r="I5166" i="4"/>
  <c r="I5167" i="4"/>
  <c r="I5168" i="4"/>
  <c r="I5169" i="4"/>
  <c r="I5170" i="4"/>
  <c r="I5171" i="4"/>
  <c r="I5172" i="4"/>
  <c r="I5173" i="4"/>
  <c r="I5174" i="4"/>
  <c r="I5175" i="4"/>
  <c r="I5176" i="4"/>
  <c r="I5177" i="4"/>
  <c r="I5178" i="4"/>
  <c r="I5179" i="4"/>
  <c r="I5180" i="4"/>
  <c r="I5181" i="4"/>
  <c r="I5182" i="4"/>
  <c r="I5183" i="4"/>
  <c r="I5184" i="4"/>
  <c r="I5185" i="4"/>
  <c r="I5186" i="4"/>
  <c r="I5187" i="4"/>
  <c r="I5188" i="4"/>
  <c r="I5189" i="4"/>
  <c r="I5190" i="4"/>
  <c r="I5191" i="4"/>
  <c r="I5192" i="4"/>
  <c r="I5193" i="4"/>
  <c r="I5194" i="4"/>
  <c r="I5195" i="4"/>
  <c r="I5196" i="4"/>
  <c r="I5197" i="4"/>
  <c r="I5198" i="4"/>
  <c r="I5199" i="4"/>
  <c r="I5200" i="4"/>
  <c r="I5201" i="4"/>
  <c r="I5202" i="4"/>
  <c r="I5203" i="4"/>
  <c r="I5204" i="4"/>
  <c r="I5205" i="4"/>
  <c r="I5206" i="4"/>
  <c r="I5207" i="4"/>
  <c r="I5208" i="4"/>
  <c r="I5209" i="4"/>
  <c r="I5210" i="4"/>
  <c r="I5211" i="4"/>
  <c r="I5212" i="4"/>
  <c r="I5213" i="4"/>
  <c r="I5214" i="4"/>
  <c r="I5215" i="4"/>
  <c r="I5216" i="4"/>
  <c r="I5217" i="4"/>
  <c r="I5218" i="4"/>
  <c r="I5219" i="4"/>
  <c r="I5220" i="4"/>
  <c r="I5221" i="4"/>
  <c r="I5222" i="4"/>
  <c r="I5223" i="4"/>
  <c r="I5224" i="4"/>
  <c r="I5225" i="4"/>
  <c r="I5226" i="4"/>
  <c r="I5227" i="4"/>
  <c r="I5228" i="4"/>
  <c r="I5229" i="4"/>
  <c r="I5230" i="4"/>
  <c r="I5231" i="4"/>
  <c r="I5232" i="4"/>
  <c r="I5233" i="4"/>
  <c r="I5234" i="4"/>
  <c r="I5235" i="4"/>
  <c r="I5236" i="4"/>
  <c r="I5237" i="4"/>
  <c r="I5238" i="4"/>
  <c r="I5239" i="4"/>
  <c r="I5240" i="4"/>
  <c r="I5241" i="4"/>
  <c r="I5242" i="4"/>
  <c r="I5243" i="4"/>
  <c r="I5244" i="4"/>
  <c r="I5245" i="4"/>
  <c r="I5246" i="4"/>
  <c r="I5247" i="4"/>
  <c r="I5248" i="4"/>
  <c r="I5249" i="4"/>
  <c r="I5250" i="4"/>
  <c r="I5251" i="4"/>
  <c r="I5252" i="4"/>
  <c r="I5253" i="4"/>
  <c r="I5254" i="4"/>
  <c r="I5255" i="4"/>
  <c r="I5256" i="4"/>
  <c r="I5257" i="4"/>
  <c r="I5258" i="4"/>
  <c r="I5259" i="4"/>
  <c r="I5260" i="4"/>
  <c r="I5261" i="4"/>
  <c r="I5262" i="4"/>
  <c r="I5263" i="4"/>
  <c r="I5264" i="4"/>
  <c r="I5265" i="4"/>
  <c r="I5266" i="4"/>
  <c r="I5267" i="4"/>
  <c r="I5268" i="4"/>
  <c r="I5269" i="4"/>
  <c r="I5270" i="4"/>
  <c r="I5271" i="4"/>
  <c r="I5272" i="4"/>
  <c r="I5273" i="4"/>
  <c r="I5274" i="4"/>
  <c r="I5275" i="4"/>
  <c r="I5276" i="4"/>
  <c r="I5277" i="4"/>
  <c r="I5278" i="4"/>
  <c r="I5279" i="4"/>
  <c r="I5280" i="4"/>
  <c r="I5281" i="4"/>
  <c r="I5282" i="4"/>
  <c r="I5283" i="4"/>
  <c r="I5284" i="4"/>
  <c r="I5285" i="4"/>
  <c r="I5286" i="4"/>
  <c r="I5287" i="4"/>
  <c r="I5288" i="4"/>
  <c r="I5289" i="4"/>
  <c r="I5290" i="4"/>
  <c r="I5291" i="4"/>
  <c r="I5292" i="4"/>
  <c r="I5293" i="4"/>
  <c r="I5294" i="4"/>
  <c r="I5295" i="4"/>
  <c r="I5296" i="4"/>
  <c r="I5297" i="4"/>
  <c r="I5298" i="4"/>
  <c r="I5299" i="4"/>
  <c r="I5300" i="4"/>
  <c r="I5301" i="4"/>
  <c r="I5302" i="4"/>
  <c r="I5303" i="4"/>
  <c r="I5304" i="4"/>
  <c r="I5305" i="4"/>
  <c r="I5306" i="4"/>
  <c r="I5307" i="4"/>
  <c r="I5308" i="4"/>
  <c r="I5309" i="4"/>
  <c r="I5310" i="4"/>
  <c r="I5311" i="4"/>
  <c r="I5312" i="4"/>
  <c r="I5313" i="4"/>
  <c r="I5314" i="4"/>
  <c r="I5315" i="4"/>
  <c r="I5316" i="4"/>
  <c r="I5317" i="4"/>
  <c r="I5318" i="4"/>
  <c r="I5319" i="4"/>
  <c r="I5320" i="4"/>
  <c r="I5321" i="4"/>
  <c r="I5322" i="4"/>
  <c r="I5323" i="4"/>
  <c r="I5324" i="4"/>
  <c r="I5325" i="4"/>
  <c r="I5326" i="4"/>
  <c r="I5327" i="4"/>
  <c r="I5328" i="4"/>
  <c r="I5329" i="4"/>
  <c r="I5330" i="4"/>
  <c r="I5331" i="4"/>
  <c r="I5332" i="4"/>
  <c r="I5333" i="4"/>
  <c r="I5334" i="4"/>
  <c r="I5335" i="4"/>
  <c r="I5336" i="4"/>
  <c r="I5337" i="4"/>
  <c r="I5338" i="4"/>
  <c r="I5339" i="4"/>
  <c r="I5340" i="4"/>
  <c r="I5341" i="4"/>
  <c r="I5342" i="4"/>
  <c r="I5343" i="4"/>
  <c r="I5344" i="4"/>
  <c r="I5345" i="4"/>
  <c r="I5346" i="4"/>
  <c r="I5347" i="4"/>
  <c r="I5348" i="4"/>
  <c r="I5349" i="4"/>
  <c r="I5350" i="4"/>
  <c r="I5351" i="4"/>
  <c r="I5352" i="4"/>
  <c r="I5353" i="4"/>
  <c r="I5354" i="4"/>
  <c r="I5355" i="4"/>
  <c r="I5356" i="4"/>
  <c r="I5357" i="4"/>
  <c r="I5358" i="4"/>
  <c r="I5359" i="4"/>
  <c r="I5360" i="4"/>
  <c r="I5361" i="4"/>
  <c r="I5362" i="4"/>
  <c r="I5363" i="4"/>
  <c r="I5364" i="4"/>
  <c r="I5365" i="4"/>
  <c r="I5366" i="4"/>
  <c r="I5367" i="4"/>
  <c r="I5368" i="4"/>
  <c r="I5369" i="4"/>
  <c r="I5370" i="4"/>
  <c r="I5371" i="4"/>
  <c r="I5372" i="4"/>
  <c r="I5373" i="4"/>
  <c r="I5374" i="4"/>
  <c r="I5375" i="4"/>
  <c r="I5376" i="4"/>
  <c r="I5377" i="4"/>
  <c r="I5378" i="4"/>
  <c r="I5379" i="4"/>
  <c r="I5380" i="4"/>
  <c r="I5381" i="4"/>
  <c r="I5382" i="4"/>
  <c r="I5383" i="4"/>
  <c r="I5384" i="4"/>
  <c r="I5385" i="4"/>
  <c r="I5386" i="4"/>
  <c r="I5387" i="4"/>
  <c r="I5388" i="4"/>
  <c r="I5389" i="4"/>
  <c r="I5390" i="4"/>
  <c r="I5391" i="4"/>
  <c r="I5392" i="4"/>
  <c r="I5393" i="4"/>
  <c r="I5394" i="4"/>
  <c r="I5395" i="4"/>
  <c r="I5396" i="4"/>
  <c r="I5397" i="4"/>
  <c r="I5398" i="4"/>
  <c r="I5399" i="4"/>
  <c r="I5400" i="4"/>
  <c r="I5401" i="4"/>
  <c r="I5402" i="4"/>
  <c r="I5403" i="4"/>
  <c r="I5404" i="4"/>
  <c r="I5405" i="4"/>
  <c r="I5406" i="4"/>
  <c r="I5407" i="4"/>
  <c r="I5408" i="4"/>
  <c r="I5409" i="4"/>
  <c r="I5410" i="4"/>
  <c r="I5411" i="4"/>
  <c r="I5412" i="4"/>
  <c r="I5413" i="4"/>
  <c r="I5414" i="4"/>
  <c r="I5415" i="4"/>
  <c r="I5416" i="4"/>
  <c r="I5417" i="4"/>
  <c r="I5418" i="4"/>
  <c r="I5419" i="4"/>
  <c r="I5420" i="4"/>
  <c r="I5421" i="4"/>
  <c r="I5422" i="4"/>
  <c r="I5423" i="4"/>
  <c r="I5424" i="4"/>
  <c r="I5425" i="4"/>
  <c r="I5426" i="4"/>
  <c r="I5427" i="4"/>
  <c r="I5428" i="4"/>
  <c r="I5429" i="4"/>
  <c r="I5430" i="4"/>
  <c r="I5431" i="4"/>
  <c r="I5432" i="4"/>
  <c r="I5433" i="4"/>
  <c r="I5434" i="4"/>
  <c r="I5435" i="4"/>
  <c r="I5436" i="4"/>
  <c r="I5437" i="4"/>
  <c r="I5438" i="4"/>
  <c r="I5439" i="4"/>
  <c r="I5440" i="4"/>
  <c r="I5441" i="4"/>
  <c r="I5442" i="4"/>
  <c r="I5443" i="4"/>
  <c r="I5444" i="4"/>
  <c r="I5445" i="4"/>
  <c r="I5446" i="4"/>
  <c r="I5447" i="4"/>
  <c r="I5448" i="4"/>
  <c r="I5449" i="4"/>
  <c r="I5450" i="4"/>
  <c r="I5451" i="4"/>
  <c r="I5452" i="4"/>
  <c r="I5453" i="4"/>
  <c r="I5454" i="4"/>
  <c r="I5455" i="4"/>
  <c r="I5456" i="4"/>
  <c r="I5457" i="4"/>
  <c r="I5458" i="4"/>
  <c r="I5459" i="4"/>
  <c r="I5460" i="4"/>
  <c r="I5461" i="4"/>
  <c r="I5462" i="4"/>
  <c r="I5463" i="4"/>
  <c r="I5464" i="4"/>
  <c r="I5465" i="4"/>
  <c r="I5466" i="4"/>
  <c r="I5467" i="4"/>
  <c r="I5468" i="4"/>
  <c r="I5469" i="4"/>
  <c r="I5470" i="4"/>
  <c r="I5471" i="4"/>
  <c r="I5472" i="4"/>
  <c r="I5473" i="4"/>
  <c r="I5474" i="4"/>
  <c r="I5475" i="4"/>
  <c r="I5476" i="4"/>
  <c r="I5477" i="4"/>
  <c r="I5478" i="4"/>
  <c r="I5479" i="4"/>
  <c r="I5480" i="4"/>
  <c r="I5481" i="4"/>
  <c r="I5482" i="4"/>
  <c r="I5483" i="4"/>
  <c r="I5484" i="4"/>
  <c r="I5485" i="4"/>
  <c r="I5486" i="4"/>
  <c r="I5487" i="4"/>
  <c r="I5488" i="4"/>
  <c r="I5489" i="4"/>
  <c r="I5490" i="4"/>
  <c r="I5491" i="4"/>
  <c r="I5492" i="4"/>
  <c r="I5493" i="4"/>
  <c r="I5494" i="4"/>
  <c r="I5495" i="4"/>
  <c r="I5496" i="4"/>
  <c r="I5497" i="4"/>
  <c r="I5498" i="4"/>
  <c r="I5499" i="4"/>
  <c r="I5500" i="4"/>
  <c r="I5501" i="4"/>
  <c r="I5502" i="4"/>
  <c r="I5503" i="4"/>
  <c r="I5504" i="4"/>
  <c r="I5505" i="4"/>
  <c r="I5506" i="4"/>
  <c r="I5507" i="4"/>
  <c r="I5508" i="4"/>
  <c r="I5509" i="4"/>
  <c r="I5510" i="4"/>
  <c r="I5511" i="4"/>
  <c r="I5512" i="4"/>
  <c r="I5513" i="4"/>
  <c r="I5514" i="4"/>
  <c r="I5515" i="4"/>
  <c r="I5516" i="4"/>
  <c r="I5517" i="4"/>
  <c r="I5518" i="4"/>
  <c r="I5519" i="4"/>
  <c r="I5520" i="4"/>
  <c r="I5521" i="4"/>
  <c r="I5522" i="4"/>
  <c r="I5523" i="4"/>
  <c r="I5524" i="4"/>
  <c r="I5525" i="4"/>
  <c r="I5526" i="4"/>
  <c r="I5527" i="4"/>
  <c r="I5528" i="4"/>
  <c r="I5529" i="4"/>
  <c r="I5530" i="4"/>
  <c r="I5531" i="4"/>
  <c r="I5532" i="4"/>
  <c r="I5533" i="4"/>
  <c r="I5534" i="4"/>
  <c r="I5535" i="4"/>
  <c r="I5536" i="4"/>
  <c r="I5537" i="4"/>
  <c r="I5538" i="4"/>
  <c r="I5539" i="4"/>
  <c r="I5540" i="4"/>
  <c r="I5541" i="4"/>
  <c r="I5542" i="4"/>
  <c r="I5543" i="4"/>
  <c r="I5544" i="4"/>
  <c r="I5545" i="4"/>
  <c r="I5546" i="4"/>
  <c r="I5547" i="4"/>
  <c r="I5548" i="4"/>
  <c r="I5549" i="4"/>
  <c r="I5550" i="4"/>
  <c r="I5551" i="4"/>
  <c r="I5552" i="4"/>
  <c r="I5553" i="4"/>
  <c r="I5554" i="4"/>
  <c r="I5555" i="4"/>
  <c r="I5556" i="4"/>
  <c r="I5557" i="4"/>
  <c r="I5558" i="4"/>
  <c r="I5559" i="4"/>
  <c r="I5560" i="4"/>
  <c r="I5561" i="4"/>
  <c r="I5562" i="4"/>
  <c r="I5563" i="4"/>
  <c r="I5564" i="4"/>
  <c r="I5565" i="4"/>
  <c r="I5566" i="4"/>
  <c r="I5567" i="4"/>
  <c r="I5568" i="4"/>
  <c r="I5569" i="4"/>
  <c r="I5570" i="4"/>
  <c r="I5571" i="4"/>
  <c r="I5572" i="4"/>
  <c r="I5573" i="4"/>
  <c r="I5574" i="4"/>
  <c r="I5575" i="4"/>
  <c r="I5576" i="4"/>
  <c r="I5577" i="4"/>
  <c r="I5578" i="4"/>
  <c r="I5579" i="4"/>
  <c r="I5580" i="4"/>
  <c r="I5581" i="4"/>
  <c r="I5582" i="4"/>
  <c r="I5583" i="4"/>
  <c r="I5584" i="4"/>
  <c r="I5585" i="4"/>
  <c r="I5586" i="4"/>
  <c r="I5587" i="4"/>
  <c r="I5588" i="4"/>
  <c r="I5589" i="4"/>
  <c r="I5590" i="4"/>
  <c r="I5591" i="4"/>
  <c r="I5592" i="4"/>
  <c r="I5593" i="4"/>
  <c r="I5594" i="4"/>
  <c r="I5595" i="4"/>
  <c r="I5596" i="4"/>
  <c r="I5597" i="4"/>
  <c r="I5598" i="4"/>
  <c r="I5599" i="4"/>
  <c r="I5600" i="4"/>
  <c r="I5601" i="4"/>
  <c r="I5602" i="4"/>
  <c r="I5603" i="4"/>
  <c r="I5604" i="4"/>
  <c r="I5605" i="4"/>
  <c r="I5606" i="4"/>
  <c r="I5607" i="4"/>
  <c r="I5608" i="4"/>
  <c r="I5609" i="4"/>
  <c r="I5610" i="4"/>
  <c r="I5611" i="4"/>
  <c r="I5612" i="4"/>
  <c r="I5613" i="4"/>
  <c r="I5614" i="4"/>
  <c r="I5615" i="4"/>
  <c r="I5616" i="4"/>
  <c r="I5617" i="4"/>
  <c r="I5618" i="4"/>
  <c r="I5619" i="4"/>
  <c r="I5620" i="4"/>
  <c r="I5621" i="4"/>
  <c r="I5622" i="4"/>
  <c r="I5623" i="4"/>
  <c r="I5624" i="4"/>
  <c r="I5625" i="4"/>
  <c r="I5626" i="4"/>
  <c r="I5627" i="4"/>
  <c r="I5628" i="4"/>
  <c r="I5629" i="4"/>
  <c r="I5630" i="4"/>
  <c r="I5631" i="4"/>
  <c r="I5632" i="4"/>
  <c r="I5633" i="4"/>
  <c r="I5634" i="4"/>
  <c r="I5635" i="4"/>
  <c r="I5636" i="4"/>
  <c r="I5637" i="4"/>
  <c r="I5638" i="4"/>
  <c r="I5639" i="4"/>
  <c r="I5640" i="4"/>
  <c r="I5641" i="4"/>
  <c r="I5642" i="4"/>
  <c r="I5643" i="4"/>
  <c r="I5644" i="4"/>
  <c r="I5645" i="4"/>
  <c r="I5646" i="4"/>
  <c r="I5647" i="4"/>
  <c r="I5648" i="4"/>
  <c r="I5649" i="4"/>
  <c r="I5650" i="4"/>
  <c r="I5651" i="4"/>
  <c r="I5652" i="4"/>
  <c r="I5653" i="4"/>
  <c r="I5654" i="4"/>
  <c r="I5655" i="4"/>
  <c r="I5656" i="4"/>
  <c r="I5657" i="4"/>
  <c r="I5658" i="4"/>
  <c r="I5659" i="4"/>
  <c r="I5660" i="4"/>
  <c r="I5661" i="4"/>
  <c r="I5662" i="4"/>
  <c r="I5663" i="4"/>
  <c r="I5664" i="4"/>
  <c r="I5665" i="4"/>
  <c r="I5666" i="4"/>
  <c r="I5667" i="4"/>
  <c r="I5668" i="4"/>
  <c r="I5669" i="4"/>
  <c r="I5670" i="4"/>
  <c r="I5671" i="4"/>
  <c r="I5672" i="4"/>
  <c r="I5673" i="4"/>
  <c r="I5674" i="4"/>
  <c r="I5675" i="4"/>
  <c r="I5676" i="4"/>
  <c r="I5677" i="4"/>
  <c r="I5678" i="4"/>
  <c r="I5679" i="4"/>
  <c r="I5680" i="4"/>
  <c r="I5681" i="4"/>
  <c r="I5682" i="4"/>
  <c r="I5683" i="4"/>
  <c r="I5684" i="4"/>
  <c r="I5685" i="4"/>
  <c r="I5686" i="4"/>
  <c r="I5687" i="4"/>
  <c r="I5688" i="4"/>
  <c r="I5689" i="4"/>
  <c r="I5690" i="4"/>
  <c r="I5691" i="4"/>
  <c r="I5692" i="4"/>
  <c r="I5693" i="4"/>
  <c r="I5694" i="4"/>
  <c r="I5695" i="4"/>
  <c r="I5696" i="4"/>
  <c r="I5697" i="4"/>
  <c r="I5698" i="4"/>
  <c r="I5699" i="4"/>
  <c r="I5700" i="4"/>
  <c r="I5701" i="4"/>
  <c r="I5702" i="4"/>
  <c r="I5703" i="4"/>
  <c r="I5704" i="4"/>
  <c r="I5705" i="4"/>
  <c r="I5706" i="4"/>
  <c r="I5707" i="4"/>
  <c r="I5708" i="4"/>
  <c r="I5709" i="4"/>
  <c r="I5710" i="4"/>
  <c r="I5711" i="4"/>
  <c r="I5712" i="4"/>
  <c r="I5713" i="4"/>
  <c r="I5714" i="4"/>
  <c r="I5715" i="4"/>
  <c r="I5716" i="4"/>
  <c r="I5717" i="4"/>
  <c r="I5718" i="4"/>
  <c r="I5719" i="4"/>
  <c r="I5720" i="4"/>
  <c r="I5721" i="4"/>
  <c r="I5722" i="4"/>
  <c r="I5723" i="4"/>
  <c r="I5724" i="4"/>
  <c r="I5725" i="4"/>
  <c r="I5726" i="4"/>
  <c r="I5727" i="4"/>
  <c r="I5728" i="4"/>
  <c r="I5729" i="4"/>
  <c r="I5730" i="4"/>
  <c r="I5731" i="4"/>
  <c r="I5732" i="4"/>
  <c r="I5733" i="4"/>
  <c r="I5734" i="4"/>
  <c r="I5735" i="4"/>
  <c r="I5736" i="4"/>
  <c r="I5737" i="4"/>
  <c r="I5738" i="4"/>
  <c r="I5739" i="4"/>
  <c r="I5740" i="4"/>
  <c r="I5741" i="4"/>
  <c r="I5742" i="4"/>
  <c r="I5743" i="4"/>
  <c r="I5744" i="4"/>
  <c r="I5745" i="4"/>
  <c r="I5746" i="4"/>
  <c r="I5747" i="4"/>
  <c r="I5748" i="4"/>
  <c r="I5749" i="4"/>
  <c r="I5750" i="4"/>
  <c r="I5751" i="4"/>
  <c r="I5752" i="4"/>
  <c r="I5753" i="4"/>
  <c r="I5754" i="4"/>
  <c r="I5755" i="4"/>
  <c r="I5756" i="4"/>
  <c r="I5757" i="4"/>
  <c r="I5758" i="4"/>
  <c r="I5759" i="4"/>
  <c r="I5760" i="4"/>
  <c r="I5761" i="4"/>
  <c r="I5762" i="4"/>
  <c r="I5763" i="4"/>
  <c r="I5764" i="4"/>
  <c r="I5765" i="4"/>
  <c r="I5766" i="4"/>
  <c r="I5767" i="4"/>
  <c r="I5768" i="4"/>
  <c r="I5769" i="4"/>
  <c r="I5770" i="4"/>
  <c r="I5771" i="4"/>
  <c r="I5772" i="4"/>
  <c r="I5773" i="4"/>
  <c r="I5774" i="4"/>
  <c r="I5775" i="4"/>
  <c r="I5776" i="4"/>
  <c r="I5777" i="4"/>
  <c r="I5778" i="4"/>
  <c r="I5779" i="4"/>
  <c r="I5780" i="4"/>
  <c r="I5781" i="4"/>
  <c r="I5782" i="4"/>
  <c r="I5783" i="4"/>
  <c r="I5784" i="4"/>
  <c r="I5785" i="4"/>
  <c r="I5786" i="4"/>
  <c r="I5787" i="4"/>
  <c r="I5788" i="4"/>
  <c r="I5789" i="4"/>
  <c r="I5790" i="4"/>
  <c r="I5791" i="4"/>
  <c r="I5792" i="4"/>
  <c r="I5793" i="4"/>
  <c r="I5794" i="4"/>
  <c r="I5795" i="4"/>
  <c r="I5796" i="4"/>
  <c r="I5797" i="4"/>
  <c r="I5798" i="4"/>
  <c r="I5799" i="4"/>
  <c r="I5800" i="4"/>
  <c r="I5801" i="4"/>
  <c r="I5802" i="4"/>
  <c r="I5803" i="4"/>
  <c r="I5804" i="4"/>
  <c r="I5805" i="4"/>
  <c r="I5806" i="4"/>
  <c r="I5807" i="4"/>
  <c r="I5808" i="4"/>
  <c r="I5809" i="4"/>
  <c r="I5810" i="4"/>
  <c r="I5811" i="4"/>
  <c r="I5812" i="4"/>
  <c r="I5813" i="4"/>
  <c r="I5814" i="4"/>
  <c r="I5815" i="4"/>
  <c r="I5816" i="4"/>
  <c r="I5817" i="4"/>
  <c r="I5818" i="4"/>
  <c r="I5819" i="4"/>
  <c r="I5820" i="4"/>
  <c r="I5821" i="4"/>
  <c r="I5822" i="4"/>
  <c r="I5823" i="4"/>
  <c r="I5824" i="4"/>
  <c r="I5825" i="4"/>
  <c r="I5826" i="4"/>
  <c r="I5827" i="4"/>
  <c r="I5828" i="4"/>
  <c r="I5829" i="4"/>
  <c r="I5830" i="4"/>
  <c r="I5831" i="4"/>
  <c r="I5832" i="4"/>
  <c r="I5833" i="4"/>
  <c r="I5834" i="4"/>
  <c r="I5835" i="4"/>
  <c r="I5836" i="4"/>
  <c r="I5837" i="4"/>
  <c r="I5838" i="4"/>
  <c r="I5839" i="4"/>
  <c r="I5840" i="4"/>
  <c r="I5841" i="4"/>
  <c r="I5842" i="4"/>
  <c r="I5843" i="4"/>
  <c r="I5844" i="4"/>
  <c r="I5845" i="4"/>
  <c r="I5846" i="4"/>
  <c r="I5847" i="4"/>
  <c r="I5848" i="4"/>
  <c r="I5849" i="4"/>
  <c r="I5850" i="4"/>
  <c r="I5851" i="4"/>
  <c r="I5852" i="4"/>
  <c r="I5853" i="4"/>
  <c r="I5854" i="4"/>
  <c r="I5855" i="4"/>
  <c r="I5856" i="4"/>
  <c r="I5857" i="4"/>
  <c r="I5858" i="4"/>
  <c r="I5859" i="4"/>
  <c r="I5860" i="4"/>
  <c r="I5861" i="4"/>
  <c r="I5862" i="4"/>
  <c r="I5863" i="4"/>
  <c r="I5864" i="4"/>
  <c r="I5865" i="4"/>
  <c r="I5866" i="4"/>
  <c r="I5867" i="4"/>
  <c r="I5868" i="4"/>
  <c r="I5869" i="4"/>
  <c r="I5870" i="4"/>
  <c r="I5871" i="4"/>
  <c r="I5872" i="4"/>
  <c r="I5873" i="4"/>
  <c r="I5874" i="4"/>
  <c r="I5875" i="4"/>
  <c r="I5876" i="4"/>
  <c r="I5877" i="4"/>
  <c r="I5878" i="4"/>
  <c r="I5879" i="4"/>
  <c r="I5880" i="4"/>
  <c r="I5881" i="4"/>
  <c r="I5882" i="4"/>
  <c r="I5883" i="4"/>
  <c r="I5884" i="4"/>
  <c r="I5885" i="4"/>
  <c r="I5886" i="4"/>
  <c r="I5887" i="4"/>
  <c r="I5888" i="4"/>
  <c r="I5889" i="4"/>
  <c r="I5890" i="4"/>
  <c r="I5891" i="4"/>
  <c r="I5892" i="4"/>
  <c r="I5893" i="4"/>
  <c r="I5894" i="4"/>
  <c r="I5895" i="4"/>
  <c r="I5896" i="4"/>
  <c r="I5897" i="4"/>
  <c r="I5898" i="4"/>
  <c r="I5899" i="4"/>
  <c r="I5900" i="4"/>
  <c r="I5901" i="4"/>
  <c r="I5902" i="4"/>
  <c r="I5903" i="4"/>
  <c r="I5904" i="4"/>
  <c r="I5905" i="4"/>
  <c r="I5906" i="4"/>
  <c r="I5907" i="4"/>
  <c r="I5908" i="4"/>
  <c r="I5909" i="4"/>
  <c r="I5910" i="4"/>
  <c r="I5911" i="4"/>
  <c r="I5912" i="4"/>
  <c r="I5913" i="4"/>
  <c r="I5914" i="4"/>
  <c r="I5915" i="4"/>
  <c r="I5916" i="4"/>
  <c r="I5917" i="4"/>
  <c r="I5918" i="4"/>
  <c r="I5919" i="4"/>
  <c r="I5920" i="4"/>
  <c r="I5921" i="4"/>
  <c r="I5922" i="4"/>
  <c r="I5923" i="4"/>
  <c r="I5924" i="4"/>
  <c r="I5925" i="4"/>
  <c r="I5926" i="4"/>
  <c r="I5927" i="4"/>
  <c r="I5928" i="4"/>
  <c r="I5929" i="4"/>
  <c r="I5930" i="4"/>
  <c r="I5931" i="4"/>
  <c r="I5932" i="4"/>
  <c r="I5933" i="4"/>
  <c r="I5934" i="4"/>
  <c r="I5935" i="4"/>
  <c r="I5936" i="4"/>
  <c r="I5937" i="4"/>
  <c r="I5938" i="4"/>
  <c r="I5939" i="4"/>
  <c r="I5940" i="4"/>
  <c r="I5941" i="4"/>
  <c r="I5942" i="4"/>
  <c r="I5943" i="4"/>
  <c r="I5944" i="4"/>
  <c r="I5945" i="4"/>
  <c r="I5946" i="4"/>
  <c r="I5947" i="4"/>
  <c r="I5948" i="4"/>
  <c r="I5949" i="4"/>
  <c r="I5950" i="4"/>
  <c r="I5951" i="4"/>
  <c r="I5952" i="4"/>
  <c r="I5953" i="4"/>
  <c r="I5954" i="4"/>
  <c r="I5955" i="4"/>
  <c r="I5956" i="4"/>
  <c r="I5957" i="4"/>
  <c r="I5958" i="4"/>
  <c r="I5959" i="4"/>
  <c r="I5960" i="4"/>
  <c r="I5961" i="4"/>
  <c r="I5962" i="4"/>
  <c r="I5963" i="4"/>
  <c r="I5964" i="4"/>
  <c r="I5965" i="4"/>
  <c r="I5966" i="4"/>
  <c r="I5967" i="4"/>
  <c r="I5968" i="4"/>
  <c r="I5969" i="4"/>
  <c r="I5970" i="4"/>
  <c r="I5971" i="4"/>
  <c r="I5972" i="4"/>
  <c r="I5973" i="4"/>
  <c r="I5974" i="4"/>
  <c r="I5975" i="4"/>
  <c r="I5976" i="4"/>
  <c r="I5977" i="4"/>
  <c r="I5978" i="4"/>
  <c r="I5979" i="4"/>
  <c r="I5980" i="4"/>
  <c r="I5981" i="4"/>
  <c r="I5982" i="4"/>
  <c r="I5983" i="4"/>
  <c r="I5984" i="4"/>
  <c r="I5985" i="4"/>
  <c r="I5986" i="4"/>
  <c r="I5987" i="4"/>
  <c r="I5988" i="4"/>
  <c r="I5989" i="4"/>
  <c r="I5990" i="4"/>
  <c r="I5991" i="4"/>
  <c r="I5992" i="4"/>
  <c r="I5993" i="4"/>
  <c r="I5994" i="4"/>
  <c r="I5995" i="4"/>
  <c r="I5996" i="4"/>
  <c r="I5997" i="4"/>
  <c r="I5998" i="4"/>
  <c r="I5999" i="4"/>
  <c r="I6000" i="4"/>
  <c r="I6001" i="4"/>
  <c r="I6002" i="4"/>
  <c r="I6003" i="4"/>
  <c r="I6004" i="4"/>
  <c r="I6005" i="4"/>
  <c r="I6006" i="4"/>
  <c r="I6007" i="4"/>
  <c r="I6008" i="4"/>
  <c r="I6009" i="4"/>
  <c r="I6010" i="4"/>
  <c r="I6011" i="4"/>
  <c r="I6012" i="4"/>
  <c r="I6013" i="4"/>
  <c r="I6014" i="4"/>
  <c r="I6015" i="4"/>
  <c r="I6016" i="4"/>
  <c r="I6017" i="4"/>
  <c r="I6018" i="4"/>
  <c r="I6019" i="4"/>
  <c r="I6020" i="4"/>
  <c r="I6021" i="4"/>
  <c r="I6022" i="4"/>
  <c r="I6023" i="4"/>
  <c r="I6024" i="4"/>
  <c r="I6025" i="4"/>
  <c r="I6026" i="4"/>
  <c r="I6027" i="4"/>
  <c r="I6028" i="4"/>
  <c r="I6029" i="4"/>
  <c r="I6030" i="4"/>
  <c r="I6031" i="4"/>
  <c r="I6032" i="4"/>
  <c r="I6033" i="4"/>
  <c r="I6034" i="4"/>
  <c r="I6035" i="4"/>
  <c r="I6036" i="4"/>
  <c r="I6037" i="4"/>
  <c r="I6038" i="4"/>
  <c r="I6039" i="4"/>
  <c r="I6040" i="4"/>
  <c r="I6041" i="4"/>
  <c r="I6042" i="4"/>
  <c r="I6043" i="4"/>
  <c r="I6044" i="4"/>
  <c r="I6045" i="4"/>
  <c r="I6046" i="4"/>
  <c r="I6047" i="4"/>
  <c r="I6048" i="4"/>
  <c r="I6049" i="4"/>
  <c r="I6050" i="4"/>
  <c r="I6051" i="4"/>
  <c r="I6052" i="4"/>
  <c r="I6053" i="4"/>
  <c r="I6054" i="4"/>
  <c r="I6055" i="4"/>
  <c r="I6056" i="4"/>
  <c r="I6057" i="4"/>
  <c r="I6058" i="4"/>
  <c r="I6059" i="4"/>
  <c r="I6060" i="4"/>
  <c r="I6061" i="4"/>
  <c r="I6062" i="4"/>
  <c r="I6063" i="4"/>
  <c r="I6064" i="4"/>
  <c r="I6065" i="4"/>
  <c r="I6066" i="4"/>
  <c r="I6067" i="4"/>
  <c r="I6068" i="4"/>
  <c r="I6069" i="4"/>
  <c r="I6070" i="4"/>
  <c r="I6071" i="4"/>
  <c r="I6072" i="4"/>
  <c r="I6073" i="4"/>
  <c r="I6074" i="4"/>
  <c r="I6075" i="4"/>
  <c r="I6076" i="4"/>
  <c r="I6077" i="4"/>
  <c r="I6078" i="4"/>
  <c r="I6079" i="4"/>
  <c r="I6080" i="4"/>
  <c r="I6081" i="4"/>
  <c r="I6082" i="4"/>
  <c r="I6083" i="4"/>
  <c r="I6084" i="4"/>
  <c r="I6085" i="4"/>
  <c r="I6086" i="4"/>
  <c r="I6087" i="4"/>
  <c r="I6088" i="4"/>
  <c r="I6089" i="4"/>
  <c r="I6090" i="4"/>
  <c r="I6091" i="4"/>
  <c r="I6092" i="4"/>
  <c r="I6093" i="4"/>
  <c r="I6094" i="4"/>
  <c r="I6095" i="4"/>
  <c r="I6096" i="4"/>
  <c r="I6097" i="4"/>
  <c r="I6098" i="4"/>
  <c r="I6099" i="4"/>
  <c r="I6100" i="4"/>
  <c r="I6101" i="4"/>
  <c r="I6102" i="4"/>
  <c r="I6103" i="4"/>
  <c r="I6104" i="4"/>
  <c r="I6105" i="4"/>
  <c r="I6106" i="4"/>
  <c r="I6107" i="4"/>
  <c r="I6108" i="4"/>
  <c r="I6109" i="4"/>
  <c r="I6110" i="4"/>
  <c r="I6111" i="4"/>
  <c r="I6112" i="4"/>
  <c r="I6113" i="4"/>
  <c r="I6114" i="4"/>
  <c r="I6115" i="4"/>
  <c r="I6116" i="4"/>
  <c r="I6117" i="4"/>
  <c r="I6118" i="4"/>
  <c r="I6119" i="4"/>
  <c r="I6120" i="4"/>
  <c r="I6121" i="4"/>
  <c r="I6122" i="4"/>
  <c r="I6123" i="4"/>
  <c r="I6124" i="4"/>
  <c r="I6125" i="4"/>
  <c r="I6126" i="4"/>
  <c r="I6127" i="4"/>
  <c r="I6128" i="4"/>
  <c r="I6129" i="4"/>
  <c r="I6130" i="4"/>
  <c r="I6131" i="4"/>
  <c r="I6132" i="4"/>
  <c r="I6133" i="4"/>
  <c r="I6134" i="4"/>
  <c r="I6135" i="4"/>
  <c r="I6136" i="4"/>
  <c r="I6137" i="4"/>
  <c r="I6138" i="4"/>
  <c r="I6139" i="4"/>
  <c r="I6140" i="4"/>
  <c r="I6141" i="4"/>
  <c r="I6142" i="4"/>
  <c r="I6143" i="4"/>
  <c r="I6144" i="4"/>
  <c r="I6145" i="4"/>
  <c r="I6146" i="4"/>
  <c r="I6147" i="4"/>
  <c r="I6148" i="4"/>
  <c r="I6149" i="4"/>
  <c r="I6150" i="4"/>
  <c r="I6151" i="4"/>
  <c r="I6152" i="4"/>
  <c r="I6153" i="4"/>
  <c r="I6154" i="4"/>
  <c r="I6155" i="4"/>
  <c r="I6156" i="4"/>
  <c r="I6157" i="4"/>
  <c r="I6158" i="4"/>
  <c r="I6159" i="4"/>
  <c r="I6160" i="4"/>
  <c r="I6161" i="4"/>
  <c r="I6162" i="4"/>
  <c r="I6163" i="4"/>
  <c r="I6164" i="4"/>
  <c r="I6165" i="4"/>
  <c r="I6166" i="4"/>
  <c r="I6167" i="4"/>
  <c r="I6168" i="4"/>
  <c r="I6169" i="4"/>
  <c r="I6170" i="4"/>
  <c r="I6171" i="4"/>
  <c r="I6172" i="4"/>
  <c r="I6173" i="4"/>
  <c r="I6174" i="4"/>
  <c r="I6175" i="4"/>
  <c r="I6176" i="4"/>
  <c r="I6177" i="4"/>
  <c r="I6178" i="4"/>
  <c r="I6179" i="4"/>
  <c r="I6180" i="4"/>
  <c r="I6181" i="4"/>
  <c r="I6182" i="4"/>
  <c r="I6183" i="4"/>
  <c r="I6184" i="4"/>
  <c r="I6185" i="4"/>
  <c r="I6186" i="4"/>
  <c r="I6187" i="4"/>
  <c r="I6188" i="4"/>
  <c r="I6189" i="4"/>
  <c r="I6190" i="4"/>
  <c r="I6191" i="4"/>
  <c r="I6192" i="4"/>
  <c r="I6193" i="4"/>
  <c r="I6194" i="4"/>
  <c r="I6195" i="4"/>
  <c r="I6196" i="4"/>
  <c r="I6197" i="4"/>
  <c r="I6198" i="4"/>
  <c r="I6199" i="4"/>
  <c r="I6200" i="4"/>
  <c r="I6201" i="4"/>
  <c r="I6202" i="4"/>
  <c r="I6203" i="4"/>
  <c r="I6204" i="4"/>
  <c r="I6205" i="4"/>
  <c r="I6206" i="4"/>
  <c r="I6207" i="4"/>
  <c r="I6208" i="4"/>
  <c r="I6209" i="4"/>
  <c r="I6210" i="4"/>
  <c r="I6211" i="4"/>
  <c r="I6212" i="4"/>
  <c r="I6213" i="4"/>
  <c r="I6214" i="4"/>
  <c r="I6215" i="4"/>
  <c r="I6216" i="4"/>
  <c r="I6217" i="4"/>
  <c r="I6218" i="4"/>
  <c r="I6219" i="4"/>
  <c r="I6220" i="4"/>
  <c r="I6221" i="4"/>
  <c r="I6222" i="4"/>
  <c r="I6223" i="4"/>
  <c r="I6224" i="4"/>
  <c r="I6225" i="4"/>
  <c r="I6226" i="4"/>
  <c r="I6227" i="4"/>
  <c r="I6228" i="4"/>
  <c r="I6229" i="4"/>
  <c r="I6230" i="4"/>
  <c r="I6231" i="4"/>
  <c r="I6232" i="4"/>
  <c r="I6233" i="4"/>
  <c r="I6234" i="4"/>
  <c r="I6235" i="4"/>
  <c r="I6236" i="4"/>
  <c r="I6237" i="4"/>
  <c r="I6238" i="4"/>
  <c r="I6239" i="4"/>
  <c r="I6240" i="4"/>
  <c r="I6241" i="4"/>
  <c r="I6242" i="4"/>
  <c r="I6243" i="4"/>
  <c r="I6244" i="4"/>
  <c r="I6245" i="4"/>
  <c r="I6246" i="4"/>
  <c r="I6247" i="4"/>
  <c r="I6248" i="4"/>
  <c r="I6249" i="4"/>
  <c r="I6250" i="4"/>
  <c r="I6251" i="4"/>
  <c r="I6252" i="4"/>
  <c r="I6253" i="4"/>
  <c r="I6254" i="4"/>
  <c r="I6255" i="4"/>
  <c r="I6256" i="4"/>
  <c r="I6257" i="4"/>
  <c r="I6258" i="4"/>
  <c r="I6259" i="4"/>
  <c r="I6260" i="4"/>
  <c r="I6261" i="4"/>
  <c r="I6262" i="4"/>
  <c r="I6263" i="4"/>
  <c r="I6264" i="4"/>
  <c r="I6265" i="4"/>
  <c r="I6266" i="4"/>
  <c r="I6267" i="4"/>
  <c r="I6268" i="4"/>
  <c r="I6269" i="4"/>
  <c r="I6270" i="4"/>
  <c r="I6271" i="4"/>
  <c r="I6272" i="4"/>
  <c r="I6273" i="4"/>
  <c r="I6274" i="4"/>
  <c r="I6275" i="4"/>
  <c r="I6276" i="4"/>
  <c r="I6277" i="4"/>
  <c r="I6278" i="4"/>
  <c r="I6279" i="4"/>
  <c r="I6280" i="4"/>
  <c r="I6281" i="4"/>
  <c r="I6282" i="4"/>
  <c r="I6283" i="4"/>
  <c r="I6284" i="4"/>
  <c r="I6285" i="4"/>
  <c r="I6286" i="4"/>
  <c r="I6287" i="4"/>
  <c r="I6288" i="4"/>
  <c r="I6289" i="4"/>
  <c r="I6290" i="4"/>
  <c r="I6291" i="4"/>
  <c r="I6292" i="4"/>
  <c r="I6293" i="4"/>
  <c r="I6294" i="4"/>
  <c r="I6295" i="4"/>
  <c r="I6296" i="4"/>
  <c r="I6297" i="4"/>
  <c r="I6298" i="4"/>
  <c r="I6299" i="4"/>
  <c r="I6300" i="4"/>
  <c r="I6301" i="4"/>
  <c r="I6302" i="4"/>
  <c r="I6303" i="4"/>
  <c r="I6304" i="4"/>
  <c r="I6305" i="4"/>
  <c r="I6306" i="4"/>
  <c r="I6307" i="4"/>
  <c r="I6308" i="4"/>
  <c r="I6309" i="4"/>
  <c r="I6310" i="4"/>
  <c r="I6311" i="4"/>
  <c r="I6312" i="4"/>
  <c r="I6313" i="4"/>
  <c r="I6314" i="4"/>
  <c r="I6315" i="4"/>
  <c r="I6316" i="4"/>
  <c r="I6317" i="4"/>
  <c r="I6318" i="4"/>
  <c r="I6319" i="4"/>
  <c r="I6320" i="4"/>
  <c r="I6321" i="4"/>
  <c r="I6322" i="4"/>
  <c r="I6323" i="4"/>
  <c r="I6324" i="4"/>
  <c r="I6325" i="4"/>
  <c r="I6326" i="4"/>
  <c r="I6327" i="4"/>
  <c r="I6328" i="4"/>
  <c r="I6329" i="4"/>
  <c r="I6330" i="4"/>
  <c r="I6331" i="4"/>
  <c r="I6332" i="4"/>
  <c r="I6333" i="4"/>
  <c r="I6334" i="4"/>
  <c r="I6335" i="4"/>
  <c r="I6336" i="4"/>
  <c r="I6337" i="4"/>
  <c r="I6338" i="4"/>
  <c r="I6339" i="4"/>
  <c r="I6340" i="4"/>
  <c r="I6341" i="4"/>
  <c r="I6342" i="4"/>
  <c r="I6343" i="4"/>
  <c r="I6344" i="4"/>
  <c r="I6345" i="4"/>
  <c r="I6346" i="4"/>
  <c r="I6347" i="4"/>
  <c r="I6348" i="4"/>
  <c r="I6349" i="4"/>
  <c r="I6350" i="4"/>
  <c r="I6351" i="4"/>
  <c r="I6352" i="4"/>
  <c r="I6353" i="4"/>
  <c r="I6354" i="4"/>
  <c r="I6355" i="4"/>
  <c r="I6356" i="4"/>
  <c r="I6357" i="4"/>
  <c r="I6358" i="4"/>
  <c r="I6359" i="4"/>
  <c r="I6360" i="4"/>
  <c r="I6361" i="4"/>
  <c r="I6362" i="4"/>
  <c r="I6363" i="4"/>
  <c r="I6364" i="4"/>
  <c r="I6365" i="4"/>
  <c r="I6366" i="4"/>
  <c r="I6367" i="4"/>
  <c r="I6368" i="4"/>
  <c r="I6369" i="4"/>
  <c r="I6370" i="4"/>
  <c r="I6371" i="4"/>
  <c r="I6372" i="4"/>
  <c r="I6373" i="4"/>
  <c r="I6374" i="4"/>
  <c r="I6375" i="4"/>
  <c r="I6376" i="4"/>
  <c r="I6377" i="4"/>
  <c r="I6378" i="4"/>
  <c r="I6379" i="4"/>
  <c r="I6380" i="4"/>
  <c r="I6381" i="4"/>
  <c r="I6382" i="4"/>
  <c r="I6383" i="4"/>
  <c r="I6384" i="4"/>
  <c r="I6385" i="4"/>
  <c r="I6386" i="4"/>
  <c r="I6387" i="4"/>
  <c r="I6388" i="4"/>
  <c r="I6389" i="4"/>
  <c r="I6390" i="4"/>
  <c r="I6391" i="4"/>
  <c r="I6392" i="4"/>
  <c r="I6393" i="4"/>
  <c r="I6394" i="4"/>
  <c r="I6395" i="4"/>
  <c r="I6396" i="4"/>
  <c r="I6397" i="4"/>
  <c r="I6398" i="4"/>
  <c r="I6399" i="4"/>
  <c r="I6400" i="4"/>
  <c r="I6401" i="4"/>
  <c r="I6402" i="4"/>
  <c r="I6403" i="4"/>
  <c r="I6404" i="4"/>
  <c r="I6405" i="4"/>
  <c r="I6406" i="4"/>
  <c r="I6407" i="4"/>
  <c r="I6408" i="4"/>
  <c r="I6409" i="4"/>
  <c r="I6410" i="4"/>
  <c r="I6411" i="4"/>
  <c r="I6412" i="4"/>
  <c r="I6413" i="4"/>
  <c r="I6414" i="4"/>
  <c r="I6415" i="4"/>
  <c r="I6416" i="4"/>
  <c r="I6417" i="4"/>
  <c r="I6418" i="4"/>
  <c r="I6419" i="4"/>
  <c r="I6420" i="4"/>
  <c r="I6421" i="4"/>
  <c r="I6422" i="4"/>
  <c r="I6423" i="4"/>
  <c r="I6424" i="4"/>
  <c r="I6425" i="4"/>
  <c r="I6426" i="4"/>
  <c r="I6427" i="4"/>
  <c r="I6428" i="4"/>
  <c r="I6429" i="4"/>
  <c r="I6430" i="4"/>
  <c r="I6431" i="4"/>
  <c r="I6432" i="4"/>
  <c r="I6433" i="4"/>
  <c r="I6434" i="4"/>
  <c r="I6435" i="4"/>
  <c r="I6436" i="4"/>
  <c r="I6437" i="4"/>
  <c r="I6438" i="4"/>
  <c r="I6439" i="4"/>
  <c r="I6440" i="4"/>
  <c r="I6441" i="4"/>
  <c r="I6442" i="4"/>
  <c r="I6443" i="4"/>
  <c r="I6444" i="4"/>
  <c r="I6445" i="4"/>
  <c r="I6446" i="4"/>
  <c r="I6447" i="4"/>
  <c r="I6448" i="4"/>
  <c r="I6449" i="4"/>
  <c r="I6450" i="4"/>
  <c r="I6451" i="4"/>
  <c r="I6452" i="4"/>
  <c r="I6453" i="4"/>
  <c r="I6454" i="4"/>
  <c r="I6455" i="4"/>
  <c r="I6456" i="4"/>
  <c r="I6457" i="4"/>
  <c r="I6458" i="4"/>
  <c r="I6459" i="4"/>
  <c r="I6460" i="4"/>
  <c r="I6461" i="4"/>
  <c r="I6462" i="4"/>
  <c r="I6463" i="4"/>
  <c r="I6464" i="4"/>
  <c r="I6465" i="4"/>
  <c r="I6466" i="4"/>
  <c r="I6467" i="4"/>
  <c r="I6468" i="4"/>
  <c r="I6469" i="4"/>
  <c r="I6470" i="4"/>
  <c r="I6471" i="4"/>
  <c r="I6472" i="4"/>
  <c r="I6473" i="4"/>
  <c r="I6474" i="4"/>
  <c r="I6475" i="4"/>
  <c r="I6476" i="4"/>
  <c r="I6477" i="4"/>
  <c r="I6478" i="4"/>
  <c r="I6479" i="4"/>
  <c r="I6480" i="4"/>
  <c r="I6481" i="4"/>
  <c r="I6482" i="4"/>
  <c r="I6483" i="4"/>
  <c r="I6484" i="4"/>
  <c r="I6485" i="4"/>
  <c r="I6486" i="4"/>
  <c r="I6487" i="4"/>
  <c r="I6488" i="4"/>
  <c r="I6489" i="4"/>
  <c r="I6490" i="4"/>
  <c r="I6491" i="4"/>
  <c r="I6492" i="4"/>
  <c r="I6493" i="4"/>
  <c r="I6494" i="4"/>
  <c r="I6495" i="4"/>
  <c r="I6496" i="4"/>
  <c r="I6497" i="4"/>
  <c r="I6498" i="4"/>
  <c r="I6499" i="4"/>
  <c r="I6500" i="4"/>
  <c r="I6501" i="4"/>
  <c r="I6502" i="4"/>
  <c r="I6503" i="4"/>
  <c r="I6504" i="4"/>
  <c r="I6505" i="4"/>
  <c r="I6506" i="4"/>
  <c r="I6507" i="4"/>
  <c r="I6508" i="4"/>
  <c r="I6509" i="4"/>
  <c r="I6510" i="4"/>
  <c r="I6511" i="4"/>
  <c r="I6512" i="4"/>
  <c r="I6513" i="4"/>
  <c r="I6514" i="4"/>
  <c r="I6515" i="4"/>
  <c r="I6516" i="4"/>
  <c r="I6517" i="4"/>
  <c r="I6518" i="4"/>
  <c r="I6519" i="4"/>
  <c r="I6520" i="4"/>
  <c r="I6521" i="4"/>
  <c r="I6522" i="4"/>
  <c r="I6523" i="4"/>
  <c r="I6524" i="4"/>
  <c r="I6525" i="4"/>
  <c r="I6526" i="4"/>
  <c r="I6527" i="4"/>
  <c r="I6528" i="4"/>
  <c r="I6529" i="4"/>
  <c r="I6530" i="4"/>
  <c r="I6531" i="4"/>
  <c r="I6532" i="4"/>
  <c r="I6533" i="4"/>
  <c r="I6534" i="4"/>
  <c r="I6535" i="4"/>
  <c r="I6536" i="4"/>
  <c r="I6537" i="4"/>
  <c r="I6538" i="4"/>
  <c r="I6539" i="4"/>
  <c r="I6540" i="4"/>
  <c r="I6541" i="4"/>
  <c r="I6542" i="4"/>
  <c r="I6543" i="4"/>
  <c r="I6544" i="4"/>
  <c r="I6545" i="4"/>
  <c r="I6546" i="4"/>
  <c r="I6547" i="4"/>
  <c r="I6548" i="4"/>
  <c r="I6549" i="4"/>
  <c r="I6550" i="4"/>
  <c r="I6551" i="4"/>
  <c r="I6552" i="4"/>
  <c r="I6553" i="4"/>
  <c r="I6554" i="4"/>
  <c r="I6555" i="4"/>
  <c r="I6556" i="4"/>
  <c r="I6557" i="4"/>
  <c r="I6558" i="4"/>
  <c r="I6559" i="4"/>
  <c r="I6560" i="4"/>
  <c r="I6561" i="4"/>
  <c r="I6562" i="4"/>
  <c r="I6563" i="4"/>
  <c r="I6564" i="4"/>
  <c r="I6565" i="4"/>
  <c r="I6566" i="4"/>
  <c r="I6567" i="4"/>
  <c r="I6568" i="4"/>
  <c r="I6569" i="4"/>
  <c r="I6570" i="4"/>
  <c r="I6571" i="4"/>
  <c r="I6572" i="4"/>
  <c r="I6573" i="4"/>
  <c r="I6574" i="4"/>
  <c r="I6575" i="4"/>
  <c r="I6576" i="4"/>
  <c r="I6577" i="4"/>
  <c r="I6578" i="4"/>
  <c r="I6579" i="4"/>
  <c r="I6580" i="4"/>
  <c r="I6581" i="4"/>
  <c r="I6582" i="4"/>
  <c r="I6583" i="4"/>
  <c r="I6584" i="4"/>
  <c r="I6585" i="4"/>
  <c r="I6586" i="4"/>
  <c r="I6587" i="4"/>
  <c r="I6588" i="4"/>
  <c r="I6589" i="4"/>
  <c r="I6590" i="4"/>
  <c r="I6591" i="4"/>
  <c r="I6592" i="4"/>
  <c r="I6593" i="4"/>
  <c r="I6594" i="4"/>
  <c r="I6595" i="4"/>
  <c r="I6596" i="4"/>
  <c r="I6597" i="4"/>
  <c r="I6598" i="4"/>
  <c r="I6599" i="4"/>
  <c r="I6600" i="4"/>
  <c r="I6601" i="4"/>
  <c r="I6602" i="4"/>
  <c r="I6603" i="4"/>
  <c r="I6604" i="4"/>
  <c r="I6605" i="4"/>
  <c r="I6606" i="4"/>
  <c r="I6607" i="4"/>
  <c r="I6608" i="4"/>
  <c r="I6609" i="4"/>
  <c r="I6610" i="4"/>
  <c r="I6611" i="4"/>
  <c r="I6612" i="4"/>
  <c r="I6613" i="4"/>
  <c r="I6614" i="4"/>
  <c r="I6615" i="4"/>
  <c r="I6616" i="4"/>
  <c r="I6617" i="4"/>
  <c r="I6618" i="4"/>
  <c r="I6619" i="4"/>
  <c r="I6620" i="4"/>
  <c r="I6621" i="4"/>
  <c r="I6622" i="4"/>
  <c r="I6623" i="4"/>
  <c r="I6624" i="4"/>
  <c r="I6625" i="4"/>
  <c r="I6626" i="4"/>
  <c r="I6627" i="4"/>
  <c r="I6628" i="4"/>
  <c r="I6629" i="4"/>
  <c r="I6630" i="4"/>
  <c r="I6631" i="4"/>
  <c r="I6632" i="4"/>
  <c r="I6633" i="4"/>
  <c r="I6634" i="4"/>
  <c r="I6635" i="4"/>
  <c r="I6636" i="4"/>
  <c r="I6637" i="4"/>
  <c r="I6638" i="4"/>
  <c r="I6639" i="4"/>
  <c r="I6640" i="4"/>
  <c r="I6641" i="4"/>
  <c r="I6642" i="4"/>
  <c r="I6643" i="4"/>
  <c r="I6644" i="4"/>
  <c r="I6645" i="4"/>
  <c r="I6646" i="4"/>
  <c r="I6647" i="4"/>
  <c r="I6648" i="4"/>
  <c r="I6649" i="4"/>
  <c r="I6650" i="4"/>
  <c r="I6651" i="4"/>
  <c r="I6652" i="4"/>
  <c r="I6653" i="4"/>
  <c r="I6654" i="4"/>
  <c r="I6655" i="4"/>
  <c r="I6656" i="4"/>
  <c r="I6657" i="4"/>
  <c r="I6658" i="4"/>
  <c r="I6659" i="4"/>
  <c r="I6660" i="4"/>
  <c r="I6661" i="4"/>
  <c r="I6662" i="4"/>
  <c r="I6663" i="4"/>
  <c r="I6664" i="4"/>
  <c r="I6665" i="4"/>
  <c r="I6666" i="4"/>
  <c r="I6667" i="4"/>
  <c r="I6668" i="4"/>
  <c r="I6669" i="4"/>
  <c r="I6670" i="4"/>
  <c r="I6671" i="4"/>
  <c r="I6672" i="4"/>
  <c r="I6673" i="4"/>
  <c r="I6674" i="4"/>
  <c r="I6675" i="4"/>
  <c r="I6676" i="4"/>
  <c r="I6677" i="4"/>
  <c r="I6678" i="4"/>
  <c r="I6679" i="4"/>
  <c r="I6680" i="4"/>
  <c r="I6681" i="4"/>
  <c r="I6682" i="4"/>
  <c r="I6683" i="4"/>
  <c r="I6684" i="4"/>
  <c r="I6685" i="4"/>
  <c r="I6686" i="4"/>
  <c r="I6687" i="4"/>
  <c r="I6688" i="4"/>
  <c r="I6689" i="4"/>
  <c r="I6690" i="4"/>
  <c r="I6691" i="4"/>
  <c r="I6692" i="4"/>
  <c r="I6693" i="4"/>
  <c r="I6694" i="4"/>
  <c r="I6695" i="4"/>
  <c r="I6696" i="4"/>
  <c r="I6697" i="4"/>
  <c r="I6698" i="4"/>
  <c r="I6699" i="4"/>
  <c r="I6700" i="4"/>
  <c r="I6701" i="4"/>
  <c r="I6702" i="4"/>
  <c r="I6703" i="4"/>
  <c r="I6704" i="4"/>
  <c r="I6705" i="4"/>
  <c r="I6706" i="4"/>
  <c r="I6707" i="4"/>
  <c r="I6708" i="4"/>
  <c r="I6709" i="4"/>
  <c r="I6710" i="4"/>
  <c r="I6711" i="4"/>
  <c r="I6712" i="4"/>
  <c r="I6713" i="4"/>
  <c r="I6714" i="4"/>
  <c r="I6715" i="4"/>
  <c r="I6716" i="4"/>
  <c r="I6717" i="4"/>
  <c r="I6718" i="4"/>
  <c r="I6719" i="4"/>
  <c r="I6720" i="4"/>
  <c r="I6721" i="4"/>
  <c r="I6722" i="4"/>
  <c r="I6723" i="4"/>
  <c r="I6724" i="4"/>
  <c r="I6725" i="4"/>
  <c r="I6726" i="4"/>
  <c r="I6727" i="4"/>
  <c r="I6728" i="4"/>
  <c r="I6729" i="4"/>
  <c r="I6730" i="4"/>
  <c r="I6731" i="4"/>
  <c r="I6732" i="4"/>
  <c r="I6733" i="4"/>
  <c r="I6734" i="4"/>
  <c r="I6735" i="4"/>
  <c r="I6736" i="4"/>
  <c r="I6737" i="4"/>
  <c r="I6738" i="4"/>
  <c r="I6739" i="4"/>
  <c r="I6740" i="4"/>
  <c r="I6741" i="4"/>
  <c r="I6742" i="4"/>
  <c r="I6743" i="4"/>
  <c r="I6744" i="4"/>
  <c r="I6745" i="4"/>
  <c r="I6746" i="4"/>
  <c r="I6747" i="4"/>
  <c r="I6748" i="4"/>
  <c r="I6749" i="4"/>
  <c r="I6750" i="4"/>
  <c r="I6751" i="4"/>
  <c r="I6752" i="4"/>
  <c r="I6753" i="4"/>
  <c r="I6754" i="4"/>
  <c r="I6755" i="4"/>
  <c r="I6756" i="4"/>
  <c r="I6757" i="4"/>
  <c r="I6758" i="4"/>
  <c r="I6759" i="4"/>
  <c r="I6760" i="4"/>
  <c r="I6761" i="4"/>
  <c r="I6762" i="4"/>
  <c r="I6763" i="4"/>
  <c r="I6764" i="4"/>
  <c r="I6765" i="4"/>
  <c r="I6766" i="4"/>
  <c r="I6767" i="4"/>
  <c r="I6768" i="4"/>
  <c r="I6769" i="4"/>
  <c r="I6770" i="4"/>
  <c r="I6771" i="4"/>
  <c r="I6772" i="4"/>
  <c r="I6773" i="4"/>
  <c r="I6774" i="4"/>
  <c r="I6775" i="4"/>
  <c r="I6776" i="4"/>
  <c r="I6777" i="4"/>
  <c r="I6778" i="4"/>
  <c r="I6779" i="4"/>
  <c r="I6780" i="4"/>
  <c r="I6781" i="4"/>
  <c r="I6782" i="4"/>
  <c r="I6783" i="4"/>
  <c r="I6784" i="4"/>
  <c r="I6785" i="4"/>
  <c r="I6786" i="4"/>
  <c r="I6787" i="4"/>
  <c r="I6788" i="4"/>
  <c r="I6789" i="4"/>
  <c r="I6790" i="4"/>
  <c r="I6791" i="4"/>
  <c r="I6792" i="4"/>
  <c r="I6793" i="4"/>
  <c r="I6794" i="4"/>
  <c r="I6795" i="4"/>
  <c r="I6796" i="4"/>
  <c r="I6797" i="4"/>
  <c r="I6798" i="4"/>
  <c r="I6799" i="4"/>
  <c r="I6800" i="4"/>
  <c r="I6801" i="4"/>
  <c r="I6802" i="4"/>
  <c r="I6803" i="4"/>
  <c r="I6804" i="4"/>
  <c r="I6805" i="4"/>
  <c r="I6806" i="4"/>
  <c r="I6807" i="4"/>
  <c r="I6808" i="4"/>
  <c r="I6809" i="4"/>
  <c r="I6810" i="4"/>
  <c r="I6811" i="4"/>
  <c r="I6812" i="4"/>
  <c r="I6813" i="4"/>
  <c r="I6814" i="4"/>
  <c r="I6815" i="4"/>
  <c r="I6816" i="4"/>
  <c r="I6817" i="4"/>
  <c r="I6818" i="4"/>
  <c r="I6819" i="4"/>
  <c r="I6820" i="4"/>
  <c r="I6821" i="4"/>
  <c r="I6822" i="4"/>
  <c r="I6823" i="4"/>
  <c r="I6824" i="4"/>
  <c r="I6825" i="4"/>
  <c r="I6826" i="4"/>
  <c r="I6827" i="4"/>
  <c r="I6828" i="4"/>
  <c r="I6829" i="4"/>
  <c r="I6830" i="4"/>
  <c r="I6831" i="4"/>
  <c r="I6832" i="4"/>
  <c r="I6833" i="4"/>
  <c r="I6834" i="4"/>
  <c r="I6835" i="4"/>
  <c r="I6836" i="4"/>
  <c r="I6837" i="4"/>
  <c r="I6838" i="4"/>
  <c r="I6839" i="4"/>
  <c r="I6840" i="4"/>
  <c r="I6841" i="4"/>
  <c r="I6842" i="4"/>
  <c r="I6843" i="4"/>
  <c r="I6844" i="4"/>
  <c r="I6845" i="4"/>
  <c r="I6846" i="4"/>
  <c r="I6847" i="4"/>
  <c r="I6848" i="4"/>
  <c r="I6849" i="4"/>
  <c r="I6850" i="4"/>
  <c r="I6851" i="4"/>
  <c r="I6852" i="4"/>
  <c r="I6853" i="4"/>
  <c r="I6854" i="4"/>
  <c r="I6855" i="4"/>
  <c r="I6856" i="4"/>
  <c r="I6857" i="4"/>
  <c r="I6858" i="4"/>
  <c r="I6859" i="4"/>
  <c r="I6860" i="4"/>
  <c r="I6861" i="4"/>
  <c r="I6862" i="4"/>
  <c r="I6863" i="4"/>
  <c r="I6864" i="4"/>
  <c r="I6865" i="4"/>
  <c r="I6866" i="4"/>
  <c r="I6867" i="4"/>
  <c r="I6868" i="4"/>
  <c r="I6869" i="4"/>
  <c r="I6870" i="4"/>
  <c r="I6871" i="4"/>
  <c r="I6872" i="4"/>
  <c r="I6873" i="4"/>
  <c r="I6874" i="4"/>
  <c r="I6875" i="4"/>
  <c r="I6876" i="4"/>
  <c r="I6877" i="4"/>
  <c r="I6878" i="4"/>
  <c r="I6879" i="4"/>
  <c r="I6880" i="4"/>
  <c r="I6881" i="4"/>
  <c r="I6882" i="4"/>
  <c r="I6883" i="4"/>
  <c r="I6884" i="4"/>
  <c r="I6885" i="4"/>
  <c r="I6886" i="4"/>
  <c r="I6887" i="4"/>
  <c r="I6888" i="4"/>
  <c r="I6889" i="4"/>
  <c r="I6890" i="4"/>
  <c r="I6891" i="4"/>
  <c r="I6892" i="4"/>
  <c r="I6893" i="4"/>
  <c r="I6894" i="4"/>
  <c r="I6895" i="4"/>
  <c r="I6896" i="4"/>
  <c r="I6897" i="4"/>
  <c r="I6898" i="4"/>
  <c r="I6899" i="4"/>
  <c r="I6900" i="4"/>
  <c r="I6901" i="4"/>
  <c r="I6902" i="4"/>
  <c r="I6903" i="4"/>
  <c r="I6904" i="4"/>
  <c r="I6905" i="4"/>
  <c r="I6906" i="4"/>
  <c r="I6907" i="4"/>
  <c r="I6908" i="4"/>
  <c r="I6909" i="4"/>
  <c r="I6910" i="4"/>
  <c r="I6911" i="4"/>
  <c r="I6912" i="4"/>
  <c r="I6913" i="4"/>
  <c r="I6914" i="4"/>
  <c r="I6915" i="4"/>
  <c r="I6916" i="4"/>
  <c r="I6917" i="4"/>
  <c r="I6918" i="4"/>
  <c r="I6919" i="4"/>
  <c r="I6920" i="4"/>
  <c r="I6921" i="4"/>
  <c r="I6922" i="4"/>
  <c r="I6923" i="4"/>
  <c r="I6924" i="4"/>
  <c r="I6925" i="4"/>
  <c r="I6926" i="4"/>
  <c r="I6927" i="4"/>
  <c r="I6928" i="4"/>
  <c r="I6929" i="4"/>
  <c r="I6930" i="4"/>
  <c r="I6931" i="4"/>
  <c r="I6932" i="4"/>
  <c r="I6933" i="4"/>
  <c r="I6934" i="4"/>
  <c r="I6935" i="4"/>
  <c r="I6936" i="4"/>
  <c r="I6937" i="4"/>
  <c r="I6938" i="4"/>
  <c r="I6939" i="4"/>
  <c r="I6940" i="4"/>
  <c r="I6941" i="4"/>
  <c r="I6942" i="4"/>
  <c r="I6943" i="4"/>
  <c r="I6944" i="4"/>
  <c r="I6945" i="4"/>
  <c r="I6946" i="4"/>
  <c r="I6947" i="4"/>
  <c r="I6948" i="4"/>
  <c r="I6949" i="4"/>
  <c r="I6950" i="4"/>
  <c r="I6951" i="4"/>
  <c r="I6952" i="4"/>
  <c r="I6953" i="4"/>
  <c r="I6954" i="4"/>
  <c r="I6955" i="4"/>
  <c r="I6956" i="4"/>
  <c r="I6957" i="4"/>
  <c r="I6958" i="4"/>
  <c r="I6959" i="4"/>
  <c r="I6960" i="4"/>
  <c r="I6961" i="4"/>
  <c r="I6962" i="4"/>
  <c r="I6963" i="4"/>
  <c r="I6964" i="4"/>
  <c r="I6965" i="4"/>
  <c r="I6966" i="4"/>
  <c r="I6967" i="4"/>
  <c r="I6968" i="4"/>
  <c r="I6969" i="4"/>
  <c r="I6970" i="4"/>
  <c r="I6971" i="4"/>
  <c r="I6972" i="4"/>
  <c r="I6973" i="4"/>
  <c r="I6974" i="4"/>
  <c r="I6975" i="4"/>
  <c r="I6976" i="4"/>
  <c r="I6977" i="4"/>
  <c r="I6978" i="4"/>
  <c r="I6979" i="4"/>
  <c r="I6980" i="4"/>
  <c r="I6981" i="4"/>
  <c r="I6982" i="4"/>
  <c r="I6983" i="4"/>
  <c r="I6984" i="4"/>
  <c r="I6985" i="4"/>
  <c r="I6986" i="4"/>
  <c r="I6987" i="4"/>
  <c r="I6988" i="4"/>
  <c r="I6989" i="4"/>
  <c r="I6990" i="4"/>
  <c r="I6991" i="4"/>
  <c r="I6992" i="4"/>
  <c r="I6993" i="4"/>
  <c r="I6994" i="4"/>
  <c r="I6995" i="4"/>
  <c r="I6996" i="4"/>
  <c r="I6997" i="4"/>
  <c r="I6998" i="4"/>
  <c r="I6999" i="4"/>
  <c r="I7000" i="4"/>
  <c r="I7001" i="4"/>
  <c r="I7002" i="4"/>
  <c r="I7003" i="4"/>
  <c r="I7004" i="4"/>
  <c r="I7005" i="4"/>
  <c r="I7006" i="4"/>
  <c r="I7007" i="4"/>
  <c r="I7008" i="4"/>
  <c r="I7009" i="4"/>
  <c r="I7010" i="4"/>
  <c r="I7011" i="4"/>
  <c r="I7012" i="4"/>
  <c r="I7013" i="4"/>
  <c r="I7014" i="4"/>
  <c r="I7015" i="4"/>
  <c r="I7016" i="4"/>
  <c r="I7017" i="4"/>
  <c r="I7018" i="4"/>
  <c r="I7019" i="4"/>
  <c r="I7020" i="4"/>
  <c r="I7021" i="4"/>
  <c r="I7022" i="4"/>
  <c r="I7023" i="4"/>
  <c r="I7024" i="4"/>
  <c r="I7025" i="4"/>
  <c r="I7026" i="4"/>
  <c r="I7027" i="4"/>
  <c r="I7028" i="4"/>
  <c r="I7029" i="4"/>
  <c r="I7030" i="4"/>
  <c r="I7031" i="4"/>
  <c r="I7032" i="4"/>
  <c r="I7033" i="4"/>
  <c r="I7034" i="4"/>
  <c r="I7035" i="4"/>
  <c r="I7036" i="4"/>
  <c r="I7037" i="4"/>
  <c r="I7038" i="4"/>
  <c r="I7039" i="4"/>
  <c r="I7040" i="4"/>
  <c r="I7041" i="4"/>
  <c r="I7042" i="4"/>
  <c r="I7043" i="4"/>
  <c r="I7044" i="4"/>
  <c r="I7045" i="4"/>
  <c r="I7046" i="4"/>
  <c r="I7047" i="4"/>
  <c r="I7048" i="4"/>
  <c r="I7049" i="4"/>
  <c r="I7050" i="4"/>
  <c r="I7051" i="4"/>
  <c r="I7052" i="4"/>
  <c r="I7053" i="4"/>
  <c r="I7054" i="4"/>
  <c r="I7055" i="4"/>
  <c r="I7056" i="4"/>
  <c r="I7057" i="4"/>
  <c r="I7058" i="4"/>
  <c r="I7059" i="4"/>
  <c r="I7060" i="4"/>
  <c r="I7061" i="4"/>
  <c r="I7062" i="4"/>
  <c r="I7063" i="4"/>
  <c r="I7064" i="4"/>
  <c r="I7065" i="4"/>
  <c r="I7066" i="4"/>
  <c r="I7067" i="4"/>
  <c r="I7068" i="4"/>
  <c r="I7069" i="4"/>
  <c r="I7070" i="4"/>
  <c r="I7071" i="4"/>
  <c r="I7072" i="4"/>
  <c r="I7073" i="4"/>
  <c r="I7074" i="4"/>
  <c r="I7075" i="4"/>
  <c r="I7076" i="4"/>
  <c r="I7077" i="4"/>
  <c r="I7078" i="4"/>
  <c r="I7079" i="4"/>
  <c r="I7080" i="4"/>
  <c r="I7081" i="4"/>
  <c r="I7082" i="4"/>
  <c r="I7083" i="4"/>
  <c r="I7084" i="4"/>
  <c r="I7085" i="4"/>
  <c r="I7086" i="4"/>
  <c r="I7087" i="4"/>
  <c r="I7088" i="4"/>
  <c r="I7089" i="4"/>
  <c r="I7090" i="4"/>
  <c r="I7091" i="4"/>
  <c r="I7092" i="4"/>
  <c r="I7093" i="4"/>
  <c r="I7094" i="4"/>
  <c r="I7095" i="4"/>
  <c r="I7096" i="4"/>
  <c r="I7097" i="4"/>
  <c r="I7098" i="4"/>
  <c r="I7099" i="4"/>
  <c r="I7100" i="4"/>
  <c r="I7101" i="4"/>
  <c r="I7102" i="4"/>
  <c r="I7103" i="4"/>
  <c r="I7104" i="4"/>
  <c r="I7105" i="4"/>
  <c r="I7106" i="4"/>
  <c r="I7107" i="4"/>
  <c r="I7108" i="4"/>
  <c r="I7109" i="4"/>
  <c r="I7110" i="4"/>
  <c r="I7111" i="4"/>
  <c r="I7112" i="4"/>
  <c r="I7113" i="4"/>
  <c r="I7114" i="4"/>
  <c r="I7115" i="4"/>
  <c r="I7116" i="4"/>
  <c r="I7117" i="4"/>
  <c r="I7118" i="4"/>
  <c r="I7119" i="4"/>
  <c r="I7120" i="4"/>
  <c r="I7121" i="4"/>
  <c r="I7122" i="4"/>
  <c r="I7123" i="4"/>
  <c r="I7124" i="4"/>
  <c r="I7125" i="4"/>
  <c r="I7126" i="4"/>
  <c r="I7127" i="4"/>
  <c r="I7128" i="4"/>
  <c r="I7129" i="4"/>
  <c r="I7130" i="4"/>
  <c r="I7131" i="4"/>
  <c r="I7132" i="4"/>
  <c r="I7133" i="4"/>
  <c r="I7134" i="4"/>
  <c r="I7135" i="4"/>
  <c r="I7136" i="4"/>
  <c r="I7137" i="4"/>
  <c r="I7138" i="4"/>
  <c r="I7139" i="4"/>
  <c r="I7140" i="4"/>
  <c r="I7141" i="4"/>
  <c r="I7142" i="4"/>
  <c r="I7143" i="4"/>
  <c r="I7144" i="4"/>
  <c r="I7145" i="4"/>
  <c r="I7146" i="4"/>
  <c r="I7147" i="4"/>
  <c r="I7148" i="4"/>
  <c r="I7149" i="4"/>
  <c r="I7150" i="4"/>
  <c r="I7151" i="4"/>
  <c r="I7152" i="4"/>
  <c r="I7153" i="4"/>
  <c r="I7154" i="4"/>
  <c r="I7155" i="4"/>
  <c r="I7156" i="4"/>
  <c r="I7157" i="4"/>
  <c r="I7158" i="4"/>
  <c r="I7159" i="4"/>
  <c r="I7160" i="4"/>
  <c r="I7161" i="4"/>
  <c r="I7162" i="4"/>
  <c r="I7163" i="4"/>
  <c r="I7164" i="4"/>
  <c r="I7165" i="4"/>
  <c r="I7166" i="4"/>
  <c r="I7167" i="4"/>
  <c r="I7168" i="4"/>
  <c r="I7169" i="4"/>
  <c r="I7170" i="4"/>
  <c r="I7171" i="4"/>
  <c r="I7172" i="4"/>
  <c r="I7173" i="4"/>
  <c r="I7174" i="4"/>
  <c r="I7175" i="4"/>
  <c r="I7176" i="4"/>
  <c r="I7177" i="4"/>
  <c r="I7178" i="4"/>
  <c r="I7179" i="4"/>
  <c r="I7180" i="4"/>
  <c r="I7181" i="4"/>
  <c r="I7182" i="4"/>
  <c r="I7183" i="4"/>
  <c r="I7184" i="4"/>
  <c r="I7185" i="4"/>
  <c r="I7186" i="4"/>
  <c r="I7187" i="4"/>
  <c r="I7188" i="4"/>
  <c r="I7189" i="4"/>
  <c r="I7190" i="4"/>
  <c r="I7191" i="4"/>
  <c r="I7192" i="4"/>
  <c r="I7193" i="4"/>
  <c r="I7194" i="4"/>
  <c r="I7195" i="4"/>
  <c r="I7196" i="4"/>
  <c r="I7197" i="4"/>
  <c r="I7198" i="4"/>
  <c r="I7199" i="4"/>
  <c r="I7200" i="4"/>
  <c r="I7201" i="4"/>
  <c r="I7202" i="4"/>
  <c r="I7203" i="4"/>
  <c r="I7204" i="4"/>
  <c r="I7205" i="4"/>
  <c r="I7206" i="4"/>
  <c r="I7207" i="4"/>
  <c r="I7208" i="4"/>
  <c r="I7209" i="4"/>
  <c r="I7210" i="4"/>
  <c r="I7211" i="4"/>
  <c r="I7212" i="4"/>
  <c r="I7213" i="4"/>
  <c r="I7214" i="4"/>
  <c r="I7215" i="4"/>
  <c r="I7216" i="4"/>
  <c r="I7217" i="4"/>
  <c r="I7218" i="4"/>
  <c r="I7219" i="4"/>
  <c r="I7220" i="4"/>
  <c r="I7221" i="4"/>
  <c r="I7222" i="4"/>
  <c r="I7223" i="4"/>
  <c r="I7224" i="4"/>
  <c r="I7225" i="4"/>
  <c r="I7226" i="4"/>
  <c r="I7227" i="4"/>
  <c r="I7228" i="4"/>
  <c r="I7229" i="4"/>
  <c r="I7230" i="4"/>
  <c r="I7231" i="4"/>
  <c r="I7232" i="4"/>
  <c r="I7233" i="4"/>
  <c r="I7234" i="4"/>
  <c r="I7235" i="4"/>
  <c r="I7236" i="4"/>
  <c r="I7237" i="4"/>
  <c r="I7238" i="4"/>
  <c r="I7239" i="4"/>
  <c r="I7240" i="4"/>
  <c r="I7241" i="4"/>
  <c r="I7242" i="4"/>
  <c r="I7243" i="4"/>
  <c r="I7244" i="4"/>
  <c r="I7245" i="4"/>
  <c r="I7246" i="4"/>
  <c r="I7247" i="4"/>
  <c r="I7248" i="4"/>
  <c r="I7249" i="4"/>
  <c r="I7250" i="4"/>
  <c r="I7251" i="4"/>
  <c r="I7252" i="4"/>
  <c r="I7253" i="4"/>
  <c r="I7254" i="4"/>
  <c r="I7255" i="4"/>
  <c r="I7256" i="4"/>
  <c r="I7257" i="4"/>
  <c r="I7258" i="4"/>
  <c r="I7259" i="4"/>
  <c r="I7260" i="4"/>
  <c r="I7261" i="4"/>
  <c r="I7262" i="4"/>
  <c r="I7263" i="4"/>
  <c r="I7264" i="4"/>
  <c r="I7265" i="4"/>
  <c r="I7266" i="4"/>
  <c r="I7267" i="4"/>
  <c r="I7268" i="4"/>
  <c r="I7269" i="4"/>
  <c r="I7270" i="4"/>
  <c r="I7271" i="4"/>
  <c r="I7272" i="4"/>
  <c r="I7273" i="4"/>
  <c r="I7274" i="4"/>
  <c r="I7275" i="4"/>
  <c r="I7276" i="4"/>
  <c r="I7277" i="4"/>
  <c r="I7278" i="4"/>
  <c r="I7279" i="4"/>
  <c r="I7280" i="4"/>
  <c r="I7281" i="4"/>
  <c r="I7282" i="4"/>
  <c r="I7283" i="4"/>
  <c r="I7284" i="4"/>
  <c r="I7285" i="4"/>
  <c r="I7286" i="4"/>
  <c r="I7287" i="4"/>
  <c r="I7288" i="4"/>
  <c r="I7289" i="4"/>
  <c r="I7290" i="4"/>
  <c r="I7291" i="4"/>
  <c r="I7292" i="4"/>
  <c r="I7293" i="4"/>
  <c r="I7294" i="4"/>
  <c r="I7295" i="4"/>
  <c r="I7296" i="4"/>
  <c r="I7297" i="4"/>
  <c r="I7298" i="4"/>
  <c r="I7299" i="4"/>
  <c r="I7300" i="4"/>
  <c r="I7301" i="4"/>
  <c r="I7302" i="4"/>
  <c r="I7303" i="4"/>
  <c r="I7304" i="4"/>
  <c r="I7305" i="4"/>
  <c r="I7306" i="4"/>
  <c r="I7307" i="4"/>
  <c r="I7308" i="4"/>
  <c r="I7309" i="4"/>
  <c r="I7310" i="4"/>
  <c r="I7311" i="4"/>
  <c r="I7312" i="4"/>
  <c r="I7313" i="4"/>
  <c r="I7314" i="4"/>
  <c r="I7315" i="4"/>
  <c r="I7316" i="4"/>
  <c r="I7317" i="4"/>
  <c r="I7318" i="4"/>
  <c r="I7319" i="4"/>
  <c r="I7320" i="4"/>
  <c r="I7321" i="4"/>
  <c r="I7322" i="4"/>
  <c r="I7323" i="4"/>
  <c r="I7324" i="4"/>
  <c r="I7325" i="4"/>
  <c r="I7326" i="4"/>
  <c r="I7327" i="4"/>
  <c r="I7328" i="4"/>
  <c r="I7329" i="4"/>
  <c r="I7330" i="4"/>
  <c r="I7331" i="4"/>
  <c r="I7332" i="4"/>
  <c r="I7333" i="4"/>
  <c r="I7334" i="4"/>
  <c r="I7335" i="4"/>
  <c r="I7336" i="4"/>
  <c r="I7337" i="4"/>
  <c r="I7338" i="4"/>
  <c r="I7339" i="4"/>
  <c r="I7340" i="4"/>
  <c r="I7341" i="4"/>
  <c r="I7342" i="4"/>
  <c r="I7343" i="4"/>
  <c r="I7344" i="4"/>
  <c r="I7345" i="4"/>
  <c r="I7346" i="4"/>
  <c r="I7347" i="4"/>
  <c r="I7348" i="4"/>
  <c r="I7349" i="4"/>
  <c r="I7350" i="4"/>
  <c r="I7351" i="4"/>
  <c r="I7352" i="4"/>
  <c r="I7353" i="4"/>
  <c r="I7354" i="4"/>
  <c r="I7355" i="4"/>
  <c r="I7356" i="4"/>
  <c r="I7357" i="4"/>
  <c r="I7358" i="4"/>
  <c r="I7359" i="4"/>
  <c r="I7360" i="4"/>
  <c r="I7361" i="4"/>
  <c r="I7362" i="4"/>
  <c r="I7363" i="4"/>
  <c r="I7364" i="4"/>
  <c r="I7365" i="4"/>
  <c r="I7366" i="4"/>
  <c r="I7367" i="4"/>
  <c r="I7368" i="4"/>
  <c r="I7369" i="4"/>
  <c r="I7370" i="4"/>
  <c r="I7371" i="4"/>
  <c r="I7372" i="4"/>
  <c r="I7373" i="4"/>
  <c r="I7374" i="4"/>
  <c r="I7375" i="4"/>
  <c r="I7376" i="4"/>
  <c r="I7377" i="4"/>
  <c r="I7378" i="4"/>
  <c r="I7379" i="4"/>
  <c r="I7380" i="4"/>
  <c r="I7381" i="4"/>
  <c r="I7382" i="4"/>
  <c r="I7383" i="4"/>
  <c r="I7384" i="4"/>
  <c r="I7385" i="4"/>
  <c r="I7386" i="4"/>
  <c r="I7387" i="4"/>
  <c r="I7388" i="4"/>
  <c r="I7389" i="4"/>
  <c r="I7390" i="4"/>
  <c r="I7391" i="4"/>
  <c r="I7392" i="4"/>
  <c r="I7393" i="4"/>
  <c r="I7394" i="4"/>
  <c r="I7395" i="4"/>
  <c r="I7396" i="4"/>
  <c r="I7397" i="4"/>
  <c r="I7398" i="4"/>
  <c r="I7399" i="4"/>
  <c r="I7400" i="4"/>
  <c r="I7401" i="4"/>
  <c r="I7402" i="4"/>
  <c r="I7403" i="4"/>
  <c r="I7404" i="4"/>
  <c r="I7405" i="4"/>
  <c r="I7406" i="4"/>
  <c r="I7407" i="4"/>
  <c r="I7408" i="4"/>
  <c r="I7409" i="4"/>
  <c r="I7410" i="4"/>
  <c r="I7411" i="4"/>
  <c r="I7412" i="4"/>
  <c r="I7413" i="4"/>
  <c r="I7414" i="4"/>
  <c r="I7415" i="4"/>
  <c r="I7416" i="4"/>
  <c r="I7417" i="4"/>
  <c r="I7418" i="4"/>
  <c r="I7419" i="4"/>
  <c r="I7420" i="4"/>
  <c r="I7421" i="4"/>
  <c r="I7422" i="4"/>
  <c r="I7423" i="4"/>
  <c r="I7424" i="4"/>
  <c r="I7425" i="4"/>
  <c r="I7426" i="4"/>
  <c r="I7427" i="4"/>
  <c r="I7428" i="4"/>
  <c r="I7429" i="4"/>
  <c r="I7430" i="4"/>
  <c r="I7431" i="4"/>
  <c r="I7432" i="4"/>
  <c r="I7433" i="4"/>
  <c r="I7434" i="4"/>
  <c r="I7435" i="4"/>
  <c r="I7436" i="4"/>
  <c r="I7437" i="4"/>
  <c r="I7438" i="4"/>
  <c r="I7439" i="4"/>
  <c r="I7440" i="4"/>
  <c r="I7441" i="4"/>
  <c r="I7442" i="4"/>
  <c r="I7443" i="4"/>
  <c r="I7444" i="4"/>
  <c r="I7445" i="4"/>
  <c r="I7446" i="4"/>
  <c r="I7447" i="4"/>
  <c r="I7448" i="4"/>
  <c r="I7449" i="4"/>
  <c r="I7450" i="4"/>
  <c r="I7451" i="4"/>
  <c r="I7452" i="4"/>
  <c r="I7453" i="4"/>
  <c r="I7454" i="4"/>
  <c r="I7455" i="4"/>
  <c r="I7456" i="4"/>
  <c r="I7457" i="4"/>
  <c r="I7458" i="4"/>
  <c r="I7459" i="4"/>
  <c r="I7460" i="4"/>
  <c r="I7461" i="4"/>
  <c r="I7462" i="4"/>
  <c r="I7463" i="4"/>
  <c r="I7464" i="4"/>
  <c r="I7465" i="4"/>
  <c r="I7466" i="4"/>
  <c r="I7467" i="4"/>
  <c r="I7468" i="4"/>
  <c r="I7469" i="4"/>
  <c r="I7470" i="4"/>
  <c r="I7471" i="4"/>
  <c r="I7472" i="4"/>
  <c r="I7473" i="4"/>
  <c r="I7474" i="4"/>
  <c r="I7475" i="4"/>
  <c r="I7476" i="4"/>
  <c r="I7477" i="4"/>
  <c r="I7478" i="4"/>
  <c r="I7479" i="4"/>
  <c r="I7480" i="4"/>
  <c r="I7481" i="4"/>
  <c r="I7482" i="4"/>
  <c r="I7483" i="4"/>
  <c r="I7484" i="4"/>
  <c r="I7485" i="4"/>
  <c r="I7486" i="4"/>
  <c r="I7487" i="4"/>
  <c r="I7488" i="4"/>
  <c r="I7489" i="4"/>
  <c r="I7490" i="4"/>
  <c r="I7491" i="4"/>
  <c r="I7492" i="4"/>
  <c r="I7493" i="4"/>
  <c r="I7494" i="4"/>
  <c r="I7495" i="4"/>
  <c r="I7496" i="4"/>
  <c r="I7497" i="4"/>
  <c r="I7498" i="4"/>
  <c r="I7499" i="4"/>
  <c r="I7500" i="4"/>
  <c r="I7501" i="4"/>
  <c r="I7502" i="4"/>
  <c r="I7503" i="4"/>
  <c r="I7504" i="4"/>
  <c r="I7505" i="4"/>
  <c r="I7506" i="4"/>
  <c r="I7507" i="4"/>
  <c r="I7508" i="4"/>
  <c r="I7509" i="4"/>
  <c r="I7510" i="4"/>
  <c r="I7511" i="4"/>
  <c r="I7512" i="4"/>
  <c r="I7513" i="4"/>
  <c r="I7514" i="4"/>
  <c r="I7515" i="4"/>
  <c r="I7516" i="4"/>
  <c r="I7517" i="4"/>
  <c r="I7518" i="4"/>
  <c r="I7519" i="4"/>
  <c r="I7520" i="4"/>
  <c r="I7521" i="4"/>
  <c r="I7522" i="4"/>
  <c r="I7523" i="4"/>
  <c r="I7524" i="4"/>
  <c r="I7525" i="4"/>
  <c r="I7526" i="4"/>
  <c r="I7527" i="4"/>
  <c r="I7528" i="4"/>
  <c r="I7529" i="4"/>
  <c r="I7530" i="4"/>
  <c r="I7531" i="4"/>
  <c r="I7532" i="4"/>
  <c r="I7533" i="4"/>
  <c r="I7534" i="4"/>
  <c r="I7535" i="4"/>
  <c r="I7536" i="4"/>
  <c r="I7537" i="4"/>
  <c r="I7538" i="4"/>
  <c r="I7539" i="4"/>
  <c r="I7540" i="4"/>
  <c r="I7541" i="4"/>
  <c r="I7542" i="4"/>
  <c r="I7543" i="4"/>
  <c r="I7544" i="4"/>
  <c r="I7545" i="4"/>
  <c r="I7546" i="4"/>
  <c r="I7547" i="4"/>
  <c r="I7548" i="4"/>
  <c r="I7549" i="4"/>
  <c r="I7550" i="4"/>
  <c r="I7551" i="4"/>
  <c r="I7552" i="4"/>
  <c r="I7553" i="4"/>
  <c r="I7554" i="4"/>
  <c r="I7555" i="4"/>
  <c r="I7556" i="4"/>
  <c r="I7557" i="4"/>
  <c r="I7558" i="4"/>
  <c r="I7559" i="4"/>
  <c r="I7560" i="4"/>
  <c r="I7561" i="4"/>
  <c r="I7562" i="4"/>
  <c r="I7563" i="4"/>
  <c r="I7564" i="4"/>
  <c r="I7565" i="4"/>
  <c r="I7566" i="4"/>
  <c r="I7567" i="4"/>
  <c r="I7568" i="4"/>
  <c r="I7569" i="4"/>
  <c r="I7570" i="4"/>
  <c r="I7571" i="4"/>
  <c r="I7572" i="4"/>
  <c r="I7573" i="4"/>
  <c r="I7574" i="4"/>
  <c r="I7575" i="4"/>
  <c r="I7576" i="4"/>
  <c r="I7577" i="4"/>
  <c r="I7578" i="4"/>
  <c r="I7579" i="4"/>
  <c r="I7580" i="4"/>
  <c r="I7581" i="4"/>
  <c r="I7582" i="4"/>
  <c r="I7583" i="4"/>
  <c r="I7584" i="4"/>
  <c r="I7585" i="4"/>
  <c r="I7586" i="4"/>
  <c r="I7587" i="4"/>
  <c r="I7588" i="4"/>
  <c r="I7589" i="4"/>
  <c r="I7590" i="4"/>
  <c r="I7591" i="4"/>
  <c r="I7592" i="4"/>
  <c r="I7593" i="4"/>
  <c r="I7594" i="4"/>
  <c r="I7595" i="4"/>
  <c r="I7596" i="4"/>
  <c r="I7597" i="4"/>
  <c r="I7598" i="4"/>
  <c r="I7599" i="4"/>
  <c r="I7600" i="4"/>
  <c r="I7601" i="4"/>
  <c r="I7602" i="4"/>
  <c r="I7603" i="4"/>
  <c r="I7604" i="4"/>
  <c r="I7605" i="4"/>
  <c r="I7606" i="4"/>
  <c r="I7607" i="4"/>
  <c r="I7608" i="4"/>
  <c r="I7609" i="4"/>
  <c r="I7610" i="4"/>
  <c r="I7611" i="4"/>
  <c r="I7612" i="4"/>
  <c r="I7613" i="4"/>
  <c r="I7614" i="4"/>
  <c r="I7615" i="4"/>
  <c r="I7616" i="4"/>
  <c r="I7617" i="4"/>
  <c r="I7618" i="4"/>
  <c r="I7619" i="4"/>
  <c r="I7620" i="4"/>
  <c r="I7621" i="4"/>
  <c r="I7622" i="4"/>
  <c r="I7623" i="4"/>
  <c r="I7624" i="4"/>
  <c r="I7625" i="4"/>
  <c r="I7626" i="4"/>
  <c r="I7627" i="4"/>
  <c r="I7628" i="4"/>
  <c r="I7629" i="4"/>
  <c r="I7630" i="4"/>
  <c r="I7631" i="4"/>
  <c r="I7632" i="4"/>
  <c r="I7633" i="4"/>
  <c r="I7634" i="4"/>
  <c r="I7635" i="4"/>
  <c r="I7636" i="4"/>
  <c r="I7637" i="4"/>
  <c r="I7638" i="4"/>
  <c r="I7639" i="4"/>
  <c r="I7640" i="4"/>
  <c r="I7641" i="4"/>
  <c r="I7642" i="4"/>
  <c r="I7643" i="4"/>
  <c r="I7644" i="4"/>
  <c r="I7645" i="4"/>
  <c r="I7646" i="4"/>
  <c r="I7647" i="4"/>
  <c r="I7648" i="4"/>
  <c r="I7649" i="4"/>
  <c r="I7650" i="4"/>
  <c r="I7651" i="4"/>
  <c r="I7652" i="4"/>
  <c r="I7653" i="4"/>
  <c r="I7654" i="4"/>
  <c r="I7655" i="4"/>
  <c r="I7656" i="4"/>
  <c r="I7657" i="4"/>
  <c r="I7658" i="4"/>
  <c r="I7659" i="4"/>
  <c r="I7660" i="4"/>
  <c r="I7661" i="4"/>
  <c r="I7662" i="4"/>
  <c r="I7663" i="4"/>
  <c r="I7664" i="4"/>
  <c r="I7665" i="4"/>
  <c r="I7666" i="4"/>
  <c r="I7667" i="4"/>
  <c r="I7668" i="4"/>
  <c r="I7669" i="4"/>
  <c r="I7670" i="4"/>
  <c r="I7671" i="4"/>
  <c r="I7672" i="4"/>
  <c r="I7673" i="4"/>
  <c r="I7674" i="4"/>
  <c r="I7675" i="4"/>
  <c r="I7676" i="4"/>
  <c r="I7677" i="4"/>
  <c r="I7678" i="4"/>
  <c r="I7679" i="4"/>
  <c r="I7680" i="4"/>
  <c r="I7681" i="4"/>
  <c r="I7682" i="4"/>
  <c r="I7683" i="4"/>
  <c r="I7684" i="4"/>
  <c r="I7685" i="4"/>
  <c r="I7686" i="4"/>
  <c r="I7687" i="4"/>
  <c r="I7688" i="4"/>
  <c r="I7689" i="4"/>
  <c r="I7690" i="4"/>
  <c r="I7691" i="4"/>
  <c r="I7692" i="4"/>
  <c r="I7693" i="4"/>
  <c r="I7694" i="4"/>
  <c r="I7695" i="4"/>
  <c r="I7696" i="4"/>
  <c r="I7697" i="4"/>
  <c r="I7698" i="4"/>
  <c r="I7699" i="4"/>
  <c r="I7700" i="4"/>
  <c r="I7701" i="4"/>
  <c r="I7702" i="4"/>
  <c r="I7703" i="4"/>
  <c r="I7704" i="4"/>
  <c r="I7705" i="4"/>
  <c r="I7706" i="4"/>
  <c r="I7707" i="4"/>
  <c r="I7708" i="4"/>
  <c r="I7709" i="4"/>
  <c r="I7710" i="4"/>
  <c r="I7711" i="4"/>
  <c r="I7712" i="4"/>
  <c r="I7713" i="4"/>
  <c r="I7714" i="4"/>
  <c r="I7715" i="4"/>
  <c r="I7716" i="4"/>
  <c r="I7717" i="4"/>
  <c r="I7718" i="4"/>
  <c r="I7719" i="4"/>
  <c r="I7720" i="4"/>
  <c r="I7721" i="4"/>
  <c r="I7722" i="4"/>
  <c r="I7723" i="4"/>
  <c r="I7724" i="4"/>
  <c r="I7725" i="4"/>
  <c r="I7726" i="4"/>
  <c r="I7727" i="4"/>
  <c r="I7728" i="4"/>
  <c r="I7729" i="4"/>
  <c r="I7730" i="4"/>
  <c r="I7731" i="4"/>
  <c r="I7732" i="4"/>
  <c r="I7733" i="4"/>
  <c r="I7734" i="4"/>
  <c r="I7735" i="4"/>
  <c r="I7736" i="4"/>
  <c r="I7737" i="4"/>
  <c r="I7738" i="4"/>
  <c r="I7739" i="4"/>
  <c r="I7740" i="4"/>
  <c r="I7741" i="4"/>
  <c r="I7742" i="4"/>
  <c r="I7743" i="4"/>
  <c r="I7744" i="4"/>
  <c r="I7745" i="4"/>
  <c r="I7746" i="4"/>
  <c r="I7747" i="4"/>
  <c r="I7748" i="4"/>
  <c r="I7749" i="4"/>
  <c r="I7750" i="4"/>
  <c r="I7751" i="4"/>
  <c r="I7752" i="4"/>
  <c r="I7753" i="4"/>
  <c r="I7754" i="4"/>
  <c r="I7755" i="4"/>
  <c r="I7756" i="4"/>
  <c r="I7757" i="4"/>
  <c r="I7758" i="4"/>
  <c r="I7759" i="4"/>
  <c r="I7760" i="4"/>
  <c r="I7761" i="4"/>
  <c r="I7762" i="4"/>
  <c r="I7763" i="4"/>
  <c r="I7764" i="4"/>
  <c r="I7765" i="4"/>
  <c r="I7766" i="4"/>
  <c r="I7767" i="4"/>
  <c r="I7768" i="4"/>
  <c r="I7769" i="4"/>
  <c r="I7770" i="4"/>
  <c r="I7771" i="4"/>
  <c r="I7772" i="4"/>
  <c r="I7773" i="4"/>
  <c r="I7774" i="4"/>
  <c r="I7775" i="4"/>
  <c r="I7776" i="4"/>
  <c r="I7777" i="4"/>
  <c r="I7778" i="4"/>
  <c r="I7779" i="4"/>
  <c r="I7780" i="4"/>
  <c r="I7781" i="4"/>
  <c r="I7782" i="4"/>
  <c r="I7783" i="4"/>
  <c r="I7784" i="4"/>
  <c r="I7785" i="4"/>
  <c r="I7786" i="4"/>
  <c r="I7787" i="4"/>
  <c r="I7788" i="4"/>
  <c r="I7789" i="4"/>
  <c r="I7790" i="4"/>
  <c r="I7791" i="4"/>
  <c r="I7792" i="4"/>
  <c r="I7793" i="4"/>
  <c r="I7794" i="4"/>
  <c r="I7795" i="4"/>
  <c r="I7796" i="4"/>
  <c r="I7797" i="4"/>
  <c r="I7798" i="4"/>
  <c r="I7799" i="4"/>
  <c r="I7800" i="4"/>
  <c r="I7801" i="4"/>
  <c r="I7802" i="4"/>
  <c r="I7803" i="4"/>
  <c r="I7804" i="4"/>
  <c r="I7805" i="4"/>
  <c r="I7806" i="4"/>
  <c r="I7807" i="4"/>
  <c r="I7808" i="4"/>
  <c r="I7809" i="4"/>
  <c r="I7810" i="4"/>
  <c r="I7811" i="4"/>
  <c r="I7812" i="4"/>
  <c r="I7813" i="4"/>
  <c r="I7814" i="4"/>
  <c r="I7815" i="4"/>
  <c r="I7816" i="4"/>
  <c r="I7817" i="4"/>
  <c r="I7818" i="4"/>
  <c r="I7819" i="4"/>
  <c r="I7820" i="4"/>
  <c r="I7821" i="4"/>
  <c r="I7822" i="4"/>
  <c r="I7823" i="4"/>
  <c r="I7824" i="4"/>
  <c r="I7825" i="4"/>
  <c r="I7826" i="4"/>
  <c r="I7827" i="4"/>
  <c r="I7828" i="4"/>
  <c r="I7829" i="4"/>
  <c r="I7830" i="4"/>
  <c r="I7831" i="4"/>
  <c r="I7832" i="4"/>
  <c r="I7833" i="4"/>
  <c r="I7834" i="4"/>
  <c r="I7835" i="4"/>
  <c r="I7836" i="4"/>
  <c r="I7837" i="4"/>
  <c r="I7838" i="4"/>
  <c r="I7839" i="4"/>
  <c r="I7840" i="4"/>
  <c r="I7841" i="4"/>
  <c r="I7842" i="4"/>
  <c r="I7843" i="4"/>
  <c r="I7844" i="4"/>
  <c r="I7845" i="4"/>
  <c r="I7846" i="4"/>
  <c r="I7847" i="4"/>
  <c r="I7848" i="4"/>
  <c r="I7849" i="4"/>
  <c r="I7850" i="4"/>
  <c r="I7851" i="4"/>
  <c r="I7852" i="4"/>
  <c r="I7853" i="4"/>
  <c r="I7854" i="4"/>
  <c r="I7855" i="4"/>
  <c r="I7856" i="4"/>
  <c r="I7857" i="4"/>
  <c r="I7858" i="4"/>
  <c r="I7859" i="4"/>
  <c r="I7860" i="4"/>
  <c r="I7861" i="4"/>
  <c r="I7862" i="4"/>
  <c r="I7863" i="4"/>
  <c r="I7864" i="4"/>
  <c r="I7865" i="4"/>
  <c r="I7866" i="4"/>
  <c r="I7867" i="4"/>
  <c r="I7868" i="4"/>
  <c r="I7869" i="4"/>
  <c r="I7870" i="4"/>
  <c r="I7871" i="4"/>
  <c r="I7872" i="4"/>
  <c r="I7873" i="4"/>
  <c r="I7874" i="4"/>
  <c r="I7875" i="4"/>
  <c r="I7876" i="4"/>
  <c r="I7877" i="4"/>
  <c r="I7878" i="4"/>
  <c r="I7879" i="4"/>
  <c r="I7880" i="4"/>
  <c r="I7881" i="4"/>
  <c r="I7882" i="4"/>
  <c r="I7883" i="4"/>
  <c r="I7884" i="4"/>
  <c r="I7885" i="4"/>
  <c r="I7886" i="4"/>
  <c r="I7887" i="4"/>
  <c r="I7888" i="4"/>
  <c r="I7889" i="4"/>
  <c r="I7890" i="4"/>
  <c r="I7891" i="4"/>
  <c r="I7892" i="4"/>
  <c r="I7893" i="4"/>
  <c r="I7894" i="4"/>
  <c r="I7895" i="4"/>
  <c r="I7896" i="4"/>
  <c r="I7897" i="4"/>
  <c r="I7898" i="4"/>
  <c r="I7899" i="4"/>
  <c r="I7900" i="4"/>
  <c r="I7901" i="4"/>
  <c r="I7902" i="4"/>
  <c r="I7903" i="4"/>
  <c r="I7904" i="4"/>
  <c r="I7905" i="4"/>
  <c r="I7906" i="4"/>
  <c r="I7907" i="4"/>
  <c r="I7908" i="4"/>
  <c r="I7909" i="4"/>
  <c r="I7910" i="4"/>
  <c r="I7911" i="4"/>
  <c r="I7912" i="4"/>
  <c r="I7913" i="4"/>
  <c r="I7914" i="4"/>
  <c r="I7915" i="4"/>
  <c r="I7916" i="4"/>
  <c r="I7917" i="4"/>
  <c r="I7918" i="4"/>
  <c r="I7919" i="4"/>
  <c r="I7920" i="4"/>
  <c r="I7921" i="4"/>
  <c r="I7922" i="4"/>
  <c r="I7923" i="4"/>
  <c r="I7924" i="4"/>
  <c r="I7925" i="4"/>
  <c r="I7926" i="4"/>
  <c r="I7927" i="4"/>
  <c r="I7928" i="4"/>
  <c r="I7929" i="4"/>
  <c r="I7930" i="4"/>
  <c r="I7931" i="4"/>
  <c r="I7932" i="4"/>
  <c r="I7933" i="4"/>
  <c r="I7934" i="4"/>
  <c r="I7935" i="4"/>
  <c r="I7936" i="4"/>
  <c r="I7937" i="4"/>
  <c r="I7938" i="4"/>
  <c r="I7939" i="4"/>
  <c r="I7940" i="4"/>
  <c r="I7941" i="4"/>
  <c r="I7942" i="4"/>
  <c r="I7943" i="4"/>
  <c r="I7944" i="4"/>
  <c r="I7945" i="4"/>
  <c r="I7946" i="4"/>
  <c r="I7947" i="4"/>
  <c r="I7948" i="4"/>
  <c r="I7949" i="4"/>
  <c r="I7950" i="4"/>
  <c r="I7951" i="4"/>
  <c r="I7952" i="4"/>
  <c r="I7953" i="4"/>
  <c r="I7954" i="4"/>
  <c r="I7955" i="4"/>
  <c r="I7956" i="4"/>
  <c r="I7957" i="4"/>
  <c r="I7958" i="4"/>
  <c r="I7959" i="4"/>
  <c r="I7960" i="4"/>
  <c r="I7961" i="4"/>
  <c r="I7962" i="4"/>
  <c r="I7963" i="4"/>
  <c r="I7964" i="4"/>
  <c r="I7965" i="4"/>
  <c r="I7966" i="4"/>
  <c r="I7967" i="4"/>
  <c r="I7968" i="4"/>
  <c r="I7969" i="4"/>
  <c r="I7970" i="4"/>
  <c r="I7971" i="4"/>
  <c r="I7972" i="4"/>
  <c r="I7973" i="4"/>
  <c r="I7974" i="4"/>
  <c r="I7975" i="4"/>
  <c r="I7976" i="4"/>
  <c r="I7977" i="4"/>
  <c r="I7978" i="4"/>
  <c r="I7979" i="4"/>
  <c r="I7980" i="4"/>
  <c r="I7981" i="4"/>
  <c r="I7982" i="4"/>
  <c r="I7983" i="4"/>
  <c r="I7984" i="4"/>
  <c r="I7985" i="4"/>
  <c r="I7986" i="4"/>
  <c r="I7987" i="4"/>
  <c r="I7988" i="4"/>
  <c r="I7989" i="4"/>
  <c r="I7990" i="4"/>
  <c r="I7991" i="4"/>
  <c r="I7992" i="4"/>
  <c r="I7993" i="4"/>
  <c r="I7994" i="4"/>
  <c r="I7995" i="4"/>
  <c r="I7996" i="4"/>
  <c r="I7997" i="4"/>
  <c r="I7998" i="4"/>
  <c r="I7999" i="4"/>
  <c r="I8000" i="4"/>
  <c r="I8001" i="4"/>
  <c r="I8002" i="4"/>
  <c r="I8003" i="4"/>
  <c r="I8004" i="4"/>
  <c r="I8005" i="4"/>
  <c r="I8006" i="4"/>
  <c r="I8007" i="4"/>
  <c r="I8008" i="4"/>
  <c r="I8009" i="4"/>
  <c r="I8010" i="4"/>
  <c r="I8011" i="4"/>
  <c r="I8012" i="4"/>
  <c r="I8013" i="4"/>
  <c r="I8014" i="4"/>
  <c r="I8015" i="4"/>
  <c r="I8016" i="4"/>
  <c r="I8017" i="4"/>
  <c r="I8018" i="4"/>
  <c r="I8019" i="4"/>
  <c r="I8020" i="4"/>
  <c r="I8021" i="4"/>
  <c r="I8022" i="4"/>
  <c r="I8023" i="4"/>
  <c r="I8024" i="4"/>
  <c r="I8025" i="4"/>
  <c r="I8026" i="4"/>
  <c r="I8027" i="4"/>
  <c r="I8028" i="4"/>
  <c r="I8029" i="4"/>
  <c r="I8030" i="4"/>
  <c r="I8031" i="4"/>
  <c r="I8032" i="4"/>
  <c r="I8033" i="4"/>
  <c r="I8034" i="4"/>
  <c r="I8035" i="4"/>
  <c r="I8036" i="4"/>
  <c r="I8037" i="4"/>
  <c r="I8038" i="4"/>
  <c r="I8039" i="4"/>
  <c r="I8040" i="4"/>
  <c r="I8041" i="4"/>
  <c r="I8042" i="4"/>
  <c r="I8043" i="4"/>
  <c r="I8044" i="4"/>
  <c r="I8045" i="4"/>
  <c r="I8046" i="4"/>
  <c r="I8047" i="4"/>
  <c r="I8048" i="4"/>
  <c r="I8049" i="4"/>
  <c r="I8050" i="4"/>
  <c r="I8051" i="4"/>
  <c r="I8052" i="4"/>
  <c r="I8053" i="4"/>
  <c r="I8054" i="4"/>
  <c r="I8055" i="4"/>
  <c r="I8056" i="4"/>
  <c r="I8057" i="4"/>
  <c r="I8058" i="4"/>
  <c r="I8059" i="4"/>
  <c r="I8060" i="4"/>
  <c r="I8061" i="4"/>
  <c r="I8062" i="4"/>
  <c r="I8063" i="4"/>
  <c r="I8064" i="4"/>
  <c r="I8065" i="4"/>
  <c r="I8066" i="4"/>
  <c r="I8067" i="4"/>
  <c r="I8068" i="4"/>
  <c r="I8069" i="4"/>
  <c r="I8070" i="4"/>
  <c r="I8071" i="4"/>
  <c r="I8072" i="4"/>
  <c r="I8073" i="4"/>
  <c r="I8074" i="4"/>
  <c r="I8075" i="4"/>
  <c r="I8076" i="4"/>
  <c r="I8077" i="4"/>
  <c r="I8078" i="4"/>
  <c r="I8079" i="4"/>
  <c r="I8080" i="4"/>
  <c r="I8081" i="4"/>
  <c r="I8082" i="4"/>
  <c r="I8083" i="4"/>
  <c r="I8084" i="4"/>
  <c r="I8085" i="4"/>
  <c r="I8086" i="4"/>
  <c r="I8087" i="4"/>
  <c r="I8088" i="4"/>
  <c r="I8089" i="4"/>
  <c r="I8090" i="4"/>
  <c r="I8091" i="4"/>
  <c r="I8092" i="4"/>
  <c r="I8093" i="4"/>
  <c r="I8094" i="4"/>
  <c r="I8095" i="4"/>
  <c r="I8096" i="4"/>
  <c r="I8097" i="4"/>
  <c r="I8098" i="4"/>
  <c r="I8099" i="4"/>
  <c r="I8100" i="4"/>
  <c r="I8101" i="4"/>
  <c r="I8102" i="4"/>
  <c r="I8103" i="4"/>
  <c r="I8104" i="4"/>
  <c r="I8105" i="4"/>
  <c r="I8106" i="4"/>
  <c r="I8107" i="4"/>
  <c r="I8108" i="4"/>
  <c r="I8109" i="4"/>
  <c r="I8110" i="4"/>
  <c r="I8111" i="4"/>
  <c r="I8112" i="4"/>
  <c r="I8113" i="4"/>
  <c r="I8114" i="4"/>
  <c r="I8115" i="4"/>
  <c r="I8116" i="4"/>
  <c r="I8117" i="4"/>
  <c r="I8118" i="4"/>
  <c r="I8119" i="4"/>
  <c r="I8120" i="4"/>
  <c r="I8121" i="4"/>
  <c r="I8122" i="4"/>
  <c r="I8123" i="4"/>
  <c r="I8124" i="4"/>
  <c r="I8125" i="4"/>
  <c r="I8126" i="4"/>
  <c r="I8127" i="4"/>
  <c r="I8128" i="4"/>
  <c r="I8129" i="4"/>
  <c r="I8130" i="4"/>
  <c r="I8131" i="4"/>
  <c r="I8132" i="4"/>
  <c r="I8133" i="4"/>
  <c r="I8134" i="4"/>
  <c r="I8135" i="4"/>
  <c r="I8136" i="4"/>
  <c r="I8137" i="4"/>
  <c r="I8138" i="4"/>
  <c r="I8139" i="4"/>
  <c r="I8140" i="4"/>
  <c r="I8141" i="4"/>
  <c r="I8142" i="4"/>
  <c r="I8143" i="4"/>
  <c r="I8144" i="4"/>
  <c r="I8145" i="4"/>
  <c r="I8146" i="4"/>
  <c r="I8147" i="4"/>
  <c r="I8148" i="4"/>
  <c r="I8149" i="4"/>
  <c r="I8150" i="4"/>
  <c r="I8151" i="4"/>
  <c r="I8152" i="4"/>
  <c r="I8153" i="4"/>
  <c r="I8154" i="4"/>
  <c r="I8155" i="4"/>
  <c r="I8156" i="4"/>
  <c r="I8157" i="4"/>
  <c r="I8158" i="4"/>
  <c r="I8159" i="4"/>
  <c r="I8160" i="4"/>
  <c r="I8161" i="4"/>
  <c r="I8162" i="4"/>
  <c r="I8163" i="4"/>
  <c r="I8164" i="4"/>
  <c r="I8165" i="4"/>
  <c r="I8166" i="4"/>
  <c r="I8167" i="4"/>
  <c r="I8168" i="4"/>
  <c r="I8169" i="4"/>
  <c r="I8170" i="4"/>
  <c r="I8171" i="4"/>
  <c r="I8172" i="4"/>
  <c r="I8173" i="4"/>
  <c r="I8174" i="4"/>
  <c r="I8175" i="4"/>
  <c r="I8176" i="4"/>
  <c r="I8177" i="4"/>
  <c r="I8178" i="4"/>
  <c r="I8179" i="4"/>
  <c r="I8180" i="4"/>
  <c r="I8181" i="4"/>
  <c r="I8182" i="4"/>
  <c r="I8183" i="4"/>
  <c r="I8184" i="4"/>
  <c r="I8185" i="4"/>
  <c r="I8186" i="4"/>
  <c r="I8187" i="4"/>
  <c r="I8188" i="4"/>
  <c r="I8189" i="4"/>
  <c r="I8190" i="4"/>
  <c r="I8191" i="4"/>
  <c r="I8192" i="4"/>
  <c r="I8193" i="4"/>
  <c r="I8194" i="4"/>
  <c r="I8195" i="4"/>
  <c r="I8196" i="4"/>
  <c r="I8197" i="4"/>
  <c r="I8198" i="4"/>
  <c r="I8199" i="4"/>
  <c r="I8200" i="4"/>
  <c r="I8201" i="4"/>
  <c r="I8202" i="4"/>
  <c r="I8203" i="4"/>
  <c r="I8204" i="4"/>
  <c r="I8205" i="4"/>
  <c r="I8206" i="4"/>
  <c r="I8207" i="4"/>
  <c r="I8208" i="4"/>
  <c r="I8209" i="4"/>
  <c r="I8210" i="4"/>
  <c r="I8211" i="4"/>
  <c r="I8212" i="4"/>
  <c r="I8213" i="4"/>
  <c r="I8214" i="4"/>
  <c r="I8215" i="4"/>
  <c r="I8216" i="4"/>
  <c r="I8217" i="4"/>
  <c r="I8218" i="4"/>
  <c r="I8219" i="4"/>
  <c r="I8220" i="4"/>
  <c r="I8221" i="4"/>
  <c r="I8222" i="4"/>
  <c r="I8223" i="4"/>
  <c r="I8224" i="4"/>
  <c r="I8225" i="4"/>
  <c r="I8226" i="4"/>
  <c r="I8227" i="4"/>
  <c r="I8228" i="4"/>
  <c r="I8229" i="4"/>
  <c r="I8230" i="4"/>
  <c r="I8231" i="4"/>
  <c r="I8232" i="4"/>
  <c r="I8233" i="4"/>
  <c r="I8234" i="4"/>
  <c r="I8235" i="4"/>
  <c r="I8236" i="4"/>
  <c r="I8237" i="4"/>
  <c r="I8238" i="4"/>
  <c r="I8239" i="4"/>
  <c r="I8240" i="4"/>
  <c r="I8241" i="4"/>
  <c r="I8242" i="4"/>
  <c r="I8243" i="4"/>
  <c r="I8244" i="4"/>
  <c r="I8245" i="4"/>
  <c r="I8246" i="4"/>
  <c r="I8247" i="4"/>
  <c r="I8248" i="4"/>
  <c r="I8249" i="4"/>
  <c r="I8250" i="4"/>
  <c r="I8251" i="4"/>
  <c r="I8252" i="4"/>
  <c r="I8253" i="4"/>
  <c r="I8254" i="4"/>
  <c r="I8255" i="4"/>
  <c r="I8256" i="4"/>
  <c r="I8257" i="4"/>
  <c r="I8258" i="4"/>
  <c r="I8259" i="4"/>
  <c r="I8260" i="4"/>
  <c r="I8261" i="4"/>
  <c r="I8262" i="4"/>
  <c r="I8263" i="4"/>
  <c r="I8264" i="4"/>
  <c r="I8265" i="4"/>
  <c r="I8266" i="4"/>
  <c r="I8267" i="4"/>
  <c r="I8268" i="4"/>
  <c r="I8269" i="4"/>
  <c r="I8270" i="4"/>
  <c r="I8271" i="4"/>
  <c r="I8272" i="4"/>
  <c r="I8273" i="4"/>
  <c r="I8274" i="4"/>
  <c r="I8275" i="4"/>
  <c r="I8276" i="4"/>
  <c r="I8277" i="4"/>
  <c r="I8278" i="4"/>
  <c r="I8279" i="4"/>
  <c r="I8280" i="4"/>
  <c r="I8281" i="4"/>
  <c r="I8282" i="4"/>
  <c r="I8283" i="4"/>
  <c r="I8284" i="4"/>
  <c r="I8285" i="4"/>
  <c r="I8286" i="4"/>
  <c r="I8287" i="4"/>
  <c r="I8288" i="4"/>
  <c r="I8289" i="4"/>
  <c r="I8290" i="4"/>
  <c r="I8291" i="4"/>
  <c r="I8292" i="4"/>
  <c r="I8293" i="4"/>
  <c r="I8294" i="4"/>
  <c r="I8295" i="4"/>
  <c r="I8296" i="4"/>
  <c r="I8297" i="4"/>
  <c r="I8298" i="4"/>
  <c r="I8299" i="4"/>
  <c r="I8300" i="4"/>
  <c r="I8301" i="4"/>
  <c r="I8302" i="4"/>
  <c r="I8303" i="4"/>
  <c r="I8304" i="4"/>
  <c r="I8305" i="4"/>
  <c r="I8306" i="4"/>
  <c r="I8307" i="4"/>
  <c r="I8308" i="4"/>
  <c r="I8309" i="4"/>
  <c r="I8310" i="4"/>
  <c r="I8311" i="4"/>
  <c r="I8312" i="4"/>
  <c r="I8313" i="4"/>
  <c r="I8314" i="4"/>
  <c r="I8315" i="4"/>
  <c r="I8316" i="4"/>
  <c r="I8317" i="4"/>
  <c r="I8318" i="4"/>
  <c r="I8319" i="4"/>
  <c r="I8320" i="4"/>
  <c r="I8321" i="4"/>
  <c r="I8322" i="4"/>
  <c r="I8323" i="4"/>
  <c r="I8324" i="4"/>
  <c r="I8325" i="4"/>
  <c r="I8326" i="4"/>
  <c r="I8327" i="4"/>
  <c r="I8328" i="4"/>
  <c r="I8329" i="4"/>
  <c r="I8330" i="4"/>
  <c r="I8331" i="4"/>
  <c r="I8332" i="4"/>
  <c r="I8333" i="4"/>
  <c r="I8334" i="4"/>
  <c r="I8335" i="4"/>
  <c r="I8336" i="4"/>
  <c r="I8337" i="4"/>
  <c r="I8338" i="4"/>
  <c r="I8339" i="4"/>
  <c r="I8340" i="4"/>
  <c r="I8341" i="4"/>
  <c r="I8342" i="4"/>
  <c r="I8343" i="4"/>
  <c r="I8344" i="4"/>
  <c r="I8345" i="4"/>
  <c r="I8346" i="4"/>
  <c r="I8347" i="4"/>
  <c r="I8348" i="4"/>
  <c r="I8349" i="4"/>
  <c r="I8350" i="4"/>
  <c r="I8351" i="4"/>
  <c r="I8352" i="4"/>
  <c r="I8353" i="4"/>
  <c r="I8354" i="4"/>
  <c r="I8355" i="4"/>
  <c r="I8356" i="4"/>
  <c r="I8357" i="4"/>
  <c r="I8358" i="4"/>
  <c r="I8359" i="4"/>
  <c r="I8360" i="4"/>
  <c r="I8361" i="4"/>
  <c r="I8362" i="4"/>
  <c r="I8363" i="4"/>
  <c r="I8364" i="4"/>
  <c r="I8365" i="4"/>
  <c r="I8366" i="4"/>
  <c r="I8367" i="4"/>
  <c r="I8368" i="4"/>
  <c r="I8369" i="4"/>
  <c r="I8370" i="4"/>
  <c r="I8371" i="4"/>
  <c r="I8372" i="4"/>
  <c r="I8373" i="4"/>
  <c r="I8374" i="4"/>
  <c r="I8375" i="4"/>
  <c r="I8376" i="4"/>
  <c r="I8377" i="4"/>
  <c r="I8378" i="4"/>
  <c r="I8379" i="4"/>
  <c r="I8380" i="4"/>
  <c r="I8381" i="4"/>
  <c r="I8382" i="4"/>
  <c r="I8383" i="4"/>
  <c r="I8384" i="4"/>
  <c r="I8385" i="4"/>
  <c r="I8386" i="4"/>
  <c r="I8387" i="4"/>
  <c r="I8388" i="4"/>
  <c r="I8389" i="4"/>
  <c r="I8390" i="4"/>
  <c r="I8391" i="4"/>
  <c r="I8392" i="4"/>
  <c r="I8393" i="4"/>
  <c r="I8394" i="4"/>
  <c r="I8395" i="4"/>
  <c r="I8396" i="4"/>
  <c r="I8397" i="4"/>
  <c r="I8398" i="4"/>
  <c r="I8399" i="4"/>
  <c r="I8400" i="4"/>
  <c r="I8401" i="4"/>
  <c r="I8402" i="4"/>
  <c r="I8403" i="4"/>
  <c r="I8404" i="4"/>
  <c r="I8405" i="4"/>
  <c r="I8406" i="4"/>
  <c r="I8407" i="4"/>
  <c r="I8408" i="4"/>
  <c r="I8409" i="4"/>
  <c r="I8410" i="4"/>
  <c r="I8411" i="4"/>
  <c r="I8412" i="4"/>
  <c r="I8413" i="4"/>
  <c r="I8414" i="4"/>
  <c r="I8415" i="4"/>
  <c r="I8416" i="4"/>
  <c r="I8417" i="4"/>
  <c r="I8418" i="4"/>
  <c r="I8419" i="4"/>
  <c r="I8420" i="4"/>
  <c r="I8421" i="4"/>
  <c r="I8422" i="4"/>
  <c r="I8423" i="4"/>
  <c r="I8424" i="4"/>
  <c r="I8425" i="4"/>
  <c r="I8426" i="4"/>
  <c r="I8427" i="4"/>
  <c r="I8428" i="4"/>
  <c r="I8429" i="4"/>
  <c r="I8430" i="4"/>
  <c r="I8431" i="4"/>
  <c r="I8432" i="4"/>
  <c r="I8433" i="4"/>
  <c r="I8434" i="4"/>
  <c r="I8435" i="4"/>
  <c r="I8436" i="4"/>
  <c r="I8437" i="4"/>
  <c r="I8438" i="4"/>
  <c r="I8439" i="4"/>
  <c r="I8440" i="4"/>
  <c r="I8441" i="4"/>
  <c r="I8442" i="4"/>
  <c r="I8443" i="4"/>
  <c r="I8444" i="4"/>
  <c r="I8445" i="4"/>
  <c r="I8446" i="4"/>
  <c r="I8447" i="4"/>
  <c r="I8448" i="4"/>
  <c r="I8449" i="4"/>
  <c r="I8450" i="4"/>
  <c r="I8451" i="4"/>
  <c r="I8452" i="4"/>
  <c r="I8453" i="4"/>
  <c r="I8454" i="4"/>
  <c r="I8455" i="4"/>
  <c r="I8456" i="4"/>
  <c r="I8457" i="4"/>
  <c r="I8458" i="4"/>
  <c r="I8459" i="4"/>
  <c r="I8460" i="4"/>
  <c r="I8461" i="4"/>
  <c r="I8462" i="4"/>
  <c r="I8463" i="4"/>
  <c r="I8464" i="4"/>
  <c r="I8465" i="4"/>
  <c r="I8466" i="4"/>
  <c r="I8467" i="4"/>
  <c r="I8468" i="4"/>
  <c r="I8469" i="4"/>
  <c r="I8470" i="4"/>
  <c r="I8471" i="4"/>
  <c r="I8472" i="4"/>
  <c r="I8473" i="4"/>
  <c r="I8474" i="4"/>
  <c r="I8475" i="4"/>
  <c r="I8476" i="4"/>
  <c r="I8477" i="4"/>
  <c r="I8478" i="4"/>
  <c r="I8479" i="4"/>
  <c r="I8480" i="4"/>
  <c r="I8481" i="4"/>
  <c r="I8482" i="4"/>
  <c r="I8483" i="4"/>
  <c r="I8484" i="4"/>
  <c r="I8485" i="4"/>
  <c r="I8486" i="4"/>
  <c r="I8487" i="4"/>
  <c r="I8488" i="4"/>
  <c r="I8489" i="4"/>
  <c r="I8490" i="4"/>
  <c r="I8491" i="4"/>
  <c r="I8492" i="4"/>
  <c r="I8493" i="4"/>
  <c r="I8494" i="4"/>
  <c r="I8495" i="4"/>
  <c r="I8496" i="4"/>
  <c r="I8497" i="4"/>
  <c r="I8498" i="4"/>
  <c r="I8499" i="4"/>
  <c r="I8500" i="4"/>
  <c r="I8501" i="4"/>
  <c r="I8502" i="4"/>
  <c r="I8503" i="4"/>
  <c r="I8504" i="4"/>
  <c r="I8505" i="4"/>
  <c r="I8506" i="4"/>
  <c r="I8507" i="4"/>
  <c r="I8508" i="4"/>
  <c r="I8509" i="4"/>
  <c r="I8510" i="4"/>
  <c r="I8511" i="4"/>
  <c r="I8512" i="4"/>
  <c r="I8513" i="4"/>
  <c r="I8514" i="4"/>
  <c r="I8515" i="4"/>
  <c r="I8516" i="4"/>
  <c r="I8517" i="4"/>
  <c r="I8518" i="4"/>
  <c r="I8519" i="4"/>
  <c r="I8520" i="4"/>
  <c r="I8521" i="4"/>
  <c r="I8522" i="4"/>
  <c r="I8523" i="4"/>
  <c r="I8524" i="4"/>
  <c r="I8525" i="4"/>
  <c r="I8526" i="4"/>
  <c r="I8527" i="4"/>
  <c r="I8528" i="4"/>
  <c r="I8529" i="4"/>
  <c r="I8530" i="4"/>
  <c r="I8531" i="4"/>
  <c r="I8532" i="4"/>
  <c r="I8533" i="4"/>
  <c r="I8534" i="4"/>
  <c r="I8535" i="4"/>
  <c r="I8536" i="4"/>
  <c r="I8537" i="4"/>
  <c r="I8538" i="4"/>
  <c r="I8539" i="4"/>
  <c r="I8540" i="4"/>
  <c r="I8541" i="4"/>
  <c r="I8542" i="4"/>
  <c r="I8543" i="4"/>
  <c r="I8544" i="4"/>
  <c r="I8545" i="4"/>
  <c r="I8546" i="4"/>
  <c r="I8547" i="4"/>
  <c r="I8548" i="4"/>
  <c r="I8549" i="4"/>
  <c r="I8550" i="4"/>
  <c r="I8551" i="4"/>
  <c r="I8552" i="4"/>
  <c r="I8553" i="4"/>
  <c r="I8554" i="4"/>
  <c r="I8555" i="4"/>
  <c r="I8556" i="4"/>
  <c r="I8557" i="4"/>
  <c r="I8558" i="4"/>
  <c r="I8559" i="4"/>
  <c r="I8560" i="4"/>
  <c r="I8561" i="4"/>
  <c r="I8562" i="4"/>
  <c r="I8563" i="4"/>
  <c r="I8564" i="4"/>
  <c r="I8565" i="4"/>
  <c r="I8566" i="4"/>
  <c r="I8567" i="4"/>
  <c r="I8568" i="4"/>
  <c r="I8569" i="4"/>
  <c r="I8570" i="4"/>
  <c r="I8571" i="4"/>
  <c r="I8572" i="4"/>
  <c r="I8573" i="4"/>
  <c r="I8574" i="4"/>
  <c r="I8575" i="4"/>
  <c r="I8576" i="4"/>
  <c r="I8577" i="4"/>
  <c r="I8578" i="4"/>
  <c r="I8579" i="4"/>
  <c r="I8580" i="4"/>
  <c r="I8581" i="4"/>
  <c r="I8582" i="4"/>
  <c r="I8583" i="4"/>
  <c r="I8584" i="4"/>
  <c r="I8585" i="4"/>
  <c r="I8586" i="4"/>
  <c r="I8587" i="4"/>
  <c r="I8588" i="4"/>
  <c r="I8589" i="4"/>
  <c r="I8590" i="4"/>
  <c r="I8591" i="4"/>
  <c r="I8592" i="4"/>
  <c r="I8593" i="4"/>
  <c r="I8594" i="4"/>
  <c r="I8595" i="4"/>
  <c r="I8596" i="4"/>
  <c r="I8597" i="4"/>
  <c r="I8598" i="4"/>
  <c r="I8599" i="4"/>
  <c r="I8600" i="4"/>
  <c r="I8601" i="4"/>
  <c r="I8602" i="4"/>
  <c r="I8603" i="4"/>
  <c r="I8604" i="4"/>
  <c r="I8605" i="4"/>
  <c r="I8606" i="4"/>
  <c r="I8607" i="4"/>
  <c r="I8608" i="4"/>
  <c r="I8609" i="4"/>
  <c r="I8610" i="4"/>
  <c r="I8611" i="4"/>
  <c r="I8612" i="4"/>
  <c r="I8613" i="4"/>
  <c r="I8614" i="4"/>
  <c r="I8615" i="4"/>
  <c r="I8616" i="4"/>
  <c r="I8617" i="4"/>
  <c r="I8618" i="4"/>
  <c r="I8619" i="4"/>
  <c r="I8620" i="4"/>
  <c r="I8621" i="4"/>
  <c r="I8622" i="4"/>
  <c r="I8623" i="4"/>
  <c r="I8624" i="4"/>
  <c r="I8625" i="4"/>
  <c r="I8626" i="4"/>
  <c r="I8627" i="4"/>
  <c r="I8628" i="4"/>
  <c r="I8629" i="4"/>
  <c r="I8630" i="4"/>
  <c r="I8631" i="4"/>
  <c r="I8632" i="4"/>
  <c r="I8633" i="4"/>
  <c r="I8634" i="4"/>
  <c r="I8635" i="4"/>
  <c r="I8636" i="4"/>
  <c r="I8637" i="4"/>
  <c r="I8638" i="4"/>
  <c r="I8639" i="4"/>
  <c r="I8640" i="4"/>
  <c r="I8641" i="4"/>
  <c r="I8642" i="4"/>
  <c r="I8643" i="4"/>
  <c r="I8644" i="4"/>
  <c r="I8645" i="4"/>
  <c r="I8646" i="4"/>
  <c r="I8647" i="4"/>
  <c r="I8648" i="4"/>
  <c r="I8649" i="4"/>
  <c r="I8650" i="4"/>
  <c r="I8651" i="4"/>
  <c r="I8652" i="4"/>
  <c r="I8653" i="4"/>
  <c r="I8654" i="4"/>
  <c r="I8655" i="4"/>
  <c r="I8656" i="4"/>
  <c r="I8657" i="4"/>
  <c r="I8658" i="4"/>
  <c r="I8659" i="4"/>
  <c r="I8660" i="4"/>
  <c r="I8661" i="4"/>
  <c r="I8662" i="4"/>
  <c r="I8663" i="4"/>
  <c r="I8664" i="4"/>
  <c r="I8665" i="4"/>
  <c r="I8666" i="4"/>
  <c r="I8667" i="4"/>
  <c r="I8668" i="4"/>
  <c r="I8669" i="4"/>
  <c r="I8670" i="4"/>
  <c r="I8671" i="4"/>
  <c r="I8672" i="4"/>
  <c r="I8673" i="4"/>
  <c r="I8674" i="4"/>
  <c r="I8675" i="4"/>
  <c r="I8676" i="4"/>
  <c r="I8677" i="4"/>
  <c r="I8678" i="4"/>
  <c r="I8679" i="4"/>
  <c r="I8680" i="4"/>
  <c r="I8681" i="4"/>
  <c r="I8682" i="4"/>
  <c r="I8683" i="4"/>
  <c r="I8684" i="4"/>
  <c r="I8685" i="4"/>
  <c r="I8686" i="4"/>
  <c r="I8687" i="4"/>
  <c r="I8688" i="4"/>
  <c r="I8689" i="4"/>
  <c r="I8690" i="4"/>
  <c r="I8691" i="4"/>
  <c r="I8692" i="4"/>
  <c r="I8693" i="4"/>
  <c r="I8694" i="4"/>
  <c r="I8695" i="4"/>
  <c r="I8696" i="4"/>
  <c r="I8697" i="4"/>
  <c r="I8698" i="4"/>
  <c r="I8699" i="4"/>
  <c r="I8700" i="4"/>
  <c r="I8701" i="4"/>
  <c r="I8702" i="4"/>
  <c r="I8703" i="4"/>
  <c r="I8704" i="4"/>
  <c r="I8705" i="4"/>
  <c r="I8706" i="4"/>
  <c r="I8707" i="4"/>
  <c r="I8708" i="4"/>
  <c r="I8709" i="4"/>
  <c r="I8710" i="4"/>
  <c r="I8711" i="4"/>
  <c r="I8712" i="4"/>
  <c r="I8713" i="4"/>
  <c r="I8714" i="4"/>
  <c r="I8715" i="4"/>
  <c r="I8716" i="4"/>
  <c r="I8717" i="4"/>
  <c r="I8718" i="4"/>
  <c r="I8719" i="4"/>
  <c r="I8720" i="4"/>
  <c r="I8721" i="4"/>
  <c r="I8722" i="4"/>
  <c r="I8723" i="4"/>
  <c r="I8724" i="4"/>
  <c r="I8725" i="4"/>
  <c r="I8726" i="4"/>
  <c r="I8727" i="4"/>
  <c r="I8728" i="4"/>
  <c r="I8729" i="4"/>
  <c r="I8730" i="4"/>
  <c r="I8731" i="4"/>
  <c r="I8732" i="4"/>
  <c r="I8733" i="4"/>
  <c r="I8734" i="4"/>
  <c r="I8735" i="4"/>
  <c r="I8736" i="4"/>
  <c r="I8737" i="4"/>
  <c r="I8738" i="4"/>
  <c r="I8739" i="4"/>
  <c r="I8740" i="4"/>
  <c r="I8741" i="4"/>
  <c r="I8742" i="4"/>
  <c r="I8743" i="4"/>
  <c r="I8744" i="4"/>
  <c r="I8745" i="4"/>
  <c r="I8746" i="4"/>
  <c r="I8747" i="4"/>
  <c r="I8748" i="4"/>
  <c r="I8749" i="4"/>
  <c r="I8750" i="4"/>
  <c r="I8751" i="4"/>
  <c r="I8752" i="4"/>
  <c r="I8753" i="4"/>
  <c r="I8754" i="4"/>
  <c r="I8755" i="4"/>
  <c r="I8756" i="4"/>
  <c r="I8757" i="4"/>
  <c r="I8758" i="4"/>
  <c r="I8759" i="4"/>
  <c r="I8760" i="4"/>
  <c r="I8761" i="4"/>
  <c r="I173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5"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B3331" i="4"/>
  <c r="B3332" i="4"/>
  <c r="B3333" i="4"/>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4578" i="4"/>
  <c r="B4579" i="4"/>
  <c r="B4580" i="4"/>
  <c r="B4581" i="4"/>
  <c r="B4582" i="4"/>
  <c r="B4583" i="4"/>
  <c r="B4584" i="4"/>
  <c r="B4585" i="4"/>
  <c r="B4586" i="4"/>
  <c r="B4587" i="4"/>
  <c r="B4588" i="4"/>
  <c r="B4589" i="4"/>
  <c r="B4590" i="4"/>
  <c r="B4591" i="4"/>
  <c r="B4592" i="4"/>
  <c r="B4593" i="4"/>
  <c r="B4594" i="4"/>
  <c r="B4595" i="4"/>
  <c r="B4596" i="4"/>
  <c r="B4597" i="4"/>
  <c r="B4598" i="4"/>
  <c r="B4599" i="4"/>
  <c r="B4600" i="4"/>
  <c r="B4601" i="4"/>
  <c r="B4602" i="4"/>
  <c r="B4603" i="4"/>
  <c r="B4604" i="4"/>
  <c r="B4605" i="4"/>
  <c r="B4606" i="4"/>
  <c r="B4607" i="4"/>
  <c r="B4608" i="4"/>
  <c r="B4609" i="4"/>
  <c r="B4610" i="4"/>
  <c r="B4611" i="4"/>
  <c r="B4612" i="4"/>
  <c r="B4613" i="4"/>
  <c r="B4614" i="4"/>
  <c r="B4615" i="4"/>
  <c r="B4616" i="4"/>
  <c r="B4617" i="4"/>
  <c r="B4618" i="4"/>
  <c r="B4619" i="4"/>
  <c r="B4620" i="4"/>
  <c r="B4621" i="4"/>
  <c r="B4622" i="4"/>
  <c r="B4623" i="4"/>
  <c r="B4624" i="4"/>
  <c r="B4625" i="4"/>
  <c r="B4626" i="4"/>
  <c r="B4627" i="4"/>
  <c r="B4628" i="4"/>
  <c r="B4629" i="4"/>
  <c r="B4630" i="4"/>
  <c r="B4631" i="4"/>
  <c r="B4632" i="4"/>
  <c r="B4633" i="4"/>
  <c r="B4634" i="4"/>
  <c r="B4635" i="4"/>
  <c r="B4636" i="4"/>
  <c r="B4637" i="4"/>
  <c r="B4638" i="4"/>
  <c r="B4639" i="4"/>
  <c r="B4640" i="4"/>
  <c r="B4641" i="4"/>
  <c r="B4642" i="4"/>
  <c r="B4643" i="4"/>
  <c r="B4644" i="4"/>
  <c r="B4645" i="4"/>
  <c r="B4646" i="4"/>
  <c r="B4647" i="4"/>
  <c r="B4648" i="4"/>
  <c r="B4649" i="4"/>
  <c r="B4650" i="4"/>
  <c r="B4651" i="4"/>
  <c r="B4652" i="4"/>
  <c r="B4653" i="4"/>
  <c r="B4654" i="4"/>
  <c r="B4655" i="4"/>
  <c r="B4656" i="4"/>
  <c r="B4657" i="4"/>
  <c r="B4658" i="4"/>
  <c r="B4659" i="4"/>
  <c r="B4660" i="4"/>
  <c r="B4661" i="4"/>
  <c r="B4662" i="4"/>
  <c r="B4663" i="4"/>
  <c r="B4664" i="4"/>
  <c r="B4665" i="4"/>
  <c r="B4666" i="4"/>
  <c r="B4667" i="4"/>
  <c r="B4668" i="4"/>
  <c r="B4669" i="4"/>
  <c r="B4670" i="4"/>
  <c r="B4671" i="4"/>
  <c r="B4672" i="4"/>
  <c r="B4673" i="4"/>
  <c r="B4674" i="4"/>
  <c r="B4675" i="4"/>
  <c r="B4676" i="4"/>
  <c r="B4677" i="4"/>
  <c r="B4678" i="4"/>
  <c r="B4679" i="4"/>
  <c r="B4680" i="4"/>
  <c r="B4681" i="4"/>
  <c r="B4682" i="4"/>
  <c r="B4683" i="4"/>
  <c r="B4684" i="4"/>
  <c r="B4685" i="4"/>
  <c r="B4686" i="4"/>
  <c r="B4687" i="4"/>
  <c r="B4688" i="4"/>
  <c r="B4689" i="4"/>
  <c r="B4690" i="4"/>
  <c r="B4691" i="4"/>
  <c r="B4692" i="4"/>
  <c r="B4693" i="4"/>
  <c r="B4694" i="4"/>
  <c r="B4695" i="4"/>
  <c r="B4696" i="4"/>
  <c r="B4697" i="4"/>
  <c r="B4698" i="4"/>
  <c r="B4699" i="4"/>
  <c r="B4700" i="4"/>
  <c r="B4701" i="4"/>
  <c r="B4702" i="4"/>
  <c r="B4703" i="4"/>
  <c r="B4704" i="4"/>
  <c r="B4705" i="4"/>
  <c r="B4706" i="4"/>
  <c r="B4707" i="4"/>
  <c r="B4708" i="4"/>
  <c r="B4709" i="4"/>
  <c r="B4710" i="4"/>
  <c r="B4711" i="4"/>
  <c r="B4712" i="4"/>
  <c r="B4713" i="4"/>
  <c r="B4714" i="4"/>
  <c r="B4715" i="4"/>
  <c r="B4716" i="4"/>
  <c r="B4717" i="4"/>
  <c r="B4718" i="4"/>
  <c r="B4719" i="4"/>
  <c r="B4720" i="4"/>
  <c r="B4721" i="4"/>
  <c r="B4722" i="4"/>
  <c r="B4723" i="4"/>
  <c r="B4724" i="4"/>
  <c r="B4725" i="4"/>
  <c r="B4726" i="4"/>
  <c r="B4727" i="4"/>
  <c r="B4728" i="4"/>
  <c r="B4729" i="4"/>
  <c r="B4730" i="4"/>
  <c r="B4731" i="4"/>
  <c r="B4732" i="4"/>
  <c r="B4733" i="4"/>
  <c r="B4734" i="4"/>
  <c r="B4735" i="4"/>
  <c r="B4736" i="4"/>
  <c r="B4737" i="4"/>
  <c r="B4738" i="4"/>
  <c r="B4739" i="4"/>
  <c r="B4740" i="4"/>
  <c r="B4741" i="4"/>
  <c r="B4742" i="4"/>
  <c r="B4743" i="4"/>
  <c r="B4744" i="4"/>
  <c r="B4745" i="4"/>
  <c r="B4746" i="4"/>
  <c r="B4747" i="4"/>
  <c r="B4748" i="4"/>
  <c r="B4749" i="4"/>
  <c r="B4750" i="4"/>
  <c r="B4751" i="4"/>
  <c r="B4752" i="4"/>
  <c r="B4753" i="4"/>
  <c r="B4754" i="4"/>
  <c r="B4755" i="4"/>
  <c r="B4756" i="4"/>
  <c r="B4757" i="4"/>
  <c r="B4758" i="4"/>
  <c r="B4759" i="4"/>
  <c r="B4760" i="4"/>
  <c r="B4761" i="4"/>
  <c r="B4762" i="4"/>
  <c r="B4763" i="4"/>
  <c r="B4764" i="4"/>
  <c r="B4765" i="4"/>
  <c r="B4766" i="4"/>
  <c r="B4767" i="4"/>
  <c r="B4768" i="4"/>
  <c r="B4769" i="4"/>
  <c r="B4770" i="4"/>
  <c r="B4771" i="4"/>
  <c r="B4772" i="4"/>
  <c r="B4773" i="4"/>
  <c r="B4774" i="4"/>
  <c r="B4775" i="4"/>
  <c r="B4776" i="4"/>
  <c r="B4777" i="4"/>
  <c r="B4778" i="4"/>
  <c r="B4779" i="4"/>
  <c r="B4780" i="4"/>
  <c r="B4781" i="4"/>
  <c r="B4782" i="4"/>
  <c r="B4783" i="4"/>
  <c r="B4784" i="4"/>
  <c r="B4785" i="4"/>
  <c r="B4786" i="4"/>
  <c r="B4787" i="4"/>
  <c r="B4788" i="4"/>
  <c r="B4789" i="4"/>
  <c r="B4790" i="4"/>
  <c r="B4791" i="4"/>
  <c r="B4792" i="4"/>
  <c r="B4793" i="4"/>
  <c r="B4794" i="4"/>
  <c r="B4795" i="4"/>
  <c r="B4796" i="4"/>
  <c r="B4797" i="4"/>
  <c r="B4798" i="4"/>
  <c r="B4799" i="4"/>
  <c r="B4800" i="4"/>
  <c r="B4801" i="4"/>
  <c r="B4802" i="4"/>
  <c r="B4803" i="4"/>
  <c r="B4804" i="4"/>
  <c r="B4805" i="4"/>
  <c r="B4806" i="4"/>
  <c r="B4807" i="4"/>
  <c r="B4808" i="4"/>
  <c r="B4809" i="4"/>
  <c r="B4810" i="4"/>
  <c r="B4811" i="4"/>
  <c r="B4812" i="4"/>
  <c r="B4813" i="4"/>
  <c r="B4814" i="4"/>
  <c r="B4815" i="4"/>
  <c r="B4816" i="4"/>
  <c r="B4817" i="4"/>
  <c r="B4818" i="4"/>
  <c r="B4819" i="4"/>
  <c r="B4820" i="4"/>
  <c r="B4821" i="4"/>
  <c r="B4822" i="4"/>
  <c r="B4823" i="4"/>
  <c r="B4824" i="4"/>
  <c r="B4825" i="4"/>
  <c r="B4826" i="4"/>
  <c r="B4827" i="4"/>
  <c r="B4828" i="4"/>
  <c r="B4829" i="4"/>
  <c r="B4830" i="4"/>
  <c r="B4831" i="4"/>
  <c r="B4832" i="4"/>
  <c r="B4833" i="4"/>
  <c r="B4834" i="4"/>
  <c r="B4835" i="4"/>
  <c r="B4836" i="4"/>
  <c r="B4837" i="4"/>
  <c r="B4838" i="4"/>
  <c r="B4839" i="4"/>
  <c r="B4840" i="4"/>
  <c r="B4841" i="4"/>
  <c r="B4842" i="4"/>
  <c r="B4843" i="4"/>
  <c r="B4844" i="4"/>
  <c r="B4845" i="4"/>
  <c r="B4846" i="4"/>
  <c r="B4847" i="4"/>
  <c r="B4848" i="4"/>
  <c r="B4849" i="4"/>
  <c r="B4850" i="4"/>
  <c r="B4851" i="4"/>
  <c r="B4852" i="4"/>
  <c r="B4853" i="4"/>
  <c r="B4854" i="4"/>
  <c r="B4855" i="4"/>
  <c r="B4856" i="4"/>
  <c r="B4857" i="4"/>
  <c r="B4858" i="4"/>
  <c r="B4859" i="4"/>
  <c r="B4860" i="4"/>
  <c r="B4861" i="4"/>
  <c r="B4862" i="4"/>
  <c r="B4863" i="4"/>
  <c r="B4864" i="4"/>
  <c r="B4865" i="4"/>
  <c r="B4866" i="4"/>
  <c r="B4867" i="4"/>
  <c r="B4868" i="4"/>
  <c r="B4869" i="4"/>
  <c r="B4870" i="4"/>
  <c r="B4871" i="4"/>
  <c r="B4872" i="4"/>
  <c r="B4873" i="4"/>
  <c r="B4874" i="4"/>
  <c r="B4875" i="4"/>
  <c r="B4876" i="4"/>
  <c r="B4877" i="4"/>
  <c r="B4878" i="4"/>
  <c r="B4879" i="4"/>
  <c r="B4880" i="4"/>
  <c r="B4881" i="4"/>
  <c r="B4882" i="4"/>
  <c r="B4883" i="4"/>
  <c r="B4884" i="4"/>
  <c r="B4885" i="4"/>
  <c r="B4886" i="4"/>
  <c r="B4887" i="4"/>
  <c r="B4888" i="4"/>
  <c r="B4889" i="4"/>
  <c r="B4890" i="4"/>
  <c r="B4891" i="4"/>
  <c r="B4892" i="4"/>
  <c r="B4893" i="4"/>
  <c r="B4894" i="4"/>
  <c r="B4895" i="4"/>
  <c r="B4896" i="4"/>
  <c r="B4897" i="4"/>
  <c r="B4898" i="4"/>
  <c r="B4899" i="4"/>
  <c r="B4900" i="4"/>
  <c r="B4901" i="4"/>
  <c r="B4902" i="4"/>
  <c r="B4903" i="4"/>
  <c r="B4904" i="4"/>
  <c r="B4905" i="4"/>
  <c r="B4906" i="4"/>
  <c r="B4907" i="4"/>
  <c r="B4908" i="4"/>
  <c r="B4909" i="4"/>
  <c r="B4910" i="4"/>
  <c r="B4911" i="4"/>
  <c r="B4912" i="4"/>
  <c r="B4913" i="4"/>
  <c r="B4914" i="4"/>
  <c r="B4915" i="4"/>
  <c r="B4916" i="4"/>
  <c r="B4917" i="4"/>
  <c r="B4918" i="4"/>
  <c r="B4919" i="4"/>
  <c r="B4920" i="4"/>
  <c r="B4921" i="4"/>
  <c r="B4922" i="4"/>
  <c r="B4923" i="4"/>
  <c r="B4924" i="4"/>
  <c r="B4925" i="4"/>
  <c r="B4926" i="4"/>
  <c r="B4927" i="4"/>
  <c r="B4928" i="4"/>
  <c r="B4929" i="4"/>
  <c r="B4930" i="4"/>
  <c r="B4931" i="4"/>
  <c r="B4932" i="4"/>
  <c r="B4933" i="4"/>
  <c r="B4934" i="4"/>
  <c r="B4935" i="4"/>
  <c r="B4936" i="4"/>
  <c r="B4937" i="4"/>
  <c r="B4938" i="4"/>
  <c r="B4939" i="4"/>
  <c r="B4940" i="4"/>
  <c r="B4941" i="4"/>
  <c r="B4942" i="4"/>
  <c r="B4943" i="4"/>
  <c r="B4944" i="4"/>
  <c r="B4945" i="4"/>
  <c r="B4946" i="4"/>
  <c r="B4947" i="4"/>
  <c r="B4948" i="4"/>
  <c r="B4949" i="4"/>
  <c r="B4950" i="4"/>
  <c r="B4951" i="4"/>
  <c r="B4952" i="4"/>
  <c r="B4953" i="4"/>
  <c r="B4954" i="4"/>
  <c r="B4955" i="4"/>
  <c r="B4956" i="4"/>
  <c r="B4957" i="4"/>
  <c r="B4958" i="4"/>
  <c r="B4959" i="4"/>
  <c r="B4960" i="4"/>
  <c r="B4961" i="4"/>
  <c r="B4962" i="4"/>
  <c r="B4963" i="4"/>
  <c r="B4964" i="4"/>
  <c r="B4965" i="4"/>
  <c r="B4966" i="4"/>
  <c r="B4967" i="4"/>
  <c r="B4968" i="4"/>
  <c r="B4969" i="4"/>
  <c r="B4970" i="4"/>
  <c r="B4971" i="4"/>
  <c r="B4972" i="4"/>
  <c r="B4973" i="4"/>
  <c r="B4974" i="4"/>
  <c r="B4975" i="4"/>
  <c r="B4976" i="4"/>
  <c r="B4977" i="4"/>
  <c r="B4978" i="4"/>
  <c r="B4979" i="4"/>
  <c r="B4980" i="4"/>
  <c r="B4981" i="4"/>
  <c r="B4982" i="4"/>
  <c r="B4983" i="4"/>
  <c r="B4984" i="4"/>
  <c r="B4985" i="4"/>
  <c r="B4986" i="4"/>
  <c r="B4987" i="4"/>
  <c r="B4988" i="4"/>
  <c r="B4989" i="4"/>
  <c r="B4990" i="4"/>
  <c r="B4991" i="4"/>
  <c r="B4992" i="4"/>
  <c r="B4993" i="4"/>
  <c r="B4994" i="4"/>
  <c r="B4995" i="4"/>
  <c r="B4996" i="4"/>
  <c r="B4997" i="4"/>
  <c r="B4998" i="4"/>
  <c r="B4999" i="4"/>
  <c r="B5000" i="4"/>
  <c r="B5001" i="4"/>
  <c r="B5002" i="4"/>
  <c r="B5003" i="4"/>
  <c r="B5004" i="4"/>
  <c r="B5005" i="4"/>
  <c r="B5006" i="4"/>
  <c r="B5007" i="4"/>
  <c r="B5008" i="4"/>
  <c r="B5009" i="4"/>
  <c r="B5010" i="4"/>
  <c r="B5011" i="4"/>
  <c r="B5012" i="4"/>
  <c r="B5013" i="4"/>
  <c r="B5014" i="4"/>
  <c r="B5015" i="4"/>
  <c r="B5016" i="4"/>
  <c r="B5017" i="4"/>
  <c r="B5018" i="4"/>
  <c r="B5019" i="4"/>
  <c r="B5020" i="4"/>
  <c r="B5021" i="4"/>
  <c r="B5022" i="4"/>
  <c r="B5023" i="4"/>
  <c r="B5024" i="4"/>
  <c r="B5025" i="4"/>
  <c r="B5026" i="4"/>
  <c r="B5027" i="4"/>
  <c r="B5028" i="4"/>
  <c r="B5029" i="4"/>
  <c r="B5030" i="4"/>
  <c r="B5031" i="4"/>
  <c r="B5032" i="4"/>
  <c r="B5033" i="4"/>
  <c r="B5034" i="4"/>
  <c r="B5035" i="4"/>
  <c r="B5036" i="4"/>
  <c r="B5037" i="4"/>
  <c r="B5038" i="4"/>
  <c r="B5039" i="4"/>
  <c r="B5040" i="4"/>
  <c r="B5041" i="4"/>
  <c r="B5042" i="4"/>
  <c r="B5043" i="4"/>
  <c r="B5044" i="4"/>
  <c r="B5045" i="4"/>
  <c r="B5046" i="4"/>
  <c r="B5047" i="4"/>
  <c r="B5048" i="4"/>
  <c r="B5049" i="4"/>
  <c r="B5050" i="4"/>
  <c r="B5051" i="4"/>
  <c r="B5052" i="4"/>
  <c r="B5053" i="4"/>
  <c r="B5054" i="4"/>
  <c r="B5055" i="4"/>
  <c r="B5056" i="4"/>
  <c r="B5057" i="4"/>
  <c r="B5058" i="4"/>
  <c r="B5059" i="4"/>
  <c r="B5060" i="4"/>
  <c r="B5061" i="4"/>
  <c r="B5062" i="4"/>
  <c r="B5063" i="4"/>
  <c r="B5064" i="4"/>
  <c r="B5065" i="4"/>
  <c r="B5066" i="4"/>
  <c r="B5067" i="4"/>
  <c r="B5068" i="4"/>
  <c r="B5069" i="4"/>
  <c r="B5070" i="4"/>
  <c r="B5071" i="4"/>
  <c r="B5072" i="4"/>
  <c r="B5073" i="4"/>
  <c r="B5074" i="4"/>
  <c r="B5075" i="4"/>
  <c r="B5076" i="4"/>
  <c r="B5077" i="4"/>
  <c r="B5078" i="4"/>
  <c r="B5079" i="4"/>
  <c r="B5080" i="4"/>
  <c r="B5081" i="4"/>
  <c r="B5082" i="4"/>
  <c r="B5083" i="4"/>
  <c r="B5084" i="4"/>
  <c r="B5085" i="4"/>
  <c r="B5086" i="4"/>
  <c r="B5087" i="4"/>
  <c r="B5088" i="4"/>
  <c r="B5089" i="4"/>
  <c r="B5090" i="4"/>
  <c r="B5091" i="4"/>
  <c r="B5092" i="4"/>
  <c r="B5093" i="4"/>
  <c r="B5094" i="4"/>
  <c r="B5095" i="4"/>
  <c r="B5096" i="4"/>
  <c r="B5097" i="4"/>
  <c r="B5098" i="4"/>
  <c r="B5099" i="4"/>
  <c r="B5100" i="4"/>
  <c r="B5101" i="4"/>
  <c r="B5102" i="4"/>
  <c r="B5103" i="4"/>
  <c r="B5104" i="4"/>
  <c r="B5105" i="4"/>
  <c r="B5106" i="4"/>
  <c r="B5107" i="4"/>
  <c r="B5108" i="4"/>
  <c r="B5109" i="4"/>
  <c r="B5110" i="4"/>
  <c r="B5111" i="4"/>
  <c r="B5112" i="4"/>
  <c r="B5113" i="4"/>
  <c r="B5114" i="4"/>
  <c r="B5115" i="4"/>
  <c r="B5116" i="4"/>
  <c r="B5117" i="4"/>
  <c r="B5118" i="4"/>
  <c r="B5119" i="4"/>
  <c r="B5120" i="4"/>
  <c r="B5121" i="4"/>
  <c r="B5122" i="4"/>
  <c r="B5123" i="4"/>
  <c r="B5124" i="4"/>
  <c r="B5125" i="4"/>
  <c r="B5126" i="4"/>
  <c r="B5127" i="4"/>
  <c r="B5128" i="4"/>
  <c r="B5129" i="4"/>
  <c r="B5130" i="4"/>
  <c r="B5131" i="4"/>
  <c r="B5132" i="4"/>
  <c r="B5133" i="4"/>
  <c r="B5134" i="4"/>
  <c r="B5135" i="4"/>
  <c r="B5136" i="4"/>
  <c r="B5137" i="4"/>
  <c r="B5138" i="4"/>
  <c r="B5139" i="4"/>
  <c r="B5140" i="4"/>
  <c r="B5141" i="4"/>
  <c r="B5142" i="4"/>
  <c r="B5143" i="4"/>
  <c r="B5144" i="4"/>
  <c r="B5145" i="4"/>
  <c r="B5146" i="4"/>
  <c r="B5147" i="4"/>
  <c r="B5148" i="4"/>
  <c r="B5149" i="4"/>
  <c r="B5150" i="4"/>
  <c r="B5151" i="4"/>
  <c r="B5152" i="4"/>
  <c r="B5153" i="4"/>
  <c r="B5154" i="4"/>
  <c r="B5155" i="4"/>
  <c r="B5156" i="4"/>
  <c r="B5157" i="4"/>
  <c r="B5158" i="4"/>
  <c r="B5159" i="4"/>
  <c r="B5160" i="4"/>
  <c r="B5161" i="4"/>
  <c r="B5162" i="4"/>
  <c r="B5163" i="4"/>
  <c r="B5164" i="4"/>
  <c r="B5165" i="4"/>
  <c r="B5166" i="4"/>
  <c r="B5167" i="4"/>
  <c r="B5168" i="4"/>
  <c r="B5169" i="4"/>
  <c r="B5170" i="4"/>
  <c r="B5171" i="4"/>
  <c r="B5172" i="4"/>
  <c r="B5173" i="4"/>
  <c r="B5174" i="4"/>
  <c r="B5175" i="4"/>
  <c r="B5176" i="4"/>
  <c r="B5177" i="4"/>
  <c r="B5178" i="4"/>
  <c r="B5179" i="4"/>
  <c r="B5180" i="4"/>
  <c r="B5181" i="4"/>
  <c r="B5182" i="4"/>
  <c r="B5183" i="4"/>
  <c r="B5184" i="4"/>
  <c r="B5185" i="4"/>
  <c r="B5186" i="4"/>
  <c r="B5187" i="4"/>
  <c r="B5188" i="4"/>
  <c r="B5189" i="4"/>
  <c r="B5190" i="4"/>
  <c r="B5191" i="4"/>
  <c r="B5192" i="4"/>
  <c r="B5193" i="4"/>
  <c r="B5194" i="4"/>
  <c r="B5195" i="4"/>
  <c r="B5196" i="4"/>
  <c r="B5197" i="4"/>
  <c r="B5198" i="4"/>
  <c r="B5199" i="4"/>
  <c r="B5200" i="4"/>
  <c r="B5201" i="4"/>
  <c r="B5202" i="4"/>
  <c r="B5203" i="4"/>
  <c r="B5204" i="4"/>
  <c r="B5205" i="4"/>
  <c r="B5206" i="4"/>
  <c r="B5207" i="4"/>
  <c r="B5208" i="4"/>
  <c r="B5209" i="4"/>
  <c r="B5210" i="4"/>
  <c r="B5211" i="4"/>
  <c r="B5212" i="4"/>
  <c r="B5213" i="4"/>
  <c r="B5214" i="4"/>
  <c r="B5215" i="4"/>
  <c r="B5216" i="4"/>
  <c r="B5217" i="4"/>
  <c r="B5218" i="4"/>
  <c r="B5219" i="4"/>
  <c r="B5220" i="4"/>
  <c r="B5221" i="4"/>
  <c r="B5222" i="4"/>
  <c r="B5223" i="4"/>
  <c r="B5224" i="4"/>
  <c r="B5225" i="4"/>
  <c r="B5226" i="4"/>
  <c r="B5227" i="4"/>
  <c r="B5228" i="4"/>
  <c r="B5229" i="4"/>
  <c r="B5230" i="4"/>
  <c r="B5231" i="4"/>
  <c r="B5232" i="4"/>
  <c r="B5233" i="4"/>
  <c r="B5234" i="4"/>
  <c r="B5235" i="4"/>
  <c r="B5236" i="4"/>
  <c r="B5237" i="4"/>
  <c r="B5238" i="4"/>
  <c r="B5239" i="4"/>
  <c r="B5240" i="4"/>
  <c r="B5241" i="4"/>
  <c r="B5242" i="4"/>
  <c r="B5243" i="4"/>
  <c r="B5244" i="4"/>
  <c r="B5245" i="4"/>
  <c r="B5246" i="4"/>
  <c r="B5247" i="4"/>
  <c r="B5248" i="4"/>
  <c r="B5249" i="4"/>
  <c r="B5250" i="4"/>
  <c r="B5251" i="4"/>
  <c r="B5252" i="4"/>
  <c r="B5253" i="4"/>
  <c r="B5254" i="4"/>
  <c r="B5255" i="4"/>
  <c r="B5256" i="4"/>
  <c r="B5257" i="4"/>
  <c r="B5258" i="4"/>
  <c r="B5259" i="4"/>
  <c r="B5260" i="4"/>
  <c r="B5261" i="4"/>
  <c r="B5262" i="4"/>
  <c r="B5263" i="4"/>
  <c r="B5264" i="4"/>
  <c r="B5265" i="4"/>
  <c r="B5266" i="4"/>
  <c r="B5267" i="4"/>
  <c r="B5268" i="4"/>
  <c r="B5269" i="4"/>
  <c r="B5270" i="4"/>
  <c r="B5271" i="4"/>
  <c r="B5272" i="4"/>
  <c r="B5273" i="4"/>
  <c r="B5274" i="4"/>
  <c r="B5275" i="4"/>
  <c r="B5276" i="4"/>
  <c r="B5277" i="4"/>
  <c r="B5278" i="4"/>
  <c r="B5279" i="4"/>
  <c r="B5280" i="4"/>
  <c r="B5281" i="4"/>
  <c r="B5282" i="4"/>
  <c r="B5283" i="4"/>
  <c r="B5284" i="4"/>
  <c r="B5285" i="4"/>
  <c r="B5286" i="4"/>
  <c r="B5287" i="4"/>
  <c r="B5288" i="4"/>
  <c r="B5289" i="4"/>
  <c r="B5290" i="4"/>
  <c r="B5291" i="4"/>
  <c r="B5292" i="4"/>
  <c r="B5293" i="4"/>
  <c r="B5294" i="4"/>
  <c r="B5295" i="4"/>
  <c r="B5296" i="4"/>
  <c r="B5297" i="4"/>
  <c r="B5298" i="4"/>
  <c r="B5299" i="4"/>
  <c r="B5300" i="4"/>
  <c r="B5301" i="4"/>
  <c r="B5302" i="4"/>
  <c r="B5303" i="4"/>
  <c r="B5304" i="4"/>
  <c r="B5305" i="4"/>
  <c r="B5306" i="4"/>
  <c r="B5307" i="4"/>
  <c r="B5308" i="4"/>
  <c r="B5309" i="4"/>
  <c r="B5310" i="4"/>
  <c r="B5311" i="4"/>
  <c r="B5312" i="4"/>
  <c r="B5313" i="4"/>
  <c r="B5314" i="4"/>
  <c r="B5315" i="4"/>
  <c r="B5316" i="4"/>
  <c r="B5317" i="4"/>
  <c r="B5318" i="4"/>
  <c r="B5319" i="4"/>
  <c r="B5320" i="4"/>
  <c r="B5321" i="4"/>
  <c r="B5322" i="4"/>
  <c r="B5323" i="4"/>
  <c r="B5324" i="4"/>
  <c r="B5325" i="4"/>
  <c r="B5326" i="4"/>
  <c r="B5327" i="4"/>
  <c r="B5328" i="4"/>
  <c r="B5329" i="4"/>
  <c r="B5330" i="4"/>
  <c r="B5331" i="4"/>
  <c r="B5332" i="4"/>
  <c r="B5333" i="4"/>
  <c r="B5334" i="4"/>
  <c r="B5335" i="4"/>
  <c r="B5336" i="4"/>
  <c r="B5337" i="4"/>
  <c r="B5338" i="4"/>
  <c r="B5339" i="4"/>
  <c r="B5340" i="4"/>
  <c r="B5341" i="4"/>
  <c r="B5342" i="4"/>
  <c r="B5343" i="4"/>
  <c r="B5344" i="4"/>
  <c r="B5345" i="4"/>
  <c r="B5346" i="4"/>
  <c r="B5347" i="4"/>
  <c r="B5348" i="4"/>
  <c r="B5349" i="4"/>
  <c r="B5350" i="4"/>
  <c r="B5351" i="4"/>
  <c r="B5352" i="4"/>
  <c r="B5353" i="4"/>
  <c r="B5354" i="4"/>
  <c r="B5355" i="4"/>
  <c r="B5356" i="4"/>
  <c r="B5357" i="4"/>
  <c r="B5358" i="4"/>
  <c r="B5359" i="4"/>
  <c r="B5360" i="4"/>
  <c r="B5361" i="4"/>
  <c r="B5362" i="4"/>
  <c r="B5363" i="4"/>
  <c r="B5364" i="4"/>
  <c r="B5365" i="4"/>
  <c r="B5366" i="4"/>
  <c r="B5367" i="4"/>
  <c r="B5368" i="4"/>
  <c r="B5369" i="4"/>
  <c r="B5370" i="4"/>
  <c r="B5371" i="4"/>
  <c r="B5372" i="4"/>
  <c r="B5373" i="4"/>
  <c r="B5374" i="4"/>
  <c r="B5375" i="4"/>
  <c r="B5376" i="4"/>
  <c r="B5377" i="4"/>
  <c r="B5378" i="4"/>
  <c r="B5379" i="4"/>
  <c r="B5380" i="4"/>
  <c r="B5381" i="4"/>
  <c r="B5382" i="4"/>
  <c r="B5383" i="4"/>
  <c r="B5384" i="4"/>
  <c r="B5385" i="4"/>
  <c r="B5386" i="4"/>
  <c r="B5387" i="4"/>
  <c r="B5388" i="4"/>
  <c r="B5389" i="4"/>
  <c r="B5390" i="4"/>
  <c r="B5391" i="4"/>
  <c r="B5392" i="4"/>
  <c r="B5393" i="4"/>
  <c r="B5394" i="4"/>
  <c r="B5395" i="4"/>
  <c r="B5396" i="4"/>
  <c r="B5397" i="4"/>
  <c r="B5398" i="4"/>
  <c r="B5399" i="4"/>
  <c r="B5400" i="4"/>
  <c r="B5401" i="4"/>
  <c r="B5402" i="4"/>
  <c r="B5403" i="4"/>
  <c r="B5404" i="4"/>
  <c r="B5405" i="4"/>
  <c r="B5406" i="4"/>
  <c r="B5407" i="4"/>
  <c r="B5408" i="4"/>
  <c r="B5409" i="4"/>
  <c r="B5410" i="4"/>
  <c r="B5411" i="4"/>
  <c r="B5412" i="4"/>
  <c r="B5413" i="4"/>
  <c r="B5414" i="4"/>
  <c r="B5415" i="4"/>
  <c r="B5416" i="4"/>
  <c r="B5417" i="4"/>
  <c r="B5418" i="4"/>
  <c r="B5419" i="4"/>
  <c r="B5420" i="4"/>
  <c r="B5421" i="4"/>
  <c r="B5422" i="4"/>
  <c r="B5423" i="4"/>
  <c r="B5424" i="4"/>
  <c r="B5425" i="4"/>
  <c r="B5426" i="4"/>
  <c r="B5427" i="4"/>
  <c r="B5428" i="4"/>
  <c r="B5429" i="4"/>
  <c r="B5430" i="4"/>
  <c r="B5431" i="4"/>
  <c r="B5432" i="4"/>
  <c r="B5433" i="4"/>
  <c r="B5434" i="4"/>
  <c r="B5435" i="4"/>
  <c r="B5436" i="4"/>
  <c r="B5437" i="4"/>
  <c r="B5438" i="4"/>
  <c r="B5439" i="4"/>
  <c r="B5440" i="4"/>
  <c r="B5441" i="4"/>
  <c r="B5442" i="4"/>
  <c r="B5443" i="4"/>
  <c r="B5444" i="4"/>
  <c r="B5445" i="4"/>
  <c r="B5446" i="4"/>
  <c r="B5447" i="4"/>
  <c r="B5448" i="4"/>
  <c r="B5449" i="4"/>
  <c r="B5450" i="4"/>
  <c r="B5451" i="4"/>
  <c r="B5452" i="4"/>
  <c r="B5453" i="4"/>
  <c r="B5454" i="4"/>
  <c r="B5455" i="4"/>
  <c r="B5456" i="4"/>
  <c r="B5457" i="4"/>
  <c r="B5458" i="4"/>
  <c r="B5459" i="4"/>
  <c r="B5460" i="4"/>
  <c r="B5461" i="4"/>
  <c r="B5462" i="4"/>
  <c r="B5463" i="4"/>
  <c r="B5464" i="4"/>
  <c r="B5465" i="4"/>
  <c r="B5466" i="4"/>
  <c r="B5467" i="4"/>
  <c r="B5468" i="4"/>
  <c r="B5469" i="4"/>
  <c r="B5470" i="4"/>
  <c r="B5471" i="4"/>
  <c r="B5472" i="4"/>
  <c r="B5473" i="4"/>
  <c r="B5474" i="4"/>
  <c r="B5475" i="4"/>
  <c r="B5476" i="4"/>
  <c r="B5477" i="4"/>
  <c r="B5478" i="4"/>
  <c r="B5479" i="4"/>
  <c r="B5480" i="4"/>
  <c r="B5481" i="4"/>
  <c r="B5482" i="4"/>
  <c r="B5483" i="4"/>
  <c r="B5484" i="4"/>
  <c r="B5485" i="4"/>
  <c r="B5486" i="4"/>
  <c r="B5487" i="4"/>
  <c r="B5488" i="4"/>
  <c r="B5489" i="4"/>
  <c r="B5490" i="4"/>
  <c r="B5491" i="4"/>
  <c r="B5492" i="4"/>
  <c r="B5493" i="4"/>
  <c r="B5494" i="4"/>
  <c r="B5495" i="4"/>
  <c r="B5496" i="4"/>
  <c r="B5497" i="4"/>
  <c r="B5498" i="4"/>
  <c r="B5499" i="4"/>
  <c r="B5500" i="4"/>
  <c r="B5501" i="4"/>
  <c r="B5502" i="4"/>
  <c r="B5503" i="4"/>
  <c r="B5504" i="4"/>
  <c r="B5505" i="4"/>
  <c r="B5506" i="4"/>
  <c r="B5507" i="4"/>
  <c r="B5508" i="4"/>
  <c r="B5509" i="4"/>
  <c r="B5510" i="4"/>
  <c r="B5511" i="4"/>
  <c r="B5512" i="4"/>
  <c r="B5513" i="4"/>
  <c r="B5514" i="4"/>
  <c r="B5515" i="4"/>
  <c r="B5516" i="4"/>
  <c r="B5517" i="4"/>
  <c r="B5518" i="4"/>
  <c r="B5519" i="4"/>
  <c r="B5520" i="4"/>
  <c r="B5521" i="4"/>
  <c r="B5522" i="4"/>
  <c r="B5523" i="4"/>
  <c r="B5524" i="4"/>
  <c r="B5525" i="4"/>
  <c r="B5526" i="4"/>
  <c r="B5527" i="4"/>
  <c r="B5528" i="4"/>
  <c r="B5529" i="4"/>
  <c r="B5530" i="4"/>
  <c r="B5531" i="4"/>
  <c r="B5532" i="4"/>
  <c r="B5533" i="4"/>
  <c r="B5534" i="4"/>
  <c r="B5535" i="4"/>
  <c r="B5536" i="4"/>
  <c r="B5537" i="4"/>
  <c r="B5538" i="4"/>
  <c r="B5539" i="4"/>
  <c r="B5540" i="4"/>
  <c r="B5541" i="4"/>
  <c r="B5542" i="4"/>
  <c r="B5543" i="4"/>
  <c r="B5544" i="4"/>
  <c r="B5545" i="4"/>
  <c r="B5546" i="4"/>
  <c r="B5547" i="4"/>
  <c r="B5548" i="4"/>
  <c r="B5549" i="4"/>
  <c r="B5550" i="4"/>
  <c r="B5551" i="4"/>
  <c r="B5552" i="4"/>
  <c r="B5553" i="4"/>
  <c r="B5554" i="4"/>
  <c r="B5555" i="4"/>
  <c r="B5556" i="4"/>
  <c r="B5557" i="4"/>
  <c r="B5558" i="4"/>
  <c r="B5559" i="4"/>
  <c r="B5560" i="4"/>
  <c r="B5561" i="4"/>
  <c r="B5562" i="4"/>
  <c r="B5563" i="4"/>
  <c r="B5564" i="4"/>
  <c r="B5565" i="4"/>
  <c r="B5566" i="4"/>
  <c r="B5567" i="4"/>
  <c r="B5568" i="4"/>
  <c r="B5569" i="4"/>
  <c r="B5570" i="4"/>
  <c r="B5571" i="4"/>
  <c r="B5572" i="4"/>
  <c r="B5573" i="4"/>
  <c r="B5574" i="4"/>
  <c r="B5575" i="4"/>
  <c r="B5576" i="4"/>
  <c r="B5577" i="4"/>
  <c r="B5578" i="4"/>
  <c r="B5579" i="4"/>
  <c r="B5580" i="4"/>
  <c r="B5581" i="4"/>
  <c r="B5582" i="4"/>
  <c r="B5583" i="4"/>
  <c r="B5584" i="4"/>
  <c r="B5585" i="4"/>
  <c r="B5586" i="4"/>
  <c r="B5587" i="4"/>
  <c r="B5588" i="4"/>
  <c r="B5589" i="4"/>
  <c r="B5590" i="4"/>
  <c r="B5591" i="4"/>
  <c r="B5592" i="4"/>
  <c r="B5593" i="4"/>
  <c r="B5594" i="4"/>
  <c r="B5595" i="4"/>
  <c r="B5596" i="4"/>
  <c r="B5597" i="4"/>
  <c r="B5598" i="4"/>
  <c r="B5599" i="4"/>
  <c r="B5600" i="4"/>
  <c r="B5601" i="4"/>
  <c r="B5602" i="4"/>
  <c r="B5603" i="4"/>
  <c r="B5604" i="4"/>
  <c r="B5605" i="4"/>
  <c r="B5606" i="4"/>
  <c r="B5607" i="4"/>
  <c r="B5608" i="4"/>
  <c r="B5609" i="4"/>
  <c r="B5610" i="4"/>
  <c r="B5611" i="4"/>
  <c r="B5612" i="4"/>
  <c r="B5613" i="4"/>
  <c r="B5614" i="4"/>
  <c r="B5615" i="4"/>
  <c r="B5616" i="4"/>
  <c r="B5617" i="4"/>
  <c r="B5618" i="4"/>
  <c r="B5619" i="4"/>
  <c r="B5620" i="4"/>
  <c r="B5621" i="4"/>
  <c r="B5622" i="4"/>
  <c r="B5623" i="4"/>
  <c r="B5624" i="4"/>
  <c r="B5625" i="4"/>
  <c r="B5626" i="4"/>
  <c r="B5627" i="4"/>
  <c r="B5628" i="4"/>
  <c r="B5629" i="4"/>
  <c r="B5630" i="4"/>
  <c r="B5631" i="4"/>
  <c r="B5632" i="4"/>
  <c r="B5633" i="4"/>
  <c r="B5634" i="4"/>
  <c r="B5635" i="4"/>
  <c r="B5636" i="4"/>
  <c r="B5637" i="4"/>
  <c r="B5638" i="4"/>
  <c r="B5639" i="4"/>
  <c r="B5640" i="4"/>
  <c r="B5641" i="4"/>
  <c r="B5642" i="4"/>
  <c r="B5643" i="4"/>
  <c r="B5644" i="4"/>
  <c r="B5645" i="4"/>
  <c r="B5646" i="4"/>
  <c r="B5647" i="4"/>
  <c r="B5648" i="4"/>
  <c r="B5649" i="4"/>
  <c r="B5650" i="4"/>
  <c r="B5651" i="4"/>
  <c r="B5652" i="4"/>
  <c r="B5653" i="4"/>
  <c r="B5654" i="4"/>
  <c r="B5655" i="4"/>
  <c r="B5656" i="4"/>
  <c r="B5657" i="4"/>
  <c r="B5658" i="4"/>
  <c r="B5659" i="4"/>
  <c r="B5660" i="4"/>
  <c r="B5661" i="4"/>
  <c r="B5662" i="4"/>
  <c r="B5663" i="4"/>
  <c r="B5664" i="4"/>
  <c r="B5665" i="4"/>
  <c r="B5666" i="4"/>
  <c r="B5667" i="4"/>
  <c r="B5668" i="4"/>
  <c r="B5669" i="4"/>
  <c r="B5670" i="4"/>
  <c r="B5671" i="4"/>
  <c r="B5672" i="4"/>
  <c r="B5673" i="4"/>
  <c r="B5674" i="4"/>
  <c r="B5675" i="4"/>
  <c r="B5676" i="4"/>
  <c r="B5677" i="4"/>
  <c r="B5678" i="4"/>
  <c r="B5679" i="4"/>
  <c r="B5680" i="4"/>
  <c r="B5681" i="4"/>
  <c r="B5682" i="4"/>
  <c r="B5683" i="4"/>
  <c r="B5684" i="4"/>
  <c r="B5685" i="4"/>
  <c r="B5686" i="4"/>
  <c r="B5687" i="4"/>
  <c r="B5688" i="4"/>
  <c r="B5689" i="4"/>
  <c r="B5690" i="4"/>
  <c r="B5691" i="4"/>
  <c r="B5692" i="4"/>
  <c r="B5693" i="4"/>
  <c r="B5694" i="4"/>
  <c r="B5695" i="4"/>
  <c r="B5696" i="4"/>
  <c r="B5697" i="4"/>
  <c r="B5698" i="4"/>
  <c r="B5699" i="4"/>
  <c r="B5700" i="4"/>
  <c r="B5701" i="4"/>
  <c r="B5702" i="4"/>
  <c r="B5703" i="4"/>
  <c r="B5704" i="4"/>
  <c r="B5705" i="4"/>
  <c r="B5706" i="4"/>
  <c r="B5707" i="4"/>
  <c r="B5708" i="4"/>
  <c r="B5709" i="4"/>
  <c r="B5710" i="4"/>
  <c r="B5711" i="4"/>
  <c r="B5712" i="4"/>
  <c r="B5713" i="4"/>
  <c r="B5714" i="4"/>
  <c r="B5715" i="4"/>
  <c r="B5716" i="4"/>
  <c r="B5717" i="4"/>
  <c r="B5718" i="4"/>
  <c r="B5719" i="4"/>
  <c r="B5720" i="4"/>
  <c r="B5721" i="4"/>
  <c r="B5722" i="4"/>
  <c r="B5723" i="4"/>
  <c r="B5724" i="4"/>
  <c r="B5725" i="4"/>
  <c r="B5726" i="4"/>
  <c r="B5727" i="4"/>
  <c r="B5728" i="4"/>
  <c r="B5729" i="4"/>
  <c r="B5730" i="4"/>
  <c r="B5731" i="4"/>
  <c r="B5732" i="4"/>
  <c r="B5733" i="4"/>
  <c r="B5734" i="4"/>
  <c r="B5735" i="4"/>
  <c r="B5736" i="4"/>
  <c r="B5737" i="4"/>
  <c r="B5738" i="4"/>
  <c r="B5739" i="4"/>
  <c r="B5740" i="4"/>
  <c r="B5741" i="4"/>
  <c r="B5742" i="4"/>
  <c r="B5743" i="4"/>
  <c r="B5744" i="4"/>
  <c r="B5745" i="4"/>
  <c r="B5746" i="4"/>
  <c r="B5747" i="4"/>
  <c r="B5748" i="4"/>
  <c r="B5749" i="4"/>
  <c r="B5750" i="4"/>
  <c r="B5751" i="4"/>
  <c r="B5752" i="4"/>
  <c r="B5753" i="4"/>
  <c r="B5754" i="4"/>
  <c r="B5755" i="4"/>
  <c r="B5756" i="4"/>
  <c r="B5757" i="4"/>
  <c r="B5758" i="4"/>
  <c r="B5759" i="4"/>
  <c r="B5760" i="4"/>
  <c r="B5761" i="4"/>
  <c r="B5762" i="4"/>
  <c r="B5763" i="4"/>
  <c r="B5764" i="4"/>
  <c r="B5765" i="4"/>
  <c r="B5766" i="4"/>
  <c r="B5767" i="4"/>
  <c r="B5768" i="4"/>
  <c r="B5769" i="4"/>
  <c r="B5770" i="4"/>
  <c r="B5771" i="4"/>
  <c r="B5772" i="4"/>
  <c r="B5773" i="4"/>
  <c r="B5774" i="4"/>
  <c r="B5775" i="4"/>
  <c r="B5776" i="4"/>
  <c r="B5777" i="4"/>
  <c r="B5778" i="4"/>
  <c r="B5779" i="4"/>
  <c r="B5780" i="4"/>
  <c r="B5781" i="4"/>
  <c r="B5782" i="4"/>
  <c r="B5783" i="4"/>
  <c r="B5784" i="4"/>
  <c r="B5785" i="4"/>
  <c r="B5786" i="4"/>
  <c r="B5787" i="4"/>
  <c r="B5788" i="4"/>
  <c r="B5789" i="4"/>
  <c r="B5790" i="4"/>
  <c r="B5791" i="4"/>
  <c r="B5792" i="4"/>
  <c r="B5793" i="4"/>
  <c r="B5794" i="4"/>
  <c r="B5795" i="4"/>
  <c r="B5796" i="4"/>
  <c r="B5797" i="4"/>
  <c r="B5798" i="4"/>
  <c r="B5799" i="4"/>
  <c r="B5800" i="4"/>
  <c r="B5801" i="4"/>
  <c r="B5802" i="4"/>
  <c r="B5803" i="4"/>
  <c r="B5804" i="4"/>
  <c r="B5805" i="4"/>
  <c r="B5806" i="4"/>
  <c r="B5807" i="4"/>
  <c r="B5808" i="4"/>
  <c r="B5809" i="4"/>
  <c r="B5810" i="4"/>
  <c r="B5811" i="4"/>
  <c r="B5812" i="4"/>
  <c r="B5813" i="4"/>
  <c r="B5814" i="4"/>
  <c r="B5815" i="4"/>
  <c r="B5816" i="4"/>
  <c r="B5817" i="4"/>
  <c r="B5818" i="4"/>
  <c r="B5819" i="4"/>
  <c r="B5820" i="4"/>
  <c r="B5821" i="4"/>
  <c r="B5822" i="4"/>
  <c r="B5823" i="4"/>
  <c r="B5824" i="4"/>
  <c r="B5825" i="4"/>
  <c r="B5826" i="4"/>
  <c r="B5827" i="4"/>
  <c r="B5828" i="4"/>
  <c r="B5829" i="4"/>
  <c r="B5830" i="4"/>
  <c r="B5831" i="4"/>
  <c r="B5832" i="4"/>
  <c r="B5833" i="4"/>
  <c r="B5834" i="4"/>
  <c r="B5835" i="4"/>
  <c r="B5836" i="4"/>
  <c r="B5837" i="4"/>
  <c r="B5838" i="4"/>
  <c r="B5839" i="4"/>
  <c r="B5840" i="4"/>
  <c r="B5841" i="4"/>
  <c r="B5842" i="4"/>
  <c r="B5843" i="4"/>
  <c r="B5844" i="4"/>
  <c r="B5845" i="4"/>
  <c r="B5846" i="4"/>
  <c r="B5847" i="4"/>
  <c r="B5848" i="4"/>
  <c r="B5849" i="4"/>
  <c r="B5850" i="4"/>
  <c r="B5851" i="4"/>
  <c r="B5852" i="4"/>
  <c r="B5853" i="4"/>
  <c r="B5854" i="4"/>
  <c r="B5855" i="4"/>
  <c r="B5856" i="4"/>
  <c r="B5857" i="4"/>
  <c r="B5858" i="4"/>
  <c r="B5859" i="4"/>
  <c r="B5860" i="4"/>
  <c r="B5861" i="4"/>
  <c r="B5862" i="4"/>
  <c r="B5863" i="4"/>
  <c r="B5864" i="4"/>
  <c r="B5865" i="4"/>
  <c r="B5866" i="4"/>
  <c r="B5867" i="4"/>
  <c r="B5868" i="4"/>
  <c r="B5869" i="4"/>
  <c r="B5870" i="4"/>
  <c r="B5871" i="4"/>
  <c r="B5872" i="4"/>
  <c r="B5873" i="4"/>
  <c r="B5874" i="4"/>
  <c r="B5875" i="4"/>
  <c r="B5876" i="4"/>
  <c r="B5877" i="4"/>
  <c r="B5878" i="4"/>
  <c r="B5879" i="4"/>
  <c r="B5880" i="4"/>
  <c r="B5881" i="4"/>
  <c r="B5882" i="4"/>
  <c r="B5883" i="4"/>
  <c r="B5884" i="4"/>
  <c r="B5885" i="4"/>
  <c r="B5886" i="4"/>
  <c r="B5887" i="4"/>
  <c r="B5888" i="4"/>
  <c r="B5889" i="4"/>
  <c r="B5890" i="4"/>
  <c r="B5891" i="4"/>
  <c r="B5892" i="4"/>
  <c r="B5893" i="4"/>
  <c r="B5894" i="4"/>
  <c r="B5895" i="4"/>
  <c r="B5896" i="4"/>
  <c r="B5897" i="4"/>
  <c r="B5898" i="4"/>
  <c r="B5899" i="4"/>
  <c r="B5900" i="4"/>
  <c r="B5901" i="4"/>
  <c r="B5902" i="4"/>
  <c r="B5903" i="4"/>
  <c r="B5904" i="4"/>
  <c r="B5905" i="4"/>
  <c r="B5906" i="4"/>
  <c r="B5907" i="4"/>
  <c r="B5908" i="4"/>
  <c r="B5909" i="4"/>
  <c r="B5910" i="4"/>
  <c r="B5911" i="4"/>
  <c r="B5912" i="4"/>
  <c r="B5913" i="4"/>
  <c r="B5914" i="4"/>
  <c r="B5915" i="4"/>
  <c r="B5916" i="4"/>
  <c r="B5917" i="4"/>
  <c r="B5918" i="4"/>
  <c r="B5919" i="4"/>
  <c r="B5920" i="4"/>
  <c r="B5921" i="4"/>
  <c r="B5922" i="4"/>
  <c r="B5923" i="4"/>
  <c r="B5924" i="4"/>
  <c r="B5925" i="4"/>
  <c r="B5926" i="4"/>
  <c r="B5927" i="4"/>
  <c r="B5928" i="4"/>
  <c r="B5929" i="4"/>
  <c r="B5930" i="4"/>
  <c r="B5931" i="4"/>
  <c r="B5932" i="4"/>
  <c r="B5933" i="4"/>
  <c r="B5934" i="4"/>
  <c r="B5935" i="4"/>
  <c r="B5936" i="4"/>
  <c r="B5937" i="4"/>
  <c r="B5938" i="4"/>
  <c r="B5939" i="4"/>
  <c r="B5940" i="4"/>
  <c r="B5941" i="4"/>
  <c r="B5942" i="4"/>
  <c r="B5943" i="4"/>
  <c r="B5944" i="4"/>
  <c r="B5945" i="4"/>
  <c r="B5946" i="4"/>
  <c r="B5947" i="4"/>
  <c r="B5948" i="4"/>
  <c r="B5949" i="4"/>
  <c r="B5950" i="4"/>
  <c r="B5951" i="4"/>
  <c r="B5952" i="4"/>
  <c r="B5953" i="4"/>
  <c r="B5954" i="4"/>
  <c r="B5955" i="4"/>
  <c r="B5956" i="4"/>
  <c r="B5957" i="4"/>
  <c r="B5958" i="4"/>
  <c r="B5959" i="4"/>
  <c r="B5960" i="4"/>
  <c r="B5961" i="4"/>
  <c r="B5962" i="4"/>
  <c r="B5963" i="4"/>
  <c r="B5964" i="4"/>
  <c r="B5965" i="4"/>
  <c r="B5966" i="4"/>
  <c r="B5967" i="4"/>
  <c r="B5968" i="4"/>
  <c r="B5969" i="4"/>
  <c r="B5970" i="4"/>
  <c r="B5971" i="4"/>
  <c r="B5972" i="4"/>
  <c r="B5973" i="4"/>
  <c r="B5974" i="4"/>
  <c r="B5975" i="4"/>
  <c r="B5976" i="4"/>
  <c r="B5977" i="4"/>
  <c r="B5978" i="4"/>
  <c r="B5979" i="4"/>
  <c r="B5980" i="4"/>
  <c r="B5981" i="4"/>
  <c r="B5982" i="4"/>
  <c r="B5983" i="4"/>
  <c r="B5984" i="4"/>
  <c r="B5985" i="4"/>
  <c r="B5986" i="4"/>
  <c r="B5987" i="4"/>
  <c r="B5988" i="4"/>
  <c r="B5989" i="4"/>
  <c r="B5990" i="4"/>
  <c r="B5991" i="4"/>
  <c r="B5992" i="4"/>
  <c r="B5993" i="4"/>
  <c r="B5994" i="4"/>
  <c r="B5995" i="4"/>
  <c r="B5996" i="4"/>
  <c r="B5997" i="4"/>
  <c r="B5998" i="4"/>
  <c r="B5999" i="4"/>
  <c r="B6000" i="4"/>
  <c r="B6001" i="4"/>
  <c r="B6002" i="4"/>
  <c r="B6003" i="4"/>
  <c r="B6004" i="4"/>
  <c r="B6005" i="4"/>
  <c r="B6006" i="4"/>
  <c r="B6007" i="4"/>
  <c r="B6008" i="4"/>
  <c r="B6009" i="4"/>
  <c r="B6010" i="4"/>
  <c r="B6011" i="4"/>
  <c r="B6012" i="4"/>
  <c r="B6013" i="4"/>
  <c r="B6014" i="4"/>
  <c r="B6015" i="4"/>
  <c r="B6016" i="4"/>
  <c r="B6017" i="4"/>
  <c r="B6018" i="4"/>
  <c r="B6019" i="4"/>
  <c r="B6020" i="4"/>
  <c r="B6021" i="4"/>
  <c r="B6022" i="4"/>
  <c r="B6023" i="4"/>
  <c r="B6024" i="4"/>
  <c r="B6025" i="4"/>
  <c r="B6026" i="4"/>
  <c r="B6027" i="4"/>
  <c r="B6028" i="4"/>
  <c r="B6029" i="4"/>
  <c r="B6030" i="4"/>
  <c r="B6031" i="4"/>
  <c r="B6032" i="4"/>
  <c r="B6033" i="4"/>
  <c r="B6034" i="4"/>
  <c r="B6035" i="4"/>
  <c r="B6036" i="4"/>
  <c r="B6037" i="4"/>
  <c r="B6038" i="4"/>
  <c r="B6039" i="4"/>
  <c r="B6040" i="4"/>
  <c r="B6041" i="4"/>
  <c r="B6042" i="4"/>
  <c r="B6043" i="4"/>
  <c r="B6044" i="4"/>
  <c r="B6045" i="4"/>
  <c r="B6046" i="4"/>
  <c r="B6047" i="4"/>
  <c r="B6048" i="4"/>
  <c r="B6049" i="4"/>
  <c r="B6050" i="4"/>
  <c r="B6051" i="4"/>
  <c r="B6052" i="4"/>
  <c r="B6053" i="4"/>
  <c r="B6054" i="4"/>
  <c r="B6055" i="4"/>
  <c r="B6056" i="4"/>
  <c r="B6057" i="4"/>
  <c r="B6058" i="4"/>
  <c r="B6059" i="4"/>
  <c r="B6060" i="4"/>
  <c r="B6061" i="4"/>
  <c r="B6062" i="4"/>
  <c r="B6063" i="4"/>
  <c r="B6064" i="4"/>
  <c r="B6065" i="4"/>
  <c r="B6066" i="4"/>
  <c r="B6067" i="4"/>
  <c r="B6068" i="4"/>
  <c r="B6069" i="4"/>
  <c r="B6070" i="4"/>
  <c r="B6071" i="4"/>
  <c r="B6072" i="4"/>
  <c r="B6073" i="4"/>
  <c r="B6074" i="4"/>
  <c r="B6075" i="4"/>
  <c r="B6076" i="4"/>
  <c r="B6077" i="4"/>
  <c r="B6078" i="4"/>
  <c r="B6079" i="4"/>
  <c r="B6080" i="4"/>
  <c r="B6081" i="4"/>
  <c r="B6082" i="4"/>
  <c r="B6083" i="4"/>
  <c r="B6084" i="4"/>
  <c r="B6085" i="4"/>
  <c r="B6086" i="4"/>
  <c r="B6087" i="4"/>
  <c r="B6088" i="4"/>
  <c r="B6089" i="4"/>
  <c r="B6090" i="4"/>
  <c r="B6091" i="4"/>
  <c r="B6092" i="4"/>
  <c r="B6093" i="4"/>
  <c r="B6094" i="4"/>
  <c r="B6095" i="4"/>
  <c r="B6096" i="4"/>
  <c r="B6097" i="4"/>
  <c r="B6098" i="4"/>
  <c r="B6099" i="4"/>
  <c r="B6100" i="4"/>
  <c r="B6101" i="4"/>
  <c r="B6102" i="4"/>
  <c r="B6103" i="4"/>
  <c r="B6104" i="4"/>
  <c r="B6105" i="4"/>
  <c r="B6106" i="4"/>
  <c r="B6107" i="4"/>
  <c r="B6108" i="4"/>
  <c r="B6109" i="4"/>
  <c r="B6110" i="4"/>
  <c r="B6111" i="4"/>
  <c r="B6112" i="4"/>
  <c r="B6113" i="4"/>
  <c r="B6114" i="4"/>
  <c r="B6115" i="4"/>
  <c r="B6116" i="4"/>
  <c r="B6117" i="4"/>
  <c r="B6118" i="4"/>
  <c r="B6119" i="4"/>
  <c r="B6120" i="4"/>
  <c r="B6121" i="4"/>
  <c r="B6122" i="4"/>
  <c r="B6123" i="4"/>
  <c r="B6124" i="4"/>
  <c r="B6125" i="4"/>
  <c r="B6126" i="4"/>
  <c r="B6127" i="4"/>
  <c r="B6128" i="4"/>
  <c r="B6129" i="4"/>
  <c r="B6130" i="4"/>
  <c r="B6131" i="4"/>
  <c r="B6132" i="4"/>
  <c r="B6133" i="4"/>
  <c r="B6134" i="4"/>
  <c r="B6135" i="4"/>
  <c r="B6136" i="4"/>
  <c r="B6137" i="4"/>
  <c r="B6138" i="4"/>
  <c r="B6139" i="4"/>
  <c r="B6140" i="4"/>
  <c r="B6141" i="4"/>
  <c r="B6142" i="4"/>
  <c r="B6143" i="4"/>
  <c r="B6144" i="4"/>
  <c r="B6145" i="4"/>
  <c r="B6146" i="4"/>
  <c r="B6147" i="4"/>
  <c r="B6148" i="4"/>
  <c r="B6149" i="4"/>
  <c r="B6150" i="4"/>
  <c r="B6151" i="4"/>
  <c r="B6152" i="4"/>
  <c r="B6153" i="4"/>
  <c r="B6154" i="4"/>
  <c r="B6155" i="4"/>
  <c r="B6156" i="4"/>
  <c r="B6157" i="4"/>
  <c r="B6158" i="4"/>
  <c r="B6159" i="4"/>
  <c r="B6160" i="4"/>
  <c r="B6161" i="4"/>
  <c r="B6162" i="4"/>
  <c r="B6163" i="4"/>
  <c r="B6164" i="4"/>
  <c r="B6165" i="4"/>
  <c r="B6166" i="4"/>
  <c r="B6167" i="4"/>
  <c r="B6168" i="4"/>
  <c r="B6169" i="4"/>
  <c r="B6170" i="4"/>
  <c r="B6171" i="4"/>
  <c r="B6172" i="4"/>
  <c r="B6173" i="4"/>
  <c r="B6174" i="4"/>
  <c r="B6175" i="4"/>
  <c r="B6176" i="4"/>
  <c r="B6177" i="4"/>
  <c r="B6178" i="4"/>
  <c r="B6179" i="4"/>
  <c r="B6180" i="4"/>
  <c r="B6181" i="4"/>
  <c r="B6182" i="4"/>
  <c r="B6183" i="4"/>
  <c r="B6184" i="4"/>
  <c r="B6185" i="4"/>
  <c r="B6186" i="4"/>
  <c r="B6187" i="4"/>
  <c r="B6188" i="4"/>
  <c r="B6189" i="4"/>
  <c r="B6190" i="4"/>
  <c r="B6191" i="4"/>
  <c r="B6192" i="4"/>
  <c r="B6193" i="4"/>
  <c r="B6194" i="4"/>
  <c r="B6195" i="4"/>
  <c r="B6196" i="4"/>
  <c r="B6197" i="4"/>
  <c r="B6198" i="4"/>
  <c r="B6199" i="4"/>
  <c r="B6200" i="4"/>
  <c r="B6201" i="4"/>
  <c r="B6202" i="4"/>
  <c r="B6203" i="4"/>
  <c r="B6204" i="4"/>
  <c r="B6205" i="4"/>
  <c r="B6206" i="4"/>
  <c r="B6207" i="4"/>
  <c r="B6208" i="4"/>
  <c r="B6209" i="4"/>
  <c r="B6210" i="4"/>
  <c r="B6211" i="4"/>
  <c r="B6212" i="4"/>
  <c r="B6213" i="4"/>
  <c r="B6214" i="4"/>
  <c r="B6215" i="4"/>
  <c r="B6216" i="4"/>
  <c r="B6217" i="4"/>
  <c r="B6218" i="4"/>
  <c r="B6219" i="4"/>
  <c r="B6220" i="4"/>
  <c r="B6221" i="4"/>
  <c r="B6222" i="4"/>
  <c r="B6223" i="4"/>
  <c r="B6224" i="4"/>
  <c r="B6225" i="4"/>
  <c r="B6226" i="4"/>
  <c r="B6227" i="4"/>
  <c r="B6228" i="4"/>
  <c r="B6229" i="4"/>
  <c r="B6230" i="4"/>
  <c r="B6231" i="4"/>
  <c r="B6232" i="4"/>
  <c r="B6233" i="4"/>
  <c r="B6234" i="4"/>
  <c r="B6235" i="4"/>
  <c r="B6236" i="4"/>
  <c r="B6237" i="4"/>
  <c r="B6238" i="4"/>
  <c r="B6239" i="4"/>
  <c r="B6240" i="4"/>
  <c r="B6241" i="4"/>
  <c r="B6242" i="4"/>
  <c r="B6243" i="4"/>
  <c r="B6244" i="4"/>
  <c r="B6245" i="4"/>
  <c r="B6246" i="4"/>
  <c r="B6247" i="4"/>
  <c r="B6248" i="4"/>
  <c r="B6249" i="4"/>
  <c r="B6250" i="4"/>
  <c r="B6251" i="4"/>
  <c r="B6252" i="4"/>
  <c r="B6253" i="4"/>
  <c r="B6254" i="4"/>
  <c r="B6255" i="4"/>
  <c r="B6256" i="4"/>
  <c r="B6257" i="4"/>
  <c r="B6258" i="4"/>
  <c r="B6259" i="4"/>
  <c r="B6260" i="4"/>
  <c r="B6261" i="4"/>
  <c r="B6262" i="4"/>
  <c r="B6263" i="4"/>
  <c r="B6264" i="4"/>
  <c r="B6265" i="4"/>
  <c r="B6266" i="4"/>
  <c r="B6267" i="4"/>
  <c r="B6268" i="4"/>
  <c r="B6269" i="4"/>
  <c r="B6270" i="4"/>
  <c r="B6271" i="4"/>
  <c r="B6272" i="4"/>
  <c r="B6273" i="4"/>
  <c r="B6274" i="4"/>
  <c r="B6275" i="4"/>
  <c r="B6276" i="4"/>
  <c r="B6277" i="4"/>
  <c r="B6278" i="4"/>
  <c r="B6279" i="4"/>
  <c r="B6280" i="4"/>
  <c r="B6281" i="4"/>
  <c r="B6282" i="4"/>
  <c r="B6283" i="4"/>
  <c r="B6284" i="4"/>
  <c r="B6285" i="4"/>
  <c r="B6286" i="4"/>
  <c r="B6287" i="4"/>
  <c r="B6288" i="4"/>
  <c r="B6289" i="4"/>
  <c r="B6290" i="4"/>
  <c r="B6291" i="4"/>
  <c r="B6292" i="4"/>
  <c r="B6293" i="4"/>
  <c r="B6294" i="4"/>
  <c r="B6295" i="4"/>
  <c r="B6296" i="4"/>
  <c r="B6297" i="4"/>
  <c r="B6298" i="4"/>
  <c r="B6299" i="4"/>
  <c r="B6300" i="4"/>
  <c r="B6301" i="4"/>
  <c r="B6302" i="4"/>
  <c r="B6303" i="4"/>
  <c r="B6304" i="4"/>
  <c r="B6305" i="4"/>
  <c r="B6306" i="4"/>
  <c r="B6307" i="4"/>
  <c r="B6308" i="4"/>
  <c r="B6309" i="4"/>
  <c r="B6310" i="4"/>
  <c r="B6311" i="4"/>
  <c r="B6312" i="4"/>
  <c r="B6313" i="4"/>
  <c r="B6314" i="4"/>
  <c r="B6315" i="4"/>
  <c r="B6316" i="4"/>
  <c r="B6317" i="4"/>
  <c r="B6318" i="4"/>
  <c r="B6319" i="4"/>
  <c r="B6320" i="4"/>
  <c r="B6321" i="4"/>
  <c r="B6322" i="4"/>
  <c r="B6323" i="4"/>
  <c r="B6324" i="4"/>
  <c r="B6325" i="4"/>
  <c r="B6326" i="4"/>
  <c r="B6327" i="4"/>
  <c r="B6328" i="4"/>
  <c r="B6329" i="4"/>
  <c r="B6330" i="4"/>
  <c r="B6331" i="4"/>
  <c r="B6332" i="4"/>
  <c r="B6333" i="4"/>
  <c r="B6334" i="4"/>
  <c r="B6335" i="4"/>
  <c r="B6336" i="4"/>
  <c r="B6337" i="4"/>
  <c r="B6338" i="4"/>
  <c r="B6339" i="4"/>
  <c r="B6340" i="4"/>
  <c r="B6341" i="4"/>
  <c r="B6342" i="4"/>
  <c r="B6343" i="4"/>
  <c r="B6344" i="4"/>
  <c r="B6345" i="4"/>
  <c r="B6346" i="4"/>
  <c r="B6347" i="4"/>
  <c r="B6348" i="4"/>
  <c r="B6349" i="4"/>
  <c r="B6350" i="4"/>
  <c r="B6351" i="4"/>
  <c r="B6352" i="4"/>
  <c r="B6353" i="4"/>
  <c r="B6354" i="4"/>
  <c r="B6355" i="4"/>
  <c r="B6356" i="4"/>
  <c r="B6357" i="4"/>
  <c r="B6358" i="4"/>
  <c r="B6359" i="4"/>
  <c r="B6360" i="4"/>
  <c r="B6361" i="4"/>
  <c r="B6362" i="4"/>
  <c r="B6363" i="4"/>
  <c r="B6364" i="4"/>
  <c r="B6365" i="4"/>
  <c r="B6366" i="4"/>
  <c r="B6367" i="4"/>
  <c r="B6368" i="4"/>
  <c r="B6369" i="4"/>
  <c r="B6370" i="4"/>
  <c r="B6371" i="4"/>
  <c r="B6372" i="4"/>
  <c r="B6373" i="4"/>
  <c r="B6374" i="4"/>
  <c r="B6375" i="4"/>
  <c r="B6376" i="4"/>
  <c r="B6377" i="4"/>
  <c r="B6378" i="4"/>
  <c r="B6379" i="4"/>
  <c r="B6380" i="4"/>
  <c r="B6381" i="4"/>
  <c r="B6382" i="4"/>
  <c r="B6383" i="4"/>
  <c r="B6384" i="4"/>
  <c r="B6385" i="4"/>
  <c r="B6386" i="4"/>
  <c r="B6387" i="4"/>
  <c r="B6388" i="4"/>
  <c r="B6389" i="4"/>
  <c r="B6390" i="4"/>
  <c r="B6391" i="4"/>
  <c r="B6392" i="4"/>
  <c r="B6393" i="4"/>
  <c r="B6394" i="4"/>
  <c r="B6395" i="4"/>
  <c r="B6396" i="4"/>
  <c r="B6397" i="4"/>
  <c r="B6398" i="4"/>
  <c r="B6399" i="4"/>
  <c r="B6400" i="4"/>
  <c r="B6401" i="4"/>
  <c r="B6402" i="4"/>
  <c r="B6403" i="4"/>
  <c r="B6404" i="4"/>
  <c r="B6405" i="4"/>
  <c r="B6406" i="4"/>
  <c r="B6407" i="4"/>
  <c r="B6408" i="4"/>
  <c r="B6409" i="4"/>
  <c r="B6410" i="4"/>
  <c r="B6411" i="4"/>
  <c r="B6412" i="4"/>
  <c r="B6413" i="4"/>
  <c r="B6414" i="4"/>
  <c r="B6415" i="4"/>
  <c r="B6416" i="4"/>
  <c r="B6417" i="4"/>
  <c r="B6418" i="4"/>
  <c r="B6419" i="4"/>
  <c r="B6420" i="4"/>
  <c r="B6421" i="4"/>
  <c r="B6422" i="4"/>
  <c r="B6423" i="4"/>
  <c r="B6424" i="4"/>
  <c r="B6425" i="4"/>
  <c r="B6426" i="4"/>
  <c r="B6427" i="4"/>
  <c r="B6428" i="4"/>
  <c r="B6429" i="4"/>
  <c r="B6430" i="4"/>
  <c r="B6431" i="4"/>
  <c r="B6432" i="4"/>
  <c r="B6433" i="4"/>
  <c r="B6434" i="4"/>
  <c r="B6435" i="4"/>
  <c r="B6436" i="4"/>
  <c r="B6437" i="4"/>
  <c r="B6438" i="4"/>
  <c r="B6439" i="4"/>
  <c r="B6440" i="4"/>
  <c r="B6441" i="4"/>
  <c r="B6442" i="4"/>
  <c r="B6443" i="4"/>
  <c r="B6444" i="4"/>
  <c r="B6445" i="4"/>
  <c r="B6446" i="4"/>
  <c r="B6447" i="4"/>
  <c r="B6448" i="4"/>
  <c r="B6449" i="4"/>
  <c r="B6450" i="4"/>
  <c r="B6451" i="4"/>
  <c r="B6452" i="4"/>
  <c r="B6453" i="4"/>
  <c r="B6454" i="4"/>
  <c r="B6455" i="4"/>
  <c r="B6456" i="4"/>
  <c r="B6457" i="4"/>
  <c r="B6458" i="4"/>
  <c r="B6459" i="4"/>
  <c r="B6460" i="4"/>
  <c r="B6461" i="4"/>
  <c r="B6462" i="4"/>
  <c r="B6463" i="4"/>
  <c r="B6464" i="4"/>
  <c r="B6465" i="4"/>
  <c r="B6466" i="4"/>
  <c r="B6467" i="4"/>
  <c r="B6468" i="4"/>
  <c r="B6469" i="4"/>
  <c r="B6470" i="4"/>
  <c r="B6471" i="4"/>
  <c r="B6472" i="4"/>
  <c r="B6473" i="4"/>
  <c r="B6474" i="4"/>
  <c r="B6475" i="4"/>
  <c r="B6476" i="4"/>
  <c r="B6477" i="4"/>
  <c r="B6478" i="4"/>
  <c r="B6479" i="4"/>
  <c r="B6480" i="4"/>
  <c r="B6481" i="4"/>
  <c r="B6482" i="4"/>
  <c r="B6483" i="4"/>
  <c r="B6484" i="4"/>
  <c r="B6485" i="4"/>
  <c r="B6486" i="4"/>
  <c r="B6487" i="4"/>
  <c r="B6488" i="4"/>
  <c r="B6489" i="4"/>
  <c r="B6490" i="4"/>
  <c r="B6491" i="4"/>
  <c r="B6492" i="4"/>
  <c r="B6493" i="4"/>
  <c r="B6494" i="4"/>
  <c r="B6495" i="4"/>
  <c r="B6496" i="4"/>
  <c r="B6497" i="4"/>
  <c r="B6498" i="4"/>
  <c r="B6499" i="4"/>
  <c r="B6500" i="4"/>
  <c r="B6501" i="4"/>
  <c r="B6502" i="4"/>
  <c r="B6503" i="4"/>
  <c r="B6504" i="4"/>
  <c r="B6505" i="4"/>
  <c r="B6506" i="4"/>
  <c r="B6507" i="4"/>
  <c r="B6508" i="4"/>
  <c r="B6509" i="4"/>
  <c r="B6510" i="4"/>
  <c r="B6511" i="4"/>
  <c r="B6512" i="4"/>
  <c r="B6513" i="4"/>
  <c r="B6514" i="4"/>
  <c r="B6515" i="4"/>
  <c r="B6516" i="4"/>
  <c r="B6517" i="4"/>
  <c r="B6518" i="4"/>
  <c r="B6519" i="4"/>
  <c r="B6520" i="4"/>
  <c r="B6521" i="4"/>
  <c r="B6522" i="4"/>
  <c r="B6523" i="4"/>
  <c r="B6524" i="4"/>
  <c r="B6525" i="4"/>
  <c r="B6526" i="4"/>
  <c r="B6527" i="4"/>
  <c r="B6528" i="4"/>
  <c r="B6529" i="4"/>
  <c r="B6530" i="4"/>
  <c r="B6531" i="4"/>
  <c r="B6532" i="4"/>
  <c r="B6533" i="4"/>
  <c r="B6534" i="4"/>
  <c r="B6535" i="4"/>
  <c r="B6536" i="4"/>
  <c r="B6537" i="4"/>
  <c r="B6538" i="4"/>
  <c r="B6539" i="4"/>
  <c r="B6540" i="4"/>
  <c r="B6541" i="4"/>
  <c r="B6542" i="4"/>
  <c r="B6543" i="4"/>
  <c r="B6544" i="4"/>
  <c r="B6545" i="4"/>
  <c r="B6546" i="4"/>
  <c r="B6547" i="4"/>
  <c r="B6548" i="4"/>
  <c r="B6549" i="4"/>
  <c r="B6550" i="4"/>
  <c r="B6551" i="4"/>
  <c r="B6552" i="4"/>
  <c r="B6553" i="4"/>
  <c r="B6554" i="4"/>
  <c r="B6555" i="4"/>
  <c r="B6556" i="4"/>
  <c r="B6557" i="4"/>
  <c r="B6558" i="4"/>
  <c r="B6559" i="4"/>
  <c r="B6560" i="4"/>
  <c r="B6561" i="4"/>
  <c r="B6562" i="4"/>
  <c r="B6563" i="4"/>
  <c r="B6564" i="4"/>
  <c r="B6565" i="4"/>
  <c r="B6566" i="4"/>
  <c r="B6567" i="4"/>
  <c r="B6568" i="4"/>
  <c r="B6569" i="4"/>
  <c r="B6570" i="4"/>
  <c r="B6571" i="4"/>
  <c r="B6572" i="4"/>
  <c r="B6573" i="4"/>
  <c r="B6574" i="4"/>
  <c r="B6575" i="4"/>
  <c r="B6576" i="4"/>
  <c r="B6577" i="4"/>
  <c r="B6578" i="4"/>
  <c r="B6579" i="4"/>
  <c r="B6580" i="4"/>
  <c r="B6581" i="4"/>
  <c r="B6582" i="4"/>
  <c r="B6583" i="4"/>
  <c r="B6584" i="4"/>
  <c r="B6585" i="4"/>
  <c r="B6586" i="4"/>
  <c r="B6587" i="4"/>
  <c r="B6588" i="4"/>
  <c r="B6589" i="4"/>
  <c r="B6590" i="4"/>
  <c r="B6591" i="4"/>
  <c r="B6592" i="4"/>
  <c r="B6593" i="4"/>
  <c r="B6594" i="4"/>
  <c r="B6595" i="4"/>
  <c r="B6596" i="4"/>
  <c r="B6597" i="4"/>
  <c r="B6598" i="4"/>
  <c r="B6599" i="4"/>
  <c r="B6600" i="4"/>
  <c r="B6601" i="4"/>
  <c r="B6602" i="4"/>
  <c r="B6603" i="4"/>
  <c r="B6604" i="4"/>
  <c r="B6605" i="4"/>
  <c r="B6606" i="4"/>
  <c r="B6607" i="4"/>
  <c r="B6608" i="4"/>
  <c r="B6609" i="4"/>
  <c r="B6610" i="4"/>
  <c r="B6611" i="4"/>
  <c r="B6612" i="4"/>
  <c r="B6613" i="4"/>
  <c r="B6614" i="4"/>
  <c r="B6615" i="4"/>
  <c r="B6616" i="4"/>
  <c r="B6617" i="4"/>
  <c r="B6618" i="4"/>
  <c r="B6619" i="4"/>
  <c r="B6620" i="4"/>
  <c r="B6621" i="4"/>
  <c r="B6622" i="4"/>
  <c r="B6623" i="4"/>
  <c r="B6624" i="4"/>
  <c r="B6625" i="4"/>
  <c r="B6626" i="4"/>
  <c r="B6627" i="4"/>
  <c r="B6628" i="4"/>
  <c r="B6629" i="4"/>
  <c r="B6630" i="4"/>
  <c r="B6631" i="4"/>
  <c r="B6632" i="4"/>
  <c r="B6633" i="4"/>
  <c r="B6634" i="4"/>
  <c r="B6635" i="4"/>
  <c r="B6636" i="4"/>
  <c r="B6637" i="4"/>
  <c r="B6638" i="4"/>
  <c r="B6639" i="4"/>
  <c r="B6640" i="4"/>
  <c r="B6641" i="4"/>
  <c r="B6642" i="4"/>
  <c r="B6643" i="4"/>
  <c r="B6644" i="4"/>
  <c r="B6645" i="4"/>
  <c r="B6646" i="4"/>
  <c r="B6647" i="4"/>
  <c r="B6648" i="4"/>
  <c r="B6649" i="4"/>
  <c r="B6650" i="4"/>
  <c r="B6651" i="4"/>
  <c r="B6652" i="4"/>
  <c r="B6653" i="4"/>
  <c r="B6654" i="4"/>
  <c r="B6655" i="4"/>
  <c r="B6656" i="4"/>
  <c r="B6657" i="4"/>
  <c r="B6658" i="4"/>
  <c r="B6659" i="4"/>
  <c r="B6660" i="4"/>
  <c r="B6661" i="4"/>
  <c r="B6662" i="4"/>
  <c r="B6663" i="4"/>
  <c r="B6664" i="4"/>
  <c r="B6665" i="4"/>
  <c r="B6666" i="4"/>
  <c r="B6667" i="4"/>
  <c r="B6668" i="4"/>
  <c r="B6669" i="4"/>
  <c r="B6670" i="4"/>
  <c r="B6671" i="4"/>
  <c r="B6672" i="4"/>
  <c r="B6673" i="4"/>
  <c r="B6674" i="4"/>
  <c r="B6675" i="4"/>
  <c r="B6676" i="4"/>
  <c r="B6677" i="4"/>
  <c r="B6678" i="4"/>
  <c r="B6679" i="4"/>
  <c r="B6680" i="4"/>
  <c r="B6681" i="4"/>
  <c r="B6682" i="4"/>
  <c r="B6683" i="4"/>
  <c r="B6684" i="4"/>
  <c r="B6685" i="4"/>
  <c r="B6686" i="4"/>
  <c r="B6687" i="4"/>
  <c r="B6688" i="4"/>
  <c r="B6689" i="4"/>
  <c r="B6690" i="4"/>
  <c r="B6691" i="4"/>
  <c r="B6692" i="4"/>
  <c r="B6693" i="4"/>
  <c r="B6694" i="4"/>
  <c r="B6695" i="4"/>
  <c r="B6696" i="4"/>
  <c r="B6697" i="4"/>
  <c r="B6698" i="4"/>
  <c r="B6699" i="4"/>
  <c r="B6700" i="4"/>
  <c r="B6701" i="4"/>
  <c r="B6702" i="4"/>
  <c r="B6703" i="4"/>
  <c r="B6704" i="4"/>
  <c r="B6705" i="4"/>
  <c r="B6706" i="4"/>
  <c r="B6707" i="4"/>
  <c r="B6708" i="4"/>
  <c r="B6709" i="4"/>
  <c r="B6710" i="4"/>
  <c r="B6711" i="4"/>
  <c r="B6712" i="4"/>
  <c r="B6713" i="4"/>
  <c r="B6714" i="4"/>
  <c r="B6715" i="4"/>
  <c r="B6716" i="4"/>
  <c r="B6717" i="4"/>
  <c r="B6718" i="4"/>
  <c r="B6719" i="4"/>
  <c r="B6720" i="4"/>
  <c r="B6721" i="4"/>
  <c r="B6722" i="4"/>
  <c r="B6723" i="4"/>
  <c r="B6724" i="4"/>
  <c r="B6725" i="4"/>
  <c r="B6726" i="4"/>
  <c r="B6727" i="4"/>
  <c r="B6728" i="4"/>
  <c r="B6729" i="4"/>
  <c r="B6730" i="4"/>
  <c r="B6731" i="4"/>
  <c r="B6732" i="4"/>
  <c r="B6733" i="4"/>
  <c r="B6734" i="4"/>
  <c r="B6735" i="4"/>
  <c r="B6736" i="4"/>
  <c r="B6737" i="4"/>
  <c r="B6738" i="4"/>
  <c r="B6739" i="4"/>
  <c r="B6740" i="4"/>
  <c r="B6741" i="4"/>
  <c r="B6742" i="4"/>
  <c r="B6743" i="4"/>
  <c r="B6744" i="4"/>
  <c r="B6745" i="4"/>
  <c r="B6746" i="4"/>
  <c r="B6747" i="4"/>
  <c r="B6748" i="4"/>
  <c r="B6749" i="4"/>
  <c r="B6750" i="4"/>
  <c r="B6751" i="4"/>
  <c r="B6752" i="4"/>
  <c r="B6753" i="4"/>
  <c r="B6754" i="4"/>
  <c r="B6755" i="4"/>
  <c r="B6756" i="4"/>
  <c r="B6757" i="4"/>
  <c r="B6758" i="4"/>
  <c r="B6759" i="4"/>
  <c r="B6760" i="4"/>
  <c r="B6761" i="4"/>
  <c r="B6762" i="4"/>
  <c r="B6763" i="4"/>
  <c r="B6764" i="4"/>
  <c r="B6765" i="4"/>
  <c r="B6766" i="4"/>
  <c r="B6767" i="4"/>
  <c r="B6768" i="4"/>
  <c r="B6769" i="4"/>
  <c r="B6770" i="4"/>
  <c r="B6771" i="4"/>
  <c r="B6772" i="4"/>
  <c r="B6773" i="4"/>
  <c r="B6774" i="4"/>
  <c r="B6775" i="4"/>
  <c r="B6776" i="4"/>
  <c r="B6777" i="4"/>
  <c r="B6778" i="4"/>
  <c r="B6779" i="4"/>
  <c r="B6780" i="4"/>
  <c r="B6781" i="4"/>
  <c r="B6782" i="4"/>
  <c r="B6783" i="4"/>
  <c r="B6784" i="4"/>
  <c r="B6785" i="4"/>
  <c r="B6786" i="4"/>
  <c r="B6787" i="4"/>
  <c r="B6788" i="4"/>
  <c r="B6789" i="4"/>
  <c r="B6790" i="4"/>
  <c r="B6791" i="4"/>
  <c r="B6792" i="4"/>
  <c r="B6793" i="4"/>
  <c r="B6794" i="4"/>
  <c r="B6795" i="4"/>
  <c r="B6796" i="4"/>
  <c r="B6797" i="4"/>
  <c r="B6798" i="4"/>
  <c r="B6799" i="4"/>
  <c r="B6800" i="4"/>
  <c r="B6801" i="4"/>
  <c r="B6802" i="4"/>
  <c r="B6803" i="4"/>
  <c r="B6804" i="4"/>
  <c r="B6805" i="4"/>
  <c r="B6806" i="4"/>
  <c r="B6807" i="4"/>
  <c r="B6808" i="4"/>
  <c r="B6809" i="4"/>
  <c r="B6810" i="4"/>
  <c r="B6811" i="4"/>
  <c r="B6812" i="4"/>
  <c r="B6813" i="4"/>
  <c r="B6814" i="4"/>
  <c r="B6815" i="4"/>
  <c r="B6816" i="4"/>
  <c r="B6817" i="4"/>
  <c r="B6818" i="4"/>
  <c r="B6819" i="4"/>
  <c r="B6820" i="4"/>
  <c r="B6821" i="4"/>
  <c r="B6822" i="4"/>
  <c r="B6823" i="4"/>
  <c r="B6824" i="4"/>
  <c r="B6825" i="4"/>
  <c r="B6826" i="4"/>
  <c r="B6827" i="4"/>
  <c r="B6828" i="4"/>
  <c r="B6829" i="4"/>
  <c r="B6830" i="4"/>
  <c r="B6831" i="4"/>
  <c r="B6832" i="4"/>
  <c r="B6833" i="4"/>
  <c r="B6834" i="4"/>
  <c r="B6835" i="4"/>
  <c r="B6836" i="4"/>
  <c r="B6837" i="4"/>
  <c r="B6838" i="4"/>
  <c r="B6839" i="4"/>
  <c r="B6840" i="4"/>
  <c r="B6841" i="4"/>
  <c r="B6842" i="4"/>
  <c r="B6843" i="4"/>
  <c r="B6844" i="4"/>
  <c r="B6845" i="4"/>
  <c r="B6846" i="4"/>
  <c r="B6847" i="4"/>
  <c r="B6848" i="4"/>
  <c r="B6849" i="4"/>
  <c r="B6850" i="4"/>
  <c r="B6851" i="4"/>
  <c r="B6852" i="4"/>
  <c r="B6853" i="4"/>
  <c r="B6854" i="4"/>
  <c r="B6855" i="4"/>
  <c r="B6856" i="4"/>
  <c r="B6857" i="4"/>
  <c r="B6858" i="4"/>
  <c r="B6859" i="4"/>
  <c r="B6860" i="4"/>
  <c r="B6861" i="4"/>
  <c r="B6862" i="4"/>
  <c r="B6863" i="4"/>
  <c r="B6864" i="4"/>
  <c r="B6865" i="4"/>
  <c r="B6866" i="4"/>
  <c r="B6867" i="4"/>
  <c r="B6868" i="4"/>
  <c r="B6869" i="4"/>
  <c r="B6870" i="4"/>
  <c r="B6871" i="4"/>
  <c r="B6872" i="4"/>
  <c r="B6873" i="4"/>
  <c r="B6874" i="4"/>
  <c r="B6875" i="4"/>
  <c r="B6876" i="4"/>
  <c r="B6877" i="4"/>
  <c r="B6878" i="4"/>
  <c r="B6879" i="4"/>
  <c r="B6880" i="4"/>
  <c r="B6881" i="4"/>
  <c r="B6882" i="4"/>
  <c r="B6883" i="4"/>
  <c r="B6884" i="4"/>
  <c r="B6885" i="4"/>
  <c r="B6886" i="4"/>
  <c r="B6887" i="4"/>
  <c r="B6888" i="4"/>
  <c r="B6889" i="4"/>
  <c r="B6890" i="4"/>
  <c r="B6891" i="4"/>
  <c r="B6892" i="4"/>
  <c r="B6893" i="4"/>
  <c r="B6894" i="4"/>
  <c r="B6895" i="4"/>
  <c r="B6896" i="4"/>
  <c r="B6897" i="4"/>
  <c r="B6898" i="4"/>
  <c r="B6899" i="4"/>
  <c r="B6900" i="4"/>
  <c r="B6901" i="4"/>
  <c r="B6902" i="4"/>
  <c r="B6903" i="4"/>
  <c r="B6904" i="4"/>
  <c r="B6905" i="4"/>
  <c r="B6906" i="4"/>
  <c r="B6907" i="4"/>
  <c r="B6908" i="4"/>
  <c r="B6909" i="4"/>
  <c r="B6910" i="4"/>
  <c r="B6911" i="4"/>
  <c r="B6912" i="4"/>
  <c r="B6913" i="4"/>
  <c r="B6914" i="4"/>
  <c r="B6915" i="4"/>
  <c r="B6916" i="4"/>
  <c r="B6917" i="4"/>
  <c r="B6918" i="4"/>
  <c r="B6919" i="4"/>
  <c r="B6920" i="4"/>
  <c r="B6921" i="4"/>
  <c r="B6922" i="4"/>
  <c r="B6923" i="4"/>
  <c r="B6924" i="4"/>
  <c r="B6925" i="4"/>
  <c r="B6926" i="4"/>
  <c r="B6927" i="4"/>
  <c r="B6928" i="4"/>
  <c r="B6929" i="4"/>
  <c r="B6930" i="4"/>
  <c r="B6931" i="4"/>
  <c r="B6932" i="4"/>
  <c r="B6933" i="4"/>
  <c r="B6934" i="4"/>
  <c r="B6935" i="4"/>
  <c r="B6936" i="4"/>
  <c r="B6937" i="4"/>
  <c r="B6938" i="4"/>
  <c r="B6939" i="4"/>
  <c r="B6940" i="4"/>
  <c r="B6941" i="4"/>
  <c r="B6942" i="4"/>
  <c r="B6943" i="4"/>
  <c r="B6944" i="4"/>
  <c r="B6945" i="4"/>
  <c r="B6946" i="4"/>
  <c r="B6947" i="4"/>
  <c r="B6948" i="4"/>
  <c r="B6949" i="4"/>
  <c r="B6950" i="4"/>
  <c r="B6951" i="4"/>
  <c r="B6952" i="4"/>
  <c r="B6953" i="4"/>
  <c r="B6954" i="4"/>
  <c r="B6955" i="4"/>
  <c r="B6956" i="4"/>
  <c r="B6957" i="4"/>
  <c r="B6958" i="4"/>
  <c r="B6959" i="4"/>
  <c r="B6960" i="4"/>
  <c r="B6961" i="4"/>
  <c r="B6962" i="4"/>
  <c r="B6963" i="4"/>
  <c r="B6964" i="4"/>
  <c r="B6965" i="4"/>
  <c r="B6966" i="4"/>
  <c r="B6967" i="4"/>
  <c r="B6968" i="4"/>
  <c r="B6969" i="4"/>
  <c r="B6970" i="4"/>
  <c r="B6971" i="4"/>
  <c r="B6972" i="4"/>
  <c r="B6973" i="4"/>
  <c r="B6974" i="4"/>
  <c r="B6975" i="4"/>
  <c r="B6976" i="4"/>
  <c r="B6977" i="4"/>
  <c r="B6978" i="4"/>
  <c r="B6979" i="4"/>
  <c r="B6980" i="4"/>
  <c r="B6981" i="4"/>
  <c r="B6982" i="4"/>
  <c r="B6983" i="4"/>
  <c r="B6984" i="4"/>
  <c r="B6985" i="4"/>
  <c r="B6986" i="4"/>
  <c r="B6987" i="4"/>
  <c r="B6988" i="4"/>
  <c r="B6989" i="4"/>
  <c r="B6990" i="4"/>
  <c r="B6991" i="4"/>
  <c r="B6992" i="4"/>
  <c r="B6993" i="4"/>
  <c r="B6994" i="4"/>
  <c r="B6995" i="4"/>
  <c r="B6996" i="4"/>
  <c r="B6997" i="4"/>
  <c r="B6998" i="4"/>
  <c r="B6999" i="4"/>
  <c r="B7000" i="4"/>
  <c r="B7001" i="4"/>
  <c r="B7002" i="4"/>
  <c r="B7003" i="4"/>
  <c r="B7004" i="4"/>
  <c r="B7005" i="4"/>
  <c r="B7006" i="4"/>
  <c r="B7007" i="4"/>
  <c r="B7008" i="4"/>
  <c r="B7009" i="4"/>
  <c r="B7010" i="4"/>
  <c r="B7011" i="4"/>
  <c r="B7012" i="4"/>
  <c r="B7013" i="4"/>
  <c r="B7014" i="4"/>
  <c r="B7015" i="4"/>
  <c r="B7016" i="4"/>
  <c r="B7017" i="4"/>
  <c r="B7018" i="4"/>
  <c r="B7019" i="4"/>
  <c r="B7020" i="4"/>
  <c r="B7021" i="4"/>
  <c r="B7022" i="4"/>
  <c r="B7023" i="4"/>
  <c r="B7024" i="4"/>
  <c r="B7025" i="4"/>
  <c r="B7026" i="4"/>
  <c r="B7027" i="4"/>
  <c r="B7028" i="4"/>
  <c r="B7029" i="4"/>
  <c r="B7030" i="4"/>
  <c r="B7031" i="4"/>
  <c r="B7032" i="4"/>
  <c r="B7033" i="4"/>
  <c r="B7034" i="4"/>
  <c r="B7035" i="4"/>
  <c r="B7036" i="4"/>
  <c r="B7037" i="4"/>
  <c r="B7038" i="4"/>
  <c r="B7039" i="4"/>
  <c r="B7040" i="4"/>
  <c r="B7041" i="4"/>
  <c r="B7042" i="4"/>
  <c r="B7043" i="4"/>
  <c r="B7044" i="4"/>
  <c r="B7045" i="4"/>
  <c r="B7046" i="4"/>
  <c r="B7047" i="4"/>
  <c r="B7048" i="4"/>
  <c r="B7049" i="4"/>
  <c r="B7050" i="4"/>
  <c r="B7051" i="4"/>
  <c r="B7052" i="4"/>
  <c r="B7053" i="4"/>
  <c r="B7054" i="4"/>
  <c r="B7055" i="4"/>
  <c r="B7056" i="4"/>
  <c r="B7057" i="4"/>
  <c r="B7058" i="4"/>
  <c r="B7059" i="4"/>
  <c r="B7060" i="4"/>
  <c r="B7061" i="4"/>
  <c r="B7062" i="4"/>
  <c r="B7063" i="4"/>
  <c r="B7064" i="4"/>
  <c r="B7065" i="4"/>
  <c r="B7066" i="4"/>
  <c r="B7067" i="4"/>
  <c r="B7068" i="4"/>
  <c r="B7069" i="4"/>
  <c r="B7070" i="4"/>
  <c r="B7071" i="4"/>
  <c r="B7072" i="4"/>
  <c r="B7073" i="4"/>
  <c r="B7074" i="4"/>
  <c r="B7075" i="4"/>
  <c r="B7076" i="4"/>
  <c r="B7077" i="4"/>
  <c r="B7078" i="4"/>
  <c r="B7079" i="4"/>
  <c r="B7080" i="4"/>
  <c r="B7081" i="4"/>
  <c r="B7082" i="4"/>
  <c r="B7083" i="4"/>
  <c r="B7084" i="4"/>
  <c r="B7085" i="4"/>
  <c r="B7086" i="4"/>
  <c r="B7087" i="4"/>
  <c r="B7088" i="4"/>
  <c r="B7089" i="4"/>
  <c r="B7090" i="4"/>
  <c r="B7091" i="4"/>
  <c r="B7092" i="4"/>
  <c r="B7093" i="4"/>
  <c r="B7094" i="4"/>
  <c r="B7095" i="4"/>
  <c r="B7096" i="4"/>
  <c r="B7097" i="4"/>
  <c r="B7098" i="4"/>
  <c r="B7099" i="4"/>
  <c r="B7100" i="4"/>
  <c r="B7101" i="4"/>
  <c r="B7102" i="4"/>
  <c r="B7103" i="4"/>
  <c r="B7104" i="4"/>
  <c r="B7105" i="4"/>
  <c r="B7106" i="4"/>
  <c r="B7107" i="4"/>
  <c r="B7108" i="4"/>
  <c r="B7109" i="4"/>
  <c r="B7110" i="4"/>
  <c r="B7111" i="4"/>
  <c r="B7112" i="4"/>
  <c r="B7113" i="4"/>
  <c r="B7114" i="4"/>
  <c r="B7115" i="4"/>
  <c r="B7116" i="4"/>
  <c r="B7117" i="4"/>
  <c r="B7118" i="4"/>
  <c r="B7119" i="4"/>
  <c r="B7120" i="4"/>
  <c r="B7121" i="4"/>
  <c r="B7122" i="4"/>
  <c r="B7123" i="4"/>
  <c r="B7124" i="4"/>
  <c r="B7125" i="4"/>
  <c r="B7126" i="4"/>
  <c r="B7127" i="4"/>
  <c r="B7128" i="4"/>
  <c r="B7129" i="4"/>
  <c r="B7130" i="4"/>
  <c r="B7131" i="4"/>
  <c r="B7132" i="4"/>
  <c r="B7133" i="4"/>
  <c r="B7134" i="4"/>
  <c r="B7135" i="4"/>
  <c r="B7136" i="4"/>
  <c r="B7137" i="4"/>
  <c r="B7138" i="4"/>
  <c r="B7139" i="4"/>
  <c r="B7140" i="4"/>
  <c r="B7141" i="4"/>
  <c r="B7142" i="4"/>
  <c r="B7143" i="4"/>
  <c r="B7144" i="4"/>
  <c r="B7145" i="4"/>
  <c r="B7146" i="4"/>
  <c r="B7147" i="4"/>
  <c r="B7148" i="4"/>
  <c r="B7149" i="4"/>
  <c r="B7150" i="4"/>
  <c r="B7151" i="4"/>
  <c r="B7152" i="4"/>
  <c r="B7153" i="4"/>
  <c r="B7154" i="4"/>
  <c r="B7155" i="4"/>
  <c r="B7156" i="4"/>
  <c r="B7157" i="4"/>
  <c r="B7158" i="4"/>
  <c r="B7159" i="4"/>
  <c r="B7160" i="4"/>
  <c r="B7161" i="4"/>
  <c r="B7162" i="4"/>
  <c r="B7163" i="4"/>
  <c r="B7164" i="4"/>
  <c r="B7165" i="4"/>
  <c r="B7166" i="4"/>
  <c r="B7167" i="4"/>
  <c r="B7168" i="4"/>
  <c r="B7169" i="4"/>
  <c r="B7170" i="4"/>
  <c r="B7171" i="4"/>
  <c r="B7172" i="4"/>
  <c r="B7173" i="4"/>
  <c r="B7174" i="4"/>
  <c r="B7175" i="4"/>
  <c r="B7176" i="4"/>
  <c r="B7177" i="4"/>
  <c r="B7178" i="4"/>
  <c r="B7179" i="4"/>
  <c r="B7180" i="4"/>
  <c r="B7181" i="4"/>
  <c r="B7182" i="4"/>
  <c r="B7183" i="4"/>
  <c r="B7184" i="4"/>
  <c r="B7185" i="4"/>
  <c r="B7186" i="4"/>
  <c r="B7187" i="4"/>
  <c r="B7188" i="4"/>
  <c r="B7189" i="4"/>
  <c r="B7190" i="4"/>
  <c r="B7191" i="4"/>
  <c r="B7192" i="4"/>
  <c r="B7193" i="4"/>
  <c r="B7194" i="4"/>
  <c r="B7195" i="4"/>
  <c r="B7196" i="4"/>
  <c r="B7197" i="4"/>
  <c r="B7198" i="4"/>
  <c r="B7199" i="4"/>
  <c r="B7200" i="4"/>
  <c r="B7201" i="4"/>
  <c r="B7202" i="4"/>
  <c r="B7203" i="4"/>
  <c r="B7204" i="4"/>
  <c r="B7205" i="4"/>
  <c r="B7206" i="4"/>
  <c r="B7207" i="4"/>
  <c r="B7208" i="4"/>
  <c r="B7209" i="4"/>
  <c r="B7210" i="4"/>
  <c r="B7211" i="4"/>
  <c r="B7212" i="4"/>
  <c r="B7213" i="4"/>
  <c r="B7214" i="4"/>
  <c r="B7215" i="4"/>
  <c r="B7216" i="4"/>
  <c r="B7217" i="4"/>
  <c r="B7218" i="4"/>
  <c r="B7219" i="4"/>
  <c r="B7220" i="4"/>
  <c r="B7221" i="4"/>
  <c r="B7222" i="4"/>
  <c r="B7223" i="4"/>
  <c r="B7224" i="4"/>
  <c r="B7225" i="4"/>
  <c r="B7226" i="4"/>
  <c r="B7227" i="4"/>
  <c r="B7228" i="4"/>
  <c r="B7229" i="4"/>
  <c r="B7230" i="4"/>
  <c r="B7231" i="4"/>
  <c r="B7232" i="4"/>
  <c r="B7233" i="4"/>
  <c r="B7234" i="4"/>
  <c r="B7235" i="4"/>
  <c r="B7236" i="4"/>
  <c r="B7237" i="4"/>
  <c r="B7238" i="4"/>
  <c r="B7239" i="4"/>
  <c r="B7240" i="4"/>
  <c r="B7241" i="4"/>
  <c r="B7242" i="4"/>
  <c r="B7243" i="4"/>
  <c r="B7244" i="4"/>
  <c r="B7245" i="4"/>
  <c r="B7246" i="4"/>
  <c r="B7247" i="4"/>
  <c r="B7248" i="4"/>
  <c r="B7249" i="4"/>
  <c r="B7250" i="4"/>
  <c r="B7251" i="4"/>
  <c r="B7252" i="4"/>
  <c r="B7253" i="4"/>
  <c r="B7254" i="4"/>
  <c r="B7255" i="4"/>
  <c r="B7256" i="4"/>
  <c r="B7257" i="4"/>
  <c r="B7258" i="4"/>
  <c r="B7259" i="4"/>
  <c r="B7260" i="4"/>
  <c r="B7261" i="4"/>
  <c r="B7262" i="4"/>
  <c r="B7263" i="4"/>
  <c r="B7264" i="4"/>
  <c r="B7265" i="4"/>
  <c r="B7266" i="4"/>
  <c r="B7267" i="4"/>
  <c r="B7268" i="4"/>
  <c r="B7269" i="4"/>
  <c r="B7270" i="4"/>
  <c r="B7271" i="4"/>
  <c r="B7272" i="4"/>
  <c r="B7273" i="4"/>
  <c r="B7274" i="4"/>
  <c r="B7275" i="4"/>
  <c r="B7276" i="4"/>
  <c r="B7277" i="4"/>
  <c r="B7278" i="4"/>
  <c r="B7279" i="4"/>
  <c r="B7280" i="4"/>
  <c r="B7281" i="4"/>
  <c r="B7282" i="4"/>
  <c r="B7283" i="4"/>
  <c r="B7284" i="4"/>
  <c r="B7285" i="4"/>
  <c r="B7286" i="4"/>
  <c r="B7287" i="4"/>
  <c r="B7288" i="4"/>
  <c r="B7289" i="4"/>
  <c r="B7290" i="4"/>
  <c r="B7291" i="4"/>
  <c r="B7292" i="4"/>
  <c r="B7293" i="4"/>
  <c r="B7294" i="4"/>
  <c r="B7295" i="4"/>
  <c r="B7296" i="4"/>
  <c r="B7297" i="4"/>
  <c r="B7298" i="4"/>
  <c r="B7299" i="4"/>
  <c r="B7300" i="4"/>
  <c r="B7301" i="4"/>
  <c r="B7302" i="4"/>
  <c r="B7303" i="4"/>
  <c r="B7304" i="4"/>
  <c r="B7305" i="4"/>
  <c r="B7306" i="4"/>
  <c r="B7307" i="4"/>
  <c r="B7308" i="4"/>
  <c r="B7309" i="4"/>
  <c r="B7310" i="4"/>
  <c r="B7311" i="4"/>
  <c r="B7312" i="4"/>
  <c r="B7313" i="4"/>
  <c r="B7314" i="4"/>
  <c r="B7315" i="4"/>
  <c r="B7316" i="4"/>
  <c r="B7317" i="4"/>
  <c r="B7318" i="4"/>
  <c r="B7319" i="4"/>
  <c r="B7320" i="4"/>
  <c r="B7321" i="4"/>
  <c r="B7322" i="4"/>
  <c r="B7323" i="4"/>
  <c r="B7324" i="4"/>
  <c r="B7325" i="4"/>
  <c r="B7326" i="4"/>
  <c r="B7327" i="4"/>
  <c r="B7328" i="4"/>
  <c r="B7329" i="4"/>
  <c r="B7330" i="4"/>
  <c r="B7331" i="4"/>
  <c r="B7332" i="4"/>
  <c r="B7333" i="4"/>
  <c r="B7334" i="4"/>
  <c r="B7335" i="4"/>
  <c r="B7336" i="4"/>
  <c r="B7337" i="4"/>
  <c r="B7338" i="4"/>
  <c r="B7339" i="4"/>
  <c r="B7340" i="4"/>
  <c r="B7341" i="4"/>
  <c r="B7342" i="4"/>
  <c r="B7343" i="4"/>
  <c r="B7344" i="4"/>
  <c r="B7345" i="4"/>
  <c r="B7346" i="4"/>
  <c r="B7347" i="4"/>
  <c r="B7348" i="4"/>
  <c r="B7349" i="4"/>
  <c r="B7350" i="4"/>
  <c r="B7351" i="4"/>
  <c r="B7352" i="4"/>
  <c r="B7353" i="4"/>
  <c r="B7354" i="4"/>
  <c r="B7355" i="4"/>
  <c r="B7356" i="4"/>
  <c r="B7357" i="4"/>
  <c r="B7358" i="4"/>
  <c r="B7359" i="4"/>
  <c r="B7360" i="4"/>
  <c r="B7361" i="4"/>
  <c r="B7362" i="4"/>
  <c r="B7363" i="4"/>
  <c r="B7364" i="4"/>
  <c r="B7365" i="4"/>
  <c r="B7366" i="4"/>
  <c r="B7367" i="4"/>
  <c r="B7368" i="4"/>
  <c r="B7369" i="4"/>
  <c r="B7370" i="4"/>
  <c r="B7371" i="4"/>
  <c r="B7372" i="4"/>
  <c r="B7373" i="4"/>
  <c r="B7374" i="4"/>
  <c r="B7375" i="4"/>
  <c r="B7376" i="4"/>
  <c r="B7377" i="4"/>
  <c r="B7378" i="4"/>
  <c r="B7379" i="4"/>
  <c r="B7380" i="4"/>
  <c r="B7381" i="4"/>
  <c r="B7382" i="4"/>
  <c r="B7383" i="4"/>
  <c r="B7384" i="4"/>
  <c r="B7385" i="4"/>
  <c r="B7386" i="4"/>
  <c r="B7387" i="4"/>
  <c r="B7388" i="4"/>
  <c r="B7389" i="4"/>
  <c r="B7390" i="4"/>
  <c r="B7391" i="4"/>
  <c r="B7392" i="4"/>
  <c r="B7393" i="4"/>
  <c r="B7394" i="4"/>
  <c r="B7395" i="4"/>
  <c r="B7396" i="4"/>
  <c r="B7397" i="4"/>
  <c r="B7398" i="4"/>
  <c r="B7399" i="4"/>
  <c r="B7400" i="4"/>
  <c r="B7401" i="4"/>
  <c r="B7402" i="4"/>
  <c r="B7403" i="4"/>
  <c r="B7404" i="4"/>
  <c r="B7405" i="4"/>
  <c r="B7406" i="4"/>
  <c r="B7407" i="4"/>
  <c r="B7408" i="4"/>
  <c r="B7409" i="4"/>
  <c r="B7410" i="4"/>
  <c r="B7411" i="4"/>
  <c r="B7412" i="4"/>
  <c r="B7413" i="4"/>
  <c r="B7414" i="4"/>
  <c r="B7415" i="4"/>
  <c r="B7416" i="4"/>
  <c r="B7417" i="4"/>
  <c r="B7418" i="4"/>
  <c r="B7419" i="4"/>
  <c r="B7420" i="4"/>
  <c r="B7421" i="4"/>
  <c r="B7422" i="4"/>
  <c r="B7423" i="4"/>
  <c r="B7424" i="4"/>
  <c r="B7425" i="4"/>
  <c r="B7426" i="4"/>
  <c r="B7427" i="4"/>
  <c r="B7428" i="4"/>
  <c r="B7429" i="4"/>
  <c r="B7430" i="4"/>
  <c r="B7431" i="4"/>
  <c r="B7432" i="4"/>
  <c r="B7433" i="4"/>
  <c r="B7434" i="4"/>
  <c r="B7435" i="4"/>
  <c r="B7436" i="4"/>
  <c r="B7437" i="4"/>
  <c r="B7438" i="4"/>
  <c r="B7439" i="4"/>
  <c r="B7440" i="4"/>
  <c r="B7441" i="4"/>
  <c r="B7442" i="4"/>
  <c r="B7443" i="4"/>
  <c r="B7444" i="4"/>
  <c r="B7445" i="4"/>
  <c r="B7446" i="4"/>
  <c r="B7447" i="4"/>
  <c r="B7448" i="4"/>
  <c r="B7449" i="4"/>
  <c r="B7450" i="4"/>
  <c r="B7451" i="4"/>
  <c r="B7452" i="4"/>
  <c r="B7453" i="4"/>
  <c r="B7454" i="4"/>
  <c r="B7455" i="4"/>
  <c r="B7456" i="4"/>
  <c r="B7457" i="4"/>
  <c r="B7458" i="4"/>
  <c r="B7459" i="4"/>
  <c r="B7460" i="4"/>
  <c r="B7461" i="4"/>
  <c r="B7462" i="4"/>
  <c r="B7463" i="4"/>
  <c r="B7464" i="4"/>
  <c r="B7465" i="4"/>
  <c r="B7466" i="4"/>
  <c r="B7467" i="4"/>
  <c r="B7468" i="4"/>
  <c r="B7469" i="4"/>
  <c r="B7470" i="4"/>
  <c r="B7471" i="4"/>
  <c r="B7472" i="4"/>
  <c r="B7473" i="4"/>
  <c r="B7474" i="4"/>
  <c r="B7475" i="4"/>
  <c r="B7476" i="4"/>
  <c r="B7477" i="4"/>
  <c r="B7478" i="4"/>
  <c r="B7479" i="4"/>
  <c r="B7480" i="4"/>
  <c r="B7481" i="4"/>
  <c r="B7482" i="4"/>
  <c r="B7483" i="4"/>
  <c r="B7484" i="4"/>
  <c r="B7485" i="4"/>
  <c r="B7486" i="4"/>
  <c r="B7487" i="4"/>
  <c r="B7488" i="4"/>
  <c r="B7489" i="4"/>
  <c r="B7490" i="4"/>
  <c r="B7491" i="4"/>
  <c r="B7492" i="4"/>
  <c r="B7493" i="4"/>
  <c r="B7494" i="4"/>
  <c r="B7495" i="4"/>
  <c r="B7496" i="4"/>
  <c r="B7497" i="4"/>
  <c r="B7498" i="4"/>
  <c r="B7499" i="4"/>
  <c r="B7500" i="4"/>
  <c r="B7501" i="4"/>
  <c r="B7502" i="4"/>
  <c r="B7503" i="4"/>
  <c r="B7504" i="4"/>
  <c r="B7505" i="4"/>
  <c r="B7506" i="4"/>
  <c r="B7507" i="4"/>
  <c r="B7508" i="4"/>
  <c r="B7509" i="4"/>
  <c r="B7510" i="4"/>
  <c r="B7511" i="4"/>
  <c r="B7512" i="4"/>
  <c r="B7513" i="4"/>
  <c r="B7514" i="4"/>
  <c r="B7515" i="4"/>
  <c r="B7516" i="4"/>
  <c r="B7517" i="4"/>
  <c r="B7518" i="4"/>
  <c r="B7519" i="4"/>
  <c r="B7520" i="4"/>
  <c r="B7521" i="4"/>
  <c r="B7522" i="4"/>
  <c r="B7523" i="4"/>
  <c r="B7524" i="4"/>
  <c r="B7525" i="4"/>
  <c r="B7526" i="4"/>
  <c r="B7527" i="4"/>
  <c r="B7528" i="4"/>
  <c r="B7529" i="4"/>
  <c r="B7530" i="4"/>
  <c r="B7531" i="4"/>
  <c r="B7532" i="4"/>
  <c r="B7533" i="4"/>
  <c r="B7534" i="4"/>
  <c r="B7535" i="4"/>
  <c r="B7536" i="4"/>
  <c r="B7537" i="4"/>
  <c r="B7538" i="4"/>
  <c r="B7539" i="4"/>
  <c r="B7540" i="4"/>
  <c r="B7541" i="4"/>
  <c r="B7542" i="4"/>
  <c r="B7543" i="4"/>
  <c r="B7544" i="4"/>
  <c r="B7545" i="4"/>
  <c r="B7546" i="4"/>
  <c r="B7547" i="4"/>
  <c r="B7548" i="4"/>
  <c r="B7549" i="4"/>
  <c r="B7550" i="4"/>
  <c r="B7551" i="4"/>
  <c r="B7552" i="4"/>
  <c r="B7553" i="4"/>
  <c r="B7554" i="4"/>
  <c r="B7555" i="4"/>
  <c r="B7556" i="4"/>
  <c r="B7557" i="4"/>
  <c r="B7558" i="4"/>
  <c r="B7559" i="4"/>
  <c r="B7560" i="4"/>
  <c r="B7561" i="4"/>
  <c r="B7562" i="4"/>
  <c r="B7563" i="4"/>
  <c r="B7564" i="4"/>
  <c r="B7565" i="4"/>
  <c r="B7566" i="4"/>
  <c r="B7567" i="4"/>
  <c r="B7568" i="4"/>
  <c r="B7569" i="4"/>
  <c r="B7570" i="4"/>
  <c r="B7571" i="4"/>
  <c r="B7572" i="4"/>
  <c r="B7573" i="4"/>
  <c r="B7574" i="4"/>
  <c r="B7575" i="4"/>
  <c r="B7576" i="4"/>
  <c r="B7577" i="4"/>
  <c r="B7578" i="4"/>
  <c r="B7579" i="4"/>
  <c r="B7580" i="4"/>
  <c r="B7581" i="4"/>
  <c r="B7582" i="4"/>
  <c r="B7583" i="4"/>
  <c r="B7584" i="4"/>
  <c r="B7585" i="4"/>
  <c r="B7586" i="4"/>
  <c r="B7587" i="4"/>
  <c r="B7588" i="4"/>
  <c r="B7589" i="4"/>
  <c r="B7590" i="4"/>
  <c r="B7591" i="4"/>
  <c r="B7592" i="4"/>
  <c r="B7593" i="4"/>
  <c r="B7594" i="4"/>
  <c r="B7595" i="4"/>
  <c r="B7596" i="4"/>
  <c r="B7597" i="4"/>
  <c r="B7598" i="4"/>
  <c r="B7599" i="4"/>
  <c r="B7600" i="4"/>
  <c r="B7601" i="4"/>
  <c r="B7602" i="4"/>
  <c r="B7603" i="4"/>
  <c r="B7604" i="4"/>
  <c r="B7605" i="4"/>
  <c r="B7606" i="4"/>
  <c r="B7607" i="4"/>
  <c r="B7608" i="4"/>
  <c r="B7609" i="4"/>
  <c r="B7610" i="4"/>
  <c r="B7611" i="4"/>
  <c r="B7612" i="4"/>
  <c r="B7613" i="4"/>
  <c r="B7614" i="4"/>
  <c r="B7615" i="4"/>
  <c r="B7616" i="4"/>
  <c r="B7617" i="4"/>
  <c r="B7618" i="4"/>
  <c r="B7619" i="4"/>
  <c r="B7620" i="4"/>
  <c r="B7621" i="4"/>
  <c r="B7622" i="4"/>
  <c r="B7623" i="4"/>
  <c r="B7624" i="4"/>
  <c r="B7625" i="4"/>
  <c r="B7626" i="4"/>
  <c r="B7627" i="4"/>
  <c r="B7628" i="4"/>
  <c r="B7629" i="4"/>
  <c r="B7630" i="4"/>
  <c r="B7631" i="4"/>
  <c r="B7632" i="4"/>
  <c r="B7633" i="4"/>
  <c r="B7634" i="4"/>
  <c r="B7635" i="4"/>
  <c r="B7636" i="4"/>
  <c r="B7637" i="4"/>
  <c r="B7638" i="4"/>
  <c r="B7639" i="4"/>
  <c r="B7640" i="4"/>
  <c r="B7641" i="4"/>
  <c r="B7642" i="4"/>
  <c r="B7643" i="4"/>
  <c r="B7644" i="4"/>
  <c r="B7645" i="4"/>
  <c r="B7646" i="4"/>
  <c r="B7647" i="4"/>
  <c r="B7648" i="4"/>
  <c r="B7649" i="4"/>
  <c r="B7650" i="4"/>
  <c r="B7651" i="4"/>
  <c r="B7652" i="4"/>
  <c r="B7653" i="4"/>
  <c r="B7654" i="4"/>
  <c r="B7655" i="4"/>
  <c r="B7656" i="4"/>
  <c r="B7657" i="4"/>
  <c r="B7658" i="4"/>
  <c r="B7659" i="4"/>
  <c r="B7660" i="4"/>
  <c r="B7661" i="4"/>
  <c r="B7662" i="4"/>
  <c r="B7663" i="4"/>
  <c r="B7664" i="4"/>
  <c r="B7665" i="4"/>
  <c r="B7666" i="4"/>
  <c r="B7667" i="4"/>
  <c r="B7668" i="4"/>
  <c r="B7669" i="4"/>
  <c r="B7670" i="4"/>
  <c r="B7671" i="4"/>
  <c r="B7672" i="4"/>
  <c r="B7673" i="4"/>
  <c r="B7674" i="4"/>
  <c r="B7675" i="4"/>
  <c r="B7676" i="4"/>
  <c r="B7677" i="4"/>
  <c r="B7678" i="4"/>
  <c r="B7679" i="4"/>
  <c r="B7680" i="4"/>
  <c r="B7681" i="4"/>
  <c r="B7682" i="4"/>
  <c r="B7683" i="4"/>
  <c r="B7684" i="4"/>
  <c r="B7685" i="4"/>
  <c r="B7686" i="4"/>
  <c r="B7687" i="4"/>
  <c r="B7688" i="4"/>
  <c r="B7689" i="4"/>
  <c r="B7690" i="4"/>
  <c r="B7691" i="4"/>
  <c r="B7692" i="4"/>
  <c r="B7693" i="4"/>
  <c r="B7694" i="4"/>
  <c r="B7695" i="4"/>
  <c r="B7696" i="4"/>
  <c r="B7697" i="4"/>
  <c r="B7698" i="4"/>
  <c r="B7699" i="4"/>
  <c r="B7700" i="4"/>
  <c r="B7701" i="4"/>
  <c r="B7702" i="4"/>
  <c r="B7703" i="4"/>
  <c r="B7704" i="4"/>
  <c r="B7705" i="4"/>
  <c r="B7706" i="4"/>
  <c r="B7707" i="4"/>
  <c r="B7708" i="4"/>
  <c r="B7709" i="4"/>
  <c r="B7710" i="4"/>
  <c r="B7711" i="4"/>
  <c r="B7712" i="4"/>
  <c r="B7713" i="4"/>
  <c r="B7714" i="4"/>
  <c r="B7715" i="4"/>
  <c r="B7716" i="4"/>
  <c r="B7717" i="4"/>
  <c r="B7718" i="4"/>
  <c r="B7719" i="4"/>
  <c r="B7720" i="4"/>
  <c r="B7721" i="4"/>
  <c r="B7722" i="4"/>
  <c r="B7723" i="4"/>
  <c r="B7724" i="4"/>
  <c r="B7725" i="4"/>
  <c r="B7726" i="4"/>
  <c r="B7727" i="4"/>
  <c r="B7728" i="4"/>
  <c r="B7729" i="4"/>
  <c r="B7730" i="4"/>
  <c r="B7731" i="4"/>
  <c r="B7732" i="4"/>
  <c r="B7733" i="4"/>
  <c r="B7734" i="4"/>
  <c r="B7735" i="4"/>
  <c r="B7736" i="4"/>
  <c r="B7737" i="4"/>
  <c r="B7738" i="4"/>
  <c r="B7739" i="4"/>
  <c r="B7740" i="4"/>
  <c r="B7741" i="4"/>
  <c r="B7742" i="4"/>
  <c r="B7743" i="4"/>
  <c r="B7744" i="4"/>
  <c r="B7745" i="4"/>
  <c r="B7746" i="4"/>
  <c r="B7747" i="4"/>
  <c r="B7748" i="4"/>
  <c r="B7749" i="4"/>
  <c r="B7750" i="4"/>
  <c r="B7751" i="4"/>
  <c r="B7752" i="4"/>
  <c r="B7753" i="4"/>
  <c r="B7754" i="4"/>
  <c r="B7755" i="4"/>
  <c r="B7756" i="4"/>
  <c r="B7757" i="4"/>
  <c r="B7758" i="4"/>
  <c r="B7759" i="4"/>
  <c r="B7760" i="4"/>
  <c r="B7761" i="4"/>
  <c r="B7762" i="4"/>
  <c r="B7763" i="4"/>
  <c r="B7764" i="4"/>
  <c r="B7765" i="4"/>
  <c r="B7766" i="4"/>
  <c r="B7767" i="4"/>
  <c r="B7768" i="4"/>
  <c r="B7769" i="4"/>
  <c r="B7770" i="4"/>
  <c r="B7771" i="4"/>
  <c r="B7772" i="4"/>
  <c r="B7773" i="4"/>
  <c r="B7774" i="4"/>
  <c r="B7775" i="4"/>
  <c r="B7776" i="4"/>
  <c r="B7777" i="4"/>
  <c r="B7778" i="4"/>
  <c r="B7779" i="4"/>
  <c r="B7780" i="4"/>
  <c r="B7781" i="4"/>
  <c r="B7782" i="4"/>
  <c r="B7783" i="4"/>
  <c r="B7784" i="4"/>
  <c r="B7785" i="4"/>
  <c r="B7786" i="4"/>
  <c r="B7787" i="4"/>
  <c r="B7788" i="4"/>
  <c r="B7789" i="4"/>
  <c r="B7790" i="4"/>
  <c r="B7791" i="4"/>
  <c r="B7792" i="4"/>
  <c r="B7793" i="4"/>
  <c r="B7794" i="4"/>
  <c r="B7795" i="4"/>
  <c r="B7796" i="4"/>
  <c r="B7797" i="4"/>
  <c r="B7798" i="4"/>
  <c r="B7799" i="4"/>
  <c r="B7800" i="4"/>
  <c r="B7801" i="4"/>
  <c r="B7802" i="4"/>
  <c r="B7803" i="4"/>
  <c r="B7804" i="4"/>
  <c r="B7805" i="4"/>
  <c r="B7806" i="4"/>
  <c r="B7807" i="4"/>
  <c r="B7808" i="4"/>
  <c r="B7809" i="4"/>
  <c r="B7810" i="4"/>
  <c r="B7811" i="4"/>
  <c r="B7812" i="4"/>
  <c r="B7813" i="4"/>
  <c r="B7814" i="4"/>
  <c r="B7815" i="4"/>
  <c r="B7816" i="4"/>
  <c r="B7817" i="4"/>
  <c r="B7818" i="4"/>
  <c r="B7819" i="4"/>
  <c r="B7820" i="4"/>
  <c r="B7821" i="4"/>
  <c r="B7822" i="4"/>
  <c r="B7823" i="4"/>
  <c r="B7824" i="4"/>
  <c r="B7825" i="4"/>
  <c r="B7826" i="4"/>
  <c r="B7827" i="4"/>
  <c r="B7828" i="4"/>
  <c r="B7829" i="4"/>
  <c r="B7830" i="4"/>
  <c r="B7831" i="4"/>
  <c r="B7832" i="4"/>
  <c r="B7833" i="4"/>
  <c r="B7834" i="4"/>
  <c r="B7835" i="4"/>
  <c r="B7836" i="4"/>
  <c r="B7837" i="4"/>
  <c r="B7838" i="4"/>
  <c r="B7839" i="4"/>
  <c r="B7840" i="4"/>
  <c r="B7841" i="4"/>
  <c r="B7842" i="4"/>
  <c r="B7843" i="4"/>
  <c r="B7844" i="4"/>
  <c r="B7845" i="4"/>
  <c r="B7846" i="4"/>
  <c r="B7847" i="4"/>
  <c r="B7848" i="4"/>
  <c r="B7849" i="4"/>
  <c r="B7850" i="4"/>
  <c r="B7851" i="4"/>
  <c r="B7852" i="4"/>
  <c r="B7853" i="4"/>
  <c r="B7854" i="4"/>
  <c r="B7855" i="4"/>
  <c r="B7856" i="4"/>
  <c r="B7857" i="4"/>
  <c r="B7858" i="4"/>
  <c r="B7859" i="4"/>
  <c r="B7860" i="4"/>
  <c r="B7861" i="4"/>
  <c r="B7862" i="4"/>
  <c r="B7863" i="4"/>
  <c r="B7864" i="4"/>
  <c r="B7865" i="4"/>
  <c r="B7866" i="4"/>
  <c r="B7867" i="4"/>
  <c r="B7868" i="4"/>
  <c r="B7869" i="4"/>
  <c r="B7870" i="4"/>
  <c r="B7871" i="4"/>
  <c r="B7872" i="4"/>
  <c r="B7873" i="4"/>
  <c r="B7874" i="4"/>
  <c r="B7875" i="4"/>
  <c r="B7876" i="4"/>
  <c r="B7877" i="4"/>
  <c r="B7878" i="4"/>
  <c r="B7879" i="4"/>
  <c r="B7880" i="4"/>
  <c r="B7881" i="4"/>
  <c r="B7882" i="4"/>
  <c r="B7883" i="4"/>
  <c r="B7884" i="4"/>
  <c r="B7885" i="4"/>
  <c r="B7886" i="4"/>
  <c r="B7887" i="4"/>
  <c r="B7888" i="4"/>
  <c r="B7889" i="4"/>
  <c r="B7890" i="4"/>
  <c r="B7891" i="4"/>
  <c r="B7892" i="4"/>
  <c r="B7893" i="4"/>
  <c r="B7894" i="4"/>
  <c r="B7895" i="4"/>
  <c r="B7896" i="4"/>
  <c r="B7897" i="4"/>
  <c r="B7898" i="4"/>
  <c r="B7899" i="4"/>
  <c r="B7900" i="4"/>
  <c r="B7901" i="4"/>
  <c r="B7902" i="4"/>
  <c r="B7903" i="4"/>
  <c r="B7904" i="4"/>
  <c r="B7905" i="4"/>
  <c r="B7906" i="4"/>
  <c r="B7907" i="4"/>
  <c r="B7908" i="4"/>
  <c r="B7909" i="4"/>
  <c r="B7910" i="4"/>
  <c r="B7911" i="4"/>
  <c r="B7912" i="4"/>
  <c r="B7913" i="4"/>
  <c r="B7914" i="4"/>
  <c r="B7915" i="4"/>
  <c r="B7916" i="4"/>
  <c r="B7917" i="4"/>
  <c r="B7918" i="4"/>
  <c r="B7919" i="4"/>
  <c r="B7920" i="4"/>
  <c r="B7921" i="4"/>
  <c r="B7922" i="4"/>
  <c r="B7923" i="4"/>
  <c r="B7924" i="4"/>
  <c r="B7925" i="4"/>
  <c r="B7926" i="4"/>
  <c r="B7927" i="4"/>
  <c r="B7928" i="4"/>
  <c r="B7929" i="4"/>
  <c r="B7930" i="4"/>
  <c r="B7931" i="4"/>
  <c r="B7932" i="4"/>
  <c r="B7933" i="4"/>
  <c r="B7934" i="4"/>
  <c r="B7935" i="4"/>
  <c r="B7936" i="4"/>
  <c r="B7937" i="4"/>
  <c r="B7938" i="4"/>
  <c r="B7939" i="4"/>
  <c r="B7940" i="4"/>
  <c r="B7941" i="4"/>
  <c r="B7942" i="4"/>
  <c r="B7943" i="4"/>
  <c r="B7944" i="4"/>
  <c r="B7945" i="4"/>
  <c r="B7946" i="4"/>
  <c r="B7947" i="4"/>
  <c r="B7948" i="4"/>
  <c r="B7949" i="4"/>
  <c r="B7950" i="4"/>
  <c r="B7951" i="4"/>
  <c r="B7952" i="4"/>
  <c r="B7953" i="4"/>
  <c r="B7954" i="4"/>
  <c r="B7955" i="4"/>
  <c r="B7956" i="4"/>
  <c r="B7957" i="4"/>
  <c r="B7958" i="4"/>
  <c r="B7959" i="4"/>
  <c r="B7960" i="4"/>
  <c r="B7961" i="4"/>
  <c r="B7962" i="4"/>
  <c r="B7963" i="4"/>
  <c r="B7964" i="4"/>
  <c r="B7965" i="4"/>
  <c r="B7966" i="4"/>
  <c r="B7967" i="4"/>
  <c r="B7968" i="4"/>
  <c r="B7969" i="4"/>
  <c r="B7970" i="4"/>
  <c r="B7971" i="4"/>
  <c r="B7972" i="4"/>
  <c r="B7973" i="4"/>
  <c r="B7974" i="4"/>
  <c r="B7975" i="4"/>
  <c r="B7976" i="4"/>
  <c r="B7977" i="4"/>
  <c r="B7978" i="4"/>
  <c r="B7979" i="4"/>
  <c r="B7980" i="4"/>
  <c r="B7981" i="4"/>
  <c r="B7982" i="4"/>
  <c r="B7983" i="4"/>
  <c r="B7984" i="4"/>
  <c r="B7985" i="4"/>
  <c r="B7986" i="4"/>
  <c r="B7987" i="4"/>
  <c r="B7988" i="4"/>
  <c r="B7989" i="4"/>
  <c r="B7990" i="4"/>
  <c r="B7991" i="4"/>
  <c r="B7992" i="4"/>
  <c r="B7993" i="4"/>
  <c r="B7994" i="4"/>
  <c r="B7995" i="4"/>
  <c r="B7996" i="4"/>
  <c r="B7997" i="4"/>
  <c r="B7998" i="4"/>
  <c r="B7999" i="4"/>
  <c r="B8000" i="4"/>
  <c r="B8001" i="4"/>
  <c r="B8002" i="4"/>
  <c r="B8003" i="4"/>
  <c r="B8004" i="4"/>
  <c r="B8005" i="4"/>
  <c r="B8006" i="4"/>
  <c r="B8007" i="4"/>
  <c r="B8008" i="4"/>
  <c r="B8009" i="4"/>
  <c r="B8010" i="4"/>
  <c r="B8011" i="4"/>
  <c r="B8012" i="4"/>
  <c r="B8013" i="4"/>
  <c r="B8014" i="4"/>
  <c r="B8015" i="4"/>
  <c r="B8016" i="4"/>
  <c r="B8017" i="4"/>
  <c r="B8018" i="4"/>
  <c r="B8019" i="4"/>
  <c r="B8020" i="4"/>
  <c r="B8021" i="4"/>
  <c r="B8022" i="4"/>
  <c r="B8023" i="4"/>
  <c r="B8024" i="4"/>
  <c r="B8025" i="4"/>
  <c r="B8026" i="4"/>
  <c r="B8027" i="4"/>
  <c r="B8028" i="4"/>
  <c r="B8029" i="4"/>
  <c r="B8030" i="4"/>
  <c r="B8031" i="4"/>
  <c r="B8032" i="4"/>
  <c r="B8033" i="4"/>
  <c r="B8034" i="4"/>
  <c r="B8035" i="4"/>
  <c r="B8036" i="4"/>
  <c r="B8037" i="4"/>
  <c r="B8038" i="4"/>
  <c r="B8039" i="4"/>
  <c r="B8040" i="4"/>
  <c r="B8041" i="4"/>
  <c r="B8042" i="4"/>
  <c r="B8043" i="4"/>
  <c r="B8044" i="4"/>
  <c r="B8045" i="4"/>
  <c r="B8046" i="4"/>
  <c r="B8047" i="4"/>
  <c r="B8048" i="4"/>
  <c r="B8049" i="4"/>
  <c r="B8050" i="4"/>
  <c r="B8051" i="4"/>
  <c r="B8052" i="4"/>
  <c r="B8053" i="4"/>
  <c r="B8054" i="4"/>
  <c r="B8055" i="4"/>
  <c r="B8056" i="4"/>
  <c r="B8057" i="4"/>
  <c r="B8058" i="4"/>
  <c r="B8059" i="4"/>
  <c r="B8060" i="4"/>
  <c r="B8061" i="4"/>
  <c r="B8062" i="4"/>
  <c r="B8063" i="4"/>
  <c r="B8064" i="4"/>
  <c r="B8065" i="4"/>
  <c r="B8066" i="4"/>
  <c r="B8067" i="4"/>
  <c r="B8068" i="4"/>
  <c r="B8069" i="4"/>
  <c r="B8070" i="4"/>
  <c r="B8071" i="4"/>
  <c r="B8072" i="4"/>
  <c r="B8073" i="4"/>
  <c r="B8074" i="4"/>
  <c r="B8075" i="4"/>
  <c r="B8076" i="4"/>
  <c r="B8077" i="4"/>
  <c r="B8078" i="4"/>
  <c r="B8079" i="4"/>
  <c r="B8080" i="4"/>
  <c r="B8081" i="4"/>
  <c r="B8082" i="4"/>
  <c r="B8083" i="4"/>
  <c r="B8084" i="4"/>
  <c r="B8085" i="4"/>
  <c r="B8086" i="4"/>
  <c r="B8087" i="4"/>
  <c r="B8088" i="4"/>
  <c r="B8089" i="4"/>
  <c r="B8090" i="4"/>
  <c r="B8091" i="4"/>
  <c r="B8092" i="4"/>
  <c r="B8093" i="4"/>
  <c r="B8094" i="4"/>
  <c r="B8095" i="4"/>
  <c r="B8096" i="4"/>
  <c r="B8097" i="4"/>
  <c r="B8098" i="4"/>
  <c r="B8099" i="4"/>
  <c r="B8100" i="4"/>
  <c r="B8101" i="4"/>
  <c r="B8102" i="4"/>
  <c r="B8103" i="4"/>
  <c r="B8104" i="4"/>
  <c r="B8105" i="4"/>
  <c r="B8106" i="4"/>
  <c r="B8107" i="4"/>
  <c r="B8108" i="4"/>
  <c r="B8109" i="4"/>
  <c r="B8110" i="4"/>
  <c r="B8111" i="4"/>
  <c r="B8112" i="4"/>
  <c r="B8113" i="4"/>
  <c r="B8114" i="4"/>
  <c r="B8115" i="4"/>
  <c r="B8116" i="4"/>
  <c r="B8117" i="4"/>
  <c r="B8118" i="4"/>
  <c r="B8119" i="4"/>
  <c r="B8120" i="4"/>
  <c r="B8121" i="4"/>
  <c r="B8122" i="4"/>
  <c r="B8123" i="4"/>
  <c r="B8124" i="4"/>
  <c r="B8125" i="4"/>
  <c r="B8126" i="4"/>
  <c r="B8127" i="4"/>
  <c r="B8128" i="4"/>
  <c r="B8129" i="4"/>
  <c r="B8130" i="4"/>
  <c r="B8131" i="4"/>
  <c r="B8132" i="4"/>
  <c r="B8133" i="4"/>
  <c r="B8134" i="4"/>
  <c r="B8135" i="4"/>
  <c r="B8136" i="4"/>
  <c r="B8137" i="4"/>
  <c r="B8138" i="4"/>
  <c r="B8139" i="4"/>
  <c r="B8140" i="4"/>
  <c r="B8141" i="4"/>
  <c r="B8142" i="4"/>
  <c r="B8143" i="4"/>
  <c r="B8144" i="4"/>
  <c r="B8145" i="4"/>
  <c r="B8146" i="4"/>
  <c r="B8147" i="4"/>
  <c r="B8148" i="4"/>
  <c r="B8149" i="4"/>
  <c r="B8150" i="4"/>
  <c r="B8151" i="4"/>
  <c r="B8152" i="4"/>
  <c r="B8153" i="4"/>
  <c r="B8154" i="4"/>
  <c r="B8155" i="4"/>
  <c r="B8156" i="4"/>
  <c r="B8157" i="4"/>
  <c r="B8158" i="4"/>
  <c r="B8159" i="4"/>
  <c r="B8160" i="4"/>
  <c r="B8161" i="4"/>
  <c r="B8162" i="4"/>
  <c r="B8163" i="4"/>
  <c r="B8164" i="4"/>
  <c r="B8165" i="4"/>
  <c r="B8166" i="4"/>
  <c r="B8167" i="4"/>
  <c r="B8168" i="4"/>
  <c r="B8169" i="4"/>
  <c r="B8170" i="4"/>
  <c r="B8171" i="4"/>
  <c r="B8172" i="4"/>
  <c r="B8173" i="4"/>
  <c r="B8174" i="4"/>
  <c r="B8175" i="4"/>
  <c r="B8176" i="4"/>
  <c r="B8177" i="4"/>
  <c r="B8178" i="4"/>
  <c r="B8179" i="4"/>
  <c r="B8180" i="4"/>
  <c r="B8181" i="4"/>
  <c r="B8182" i="4"/>
  <c r="B8183" i="4"/>
  <c r="B8184" i="4"/>
  <c r="B8185" i="4"/>
  <c r="B8186" i="4"/>
  <c r="B8187" i="4"/>
  <c r="B8188" i="4"/>
  <c r="B8189" i="4"/>
  <c r="B8190" i="4"/>
  <c r="B8191" i="4"/>
  <c r="B8192" i="4"/>
  <c r="B8193" i="4"/>
  <c r="B8194" i="4"/>
  <c r="B8195" i="4"/>
  <c r="B8196" i="4"/>
  <c r="B8197" i="4"/>
  <c r="B8198" i="4"/>
  <c r="B8199" i="4"/>
  <c r="B8200" i="4"/>
  <c r="B8201" i="4"/>
  <c r="B8202" i="4"/>
  <c r="B8203" i="4"/>
  <c r="B8204" i="4"/>
  <c r="B8205" i="4"/>
  <c r="B8206" i="4"/>
  <c r="B8207" i="4"/>
  <c r="B8208" i="4"/>
  <c r="B8209" i="4"/>
  <c r="B8210" i="4"/>
  <c r="B8211" i="4"/>
  <c r="B8212" i="4"/>
  <c r="B8213" i="4"/>
  <c r="B8214" i="4"/>
  <c r="B8215" i="4"/>
  <c r="B8216" i="4"/>
  <c r="B8217" i="4"/>
  <c r="B8218" i="4"/>
  <c r="B8219" i="4"/>
  <c r="B8220" i="4"/>
  <c r="B8221" i="4"/>
  <c r="B8222" i="4"/>
  <c r="B8223" i="4"/>
  <c r="B8224" i="4"/>
  <c r="B8225" i="4"/>
  <c r="B8226" i="4"/>
  <c r="B8227" i="4"/>
  <c r="B8228" i="4"/>
  <c r="B8229" i="4"/>
  <c r="B8230" i="4"/>
  <c r="B8231" i="4"/>
  <c r="B8232" i="4"/>
  <c r="B8233" i="4"/>
  <c r="B8234" i="4"/>
  <c r="B8235" i="4"/>
  <c r="B8236" i="4"/>
  <c r="B8237" i="4"/>
  <c r="B8238" i="4"/>
  <c r="B8239" i="4"/>
  <c r="B8240" i="4"/>
  <c r="B8241" i="4"/>
  <c r="B8242" i="4"/>
  <c r="B8243" i="4"/>
  <c r="B8244" i="4"/>
  <c r="B8245" i="4"/>
  <c r="B8246" i="4"/>
  <c r="B8247" i="4"/>
  <c r="B8248" i="4"/>
  <c r="B8249" i="4"/>
  <c r="B8250" i="4"/>
  <c r="B8251" i="4"/>
  <c r="B8252" i="4"/>
  <c r="B8253" i="4"/>
  <c r="B8254" i="4"/>
  <c r="B8255" i="4"/>
  <c r="B8256" i="4"/>
  <c r="B8257" i="4"/>
  <c r="B8258" i="4"/>
  <c r="B8259" i="4"/>
  <c r="B8260" i="4"/>
  <c r="B8261" i="4"/>
  <c r="B8262" i="4"/>
  <c r="B8263" i="4"/>
  <c r="B8264" i="4"/>
  <c r="B8265" i="4"/>
  <c r="B8266" i="4"/>
  <c r="B8267" i="4"/>
  <c r="B8268" i="4"/>
  <c r="B8269" i="4"/>
  <c r="B8270" i="4"/>
  <c r="B8271" i="4"/>
  <c r="B8272" i="4"/>
  <c r="B8273" i="4"/>
  <c r="B8274" i="4"/>
  <c r="B8275" i="4"/>
  <c r="B8276" i="4"/>
  <c r="B8277" i="4"/>
  <c r="B8278" i="4"/>
  <c r="B8279" i="4"/>
  <c r="B8280" i="4"/>
  <c r="B8281" i="4"/>
  <c r="B8282" i="4"/>
  <c r="B8283" i="4"/>
  <c r="B8284" i="4"/>
  <c r="B8285" i="4"/>
  <c r="B8286" i="4"/>
  <c r="B8287" i="4"/>
  <c r="B8288" i="4"/>
  <c r="B8289" i="4"/>
  <c r="B8290" i="4"/>
  <c r="B8291" i="4"/>
  <c r="B8292" i="4"/>
  <c r="B8293" i="4"/>
  <c r="B8294" i="4"/>
  <c r="B8295" i="4"/>
  <c r="B8296" i="4"/>
  <c r="B8297" i="4"/>
  <c r="B8298" i="4"/>
  <c r="B8299" i="4"/>
  <c r="B8300" i="4"/>
  <c r="B8301" i="4"/>
  <c r="B8302" i="4"/>
  <c r="B8303" i="4"/>
  <c r="B8304" i="4"/>
  <c r="B8305" i="4"/>
  <c r="B8306" i="4"/>
  <c r="B8307" i="4"/>
  <c r="B8308" i="4"/>
  <c r="B8309" i="4"/>
  <c r="B8310" i="4"/>
  <c r="B8311" i="4"/>
  <c r="B8312" i="4"/>
  <c r="B8313" i="4"/>
  <c r="B8314" i="4"/>
  <c r="B8315" i="4"/>
  <c r="B8316" i="4"/>
  <c r="B8317" i="4"/>
  <c r="B8318" i="4"/>
  <c r="B8319" i="4"/>
  <c r="B8320" i="4"/>
  <c r="B8321" i="4"/>
  <c r="B8322" i="4"/>
  <c r="B8323" i="4"/>
  <c r="B8324" i="4"/>
  <c r="B8325" i="4"/>
  <c r="B8326" i="4"/>
  <c r="B8327" i="4"/>
  <c r="B8328" i="4"/>
  <c r="B8329" i="4"/>
  <c r="B8330" i="4"/>
  <c r="B8331" i="4"/>
  <c r="B8332" i="4"/>
  <c r="B8333" i="4"/>
  <c r="B8334" i="4"/>
  <c r="B8335" i="4"/>
  <c r="B8336" i="4"/>
  <c r="B8337" i="4"/>
  <c r="B8338" i="4"/>
  <c r="B8339" i="4"/>
  <c r="B8340" i="4"/>
  <c r="B8341" i="4"/>
  <c r="B8342" i="4"/>
  <c r="B8343" i="4"/>
  <c r="B8344" i="4"/>
  <c r="B8345" i="4"/>
  <c r="B8346" i="4"/>
  <c r="B8347" i="4"/>
  <c r="B8348" i="4"/>
  <c r="B8349" i="4"/>
  <c r="B8350" i="4"/>
  <c r="B8351" i="4"/>
  <c r="B8352" i="4"/>
  <c r="B8353" i="4"/>
  <c r="B8354" i="4"/>
  <c r="B8355" i="4"/>
  <c r="B8356" i="4"/>
  <c r="B8357" i="4"/>
  <c r="B8358" i="4"/>
  <c r="B8359" i="4"/>
  <c r="B8360" i="4"/>
  <c r="B8361" i="4"/>
  <c r="B8362" i="4"/>
  <c r="B8363" i="4"/>
  <c r="B8364" i="4"/>
  <c r="B8365" i="4"/>
  <c r="B8366" i="4"/>
  <c r="B8367" i="4"/>
  <c r="B8368" i="4"/>
  <c r="B8369" i="4"/>
  <c r="B8370" i="4"/>
  <c r="B8371" i="4"/>
  <c r="B8372" i="4"/>
  <c r="B8373" i="4"/>
  <c r="B8374" i="4"/>
  <c r="B8375" i="4"/>
  <c r="B8376" i="4"/>
  <c r="B8377" i="4"/>
  <c r="B8378" i="4"/>
  <c r="B8379" i="4"/>
  <c r="B8380" i="4"/>
  <c r="B8381" i="4"/>
  <c r="B8382" i="4"/>
  <c r="B8383" i="4"/>
  <c r="B8384" i="4"/>
  <c r="B8385" i="4"/>
  <c r="B8386" i="4"/>
  <c r="B8387" i="4"/>
  <c r="B8388" i="4"/>
  <c r="B8389" i="4"/>
  <c r="B8390" i="4"/>
  <c r="B8391" i="4"/>
  <c r="B8392" i="4"/>
  <c r="B8393" i="4"/>
  <c r="B8394" i="4"/>
  <c r="B8395" i="4"/>
  <c r="B8396" i="4"/>
  <c r="B8397" i="4"/>
  <c r="B8398" i="4"/>
  <c r="B8399" i="4"/>
  <c r="B8400" i="4"/>
  <c r="B8401" i="4"/>
  <c r="B8402" i="4"/>
  <c r="B8403" i="4"/>
  <c r="B8404" i="4"/>
  <c r="B8405" i="4"/>
  <c r="B8406" i="4"/>
  <c r="B8407" i="4"/>
  <c r="B8408" i="4"/>
  <c r="B8409" i="4"/>
  <c r="B8410" i="4"/>
  <c r="B8411" i="4"/>
  <c r="B8412" i="4"/>
  <c r="B8413" i="4"/>
  <c r="B8414" i="4"/>
  <c r="B8415" i="4"/>
  <c r="B8416" i="4"/>
  <c r="B8417" i="4"/>
  <c r="B8418" i="4"/>
  <c r="B8419" i="4"/>
  <c r="B8420" i="4"/>
  <c r="B8421" i="4"/>
  <c r="B8422" i="4"/>
  <c r="B8423" i="4"/>
  <c r="B8424" i="4"/>
  <c r="B8425" i="4"/>
  <c r="B8426" i="4"/>
  <c r="B8427" i="4"/>
  <c r="B8428" i="4"/>
  <c r="B8429" i="4"/>
  <c r="B8430" i="4"/>
  <c r="B8431" i="4"/>
  <c r="B8432" i="4"/>
  <c r="B8433" i="4"/>
  <c r="B8434" i="4"/>
  <c r="B8435" i="4"/>
  <c r="B8436" i="4"/>
  <c r="B8437" i="4"/>
  <c r="B8438" i="4"/>
  <c r="B8439" i="4"/>
  <c r="B8440" i="4"/>
  <c r="B8441" i="4"/>
  <c r="B8442" i="4"/>
  <c r="B8443" i="4"/>
  <c r="B8444" i="4"/>
  <c r="B8445" i="4"/>
  <c r="B8446" i="4"/>
  <c r="B8447" i="4"/>
  <c r="B8448" i="4"/>
  <c r="B8449" i="4"/>
  <c r="B8450" i="4"/>
  <c r="B8451" i="4"/>
  <c r="B8452" i="4"/>
  <c r="B8453" i="4"/>
  <c r="B8454" i="4"/>
  <c r="B8455" i="4"/>
  <c r="B8456" i="4"/>
  <c r="B8457" i="4"/>
  <c r="B8458" i="4"/>
  <c r="B8459" i="4"/>
  <c r="B8460" i="4"/>
  <c r="B8461" i="4"/>
  <c r="B8462" i="4"/>
  <c r="B8463" i="4"/>
  <c r="B8464" i="4"/>
  <c r="B8465" i="4"/>
  <c r="B8466" i="4"/>
  <c r="B8467" i="4"/>
  <c r="B8468" i="4"/>
  <c r="B8469" i="4"/>
  <c r="B8470" i="4"/>
  <c r="B8471" i="4"/>
  <c r="B8472" i="4"/>
  <c r="B8473" i="4"/>
  <c r="B8474" i="4"/>
  <c r="B8475" i="4"/>
  <c r="B8476" i="4"/>
  <c r="B8477" i="4"/>
  <c r="B8478" i="4"/>
  <c r="B8479" i="4"/>
  <c r="B8480" i="4"/>
  <c r="B8481" i="4"/>
  <c r="B8482" i="4"/>
  <c r="B8483" i="4"/>
  <c r="B8484" i="4"/>
  <c r="B8485" i="4"/>
  <c r="B8486" i="4"/>
  <c r="B8487" i="4"/>
  <c r="B8488" i="4"/>
  <c r="B8489" i="4"/>
  <c r="B8490" i="4"/>
  <c r="B8491" i="4"/>
  <c r="B8492" i="4"/>
  <c r="B8493" i="4"/>
  <c r="B8494" i="4"/>
  <c r="B8495" i="4"/>
  <c r="B8496" i="4"/>
  <c r="B8497" i="4"/>
  <c r="B8498" i="4"/>
  <c r="B8499" i="4"/>
  <c r="B8500" i="4"/>
  <c r="B8501" i="4"/>
  <c r="B8502" i="4"/>
  <c r="B8503" i="4"/>
  <c r="B8504" i="4"/>
  <c r="B8505" i="4"/>
  <c r="B8506" i="4"/>
  <c r="B8507" i="4"/>
  <c r="B8508" i="4"/>
  <c r="B8509" i="4"/>
  <c r="B8510" i="4"/>
  <c r="B8511" i="4"/>
  <c r="B8512" i="4"/>
  <c r="B8513" i="4"/>
  <c r="B8514" i="4"/>
  <c r="B8515" i="4"/>
  <c r="B8516" i="4"/>
  <c r="B8517" i="4"/>
  <c r="B8518" i="4"/>
  <c r="B8519" i="4"/>
  <c r="B8520" i="4"/>
  <c r="B8521" i="4"/>
  <c r="B8522" i="4"/>
  <c r="B8523" i="4"/>
  <c r="B8524" i="4"/>
  <c r="B8525" i="4"/>
  <c r="B8526" i="4"/>
  <c r="B8527" i="4"/>
  <c r="B8528" i="4"/>
  <c r="B8529" i="4"/>
  <c r="B8530" i="4"/>
  <c r="B8531" i="4"/>
  <c r="B8532" i="4"/>
  <c r="B8533" i="4"/>
  <c r="B8534" i="4"/>
  <c r="B8535" i="4"/>
  <c r="B8536" i="4"/>
  <c r="B8537" i="4"/>
  <c r="B8538" i="4"/>
  <c r="B8539" i="4"/>
  <c r="B8540" i="4"/>
  <c r="B8541" i="4"/>
  <c r="B8542" i="4"/>
  <c r="B8543" i="4"/>
  <c r="B8544" i="4"/>
  <c r="B8545" i="4"/>
  <c r="B8546" i="4"/>
  <c r="B8547" i="4"/>
  <c r="B8548" i="4"/>
  <c r="B8549" i="4"/>
  <c r="B8550" i="4"/>
  <c r="B8551" i="4"/>
  <c r="B8552" i="4"/>
  <c r="B8553" i="4"/>
  <c r="B8554" i="4"/>
  <c r="B8555" i="4"/>
  <c r="B8556" i="4"/>
  <c r="B8557" i="4"/>
  <c r="B8558" i="4"/>
  <c r="B8559" i="4"/>
  <c r="B8560" i="4"/>
  <c r="B8561" i="4"/>
  <c r="B8562" i="4"/>
  <c r="B8563" i="4"/>
  <c r="B8564" i="4"/>
  <c r="B8565" i="4"/>
  <c r="B8566" i="4"/>
  <c r="B8567" i="4"/>
  <c r="B8568" i="4"/>
  <c r="B8569" i="4"/>
  <c r="B8570" i="4"/>
  <c r="B8571" i="4"/>
  <c r="B8572" i="4"/>
  <c r="B8573" i="4"/>
  <c r="B8574" i="4"/>
  <c r="B8575" i="4"/>
  <c r="B8576" i="4"/>
  <c r="B8577" i="4"/>
  <c r="B8578" i="4"/>
  <c r="B8579" i="4"/>
  <c r="B8580" i="4"/>
  <c r="B8581" i="4"/>
  <c r="B8582" i="4"/>
  <c r="B8583" i="4"/>
  <c r="B8584" i="4"/>
  <c r="B8585" i="4"/>
  <c r="B8586" i="4"/>
  <c r="B8587" i="4"/>
  <c r="B8588" i="4"/>
  <c r="B8589" i="4"/>
  <c r="B8590" i="4"/>
  <c r="B8591" i="4"/>
  <c r="B8592" i="4"/>
  <c r="B8593" i="4"/>
  <c r="B8594" i="4"/>
  <c r="B8595" i="4"/>
  <c r="B8596" i="4"/>
  <c r="B8597" i="4"/>
  <c r="B8598" i="4"/>
  <c r="B8599" i="4"/>
  <c r="B8600" i="4"/>
  <c r="B8601" i="4"/>
  <c r="B8602" i="4"/>
  <c r="B8603" i="4"/>
  <c r="B8604" i="4"/>
  <c r="B8605" i="4"/>
  <c r="B8606" i="4"/>
  <c r="B8607" i="4"/>
  <c r="B8608" i="4"/>
  <c r="B8609" i="4"/>
  <c r="B8610" i="4"/>
  <c r="B8611" i="4"/>
  <c r="B8612" i="4"/>
  <c r="B8613" i="4"/>
  <c r="B8614" i="4"/>
  <c r="B8615" i="4"/>
  <c r="B8616" i="4"/>
  <c r="B8617" i="4"/>
  <c r="B8618" i="4"/>
  <c r="B8619" i="4"/>
  <c r="B8620" i="4"/>
  <c r="B8621" i="4"/>
  <c r="B8622" i="4"/>
  <c r="B8623" i="4"/>
  <c r="B8624" i="4"/>
  <c r="B8625" i="4"/>
  <c r="B8626" i="4"/>
  <c r="B8627" i="4"/>
  <c r="B8628" i="4"/>
  <c r="B8629" i="4"/>
  <c r="B8630" i="4"/>
  <c r="B8631" i="4"/>
  <c r="B8632" i="4"/>
  <c r="B8633" i="4"/>
  <c r="B8634" i="4"/>
  <c r="B8635" i="4"/>
  <c r="B8636" i="4"/>
  <c r="B8637" i="4"/>
  <c r="B8638" i="4"/>
  <c r="B8639" i="4"/>
  <c r="B8640" i="4"/>
  <c r="B8641" i="4"/>
  <c r="B8642" i="4"/>
  <c r="B8643" i="4"/>
  <c r="B8644" i="4"/>
  <c r="B8645" i="4"/>
  <c r="B8646" i="4"/>
  <c r="B8647" i="4"/>
  <c r="B8648" i="4"/>
  <c r="B8649" i="4"/>
  <c r="B8650" i="4"/>
  <c r="B8651" i="4"/>
  <c r="B8652" i="4"/>
  <c r="B8653" i="4"/>
  <c r="B8654" i="4"/>
  <c r="B8655" i="4"/>
  <c r="B8656" i="4"/>
  <c r="B8657" i="4"/>
  <c r="B8658" i="4"/>
  <c r="B8659" i="4"/>
  <c r="B8660" i="4"/>
  <c r="B8661" i="4"/>
  <c r="B8662" i="4"/>
  <c r="B8663" i="4"/>
  <c r="B8664" i="4"/>
  <c r="B8665" i="4"/>
  <c r="B8666" i="4"/>
  <c r="B8667" i="4"/>
  <c r="B8668" i="4"/>
  <c r="B8669" i="4"/>
  <c r="B8670" i="4"/>
  <c r="B8671" i="4"/>
  <c r="B8672" i="4"/>
  <c r="B8673" i="4"/>
  <c r="B8674" i="4"/>
  <c r="B8675" i="4"/>
  <c r="B8676" i="4"/>
  <c r="B8677" i="4"/>
  <c r="B8678" i="4"/>
  <c r="B8679" i="4"/>
  <c r="B8680" i="4"/>
  <c r="B8681" i="4"/>
  <c r="B8682" i="4"/>
  <c r="B8683" i="4"/>
  <c r="B8684" i="4"/>
  <c r="B8685" i="4"/>
  <c r="B8686" i="4"/>
  <c r="B8687" i="4"/>
  <c r="B8688" i="4"/>
  <c r="B8689" i="4"/>
  <c r="B8690" i="4"/>
  <c r="B8691" i="4"/>
  <c r="B8692" i="4"/>
  <c r="B8693" i="4"/>
  <c r="B8694" i="4"/>
  <c r="B8695" i="4"/>
  <c r="B8696" i="4"/>
  <c r="B8697" i="4"/>
  <c r="B8698" i="4"/>
  <c r="B8699" i="4"/>
  <c r="B8700" i="4"/>
  <c r="B8701" i="4"/>
  <c r="B8702" i="4"/>
  <c r="B8703" i="4"/>
  <c r="B8704" i="4"/>
  <c r="B8705" i="4"/>
  <c r="B8706" i="4"/>
  <c r="B8707" i="4"/>
  <c r="B8708" i="4"/>
  <c r="B8709" i="4"/>
  <c r="B8710" i="4"/>
  <c r="B8711" i="4"/>
  <c r="B8712" i="4"/>
  <c r="B8713" i="4"/>
  <c r="B8714" i="4"/>
  <c r="B8715" i="4"/>
  <c r="B8716" i="4"/>
  <c r="B8717" i="4"/>
  <c r="B8718" i="4"/>
  <c r="B8719" i="4"/>
  <c r="B8720" i="4"/>
  <c r="B8721" i="4"/>
  <c r="B8722" i="4"/>
  <c r="B8723" i="4"/>
  <c r="B8724" i="4"/>
  <c r="B8725" i="4"/>
  <c r="B8726" i="4"/>
  <c r="B8727" i="4"/>
  <c r="B8728" i="4"/>
  <c r="B8729" i="4"/>
  <c r="B8730" i="4"/>
  <c r="B8731" i="4"/>
  <c r="B8732" i="4"/>
  <c r="B8733" i="4"/>
  <c r="B8734" i="4"/>
  <c r="B8735" i="4"/>
  <c r="B8736" i="4"/>
  <c r="B8737" i="4"/>
  <c r="B8738" i="4"/>
  <c r="B8739" i="4"/>
  <c r="B8740" i="4"/>
  <c r="B8741" i="4"/>
  <c r="B8742" i="4"/>
  <c r="B8743" i="4"/>
  <c r="B8744" i="4"/>
  <c r="B8745" i="4"/>
  <c r="B8746" i="4"/>
  <c r="B8747" i="4"/>
  <c r="B8748" i="4"/>
  <c r="B8749" i="4"/>
  <c r="B8750" i="4"/>
  <c r="B8751" i="4"/>
  <c r="B8752" i="4"/>
  <c r="B8753" i="4"/>
  <c r="B8754" i="4"/>
  <c r="B8755" i="4"/>
  <c r="B8756" i="4"/>
  <c r="B8757" i="4"/>
  <c r="B8758" i="4"/>
  <c r="B8759" i="4"/>
  <c r="B8760" i="4"/>
  <c r="B8761" i="4"/>
  <c r="B2" i="4"/>
  <c r="AB10" i="4" l="1"/>
  <c r="AB11" i="4" s="1"/>
  <c r="AB14" i="4"/>
  <c r="AB15" i="4" s="1"/>
  <c r="J8189" i="4"/>
  <c r="R8189" i="4"/>
  <c r="J8761" i="4"/>
  <c r="R8761" i="4"/>
  <c r="J8753" i="4"/>
  <c r="R8753" i="4"/>
  <c r="J8745" i="4"/>
  <c r="R8745" i="4"/>
  <c r="J8733" i="4"/>
  <c r="R8733" i="4"/>
  <c r="J8721" i="4"/>
  <c r="R8721" i="4"/>
  <c r="J8709" i="4"/>
  <c r="R8709" i="4"/>
  <c r="J8697" i="4"/>
  <c r="R8697" i="4"/>
  <c r="J8689" i="4"/>
  <c r="R8689" i="4"/>
  <c r="J8677" i="4"/>
  <c r="R8677" i="4"/>
  <c r="J8665" i="4"/>
  <c r="R8665" i="4"/>
  <c r="J8653" i="4"/>
  <c r="R8653" i="4"/>
  <c r="J8641" i="4"/>
  <c r="R8641" i="4"/>
  <c r="J8625" i="4"/>
  <c r="R8625" i="4"/>
  <c r="J8617" i="4"/>
  <c r="R8617" i="4"/>
  <c r="J8601" i="4"/>
  <c r="R8601" i="4"/>
  <c r="J8589" i="4"/>
  <c r="R8589" i="4"/>
  <c r="J8577" i="4"/>
  <c r="R8577" i="4"/>
  <c r="J8565" i="4"/>
  <c r="R8565" i="4"/>
  <c r="J8553" i="4"/>
  <c r="R8553" i="4"/>
  <c r="J8545" i="4"/>
  <c r="R8545" i="4"/>
  <c r="J8533" i="4"/>
  <c r="R8533" i="4"/>
  <c r="J8521" i="4"/>
  <c r="R8521" i="4"/>
  <c r="J8509" i="4"/>
  <c r="R8509" i="4"/>
  <c r="J8497" i="4"/>
  <c r="R8497" i="4"/>
  <c r="J8485" i="4"/>
  <c r="R8485" i="4"/>
  <c r="J8481" i="4"/>
  <c r="R8481" i="4"/>
  <c r="J8469" i="4"/>
  <c r="R8469" i="4"/>
  <c r="J8457" i="4"/>
  <c r="R8457" i="4"/>
  <c r="J8445" i="4"/>
  <c r="R8445" i="4"/>
  <c r="J8433" i="4"/>
  <c r="R8433" i="4"/>
  <c r="J8421" i="4"/>
  <c r="R8421" i="4"/>
  <c r="J8413" i="4"/>
  <c r="R8413" i="4"/>
  <c r="J8401" i="4"/>
  <c r="R8401" i="4"/>
  <c r="J8389" i="4"/>
  <c r="R8389" i="4"/>
  <c r="J8385" i="4"/>
  <c r="R8385" i="4"/>
  <c r="J8373" i="4"/>
  <c r="R8373" i="4"/>
  <c r="J8361" i="4"/>
  <c r="R8361" i="4"/>
  <c r="J8349" i="4"/>
  <c r="R8349" i="4"/>
  <c r="J8337" i="4"/>
  <c r="R8337" i="4"/>
  <c r="J8329" i="4"/>
  <c r="R8329" i="4"/>
  <c r="J8317" i="4"/>
  <c r="R8317" i="4"/>
  <c r="J8305" i="4"/>
  <c r="R8305" i="4"/>
  <c r="J8293" i="4"/>
  <c r="R8293" i="4"/>
  <c r="J8289" i="4"/>
  <c r="R8289" i="4"/>
  <c r="J8277" i="4"/>
  <c r="R8277" i="4"/>
  <c r="J8265" i="4"/>
  <c r="R8265" i="4"/>
  <c r="J8253" i="4"/>
  <c r="R8253" i="4"/>
  <c r="J8245" i="4"/>
  <c r="R8245" i="4"/>
  <c r="J8233" i="4"/>
  <c r="R8233" i="4"/>
  <c r="J8225" i="4"/>
  <c r="R8225" i="4"/>
  <c r="J8213" i="4"/>
  <c r="R8213" i="4"/>
  <c r="J8193" i="4"/>
  <c r="R8193" i="4"/>
  <c r="J8760" i="4"/>
  <c r="R8760" i="4"/>
  <c r="J8756" i="4"/>
  <c r="R8756" i="4"/>
  <c r="J8752" i="4"/>
  <c r="R8752" i="4"/>
  <c r="J8748" i="4"/>
  <c r="R8748" i="4"/>
  <c r="J8744" i="4"/>
  <c r="R8744" i="4"/>
  <c r="J8740" i="4"/>
  <c r="R8740" i="4"/>
  <c r="J8736" i="4"/>
  <c r="R8736" i="4"/>
  <c r="J8732" i="4"/>
  <c r="R8732" i="4"/>
  <c r="J8728" i="4"/>
  <c r="R8728" i="4"/>
  <c r="J8724" i="4"/>
  <c r="R8724" i="4"/>
  <c r="J8720" i="4"/>
  <c r="R8720" i="4"/>
  <c r="J8716" i="4"/>
  <c r="R8716" i="4"/>
  <c r="J8712" i="4"/>
  <c r="R8712" i="4"/>
  <c r="J8708" i="4"/>
  <c r="R8708" i="4"/>
  <c r="J8704" i="4"/>
  <c r="R8704" i="4"/>
  <c r="J8700" i="4"/>
  <c r="R8700" i="4"/>
  <c r="J8696" i="4"/>
  <c r="R8696" i="4"/>
  <c r="J8692" i="4"/>
  <c r="R8692" i="4"/>
  <c r="J8688" i="4"/>
  <c r="R8688" i="4"/>
  <c r="J8684" i="4"/>
  <c r="R8684" i="4"/>
  <c r="J8680" i="4"/>
  <c r="R8680" i="4"/>
  <c r="J8676" i="4"/>
  <c r="R8676" i="4"/>
  <c r="J8672" i="4"/>
  <c r="R8672" i="4"/>
  <c r="J8668" i="4"/>
  <c r="R8668" i="4"/>
  <c r="J8664" i="4"/>
  <c r="R8664" i="4"/>
  <c r="J8660" i="4"/>
  <c r="R8660" i="4"/>
  <c r="J8656" i="4"/>
  <c r="R8656" i="4"/>
  <c r="J8652" i="4"/>
  <c r="R8652" i="4"/>
  <c r="J8648" i="4"/>
  <c r="R8648" i="4"/>
  <c r="J8644" i="4"/>
  <c r="R8644" i="4"/>
  <c r="J8640" i="4"/>
  <c r="R8640" i="4"/>
  <c r="J8636" i="4"/>
  <c r="R8636" i="4"/>
  <c r="J8632" i="4"/>
  <c r="R8632" i="4"/>
  <c r="J8628" i="4"/>
  <c r="R8628" i="4"/>
  <c r="J8624" i="4"/>
  <c r="R8624" i="4"/>
  <c r="J8620" i="4"/>
  <c r="R8620" i="4"/>
  <c r="J8616" i="4"/>
  <c r="R8616" i="4"/>
  <c r="J8612" i="4"/>
  <c r="R8612" i="4"/>
  <c r="J8608" i="4"/>
  <c r="R8608" i="4"/>
  <c r="J8604" i="4"/>
  <c r="R8604" i="4"/>
  <c r="J8600" i="4"/>
  <c r="R8600" i="4"/>
  <c r="J8596" i="4"/>
  <c r="R8596" i="4"/>
  <c r="J8592" i="4"/>
  <c r="R8592" i="4"/>
  <c r="J8588" i="4"/>
  <c r="R8588" i="4"/>
  <c r="J8584" i="4"/>
  <c r="R8584" i="4"/>
  <c r="J8580" i="4"/>
  <c r="R8580" i="4"/>
  <c r="J8576" i="4"/>
  <c r="R8576" i="4"/>
  <c r="J8572" i="4"/>
  <c r="R8572" i="4"/>
  <c r="J8568" i="4"/>
  <c r="R8568" i="4"/>
  <c r="J8564" i="4"/>
  <c r="R8564" i="4"/>
  <c r="J8560" i="4"/>
  <c r="R8560" i="4"/>
  <c r="J8556" i="4"/>
  <c r="R8556" i="4"/>
  <c r="J8552" i="4"/>
  <c r="R8552" i="4"/>
  <c r="J8548" i="4"/>
  <c r="R8548" i="4"/>
  <c r="J8544" i="4"/>
  <c r="R8544" i="4"/>
  <c r="J8540" i="4"/>
  <c r="R8540" i="4"/>
  <c r="J8536" i="4"/>
  <c r="R8536" i="4"/>
  <c r="J8532" i="4"/>
  <c r="R8532" i="4"/>
  <c r="J8528" i="4"/>
  <c r="R8528" i="4"/>
  <c r="J8524" i="4"/>
  <c r="R8524" i="4"/>
  <c r="J8520" i="4"/>
  <c r="R8520" i="4"/>
  <c r="J8516" i="4"/>
  <c r="R8516" i="4"/>
  <c r="J8512" i="4"/>
  <c r="R8512" i="4"/>
  <c r="J8508" i="4"/>
  <c r="R8508" i="4"/>
  <c r="J8504" i="4"/>
  <c r="R8504" i="4"/>
  <c r="J8500" i="4"/>
  <c r="R8500" i="4"/>
  <c r="J8496" i="4"/>
  <c r="R8496" i="4"/>
  <c r="J8492" i="4"/>
  <c r="R8492" i="4"/>
  <c r="J8488" i="4"/>
  <c r="R8488" i="4"/>
  <c r="J8484" i="4"/>
  <c r="R8484" i="4"/>
  <c r="J8480" i="4"/>
  <c r="R8480" i="4"/>
  <c r="J8476" i="4"/>
  <c r="R8476" i="4"/>
  <c r="J8472" i="4"/>
  <c r="R8472" i="4"/>
  <c r="J8468" i="4"/>
  <c r="R8468" i="4"/>
  <c r="J8464" i="4"/>
  <c r="R8464" i="4"/>
  <c r="J8460" i="4"/>
  <c r="R8460" i="4"/>
  <c r="J8456" i="4"/>
  <c r="R8456" i="4"/>
  <c r="J8452" i="4"/>
  <c r="R8452" i="4"/>
  <c r="J8448" i="4"/>
  <c r="R8448" i="4"/>
  <c r="J8444" i="4"/>
  <c r="R8444" i="4"/>
  <c r="J8440" i="4"/>
  <c r="R8440" i="4"/>
  <c r="J8436" i="4"/>
  <c r="R8436" i="4"/>
  <c r="J8432" i="4"/>
  <c r="R8432" i="4"/>
  <c r="J8428" i="4"/>
  <c r="R8428" i="4"/>
  <c r="J8424" i="4"/>
  <c r="R8424" i="4"/>
  <c r="J8420" i="4"/>
  <c r="R8420" i="4"/>
  <c r="J8416" i="4"/>
  <c r="R8416" i="4"/>
  <c r="J8412" i="4"/>
  <c r="R8412" i="4"/>
  <c r="J8408" i="4"/>
  <c r="R8408" i="4"/>
  <c r="J8404" i="4"/>
  <c r="R8404" i="4"/>
  <c r="J8400" i="4"/>
  <c r="R8400" i="4"/>
  <c r="J8396" i="4"/>
  <c r="R8396" i="4"/>
  <c r="J8392" i="4"/>
  <c r="R8392" i="4"/>
  <c r="J8388" i="4"/>
  <c r="R8388" i="4"/>
  <c r="J8384" i="4"/>
  <c r="R8384" i="4"/>
  <c r="J8380" i="4"/>
  <c r="R8380" i="4"/>
  <c r="J8376" i="4"/>
  <c r="R8376" i="4"/>
  <c r="J8372" i="4"/>
  <c r="R8372" i="4"/>
  <c r="J8368" i="4"/>
  <c r="R8368" i="4"/>
  <c r="J8364" i="4"/>
  <c r="R8364" i="4"/>
  <c r="J8360" i="4"/>
  <c r="R8360" i="4"/>
  <c r="J8356" i="4"/>
  <c r="R8356" i="4"/>
  <c r="J8352" i="4"/>
  <c r="R8352" i="4"/>
  <c r="J8348" i="4"/>
  <c r="R8348" i="4"/>
  <c r="J8344" i="4"/>
  <c r="R8344" i="4"/>
  <c r="J8340" i="4"/>
  <c r="R8340" i="4"/>
  <c r="J8336" i="4"/>
  <c r="R8336" i="4"/>
  <c r="J8332" i="4"/>
  <c r="R8332" i="4"/>
  <c r="J8328" i="4"/>
  <c r="R8328" i="4"/>
  <c r="J8324" i="4"/>
  <c r="R8324" i="4"/>
  <c r="J8320" i="4"/>
  <c r="R8320" i="4"/>
  <c r="J8316" i="4"/>
  <c r="R8316" i="4"/>
  <c r="J8312" i="4"/>
  <c r="R8312" i="4"/>
  <c r="J8308" i="4"/>
  <c r="R8308" i="4"/>
  <c r="J8304" i="4"/>
  <c r="R8304" i="4"/>
  <c r="J8300" i="4"/>
  <c r="R8300" i="4"/>
  <c r="J8296" i="4"/>
  <c r="R8296" i="4"/>
  <c r="J8292" i="4"/>
  <c r="R8292" i="4"/>
  <c r="J8288" i="4"/>
  <c r="R8288" i="4"/>
  <c r="J8284" i="4"/>
  <c r="R8284" i="4"/>
  <c r="J8280" i="4"/>
  <c r="R8280" i="4"/>
  <c r="J8276" i="4"/>
  <c r="R8276" i="4"/>
  <c r="J8272" i="4"/>
  <c r="R8272" i="4"/>
  <c r="J8268" i="4"/>
  <c r="R8268" i="4"/>
  <c r="J8264" i="4"/>
  <c r="R8264" i="4"/>
  <c r="J8260" i="4"/>
  <c r="R8260" i="4"/>
  <c r="J8256" i="4"/>
  <c r="R8256" i="4"/>
  <c r="J8252" i="4"/>
  <c r="R8252" i="4"/>
  <c r="J8248" i="4"/>
  <c r="R8248" i="4"/>
  <c r="J8244" i="4"/>
  <c r="R8244" i="4"/>
  <c r="J8240" i="4"/>
  <c r="R8240" i="4"/>
  <c r="J8236" i="4"/>
  <c r="R8236" i="4"/>
  <c r="J8232" i="4"/>
  <c r="R8232" i="4"/>
  <c r="J8228" i="4"/>
  <c r="R8228" i="4"/>
  <c r="J8224" i="4"/>
  <c r="R8224" i="4"/>
  <c r="J8220" i="4"/>
  <c r="R8220" i="4"/>
  <c r="J8216" i="4"/>
  <c r="R8216" i="4"/>
  <c r="J8212" i="4"/>
  <c r="R8212" i="4"/>
  <c r="J8208" i="4"/>
  <c r="R8208" i="4"/>
  <c r="J8204" i="4"/>
  <c r="R8204" i="4"/>
  <c r="J8200" i="4"/>
  <c r="R8200" i="4"/>
  <c r="J8196" i="4"/>
  <c r="R8196" i="4"/>
  <c r="J8192" i="4"/>
  <c r="R8192" i="4"/>
  <c r="J8188" i="4"/>
  <c r="R8188" i="4"/>
  <c r="J8184" i="4"/>
  <c r="R8184" i="4"/>
  <c r="J8757" i="4"/>
  <c r="R8757" i="4"/>
  <c r="J8741" i="4"/>
  <c r="R8741" i="4"/>
  <c r="J8729" i="4"/>
  <c r="R8729" i="4"/>
  <c r="J8717" i="4"/>
  <c r="R8717" i="4"/>
  <c r="J8705" i="4"/>
  <c r="R8705" i="4"/>
  <c r="J8693" i="4"/>
  <c r="R8693" i="4"/>
  <c r="J8681" i="4"/>
  <c r="R8681" i="4"/>
  <c r="J8669" i="4"/>
  <c r="R8669" i="4"/>
  <c r="J8661" i="4"/>
  <c r="R8661" i="4"/>
  <c r="J8649" i="4"/>
  <c r="R8649" i="4"/>
  <c r="J8637" i="4"/>
  <c r="R8637" i="4"/>
  <c r="J8629" i="4"/>
  <c r="R8629" i="4"/>
  <c r="J8613" i="4"/>
  <c r="R8613" i="4"/>
  <c r="J8605" i="4"/>
  <c r="R8605" i="4"/>
  <c r="J8593" i="4"/>
  <c r="R8593" i="4"/>
  <c r="J8581" i="4"/>
  <c r="R8581" i="4"/>
  <c r="J8573" i="4"/>
  <c r="R8573" i="4"/>
  <c r="J8561" i="4"/>
  <c r="R8561" i="4"/>
  <c r="J8549" i="4"/>
  <c r="R8549" i="4"/>
  <c r="J8537" i="4"/>
  <c r="R8537" i="4"/>
  <c r="J8525" i="4"/>
  <c r="R8525" i="4"/>
  <c r="J8513" i="4"/>
  <c r="R8513" i="4"/>
  <c r="J8505" i="4"/>
  <c r="R8505" i="4"/>
  <c r="J8493" i="4"/>
  <c r="R8493" i="4"/>
  <c r="J8477" i="4"/>
  <c r="R8477" i="4"/>
  <c r="J8465" i="4"/>
  <c r="R8465" i="4"/>
  <c r="J8453" i="4"/>
  <c r="R8453" i="4"/>
  <c r="J8441" i="4"/>
  <c r="R8441" i="4"/>
  <c r="J8429" i="4"/>
  <c r="R8429" i="4"/>
  <c r="J8417" i="4"/>
  <c r="R8417" i="4"/>
  <c r="J8405" i="4"/>
  <c r="R8405" i="4"/>
  <c r="J8397" i="4"/>
  <c r="R8397" i="4"/>
  <c r="J8381" i="4"/>
  <c r="R8381" i="4"/>
  <c r="J8369" i="4"/>
  <c r="R8369" i="4"/>
  <c r="J8357" i="4"/>
  <c r="R8357" i="4"/>
  <c r="J8345" i="4"/>
  <c r="R8345" i="4"/>
  <c r="J8333" i="4"/>
  <c r="R8333" i="4"/>
  <c r="J8321" i="4"/>
  <c r="R8321" i="4"/>
  <c r="J8309" i="4"/>
  <c r="R8309" i="4"/>
  <c r="J8297" i="4"/>
  <c r="R8297" i="4"/>
  <c r="J8281" i="4"/>
  <c r="R8281" i="4"/>
  <c r="J8273" i="4"/>
  <c r="R8273" i="4"/>
  <c r="J8261" i="4"/>
  <c r="R8261" i="4"/>
  <c r="J8249" i="4"/>
  <c r="R8249" i="4"/>
  <c r="J8237" i="4"/>
  <c r="R8237" i="4"/>
  <c r="J8221" i="4"/>
  <c r="R8221" i="4"/>
  <c r="J8209" i="4"/>
  <c r="R8209" i="4"/>
  <c r="J8197" i="4"/>
  <c r="R8197" i="4"/>
  <c r="J8759" i="4"/>
  <c r="R8759" i="4"/>
  <c r="J8755" i="4"/>
  <c r="R8755" i="4"/>
  <c r="J8751" i="4"/>
  <c r="R8751" i="4"/>
  <c r="J8747" i="4"/>
  <c r="R8747" i="4"/>
  <c r="J8743" i="4"/>
  <c r="R8743" i="4"/>
  <c r="J8739" i="4"/>
  <c r="R8739" i="4"/>
  <c r="J8735" i="4"/>
  <c r="R8735" i="4"/>
  <c r="J8731" i="4"/>
  <c r="R8731" i="4"/>
  <c r="J8727" i="4"/>
  <c r="R8727" i="4"/>
  <c r="J8723" i="4"/>
  <c r="R8723" i="4"/>
  <c r="J8719" i="4"/>
  <c r="R8719" i="4"/>
  <c r="J8715" i="4"/>
  <c r="R8715" i="4"/>
  <c r="J8711" i="4"/>
  <c r="R8711" i="4"/>
  <c r="J8707" i="4"/>
  <c r="R8707" i="4"/>
  <c r="J8703" i="4"/>
  <c r="R8703" i="4"/>
  <c r="J8699" i="4"/>
  <c r="R8699" i="4"/>
  <c r="J8695" i="4"/>
  <c r="R8695" i="4"/>
  <c r="J8691" i="4"/>
  <c r="R8691" i="4"/>
  <c r="J8687" i="4"/>
  <c r="R8687" i="4"/>
  <c r="J8683" i="4"/>
  <c r="R8683" i="4"/>
  <c r="J8679" i="4"/>
  <c r="R8679" i="4"/>
  <c r="J8675" i="4"/>
  <c r="R8675" i="4"/>
  <c r="J8671" i="4"/>
  <c r="R8671" i="4"/>
  <c r="J8667" i="4"/>
  <c r="R8667" i="4"/>
  <c r="J8663" i="4"/>
  <c r="R8663" i="4"/>
  <c r="J8659" i="4"/>
  <c r="R8659" i="4"/>
  <c r="J8655" i="4"/>
  <c r="R8655" i="4"/>
  <c r="J8651" i="4"/>
  <c r="R8651" i="4"/>
  <c r="J8647" i="4"/>
  <c r="R8647" i="4"/>
  <c r="J8643" i="4"/>
  <c r="R8643" i="4"/>
  <c r="J8639" i="4"/>
  <c r="R8639" i="4"/>
  <c r="J8635" i="4"/>
  <c r="R8635" i="4"/>
  <c r="J8631" i="4"/>
  <c r="R8631" i="4"/>
  <c r="J8627" i="4"/>
  <c r="R8627" i="4"/>
  <c r="J8623" i="4"/>
  <c r="R8623" i="4"/>
  <c r="J8619" i="4"/>
  <c r="R8619" i="4"/>
  <c r="J8615" i="4"/>
  <c r="R8615" i="4"/>
  <c r="J8611" i="4"/>
  <c r="R8611" i="4"/>
  <c r="J8607" i="4"/>
  <c r="R8607" i="4"/>
  <c r="J8603" i="4"/>
  <c r="R8603" i="4"/>
  <c r="J8599" i="4"/>
  <c r="R8599" i="4"/>
  <c r="J8595" i="4"/>
  <c r="R8595" i="4"/>
  <c r="J8591" i="4"/>
  <c r="R8591" i="4"/>
  <c r="J8587" i="4"/>
  <c r="R8587" i="4"/>
  <c r="J8583" i="4"/>
  <c r="R8583" i="4"/>
  <c r="J8579" i="4"/>
  <c r="R8579" i="4"/>
  <c r="J8575" i="4"/>
  <c r="R8575" i="4"/>
  <c r="J8571" i="4"/>
  <c r="R8571" i="4"/>
  <c r="J8567" i="4"/>
  <c r="R8567" i="4"/>
  <c r="J8563" i="4"/>
  <c r="R8563" i="4"/>
  <c r="J8559" i="4"/>
  <c r="R8559" i="4"/>
  <c r="J8555" i="4"/>
  <c r="R8555" i="4"/>
  <c r="J8551" i="4"/>
  <c r="R8551" i="4"/>
  <c r="J8547" i="4"/>
  <c r="R8547" i="4"/>
  <c r="J8543" i="4"/>
  <c r="R8543" i="4"/>
  <c r="J8539" i="4"/>
  <c r="R8539" i="4"/>
  <c r="J8535" i="4"/>
  <c r="R8535" i="4"/>
  <c r="J8531" i="4"/>
  <c r="R8531" i="4"/>
  <c r="J8527" i="4"/>
  <c r="R8527" i="4"/>
  <c r="J8523" i="4"/>
  <c r="R8523" i="4"/>
  <c r="J8519" i="4"/>
  <c r="R8519" i="4"/>
  <c r="J8515" i="4"/>
  <c r="R8515" i="4"/>
  <c r="J8511" i="4"/>
  <c r="R8511" i="4"/>
  <c r="J8507" i="4"/>
  <c r="R8507" i="4"/>
  <c r="J8503" i="4"/>
  <c r="R8503" i="4"/>
  <c r="J8499" i="4"/>
  <c r="R8499" i="4"/>
  <c r="J8495" i="4"/>
  <c r="R8495" i="4"/>
  <c r="J8491" i="4"/>
  <c r="R8491" i="4"/>
  <c r="J8487" i="4"/>
  <c r="R8487" i="4"/>
  <c r="J8483" i="4"/>
  <c r="R8483" i="4"/>
  <c r="J8479" i="4"/>
  <c r="R8479" i="4"/>
  <c r="J8475" i="4"/>
  <c r="R8475" i="4"/>
  <c r="J8471" i="4"/>
  <c r="R8471" i="4"/>
  <c r="J8467" i="4"/>
  <c r="R8467" i="4"/>
  <c r="J8463" i="4"/>
  <c r="R8463" i="4"/>
  <c r="J8459" i="4"/>
  <c r="R8459" i="4"/>
  <c r="J8455" i="4"/>
  <c r="R8455" i="4"/>
  <c r="J8451" i="4"/>
  <c r="R8451" i="4"/>
  <c r="J8447" i="4"/>
  <c r="R8447" i="4"/>
  <c r="J8443" i="4"/>
  <c r="R8443" i="4"/>
  <c r="J8439" i="4"/>
  <c r="R8439" i="4"/>
  <c r="J8435" i="4"/>
  <c r="R8435" i="4"/>
  <c r="J8431" i="4"/>
  <c r="R8431" i="4"/>
  <c r="J8427" i="4"/>
  <c r="R8427" i="4"/>
  <c r="J8423" i="4"/>
  <c r="R8423" i="4"/>
  <c r="J8419" i="4"/>
  <c r="R8419" i="4"/>
  <c r="J8415" i="4"/>
  <c r="R8415" i="4"/>
  <c r="J8411" i="4"/>
  <c r="R8411" i="4"/>
  <c r="J8407" i="4"/>
  <c r="R8407" i="4"/>
  <c r="J8403" i="4"/>
  <c r="R8403" i="4"/>
  <c r="J8399" i="4"/>
  <c r="R8399" i="4"/>
  <c r="J8395" i="4"/>
  <c r="R8395" i="4"/>
  <c r="J8391" i="4"/>
  <c r="R8391" i="4"/>
  <c r="J8387" i="4"/>
  <c r="R8387" i="4"/>
  <c r="J8383" i="4"/>
  <c r="R8383" i="4"/>
  <c r="J8379" i="4"/>
  <c r="R8379" i="4"/>
  <c r="J8375" i="4"/>
  <c r="R8375" i="4"/>
  <c r="J8371" i="4"/>
  <c r="R8371" i="4"/>
  <c r="J8367" i="4"/>
  <c r="R8367" i="4"/>
  <c r="J8363" i="4"/>
  <c r="R8363" i="4"/>
  <c r="J8359" i="4"/>
  <c r="R8359" i="4"/>
  <c r="J8355" i="4"/>
  <c r="R8355" i="4"/>
  <c r="J8351" i="4"/>
  <c r="R8351" i="4"/>
  <c r="J8347" i="4"/>
  <c r="R8347" i="4"/>
  <c r="J8343" i="4"/>
  <c r="R8343" i="4"/>
  <c r="J8339" i="4"/>
  <c r="R8339" i="4"/>
  <c r="J8335" i="4"/>
  <c r="R8335" i="4"/>
  <c r="J8331" i="4"/>
  <c r="R8331" i="4"/>
  <c r="J8327" i="4"/>
  <c r="R8327" i="4"/>
  <c r="J8323" i="4"/>
  <c r="R8323" i="4"/>
  <c r="J8319" i="4"/>
  <c r="R8319" i="4"/>
  <c r="J8315" i="4"/>
  <c r="R8315" i="4"/>
  <c r="J8311" i="4"/>
  <c r="R8311" i="4"/>
  <c r="J8307" i="4"/>
  <c r="R8307" i="4"/>
  <c r="J8303" i="4"/>
  <c r="R8303" i="4"/>
  <c r="J8299" i="4"/>
  <c r="R8299" i="4"/>
  <c r="J8295" i="4"/>
  <c r="R8295" i="4"/>
  <c r="J8291" i="4"/>
  <c r="R8291" i="4"/>
  <c r="J8287" i="4"/>
  <c r="R8287" i="4"/>
  <c r="J8283" i="4"/>
  <c r="R8283" i="4"/>
  <c r="J8279" i="4"/>
  <c r="R8279" i="4"/>
  <c r="J8275" i="4"/>
  <c r="R8275" i="4"/>
  <c r="J8271" i="4"/>
  <c r="R8271" i="4"/>
  <c r="J8267" i="4"/>
  <c r="R8267" i="4"/>
  <c r="J8263" i="4"/>
  <c r="R8263" i="4"/>
  <c r="J8259" i="4"/>
  <c r="R8259" i="4"/>
  <c r="J8255" i="4"/>
  <c r="R8255" i="4"/>
  <c r="J8251" i="4"/>
  <c r="R8251" i="4"/>
  <c r="J8247" i="4"/>
  <c r="R8247" i="4"/>
  <c r="J8243" i="4"/>
  <c r="R8243" i="4"/>
  <c r="J8239" i="4"/>
  <c r="R8239" i="4"/>
  <c r="J8235" i="4"/>
  <c r="R8235" i="4"/>
  <c r="J8231" i="4"/>
  <c r="R8231" i="4"/>
  <c r="J8227" i="4"/>
  <c r="R8227" i="4"/>
  <c r="J8223" i="4"/>
  <c r="R8223" i="4"/>
  <c r="J8219" i="4"/>
  <c r="R8219" i="4"/>
  <c r="J8215" i="4"/>
  <c r="R8215" i="4"/>
  <c r="J8211" i="4"/>
  <c r="R8211" i="4"/>
  <c r="J8207" i="4"/>
  <c r="R8207" i="4"/>
  <c r="J8203" i="4"/>
  <c r="R8203" i="4"/>
  <c r="J8199" i="4"/>
  <c r="R8199" i="4"/>
  <c r="J8195" i="4"/>
  <c r="R8195" i="4"/>
  <c r="J8191" i="4"/>
  <c r="R8191" i="4"/>
  <c r="J8187" i="4"/>
  <c r="R8187" i="4"/>
  <c r="J8183" i="4"/>
  <c r="R8183" i="4"/>
  <c r="J8179" i="4"/>
  <c r="R8179" i="4"/>
  <c r="J8749" i="4"/>
  <c r="R8749" i="4"/>
  <c r="J8737" i="4"/>
  <c r="R8737" i="4"/>
  <c r="J8725" i="4"/>
  <c r="R8725" i="4"/>
  <c r="J8713" i="4"/>
  <c r="R8713" i="4"/>
  <c r="J8701" i="4"/>
  <c r="R8701" i="4"/>
  <c r="J8685" i="4"/>
  <c r="R8685" i="4"/>
  <c r="J8673" i="4"/>
  <c r="R8673" i="4"/>
  <c r="J8657" i="4"/>
  <c r="R8657" i="4"/>
  <c r="J8645" i="4"/>
  <c r="R8645" i="4"/>
  <c r="J8633" i="4"/>
  <c r="R8633" i="4"/>
  <c r="J8621" i="4"/>
  <c r="R8621" i="4"/>
  <c r="J8609" i="4"/>
  <c r="R8609" i="4"/>
  <c r="J8597" i="4"/>
  <c r="R8597" i="4"/>
  <c r="J8585" i="4"/>
  <c r="R8585" i="4"/>
  <c r="J8569" i="4"/>
  <c r="R8569" i="4"/>
  <c r="J8557" i="4"/>
  <c r="R8557" i="4"/>
  <c r="J8541" i="4"/>
  <c r="R8541" i="4"/>
  <c r="J8529" i="4"/>
  <c r="R8529" i="4"/>
  <c r="J8517" i="4"/>
  <c r="R8517" i="4"/>
  <c r="J8501" i="4"/>
  <c r="R8501" i="4"/>
  <c r="J8489" i="4"/>
  <c r="R8489" i="4"/>
  <c r="J8473" i="4"/>
  <c r="R8473" i="4"/>
  <c r="J8461" i="4"/>
  <c r="R8461" i="4"/>
  <c r="J8449" i="4"/>
  <c r="R8449" i="4"/>
  <c r="J8437" i="4"/>
  <c r="R8437" i="4"/>
  <c r="J8425" i="4"/>
  <c r="R8425" i="4"/>
  <c r="J8409" i="4"/>
  <c r="R8409" i="4"/>
  <c r="J8393" i="4"/>
  <c r="R8393" i="4"/>
  <c r="J8377" i="4"/>
  <c r="R8377" i="4"/>
  <c r="J8365" i="4"/>
  <c r="R8365" i="4"/>
  <c r="J8353" i="4"/>
  <c r="R8353" i="4"/>
  <c r="J8341" i="4"/>
  <c r="R8341" i="4"/>
  <c r="J8325" i="4"/>
  <c r="R8325" i="4"/>
  <c r="J8313" i="4"/>
  <c r="R8313" i="4"/>
  <c r="J8301" i="4"/>
  <c r="R8301" i="4"/>
  <c r="J8285" i="4"/>
  <c r="R8285" i="4"/>
  <c r="J8269" i="4"/>
  <c r="R8269" i="4"/>
  <c r="J8257" i="4"/>
  <c r="R8257" i="4"/>
  <c r="J8241" i="4"/>
  <c r="R8241" i="4"/>
  <c r="J8229" i="4"/>
  <c r="R8229" i="4"/>
  <c r="J8217" i="4"/>
  <c r="R8217" i="4"/>
  <c r="J8205" i="4"/>
  <c r="R8205" i="4"/>
  <c r="J8201" i="4"/>
  <c r="R8201" i="4"/>
  <c r="J2" i="4"/>
  <c r="R2" i="4"/>
  <c r="J8758" i="4"/>
  <c r="R8758" i="4"/>
  <c r="J8754" i="4"/>
  <c r="R8754" i="4"/>
  <c r="J8750" i="4"/>
  <c r="R8750" i="4"/>
  <c r="J8746" i="4"/>
  <c r="R8746" i="4"/>
  <c r="J8742" i="4"/>
  <c r="R8742" i="4"/>
  <c r="J8738" i="4"/>
  <c r="R8738" i="4"/>
  <c r="J8734" i="4"/>
  <c r="R8734" i="4"/>
  <c r="J8730" i="4"/>
  <c r="R8730" i="4"/>
  <c r="J8726" i="4"/>
  <c r="R8726" i="4"/>
  <c r="J8722" i="4"/>
  <c r="R8722" i="4"/>
  <c r="J8718" i="4"/>
  <c r="R8718" i="4"/>
  <c r="J8714" i="4"/>
  <c r="R8714" i="4"/>
  <c r="J8710" i="4"/>
  <c r="R8710" i="4"/>
  <c r="J8706" i="4"/>
  <c r="R8706" i="4"/>
  <c r="J8702" i="4"/>
  <c r="R8702" i="4"/>
  <c r="J8698" i="4"/>
  <c r="R8698" i="4"/>
  <c r="J8694" i="4"/>
  <c r="R8694" i="4"/>
  <c r="J8690" i="4"/>
  <c r="R8690" i="4"/>
  <c r="J8686" i="4"/>
  <c r="R8686" i="4"/>
  <c r="J8682" i="4"/>
  <c r="R8682" i="4"/>
  <c r="J8678" i="4"/>
  <c r="R8678" i="4"/>
  <c r="J8674" i="4"/>
  <c r="R8674" i="4"/>
  <c r="J8670" i="4"/>
  <c r="R8670" i="4"/>
  <c r="J8666" i="4"/>
  <c r="R8666" i="4"/>
  <c r="J8662" i="4"/>
  <c r="R8662" i="4"/>
  <c r="J8658" i="4"/>
  <c r="R8658" i="4"/>
  <c r="J8654" i="4"/>
  <c r="R8654" i="4"/>
  <c r="J8650" i="4"/>
  <c r="R8650" i="4"/>
  <c r="J8646" i="4"/>
  <c r="R8646" i="4"/>
  <c r="J8642" i="4"/>
  <c r="R8642" i="4"/>
  <c r="J8638" i="4"/>
  <c r="R8638" i="4"/>
  <c r="J8634" i="4"/>
  <c r="R8634" i="4"/>
  <c r="J8630" i="4"/>
  <c r="R8630" i="4"/>
  <c r="J8626" i="4"/>
  <c r="R8626" i="4"/>
  <c r="J8622" i="4"/>
  <c r="R8622" i="4"/>
  <c r="J8618" i="4"/>
  <c r="R8618" i="4"/>
  <c r="J8614" i="4"/>
  <c r="R8614" i="4"/>
  <c r="J8610" i="4"/>
  <c r="R8610" i="4"/>
  <c r="J8606" i="4"/>
  <c r="R8606" i="4"/>
  <c r="J8602" i="4"/>
  <c r="R8602" i="4"/>
  <c r="J8598" i="4"/>
  <c r="R8598" i="4"/>
  <c r="J8594" i="4"/>
  <c r="R8594" i="4"/>
  <c r="J8590" i="4"/>
  <c r="R8590" i="4"/>
  <c r="J8586" i="4"/>
  <c r="R8586" i="4"/>
  <c r="J8582" i="4"/>
  <c r="R8582" i="4"/>
  <c r="J8578" i="4"/>
  <c r="R8578" i="4"/>
  <c r="J8574" i="4"/>
  <c r="R8574" i="4"/>
  <c r="J8570" i="4"/>
  <c r="R8570" i="4"/>
  <c r="J8566" i="4"/>
  <c r="R8566" i="4"/>
  <c r="J8562" i="4"/>
  <c r="R8562" i="4"/>
  <c r="J8558" i="4"/>
  <c r="R8558" i="4"/>
  <c r="J8554" i="4"/>
  <c r="R8554" i="4"/>
  <c r="J8550" i="4"/>
  <c r="R8550" i="4"/>
  <c r="J8546" i="4"/>
  <c r="R8546" i="4"/>
  <c r="J8542" i="4"/>
  <c r="R8542" i="4"/>
  <c r="J8538" i="4"/>
  <c r="R8538" i="4"/>
  <c r="J8534" i="4"/>
  <c r="R8534" i="4"/>
  <c r="J8530" i="4"/>
  <c r="R8530" i="4"/>
  <c r="J8526" i="4"/>
  <c r="R8526" i="4"/>
  <c r="J8522" i="4"/>
  <c r="R8522" i="4"/>
  <c r="J8518" i="4"/>
  <c r="R8518" i="4"/>
  <c r="J8514" i="4"/>
  <c r="R8514" i="4"/>
  <c r="J8510" i="4"/>
  <c r="R8510" i="4"/>
  <c r="J8506" i="4"/>
  <c r="R8506" i="4"/>
  <c r="J8502" i="4"/>
  <c r="R8502" i="4"/>
  <c r="J8498" i="4"/>
  <c r="R8498" i="4"/>
  <c r="J8494" i="4"/>
  <c r="R8494" i="4"/>
  <c r="J8490" i="4"/>
  <c r="R8490" i="4"/>
  <c r="J8486" i="4"/>
  <c r="R8486" i="4"/>
  <c r="J8482" i="4"/>
  <c r="R8482" i="4"/>
  <c r="J8478" i="4"/>
  <c r="R8478" i="4"/>
  <c r="J8474" i="4"/>
  <c r="R8474" i="4"/>
  <c r="J8470" i="4"/>
  <c r="R8470" i="4"/>
  <c r="J8466" i="4"/>
  <c r="R8466" i="4"/>
  <c r="J8462" i="4"/>
  <c r="R8462" i="4"/>
  <c r="J8458" i="4"/>
  <c r="R8458" i="4"/>
  <c r="J8454" i="4"/>
  <c r="R8454" i="4"/>
  <c r="J8450" i="4"/>
  <c r="R8450" i="4"/>
  <c r="J8446" i="4"/>
  <c r="R8446" i="4"/>
  <c r="J8442" i="4"/>
  <c r="R8442" i="4"/>
  <c r="J8438" i="4"/>
  <c r="R8438" i="4"/>
  <c r="J8434" i="4"/>
  <c r="R8434" i="4"/>
  <c r="J8430" i="4"/>
  <c r="R8430" i="4"/>
  <c r="J8426" i="4"/>
  <c r="R8426" i="4"/>
  <c r="J8422" i="4"/>
  <c r="R8422" i="4"/>
  <c r="J8418" i="4"/>
  <c r="R8418" i="4"/>
  <c r="J8414" i="4"/>
  <c r="R8414" i="4"/>
  <c r="J8410" i="4"/>
  <c r="R8410" i="4"/>
  <c r="J8406" i="4"/>
  <c r="R8406" i="4"/>
  <c r="J8402" i="4"/>
  <c r="R8402" i="4"/>
  <c r="J8398" i="4"/>
  <c r="R8398" i="4"/>
  <c r="J8394" i="4"/>
  <c r="R8394" i="4"/>
  <c r="J8390" i="4"/>
  <c r="R8390" i="4"/>
  <c r="J8386" i="4"/>
  <c r="R8386" i="4"/>
  <c r="J8382" i="4"/>
  <c r="R8382" i="4"/>
  <c r="J8378" i="4"/>
  <c r="R8378" i="4"/>
  <c r="J8374" i="4"/>
  <c r="R8374" i="4"/>
  <c r="J8370" i="4"/>
  <c r="R8370" i="4"/>
  <c r="J8366" i="4"/>
  <c r="R8366" i="4"/>
  <c r="J8362" i="4"/>
  <c r="R8362" i="4"/>
  <c r="J8358" i="4"/>
  <c r="R8358" i="4"/>
  <c r="J8354" i="4"/>
  <c r="R8354" i="4"/>
  <c r="J8350" i="4"/>
  <c r="R8350" i="4"/>
  <c r="J8346" i="4"/>
  <c r="R8346" i="4"/>
  <c r="J8342" i="4"/>
  <c r="R8342" i="4"/>
  <c r="J8338" i="4"/>
  <c r="R8338" i="4"/>
  <c r="J8334" i="4"/>
  <c r="R8334" i="4"/>
  <c r="J8330" i="4"/>
  <c r="R8330" i="4"/>
  <c r="J8326" i="4"/>
  <c r="R8326" i="4"/>
  <c r="J8322" i="4"/>
  <c r="R8322" i="4"/>
  <c r="J8318" i="4"/>
  <c r="R8318" i="4"/>
  <c r="J8314" i="4"/>
  <c r="R8314" i="4"/>
  <c r="J8310" i="4"/>
  <c r="R8310" i="4"/>
  <c r="J8306" i="4"/>
  <c r="R8306" i="4"/>
  <c r="J8302" i="4"/>
  <c r="R8302" i="4"/>
  <c r="J8298" i="4"/>
  <c r="R8298" i="4"/>
  <c r="J8294" i="4"/>
  <c r="R8294" i="4"/>
  <c r="J8290" i="4"/>
  <c r="R8290" i="4"/>
  <c r="J8286" i="4"/>
  <c r="R8286" i="4"/>
  <c r="J8282" i="4"/>
  <c r="R8282" i="4"/>
  <c r="J8278" i="4"/>
  <c r="R8278" i="4"/>
  <c r="J8274" i="4"/>
  <c r="R8274" i="4"/>
  <c r="J8270" i="4"/>
  <c r="R8270" i="4"/>
  <c r="J8266" i="4"/>
  <c r="R8266" i="4"/>
  <c r="J8262" i="4"/>
  <c r="R8262" i="4"/>
  <c r="J8258" i="4"/>
  <c r="R8258" i="4"/>
  <c r="J8254" i="4"/>
  <c r="R8254" i="4"/>
  <c r="J8250" i="4"/>
  <c r="R8250" i="4"/>
  <c r="J8246" i="4"/>
  <c r="R8246" i="4"/>
  <c r="J8242" i="4"/>
  <c r="R8242" i="4"/>
  <c r="J8238" i="4"/>
  <c r="R8238" i="4"/>
  <c r="J8234" i="4"/>
  <c r="R8234" i="4"/>
  <c r="J8230" i="4"/>
  <c r="R8230" i="4"/>
  <c r="J8226" i="4"/>
  <c r="R8226" i="4"/>
  <c r="J8222" i="4"/>
  <c r="R8222" i="4"/>
  <c r="J8218" i="4"/>
  <c r="R8218" i="4"/>
  <c r="J8214" i="4"/>
  <c r="R8214" i="4"/>
  <c r="J8210" i="4"/>
  <c r="R8210" i="4"/>
  <c r="J8206" i="4"/>
  <c r="R8206" i="4"/>
  <c r="J8202" i="4"/>
  <c r="R8202" i="4"/>
  <c r="J8198" i="4"/>
  <c r="R8198" i="4"/>
  <c r="J8194" i="4"/>
  <c r="R8194" i="4"/>
  <c r="J8190" i="4"/>
  <c r="R8190" i="4"/>
  <c r="J8186" i="4"/>
  <c r="R8186" i="4"/>
  <c r="J8182" i="4"/>
  <c r="R8182" i="4"/>
  <c r="J8185" i="4"/>
  <c r="R8185" i="4"/>
  <c r="J8181" i="4"/>
  <c r="R8181" i="4"/>
  <c r="J8177" i="4"/>
  <c r="R8177" i="4"/>
  <c r="J8173" i="4"/>
  <c r="R8173" i="4"/>
  <c r="J8169" i="4"/>
  <c r="R8169" i="4"/>
  <c r="J8165" i="4"/>
  <c r="R8165" i="4"/>
  <c r="J8161" i="4"/>
  <c r="R8161" i="4"/>
  <c r="J8157" i="4"/>
  <c r="R8157" i="4"/>
  <c r="J8153" i="4"/>
  <c r="R8153" i="4"/>
  <c r="J8149" i="4"/>
  <c r="R8149" i="4"/>
  <c r="J8145" i="4"/>
  <c r="R8145" i="4"/>
  <c r="J8141" i="4"/>
  <c r="R8141" i="4"/>
  <c r="J8137" i="4"/>
  <c r="R8137" i="4"/>
  <c r="J8133" i="4"/>
  <c r="R8133" i="4"/>
  <c r="J8129" i="4"/>
  <c r="R8129" i="4"/>
  <c r="J8125" i="4"/>
  <c r="R8125" i="4"/>
  <c r="J8121" i="4"/>
  <c r="R8121" i="4"/>
  <c r="J8117" i="4"/>
  <c r="R8117" i="4"/>
  <c r="J8113" i="4"/>
  <c r="R8113" i="4"/>
  <c r="J8109" i="4"/>
  <c r="R8109" i="4"/>
  <c r="J8105" i="4"/>
  <c r="R8105" i="4"/>
  <c r="J8101" i="4"/>
  <c r="R8101" i="4"/>
  <c r="J8097" i="4"/>
  <c r="R8097" i="4"/>
  <c r="J8093" i="4"/>
  <c r="R8093" i="4"/>
  <c r="J8089" i="4"/>
  <c r="R8089" i="4"/>
  <c r="J8085" i="4"/>
  <c r="R8085" i="4"/>
  <c r="J8081" i="4"/>
  <c r="R8081" i="4"/>
  <c r="J8077" i="4"/>
  <c r="R8077" i="4"/>
  <c r="J8073" i="4"/>
  <c r="R8073" i="4"/>
  <c r="J8069" i="4"/>
  <c r="R8069" i="4"/>
  <c r="J8065" i="4"/>
  <c r="R8065" i="4"/>
  <c r="J8061" i="4"/>
  <c r="R8061" i="4"/>
  <c r="J8057" i="4"/>
  <c r="R8057" i="4"/>
  <c r="J8053" i="4"/>
  <c r="R8053" i="4"/>
  <c r="J8049" i="4"/>
  <c r="R8049" i="4"/>
  <c r="J8045" i="4"/>
  <c r="R8045" i="4"/>
  <c r="J8041" i="4"/>
  <c r="R8041" i="4"/>
  <c r="J8037" i="4"/>
  <c r="R8037" i="4"/>
  <c r="J8033" i="4"/>
  <c r="R8033" i="4"/>
  <c r="J8029" i="4"/>
  <c r="R8029" i="4"/>
  <c r="J8025" i="4"/>
  <c r="R8025" i="4"/>
  <c r="J8021" i="4"/>
  <c r="R8021" i="4"/>
  <c r="J8017" i="4"/>
  <c r="R8017" i="4"/>
  <c r="J8013" i="4"/>
  <c r="R8013" i="4"/>
  <c r="J8009" i="4"/>
  <c r="R8009" i="4"/>
  <c r="J8005" i="4"/>
  <c r="R8005" i="4"/>
  <c r="J8001" i="4"/>
  <c r="R8001" i="4"/>
  <c r="J7997" i="4"/>
  <c r="R7997" i="4"/>
  <c r="J7993" i="4"/>
  <c r="R7993" i="4"/>
  <c r="J7989" i="4"/>
  <c r="R7989" i="4"/>
  <c r="J7985" i="4"/>
  <c r="R7985" i="4"/>
  <c r="J7981" i="4"/>
  <c r="R7981" i="4"/>
  <c r="J7977" i="4"/>
  <c r="R7977" i="4"/>
  <c r="J7973" i="4"/>
  <c r="R7973" i="4"/>
  <c r="J7969" i="4"/>
  <c r="R7969" i="4"/>
  <c r="J7965" i="4"/>
  <c r="R7965" i="4"/>
  <c r="J7961" i="4"/>
  <c r="R7961" i="4"/>
  <c r="J7957" i="4"/>
  <c r="R7957" i="4"/>
  <c r="J7953" i="4"/>
  <c r="R7953" i="4"/>
  <c r="J7949" i="4"/>
  <c r="R7949" i="4"/>
  <c r="J7945" i="4"/>
  <c r="R7945" i="4"/>
  <c r="J7941" i="4"/>
  <c r="R7941" i="4"/>
  <c r="J7937" i="4"/>
  <c r="R7937" i="4"/>
  <c r="J7933" i="4"/>
  <c r="R7933" i="4"/>
  <c r="J7929" i="4"/>
  <c r="R7929" i="4"/>
  <c r="J7925" i="4"/>
  <c r="R7925" i="4"/>
  <c r="J7921" i="4"/>
  <c r="R7921" i="4"/>
  <c r="J7917" i="4"/>
  <c r="R7917" i="4"/>
  <c r="J7913" i="4"/>
  <c r="R7913" i="4"/>
  <c r="J7909" i="4"/>
  <c r="R7909" i="4"/>
  <c r="J7905" i="4"/>
  <c r="R7905" i="4"/>
  <c r="J7901" i="4"/>
  <c r="R7901" i="4"/>
  <c r="J7897" i="4"/>
  <c r="R7897" i="4"/>
  <c r="J7893" i="4"/>
  <c r="R7893" i="4"/>
  <c r="J7889" i="4"/>
  <c r="R7889" i="4"/>
  <c r="J7885" i="4"/>
  <c r="R7885" i="4"/>
  <c r="J7881" i="4"/>
  <c r="R7881" i="4"/>
  <c r="J7877" i="4"/>
  <c r="R7877" i="4"/>
  <c r="J7873" i="4"/>
  <c r="R7873" i="4"/>
  <c r="J7869" i="4"/>
  <c r="R7869" i="4"/>
  <c r="J7865" i="4"/>
  <c r="R7865" i="4"/>
  <c r="J7861" i="4"/>
  <c r="R7861" i="4"/>
  <c r="J7857" i="4"/>
  <c r="R7857" i="4"/>
  <c r="J7853" i="4"/>
  <c r="R7853" i="4"/>
  <c r="J7849" i="4"/>
  <c r="R7849" i="4"/>
  <c r="J7845" i="4"/>
  <c r="R7845" i="4"/>
  <c r="J7841" i="4"/>
  <c r="R7841" i="4"/>
  <c r="J7837" i="4"/>
  <c r="R7837" i="4"/>
  <c r="J7833" i="4"/>
  <c r="R7833" i="4"/>
  <c r="J7829" i="4"/>
  <c r="R7829" i="4"/>
  <c r="J7825" i="4"/>
  <c r="R7825" i="4"/>
  <c r="J7821" i="4"/>
  <c r="R7821" i="4"/>
  <c r="J7817" i="4"/>
  <c r="R7817" i="4"/>
  <c r="J7813" i="4"/>
  <c r="R7813" i="4"/>
  <c r="J7809" i="4"/>
  <c r="R7809" i="4"/>
  <c r="J7805" i="4"/>
  <c r="R7805" i="4"/>
  <c r="J7801" i="4"/>
  <c r="R7801" i="4"/>
  <c r="J7797" i="4"/>
  <c r="R7797" i="4"/>
  <c r="J7793" i="4"/>
  <c r="R7793" i="4"/>
  <c r="J7789" i="4"/>
  <c r="R7789" i="4"/>
  <c r="J7785" i="4"/>
  <c r="R7785" i="4"/>
  <c r="J7781" i="4"/>
  <c r="R7781" i="4"/>
  <c r="J7777" i="4"/>
  <c r="R7777" i="4"/>
  <c r="J7773" i="4"/>
  <c r="R7773" i="4"/>
  <c r="J7769" i="4"/>
  <c r="R7769" i="4"/>
  <c r="J7765" i="4"/>
  <c r="R7765" i="4"/>
  <c r="J7761" i="4"/>
  <c r="R7761" i="4"/>
  <c r="J7757" i="4"/>
  <c r="R7757" i="4"/>
  <c r="J7753" i="4"/>
  <c r="R7753" i="4"/>
  <c r="J7749" i="4"/>
  <c r="R7749" i="4"/>
  <c r="J7745" i="4"/>
  <c r="R7745" i="4"/>
  <c r="J7741" i="4"/>
  <c r="R7741" i="4"/>
  <c r="J7737" i="4"/>
  <c r="R7737" i="4"/>
  <c r="J7733" i="4"/>
  <c r="R7733" i="4"/>
  <c r="J7729" i="4"/>
  <c r="R7729" i="4"/>
  <c r="J7725" i="4"/>
  <c r="R7725" i="4"/>
  <c r="J7721" i="4"/>
  <c r="R7721" i="4"/>
  <c r="J7717" i="4"/>
  <c r="R7717" i="4"/>
  <c r="J7713" i="4"/>
  <c r="R7713" i="4"/>
  <c r="J7709" i="4"/>
  <c r="R7709" i="4"/>
  <c r="J7705" i="4"/>
  <c r="R7705" i="4"/>
  <c r="J7701" i="4"/>
  <c r="R7701" i="4"/>
  <c r="J7697" i="4"/>
  <c r="R7697" i="4"/>
  <c r="J7693" i="4"/>
  <c r="R7693" i="4"/>
  <c r="J7689" i="4"/>
  <c r="R7689" i="4"/>
  <c r="J7685" i="4"/>
  <c r="R7685" i="4"/>
  <c r="J7681" i="4"/>
  <c r="R7681" i="4"/>
  <c r="J7677" i="4"/>
  <c r="R7677" i="4"/>
  <c r="J7673" i="4"/>
  <c r="R7673" i="4"/>
  <c r="J7669" i="4"/>
  <c r="R7669" i="4"/>
  <c r="J7665" i="4"/>
  <c r="R7665" i="4"/>
  <c r="J7661" i="4"/>
  <c r="R7661" i="4"/>
  <c r="J7657" i="4"/>
  <c r="R7657" i="4"/>
  <c r="J7653" i="4"/>
  <c r="R7653" i="4"/>
  <c r="J7649" i="4"/>
  <c r="R7649" i="4"/>
  <c r="J7645" i="4"/>
  <c r="R7645" i="4"/>
  <c r="J7641" i="4"/>
  <c r="R7641" i="4"/>
  <c r="J7637" i="4"/>
  <c r="R7637" i="4"/>
  <c r="J7633" i="4"/>
  <c r="R7633" i="4"/>
  <c r="J7629" i="4"/>
  <c r="R7629" i="4"/>
  <c r="J7625" i="4"/>
  <c r="R7625" i="4"/>
  <c r="J7621" i="4"/>
  <c r="R7621" i="4"/>
  <c r="J7617" i="4"/>
  <c r="R7617" i="4"/>
  <c r="J7613" i="4"/>
  <c r="R7613" i="4"/>
  <c r="J7609" i="4"/>
  <c r="R7609" i="4"/>
  <c r="J7605" i="4"/>
  <c r="R7605" i="4"/>
  <c r="J7601" i="4"/>
  <c r="R7601" i="4"/>
  <c r="J7597" i="4"/>
  <c r="R7597" i="4"/>
  <c r="J7593" i="4"/>
  <c r="R7593" i="4"/>
  <c r="J7589" i="4"/>
  <c r="R7589" i="4"/>
  <c r="J7585" i="4"/>
  <c r="R7585" i="4"/>
  <c r="J7581" i="4"/>
  <c r="R7581" i="4"/>
  <c r="J7577" i="4"/>
  <c r="R7577" i="4"/>
  <c r="J7573" i="4"/>
  <c r="R7573" i="4"/>
  <c r="J7569" i="4"/>
  <c r="R7569" i="4"/>
  <c r="J7565" i="4"/>
  <c r="R7565" i="4"/>
  <c r="J7561" i="4"/>
  <c r="R7561" i="4"/>
  <c r="J7557" i="4"/>
  <c r="R7557" i="4"/>
  <c r="J7553" i="4"/>
  <c r="R7553" i="4"/>
  <c r="J7549" i="4"/>
  <c r="R7549" i="4"/>
  <c r="J7545" i="4"/>
  <c r="R7545" i="4"/>
  <c r="J7541" i="4"/>
  <c r="R7541" i="4"/>
  <c r="J7537" i="4"/>
  <c r="R7537" i="4"/>
  <c r="J7533" i="4"/>
  <c r="R7533" i="4"/>
  <c r="J7529" i="4"/>
  <c r="R7529" i="4"/>
  <c r="J7525" i="4"/>
  <c r="R7525" i="4"/>
  <c r="J7521" i="4"/>
  <c r="R7521" i="4"/>
  <c r="J7517" i="4"/>
  <c r="R7517" i="4"/>
  <c r="J7513" i="4"/>
  <c r="R7513" i="4"/>
  <c r="J7509" i="4"/>
  <c r="R7509" i="4"/>
  <c r="J7505" i="4"/>
  <c r="R7505" i="4"/>
  <c r="J7501" i="4"/>
  <c r="R7501" i="4"/>
  <c r="J7497" i="4"/>
  <c r="R7497" i="4"/>
  <c r="J7493" i="4"/>
  <c r="R7493" i="4"/>
  <c r="J7489" i="4"/>
  <c r="R7489" i="4"/>
  <c r="J7485" i="4"/>
  <c r="R7485" i="4"/>
  <c r="J7481" i="4"/>
  <c r="R7481" i="4"/>
  <c r="J7477" i="4"/>
  <c r="R7477" i="4"/>
  <c r="J7473" i="4"/>
  <c r="R7473" i="4"/>
  <c r="J7469" i="4"/>
  <c r="R7469" i="4"/>
  <c r="J7465" i="4"/>
  <c r="R7465" i="4"/>
  <c r="J7461" i="4"/>
  <c r="R7461" i="4"/>
  <c r="J7457" i="4"/>
  <c r="R7457" i="4"/>
  <c r="J7453" i="4"/>
  <c r="R7453" i="4"/>
  <c r="J7449" i="4"/>
  <c r="R7449" i="4"/>
  <c r="J7445" i="4"/>
  <c r="R7445" i="4"/>
  <c r="J7441" i="4"/>
  <c r="R7441" i="4"/>
  <c r="J7437" i="4"/>
  <c r="R7437" i="4"/>
  <c r="J7433" i="4"/>
  <c r="R7433" i="4"/>
  <c r="J7429" i="4"/>
  <c r="R7429" i="4"/>
  <c r="J7425" i="4"/>
  <c r="R7425" i="4"/>
  <c r="J7421" i="4"/>
  <c r="R7421" i="4"/>
  <c r="J7417" i="4"/>
  <c r="R7417" i="4"/>
  <c r="J7413" i="4"/>
  <c r="R7413" i="4"/>
  <c r="J7409" i="4"/>
  <c r="R7409" i="4"/>
  <c r="J7405" i="4"/>
  <c r="R7405" i="4"/>
  <c r="J7401" i="4"/>
  <c r="R7401" i="4"/>
  <c r="J7397" i="4"/>
  <c r="R7397" i="4"/>
  <c r="J7393" i="4"/>
  <c r="R7393" i="4"/>
  <c r="J7389" i="4"/>
  <c r="R7389" i="4"/>
  <c r="J7385" i="4"/>
  <c r="R7385" i="4"/>
  <c r="J7381" i="4"/>
  <c r="R7381" i="4"/>
  <c r="J7377" i="4"/>
  <c r="R7377" i="4"/>
  <c r="J7373" i="4"/>
  <c r="R7373" i="4"/>
  <c r="J7369" i="4"/>
  <c r="R7369" i="4"/>
  <c r="J7365" i="4"/>
  <c r="R7365" i="4"/>
  <c r="J7361" i="4"/>
  <c r="R7361" i="4"/>
  <c r="J7357" i="4"/>
  <c r="R7357" i="4"/>
  <c r="J7353" i="4"/>
  <c r="R7353" i="4"/>
  <c r="J7349" i="4"/>
  <c r="R7349" i="4"/>
  <c r="J7345" i="4"/>
  <c r="R7345" i="4"/>
  <c r="J7341" i="4"/>
  <c r="R7341" i="4"/>
  <c r="J7337" i="4"/>
  <c r="R7337" i="4"/>
  <c r="J7333" i="4"/>
  <c r="R7333" i="4"/>
  <c r="J7329" i="4"/>
  <c r="R7329" i="4"/>
  <c r="J7325" i="4"/>
  <c r="R7325" i="4"/>
  <c r="J7321" i="4"/>
  <c r="R7321" i="4"/>
  <c r="J7317" i="4"/>
  <c r="R7317" i="4"/>
  <c r="J7313" i="4"/>
  <c r="R7313" i="4"/>
  <c r="J7309" i="4"/>
  <c r="R7309" i="4"/>
  <c r="J7305" i="4"/>
  <c r="R7305" i="4"/>
  <c r="J7301" i="4"/>
  <c r="R7301" i="4"/>
  <c r="J7297" i="4"/>
  <c r="R7297" i="4"/>
  <c r="J7293" i="4"/>
  <c r="R7293" i="4"/>
  <c r="J7289" i="4"/>
  <c r="R7289" i="4"/>
  <c r="J7285" i="4"/>
  <c r="R7285" i="4"/>
  <c r="J7281" i="4"/>
  <c r="R7281" i="4"/>
  <c r="J7277" i="4"/>
  <c r="R7277" i="4"/>
  <c r="J7273" i="4"/>
  <c r="R7273" i="4"/>
  <c r="J7269" i="4"/>
  <c r="R7269" i="4"/>
  <c r="J7265" i="4"/>
  <c r="R7265" i="4"/>
  <c r="J7261" i="4"/>
  <c r="R7261" i="4"/>
  <c r="J7257" i="4"/>
  <c r="R7257" i="4"/>
  <c r="J7253" i="4"/>
  <c r="R7253" i="4"/>
  <c r="J7249" i="4"/>
  <c r="R7249" i="4"/>
  <c r="J7245" i="4"/>
  <c r="R7245" i="4"/>
  <c r="J7241" i="4"/>
  <c r="R7241" i="4"/>
  <c r="J7237" i="4"/>
  <c r="R7237" i="4"/>
  <c r="J7233" i="4"/>
  <c r="R7233" i="4"/>
  <c r="J7229" i="4"/>
  <c r="R7229" i="4"/>
  <c r="J7225" i="4"/>
  <c r="R7225" i="4"/>
  <c r="J7221" i="4"/>
  <c r="R7221" i="4"/>
  <c r="J7217" i="4"/>
  <c r="R7217" i="4"/>
  <c r="J7213" i="4"/>
  <c r="R7213" i="4"/>
  <c r="J7209" i="4"/>
  <c r="R7209" i="4"/>
  <c r="J7205" i="4"/>
  <c r="R7205" i="4"/>
  <c r="J7201" i="4"/>
  <c r="R7201" i="4"/>
  <c r="J7197" i="4"/>
  <c r="R7197" i="4"/>
  <c r="J7193" i="4"/>
  <c r="R7193" i="4"/>
  <c r="J7189" i="4"/>
  <c r="R7189" i="4"/>
  <c r="J7185" i="4"/>
  <c r="R7185" i="4"/>
  <c r="J7181" i="4"/>
  <c r="R7181" i="4"/>
  <c r="J7177" i="4"/>
  <c r="R7177" i="4"/>
  <c r="J7173" i="4"/>
  <c r="R7173" i="4"/>
  <c r="J7169" i="4"/>
  <c r="R7169" i="4"/>
  <c r="J7165" i="4"/>
  <c r="R7165" i="4"/>
  <c r="J7161" i="4"/>
  <c r="R7161" i="4"/>
  <c r="J7157" i="4"/>
  <c r="R7157" i="4"/>
  <c r="J7153" i="4"/>
  <c r="R7153" i="4"/>
  <c r="J7149" i="4"/>
  <c r="R7149" i="4"/>
  <c r="J7145" i="4"/>
  <c r="R7145" i="4"/>
  <c r="J7141" i="4"/>
  <c r="R7141" i="4"/>
  <c r="J7137" i="4"/>
  <c r="R7137" i="4"/>
  <c r="J7133" i="4"/>
  <c r="R7133" i="4"/>
  <c r="J7129" i="4"/>
  <c r="R7129" i="4"/>
  <c r="J7125" i="4"/>
  <c r="R7125" i="4"/>
  <c r="J7121" i="4"/>
  <c r="R7121" i="4"/>
  <c r="J7117" i="4"/>
  <c r="R7117" i="4"/>
  <c r="J7113" i="4"/>
  <c r="R7113" i="4"/>
  <c r="J7109" i="4"/>
  <c r="R7109" i="4"/>
  <c r="J7105" i="4"/>
  <c r="R7105" i="4"/>
  <c r="J7101" i="4"/>
  <c r="R7101" i="4"/>
  <c r="J7097" i="4"/>
  <c r="R7097" i="4"/>
  <c r="J7093" i="4"/>
  <c r="R7093" i="4"/>
  <c r="J7089" i="4"/>
  <c r="R7089" i="4"/>
  <c r="J7085" i="4"/>
  <c r="R7085" i="4"/>
  <c r="J7081" i="4"/>
  <c r="R7081" i="4"/>
  <c r="J7077" i="4"/>
  <c r="R7077" i="4"/>
  <c r="J7073" i="4"/>
  <c r="R7073" i="4"/>
  <c r="J7069" i="4"/>
  <c r="R7069" i="4"/>
  <c r="J7065" i="4"/>
  <c r="R7065" i="4"/>
  <c r="J7061" i="4"/>
  <c r="R7061" i="4"/>
  <c r="J7057" i="4"/>
  <c r="R7057" i="4"/>
  <c r="J7053" i="4"/>
  <c r="R7053" i="4"/>
  <c r="J7049" i="4"/>
  <c r="R7049" i="4"/>
  <c r="J7045" i="4"/>
  <c r="R7045" i="4"/>
  <c r="J7041" i="4"/>
  <c r="R7041" i="4"/>
  <c r="J7037" i="4"/>
  <c r="R7037" i="4"/>
  <c r="J7033" i="4"/>
  <c r="R7033" i="4"/>
  <c r="J7029" i="4"/>
  <c r="R7029" i="4"/>
  <c r="J7025" i="4"/>
  <c r="R7025" i="4"/>
  <c r="J7021" i="4"/>
  <c r="R7021" i="4"/>
  <c r="J7017" i="4"/>
  <c r="R7017" i="4"/>
  <c r="J7013" i="4"/>
  <c r="R7013" i="4"/>
  <c r="J7009" i="4"/>
  <c r="R7009" i="4"/>
  <c r="J7005" i="4"/>
  <c r="R7005" i="4"/>
  <c r="J7001" i="4"/>
  <c r="R7001" i="4"/>
  <c r="J6997" i="4"/>
  <c r="R6997" i="4"/>
  <c r="J6993" i="4"/>
  <c r="R6993" i="4"/>
  <c r="J6989" i="4"/>
  <c r="R6989" i="4"/>
  <c r="J6985" i="4"/>
  <c r="R6985" i="4"/>
  <c r="J6981" i="4"/>
  <c r="R6981" i="4"/>
  <c r="J6977" i="4"/>
  <c r="R6977" i="4"/>
  <c r="J6973" i="4"/>
  <c r="R6973" i="4"/>
  <c r="J6969" i="4"/>
  <c r="R6969" i="4"/>
  <c r="J6965" i="4"/>
  <c r="R6965" i="4"/>
  <c r="J6961" i="4"/>
  <c r="R6961" i="4"/>
  <c r="J6957" i="4"/>
  <c r="R6957" i="4"/>
  <c r="J6953" i="4"/>
  <c r="R6953" i="4"/>
  <c r="J6949" i="4"/>
  <c r="R6949" i="4"/>
  <c r="J6945" i="4"/>
  <c r="R6945" i="4"/>
  <c r="J6941" i="4"/>
  <c r="R6941" i="4"/>
  <c r="J6937" i="4"/>
  <c r="R6937" i="4"/>
  <c r="J6933" i="4"/>
  <c r="R6933" i="4"/>
  <c r="J6929" i="4"/>
  <c r="R6929" i="4"/>
  <c r="J6925" i="4"/>
  <c r="R6925" i="4"/>
  <c r="J6921" i="4"/>
  <c r="R6921" i="4"/>
  <c r="J6917" i="4"/>
  <c r="R6917" i="4"/>
  <c r="J6913" i="4"/>
  <c r="R6913" i="4"/>
  <c r="J6909" i="4"/>
  <c r="R6909" i="4"/>
  <c r="J6905" i="4"/>
  <c r="R6905" i="4"/>
  <c r="J6901" i="4"/>
  <c r="R6901" i="4"/>
  <c r="J6897" i="4"/>
  <c r="R6897" i="4"/>
  <c r="J6893" i="4"/>
  <c r="R6893" i="4"/>
  <c r="J6889" i="4"/>
  <c r="R6889" i="4"/>
  <c r="J6885" i="4"/>
  <c r="R6885" i="4"/>
  <c r="J6881" i="4"/>
  <c r="R6881" i="4"/>
  <c r="J6877" i="4"/>
  <c r="R6877" i="4"/>
  <c r="J6873" i="4"/>
  <c r="R6873" i="4"/>
  <c r="J6869" i="4"/>
  <c r="R6869" i="4"/>
  <c r="J6865" i="4"/>
  <c r="R6865" i="4"/>
  <c r="J6861" i="4"/>
  <c r="R6861" i="4"/>
  <c r="J6857" i="4"/>
  <c r="R6857" i="4"/>
  <c r="J6853" i="4"/>
  <c r="R6853" i="4"/>
  <c r="J6849" i="4"/>
  <c r="R6849" i="4"/>
  <c r="J6845" i="4"/>
  <c r="R6845" i="4"/>
  <c r="J6841" i="4"/>
  <c r="R6841" i="4"/>
  <c r="J6837" i="4"/>
  <c r="R6837" i="4"/>
  <c r="J6833" i="4"/>
  <c r="R6833" i="4"/>
  <c r="J6829" i="4"/>
  <c r="R6829" i="4"/>
  <c r="J6825" i="4"/>
  <c r="R6825" i="4"/>
  <c r="J6821" i="4"/>
  <c r="R6821" i="4"/>
  <c r="J6817" i="4"/>
  <c r="R6817" i="4"/>
  <c r="J6813" i="4"/>
  <c r="R6813" i="4"/>
  <c r="J6809" i="4"/>
  <c r="R6809" i="4"/>
  <c r="J6805" i="4"/>
  <c r="R6805" i="4"/>
  <c r="J6801" i="4"/>
  <c r="R6801" i="4"/>
  <c r="J6797" i="4"/>
  <c r="R6797" i="4"/>
  <c r="J6793" i="4"/>
  <c r="R6793" i="4"/>
  <c r="J6789" i="4"/>
  <c r="R6789" i="4"/>
  <c r="J6785" i="4"/>
  <c r="R6785" i="4"/>
  <c r="J6781" i="4"/>
  <c r="R6781" i="4"/>
  <c r="J6777" i="4"/>
  <c r="R6777" i="4"/>
  <c r="J6773" i="4"/>
  <c r="R6773" i="4"/>
  <c r="J6769" i="4"/>
  <c r="R6769" i="4"/>
  <c r="J6765" i="4"/>
  <c r="R6765" i="4"/>
  <c r="J6761" i="4"/>
  <c r="R6761" i="4"/>
  <c r="J6757" i="4"/>
  <c r="R6757" i="4"/>
  <c r="J6753" i="4"/>
  <c r="R6753" i="4"/>
  <c r="J6749" i="4"/>
  <c r="R6749" i="4"/>
  <c r="J6745" i="4"/>
  <c r="R6745" i="4"/>
  <c r="J6741" i="4"/>
  <c r="R6741" i="4"/>
  <c r="J6737" i="4"/>
  <c r="R6737" i="4"/>
  <c r="J6733" i="4"/>
  <c r="R6733" i="4"/>
  <c r="J6729" i="4"/>
  <c r="R6729" i="4"/>
  <c r="J6725" i="4"/>
  <c r="R6725" i="4"/>
  <c r="J6721" i="4"/>
  <c r="R6721" i="4"/>
  <c r="J6717" i="4"/>
  <c r="R6717" i="4"/>
  <c r="J6713" i="4"/>
  <c r="R6713" i="4"/>
  <c r="J6709" i="4"/>
  <c r="R6709" i="4"/>
  <c r="J6705" i="4"/>
  <c r="R6705" i="4"/>
  <c r="J6701" i="4"/>
  <c r="R6701" i="4"/>
  <c r="J6697" i="4"/>
  <c r="R6697" i="4"/>
  <c r="J6693" i="4"/>
  <c r="R6693" i="4"/>
  <c r="J6689" i="4"/>
  <c r="R6689" i="4"/>
  <c r="J6685" i="4"/>
  <c r="R6685" i="4"/>
  <c r="J6681" i="4"/>
  <c r="R6681" i="4"/>
  <c r="J6677" i="4"/>
  <c r="R6677" i="4"/>
  <c r="J6673" i="4"/>
  <c r="R6673" i="4"/>
  <c r="J6669" i="4"/>
  <c r="R6669" i="4"/>
  <c r="J6665" i="4"/>
  <c r="R6665" i="4"/>
  <c r="J6661" i="4"/>
  <c r="R6661" i="4"/>
  <c r="J6657" i="4"/>
  <c r="R6657" i="4"/>
  <c r="J6653" i="4"/>
  <c r="R6653" i="4"/>
  <c r="J6649" i="4"/>
  <c r="R6649" i="4"/>
  <c r="J6645" i="4"/>
  <c r="R6645" i="4"/>
  <c r="J6641" i="4"/>
  <c r="R6641" i="4"/>
  <c r="J6637" i="4"/>
  <c r="R6637" i="4"/>
  <c r="J6633" i="4"/>
  <c r="R6633" i="4"/>
  <c r="J6629" i="4"/>
  <c r="R6629" i="4"/>
  <c r="J6625" i="4"/>
  <c r="R6625" i="4"/>
  <c r="J6621" i="4"/>
  <c r="R6621" i="4"/>
  <c r="J6617" i="4"/>
  <c r="R6617" i="4"/>
  <c r="J6613" i="4"/>
  <c r="R6613" i="4"/>
  <c r="J6609" i="4"/>
  <c r="R6609" i="4"/>
  <c r="J6605" i="4"/>
  <c r="R6605" i="4"/>
  <c r="J6601" i="4"/>
  <c r="R6601" i="4"/>
  <c r="J6597" i="4"/>
  <c r="R6597" i="4"/>
  <c r="J6593" i="4"/>
  <c r="R6593" i="4"/>
  <c r="J6589" i="4"/>
  <c r="R6589" i="4"/>
  <c r="J6585" i="4"/>
  <c r="R6585" i="4"/>
  <c r="J6581" i="4"/>
  <c r="R6581" i="4"/>
  <c r="J6577" i="4"/>
  <c r="R6577" i="4"/>
  <c r="J6573" i="4"/>
  <c r="R6573" i="4"/>
  <c r="J6569" i="4"/>
  <c r="R6569" i="4"/>
  <c r="J6565" i="4"/>
  <c r="R6565" i="4"/>
  <c r="J6561" i="4"/>
  <c r="R6561" i="4"/>
  <c r="J6557" i="4"/>
  <c r="R6557" i="4"/>
  <c r="J6553" i="4"/>
  <c r="R6553" i="4"/>
  <c r="J6549" i="4"/>
  <c r="R6549" i="4"/>
  <c r="J6545" i="4"/>
  <c r="R6545" i="4"/>
  <c r="J6541" i="4"/>
  <c r="R6541" i="4"/>
  <c r="J6537" i="4"/>
  <c r="R6537" i="4"/>
  <c r="J6533" i="4"/>
  <c r="R6533" i="4"/>
  <c r="J6529" i="4"/>
  <c r="R6529" i="4"/>
  <c r="J6525" i="4"/>
  <c r="R6525" i="4"/>
  <c r="J6521" i="4"/>
  <c r="R6521" i="4"/>
  <c r="J6517" i="4"/>
  <c r="R6517" i="4"/>
  <c r="J6513" i="4"/>
  <c r="R6513" i="4"/>
  <c r="J6509" i="4"/>
  <c r="R6509" i="4"/>
  <c r="J6505" i="4"/>
  <c r="R6505" i="4"/>
  <c r="J6501" i="4"/>
  <c r="R6501" i="4"/>
  <c r="J6497" i="4"/>
  <c r="R6497" i="4"/>
  <c r="J6493" i="4"/>
  <c r="R6493" i="4"/>
  <c r="J6489" i="4"/>
  <c r="R6489" i="4"/>
  <c r="J6485" i="4"/>
  <c r="R6485" i="4"/>
  <c r="J6481" i="4"/>
  <c r="R6481" i="4"/>
  <c r="J6477" i="4"/>
  <c r="R6477" i="4"/>
  <c r="J6473" i="4"/>
  <c r="R6473" i="4"/>
  <c r="J6469" i="4"/>
  <c r="R6469" i="4"/>
  <c r="J6465" i="4"/>
  <c r="R6465" i="4"/>
  <c r="J6461" i="4"/>
  <c r="R6461" i="4"/>
  <c r="J6457" i="4"/>
  <c r="R6457" i="4"/>
  <c r="J6453" i="4"/>
  <c r="R6453" i="4"/>
  <c r="J6449" i="4"/>
  <c r="R6449" i="4"/>
  <c r="J6445" i="4"/>
  <c r="R6445" i="4"/>
  <c r="J6441" i="4"/>
  <c r="R6441" i="4"/>
  <c r="J6437" i="4"/>
  <c r="R6437" i="4"/>
  <c r="J6433" i="4"/>
  <c r="R6433" i="4"/>
  <c r="J6429" i="4"/>
  <c r="R6429" i="4"/>
  <c r="J6425" i="4"/>
  <c r="R6425" i="4"/>
  <c r="J6421" i="4"/>
  <c r="R6421" i="4"/>
  <c r="J6417" i="4"/>
  <c r="R6417" i="4"/>
  <c r="J6413" i="4"/>
  <c r="R6413" i="4"/>
  <c r="J6409" i="4"/>
  <c r="R6409" i="4"/>
  <c r="J6405" i="4"/>
  <c r="R6405" i="4"/>
  <c r="J6401" i="4"/>
  <c r="R6401" i="4"/>
  <c r="J6397" i="4"/>
  <c r="R6397" i="4"/>
  <c r="J6393" i="4"/>
  <c r="R6393" i="4"/>
  <c r="J6389" i="4"/>
  <c r="R6389" i="4"/>
  <c r="J6385" i="4"/>
  <c r="R6385" i="4"/>
  <c r="J6381" i="4"/>
  <c r="R6381" i="4"/>
  <c r="J6377" i="4"/>
  <c r="R6377" i="4"/>
  <c r="J6373" i="4"/>
  <c r="R6373" i="4"/>
  <c r="J6369" i="4"/>
  <c r="R6369" i="4"/>
  <c r="J6365" i="4"/>
  <c r="R6365" i="4"/>
  <c r="J6361" i="4"/>
  <c r="R6361" i="4"/>
  <c r="J6357" i="4"/>
  <c r="R6357" i="4"/>
  <c r="J6353" i="4"/>
  <c r="R6353" i="4"/>
  <c r="J6349" i="4"/>
  <c r="R6349" i="4"/>
  <c r="J6345" i="4"/>
  <c r="R6345" i="4"/>
  <c r="J6341" i="4"/>
  <c r="R6341" i="4"/>
  <c r="J6337" i="4"/>
  <c r="R6337" i="4"/>
  <c r="J6333" i="4"/>
  <c r="R6333" i="4"/>
  <c r="J6329" i="4"/>
  <c r="R6329" i="4"/>
  <c r="J6325" i="4"/>
  <c r="R6325" i="4"/>
  <c r="J6321" i="4"/>
  <c r="R6321" i="4"/>
  <c r="J6317" i="4"/>
  <c r="R6317" i="4"/>
  <c r="J6313" i="4"/>
  <c r="R6313" i="4"/>
  <c r="J6309" i="4"/>
  <c r="R6309" i="4"/>
  <c r="J6305" i="4"/>
  <c r="R6305" i="4"/>
  <c r="J6301" i="4"/>
  <c r="R6301" i="4"/>
  <c r="J6297" i="4"/>
  <c r="R6297" i="4"/>
  <c r="J6293" i="4"/>
  <c r="R6293" i="4"/>
  <c r="J6289" i="4"/>
  <c r="R6289" i="4"/>
  <c r="J6285" i="4"/>
  <c r="R6285" i="4"/>
  <c r="J6281" i="4"/>
  <c r="R6281" i="4"/>
  <c r="J6277" i="4"/>
  <c r="R6277" i="4"/>
  <c r="J6273" i="4"/>
  <c r="R6273" i="4"/>
  <c r="J6269" i="4"/>
  <c r="R6269" i="4"/>
  <c r="J6265" i="4"/>
  <c r="R6265" i="4"/>
  <c r="J6261" i="4"/>
  <c r="R6261" i="4"/>
  <c r="J6257" i="4"/>
  <c r="R6257" i="4"/>
  <c r="J6253" i="4"/>
  <c r="R6253" i="4"/>
  <c r="J6249" i="4"/>
  <c r="R6249" i="4"/>
  <c r="J6245" i="4"/>
  <c r="R6245" i="4"/>
  <c r="J6241" i="4"/>
  <c r="R6241" i="4"/>
  <c r="J6237" i="4"/>
  <c r="R6237" i="4"/>
  <c r="J6233" i="4"/>
  <c r="R6233" i="4"/>
  <c r="J6229" i="4"/>
  <c r="R6229" i="4"/>
  <c r="J6225" i="4"/>
  <c r="R6225" i="4"/>
  <c r="J6221" i="4"/>
  <c r="R6221" i="4"/>
  <c r="J6217" i="4"/>
  <c r="R6217" i="4"/>
  <c r="J6213" i="4"/>
  <c r="R6213" i="4"/>
  <c r="J6209" i="4"/>
  <c r="R6209" i="4"/>
  <c r="J6205" i="4"/>
  <c r="R6205" i="4"/>
  <c r="J6201" i="4"/>
  <c r="R6201" i="4"/>
  <c r="J6197" i="4"/>
  <c r="R6197" i="4"/>
  <c r="J6193" i="4"/>
  <c r="R6193" i="4"/>
  <c r="J6189" i="4"/>
  <c r="R6189" i="4"/>
  <c r="J6185" i="4"/>
  <c r="R6185" i="4"/>
  <c r="J6181" i="4"/>
  <c r="R6181" i="4"/>
  <c r="J6177" i="4"/>
  <c r="R6177" i="4"/>
  <c r="J6173" i="4"/>
  <c r="R6173" i="4"/>
  <c r="J6169" i="4"/>
  <c r="R6169" i="4"/>
  <c r="J6165" i="4"/>
  <c r="R6165" i="4"/>
  <c r="J6161" i="4"/>
  <c r="R6161" i="4"/>
  <c r="J6157" i="4"/>
  <c r="R6157" i="4"/>
  <c r="J6153" i="4"/>
  <c r="R6153" i="4"/>
  <c r="J6149" i="4"/>
  <c r="R6149" i="4"/>
  <c r="J6145" i="4"/>
  <c r="R6145" i="4"/>
  <c r="J6141" i="4"/>
  <c r="R6141" i="4"/>
  <c r="J6137" i="4"/>
  <c r="R6137" i="4"/>
  <c r="J6133" i="4"/>
  <c r="R6133" i="4"/>
  <c r="J6129" i="4"/>
  <c r="R6129" i="4"/>
  <c r="J6125" i="4"/>
  <c r="R6125" i="4"/>
  <c r="J6121" i="4"/>
  <c r="R6121" i="4"/>
  <c r="J6117" i="4"/>
  <c r="R6117" i="4"/>
  <c r="J6113" i="4"/>
  <c r="R6113" i="4"/>
  <c r="J6109" i="4"/>
  <c r="R6109" i="4"/>
  <c r="J6105" i="4"/>
  <c r="R6105" i="4"/>
  <c r="J6101" i="4"/>
  <c r="R6101" i="4"/>
  <c r="J6097" i="4"/>
  <c r="R6097" i="4"/>
  <c r="J6093" i="4"/>
  <c r="R6093" i="4"/>
  <c r="J6089" i="4"/>
  <c r="R6089" i="4"/>
  <c r="J6085" i="4"/>
  <c r="R6085" i="4"/>
  <c r="J6081" i="4"/>
  <c r="R6081" i="4"/>
  <c r="J6077" i="4"/>
  <c r="R6077" i="4"/>
  <c r="J6073" i="4"/>
  <c r="R6073" i="4"/>
  <c r="J6069" i="4"/>
  <c r="R6069" i="4"/>
  <c r="J6065" i="4"/>
  <c r="R6065" i="4"/>
  <c r="J6061" i="4"/>
  <c r="R6061" i="4"/>
  <c r="J6057" i="4"/>
  <c r="R6057" i="4"/>
  <c r="J6053" i="4"/>
  <c r="R6053" i="4"/>
  <c r="J6049" i="4"/>
  <c r="R6049" i="4"/>
  <c r="J6045" i="4"/>
  <c r="R6045" i="4"/>
  <c r="J6041" i="4"/>
  <c r="R6041" i="4"/>
  <c r="J6037" i="4"/>
  <c r="R6037" i="4"/>
  <c r="J6033" i="4"/>
  <c r="R6033" i="4"/>
  <c r="J6029" i="4"/>
  <c r="R6029" i="4"/>
  <c r="J6025" i="4"/>
  <c r="R6025" i="4"/>
  <c r="J6021" i="4"/>
  <c r="R6021" i="4"/>
  <c r="J6017" i="4"/>
  <c r="R6017" i="4"/>
  <c r="J6013" i="4"/>
  <c r="R6013" i="4"/>
  <c r="J6009" i="4"/>
  <c r="R6009" i="4"/>
  <c r="J6005" i="4"/>
  <c r="R6005" i="4"/>
  <c r="J6001" i="4"/>
  <c r="R6001" i="4"/>
  <c r="J5997" i="4"/>
  <c r="R5997" i="4"/>
  <c r="J5993" i="4"/>
  <c r="R5993" i="4"/>
  <c r="J5989" i="4"/>
  <c r="R5989" i="4"/>
  <c r="J5985" i="4"/>
  <c r="R5985" i="4"/>
  <c r="J5981" i="4"/>
  <c r="R5981" i="4"/>
  <c r="J5977" i="4"/>
  <c r="R5977" i="4"/>
  <c r="J5973" i="4"/>
  <c r="R5973" i="4"/>
  <c r="J5969" i="4"/>
  <c r="R5969" i="4"/>
  <c r="J5965" i="4"/>
  <c r="R5965" i="4"/>
  <c r="J5961" i="4"/>
  <c r="R5961" i="4"/>
  <c r="J5957" i="4"/>
  <c r="R5957" i="4"/>
  <c r="J5953" i="4"/>
  <c r="R5953" i="4"/>
  <c r="J5949" i="4"/>
  <c r="R5949" i="4"/>
  <c r="J5945" i="4"/>
  <c r="R5945" i="4"/>
  <c r="J5941" i="4"/>
  <c r="R5941" i="4"/>
  <c r="J5937" i="4"/>
  <c r="R5937" i="4"/>
  <c r="J5933" i="4"/>
  <c r="R5933" i="4"/>
  <c r="J5929" i="4"/>
  <c r="R5929" i="4"/>
  <c r="J5925" i="4"/>
  <c r="R5925" i="4"/>
  <c r="J5921" i="4"/>
  <c r="R5921" i="4"/>
  <c r="J5917" i="4"/>
  <c r="R5917" i="4"/>
  <c r="J5913" i="4"/>
  <c r="R5913" i="4"/>
  <c r="J5909" i="4"/>
  <c r="R5909" i="4"/>
  <c r="J5905" i="4"/>
  <c r="R5905" i="4"/>
  <c r="J5901" i="4"/>
  <c r="R5901" i="4"/>
  <c r="J5897" i="4"/>
  <c r="R5897" i="4"/>
  <c r="J5893" i="4"/>
  <c r="R5893" i="4"/>
  <c r="J5889" i="4"/>
  <c r="R5889" i="4"/>
  <c r="J5885" i="4"/>
  <c r="R5885" i="4"/>
  <c r="J5881" i="4"/>
  <c r="R5881" i="4"/>
  <c r="J5877" i="4"/>
  <c r="R5877" i="4"/>
  <c r="J5873" i="4"/>
  <c r="R5873" i="4"/>
  <c r="J5869" i="4"/>
  <c r="R5869" i="4"/>
  <c r="J5865" i="4"/>
  <c r="R5865" i="4"/>
  <c r="J5861" i="4"/>
  <c r="R5861" i="4"/>
  <c r="J5857" i="4"/>
  <c r="R5857" i="4"/>
  <c r="J5853" i="4"/>
  <c r="R5853" i="4"/>
  <c r="J5849" i="4"/>
  <c r="R5849" i="4"/>
  <c r="J5845" i="4"/>
  <c r="R5845" i="4"/>
  <c r="J5841" i="4"/>
  <c r="R5841" i="4"/>
  <c r="J5837" i="4"/>
  <c r="R5837" i="4"/>
  <c r="J5833" i="4"/>
  <c r="R5833" i="4"/>
  <c r="J5829" i="4"/>
  <c r="R5829" i="4"/>
  <c r="J5825" i="4"/>
  <c r="R5825" i="4"/>
  <c r="J5821" i="4"/>
  <c r="R5821" i="4"/>
  <c r="J5817" i="4"/>
  <c r="R5817" i="4"/>
  <c r="J5813" i="4"/>
  <c r="R5813" i="4"/>
  <c r="J5809" i="4"/>
  <c r="R5809" i="4"/>
  <c r="J5805" i="4"/>
  <c r="R5805" i="4"/>
  <c r="J5801" i="4"/>
  <c r="R5801" i="4"/>
  <c r="J5797" i="4"/>
  <c r="R5797" i="4"/>
  <c r="J5793" i="4"/>
  <c r="R5793" i="4"/>
  <c r="J5789" i="4"/>
  <c r="R5789" i="4"/>
  <c r="J5785" i="4"/>
  <c r="R5785" i="4"/>
  <c r="J5781" i="4"/>
  <c r="R5781" i="4"/>
  <c r="J5777" i="4"/>
  <c r="R5777" i="4"/>
  <c r="J5773" i="4"/>
  <c r="R5773" i="4"/>
  <c r="J5769" i="4"/>
  <c r="R5769" i="4"/>
  <c r="J5765" i="4"/>
  <c r="R5765" i="4"/>
  <c r="J5761" i="4"/>
  <c r="R5761" i="4"/>
  <c r="J5757" i="4"/>
  <c r="R5757" i="4"/>
  <c r="J5753" i="4"/>
  <c r="R5753" i="4"/>
  <c r="J5749" i="4"/>
  <c r="R5749" i="4"/>
  <c r="J5745" i="4"/>
  <c r="R5745" i="4"/>
  <c r="J5741" i="4"/>
  <c r="R5741" i="4"/>
  <c r="J5737" i="4"/>
  <c r="R5737" i="4"/>
  <c r="J5733" i="4"/>
  <c r="R5733" i="4"/>
  <c r="J5729" i="4"/>
  <c r="R5729" i="4"/>
  <c r="J5725" i="4"/>
  <c r="R5725" i="4"/>
  <c r="J5721" i="4"/>
  <c r="R5721" i="4"/>
  <c r="J5717" i="4"/>
  <c r="R5717" i="4"/>
  <c r="J5713" i="4"/>
  <c r="R5713" i="4"/>
  <c r="J5709" i="4"/>
  <c r="R5709" i="4"/>
  <c r="J5705" i="4"/>
  <c r="R5705" i="4"/>
  <c r="J5701" i="4"/>
  <c r="R5701" i="4"/>
  <c r="J5697" i="4"/>
  <c r="R5697" i="4"/>
  <c r="J5693" i="4"/>
  <c r="R5693" i="4"/>
  <c r="J5689" i="4"/>
  <c r="R5689" i="4"/>
  <c r="J5685" i="4"/>
  <c r="R5685" i="4"/>
  <c r="J5681" i="4"/>
  <c r="R5681" i="4"/>
  <c r="J5677" i="4"/>
  <c r="R5677" i="4"/>
  <c r="J5673" i="4"/>
  <c r="R5673" i="4"/>
  <c r="J5669" i="4"/>
  <c r="R5669" i="4"/>
  <c r="J5665" i="4"/>
  <c r="R5665" i="4"/>
  <c r="J5661" i="4"/>
  <c r="R5661" i="4"/>
  <c r="J5657" i="4"/>
  <c r="R5657" i="4"/>
  <c r="J5653" i="4"/>
  <c r="R5653" i="4"/>
  <c r="J5649" i="4"/>
  <c r="R5649" i="4"/>
  <c r="J5645" i="4"/>
  <c r="R5645" i="4"/>
  <c r="J5641" i="4"/>
  <c r="R5641" i="4"/>
  <c r="J5637" i="4"/>
  <c r="R5637" i="4"/>
  <c r="J5633" i="4"/>
  <c r="R5633" i="4"/>
  <c r="J5629" i="4"/>
  <c r="R5629" i="4"/>
  <c r="J5625" i="4"/>
  <c r="R5625" i="4"/>
  <c r="J5621" i="4"/>
  <c r="R5621" i="4"/>
  <c r="J5617" i="4"/>
  <c r="R5617" i="4"/>
  <c r="J5613" i="4"/>
  <c r="R5613" i="4"/>
  <c r="J5609" i="4"/>
  <c r="R5609" i="4"/>
  <c r="J5605" i="4"/>
  <c r="R5605" i="4"/>
  <c r="J5601" i="4"/>
  <c r="R5601" i="4"/>
  <c r="J5597" i="4"/>
  <c r="R5597" i="4"/>
  <c r="J5593" i="4"/>
  <c r="R5593" i="4"/>
  <c r="J5589" i="4"/>
  <c r="R5589" i="4"/>
  <c r="J5585" i="4"/>
  <c r="R5585" i="4"/>
  <c r="J5581" i="4"/>
  <c r="R5581" i="4"/>
  <c r="J5577" i="4"/>
  <c r="R5577" i="4"/>
  <c r="J5573" i="4"/>
  <c r="R5573" i="4"/>
  <c r="J5569" i="4"/>
  <c r="R5569" i="4"/>
  <c r="J5565" i="4"/>
  <c r="R5565" i="4"/>
  <c r="J5561" i="4"/>
  <c r="R5561" i="4"/>
  <c r="J5557" i="4"/>
  <c r="R5557" i="4"/>
  <c r="J5553" i="4"/>
  <c r="R5553" i="4"/>
  <c r="J5549" i="4"/>
  <c r="R5549" i="4"/>
  <c r="J5545" i="4"/>
  <c r="R5545" i="4"/>
  <c r="J5541" i="4"/>
  <c r="R5541" i="4"/>
  <c r="J5537" i="4"/>
  <c r="R5537" i="4"/>
  <c r="J5533" i="4"/>
  <c r="R5533" i="4"/>
  <c r="J5529" i="4"/>
  <c r="R5529" i="4"/>
  <c r="J5525" i="4"/>
  <c r="R5525" i="4"/>
  <c r="J5521" i="4"/>
  <c r="R5521" i="4"/>
  <c r="J5517" i="4"/>
  <c r="R5517" i="4"/>
  <c r="J5513" i="4"/>
  <c r="R5513" i="4"/>
  <c r="J5509" i="4"/>
  <c r="R5509" i="4"/>
  <c r="J5505" i="4"/>
  <c r="R5505" i="4"/>
  <c r="J5501" i="4"/>
  <c r="R5501" i="4"/>
  <c r="J5497" i="4"/>
  <c r="R5497" i="4"/>
  <c r="J5493" i="4"/>
  <c r="R5493" i="4"/>
  <c r="J5489" i="4"/>
  <c r="R5489" i="4"/>
  <c r="J5485" i="4"/>
  <c r="R5485" i="4"/>
  <c r="J5481" i="4"/>
  <c r="R5481" i="4"/>
  <c r="J5477" i="4"/>
  <c r="R5477" i="4"/>
  <c r="J5473" i="4"/>
  <c r="R5473" i="4"/>
  <c r="J5469" i="4"/>
  <c r="R5469" i="4"/>
  <c r="J5465" i="4"/>
  <c r="R5465" i="4"/>
  <c r="J5461" i="4"/>
  <c r="R5461" i="4"/>
  <c r="J5457" i="4"/>
  <c r="R5457" i="4"/>
  <c r="J5453" i="4"/>
  <c r="R5453" i="4"/>
  <c r="J5449" i="4"/>
  <c r="R5449" i="4"/>
  <c r="J5445" i="4"/>
  <c r="R5445" i="4"/>
  <c r="J5441" i="4"/>
  <c r="R5441" i="4"/>
  <c r="J5437" i="4"/>
  <c r="R5437" i="4"/>
  <c r="J5433" i="4"/>
  <c r="R5433" i="4"/>
  <c r="J5429" i="4"/>
  <c r="R5429" i="4"/>
  <c r="J5425" i="4"/>
  <c r="R5425" i="4"/>
  <c r="J5421" i="4"/>
  <c r="R5421" i="4"/>
  <c r="J5417" i="4"/>
  <c r="R5417" i="4"/>
  <c r="J5413" i="4"/>
  <c r="R5413" i="4"/>
  <c r="J5409" i="4"/>
  <c r="R5409" i="4"/>
  <c r="J5405" i="4"/>
  <c r="R5405" i="4"/>
  <c r="J5401" i="4"/>
  <c r="R5401" i="4"/>
  <c r="J5397" i="4"/>
  <c r="R5397" i="4"/>
  <c r="J5393" i="4"/>
  <c r="R5393" i="4"/>
  <c r="J5389" i="4"/>
  <c r="R5389" i="4"/>
  <c r="J5385" i="4"/>
  <c r="R5385" i="4"/>
  <c r="J5381" i="4"/>
  <c r="R5381" i="4"/>
  <c r="J5377" i="4"/>
  <c r="R5377" i="4"/>
  <c r="J5373" i="4"/>
  <c r="R5373" i="4"/>
  <c r="J5369" i="4"/>
  <c r="R5369" i="4"/>
  <c r="J5365" i="4"/>
  <c r="R5365" i="4"/>
  <c r="J5361" i="4"/>
  <c r="R5361" i="4"/>
  <c r="J5357" i="4"/>
  <c r="R5357" i="4"/>
  <c r="J5353" i="4"/>
  <c r="R5353" i="4"/>
  <c r="J5349" i="4"/>
  <c r="R5349" i="4"/>
  <c r="J5345" i="4"/>
  <c r="R5345" i="4"/>
  <c r="J5341" i="4"/>
  <c r="R5341" i="4"/>
  <c r="J5337" i="4"/>
  <c r="R5337" i="4"/>
  <c r="J5333" i="4"/>
  <c r="R5333" i="4"/>
  <c r="J5329" i="4"/>
  <c r="R5329" i="4"/>
  <c r="J5325" i="4"/>
  <c r="R5325" i="4"/>
  <c r="J5321" i="4"/>
  <c r="R5321" i="4"/>
  <c r="J5317" i="4"/>
  <c r="R5317" i="4"/>
  <c r="J5313" i="4"/>
  <c r="R5313" i="4"/>
  <c r="J5309" i="4"/>
  <c r="R5309" i="4"/>
  <c r="J5305" i="4"/>
  <c r="R5305" i="4"/>
  <c r="J5301" i="4"/>
  <c r="R5301" i="4"/>
  <c r="J5297" i="4"/>
  <c r="R5297" i="4"/>
  <c r="J5293" i="4"/>
  <c r="R5293" i="4"/>
  <c r="J5289" i="4"/>
  <c r="R5289" i="4"/>
  <c r="J5285" i="4"/>
  <c r="R5285" i="4"/>
  <c r="J5281" i="4"/>
  <c r="R5281" i="4"/>
  <c r="J5277" i="4"/>
  <c r="R5277" i="4"/>
  <c r="J5273" i="4"/>
  <c r="R5273" i="4"/>
  <c r="J5269" i="4"/>
  <c r="R5269" i="4"/>
  <c r="J5265" i="4"/>
  <c r="R5265" i="4"/>
  <c r="J5261" i="4"/>
  <c r="R5261" i="4"/>
  <c r="J5257" i="4"/>
  <c r="R5257" i="4"/>
  <c r="J5253" i="4"/>
  <c r="R5253" i="4"/>
  <c r="J5249" i="4"/>
  <c r="R5249" i="4"/>
  <c r="J5245" i="4"/>
  <c r="R5245" i="4"/>
  <c r="J5241" i="4"/>
  <c r="R5241" i="4"/>
  <c r="J5237" i="4"/>
  <c r="R5237" i="4"/>
  <c r="J5233" i="4"/>
  <c r="R5233" i="4"/>
  <c r="J5229" i="4"/>
  <c r="R5229" i="4"/>
  <c r="J5225" i="4"/>
  <c r="R5225" i="4"/>
  <c r="J5221" i="4"/>
  <c r="R5221" i="4"/>
  <c r="J5217" i="4"/>
  <c r="R5217" i="4"/>
  <c r="J5213" i="4"/>
  <c r="R5213" i="4"/>
  <c r="J5209" i="4"/>
  <c r="R5209" i="4"/>
  <c r="J5205" i="4"/>
  <c r="R5205" i="4"/>
  <c r="J5201" i="4"/>
  <c r="R5201" i="4"/>
  <c r="J5197" i="4"/>
  <c r="R5197" i="4"/>
  <c r="J5193" i="4"/>
  <c r="R5193" i="4"/>
  <c r="J5189" i="4"/>
  <c r="R5189" i="4"/>
  <c r="J5185" i="4"/>
  <c r="R5185" i="4"/>
  <c r="J5181" i="4"/>
  <c r="R5181" i="4"/>
  <c r="J5177" i="4"/>
  <c r="R5177" i="4"/>
  <c r="J5173" i="4"/>
  <c r="R5173" i="4"/>
  <c r="J5169" i="4"/>
  <c r="R5169" i="4"/>
  <c r="J5165" i="4"/>
  <c r="R5165" i="4"/>
  <c r="J5161" i="4"/>
  <c r="R5161" i="4"/>
  <c r="J5157" i="4"/>
  <c r="R5157" i="4"/>
  <c r="J5153" i="4"/>
  <c r="R5153" i="4"/>
  <c r="J5149" i="4"/>
  <c r="R5149" i="4"/>
  <c r="J5145" i="4"/>
  <c r="R5145" i="4"/>
  <c r="J5141" i="4"/>
  <c r="R5141" i="4"/>
  <c r="J5137" i="4"/>
  <c r="R5137" i="4"/>
  <c r="J5133" i="4"/>
  <c r="R5133" i="4"/>
  <c r="J5129" i="4"/>
  <c r="R5129" i="4"/>
  <c r="J5125" i="4"/>
  <c r="R5125" i="4"/>
  <c r="J5121" i="4"/>
  <c r="R5121" i="4"/>
  <c r="J5117" i="4"/>
  <c r="R5117" i="4"/>
  <c r="J5113" i="4"/>
  <c r="R5113" i="4"/>
  <c r="J5109" i="4"/>
  <c r="R5109" i="4"/>
  <c r="J5105" i="4"/>
  <c r="R5105" i="4"/>
  <c r="J5101" i="4"/>
  <c r="R5101" i="4"/>
  <c r="J5097" i="4"/>
  <c r="R5097" i="4"/>
  <c r="J5093" i="4"/>
  <c r="R5093" i="4"/>
  <c r="J5089" i="4"/>
  <c r="R5089" i="4"/>
  <c r="J5085" i="4"/>
  <c r="R5085" i="4"/>
  <c r="J5081" i="4"/>
  <c r="R5081" i="4"/>
  <c r="J5077" i="4"/>
  <c r="R5077" i="4"/>
  <c r="J5073" i="4"/>
  <c r="R5073" i="4"/>
  <c r="J5069" i="4"/>
  <c r="R5069" i="4"/>
  <c r="J5065" i="4"/>
  <c r="R5065" i="4"/>
  <c r="J5061" i="4"/>
  <c r="R5061" i="4"/>
  <c r="J5057" i="4"/>
  <c r="R5057" i="4"/>
  <c r="J5053" i="4"/>
  <c r="R5053" i="4"/>
  <c r="J5049" i="4"/>
  <c r="R5049" i="4"/>
  <c r="J5045" i="4"/>
  <c r="R5045" i="4"/>
  <c r="J5041" i="4"/>
  <c r="R5041" i="4"/>
  <c r="J5037" i="4"/>
  <c r="R5037" i="4"/>
  <c r="J5033" i="4"/>
  <c r="R5033" i="4"/>
  <c r="J5029" i="4"/>
  <c r="R5029" i="4"/>
  <c r="J5025" i="4"/>
  <c r="R5025" i="4"/>
  <c r="J5021" i="4"/>
  <c r="R5021" i="4"/>
  <c r="J5017" i="4"/>
  <c r="R5017" i="4"/>
  <c r="J5013" i="4"/>
  <c r="R5013" i="4"/>
  <c r="J5009" i="4"/>
  <c r="R5009" i="4"/>
  <c r="J5005" i="4"/>
  <c r="R5005" i="4"/>
  <c r="J5001" i="4"/>
  <c r="R5001" i="4"/>
  <c r="J4997" i="4"/>
  <c r="R4997" i="4"/>
  <c r="J4993" i="4"/>
  <c r="R4993" i="4"/>
  <c r="J4989" i="4"/>
  <c r="R4989" i="4"/>
  <c r="J4985" i="4"/>
  <c r="R4985" i="4"/>
  <c r="J4981" i="4"/>
  <c r="R4981" i="4"/>
  <c r="J4977" i="4"/>
  <c r="R4977" i="4"/>
  <c r="J4973" i="4"/>
  <c r="R4973" i="4"/>
  <c r="J4969" i="4"/>
  <c r="R4969" i="4"/>
  <c r="J4965" i="4"/>
  <c r="R4965" i="4"/>
  <c r="J4961" i="4"/>
  <c r="R4961" i="4"/>
  <c r="J4957" i="4"/>
  <c r="R4957" i="4"/>
  <c r="J4953" i="4"/>
  <c r="R4953" i="4"/>
  <c r="J4949" i="4"/>
  <c r="R4949" i="4"/>
  <c r="J4945" i="4"/>
  <c r="R4945" i="4"/>
  <c r="J4941" i="4"/>
  <c r="R4941" i="4"/>
  <c r="J4937" i="4"/>
  <c r="R4937" i="4"/>
  <c r="J4933" i="4"/>
  <c r="R4933" i="4"/>
  <c r="J4929" i="4"/>
  <c r="R4929" i="4"/>
  <c r="J4925" i="4"/>
  <c r="R4925" i="4"/>
  <c r="J4921" i="4"/>
  <c r="R4921" i="4"/>
  <c r="J4917" i="4"/>
  <c r="R4917" i="4"/>
  <c r="J4913" i="4"/>
  <c r="R4913" i="4"/>
  <c r="J4909" i="4"/>
  <c r="R4909" i="4"/>
  <c r="J4905" i="4"/>
  <c r="R4905" i="4"/>
  <c r="J4901" i="4"/>
  <c r="R4901" i="4"/>
  <c r="J4897" i="4"/>
  <c r="R4897" i="4"/>
  <c r="J4893" i="4"/>
  <c r="R4893" i="4"/>
  <c r="J4889" i="4"/>
  <c r="R4889" i="4"/>
  <c r="J4885" i="4"/>
  <c r="R4885" i="4"/>
  <c r="J4881" i="4"/>
  <c r="R4881" i="4"/>
  <c r="J4877" i="4"/>
  <c r="R4877" i="4"/>
  <c r="J4873" i="4"/>
  <c r="R4873" i="4"/>
  <c r="J4869" i="4"/>
  <c r="R4869" i="4"/>
  <c r="J4865" i="4"/>
  <c r="R4865" i="4"/>
  <c r="J4861" i="4"/>
  <c r="R4861" i="4"/>
  <c r="J4857" i="4"/>
  <c r="R4857" i="4"/>
  <c r="J4853" i="4"/>
  <c r="R4853" i="4"/>
  <c r="J4849" i="4"/>
  <c r="R4849" i="4"/>
  <c r="J4845" i="4"/>
  <c r="R4845" i="4"/>
  <c r="J4841" i="4"/>
  <c r="R4841" i="4"/>
  <c r="J4837" i="4"/>
  <c r="R4837" i="4"/>
  <c r="J4833" i="4"/>
  <c r="R4833" i="4"/>
  <c r="J4829" i="4"/>
  <c r="R4829" i="4"/>
  <c r="J4825" i="4"/>
  <c r="R4825" i="4"/>
  <c r="J4821" i="4"/>
  <c r="R4821" i="4"/>
  <c r="J4817" i="4"/>
  <c r="R4817" i="4"/>
  <c r="J4813" i="4"/>
  <c r="R4813" i="4"/>
  <c r="J4809" i="4"/>
  <c r="R4809" i="4"/>
  <c r="J4805" i="4"/>
  <c r="R4805" i="4"/>
  <c r="J4801" i="4"/>
  <c r="R4801" i="4"/>
  <c r="J4797" i="4"/>
  <c r="R4797" i="4"/>
  <c r="J4793" i="4"/>
  <c r="R4793" i="4"/>
  <c r="J4789" i="4"/>
  <c r="R4789" i="4"/>
  <c r="J4785" i="4"/>
  <c r="R4785" i="4"/>
  <c r="J4781" i="4"/>
  <c r="R4781" i="4"/>
  <c r="J4777" i="4"/>
  <c r="R4777" i="4"/>
  <c r="J4773" i="4"/>
  <c r="R4773" i="4"/>
  <c r="J4769" i="4"/>
  <c r="R4769" i="4"/>
  <c r="J4765" i="4"/>
  <c r="R4765" i="4"/>
  <c r="J4761" i="4"/>
  <c r="R4761" i="4"/>
  <c r="J4757" i="4"/>
  <c r="R4757" i="4"/>
  <c r="J4753" i="4"/>
  <c r="R4753" i="4"/>
  <c r="J4749" i="4"/>
  <c r="R4749" i="4"/>
  <c r="J4745" i="4"/>
  <c r="R4745" i="4"/>
  <c r="J4741" i="4"/>
  <c r="R4741" i="4"/>
  <c r="J4737" i="4"/>
  <c r="R4737" i="4"/>
  <c r="J4733" i="4"/>
  <c r="R4733" i="4"/>
  <c r="J4729" i="4"/>
  <c r="R4729" i="4"/>
  <c r="J4725" i="4"/>
  <c r="R4725" i="4"/>
  <c r="J4721" i="4"/>
  <c r="R4721" i="4"/>
  <c r="J4717" i="4"/>
  <c r="R4717" i="4"/>
  <c r="J4713" i="4"/>
  <c r="R4713" i="4"/>
  <c r="J4709" i="4"/>
  <c r="R4709" i="4"/>
  <c r="J4705" i="4"/>
  <c r="R4705" i="4"/>
  <c r="J4701" i="4"/>
  <c r="R4701" i="4"/>
  <c r="J4697" i="4"/>
  <c r="R4697" i="4"/>
  <c r="J4693" i="4"/>
  <c r="R4693" i="4"/>
  <c r="J4689" i="4"/>
  <c r="R4689" i="4"/>
  <c r="J4685" i="4"/>
  <c r="R4685" i="4"/>
  <c r="J4681" i="4"/>
  <c r="R4681" i="4"/>
  <c r="J4677" i="4"/>
  <c r="R4677" i="4"/>
  <c r="J4673" i="4"/>
  <c r="R4673" i="4"/>
  <c r="J4669" i="4"/>
  <c r="R4669" i="4"/>
  <c r="J4665" i="4"/>
  <c r="R4665" i="4"/>
  <c r="J4661" i="4"/>
  <c r="R4661" i="4"/>
  <c r="J4657" i="4"/>
  <c r="R4657" i="4"/>
  <c r="J4653" i="4"/>
  <c r="R4653" i="4"/>
  <c r="J4649" i="4"/>
  <c r="R4649" i="4"/>
  <c r="J4645" i="4"/>
  <c r="R4645" i="4"/>
  <c r="J4641" i="4"/>
  <c r="R4641" i="4"/>
  <c r="J4637" i="4"/>
  <c r="R4637" i="4"/>
  <c r="J4633" i="4"/>
  <c r="R4633" i="4"/>
  <c r="J4629" i="4"/>
  <c r="R4629" i="4"/>
  <c r="J4625" i="4"/>
  <c r="R4625" i="4"/>
  <c r="J4621" i="4"/>
  <c r="R4621" i="4"/>
  <c r="J4617" i="4"/>
  <c r="R4617" i="4"/>
  <c r="J4613" i="4"/>
  <c r="R4613" i="4"/>
  <c r="J4609" i="4"/>
  <c r="R4609" i="4"/>
  <c r="J4605" i="4"/>
  <c r="R4605" i="4"/>
  <c r="J4601" i="4"/>
  <c r="R4601" i="4"/>
  <c r="J4597" i="4"/>
  <c r="R4597" i="4"/>
  <c r="J4593" i="4"/>
  <c r="R4593" i="4"/>
  <c r="J4589" i="4"/>
  <c r="R4589" i="4"/>
  <c r="J4585" i="4"/>
  <c r="R4585" i="4"/>
  <c r="J4581" i="4"/>
  <c r="R4581" i="4"/>
  <c r="J4577" i="4"/>
  <c r="R4577" i="4"/>
  <c r="J4573" i="4"/>
  <c r="R4573" i="4"/>
  <c r="J4569" i="4"/>
  <c r="R4569" i="4"/>
  <c r="J4565" i="4"/>
  <c r="R4565" i="4"/>
  <c r="J4561" i="4"/>
  <c r="R4561" i="4"/>
  <c r="J4557" i="4"/>
  <c r="R4557" i="4"/>
  <c r="J4553" i="4"/>
  <c r="R4553" i="4"/>
  <c r="J4549" i="4"/>
  <c r="R4549" i="4"/>
  <c r="J4545" i="4"/>
  <c r="R4545" i="4"/>
  <c r="J4541" i="4"/>
  <c r="R4541" i="4"/>
  <c r="J4537" i="4"/>
  <c r="R4537" i="4"/>
  <c r="J4533" i="4"/>
  <c r="R4533" i="4"/>
  <c r="J4529" i="4"/>
  <c r="R4529" i="4"/>
  <c r="J4525" i="4"/>
  <c r="R4525" i="4"/>
  <c r="J4521" i="4"/>
  <c r="R4521" i="4"/>
  <c r="J4517" i="4"/>
  <c r="R4517" i="4"/>
  <c r="J4513" i="4"/>
  <c r="R4513" i="4"/>
  <c r="J4509" i="4"/>
  <c r="R4509" i="4"/>
  <c r="J4505" i="4"/>
  <c r="R4505" i="4"/>
  <c r="J4501" i="4"/>
  <c r="R4501" i="4"/>
  <c r="J4497" i="4"/>
  <c r="R4497" i="4"/>
  <c r="J4493" i="4"/>
  <c r="R4493" i="4"/>
  <c r="J4489" i="4"/>
  <c r="R4489" i="4"/>
  <c r="J4485" i="4"/>
  <c r="R4485" i="4"/>
  <c r="J4481" i="4"/>
  <c r="R4481" i="4"/>
  <c r="J4477" i="4"/>
  <c r="R4477" i="4"/>
  <c r="J4473" i="4"/>
  <c r="R4473" i="4"/>
  <c r="J4469" i="4"/>
  <c r="R4469" i="4"/>
  <c r="J4465" i="4"/>
  <c r="R4465" i="4"/>
  <c r="J4461" i="4"/>
  <c r="R4461" i="4"/>
  <c r="J4457" i="4"/>
  <c r="R4457" i="4"/>
  <c r="J4453" i="4"/>
  <c r="R4453" i="4"/>
  <c r="J4449" i="4"/>
  <c r="R4449" i="4"/>
  <c r="J4445" i="4"/>
  <c r="R4445" i="4"/>
  <c r="J4441" i="4"/>
  <c r="R4441" i="4"/>
  <c r="J4437" i="4"/>
  <c r="R4437" i="4"/>
  <c r="J4433" i="4"/>
  <c r="R4433" i="4"/>
  <c r="J4429" i="4"/>
  <c r="R4429" i="4"/>
  <c r="J4425" i="4"/>
  <c r="R4425" i="4"/>
  <c r="J4421" i="4"/>
  <c r="R4421" i="4"/>
  <c r="J4417" i="4"/>
  <c r="R4417" i="4"/>
  <c r="J4413" i="4"/>
  <c r="R4413" i="4"/>
  <c r="J4409" i="4"/>
  <c r="R4409" i="4"/>
  <c r="J4405" i="4"/>
  <c r="R4405" i="4"/>
  <c r="J4401" i="4"/>
  <c r="R4401" i="4"/>
  <c r="J4397" i="4"/>
  <c r="R4397" i="4"/>
  <c r="J4393" i="4"/>
  <c r="R4393" i="4"/>
  <c r="J4389" i="4"/>
  <c r="R4389" i="4"/>
  <c r="J4385" i="4"/>
  <c r="R4385" i="4"/>
  <c r="J4381" i="4"/>
  <c r="R4381" i="4"/>
  <c r="J4377" i="4"/>
  <c r="R4377" i="4"/>
  <c r="J4373" i="4"/>
  <c r="R4373" i="4"/>
  <c r="J4369" i="4"/>
  <c r="R4369" i="4"/>
  <c r="J4365" i="4"/>
  <c r="R4365" i="4"/>
  <c r="J4361" i="4"/>
  <c r="R4361" i="4"/>
  <c r="J4357" i="4"/>
  <c r="R4357" i="4"/>
  <c r="J4353" i="4"/>
  <c r="R4353" i="4"/>
  <c r="J4349" i="4"/>
  <c r="R4349" i="4"/>
  <c r="J4345" i="4"/>
  <c r="R4345" i="4"/>
  <c r="J4341" i="4"/>
  <c r="R4341" i="4"/>
  <c r="J4337" i="4"/>
  <c r="R4337" i="4"/>
  <c r="J4333" i="4"/>
  <c r="R4333" i="4"/>
  <c r="J4329" i="4"/>
  <c r="R4329" i="4"/>
  <c r="J4325" i="4"/>
  <c r="R4325" i="4"/>
  <c r="J4321" i="4"/>
  <c r="R4321" i="4"/>
  <c r="J4317" i="4"/>
  <c r="R4317" i="4"/>
  <c r="J4313" i="4"/>
  <c r="R4313" i="4"/>
  <c r="J4309" i="4"/>
  <c r="R4309" i="4"/>
  <c r="J4305" i="4"/>
  <c r="R4305" i="4"/>
  <c r="J4301" i="4"/>
  <c r="R4301" i="4"/>
  <c r="J4297" i="4"/>
  <c r="R4297" i="4"/>
  <c r="J4293" i="4"/>
  <c r="R4293" i="4"/>
  <c r="J4289" i="4"/>
  <c r="R4289" i="4"/>
  <c r="J4285" i="4"/>
  <c r="R4285" i="4"/>
  <c r="J4281" i="4"/>
  <c r="R4281" i="4"/>
  <c r="J4277" i="4"/>
  <c r="R4277" i="4"/>
  <c r="J4273" i="4"/>
  <c r="R4273" i="4"/>
  <c r="J4269" i="4"/>
  <c r="R4269" i="4"/>
  <c r="J4265" i="4"/>
  <c r="R4265" i="4"/>
  <c r="J4261" i="4"/>
  <c r="R4261" i="4"/>
  <c r="J4257" i="4"/>
  <c r="R4257" i="4"/>
  <c r="J4253" i="4"/>
  <c r="R4253" i="4"/>
  <c r="J4249" i="4"/>
  <c r="R4249" i="4"/>
  <c r="J4245" i="4"/>
  <c r="R4245" i="4"/>
  <c r="J4241" i="4"/>
  <c r="R4241" i="4"/>
  <c r="J4237" i="4"/>
  <c r="R4237" i="4"/>
  <c r="J4233" i="4"/>
  <c r="R4233" i="4"/>
  <c r="J4229" i="4"/>
  <c r="R4229" i="4"/>
  <c r="J4225" i="4"/>
  <c r="R4225" i="4"/>
  <c r="J4221" i="4"/>
  <c r="R4221" i="4"/>
  <c r="J4217" i="4"/>
  <c r="R4217" i="4"/>
  <c r="J4213" i="4"/>
  <c r="R4213" i="4"/>
  <c r="J4209" i="4"/>
  <c r="R4209" i="4"/>
  <c r="J4205" i="4"/>
  <c r="R4205" i="4"/>
  <c r="J4201" i="4"/>
  <c r="R4201" i="4"/>
  <c r="J4197" i="4"/>
  <c r="R4197" i="4"/>
  <c r="J4193" i="4"/>
  <c r="R4193" i="4"/>
  <c r="J4189" i="4"/>
  <c r="R4189" i="4"/>
  <c r="J4185" i="4"/>
  <c r="R4185" i="4"/>
  <c r="J4181" i="4"/>
  <c r="R4181" i="4"/>
  <c r="J4177" i="4"/>
  <c r="R4177" i="4"/>
  <c r="J4173" i="4"/>
  <c r="R4173" i="4"/>
  <c r="J4169" i="4"/>
  <c r="R4169" i="4"/>
  <c r="J4165" i="4"/>
  <c r="R4165" i="4"/>
  <c r="J4161" i="4"/>
  <c r="R4161" i="4"/>
  <c r="J4157" i="4"/>
  <c r="R4157" i="4"/>
  <c r="J4153" i="4"/>
  <c r="R4153" i="4"/>
  <c r="J4149" i="4"/>
  <c r="R4149" i="4"/>
  <c r="J4145" i="4"/>
  <c r="R4145" i="4"/>
  <c r="J4141" i="4"/>
  <c r="R4141" i="4"/>
  <c r="J4137" i="4"/>
  <c r="R4137" i="4"/>
  <c r="J4133" i="4"/>
  <c r="R4133" i="4"/>
  <c r="J4129" i="4"/>
  <c r="R4129" i="4"/>
  <c r="J4125" i="4"/>
  <c r="R4125" i="4"/>
  <c r="J4121" i="4"/>
  <c r="R4121" i="4"/>
  <c r="J4117" i="4"/>
  <c r="R4117" i="4"/>
  <c r="J4113" i="4"/>
  <c r="R4113" i="4"/>
  <c r="J4109" i="4"/>
  <c r="R4109" i="4"/>
  <c r="J4105" i="4"/>
  <c r="R4105" i="4"/>
  <c r="J4101" i="4"/>
  <c r="R4101" i="4"/>
  <c r="J4097" i="4"/>
  <c r="R4097" i="4"/>
  <c r="J4093" i="4"/>
  <c r="R4093" i="4"/>
  <c r="J4089" i="4"/>
  <c r="R4089" i="4"/>
  <c r="J4085" i="4"/>
  <c r="R4085" i="4"/>
  <c r="J4081" i="4"/>
  <c r="R4081" i="4"/>
  <c r="J4077" i="4"/>
  <c r="R4077" i="4"/>
  <c r="J4073" i="4"/>
  <c r="R4073" i="4"/>
  <c r="J4069" i="4"/>
  <c r="R4069" i="4"/>
  <c r="J4065" i="4"/>
  <c r="R4065" i="4"/>
  <c r="J4061" i="4"/>
  <c r="R4061" i="4"/>
  <c r="J4057" i="4"/>
  <c r="R4057" i="4"/>
  <c r="J4053" i="4"/>
  <c r="R4053" i="4"/>
  <c r="J4049" i="4"/>
  <c r="R4049" i="4"/>
  <c r="J4045" i="4"/>
  <c r="R4045" i="4"/>
  <c r="J4041" i="4"/>
  <c r="R4041" i="4"/>
  <c r="J4037" i="4"/>
  <c r="R4037" i="4"/>
  <c r="J4033" i="4"/>
  <c r="R4033" i="4"/>
  <c r="J4029" i="4"/>
  <c r="R4029" i="4"/>
  <c r="J4025" i="4"/>
  <c r="R4025" i="4"/>
  <c r="J4021" i="4"/>
  <c r="R4021" i="4"/>
  <c r="J4017" i="4"/>
  <c r="R4017" i="4"/>
  <c r="J4013" i="4"/>
  <c r="R4013" i="4"/>
  <c r="J4009" i="4"/>
  <c r="R4009" i="4"/>
  <c r="J4005" i="4"/>
  <c r="R4005" i="4"/>
  <c r="J4001" i="4"/>
  <c r="R4001" i="4"/>
  <c r="J3997" i="4"/>
  <c r="R3997" i="4"/>
  <c r="J3993" i="4"/>
  <c r="R3993" i="4"/>
  <c r="J3989" i="4"/>
  <c r="R3989" i="4"/>
  <c r="J3985" i="4"/>
  <c r="R3985" i="4"/>
  <c r="J3981" i="4"/>
  <c r="R3981" i="4"/>
  <c r="J3977" i="4"/>
  <c r="R3977" i="4"/>
  <c r="J3973" i="4"/>
  <c r="R3973" i="4"/>
  <c r="J3969" i="4"/>
  <c r="R3969" i="4"/>
  <c r="J3965" i="4"/>
  <c r="R3965" i="4"/>
  <c r="J3961" i="4"/>
  <c r="R3961" i="4"/>
  <c r="J3957" i="4"/>
  <c r="R3957" i="4"/>
  <c r="J3953" i="4"/>
  <c r="R3953" i="4"/>
  <c r="J3949" i="4"/>
  <c r="R3949" i="4"/>
  <c r="J3945" i="4"/>
  <c r="R3945" i="4"/>
  <c r="J3941" i="4"/>
  <c r="R3941" i="4"/>
  <c r="J3937" i="4"/>
  <c r="R3937" i="4"/>
  <c r="J3933" i="4"/>
  <c r="R3933" i="4"/>
  <c r="J3929" i="4"/>
  <c r="R3929" i="4"/>
  <c r="J3925" i="4"/>
  <c r="R3925" i="4"/>
  <c r="J3921" i="4"/>
  <c r="R3921" i="4"/>
  <c r="J3917" i="4"/>
  <c r="R3917" i="4"/>
  <c r="J3913" i="4"/>
  <c r="R3913" i="4"/>
  <c r="J3909" i="4"/>
  <c r="R3909" i="4"/>
  <c r="J3905" i="4"/>
  <c r="R3905" i="4"/>
  <c r="J3901" i="4"/>
  <c r="R3901" i="4"/>
  <c r="J3897" i="4"/>
  <c r="R3897" i="4"/>
  <c r="J3893" i="4"/>
  <c r="R3893" i="4"/>
  <c r="J3889" i="4"/>
  <c r="R3889" i="4"/>
  <c r="J3885" i="4"/>
  <c r="R3885" i="4"/>
  <c r="J3881" i="4"/>
  <c r="R3881" i="4"/>
  <c r="J3877" i="4"/>
  <c r="R3877" i="4"/>
  <c r="J3873" i="4"/>
  <c r="R3873" i="4"/>
  <c r="J3869" i="4"/>
  <c r="R3869" i="4"/>
  <c r="J3865" i="4"/>
  <c r="R3865" i="4"/>
  <c r="J3861" i="4"/>
  <c r="R3861" i="4"/>
  <c r="J3857" i="4"/>
  <c r="R3857" i="4"/>
  <c r="J3853" i="4"/>
  <c r="R3853" i="4"/>
  <c r="J3849" i="4"/>
  <c r="R3849" i="4"/>
  <c r="J3845" i="4"/>
  <c r="R3845" i="4"/>
  <c r="J3841" i="4"/>
  <c r="R3841" i="4"/>
  <c r="J3837" i="4"/>
  <c r="R3837" i="4"/>
  <c r="J3833" i="4"/>
  <c r="R3833" i="4"/>
  <c r="J3829" i="4"/>
  <c r="R3829" i="4"/>
  <c r="J3825" i="4"/>
  <c r="R3825" i="4"/>
  <c r="J3821" i="4"/>
  <c r="R3821" i="4"/>
  <c r="J3817" i="4"/>
  <c r="R3817" i="4"/>
  <c r="J3813" i="4"/>
  <c r="R3813" i="4"/>
  <c r="J3809" i="4"/>
  <c r="R3809" i="4"/>
  <c r="J3805" i="4"/>
  <c r="R3805" i="4"/>
  <c r="J3801" i="4"/>
  <c r="R3801" i="4"/>
  <c r="J3797" i="4"/>
  <c r="R3797" i="4"/>
  <c r="J3793" i="4"/>
  <c r="R3793" i="4"/>
  <c r="J3789" i="4"/>
  <c r="R3789" i="4"/>
  <c r="J3785" i="4"/>
  <c r="R3785" i="4"/>
  <c r="J3781" i="4"/>
  <c r="R3781" i="4"/>
  <c r="J3777" i="4"/>
  <c r="R3777" i="4"/>
  <c r="J3773" i="4"/>
  <c r="R3773" i="4"/>
  <c r="J3769" i="4"/>
  <c r="R3769" i="4"/>
  <c r="J3765" i="4"/>
  <c r="R3765" i="4"/>
  <c r="J3761" i="4"/>
  <c r="R3761" i="4"/>
  <c r="J3757" i="4"/>
  <c r="R3757" i="4"/>
  <c r="J3753" i="4"/>
  <c r="R3753" i="4"/>
  <c r="J3749" i="4"/>
  <c r="R3749" i="4"/>
  <c r="J3745" i="4"/>
  <c r="R3745" i="4"/>
  <c r="J3741" i="4"/>
  <c r="R3741" i="4"/>
  <c r="J3737" i="4"/>
  <c r="R3737" i="4"/>
  <c r="J3733" i="4"/>
  <c r="R3733" i="4"/>
  <c r="J3729" i="4"/>
  <c r="R3729" i="4"/>
  <c r="J3725" i="4"/>
  <c r="R3725" i="4"/>
  <c r="J3721" i="4"/>
  <c r="R3721" i="4"/>
  <c r="J3717" i="4"/>
  <c r="R3717" i="4"/>
  <c r="J3713" i="4"/>
  <c r="R3713" i="4"/>
  <c r="J3709" i="4"/>
  <c r="R3709" i="4"/>
  <c r="J3705" i="4"/>
  <c r="R3705" i="4"/>
  <c r="J3701" i="4"/>
  <c r="R3701" i="4"/>
  <c r="J3697" i="4"/>
  <c r="R3697" i="4"/>
  <c r="J3693" i="4"/>
  <c r="R3693" i="4"/>
  <c r="J3689" i="4"/>
  <c r="R3689" i="4"/>
  <c r="J3685" i="4"/>
  <c r="R3685" i="4"/>
  <c r="J3681" i="4"/>
  <c r="R3681" i="4"/>
  <c r="J3677" i="4"/>
  <c r="R3677" i="4"/>
  <c r="J3673" i="4"/>
  <c r="R3673" i="4"/>
  <c r="J3669" i="4"/>
  <c r="R3669" i="4"/>
  <c r="J3665" i="4"/>
  <c r="R3665" i="4"/>
  <c r="J3661" i="4"/>
  <c r="R3661" i="4"/>
  <c r="J3657" i="4"/>
  <c r="R3657" i="4"/>
  <c r="J3653" i="4"/>
  <c r="R3653" i="4"/>
  <c r="J3649" i="4"/>
  <c r="R3649" i="4"/>
  <c r="J3645" i="4"/>
  <c r="R3645" i="4"/>
  <c r="J3641" i="4"/>
  <c r="R3641" i="4"/>
  <c r="J3637" i="4"/>
  <c r="R3637" i="4"/>
  <c r="J3633" i="4"/>
  <c r="R3633" i="4"/>
  <c r="J3629" i="4"/>
  <c r="R3629" i="4"/>
  <c r="J3625" i="4"/>
  <c r="R3625" i="4"/>
  <c r="J3621" i="4"/>
  <c r="R3621" i="4"/>
  <c r="J3617" i="4"/>
  <c r="R3617" i="4"/>
  <c r="J3613" i="4"/>
  <c r="R3613" i="4"/>
  <c r="J3609" i="4"/>
  <c r="R3609" i="4"/>
  <c r="J3605" i="4"/>
  <c r="R3605" i="4"/>
  <c r="J3601" i="4"/>
  <c r="R3601" i="4"/>
  <c r="J3597" i="4"/>
  <c r="R3597" i="4"/>
  <c r="J3593" i="4"/>
  <c r="R3593" i="4"/>
  <c r="J3589" i="4"/>
  <c r="R3589" i="4"/>
  <c r="J3585" i="4"/>
  <c r="R3585" i="4"/>
  <c r="J3581" i="4"/>
  <c r="R3581" i="4"/>
  <c r="J3577" i="4"/>
  <c r="R3577" i="4"/>
  <c r="J3573" i="4"/>
  <c r="R3573" i="4"/>
  <c r="J3569" i="4"/>
  <c r="R3569" i="4"/>
  <c r="J3565" i="4"/>
  <c r="R3565" i="4"/>
  <c r="J3561" i="4"/>
  <c r="R3561" i="4"/>
  <c r="J3557" i="4"/>
  <c r="R3557" i="4"/>
  <c r="J3553" i="4"/>
  <c r="R3553" i="4"/>
  <c r="J3549" i="4"/>
  <c r="R3549" i="4"/>
  <c r="J3545" i="4"/>
  <c r="R3545" i="4"/>
  <c r="J3541" i="4"/>
  <c r="R3541" i="4"/>
  <c r="J3537" i="4"/>
  <c r="R3537" i="4"/>
  <c r="J3533" i="4"/>
  <c r="R3533" i="4"/>
  <c r="J3529" i="4"/>
  <c r="R3529" i="4"/>
  <c r="J3525" i="4"/>
  <c r="R3525" i="4"/>
  <c r="J3521" i="4"/>
  <c r="R3521" i="4"/>
  <c r="J3517" i="4"/>
  <c r="R3517" i="4"/>
  <c r="J3513" i="4"/>
  <c r="R3513" i="4"/>
  <c r="J3509" i="4"/>
  <c r="R3509" i="4"/>
  <c r="J3505" i="4"/>
  <c r="R3505" i="4"/>
  <c r="J3501" i="4"/>
  <c r="R3501" i="4"/>
  <c r="J3497" i="4"/>
  <c r="R3497" i="4"/>
  <c r="J3493" i="4"/>
  <c r="R3493" i="4"/>
  <c r="J3489" i="4"/>
  <c r="R3489" i="4"/>
  <c r="J3485" i="4"/>
  <c r="R3485" i="4"/>
  <c r="J3481" i="4"/>
  <c r="R3481" i="4"/>
  <c r="J3477" i="4"/>
  <c r="R3477" i="4"/>
  <c r="J3473" i="4"/>
  <c r="R3473" i="4"/>
  <c r="J3469" i="4"/>
  <c r="R3469" i="4"/>
  <c r="J3465" i="4"/>
  <c r="R3465" i="4"/>
  <c r="J3461" i="4"/>
  <c r="R3461" i="4"/>
  <c r="J3457" i="4"/>
  <c r="R3457" i="4"/>
  <c r="J3453" i="4"/>
  <c r="R3453" i="4"/>
  <c r="J3449" i="4"/>
  <c r="R3449" i="4"/>
  <c r="J3445" i="4"/>
  <c r="R3445" i="4"/>
  <c r="J3441" i="4"/>
  <c r="R3441" i="4"/>
  <c r="J3437" i="4"/>
  <c r="R3437" i="4"/>
  <c r="J3433" i="4"/>
  <c r="R3433" i="4"/>
  <c r="J3429" i="4"/>
  <c r="R3429" i="4"/>
  <c r="J3425" i="4"/>
  <c r="R3425" i="4"/>
  <c r="J3421" i="4"/>
  <c r="R3421" i="4"/>
  <c r="J3417" i="4"/>
  <c r="R3417" i="4"/>
  <c r="J3413" i="4"/>
  <c r="R3413" i="4"/>
  <c r="J3409" i="4"/>
  <c r="R3409" i="4"/>
  <c r="J3405" i="4"/>
  <c r="R3405" i="4"/>
  <c r="J3401" i="4"/>
  <c r="R3401" i="4"/>
  <c r="J3397" i="4"/>
  <c r="R3397" i="4"/>
  <c r="J3393" i="4"/>
  <c r="R3393" i="4"/>
  <c r="J3389" i="4"/>
  <c r="R3389" i="4"/>
  <c r="J3385" i="4"/>
  <c r="R3385" i="4"/>
  <c r="J3381" i="4"/>
  <c r="R3381" i="4"/>
  <c r="J3377" i="4"/>
  <c r="R3377" i="4"/>
  <c r="J3373" i="4"/>
  <c r="R3373" i="4"/>
  <c r="J3369" i="4"/>
  <c r="R3369" i="4"/>
  <c r="J3365" i="4"/>
  <c r="R3365" i="4"/>
  <c r="J3361" i="4"/>
  <c r="R3361" i="4"/>
  <c r="J3357" i="4"/>
  <c r="R3357" i="4"/>
  <c r="J3353" i="4"/>
  <c r="R3353" i="4"/>
  <c r="J3349" i="4"/>
  <c r="R3349" i="4"/>
  <c r="J3345" i="4"/>
  <c r="R3345" i="4"/>
  <c r="J3341" i="4"/>
  <c r="R3341" i="4"/>
  <c r="J3337" i="4"/>
  <c r="R3337" i="4"/>
  <c r="J3333" i="4"/>
  <c r="R3333" i="4"/>
  <c r="J3329" i="4"/>
  <c r="R3329" i="4"/>
  <c r="J3325" i="4"/>
  <c r="R3325" i="4"/>
  <c r="J3321" i="4"/>
  <c r="R3321" i="4"/>
  <c r="J3317" i="4"/>
  <c r="R3317" i="4"/>
  <c r="J3313" i="4"/>
  <c r="R3313" i="4"/>
  <c r="J3309" i="4"/>
  <c r="R3309" i="4"/>
  <c r="J3305" i="4"/>
  <c r="R3305" i="4"/>
  <c r="J3301" i="4"/>
  <c r="R3301" i="4"/>
  <c r="J3297" i="4"/>
  <c r="R3297" i="4"/>
  <c r="J3293" i="4"/>
  <c r="R3293" i="4"/>
  <c r="J3289" i="4"/>
  <c r="R3289" i="4"/>
  <c r="J3285" i="4"/>
  <c r="R3285" i="4"/>
  <c r="J3281" i="4"/>
  <c r="R3281" i="4"/>
  <c r="J3277" i="4"/>
  <c r="R3277" i="4"/>
  <c r="J3273" i="4"/>
  <c r="R3273" i="4"/>
  <c r="J3269" i="4"/>
  <c r="R3269" i="4"/>
  <c r="J3265" i="4"/>
  <c r="R3265" i="4"/>
  <c r="J3261" i="4"/>
  <c r="R3261" i="4"/>
  <c r="J3257" i="4"/>
  <c r="R3257" i="4"/>
  <c r="J3253" i="4"/>
  <c r="R3253" i="4"/>
  <c r="J3249" i="4"/>
  <c r="R3249" i="4"/>
  <c r="J3245" i="4"/>
  <c r="R3245" i="4"/>
  <c r="J3241" i="4"/>
  <c r="R3241" i="4"/>
  <c r="J3237" i="4"/>
  <c r="R3237" i="4"/>
  <c r="J3233" i="4"/>
  <c r="R3233" i="4"/>
  <c r="J3229" i="4"/>
  <c r="R3229" i="4"/>
  <c r="J3225" i="4"/>
  <c r="R3225" i="4"/>
  <c r="J3221" i="4"/>
  <c r="R3221" i="4"/>
  <c r="J3217" i="4"/>
  <c r="R3217" i="4"/>
  <c r="J3213" i="4"/>
  <c r="R3213" i="4"/>
  <c r="J3209" i="4"/>
  <c r="R3209" i="4"/>
  <c r="J3205" i="4"/>
  <c r="R3205" i="4"/>
  <c r="J3201" i="4"/>
  <c r="R3201" i="4"/>
  <c r="J3197" i="4"/>
  <c r="R3197" i="4"/>
  <c r="J3193" i="4"/>
  <c r="R3193" i="4"/>
  <c r="J3189" i="4"/>
  <c r="R3189" i="4"/>
  <c r="J3185" i="4"/>
  <c r="R3185" i="4"/>
  <c r="J3181" i="4"/>
  <c r="R3181" i="4"/>
  <c r="J3177" i="4"/>
  <c r="R3177" i="4"/>
  <c r="J3173" i="4"/>
  <c r="R3173" i="4"/>
  <c r="J3169" i="4"/>
  <c r="R3169" i="4"/>
  <c r="J3165" i="4"/>
  <c r="R3165" i="4"/>
  <c r="J3161" i="4"/>
  <c r="R3161" i="4"/>
  <c r="J3157" i="4"/>
  <c r="R3157" i="4"/>
  <c r="J3153" i="4"/>
  <c r="R3153" i="4"/>
  <c r="J3149" i="4"/>
  <c r="R3149" i="4"/>
  <c r="J3145" i="4"/>
  <c r="R3145" i="4"/>
  <c r="J3141" i="4"/>
  <c r="R3141" i="4"/>
  <c r="J3137" i="4"/>
  <c r="R3137" i="4"/>
  <c r="J3133" i="4"/>
  <c r="R3133" i="4"/>
  <c r="J3129" i="4"/>
  <c r="R3129" i="4"/>
  <c r="J3125" i="4"/>
  <c r="R3125" i="4"/>
  <c r="J3121" i="4"/>
  <c r="R3121" i="4"/>
  <c r="J3117" i="4"/>
  <c r="R3117" i="4"/>
  <c r="J3113" i="4"/>
  <c r="R3113" i="4"/>
  <c r="J3109" i="4"/>
  <c r="R3109" i="4"/>
  <c r="J3105" i="4"/>
  <c r="R3105" i="4"/>
  <c r="J3101" i="4"/>
  <c r="R3101" i="4"/>
  <c r="J3097" i="4"/>
  <c r="R3097" i="4"/>
  <c r="J3093" i="4"/>
  <c r="R3093" i="4"/>
  <c r="J3089" i="4"/>
  <c r="R3089" i="4"/>
  <c r="J3085" i="4"/>
  <c r="R3085" i="4"/>
  <c r="J3081" i="4"/>
  <c r="R3081" i="4"/>
  <c r="J3077" i="4"/>
  <c r="R3077" i="4"/>
  <c r="J3073" i="4"/>
  <c r="R3073" i="4"/>
  <c r="J3069" i="4"/>
  <c r="R3069" i="4"/>
  <c r="J3065" i="4"/>
  <c r="R3065" i="4"/>
  <c r="J3061" i="4"/>
  <c r="R3061" i="4"/>
  <c r="J3057" i="4"/>
  <c r="R3057" i="4"/>
  <c r="J3053" i="4"/>
  <c r="R3053" i="4"/>
  <c r="J3049" i="4"/>
  <c r="R3049" i="4"/>
  <c r="J3045" i="4"/>
  <c r="R3045" i="4"/>
  <c r="J3041" i="4"/>
  <c r="R3041" i="4"/>
  <c r="J3037" i="4"/>
  <c r="R3037" i="4"/>
  <c r="J3033" i="4"/>
  <c r="R3033" i="4"/>
  <c r="J3029" i="4"/>
  <c r="R3029" i="4"/>
  <c r="J3025" i="4"/>
  <c r="R3025" i="4"/>
  <c r="J3021" i="4"/>
  <c r="R3021" i="4"/>
  <c r="J3017" i="4"/>
  <c r="R3017" i="4"/>
  <c r="J3013" i="4"/>
  <c r="R3013" i="4"/>
  <c r="J3009" i="4"/>
  <c r="R3009" i="4"/>
  <c r="J3005" i="4"/>
  <c r="R3005" i="4"/>
  <c r="J3001" i="4"/>
  <c r="R3001" i="4"/>
  <c r="J2997" i="4"/>
  <c r="R2997" i="4"/>
  <c r="J2993" i="4"/>
  <c r="R2993" i="4"/>
  <c r="J2989" i="4"/>
  <c r="R2989" i="4"/>
  <c r="J2985" i="4"/>
  <c r="R2985" i="4"/>
  <c r="J2981" i="4"/>
  <c r="R2981" i="4"/>
  <c r="J2977" i="4"/>
  <c r="R2977" i="4"/>
  <c r="J2973" i="4"/>
  <c r="R2973" i="4"/>
  <c r="J2969" i="4"/>
  <c r="R2969" i="4"/>
  <c r="J2965" i="4"/>
  <c r="R2965" i="4"/>
  <c r="J2961" i="4"/>
  <c r="R2961" i="4"/>
  <c r="J2957" i="4"/>
  <c r="R2957" i="4"/>
  <c r="J2953" i="4"/>
  <c r="R2953" i="4"/>
  <c r="J2949" i="4"/>
  <c r="R2949" i="4"/>
  <c r="J2945" i="4"/>
  <c r="R2945" i="4"/>
  <c r="J2941" i="4"/>
  <c r="R2941" i="4"/>
  <c r="J2937" i="4"/>
  <c r="R2937" i="4"/>
  <c r="J2933" i="4"/>
  <c r="R2933" i="4"/>
  <c r="J2929" i="4"/>
  <c r="R2929" i="4"/>
  <c r="J2925" i="4"/>
  <c r="R2925" i="4"/>
  <c r="J2921" i="4"/>
  <c r="R2921" i="4"/>
  <c r="J2917" i="4"/>
  <c r="R2917" i="4"/>
  <c r="J2913" i="4"/>
  <c r="R2913" i="4"/>
  <c r="J2909" i="4"/>
  <c r="R2909" i="4"/>
  <c r="J2905" i="4"/>
  <c r="R2905" i="4"/>
  <c r="J2901" i="4"/>
  <c r="R2901" i="4"/>
  <c r="J2897" i="4"/>
  <c r="R2897" i="4"/>
  <c r="J2893" i="4"/>
  <c r="R2893" i="4"/>
  <c r="J2889" i="4"/>
  <c r="R2889" i="4"/>
  <c r="J2885" i="4"/>
  <c r="R2885" i="4"/>
  <c r="J2881" i="4"/>
  <c r="R2881" i="4"/>
  <c r="J2877" i="4"/>
  <c r="R2877" i="4"/>
  <c r="J2873" i="4"/>
  <c r="R2873" i="4"/>
  <c r="J2869" i="4"/>
  <c r="R2869" i="4"/>
  <c r="J2865" i="4"/>
  <c r="R2865" i="4"/>
  <c r="J2861" i="4"/>
  <c r="R2861" i="4"/>
  <c r="J2857" i="4"/>
  <c r="R2857" i="4"/>
  <c r="J2853" i="4"/>
  <c r="R2853" i="4"/>
  <c r="J2849" i="4"/>
  <c r="R2849" i="4"/>
  <c r="J2845" i="4"/>
  <c r="R2845" i="4"/>
  <c r="J2841" i="4"/>
  <c r="R2841" i="4"/>
  <c r="J2837" i="4"/>
  <c r="R2837" i="4"/>
  <c r="J2833" i="4"/>
  <c r="R2833" i="4"/>
  <c r="J2829" i="4"/>
  <c r="R2829" i="4"/>
  <c r="J2825" i="4"/>
  <c r="R2825" i="4"/>
  <c r="J2821" i="4"/>
  <c r="R2821" i="4"/>
  <c r="J2817" i="4"/>
  <c r="R2817" i="4"/>
  <c r="J2813" i="4"/>
  <c r="R2813" i="4"/>
  <c r="J2809" i="4"/>
  <c r="R2809" i="4"/>
  <c r="J2805" i="4"/>
  <c r="R2805" i="4"/>
  <c r="J2801" i="4"/>
  <c r="R2801" i="4"/>
  <c r="J2797" i="4"/>
  <c r="R2797" i="4"/>
  <c r="J2793" i="4"/>
  <c r="R2793" i="4"/>
  <c r="J2789" i="4"/>
  <c r="R2789" i="4"/>
  <c r="J2785" i="4"/>
  <c r="R2785" i="4"/>
  <c r="J2781" i="4"/>
  <c r="R2781" i="4"/>
  <c r="J2777" i="4"/>
  <c r="R2777" i="4"/>
  <c r="J2773" i="4"/>
  <c r="R2773" i="4"/>
  <c r="J2769" i="4"/>
  <c r="R2769" i="4"/>
  <c r="J2765" i="4"/>
  <c r="R2765" i="4"/>
  <c r="J2761" i="4"/>
  <c r="R2761" i="4"/>
  <c r="J2757" i="4"/>
  <c r="R2757" i="4"/>
  <c r="J2753" i="4"/>
  <c r="R2753" i="4"/>
  <c r="J2749" i="4"/>
  <c r="R2749" i="4"/>
  <c r="J2745" i="4"/>
  <c r="R2745" i="4"/>
  <c r="J2741" i="4"/>
  <c r="R2741" i="4"/>
  <c r="J2737" i="4"/>
  <c r="R2737" i="4"/>
  <c r="J2733" i="4"/>
  <c r="R2733" i="4"/>
  <c r="J2729" i="4"/>
  <c r="R2729" i="4"/>
  <c r="J2725" i="4"/>
  <c r="R2725" i="4"/>
  <c r="J2721" i="4"/>
  <c r="R2721" i="4"/>
  <c r="J2717" i="4"/>
  <c r="R2717" i="4"/>
  <c r="J2713" i="4"/>
  <c r="R2713" i="4"/>
  <c r="J2709" i="4"/>
  <c r="R2709" i="4"/>
  <c r="J2705" i="4"/>
  <c r="R2705" i="4"/>
  <c r="J2701" i="4"/>
  <c r="R2701" i="4"/>
  <c r="J2697" i="4"/>
  <c r="R2697" i="4"/>
  <c r="J2693" i="4"/>
  <c r="R2693" i="4"/>
  <c r="J2689" i="4"/>
  <c r="R2689" i="4"/>
  <c r="J2685" i="4"/>
  <c r="R2685" i="4"/>
  <c r="J2681" i="4"/>
  <c r="R2681" i="4"/>
  <c r="J2677" i="4"/>
  <c r="R2677" i="4"/>
  <c r="J2673" i="4"/>
  <c r="R2673" i="4"/>
  <c r="J2669" i="4"/>
  <c r="R2669" i="4"/>
  <c r="J2665" i="4"/>
  <c r="R2665" i="4"/>
  <c r="J2661" i="4"/>
  <c r="R2661" i="4"/>
  <c r="J2657" i="4"/>
  <c r="R2657" i="4"/>
  <c r="J2653" i="4"/>
  <c r="R2653" i="4"/>
  <c r="J2649" i="4"/>
  <c r="R2649" i="4"/>
  <c r="J2645" i="4"/>
  <c r="R2645" i="4"/>
  <c r="J2641" i="4"/>
  <c r="R2641" i="4"/>
  <c r="J2637" i="4"/>
  <c r="R2637" i="4"/>
  <c r="J2633" i="4"/>
  <c r="R2633" i="4"/>
  <c r="J2629" i="4"/>
  <c r="R2629" i="4"/>
  <c r="J2625" i="4"/>
  <c r="R2625" i="4"/>
  <c r="J2621" i="4"/>
  <c r="R2621" i="4"/>
  <c r="J2617" i="4"/>
  <c r="R2617" i="4"/>
  <c r="J2613" i="4"/>
  <c r="R2613" i="4"/>
  <c r="J2609" i="4"/>
  <c r="R2609" i="4"/>
  <c r="J2605" i="4"/>
  <c r="R2605" i="4"/>
  <c r="J2601" i="4"/>
  <c r="R2601" i="4"/>
  <c r="J2597" i="4"/>
  <c r="R2597" i="4"/>
  <c r="J2593" i="4"/>
  <c r="R2593" i="4"/>
  <c r="J2589" i="4"/>
  <c r="R2589" i="4"/>
  <c r="J2585" i="4"/>
  <c r="R2585" i="4"/>
  <c r="J2581" i="4"/>
  <c r="R2581" i="4"/>
  <c r="J2577" i="4"/>
  <c r="R2577" i="4"/>
  <c r="J2573" i="4"/>
  <c r="R2573" i="4"/>
  <c r="J2569" i="4"/>
  <c r="R2569" i="4"/>
  <c r="J2565" i="4"/>
  <c r="R2565" i="4"/>
  <c r="J2561" i="4"/>
  <c r="R2561" i="4"/>
  <c r="J2557" i="4"/>
  <c r="R2557" i="4"/>
  <c r="J2553" i="4"/>
  <c r="R2553" i="4"/>
  <c r="J2549" i="4"/>
  <c r="R2549" i="4"/>
  <c r="J2545" i="4"/>
  <c r="R2545" i="4"/>
  <c r="J2541" i="4"/>
  <c r="R2541" i="4"/>
  <c r="J2537" i="4"/>
  <c r="R2537" i="4"/>
  <c r="J2533" i="4"/>
  <c r="R2533" i="4"/>
  <c r="J2529" i="4"/>
  <c r="R2529" i="4"/>
  <c r="J2525" i="4"/>
  <c r="R2525" i="4"/>
  <c r="J2521" i="4"/>
  <c r="R2521" i="4"/>
  <c r="J2517" i="4"/>
  <c r="R2517" i="4"/>
  <c r="J2513" i="4"/>
  <c r="R2513" i="4"/>
  <c r="J2509" i="4"/>
  <c r="R2509" i="4"/>
  <c r="J2505" i="4"/>
  <c r="R2505" i="4"/>
  <c r="J2501" i="4"/>
  <c r="R2501" i="4"/>
  <c r="J2497" i="4"/>
  <c r="R2497" i="4"/>
  <c r="J2493" i="4"/>
  <c r="R2493" i="4"/>
  <c r="J2489" i="4"/>
  <c r="R2489" i="4"/>
  <c r="J2485" i="4"/>
  <c r="R2485" i="4"/>
  <c r="J2481" i="4"/>
  <c r="R2481" i="4"/>
  <c r="J2477" i="4"/>
  <c r="R2477" i="4"/>
  <c r="J2473" i="4"/>
  <c r="R2473" i="4"/>
  <c r="J2469" i="4"/>
  <c r="R2469" i="4"/>
  <c r="J2465" i="4"/>
  <c r="R2465" i="4"/>
  <c r="J2461" i="4"/>
  <c r="R2461" i="4"/>
  <c r="J2457" i="4"/>
  <c r="R2457" i="4"/>
  <c r="J2453" i="4"/>
  <c r="R2453" i="4"/>
  <c r="J2449" i="4"/>
  <c r="R2449" i="4"/>
  <c r="J2445" i="4"/>
  <c r="R2445" i="4"/>
  <c r="J2441" i="4"/>
  <c r="R2441" i="4"/>
  <c r="J2437" i="4"/>
  <c r="R2437" i="4"/>
  <c r="J2433" i="4"/>
  <c r="R2433" i="4"/>
  <c r="J2429" i="4"/>
  <c r="R2429" i="4"/>
  <c r="J2425" i="4"/>
  <c r="R2425" i="4"/>
  <c r="J2421" i="4"/>
  <c r="R2421" i="4"/>
  <c r="J2417" i="4"/>
  <c r="R2417" i="4"/>
  <c r="J2413" i="4"/>
  <c r="R2413" i="4"/>
  <c r="J2409" i="4"/>
  <c r="R2409" i="4"/>
  <c r="J2405" i="4"/>
  <c r="R2405" i="4"/>
  <c r="J2401" i="4"/>
  <c r="R2401" i="4"/>
  <c r="J2397" i="4"/>
  <c r="R2397" i="4"/>
  <c r="J2393" i="4"/>
  <c r="R2393" i="4"/>
  <c r="J2389" i="4"/>
  <c r="R2389" i="4"/>
  <c r="J2385" i="4"/>
  <c r="R2385" i="4"/>
  <c r="J2381" i="4"/>
  <c r="R2381" i="4"/>
  <c r="J2377" i="4"/>
  <c r="R2377" i="4"/>
  <c r="J2373" i="4"/>
  <c r="R2373" i="4"/>
  <c r="J2369" i="4"/>
  <c r="R2369" i="4"/>
  <c r="J2365" i="4"/>
  <c r="R2365" i="4"/>
  <c r="J2361" i="4"/>
  <c r="R2361" i="4"/>
  <c r="J2357" i="4"/>
  <c r="R2357" i="4"/>
  <c r="J2353" i="4"/>
  <c r="R2353" i="4"/>
  <c r="J2349" i="4"/>
  <c r="R2349" i="4"/>
  <c r="J2345" i="4"/>
  <c r="R2345" i="4"/>
  <c r="J2341" i="4"/>
  <c r="R2341" i="4"/>
  <c r="J2337" i="4"/>
  <c r="R2337" i="4"/>
  <c r="J2333" i="4"/>
  <c r="R2333" i="4"/>
  <c r="J2329" i="4"/>
  <c r="R2329" i="4"/>
  <c r="J2325" i="4"/>
  <c r="R2325" i="4"/>
  <c r="J2321" i="4"/>
  <c r="R2321" i="4"/>
  <c r="J2317" i="4"/>
  <c r="R2317" i="4"/>
  <c r="J2313" i="4"/>
  <c r="R2313" i="4"/>
  <c r="J2309" i="4"/>
  <c r="R2309" i="4"/>
  <c r="J2305" i="4"/>
  <c r="R2305" i="4"/>
  <c r="J2301" i="4"/>
  <c r="R2301" i="4"/>
  <c r="J2297" i="4"/>
  <c r="R2297" i="4"/>
  <c r="J2293" i="4"/>
  <c r="R2293" i="4"/>
  <c r="J2289" i="4"/>
  <c r="R2289" i="4"/>
  <c r="J2285" i="4"/>
  <c r="R2285" i="4"/>
  <c r="J2281" i="4"/>
  <c r="R2281" i="4"/>
  <c r="J2277" i="4"/>
  <c r="R2277" i="4"/>
  <c r="J2273" i="4"/>
  <c r="R2273" i="4"/>
  <c r="J2269" i="4"/>
  <c r="R2269" i="4"/>
  <c r="J2265" i="4"/>
  <c r="R2265" i="4"/>
  <c r="J2261" i="4"/>
  <c r="R2261" i="4"/>
  <c r="J2257" i="4"/>
  <c r="R2257" i="4"/>
  <c r="J2253" i="4"/>
  <c r="R2253" i="4"/>
  <c r="J2249" i="4"/>
  <c r="R2249" i="4"/>
  <c r="J2245" i="4"/>
  <c r="R2245" i="4"/>
  <c r="J2241" i="4"/>
  <c r="R2241" i="4"/>
  <c r="J2237" i="4"/>
  <c r="R2237" i="4"/>
  <c r="J2233" i="4"/>
  <c r="R2233" i="4"/>
  <c r="J2229" i="4"/>
  <c r="R2229" i="4"/>
  <c r="J2225" i="4"/>
  <c r="R2225" i="4"/>
  <c r="J2221" i="4"/>
  <c r="R2221" i="4"/>
  <c r="J2217" i="4"/>
  <c r="R2217" i="4"/>
  <c r="J2213" i="4"/>
  <c r="R2213" i="4"/>
  <c r="J2209" i="4"/>
  <c r="R2209" i="4"/>
  <c r="J2205" i="4"/>
  <c r="R2205" i="4"/>
  <c r="J2201" i="4"/>
  <c r="R2201" i="4"/>
  <c r="J2197" i="4"/>
  <c r="R2197" i="4"/>
  <c r="J2193" i="4"/>
  <c r="R2193" i="4"/>
  <c r="J2189" i="4"/>
  <c r="R2189" i="4"/>
  <c r="J2185" i="4"/>
  <c r="R2185" i="4"/>
  <c r="J2181" i="4"/>
  <c r="R2181" i="4"/>
  <c r="J2177" i="4"/>
  <c r="R2177" i="4"/>
  <c r="J2173" i="4"/>
  <c r="R2173" i="4"/>
  <c r="J2169" i="4"/>
  <c r="R2169" i="4"/>
  <c r="J2165" i="4"/>
  <c r="R2165" i="4"/>
  <c r="J2161" i="4"/>
  <c r="R2161" i="4"/>
  <c r="J2157" i="4"/>
  <c r="R2157" i="4"/>
  <c r="J2153" i="4"/>
  <c r="R2153" i="4"/>
  <c r="J2149" i="4"/>
  <c r="R2149" i="4"/>
  <c r="J2145" i="4"/>
  <c r="R2145" i="4"/>
  <c r="J2141" i="4"/>
  <c r="R2141" i="4"/>
  <c r="J2137" i="4"/>
  <c r="R2137" i="4"/>
  <c r="J2133" i="4"/>
  <c r="R2133" i="4"/>
  <c r="J2129" i="4"/>
  <c r="R2129" i="4"/>
  <c r="J2125" i="4"/>
  <c r="R2125" i="4"/>
  <c r="J2121" i="4"/>
  <c r="R2121" i="4"/>
  <c r="J2117" i="4"/>
  <c r="R2117" i="4"/>
  <c r="J2113" i="4"/>
  <c r="R2113" i="4"/>
  <c r="J2109" i="4"/>
  <c r="R2109" i="4"/>
  <c r="J2105" i="4"/>
  <c r="R2105" i="4"/>
  <c r="J2101" i="4"/>
  <c r="R2101" i="4"/>
  <c r="J2097" i="4"/>
  <c r="R2097" i="4"/>
  <c r="J2093" i="4"/>
  <c r="R2093" i="4"/>
  <c r="J2089" i="4"/>
  <c r="R2089" i="4"/>
  <c r="J2085" i="4"/>
  <c r="R2085" i="4"/>
  <c r="J2081" i="4"/>
  <c r="R2081" i="4"/>
  <c r="J2077" i="4"/>
  <c r="R2077" i="4"/>
  <c r="J2073" i="4"/>
  <c r="R2073" i="4"/>
  <c r="J2069" i="4"/>
  <c r="R2069" i="4"/>
  <c r="J2065" i="4"/>
  <c r="R2065" i="4"/>
  <c r="J2061" i="4"/>
  <c r="R2061" i="4"/>
  <c r="J2057" i="4"/>
  <c r="R2057" i="4"/>
  <c r="J2053" i="4"/>
  <c r="R2053" i="4"/>
  <c r="J2049" i="4"/>
  <c r="R2049" i="4"/>
  <c r="J2045" i="4"/>
  <c r="R2045" i="4"/>
  <c r="J2041" i="4"/>
  <c r="R2041" i="4"/>
  <c r="J2037" i="4"/>
  <c r="R2037" i="4"/>
  <c r="J2033" i="4"/>
  <c r="R2033" i="4"/>
  <c r="J2029" i="4"/>
  <c r="R2029" i="4"/>
  <c r="J2025" i="4"/>
  <c r="R2025" i="4"/>
  <c r="J2021" i="4"/>
  <c r="R2021" i="4"/>
  <c r="J2017" i="4"/>
  <c r="R2017" i="4"/>
  <c r="J2013" i="4"/>
  <c r="R2013" i="4"/>
  <c r="J2009" i="4"/>
  <c r="R2009" i="4"/>
  <c r="J2005" i="4"/>
  <c r="R2005" i="4"/>
  <c r="J2001" i="4"/>
  <c r="R2001" i="4"/>
  <c r="J1997" i="4"/>
  <c r="R1997" i="4"/>
  <c r="J1993" i="4"/>
  <c r="R1993" i="4"/>
  <c r="J1989" i="4"/>
  <c r="R1989" i="4"/>
  <c r="J1985" i="4"/>
  <c r="R1985" i="4"/>
  <c r="J1981" i="4"/>
  <c r="R1981" i="4"/>
  <c r="J1977" i="4"/>
  <c r="R1977" i="4"/>
  <c r="J1973" i="4"/>
  <c r="R1973" i="4"/>
  <c r="J1969" i="4"/>
  <c r="R1969" i="4"/>
  <c r="J1965" i="4"/>
  <c r="R1965" i="4"/>
  <c r="J1961" i="4"/>
  <c r="R1961" i="4"/>
  <c r="J1957" i="4"/>
  <c r="R1957" i="4"/>
  <c r="J1953" i="4"/>
  <c r="R1953" i="4"/>
  <c r="J1949" i="4"/>
  <c r="R1949" i="4"/>
  <c r="J1945" i="4"/>
  <c r="R1945" i="4"/>
  <c r="J1941" i="4"/>
  <c r="R1941" i="4"/>
  <c r="J1937" i="4"/>
  <c r="R1937" i="4"/>
  <c r="J1933" i="4"/>
  <c r="R1933" i="4"/>
  <c r="J1929" i="4"/>
  <c r="R1929" i="4"/>
  <c r="J1925" i="4"/>
  <c r="R1925" i="4"/>
  <c r="J1921" i="4"/>
  <c r="R1921" i="4"/>
  <c r="J1917" i="4"/>
  <c r="R1917" i="4"/>
  <c r="J1913" i="4"/>
  <c r="R1913" i="4"/>
  <c r="J1909" i="4"/>
  <c r="R1909" i="4"/>
  <c r="J1905" i="4"/>
  <c r="R1905" i="4"/>
  <c r="J1901" i="4"/>
  <c r="R1901" i="4"/>
  <c r="J1897" i="4"/>
  <c r="R1897" i="4"/>
  <c r="J1893" i="4"/>
  <c r="R1893" i="4"/>
  <c r="J1889" i="4"/>
  <c r="R1889" i="4"/>
  <c r="J1885" i="4"/>
  <c r="R1885" i="4"/>
  <c r="J1881" i="4"/>
  <c r="R1881" i="4"/>
  <c r="J1877" i="4"/>
  <c r="R1877" i="4"/>
  <c r="J1873" i="4"/>
  <c r="R1873" i="4"/>
  <c r="J1869" i="4"/>
  <c r="R1869" i="4"/>
  <c r="J1865" i="4"/>
  <c r="R1865" i="4"/>
  <c r="J1861" i="4"/>
  <c r="R1861" i="4"/>
  <c r="J1857" i="4"/>
  <c r="R1857" i="4"/>
  <c r="J1853" i="4"/>
  <c r="R1853" i="4"/>
  <c r="J1849" i="4"/>
  <c r="R1849" i="4"/>
  <c r="J1845" i="4"/>
  <c r="R1845" i="4"/>
  <c r="J1841" i="4"/>
  <c r="R1841" i="4"/>
  <c r="J1837" i="4"/>
  <c r="R1837" i="4"/>
  <c r="J1833" i="4"/>
  <c r="R1833" i="4"/>
  <c r="J1829" i="4"/>
  <c r="R1829" i="4"/>
  <c r="J1825" i="4"/>
  <c r="R1825" i="4"/>
  <c r="J1821" i="4"/>
  <c r="R1821" i="4"/>
  <c r="J1817" i="4"/>
  <c r="R1817" i="4"/>
  <c r="J1813" i="4"/>
  <c r="R1813" i="4"/>
  <c r="J1809" i="4"/>
  <c r="R1809" i="4"/>
  <c r="J1805" i="4"/>
  <c r="R1805" i="4"/>
  <c r="J1801" i="4"/>
  <c r="R1801" i="4"/>
  <c r="J1797" i="4"/>
  <c r="R1797" i="4"/>
  <c r="J1793" i="4"/>
  <c r="R1793" i="4"/>
  <c r="J1789" i="4"/>
  <c r="R1789" i="4"/>
  <c r="J1785" i="4"/>
  <c r="R1785" i="4"/>
  <c r="J1781" i="4"/>
  <c r="R1781" i="4"/>
  <c r="J1777" i="4"/>
  <c r="R1777" i="4"/>
  <c r="J1773" i="4"/>
  <c r="R1773" i="4"/>
  <c r="J1769" i="4"/>
  <c r="R1769" i="4"/>
  <c r="J1765" i="4"/>
  <c r="R1765" i="4"/>
  <c r="J1761" i="4"/>
  <c r="R1761" i="4"/>
  <c r="J1757" i="4"/>
  <c r="R1757" i="4"/>
  <c r="J1753" i="4"/>
  <c r="R1753" i="4"/>
  <c r="J1749" i="4"/>
  <c r="R1749" i="4"/>
  <c r="J1745" i="4"/>
  <c r="R1745" i="4"/>
  <c r="J1741" i="4"/>
  <c r="R1741" i="4"/>
  <c r="J1737" i="4"/>
  <c r="R1737" i="4"/>
  <c r="J1733" i="4"/>
  <c r="R1733" i="4"/>
  <c r="J1729" i="4"/>
  <c r="R1729" i="4"/>
  <c r="J1725" i="4"/>
  <c r="R1725" i="4"/>
  <c r="J1721" i="4"/>
  <c r="R1721" i="4"/>
  <c r="J1717" i="4"/>
  <c r="R1717" i="4"/>
  <c r="J1713" i="4"/>
  <c r="R1713" i="4"/>
  <c r="J1709" i="4"/>
  <c r="R1709" i="4"/>
  <c r="J1705" i="4"/>
  <c r="R1705" i="4"/>
  <c r="J1701" i="4"/>
  <c r="R1701" i="4"/>
  <c r="J1697" i="4"/>
  <c r="R1697" i="4"/>
  <c r="J1693" i="4"/>
  <c r="R1693" i="4"/>
  <c r="J1689" i="4"/>
  <c r="R1689" i="4"/>
  <c r="J1685" i="4"/>
  <c r="R1685" i="4"/>
  <c r="J1681" i="4"/>
  <c r="R1681" i="4"/>
  <c r="J1677" i="4"/>
  <c r="R1677" i="4"/>
  <c r="J1673" i="4"/>
  <c r="R1673" i="4"/>
  <c r="J1669" i="4"/>
  <c r="R1669" i="4"/>
  <c r="J1665" i="4"/>
  <c r="R1665" i="4"/>
  <c r="J1661" i="4"/>
  <c r="R1661" i="4"/>
  <c r="J1657" i="4"/>
  <c r="R1657" i="4"/>
  <c r="J1653" i="4"/>
  <c r="R1653" i="4"/>
  <c r="J1649" i="4"/>
  <c r="R1649" i="4"/>
  <c r="J1645" i="4"/>
  <c r="R1645" i="4"/>
  <c r="J1641" i="4"/>
  <c r="R1641" i="4"/>
  <c r="J1637" i="4"/>
  <c r="R1637" i="4"/>
  <c r="J1633" i="4"/>
  <c r="R1633" i="4"/>
  <c r="J1629" i="4"/>
  <c r="R1629" i="4"/>
  <c r="J1625" i="4"/>
  <c r="R1625" i="4"/>
  <c r="J1621" i="4"/>
  <c r="R1621" i="4"/>
  <c r="J1617" i="4"/>
  <c r="R1617" i="4"/>
  <c r="J1613" i="4"/>
  <c r="R1613" i="4"/>
  <c r="J1609" i="4"/>
  <c r="R1609" i="4"/>
  <c r="J1605" i="4"/>
  <c r="R1605" i="4"/>
  <c r="J1601" i="4"/>
  <c r="R1601" i="4"/>
  <c r="J1597" i="4"/>
  <c r="R1597" i="4"/>
  <c r="J1593" i="4"/>
  <c r="R1593" i="4"/>
  <c r="J1589" i="4"/>
  <c r="R1589" i="4"/>
  <c r="J1585" i="4"/>
  <c r="R1585" i="4"/>
  <c r="J1581" i="4"/>
  <c r="R1581" i="4"/>
  <c r="J1577" i="4"/>
  <c r="R1577" i="4"/>
  <c r="J1573" i="4"/>
  <c r="R1573" i="4"/>
  <c r="J1569" i="4"/>
  <c r="R1569" i="4"/>
  <c r="J1565" i="4"/>
  <c r="R1565" i="4"/>
  <c r="J1561" i="4"/>
  <c r="R1561" i="4"/>
  <c r="J1557" i="4"/>
  <c r="R1557" i="4"/>
  <c r="J1553" i="4"/>
  <c r="R1553" i="4"/>
  <c r="J1549" i="4"/>
  <c r="R1549" i="4"/>
  <c r="J1545" i="4"/>
  <c r="R1545" i="4"/>
  <c r="J1541" i="4"/>
  <c r="R1541" i="4"/>
  <c r="J1537" i="4"/>
  <c r="R1537" i="4"/>
  <c r="J1533" i="4"/>
  <c r="R1533" i="4"/>
  <c r="J1529" i="4"/>
  <c r="R1529" i="4"/>
  <c r="J1525" i="4"/>
  <c r="R1525" i="4"/>
  <c r="J1521" i="4"/>
  <c r="R1521" i="4"/>
  <c r="J1517" i="4"/>
  <c r="R1517" i="4"/>
  <c r="J1513" i="4"/>
  <c r="R1513" i="4"/>
  <c r="J1509" i="4"/>
  <c r="R1509" i="4"/>
  <c r="J1505" i="4"/>
  <c r="R1505" i="4"/>
  <c r="J1501" i="4"/>
  <c r="R1501" i="4"/>
  <c r="J1497" i="4"/>
  <c r="R1497" i="4"/>
  <c r="J1493" i="4"/>
  <c r="R1493" i="4"/>
  <c r="J1489" i="4"/>
  <c r="R1489" i="4"/>
  <c r="J1485" i="4"/>
  <c r="R1485" i="4"/>
  <c r="J1481" i="4"/>
  <c r="R1481" i="4"/>
  <c r="J1477" i="4"/>
  <c r="R1477" i="4"/>
  <c r="J1473" i="4"/>
  <c r="R1473" i="4"/>
  <c r="J1469" i="4"/>
  <c r="R1469" i="4"/>
  <c r="J1465" i="4"/>
  <c r="R1465" i="4"/>
  <c r="J1461" i="4"/>
  <c r="R1461" i="4"/>
  <c r="J1457" i="4"/>
  <c r="R1457" i="4"/>
  <c r="J1453" i="4"/>
  <c r="R1453" i="4"/>
  <c r="J1449" i="4"/>
  <c r="R1449" i="4"/>
  <c r="J1445" i="4"/>
  <c r="R1445" i="4"/>
  <c r="J1441" i="4"/>
  <c r="R1441" i="4"/>
  <c r="J1437" i="4"/>
  <c r="R1437" i="4"/>
  <c r="J1433" i="4"/>
  <c r="R1433" i="4"/>
  <c r="J1429" i="4"/>
  <c r="R1429" i="4"/>
  <c r="J1425" i="4"/>
  <c r="R1425" i="4"/>
  <c r="J1421" i="4"/>
  <c r="R1421" i="4"/>
  <c r="J1417" i="4"/>
  <c r="R1417" i="4"/>
  <c r="J1413" i="4"/>
  <c r="R1413" i="4"/>
  <c r="J1409" i="4"/>
  <c r="R1409" i="4"/>
  <c r="J1405" i="4"/>
  <c r="R1405" i="4"/>
  <c r="J1401" i="4"/>
  <c r="R1401" i="4"/>
  <c r="J1397" i="4"/>
  <c r="R1397" i="4"/>
  <c r="J1393" i="4"/>
  <c r="R1393" i="4"/>
  <c r="J1389" i="4"/>
  <c r="R1389" i="4"/>
  <c r="J1385" i="4"/>
  <c r="R1385" i="4"/>
  <c r="J1381" i="4"/>
  <c r="R1381" i="4"/>
  <c r="J1377" i="4"/>
  <c r="R1377" i="4"/>
  <c r="J1373" i="4"/>
  <c r="R1373" i="4"/>
  <c r="J1369" i="4"/>
  <c r="R1369" i="4"/>
  <c r="J1365" i="4"/>
  <c r="R1365" i="4"/>
  <c r="J1361" i="4"/>
  <c r="R1361" i="4"/>
  <c r="J1357" i="4"/>
  <c r="R1357" i="4"/>
  <c r="J1353" i="4"/>
  <c r="R1353" i="4"/>
  <c r="J1349" i="4"/>
  <c r="R1349" i="4"/>
  <c r="J1345" i="4"/>
  <c r="R1345" i="4"/>
  <c r="J1341" i="4"/>
  <c r="R1341" i="4"/>
  <c r="J1337" i="4"/>
  <c r="R1337" i="4"/>
  <c r="J1333" i="4"/>
  <c r="R1333" i="4"/>
  <c r="J1329" i="4"/>
  <c r="R1329" i="4"/>
  <c r="J1325" i="4"/>
  <c r="R1325" i="4"/>
  <c r="J1321" i="4"/>
  <c r="R1321" i="4"/>
  <c r="J1317" i="4"/>
  <c r="R1317" i="4"/>
  <c r="J1313" i="4"/>
  <c r="R1313" i="4"/>
  <c r="J1309" i="4"/>
  <c r="R1309" i="4"/>
  <c r="J1305" i="4"/>
  <c r="R1305" i="4"/>
  <c r="J1301" i="4"/>
  <c r="R1301" i="4"/>
  <c r="J1297" i="4"/>
  <c r="R1297" i="4"/>
  <c r="J1293" i="4"/>
  <c r="R1293" i="4"/>
  <c r="J1289" i="4"/>
  <c r="R1289" i="4"/>
  <c r="J1285" i="4"/>
  <c r="R1285" i="4"/>
  <c r="J1281" i="4"/>
  <c r="R1281" i="4"/>
  <c r="J1277" i="4"/>
  <c r="R1277" i="4"/>
  <c r="J1273" i="4"/>
  <c r="R1273" i="4"/>
  <c r="J1269" i="4"/>
  <c r="R1269" i="4"/>
  <c r="J1265" i="4"/>
  <c r="R1265" i="4"/>
  <c r="J1261" i="4"/>
  <c r="R1261" i="4"/>
  <c r="J1257" i="4"/>
  <c r="R1257" i="4"/>
  <c r="J1253" i="4"/>
  <c r="R1253" i="4"/>
  <c r="J1249" i="4"/>
  <c r="R1249" i="4"/>
  <c r="J1245" i="4"/>
  <c r="R1245" i="4"/>
  <c r="J1241" i="4"/>
  <c r="R1241" i="4"/>
  <c r="J1237" i="4"/>
  <c r="R1237" i="4"/>
  <c r="J1233" i="4"/>
  <c r="R1233" i="4"/>
  <c r="J1229" i="4"/>
  <c r="R1229" i="4"/>
  <c r="J1225" i="4"/>
  <c r="R1225" i="4"/>
  <c r="J1221" i="4"/>
  <c r="R1221" i="4"/>
  <c r="J1217" i="4"/>
  <c r="R1217" i="4"/>
  <c r="J1213" i="4"/>
  <c r="R1213" i="4"/>
  <c r="J1209" i="4"/>
  <c r="R1209" i="4"/>
  <c r="J1205" i="4"/>
  <c r="R1205" i="4"/>
  <c r="J1201" i="4"/>
  <c r="R1201" i="4"/>
  <c r="J1197" i="4"/>
  <c r="R1197" i="4"/>
  <c r="J1193" i="4"/>
  <c r="R1193" i="4"/>
  <c r="J1189" i="4"/>
  <c r="R1189" i="4"/>
  <c r="J1185" i="4"/>
  <c r="R1185" i="4"/>
  <c r="J1181" i="4"/>
  <c r="R1181" i="4"/>
  <c r="J1177" i="4"/>
  <c r="R1177" i="4"/>
  <c r="J1173" i="4"/>
  <c r="R1173" i="4"/>
  <c r="J1169" i="4"/>
  <c r="R1169" i="4"/>
  <c r="J1165" i="4"/>
  <c r="R1165" i="4"/>
  <c r="J1161" i="4"/>
  <c r="R1161" i="4"/>
  <c r="J1157" i="4"/>
  <c r="R1157" i="4"/>
  <c r="J1153" i="4"/>
  <c r="R1153" i="4"/>
  <c r="J1149" i="4"/>
  <c r="R1149" i="4"/>
  <c r="J1145" i="4"/>
  <c r="R1145" i="4"/>
  <c r="J1141" i="4"/>
  <c r="R1141" i="4"/>
  <c r="J1137" i="4"/>
  <c r="R1137" i="4"/>
  <c r="J1133" i="4"/>
  <c r="R1133" i="4"/>
  <c r="J1129" i="4"/>
  <c r="R1129" i="4"/>
  <c r="J1125" i="4"/>
  <c r="R1125" i="4"/>
  <c r="J1121" i="4"/>
  <c r="R1121" i="4"/>
  <c r="J1117" i="4"/>
  <c r="R1117" i="4"/>
  <c r="J1113" i="4"/>
  <c r="R1113" i="4"/>
  <c r="J1109" i="4"/>
  <c r="R1109" i="4"/>
  <c r="J1105" i="4"/>
  <c r="R1105" i="4"/>
  <c r="J1101" i="4"/>
  <c r="R1101" i="4"/>
  <c r="J1097" i="4"/>
  <c r="R1097" i="4"/>
  <c r="J1093" i="4"/>
  <c r="R1093" i="4"/>
  <c r="J1089" i="4"/>
  <c r="R1089" i="4"/>
  <c r="J1085" i="4"/>
  <c r="R1085" i="4"/>
  <c r="J1081" i="4"/>
  <c r="R1081" i="4"/>
  <c r="J1077" i="4"/>
  <c r="R1077" i="4"/>
  <c r="J1073" i="4"/>
  <c r="R1073" i="4"/>
  <c r="J1069" i="4"/>
  <c r="R1069" i="4"/>
  <c r="J1065" i="4"/>
  <c r="R1065" i="4"/>
  <c r="J1061" i="4"/>
  <c r="R1061" i="4"/>
  <c r="J1057" i="4"/>
  <c r="R1057" i="4"/>
  <c r="J1053" i="4"/>
  <c r="R1053" i="4"/>
  <c r="J1049" i="4"/>
  <c r="R1049" i="4"/>
  <c r="J1045" i="4"/>
  <c r="R1045" i="4"/>
  <c r="J1041" i="4"/>
  <c r="R1041" i="4"/>
  <c r="J1037" i="4"/>
  <c r="R1037" i="4"/>
  <c r="J1033" i="4"/>
  <c r="R1033" i="4"/>
  <c r="J1029" i="4"/>
  <c r="R1029" i="4"/>
  <c r="J1025" i="4"/>
  <c r="R1025" i="4"/>
  <c r="J1021" i="4"/>
  <c r="R1021" i="4"/>
  <c r="J1017" i="4"/>
  <c r="R1017" i="4"/>
  <c r="J1013" i="4"/>
  <c r="R1013" i="4"/>
  <c r="J1009" i="4"/>
  <c r="R1009" i="4"/>
  <c r="J1005" i="4"/>
  <c r="R1005" i="4"/>
  <c r="J1001" i="4"/>
  <c r="R1001" i="4"/>
  <c r="J997" i="4"/>
  <c r="R997" i="4"/>
  <c r="J993" i="4"/>
  <c r="R993" i="4"/>
  <c r="J989" i="4"/>
  <c r="R989" i="4"/>
  <c r="J985" i="4"/>
  <c r="R985" i="4"/>
  <c r="J981" i="4"/>
  <c r="R981" i="4"/>
  <c r="J977" i="4"/>
  <c r="R977" i="4"/>
  <c r="J973" i="4"/>
  <c r="R973" i="4"/>
  <c r="J969" i="4"/>
  <c r="R969" i="4"/>
  <c r="J965" i="4"/>
  <c r="R965" i="4"/>
  <c r="J961" i="4"/>
  <c r="R961" i="4"/>
  <c r="J957" i="4"/>
  <c r="R957" i="4"/>
  <c r="J953" i="4"/>
  <c r="R953" i="4"/>
  <c r="J949" i="4"/>
  <c r="R949" i="4"/>
  <c r="J945" i="4"/>
  <c r="R945" i="4"/>
  <c r="J941" i="4"/>
  <c r="R941" i="4"/>
  <c r="J937" i="4"/>
  <c r="R937" i="4"/>
  <c r="J933" i="4"/>
  <c r="R933" i="4"/>
  <c r="J929" i="4"/>
  <c r="R929" i="4"/>
  <c r="J925" i="4"/>
  <c r="R925" i="4"/>
  <c r="J921" i="4"/>
  <c r="R921" i="4"/>
  <c r="J917" i="4"/>
  <c r="R917" i="4"/>
  <c r="J913" i="4"/>
  <c r="R913" i="4"/>
  <c r="J909" i="4"/>
  <c r="R909" i="4"/>
  <c r="J905" i="4"/>
  <c r="R905" i="4"/>
  <c r="J901" i="4"/>
  <c r="R901" i="4"/>
  <c r="J897" i="4"/>
  <c r="R897" i="4"/>
  <c r="J893" i="4"/>
  <c r="R893" i="4"/>
  <c r="J889" i="4"/>
  <c r="R889" i="4"/>
  <c r="J885" i="4"/>
  <c r="R885" i="4"/>
  <c r="J881" i="4"/>
  <c r="R881" i="4"/>
  <c r="J877" i="4"/>
  <c r="R877" i="4"/>
  <c r="J873" i="4"/>
  <c r="R873" i="4"/>
  <c r="J869" i="4"/>
  <c r="R869" i="4"/>
  <c r="J865" i="4"/>
  <c r="R865" i="4"/>
  <c r="J861" i="4"/>
  <c r="R861" i="4"/>
  <c r="J857" i="4"/>
  <c r="R857" i="4"/>
  <c r="J853" i="4"/>
  <c r="R853" i="4"/>
  <c r="J849" i="4"/>
  <c r="R849" i="4"/>
  <c r="J845" i="4"/>
  <c r="R845" i="4"/>
  <c r="J841" i="4"/>
  <c r="R841" i="4"/>
  <c r="J837" i="4"/>
  <c r="R837" i="4"/>
  <c r="J833" i="4"/>
  <c r="R833" i="4"/>
  <c r="J829" i="4"/>
  <c r="R829" i="4"/>
  <c r="J825" i="4"/>
  <c r="R825" i="4"/>
  <c r="J821" i="4"/>
  <c r="R821" i="4"/>
  <c r="J817" i="4"/>
  <c r="R817" i="4"/>
  <c r="J813" i="4"/>
  <c r="R813" i="4"/>
  <c r="J809" i="4"/>
  <c r="R809" i="4"/>
  <c r="J805" i="4"/>
  <c r="R805" i="4"/>
  <c r="J801" i="4"/>
  <c r="R801" i="4"/>
  <c r="J797" i="4"/>
  <c r="R797" i="4"/>
  <c r="J793" i="4"/>
  <c r="R793" i="4"/>
  <c r="J789" i="4"/>
  <c r="R789" i="4"/>
  <c r="J785" i="4"/>
  <c r="R785" i="4"/>
  <c r="J781" i="4"/>
  <c r="R781" i="4"/>
  <c r="J777" i="4"/>
  <c r="R777" i="4"/>
  <c r="J773" i="4"/>
  <c r="R773" i="4"/>
  <c r="J769" i="4"/>
  <c r="R769" i="4"/>
  <c r="J765" i="4"/>
  <c r="R765" i="4"/>
  <c r="J761" i="4"/>
  <c r="R761" i="4"/>
  <c r="J757" i="4"/>
  <c r="R757" i="4"/>
  <c r="J753" i="4"/>
  <c r="R753" i="4"/>
  <c r="J749" i="4"/>
  <c r="R749" i="4"/>
  <c r="J745" i="4"/>
  <c r="R745" i="4"/>
  <c r="J741" i="4"/>
  <c r="R741" i="4"/>
  <c r="J737" i="4"/>
  <c r="R737" i="4"/>
  <c r="J733" i="4"/>
  <c r="R733" i="4"/>
  <c r="J729" i="4"/>
  <c r="R729" i="4"/>
  <c r="J725" i="4"/>
  <c r="R725" i="4"/>
  <c r="J721" i="4"/>
  <c r="R721" i="4"/>
  <c r="J717" i="4"/>
  <c r="R717" i="4"/>
  <c r="J713" i="4"/>
  <c r="R713" i="4"/>
  <c r="J709" i="4"/>
  <c r="R709" i="4"/>
  <c r="J705" i="4"/>
  <c r="R705" i="4"/>
  <c r="J701" i="4"/>
  <c r="R701" i="4"/>
  <c r="J697" i="4"/>
  <c r="R697" i="4"/>
  <c r="J693" i="4"/>
  <c r="R693" i="4"/>
  <c r="J689" i="4"/>
  <c r="R689" i="4"/>
  <c r="J685" i="4"/>
  <c r="R685" i="4"/>
  <c r="J681" i="4"/>
  <c r="R681" i="4"/>
  <c r="J677" i="4"/>
  <c r="R677" i="4"/>
  <c r="J673" i="4"/>
  <c r="R673" i="4"/>
  <c r="J669" i="4"/>
  <c r="R669" i="4"/>
  <c r="J665" i="4"/>
  <c r="R665" i="4"/>
  <c r="J661" i="4"/>
  <c r="R661" i="4"/>
  <c r="J657" i="4"/>
  <c r="R657" i="4"/>
  <c r="J653" i="4"/>
  <c r="R653" i="4"/>
  <c r="J649" i="4"/>
  <c r="R649" i="4"/>
  <c r="J645" i="4"/>
  <c r="R645" i="4"/>
  <c r="J641" i="4"/>
  <c r="R641" i="4"/>
  <c r="J637" i="4"/>
  <c r="R637" i="4"/>
  <c r="J633" i="4"/>
  <c r="R633" i="4"/>
  <c r="J629" i="4"/>
  <c r="R629" i="4"/>
  <c r="J625" i="4"/>
  <c r="R625" i="4"/>
  <c r="J621" i="4"/>
  <c r="R621" i="4"/>
  <c r="J617" i="4"/>
  <c r="R617" i="4"/>
  <c r="J613" i="4"/>
  <c r="R613" i="4"/>
  <c r="J609" i="4"/>
  <c r="R609" i="4"/>
  <c r="J605" i="4"/>
  <c r="R605" i="4"/>
  <c r="J601" i="4"/>
  <c r="R601" i="4"/>
  <c r="J597" i="4"/>
  <c r="R597" i="4"/>
  <c r="J593" i="4"/>
  <c r="R593" i="4"/>
  <c r="J589" i="4"/>
  <c r="R589" i="4"/>
  <c r="J585" i="4"/>
  <c r="R585" i="4"/>
  <c r="J581" i="4"/>
  <c r="R581" i="4"/>
  <c r="J577" i="4"/>
  <c r="R577" i="4"/>
  <c r="J573" i="4"/>
  <c r="R573" i="4"/>
  <c r="J569" i="4"/>
  <c r="R569" i="4"/>
  <c r="J565" i="4"/>
  <c r="R565" i="4"/>
  <c r="J561" i="4"/>
  <c r="R561" i="4"/>
  <c r="J557" i="4"/>
  <c r="R557" i="4"/>
  <c r="J553" i="4"/>
  <c r="R553" i="4"/>
  <c r="J549" i="4"/>
  <c r="R549" i="4"/>
  <c r="J545" i="4"/>
  <c r="R545" i="4"/>
  <c r="J541" i="4"/>
  <c r="R541" i="4"/>
  <c r="J537" i="4"/>
  <c r="R537" i="4"/>
  <c r="J533" i="4"/>
  <c r="R533" i="4"/>
  <c r="J529" i="4"/>
  <c r="R529" i="4"/>
  <c r="J525" i="4"/>
  <c r="R525" i="4"/>
  <c r="J521" i="4"/>
  <c r="R521" i="4"/>
  <c r="J517" i="4"/>
  <c r="R517" i="4"/>
  <c r="J513" i="4"/>
  <c r="R513" i="4"/>
  <c r="J509" i="4"/>
  <c r="R509" i="4"/>
  <c r="J505" i="4"/>
  <c r="R505" i="4"/>
  <c r="J501" i="4"/>
  <c r="R501" i="4"/>
  <c r="J497" i="4"/>
  <c r="R497" i="4"/>
  <c r="J493" i="4"/>
  <c r="R493" i="4"/>
  <c r="J489" i="4"/>
  <c r="R489" i="4"/>
  <c r="J485" i="4"/>
  <c r="R485" i="4"/>
  <c r="J481" i="4"/>
  <c r="R481" i="4"/>
  <c r="J477" i="4"/>
  <c r="R477" i="4"/>
  <c r="J473" i="4"/>
  <c r="R473" i="4"/>
  <c r="J469" i="4"/>
  <c r="R469" i="4"/>
  <c r="J465" i="4"/>
  <c r="R465" i="4"/>
  <c r="J461" i="4"/>
  <c r="R461" i="4"/>
  <c r="J457" i="4"/>
  <c r="R457" i="4"/>
  <c r="J453" i="4"/>
  <c r="R453" i="4"/>
  <c r="J449" i="4"/>
  <c r="R449" i="4"/>
  <c r="J445" i="4"/>
  <c r="R445" i="4"/>
  <c r="J441" i="4"/>
  <c r="R441" i="4"/>
  <c r="J437" i="4"/>
  <c r="R437" i="4"/>
  <c r="J433" i="4"/>
  <c r="R433" i="4"/>
  <c r="J429" i="4"/>
  <c r="R429" i="4"/>
  <c r="J425" i="4"/>
  <c r="R425" i="4"/>
  <c r="J421" i="4"/>
  <c r="R421" i="4"/>
  <c r="J417" i="4"/>
  <c r="R417" i="4"/>
  <c r="J413" i="4"/>
  <c r="R413" i="4"/>
  <c r="J409" i="4"/>
  <c r="R409" i="4"/>
  <c r="J405" i="4"/>
  <c r="R405" i="4"/>
  <c r="J401" i="4"/>
  <c r="R401" i="4"/>
  <c r="J397" i="4"/>
  <c r="R397" i="4"/>
  <c r="J393" i="4"/>
  <c r="R393" i="4"/>
  <c r="J389" i="4"/>
  <c r="R389" i="4"/>
  <c r="J385" i="4"/>
  <c r="R385" i="4"/>
  <c r="J381" i="4"/>
  <c r="R381" i="4"/>
  <c r="J377" i="4"/>
  <c r="R377" i="4"/>
  <c r="J373" i="4"/>
  <c r="R373" i="4"/>
  <c r="J369" i="4"/>
  <c r="R369" i="4"/>
  <c r="J365" i="4"/>
  <c r="R365" i="4"/>
  <c r="J361" i="4"/>
  <c r="R361" i="4"/>
  <c r="J357" i="4"/>
  <c r="R357" i="4"/>
  <c r="J353" i="4"/>
  <c r="R353" i="4"/>
  <c r="J349" i="4"/>
  <c r="R349" i="4"/>
  <c r="J345" i="4"/>
  <c r="R345" i="4"/>
  <c r="J341" i="4"/>
  <c r="R341" i="4"/>
  <c r="J337" i="4"/>
  <c r="R337" i="4"/>
  <c r="J333" i="4"/>
  <c r="R333" i="4"/>
  <c r="J329" i="4"/>
  <c r="R329" i="4"/>
  <c r="J325" i="4"/>
  <c r="R325" i="4"/>
  <c r="J321" i="4"/>
  <c r="R321" i="4"/>
  <c r="J317" i="4"/>
  <c r="R317" i="4"/>
  <c r="J313" i="4"/>
  <c r="R313" i="4"/>
  <c r="J309" i="4"/>
  <c r="R309" i="4"/>
  <c r="J305" i="4"/>
  <c r="R305" i="4"/>
  <c r="J301" i="4"/>
  <c r="R301" i="4"/>
  <c r="J297" i="4"/>
  <c r="R297" i="4"/>
  <c r="J293" i="4"/>
  <c r="R293" i="4"/>
  <c r="J289" i="4"/>
  <c r="R289" i="4"/>
  <c r="J285" i="4"/>
  <c r="R285" i="4"/>
  <c r="J281" i="4"/>
  <c r="R281" i="4"/>
  <c r="J277" i="4"/>
  <c r="R277" i="4"/>
  <c r="J273" i="4"/>
  <c r="R273" i="4"/>
  <c r="J269" i="4"/>
  <c r="R269" i="4"/>
  <c r="J265" i="4"/>
  <c r="R265" i="4"/>
  <c r="J261" i="4"/>
  <c r="R261" i="4"/>
  <c r="J257" i="4"/>
  <c r="R257" i="4"/>
  <c r="J253" i="4"/>
  <c r="R253" i="4"/>
  <c r="J249" i="4"/>
  <c r="R249" i="4"/>
  <c r="J245" i="4"/>
  <c r="R245" i="4"/>
  <c r="J241" i="4"/>
  <c r="R241" i="4"/>
  <c r="J237" i="4"/>
  <c r="R237" i="4"/>
  <c r="J233" i="4"/>
  <c r="R233" i="4"/>
  <c r="J229" i="4"/>
  <c r="R229" i="4"/>
  <c r="J225" i="4"/>
  <c r="R225" i="4"/>
  <c r="J221" i="4"/>
  <c r="R221" i="4"/>
  <c r="J217" i="4"/>
  <c r="R217" i="4"/>
  <c r="J213" i="4"/>
  <c r="R213" i="4"/>
  <c r="J209" i="4"/>
  <c r="R209" i="4"/>
  <c r="J205" i="4"/>
  <c r="R205" i="4"/>
  <c r="J201" i="4"/>
  <c r="R201" i="4"/>
  <c r="J197" i="4"/>
  <c r="R197" i="4"/>
  <c r="J193" i="4"/>
  <c r="R193" i="4"/>
  <c r="J189" i="4"/>
  <c r="R189" i="4"/>
  <c r="J185" i="4"/>
  <c r="R185" i="4"/>
  <c r="J181" i="4"/>
  <c r="R181" i="4"/>
  <c r="J177" i="4"/>
  <c r="R177" i="4"/>
  <c r="J173" i="4"/>
  <c r="R173" i="4"/>
  <c r="J169" i="4"/>
  <c r="R169" i="4"/>
  <c r="J165" i="4"/>
  <c r="R165" i="4"/>
  <c r="J161" i="4"/>
  <c r="R161" i="4"/>
  <c r="J157" i="4"/>
  <c r="R157" i="4"/>
  <c r="J153" i="4"/>
  <c r="R153" i="4"/>
  <c r="J149" i="4"/>
  <c r="R149" i="4"/>
  <c r="J145" i="4"/>
  <c r="R145" i="4"/>
  <c r="J141" i="4"/>
  <c r="R141" i="4"/>
  <c r="J137" i="4"/>
  <c r="R137" i="4"/>
  <c r="J133" i="4"/>
  <c r="R133" i="4"/>
  <c r="J129" i="4"/>
  <c r="R129" i="4"/>
  <c r="J125" i="4"/>
  <c r="R125" i="4"/>
  <c r="J121" i="4"/>
  <c r="R121" i="4"/>
  <c r="J117" i="4"/>
  <c r="R117" i="4"/>
  <c r="J113" i="4"/>
  <c r="R113" i="4"/>
  <c r="J109" i="4"/>
  <c r="R109" i="4"/>
  <c r="J105" i="4"/>
  <c r="R105" i="4"/>
  <c r="J101" i="4"/>
  <c r="R101" i="4"/>
  <c r="J97" i="4"/>
  <c r="R97" i="4"/>
  <c r="J93" i="4"/>
  <c r="R93" i="4"/>
  <c r="J89" i="4"/>
  <c r="R89" i="4"/>
  <c r="J85" i="4"/>
  <c r="R85" i="4"/>
  <c r="J81" i="4"/>
  <c r="R81" i="4"/>
  <c r="J77" i="4"/>
  <c r="R77" i="4"/>
  <c r="J73" i="4"/>
  <c r="R73" i="4"/>
  <c r="J69" i="4"/>
  <c r="R69" i="4"/>
  <c r="J65" i="4"/>
  <c r="R65" i="4"/>
  <c r="J61" i="4"/>
  <c r="R61" i="4"/>
  <c r="J57" i="4"/>
  <c r="R57" i="4"/>
  <c r="J53" i="4"/>
  <c r="R53" i="4"/>
  <c r="J49" i="4"/>
  <c r="R49" i="4"/>
  <c r="J45" i="4"/>
  <c r="R45" i="4"/>
  <c r="J41" i="4"/>
  <c r="R41" i="4"/>
  <c r="J37" i="4"/>
  <c r="R37" i="4"/>
  <c r="J33" i="4"/>
  <c r="R33" i="4"/>
  <c r="J29" i="4"/>
  <c r="R29" i="4"/>
  <c r="J25" i="4"/>
  <c r="R25" i="4"/>
  <c r="J21" i="4"/>
  <c r="R21" i="4"/>
  <c r="J17" i="4"/>
  <c r="R17" i="4"/>
  <c r="J13" i="4"/>
  <c r="R13" i="4"/>
  <c r="J9" i="4"/>
  <c r="R9" i="4"/>
  <c r="J5" i="4"/>
  <c r="R5" i="4"/>
  <c r="J8180" i="4"/>
  <c r="R8180" i="4"/>
  <c r="J8176" i="4"/>
  <c r="R8176" i="4"/>
  <c r="J8172" i="4"/>
  <c r="R8172" i="4"/>
  <c r="J8168" i="4"/>
  <c r="R8168" i="4"/>
  <c r="J8164" i="4"/>
  <c r="R8164" i="4"/>
  <c r="J8160" i="4"/>
  <c r="R8160" i="4"/>
  <c r="J8156" i="4"/>
  <c r="R8156" i="4"/>
  <c r="J8152" i="4"/>
  <c r="R8152" i="4"/>
  <c r="J8148" i="4"/>
  <c r="R8148" i="4"/>
  <c r="J8144" i="4"/>
  <c r="R8144" i="4"/>
  <c r="J8140" i="4"/>
  <c r="R8140" i="4"/>
  <c r="J8136" i="4"/>
  <c r="R8136" i="4"/>
  <c r="J8132" i="4"/>
  <c r="R8132" i="4"/>
  <c r="J8128" i="4"/>
  <c r="R8128" i="4"/>
  <c r="J8124" i="4"/>
  <c r="R8124" i="4"/>
  <c r="J8120" i="4"/>
  <c r="R8120" i="4"/>
  <c r="J8116" i="4"/>
  <c r="R8116" i="4"/>
  <c r="J8112" i="4"/>
  <c r="R8112" i="4"/>
  <c r="J8108" i="4"/>
  <c r="R8108" i="4"/>
  <c r="J8104" i="4"/>
  <c r="R8104" i="4"/>
  <c r="J8100" i="4"/>
  <c r="R8100" i="4"/>
  <c r="J8096" i="4"/>
  <c r="R8096" i="4"/>
  <c r="J8092" i="4"/>
  <c r="R8092" i="4"/>
  <c r="J8088" i="4"/>
  <c r="R8088" i="4"/>
  <c r="J8084" i="4"/>
  <c r="R8084" i="4"/>
  <c r="J8080" i="4"/>
  <c r="R8080" i="4"/>
  <c r="J8076" i="4"/>
  <c r="R8076" i="4"/>
  <c r="J8072" i="4"/>
  <c r="R8072" i="4"/>
  <c r="J8068" i="4"/>
  <c r="R8068" i="4"/>
  <c r="J8064" i="4"/>
  <c r="R8064" i="4"/>
  <c r="J8060" i="4"/>
  <c r="R8060" i="4"/>
  <c r="J8056" i="4"/>
  <c r="R8056" i="4"/>
  <c r="J8052" i="4"/>
  <c r="R8052" i="4"/>
  <c r="J8048" i="4"/>
  <c r="R8048" i="4"/>
  <c r="J8044" i="4"/>
  <c r="R8044" i="4"/>
  <c r="J8040" i="4"/>
  <c r="R8040" i="4"/>
  <c r="J8036" i="4"/>
  <c r="R8036" i="4"/>
  <c r="J8032" i="4"/>
  <c r="R8032" i="4"/>
  <c r="J8028" i="4"/>
  <c r="R8028" i="4"/>
  <c r="J8024" i="4"/>
  <c r="R8024" i="4"/>
  <c r="J8020" i="4"/>
  <c r="R8020" i="4"/>
  <c r="J8016" i="4"/>
  <c r="R8016" i="4"/>
  <c r="J8012" i="4"/>
  <c r="R8012" i="4"/>
  <c r="J8008" i="4"/>
  <c r="R8008" i="4"/>
  <c r="J8004" i="4"/>
  <c r="R8004" i="4"/>
  <c r="J8000" i="4"/>
  <c r="R8000" i="4"/>
  <c r="J7996" i="4"/>
  <c r="R7996" i="4"/>
  <c r="J7992" i="4"/>
  <c r="R7992" i="4"/>
  <c r="J7988" i="4"/>
  <c r="R7988" i="4"/>
  <c r="J7984" i="4"/>
  <c r="R7984" i="4"/>
  <c r="J7980" i="4"/>
  <c r="R7980" i="4"/>
  <c r="J7976" i="4"/>
  <c r="R7976" i="4"/>
  <c r="J7972" i="4"/>
  <c r="R7972" i="4"/>
  <c r="J7968" i="4"/>
  <c r="R7968" i="4"/>
  <c r="J7964" i="4"/>
  <c r="R7964" i="4"/>
  <c r="J7960" i="4"/>
  <c r="R7960" i="4"/>
  <c r="J7956" i="4"/>
  <c r="R7956" i="4"/>
  <c r="J7952" i="4"/>
  <c r="R7952" i="4"/>
  <c r="J7948" i="4"/>
  <c r="R7948" i="4"/>
  <c r="J7944" i="4"/>
  <c r="R7944" i="4"/>
  <c r="J7940" i="4"/>
  <c r="R7940" i="4"/>
  <c r="J7936" i="4"/>
  <c r="R7936" i="4"/>
  <c r="J7932" i="4"/>
  <c r="R7932" i="4"/>
  <c r="J7928" i="4"/>
  <c r="R7928" i="4"/>
  <c r="J7924" i="4"/>
  <c r="R7924" i="4"/>
  <c r="J7920" i="4"/>
  <c r="R7920" i="4"/>
  <c r="J7916" i="4"/>
  <c r="R7916" i="4"/>
  <c r="J7912" i="4"/>
  <c r="R7912" i="4"/>
  <c r="J7908" i="4"/>
  <c r="R7908" i="4"/>
  <c r="J7904" i="4"/>
  <c r="R7904" i="4"/>
  <c r="J7900" i="4"/>
  <c r="R7900" i="4"/>
  <c r="J7896" i="4"/>
  <c r="R7896" i="4"/>
  <c r="J7892" i="4"/>
  <c r="R7892" i="4"/>
  <c r="J7888" i="4"/>
  <c r="R7888" i="4"/>
  <c r="J7884" i="4"/>
  <c r="R7884" i="4"/>
  <c r="J7880" i="4"/>
  <c r="R7880" i="4"/>
  <c r="J7876" i="4"/>
  <c r="R7876" i="4"/>
  <c r="J7872" i="4"/>
  <c r="R7872" i="4"/>
  <c r="J7868" i="4"/>
  <c r="R7868" i="4"/>
  <c r="J7864" i="4"/>
  <c r="R7864" i="4"/>
  <c r="J7860" i="4"/>
  <c r="R7860" i="4"/>
  <c r="J7856" i="4"/>
  <c r="R7856" i="4"/>
  <c r="J7852" i="4"/>
  <c r="R7852" i="4"/>
  <c r="J7848" i="4"/>
  <c r="R7848" i="4"/>
  <c r="J7844" i="4"/>
  <c r="R7844" i="4"/>
  <c r="J7840" i="4"/>
  <c r="R7840" i="4"/>
  <c r="J7836" i="4"/>
  <c r="R7836" i="4"/>
  <c r="J7832" i="4"/>
  <c r="R7832" i="4"/>
  <c r="J7828" i="4"/>
  <c r="R7828" i="4"/>
  <c r="J7824" i="4"/>
  <c r="R7824" i="4"/>
  <c r="J7820" i="4"/>
  <c r="R7820" i="4"/>
  <c r="J7816" i="4"/>
  <c r="R7816" i="4"/>
  <c r="J7812" i="4"/>
  <c r="R7812" i="4"/>
  <c r="J7808" i="4"/>
  <c r="R7808" i="4"/>
  <c r="J7804" i="4"/>
  <c r="R7804" i="4"/>
  <c r="J7800" i="4"/>
  <c r="R7800" i="4"/>
  <c r="J7796" i="4"/>
  <c r="R7796" i="4"/>
  <c r="J7792" i="4"/>
  <c r="R7792" i="4"/>
  <c r="J7788" i="4"/>
  <c r="R7788" i="4"/>
  <c r="J7784" i="4"/>
  <c r="R7784" i="4"/>
  <c r="J7780" i="4"/>
  <c r="R7780" i="4"/>
  <c r="J7776" i="4"/>
  <c r="R7776" i="4"/>
  <c r="J7772" i="4"/>
  <c r="R7772" i="4"/>
  <c r="J7768" i="4"/>
  <c r="R7768" i="4"/>
  <c r="J7764" i="4"/>
  <c r="R7764" i="4"/>
  <c r="J7760" i="4"/>
  <c r="R7760" i="4"/>
  <c r="J7756" i="4"/>
  <c r="R7756" i="4"/>
  <c r="J7752" i="4"/>
  <c r="R7752" i="4"/>
  <c r="J7748" i="4"/>
  <c r="R7748" i="4"/>
  <c r="J7744" i="4"/>
  <c r="R7744" i="4"/>
  <c r="J7740" i="4"/>
  <c r="R7740" i="4"/>
  <c r="J7736" i="4"/>
  <c r="R7736" i="4"/>
  <c r="J7732" i="4"/>
  <c r="R7732" i="4"/>
  <c r="J7728" i="4"/>
  <c r="R7728" i="4"/>
  <c r="J7724" i="4"/>
  <c r="R7724" i="4"/>
  <c r="J7720" i="4"/>
  <c r="R7720" i="4"/>
  <c r="J7716" i="4"/>
  <c r="R7716" i="4"/>
  <c r="J7712" i="4"/>
  <c r="R7712" i="4"/>
  <c r="J7708" i="4"/>
  <c r="R7708" i="4"/>
  <c r="J7704" i="4"/>
  <c r="R7704" i="4"/>
  <c r="J7700" i="4"/>
  <c r="R7700" i="4"/>
  <c r="J7696" i="4"/>
  <c r="R7696" i="4"/>
  <c r="J7692" i="4"/>
  <c r="R7692" i="4"/>
  <c r="J7688" i="4"/>
  <c r="R7688" i="4"/>
  <c r="J7684" i="4"/>
  <c r="R7684" i="4"/>
  <c r="J7680" i="4"/>
  <c r="R7680" i="4"/>
  <c r="J7676" i="4"/>
  <c r="R7676" i="4"/>
  <c r="J7672" i="4"/>
  <c r="R7672" i="4"/>
  <c r="J7668" i="4"/>
  <c r="R7668" i="4"/>
  <c r="J7664" i="4"/>
  <c r="R7664" i="4"/>
  <c r="J7660" i="4"/>
  <c r="R7660" i="4"/>
  <c r="J7656" i="4"/>
  <c r="R7656" i="4"/>
  <c r="J7652" i="4"/>
  <c r="R7652" i="4"/>
  <c r="J7648" i="4"/>
  <c r="R7648" i="4"/>
  <c r="J7644" i="4"/>
  <c r="R7644" i="4"/>
  <c r="J7640" i="4"/>
  <c r="R7640" i="4"/>
  <c r="J7636" i="4"/>
  <c r="R7636" i="4"/>
  <c r="J7632" i="4"/>
  <c r="R7632" i="4"/>
  <c r="J7628" i="4"/>
  <c r="R7628" i="4"/>
  <c r="J7624" i="4"/>
  <c r="R7624" i="4"/>
  <c r="J7620" i="4"/>
  <c r="R7620" i="4"/>
  <c r="J7616" i="4"/>
  <c r="R7616" i="4"/>
  <c r="J7612" i="4"/>
  <c r="R7612" i="4"/>
  <c r="J7608" i="4"/>
  <c r="R7608" i="4"/>
  <c r="J7604" i="4"/>
  <c r="R7604" i="4"/>
  <c r="J7600" i="4"/>
  <c r="R7600" i="4"/>
  <c r="J7596" i="4"/>
  <c r="R7596" i="4"/>
  <c r="J7592" i="4"/>
  <c r="R7592" i="4"/>
  <c r="J7588" i="4"/>
  <c r="R7588" i="4"/>
  <c r="J7584" i="4"/>
  <c r="R7584" i="4"/>
  <c r="J7580" i="4"/>
  <c r="R7580" i="4"/>
  <c r="J7576" i="4"/>
  <c r="R7576" i="4"/>
  <c r="J7572" i="4"/>
  <c r="R7572" i="4"/>
  <c r="J7568" i="4"/>
  <c r="R7568" i="4"/>
  <c r="J7564" i="4"/>
  <c r="R7564" i="4"/>
  <c r="J7560" i="4"/>
  <c r="R7560" i="4"/>
  <c r="J7556" i="4"/>
  <c r="R7556" i="4"/>
  <c r="J7552" i="4"/>
  <c r="R7552" i="4"/>
  <c r="J7548" i="4"/>
  <c r="R7548" i="4"/>
  <c r="J7544" i="4"/>
  <c r="R7544" i="4"/>
  <c r="J7540" i="4"/>
  <c r="R7540" i="4"/>
  <c r="J7536" i="4"/>
  <c r="R7536" i="4"/>
  <c r="J7532" i="4"/>
  <c r="R7532" i="4"/>
  <c r="J7528" i="4"/>
  <c r="R7528" i="4"/>
  <c r="J7524" i="4"/>
  <c r="R7524" i="4"/>
  <c r="J7520" i="4"/>
  <c r="R7520" i="4"/>
  <c r="J7516" i="4"/>
  <c r="R7516" i="4"/>
  <c r="J7512" i="4"/>
  <c r="R7512" i="4"/>
  <c r="J7508" i="4"/>
  <c r="R7508" i="4"/>
  <c r="J7504" i="4"/>
  <c r="R7504" i="4"/>
  <c r="J7500" i="4"/>
  <c r="R7500" i="4"/>
  <c r="J7496" i="4"/>
  <c r="R7496" i="4"/>
  <c r="J7492" i="4"/>
  <c r="R7492" i="4"/>
  <c r="J7488" i="4"/>
  <c r="R7488" i="4"/>
  <c r="J7484" i="4"/>
  <c r="R7484" i="4"/>
  <c r="J7480" i="4"/>
  <c r="R7480" i="4"/>
  <c r="J7476" i="4"/>
  <c r="R7476" i="4"/>
  <c r="J7472" i="4"/>
  <c r="R7472" i="4"/>
  <c r="J7468" i="4"/>
  <c r="R7468" i="4"/>
  <c r="J7464" i="4"/>
  <c r="R7464" i="4"/>
  <c r="J7460" i="4"/>
  <c r="R7460" i="4"/>
  <c r="J7456" i="4"/>
  <c r="R7456" i="4"/>
  <c r="J7452" i="4"/>
  <c r="R7452" i="4"/>
  <c r="J7448" i="4"/>
  <c r="R7448" i="4"/>
  <c r="J7444" i="4"/>
  <c r="R7444" i="4"/>
  <c r="J7440" i="4"/>
  <c r="R7440" i="4"/>
  <c r="J7436" i="4"/>
  <c r="R7436" i="4"/>
  <c r="J7432" i="4"/>
  <c r="R7432" i="4"/>
  <c r="J7428" i="4"/>
  <c r="R7428" i="4"/>
  <c r="J7424" i="4"/>
  <c r="R7424" i="4"/>
  <c r="J7420" i="4"/>
  <c r="R7420" i="4"/>
  <c r="J7416" i="4"/>
  <c r="R7416" i="4"/>
  <c r="J7412" i="4"/>
  <c r="R7412" i="4"/>
  <c r="J7408" i="4"/>
  <c r="R7408" i="4"/>
  <c r="J7404" i="4"/>
  <c r="R7404" i="4"/>
  <c r="J7400" i="4"/>
  <c r="R7400" i="4"/>
  <c r="J7396" i="4"/>
  <c r="R7396" i="4"/>
  <c r="J7392" i="4"/>
  <c r="R7392" i="4"/>
  <c r="J7388" i="4"/>
  <c r="R7388" i="4"/>
  <c r="J7384" i="4"/>
  <c r="R7384" i="4"/>
  <c r="J7380" i="4"/>
  <c r="R7380" i="4"/>
  <c r="J7376" i="4"/>
  <c r="R7376" i="4"/>
  <c r="J7372" i="4"/>
  <c r="R7372" i="4"/>
  <c r="J7368" i="4"/>
  <c r="R7368" i="4"/>
  <c r="J7364" i="4"/>
  <c r="R7364" i="4"/>
  <c r="J7360" i="4"/>
  <c r="R7360" i="4"/>
  <c r="J7356" i="4"/>
  <c r="R7356" i="4"/>
  <c r="J7352" i="4"/>
  <c r="R7352" i="4"/>
  <c r="J7348" i="4"/>
  <c r="R7348" i="4"/>
  <c r="J7344" i="4"/>
  <c r="R7344" i="4"/>
  <c r="J7340" i="4"/>
  <c r="R7340" i="4"/>
  <c r="J7336" i="4"/>
  <c r="R7336" i="4"/>
  <c r="J7332" i="4"/>
  <c r="R7332" i="4"/>
  <c r="J7328" i="4"/>
  <c r="R7328" i="4"/>
  <c r="J7324" i="4"/>
  <c r="R7324" i="4"/>
  <c r="J7320" i="4"/>
  <c r="R7320" i="4"/>
  <c r="J7316" i="4"/>
  <c r="R7316" i="4"/>
  <c r="J7312" i="4"/>
  <c r="R7312" i="4"/>
  <c r="J7308" i="4"/>
  <c r="R7308" i="4"/>
  <c r="J7304" i="4"/>
  <c r="R7304" i="4"/>
  <c r="J7300" i="4"/>
  <c r="R7300" i="4"/>
  <c r="J7296" i="4"/>
  <c r="R7296" i="4"/>
  <c r="J7292" i="4"/>
  <c r="R7292" i="4"/>
  <c r="J7288" i="4"/>
  <c r="R7288" i="4"/>
  <c r="J7284" i="4"/>
  <c r="R7284" i="4"/>
  <c r="J7280" i="4"/>
  <c r="R7280" i="4"/>
  <c r="J7276" i="4"/>
  <c r="R7276" i="4"/>
  <c r="J7272" i="4"/>
  <c r="R7272" i="4"/>
  <c r="J7268" i="4"/>
  <c r="R7268" i="4"/>
  <c r="J7264" i="4"/>
  <c r="R7264" i="4"/>
  <c r="J7260" i="4"/>
  <c r="R7260" i="4"/>
  <c r="J7256" i="4"/>
  <c r="R7256" i="4"/>
  <c r="J7252" i="4"/>
  <c r="R7252" i="4"/>
  <c r="J7248" i="4"/>
  <c r="R7248" i="4"/>
  <c r="J7244" i="4"/>
  <c r="R7244" i="4"/>
  <c r="J7240" i="4"/>
  <c r="R7240" i="4"/>
  <c r="J7236" i="4"/>
  <c r="R7236" i="4"/>
  <c r="J7232" i="4"/>
  <c r="R7232" i="4"/>
  <c r="J7228" i="4"/>
  <c r="R7228" i="4"/>
  <c r="J7224" i="4"/>
  <c r="R7224" i="4"/>
  <c r="J7220" i="4"/>
  <c r="R7220" i="4"/>
  <c r="J7216" i="4"/>
  <c r="R7216" i="4"/>
  <c r="J7212" i="4"/>
  <c r="R7212" i="4"/>
  <c r="J7208" i="4"/>
  <c r="R7208" i="4"/>
  <c r="J7204" i="4"/>
  <c r="R7204" i="4"/>
  <c r="J7200" i="4"/>
  <c r="R7200" i="4"/>
  <c r="J7196" i="4"/>
  <c r="R7196" i="4"/>
  <c r="J7192" i="4"/>
  <c r="R7192" i="4"/>
  <c r="J7188" i="4"/>
  <c r="R7188" i="4"/>
  <c r="J7184" i="4"/>
  <c r="R7184" i="4"/>
  <c r="J7180" i="4"/>
  <c r="R7180" i="4"/>
  <c r="J7176" i="4"/>
  <c r="R7176" i="4"/>
  <c r="J7172" i="4"/>
  <c r="R7172" i="4"/>
  <c r="J7168" i="4"/>
  <c r="R7168" i="4"/>
  <c r="J7164" i="4"/>
  <c r="R7164" i="4"/>
  <c r="J7160" i="4"/>
  <c r="R7160" i="4"/>
  <c r="J7156" i="4"/>
  <c r="R7156" i="4"/>
  <c r="J7152" i="4"/>
  <c r="R7152" i="4"/>
  <c r="J7148" i="4"/>
  <c r="R7148" i="4"/>
  <c r="J7144" i="4"/>
  <c r="R7144" i="4"/>
  <c r="J7140" i="4"/>
  <c r="R7140" i="4"/>
  <c r="J7136" i="4"/>
  <c r="R7136" i="4"/>
  <c r="J7132" i="4"/>
  <c r="R7132" i="4"/>
  <c r="J7128" i="4"/>
  <c r="R7128" i="4"/>
  <c r="J7124" i="4"/>
  <c r="R7124" i="4"/>
  <c r="J7120" i="4"/>
  <c r="R7120" i="4"/>
  <c r="J7116" i="4"/>
  <c r="R7116" i="4"/>
  <c r="J7112" i="4"/>
  <c r="R7112" i="4"/>
  <c r="J7108" i="4"/>
  <c r="R7108" i="4"/>
  <c r="J7104" i="4"/>
  <c r="R7104" i="4"/>
  <c r="J7100" i="4"/>
  <c r="R7100" i="4"/>
  <c r="J7096" i="4"/>
  <c r="R7096" i="4"/>
  <c r="J7092" i="4"/>
  <c r="R7092" i="4"/>
  <c r="J7088" i="4"/>
  <c r="R7088" i="4"/>
  <c r="J7084" i="4"/>
  <c r="R7084" i="4"/>
  <c r="J7080" i="4"/>
  <c r="R7080" i="4"/>
  <c r="J7076" i="4"/>
  <c r="R7076" i="4"/>
  <c r="J7072" i="4"/>
  <c r="R7072" i="4"/>
  <c r="J7068" i="4"/>
  <c r="R7068" i="4"/>
  <c r="J7064" i="4"/>
  <c r="R7064" i="4"/>
  <c r="J7060" i="4"/>
  <c r="R7060" i="4"/>
  <c r="J7056" i="4"/>
  <c r="R7056" i="4"/>
  <c r="J7052" i="4"/>
  <c r="R7052" i="4"/>
  <c r="J7048" i="4"/>
  <c r="R7048" i="4"/>
  <c r="J7044" i="4"/>
  <c r="R7044" i="4"/>
  <c r="J7040" i="4"/>
  <c r="R7040" i="4"/>
  <c r="J7036" i="4"/>
  <c r="R7036" i="4"/>
  <c r="J7032" i="4"/>
  <c r="R7032" i="4"/>
  <c r="J7028" i="4"/>
  <c r="R7028" i="4"/>
  <c r="J7024" i="4"/>
  <c r="R7024" i="4"/>
  <c r="J7020" i="4"/>
  <c r="R7020" i="4"/>
  <c r="J7016" i="4"/>
  <c r="R7016" i="4"/>
  <c r="J7012" i="4"/>
  <c r="R7012" i="4"/>
  <c r="J7008" i="4"/>
  <c r="R7008" i="4"/>
  <c r="J7004" i="4"/>
  <c r="R7004" i="4"/>
  <c r="J7000" i="4"/>
  <c r="R7000" i="4"/>
  <c r="J6996" i="4"/>
  <c r="R6996" i="4"/>
  <c r="J6992" i="4"/>
  <c r="R6992" i="4"/>
  <c r="J6988" i="4"/>
  <c r="R6988" i="4"/>
  <c r="J6984" i="4"/>
  <c r="R6984" i="4"/>
  <c r="J6980" i="4"/>
  <c r="R6980" i="4"/>
  <c r="J6976" i="4"/>
  <c r="R6976" i="4"/>
  <c r="J6972" i="4"/>
  <c r="R6972" i="4"/>
  <c r="J6968" i="4"/>
  <c r="R6968" i="4"/>
  <c r="J6964" i="4"/>
  <c r="R6964" i="4"/>
  <c r="J6960" i="4"/>
  <c r="R6960" i="4"/>
  <c r="J6956" i="4"/>
  <c r="R6956" i="4"/>
  <c r="J6952" i="4"/>
  <c r="R6952" i="4"/>
  <c r="J6948" i="4"/>
  <c r="R6948" i="4"/>
  <c r="J6944" i="4"/>
  <c r="R6944" i="4"/>
  <c r="J6940" i="4"/>
  <c r="R6940" i="4"/>
  <c r="J6936" i="4"/>
  <c r="R6936" i="4"/>
  <c r="J6932" i="4"/>
  <c r="R6932" i="4"/>
  <c r="J6928" i="4"/>
  <c r="R6928" i="4"/>
  <c r="J6924" i="4"/>
  <c r="R6924" i="4"/>
  <c r="J6920" i="4"/>
  <c r="R6920" i="4"/>
  <c r="J6916" i="4"/>
  <c r="R6916" i="4"/>
  <c r="J6912" i="4"/>
  <c r="R6912" i="4"/>
  <c r="J6908" i="4"/>
  <c r="R6908" i="4"/>
  <c r="J6904" i="4"/>
  <c r="R6904" i="4"/>
  <c r="J6900" i="4"/>
  <c r="R6900" i="4"/>
  <c r="J6896" i="4"/>
  <c r="R6896" i="4"/>
  <c r="J6892" i="4"/>
  <c r="R6892" i="4"/>
  <c r="J6888" i="4"/>
  <c r="R6888" i="4"/>
  <c r="J6884" i="4"/>
  <c r="R6884" i="4"/>
  <c r="J6880" i="4"/>
  <c r="R6880" i="4"/>
  <c r="J6876" i="4"/>
  <c r="R6876" i="4"/>
  <c r="J6872" i="4"/>
  <c r="R6872" i="4"/>
  <c r="J6868" i="4"/>
  <c r="R6868" i="4"/>
  <c r="J6864" i="4"/>
  <c r="R6864" i="4"/>
  <c r="J6860" i="4"/>
  <c r="R6860" i="4"/>
  <c r="J6856" i="4"/>
  <c r="R6856" i="4"/>
  <c r="J6852" i="4"/>
  <c r="R6852" i="4"/>
  <c r="J6848" i="4"/>
  <c r="R6848" i="4"/>
  <c r="J6844" i="4"/>
  <c r="R6844" i="4"/>
  <c r="J6840" i="4"/>
  <c r="R6840" i="4"/>
  <c r="J6836" i="4"/>
  <c r="R6836" i="4"/>
  <c r="J6832" i="4"/>
  <c r="R6832" i="4"/>
  <c r="J6828" i="4"/>
  <c r="R6828" i="4"/>
  <c r="J6824" i="4"/>
  <c r="R6824" i="4"/>
  <c r="J6820" i="4"/>
  <c r="R6820" i="4"/>
  <c r="J6816" i="4"/>
  <c r="R6816" i="4"/>
  <c r="J6812" i="4"/>
  <c r="R6812" i="4"/>
  <c r="J6808" i="4"/>
  <c r="R6808" i="4"/>
  <c r="J6804" i="4"/>
  <c r="R6804" i="4"/>
  <c r="J6800" i="4"/>
  <c r="R6800" i="4"/>
  <c r="J6796" i="4"/>
  <c r="R6796" i="4"/>
  <c r="J6792" i="4"/>
  <c r="R6792" i="4"/>
  <c r="J6788" i="4"/>
  <c r="R6788" i="4"/>
  <c r="J6784" i="4"/>
  <c r="R6784" i="4"/>
  <c r="J6780" i="4"/>
  <c r="R6780" i="4"/>
  <c r="J6776" i="4"/>
  <c r="R6776" i="4"/>
  <c r="J6772" i="4"/>
  <c r="R6772" i="4"/>
  <c r="J6768" i="4"/>
  <c r="R6768" i="4"/>
  <c r="J6764" i="4"/>
  <c r="R6764" i="4"/>
  <c r="J6760" i="4"/>
  <c r="R6760" i="4"/>
  <c r="J6756" i="4"/>
  <c r="R6756" i="4"/>
  <c r="J6752" i="4"/>
  <c r="R6752" i="4"/>
  <c r="J6748" i="4"/>
  <c r="R6748" i="4"/>
  <c r="J6744" i="4"/>
  <c r="R6744" i="4"/>
  <c r="J6740" i="4"/>
  <c r="R6740" i="4"/>
  <c r="J6736" i="4"/>
  <c r="R6736" i="4"/>
  <c r="J6732" i="4"/>
  <c r="R6732" i="4"/>
  <c r="J6728" i="4"/>
  <c r="R6728" i="4"/>
  <c r="J6724" i="4"/>
  <c r="R6724" i="4"/>
  <c r="J6720" i="4"/>
  <c r="R6720" i="4"/>
  <c r="J6716" i="4"/>
  <c r="R6716" i="4"/>
  <c r="J6712" i="4"/>
  <c r="R6712" i="4"/>
  <c r="J6708" i="4"/>
  <c r="R6708" i="4"/>
  <c r="J6704" i="4"/>
  <c r="R6704" i="4"/>
  <c r="J6700" i="4"/>
  <c r="R6700" i="4"/>
  <c r="J6696" i="4"/>
  <c r="R6696" i="4"/>
  <c r="J6692" i="4"/>
  <c r="R6692" i="4"/>
  <c r="J6688" i="4"/>
  <c r="R6688" i="4"/>
  <c r="J6684" i="4"/>
  <c r="R6684" i="4"/>
  <c r="J6680" i="4"/>
  <c r="R6680" i="4"/>
  <c r="J6676" i="4"/>
  <c r="R6676" i="4"/>
  <c r="J6672" i="4"/>
  <c r="R6672" i="4"/>
  <c r="J6668" i="4"/>
  <c r="R6668" i="4"/>
  <c r="J6664" i="4"/>
  <c r="R6664" i="4"/>
  <c r="J6660" i="4"/>
  <c r="R6660" i="4"/>
  <c r="J6656" i="4"/>
  <c r="R6656" i="4"/>
  <c r="J6652" i="4"/>
  <c r="R6652" i="4"/>
  <c r="J6648" i="4"/>
  <c r="R6648" i="4"/>
  <c r="J6644" i="4"/>
  <c r="R6644" i="4"/>
  <c r="J6640" i="4"/>
  <c r="R6640" i="4"/>
  <c r="J6636" i="4"/>
  <c r="R6636" i="4"/>
  <c r="J6632" i="4"/>
  <c r="R6632" i="4"/>
  <c r="J6628" i="4"/>
  <c r="R6628" i="4"/>
  <c r="J6624" i="4"/>
  <c r="R6624" i="4"/>
  <c r="J6620" i="4"/>
  <c r="R6620" i="4"/>
  <c r="J6616" i="4"/>
  <c r="R6616" i="4"/>
  <c r="J6612" i="4"/>
  <c r="R6612" i="4"/>
  <c r="J6608" i="4"/>
  <c r="R6608" i="4"/>
  <c r="J6604" i="4"/>
  <c r="R6604" i="4"/>
  <c r="J6600" i="4"/>
  <c r="R6600" i="4"/>
  <c r="J6596" i="4"/>
  <c r="R6596" i="4"/>
  <c r="J6592" i="4"/>
  <c r="R6592" i="4"/>
  <c r="J6588" i="4"/>
  <c r="R6588" i="4"/>
  <c r="J6584" i="4"/>
  <c r="R6584" i="4"/>
  <c r="J6580" i="4"/>
  <c r="R6580" i="4"/>
  <c r="J6576" i="4"/>
  <c r="R6576" i="4"/>
  <c r="J6572" i="4"/>
  <c r="R6572" i="4"/>
  <c r="J6568" i="4"/>
  <c r="R6568" i="4"/>
  <c r="J6564" i="4"/>
  <c r="R6564" i="4"/>
  <c r="J6560" i="4"/>
  <c r="R6560" i="4"/>
  <c r="J6556" i="4"/>
  <c r="R6556" i="4"/>
  <c r="J6552" i="4"/>
  <c r="R6552" i="4"/>
  <c r="J6548" i="4"/>
  <c r="R6548" i="4"/>
  <c r="J6544" i="4"/>
  <c r="R6544" i="4"/>
  <c r="J6540" i="4"/>
  <c r="R6540" i="4"/>
  <c r="J6536" i="4"/>
  <c r="R6536" i="4"/>
  <c r="J6532" i="4"/>
  <c r="R6532" i="4"/>
  <c r="J6528" i="4"/>
  <c r="R6528" i="4"/>
  <c r="J6524" i="4"/>
  <c r="R6524" i="4"/>
  <c r="J6520" i="4"/>
  <c r="R6520" i="4"/>
  <c r="J6516" i="4"/>
  <c r="R6516" i="4"/>
  <c r="J6512" i="4"/>
  <c r="R6512" i="4"/>
  <c r="J6508" i="4"/>
  <c r="R6508" i="4"/>
  <c r="J6504" i="4"/>
  <c r="R6504" i="4"/>
  <c r="J6500" i="4"/>
  <c r="R6500" i="4"/>
  <c r="J6496" i="4"/>
  <c r="R6496" i="4"/>
  <c r="J6492" i="4"/>
  <c r="R6492" i="4"/>
  <c r="J6488" i="4"/>
  <c r="R6488" i="4"/>
  <c r="J6484" i="4"/>
  <c r="R6484" i="4"/>
  <c r="J6480" i="4"/>
  <c r="R6480" i="4"/>
  <c r="J6476" i="4"/>
  <c r="R6476" i="4"/>
  <c r="J6472" i="4"/>
  <c r="R6472" i="4"/>
  <c r="J6468" i="4"/>
  <c r="R6468" i="4"/>
  <c r="J6464" i="4"/>
  <c r="R6464" i="4"/>
  <c r="J6460" i="4"/>
  <c r="R6460" i="4"/>
  <c r="J6456" i="4"/>
  <c r="R6456" i="4"/>
  <c r="J6452" i="4"/>
  <c r="R6452" i="4"/>
  <c r="J6448" i="4"/>
  <c r="R6448" i="4"/>
  <c r="J6444" i="4"/>
  <c r="R6444" i="4"/>
  <c r="J6440" i="4"/>
  <c r="R6440" i="4"/>
  <c r="J6436" i="4"/>
  <c r="R6436" i="4"/>
  <c r="J6432" i="4"/>
  <c r="R6432" i="4"/>
  <c r="J6428" i="4"/>
  <c r="R6428" i="4"/>
  <c r="J6424" i="4"/>
  <c r="R6424" i="4"/>
  <c r="J6420" i="4"/>
  <c r="R6420" i="4"/>
  <c r="J6416" i="4"/>
  <c r="R6416" i="4"/>
  <c r="J6412" i="4"/>
  <c r="R6412" i="4"/>
  <c r="J6408" i="4"/>
  <c r="R6408" i="4"/>
  <c r="J6404" i="4"/>
  <c r="R6404" i="4"/>
  <c r="J6400" i="4"/>
  <c r="R6400" i="4"/>
  <c r="J6396" i="4"/>
  <c r="R6396" i="4"/>
  <c r="J6392" i="4"/>
  <c r="R6392" i="4"/>
  <c r="J6388" i="4"/>
  <c r="R6388" i="4"/>
  <c r="J6384" i="4"/>
  <c r="R6384" i="4"/>
  <c r="J6380" i="4"/>
  <c r="R6380" i="4"/>
  <c r="J6376" i="4"/>
  <c r="R6376" i="4"/>
  <c r="J6372" i="4"/>
  <c r="R6372" i="4"/>
  <c r="J6368" i="4"/>
  <c r="R6368" i="4"/>
  <c r="J6364" i="4"/>
  <c r="R6364" i="4"/>
  <c r="J6360" i="4"/>
  <c r="R6360" i="4"/>
  <c r="J6356" i="4"/>
  <c r="R6356" i="4"/>
  <c r="J6352" i="4"/>
  <c r="R6352" i="4"/>
  <c r="J6348" i="4"/>
  <c r="R6348" i="4"/>
  <c r="J6344" i="4"/>
  <c r="R6344" i="4"/>
  <c r="J6340" i="4"/>
  <c r="R6340" i="4"/>
  <c r="J6336" i="4"/>
  <c r="R6336" i="4"/>
  <c r="J6332" i="4"/>
  <c r="R6332" i="4"/>
  <c r="J6328" i="4"/>
  <c r="R6328" i="4"/>
  <c r="J6324" i="4"/>
  <c r="R6324" i="4"/>
  <c r="J6320" i="4"/>
  <c r="R6320" i="4"/>
  <c r="J6316" i="4"/>
  <c r="R6316" i="4"/>
  <c r="J6312" i="4"/>
  <c r="R6312" i="4"/>
  <c r="J6308" i="4"/>
  <c r="R6308" i="4"/>
  <c r="J6304" i="4"/>
  <c r="R6304" i="4"/>
  <c r="J6300" i="4"/>
  <c r="R6300" i="4"/>
  <c r="J6296" i="4"/>
  <c r="R6296" i="4"/>
  <c r="J6292" i="4"/>
  <c r="R6292" i="4"/>
  <c r="J6288" i="4"/>
  <c r="R6288" i="4"/>
  <c r="J6284" i="4"/>
  <c r="R6284" i="4"/>
  <c r="J6280" i="4"/>
  <c r="R6280" i="4"/>
  <c r="J6276" i="4"/>
  <c r="R6276" i="4"/>
  <c r="J6272" i="4"/>
  <c r="R6272" i="4"/>
  <c r="J6268" i="4"/>
  <c r="R6268" i="4"/>
  <c r="J6264" i="4"/>
  <c r="R6264" i="4"/>
  <c r="J6260" i="4"/>
  <c r="R6260" i="4"/>
  <c r="J6256" i="4"/>
  <c r="R6256" i="4"/>
  <c r="J6252" i="4"/>
  <c r="R6252" i="4"/>
  <c r="J6248" i="4"/>
  <c r="R6248" i="4"/>
  <c r="J6244" i="4"/>
  <c r="R6244" i="4"/>
  <c r="J6240" i="4"/>
  <c r="R6240" i="4"/>
  <c r="J6236" i="4"/>
  <c r="R6236" i="4"/>
  <c r="J6232" i="4"/>
  <c r="R6232" i="4"/>
  <c r="J6228" i="4"/>
  <c r="R6228" i="4"/>
  <c r="J6224" i="4"/>
  <c r="R6224" i="4"/>
  <c r="J6220" i="4"/>
  <c r="R6220" i="4"/>
  <c r="J6216" i="4"/>
  <c r="R6216" i="4"/>
  <c r="J6212" i="4"/>
  <c r="R6212" i="4"/>
  <c r="J6208" i="4"/>
  <c r="R6208" i="4"/>
  <c r="J6204" i="4"/>
  <c r="R6204" i="4"/>
  <c r="J6200" i="4"/>
  <c r="R6200" i="4"/>
  <c r="J6196" i="4"/>
  <c r="R6196" i="4"/>
  <c r="J6192" i="4"/>
  <c r="R6192" i="4"/>
  <c r="J6188" i="4"/>
  <c r="R6188" i="4"/>
  <c r="J6184" i="4"/>
  <c r="R6184" i="4"/>
  <c r="J6180" i="4"/>
  <c r="R6180" i="4"/>
  <c r="J6176" i="4"/>
  <c r="R6176" i="4"/>
  <c r="J6172" i="4"/>
  <c r="R6172" i="4"/>
  <c r="J6168" i="4"/>
  <c r="R6168" i="4"/>
  <c r="J6164" i="4"/>
  <c r="R6164" i="4"/>
  <c r="J6160" i="4"/>
  <c r="R6160" i="4"/>
  <c r="J6156" i="4"/>
  <c r="R6156" i="4"/>
  <c r="J6152" i="4"/>
  <c r="R6152" i="4"/>
  <c r="J6148" i="4"/>
  <c r="R6148" i="4"/>
  <c r="J6144" i="4"/>
  <c r="R6144" i="4"/>
  <c r="J6140" i="4"/>
  <c r="R6140" i="4"/>
  <c r="J6136" i="4"/>
  <c r="R6136" i="4"/>
  <c r="J6132" i="4"/>
  <c r="R6132" i="4"/>
  <c r="J6128" i="4"/>
  <c r="R6128" i="4"/>
  <c r="J6124" i="4"/>
  <c r="R6124" i="4"/>
  <c r="J6120" i="4"/>
  <c r="R6120" i="4"/>
  <c r="J6116" i="4"/>
  <c r="R6116" i="4"/>
  <c r="J6112" i="4"/>
  <c r="R6112" i="4"/>
  <c r="J6108" i="4"/>
  <c r="R6108" i="4"/>
  <c r="J6104" i="4"/>
  <c r="R6104" i="4"/>
  <c r="J6100" i="4"/>
  <c r="R6100" i="4"/>
  <c r="J6096" i="4"/>
  <c r="R6096" i="4"/>
  <c r="J6092" i="4"/>
  <c r="R6092" i="4"/>
  <c r="J6088" i="4"/>
  <c r="R6088" i="4"/>
  <c r="J6084" i="4"/>
  <c r="R6084" i="4"/>
  <c r="J6080" i="4"/>
  <c r="R6080" i="4"/>
  <c r="J6076" i="4"/>
  <c r="R6076" i="4"/>
  <c r="J6072" i="4"/>
  <c r="R6072" i="4"/>
  <c r="J6068" i="4"/>
  <c r="R6068" i="4"/>
  <c r="J6064" i="4"/>
  <c r="R6064" i="4"/>
  <c r="J6060" i="4"/>
  <c r="R6060" i="4"/>
  <c r="J6056" i="4"/>
  <c r="R6056" i="4"/>
  <c r="J6052" i="4"/>
  <c r="R6052" i="4"/>
  <c r="J6048" i="4"/>
  <c r="R6048" i="4"/>
  <c r="J6044" i="4"/>
  <c r="R6044" i="4"/>
  <c r="J6040" i="4"/>
  <c r="R6040" i="4"/>
  <c r="J6036" i="4"/>
  <c r="R6036" i="4"/>
  <c r="J6032" i="4"/>
  <c r="R6032" i="4"/>
  <c r="J6028" i="4"/>
  <c r="R6028" i="4"/>
  <c r="J6024" i="4"/>
  <c r="R6024" i="4"/>
  <c r="J6020" i="4"/>
  <c r="R6020" i="4"/>
  <c r="J6016" i="4"/>
  <c r="R6016" i="4"/>
  <c r="J6012" i="4"/>
  <c r="R6012" i="4"/>
  <c r="J6008" i="4"/>
  <c r="R6008" i="4"/>
  <c r="J6004" i="4"/>
  <c r="R6004" i="4"/>
  <c r="J6000" i="4"/>
  <c r="R6000" i="4"/>
  <c r="J5996" i="4"/>
  <c r="R5996" i="4"/>
  <c r="J5992" i="4"/>
  <c r="R5992" i="4"/>
  <c r="J5988" i="4"/>
  <c r="R5988" i="4"/>
  <c r="J5984" i="4"/>
  <c r="R5984" i="4"/>
  <c r="J5980" i="4"/>
  <c r="R5980" i="4"/>
  <c r="J5976" i="4"/>
  <c r="R5976" i="4"/>
  <c r="J5972" i="4"/>
  <c r="R5972" i="4"/>
  <c r="J5968" i="4"/>
  <c r="R5968" i="4"/>
  <c r="J5964" i="4"/>
  <c r="R5964" i="4"/>
  <c r="J5960" i="4"/>
  <c r="R5960" i="4"/>
  <c r="J5956" i="4"/>
  <c r="R5956" i="4"/>
  <c r="J5952" i="4"/>
  <c r="R5952" i="4"/>
  <c r="J5948" i="4"/>
  <c r="R5948" i="4"/>
  <c r="J5944" i="4"/>
  <c r="R5944" i="4"/>
  <c r="J5940" i="4"/>
  <c r="R5940" i="4"/>
  <c r="J5936" i="4"/>
  <c r="R5936" i="4"/>
  <c r="J5932" i="4"/>
  <c r="R5932" i="4"/>
  <c r="J5928" i="4"/>
  <c r="R5928" i="4"/>
  <c r="J5924" i="4"/>
  <c r="R5924" i="4"/>
  <c r="J5920" i="4"/>
  <c r="R5920" i="4"/>
  <c r="J5916" i="4"/>
  <c r="R5916" i="4"/>
  <c r="J5912" i="4"/>
  <c r="R5912" i="4"/>
  <c r="J5908" i="4"/>
  <c r="R5908" i="4"/>
  <c r="J5904" i="4"/>
  <c r="R5904" i="4"/>
  <c r="J5900" i="4"/>
  <c r="R5900" i="4"/>
  <c r="J5896" i="4"/>
  <c r="R5896" i="4"/>
  <c r="J5892" i="4"/>
  <c r="R5892" i="4"/>
  <c r="J5888" i="4"/>
  <c r="R5888" i="4"/>
  <c r="J5884" i="4"/>
  <c r="R5884" i="4"/>
  <c r="J5880" i="4"/>
  <c r="R5880" i="4"/>
  <c r="J5876" i="4"/>
  <c r="R5876" i="4"/>
  <c r="J5872" i="4"/>
  <c r="R5872" i="4"/>
  <c r="J5868" i="4"/>
  <c r="R5868" i="4"/>
  <c r="J5864" i="4"/>
  <c r="R5864" i="4"/>
  <c r="J5860" i="4"/>
  <c r="R5860" i="4"/>
  <c r="J5856" i="4"/>
  <c r="R5856" i="4"/>
  <c r="J5852" i="4"/>
  <c r="R5852" i="4"/>
  <c r="J5848" i="4"/>
  <c r="R5848" i="4"/>
  <c r="J5844" i="4"/>
  <c r="R5844" i="4"/>
  <c r="J5840" i="4"/>
  <c r="R5840" i="4"/>
  <c r="J5836" i="4"/>
  <c r="R5836" i="4"/>
  <c r="J5832" i="4"/>
  <c r="R5832" i="4"/>
  <c r="J5828" i="4"/>
  <c r="R5828" i="4"/>
  <c r="J5824" i="4"/>
  <c r="R5824" i="4"/>
  <c r="J5820" i="4"/>
  <c r="R5820" i="4"/>
  <c r="J5816" i="4"/>
  <c r="R5816" i="4"/>
  <c r="J5812" i="4"/>
  <c r="R5812" i="4"/>
  <c r="J5808" i="4"/>
  <c r="R5808" i="4"/>
  <c r="J5804" i="4"/>
  <c r="R5804" i="4"/>
  <c r="J5800" i="4"/>
  <c r="R5800" i="4"/>
  <c r="J5796" i="4"/>
  <c r="R5796" i="4"/>
  <c r="J5792" i="4"/>
  <c r="R5792" i="4"/>
  <c r="J5788" i="4"/>
  <c r="R5788" i="4"/>
  <c r="J5784" i="4"/>
  <c r="R5784" i="4"/>
  <c r="J5780" i="4"/>
  <c r="R5780" i="4"/>
  <c r="J5776" i="4"/>
  <c r="R5776" i="4"/>
  <c r="J5772" i="4"/>
  <c r="R5772" i="4"/>
  <c r="J5768" i="4"/>
  <c r="R5768" i="4"/>
  <c r="J5764" i="4"/>
  <c r="R5764" i="4"/>
  <c r="J5760" i="4"/>
  <c r="R5760" i="4"/>
  <c r="J5756" i="4"/>
  <c r="R5756" i="4"/>
  <c r="J5752" i="4"/>
  <c r="R5752" i="4"/>
  <c r="J5748" i="4"/>
  <c r="R5748" i="4"/>
  <c r="J5744" i="4"/>
  <c r="R5744" i="4"/>
  <c r="J5740" i="4"/>
  <c r="R5740" i="4"/>
  <c r="J5736" i="4"/>
  <c r="R5736" i="4"/>
  <c r="J5732" i="4"/>
  <c r="R5732" i="4"/>
  <c r="J5728" i="4"/>
  <c r="R5728" i="4"/>
  <c r="J5724" i="4"/>
  <c r="R5724" i="4"/>
  <c r="J5720" i="4"/>
  <c r="R5720" i="4"/>
  <c r="J5716" i="4"/>
  <c r="R5716" i="4"/>
  <c r="J5712" i="4"/>
  <c r="R5712" i="4"/>
  <c r="J5708" i="4"/>
  <c r="R5708" i="4"/>
  <c r="J5704" i="4"/>
  <c r="R5704" i="4"/>
  <c r="J5700" i="4"/>
  <c r="R5700" i="4"/>
  <c r="J5696" i="4"/>
  <c r="R5696" i="4"/>
  <c r="J5692" i="4"/>
  <c r="R5692" i="4"/>
  <c r="J5688" i="4"/>
  <c r="R5688" i="4"/>
  <c r="J5684" i="4"/>
  <c r="R5684" i="4"/>
  <c r="J5680" i="4"/>
  <c r="R5680" i="4"/>
  <c r="J5676" i="4"/>
  <c r="R5676" i="4"/>
  <c r="J5672" i="4"/>
  <c r="R5672" i="4"/>
  <c r="J5668" i="4"/>
  <c r="R5668" i="4"/>
  <c r="J5664" i="4"/>
  <c r="R5664" i="4"/>
  <c r="J5660" i="4"/>
  <c r="R5660" i="4"/>
  <c r="J5656" i="4"/>
  <c r="R5656" i="4"/>
  <c r="J5652" i="4"/>
  <c r="R5652" i="4"/>
  <c r="J5648" i="4"/>
  <c r="R5648" i="4"/>
  <c r="J5644" i="4"/>
  <c r="R5644" i="4"/>
  <c r="J5640" i="4"/>
  <c r="R5640" i="4"/>
  <c r="J5636" i="4"/>
  <c r="R5636" i="4"/>
  <c r="J5632" i="4"/>
  <c r="R5632" i="4"/>
  <c r="J5628" i="4"/>
  <c r="R5628" i="4"/>
  <c r="J5624" i="4"/>
  <c r="R5624" i="4"/>
  <c r="J5620" i="4"/>
  <c r="R5620" i="4"/>
  <c r="J5616" i="4"/>
  <c r="R5616" i="4"/>
  <c r="J5612" i="4"/>
  <c r="R5612" i="4"/>
  <c r="J5608" i="4"/>
  <c r="R5608" i="4"/>
  <c r="J5604" i="4"/>
  <c r="R5604" i="4"/>
  <c r="J5600" i="4"/>
  <c r="R5600" i="4"/>
  <c r="J5596" i="4"/>
  <c r="R5596" i="4"/>
  <c r="J5592" i="4"/>
  <c r="R5592" i="4"/>
  <c r="J5588" i="4"/>
  <c r="R5588" i="4"/>
  <c r="J5584" i="4"/>
  <c r="R5584" i="4"/>
  <c r="J5580" i="4"/>
  <c r="R5580" i="4"/>
  <c r="J5576" i="4"/>
  <c r="R5576" i="4"/>
  <c r="J5572" i="4"/>
  <c r="R5572" i="4"/>
  <c r="J5568" i="4"/>
  <c r="R5568" i="4"/>
  <c r="J5564" i="4"/>
  <c r="R5564" i="4"/>
  <c r="J5560" i="4"/>
  <c r="R5560" i="4"/>
  <c r="J5556" i="4"/>
  <c r="R5556" i="4"/>
  <c r="J5552" i="4"/>
  <c r="R5552" i="4"/>
  <c r="J5548" i="4"/>
  <c r="R5548" i="4"/>
  <c r="J5544" i="4"/>
  <c r="R5544" i="4"/>
  <c r="J5540" i="4"/>
  <c r="R5540" i="4"/>
  <c r="J5536" i="4"/>
  <c r="R5536" i="4"/>
  <c r="J5532" i="4"/>
  <c r="R5532" i="4"/>
  <c r="J5528" i="4"/>
  <c r="R5528" i="4"/>
  <c r="J5524" i="4"/>
  <c r="R5524" i="4"/>
  <c r="J5520" i="4"/>
  <c r="R5520" i="4"/>
  <c r="J5516" i="4"/>
  <c r="R5516" i="4"/>
  <c r="J5512" i="4"/>
  <c r="R5512" i="4"/>
  <c r="J5508" i="4"/>
  <c r="R5508" i="4"/>
  <c r="J5504" i="4"/>
  <c r="R5504" i="4"/>
  <c r="J5500" i="4"/>
  <c r="R5500" i="4"/>
  <c r="J5496" i="4"/>
  <c r="R5496" i="4"/>
  <c r="J5492" i="4"/>
  <c r="R5492" i="4"/>
  <c r="J5488" i="4"/>
  <c r="R5488" i="4"/>
  <c r="J5484" i="4"/>
  <c r="R5484" i="4"/>
  <c r="J5480" i="4"/>
  <c r="R5480" i="4"/>
  <c r="J5476" i="4"/>
  <c r="R5476" i="4"/>
  <c r="J5472" i="4"/>
  <c r="R5472" i="4"/>
  <c r="J5468" i="4"/>
  <c r="R5468" i="4"/>
  <c r="J5464" i="4"/>
  <c r="R5464" i="4"/>
  <c r="J5460" i="4"/>
  <c r="R5460" i="4"/>
  <c r="J5456" i="4"/>
  <c r="R5456" i="4"/>
  <c r="J5452" i="4"/>
  <c r="R5452" i="4"/>
  <c r="J5448" i="4"/>
  <c r="R5448" i="4"/>
  <c r="J5444" i="4"/>
  <c r="R5444" i="4"/>
  <c r="J5440" i="4"/>
  <c r="R5440" i="4"/>
  <c r="J5436" i="4"/>
  <c r="R5436" i="4"/>
  <c r="J5432" i="4"/>
  <c r="R5432" i="4"/>
  <c r="J5428" i="4"/>
  <c r="R5428" i="4"/>
  <c r="J5424" i="4"/>
  <c r="R5424" i="4"/>
  <c r="J5420" i="4"/>
  <c r="R5420" i="4"/>
  <c r="J5416" i="4"/>
  <c r="R5416" i="4"/>
  <c r="J5412" i="4"/>
  <c r="R5412" i="4"/>
  <c r="J5408" i="4"/>
  <c r="R5408" i="4"/>
  <c r="J5404" i="4"/>
  <c r="R5404" i="4"/>
  <c r="J5400" i="4"/>
  <c r="R5400" i="4"/>
  <c r="J5396" i="4"/>
  <c r="R5396" i="4"/>
  <c r="J5392" i="4"/>
  <c r="R5392" i="4"/>
  <c r="J5388" i="4"/>
  <c r="R5388" i="4"/>
  <c r="J5384" i="4"/>
  <c r="R5384" i="4"/>
  <c r="J5380" i="4"/>
  <c r="R5380" i="4"/>
  <c r="J5376" i="4"/>
  <c r="R5376" i="4"/>
  <c r="J5372" i="4"/>
  <c r="R5372" i="4"/>
  <c r="J5368" i="4"/>
  <c r="R5368" i="4"/>
  <c r="J5364" i="4"/>
  <c r="R5364" i="4"/>
  <c r="J5360" i="4"/>
  <c r="R5360" i="4"/>
  <c r="J5356" i="4"/>
  <c r="R5356" i="4"/>
  <c r="J5352" i="4"/>
  <c r="R5352" i="4"/>
  <c r="J5348" i="4"/>
  <c r="R5348" i="4"/>
  <c r="J5344" i="4"/>
  <c r="R5344" i="4"/>
  <c r="J5340" i="4"/>
  <c r="R5340" i="4"/>
  <c r="J5336" i="4"/>
  <c r="R5336" i="4"/>
  <c r="J5332" i="4"/>
  <c r="R5332" i="4"/>
  <c r="J5328" i="4"/>
  <c r="R5328" i="4"/>
  <c r="J5324" i="4"/>
  <c r="R5324" i="4"/>
  <c r="J5320" i="4"/>
  <c r="R5320" i="4"/>
  <c r="J5316" i="4"/>
  <c r="R5316" i="4"/>
  <c r="J5312" i="4"/>
  <c r="R5312" i="4"/>
  <c r="J5308" i="4"/>
  <c r="R5308" i="4"/>
  <c r="J5304" i="4"/>
  <c r="R5304" i="4"/>
  <c r="J5300" i="4"/>
  <c r="R5300" i="4"/>
  <c r="J5296" i="4"/>
  <c r="R5296" i="4"/>
  <c r="J5292" i="4"/>
  <c r="R5292" i="4"/>
  <c r="J5288" i="4"/>
  <c r="R5288" i="4"/>
  <c r="J5284" i="4"/>
  <c r="R5284" i="4"/>
  <c r="J5280" i="4"/>
  <c r="R5280" i="4"/>
  <c r="J5276" i="4"/>
  <c r="R5276" i="4"/>
  <c r="J5272" i="4"/>
  <c r="R5272" i="4"/>
  <c r="J5268" i="4"/>
  <c r="R5268" i="4"/>
  <c r="J5264" i="4"/>
  <c r="R5264" i="4"/>
  <c r="J5260" i="4"/>
  <c r="R5260" i="4"/>
  <c r="J5256" i="4"/>
  <c r="R5256" i="4"/>
  <c r="J5252" i="4"/>
  <c r="R5252" i="4"/>
  <c r="J5248" i="4"/>
  <c r="R5248" i="4"/>
  <c r="J5244" i="4"/>
  <c r="R5244" i="4"/>
  <c r="J5240" i="4"/>
  <c r="R5240" i="4"/>
  <c r="J5236" i="4"/>
  <c r="R5236" i="4"/>
  <c r="J5232" i="4"/>
  <c r="R5232" i="4"/>
  <c r="J5228" i="4"/>
  <c r="R5228" i="4"/>
  <c r="J5224" i="4"/>
  <c r="R5224" i="4"/>
  <c r="J5220" i="4"/>
  <c r="R5220" i="4"/>
  <c r="J5216" i="4"/>
  <c r="R5216" i="4"/>
  <c r="J5212" i="4"/>
  <c r="R5212" i="4"/>
  <c r="J5208" i="4"/>
  <c r="R5208" i="4"/>
  <c r="J5204" i="4"/>
  <c r="R5204" i="4"/>
  <c r="J5200" i="4"/>
  <c r="R5200" i="4"/>
  <c r="J5196" i="4"/>
  <c r="R5196" i="4"/>
  <c r="J5192" i="4"/>
  <c r="R5192" i="4"/>
  <c r="J5188" i="4"/>
  <c r="R5188" i="4"/>
  <c r="J5184" i="4"/>
  <c r="R5184" i="4"/>
  <c r="J5180" i="4"/>
  <c r="R5180" i="4"/>
  <c r="J5176" i="4"/>
  <c r="R5176" i="4"/>
  <c r="J5172" i="4"/>
  <c r="R5172" i="4"/>
  <c r="J5168" i="4"/>
  <c r="R5168" i="4"/>
  <c r="J5164" i="4"/>
  <c r="R5164" i="4"/>
  <c r="J5160" i="4"/>
  <c r="R5160" i="4"/>
  <c r="J5156" i="4"/>
  <c r="R5156" i="4"/>
  <c r="J5152" i="4"/>
  <c r="R5152" i="4"/>
  <c r="J5148" i="4"/>
  <c r="R5148" i="4"/>
  <c r="J5144" i="4"/>
  <c r="R5144" i="4"/>
  <c r="J5140" i="4"/>
  <c r="R5140" i="4"/>
  <c r="J5136" i="4"/>
  <c r="R5136" i="4"/>
  <c r="J5132" i="4"/>
  <c r="R5132" i="4"/>
  <c r="J5128" i="4"/>
  <c r="R5128" i="4"/>
  <c r="J5124" i="4"/>
  <c r="R5124" i="4"/>
  <c r="J5120" i="4"/>
  <c r="R5120" i="4"/>
  <c r="J5116" i="4"/>
  <c r="R5116" i="4"/>
  <c r="J5112" i="4"/>
  <c r="R5112" i="4"/>
  <c r="J5108" i="4"/>
  <c r="R5108" i="4"/>
  <c r="J5104" i="4"/>
  <c r="R5104" i="4"/>
  <c r="J5100" i="4"/>
  <c r="R5100" i="4"/>
  <c r="J5096" i="4"/>
  <c r="R5096" i="4"/>
  <c r="J5092" i="4"/>
  <c r="R5092" i="4"/>
  <c r="J5088" i="4"/>
  <c r="R5088" i="4"/>
  <c r="J5084" i="4"/>
  <c r="R5084" i="4"/>
  <c r="J5080" i="4"/>
  <c r="R5080" i="4"/>
  <c r="J5076" i="4"/>
  <c r="R5076" i="4"/>
  <c r="J5072" i="4"/>
  <c r="R5072" i="4"/>
  <c r="J5068" i="4"/>
  <c r="R5068" i="4"/>
  <c r="J5064" i="4"/>
  <c r="R5064" i="4"/>
  <c r="J5060" i="4"/>
  <c r="R5060" i="4"/>
  <c r="J5056" i="4"/>
  <c r="R5056" i="4"/>
  <c r="J5052" i="4"/>
  <c r="R5052" i="4"/>
  <c r="J5048" i="4"/>
  <c r="R5048" i="4"/>
  <c r="J5044" i="4"/>
  <c r="R5044" i="4"/>
  <c r="J5040" i="4"/>
  <c r="R5040" i="4"/>
  <c r="J5036" i="4"/>
  <c r="R5036" i="4"/>
  <c r="J5032" i="4"/>
  <c r="R5032" i="4"/>
  <c r="J5028" i="4"/>
  <c r="R5028" i="4"/>
  <c r="J5024" i="4"/>
  <c r="R5024" i="4"/>
  <c r="J5020" i="4"/>
  <c r="R5020" i="4"/>
  <c r="J5016" i="4"/>
  <c r="R5016" i="4"/>
  <c r="J5012" i="4"/>
  <c r="R5012" i="4"/>
  <c r="J5008" i="4"/>
  <c r="R5008" i="4"/>
  <c r="J5004" i="4"/>
  <c r="R5004" i="4"/>
  <c r="J5000" i="4"/>
  <c r="R5000" i="4"/>
  <c r="J4996" i="4"/>
  <c r="R4996" i="4"/>
  <c r="J4992" i="4"/>
  <c r="R4992" i="4"/>
  <c r="J4988" i="4"/>
  <c r="R4988" i="4"/>
  <c r="J4984" i="4"/>
  <c r="R4984" i="4"/>
  <c r="J4980" i="4"/>
  <c r="R4980" i="4"/>
  <c r="J4976" i="4"/>
  <c r="R4976" i="4"/>
  <c r="J4972" i="4"/>
  <c r="R4972" i="4"/>
  <c r="J4968" i="4"/>
  <c r="R4968" i="4"/>
  <c r="J4964" i="4"/>
  <c r="R4964" i="4"/>
  <c r="J4960" i="4"/>
  <c r="R4960" i="4"/>
  <c r="J4956" i="4"/>
  <c r="R4956" i="4"/>
  <c r="J4952" i="4"/>
  <c r="R4952" i="4"/>
  <c r="J4948" i="4"/>
  <c r="R4948" i="4"/>
  <c r="J4944" i="4"/>
  <c r="R4944" i="4"/>
  <c r="J4940" i="4"/>
  <c r="R4940" i="4"/>
  <c r="J4936" i="4"/>
  <c r="R4936" i="4"/>
  <c r="J4932" i="4"/>
  <c r="R4932" i="4"/>
  <c r="J4928" i="4"/>
  <c r="R4928" i="4"/>
  <c r="J4924" i="4"/>
  <c r="R4924" i="4"/>
  <c r="J4920" i="4"/>
  <c r="R4920" i="4"/>
  <c r="J4916" i="4"/>
  <c r="R4916" i="4"/>
  <c r="J4912" i="4"/>
  <c r="R4912" i="4"/>
  <c r="J4908" i="4"/>
  <c r="R4908" i="4"/>
  <c r="J4904" i="4"/>
  <c r="R4904" i="4"/>
  <c r="J4900" i="4"/>
  <c r="R4900" i="4"/>
  <c r="J4896" i="4"/>
  <c r="R4896" i="4"/>
  <c r="J4892" i="4"/>
  <c r="R4892" i="4"/>
  <c r="J4888" i="4"/>
  <c r="R4888" i="4"/>
  <c r="J4884" i="4"/>
  <c r="R4884" i="4"/>
  <c r="J4880" i="4"/>
  <c r="R4880" i="4"/>
  <c r="J4876" i="4"/>
  <c r="R4876" i="4"/>
  <c r="J4872" i="4"/>
  <c r="R4872" i="4"/>
  <c r="J4868" i="4"/>
  <c r="R4868" i="4"/>
  <c r="J4864" i="4"/>
  <c r="R4864" i="4"/>
  <c r="J4860" i="4"/>
  <c r="R4860" i="4"/>
  <c r="J4856" i="4"/>
  <c r="R4856" i="4"/>
  <c r="J4852" i="4"/>
  <c r="R4852" i="4"/>
  <c r="J4848" i="4"/>
  <c r="R4848" i="4"/>
  <c r="J4844" i="4"/>
  <c r="R4844" i="4"/>
  <c r="J4840" i="4"/>
  <c r="R4840" i="4"/>
  <c r="J4836" i="4"/>
  <c r="R4836" i="4"/>
  <c r="J4832" i="4"/>
  <c r="R4832" i="4"/>
  <c r="J4828" i="4"/>
  <c r="R4828" i="4"/>
  <c r="J4824" i="4"/>
  <c r="R4824" i="4"/>
  <c r="J4820" i="4"/>
  <c r="R4820" i="4"/>
  <c r="J4816" i="4"/>
  <c r="R4816" i="4"/>
  <c r="J4812" i="4"/>
  <c r="R4812" i="4"/>
  <c r="J4808" i="4"/>
  <c r="R4808" i="4"/>
  <c r="J4804" i="4"/>
  <c r="R4804" i="4"/>
  <c r="J4800" i="4"/>
  <c r="R4800" i="4"/>
  <c r="J4796" i="4"/>
  <c r="R4796" i="4"/>
  <c r="J4792" i="4"/>
  <c r="R4792" i="4"/>
  <c r="J4788" i="4"/>
  <c r="R4788" i="4"/>
  <c r="J4784" i="4"/>
  <c r="R4784" i="4"/>
  <c r="J4780" i="4"/>
  <c r="R4780" i="4"/>
  <c r="J4776" i="4"/>
  <c r="R4776" i="4"/>
  <c r="J4772" i="4"/>
  <c r="R4772" i="4"/>
  <c r="J4768" i="4"/>
  <c r="R4768" i="4"/>
  <c r="J4764" i="4"/>
  <c r="R4764" i="4"/>
  <c r="J4760" i="4"/>
  <c r="R4760" i="4"/>
  <c r="J4756" i="4"/>
  <c r="R4756" i="4"/>
  <c r="J4752" i="4"/>
  <c r="R4752" i="4"/>
  <c r="J4748" i="4"/>
  <c r="R4748" i="4"/>
  <c r="J4744" i="4"/>
  <c r="R4744" i="4"/>
  <c r="J4740" i="4"/>
  <c r="R4740" i="4"/>
  <c r="J4736" i="4"/>
  <c r="R4736" i="4"/>
  <c r="J4732" i="4"/>
  <c r="R4732" i="4"/>
  <c r="J4728" i="4"/>
  <c r="R4728" i="4"/>
  <c r="J4724" i="4"/>
  <c r="R4724" i="4"/>
  <c r="J4720" i="4"/>
  <c r="R4720" i="4"/>
  <c r="J4716" i="4"/>
  <c r="R4716" i="4"/>
  <c r="J4712" i="4"/>
  <c r="R4712" i="4"/>
  <c r="J4708" i="4"/>
  <c r="R4708" i="4"/>
  <c r="J4704" i="4"/>
  <c r="R4704" i="4"/>
  <c r="J4700" i="4"/>
  <c r="R4700" i="4"/>
  <c r="J4696" i="4"/>
  <c r="R4696" i="4"/>
  <c r="J4692" i="4"/>
  <c r="R4692" i="4"/>
  <c r="J4688" i="4"/>
  <c r="R4688" i="4"/>
  <c r="J4684" i="4"/>
  <c r="R4684" i="4"/>
  <c r="J4680" i="4"/>
  <c r="R4680" i="4"/>
  <c r="J4676" i="4"/>
  <c r="R4676" i="4"/>
  <c r="J4672" i="4"/>
  <c r="R4672" i="4"/>
  <c r="J4668" i="4"/>
  <c r="R4668" i="4"/>
  <c r="J4664" i="4"/>
  <c r="R4664" i="4"/>
  <c r="J4660" i="4"/>
  <c r="R4660" i="4"/>
  <c r="J4656" i="4"/>
  <c r="R4656" i="4"/>
  <c r="J4652" i="4"/>
  <c r="R4652" i="4"/>
  <c r="J4648" i="4"/>
  <c r="R4648" i="4"/>
  <c r="J4644" i="4"/>
  <c r="R4644" i="4"/>
  <c r="J4640" i="4"/>
  <c r="R4640" i="4"/>
  <c r="J4636" i="4"/>
  <c r="R4636" i="4"/>
  <c r="J4632" i="4"/>
  <c r="R4632" i="4"/>
  <c r="J4628" i="4"/>
  <c r="R4628" i="4"/>
  <c r="J4624" i="4"/>
  <c r="R4624" i="4"/>
  <c r="J4620" i="4"/>
  <c r="R4620" i="4"/>
  <c r="J4616" i="4"/>
  <c r="R4616" i="4"/>
  <c r="J4612" i="4"/>
  <c r="R4612" i="4"/>
  <c r="J4608" i="4"/>
  <c r="R4608" i="4"/>
  <c r="J4604" i="4"/>
  <c r="R4604" i="4"/>
  <c r="J4600" i="4"/>
  <c r="R4600" i="4"/>
  <c r="J4596" i="4"/>
  <c r="R4596" i="4"/>
  <c r="J4592" i="4"/>
  <c r="R4592" i="4"/>
  <c r="J4588" i="4"/>
  <c r="R4588" i="4"/>
  <c r="J4584" i="4"/>
  <c r="R4584" i="4"/>
  <c r="J4580" i="4"/>
  <c r="R4580" i="4"/>
  <c r="J4576" i="4"/>
  <c r="R4576" i="4"/>
  <c r="J4572" i="4"/>
  <c r="R4572" i="4"/>
  <c r="J4568" i="4"/>
  <c r="R4568" i="4"/>
  <c r="J4564" i="4"/>
  <c r="R4564" i="4"/>
  <c r="J4560" i="4"/>
  <c r="R4560" i="4"/>
  <c r="J4556" i="4"/>
  <c r="R4556" i="4"/>
  <c r="J4552" i="4"/>
  <c r="R4552" i="4"/>
  <c r="J4548" i="4"/>
  <c r="R4548" i="4"/>
  <c r="J4544" i="4"/>
  <c r="R4544" i="4"/>
  <c r="J4540" i="4"/>
  <c r="R4540" i="4"/>
  <c r="J4536" i="4"/>
  <c r="R4536" i="4"/>
  <c r="J4532" i="4"/>
  <c r="R4532" i="4"/>
  <c r="J4528" i="4"/>
  <c r="R4528" i="4"/>
  <c r="J4524" i="4"/>
  <c r="R4524" i="4"/>
  <c r="J4520" i="4"/>
  <c r="R4520" i="4"/>
  <c r="J4516" i="4"/>
  <c r="R4516" i="4"/>
  <c r="J4512" i="4"/>
  <c r="R4512" i="4"/>
  <c r="J4508" i="4"/>
  <c r="R4508" i="4"/>
  <c r="J4504" i="4"/>
  <c r="R4504" i="4"/>
  <c r="J4500" i="4"/>
  <c r="R4500" i="4"/>
  <c r="J4496" i="4"/>
  <c r="R4496" i="4"/>
  <c r="J4492" i="4"/>
  <c r="R4492" i="4"/>
  <c r="J4488" i="4"/>
  <c r="R4488" i="4"/>
  <c r="J4484" i="4"/>
  <c r="R4484" i="4"/>
  <c r="J4480" i="4"/>
  <c r="R4480" i="4"/>
  <c r="J4476" i="4"/>
  <c r="R4476" i="4"/>
  <c r="J4472" i="4"/>
  <c r="R4472" i="4"/>
  <c r="J4468" i="4"/>
  <c r="R4468" i="4"/>
  <c r="J4464" i="4"/>
  <c r="R4464" i="4"/>
  <c r="J4460" i="4"/>
  <c r="R4460" i="4"/>
  <c r="J4456" i="4"/>
  <c r="R4456" i="4"/>
  <c r="J4452" i="4"/>
  <c r="R4452" i="4"/>
  <c r="J4448" i="4"/>
  <c r="R4448" i="4"/>
  <c r="J4444" i="4"/>
  <c r="R4444" i="4"/>
  <c r="J4440" i="4"/>
  <c r="R4440" i="4"/>
  <c r="J4436" i="4"/>
  <c r="R4436" i="4"/>
  <c r="J4432" i="4"/>
  <c r="R4432" i="4"/>
  <c r="J4428" i="4"/>
  <c r="R4428" i="4"/>
  <c r="J4424" i="4"/>
  <c r="R4424" i="4"/>
  <c r="J4420" i="4"/>
  <c r="R4420" i="4"/>
  <c r="J4416" i="4"/>
  <c r="R4416" i="4"/>
  <c r="J4412" i="4"/>
  <c r="R4412" i="4"/>
  <c r="J4408" i="4"/>
  <c r="R4408" i="4"/>
  <c r="J4404" i="4"/>
  <c r="R4404" i="4"/>
  <c r="J4400" i="4"/>
  <c r="R4400" i="4"/>
  <c r="J4396" i="4"/>
  <c r="R4396" i="4"/>
  <c r="J4392" i="4"/>
  <c r="R4392" i="4"/>
  <c r="J4388" i="4"/>
  <c r="R4388" i="4"/>
  <c r="J4384" i="4"/>
  <c r="R4384" i="4"/>
  <c r="J4380" i="4"/>
  <c r="R4380" i="4"/>
  <c r="J4376" i="4"/>
  <c r="R4376" i="4"/>
  <c r="J4372" i="4"/>
  <c r="R4372" i="4"/>
  <c r="J4368" i="4"/>
  <c r="R4368" i="4"/>
  <c r="J4364" i="4"/>
  <c r="R4364" i="4"/>
  <c r="J4360" i="4"/>
  <c r="R4360" i="4"/>
  <c r="J4356" i="4"/>
  <c r="R4356" i="4"/>
  <c r="J4352" i="4"/>
  <c r="R4352" i="4"/>
  <c r="J4348" i="4"/>
  <c r="R4348" i="4"/>
  <c r="J4344" i="4"/>
  <c r="R4344" i="4"/>
  <c r="J4340" i="4"/>
  <c r="R4340" i="4"/>
  <c r="J4336" i="4"/>
  <c r="R4336" i="4"/>
  <c r="J4332" i="4"/>
  <c r="R4332" i="4"/>
  <c r="J4328" i="4"/>
  <c r="R4328" i="4"/>
  <c r="J4324" i="4"/>
  <c r="R4324" i="4"/>
  <c r="J4320" i="4"/>
  <c r="R4320" i="4"/>
  <c r="J4316" i="4"/>
  <c r="R4316" i="4"/>
  <c r="J4312" i="4"/>
  <c r="R4312" i="4"/>
  <c r="J4308" i="4"/>
  <c r="R4308" i="4"/>
  <c r="J4304" i="4"/>
  <c r="R4304" i="4"/>
  <c r="J4300" i="4"/>
  <c r="R4300" i="4"/>
  <c r="J4296" i="4"/>
  <c r="R4296" i="4"/>
  <c r="J4292" i="4"/>
  <c r="R4292" i="4"/>
  <c r="J4288" i="4"/>
  <c r="R4288" i="4"/>
  <c r="J4284" i="4"/>
  <c r="R4284" i="4"/>
  <c r="J4280" i="4"/>
  <c r="R4280" i="4"/>
  <c r="J4276" i="4"/>
  <c r="R4276" i="4"/>
  <c r="J4272" i="4"/>
  <c r="R4272" i="4"/>
  <c r="J4268" i="4"/>
  <c r="R4268" i="4"/>
  <c r="J4264" i="4"/>
  <c r="R4264" i="4"/>
  <c r="J4260" i="4"/>
  <c r="R4260" i="4"/>
  <c r="J4256" i="4"/>
  <c r="R4256" i="4"/>
  <c r="J4252" i="4"/>
  <c r="R4252" i="4"/>
  <c r="J4248" i="4"/>
  <c r="R4248" i="4"/>
  <c r="J4244" i="4"/>
  <c r="R4244" i="4"/>
  <c r="J4240" i="4"/>
  <c r="R4240" i="4"/>
  <c r="J4236" i="4"/>
  <c r="R4236" i="4"/>
  <c r="J4232" i="4"/>
  <c r="R4232" i="4"/>
  <c r="J4228" i="4"/>
  <c r="R4228" i="4"/>
  <c r="J4224" i="4"/>
  <c r="R4224" i="4"/>
  <c r="J4220" i="4"/>
  <c r="R4220" i="4"/>
  <c r="J4216" i="4"/>
  <c r="R4216" i="4"/>
  <c r="J4212" i="4"/>
  <c r="R4212" i="4"/>
  <c r="J4208" i="4"/>
  <c r="R4208" i="4"/>
  <c r="J4204" i="4"/>
  <c r="R4204" i="4"/>
  <c r="J4200" i="4"/>
  <c r="R4200" i="4"/>
  <c r="J4196" i="4"/>
  <c r="R4196" i="4"/>
  <c r="J4192" i="4"/>
  <c r="R4192" i="4"/>
  <c r="J4188" i="4"/>
  <c r="R4188" i="4"/>
  <c r="J4184" i="4"/>
  <c r="R4184" i="4"/>
  <c r="J4180" i="4"/>
  <c r="R4180" i="4"/>
  <c r="J4176" i="4"/>
  <c r="R4176" i="4"/>
  <c r="J4172" i="4"/>
  <c r="R4172" i="4"/>
  <c r="J4168" i="4"/>
  <c r="R4168" i="4"/>
  <c r="J4164" i="4"/>
  <c r="R4164" i="4"/>
  <c r="J4160" i="4"/>
  <c r="R4160" i="4"/>
  <c r="J4156" i="4"/>
  <c r="R4156" i="4"/>
  <c r="J4152" i="4"/>
  <c r="R4152" i="4"/>
  <c r="J4148" i="4"/>
  <c r="R4148" i="4"/>
  <c r="J4144" i="4"/>
  <c r="R4144" i="4"/>
  <c r="J4140" i="4"/>
  <c r="R4140" i="4"/>
  <c r="J4136" i="4"/>
  <c r="R4136" i="4"/>
  <c r="J4132" i="4"/>
  <c r="R4132" i="4"/>
  <c r="J4128" i="4"/>
  <c r="R4128" i="4"/>
  <c r="J4124" i="4"/>
  <c r="R4124" i="4"/>
  <c r="J4120" i="4"/>
  <c r="R4120" i="4"/>
  <c r="J4116" i="4"/>
  <c r="R4116" i="4"/>
  <c r="J4112" i="4"/>
  <c r="R4112" i="4"/>
  <c r="J4108" i="4"/>
  <c r="R4108" i="4"/>
  <c r="J4104" i="4"/>
  <c r="R4104" i="4"/>
  <c r="J4100" i="4"/>
  <c r="R4100" i="4"/>
  <c r="J4096" i="4"/>
  <c r="R4096" i="4"/>
  <c r="J4092" i="4"/>
  <c r="R4092" i="4"/>
  <c r="J4088" i="4"/>
  <c r="R4088" i="4"/>
  <c r="J4084" i="4"/>
  <c r="R4084" i="4"/>
  <c r="J4080" i="4"/>
  <c r="R4080" i="4"/>
  <c r="J4076" i="4"/>
  <c r="R4076" i="4"/>
  <c r="J4072" i="4"/>
  <c r="R4072" i="4"/>
  <c r="J4068" i="4"/>
  <c r="R4068" i="4"/>
  <c r="J4064" i="4"/>
  <c r="R4064" i="4"/>
  <c r="J4060" i="4"/>
  <c r="R4060" i="4"/>
  <c r="J4056" i="4"/>
  <c r="R4056" i="4"/>
  <c r="J4052" i="4"/>
  <c r="R4052" i="4"/>
  <c r="J4048" i="4"/>
  <c r="R4048" i="4"/>
  <c r="J4044" i="4"/>
  <c r="R4044" i="4"/>
  <c r="J4040" i="4"/>
  <c r="R4040" i="4"/>
  <c r="J4036" i="4"/>
  <c r="R4036" i="4"/>
  <c r="J4032" i="4"/>
  <c r="R4032" i="4"/>
  <c r="J4028" i="4"/>
  <c r="R4028" i="4"/>
  <c r="J4024" i="4"/>
  <c r="R4024" i="4"/>
  <c r="J4020" i="4"/>
  <c r="R4020" i="4"/>
  <c r="J4016" i="4"/>
  <c r="R4016" i="4"/>
  <c r="J4012" i="4"/>
  <c r="R4012" i="4"/>
  <c r="J4008" i="4"/>
  <c r="R4008" i="4"/>
  <c r="J4004" i="4"/>
  <c r="R4004" i="4"/>
  <c r="J4000" i="4"/>
  <c r="R4000" i="4"/>
  <c r="J3996" i="4"/>
  <c r="R3996" i="4"/>
  <c r="J3992" i="4"/>
  <c r="R3992" i="4"/>
  <c r="J3988" i="4"/>
  <c r="R3988" i="4"/>
  <c r="J3984" i="4"/>
  <c r="R3984" i="4"/>
  <c r="J3980" i="4"/>
  <c r="R3980" i="4"/>
  <c r="J3976" i="4"/>
  <c r="R3976" i="4"/>
  <c r="J3972" i="4"/>
  <c r="R3972" i="4"/>
  <c r="J3968" i="4"/>
  <c r="R3968" i="4"/>
  <c r="J3964" i="4"/>
  <c r="R3964" i="4"/>
  <c r="J3960" i="4"/>
  <c r="R3960" i="4"/>
  <c r="J3956" i="4"/>
  <c r="R3956" i="4"/>
  <c r="J3952" i="4"/>
  <c r="R3952" i="4"/>
  <c r="J3948" i="4"/>
  <c r="R3948" i="4"/>
  <c r="J3944" i="4"/>
  <c r="R3944" i="4"/>
  <c r="J3940" i="4"/>
  <c r="R3940" i="4"/>
  <c r="J3936" i="4"/>
  <c r="R3936" i="4"/>
  <c r="J3932" i="4"/>
  <c r="R3932" i="4"/>
  <c r="J3928" i="4"/>
  <c r="R3928" i="4"/>
  <c r="J3924" i="4"/>
  <c r="R3924" i="4"/>
  <c r="J3920" i="4"/>
  <c r="R3920" i="4"/>
  <c r="J3916" i="4"/>
  <c r="R3916" i="4"/>
  <c r="J3912" i="4"/>
  <c r="R3912" i="4"/>
  <c r="J3908" i="4"/>
  <c r="R3908" i="4"/>
  <c r="J3904" i="4"/>
  <c r="R3904" i="4"/>
  <c r="J3900" i="4"/>
  <c r="R3900" i="4"/>
  <c r="J3896" i="4"/>
  <c r="R3896" i="4"/>
  <c r="J3892" i="4"/>
  <c r="R3892" i="4"/>
  <c r="J3888" i="4"/>
  <c r="R3888" i="4"/>
  <c r="J3884" i="4"/>
  <c r="R3884" i="4"/>
  <c r="J3880" i="4"/>
  <c r="R3880" i="4"/>
  <c r="J3876" i="4"/>
  <c r="R3876" i="4"/>
  <c r="J3872" i="4"/>
  <c r="R3872" i="4"/>
  <c r="J3868" i="4"/>
  <c r="R3868" i="4"/>
  <c r="J3864" i="4"/>
  <c r="R3864" i="4"/>
  <c r="J3860" i="4"/>
  <c r="R3860" i="4"/>
  <c r="J3856" i="4"/>
  <c r="R3856" i="4"/>
  <c r="J3852" i="4"/>
  <c r="R3852" i="4"/>
  <c r="J3848" i="4"/>
  <c r="R3848" i="4"/>
  <c r="J3844" i="4"/>
  <c r="R3844" i="4"/>
  <c r="J3840" i="4"/>
  <c r="R3840" i="4"/>
  <c r="J3836" i="4"/>
  <c r="R3836" i="4"/>
  <c r="J3832" i="4"/>
  <c r="R3832" i="4"/>
  <c r="J3828" i="4"/>
  <c r="R3828" i="4"/>
  <c r="J3824" i="4"/>
  <c r="R3824" i="4"/>
  <c r="J3820" i="4"/>
  <c r="R3820" i="4"/>
  <c r="J3816" i="4"/>
  <c r="R3816" i="4"/>
  <c r="J3812" i="4"/>
  <c r="R3812" i="4"/>
  <c r="J3808" i="4"/>
  <c r="R3808" i="4"/>
  <c r="J3804" i="4"/>
  <c r="R3804" i="4"/>
  <c r="J3800" i="4"/>
  <c r="R3800" i="4"/>
  <c r="J3796" i="4"/>
  <c r="R3796" i="4"/>
  <c r="J3792" i="4"/>
  <c r="R3792" i="4"/>
  <c r="J3788" i="4"/>
  <c r="R3788" i="4"/>
  <c r="J3784" i="4"/>
  <c r="R3784" i="4"/>
  <c r="J3780" i="4"/>
  <c r="R3780" i="4"/>
  <c r="J3776" i="4"/>
  <c r="R3776" i="4"/>
  <c r="J3772" i="4"/>
  <c r="R3772" i="4"/>
  <c r="J3768" i="4"/>
  <c r="R3768" i="4"/>
  <c r="J3764" i="4"/>
  <c r="R3764" i="4"/>
  <c r="J3760" i="4"/>
  <c r="R3760" i="4"/>
  <c r="J3756" i="4"/>
  <c r="R3756" i="4"/>
  <c r="J3752" i="4"/>
  <c r="R3752" i="4"/>
  <c r="J3748" i="4"/>
  <c r="R3748" i="4"/>
  <c r="J3744" i="4"/>
  <c r="R3744" i="4"/>
  <c r="J3740" i="4"/>
  <c r="R3740" i="4"/>
  <c r="J3736" i="4"/>
  <c r="R3736" i="4"/>
  <c r="J3732" i="4"/>
  <c r="R3732" i="4"/>
  <c r="J3728" i="4"/>
  <c r="R3728" i="4"/>
  <c r="J3724" i="4"/>
  <c r="R3724" i="4"/>
  <c r="J3720" i="4"/>
  <c r="R3720" i="4"/>
  <c r="J3716" i="4"/>
  <c r="R3716" i="4"/>
  <c r="J3712" i="4"/>
  <c r="R3712" i="4"/>
  <c r="J3708" i="4"/>
  <c r="R3708" i="4"/>
  <c r="J3704" i="4"/>
  <c r="R3704" i="4"/>
  <c r="J3700" i="4"/>
  <c r="R3700" i="4"/>
  <c r="J3696" i="4"/>
  <c r="R3696" i="4"/>
  <c r="J3692" i="4"/>
  <c r="R3692" i="4"/>
  <c r="J3688" i="4"/>
  <c r="R3688" i="4"/>
  <c r="J3684" i="4"/>
  <c r="R3684" i="4"/>
  <c r="J3680" i="4"/>
  <c r="R3680" i="4"/>
  <c r="J3676" i="4"/>
  <c r="R3676" i="4"/>
  <c r="J3672" i="4"/>
  <c r="R3672" i="4"/>
  <c r="J3668" i="4"/>
  <c r="R3668" i="4"/>
  <c r="J3664" i="4"/>
  <c r="R3664" i="4"/>
  <c r="J3660" i="4"/>
  <c r="R3660" i="4"/>
  <c r="J3656" i="4"/>
  <c r="R3656" i="4"/>
  <c r="J3652" i="4"/>
  <c r="R3652" i="4"/>
  <c r="J3648" i="4"/>
  <c r="R3648" i="4"/>
  <c r="J3644" i="4"/>
  <c r="R3644" i="4"/>
  <c r="J3640" i="4"/>
  <c r="R3640" i="4"/>
  <c r="J3636" i="4"/>
  <c r="R3636" i="4"/>
  <c r="J3632" i="4"/>
  <c r="R3632" i="4"/>
  <c r="J3628" i="4"/>
  <c r="R3628" i="4"/>
  <c r="J3624" i="4"/>
  <c r="R3624" i="4"/>
  <c r="J3620" i="4"/>
  <c r="R3620" i="4"/>
  <c r="J3616" i="4"/>
  <c r="R3616" i="4"/>
  <c r="J3612" i="4"/>
  <c r="R3612" i="4"/>
  <c r="J3608" i="4"/>
  <c r="R3608" i="4"/>
  <c r="J3604" i="4"/>
  <c r="R3604" i="4"/>
  <c r="J3600" i="4"/>
  <c r="R3600" i="4"/>
  <c r="J3596" i="4"/>
  <c r="R3596" i="4"/>
  <c r="J3592" i="4"/>
  <c r="R3592" i="4"/>
  <c r="J3588" i="4"/>
  <c r="R3588" i="4"/>
  <c r="J3584" i="4"/>
  <c r="R3584" i="4"/>
  <c r="J3580" i="4"/>
  <c r="R3580" i="4"/>
  <c r="J3576" i="4"/>
  <c r="R3576" i="4"/>
  <c r="J3572" i="4"/>
  <c r="R3572" i="4"/>
  <c r="J3568" i="4"/>
  <c r="R3568" i="4"/>
  <c r="J3564" i="4"/>
  <c r="R3564" i="4"/>
  <c r="J3560" i="4"/>
  <c r="R3560" i="4"/>
  <c r="J3556" i="4"/>
  <c r="R3556" i="4"/>
  <c r="J3552" i="4"/>
  <c r="R3552" i="4"/>
  <c r="J3548" i="4"/>
  <c r="R3548" i="4"/>
  <c r="J3544" i="4"/>
  <c r="R3544" i="4"/>
  <c r="J3540" i="4"/>
  <c r="R3540" i="4"/>
  <c r="J3536" i="4"/>
  <c r="R3536" i="4"/>
  <c r="J3532" i="4"/>
  <c r="R3532" i="4"/>
  <c r="J3528" i="4"/>
  <c r="R3528" i="4"/>
  <c r="J3524" i="4"/>
  <c r="R3524" i="4"/>
  <c r="J3520" i="4"/>
  <c r="R3520" i="4"/>
  <c r="J3516" i="4"/>
  <c r="R3516" i="4"/>
  <c r="J3512" i="4"/>
  <c r="R3512" i="4"/>
  <c r="J3508" i="4"/>
  <c r="R3508" i="4"/>
  <c r="J3504" i="4"/>
  <c r="R3504" i="4"/>
  <c r="J3500" i="4"/>
  <c r="R3500" i="4"/>
  <c r="J3496" i="4"/>
  <c r="R3496" i="4"/>
  <c r="J3492" i="4"/>
  <c r="R3492" i="4"/>
  <c r="J3488" i="4"/>
  <c r="R3488" i="4"/>
  <c r="J3484" i="4"/>
  <c r="R3484" i="4"/>
  <c r="J3480" i="4"/>
  <c r="R3480" i="4"/>
  <c r="J3476" i="4"/>
  <c r="R3476" i="4"/>
  <c r="J3472" i="4"/>
  <c r="R3472" i="4"/>
  <c r="J3468" i="4"/>
  <c r="R3468" i="4"/>
  <c r="J3464" i="4"/>
  <c r="R3464" i="4"/>
  <c r="J3460" i="4"/>
  <c r="R3460" i="4"/>
  <c r="J3456" i="4"/>
  <c r="R3456" i="4"/>
  <c r="J3452" i="4"/>
  <c r="R3452" i="4"/>
  <c r="J3448" i="4"/>
  <c r="R3448" i="4"/>
  <c r="J3444" i="4"/>
  <c r="R3444" i="4"/>
  <c r="J3440" i="4"/>
  <c r="R3440" i="4"/>
  <c r="J3436" i="4"/>
  <c r="R3436" i="4"/>
  <c r="J3432" i="4"/>
  <c r="R3432" i="4"/>
  <c r="J3428" i="4"/>
  <c r="R3428" i="4"/>
  <c r="J3424" i="4"/>
  <c r="R3424" i="4"/>
  <c r="J3420" i="4"/>
  <c r="R3420" i="4"/>
  <c r="J3416" i="4"/>
  <c r="R3416" i="4"/>
  <c r="J3412" i="4"/>
  <c r="R3412" i="4"/>
  <c r="J3408" i="4"/>
  <c r="R3408" i="4"/>
  <c r="J3404" i="4"/>
  <c r="R3404" i="4"/>
  <c r="J3400" i="4"/>
  <c r="R3400" i="4"/>
  <c r="J3396" i="4"/>
  <c r="R3396" i="4"/>
  <c r="J3392" i="4"/>
  <c r="R3392" i="4"/>
  <c r="J3388" i="4"/>
  <c r="R3388" i="4"/>
  <c r="J3384" i="4"/>
  <c r="R3384" i="4"/>
  <c r="J3380" i="4"/>
  <c r="R3380" i="4"/>
  <c r="J3376" i="4"/>
  <c r="R3376" i="4"/>
  <c r="J3372" i="4"/>
  <c r="R3372" i="4"/>
  <c r="J3368" i="4"/>
  <c r="R3368" i="4"/>
  <c r="J3364" i="4"/>
  <c r="R3364" i="4"/>
  <c r="J3360" i="4"/>
  <c r="R3360" i="4"/>
  <c r="J3356" i="4"/>
  <c r="R3356" i="4"/>
  <c r="J3352" i="4"/>
  <c r="R3352" i="4"/>
  <c r="J3348" i="4"/>
  <c r="R3348" i="4"/>
  <c r="J3344" i="4"/>
  <c r="R3344" i="4"/>
  <c r="J3340" i="4"/>
  <c r="R3340" i="4"/>
  <c r="J3336" i="4"/>
  <c r="R3336" i="4"/>
  <c r="J3332" i="4"/>
  <c r="R3332" i="4"/>
  <c r="J3328" i="4"/>
  <c r="R3328" i="4"/>
  <c r="J3324" i="4"/>
  <c r="R3324" i="4"/>
  <c r="J3320" i="4"/>
  <c r="R3320" i="4"/>
  <c r="J3316" i="4"/>
  <c r="R3316" i="4"/>
  <c r="J3312" i="4"/>
  <c r="R3312" i="4"/>
  <c r="J3308" i="4"/>
  <c r="R3308" i="4"/>
  <c r="J3304" i="4"/>
  <c r="R3304" i="4"/>
  <c r="J3300" i="4"/>
  <c r="R3300" i="4"/>
  <c r="J3296" i="4"/>
  <c r="R3296" i="4"/>
  <c r="J3292" i="4"/>
  <c r="R3292" i="4"/>
  <c r="J3288" i="4"/>
  <c r="R3288" i="4"/>
  <c r="J3284" i="4"/>
  <c r="R3284" i="4"/>
  <c r="J3280" i="4"/>
  <c r="R3280" i="4"/>
  <c r="J3276" i="4"/>
  <c r="R3276" i="4"/>
  <c r="J3272" i="4"/>
  <c r="R3272" i="4"/>
  <c r="J3268" i="4"/>
  <c r="R3268" i="4"/>
  <c r="J3264" i="4"/>
  <c r="R3264" i="4"/>
  <c r="J3260" i="4"/>
  <c r="R3260" i="4"/>
  <c r="J3256" i="4"/>
  <c r="R3256" i="4"/>
  <c r="J3252" i="4"/>
  <c r="R3252" i="4"/>
  <c r="J3248" i="4"/>
  <c r="R3248" i="4"/>
  <c r="J3244" i="4"/>
  <c r="R3244" i="4"/>
  <c r="J3240" i="4"/>
  <c r="R3240" i="4"/>
  <c r="J3236" i="4"/>
  <c r="R3236" i="4"/>
  <c r="J3232" i="4"/>
  <c r="R3232" i="4"/>
  <c r="J3228" i="4"/>
  <c r="R3228" i="4"/>
  <c r="J3224" i="4"/>
  <c r="R3224" i="4"/>
  <c r="J3220" i="4"/>
  <c r="R3220" i="4"/>
  <c r="J3216" i="4"/>
  <c r="R3216" i="4"/>
  <c r="J3212" i="4"/>
  <c r="R3212" i="4"/>
  <c r="J3208" i="4"/>
  <c r="R3208" i="4"/>
  <c r="J3204" i="4"/>
  <c r="R3204" i="4"/>
  <c r="J3200" i="4"/>
  <c r="R3200" i="4"/>
  <c r="J3196" i="4"/>
  <c r="R3196" i="4"/>
  <c r="J3192" i="4"/>
  <c r="R3192" i="4"/>
  <c r="J3188" i="4"/>
  <c r="R3188" i="4"/>
  <c r="J3184" i="4"/>
  <c r="R3184" i="4"/>
  <c r="J3180" i="4"/>
  <c r="R3180" i="4"/>
  <c r="J3176" i="4"/>
  <c r="R3176" i="4"/>
  <c r="J3172" i="4"/>
  <c r="R3172" i="4"/>
  <c r="J3168" i="4"/>
  <c r="R3168" i="4"/>
  <c r="J3164" i="4"/>
  <c r="R3164" i="4"/>
  <c r="J3160" i="4"/>
  <c r="R3160" i="4"/>
  <c r="J3156" i="4"/>
  <c r="R3156" i="4"/>
  <c r="J3152" i="4"/>
  <c r="R3152" i="4"/>
  <c r="J3148" i="4"/>
  <c r="R3148" i="4"/>
  <c r="J3144" i="4"/>
  <c r="R3144" i="4"/>
  <c r="J3140" i="4"/>
  <c r="R3140" i="4"/>
  <c r="J3136" i="4"/>
  <c r="R3136" i="4"/>
  <c r="J3132" i="4"/>
  <c r="R3132" i="4"/>
  <c r="J3128" i="4"/>
  <c r="R3128" i="4"/>
  <c r="J3124" i="4"/>
  <c r="R3124" i="4"/>
  <c r="J3120" i="4"/>
  <c r="R3120" i="4"/>
  <c r="J3116" i="4"/>
  <c r="R3116" i="4"/>
  <c r="J3112" i="4"/>
  <c r="R3112" i="4"/>
  <c r="J3108" i="4"/>
  <c r="R3108" i="4"/>
  <c r="J3104" i="4"/>
  <c r="R3104" i="4"/>
  <c r="J3100" i="4"/>
  <c r="R3100" i="4"/>
  <c r="J3096" i="4"/>
  <c r="R3096" i="4"/>
  <c r="J3092" i="4"/>
  <c r="R3092" i="4"/>
  <c r="J3088" i="4"/>
  <c r="R3088" i="4"/>
  <c r="J3084" i="4"/>
  <c r="R3084" i="4"/>
  <c r="J3080" i="4"/>
  <c r="R3080" i="4"/>
  <c r="J3076" i="4"/>
  <c r="R3076" i="4"/>
  <c r="J3072" i="4"/>
  <c r="R3072" i="4"/>
  <c r="J3068" i="4"/>
  <c r="R3068" i="4"/>
  <c r="J3064" i="4"/>
  <c r="R3064" i="4"/>
  <c r="J3060" i="4"/>
  <c r="R3060" i="4"/>
  <c r="J3056" i="4"/>
  <c r="R3056" i="4"/>
  <c r="J3052" i="4"/>
  <c r="R3052" i="4"/>
  <c r="J3048" i="4"/>
  <c r="R3048" i="4"/>
  <c r="J3044" i="4"/>
  <c r="R3044" i="4"/>
  <c r="J3040" i="4"/>
  <c r="R3040" i="4"/>
  <c r="J3036" i="4"/>
  <c r="R3036" i="4"/>
  <c r="J3032" i="4"/>
  <c r="R3032" i="4"/>
  <c r="J3028" i="4"/>
  <c r="R3028" i="4"/>
  <c r="J3024" i="4"/>
  <c r="R3024" i="4"/>
  <c r="J3020" i="4"/>
  <c r="R3020" i="4"/>
  <c r="J3016" i="4"/>
  <c r="R3016" i="4"/>
  <c r="J3012" i="4"/>
  <c r="R3012" i="4"/>
  <c r="J3008" i="4"/>
  <c r="R3008" i="4"/>
  <c r="J3004" i="4"/>
  <c r="R3004" i="4"/>
  <c r="J3000" i="4"/>
  <c r="R3000" i="4"/>
  <c r="J2996" i="4"/>
  <c r="R2996" i="4"/>
  <c r="J2992" i="4"/>
  <c r="R2992" i="4"/>
  <c r="J2988" i="4"/>
  <c r="R2988" i="4"/>
  <c r="J2984" i="4"/>
  <c r="R2984" i="4"/>
  <c r="J2980" i="4"/>
  <c r="R2980" i="4"/>
  <c r="J2976" i="4"/>
  <c r="R2976" i="4"/>
  <c r="J2972" i="4"/>
  <c r="R2972" i="4"/>
  <c r="J2968" i="4"/>
  <c r="R2968" i="4"/>
  <c r="J2964" i="4"/>
  <c r="R2964" i="4"/>
  <c r="J2960" i="4"/>
  <c r="R2960" i="4"/>
  <c r="J2956" i="4"/>
  <c r="R2956" i="4"/>
  <c r="J2952" i="4"/>
  <c r="R2952" i="4"/>
  <c r="J2948" i="4"/>
  <c r="R2948" i="4"/>
  <c r="J2944" i="4"/>
  <c r="R2944" i="4"/>
  <c r="J2940" i="4"/>
  <c r="R2940" i="4"/>
  <c r="J2936" i="4"/>
  <c r="R2936" i="4"/>
  <c r="J2932" i="4"/>
  <c r="R2932" i="4"/>
  <c r="J2928" i="4"/>
  <c r="R2928" i="4"/>
  <c r="J2924" i="4"/>
  <c r="R2924" i="4"/>
  <c r="J2920" i="4"/>
  <c r="R2920" i="4"/>
  <c r="J2916" i="4"/>
  <c r="R2916" i="4"/>
  <c r="J2912" i="4"/>
  <c r="R2912" i="4"/>
  <c r="J2908" i="4"/>
  <c r="R2908" i="4"/>
  <c r="J2904" i="4"/>
  <c r="R2904" i="4"/>
  <c r="J2900" i="4"/>
  <c r="R2900" i="4"/>
  <c r="J2896" i="4"/>
  <c r="R2896" i="4"/>
  <c r="J2892" i="4"/>
  <c r="R2892" i="4"/>
  <c r="J2888" i="4"/>
  <c r="R2888" i="4"/>
  <c r="J2884" i="4"/>
  <c r="R2884" i="4"/>
  <c r="J2880" i="4"/>
  <c r="R2880" i="4"/>
  <c r="J2876" i="4"/>
  <c r="R2876" i="4"/>
  <c r="J2872" i="4"/>
  <c r="R2872" i="4"/>
  <c r="J2868" i="4"/>
  <c r="R2868" i="4"/>
  <c r="J2864" i="4"/>
  <c r="R2864" i="4"/>
  <c r="J2860" i="4"/>
  <c r="R2860" i="4"/>
  <c r="J2856" i="4"/>
  <c r="R2856" i="4"/>
  <c r="J2852" i="4"/>
  <c r="R2852" i="4"/>
  <c r="J2848" i="4"/>
  <c r="R2848" i="4"/>
  <c r="J2844" i="4"/>
  <c r="R2844" i="4"/>
  <c r="J2840" i="4"/>
  <c r="R2840" i="4"/>
  <c r="J2836" i="4"/>
  <c r="R2836" i="4"/>
  <c r="J2832" i="4"/>
  <c r="R2832" i="4"/>
  <c r="J2828" i="4"/>
  <c r="R2828" i="4"/>
  <c r="J2824" i="4"/>
  <c r="R2824" i="4"/>
  <c r="J2820" i="4"/>
  <c r="R2820" i="4"/>
  <c r="J2816" i="4"/>
  <c r="R2816" i="4"/>
  <c r="J2812" i="4"/>
  <c r="R2812" i="4"/>
  <c r="J2808" i="4"/>
  <c r="R2808" i="4"/>
  <c r="J2804" i="4"/>
  <c r="R2804" i="4"/>
  <c r="J2800" i="4"/>
  <c r="R2800" i="4"/>
  <c r="J2796" i="4"/>
  <c r="R2796" i="4"/>
  <c r="J2792" i="4"/>
  <c r="R2792" i="4"/>
  <c r="J2788" i="4"/>
  <c r="R2788" i="4"/>
  <c r="J2784" i="4"/>
  <c r="R2784" i="4"/>
  <c r="J2780" i="4"/>
  <c r="R2780" i="4"/>
  <c r="J2776" i="4"/>
  <c r="R2776" i="4"/>
  <c r="J2772" i="4"/>
  <c r="R2772" i="4"/>
  <c r="J2768" i="4"/>
  <c r="R2768" i="4"/>
  <c r="J2764" i="4"/>
  <c r="R2764" i="4"/>
  <c r="J2760" i="4"/>
  <c r="R2760" i="4"/>
  <c r="J2756" i="4"/>
  <c r="R2756" i="4"/>
  <c r="J2752" i="4"/>
  <c r="R2752" i="4"/>
  <c r="J2748" i="4"/>
  <c r="R2748" i="4"/>
  <c r="J2744" i="4"/>
  <c r="R2744" i="4"/>
  <c r="J2740" i="4"/>
  <c r="R2740" i="4"/>
  <c r="J2736" i="4"/>
  <c r="R2736" i="4"/>
  <c r="J2732" i="4"/>
  <c r="R2732" i="4"/>
  <c r="J2728" i="4"/>
  <c r="R2728" i="4"/>
  <c r="J2724" i="4"/>
  <c r="R2724" i="4"/>
  <c r="J2720" i="4"/>
  <c r="R2720" i="4"/>
  <c r="J2716" i="4"/>
  <c r="R2716" i="4"/>
  <c r="J2712" i="4"/>
  <c r="R2712" i="4"/>
  <c r="J2708" i="4"/>
  <c r="R2708" i="4"/>
  <c r="J2704" i="4"/>
  <c r="R2704" i="4"/>
  <c r="J2700" i="4"/>
  <c r="R2700" i="4"/>
  <c r="J2696" i="4"/>
  <c r="R2696" i="4"/>
  <c r="J2692" i="4"/>
  <c r="R2692" i="4"/>
  <c r="J2688" i="4"/>
  <c r="R2688" i="4"/>
  <c r="J2684" i="4"/>
  <c r="R2684" i="4"/>
  <c r="J2680" i="4"/>
  <c r="R2680" i="4"/>
  <c r="J2676" i="4"/>
  <c r="R2676" i="4"/>
  <c r="J2672" i="4"/>
  <c r="R2672" i="4"/>
  <c r="J2668" i="4"/>
  <c r="R2668" i="4"/>
  <c r="J2664" i="4"/>
  <c r="R2664" i="4"/>
  <c r="J2660" i="4"/>
  <c r="R2660" i="4"/>
  <c r="J2656" i="4"/>
  <c r="R2656" i="4"/>
  <c r="J2652" i="4"/>
  <c r="R2652" i="4"/>
  <c r="J2648" i="4"/>
  <c r="R2648" i="4"/>
  <c r="J2644" i="4"/>
  <c r="R2644" i="4"/>
  <c r="J2640" i="4"/>
  <c r="R2640" i="4"/>
  <c r="J2636" i="4"/>
  <c r="R2636" i="4"/>
  <c r="J2632" i="4"/>
  <c r="R2632" i="4"/>
  <c r="J2628" i="4"/>
  <c r="R2628" i="4"/>
  <c r="J2624" i="4"/>
  <c r="R2624" i="4"/>
  <c r="J2620" i="4"/>
  <c r="R2620" i="4"/>
  <c r="J2616" i="4"/>
  <c r="R2616" i="4"/>
  <c r="J2612" i="4"/>
  <c r="R2612" i="4"/>
  <c r="J2608" i="4"/>
  <c r="R2608" i="4"/>
  <c r="J2604" i="4"/>
  <c r="R2604" i="4"/>
  <c r="J2600" i="4"/>
  <c r="R2600" i="4"/>
  <c r="J2596" i="4"/>
  <c r="R2596" i="4"/>
  <c r="J2592" i="4"/>
  <c r="R2592" i="4"/>
  <c r="J2588" i="4"/>
  <c r="R2588" i="4"/>
  <c r="J2584" i="4"/>
  <c r="R2584" i="4"/>
  <c r="J2580" i="4"/>
  <c r="R2580" i="4"/>
  <c r="J2576" i="4"/>
  <c r="R2576" i="4"/>
  <c r="J2572" i="4"/>
  <c r="R2572" i="4"/>
  <c r="J2568" i="4"/>
  <c r="R2568" i="4"/>
  <c r="J2564" i="4"/>
  <c r="R2564" i="4"/>
  <c r="J2560" i="4"/>
  <c r="R2560" i="4"/>
  <c r="J2556" i="4"/>
  <c r="R2556" i="4"/>
  <c r="J2552" i="4"/>
  <c r="R2552" i="4"/>
  <c r="J2548" i="4"/>
  <c r="R2548" i="4"/>
  <c r="J2544" i="4"/>
  <c r="R2544" i="4"/>
  <c r="J2540" i="4"/>
  <c r="R2540" i="4"/>
  <c r="J2536" i="4"/>
  <c r="R2536" i="4"/>
  <c r="J2532" i="4"/>
  <c r="R2532" i="4"/>
  <c r="J2528" i="4"/>
  <c r="R2528" i="4"/>
  <c r="J2524" i="4"/>
  <c r="R2524" i="4"/>
  <c r="J2520" i="4"/>
  <c r="R2520" i="4"/>
  <c r="J2516" i="4"/>
  <c r="R2516" i="4"/>
  <c r="J2512" i="4"/>
  <c r="R2512" i="4"/>
  <c r="J2508" i="4"/>
  <c r="R2508" i="4"/>
  <c r="J2504" i="4"/>
  <c r="R2504" i="4"/>
  <c r="J2500" i="4"/>
  <c r="R2500" i="4"/>
  <c r="J2496" i="4"/>
  <c r="R2496" i="4"/>
  <c r="J2492" i="4"/>
  <c r="R2492" i="4"/>
  <c r="J2488" i="4"/>
  <c r="R2488" i="4"/>
  <c r="J2484" i="4"/>
  <c r="R2484" i="4"/>
  <c r="J2480" i="4"/>
  <c r="R2480" i="4"/>
  <c r="J2476" i="4"/>
  <c r="R2476" i="4"/>
  <c r="J2472" i="4"/>
  <c r="R2472" i="4"/>
  <c r="J2468" i="4"/>
  <c r="R2468" i="4"/>
  <c r="J2464" i="4"/>
  <c r="R2464" i="4"/>
  <c r="J2460" i="4"/>
  <c r="R2460" i="4"/>
  <c r="J2456" i="4"/>
  <c r="R2456" i="4"/>
  <c r="J2452" i="4"/>
  <c r="R2452" i="4"/>
  <c r="J2448" i="4"/>
  <c r="R2448" i="4"/>
  <c r="J2444" i="4"/>
  <c r="R2444" i="4"/>
  <c r="J2440" i="4"/>
  <c r="R2440" i="4"/>
  <c r="J2436" i="4"/>
  <c r="R2436" i="4"/>
  <c r="J2432" i="4"/>
  <c r="R2432" i="4"/>
  <c r="J2428" i="4"/>
  <c r="R2428" i="4"/>
  <c r="J2424" i="4"/>
  <c r="R2424" i="4"/>
  <c r="J2420" i="4"/>
  <c r="R2420" i="4"/>
  <c r="J2416" i="4"/>
  <c r="R2416" i="4"/>
  <c r="J2412" i="4"/>
  <c r="R2412" i="4"/>
  <c r="J2408" i="4"/>
  <c r="R2408" i="4"/>
  <c r="J2404" i="4"/>
  <c r="R2404" i="4"/>
  <c r="J2400" i="4"/>
  <c r="R2400" i="4"/>
  <c r="J2396" i="4"/>
  <c r="R2396" i="4"/>
  <c r="J2392" i="4"/>
  <c r="R2392" i="4"/>
  <c r="J2388" i="4"/>
  <c r="R2388" i="4"/>
  <c r="J2384" i="4"/>
  <c r="R2384" i="4"/>
  <c r="J2380" i="4"/>
  <c r="R2380" i="4"/>
  <c r="J2376" i="4"/>
  <c r="R2376" i="4"/>
  <c r="J2372" i="4"/>
  <c r="R2372" i="4"/>
  <c r="J2368" i="4"/>
  <c r="R2368" i="4"/>
  <c r="J2364" i="4"/>
  <c r="R2364" i="4"/>
  <c r="J2360" i="4"/>
  <c r="R2360" i="4"/>
  <c r="J2356" i="4"/>
  <c r="R2356" i="4"/>
  <c r="J2352" i="4"/>
  <c r="R2352" i="4"/>
  <c r="J2348" i="4"/>
  <c r="R2348" i="4"/>
  <c r="J2344" i="4"/>
  <c r="R2344" i="4"/>
  <c r="J2340" i="4"/>
  <c r="R2340" i="4"/>
  <c r="J2336" i="4"/>
  <c r="R2336" i="4"/>
  <c r="J2332" i="4"/>
  <c r="R2332" i="4"/>
  <c r="J2328" i="4"/>
  <c r="R2328" i="4"/>
  <c r="J2324" i="4"/>
  <c r="R2324" i="4"/>
  <c r="J2320" i="4"/>
  <c r="R2320" i="4"/>
  <c r="J2316" i="4"/>
  <c r="R2316" i="4"/>
  <c r="J2312" i="4"/>
  <c r="R2312" i="4"/>
  <c r="J2308" i="4"/>
  <c r="R2308" i="4"/>
  <c r="J2304" i="4"/>
  <c r="R2304" i="4"/>
  <c r="J2300" i="4"/>
  <c r="R2300" i="4"/>
  <c r="J2296" i="4"/>
  <c r="R2296" i="4"/>
  <c r="J2292" i="4"/>
  <c r="R2292" i="4"/>
  <c r="J2288" i="4"/>
  <c r="R2288" i="4"/>
  <c r="J2284" i="4"/>
  <c r="R2284" i="4"/>
  <c r="J2280" i="4"/>
  <c r="R2280" i="4"/>
  <c r="J2276" i="4"/>
  <c r="R2276" i="4"/>
  <c r="J2272" i="4"/>
  <c r="R2272" i="4"/>
  <c r="J2268" i="4"/>
  <c r="R2268" i="4"/>
  <c r="J2264" i="4"/>
  <c r="R2264" i="4"/>
  <c r="J2260" i="4"/>
  <c r="R2260" i="4"/>
  <c r="J2256" i="4"/>
  <c r="R2256" i="4"/>
  <c r="J2252" i="4"/>
  <c r="R2252" i="4"/>
  <c r="J2248" i="4"/>
  <c r="R2248" i="4"/>
  <c r="J2244" i="4"/>
  <c r="R2244" i="4"/>
  <c r="J2240" i="4"/>
  <c r="R2240" i="4"/>
  <c r="J2236" i="4"/>
  <c r="R2236" i="4"/>
  <c r="J2232" i="4"/>
  <c r="R2232" i="4"/>
  <c r="J2228" i="4"/>
  <c r="R2228" i="4"/>
  <c r="J2224" i="4"/>
  <c r="R2224" i="4"/>
  <c r="J2220" i="4"/>
  <c r="R2220" i="4"/>
  <c r="J2216" i="4"/>
  <c r="R2216" i="4"/>
  <c r="J2212" i="4"/>
  <c r="R2212" i="4"/>
  <c r="J2208" i="4"/>
  <c r="R2208" i="4"/>
  <c r="J2204" i="4"/>
  <c r="R2204" i="4"/>
  <c r="J2200" i="4"/>
  <c r="R2200" i="4"/>
  <c r="J2196" i="4"/>
  <c r="R2196" i="4"/>
  <c r="J2192" i="4"/>
  <c r="R2192" i="4"/>
  <c r="J2188" i="4"/>
  <c r="R2188" i="4"/>
  <c r="J2184" i="4"/>
  <c r="R2184" i="4"/>
  <c r="J2180" i="4"/>
  <c r="R2180" i="4"/>
  <c r="J2176" i="4"/>
  <c r="R2176" i="4"/>
  <c r="J2172" i="4"/>
  <c r="R2172" i="4"/>
  <c r="J2168" i="4"/>
  <c r="R2168" i="4"/>
  <c r="J2164" i="4"/>
  <c r="R2164" i="4"/>
  <c r="J2160" i="4"/>
  <c r="R2160" i="4"/>
  <c r="J2156" i="4"/>
  <c r="R2156" i="4"/>
  <c r="J2152" i="4"/>
  <c r="R2152" i="4"/>
  <c r="J2148" i="4"/>
  <c r="R2148" i="4"/>
  <c r="J2144" i="4"/>
  <c r="R2144" i="4"/>
  <c r="J2140" i="4"/>
  <c r="R2140" i="4"/>
  <c r="J2136" i="4"/>
  <c r="R2136" i="4"/>
  <c r="J2132" i="4"/>
  <c r="R2132" i="4"/>
  <c r="J2128" i="4"/>
  <c r="R2128" i="4"/>
  <c r="J2124" i="4"/>
  <c r="R2124" i="4"/>
  <c r="J2120" i="4"/>
  <c r="R2120" i="4"/>
  <c r="J2116" i="4"/>
  <c r="R2116" i="4"/>
  <c r="J2112" i="4"/>
  <c r="R2112" i="4"/>
  <c r="J2108" i="4"/>
  <c r="R2108" i="4"/>
  <c r="J2104" i="4"/>
  <c r="R2104" i="4"/>
  <c r="J2100" i="4"/>
  <c r="R2100" i="4"/>
  <c r="J2096" i="4"/>
  <c r="R2096" i="4"/>
  <c r="J2092" i="4"/>
  <c r="R2092" i="4"/>
  <c r="J2088" i="4"/>
  <c r="R2088" i="4"/>
  <c r="J2084" i="4"/>
  <c r="R2084" i="4"/>
  <c r="J2080" i="4"/>
  <c r="R2080" i="4"/>
  <c r="J2076" i="4"/>
  <c r="R2076" i="4"/>
  <c r="J2072" i="4"/>
  <c r="R2072" i="4"/>
  <c r="J2068" i="4"/>
  <c r="R2068" i="4"/>
  <c r="J2064" i="4"/>
  <c r="R2064" i="4"/>
  <c r="J2060" i="4"/>
  <c r="R2060" i="4"/>
  <c r="J2056" i="4"/>
  <c r="R2056" i="4"/>
  <c r="J2052" i="4"/>
  <c r="R2052" i="4"/>
  <c r="J2048" i="4"/>
  <c r="R2048" i="4"/>
  <c r="J2044" i="4"/>
  <c r="R2044" i="4"/>
  <c r="J2040" i="4"/>
  <c r="R2040" i="4"/>
  <c r="J2036" i="4"/>
  <c r="R2036" i="4"/>
  <c r="J2032" i="4"/>
  <c r="R2032" i="4"/>
  <c r="J2028" i="4"/>
  <c r="R2028" i="4"/>
  <c r="J2024" i="4"/>
  <c r="R2024" i="4"/>
  <c r="J2020" i="4"/>
  <c r="R2020" i="4"/>
  <c r="J2016" i="4"/>
  <c r="R2016" i="4"/>
  <c r="J2012" i="4"/>
  <c r="R2012" i="4"/>
  <c r="J2008" i="4"/>
  <c r="R2008" i="4"/>
  <c r="J2004" i="4"/>
  <c r="R2004" i="4"/>
  <c r="J2000" i="4"/>
  <c r="R2000" i="4"/>
  <c r="J1996" i="4"/>
  <c r="R1996" i="4"/>
  <c r="J1992" i="4"/>
  <c r="R1992" i="4"/>
  <c r="J1988" i="4"/>
  <c r="R1988" i="4"/>
  <c r="J1984" i="4"/>
  <c r="R1984" i="4"/>
  <c r="J1980" i="4"/>
  <c r="R1980" i="4"/>
  <c r="J1976" i="4"/>
  <c r="R1976" i="4"/>
  <c r="J1972" i="4"/>
  <c r="R1972" i="4"/>
  <c r="J1968" i="4"/>
  <c r="R1968" i="4"/>
  <c r="J1964" i="4"/>
  <c r="R1964" i="4"/>
  <c r="J1960" i="4"/>
  <c r="R1960" i="4"/>
  <c r="J1956" i="4"/>
  <c r="R1956" i="4"/>
  <c r="J1952" i="4"/>
  <c r="R1952" i="4"/>
  <c r="J1948" i="4"/>
  <c r="R1948" i="4"/>
  <c r="J1944" i="4"/>
  <c r="R1944" i="4"/>
  <c r="J1940" i="4"/>
  <c r="R1940" i="4"/>
  <c r="J1936" i="4"/>
  <c r="R1936" i="4"/>
  <c r="J1932" i="4"/>
  <c r="R1932" i="4"/>
  <c r="J1928" i="4"/>
  <c r="R1928" i="4"/>
  <c r="J1924" i="4"/>
  <c r="R1924" i="4"/>
  <c r="J1920" i="4"/>
  <c r="R1920" i="4"/>
  <c r="J1916" i="4"/>
  <c r="R1916" i="4"/>
  <c r="J1912" i="4"/>
  <c r="R1912" i="4"/>
  <c r="J1908" i="4"/>
  <c r="R1908" i="4"/>
  <c r="J1904" i="4"/>
  <c r="R1904" i="4"/>
  <c r="J1900" i="4"/>
  <c r="R1900" i="4"/>
  <c r="J1896" i="4"/>
  <c r="R1896" i="4"/>
  <c r="J1892" i="4"/>
  <c r="R1892" i="4"/>
  <c r="J1888" i="4"/>
  <c r="R1888" i="4"/>
  <c r="J1884" i="4"/>
  <c r="R1884" i="4"/>
  <c r="J1880" i="4"/>
  <c r="R1880" i="4"/>
  <c r="J1876" i="4"/>
  <c r="R1876" i="4"/>
  <c r="J1872" i="4"/>
  <c r="R1872" i="4"/>
  <c r="J1868" i="4"/>
  <c r="R1868" i="4"/>
  <c r="J1864" i="4"/>
  <c r="R1864" i="4"/>
  <c r="J1860" i="4"/>
  <c r="R1860" i="4"/>
  <c r="J1856" i="4"/>
  <c r="R1856" i="4"/>
  <c r="J1852" i="4"/>
  <c r="R1852" i="4"/>
  <c r="J1848" i="4"/>
  <c r="R1848" i="4"/>
  <c r="J1844" i="4"/>
  <c r="R1844" i="4"/>
  <c r="J1840" i="4"/>
  <c r="R1840" i="4"/>
  <c r="J1836" i="4"/>
  <c r="R1836" i="4"/>
  <c r="J1832" i="4"/>
  <c r="R1832" i="4"/>
  <c r="J1828" i="4"/>
  <c r="R1828" i="4"/>
  <c r="J1824" i="4"/>
  <c r="R1824" i="4"/>
  <c r="J1820" i="4"/>
  <c r="R1820" i="4"/>
  <c r="J1816" i="4"/>
  <c r="R1816" i="4"/>
  <c r="J1812" i="4"/>
  <c r="R1812" i="4"/>
  <c r="J1808" i="4"/>
  <c r="R1808" i="4"/>
  <c r="J1804" i="4"/>
  <c r="R1804" i="4"/>
  <c r="J1800" i="4"/>
  <c r="R1800" i="4"/>
  <c r="J1796" i="4"/>
  <c r="R1796" i="4"/>
  <c r="J1792" i="4"/>
  <c r="R1792" i="4"/>
  <c r="J1788" i="4"/>
  <c r="R1788" i="4"/>
  <c r="J1784" i="4"/>
  <c r="R1784" i="4"/>
  <c r="J1780" i="4"/>
  <c r="R1780" i="4"/>
  <c r="J1776" i="4"/>
  <c r="R1776" i="4"/>
  <c r="J1772" i="4"/>
  <c r="R1772" i="4"/>
  <c r="J1768" i="4"/>
  <c r="R1768" i="4"/>
  <c r="J1764" i="4"/>
  <c r="R1764" i="4"/>
  <c r="J1760" i="4"/>
  <c r="R1760" i="4"/>
  <c r="J1756" i="4"/>
  <c r="R1756" i="4"/>
  <c r="J1752" i="4"/>
  <c r="R1752" i="4"/>
  <c r="J1748" i="4"/>
  <c r="R1748" i="4"/>
  <c r="J1744" i="4"/>
  <c r="R1744" i="4"/>
  <c r="J1740" i="4"/>
  <c r="R1740" i="4"/>
  <c r="J1736" i="4"/>
  <c r="R1736" i="4"/>
  <c r="J1732" i="4"/>
  <c r="R1732" i="4"/>
  <c r="J1728" i="4"/>
  <c r="R1728" i="4"/>
  <c r="J1724" i="4"/>
  <c r="R1724" i="4"/>
  <c r="J1720" i="4"/>
  <c r="R1720" i="4"/>
  <c r="J1716" i="4"/>
  <c r="R1716" i="4"/>
  <c r="J1712" i="4"/>
  <c r="R1712" i="4"/>
  <c r="J1708" i="4"/>
  <c r="R1708" i="4"/>
  <c r="J1704" i="4"/>
  <c r="R1704" i="4"/>
  <c r="J1700" i="4"/>
  <c r="R1700" i="4"/>
  <c r="J1696" i="4"/>
  <c r="R1696" i="4"/>
  <c r="J1692" i="4"/>
  <c r="R1692" i="4"/>
  <c r="J1688" i="4"/>
  <c r="R1688" i="4"/>
  <c r="J1684" i="4"/>
  <c r="R1684" i="4"/>
  <c r="J1680" i="4"/>
  <c r="R1680" i="4"/>
  <c r="J1676" i="4"/>
  <c r="R1676" i="4"/>
  <c r="J1672" i="4"/>
  <c r="R1672" i="4"/>
  <c r="J1668" i="4"/>
  <c r="R1668" i="4"/>
  <c r="J1664" i="4"/>
  <c r="R1664" i="4"/>
  <c r="J1660" i="4"/>
  <c r="R1660" i="4"/>
  <c r="J1656" i="4"/>
  <c r="R1656" i="4"/>
  <c r="J1652" i="4"/>
  <c r="R1652" i="4"/>
  <c r="J1648" i="4"/>
  <c r="R1648" i="4"/>
  <c r="J1644" i="4"/>
  <c r="R1644" i="4"/>
  <c r="J1640" i="4"/>
  <c r="R1640" i="4"/>
  <c r="J1636" i="4"/>
  <c r="R1636" i="4"/>
  <c r="J1632" i="4"/>
  <c r="R1632" i="4"/>
  <c r="J1628" i="4"/>
  <c r="R1628" i="4"/>
  <c r="J1624" i="4"/>
  <c r="R1624" i="4"/>
  <c r="J1620" i="4"/>
  <c r="R1620" i="4"/>
  <c r="J1616" i="4"/>
  <c r="R1616" i="4"/>
  <c r="J1612" i="4"/>
  <c r="R1612" i="4"/>
  <c r="J1608" i="4"/>
  <c r="R1608" i="4"/>
  <c r="J1604" i="4"/>
  <c r="R1604" i="4"/>
  <c r="J1600" i="4"/>
  <c r="R1600" i="4"/>
  <c r="J1596" i="4"/>
  <c r="R1596" i="4"/>
  <c r="J1592" i="4"/>
  <c r="R1592" i="4"/>
  <c r="J1588" i="4"/>
  <c r="R1588" i="4"/>
  <c r="J1584" i="4"/>
  <c r="R1584" i="4"/>
  <c r="J1580" i="4"/>
  <c r="R1580" i="4"/>
  <c r="J1576" i="4"/>
  <c r="R1576" i="4"/>
  <c r="J1572" i="4"/>
  <c r="R1572" i="4"/>
  <c r="J1568" i="4"/>
  <c r="R1568" i="4"/>
  <c r="J1564" i="4"/>
  <c r="R1564" i="4"/>
  <c r="J1560" i="4"/>
  <c r="R1560" i="4"/>
  <c r="J1556" i="4"/>
  <c r="R1556" i="4"/>
  <c r="J1552" i="4"/>
  <c r="R1552" i="4"/>
  <c r="J1548" i="4"/>
  <c r="R1548" i="4"/>
  <c r="J1544" i="4"/>
  <c r="R1544" i="4"/>
  <c r="J1540" i="4"/>
  <c r="R1540" i="4"/>
  <c r="J1536" i="4"/>
  <c r="R1536" i="4"/>
  <c r="J1532" i="4"/>
  <c r="R1532" i="4"/>
  <c r="J1528" i="4"/>
  <c r="R1528" i="4"/>
  <c r="J1524" i="4"/>
  <c r="R1524" i="4"/>
  <c r="J1520" i="4"/>
  <c r="R1520" i="4"/>
  <c r="J1516" i="4"/>
  <c r="R1516" i="4"/>
  <c r="J1512" i="4"/>
  <c r="R1512" i="4"/>
  <c r="J1508" i="4"/>
  <c r="R1508" i="4"/>
  <c r="J1504" i="4"/>
  <c r="R1504" i="4"/>
  <c r="J1500" i="4"/>
  <c r="R1500" i="4"/>
  <c r="J1496" i="4"/>
  <c r="R1496" i="4"/>
  <c r="J1492" i="4"/>
  <c r="R1492" i="4"/>
  <c r="J1488" i="4"/>
  <c r="R1488" i="4"/>
  <c r="J1484" i="4"/>
  <c r="R1484" i="4"/>
  <c r="J1480" i="4"/>
  <c r="R1480" i="4"/>
  <c r="J1476" i="4"/>
  <c r="R1476" i="4"/>
  <c r="J1472" i="4"/>
  <c r="R1472" i="4"/>
  <c r="J1468" i="4"/>
  <c r="R1468" i="4"/>
  <c r="J1464" i="4"/>
  <c r="R1464" i="4"/>
  <c r="J1460" i="4"/>
  <c r="R1460" i="4"/>
  <c r="J1456" i="4"/>
  <c r="R1456" i="4"/>
  <c r="J1452" i="4"/>
  <c r="R1452" i="4"/>
  <c r="J1448" i="4"/>
  <c r="R1448" i="4"/>
  <c r="J1444" i="4"/>
  <c r="R1444" i="4"/>
  <c r="J1440" i="4"/>
  <c r="R1440" i="4"/>
  <c r="J1436" i="4"/>
  <c r="R1436" i="4"/>
  <c r="J1432" i="4"/>
  <c r="R1432" i="4"/>
  <c r="J1428" i="4"/>
  <c r="R1428" i="4"/>
  <c r="J1424" i="4"/>
  <c r="R1424" i="4"/>
  <c r="J1420" i="4"/>
  <c r="R1420" i="4"/>
  <c r="J1416" i="4"/>
  <c r="R1416" i="4"/>
  <c r="J1412" i="4"/>
  <c r="R1412" i="4"/>
  <c r="J1408" i="4"/>
  <c r="R1408" i="4"/>
  <c r="J1404" i="4"/>
  <c r="R1404" i="4"/>
  <c r="J1400" i="4"/>
  <c r="R1400" i="4"/>
  <c r="J1396" i="4"/>
  <c r="R1396" i="4"/>
  <c r="J1392" i="4"/>
  <c r="R1392" i="4"/>
  <c r="J1388" i="4"/>
  <c r="R1388" i="4"/>
  <c r="J1384" i="4"/>
  <c r="R1384" i="4"/>
  <c r="J1380" i="4"/>
  <c r="R1380" i="4"/>
  <c r="J1376" i="4"/>
  <c r="R1376" i="4"/>
  <c r="J1372" i="4"/>
  <c r="R1372" i="4"/>
  <c r="J1368" i="4"/>
  <c r="R1368" i="4"/>
  <c r="J1364" i="4"/>
  <c r="R1364" i="4"/>
  <c r="J1360" i="4"/>
  <c r="R1360" i="4"/>
  <c r="J1356" i="4"/>
  <c r="R1356" i="4"/>
  <c r="J1352" i="4"/>
  <c r="R1352" i="4"/>
  <c r="J1348" i="4"/>
  <c r="R1348" i="4"/>
  <c r="J1344" i="4"/>
  <c r="R1344" i="4"/>
  <c r="J1340" i="4"/>
  <c r="R1340" i="4"/>
  <c r="J1336" i="4"/>
  <c r="R1336" i="4"/>
  <c r="J1332" i="4"/>
  <c r="R1332" i="4"/>
  <c r="J1328" i="4"/>
  <c r="R1328" i="4"/>
  <c r="J1324" i="4"/>
  <c r="R1324" i="4"/>
  <c r="J1320" i="4"/>
  <c r="R1320" i="4"/>
  <c r="J1316" i="4"/>
  <c r="R1316" i="4"/>
  <c r="J1312" i="4"/>
  <c r="R1312" i="4"/>
  <c r="J1308" i="4"/>
  <c r="R1308" i="4"/>
  <c r="J1304" i="4"/>
  <c r="R1304" i="4"/>
  <c r="J1300" i="4"/>
  <c r="R1300" i="4"/>
  <c r="J1296" i="4"/>
  <c r="R1296" i="4"/>
  <c r="J1292" i="4"/>
  <c r="R1292" i="4"/>
  <c r="J1288" i="4"/>
  <c r="R1288" i="4"/>
  <c r="J1284" i="4"/>
  <c r="R1284" i="4"/>
  <c r="J1280" i="4"/>
  <c r="R1280" i="4"/>
  <c r="J1276" i="4"/>
  <c r="R1276" i="4"/>
  <c r="J1272" i="4"/>
  <c r="R1272" i="4"/>
  <c r="J1268" i="4"/>
  <c r="R1268" i="4"/>
  <c r="J1264" i="4"/>
  <c r="R1264" i="4"/>
  <c r="J1260" i="4"/>
  <c r="R1260" i="4"/>
  <c r="J1256" i="4"/>
  <c r="R1256" i="4"/>
  <c r="J1252" i="4"/>
  <c r="R1252" i="4"/>
  <c r="J1248" i="4"/>
  <c r="R1248" i="4"/>
  <c r="J1244" i="4"/>
  <c r="R1244" i="4"/>
  <c r="J1240" i="4"/>
  <c r="R1240" i="4"/>
  <c r="J1236" i="4"/>
  <c r="R1236" i="4"/>
  <c r="J1232" i="4"/>
  <c r="R1232" i="4"/>
  <c r="J1228" i="4"/>
  <c r="R1228" i="4"/>
  <c r="J1224" i="4"/>
  <c r="R1224" i="4"/>
  <c r="J1220" i="4"/>
  <c r="R1220" i="4"/>
  <c r="J1216" i="4"/>
  <c r="R1216" i="4"/>
  <c r="J1212" i="4"/>
  <c r="R1212" i="4"/>
  <c r="J1208" i="4"/>
  <c r="R1208" i="4"/>
  <c r="J1204" i="4"/>
  <c r="R1204" i="4"/>
  <c r="J1200" i="4"/>
  <c r="R1200" i="4"/>
  <c r="J1196" i="4"/>
  <c r="R1196" i="4"/>
  <c r="J1192" i="4"/>
  <c r="R1192" i="4"/>
  <c r="J1188" i="4"/>
  <c r="R1188" i="4"/>
  <c r="J1184" i="4"/>
  <c r="R1184" i="4"/>
  <c r="J1180" i="4"/>
  <c r="R1180" i="4"/>
  <c r="J1176" i="4"/>
  <c r="R1176" i="4"/>
  <c r="J1172" i="4"/>
  <c r="R1172" i="4"/>
  <c r="J1168" i="4"/>
  <c r="R1168" i="4"/>
  <c r="J1164" i="4"/>
  <c r="R1164" i="4"/>
  <c r="J1160" i="4"/>
  <c r="R1160" i="4"/>
  <c r="J1156" i="4"/>
  <c r="R1156" i="4"/>
  <c r="J1152" i="4"/>
  <c r="R1152" i="4"/>
  <c r="J1148" i="4"/>
  <c r="R1148" i="4"/>
  <c r="J1144" i="4"/>
  <c r="R1144" i="4"/>
  <c r="J1140" i="4"/>
  <c r="R1140" i="4"/>
  <c r="J1136" i="4"/>
  <c r="R1136" i="4"/>
  <c r="J1132" i="4"/>
  <c r="R1132" i="4"/>
  <c r="J1128" i="4"/>
  <c r="R1128" i="4"/>
  <c r="J1124" i="4"/>
  <c r="R1124" i="4"/>
  <c r="J1120" i="4"/>
  <c r="R1120" i="4"/>
  <c r="J1116" i="4"/>
  <c r="R1116" i="4"/>
  <c r="J1112" i="4"/>
  <c r="R1112" i="4"/>
  <c r="J1108" i="4"/>
  <c r="R1108" i="4"/>
  <c r="J1104" i="4"/>
  <c r="R1104" i="4"/>
  <c r="J1100" i="4"/>
  <c r="R1100" i="4"/>
  <c r="J1096" i="4"/>
  <c r="R1096" i="4"/>
  <c r="J1092" i="4"/>
  <c r="R1092" i="4"/>
  <c r="J1088" i="4"/>
  <c r="R1088" i="4"/>
  <c r="J1084" i="4"/>
  <c r="R1084" i="4"/>
  <c r="J1080" i="4"/>
  <c r="R1080" i="4"/>
  <c r="J1076" i="4"/>
  <c r="R1076" i="4"/>
  <c r="J1072" i="4"/>
  <c r="R1072" i="4"/>
  <c r="J1068" i="4"/>
  <c r="R1068" i="4"/>
  <c r="J1064" i="4"/>
  <c r="R1064" i="4"/>
  <c r="J1060" i="4"/>
  <c r="R1060" i="4"/>
  <c r="J1056" i="4"/>
  <c r="R1056" i="4"/>
  <c r="J1052" i="4"/>
  <c r="R1052" i="4"/>
  <c r="J1048" i="4"/>
  <c r="R1048" i="4"/>
  <c r="J1044" i="4"/>
  <c r="R1044" i="4"/>
  <c r="J1040" i="4"/>
  <c r="R1040" i="4"/>
  <c r="J1036" i="4"/>
  <c r="R1036" i="4"/>
  <c r="J1032" i="4"/>
  <c r="R1032" i="4"/>
  <c r="J1028" i="4"/>
  <c r="R1028" i="4"/>
  <c r="J1024" i="4"/>
  <c r="R1024" i="4"/>
  <c r="J1020" i="4"/>
  <c r="R1020" i="4"/>
  <c r="J1016" i="4"/>
  <c r="R1016" i="4"/>
  <c r="J1012" i="4"/>
  <c r="R1012" i="4"/>
  <c r="J1008" i="4"/>
  <c r="R1008" i="4"/>
  <c r="J1004" i="4"/>
  <c r="R1004" i="4"/>
  <c r="J1000" i="4"/>
  <c r="R1000" i="4"/>
  <c r="J996" i="4"/>
  <c r="R996" i="4"/>
  <c r="J992" i="4"/>
  <c r="R992" i="4"/>
  <c r="J988" i="4"/>
  <c r="R988" i="4"/>
  <c r="J984" i="4"/>
  <c r="R984" i="4"/>
  <c r="J980" i="4"/>
  <c r="R980" i="4"/>
  <c r="J976" i="4"/>
  <c r="R976" i="4"/>
  <c r="J972" i="4"/>
  <c r="R972" i="4"/>
  <c r="J968" i="4"/>
  <c r="R968" i="4"/>
  <c r="J964" i="4"/>
  <c r="R964" i="4"/>
  <c r="J960" i="4"/>
  <c r="R960" i="4"/>
  <c r="J956" i="4"/>
  <c r="R956" i="4"/>
  <c r="J952" i="4"/>
  <c r="R952" i="4"/>
  <c r="J948" i="4"/>
  <c r="R948" i="4"/>
  <c r="J944" i="4"/>
  <c r="R944" i="4"/>
  <c r="J940" i="4"/>
  <c r="R940" i="4"/>
  <c r="J936" i="4"/>
  <c r="R936" i="4"/>
  <c r="J932" i="4"/>
  <c r="R932" i="4"/>
  <c r="J928" i="4"/>
  <c r="R928" i="4"/>
  <c r="J924" i="4"/>
  <c r="R924" i="4"/>
  <c r="J920" i="4"/>
  <c r="R920" i="4"/>
  <c r="J916" i="4"/>
  <c r="R916" i="4"/>
  <c r="J912" i="4"/>
  <c r="R912" i="4"/>
  <c r="J908" i="4"/>
  <c r="R908" i="4"/>
  <c r="J904" i="4"/>
  <c r="R904" i="4"/>
  <c r="J900" i="4"/>
  <c r="R900" i="4"/>
  <c r="J896" i="4"/>
  <c r="R896" i="4"/>
  <c r="J892" i="4"/>
  <c r="R892" i="4"/>
  <c r="J888" i="4"/>
  <c r="R888" i="4"/>
  <c r="J884" i="4"/>
  <c r="R884" i="4"/>
  <c r="J880" i="4"/>
  <c r="R880" i="4"/>
  <c r="J876" i="4"/>
  <c r="R876" i="4"/>
  <c r="J872" i="4"/>
  <c r="R872" i="4"/>
  <c r="J868" i="4"/>
  <c r="R868" i="4"/>
  <c r="J864" i="4"/>
  <c r="R864" i="4"/>
  <c r="J860" i="4"/>
  <c r="R860" i="4"/>
  <c r="J856" i="4"/>
  <c r="R856" i="4"/>
  <c r="J852" i="4"/>
  <c r="R852" i="4"/>
  <c r="J848" i="4"/>
  <c r="R848" i="4"/>
  <c r="J844" i="4"/>
  <c r="R844" i="4"/>
  <c r="J840" i="4"/>
  <c r="R840" i="4"/>
  <c r="J836" i="4"/>
  <c r="R836" i="4"/>
  <c r="J832" i="4"/>
  <c r="R832" i="4"/>
  <c r="J828" i="4"/>
  <c r="R828" i="4"/>
  <c r="J824" i="4"/>
  <c r="R824" i="4"/>
  <c r="J820" i="4"/>
  <c r="R820" i="4"/>
  <c r="J816" i="4"/>
  <c r="R816" i="4"/>
  <c r="J812" i="4"/>
  <c r="R812" i="4"/>
  <c r="J808" i="4"/>
  <c r="R808" i="4"/>
  <c r="J804" i="4"/>
  <c r="R804" i="4"/>
  <c r="J800" i="4"/>
  <c r="R800" i="4"/>
  <c r="J796" i="4"/>
  <c r="R796" i="4"/>
  <c r="J792" i="4"/>
  <c r="R792" i="4"/>
  <c r="J788" i="4"/>
  <c r="R788" i="4"/>
  <c r="J784" i="4"/>
  <c r="R784" i="4"/>
  <c r="J780" i="4"/>
  <c r="R780" i="4"/>
  <c r="J776" i="4"/>
  <c r="R776" i="4"/>
  <c r="J772" i="4"/>
  <c r="R772" i="4"/>
  <c r="J768" i="4"/>
  <c r="R768" i="4"/>
  <c r="J764" i="4"/>
  <c r="R764" i="4"/>
  <c r="J760" i="4"/>
  <c r="R760" i="4"/>
  <c r="J756" i="4"/>
  <c r="R756" i="4"/>
  <c r="J752" i="4"/>
  <c r="R752" i="4"/>
  <c r="J748" i="4"/>
  <c r="R748" i="4"/>
  <c r="J744" i="4"/>
  <c r="R744" i="4"/>
  <c r="J740" i="4"/>
  <c r="R740" i="4"/>
  <c r="J736" i="4"/>
  <c r="R736" i="4"/>
  <c r="J732" i="4"/>
  <c r="R732" i="4"/>
  <c r="J728" i="4"/>
  <c r="R728" i="4"/>
  <c r="J724" i="4"/>
  <c r="R724" i="4"/>
  <c r="J720" i="4"/>
  <c r="R720" i="4"/>
  <c r="J716" i="4"/>
  <c r="R716" i="4"/>
  <c r="J712" i="4"/>
  <c r="R712" i="4"/>
  <c r="J708" i="4"/>
  <c r="R708" i="4"/>
  <c r="J704" i="4"/>
  <c r="R704" i="4"/>
  <c r="J700" i="4"/>
  <c r="R700" i="4"/>
  <c r="J696" i="4"/>
  <c r="R696" i="4"/>
  <c r="J692" i="4"/>
  <c r="R692" i="4"/>
  <c r="J688" i="4"/>
  <c r="R688" i="4"/>
  <c r="J684" i="4"/>
  <c r="R684" i="4"/>
  <c r="J680" i="4"/>
  <c r="R680" i="4"/>
  <c r="J676" i="4"/>
  <c r="R676" i="4"/>
  <c r="J672" i="4"/>
  <c r="R672" i="4"/>
  <c r="J668" i="4"/>
  <c r="R668" i="4"/>
  <c r="J664" i="4"/>
  <c r="R664" i="4"/>
  <c r="J660" i="4"/>
  <c r="R660" i="4"/>
  <c r="J656" i="4"/>
  <c r="R656" i="4"/>
  <c r="J652" i="4"/>
  <c r="R652" i="4"/>
  <c r="J648" i="4"/>
  <c r="R648" i="4"/>
  <c r="J644" i="4"/>
  <c r="R644" i="4"/>
  <c r="J640" i="4"/>
  <c r="R640" i="4"/>
  <c r="J636" i="4"/>
  <c r="R636" i="4"/>
  <c r="J632" i="4"/>
  <c r="R632" i="4"/>
  <c r="J628" i="4"/>
  <c r="R628" i="4"/>
  <c r="J624" i="4"/>
  <c r="R624" i="4"/>
  <c r="J620" i="4"/>
  <c r="R620" i="4"/>
  <c r="J616" i="4"/>
  <c r="R616" i="4"/>
  <c r="J612" i="4"/>
  <c r="R612" i="4"/>
  <c r="J608" i="4"/>
  <c r="R608" i="4"/>
  <c r="J604" i="4"/>
  <c r="R604" i="4"/>
  <c r="J600" i="4"/>
  <c r="R600" i="4"/>
  <c r="J596" i="4"/>
  <c r="R596" i="4"/>
  <c r="J592" i="4"/>
  <c r="R592" i="4"/>
  <c r="J588" i="4"/>
  <c r="R588" i="4"/>
  <c r="J584" i="4"/>
  <c r="R584" i="4"/>
  <c r="J580" i="4"/>
  <c r="R580" i="4"/>
  <c r="J576" i="4"/>
  <c r="R576" i="4"/>
  <c r="J572" i="4"/>
  <c r="R572" i="4"/>
  <c r="J568" i="4"/>
  <c r="R568" i="4"/>
  <c r="J564" i="4"/>
  <c r="R564" i="4"/>
  <c r="J560" i="4"/>
  <c r="R560" i="4"/>
  <c r="J556" i="4"/>
  <c r="R556" i="4"/>
  <c r="J552" i="4"/>
  <c r="R552" i="4"/>
  <c r="J548" i="4"/>
  <c r="R548" i="4"/>
  <c r="J544" i="4"/>
  <c r="R544" i="4"/>
  <c r="J540" i="4"/>
  <c r="R540" i="4"/>
  <c r="J536" i="4"/>
  <c r="R536" i="4"/>
  <c r="J532" i="4"/>
  <c r="R532" i="4"/>
  <c r="J528" i="4"/>
  <c r="R528" i="4"/>
  <c r="J524" i="4"/>
  <c r="R524" i="4"/>
  <c r="J520" i="4"/>
  <c r="R520" i="4"/>
  <c r="J516" i="4"/>
  <c r="R516" i="4"/>
  <c r="J512" i="4"/>
  <c r="R512" i="4"/>
  <c r="J508" i="4"/>
  <c r="R508" i="4"/>
  <c r="J504" i="4"/>
  <c r="R504" i="4"/>
  <c r="J500" i="4"/>
  <c r="R500" i="4"/>
  <c r="J496" i="4"/>
  <c r="R496" i="4"/>
  <c r="J492" i="4"/>
  <c r="R492" i="4"/>
  <c r="J488" i="4"/>
  <c r="R488" i="4"/>
  <c r="J484" i="4"/>
  <c r="R484" i="4"/>
  <c r="J480" i="4"/>
  <c r="R480" i="4"/>
  <c r="J476" i="4"/>
  <c r="R476" i="4"/>
  <c r="J472" i="4"/>
  <c r="R472" i="4"/>
  <c r="J468" i="4"/>
  <c r="R468" i="4"/>
  <c r="J464" i="4"/>
  <c r="R464" i="4"/>
  <c r="J460" i="4"/>
  <c r="R460" i="4"/>
  <c r="J456" i="4"/>
  <c r="R456" i="4"/>
  <c r="J452" i="4"/>
  <c r="R452" i="4"/>
  <c r="J448" i="4"/>
  <c r="R448" i="4"/>
  <c r="J444" i="4"/>
  <c r="R444" i="4"/>
  <c r="J440" i="4"/>
  <c r="R440" i="4"/>
  <c r="J436" i="4"/>
  <c r="R436" i="4"/>
  <c r="J432" i="4"/>
  <c r="R432" i="4"/>
  <c r="J428" i="4"/>
  <c r="R428" i="4"/>
  <c r="J424" i="4"/>
  <c r="R424" i="4"/>
  <c r="J420" i="4"/>
  <c r="R420" i="4"/>
  <c r="J416" i="4"/>
  <c r="R416" i="4"/>
  <c r="J412" i="4"/>
  <c r="R412" i="4"/>
  <c r="J408" i="4"/>
  <c r="R408" i="4"/>
  <c r="J404" i="4"/>
  <c r="R404" i="4"/>
  <c r="J400" i="4"/>
  <c r="R400" i="4"/>
  <c r="J396" i="4"/>
  <c r="R396" i="4"/>
  <c r="J392" i="4"/>
  <c r="R392" i="4"/>
  <c r="J388" i="4"/>
  <c r="R388" i="4"/>
  <c r="J384" i="4"/>
  <c r="R384" i="4"/>
  <c r="J380" i="4"/>
  <c r="R380" i="4"/>
  <c r="J376" i="4"/>
  <c r="R376" i="4"/>
  <c r="J372" i="4"/>
  <c r="R372" i="4"/>
  <c r="J368" i="4"/>
  <c r="R368" i="4"/>
  <c r="J364" i="4"/>
  <c r="R364" i="4"/>
  <c r="J360" i="4"/>
  <c r="R360" i="4"/>
  <c r="J356" i="4"/>
  <c r="R356" i="4"/>
  <c r="J352" i="4"/>
  <c r="R352" i="4"/>
  <c r="J348" i="4"/>
  <c r="R348" i="4"/>
  <c r="J344" i="4"/>
  <c r="R344" i="4"/>
  <c r="J340" i="4"/>
  <c r="R340" i="4"/>
  <c r="J336" i="4"/>
  <c r="R336" i="4"/>
  <c r="J332" i="4"/>
  <c r="R332" i="4"/>
  <c r="J328" i="4"/>
  <c r="R328" i="4"/>
  <c r="J324" i="4"/>
  <c r="R324" i="4"/>
  <c r="J320" i="4"/>
  <c r="R320" i="4"/>
  <c r="J316" i="4"/>
  <c r="R316" i="4"/>
  <c r="J312" i="4"/>
  <c r="R312" i="4"/>
  <c r="J308" i="4"/>
  <c r="R308" i="4"/>
  <c r="J304" i="4"/>
  <c r="R304" i="4"/>
  <c r="J300" i="4"/>
  <c r="R300" i="4"/>
  <c r="J296" i="4"/>
  <c r="R296" i="4"/>
  <c r="J292" i="4"/>
  <c r="R292" i="4"/>
  <c r="J288" i="4"/>
  <c r="R288" i="4"/>
  <c r="J284" i="4"/>
  <c r="R284" i="4"/>
  <c r="J280" i="4"/>
  <c r="R280" i="4"/>
  <c r="J276" i="4"/>
  <c r="R276" i="4"/>
  <c r="J272" i="4"/>
  <c r="R272" i="4"/>
  <c r="J268" i="4"/>
  <c r="R268" i="4"/>
  <c r="J264" i="4"/>
  <c r="R264" i="4"/>
  <c r="J260" i="4"/>
  <c r="R260" i="4"/>
  <c r="J256" i="4"/>
  <c r="R256" i="4"/>
  <c r="J252" i="4"/>
  <c r="R252" i="4"/>
  <c r="J248" i="4"/>
  <c r="R248" i="4"/>
  <c r="J244" i="4"/>
  <c r="R244" i="4"/>
  <c r="J240" i="4"/>
  <c r="R240" i="4"/>
  <c r="J236" i="4"/>
  <c r="R236" i="4"/>
  <c r="J232" i="4"/>
  <c r="R232" i="4"/>
  <c r="J228" i="4"/>
  <c r="R228" i="4"/>
  <c r="J224" i="4"/>
  <c r="R224" i="4"/>
  <c r="J220" i="4"/>
  <c r="R220" i="4"/>
  <c r="J216" i="4"/>
  <c r="R216" i="4"/>
  <c r="J212" i="4"/>
  <c r="R212" i="4"/>
  <c r="J208" i="4"/>
  <c r="R208" i="4"/>
  <c r="J204" i="4"/>
  <c r="R204" i="4"/>
  <c r="J200" i="4"/>
  <c r="R200" i="4"/>
  <c r="J196" i="4"/>
  <c r="R196" i="4"/>
  <c r="J192" i="4"/>
  <c r="R192" i="4"/>
  <c r="J188" i="4"/>
  <c r="R188" i="4"/>
  <c r="J184" i="4"/>
  <c r="R184" i="4"/>
  <c r="J180" i="4"/>
  <c r="R180" i="4"/>
  <c r="J176" i="4"/>
  <c r="R176" i="4"/>
  <c r="J172" i="4"/>
  <c r="R172" i="4"/>
  <c r="J168" i="4"/>
  <c r="R168" i="4"/>
  <c r="J164" i="4"/>
  <c r="R164" i="4"/>
  <c r="J160" i="4"/>
  <c r="R160" i="4"/>
  <c r="J156" i="4"/>
  <c r="R156" i="4"/>
  <c r="J152" i="4"/>
  <c r="R152" i="4"/>
  <c r="J148" i="4"/>
  <c r="R148" i="4"/>
  <c r="J144" i="4"/>
  <c r="R144" i="4"/>
  <c r="J140" i="4"/>
  <c r="R140" i="4"/>
  <c r="J136" i="4"/>
  <c r="R136" i="4"/>
  <c r="J132" i="4"/>
  <c r="R132" i="4"/>
  <c r="J128" i="4"/>
  <c r="R128" i="4"/>
  <c r="J124" i="4"/>
  <c r="R124" i="4"/>
  <c r="J120" i="4"/>
  <c r="R120" i="4"/>
  <c r="J116" i="4"/>
  <c r="R116" i="4"/>
  <c r="J112" i="4"/>
  <c r="R112" i="4"/>
  <c r="J108" i="4"/>
  <c r="R108" i="4"/>
  <c r="J104" i="4"/>
  <c r="R104" i="4"/>
  <c r="J100" i="4"/>
  <c r="R100" i="4"/>
  <c r="J96" i="4"/>
  <c r="R96" i="4"/>
  <c r="J92" i="4"/>
  <c r="R92" i="4"/>
  <c r="J88" i="4"/>
  <c r="R88" i="4"/>
  <c r="J84" i="4"/>
  <c r="R84" i="4"/>
  <c r="J80" i="4"/>
  <c r="R80" i="4"/>
  <c r="J76" i="4"/>
  <c r="R76" i="4"/>
  <c r="J72" i="4"/>
  <c r="R72" i="4"/>
  <c r="J68" i="4"/>
  <c r="R68" i="4"/>
  <c r="J64" i="4"/>
  <c r="R64" i="4"/>
  <c r="J60" i="4"/>
  <c r="R60" i="4"/>
  <c r="J56" i="4"/>
  <c r="R56" i="4"/>
  <c r="J52" i="4"/>
  <c r="R52" i="4"/>
  <c r="J48" i="4"/>
  <c r="R48" i="4"/>
  <c r="J44" i="4"/>
  <c r="R44" i="4"/>
  <c r="J40" i="4"/>
  <c r="R40" i="4"/>
  <c r="J36" i="4"/>
  <c r="R36" i="4"/>
  <c r="J32" i="4"/>
  <c r="R32" i="4"/>
  <c r="J28" i="4"/>
  <c r="R28" i="4"/>
  <c r="J24" i="4"/>
  <c r="R24" i="4"/>
  <c r="J20" i="4"/>
  <c r="R20" i="4"/>
  <c r="J16" i="4"/>
  <c r="R16" i="4"/>
  <c r="J12" i="4"/>
  <c r="R12" i="4"/>
  <c r="J8" i="4"/>
  <c r="R8" i="4"/>
  <c r="J4" i="4"/>
  <c r="R4" i="4"/>
  <c r="J8175" i="4"/>
  <c r="R8175" i="4"/>
  <c r="J8171" i="4"/>
  <c r="R8171" i="4"/>
  <c r="J8167" i="4"/>
  <c r="R8167" i="4"/>
  <c r="J8163" i="4"/>
  <c r="R8163" i="4"/>
  <c r="J8159" i="4"/>
  <c r="R8159" i="4"/>
  <c r="J8155" i="4"/>
  <c r="R8155" i="4"/>
  <c r="J8151" i="4"/>
  <c r="R8151" i="4"/>
  <c r="J8147" i="4"/>
  <c r="R8147" i="4"/>
  <c r="J8143" i="4"/>
  <c r="R8143" i="4"/>
  <c r="J8139" i="4"/>
  <c r="R8139" i="4"/>
  <c r="J8135" i="4"/>
  <c r="R8135" i="4"/>
  <c r="J8131" i="4"/>
  <c r="R8131" i="4"/>
  <c r="J8127" i="4"/>
  <c r="R8127" i="4"/>
  <c r="J8123" i="4"/>
  <c r="R8123" i="4"/>
  <c r="J8119" i="4"/>
  <c r="R8119" i="4"/>
  <c r="J8115" i="4"/>
  <c r="R8115" i="4"/>
  <c r="J8111" i="4"/>
  <c r="R8111" i="4"/>
  <c r="J8107" i="4"/>
  <c r="R8107" i="4"/>
  <c r="J8103" i="4"/>
  <c r="R8103" i="4"/>
  <c r="J8099" i="4"/>
  <c r="R8099" i="4"/>
  <c r="J8095" i="4"/>
  <c r="R8095" i="4"/>
  <c r="J8091" i="4"/>
  <c r="R8091" i="4"/>
  <c r="J8087" i="4"/>
  <c r="R8087" i="4"/>
  <c r="J8083" i="4"/>
  <c r="R8083" i="4"/>
  <c r="J8079" i="4"/>
  <c r="R8079" i="4"/>
  <c r="J8075" i="4"/>
  <c r="R8075" i="4"/>
  <c r="J8071" i="4"/>
  <c r="R8071" i="4"/>
  <c r="J8067" i="4"/>
  <c r="R8067" i="4"/>
  <c r="J8063" i="4"/>
  <c r="R8063" i="4"/>
  <c r="J8059" i="4"/>
  <c r="R8059" i="4"/>
  <c r="J8055" i="4"/>
  <c r="R8055" i="4"/>
  <c r="J8051" i="4"/>
  <c r="R8051" i="4"/>
  <c r="J8047" i="4"/>
  <c r="R8047" i="4"/>
  <c r="J8043" i="4"/>
  <c r="R8043" i="4"/>
  <c r="J8039" i="4"/>
  <c r="R8039" i="4"/>
  <c r="J8035" i="4"/>
  <c r="R8035" i="4"/>
  <c r="J8031" i="4"/>
  <c r="R8031" i="4"/>
  <c r="J8027" i="4"/>
  <c r="R8027" i="4"/>
  <c r="J8023" i="4"/>
  <c r="R8023" i="4"/>
  <c r="J8019" i="4"/>
  <c r="R8019" i="4"/>
  <c r="J8015" i="4"/>
  <c r="R8015" i="4"/>
  <c r="J8011" i="4"/>
  <c r="R8011" i="4"/>
  <c r="J8007" i="4"/>
  <c r="R8007" i="4"/>
  <c r="J8003" i="4"/>
  <c r="R8003" i="4"/>
  <c r="J7999" i="4"/>
  <c r="R7999" i="4"/>
  <c r="J7995" i="4"/>
  <c r="R7995" i="4"/>
  <c r="J7991" i="4"/>
  <c r="R7991" i="4"/>
  <c r="J7987" i="4"/>
  <c r="R7987" i="4"/>
  <c r="J7983" i="4"/>
  <c r="R7983" i="4"/>
  <c r="J7979" i="4"/>
  <c r="R7979" i="4"/>
  <c r="J7975" i="4"/>
  <c r="R7975" i="4"/>
  <c r="J7971" i="4"/>
  <c r="R7971" i="4"/>
  <c r="J7967" i="4"/>
  <c r="R7967" i="4"/>
  <c r="J7963" i="4"/>
  <c r="R7963" i="4"/>
  <c r="J7959" i="4"/>
  <c r="R7959" i="4"/>
  <c r="J7955" i="4"/>
  <c r="R7955" i="4"/>
  <c r="J7951" i="4"/>
  <c r="R7951" i="4"/>
  <c r="J7947" i="4"/>
  <c r="R7947" i="4"/>
  <c r="J7943" i="4"/>
  <c r="R7943" i="4"/>
  <c r="J7939" i="4"/>
  <c r="R7939" i="4"/>
  <c r="J7935" i="4"/>
  <c r="R7935" i="4"/>
  <c r="J7931" i="4"/>
  <c r="R7931" i="4"/>
  <c r="J7927" i="4"/>
  <c r="R7927" i="4"/>
  <c r="J7923" i="4"/>
  <c r="R7923" i="4"/>
  <c r="J7919" i="4"/>
  <c r="R7919" i="4"/>
  <c r="J7915" i="4"/>
  <c r="R7915" i="4"/>
  <c r="J7911" i="4"/>
  <c r="R7911" i="4"/>
  <c r="J7907" i="4"/>
  <c r="R7907" i="4"/>
  <c r="J7903" i="4"/>
  <c r="R7903" i="4"/>
  <c r="J7899" i="4"/>
  <c r="R7899" i="4"/>
  <c r="J7895" i="4"/>
  <c r="R7895" i="4"/>
  <c r="J7891" i="4"/>
  <c r="R7891" i="4"/>
  <c r="J7887" i="4"/>
  <c r="R7887" i="4"/>
  <c r="J7883" i="4"/>
  <c r="R7883" i="4"/>
  <c r="J7879" i="4"/>
  <c r="R7879" i="4"/>
  <c r="J7875" i="4"/>
  <c r="R7875" i="4"/>
  <c r="J7871" i="4"/>
  <c r="R7871" i="4"/>
  <c r="J7867" i="4"/>
  <c r="R7867" i="4"/>
  <c r="J7863" i="4"/>
  <c r="R7863" i="4"/>
  <c r="J7859" i="4"/>
  <c r="R7859" i="4"/>
  <c r="J7855" i="4"/>
  <c r="R7855" i="4"/>
  <c r="J7851" i="4"/>
  <c r="R7851" i="4"/>
  <c r="J7847" i="4"/>
  <c r="R7847" i="4"/>
  <c r="J7843" i="4"/>
  <c r="R7843" i="4"/>
  <c r="J7839" i="4"/>
  <c r="R7839" i="4"/>
  <c r="J7835" i="4"/>
  <c r="R7835" i="4"/>
  <c r="J7831" i="4"/>
  <c r="R7831" i="4"/>
  <c r="J7827" i="4"/>
  <c r="R7827" i="4"/>
  <c r="J7823" i="4"/>
  <c r="R7823" i="4"/>
  <c r="J7819" i="4"/>
  <c r="R7819" i="4"/>
  <c r="J7815" i="4"/>
  <c r="R7815" i="4"/>
  <c r="J7811" i="4"/>
  <c r="R7811" i="4"/>
  <c r="J7807" i="4"/>
  <c r="R7807" i="4"/>
  <c r="J7803" i="4"/>
  <c r="R7803" i="4"/>
  <c r="J7799" i="4"/>
  <c r="R7799" i="4"/>
  <c r="J7795" i="4"/>
  <c r="R7795" i="4"/>
  <c r="J7791" i="4"/>
  <c r="R7791" i="4"/>
  <c r="J7787" i="4"/>
  <c r="R7787" i="4"/>
  <c r="J7783" i="4"/>
  <c r="R7783" i="4"/>
  <c r="J7779" i="4"/>
  <c r="R7779" i="4"/>
  <c r="J7775" i="4"/>
  <c r="R7775" i="4"/>
  <c r="J7771" i="4"/>
  <c r="R7771" i="4"/>
  <c r="J7767" i="4"/>
  <c r="R7767" i="4"/>
  <c r="J7763" i="4"/>
  <c r="R7763" i="4"/>
  <c r="J7759" i="4"/>
  <c r="R7759" i="4"/>
  <c r="J7755" i="4"/>
  <c r="R7755" i="4"/>
  <c r="J7751" i="4"/>
  <c r="R7751" i="4"/>
  <c r="J7747" i="4"/>
  <c r="R7747" i="4"/>
  <c r="J7743" i="4"/>
  <c r="R7743" i="4"/>
  <c r="J7739" i="4"/>
  <c r="R7739" i="4"/>
  <c r="J7735" i="4"/>
  <c r="R7735" i="4"/>
  <c r="J7731" i="4"/>
  <c r="R7731" i="4"/>
  <c r="J7727" i="4"/>
  <c r="R7727" i="4"/>
  <c r="J7723" i="4"/>
  <c r="R7723" i="4"/>
  <c r="J7719" i="4"/>
  <c r="R7719" i="4"/>
  <c r="J7715" i="4"/>
  <c r="R7715" i="4"/>
  <c r="J7711" i="4"/>
  <c r="R7711" i="4"/>
  <c r="J7707" i="4"/>
  <c r="R7707" i="4"/>
  <c r="J7703" i="4"/>
  <c r="R7703" i="4"/>
  <c r="J7699" i="4"/>
  <c r="R7699" i="4"/>
  <c r="J7695" i="4"/>
  <c r="R7695" i="4"/>
  <c r="J7691" i="4"/>
  <c r="R7691" i="4"/>
  <c r="J7687" i="4"/>
  <c r="R7687" i="4"/>
  <c r="J7683" i="4"/>
  <c r="R7683" i="4"/>
  <c r="J7679" i="4"/>
  <c r="R7679" i="4"/>
  <c r="J7675" i="4"/>
  <c r="R7675" i="4"/>
  <c r="J7671" i="4"/>
  <c r="R7671" i="4"/>
  <c r="J7667" i="4"/>
  <c r="R7667" i="4"/>
  <c r="J7663" i="4"/>
  <c r="R7663" i="4"/>
  <c r="J7659" i="4"/>
  <c r="R7659" i="4"/>
  <c r="J7655" i="4"/>
  <c r="R7655" i="4"/>
  <c r="J7651" i="4"/>
  <c r="R7651" i="4"/>
  <c r="J7647" i="4"/>
  <c r="R7647" i="4"/>
  <c r="J7643" i="4"/>
  <c r="R7643" i="4"/>
  <c r="J7639" i="4"/>
  <c r="R7639" i="4"/>
  <c r="J7635" i="4"/>
  <c r="R7635" i="4"/>
  <c r="J7631" i="4"/>
  <c r="R7631" i="4"/>
  <c r="J7627" i="4"/>
  <c r="R7627" i="4"/>
  <c r="J7623" i="4"/>
  <c r="R7623" i="4"/>
  <c r="J7619" i="4"/>
  <c r="R7619" i="4"/>
  <c r="J7615" i="4"/>
  <c r="R7615" i="4"/>
  <c r="J7611" i="4"/>
  <c r="R7611" i="4"/>
  <c r="J7607" i="4"/>
  <c r="R7607" i="4"/>
  <c r="J7603" i="4"/>
  <c r="R7603" i="4"/>
  <c r="J7599" i="4"/>
  <c r="R7599" i="4"/>
  <c r="J7595" i="4"/>
  <c r="R7595" i="4"/>
  <c r="J7591" i="4"/>
  <c r="R7591" i="4"/>
  <c r="J7587" i="4"/>
  <c r="R7587" i="4"/>
  <c r="J7583" i="4"/>
  <c r="R7583" i="4"/>
  <c r="J7579" i="4"/>
  <c r="R7579" i="4"/>
  <c r="J7575" i="4"/>
  <c r="R7575" i="4"/>
  <c r="J7571" i="4"/>
  <c r="R7571" i="4"/>
  <c r="J7567" i="4"/>
  <c r="R7567" i="4"/>
  <c r="J7563" i="4"/>
  <c r="R7563" i="4"/>
  <c r="J7559" i="4"/>
  <c r="R7559" i="4"/>
  <c r="J7555" i="4"/>
  <c r="R7555" i="4"/>
  <c r="J7551" i="4"/>
  <c r="R7551" i="4"/>
  <c r="J7547" i="4"/>
  <c r="R7547" i="4"/>
  <c r="J7543" i="4"/>
  <c r="R7543" i="4"/>
  <c r="J7539" i="4"/>
  <c r="R7539" i="4"/>
  <c r="J7535" i="4"/>
  <c r="R7535" i="4"/>
  <c r="J7531" i="4"/>
  <c r="R7531" i="4"/>
  <c r="J7527" i="4"/>
  <c r="R7527" i="4"/>
  <c r="J7523" i="4"/>
  <c r="R7523" i="4"/>
  <c r="J7519" i="4"/>
  <c r="R7519" i="4"/>
  <c r="J7515" i="4"/>
  <c r="R7515" i="4"/>
  <c r="J7511" i="4"/>
  <c r="R7511" i="4"/>
  <c r="J7507" i="4"/>
  <c r="R7507" i="4"/>
  <c r="J7503" i="4"/>
  <c r="R7503" i="4"/>
  <c r="J7499" i="4"/>
  <c r="R7499" i="4"/>
  <c r="J7495" i="4"/>
  <c r="R7495" i="4"/>
  <c r="J7491" i="4"/>
  <c r="R7491" i="4"/>
  <c r="J7487" i="4"/>
  <c r="R7487" i="4"/>
  <c r="J7483" i="4"/>
  <c r="R7483" i="4"/>
  <c r="J7479" i="4"/>
  <c r="R7479" i="4"/>
  <c r="J7475" i="4"/>
  <c r="R7475" i="4"/>
  <c r="J7471" i="4"/>
  <c r="R7471" i="4"/>
  <c r="J7467" i="4"/>
  <c r="R7467" i="4"/>
  <c r="J7463" i="4"/>
  <c r="R7463" i="4"/>
  <c r="J7459" i="4"/>
  <c r="R7459" i="4"/>
  <c r="J7455" i="4"/>
  <c r="R7455" i="4"/>
  <c r="J7451" i="4"/>
  <c r="R7451" i="4"/>
  <c r="J7447" i="4"/>
  <c r="R7447" i="4"/>
  <c r="J7443" i="4"/>
  <c r="R7443" i="4"/>
  <c r="J7439" i="4"/>
  <c r="R7439" i="4"/>
  <c r="J7435" i="4"/>
  <c r="R7435" i="4"/>
  <c r="J7431" i="4"/>
  <c r="R7431" i="4"/>
  <c r="J7427" i="4"/>
  <c r="R7427" i="4"/>
  <c r="J7423" i="4"/>
  <c r="R7423" i="4"/>
  <c r="J7419" i="4"/>
  <c r="R7419" i="4"/>
  <c r="J7415" i="4"/>
  <c r="R7415" i="4"/>
  <c r="J7411" i="4"/>
  <c r="R7411" i="4"/>
  <c r="J7407" i="4"/>
  <c r="R7407" i="4"/>
  <c r="J7403" i="4"/>
  <c r="R7403" i="4"/>
  <c r="J7399" i="4"/>
  <c r="R7399" i="4"/>
  <c r="J7395" i="4"/>
  <c r="R7395" i="4"/>
  <c r="J7391" i="4"/>
  <c r="R7391" i="4"/>
  <c r="J7387" i="4"/>
  <c r="R7387" i="4"/>
  <c r="J7383" i="4"/>
  <c r="R7383" i="4"/>
  <c r="J7379" i="4"/>
  <c r="R7379" i="4"/>
  <c r="J7375" i="4"/>
  <c r="R7375" i="4"/>
  <c r="J7371" i="4"/>
  <c r="R7371" i="4"/>
  <c r="J7367" i="4"/>
  <c r="R7367" i="4"/>
  <c r="J7363" i="4"/>
  <c r="R7363" i="4"/>
  <c r="J7359" i="4"/>
  <c r="R7359" i="4"/>
  <c r="J7355" i="4"/>
  <c r="R7355" i="4"/>
  <c r="J7351" i="4"/>
  <c r="R7351" i="4"/>
  <c r="J7347" i="4"/>
  <c r="R7347" i="4"/>
  <c r="J7343" i="4"/>
  <c r="R7343" i="4"/>
  <c r="J7339" i="4"/>
  <c r="R7339" i="4"/>
  <c r="J7335" i="4"/>
  <c r="R7335" i="4"/>
  <c r="J7331" i="4"/>
  <c r="R7331" i="4"/>
  <c r="J7327" i="4"/>
  <c r="R7327" i="4"/>
  <c r="J7323" i="4"/>
  <c r="R7323" i="4"/>
  <c r="J7319" i="4"/>
  <c r="R7319" i="4"/>
  <c r="J7315" i="4"/>
  <c r="R7315" i="4"/>
  <c r="J7311" i="4"/>
  <c r="R7311" i="4"/>
  <c r="J7307" i="4"/>
  <c r="R7307" i="4"/>
  <c r="J7303" i="4"/>
  <c r="R7303" i="4"/>
  <c r="J7299" i="4"/>
  <c r="R7299" i="4"/>
  <c r="J7295" i="4"/>
  <c r="R7295" i="4"/>
  <c r="J7291" i="4"/>
  <c r="R7291" i="4"/>
  <c r="J7287" i="4"/>
  <c r="R7287" i="4"/>
  <c r="J7283" i="4"/>
  <c r="R7283" i="4"/>
  <c r="J7279" i="4"/>
  <c r="R7279" i="4"/>
  <c r="J7275" i="4"/>
  <c r="R7275" i="4"/>
  <c r="J7271" i="4"/>
  <c r="R7271" i="4"/>
  <c r="J7267" i="4"/>
  <c r="R7267" i="4"/>
  <c r="J7263" i="4"/>
  <c r="R7263" i="4"/>
  <c r="J7259" i="4"/>
  <c r="R7259" i="4"/>
  <c r="J7255" i="4"/>
  <c r="R7255" i="4"/>
  <c r="J7251" i="4"/>
  <c r="R7251" i="4"/>
  <c r="J7247" i="4"/>
  <c r="R7247" i="4"/>
  <c r="J7243" i="4"/>
  <c r="R7243" i="4"/>
  <c r="J7239" i="4"/>
  <c r="R7239" i="4"/>
  <c r="J7235" i="4"/>
  <c r="R7235" i="4"/>
  <c r="J7231" i="4"/>
  <c r="R7231" i="4"/>
  <c r="J7227" i="4"/>
  <c r="R7227" i="4"/>
  <c r="J7223" i="4"/>
  <c r="R7223" i="4"/>
  <c r="J7219" i="4"/>
  <c r="R7219" i="4"/>
  <c r="J7215" i="4"/>
  <c r="R7215" i="4"/>
  <c r="J7211" i="4"/>
  <c r="R7211" i="4"/>
  <c r="J7207" i="4"/>
  <c r="R7207" i="4"/>
  <c r="J7203" i="4"/>
  <c r="R7203" i="4"/>
  <c r="J7199" i="4"/>
  <c r="R7199" i="4"/>
  <c r="J7195" i="4"/>
  <c r="R7195" i="4"/>
  <c r="J7191" i="4"/>
  <c r="R7191" i="4"/>
  <c r="J7187" i="4"/>
  <c r="R7187" i="4"/>
  <c r="J7183" i="4"/>
  <c r="R7183" i="4"/>
  <c r="J7179" i="4"/>
  <c r="R7179" i="4"/>
  <c r="J7175" i="4"/>
  <c r="R7175" i="4"/>
  <c r="J7171" i="4"/>
  <c r="R7171" i="4"/>
  <c r="J7167" i="4"/>
  <c r="R7167" i="4"/>
  <c r="J7163" i="4"/>
  <c r="R7163" i="4"/>
  <c r="J7159" i="4"/>
  <c r="R7159" i="4"/>
  <c r="J7155" i="4"/>
  <c r="R7155" i="4"/>
  <c r="J7151" i="4"/>
  <c r="R7151" i="4"/>
  <c r="J7147" i="4"/>
  <c r="R7147" i="4"/>
  <c r="J7143" i="4"/>
  <c r="R7143" i="4"/>
  <c r="J7139" i="4"/>
  <c r="R7139" i="4"/>
  <c r="J7135" i="4"/>
  <c r="R7135" i="4"/>
  <c r="J7131" i="4"/>
  <c r="R7131" i="4"/>
  <c r="J7127" i="4"/>
  <c r="R7127" i="4"/>
  <c r="J7123" i="4"/>
  <c r="R7123" i="4"/>
  <c r="J7119" i="4"/>
  <c r="R7119" i="4"/>
  <c r="J7115" i="4"/>
  <c r="R7115" i="4"/>
  <c r="J7111" i="4"/>
  <c r="R7111" i="4"/>
  <c r="J7107" i="4"/>
  <c r="R7107" i="4"/>
  <c r="J7103" i="4"/>
  <c r="R7103" i="4"/>
  <c r="J7099" i="4"/>
  <c r="R7099" i="4"/>
  <c r="J7095" i="4"/>
  <c r="R7095" i="4"/>
  <c r="J7091" i="4"/>
  <c r="R7091" i="4"/>
  <c r="J7087" i="4"/>
  <c r="R7087" i="4"/>
  <c r="J7083" i="4"/>
  <c r="R7083" i="4"/>
  <c r="J7079" i="4"/>
  <c r="R7079" i="4"/>
  <c r="J7075" i="4"/>
  <c r="R7075" i="4"/>
  <c r="J7071" i="4"/>
  <c r="R7071" i="4"/>
  <c r="J7067" i="4"/>
  <c r="R7067" i="4"/>
  <c r="J7063" i="4"/>
  <c r="R7063" i="4"/>
  <c r="J7059" i="4"/>
  <c r="R7059" i="4"/>
  <c r="J7055" i="4"/>
  <c r="R7055" i="4"/>
  <c r="J7051" i="4"/>
  <c r="R7051" i="4"/>
  <c r="J7047" i="4"/>
  <c r="R7047" i="4"/>
  <c r="J7043" i="4"/>
  <c r="R7043" i="4"/>
  <c r="J7039" i="4"/>
  <c r="R7039" i="4"/>
  <c r="J7035" i="4"/>
  <c r="R7035" i="4"/>
  <c r="J7031" i="4"/>
  <c r="R7031" i="4"/>
  <c r="J7027" i="4"/>
  <c r="R7027" i="4"/>
  <c r="J7023" i="4"/>
  <c r="R7023" i="4"/>
  <c r="J7019" i="4"/>
  <c r="R7019" i="4"/>
  <c r="J7015" i="4"/>
  <c r="R7015" i="4"/>
  <c r="J7011" i="4"/>
  <c r="R7011" i="4"/>
  <c r="J7007" i="4"/>
  <c r="R7007" i="4"/>
  <c r="J7003" i="4"/>
  <c r="R7003" i="4"/>
  <c r="J6999" i="4"/>
  <c r="R6999" i="4"/>
  <c r="J6995" i="4"/>
  <c r="R6995" i="4"/>
  <c r="J6991" i="4"/>
  <c r="R6991" i="4"/>
  <c r="J6987" i="4"/>
  <c r="R6987" i="4"/>
  <c r="J6983" i="4"/>
  <c r="R6983" i="4"/>
  <c r="J6979" i="4"/>
  <c r="R6979" i="4"/>
  <c r="J6975" i="4"/>
  <c r="R6975" i="4"/>
  <c r="J6971" i="4"/>
  <c r="R6971" i="4"/>
  <c r="J6967" i="4"/>
  <c r="R6967" i="4"/>
  <c r="J6963" i="4"/>
  <c r="R6963" i="4"/>
  <c r="J6959" i="4"/>
  <c r="R6959" i="4"/>
  <c r="J6955" i="4"/>
  <c r="R6955" i="4"/>
  <c r="J6951" i="4"/>
  <c r="R6951" i="4"/>
  <c r="J6947" i="4"/>
  <c r="R6947" i="4"/>
  <c r="J6943" i="4"/>
  <c r="R6943" i="4"/>
  <c r="J6939" i="4"/>
  <c r="R6939" i="4"/>
  <c r="J6935" i="4"/>
  <c r="R6935" i="4"/>
  <c r="J6931" i="4"/>
  <c r="R6931" i="4"/>
  <c r="J6927" i="4"/>
  <c r="R6927" i="4"/>
  <c r="J6923" i="4"/>
  <c r="R6923" i="4"/>
  <c r="J6919" i="4"/>
  <c r="R6919" i="4"/>
  <c r="J6915" i="4"/>
  <c r="R6915" i="4"/>
  <c r="J6911" i="4"/>
  <c r="R6911" i="4"/>
  <c r="J6907" i="4"/>
  <c r="R6907" i="4"/>
  <c r="J6903" i="4"/>
  <c r="R6903" i="4"/>
  <c r="J6899" i="4"/>
  <c r="R6899" i="4"/>
  <c r="J6895" i="4"/>
  <c r="R6895" i="4"/>
  <c r="J6891" i="4"/>
  <c r="R6891" i="4"/>
  <c r="J6887" i="4"/>
  <c r="R6887" i="4"/>
  <c r="J6883" i="4"/>
  <c r="R6883" i="4"/>
  <c r="J6879" i="4"/>
  <c r="R6879" i="4"/>
  <c r="J6875" i="4"/>
  <c r="R6875" i="4"/>
  <c r="J6871" i="4"/>
  <c r="R6871" i="4"/>
  <c r="J6867" i="4"/>
  <c r="R6867" i="4"/>
  <c r="J6863" i="4"/>
  <c r="R6863" i="4"/>
  <c r="J6859" i="4"/>
  <c r="R6859" i="4"/>
  <c r="J6855" i="4"/>
  <c r="R6855" i="4"/>
  <c r="J6851" i="4"/>
  <c r="R6851" i="4"/>
  <c r="J6847" i="4"/>
  <c r="R6847" i="4"/>
  <c r="J6843" i="4"/>
  <c r="R6843" i="4"/>
  <c r="J6839" i="4"/>
  <c r="R6839" i="4"/>
  <c r="J6835" i="4"/>
  <c r="R6835" i="4"/>
  <c r="J6831" i="4"/>
  <c r="R6831" i="4"/>
  <c r="J6827" i="4"/>
  <c r="R6827" i="4"/>
  <c r="J6823" i="4"/>
  <c r="R6823" i="4"/>
  <c r="J6819" i="4"/>
  <c r="R6819" i="4"/>
  <c r="J6815" i="4"/>
  <c r="R6815" i="4"/>
  <c r="J6811" i="4"/>
  <c r="R6811" i="4"/>
  <c r="J6807" i="4"/>
  <c r="R6807" i="4"/>
  <c r="J6803" i="4"/>
  <c r="R6803" i="4"/>
  <c r="J6799" i="4"/>
  <c r="R6799" i="4"/>
  <c r="J6795" i="4"/>
  <c r="R6795" i="4"/>
  <c r="J6791" i="4"/>
  <c r="R6791" i="4"/>
  <c r="J6787" i="4"/>
  <c r="R6787" i="4"/>
  <c r="J6783" i="4"/>
  <c r="R6783" i="4"/>
  <c r="J6779" i="4"/>
  <c r="R6779" i="4"/>
  <c r="J6775" i="4"/>
  <c r="R6775" i="4"/>
  <c r="J6771" i="4"/>
  <c r="R6771" i="4"/>
  <c r="J6767" i="4"/>
  <c r="R6767" i="4"/>
  <c r="J6763" i="4"/>
  <c r="R6763" i="4"/>
  <c r="J6759" i="4"/>
  <c r="R6759" i="4"/>
  <c r="J6755" i="4"/>
  <c r="R6755" i="4"/>
  <c r="J6751" i="4"/>
  <c r="R6751" i="4"/>
  <c r="J6747" i="4"/>
  <c r="R6747" i="4"/>
  <c r="J6743" i="4"/>
  <c r="R6743" i="4"/>
  <c r="J6739" i="4"/>
  <c r="R6739" i="4"/>
  <c r="J6735" i="4"/>
  <c r="R6735" i="4"/>
  <c r="J6731" i="4"/>
  <c r="R6731" i="4"/>
  <c r="J6727" i="4"/>
  <c r="R6727" i="4"/>
  <c r="J6723" i="4"/>
  <c r="R6723" i="4"/>
  <c r="J6719" i="4"/>
  <c r="R6719" i="4"/>
  <c r="J6715" i="4"/>
  <c r="R6715" i="4"/>
  <c r="J6711" i="4"/>
  <c r="R6711" i="4"/>
  <c r="J6707" i="4"/>
  <c r="R6707" i="4"/>
  <c r="J6703" i="4"/>
  <c r="R6703" i="4"/>
  <c r="J6699" i="4"/>
  <c r="R6699" i="4"/>
  <c r="J6695" i="4"/>
  <c r="R6695" i="4"/>
  <c r="J6691" i="4"/>
  <c r="R6691" i="4"/>
  <c r="J6687" i="4"/>
  <c r="R6687" i="4"/>
  <c r="J6683" i="4"/>
  <c r="R6683" i="4"/>
  <c r="J6679" i="4"/>
  <c r="R6679" i="4"/>
  <c r="J6675" i="4"/>
  <c r="R6675" i="4"/>
  <c r="J6671" i="4"/>
  <c r="R6671" i="4"/>
  <c r="J6667" i="4"/>
  <c r="R6667" i="4"/>
  <c r="J6663" i="4"/>
  <c r="R6663" i="4"/>
  <c r="J6659" i="4"/>
  <c r="R6659" i="4"/>
  <c r="J6655" i="4"/>
  <c r="R6655" i="4"/>
  <c r="J6651" i="4"/>
  <c r="R6651" i="4"/>
  <c r="J6647" i="4"/>
  <c r="R6647" i="4"/>
  <c r="J6643" i="4"/>
  <c r="R6643" i="4"/>
  <c r="J6639" i="4"/>
  <c r="R6639" i="4"/>
  <c r="J6635" i="4"/>
  <c r="R6635" i="4"/>
  <c r="J6631" i="4"/>
  <c r="R6631" i="4"/>
  <c r="J6627" i="4"/>
  <c r="R6627" i="4"/>
  <c r="J6623" i="4"/>
  <c r="R6623" i="4"/>
  <c r="J6619" i="4"/>
  <c r="R6619" i="4"/>
  <c r="J6615" i="4"/>
  <c r="R6615" i="4"/>
  <c r="J6611" i="4"/>
  <c r="R6611" i="4"/>
  <c r="J6607" i="4"/>
  <c r="R6607" i="4"/>
  <c r="J6603" i="4"/>
  <c r="R6603" i="4"/>
  <c r="J6599" i="4"/>
  <c r="R6599" i="4"/>
  <c r="J6595" i="4"/>
  <c r="R6595" i="4"/>
  <c r="J6591" i="4"/>
  <c r="R6591" i="4"/>
  <c r="J6587" i="4"/>
  <c r="R6587" i="4"/>
  <c r="J6583" i="4"/>
  <c r="R6583" i="4"/>
  <c r="J6579" i="4"/>
  <c r="R6579" i="4"/>
  <c r="J6575" i="4"/>
  <c r="R6575" i="4"/>
  <c r="J6571" i="4"/>
  <c r="R6571" i="4"/>
  <c r="J6567" i="4"/>
  <c r="R6567" i="4"/>
  <c r="J6563" i="4"/>
  <c r="R6563" i="4"/>
  <c r="J6559" i="4"/>
  <c r="R6559" i="4"/>
  <c r="J6555" i="4"/>
  <c r="R6555" i="4"/>
  <c r="J6551" i="4"/>
  <c r="R6551" i="4"/>
  <c r="J6547" i="4"/>
  <c r="R6547" i="4"/>
  <c r="J6543" i="4"/>
  <c r="R6543" i="4"/>
  <c r="J6539" i="4"/>
  <c r="R6539" i="4"/>
  <c r="J6535" i="4"/>
  <c r="R6535" i="4"/>
  <c r="J6531" i="4"/>
  <c r="R6531" i="4"/>
  <c r="J6527" i="4"/>
  <c r="R6527" i="4"/>
  <c r="J6523" i="4"/>
  <c r="R6523" i="4"/>
  <c r="J6519" i="4"/>
  <c r="R6519" i="4"/>
  <c r="J6515" i="4"/>
  <c r="R6515" i="4"/>
  <c r="J6511" i="4"/>
  <c r="R6511" i="4"/>
  <c r="J6507" i="4"/>
  <c r="R6507" i="4"/>
  <c r="J6503" i="4"/>
  <c r="R6503" i="4"/>
  <c r="J6499" i="4"/>
  <c r="R6499" i="4"/>
  <c r="J6495" i="4"/>
  <c r="R6495" i="4"/>
  <c r="J6491" i="4"/>
  <c r="R6491" i="4"/>
  <c r="J6487" i="4"/>
  <c r="R6487" i="4"/>
  <c r="J6483" i="4"/>
  <c r="R6483" i="4"/>
  <c r="J6479" i="4"/>
  <c r="R6479" i="4"/>
  <c r="J6475" i="4"/>
  <c r="R6475" i="4"/>
  <c r="J6471" i="4"/>
  <c r="R6471" i="4"/>
  <c r="J6467" i="4"/>
  <c r="R6467" i="4"/>
  <c r="J6463" i="4"/>
  <c r="R6463" i="4"/>
  <c r="J6459" i="4"/>
  <c r="R6459" i="4"/>
  <c r="J6455" i="4"/>
  <c r="R6455" i="4"/>
  <c r="J6451" i="4"/>
  <c r="R6451" i="4"/>
  <c r="J6447" i="4"/>
  <c r="R6447" i="4"/>
  <c r="J6443" i="4"/>
  <c r="R6443" i="4"/>
  <c r="J6439" i="4"/>
  <c r="R6439" i="4"/>
  <c r="J6435" i="4"/>
  <c r="R6435" i="4"/>
  <c r="J6431" i="4"/>
  <c r="R6431" i="4"/>
  <c r="J6427" i="4"/>
  <c r="R6427" i="4"/>
  <c r="J6423" i="4"/>
  <c r="R6423" i="4"/>
  <c r="J6419" i="4"/>
  <c r="R6419" i="4"/>
  <c r="J6415" i="4"/>
  <c r="R6415" i="4"/>
  <c r="J6411" i="4"/>
  <c r="R6411" i="4"/>
  <c r="J6407" i="4"/>
  <c r="R6407" i="4"/>
  <c r="J6403" i="4"/>
  <c r="R6403" i="4"/>
  <c r="J6399" i="4"/>
  <c r="R6399" i="4"/>
  <c r="J6395" i="4"/>
  <c r="R6395" i="4"/>
  <c r="J6391" i="4"/>
  <c r="R6391" i="4"/>
  <c r="J6387" i="4"/>
  <c r="R6387" i="4"/>
  <c r="J6383" i="4"/>
  <c r="R6383" i="4"/>
  <c r="J6379" i="4"/>
  <c r="R6379" i="4"/>
  <c r="J6375" i="4"/>
  <c r="R6375" i="4"/>
  <c r="J6371" i="4"/>
  <c r="R6371" i="4"/>
  <c r="J6367" i="4"/>
  <c r="R6367" i="4"/>
  <c r="J6363" i="4"/>
  <c r="R6363" i="4"/>
  <c r="J6359" i="4"/>
  <c r="R6359" i="4"/>
  <c r="J6355" i="4"/>
  <c r="R6355" i="4"/>
  <c r="J6351" i="4"/>
  <c r="R6351" i="4"/>
  <c r="J6347" i="4"/>
  <c r="R6347" i="4"/>
  <c r="J6343" i="4"/>
  <c r="R6343" i="4"/>
  <c r="J6339" i="4"/>
  <c r="R6339" i="4"/>
  <c r="J6335" i="4"/>
  <c r="R6335" i="4"/>
  <c r="J6331" i="4"/>
  <c r="R6331" i="4"/>
  <c r="J6327" i="4"/>
  <c r="R6327" i="4"/>
  <c r="J6323" i="4"/>
  <c r="R6323" i="4"/>
  <c r="J6319" i="4"/>
  <c r="R6319" i="4"/>
  <c r="J6315" i="4"/>
  <c r="R6315" i="4"/>
  <c r="J6311" i="4"/>
  <c r="R6311" i="4"/>
  <c r="J6307" i="4"/>
  <c r="R6307" i="4"/>
  <c r="J6303" i="4"/>
  <c r="R6303" i="4"/>
  <c r="J6299" i="4"/>
  <c r="R6299" i="4"/>
  <c r="J6295" i="4"/>
  <c r="R6295" i="4"/>
  <c r="J6291" i="4"/>
  <c r="R6291" i="4"/>
  <c r="J6287" i="4"/>
  <c r="R6287" i="4"/>
  <c r="J6283" i="4"/>
  <c r="R6283" i="4"/>
  <c r="J6279" i="4"/>
  <c r="R6279" i="4"/>
  <c r="J6275" i="4"/>
  <c r="R6275" i="4"/>
  <c r="J6271" i="4"/>
  <c r="R6271" i="4"/>
  <c r="J6267" i="4"/>
  <c r="R6267" i="4"/>
  <c r="J6263" i="4"/>
  <c r="R6263" i="4"/>
  <c r="J6259" i="4"/>
  <c r="R6259" i="4"/>
  <c r="J6255" i="4"/>
  <c r="R6255" i="4"/>
  <c r="J6251" i="4"/>
  <c r="R6251" i="4"/>
  <c r="J6247" i="4"/>
  <c r="R6247" i="4"/>
  <c r="J6243" i="4"/>
  <c r="R6243" i="4"/>
  <c r="J6239" i="4"/>
  <c r="R6239" i="4"/>
  <c r="J6235" i="4"/>
  <c r="R6235" i="4"/>
  <c r="J6231" i="4"/>
  <c r="R6231" i="4"/>
  <c r="J6227" i="4"/>
  <c r="R6227" i="4"/>
  <c r="J6223" i="4"/>
  <c r="R6223" i="4"/>
  <c r="J6219" i="4"/>
  <c r="R6219" i="4"/>
  <c r="J6215" i="4"/>
  <c r="R6215" i="4"/>
  <c r="J6211" i="4"/>
  <c r="R6211" i="4"/>
  <c r="J6207" i="4"/>
  <c r="R6207" i="4"/>
  <c r="J6203" i="4"/>
  <c r="R6203" i="4"/>
  <c r="J6199" i="4"/>
  <c r="R6199" i="4"/>
  <c r="J6195" i="4"/>
  <c r="R6195" i="4"/>
  <c r="J6191" i="4"/>
  <c r="R6191" i="4"/>
  <c r="J6187" i="4"/>
  <c r="R6187" i="4"/>
  <c r="J6183" i="4"/>
  <c r="R6183" i="4"/>
  <c r="J6179" i="4"/>
  <c r="R6179" i="4"/>
  <c r="J6175" i="4"/>
  <c r="R6175" i="4"/>
  <c r="J6171" i="4"/>
  <c r="R6171" i="4"/>
  <c r="J6167" i="4"/>
  <c r="R6167" i="4"/>
  <c r="J6163" i="4"/>
  <c r="R6163" i="4"/>
  <c r="J6159" i="4"/>
  <c r="R6159" i="4"/>
  <c r="J6155" i="4"/>
  <c r="R6155" i="4"/>
  <c r="J6151" i="4"/>
  <c r="R6151" i="4"/>
  <c r="J6147" i="4"/>
  <c r="R6147" i="4"/>
  <c r="J6143" i="4"/>
  <c r="R6143" i="4"/>
  <c r="J6139" i="4"/>
  <c r="R6139" i="4"/>
  <c r="J6135" i="4"/>
  <c r="R6135" i="4"/>
  <c r="J6131" i="4"/>
  <c r="R6131" i="4"/>
  <c r="J6127" i="4"/>
  <c r="R6127" i="4"/>
  <c r="J6123" i="4"/>
  <c r="R6123" i="4"/>
  <c r="J6119" i="4"/>
  <c r="R6119" i="4"/>
  <c r="J6115" i="4"/>
  <c r="R6115" i="4"/>
  <c r="J6111" i="4"/>
  <c r="R6111" i="4"/>
  <c r="J6107" i="4"/>
  <c r="R6107" i="4"/>
  <c r="J6103" i="4"/>
  <c r="R6103" i="4"/>
  <c r="J6099" i="4"/>
  <c r="R6099" i="4"/>
  <c r="J6095" i="4"/>
  <c r="R6095" i="4"/>
  <c r="J6091" i="4"/>
  <c r="R6091" i="4"/>
  <c r="J6087" i="4"/>
  <c r="R6087" i="4"/>
  <c r="J6083" i="4"/>
  <c r="R6083" i="4"/>
  <c r="J6079" i="4"/>
  <c r="R6079" i="4"/>
  <c r="J6075" i="4"/>
  <c r="R6075" i="4"/>
  <c r="J6071" i="4"/>
  <c r="R6071" i="4"/>
  <c r="J6067" i="4"/>
  <c r="R6067" i="4"/>
  <c r="J6063" i="4"/>
  <c r="R6063" i="4"/>
  <c r="J6059" i="4"/>
  <c r="R6059" i="4"/>
  <c r="J6055" i="4"/>
  <c r="R6055" i="4"/>
  <c r="J6051" i="4"/>
  <c r="R6051" i="4"/>
  <c r="J6047" i="4"/>
  <c r="R6047" i="4"/>
  <c r="J6043" i="4"/>
  <c r="R6043" i="4"/>
  <c r="J6039" i="4"/>
  <c r="R6039" i="4"/>
  <c r="J6035" i="4"/>
  <c r="R6035" i="4"/>
  <c r="J6031" i="4"/>
  <c r="R6031" i="4"/>
  <c r="J6027" i="4"/>
  <c r="R6027" i="4"/>
  <c r="J6023" i="4"/>
  <c r="R6023" i="4"/>
  <c r="J6019" i="4"/>
  <c r="R6019" i="4"/>
  <c r="J6015" i="4"/>
  <c r="R6015" i="4"/>
  <c r="J6011" i="4"/>
  <c r="R6011" i="4"/>
  <c r="J6007" i="4"/>
  <c r="R6007" i="4"/>
  <c r="J6003" i="4"/>
  <c r="R6003" i="4"/>
  <c r="J5999" i="4"/>
  <c r="R5999" i="4"/>
  <c r="J5995" i="4"/>
  <c r="R5995" i="4"/>
  <c r="J5991" i="4"/>
  <c r="R5991" i="4"/>
  <c r="J5987" i="4"/>
  <c r="R5987" i="4"/>
  <c r="J5983" i="4"/>
  <c r="R5983" i="4"/>
  <c r="J5979" i="4"/>
  <c r="R5979" i="4"/>
  <c r="J5975" i="4"/>
  <c r="R5975" i="4"/>
  <c r="J5971" i="4"/>
  <c r="R5971" i="4"/>
  <c r="J5967" i="4"/>
  <c r="R5967" i="4"/>
  <c r="J5963" i="4"/>
  <c r="R5963" i="4"/>
  <c r="J5959" i="4"/>
  <c r="R5959" i="4"/>
  <c r="J5955" i="4"/>
  <c r="R5955" i="4"/>
  <c r="J5951" i="4"/>
  <c r="R5951" i="4"/>
  <c r="J5947" i="4"/>
  <c r="R5947" i="4"/>
  <c r="J5943" i="4"/>
  <c r="R5943" i="4"/>
  <c r="J5939" i="4"/>
  <c r="R5939" i="4"/>
  <c r="J5935" i="4"/>
  <c r="R5935" i="4"/>
  <c r="J5931" i="4"/>
  <c r="R5931" i="4"/>
  <c r="J5927" i="4"/>
  <c r="R5927" i="4"/>
  <c r="J5923" i="4"/>
  <c r="R5923" i="4"/>
  <c r="J5919" i="4"/>
  <c r="R5919" i="4"/>
  <c r="J5915" i="4"/>
  <c r="R5915" i="4"/>
  <c r="J5911" i="4"/>
  <c r="R5911" i="4"/>
  <c r="J5907" i="4"/>
  <c r="R5907" i="4"/>
  <c r="J5903" i="4"/>
  <c r="R5903" i="4"/>
  <c r="J5899" i="4"/>
  <c r="R5899" i="4"/>
  <c r="J5895" i="4"/>
  <c r="R5895" i="4"/>
  <c r="J5891" i="4"/>
  <c r="R5891" i="4"/>
  <c r="J5887" i="4"/>
  <c r="R5887" i="4"/>
  <c r="J5883" i="4"/>
  <c r="R5883" i="4"/>
  <c r="J5879" i="4"/>
  <c r="R5879" i="4"/>
  <c r="J5875" i="4"/>
  <c r="R5875" i="4"/>
  <c r="J5871" i="4"/>
  <c r="R5871" i="4"/>
  <c r="J5867" i="4"/>
  <c r="R5867" i="4"/>
  <c r="J5863" i="4"/>
  <c r="R5863" i="4"/>
  <c r="J5859" i="4"/>
  <c r="R5859" i="4"/>
  <c r="J5855" i="4"/>
  <c r="R5855" i="4"/>
  <c r="J5851" i="4"/>
  <c r="R5851" i="4"/>
  <c r="J5847" i="4"/>
  <c r="R5847" i="4"/>
  <c r="J5843" i="4"/>
  <c r="R5843" i="4"/>
  <c r="J5839" i="4"/>
  <c r="R5839" i="4"/>
  <c r="J5835" i="4"/>
  <c r="R5835" i="4"/>
  <c r="J5831" i="4"/>
  <c r="R5831" i="4"/>
  <c r="J5827" i="4"/>
  <c r="R5827" i="4"/>
  <c r="J5823" i="4"/>
  <c r="R5823" i="4"/>
  <c r="J5819" i="4"/>
  <c r="R5819" i="4"/>
  <c r="J5815" i="4"/>
  <c r="R5815" i="4"/>
  <c r="J5811" i="4"/>
  <c r="R5811" i="4"/>
  <c r="J5807" i="4"/>
  <c r="R5807" i="4"/>
  <c r="J5803" i="4"/>
  <c r="R5803" i="4"/>
  <c r="J5799" i="4"/>
  <c r="R5799" i="4"/>
  <c r="J5795" i="4"/>
  <c r="R5795" i="4"/>
  <c r="J5791" i="4"/>
  <c r="R5791" i="4"/>
  <c r="J5787" i="4"/>
  <c r="R5787" i="4"/>
  <c r="J5783" i="4"/>
  <c r="R5783" i="4"/>
  <c r="J5779" i="4"/>
  <c r="R5779" i="4"/>
  <c r="J5775" i="4"/>
  <c r="R5775" i="4"/>
  <c r="J5771" i="4"/>
  <c r="R5771" i="4"/>
  <c r="J5767" i="4"/>
  <c r="R5767" i="4"/>
  <c r="J5763" i="4"/>
  <c r="R5763" i="4"/>
  <c r="J5759" i="4"/>
  <c r="R5759" i="4"/>
  <c r="J5755" i="4"/>
  <c r="R5755" i="4"/>
  <c r="J5751" i="4"/>
  <c r="R5751" i="4"/>
  <c r="J5747" i="4"/>
  <c r="R5747" i="4"/>
  <c r="J5743" i="4"/>
  <c r="R5743" i="4"/>
  <c r="J5739" i="4"/>
  <c r="R5739" i="4"/>
  <c r="J5735" i="4"/>
  <c r="R5735" i="4"/>
  <c r="J5731" i="4"/>
  <c r="R5731" i="4"/>
  <c r="J5727" i="4"/>
  <c r="R5727" i="4"/>
  <c r="J5723" i="4"/>
  <c r="R5723" i="4"/>
  <c r="J5719" i="4"/>
  <c r="R5719" i="4"/>
  <c r="J5715" i="4"/>
  <c r="R5715" i="4"/>
  <c r="J5711" i="4"/>
  <c r="R5711" i="4"/>
  <c r="J5707" i="4"/>
  <c r="R5707" i="4"/>
  <c r="J5703" i="4"/>
  <c r="R5703" i="4"/>
  <c r="J5699" i="4"/>
  <c r="R5699" i="4"/>
  <c r="J5695" i="4"/>
  <c r="R5695" i="4"/>
  <c r="J5691" i="4"/>
  <c r="R5691" i="4"/>
  <c r="J5687" i="4"/>
  <c r="R5687" i="4"/>
  <c r="J5683" i="4"/>
  <c r="R5683" i="4"/>
  <c r="J5679" i="4"/>
  <c r="R5679" i="4"/>
  <c r="J5675" i="4"/>
  <c r="R5675" i="4"/>
  <c r="J5671" i="4"/>
  <c r="R5671" i="4"/>
  <c r="J5667" i="4"/>
  <c r="R5667" i="4"/>
  <c r="J5663" i="4"/>
  <c r="R5663" i="4"/>
  <c r="J5659" i="4"/>
  <c r="R5659" i="4"/>
  <c r="J5655" i="4"/>
  <c r="R5655" i="4"/>
  <c r="J5651" i="4"/>
  <c r="R5651" i="4"/>
  <c r="J5647" i="4"/>
  <c r="R5647" i="4"/>
  <c r="J5643" i="4"/>
  <c r="R5643" i="4"/>
  <c r="J5639" i="4"/>
  <c r="R5639" i="4"/>
  <c r="J5635" i="4"/>
  <c r="R5635" i="4"/>
  <c r="J5631" i="4"/>
  <c r="R5631" i="4"/>
  <c r="J5627" i="4"/>
  <c r="R5627" i="4"/>
  <c r="J5623" i="4"/>
  <c r="R5623" i="4"/>
  <c r="J5619" i="4"/>
  <c r="R5619" i="4"/>
  <c r="J5615" i="4"/>
  <c r="R5615" i="4"/>
  <c r="J5611" i="4"/>
  <c r="R5611" i="4"/>
  <c r="J5607" i="4"/>
  <c r="R5607" i="4"/>
  <c r="J5603" i="4"/>
  <c r="R5603" i="4"/>
  <c r="J5599" i="4"/>
  <c r="R5599" i="4"/>
  <c r="J5595" i="4"/>
  <c r="R5595" i="4"/>
  <c r="J5591" i="4"/>
  <c r="R5591" i="4"/>
  <c r="J5587" i="4"/>
  <c r="R5587" i="4"/>
  <c r="J5583" i="4"/>
  <c r="R5583" i="4"/>
  <c r="J5579" i="4"/>
  <c r="R5579" i="4"/>
  <c r="J5575" i="4"/>
  <c r="R5575" i="4"/>
  <c r="J5571" i="4"/>
  <c r="R5571" i="4"/>
  <c r="J5567" i="4"/>
  <c r="R5567" i="4"/>
  <c r="J5563" i="4"/>
  <c r="R5563" i="4"/>
  <c r="J5559" i="4"/>
  <c r="R5559" i="4"/>
  <c r="J5555" i="4"/>
  <c r="R5555" i="4"/>
  <c r="J5551" i="4"/>
  <c r="R5551" i="4"/>
  <c r="J5547" i="4"/>
  <c r="R5547" i="4"/>
  <c r="J5543" i="4"/>
  <c r="R5543" i="4"/>
  <c r="J5539" i="4"/>
  <c r="R5539" i="4"/>
  <c r="J5535" i="4"/>
  <c r="R5535" i="4"/>
  <c r="J5531" i="4"/>
  <c r="R5531" i="4"/>
  <c r="J5527" i="4"/>
  <c r="R5527" i="4"/>
  <c r="J5523" i="4"/>
  <c r="R5523" i="4"/>
  <c r="J5519" i="4"/>
  <c r="R5519" i="4"/>
  <c r="J5515" i="4"/>
  <c r="R5515" i="4"/>
  <c r="J5511" i="4"/>
  <c r="R5511" i="4"/>
  <c r="J5507" i="4"/>
  <c r="R5507" i="4"/>
  <c r="J5503" i="4"/>
  <c r="R5503" i="4"/>
  <c r="J5499" i="4"/>
  <c r="R5499" i="4"/>
  <c r="J5495" i="4"/>
  <c r="R5495" i="4"/>
  <c r="J5491" i="4"/>
  <c r="R5491" i="4"/>
  <c r="J5487" i="4"/>
  <c r="R5487" i="4"/>
  <c r="J5483" i="4"/>
  <c r="R5483" i="4"/>
  <c r="J5479" i="4"/>
  <c r="R5479" i="4"/>
  <c r="J5475" i="4"/>
  <c r="R5475" i="4"/>
  <c r="J5471" i="4"/>
  <c r="R5471" i="4"/>
  <c r="J5467" i="4"/>
  <c r="R5467" i="4"/>
  <c r="J5463" i="4"/>
  <c r="R5463" i="4"/>
  <c r="J5459" i="4"/>
  <c r="R5459" i="4"/>
  <c r="J5455" i="4"/>
  <c r="R5455" i="4"/>
  <c r="J5451" i="4"/>
  <c r="R5451" i="4"/>
  <c r="J5447" i="4"/>
  <c r="R5447" i="4"/>
  <c r="J5443" i="4"/>
  <c r="R5443" i="4"/>
  <c r="J5439" i="4"/>
  <c r="R5439" i="4"/>
  <c r="J5435" i="4"/>
  <c r="R5435" i="4"/>
  <c r="J5431" i="4"/>
  <c r="R5431" i="4"/>
  <c r="J5427" i="4"/>
  <c r="R5427" i="4"/>
  <c r="J5423" i="4"/>
  <c r="R5423" i="4"/>
  <c r="J5419" i="4"/>
  <c r="R5419" i="4"/>
  <c r="J5415" i="4"/>
  <c r="R5415" i="4"/>
  <c r="J5411" i="4"/>
  <c r="R5411" i="4"/>
  <c r="J5407" i="4"/>
  <c r="R5407" i="4"/>
  <c r="J5403" i="4"/>
  <c r="R5403" i="4"/>
  <c r="J5399" i="4"/>
  <c r="R5399" i="4"/>
  <c r="J5395" i="4"/>
  <c r="R5395" i="4"/>
  <c r="J5391" i="4"/>
  <c r="R5391" i="4"/>
  <c r="J5387" i="4"/>
  <c r="R5387" i="4"/>
  <c r="J5383" i="4"/>
  <c r="R5383" i="4"/>
  <c r="J5379" i="4"/>
  <c r="R5379" i="4"/>
  <c r="J5375" i="4"/>
  <c r="R5375" i="4"/>
  <c r="J5371" i="4"/>
  <c r="R5371" i="4"/>
  <c r="J5367" i="4"/>
  <c r="R5367" i="4"/>
  <c r="J5363" i="4"/>
  <c r="R5363" i="4"/>
  <c r="J5359" i="4"/>
  <c r="R5359" i="4"/>
  <c r="J5355" i="4"/>
  <c r="R5355" i="4"/>
  <c r="J5351" i="4"/>
  <c r="R5351" i="4"/>
  <c r="J5347" i="4"/>
  <c r="R5347" i="4"/>
  <c r="J5343" i="4"/>
  <c r="R5343" i="4"/>
  <c r="J5339" i="4"/>
  <c r="R5339" i="4"/>
  <c r="J5335" i="4"/>
  <c r="R5335" i="4"/>
  <c r="J5331" i="4"/>
  <c r="R5331" i="4"/>
  <c r="J5327" i="4"/>
  <c r="R5327" i="4"/>
  <c r="J5323" i="4"/>
  <c r="R5323" i="4"/>
  <c r="J5319" i="4"/>
  <c r="R5319" i="4"/>
  <c r="J5315" i="4"/>
  <c r="R5315" i="4"/>
  <c r="J5311" i="4"/>
  <c r="R5311" i="4"/>
  <c r="J5307" i="4"/>
  <c r="R5307" i="4"/>
  <c r="J5303" i="4"/>
  <c r="R5303" i="4"/>
  <c r="J5299" i="4"/>
  <c r="R5299" i="4"/>
  <c r="J5295" i="4"/>
  <c r="R5295" i="4"/>
  <c r="J5291" i="4"/>
  <c r="R5291" i="4"/>
  <c r="J5287" i="4"/>
  <c r="R5287" i="4"/>
  <c r="J5283" i="4"/>
  <c r="R5283" i="4"/>
  <c r="J5279" i="4"/>
  <c r="R5279" i="4"/>
  <c r="J5275" i="4"/>
  <c r="R5275" i="4"/>
  <c r="J5271" i="4"/>
  <c r="R5271" i="4"/>
  <c r="J5267" i="4"/>
  <c r="R5267" i="4"/>
  <c r="J5263" i="4"/>
  <c r="R5263" i="4"/>
  <c r="J5259" i="4"/>
  <c r="R5259" i="4"/>
  <c r="J5255" i="4"/>
  <c r="R5255" i="4"/>
  <c r="J5251" i="4"/>
  <c r="R5251" i="4"/>
  <c r="J5247" i="4"/>
  <c r="R5247" i="4"/>
  <c r="J5243" i="4"/>
  <c r="R5243" i="4"/>
  <c r="J5239" i="4"/>
  <c r="R5239" i="4"/>
  <c r="J5235" i="4"/>
  <c r="R5235" i="4"/>
  <c r="J5231" i="4"/>
  <c r="R5231" i="4"/>
  <c r="J5227" i="4"/>
  <c r="R5227" i="4"/>
  <c r="J5223" i="4"/>
  <c r="R5223" i="4"/>
  <c r="J5219" i="4"/>
  <c r="R5219" i="4"/>
  <c r="J5215" i="4"/>
  <c r="R5215" i="4"/>
  <c r="J5211" i="4"/>
  <c r="R5211" i="4"/>
  <c r="J5207" i="4"/>
  <c r="R5207" i="4"/>
  <c r="J5203" i="4"/>
  <c r="R5203" i="4"/>
  <c r="J5199" i="4"/>
  <c r="R5199" i="4"/>
  <c r="J5195" i="4"/>
  <c r="R5195" i="4"/>
  <c r="J5191" i="4"/>
  <c r="R5191" i="4"/>
  <c r="J5187" i="4"/>
  <c r="R5187" i="4"/>
  <c r="J5183" i="4"/>
  <c r="R5183" i="4"/>
  <c r="J5179" i="4"/>
  <c r="R5179" i="4"/>
  <c r="J5175" i="4"/>
  <c r="R5175" i="4"/>
  <c r="J5171" i="4"/>
  <c r="R5171" i="4"/>
  <c r="J5167" i="4"/>
  <c r="R5167" i="4"/>
  <c r="J5163" i="4"/>
  <c r="R5163" i="4"/>
  <c r="J5159" i="4"/>
  <c r="R5159" i="4"/>
  <c r="J5155" i="4"/>
  <c r="R5155" i="4"/>
  <c r="J5151" i="4"/>
  <c r="R5151" i="4"/>
  <c r="J5147" i="4"/>
  <c r="R5147" i="4"/>
  <c r="J5143" i="4"/>
  <c r="R5143" i="4"/>
  <c r="J5139" i="4"/>
  <c r="R5139" i="4"/>
  <c r="J5135" i="4"/>
  <c r="R5135" i="4"/>
  <c r="J5131" i="4"/>
  <c r="R5131" i="4"/>
  <c r="J5127" i="4"/>
  <c r="R5127" i="4"/>
  <c r="J5123" i="4"/>
  <c r="R5123" i="4"/>
  <c r="J5119" i="4"/>
  <c r="R5119" i="4"/>
  <c r="J5115" i="4"/>
  <c r="R5115" i="4"/>
  <c r="J5111" i="4"/>
  <c r="R5111" i="4"/>
  <c r="J5107" i="4"/>
  <c r="R5107" i="4"/>
  <c r="J5103" i="4"/>
  <c r="R5103" i="4"/>
  <c r="J5099" i="4"/>
  <c r="R5099" i="4"/>
  <c r="J5095" i="4"/>
  <c r="R5095" i="4"/>
  <c r="J5091" i="4"/>
  <c r="R5091" i="4"/>
  <c r="J5087" i="4"/>
  <c r="R5087" i="4"/>
  <c r="J5083" i="4"/>
  <c r="R5083" i="4"/>
  <c r="J5079" i="4"/>
  <c r="R5079" i="4"/>
  <c r="J5075" i="4"/>
  <c r="R5075" i="4"/>
  <c r="J5071" i="4"/>
  <c r="R5071" i="4"/>
  <c r="J5067" i="4"/>
  <c r="R5067" i="4"/>
  <c r="J5063" i="4"/>
  <c r="R5063" i="4"/>
  <c r="J5059" i="4"/>
  <c r="R5059" i="4"/>
  <c r="J5055" i="4"/>
  <c r="R5055" i="4"/>
  <c r="J5051" i="4"/>
  <c r="R5051" i="4"/>
  <c r="J5047" i="4"/>
  <c r="R5047" i="4"/>
  <c r="J5043" i="4"/>
  <c r="R5043" i="4"/>
  <c r="J5039" i="4"/>
  <c r="R5039" i="4"/>
  <c r="J5035" i="4"/>
  <c r="R5035" i="4"/>
  <c r="J5031" i="4"/>
  <c r="R5031" i="4"/>
  <c r="J5027" i="4"/>
  <c r="R5027" i="4"/>
  <c r="J5023" i="4"/>
  <c r="R5023" i="4"/>
  <c r="J5019" i="4"/>
  <c r="R5019" i="4"/>
  <c r="J5015" i="4"/>
  <c r="R5015" i="4"/>
  <c r="J5011" i="4"/>
  <c r="R5011" i="4"/>
  <c r="J5007" i="4"/>
  <c r="R5007" i="4"/>
  <c r="J5003" i="4"/>
  <c r="R5003" i="4"/>
  <c r="J4999" i="4"/>
  <c r="R4999" i="4"/>
  <c r="J4995" i="4"/>
  <c r="R4995" i="4"/>
  <c r="J4991" i="4"/>
  <c r="R4991" i="4"/>
  <c r="J4987" i="4"/>
  <c r="R4987" i="4"/>
  <c r="J4983" i="4"/>
  <c r="R4983" i="4"/>
  <c r="J4979" i="4"/>
  <c r="R4979" i="4"/>
  <c r="J4975" i="4"/>
  <c r="R4975" i="4"/>
  <c r="J4971" i="4"/>
  <c r="R4971" i="4"/>
  <c r="J4967" i="4"/>
  <c r="R4967" i="4"/>
  <c r="J4963" i="4"/>
  <c r="R4963" i="4"/>
  <c r="J4959" i="4"/>
  <c r="R4959" i="4"/>
  <c r="J4955" i="4"/>
  <c r="R4955" i="4"/>
  <c r="J4951" i="4"/>
  <c r="R4951" i="4"/>
  <c r="J4947" i="4"/>
  <c r="R4947" i="4"/>
  <c r="J4943" i="4"/>
  <c r="R4943" i="4"/>
  <c r="J4939" i="4"/>
  <c r="R4939" i="4"/>
  <c r="J4935" i="4"/>
  <c r="R4935" i="4"/>
  <c r="J4931" i="4"/>
  <c r="R4931" i="4"/>
  <c r="J4927" i="4"/>
  <c r="R4927" i="4"/>
  <c r="J4923" i="4"/>
  <c r="R4923" i="4"/>
  <c r="J4919" i="4"/>
  <c r="R4919" i="4"/>
  <c r="J4915" i="4"/>
  <c r="R4915" i="4"/>
  <c r="J4911" i="4"/>
  <c r="R4911" i="4"/>
  <c r="J4907" i="4"/>
  <c r="R4907" i="4"/>
  <c r="J4903" i="4"/>
  <c r="R4903" i="4"/>
  <c r="J4899" i="4"/>
  <c r="R4899" i="4"/>
  <c r="J4895" i="4"/>
  <c r="R4895" i="4"/>
  <c r="J4891" i="4"/>
  <c r="R4891" i="4"/>
  <c r="J4887" i="4"/>
  <c r="R4887" i="4"/>
  <c r="J4883" i="4"/>
  <c r="R4883" i="4"/>
  <c r="J4879" i="4"/>
  <c r="R4879" i="4"/>
  <c r="J4875" i="4"/>
  <c r="R4875" i="4"/>
  <c r="J4871" i="4"/>
  <c r="R4871" i="4"/>
  <c r="J4867" i="4"/>
  <c r="R4867" i="4"/>
  <c r="J4863" i="4"/>
  <c r="R4863" i="4"/>
  <c r="J4859" i="4"/>
  <c r="R4859" i="4"/>
  <c r="J4855" i="4"/>
  <c r="R4855" i="4"/>
  <c r="J4851" i="4"/>
  <c r="R4851" i="4"/>
  <c r="J4847" i="4"/>
  <c r="R4847" i="4"/>
  <c r="J4843" i="4"/>
  <c r="R4843" i="4"/>
  <c r="J4839" i="4"/>
  <c r="R4839" i="4"/>
  <c r="J4835" i="4"/>
  <c r="R4835" i="4"/>
  <c r="J4831" i="4"/>
  <c r="R4831" i="4"/>
  <c r="J4827" i="4"/>
  <c r="R4827" i="4"/>
  <c r="J4823" i="4"/>
  <c r="R4823" i="4"/>
  <c r="J4819" i="4"/>
  <c r="R4819" i="4"/>
  <c r="J4815" i="4"/>
  <c r="R4815" i="4"/>
  <c r="J4811" i="4"/>
  <c r="R4811" i="4"/>
  <c r="J4807" i="4"/>
  <c r="R4807" i="4"/>
  <c r="J4803" i="4"/>
  <c r="R4803" i="4"/>
  <c r="J4799" i="4"/>
  <c r="R4799" i="4"/>
  <c r="J4795" i="4"/>
  <c r="R4795" i="4"/>
  <c r="J4791" i="4"/>
  <c r="R4791" i="4"/>
  <c r="J4787" i="4"/>
  <c r="R4787" i="4"/>
  <c r="J4783" i="4"/>
  <c r="R4783" i="4"/>
  <c r="J4779" i="4"/>
  <c r="R4779" i="4"/>
  <c r="J4775" i="4"/>
  <c r="R4775" i="4"/>
  <c r="J4771" i="4"/>
  <c r="R4771" i="4"/>
  <c r="J4767" i="4"/>
  <c r="R4767" i="4"/>
  <c r="J4763" i="4"/>
  <c r="R4763" i="4"/>
  <c r="J4759" i="4"/>
  <c r="R4759" i="4"/>
  <c r="J4755" i="4"/>
  <c r="R4755" i="4"/>
  <c r="J4751" i="4"/>
  <c r="R4751" i="4"/>
  <c r="J4747" i="4"/>
  <c r="R4747" i="4"/>
  <c r="J4743" i="4"/>
  <c r="R4743" i="4"/>
  <c r="J4739" i="4"/>
  <c r="R4739" i="4"/>
  <c r="J4735" i="4"/>
  <c r="R4735" i="4"/>
  <c r="J4731" i="4"/>
  <c r="R4731" i="4"/>
  <c r="J4727" i="4"/>
  <c r="R4727" i="4"/>
  <c r="J4723" i="4"/>
  <c r="R4723" i="4"/>
  <c r="J4719" i="4"/>
  <c r="R4719" i="4"/>
  <c r="J4715" i="4"/>
  <c r="R4715" i="4"/>
  <c r="J4711" i="4"/>
  <c r="R4711" i="4"/>
  <c r="J4707" i="4"/>
  <c r="R4707" i="4"/>
  <c r="J4703" i="4"/>
  <c r="R4703" i="4"/>
  <c r="J4699" i="4"/>
  <c r="R4699" i="4"/>
  <c r="J4695" i="4"/>
  <c r="R4695" i="4"/>
  <c r="J4691" i="4"/>
  <c r="R4691" i="4"/>
  <c r="J4687" i="4"/>
  <c r="R4687" i="4"/>
  <c r="J4683" i="4"/>
  <c r="R4683" i="4"/>
  <c r="J4679" i="4"/>
  <c r="R4679" i="4"/>
  <c r="J4675" i="4"/>
  <c r="R4675" i="4"/>
  <c r="J4671" i="4"/>
  <c r="R4671" i="4"/>
  <c r="J4667" i="4"/>
  <c r="R4667" i="4"/>
  <c r="J4663" i="4"/>
  <c r="R4663" i="4"/>
  <c r="J4659" i="4"/>
  <c r="R4659" i="4"/>
  <c r="J4655" i="4"/>
  <c r="R4655" i="4"/>
  <c r="J4651" i="4"/>
  <c r="R4651" i="4"/>
  <c r="J4647" i="4"/>
  <c r="R4647" i="4"/>
  <c r="J4643" i="4"/>
  <c r="R4643" i="4"/>
  <c r="J4639" i="4"/>
  <c r="R4639" i="4"/>
  <c r="J4635" i="4"/>
  <c r="R4635" i="4"/>
  <c r="J4631" i="4"/>
  <c r="R4631" i="4"/>
  <c r="J4627" i="4"/>
  <c r="R4627" i="4"/>
  <c r="J4623" i="4"/>
  <c r="R4623" i="4"/>
  <c r="J4619" i="4"/>
  <c r="R4619" i="4"/>
  <c r="J4615" i="4"/>
  <c r="R4615" i="4"/>
  <c r="J4611" i="4"/>
  <c r="R4611" i="4"/>
  <c r="J4607" i="4"/>
  <c r="R4607" i="4"/>
  <c r="J4603" i="4"/>
  <c r="R4603" i="4"/>
  <c r="J4599" i="4"/>
  <c r="R4599" i="4"/>
  <c r="J4595" i="4"/>
  <c r="R4595" i="4"/>
  <c r="J4591" i="4"/>
  <c r="R4591" i="4"/>
  <c r="J4587" i="4"/>
  <c r="R4587" i="4"/>
  <c r="J4583" i="4"/>
  <c r="R4583" i="4"/>
  <c r="J4579" i="4"/>
  <c r="R4579" i="4"/>
  <c r="J4575" i="4"/>
  <c r="R4575" i="4"/>
  <c r="J4571" i="4"/>
  <c r="R4571" i="4"/>
  <c r="J4567" i="4"/>
  <c r="R4567" i="4"/>
  <c r="J4563" i="4"/>
  <c r="R4563" i="4"/>
  <c r="J4559" i="4"/>
  <c r="R4559" i="4"/>
  <c r="J4555" i="4"/>
  <c r="R4555" i="4"/>
  <c r="J4551" i="4"/>
  <c r="R4551" i="4"/>
  <c r="J4547" i="4"/>
  <c r="R4547" i="4"/>
  <c r="J4543" i="4"/>
  <c r="R4543" i="4"/>
  <c r="J4539" i="4"/>
  <c r="R4539" i="4"/>
  <c r="J4535" i="4"/>
  <c r="R4535" i="4"/>
  <c r="J4531" i="4"/>
  <c r="R4531" i="4"/>
  <c r="J4527" i="4"/>
  <c r="R4527" i="4"/>
  <c r="J4523" i="4"/>
  <c r="R4523" i="4"/>
  <c r="J4519" i="4"/>
  <c r="R4519" i="4"/>
  <c r="J4515" i="4"/>
  <c r="R4515" i="4"/>
  <c r="J4511" i="4"/>
  <c r="R4511" i="4"/>
  <c r="J4507" i="4"/>
  <c r="R4507" i="4"/>
  <c r="J4503" i="4"/>
  <c r="R4503" i="4"/>
  <c r="J4499" i="4"/>
  <c r="R4499" i="4"/>
  <c r="J4495" i="4"/>
  <c r="R4495" i="4"/>
  <c r="J4491" i="4"/>
  <c r="R4491" i="4"/>
  <c r="J4487" i="4"/>
  <c r="R4487" i="4"/>
  <c r="J4483" i="4"/>
  <c r="R4483" i="4"/>
  <c r="J4479" i="4"/>
  <c r="R4479" i="4"/>
  <c r="J4475" i="4"/>
  <c r="R4475" i="4"/>
  <c r="J4471" i="4"/>
  <c r="R4471" i="4"/>
  <c r="J4467" i="4"/>
  <c r="R4467" i="4"/>
  <c r="J4463" i="4"/>
  <c r="R4463" i="4"/>
  <c r="J4459" i="4"/>
  <c r="R4459" i="4"/>
  <c r="J4455" i="4"/>
  <c r="R4455" i="4"/>
  <c r="J4451" i="4"/>
  <c r="R4451" i="4"/>
  <c r="J4447" i="4"/>
  <c r="R4447" i="4"/>
  <c r="J4443" i="4"/>
  <c r="R4443" i="4"/>
  <c r="J4439" i="4"/>
  <c r="R4439" i="4"/>
  <c r="J4435" i="4"/>
  <c r="R4435" i="4"/>
  <c r="J4431" i="4"/>
  <c r="R4431" i="4"/>
  <c r="J4427" i="4"/>
  <c r="R4427" i="4"/>
  <c r="J4423" i="4"/>
  <c r="R4423" i="4"/>
  <c r="J4419" i="4"/>
  <c r="R4419" i="4"/>
  <c r="J4415" i="4"/>
  <c r="R4415" i="4"/>
  <c r="J4411" i="4"/>
  <c r="R4411" i="4"/>
  <c r="J4407" i="4"/>
  <c r="R4407" i="4"/>
  <c r="J4403" i="4"/>
  <c r="R4403" i="4"/>
  <c r="J4399" i="4"/>
  <c r="R4399" i="4"/>
  <c r="J4395" i="4"/>
  <c r="R4395" i="4"/>
  <c r="J4391" i="4"/>
  <c r="R4391" i="4"/>
  <c r="J4387" i="4"/>
  <c r="R4387" i="4"/>
  <c r="J4383" i="4"/>
  <c r="R4383" i="4"/>
  <c r="J4379" i="4"/>
  <c r="R4379" i="4"/>
  <c r="J4375" i="4"/>
  <c r="R4375" i="4"/>
  <c r="J4371" i="4"/>
  <c r="R4371" i="4"/>
  <c r="J4367" i="4"/>
  <c r="R4367" i="4"/>
  <c r="J4363" i="4"/>
  <c r="R4363" i="4"/>
  <c r="J4359" i="4"/>
  <c r="R4359" i="4"/>
  <c r="J4355" i="4"/>
  <c r="R4355" i="4"/>
  <c r="J4351" i="4"/>
  <c r="R4351" i="4"/>
  <c r="J4347" i="4"/>
  <c r="R4347" i="4"/>
  <c r="J4343" i="4"/>
  <c r="R4343" i="4"/>
  <c r="J4339" i="4"/>
  <c r="R4339" i="4"/>
  <c r="J4335" i="4"/>
  <c r="R4335" i="4"/>
  <c r="J4331" i="4"/>
  <c r="R4331" i="4"/>
  <c r="J4327" i="4"/>
  <c r="R4327" i="4"/>
  <c r="J4323" i="4"/>
  <c r="R4323" i="4"/>
  <c r="J4319" i="4"/>
  <c r="R4319" i="4"/>
  <c r="J4315" i="4"/>
  <c r="R4315" i="4"/>
  <c r="J4311" i="4"/>
  <c r="R4311" i="4"/>
  <c r="J4307" i="4"/>
  <c r="R4307" i="4"/>
  <c r="J4303" i="4"/>
  <c r="R4303" i="4"/>
  <c r="J4299" i="4"/>
  <c r="R4299" i="4"/>
  <c r="J4295" i="4"/>
  <c r="R4295" i="4"/>
  <c r="J4291" i="4"/>
  <c r="R4291" i="4"/>
  <c r="J4287" i="4"/>
  <c r="R4287" i="4"/>
  <c r="J4283" i="4"/>
  <c r="R4283" i="4"/>
  <c r="J4279" i="4"/>
  <c r="R4279" i="4"/>
  <c r="J4275" i="4"/>
  <c r="R4275" i="4"/>
  <c r="J4271" i="4"/>
  <c r="R4271" i="4"/>
  <c r="J4267" i="4"/>
  <c r="R4267" i="4"/>
  <c r="J4263" i="4"/>
  <c r="R4263" i="4"/>
  <c r="J4259" i="4"/>
  <c r="R4259" i="4"/>
  <c r="J4255" i="4"/>
  <c r="R4255" i="4"/>
  <c r="J4251" i="4"/>
  <c r="R4251" i="4"/>
  <c r="J4247" i="4"/>
  <c r="R4247" i="4"/>
  <c r="J4243" i="4"/>
  <c r="R4243" i="4"/>
  <c r="J4239" i="4"/>
  <c r="R4239" i="4"/>
  <c r="J4235" i="4"/>
  <c r="R4235" i="4"/>
  <c r="J4231" i="4"/>
  <c r="R4231" i="4"/>
  <c r="J4227" i="4"/>
  <c r="R4227" i="4"/>
  <c r="J4223" i="4"/>
  <c r="R4223" i="4"/>
  <c r="J4219" i="4"/>
  <c r="R4219" i="4"/>
  <c r="J4215" i="4"/>
  <c r="R4215" i="4"/>
  <c r="J4211" i="4"/>
  <c r="R4211" i="4"/>
  <c r="J4207" i="4"/>
  <c r="R4207" i="4"/>
  <c r="J4203" i="4"/>
  <c r="R4203" i="4"/>
  <c r="J4199" i="4"/>
  <c r="R4199" i="4"/>
  <c r="J4195" i="4"/>
  <c r="R4195" i="4"/>
  <c r="J4191" i="4"/>
  <c r="R4191" i="4"/>
  <c r="J4187" i="4"/>
  <c r="R4187" i="4"/>
  <c r="J4183" i="4"/>
  <c r="R4183" i="4"/>
  <c r="J4179" i="4"/>
  <c r="R4179" i="4"/>
  <c r="J4175" i="4"/>
  <c r="R4175" i="4"/>
  <c r="J4171" i="4"/>
  <c r="R4171" i="4"/>
  <c r="J4167" i="4"/>
  <c r="R4167" i="4"/>
  <c r="J4163" i="4"/>
  <c r="R4163" i="4"/>
  <c r="J4159" i="4"/>
  <c r="R4159" i="4"/>
  <c r="J4155" i="4"/>
  <c r="R4155" i="4"/>
  <c r="J4151" i="4"/>
  <c r="R4151" i="4"/>
  <c r="J4147" i="4"/>
  <c r="R4147" i="4"/>
  <c r="J4143" i="4"/>
  <c r="R4143" i="4"/>
  <c r="J4139" i="4"/>
  <c r="R4139" i="4"/>
  <c r="J4135" i="4"/>
  <c r="R4135" i="4"/>
  <c r="J4131" i="4"/>
  <c r="R4131" i="4"/>
  <c r="J4127" i="4"/>
  <c r="R4127" i="4"/>
  <c r="J4123" i="4"/>
  <c r="R4123" i="4"/>
  <c r="J4119" i="4"/>
  <c r="R4119" i="4"/>
  <c r="J4115" i="4"/>
  <c r="R4115" i="4"/>
  <c r="J4111" i="4"/>
  <c r="R4111" i="4"/>
  <c r="J4107" i="4"/>
  <c r="R4107" i="4"/>
  <c r="J4103" i="4"/>
  <c r="R4103" i="4"/>
  <c r="J4099" i="4"/>
  <c r="R4099" i="4"/>
  <c r="J4095" i="4"/>
  <c r="R4095" i="4"/>
  <c r="J4091" i="4"/>
  <c r="R4091" i="4"/>
  <c r="J4087" i="4"/>
  <c r="R4087" i="4"/>
  <c r="J4083" i="4"/>
  <c r="R4083" i="4"/>
  <c r="J4079" i="4"/>
  <c r="R4079" i="4"/>
  <c r="J4075" i="4"/>
  <c r="R4075" i="4"/>
  <c r="J4071" i="4"/>
  <c r="R4071" i="4"/>
  <c r="J4067" i="4"/>
  <c r="R4067" i="4"/>
  <c r="J4063" i="4"/>
  <c r="R4063" i="4"/>
  <c r="J4059" i="4"/>
  <c r="R4059" i="4"/>
  <c r="J4055" i="4"/>
  <c r="R4055" i="4"/>
  <c r="J4051" i="4"/>
  <c r="R4051" i="4"/>
  <c r="J4047" i="4"/>
  <c r="R4047" i="4"/>
  <c r="J4043" i="4"/>
  <c r="R4043" i="4"/>
  <c r="J4039" i="4"/>
  <c r="R4039" i="4"/>
  <c r="J4035" i="4"/>
  <c r="R4035" i="4"/>
  <c r="J4031" i="4"/>
  <c r="R4031" i="4"/>
  <c r="J4027" i="4"/>
  <c r="R4027" i="4"/>
  <c r="J4023" i="4"/>
  <c r="R4023" i="4"/>
  <c r="J4019" i="4"/>
  <c r="R4019" i="4"/>
  <c r="J4015" i="4"/>
  <c r="R4015" i="4"/>
  <c r="J4011" i="4"/>
  <c r="R4011" i="4"/>
  <c r="J4007" i="4"/>
  <c r="R4007" i="4"/>
  <c r="J4003" i="4"/>
  <c r="R4003" i="4"/>
  <c r="J3999" i="4"/>
  <c r="R3999" i="4"/>
  <c r="J3995" i="4"/>
  <c r="R3995" i="4"/>
  <c r="J3991" i="4"/>
  <c r="R3991" i="4"/>
  <c r="J3987" i="4"/>
  <c r="R3987" i="4"/>
  <c r="J3983" i="4"/>
  <c r="R3983" i="4"/>
  <c r="J3979" i="4"/>
  <c r="R3979" i="4"/>
  <c r="J3975" i="4"/>
  <c r="R3975" i="4"/>
  <c r="J3971" i="4"/>
  <c r="R3971" i="4"/>
  <c r="J3967" i="4"/>
  <c r="R3967" i="4"/>
  <c r="J3963" i="4"/>
  <c r="R3963" i="4"/>
  <c r="J3959" i="4"/>
  <c r="R3959" i="4"/>
  <c r="J3955" i="4"/>
  <c r="R3955" i="4"/>
  <c r="J3951" i="4"/>
  <c r="R3951" i="4"/>
  <c r="J3947" i="4"/>
  <c r="R3947" i="4"/>
  <c r="J3943" i="4"/>
  <c r="R3943" i="4"/>
  <c r="J3939" i="4"/>
  <c r="R3939" i="4"/>
  <c r="J3935" i="4"/>
  <c r="R3935" i="4"/>
  <c r="J3931" i="4"/>
  <c r="R3931" i="4"/>
  <c r="J3927" i="4"/>
  <c r="R3927" i="4"/>
  <c r="J3923" i="4"/>
  <c r="R3923" i="4"/>
  <c r="J3919" i="4"/>
  <c r="R3919" i="4"/>
  <c r="J3915" i="4"/>
  <c r="R3915" i="4"/>
  <c r="J3911" i="4"/>
  <c r="R3911" i="4"/>
  <c r="J3907" i="4"/>
  <c r="R3907" i="4"/>
  <c r="J3903" i="4"/>
  <c r="R3903" i="4"/>
  <c r="J3899" i="4"/>
  <c r="R3899" i="4"/>
  <c r="J3895" i="4"/>
  <c r="R3895" i="4"/>
  <c r="J3891" i="4"/>
  <c r="R3891" i="4"/>
  <c r="J3887" i="4"/>
  <c r="R3887" i="4"/>
  <c r="J3883" i="4"/>
  <c r="R3883" i="4"/>
  <c r="J3879" i="4"/>
  <c r="R3879" i="4"/>
  <c r="J3875" i="4"/>
  <c r="R3875" i="4"/>
  <c r="J3871" i="4"/>
  <c r="R3871" i="4"/>
  <c r="J3867" i="4"/>
  <c r="R3867" i="4"/>
  <c r="J3863" i="4"/>
  <c r="R3863" i="4"/>
  <c r="J3859" i="4"/>
  <c r="R3859" i="4"/>
  <c r="J3855" i="4"/>
  <c r="R3855" i="4"/>
  <c r="J3851" i="4"/>
  <c r="R3851" i="4"/>
  <c r="J3847" i="4"/>
  <c r="R3847" i="4"/>
  <c r="J3843" i="4"/>
  <c r="R3843" i="4"/>
  <c r="J3839" i="4"/>
  <c r="R3839" i="4"/>
  <c r="J3835" i="4"/>
  <c r="R3835" i="4"/>
  <c r="J3831" i="4"/>
  <c r="R3831" i="4"/>
  <c r="J3827" i="4"/>
  <c r="R3827" i="4"/>
  <c r="J3823" i="4"/>
  <c r="R3823" i="4"/>
  <c r="J3819" i="4"/>
  <c r="R3819" i="4"/>
  <c r="J3815" i="4"/>
  <c r="R3815" i="4"/>
  <c r="J3811" i="4"/>
  <c r="R3811" i="4"/>
  <c r="J3807" i="4"/>
  <c r="R3807" i="4"/>
  <c r="J3803" i="4"/>
  <c r="R3803" i="4"/>
  <c r="J3799" i="4"/>
  <c r="R3799" i="4"/>
  <c r="J3795" i="4"/>
  <c r="R3795" i="4"/>
  <c r="J3791" i="4"/>
  <c r="R3791" i="4"/>
  <c r="J3787" i="4"/>
  <c r="R3787" i="4"/>
  <c r="J3783" i="4"/>
  <c r="R3783" i="4"/>
  <c r="J3779" i="4"/>
  <c r="R3779" i="4"/>
  <c r="J3775" i="4"/>
  <c r="R3775" i="4"/>
  <c r="J3771" i="4"/>
  <c r="R3771" i="4"/>
  <c r="J3767" i="4"/>
  <c r="R3767" i="4"/>
  <c r="J3763" i="4"/>
  <c r="R3763" i="4"/>
  <c r="J3759" i="4"/>
  <c r="R3759" i="4"/>
  <c r="J3755" i="4"/>
  <c r="R3755" i="4"/>
  <c r="J3751" i="4"/>
  <c r="R3751" i="4"/>
  <c r="J3747" i="4"/>
  <c r="R3747" i="4"/>
  <c r="J3743" i="4"/>
  <c r="R3743" i="4"/>
  <c r="J3739" i="4"/>
  <c r="R3739" i="4"/>
  <c r="J3735" i="4"/>
  <c r="R3735" i="4"/>
  <c r="J3731" i="4"/>
  <c r="R3731" i="4"/>
  <c r="J3727" i="4"/>
  <c r="R3727" i="4"/>
  <c r="J3723" i="4"/>
  <c r="R3723" i="4"/>
  <c r="J3719" i="4"/>
  <c r="R3719" i="4"/>
  <c r="J3715" i="4"/>
  <c r="R3715" i="4"/>
  <c r="J3711" i="4"/>
  <c r="R3711" i="4"/>
  <c r="J3707" i="4"/>
  <c r="R3707" i="4"/>
  <c r="J3703" i="4"/>
  <c r="R3703" i="4"/>
  <c r="J3699" i="4"/>
  <c r="R3699" i="4"/>
  <c r="J3695" i="4"/>
  <c r="R3695" i="4"/>
  <c r="J3691" i="4"/>
  <c r="R3691" i="4"/>
  <c r="J3687" i="4"/>
  <c r="R3687" i="4"/>
  <c r="J3683" i="4"/>
  <c r="R3683" i="4"/>
  <c r="J3679" i="4"/>
  <c r="R3679" i="4"/>
  <c r="J3675" i="4"/>
  <c r="R3675" i="4"/>
  <c r="J3671" i="4"/>
  <c r="R3671" i="4"/>
  <c r="J3667" i="4"/>
  <c r="R3667" i="4"/>
  <c r="J3663" i="4"/>
  <c r="R3663" i="4"/>
  <c r="J3659" i="4"/>
  <c r="R3659" i="4"/>
  <c r="J3655" i="4"/>
  <c r="R3655" i="4"/>
  <c r="J3651" i="4"/>
  <c r="R3651" i="4"/>
  <c r="J3647" i="4"/>
  <c r="R3647" i="4"/>
  <c r="J3643" i="4"/>
  <c r="R3643" i="4"/>
  <c r="J3639" i="4"/>
  <c r="R3639" i="4"/>
  <c r="J3635" i="4"/>
  <c r="R3635" i="4"/>
  <c r="J3631" i="4"/>
  <c r="R3631" i="4"/>
  <c r="J3627" i="4"/>
  <c r="R3627" i="4"/>
  <c r="J3623" i="4"/>
  <c r="R3623" i="4"/>
  <c r="J3619" i="4"/>
  <c r="R3619" i="4"/>
  <c r="J3615" i="4"/>
  <c r="R3615" i="4"/>
  <c r="J3611" i="4"/>
  <c r="R3611" i="4"/>
  <c r="J3607" i="4"/>
  <c r="R3607" i="4"/>
  <c r="J3603" i="4"/>
  <c r="R3603" i="4"/>
  <c r="J3599" i="4"/>
  <c r="R3599" i="4"/>
  <c r="J3595" i="4"/>
  <c r="R3595" i="4"/>
  <c r="J3591" i="4"/>
  <c r="R3591" i="4"/>
  <c r="J3587" i="4"/>
  <c r="R3587" i="4"/>
  <c r="J3583" i="4"/>
  <c r="R3583" i="4"/>
  <c r="J3579" i="4"/>
  <c r="R3579" i="4"/>
  <c r="J3575" i="4"/>
  <c r="R3575" i="4"/>
  <c r="J3571" i="4"/>
  <c r="R3571" i="4"/>
  <c r="J3567" i="4"/>
  <c r="R3567" i="4"/>
  <c r="J3563" i="4"/>
  <c r="R3563" i="4"/>
  <c r="J3559" i="4"/>
  <c r="R3559" i="4"/>
  <c r="J3555" i="4"/>
  <c r="R3555" i="4"/>
  <c r="J3551" i="4"/>
  <c r="R3551" i="4"/>
  <c r="J3547" i="4"/>
  <c r="R3547" i="4"/>
  <c r="J3543" i="4"/>
  <c r="R3543" i="4"/>
  <c r="J3539" i="4"/>
  <c r="R3539" i="4"/>
  <c r="J3535" i="4"/>
  <c r="R3535" i="4"/>
  <c r="J3531" i="4"/>
  <c r="R3531" i="4"/>
  <c r="J3527" i="4"/>
  <c r="R3527" i="4"/>
  <c r="J3523" i="4"/>
  <c r="R3523" i="4"/>
  <c r="J3519" i="4"/>
  <c r="R3519" i="4"/>
  <c r="J3515" i="4"/>
  <c r="R3515" i="4"/>
  <c r="J3511" i="4"/>
  <c r="R3511" i="4"/>
  <c r="J3507" i="4"/>
  <c r="R3507" i="4"/>
  <c r="J3503" i="4"/>
  <c r="R3503" i="4"/>
  <c r="J3499" i="4"/>
  <c r="R3499" i="4"/>
  <c r="J3495" i="4"/>
  <c r="R3495" i="4"/>
  <c r="J3491" i="4"/>
  <c r="R3491" i="4"/>
  <c r="J3487" i="4"/>
  <c r="R3487" i="4"/>
  <c r="J3483" i="4"/>
  <c r="R3483" i="4"/>
  <c r="J3479" i="4"/>
  <c r="R3479" i="4"/>
  <c r="J3475" i="4"/>
  <c r="R3475" i="4"/>
  <c r="J3471" i="4"/>
  <c r="R3471" i="4"/>
  <c r="J3467" i="4"/>
  <c r="R3467" i="4"/>
  <c r="J3463" i="4"/>
  <c r="R3463" i="4"/>
  <c r="J3459" i="4"/>
  <c r="R3459" i="4"/>
  <c r="J3455" i="4"/>
  <c r="R3455" i="4"/>
  <c r="J3451" i="4"/>
  <c r="R3451" i="4"/>
  <c r="J3447" i="4"/>
  <c r="R3447" i="4"/>
  <c r="J3443" i="4"/>
  <c r="R3443" i="4"/>
  <c r="J3439" i="4"/>
  <c r="R3439" i="4"/>
  <c r="J3435" i="4"/>
  <c r="R3435" i="4"/>
  <c r="J3431" i="4"/>
  <c r="R3431" i="4"/>
  <c r="J3427" i="4"/>
  <c r="R3427" i="4"/>
  <c r="J3423" i="4"/>
  <c r="R3423" i="4"/>
  <c r="J3419" i="4"/>
  <c r="R3419" i="4"/>
  <c r="J3415" i="4"/>
  <c r="R3415" i="4"/>
  <c r="J3411" i="4"/>
  <c r="R3411" i="4"/>
  <c r="J3407" i="4"/>
  <c r="R3407" i="4"/>
  <c r="J3403" i="4"/>
  <c r="R3403" i="4"/>
  <c r="J3399" i="4"/>
  <c r="R3399" i="4"/>
  <c r="J3395" i="4"/>
  <c r="R3395" i="4"/>
  <c r="J3391" i="4"/>
  <c r="R3391" i="4"/>
  <c r="J3387" i="4"/>
  <c r="R3387" i="4"/>
  <c r="J3383" i="4"/>
  <c r="R3383" i="4"/>
  <c r="J3379" i="4"/>
  <c r="R3379" i="4"/>
  <c r="J3375" i="4"/>
  <c r="R3375" i="4"/>
  <c r="J3371" i="4"/>
  <c r="R3371" i="4"/>
  <c r="J3367" i="4"/>
  <c r="R3367" i="4"/>
  <c r="J3363" i="4"/>
  <c r="R3363" i="4"/>
  <c r="J3359" i="4"/>
  <c r="R3359" i="4"/>
  <c r="J3355" i="4"/>
  <c r="R3355" i="4"/>
  <c r="J3351" i="4"/>
  <c r="R3351" i="4"/>
  <c r="J3347" i="4"/>
  <c r="R3347" i="4"/>
  <c r="J3343" i="4"/>
  <c r="R3343" i="4"/>
  <c r="J3339" i="4"/>
  <c r="R3339" i="4"/>
  <c r="J3335" i="4"/>
  <c r="R3335" i="4"/>
  <c r="J3331" i="4"/>
  <c r="R3331" i="4"/>
  <c r="J3327" i="4"/>
  <c r="R3327" i="4"/>
  <c r="J3323" i="4"/>
  <c r="R3323" i="4"/>
  <c r="J3319" i="4"/>
  <c r="R3319" i="4"/>
  <c r="J3315" i="4"/>
  <c r="R3315" i="4"/>
  <c r="J3311" i="4"/>
  <c r="R3311" i="4"/>
  <c r="J3307" i="4"/>
  <c r="R3307" i="4"/>
  <c r="J3303" i="4"/>
  <c r="R3303" i="4"/>
  <c r="J3299" i="4"/>
  <c r="R3299" i="4"/>
  <c r="J3295" i="4"/>
  <c r="R3295" i="4"/>
  <c r="J3291" i="4"/>
  <c r="R3291" i="4"/>
  <c r="J3287" i="4"/>
  <c r="R3287" i="4"/>
  <c r="J3283" i="4"/>
  <c r="R3283" i="4"/>
  <c r="J3279" i="4"/>
  <c r="R3279" i="4"/>
  <c r="J3275" i="4"/>
  <c r="R3275" i="4"/>
  <c r="J3271" i="4"/>
  <c r="R3271" i="4"/>
  <c r="J3267" i="4"/>
  <c r="R3267" i="4"/>
  <c r="J3263" i="4"/>
  <c r="R3263" i="4"/>
  <c r="J3259" i="4"/>
  <c r="R3259" i="4"/>
  <c r="J3255" i="4"/>
  <c r="R3255" i="4"/>
  <c r="J3251" i="4"/>
  <c r="R3251" i="4"/>
  <c r="J3247" i="4"/>
  <c r="R3247" i="4"/>
  <c r="J3243" i="4"/>
  <c r="R3243" i="4"/>
  <c r="J3239" i="4"/>
  <c r="R3239" i="4"/>
  <c r="J3235" i="4"/>
  <c r="R3235" i="4"/>
  <c r="J3231" i="4"/>
  <c r="R3231" i="4"/>
  <c r="J3227" i="4"/>
  <c r="R3227" i="4"/>
  <c r="J3223" i="4"/>
  <c r="R3223" i="4"/>
  <c r="J3219" i="4"/>
  <c r="R3219" i="4"/>
  <c r="J3215" i="4"/>
  <c r="R3215" i="4"/>
  <c r="J3211" i="4"/>
  <c r="R3211" i="4"/>
  <c r="J3207" i="4"/>
  <c r="R3207" i="4"/>
  <c r="J3203" i="4"/>
  <c r="R3203" i="4"/>
  <c r="J3199" i="4"/>
  <c r="R3199" i="4"/>
  <c r="J3195" i="4"/>
  <c r="R3195" i="4"/>
  <c r="J3191" i="4"/>
  <c r="R3191" i="4"/>
  <c r="J3187" i="4"/>
  <c r="R3187" i="4"/>
  <c r="J3183" i="4"/>
  <c r="R3183" i="4"/>
  <c r="J3179" i="4"/>
  <c r="R3179" i="4"/>
  <c r="J3175" i="4"/>
  <c r="R3175" i="4"/>
  <c r="J3171" i="4"/>
  <c r="R3171" i="4"/>
  <c r="J3167" i="4"/>
  <c r="R3167" i="4"/>
  <c r="J3163" i="4"/>
  <c r="R3163" i="4"/>
  <c r="J3159" i="4"/>
  <c r="R3159" i="4"/>
  <c r="J3155" i="4"/>
  <c r="R3155" i="4"/>
  <c r="J3151" i="4"/>
  <c r="R3151" i="4"/>
  <c r="J3147" i="4"/>
  <c r="R3147" i="4"/>
  <c r="J3143" i="4"/>
  <c r="R3143" i="4"/>
  <c r="J3139" i="4"/>
  <c r="R3139" i="4"/>
  <c r="J3135" i="4"/>
  <c r="R3135" i="4"/>
  <c r="J3131" i="4"/>
  <c r="R3131" i="4"/>
  <c r="J3127" i="4"/>
  <c r="R3127" i="4"/>
  <c r="J3123" i="4"/>
  <c r="R3123" i="4"/>
  <c r="J3119" i="4"/>
  <c r="R3119" i="4"/>
  <c r="J3115" i="4"/>
  <c r="R3115" i="4"/>
  <c r="J3111" i="4"/>
  <c r="R3111" i="4"/>
  <c r="J3107" i="4"/>
  <c r="R3107" i="4"/>
  <c r="J3103" i="4"/>
  <c r="R3103" i="4"/>
  <c r="J3099" i="4"/>
  <c r="R3099" i="4"/>
  <c r="J3095" i="4"/>
  <c r="R3095" i="4"/>
  <c r="J3091" i="4"/>
  <c r="R3091" i="4"/>
  <c r="J3087" i="4"/>
  <c r="R3087" i="4"/>
  <c r="J3083" i="4"/>
  <c r="R3083" i="4"/>
  <c r="J3079" i="4"/>
  <c r="R3079" i="4"/>
  <c r="J3075" i="4"/>
  <c r="R3075" i="4"/>
  <c r="J3071" i="4"/>
  <c r="R3071" i="4"/>
  <c r="J3067" i="4"/>
  <c r="R3067" i="4"/>
  <c r="J3063" i="4"/>
  <c r="R3063" i="4"/>
  <c r="J3059" i="4"/>
  <c r="R3059" i="4"/>
  <c r="J3055" i="4"/>
  <c r="R3055" i="4"/>
  <c r="J3051" i="4"/>
  <c r="R3051" i="4"/>
  <c r="J3047" i="4"/>
  <c r="R3047" i="4"/>
  <c r="J3043" i="4"/>
  <c r="R3043" i="4"/>
  <c r="J3039" i="4"/>
  <c r="R3039" i="4"/>
  <c r="J3035" i="4"/>
  <c r="R3035" i="4"/>
  <c r="J3031" i="4"/>
  <c r="R3031" i="4"/>
  <c r="J3027" i="4"/>
  <c r="R3027" i="4"/>
  <c r="J3023" i="4"/>
  <c r="R3023" i="4"/>
  <c r="J3019" i="4"/>
  <c r="R3019" i="4"/>
  <c r="J3015" i="4"/>
  <c r="R3015" i="4"/>
  <c r="J3011" i="4"/>
  <c r="R3011" i="4"/>
  <c r="J3007" i="4"/>
  <c r="R3007" i="4"/>
  <c r="J3003" i="4"/>
  <c r="R3003" i="4"/>
  <c r="J2999" i="4"/>
  <c r="R2999" i="4"/>
  <c r="J2995" i="4"/>
  <c r="R2995" i="4"/>
  <c r="J2991" i="4"/>
  <c r="R2991" i="4"/>
  <c r="J2987" i="4"/>
  <c r="R2987" i="4"/>
  <c r="J2983" i="4"/>
  <c r="R2983" i="4"/>
  <c r="J2979" i="4"/>
  <c r="R2979" i="4"/>
  <c r="J2975" i="4"/>
  <c r="R2975" i="4"/>
  <c r="J2971" i="4"/>
  <c r="R2971" i="4"/>
  <c r="J2967" i="4"/>
  <c r="R2967" i="4"/>
  <c r="J2963" i="4"/>
  <c r="R2963" i="4"/>
  <c r="J2959" i="4"/>
  <c r="R2959" i="4"/>
  <c r="J2955" i="4"/>
  <c r="R2955" i="4"/>
  <c r="J2951" i="4"/>
  <c r="R2951" i="4"/>
  <c r="J2947" i="4"/>
  <c r="R2947" i="4"/>
  <c r="J2943" i="4"/>
  <c r="R2943" i="4"/>
  <c r="J2939" i="4"/>
  <c r="R2939" i="4"/>
  <c r="J2935" i="4"/>
  <c r="R2935" i="4"/>
  <c r="J2931" i="4"/>
  <c r="R2931" i="4"/>
  <c r="J2927" i="4"/>
  <c r="R2927" i="4"/>
  <c r="J2923" i="4"/>
  <c r="R2923" i="4"/>
  <c r="J2919" i="4"/>
  <c r="R2919" i="4"/>
  <c r="J2915" i="4"/>
  <c r="R2915" i="4"/>
  <c r="J2911" i="4"/>
  <c r="R2911" i="4"/>
  <c r="J2907" i="4"/>
  <c r="R2907" i="4"/>
  <c r="J2903" i="4"/>
  <c r="R2903" i="4"/>
  <c r="J2899" i="4"/>
  <c r="R2899" i="4"/>
  <c r="J2895" i="4"/>
  <c r="R2895" i="4"/>
  <c r="J2891" i="4"/>
  <c r="R2891" i="4"/>
  <c r="J2887" i="4"/>
  <c r="R2887" i="4"/>
  <c r="J2883" i="4"/>
  <c r="R2883" i="4"/>
  <c r="J2879" i="4"/>
  <c r="R2879" i="4"/>
  <c r="J2875" i="4"/>
  <c r="R2875" i="4"/>
  <c r="J2871" i="4"/>
  <c r="R2871" i="4"/>
  <c r="J2867" i="4"/>
  <c r="R2867" i="4"/>
  <c r="J2863" i="4"/>
  <c r="R2863" i="4"/>
  <c r="J2859" i="4"/>
  <c r="R2859" i="4"/>
  <c r="J2855" i="4"/>
  <c r="R2855" i="4"/>
  <c r="J2851" i="4"/>
  <c r="R2851" i="4"/>
  <c r="J2847" i="4"/>
  <c r="R2847" i="4"/>
  <c r="J2843" i="4"/>
  <c r="R2843" i="4"/>
  <c r="J2839" i="4"/>
  <c r="R2839" i="4"/>
  <c r="J2835" i="4"/>
  <c r="R2835" i="4"/>
  <c r="J2831" i="4"/>
  <c r="R2831" i="4"/>
  <c r="J2827" i="4"/>
  <c r="R2827" i="4"/>
  <c r="J2823" i="4"/>
  <c r="R2823" i="4"/>
  <c r="J2819" i="4"/>
  <c r="R2819" i="4"/>
  <c r="J2815" i="4"/>
  <c r="R2815" i="4"/>
  <c r="J2811" i="4"/>
  <c r="R2811" i="4"/>
  <c r="J2807" i="4"/>
  <c r="R2807" i="4"/>
  <c r="J2803" i="4"/>
  <c r="R2803" i="4"/>
  <c r="J2799" i="4"/>
  <c r="R2799" i="4"/>
  <c r="J2795" i="4"/>
  <c r="R2795" i="4"/>
  <c r="J2791" i="4"/>
  <c r="R2791" i="4"/>
  <c r="J2787" i="4"/>
  <c r="R2787" i="4"/>
  <c r="J2783" i="4"/>
  <c r="R2783" i="4"/>
  <c r="J2779" i="4"/>
  <c r="R2779" i="4"/>
  <c r="J2775" i="4"/>
  <c r="R2775" i="4"/>
  <c r="J2771" i="4"/>
  <c r="R2771" i="4"/>
  <c r="J2767" i="4"/>
  <c r="R2767" i="4"/>
  <c r="J2763" i="4"/>
  <c r="R2763" i="4"/>
  <c r="J2759" i="4"/>
  <c r="R2759" i="4"/>
  <c r="J2755" i="4"/>
  <c r="R2755" i="4"/>
  <c r="J2751" i="4"/>
  <c r="R2751" i="4"/>
  <c r="J2747" i="4"/>
  <c r="R2747" i="4"/>
  <c r="J2743" i="4"/>
  <c r="R2743" i="4"/>
  <c r="J2739" i="4"/>
  <c r="R2739" i="4"/>
  <c r="J2735" i="4"/>
  <c r="R2735" i="4"/>
  <c r="J2731" i="4"/>
  <c r="R2731" i="4"/>
  <c r="J2727" i="4"/>
  <c r="R2727" i="4"/>
  <c r="J2723" i="4"/>
  <c r="R2723" i="4"/>
  <c r="J2719" i="4"/>
  <c r="R2719" i="4"/>
  <c r="J2715" i="4"/>
  <c r="R2715" i="4"/>
  <c r="J2711" i="4"/>
  <c r="R2711" i="4"/>
  <c r="J2707" i="4"/>
  <c r="R2707" i="4"/>
  <c r="J2703" i="4"/>
  <c r="R2703" i="4"/>
  <c r="J2699" i="4"/>
  <c r="R2699" i="4"/>
  <c r="J2695" i="4"/>
  <c r="R2695" i="4"/>
  <c r="J2691" i="4"/>
  <c r="R2691" i="4"/>
  <c r="J2687" i="4"/>
  <c r="R2687" i="4"/>
  <c r="J2683" i="4"/>
  <c r="R2683" i="4"/>
  <c r="J2679" i="4"/>
  <c r="R2679" i="4"/>
  <c r="J2675" i="4"/>
  <c r="R2675" i="4"/>
  <c r="J2671" i="4"/>
  <c r="R2671" i="4"/>
  <c r="J2667" i="4"/>
  <c r="R2667" i="4"/>
  <c r="J2663" i="4"/>
  <c r="R2663" i="4"/>
  <c r="J2659" i="4"/>
  <c r="R2659" i="4"/>
  <c r="J2655" i="4"/>
  <c r="R2655" i="4"/>
  <c r="J2651" i="4"/>
  <c r="R2651" i="4"/>
  <c r="J2647" i="4"/>
  <c r="R2647" i="4"/>
  <c r="J2643" i="4"/>
  <c r="R2643" i="4"/>
  <c r="J2639" i="4"/>
  <c r="R2639" i="4"/>
  <c r="J2635" i="4"/>
  <c r="R2635" i="4"/>
  <c r="J2631" i="4"/>
  <c r="R2631" i="4"/>
  <c r="J2627" i="4"/>
  <c r="R2627" i="4"/>
  <c r="J2623" i="4"/>
  <c r="R2623" i="4"/>
  <c r="J2619" i="4"/>
  <c r="R2619" i="4"/>
  <c r="J2615" i="4"/>
  <c r="R2615" i="4"/>
  <c r="J2611" i="4"/>
  <c r="R2611" i="4"/>
  <c r="J2607" i="4"/>
  <c r="R2607" i="4"/>
  <c r="J2603" i="4"/>
  <c r="R2603" i="4"/>
  <c r="J2599" i="4"/>
  <c r="R2599" i="4"/>
  <c r="J2595" i="4"/>
  <c r="R2595" i="4"/>
  <c r="J2591" i="4"/>
  <c r="R2591" i="4"/>
  <c r="J2587" i="4"/>
  <c r="R2587" i="4"/>
  <c r="J2583" i="4"/>
  <c r="R2583" i="4"/>
  <c r="J2579" i="4"/>
  <c r="R2579" i="4"/>
  <c r="J2575" i="4"/>
  <c r="R2575" i="4"/>
  <c r="J2571" i="4"/>
  <c r="R2571" i="4"/>
  <c r="J2567" i="4"/>
  <c r="R2567" i="4"/>
  <c r="J2563" i="4"/>
  <c r="R2563" i="4"/>
  <c r="J2559" i="4"/>
  <c r="R2559" i="4"/>
  <c r="J2555" i="4"/>
  <c r="R2555" i="4"/>
  <c r="J2551" i="4"/>
  <c r="R2551" i="4"/>
  <c r="J2547" i="4"/>
  <c r="R2547" i="4"/>
  <c r="J2543" i="4"/>
  <c r="R2543" i="4"/>
  <c r="J2539" i="4"/>
  <c r="R2539" i="4"/>
  <c r="J2535" i="4"/>
  <c r="R2535" i="4"/>
  <c r="J2531" i="4"/>
  <c r="R2531" i="4"/>
  <c r="J2527" i="4"/>
  <c r="R2527" i="4"/>
  <c r="J2523" i="4"/>
  <c r="R2523" i="4"/>
  <c r="J2519" i="4"/>
  <c r="R2519" i="4"/>
  <c r="J2515" i="4"/>
  <c r="R2515" i="4"/>
  <c r="J2511" i="4"/>
  <c r="R2511" i="4"/>
  <c r="J2507" i="4"/>
  <c r="R2507" i="4"/>
  <c r="J2503" i="4"/>
  <c r="R2503" i="4"/>
  <c r="J2499" i="4"/>
  <c r="R2499" i="4"/>
  <c r="J2495" i="4"/>
  <c r="R2495" i="4"/>
  <c r="J2491" i="4"/>
  <c r="R2491" i="4"/>
  <c r="J2487" i="4"/>
  <c r="R2487" i="4"/>
  <c r="J2483" i="4"/>
  <c r="R2483" i="4"/>
  <c r="J2479" i="4"/>
  <c r="R2479" i="4"/>
  <c r="J2475" i="4"/>
  <c r="R2475" i="4"/>
  <c r="J2471" i="4"/>
  <c r="R2471" i="4"/>
  <c r="J2467" i="4"/>
  <c r="R2467" i="4"/>
  <c r="J2463" i="4"/>
  <c r="R2463" i="4"/>
  <c r="J2459" i="4"/>
  <c r="R2459" i="4"/>
  <c r="J2455" i="4"/>
  <c r="R2455" i="4"/>
  <c r="J2451" i="4"/>
  <c r="R2451" i="4"/>
  <c r="J2447" i="4"/>
  <c r="R2447" i="4"/>
  <c r="J2443" i="4"/>
  <c r="R2443" i="4"/>
  <c r="J2439" i="4"/>
  <c r="R2439" i="4"/>
  <c r="J2435" i="4"/>
  <c r="R2435" i="4"/>
  <c r="J2431" i="4"/>
  <c r="R2431" i="4"/>
  <c r="J2427" i="4"/>
  <c r="R2427" i="4"/>
  <c r="J2423" i="4"/>
  <c r="R2423" i="4"/>
  <c r="J2419" i="4"/>
  <c r="R2419" i="4"/>
  <c r="J2415" i="4"/>
  <c r="R2415" i="4"/>
  <c r="J2411" i="4"/>
  <c r="R2411" i="4"/>
  <c r="J2407" i="4"/>
  <c r="R2407" i="4"/>
  <c r="J2403" i="4"/>
  <c r="R2403" i="4"/>
  <c r="J2399" i="4"/>
  <c r="R2399" i="4"/>
  <c r="J2395" i="4"/>
  <c r="R2395" i="4"/>
  <c r="J2391" i="4"/>
  <c r="R2391" i="4"/>
  <c r="J2387" i="4"/>
  <c r="R2387" i="4"/>
  <c r="J2383" i="4"/>
  <c r="R2383" i="4"/>
  <c r="J2379" i="4"/>
  <c r="R2379" i="4"/>
  <c r="J2375" i="4"/>
  <c r="R2375" i="4"/>
  <c r="J2371" i="4"/>
  <c r="R2371" i="4"/>
  <c r="J2367" i="4"/>
  <c r="R2367" i="4"/>
  <c r="J2363" i="4"/>
  <c r="R2363" i="4"/>
  <c r="J2359" i="4"/>
  <c r="R2359" i="4"/>
  <c r="J2355" i="4"/>
  <c r="R2355" i="4"/>
  <c r="J2351" i="4"/>
  <c r="R2351" i="4"/>
  <c r="J2347" i="4"/>
  <c r="R2347" i="4"/>
  <c r="J2343" i="4"/>
  <c r="R2343" i="4"/>
  <c r="J2339" i="4"/>
  <c r="R2339" i="4"/>
  <c r="J2335" i="4"/>
  <c r="R2335" i="4"/>
  <c r="J2331" i="4"/>
  <c r="R2331" i="4"/>
  <c r="J2327" i="4"/>
  <c r="R2327" i="4"/>
  <c r="J2323" i="4"/>
  <c r="R2323" i="4"/>
  <c r="J2319" i="4"/>
  <c r="R2319" i="4"/>
  <c r="J2315" i="4"/>
  <c r="R2315" i="4"/>
  <c r="J2311" i="4"/>
  <c r="R2311" i="4"/>
  <c r="J2307" i="4"/>
  <c r="R2307" i="4"/>
  <c r="J2303" i="4"/>
  <c r="R2303" i="4"/>
  <c r="J2299" i="4"/>
  <c r="R2299" i="4"/>
  <c r="J2295" i="4"/>
  <c r="R2295" i="4"/>
  <c r="J2291" i="4"/>
  <c r="R2291" i="4"/>
  <c r="J2287" i="4"/>
  <c r="R2287" i="4"/>
  <c r="J2283" i="4"/>
  <c r="R2283" i="4"/>
  <c r="J2279" i="4"/>
  <c r="R2279" i="4"/>
  <c r="J2275" i="4"/>
  <c r="R2275" i="4"/>
  <c r="J2271" i="4"/>
  <c r="R2271" i="4"/>
  <c r="J2267" i="4"/>
  <c r="R2267" i="4"/>
  <c r="J2263" i="4"/>
  <c r="R2263" i="4"/>
  <c r="J2259" i="4"/>
  <c r="R2259" i="4"/>
  <c r="J2255" i="4"/>
  <c r="R2255" i="4"/>
  <c r="J2251" i="4"/>
  <c r="R2251" i="4"/>
  <c r="J2247" i="4"/>
  <c r="R2247" i="4"/>
  <c r="J2243" i="4"/>
  <c r="R2243" i="4"/>
  <c r="J2239" i="4"/>
  <c r="R2239" i="4"/>
  <c r="J2235" i="4"/>
  <c r="R2235" i="4"/>
  <c r="J2231" i="4"/>
  <c r="R2231" i="4"/>
  <c r="J2227" i="4"/>
  <c r="R2227" i="4"/>
  <c r="J2223" i="4"/>
  <c r="R2223" i="4"/>
  <c r="J2219" i="4"/>
  <c r="R2219" i="4"/>
  <c r="J2215" i="4"/>
  <c r="R2215" i="4"/>
  <c r="J2211" i="4"/>
  <c r="R2211" i="4"/>
  <c r="J2207" i="4"/>
  <c r="R2207" i="4"/>
  <c r="J2203" i="4"/>
  <c r="R2203" i="4"/>
  <c r="J2199" i="4"/>
  <c r="R2199" i="4"/>
  <c r="J2195" i="4"/>
  <c r="R2195" i="4"/>
  <c r="J2191" i="4"/>
  <c r="R2191" i="4"/>
  <c r="J2187" i="4"/>
  <c r="R2187" i="4"/>
  <c r="J2183" i="4"/>
  <c r="R2183" i="4"/>
  <c r="J2179" i="4"/>
  <c r="R2179" i="4"/>
  <c r="J2175" i="4"/>
  <c r="R2175" i="4"/>
  <c r="J2171" i="4"/>
  <c r="R2171" i="4"/>
  <c r="J2167" i="4"/>
  <c r="R2167" i="4"/>
  <c r="J2163" i="4"/>
  <c r="R2163" i="4"/>
  <c r="J2159" i="4"/>
  <c r="R2159" i="4"/>
  <c r="J2155" i="4"/>
  <c r="R2155" i="4"/>
  <c r="J2151" i="4"/>
  <c r="R2151" i="4"/>
  <c r="J2147" i="4"/>
  <c r="R2147" i="4"/>
  <c r="J2143" i="4"/>
  <c r="R2143" i="4"/>
  <c r="J2139" i="4"/>
  <c r="R2139" i="4"/>
  <c r="J2135" i="4"/>
  <c r="R2135" i="4"/>
  <c r="J2131" i="4"/>
  <c r="R2131" i="4"/>
  <c r="J2127" i="4"/>
  <c r="R2127" i="4"/>
  <c r="J2123" i="4"/>
  <c r="R2123" i="4"/>
  <c r="J2119" i="4"/>
  <c r="R2119" i="4"/>
  <c r="J2115" i="4"/>
  <c r="R2115" i="4"/>
  <c r="J2111" i="4"/>
  <c r="R2111" i="4"/>
  <c r="J2107" i="4"/>
  <c r="R2107" i="4"/>
  <c r="J2103" i="4"/>
  <c r="R2103" i="4"/>
  <c r="J2099" i="4"/>
  <c r="R2099" i="4"/>
  <c r="J2095" i="4"/>
  <c r="R2095" i="4"/>
  <c r="J2091" i="4"/>
  <c r="R2091" i="4"/>
  <c r="J2087" i="4"/>
  <c r="R2087" i="4"/>
  <c r="J2083" i="4"/>
  <c r="R2083" i="4"/>
  <c r="J2079" i="4"/>
  <c r="R2079" i="4"/>
  <c r="J2075" i="4"/>
  <c r="R2075" i="4"/>
  <c r="J2071" i="4"/>
  <c r="R2071" i="4"/>
  <c r="J2067" i="4"/>
  <c r="R2067" i="4"/>
  <c r="J2063" i="4"/>
  <c r="R2063" i="4"/>
  <c r="J2059" i="4"/>
  <c r="R2059" i="4"/>
  <c r="J2055" i="4"/>
  <c r="R2055" i="4"/>
  <c r="J2051" i="4"/>
  <c r="R2051" i="4"/>
  <c r="J2047" i="4"/>
  <c r="R2047" i="4"/>
  <c r="J2043" i="4"/>
  <c r="R2043" i="4"/>
  <c r="J2039" i="4"/>
  <c r="R2039" i="4"/>
  <c r="J2035" i="4"/>
  <c r="R2035" i="4"/>
  <c r="J2031" i="4"/>
  <c r="R2031" i="4"/>
  <c r="J2027" i="4"/>
  <c r="R2027" i="4"/>
  <c r="J2023" i="4"/>
  <c r="R2023" i="4"/>
  <c r="J2019" i="4"/>
  <c r="R2019" i="4"/>
  <c r="J2015" i="4"/>
  <c r="R2015" i="4"/>
  <c r="J2011" i="4"/>
  <c r="R2011" i="4"/>
  <c r="J2007" i="4"/>
  <c r="R2007" i="4"/>
  <c r="J2003" i="4"/>
  <c r="R2003" i="4"/>
  <c r="J1999" i="4"/>
  <c r="R1999" i="4"/>
  <c r="J1995" i="4"/>
  <c r="R1995" i="4"/>
  <c r="J1991" i="4"/>
  <c r="R1991" i="4"/>
  <c r="J1987" i="4"/>
  <c r="R1987" i="4"/>
  <c r="J1983" i="4"/>
  <c r="R1983" i="4"/>
  <c r="J1979" i="4"/>
  <c r="R1979" i="4"/>
  <c r="J1975" i="4"/>
  <c r="R1975" i="4"/>
  <c r="J1971" i="4"/>
  <c r="R1971" i="4"/>
  <c r="J1967" i="4"/>
  <c r="R1967" i="4"/>
  <c r="J1963" i="4"/>
  <c r="R1963" i="4"/>
  <c r="J1959" i="4"/>
  <c r="R1959" i="4"/>
  <c r="J1955" i="4"/>
  <c r="R1955" i="4"/>
  <c r="J1951" i="4"/>
  <c r="R1951" i="4"/>
  <c r="J1947" i="4"/>
  <c r="R1947" i="4"/>
  <c r="J1943" i="4"/>
  <c r="R1943" i="4"/>
  <c r="J1939" i="4"/>
  <c r="R1939" i="4"/>
  <c r="J1935" i="4"/>
  <c r="R1935" i="4"/>
  <c r="J1931" i="4"/>
  <c r="R1931" i="4"/>
  <c r="J1927" i="4"/>
  <c r="R1927" i="4"/>
  <c r="J1923" i="4"/>
  <c r="R1923" i="4"/>
  <c r="J1919" i="4"/>
  <c r="R1919" i="4"/>
  <c r="J1915" i="4"/>
  <c r="R1915" i="4"/>
  <c r="J1911" i="4"/>
  <c r="R1911" i="4"/>
  <c r="J1907" i="4"/>
  <c r="R1907" i="4"/>
  <c r="J1903" i="4"/>
  <c r="R1903" i="4"/>
  <c r="J1899" i="4"/>
  <c r="R1899" i="4"/>
  <c r="J1895" i="4"/>
  <c r="R1895" i="4"/>
  <c r="J1891" i="4"/>
  <c r="R1891" i="4"/>
  <c r="J1887" i="4"/>
  <c r="R1887" i="4"/>
  <c r="J1883" i="4"/>
  <c r="R1883" i="4"/>
  <c r="J1879" i="4"/>
  <c r="R1879" i="4"/>
  <c r="J1875" i="4"/>
  <c r="R1875" i="4"/>
  <c r="J1871" i="4"/>
  <c r="R1871" i="4"/>
  <c r="J1867" i="4"/>
  <c r="R1867" i="4"/>
  <c r="J1863" i="4"/>
  <c r="R1863" i="4"/>
  <c r="J1859" i="4"/>
  <c r="R1859" i="4"/>
  <c r="J1855" i="4"/>
  <c r="R1855" i="4"/>
  <c r="J1851" i="4"/>
  <c r="R1851" i="4"/>
  <c r="J1847" i="4"/>
  <c r="R1847" i="4"/>
  <c r="J1843" i="4"/>
  <c r="R1843" i="4"/>
  <c r="J1839" i="4"/>
  <c r="R1839" i="4"/>
  <c r="J1835" i="4"/>
  <c r="R1835" i="4"/>
  <c r="J1831" i="4"/>
  <c r="R1831" i="4"/>
  <c r="J1827" i="4"/>
  <c r="R1827" i="4"/>
  <c r="J1823" i="4"/>
  <c r="R1823" i="4"/>
  <c r="J1819" i="4"/>
  <c r="R1819" i="4"/>
  <c r="J1815" i="4"/>
  <c r="R1815" i="4"/>
  <c r="J1811" i="4"/>
  <c r="R1811" i="4"/>
  <c r="J1807" i="4"/>
  <c r="R1807" i="4"/>
  <c r="J1803" i="4"/>
  <c r="R1803" i="4"/>
  <c r="J1799" i="4"/>
  <c r="R1799" i="4"/>
  <c r="J1795" i="4"/>
  <c r="R1795" i="4"/>
  <c r="J1791" i="4"/>
  <c r="R1791" i="4"/>
  <c r="J1787" i="4"/>
  <c r="R1787" i="4"/>
  <c r="J1783" i="4"/>
  <c r="R1783" i="4"/>
  <c r="J1779" i="4"/>
  <c r="R1779" i="4"/>
  <c r="J1775" i="4"/>
  <c r="R1775" i="4"/>
  <c r="J1771" i="4"/>
  <c r="R1771" i="4"/>
  <c r="J1767" i="4"/>
  <c r="R1767" i="4"/>
  <c r="J1763" i="4"/>
  <c r="R1763" i="4"/>
  <c r="J1759" i="4"/>
  <c r="R1759" i="4"/>
  <c r="J1755" i="4"/>
  <c r="R1755" i="4"/>
  <c r="J1751" i="4"/>
  <c r="R1751" i="4"/>
  <c r="J1747" i="4"/>
  <c r="R1747" i="4"/>
  <c r="J1743" i="4"/>
  <c r="R1743" i="4"/>
  <c r="J1739" i="4"/>
  <c r="R1739" i="4"/>
  <c r="J1735" i="4"/>
  <c r="R1735" i="4"/>
  <c r="J1731" i="4"/>
  <c r="R1731" i="4"/>
  <c r="J1727" i="4"/>
  <c r="R1727" i="4"/>
  <c r="J1723" i="4"/>
  <c r="R1723" i="4"/>
  <c r="J1719" i="4"/>
  <c r="R1719" i="4"/>
  <c r="J1715" i="4"/>
  <c r="R1715" i="4"/>
  <c r="J1711" i="4"/>
  <c r="R1711" i="4"/>
  <c r="J1707" i="4"/>
  <c r="R1707" i="4"/>
  <c r="J1703" i="4"/>
  <c r="R1703" i="4"/>
  <c r="J1699" i="4"/>
  <c r="R1699" i="4"/>
  <c r="J1695" i="4"/>
  <c r="R1695" i="4"/>
  <c r="J1691" i="4"/>
  <c r="R1691" i="4"/>
  <c r="J1687" i="4"/>
  <c r="R1687" i="4"/>
  <c r="J1683" i="4"/>
  <c r="R1683" i="4"/>
  <c r="J1679" i="4"/>
  <c r="R1679" i="4"/>
  <c r="J1675" i="4"/>
  <c r="R1675" i="4"/>
  <c r="J1671" i="4"/>
  <c r="R1671" i="4"/>
  <c r="J1667" i="4"/>
  <c r="R1667" i="4"/>
  <c r="J1663" i="4"/>
  <c r="R1663" i="4"/>
  <c r="J1659" i="4"/>
  <c r="R1659" i="4"/>
  <c r="J1655" i="4"/>
  <c r="R1655" i="4"/>
  <c r="J1651" i="4"/>
  <c r="R1651" i="4"/>
  <c r="J1647" i="4"/>
  <c r="R1647" i="4"/>
  <c r="J1643" i="4"/>
  <c r="R1643" i="4"/>
  <c r="J1639" i="4"/>
  <c r="R1639" i="4"/>
  <c r="J1635" i="4"/>
  <c r="R1635" i="4"/>
  <c r="J1631" i="4"/>
  <c r="R1631" i="4"/>
  <c r="J1627" i="4"/>
  <c r="R1627" i="4"/>
  <c r="J1623" i="4"/>
  <c r="R1623" i="4"/>
  <c r="J1619" i="4"/>
  <c r="R1619" i="4"/>
  <c r="J1615" i="4"/>
  <c r="R1615" i="4"/>
  <c r="J1611" i="4"/>
  <c r="R1611" i="4"/>
  <c r="J1607" i="4"/>
  <c r="R1607" i="4"/>
  <c r="J1603" i="4"/>
  <c r="R1603" i="4"/>
  <c r="J1599" i="4"/>
  <c r="R1599" i="4"/>
  <c r="J1595" i="4"/>
  <c r="R1595" i="4"/>
  <c r="J1591" i="4"/>
  <c r="R1591" i="4"/>
  <c r="J1587" i="4"/>
  <c r="R1587" i="4"/>
  <c r="J1583" i="4"/>
  <c r="R1583" i="4"/>
  <c r="J1579" i="4"/>
  <c r="R1579" i="4"/>
  <c r="J1575" i="4"/>
  <c r="R1575" i="4"/>
  <c r="J1571" i="4"/>
  <c r="R1571" i="4"/>
  <c r="J1567" i="4"/>
  <c r="R1567" i="4"/>
  <c r="J1563" i="4"/>
  <c r="R1563" i="4"/>
  <c r="J1559" i="4"/>
  <c r="R1559" i="4"/>
  <c r="J1555" i="4"/>
  <c r="R1555" i="4"/>
  <c r="J1551" i="4"/>
  <c r="R1551" i="4"/>
  <c r="J1547" i="4"/>
  <c r="R1547" i="4"/>
  <c r="J1543" i="4"/>
  <c r="R1543" i="4"/>
  <c r="J1539" i="4"/>
  <c r="R1539" i="4"/>
  <c r="J1535" i="4"/>
  <c r="R1535" i="4"/>
  <c r="J1531" i="4"/>
  <c r="R1531" i="4"/>
  <c r="J1527" i="4"/>
  <c r="R1527" i="4"/>
  <c r="J1523" i="4"/>
  <c r="R1523" i="4"/>
  <c r="J1519" i="4"/>
  <c r="R1519" i="4"/>
  <c r="J1515" i="4"/>
  <c r="R1515" i="4"/>
  <c r="J1511" i="4"/>
  <c r="R1511" i="4"/>
  <c r="J1507" i="4"/>
  <c r="R1507" i="4"/>
  <c r="J1503" i="4"/>
  <c r="R1503" i="4"/>
  <c r="J1499" i="4"/>
  <c r="R1499" i="4"/>
  <c r="J1495" i="4"/>
  <c r="R1495" i="4"/>
  <c r="J1491" i="4"/>
  <c r="R1491" i="4"/>
  <c r="J1487" i="4"/>
  <c r="R1487" i="4"/>
  <c r="J1483" i="4"/>
  <c r="R1483" i="4"/>
  <c r="J1479" i="4"/>
  <c r="R1479" i="4"/>
  <c r="J1475" i="4"/>
  <c r="R1475" i="4"/>
  <c r="J1471" i="4"/>
  <c r="R1471" i="4"/>
  <c r="J1467" i="4"/>
  <c r="R1467" i="4"/>
  <c r="J1463" i="4"/>
  <c r="R1463" i="4"/>
  <c r="J1459" i="4"/>
  <c r="R1459" i="4"/>
  <c r="J1455" i="4"/>
  <c r="R1455" i="4"/>
  <c r="J1451" i="4"/>
  <c r="R1451" i="4"/>
  <c r="J1447" i="4"/>
  <c r="R1447" i="4"/>
  <c r="J1443" i="4"/>
  <c r="R1443" i="4"/>
  <c r="J1439" i="4"/>
  <c r="R1439" i="4"/>
  <c r="J1435" i="4"/>
  <c r="R1435" i="4"/>
  <c r="J1431" i="4"/>
  <c r="R1431" i="4"/>
  <c r="J1427" i="4"/>
  <c r="R1427" i="4"/>
  <c r="J1423" i="4"/>
  <c r="R1423" i="4"/>
  <c r="J1419" i="4"/>
  <c r="R1419" i="4"/>
  <c r="J1415" i="4"/>
  <c r="R1415" i="4"/>
  <c r="J1411" i="4"/>
  <c r="R1411" i="4"/>
  <c r="J1407" i="4"/>
  <c r="R1407" i="4"/>
  <c r="J1403" i="4"/>
  <c r="R1403" i="4"/>
  <c r="J1399" i="4"/>
  <c r="R1399" i="4"/>
  <c r="J1395" i="4"/>
  <c r="R1395" i="4"/>
  <c r="J1391" i="4"/>
  <c r="R1391" i="4"/>
  <c r="J1387" i="4"/>
  <c r="R1387" i="4"/>
  <c r="J1383" i="4"/>
  <c r="R1383" i="4"/>
  <c r="J1379" i="4"/>
  <c r="R1379" i="4"/>
  <c r="J1375" i="4"/>
  <c r="R1375" i="4"/>
  <c r="J1371" i="4"/>
  <c r="R1371" i="4"/>
  <c r="J1367" i="4"/>
  <c r="R1367" i="4"/>
  <c r="J1363" i="4"/>
  <c r="R1363" i="4"/>
  <c r="J1359" i="4"/>
  <c r="R1359" i="4"/>
  <c r="J1355" i="4"/>
  <c r="R1355" i="4"/>
  <c r="J1351" i="4"/>
  <c r="R1351" i="4"/>
  <c r="J1347" i="4"/>
  <c r="R1347" i="4"/>
  <c r="J1343" i="4"/>
  <c r="R1343" i="4"/>
  <c r="J1339" i="4"/>
  <c r="R1339" i="4"/>
  <c r="J1335" i="4"/>
  <c r="R1335" i="4"/>
  <c r="J1331" i="4"/>
  <c r="R1331" i="4"/>
  <c r="J1327" i="4"/>
  <c r="R1327" i="4"/>
  <c r="J1323" i="4"/>
  <c r="R1323" i="4"/>
  <c r="J1319" i="4"/>
  <c r="R1319" i="4"/>
  <c r="J1315" i="4"/>
  <c r="R1315" i="4"/>
  <c r="J1311" i="4"/>
  <c r="R1311" i="4"/>
  <c r="J1307" i="4"/>
  <c r="R1307" i="4"/>
  <c r="J1303" i="4"/>
  <c r="R1303" i="4"/>
  <c r="J1299" i="4"/>
  <c r="R1299" i="4"/>
  <c r="J1295" i="4"/>
  <c r="R1295" i="4"/>
  <c r="J1291" i="4"/>
  <c r="R1291" i="4"/>
  <c r="J1287" i="4"/>
  <c r="R1287" i="4"/>
  <c r="J1283" i="4"/>
  <c r="R1283" i="4"/>
  <c r="J1279" i="4"/>
  <c r="R1279" i="4"/>
  <c r="J1275" i="4"/>
  <c r="R1275" i="4"/>
  <c r="J1271" i="4"/>
  <c r="R1271" i="4"/>
  <c r="J1267" i="4"/>
  <c r="R1267" i="4"/>
  <c r="J1263" i="4"/>
  <c r="R1263" i="4"/>
  <c r="J1259" i="4"/>
  <c r="R1259" i="4"/>
  <c r="J1255" i="4"/>
  <c r="R1255" i="4"/>
  <c r="J1251" i="4"/>
  <c r="R1251" i="4"/>
  <c r="J1247" i="4"/>
  <c r="R1247" i="4"/>
  <c r="J1243" i="4"/>
  <c r="R1243" i="4"/>
  <c r="J1239" i="4"/>
  <c r="R1239" i="4"/>
  <c r="J1235" i="4"/>
  <c r="R1235" i="4"/>
  <c r="J1231" i="4"/>
  <c r="R1231" i="4"/>
  <c r="J1227" i="4"/>
  <c r="R1227" i="4"/>
  <c r="J1223" i="4"/>
  <c r="R1223" i="4"/>
  <c r="J1219" i="4"/>
  <c r="R1219" i="4"/>
  <c r="J1215" i="4"/>
  <c r="R1215" i="4"/>
  <c r="J1211" i="4"/>
  <c r="R1211" i="4"/>
  <c r="J1207" i="4"/>
  <c r="R1207" i="4"/>
  <c r="J1203" i="4"/>
  <c r="R1203" i="4"/>
  <c r="J1199" i="4"/>
  <c r="R1199" i="4"/>
  <c r="J1195" i="4"/>
  <c r="R1195" i="4"/>
  <c r="J1191" i="4"/>
  <c r="R1191" i="4"/>
  <c r="J1187" i="4"/>
  <c r="R1187" i="4"/>
  <c r="J1183" i="4"/>
  <c r="R1183" i="4"/>
  <c r="J1179" i="4"/>
  <c r="R1179" i="4"/>
  <c r="J1175" i="4"/>
  <c r="R1175" i="4"/>
  <c r="J1171" i="4"/>
  <c r="R1171" i="4"/>
  <c r="J1167" i="4"/>
  <c r="R1167" i="4"/>
  <c r="J1163" i="4"/>
  <c r="R1163" i="4"/>
  <c r="J1159" i="4"/>
  <c r="R1159" i="4"/>
  <c r="J1155" i="4"/>
  <c r="R1155" i="4"/>
  <c r="J1151" i="4"/>
  <c r="R1151" i="4"/>
  <c r="J1147" i="4"/>
  <c r="R1147" i="4"/>
  <c r="J1143" i="4"/>
  <c r="R1143" i="4"/>
  <c r="J1139" i="4"/>
  <c r="R1139" i="4"/>
  <c r="J1135" i="4"/>
  <c r="R1135" i="4"/>
  <c r="J1131" i="4"/>
  <c r="R1131" i="4"/>
  <c r="J1127" i="4"/>
  <c r="R1127" i="4"/>
  <c r="J1123" i="4"/>
  <c r="R1123" i="4"/>
  <c r="J1119" i="4"/>
  <c r="R1119" i="4"/>
  <c r="J1115" i="4"/>
  <c r="R1115" i="4"/>
  <c r="J1111" i="4"/>
  <c r="R1111" i="4"/>
  <c r="J1107" i="4"/>
  <c r="R1107" i="4"/>
  <c r="J1103" i="4"/>
  <c r="R1103" i="4"/>
  <c r="J1099" i="4"/>
  <c r="R1099" i="4"/>
  <c r="J1095" i="4"/>
  <c r="R1095" i="4"/>
  <c r="J1091" i="4"/>
  <c r="R1091" i="4"/>
  <c r="J1087" i="4"/>
  <c r="R1087" i="4"/>
  <c r="J1083" i="4"/>
  <c r="R1083" i="4"/>
  <c r="J1079" i="4"/>
  <c r="R1079" i="4"/>
  <c r="J1075" i="4"/>
  <c r="R1075" i="4"/>
  <c r="J1071" i="4"/>
  <c r="R1071" i="4"/>
  <c r="J1067" i="4"/>
  <c r="R1067" i="4"/>
  <c r="J1063" i="4"/>
  <c r="R1063" i="4"/>
  <c r="J1059" i="4"/>
  <c r="R1059" i="4"/>
  <c r="J1055" i="4"/>
  <c r="R1055" i="4"/>
  <c r="J1051" i="4"/>
  <c r="R1051" i="4"/>
  <c r="J1047" i="4"/>
  <c r="R1047" i="4"/>
  <c r="J1043" i="4"/>
  <c r="R1043" i="4"/>
  <c r="J1039" i="4"/>
  <c r="R1039" i="4"/>
  <c r="J1035" i="4"/>
  <c r="R1035" i="4"/>
  <c r="J1031" i="4"/>
  <c r="R1031" i="4"/>
  <c r="J1027" i="4"/>
  <c r="R1027" i="4"/>
  <c r="J1023" i="4"/>
  <c r="R1023" i="4"/>
  <c r="J1019" i="4"/>
  <c r="R1019" i="4"/>
  <c r="J1015" i="4"/>
  <c r="R1015" i="4"/>
  <c r="J1011" i="4"/>
  <c r="R1011" i="4"/>
  <c r="J1007" i="4"/>
  <c r="R1007" i="4"/>
  <c r="J1003" i="4"/>
  <c r="R1003" i="4"/>
  <c r="J999" i="4"/>
  <c r="R999" i="4"/>
  <c r="J995" i="4"/>
  <c r="R995" i="4"/>
  <c r="J991" i="4"/>
  <c r="R991" i="4"/>
  <c r="J987" i="4"/>
  <c r="R987" i="4"/>
  <c r="J983" i="4"/>
  <c r="R983" i="4"/>
  <c r="J979" i="4"/>
  <c r="R979" i="4"/>
  <c r="J975" i="4"/>
  <c r="R975" i="4"/>
  <c r="J971" i="4"/>
  <c r="R971" i="4"/>
  <c r="J967" i="4"/>
  <c r="R967" i="4"/>
  <c r="J963" i="4"/>
  <c r="R963" i="4"/>
  <c r="J959" i="4"/>
  <c r="R959" i="4"/>
  <c r="J955" i="4"/>
  <c r="R955" i="4"/>
  <c r="J951" i="4"/>
  <c r="R951" i="4"/>
  <c r="J947" i="4"/>
  <c r="R947" i="4"/>
  <c r="J943" i="4"/>
  <c r="R943" i="4"/>
  <c r="J939" i="4"/>
  <c r="R939" i="4"/>
  <c r="J935" i="4"/>
  <c r="R935" i="4"/>
  <c r="J931" i="4"/>
  <c r="R931" i="4"/>
  <c r="J927" i="4"/>
  <c r="R927" i="4"/>
  <c r="J923" i="4"/>
  <c r="R923" i="4"/>
  <c r="J919" i="4"/>
  <c r="R919" i="4"/>
  <c r="J915" i="4"/>
  <c r="R915" i="4"/>
  <c r="J911" i="4"/>
  <c r="R911" i="4"/>
  <c r="J907" i="4"/>
  <c r="R907" i="4"/>
  <c r="J903" i="4"/>
  <c r="R903" i="4"/>
  <c r="J899" i="4"/>
  <c r="R899" i="4"/>
  <c r="J895" i="4"/>
  <c r="R895" i="4"/>
  <c r="J891" i="4"/>
  <c r="R891" i="4"/>
  <c r="J887" i="4"/>
  <c r="R887" i="4"/>
  <c r="J883" i="4"/>
  <c r="R883" i="4"/>
  <c r="J879" i="4"/>
  <c r="R879" i="4"/>
  <c r="J875" i="4"/>
  <c r="R875" i="4"/>
  <c r="J871" i="4"/>
  <c r="R871" i="4"/>
  <c r="J867" i="4"/>
  <c r="R867" i="4"/>
  <c r="J863" i="4"/>
  <c r="R863" i="4"/>
  <c r="J859" i="4"/>
  <c r="R859" i="4"/>
  <c r="J855" i="4"/>
  <c r="R855" i="4"/>
  <c r="J851" i="4"/>
  <c r="R851" i="4"/>
  <c r="J847" i="4"/>
  <c r="R847" i="4"/>
  <c r="J843" i="4"/>
  <c r="R843" i="4"/>
  <c r="J839" i="4"/>
  <c r="R839" i="4"/>
  <c r="J835" i="4"/>
  <c r="R835" i="4"/>
  <c r="J831" i="4"/>
  <c r="R831" i="4"/>
  <c r="J827" i="4"/>
  <c r="R827" i="4"/>
  <c r="J823" i="4"/>
  <c r="R823" i="4"/>
  <c r="J819" i="4"/>
  <c r="R819" i="4"/>
  <c r="J815" i="4"/>
  <c r="R815" i="4"/>
  <c r="J811" i="4"/>
  <c r="R811" i="4"/>
  <c r="J807" i="4"/>
  <c r="R807" i="4"/>
  <c r="J803" i="4"/>
  <c r="R803" i="4"/>
  <c r="J799" i="4"/>
  <c r="R799" i="4"/>
  <c r="J795" i="4"/>
  <c r="R795" i="4"/>
  <c r="J791" i="4"/>
  <c r="R791" i="4"/>
  <c r="J787" i="4"/>
  <c r="R787" i="4"/>
  <c r="J783" i="4"/>
  <c r="R783" i="4"/>
  <c r="J779" i="4"/>
  <c r="R779" i="4"/>
  <c r="J775" i="4"/>
  <c r="R775" i="4"/>
  <c r="J771" i="4"/>
  <c r="R771" i="4"/>
  <c r="J767" i="4"/>
  <c r="R767" i="4"/>
  <c r="J763" i="4"/>
  <c r="R763" i="4"/>
  <c r="J759" i="4"/>
  <c r="R759" i="4"/>
  <c r="J755" i="4"/>
  <c r="R755" i="4"/>
  <c r="J751" i="4"/>
  <c r="R751" i="4"/>
  <c r="J747" i="4"/>
  <c r="R747" i="4"/>
  <c r="J743" i="4"/>
  <c r="R743" i="4"/>
  <c r="J739" i="4"/>
  <c r="R739" i="4"/>
  <c r="J735" i="4"/>
  <c r="R735" i="4"/>
  <c r="J731" i="4"/>
  <c r="R731" i="4"/>
  <c r="J727" i="4"/>
  <c r="R727" i="4"/>
  <c r="J723" i="4"/>
  <c r="R723" i="4"/>
  <c r="J719" i="4"/>
  <c r="R719" i="4"/>
  <c r="J715" i="4"/>
  <c r="R715" i="4"/>
  <c r="J711" i="4"/>
  <c r="R711" i="4"/>
  <c r="J707" i="4"/>
  <c r="R707" i="4"/>
  <c r="J703" i="4"/>
  <c r="R703" i="4"/>
  <c r="J699" i="4"/>
  <c r="R699" i="4"/>
  <c r="J695" i="4"/>
  <c r="R695" i="4"/>
  <c r="J691" i="4"/>
  <c r="R691" i="4"/>
  <c r="J687" i="4"/>
  <c r="R687" i="4"/>
  <c r="J683" i="4"/>
  <c r="R683" i="4"/>
  <c r="J679" i="4"/>
  <c r="R679" i="4"/>
  <c r="J675" i="4"/>
  <c r="R675" i="4"/>
  <c r="J671" i="4"/>
  <c r="R671" i="4"/>
  <c r="J667" i="4"/>
  <c r="R667" i="4"/>
  <c r="J663" i="4"/>
  <c r="R663" i="4"/>
  <c r="J659" i="4"/>
  <c r="R659" i="4"/>
  <c r="J655" i="4"/>
  <c r="R655" i="4"/>
  <c r="J651" i="4"/>
  <c r="R651" i="4"/>
  <c r="J647" i="4"/>
  <c r="R647" i="4"/>
  <c r="J643" i="4"/>
  <c r="R643" i="4"/>
  <c r="J639" i="4"/>
  <c r="R639" i="4"/>
  <c r="J635" i="4"/>
  <c r="R635" i="4"/>
  <c r="J631" i="4"/>
  <c r="R631" i="4"/>
  <c r="J627" i="4"/>
  <c r="R627" i="4"/>
  <c r="J623" i="4"/>
  <c r="R623" i="4"/>
  <c r="J619" i="4"/>
  <c r="R619" i="4"/>
  <c r="J615" i="4"/>
  <c r="R615" i="4"/>
  <c r="J611" i="4"/>
  <c r="R611" i="4"/>
  <c r="J607" i="4"/>
  <c r="R607" i="4"/>
  <c r="J603" i="4"/>
  <c r="R603" i="4"/>
  <c r="J599" i="4"/>
  <c r="R599" i="4"/>
  <c r="J595" i="4"/>
  <c r="R595" i="4"/>
  <c r="J591" i="4"/>
  <c r="R591" i="4"/>
  <c r="J587" i="4"/>
  <c r="R587" i="4"/>
  <c r="J583" i="4"/>
  <c r="R583" i="4"/>
  <c r="J579" i="4"/>
  <c r="R579" i="4"/>
  <c r="J575" i="4"/>
  <c r="R575" i="4"/>
  <c r="J571" i="4"/>
  <c r="R571" i="4"/>
  <c r="J567" i="4"/>
  <c r="R567" i="4"/>
  <c r="J563" i="4"/>
  <c r="R563" i="4"/>
  <c r="J559" i="4"/>
  <c r="R559" i="4"/>
  <c r="J555" i="4"/>
  <c r="R555" i="4"/>
  <c r="J551" i="4"/>
  <c r="R551" i="4"/>
  <c r="J547" i="4"/>
  <c r="R547" i="4"/>
  <c r="J543" i="4"/>
  <c r="R543" i="4"/>
  <c r="J539" i="4"/>
  <c r="R539" i="4"/>
  <c r="J535" i="4"/>
  <c r="R535" i="4"/>
  <c r="J531" i="4"/>
  <c r="R531" i="4"/>
  <c r="J527" i="4"/>
  <c r="R527" i="4"/>
  <c r="J523" i="4"/>
  <c r="R523" i="4"/>
  <c r="J519" i="4"/>
  <c r="R519" i="4"/>
  <c r="J515" i="4"/>
  <c r="R515" i="4"/>
  <c r="J511" i="4"/>
  <c r="R511" i="4"/>
  <c r="J507" i="4"/>
  <c r="R507" i="4"/>
  <c r="J503" i="4"/>
  <c r="R503" i="4"/>
  <c r="J499" i="4"/>
  <c r="R499" i="4"/>
  <c r="J495" i="4"/>
  <c r="R495" i="4"/>
  <c r="J491" i="4"/>
  <c r="R491" i="4"/>
  <c r="J487" i="4"/>
  <c r="R487" i="4"/>
  <c r="J483" i="4"/>
  <c r="R483" i="4"/>
  <c r="J479" i="4"/>
  <c r="R479" i="4"/>
  <c r="J475" i="4"/>
  <c r="R475" i="4"/>
  <c r="J471" i="4"/>
  <c r="R471" i="4"/>
  <c r="J467" i="4"/>
  <c r="R467" i="4"/>
  <c r="J463" i="4"/>
  <c r="R463" i="4"/>
  <c r="J459" i="4"/>
  <c r="R459" i="4"/>
  <c r="J455" i="4"/>
  <c r="R455" i="4"/>
  <c r="J451" i="4"/>
  <c r="R451" i="4"/>
  <c r="J447" i="4"/>
  <c r="R447" i="4"/>
  <c r="J443" i="4"/>
  <c r="R443" i="4"/>
  <c r="J439" i="4"/>
  <c r="R439" i="4"/>
  <c r="J435" i="4"/>
  <c r="R435" i="4"/>
  <c r="J431" i="4"/>
  <c r="R431" i="4"/>
  <c r="J427" i="4"/>
  <c r="R427" i="4"/>
  <c r="J423" i="4"/>
  <c r="R423" i="4"/>
  <c r="J419" i="4"/>
  <c r="R419" i="4"/>
  <c r="J415" i="4"/>
  <c r="R415" i="4"/>
  <c r="J411" i="4"/>
  <c r="R411" i="4"/>
  <c r="J407" i="4"/>
  <c r="R407" i="4"/>
  <c r="J403" i="4"/>
  <c r="R403" i="4"/>
  <c r="J399" i="4"/>
  <c r="R399" i="4"/>
  <c r="J395" i="4"/>
  <c r="R395" i="4"/>
  <c r="J391" i="4"/>
  <c r="R391" i="4"/>
  <c r="J387" i="4"/>
  <c r="R387" i="4"/>
  <c r="J383" i="4"/>
  <c r="R383" i="4"/>
  <c r="J379" i="4"/>
  <c r="R379" i="4"/>
  <c r="J375" i="4"/>
  <c r="R375" i="4"/>
  <c r="J371" i="4"/>
  <c r="R371" i="4"/>
  <c r="J367" i="4"/>
  <c r="R367" i="4"/>
  <c r="J363" i="4"/>
  <c r="R363" i="4"/>
  <c r="J359" i="4"/>
  <c r="R359" i="4"/>
  <c r="J355" i="4"/>
  <c r="R355" i="4"/>
  <c r="J351" i="4"/>
  <c r="R351" i="4"/>
  <c r="J347" i="4"/>
  <c r="R347" i="4"/>
  <c r="J343" i="4"/>
  <c r="R343" i="4"/>
  <c r="J339" i="4"/>
  <c r="R339" i="4"/>
  <c r="J335" i="4"/>
  <c r="R335" i="4"/>
  <c r="J331" i="4"/>
  <c r="R331" i="4"/>
  <c r="J327" i="4"/>
  <c r="R327" i="4"/>
  <c r="J323" i="4"/>
  <c r="R323" i="4"/>
  <c r="J319" i="4"/>
  <c r="R319" i="4"/>
  <c r="J315" i="4"/>
  <c r="R315" i="4"/>
  <c r="J311" i="4"/>
  <c r="R311" i="4"/>
  <c r="J307" i="4"/>
  <c r="R307" i="4"/>
  <c r="J303" i="4"/>
  <c r="R303" i="4"/>
  <c r="J299" i="4"/>
  <c r="R299" i="4"/>
  <c r="J295" i="4"/>
  <c r="R295" i="4"/>
  <c r="J291" i="4"/>
  <c r="R291" i="4"/>
  <c r="J287" i="4"/>
  <c r="R287" i="4"/>
  <c r="J283" i="4"/>
  <c r="R283" i="4"/>
  <c r="J279" i="4"/>
  <c r="R279" i="4"/>
  <c r="J275" i="4"/>
  <c r="R275" i="4"/>
  <c r="J271" i="4"/>
  <c r="R271" i="4"/>
  <c r="J267" i="4"/>
  <c r="R267" i="4"/>
  <c r="J263" i="4"/>
  <c r="R263" i="4"/>
  <c r="J259" i="4"/>
  <c r="R259" i="4"/>
  <c r="J255" i="4"/>
  <c r="R255" i="4"/>
  <c r="J251" i="4"/>
  <c r="R251" i="4"/>
  <c r="J247" i="4"/>
  <c r="R247" i="4"/>
  <c r="J243" i="4"/>
  <c r="R243" i="4"/>
  <c r="J239" i="4"/>
  <c r="R239" i="4"/>
  <c r="J235" i="4"/>
  <c r="R235" i="4"/>
  <c r="J231" i="4"/>
  <c r="R231" i="4"/>
  <c r="J227" i="4"/>
  <c r="R227" i="4"/>
  <c r="J223" i="4"/>
  <c r="R223" i="4"/>
  <c r="J219" i="4"/>
  <c r="R219" i="4"/>
  <c r="J215" i="4"/>
  <c r="R215" i="4"/>
  <c r="J211" i="4"/>
  <c r="R211" i="4"/>
  <c r="J207" i="4"/>
  <c r="R207" i="4"/>
  <c r="J203" i="4"/>
  <c r="R203" i="4"/>
  <c r="J199" i="4"/>
  <c r="R199" i="4"/>
  <c r="J195" i="4"/>
  <c r="R195" i="4"/>
  <c r="J191" i="4"/>
  <c r="R191" i="4"/>
  <c r="J187" i="4"/>
  <c r="R187" i="4"/>
  <c r="J183" i="4"/>
  <c r="R183" i="4"/>
  <c r="J179" i="4"/>
  <c r="R179" i="4"/>
  <c r="J175" i="4"/>
  <c r="R175" i="4"/>
  <c r="J171" i="4"/>
  <c r="R171" i="4"/>
  <c r="J167" i="4"/>
  <c r="R167" i="4"/>
  <c r="J163" i="4"/>
  <c r="R163" i="4"/>
  <c r="J159" i="4"/>
  <c r="R159" i="4"/>
  <c r="J155" i="4"/>
  <c r="R155" i="4"/>
  <c r="J151" i="4"/>
  <c r="R151" i="4"/>
  <c r="J147" i="4"/>
  <c r="R147" i="4"/>
  <c r="J143" i="4"/>
  <c r="R143" i="4"/>
  <c r="J139" i="4"/>
  <c r="R139" i="4"/>
  <c r="J135" i="4"/>
  <c r="R135" i="4"/>
  <c r="J131" i="4"/>
  <c r="R131" i="4"/>
  <c r="J127" i="4"/>
  <c r="R127" i="4"/>
  <c r="J123" i="4"/>
  <c r="R123" i="4"/>
  <c r="J119" i="4"/>
  <c r="R119" i="4"/>
  <c r="J115" i="4"/>
  <c r="R115" i="4"/>
  <c r="J111" i="4"/>
  <c r="R111" i="4"/>
  <c r="J107" i="4"/>
  <c r="R107" i="4"/>
  <c r="J103" i="4"/>
  <c r="R103" i="4"/>
  <c r="J99" i="4"/>
  <c r="R99" i="4"/>
  <c r="J95" i="4"/>
  <c r="R95" i="4"/>
  <c r="J91" i="4"/>
  <c r="R91" i="4"/>
  <c r="J87" i="4"/>
  <c r="R87" i="4"/>
  <c r="J83" i="4"/>
  <c r="R83" i="4"/>
  <c r="J79" i="4"/>
  <c r="R79" i="4"/>
  <c r="J75" i="4"/>
  <c r="R75" i="4"/>
  <c r="J71" i="4"/>
  <c r="R71" i="4"/>
  <c r="J67" i="4"/>
  <c r="R67" i="4"/>
  <c r="J63" i="4"/>
  <c r="R63" i="4"/>
  <c r="J59" i="4"/>
  <c r="R59" i="4"/>
  <c r="J55" i="4"/>
  <c r="R55" i="4"/>
  <c r="J51" i="4"/>
  <c r="R51" i="4"/>
  <c r="J47" i="4"/>
  <c r="R47" i="4"/>
  <c r="J43" i="4"/>
  <c r="R43" i="4"/>
  <c r="J39" i="4"/>
  <c r="R39" i="4"/>
  <c r="J35" i="4"/>
  <c r="R35" i="4"/>
  <c r="J31" i="4"/>
  <c r="R31" i="4"/>
  <c r="J27" i="4"/>
  <c r="R27" i="4"/>
  <c r="J23" i="4"/>
  <c r="R23" i="4"/>
  <c r="J19" i="4"/>
  <c r="R19" i="4"/>
  <c r="J15" i="4"/>
  <c r="R15" i="4"/>
  <c r="J11" i="4"/>
  <c r="R11" i="4"/>
  <c r="J7" i="4"/>
  <c r="R7" i="4"/>
  <c r="J3" i="4"/>
  <c r="R3" i="4"/>
  <c r="J8178" i="4"/>
  <c r="R8178" i="4"/>
  <c r="J8174" i="4"/>
  <c r="R8174" i="4"/>
  <c r="J8170" i="4"/>
  <c r="R8170" i="4"/>
  <c r="J8166" i="4"/>
  <c r="R8166" i="4"/>
  <c r="J8162" i="4"/>
  <c r="R8162" i="4"/>
  <c r="J8158" i="4"/>
  <c r="R8158" i="4"/>
  <c r="J8154" i="4"/>
  <c r="R8154" i="4"/>
  <c r="J8150" i="4"/>
  <c r="R8150" i="4"/>
  <c r="J8146" i="4"/>
  <c r="R8146" i="4"/>
  <c r="J8142" i="4"/>
  <c r="R8142" i="4"/>
  <c r="J8138" i="4"/>
  <c r="R8138" i="4"/>
  <c r="J8134" i="4"/>
  <c r="R8134" i="4"/>
  <c r="J8130" i="4"/>
  <c r="R8130" i="4"/>
  <c r="J8126" i="4"/>
  <c r="R8126" i="4"/>
  <c r="J8122" i="4"/>
  <c r="R8122" i="4"/>
  <c r="J8118" i="4"/>
  <c r="R8118" i="4"/>
  <c r="J8114" i="4"/>
  <c r="R8114" i="4"/>
  <c r="J8110" i="4"/>
  <c r="R8110" i="4"/>
  <c r="J8106" i="4"/>
  <c r="R8106" i="4"/>
  <c r="J8102" i="4"/>
  <c r="R8102" i="4"/>
  <c r="J8098" i="4"/>
  <c r="R8098" i="4"/>
  <c r="J8094" i="4"/>
  <c r="R8094" i="4"/>
  <c r="J8090" i="4"/>
  <c r="R8090" i="4"/>
  <c r="J8086" i="4"/>
  <c r="R8086" i="4"/>
  <c r="J8082" i="4"/>
  <c r="R8082" i="4"/>
  <c r="J8078" i="4"/>
  <c r="R8078" i="4"/>
  <c r="J8074" i="4"/>
  <c r="R8074" i="4"/>
  <c r="J8070" i="4"/>
  <c r="R8070" i="4"/>
  <c r="J8066" i="4"/>
  <c r="R8066" i="4"/>
  <c r="J8062" i="4"/>
  <c r="R8062" i="4"/>
  <c r="J8058" i="4"/>
  <c r="R8058" i="4"/>
  <c r="J8054" i="4"/>
  <c r="R8054" i="4"/>
  <c r="J8050" i="4"/>
  <c r="R8050" i="4"/>
  <c r="J8046" i="4"/>
  <c r="R8046" i="4"/>
  <c r="J8042" i="4"/>
  <c r="R8042" i="4"/>
  <c r="J8038" i="4"/>
  <c r="R8038" i="4"/>
  <c r="J8034" i="4"/>
  <c r="R8034" i="4"/>
  <c r="J8030" i="4"/>
  <c r="R8030" i="4"/>
  <c r="J8026" i="4"/>
  <c r="R8026" i="4"/>
  <c r="J8022" i="4"/>
  <c r="R8022" i="4"/>
  <c r="J8018" i="4"/>
  <c r="R8018" i="4"/>
  <c r="J8014" i="4"/>
  <c r="R8014" i="4"/>
  <c r="J8010" i="4"/>
  <c r="R8010" i="4"/>
  <c r="J8006" i="4"/>
  <c r="R8006" i="4"/>
  <c r="J8002" i="4"/>
  <c r="R8002" i="4"/>
  <c r="J7998" i="4"/>
  <c r="R7998" i="4"/>
  <c r="J7994" i="4"/>
  <c r="R7994" i="4"/>
  <c r="J7990" i="4"/>
  <c r="R7990" i="4"/>
  <c r="J7986" i="4"/>
  <c r="R7986" i="4"/>
  <c r="J7982" i="4"/>
  <c r="R7982" i="4"/>
  <c r="J7978" i="4"/>
  <c r="R7978" i="4"/>
  <c r="J7974" i="4"/>
  <c r="R7974" i="4"/>
  <c r="J7970" i="4"/>
  <c r="R7970" i="4"/>
  <c r="J7966" i="4"/>
  <c r="R7966" i="4"/>
  <c r="J7962" i="4"/>
  <c r="R7962" i="4"/>
  <c r="J7958" i="4"/>
  <c r="R7958" i="4"/>
  <c r="J7954" i="4"/>
  <c r="R7954" i="4"/>
  <c r="J7950" i="4"/>
  <c r="R7950" i="4"/>
  <c r="J7946" i="4"/>
  <c r="R7946" i="4"/>
  <c r="J7942" i="4"/>
  <c r="R7942" i="4"/>
  <c r="J7938" i="4"/>
  <c r="R7938" i="4"/>
  <c r="J7934" i="4"/>
  <c r="R7934" i="4"/>
  <c r="J7930" i="4"/>
  <c r="R7930" i="4"/>
  <c r="J7926" i="4"/>
  <c r="R7926" i="4"/>
  <c r="J7922" i="4"/>
  <c r="R7922" i="4"/>
  <c r="J7918" i="4"/>
  <c r="R7918" i="4"/>
  <c r="J7914" i="4"/>
  <c r="R7914" i="4"/>
  <c r="J7910" i="4"/>
  <c r="R7910" i="4"/>
  <c r="J7906" i="4"/>
  <c r="R7906" i="4"/>
  <c r="J7902" i="4"/>
  <c r="R7902" i="4"/>
  <c r="J7898" i="4"/>
  <c r="R7898" i="4"/>
  <c r="J7894" i="4"/>
  <c r="R7894" i="4"/>
  <c r="J7890" i="4"/>
  <c r="R7890" i="4"/>
  <c r="J7886" i="4"/>
  <c r="R7886" i="4"/>
  <c r="J7882" i="4"/>
  <c r="R7882" i="4"/>
  <c r="J7878" i="4"/>
  <c r="R7878" i="4"/>
  <c r="J7874" i="4"/>
  <c r="R7874" i="4"/>
  <c r="J7870" i="4"/>
  <c r="R7870" i="4"/>
  <c r="J7866" i="4"/>
  <c r="R7866" i="4"/>
  <c r="J7862" i="4"/>
  <c r="R7862" i="4"/>
  <c r="J7858" i="4"/>
  <c r="R7858" i="4"/>
  <c r="J7854" i="4"/>
  <c r="R7854" i="4"/>
  <c r="J7850" i="4"/>
  <c r="R7850" i="4"/>
  <c r="J7846" i="4"/>
  <c r="R7846" i="4"/>
  <c r="J7842" i="4"/>
  <c r="R7842" i="4"/>
  <c r="J7838" i="4"/>
  <c r="R7838" i="4"/>
  <c r="J7834" i="4"/>
  <c r="R7834" i="4"/>
  <c r="J7830" i="4"/>
  <c r="R7830" i="4"/>
  <c r="J7826" i="4"/>
  <c r="R7826" i="4"/>
  <c r="J7822" i="4"/>
  <c r="R7822" i="4"/>
  <c r="J7818" i="4"/>
  <c r="R7818" i="4"/>
  <c r="J7814" i="4"/>
  <c r="R7814" i="4"/>
  <c r="J7810" i="4"/>
  <c r="R7810" i="4"/>
  <c r="J7806" i="4"/>
  <c r="R7806" i="4"/>
  <c r="J7802" i="4"/>
  <c r="R7802" i="4"/>
  <c r="J7798" i="4"/>
  <c r="R7798" i="4"/>
  <c r="J7794" i="4"/>
  <c r="R7794" i="4"/>
  <c r="J7790" i="4"/>
  <c r="R7790" i="4"/>
  <c r="J7786" i="4"/>
  <c r="R7786" i="4"/>
  <c r="J7782" i="4"/>
  <c r="R7782" i="4"/>
  <c r="J7778" i="4"/>
  <c r="R7778" i="4"/>
  <c r="J7774" i="4"/>
  <c r="R7774" i="4"/>
  <c r="J7770" i="4"/>
  <c r="R7770" i="4"/>
  <c r="J7766" i="4"/>
  <c r="R7766" i="4"/>
  <c r="J7762" i="4"/>
  <c r="R7762" i="4"/>
  <c r="J7758" i="4"/>
  <c r="R7758" i="4"/>
  <c r="J7754" i="4"/>
  <c r="R7754" i="4"/>
  <c r="J7750" i="4"/>
  <c r="R7750" i="4"/>
  <c r="J7746" i="4"/>
  <c r="R7746" i="4"/>
  <c r="J7742" i="4"/>
  <c r="R7742" i="4"/>
  <c r="J7738" i="4"/>
  <c r="R7738" i="4"/>
  <c r="J7734" i="4"/>
  <c r="R7734" i="4"/>
  <c r="J7730" i="4"/>
  <c r="R7730" i="4"/>
  <c r="J7726" i="4"/>
  <c r="R7726" i="4"/>
  <c r="J7722" i="4"/>
  <c r="R7722" i="4"/>
  <c r="J7718" i="4"/>
  <c r="R7718" i="4"/>
  <c r="J7714" i="4"/>
  <c r="R7714" i="4"/>
  <c r="J7710" i="4"/>
  <c r="R7710" i="4"/>
  <c r="J7706" i="4"/>
  <c r="R7706" i="4"/>
  <c r="J7702" i="4"/>
  <c r="R7702" i="4"/>
  <c r="J7698" i="4"/>
  <c r="R7698" i="4"/>
  <c r="J7694" i="4"/>
  <c r="R7694" i="4"/>
  <c r="J7690" i="4"/>
  <c r="R7690" i="4"/>
  <c r="J7686" i="4"/>
  <c r="R7686" i="4"/>
  <c r="J7682" i="4"/>
  <c r="R7682" i="4"/>
  <c r="J7678" i="4"/>
  <c r="R7678" i="4"/>
  <c r="J7674" i="4"/>
  <c r="R7674" i="4"/>
  <c r="J7670" i="4"/>
  <c r="R7670" i="4"/>
  <c r="J7666" i="4"/>
  <c r="R7666" i="4"/>
  <c r="J7662" i="4"/>
  <c r="R7662" i="4"/>
  <c r="J7658" i="4"/>
  <c r="R7658" i="4"/>
  <c r="J7654" i="4"/>
  <c r="R7654" i="4"/>
  <c r="J7650" i="4"/>
  <c r="R7650" i="4"/>
  <c r="J7646" i="4"/>
  <c r="R7646" i="4"/>
  <c r="J7642" i="4"/>
  <c r="R7642" i="4"/>
  <c r="J7638" i="4"/>
  <c r="R7638" i="4"/>
  <c r="J7634" i="4"/>
  <c r="R7634" i="4"/>
  <c r="J7630" i="4"/>
  <c r="R7630" i="4"/>
  <c r="J7626" i="4"/>
  <c r="R7626" i="4"/>
  <c r="J7622" i="4"/>
  <c r="R7622" i="4"/>
  <c r="J7618" i="4"/>
  <c r="R7618" i="4"/>
  <c r="J7614" i="4"/>
  <c r="R7614" i="4"/>
  <c r="J7610" i="4"/>
  <c r="R7610" i="4"/>
  <c r="J7606" i="4"/>
  <c r="R7606" i="4"/>
  <c r="J7602" i="4"/>
  <c r="R7602" i="4"/>
  <c r="J7598" i="4"/>
  <c r="R7598" i="4"/>
  <c r="J7594" i="4"/>
  <c r="R7594" i="4"/>
  <c r="J7590" i="4"/>
  <c r="R7590" i="4"/>
  <c r="J7586" i="4"/>
  <c r="R7586" i="4"/>
  <c r="J7582" i="4"/>
  <c r="R7582" i="4"/>
  <c r="J7578" i="4"/>
  <c r="R7578" i="4"/>
  <c r="J7574" i="4"/>
  <c r="R7574" i="4"/>
  <c r="J7570" i="4"/>
  <c r="R7570" i="4"/>
  <c r="J7566" i="4"/>
  <c r="R7566" i="4"/>
  <c r="J7562" i="4"/>
  <c r="R7562" i="4"/>
  <c r="J7558" i="4"/>
  <c r="R7558" i="4"/>
  <c r="J7554" i="4"/>
  <c r="R7554" i="4"/>
  <c r="J7550" i="4"/>
  <c r="R7550" i="4"/>
  <c r="J7546" i="4"/>
  <c r="R7546" i="4"/>
  <c r="J7542" i="4"/>
  <c r="R7542" i="4"/>
  <c r="J7538" i="4"/>
  <c r="R7538" i="4"/>
  <c r="J7534" i="4"/>
  <c r="R7534" i="4"/>
  <c r="J7530" i="4"/>
  <c r="R7530" i="4"/>
  <c r="J7526" i="4"/>
  <c r="R7526" i="4"/>
  <c r="J7522" i="4"/>
  <c r="R7522" i="4"/>
  <c r="J7518" i="4"/>
  <c r="R7518" i="4"/>
  <c r="J7514" i="4"/>
  <c r="R7514" i="4"/>
  <c r="J7510" i="4"/>
  <c r="R7510" i="4"/>
  <c r="J7506" i="4"/>
  <c r="R7506" i="4"/>
  <c r="J7502" i="4"/>
  <c r="R7502" i="4"/>
  <c r="J7498" i="4"/>
  <c r="R7498" i="4"/>
  <c r="J7494" i="4"/>
  <c r="R7494" i="4"/>
  <c r="J7490" i="4"/>
  <c r="R7490" i="4"/>
  <c r="J7486" i="4"/>
  <c r="R7486" i="4"/>
  <c r="J7482" i="4"/>
  <c r="R7482" i="4"/>
  <c r="J7478" i="4"/>
  <c r="R7478" i="4"/>
  <c r="J7474" i="4"/>
  <c r="R7474" i="4"/>
  <c r="J7470" i="4"/>
  <c r="R7470" i="4"/>
  <c r="J7466" i="4"/>
  <c r="R7466" i="4"/>
  <c r="J7462" i="4"/>
  <c r="R7462" i="4"/>
  <c r="J7458" i="4"/>
  <c r="R7458" i="4"/>
  <c r="J7454" i="4"/>
  <c r="R7454" i="4"/>
  <c r="J7450" i="4"/>
  <c r="R7450" i="4"/>
  <c r="J7446" i="4"/>
  <c r="R7446" i="4"/>
  <c r="J7442" i="4"/>
  <c r="R7442" i="4"/>
  <c r="J7438" i="4"/>
  <c r="R7438" i="4"/>
  <c r="J7434" i="4"/>
  <c r="R7434" i="4"/>
  <c r="J7430" i="4"/>
  <c r="R7430" i="4"/>
  <c r="J7426" i="4"/>
  <c r="R7426" i="4"/>
  <c r="J7422" i="4"/>
  <c r="R7422" i="4"/>
  <c r="J7418" i="4"/>
  <c r="R7418" i="4"/>
  <c r="J7414" i="4"/>
  <c r="R7414" i="4"/>
  <c r="J7410" i="4"/>
  <c r="R7410" i="4"/>
  <c r="J7406" i="4"/>
  <c r="R7406" i="4"/>
  <c r="J7402" i="4"/>
  <c r="R7402" i="4"/>
  <c r="J7398" i="4"/>
  <c r="R7398" i="4"/>
  <c r="J7394" i="4"/>
  <c r="R7394" i="4"/>
  <c r="J7390" i="4"/>
  <c r="R7390" i="4"/>
  <c r="J7386" i="4"/>
  <c r="R7386" i="4"/>
  <c r="J7382" i="4"/>
  <c r="R7382" i="4"/>
  <c r="J7378" i="4"/>
  <c r="R7378" i="4"/>
  <c r="J7374" i="4"/>
  <c r="R7374" i="4"/>
  <c r="J7370" i="4"/>
  <c r="R7370" i="4"/>
  <c r="J7366" i="4"/>
  <c r="R7366" i="4"/>
  <c r="J7362" i="4"/>
  <c r="R7362" i="4"/>
  <c r="J7358" i="4"/>
  <c r="R7358" i="4"/>
  <c r="J7354" i="4"/>
  <c r="R7354" i="4"/>
  <c r="J7350" i="4"/>
  <c r="R7350" i="4"/>
  <c r="J7346" i="4"/>
  <c r="R7346" i="4"/>
  <c r="J7342" i="4"/>
  <c r="R7342" i="4"/>
  <c r="J7338" i="4"/>
  <c r="R7338" i="4"/>
  <c r="J7334" i="4"/>
  <c r="R7334" i="4"/>
  <c r="J7330" i="4"/>
  <c r="R7330" i="4"/>
  <c r="J7326" i="4"/>
  <c r="R7326" i="4"/>
  <c r="J7322" i="4"/>
  <c r="R7322" i="4"/>
  <c r="J7318" i="4"/>
  <c r="R7318" i="4"/>
  <c r="J7314" i="4"/>
  <c r="R7314" i="4"/>
  <c r="J7310" i="4"/>
  <c r="R7310" i="4"/>
  <c r="J7306" i="4"/>
  <c r="R7306" i="4"/>
  <c r="J7302" i="4"/>
  <c r="R7302" i="4"/>
  <c r="J7298" i="4"/>
  <c r="R7298" i="4"/>
  <c r="J7294" i="4"/>
  <c r="R7294" i="4"/>
  <c r="J7290" i="4"/>
  <c r="R7290" i="4"/>
  <c r="J7286" i="4"/>
  <c r="R7286" i="4"/>
  <c r="J7282" i="4"/>
  <c r="R7282" i="4"/>
  <c r="J7278" i="4"/>
  <c r="R7278" i="4"/>
  <c r="J7274" i="4"/>
  <c r="R7274" i="4"/>
  <c r="J7270" i="4"/>
  <c r="R7270" i="4"/>
  <c r="J7266" i="4"/>
  <c r="R7266" i="4"/>
  <c r="J7262" i="4"/>
  <c r="R7262" i="4"/>
  <c r="J7258" i="4"/>
  <c r="R7258" i="4"/>
  <c r="J7254" i="4"/>
  <c r="R7254" i="4"/>
  <c r="J7250" i="4"/>
  <c r="R7250" i="4"/>
  <c r="J7246" i="4"/>
  <c r="R7246" i="4"/>
  <c r="J7242" i="4"/>
  <c r="R7242" i="4"/>
  <c r="J7238" i="4"/>
  <c r="R7238" i="4"/>
  <c r="J7234" i="4"/>
  <c r="R7234" i="4"/>
  <c r="J7230" i="4"/>
  <c r="R7230" i="4"/>
  <c r="J7226" i="4"/>
  <c r="R7226" i="4"/>
  <c r="J7222" i="4"/>
  <c r="R7222" i="4"/>
  <c r="J7218" i="4"/>
  <c r="R7218" i="4"/>
  <c r="J7214" i="4"/>
  <c r="R7214" i="4"/>
  <c r="J7210" i="4"/>
  <c r="R7210" i="4"/>
  <c r="J7206" i="4"/>
  <c r="R7206" i="4"/>
  <c r="J7202" i="4"/>
  <c r="R7202" i="4"/>
  <c r="J7198" i="4"/>
  <c r="R7198" i="4"/>
  <c r="J7194" i="4"/>
  <c r="R7194" i="4"/>
  <c r="J7190" i="4"/>
  <c r="R7190" i="4"/>
  <c r="J7186" i="4"/>
  <c r="R7186" i="4"/>
  <c r="J7182" i="4"/>
  <c r="R7182" i="4"/>
  <c r="J7178" i="4"/>
  <c r="R7178" i="4"/>
  <c r="J7174" i="4"/>
  <c r="R7174" i="4"/>
  <c r="J7170" i="4"/>
  <c r="R7170" i="4"/>
  <c r="J7166" i="4"/>
  <c r="R7166" i="4"/>
  <c r="J7162" i="4"/>
  <c r="R7162" i="4"/>
  <c r="J7158" i="4"/>
  <c r="R7158" i="4"/>
  <c r="J7154" i="4"/>
  <c r="R7154" i="4"/>
  <c r="J7150" i="4"/>
  <c r="R7150" i="4"/>
  <c r="J7146" i="4"/>
  <c r="R7146" i="4"/>
  <c r="J7142" i="4"/>
  <c r="R7142" i="4"/>
  <c r="J7138" i="4"/>
  <c r="R7138" i="4"/>
  <c r="J7134" i="4"/>
  <c r="R7134" i="4"/>
  <c r="J7130" i="4"/>
  <c r="R7130" i="4"/>
  <c r="J7126" i="4"/>
  <c r="R7126" i="4"/>
  <c r="J7122" i="4"/>
  <c r="R7122" i="4"/>
  <c r="J7118" i="4"/>
  <c r="R7118" i="4"/>
  <c r="J7114" i="4"/>
  <c r="R7114" i="4"/>
  <c r="J7110" i="4"/>
  <c r="R7110" i="4"/>
  <c r="J7106" i="4"/>
  <c r="R7106" i="4"/>
  <c r="J7102" i="4"/>
  <c r="R7102" i="4"/>
  <c r="J7098" i="4"/>
  <c r="R7098" i="4"/>
  <c r="J7094" i="4"/>
  <c r="R7094" i="4"/>
  <c r="J7090" i="4"/>
  <c r="R7090" i="4"/>
  <c r="J7086" i="4"/>
  <c r="R7086" i="4"/>
  <c r="J7082" i="4"/>
  <c r="R7082" i="4"/>
  <c r="J7078" i="4"/>
  <c r="R7078" i="4"/>
  <c r="J7074" i="4"/>
  <c r="R7074" i="4"/>
  <c r="J7070" i="4"/>
  <c r="R7070" i="4"/>
  <c r="J7066" i="4"/>
  <c r="R7066" i="4"/>
  <c r="J7062" i="4"/>
  <c r="R7062" i="4"/>
  <c r="J7058" i="4"/>
  <c r="R7058" i="4"/>
  <c r="J7054" i="4"/>
  <c r="R7054" i="4"/>
  <c r="J7050" i="4"/>
  <c r="R7050" i="4"/>
  <c r="J7046" i="4"/>
  <c r="R7046" i="4"/>
  <c r="J7042" i="4"/>
  <c r="R7042" i="4"/>
  <c r="J7038" i="4"/>
  <c r="R7038" i="4"/>
  <c r="J7034" i="4"/>
  <c r="R7034" i="4"/>
  <c r="J7030" i="4"/>
  <c r="R7030" i="4"/>
  <c r="J7026" i="4"/>
  <c r="R7026" i="4"/>
  <c r="J7022" i="4"/>
  <c r="R7022" i="4"/>
  <c r="J7018" i="4"/>
  <c r="R7018" i="4"/>
  <c r="J7014" i="4"/>
  <c r="R7014" i="4"/>
  <c r="J7010" i="4"/>
  <c r="R7010" i="4"/>
  <c r="J7006" i="4"/>
  <c r="R7006" i="4"/>
  <c r="J7002" i="4"/>
  <c r="R7002" i="4"/>
  <c r="J6998" i="4"/>
  <c r="R6998" i="4"/>
  <c r="J6994" i="4"/>
  <c r="R6994" i="4"/>
  <c r="J6990" i="4"/>
  <c r="R6990" i="4"/>
  <c r="J6986" i="4"/>
  <c r="R6986" i="4"/>
  <c r="J6982" i="4"/>
  <c r="R6982" i="4"/>
  <c r="J6978" i="4"/>
  <c r="R6978" i="4"/>
  <c r="J6974" i="4"/>
  <c r="R6974" i="4"/>
  <c r="J6970" i="4"/>
  <c r="R6970" i="4"/>
  <c r="J6966" i="4"/>
  <c r="R6966" i="4"/>
  <c r="J6962" i="4"/>
  <c r="R6962" i="4"/>
  <c r="J6958" i="4"/>
  <c r="R6958" i="4"/>
  <c r="J6954" i="4"/>
  <c r="R6954" i="4"/>
  <c r="J6950" i="4"/>
  <c r="R6950" i="4"/>
  <c r="J6946" i="4"/>
  <c r="R6946" i="4"/>
  <c r="J6942" i="4"/>
  <c r="R6942" i="4"/>
  <c r="J6938" i="4"/>
  <c r="R6938" i="4"/>
  <c r="J6934" i="4"/>
  <c r="R6934" i="4"/>
  <c r="J6930" i="4"/>
  <c r="R6930" i="4"/>
  <c r="J6926" i="4"/>
  <c r="R6926" i="4"/>
  <c r="J6922" i="4"/>
  <c r="R6922" i="4"/>
  <c r="J6918" i="4"/>
  <c r="R6918" i="4"/>
  <c r="J6914" i="4"/>
  <c r="R6914" i="4"/>
  <c r="J6910" i="4"/>
  <c r="R6910" i="4"/>
  <c r="J6906" i="4"/>
  <c r="R6906" i="4"/>
  <c r="J6902" i="4"/>
  <c r="R6902" i="4"/>
  <c r="J6898" i="4"/>
  <c r="R6898" i="4"/>
  <c r="J6894" i="4"/>
  <c r="R6894" i="4"/>
  <c r="J6890" i="4"/>
  <c r="R6890" i="4"/>
  <c r="J6886" i="4"/>
  <c r="R6886" i="4"/>
  <c r="J6882" i="4"/>
  <c r="R6882" i="4"/>
  <c r="J6878" i="4"/>
  <c r="R6878" i="4"/>
  <c r="J6874" i="4"/>
  <c r="R6874" i="4"/>
  <c r="J6870" i="4"/>
  <c r="R6870" i="4"/>
  <c r="J6866" i="4"/>
  <c r="R6866" i="4"/>
  <c r="J6862" i="4"/>
  <c r="R6862" i="4"/>
  <c r="J6858" i="4"/>
  <c r="R6858" i="4"/>
  <c r="J6854" i="4"/>
  <c r="R6854" i="4"/>
  <c r="J6850" i="4"/>
  <c r="R6850" i="4"/>
  <c r="J6846" i="4"/>
  <c r="R6846" i="4"/>
  <c r="J6842" i="4"/>
  <c r="R6842" i="4"/>
  <c r="J6838" i="4"/>
  <c r="R6838" i="4"/>
  <c r="J6834" i="4"/>
  <c r="R6834" i="4"/>
  <c r="J6830" i="4"/>
  <c r="R6830" i="4"/>
  <c r="J6826" i="4"/>
  <c r="R6826" i="4"/>
  <c r="J6822" i="4"/>
  <c r="R6822" i="4"/>
  <c r="J6818" i="4"/>
  <c r="R6818" i="4"/>
  <c r="J6814" i="4"/>
  <c r="R6814" i="4"/>
  <c r="J6810" i="4"/>
  <c r="R6810" i="4"/>
  <c r="J6806" i="4"/>
  <c r="R6806" i="4"/>
  <c r="J6802" i="4"/>
  <c r="R6802" i="4"/>
  <c r="J6798" i="4"/>
  <c r="R6798" i="4"/>
  <c r="J6794" i="4"/>
  <c r="R6794" i="4"/>
  <c r="J6790" i="4"/>
  <c r="R6790" i="4"/>
  <c r="J6786" i="4"/>
  <c r="R6786" i="4"/>
  <c r="J6782" i="4"/>
  <c r="R6782" i="4"/>
  <c r="J6778" i="4"/>
  <c r="R6778" i="4"/>
  <c r="J6774" i="4"/>
  <c r="R6774" i="4"/>
  <c r="J6770" i="4"/>
  <c r="R6770" i="4"/>
  <c r="J6766" i="4"/>
  <c r="R6766" i="4"/>
  <c r="J6762" i="4"/>
  <c r="R6762" i="4"/>
  <c r="J6758" i="4"/>
  <c r="R6758" i="4"/>
  <c r="J6754" i="4"/>
  <c r="R6754" i="4"/>
  <c r="J6750" i="4"/>
  <c r="R6750" i="4"/>
  <c r="J6746" i="4"/>
  <c r="R6746" i="4"/>
  <c r="J6742" i="4"/>
  <c r="R6742" i="4"/>
  <c r="J6738" i="4"/>
  <c r="R6738" i="4"/>
  <c r="J6734" i="4"/>
  <c r="R6734" i="4"/>
  <c r="J6730" i="4"/>
  <c r="R6730" i="4"/>
  <c r="J6726" i="4"/>
  <c r="R6726" i="4"/>
  <c r="J6722" i="4"/>
  <c r="R6722" i="4"/>
  <c r="J6718" i="4"/>
  <c r="R6718" i="4"/>
  <c r="J6714" i="4"/>
  <c r="R6714" i="4"/>
  <c r="J6710" i="4"/>
  <c r="R6710" i="4"/>
  <c r="J6706" i="4"/>
  <c r="R6706" i="4"/>
  <c r="J6702" i="4"/>
  <c r="R6702" i="4"/>
  <c r="J6698" i="4"/>
  <c r="R6698" i="4"/>
  <c r="J6694" i="4"/>
  <c r="R6694" i="4"/>
  <c r="J6690" i="4"/>
  <c r="R6690" i="4"/>
  <c r="J6686" i="4"/>
  <c r="R6686" i="4"/>
  <c r="J6682" i="4"/>
  <c r="R6682" i="4"/>
  <c r="J6678" i="4"/>
  <c r="R6678" i="4"/>
  <c r="J6674" i="4"/>
  <c r="R6674" i="4"/>
  <c r="J6670" i="4"/>
  <c r="R6670" i="4"/>
  <c r="J6666" i="4"/>
  <c r="R6666" i="4"/>
  <c r="J6662" i="4"/>
  <c r="R6662" i="4"/>
  <c r="J6658" i="4"/>
  <c r="R6658" i="4"/>
  <c r="J6654" i="4"/>
  <c r="R6654" i="4"/>
  <c r="J6650" i="4"/>
  <c r="R6650" i="4"/>
  <c r="J6646" i="4"/>
  <c r="R6646" i="4"/>
  <c r="J6642" i="4"/>
  <c r="R6642" i="4"/>
  <c r="J6638" i="4"/>
  <c r="R6638" i="4"/>
  <c r="J6634" i="4"/>
  <c r="R6634" i="4"/>
  <c r="J6630" i="4"/>
  <c r="R6630" i="4"/>
  <c r="J6626" i="4"/>
  <c r="R6626" i="4"/>
  <c r="J6622" i="4"/>
  <c r="R6622" i="4"/>
  <c r="J6618" i="4"/>
  <c r="R6618" i="4"/>
  <c r="J6614" i="4"/>
  <c r="R6614" i="4"/>
  <c r="J6610" i="4"/>
  <c r="R6610" i="4"/>
  <c r="J6606" i="4"/>
  <c r="R6606" i="4"/>
  <c r="J6602" i="4"/>
  <c r="R6602" i="4"/>
  <c r="J6598" i="4"/>
  <c r="R6598" i="4"/>
  <c r="J6594" i="4"/>
  <c r="R6594" i="4"/>
  <c r="J6590" i="4"/>
  <c r="R6590" i="4"/>
  <c r="J6586" i="4"/>
  <c r="R6586" i="4"/>
  <c r="J6582" i="4"/>
  <c r="R6582" i="4"/>
  <c r="J6578" i="4"/>
  <c r="R6578" i="4"/>
  <c r="J6574" i="4"/>
  <c r="R6574" i="4"/>
  <c r="J6570" i="4"/>
  <c r="R6570" i="4"/>
  <c r="J6566" i="4"/>
  <c r="R6566" i="4"/>
  <c r="J6562" i="4"/>
  <c r="R6562" i="4"/>
  <c r="J6558" i="4"/>
  <c r="R6558" i="4"/>
  <c r="J6554" i="4"/>
  <c r="R6554" i="4"/>
  <c r="J6550" i="4"/>
  <c r="R6550" i="4"/>
  <c r="J6546" i="4"/>
  <c r="R6546" i="4"/>
  <c r="J6542" i="4"/>
  <c r="R6542" i="4"/>
  <c r="J6538" i="4"/>
  <c r="R6538" i="4"/>
  <c r="J6534" i="4"/>
  <c r="R6534" i="4"/>
  <c r="J6530" i="4"/>
  <c r="R6530" i="4"/>
  <c r="J6526" i="4"/>
  <c r="R6526" i="4"/>
  <c r="J6522" i="4"/>
  <c r="R6522" i="4"/>
  <c r="J6518" i="4"/>
  <c r="R6518" i="4"/>
  <c r="J6514" i="4"/>
  <c r="R6514" i="4"/>
  <c r="J6510" i="4"/>
  <c r="R6510" i="4"/>
  <c r="J6506" i="4"/>
  <c r="R6506" i="4"/>
  <c r="J6502" i="4"/>
  <c r="R6502" i="4"/>
  <c r="J6498" i="4"/>
  <c r="R6498" i="4"/>
  <c r="J6494" i="4"/>
  <c r="R6494" i="4"/>
  <c r="J6490" i="4"/>
  <c r="R6490" i="4"/>
  <c r="J6486" i="4"/>
  <c r="R6486" i="4"/>
  <c r="J6482" i="4"/>
  <c r="R6482" i="4"/>
  <c r="J6478" i="4"/>
  <c r="R6478" i="4"/>
  <c r="J6474" i="4"/>
  <c r="R6474" i="4"/>
  <c r="J6470" i="4"/>
  <c r="R6470" i="4"/>
  <c r="J6466" i="4"/>
  <c r="R6466" i="4"/>
  <c r="J6462" i="4"/>
  <c r="R6462" i="4"/>
  <c r="J6458" i="4"/>
  <c r="R6458" i="4"/>
  <c r="J6454" i="4"/>
  <c r="R6454" i="4"/>
  <c r="J6450" i="4"/>
  <c r="R6450" i="4"/>
  <c r="J6446" i="4"/>
  <c r="R6446" i="4"/>
  <c r="J6442" i="4"/>
  <c r="R6442" i="4"/>
  <c r="J6438" i="4"/>
  <c r="R6438" i="4"/>
  <c r="J6434" i="4"/>
  <c r="R6434" i="4"/>
  <c r="J6430" i="4"/>
  <c r="R6430" i="4"/>
  <c r="J6426" i="4"/>
  <c r="R6426" i="4"/>
  <c r="J6422" i="4"/>
  <c r="R6422" i="4"/>
  <c r="J6418" i="4"/>
  <c r="R6418" i="4"/>
  <c r="J6414" i="4"/>
  <c r="R6414" i="4"/>
  <c r="J6410" i="4"/>
  <c r="R6410" i="4"/>
  <c r="J6406" i="4"/>
  <c r="R6406" i="4"/>
  <c r="J6402" i="4"/>
  <c r="R6402" i="4"/>
  <c r="J6398" i="4"/>
  <c r="R6398" i="4"/>
  <c r="J6394" i="4"/>
  <c r="R6394" i="4"/>
  <c r="J6390" i="4"/>
  <c r="R6390" i="4"/>
  <c r="J6386" i="4"/>
  <c r="R6386" i="4"/>
  <c r="J6382" i="4"/>
  <c r="R6382" i="4"/>
  <c r="J6378" i="4"/>
  <c r="R6378" i="4"/>
  <c r="J6374" i="4"/>
  <c r="R6374" i="4"/>
  <c r="J6370" i="4"/>
  <c r="R6370" i="4"/>
  <c r="J6366" i="4"/>
  <c r="R6366" i="4"/>
  <c r="J6362" i="4"/>
  <c r="R6362" i="4"/>
  <c r="J6358" i="4"/>
  <c r="R6358" i="4"/>
  <c r="J6354" i="4"/>
  <c r="R6354" i="4"/>
  <c r="J6350" i="4"/>
  <c r="R6350" i="4"/>
  <c r="J6346" i="4"/>
  <c r="R6346" i="4"/>
  <c r="J6342" i="4"/>
  <c r="R6342" i="4"/>
  <c r="J6338" i="4"/>
  <c r="R6338" i="4"/>
  <c r="J6334" i="4"/>
  <c r="R6334" i="4"/>
  <c r="J6330" i="4"/>
  <c r="R6330" i="4"/>
  <c r="J6326" i="4"/>
  <c r="R6326" i="4"/>
  <c r="J6322" i="4"/>
  <c r="R6322" i="4"/>
  <c r="J6318" i="4"/>
  <c r="R6318" i="4"/>
  <c r="J6314" i="4"/>
  <c r="R6314" i="4"/>
  <c r="J6310" i="4"/>
  <c r="R6310" i="4"/>
  <c r="J6306" i="4"/>
  <c r="R6306" i="4"/>
  <c r="J6302" i="4"/>
  <c r="R6302" i="4"/>
  <c r="J6298" i="4"/>
  <c r="R6298" i="4"/>
  <c r="J6294" i="4"/>
  <c r="R6294" i="4"/>
  <c r="J6290" i="4"/>
  <c r="R6290" i="4"/>
  <c r="J6286" i="4"/>
  <c r="R6286" i="4"/>
  <c r="J6282" i="4"/>
  <c r="R6282" i="4"/>
  <c r="J6278" i="4"/>
  <c r="R6278" i="4"/>
  <c r="J6274" i="4"/>
  <c r="R6274" i="4"/>
  <c r="J6270" i="4"/>
  <c r="R6270" i="4"/>
  <c r="J6266" i="4"/>
  <c r="R6266" i="4"/>
  <c r="J6262" i="4"/>
  <c r="R6262" i="4"/>
  <c r="J6258" i="4"/>
  <c r="R6258" i="4"/>
  <c r="J6254" i="4"/>
  <c r="R6254" i="4"/>
  <c r="J6250" i="4"/>
  <c r="R6250" i="4"/>
  <c r="J6246" i="4"/>
  <c r="R6246" i="4"/>
  <c r="J6242" i="4"/>
  <c r="R6242" i="4"/>
  <c r="J6238" i="4"/>
  <c r="R6238" i="4"/>
  <c r="J6234" i="4"/>
  <c r="R6234" i="4"/>
  <c r="J6230" i="4"/>
  <c r="R6230" i="4"/>
  <c r="J6226" i="4"/>
  <c r="R6226" i="4"/>
  <c r="J6222" i="4"/>
  <c r="R6222" i="4"/>
  <c r="J6218" i="4"/>
  <c r="R6218" i="4"/>
  <c r="J6214" i="4"/>
  <c r="R6214" i="4"/>
  <c r="J6210" i="4"/>
  <c r="R6210" i="4"/>
  <c r="J6206" i="4"/>
  <c r="R6206" i="4"/>
  <c r="J6202" i="4"/>
  <c r="R6202" i="4"/>
  <c r="J6198" i="4"/>
  <c r="R6198" i="4"/>
  <c r="J6194" i="4"/>
  <c r="R6194" i="4"/>
  <c r="J6190" i="4"/>
  <c r="R6190" i="4"/>
  <c r="J6186" i="4"/>
  <c r="R6186" i="4"/>
  <c r="J6182" i="4"/>
  <c r="R6182" i="4"/>
  <c r="J6178" i="4"/>
  <c r="R6178" i="4"/>
  <c r="J6174" i="4"/>
  <c r="R6174" i="4"/>
  <c r="J6170" i="4"/>
  <c r="R6170" i="4"/>
  <c r="J6166" i="4"/>
  <c r="R6166" i="4"/>
  <c r="J6162" i="4"/>
  <c r="R6162" i="4"/>
  <c r="J6158" i="4"/>
  <c r="R6158" i="4"/>
  <c r="J6154" i="4"/>
  <c r="R6154" i="4"/>
  <c r="J6150" i="4"/>
  <c r="R6150" i="4"/>
  <c r="J6146" i="4"/>
  <c r="R6146" i="4"/>
  <c r="J6142" i="4"/>
  <c r="R6142" i="4"/>
  <c r="J6138" i="4"/>
  <c r="R6138" i="4"/>
  <c r="J6134" i="4"/>
  <c r="R6134" i="4"/>
  <c r="J6130" i="4"/>
  <c r="R6130" i="4"/>
  <c r="J6126" i="4"/>
  <c r="R6126" i="4"/>
  <c r="J6122" i="4"/>
  <c r="R6122" i="4"/>
  <c r="J6118" i="4"/>
  <c r="R6118" i="4"/>
  <c r="J6114" i="4"/>
  <c r="R6114" i="4"/>
  <c r="J6110" i="4"/>
  <c r="R6110" i="4"/>
  <c r="J6106" i="4"/>
  <c r="R6106" i="4"/>
  <c r="J6102" i="4"/>
  <c r="R6102" i="4"/>
  <c r="J6098" i="4"/>
  <c r="R6098" i="4"/>
  <c r="J6094" i="4"/>
  <c r="R6094" i="4"/>
  <c r="J6090" i="4"/>
  <c r="R6090" i="4"/>
  <c r="J6086" i="4"/>
  <c r="R6086" i="4"/>
  <c r="J6082" i="4"/>
  <c r="R6082" i="4"/>
  <c r="J6078" i="4"/>
  <c r="R6078" i="4"/>
  <c r="J6074" i="4"/>
  <c r="R6074" i="4"/>
  <c r="J6070" i="4"/>
  <c r="R6070" i="4"/>
  <c r="J6066" i="4"/>
  <c r="R6066" i="4"/>
  <c r="J6062" i="4"/>
  <c r="R6062" i="4"/>
  <c r="J6058" i="4"/>
  <c r="R6058" i="4"/>
  <c r="J6054" i="4"/>
  <c r="R6054" i="4"/>
  <c r="J6050" i="4"/>
  <c r="R6050" i="4"/>
  <c r="J6046" i="4"/>
  <c r="R6046" i="4"/>
  <c r="J6042" i="4"/>
  <c r="R6042" i="4"/>
  <c r="J6038" i="4"/>
  <c r="R6038" i="4"/>
  <c r="J6034" i="4"/>
  <c r="R6034" i="4"/>
  <c r="J6030" i="4"/>
  <c r="R6030" i="4"/>
  <c r="J6026" i="4"/>
  <c r="R6026" i="4"/>
  <c r="J6022" i="4"/>
  <c r="R6022" i="4"/>
  <c r="J6018" i="4"/>
  <c r="R6018" i="4"/>
  <c r="J6014" i="4"/>
  <c r="R6014" i="4"/>
  <c r="J6010" i="4"/>
  <c r="R6010" i="4"/>
  <c r="J6006" i="4"/>
  <c r="R6006" i="4"/>
  <c r="J6002" i="4"/>
  <c r="R6002" i="4"/>
  <c r="J5998" i="4"/>
  <c r="R5998" i="4"/>
  <c r="J5994" i="4"/>
  <c r="R5994" i="4"/>
  <c r="J5990" i="4"/>
  <c r="R5990" i="4"/>
  <c r="J5986" i="4"/>
  <c r="R5986" i="4"/>
  <c r="J5982" i="4"/>
  <c r="R5982" i="4"/>
  <c r="J5978" i="4"/>
  <c r="R5978" i="4"/>
  <c r="J5974" i="4"/>
  <c r="R5974" i="4"/>
  <c r="J5970" i="4"/>
  <c r="R5970" i="4"/>
  <c r="J5966" i="4"/>
  <c r="R5966" i="4"/>
  <c r="J5962" i="4"/>
  <c r="R5962" i="4"/>
  <c r="J5958" i="4"/>
  <c r="R5958" i="4"/>
  <c r="J5954" i="4"/>
  <c r="R5954" i="4"/>
  <c r="J5950" i="4"/>
  <c r="R5950" i="4"/>
  <c r="J5946" i="4"/>
  <c r="R5946" i="4"/>
  <c r="J5942" i="4"/>
  <c r="R5942" i="4"/>
  <c r="J5938" i="4"/>
  <c r="R5938" i="4"/>
  <c r="J5934" i="4"/>
  <c r="R5934" i="4"/>
  <c r="J5930" i="4"/>
  <c r="R5930" i="4"/>
  <c r="J5926" i="4"/>
  <c r="R5926" i="4"/>
  <c r="J5922" i="4"/>
  <c r="R5922" i="4"/>
  <c r="J5918" i="4"/>
  <c r="R5918" i="4"/>
  <c r="J5914" i="4"/>
  <c r="R5914" i="4"/>
  <c r="J5910" i="4"/>
  <c r="R5910" i="4"/>
  <c r="J5906" i="4"/>
  <c r="R5906" i="4"/>
  <c r="J5902" i="4"/>
  <c r="R5902" i="4"/>
  <c r="J5898" i="4"/>
  <c r="R5898" i="4"/>
  <c r="J5894" i="4"/>
  <c r="R5894" i="4"/>
  <c r="J5890" i="4"/>
  <c r="R5890" i="4"/>
  <c r="J5886" i="4"/>
  <c r="R5886" i="4"/>
  <c r="J5882" i="4"/>
  <c r="R5882" i="4"/>
  <c r="J5878" i="4"/>
  <c r="R5878" i="4"/>
  <c r="J5874" i="4"/>
  <c r="R5874" i="4"/>
  <c r="J5870" i="4"/>
  <c r="R5870" i="4"/>
  <c r="J5866" i="4"/>
  <c r="R5866" i="4"/>
  <c r="J5862" i="4"/>
  <c r="R5862" i="4"/>
  <c r="J5858" i="4"/>
  <c r="R5858" i="4"/>
  <c r="J5854" i="4"/>
  <c r="R5854" i="4"/>
  <c r="J5850" i="4"/>
  <c r="R5850" i="4"/>
  <c r="J5846" i="4"/>
  <c r="R5846" i="4"/>
  <c r="J5842" i="4"/>
  <c r="R5842" i="4"/>
  <c r="J5838" i="4"/>
  <c r="R5838" i="4"/>
  <c r="J5834" i="4"/>
  <c r="R5834" i="4"/>
  <c r="J5830" i="4"/>
  <c r="R5830" i="4"/>
  <c r="J5826" i="4"/>
  <c r="R5826" i="4"/>
  <c r="J5822" i="4"/>
  <c r="R5822" i="4"/>
  <c r="J5818" i="4"/>
  <c r="R5818" i="4"/>
  <c r="J5814" i="4"/>
  <c r="R5814" i="4"/>
  <c r="J5810" i="4"/>
  <c r="R5810" i="4"/>
  <c r="J5806" i="4"/>
  <c r="R5806" i="4"/>
  <c r="J5802" i="4"/>
  <c r="R5802" i="4"/>
  <c r="J5798" i="4"/>
  <c r="R5798" i="4"/>
  <c r="J5794" i="4"/>
  <c r="R5794" i="4"/>
  <c r="J5790" i="4"/>
  <c r="R5790" i="4"/>
  <c r="J5786" i="4"/>
  <c r="R5786" i="4"/>
  <c r="J5782" i="4"/>
  <c r="R5782" i="4"/>
  <c r="J5778" i="4"/>
  <c r="R5778" i="4"/>
  <c r="J5774" i="4"/>
  <c r="R5774" i="4"/>
  <c r="J5770" i="4"/>
  <c r="R5770" i="4"/>
  <c r="J5766" i="4"/>
  <c r="R5766" i="4"/>
  <c r="J5762" i="4"/>
  <c r="R5762" i="4"/>
  <c r="J5758" i="4"/>
  <c r="R5758" i="4"/>
  <c r="J5754" i="4"/>
  <c r="R5754" i="4"/>
  <c r="J5750" i="4"/>
  <c r="R5750" i="4"/>
  <c r="J5746" i="4"/>
  <c r="R5746" i="4"/>
  <c r="J5742" i="4"/>
  <c r="R5742" i="4"/>
  <c r="J5738" i="4"/>
  <c r="R5738" i="4"/>
  <c r="J5734" i="4"/>
  <c r="R5734" i="4"/>
  <c r="J5730" i="4"/>
  <c r="R5730" i="4"/>
  <c r="J5726" i="4"/>
  <c r="R5726" i="4"/>
  <c r="J5722" i="4"/>
  <c r="R5722" i="4"/>
  <c r="J5718" i="4"/>
  <c r="R5718" i="4"/>
  <c r="J5714" i="4"/>
  <c r="R5714" i="4"/>
  <c r="J5710" i="4"/>
  <c r="R5710" i="4"/>
  <c r="J5706" i="4"/>
  <c r="R5706" i="4"/>
  <c r="J5702" i="4"/>
  <c r="R5702" i="4"/>
  <c r="J5698" i="4"/>
  <c r="R5698" i="4"/>
  <c r="J5694" i="4"/>
  <c r="R5694" i="4"/>
  <c r="J5690" i="4"/>
  <c r="R5690" i="4"/>
  <c r="J5686" i="4"/>
  <c r="R5686" i="4"/>
  <c r="J5682" i="4"/>
  <c r="R5682" i="4"/>
  <c r="J5678" i="4"/>
  <c r="R5678" i="4"/>
  <c r="J5674" i="4"/>
  <c r="R5674" i="4"/>
  <c r="J5670" i="4"/>
  <c r="R5670" i="4"/>
  <c r="J5666" i="4"/>
  <c r="R5666" i="4"/>
  <c r="J5662" i="4"/>
  <c r="R5662" i="4"/>
  <c r="J5658" i="4"/>
  <c r="R5658" i="4"/>
  <c r="J5654" i="4"/>
  <c r="R5654" i="4"/>
  <c r="J5650" i="4"/>
  <c r="R5650" i="4"/>
  <c r="J5646" i="4"/>
  <c r="R5646" i="4"/>
  <c r="J5642" i="4"/>
  <c r="R5642" i="4"/>
  <c r="J5638" i="4"/>
  <c r="R5638" i="4"/>
  <c r="J5634" i="4"/>
  <c r="R5634" i="4"/>
  <c r="J5630" i="4"/>
  <c r="R5630" i="4"/>
  <c r="J5626" i="4"/>
  <c r="R5626" i="4"/>
  <c r="J5622" i="4"/>
  <c r="R5622" i="4"/>
  <c r="J5618" i="4"/>
  <c r="R5618" i="4"/>
  <c r="J5614" i="4"/>
  <c r="R5614" i="4"/>
  <c r="J5610" i="4"/>
  <c r="R5610" i="4"/>
  <c r="J5606" i="4"/>
  <c r="R5606" i="4"/>
  <c r="J5602" i="4"/>
  <c r="R5602" i="4"/>
  <c r="J5598" i="4"/>
  <c r="R5598" i="4"/>
  <c r="J5594" i="4"/>
  <c r="R5594" i="4"/>
  <c r="J5590" i="4"/>
  <c r="R5590" i="4"/>
  <c r="J5586" i="4"/>
  <c r="R5586" i="4"/>
  <c r="J5582" i="4"/>
  <c r="R5582" i="4"/>
  <c r="J5578" i="4"/>
  <c r="R5578" i="4"/>
  <c r="J5574" i="4"/>
  <c r="R5574" i="4"/>
  <c r="J5570" i="4"/>
  <c r="R5570" i="4"/>
  <c r="J5566" i="4"/>
  <c r="R5566" i="4"/>
  <c r="J5562" i="4"/>
  <c r="R5562" i="4"/>
  <c r="J5558" i="4"/>
  <c r="R5558" i="4"/>
  <c r="J5554" i="4"/>
  <c r="R5554" i="4"/>
  <c r="J5550" i="4"/>
  <c r="R5550" i="4"/>
  <c r="J5546" i="4"/>
  <c r="R5546" i="4"/>
  <c r="J5542" i="4"/>
  <c r="R5542" i="4"/>
  <c r="J5538" i="4"/>
  <c r="R5538" i="4"/>
  <c r="J5534" i="4"/>
  <c r="R5534" i="4"/>
  <c r="J5530" i="4"/>
  <c r="R5530" i="4"/>
  <c r="J5526" i="4"/>
  <c r="R5526" i="4"/>
  <c r="J5522" i="4"/>
  <c r="R5522" i="4"/>
  <c r="J5518" i="4"/>
  <c r="R5518" i="4"/>
  <c r="J5514" i="4"/>
  <c r="R5514" i="4"/>
  <c r="J5510" i="4"/>
  <c r="R5510" i="4"/>
  <c r="J5506" i="4"/>
  <c r="R5506" i="4"/>
  <c r="J5502" i="4"/>
  <c r="R5502" i="4"/>
  <c r="J5498" i="4"/>
  <c r="R5498" i="4"/>
  <c r="J5494" i="4"/>
  <c r="R5494" i="4"/>
  <c r="J5490" i="4"/>
  <c r="R5490" i="4"/>
  <c r="J5486" i="4"/>
  <c r="R5486" i="4"/>
  <c r="J5482" i="4"/>
  <c r="R5482" i="4"/>
  <c r="J5478" i="4"/>
  <c r="R5478" i="4"/>
  <c r="J5474" i="4"/>
  <c r="R5474" i="4"/>
  <c r="J5470" i="4"/>
  <c r="R5470" i="4"/>
  <c r="J5466" i="4"/>
  <c r="R5466" i="4"/>
  <c r="J5462" i="4"/>
  <c r="R5462" i="4"/>
  <c r="J5458" i="4"/>
  <c r="R5458" i="4"/>
  <c r="J5454" i="4"/>
  <c r="R5454" i="4"/>
  <c r="J5450" i="4"/>
  <c r="R5450" i="4"/>
  <c r="J5446" i="4"/>
  <c r="R5446" i="4"/>
  <c r="J5442" i="4"/>
  <c r="R5442" i="4"/>
  <c r="J5438" i="4"/>
  <c r="R5438" i="4"/>
  <c r="J5434" i="4"/>
  <c r="R5434" i="4"/>
  <c r="J5430" i="4"/>
  <c r="R5430" i="4"/>
  <c r="J5426" i="4"/>
  <c r="R5426" i="4"/>
  <c r="J5422" i="4"/>
  <c r="R5422" i="4"/>
  <c r="J5418" i="4"/>
  <c r="R5418" i="4"/>
  <c r="J5414" i="4"/>
  <c r="R5414" i="4"/>
  <c r="J5410" i="4"/>
  <c r="R5410" i="4"/>
  <c r="J5406" i="4"/>
  <c r="R5406" i="4"/>
  <c r="J5402" i="4"/>
  <c r="R5402" i="4"/>
  <c r="J5398" i="4"/>
  <c r="R5398" i="4"/>
  <c r="J5394" i="4"/>
  <c r="R5394" i="4"/>
  <c r="J5390" i="4"/>
  <c r="R5390" i="4"/>
  <c r="J5386" i="4"/>
  <c r="R5386" i="4"/>
  <c r="J5382" i="4"/>
  <c r="R5382" i="4"/>
  <c r="J5378" i="4"/>
  <c r="R5378" i="4"/>
  <c r="J5374" i="4"/>
  <c r="R5374" i="4"/>
  <c r="J5370" i="4"/>
  <c r="R5370" i="4"/>
  <c r="J5366" i="4"/>
  <c r="R5366" i="4"/>
  <c r="J5362" i="4"/>
  <c r="R5362" i="4"/>
  <c r="J5358" i="4"/>
  <c r="R5358" i="4"/>
  <c r="J5354" i="4"/>
  <c r="R5354" i="4"/>
  <c r="J5350" i="4"/>
  <c r="R5350" i="4"/>
  <c r="J5346" i="4"/>
  <c r="R5346" i="4"/>
  <c r="J5342" i="4"/>
  <c r="R5342" i="4"/>
  <c r="J5338" i="4"/>
  <c r="R5338" i="4"/>
  <c r="J5334" i="4"/>
  <c r="R5334" i="4"/>
  <c r="J5330" i="4"/>
  <c r="R5330" i="4"/>
  <c r="J5326" i="4"/>
  <c r="R5326" i="4"/>
  <c r="J5322" i="4"/>
  <c r="R5322" i="4"/>
  <c r="J5318" i="4"/>
  <c r="R5318" i="4"/>
  <c r="J5314" i="4"/>
  <c r="R5314" i="4"/>
  <c r="J5310" i="4"/>
  <c r="R5310" i="4"/>
  <c r="J5306" i="4"/>
  <c r="R5306" i="4"/>
  <c r="J5302" i="4"/>
  <c r="R5302" i="4"/>
  <c r="J5298" i="4"/>
  <c r="R5298" i="4"/>
  <c r="J5294" i="4"/>
  <c r="R5294" i="4"/>
  <c r="J5290" i="4"/>
  <c r="R5290" i="4"/>
  <c r="J5286" i="4"/>
  <c r="R5286" i="4"/>
  <c r="J5282" i="4"/>
  <c r="R5282" i="4"/>
  <c r="J5278" i="4"/>
  <c r="R5278" i="4"/>
  <c r="J5274" i="4"/>
  <c r="R5274" i="4"/>
  <c r="J5270" i="4"/>
  <c r="R5270" i="4"/>
  <c r="J5266" i="4"/>
  <c r="R5266" i="4"/>
  <c r="J5262" i="4"/>
  <c r="R5262" i="4"/>
  <c r="J5258" i="4"/>
  <c r="R5258" i="4"/>
  <c r="J5254" i="4"/>
  <c r="R5254" i="4"/>
  <c r="J5250" i="4"/>
  <c r="R5250" i="4"/>
  <c r="J5246" i="4"/>
  <c r="R5246" i="4"/>
  <c r="J5242" i="4"/>
  <c r="R5242" i="4"/>
  <c r="J5238" i="4"/>
  <c r="R5238" i="4"/>
  <c r="J5234" i="4"/>
  <c r="R5234" i="4"/>
  <c r="J5230" i="4"/>
  <c r="R5230" i="4"/>
  <c r="J5226" i="4"/>
  <c r="R5226" i="4"/>
  <c r="J5222" i="4"/>
  <c r="R5222" i="4"/>
  <c r="J5218" i="4"/>
  <c r="R5218" i="4"/>
  <c r="J5214" i="4"/>
  <c r="R5214" i="4"/>
  <c r="J5210" i="4"/>
  <c r="R5210" i="4"/>
  <c r="J5206" i="4"/>
  <c r="R5206" i="4"/>
  <c r="J5202" i="4"/>
  <c r="R5202" i="4"/>
  <c r="J5198" i="4"/>
  <c r="R5198" i="4"/>
  <c r="J5194" i="4"/>
  <c r="R5194" i="4"/>
  <c r="J5190" i="4"/>
  <c r="R5190" i="4"/>
  <c r="J5186" i="4"/>
  <c r="R5186" i="4"/>
  <c r="J5182" i="4"/>
  <c r="R5182" i="4"/>
  <c r="J5178" i="4"/>
  <c r="R5178" i="4"/>
  <c r="J5174" i="4"/>
  <c r="R5174" i="4"/>
  <c r="J5170" i="4"/>
  <c r="R5170" i="4"/>
  <c r="J5166" i="4"/>
  <c r="R5166" i="4"/>
  <c r="J5162" i="4"/>
  <c r="R5162" i="4"/>
  <c r="J5158" i="4"/>
  <c r="R5158" i="4"/>
  <c r="J5154" i="4"/>
  <c r="R5154" i="4"/>
  <c r="J5150" i="4"/>
  <c r="R5150" i="4"/>
  <c r="J5146" i="4"/>
  <c r="R5146" i="4"/>
  <c r="J5142" i="4"/>
  <c r="R5142" i="4"/>
  <c r="J5138" i="4"/>
  <c r="R5138" i="4"/>
  <c r="J5134" i="4"/>
  <c r="R5134" i="4"/>
  <c r="J5130" i="4"/>
  <c r="R5130" i="4"/>
  <c r="J5126" i="4"/>
  <c r="R5126" i="4"/>
  <c r="J5122" i="4"/>
  <c r="R5122" i="4"/>
  <c r="J5118" i="4"/>
  <c r="R5118" i="4"/>
  <c r="J5114" i="4"/>
  <c r="R5114" i="4"/>
  <c r="J5110" i="4"/>
  <c r="R5110" i="4"/>
  <c r="J5106" i="4"/>
  <c r="R5106" i="4"/>
  <c r="J5102" i="4"/>
  <c r="R5102" i="4"/>
  <c r="J5098" i="4"/>
  <c r="R5098" i="4"/>
  <c r="J5094" i="4"/>
  <c r="R5094" i="4"/>
  <c r="J5090" i="4"/>
  <c r="R5090" i="4"/>
  <c r="J5086" i="4"/>
  <c r="R5086" i="4"/>
  <c r="J5082" i="4"/>
  <c r="R5082" i="4"/>
  <c r="J5078" i="4"/>
  <c r="R5078" i="4"/>
  <c r="J5074" i="4"/>
  <c r="R5074" i="4"/>
  <c r="J5070" i="4"/>
  <c r="R5070" i="4"/>
  <c r="J5066" i="4"/>
  <c r="R5066" i="4"/>
  <c r="J5062" i="4"/>
  <c r="R5062" i="4"/>
  <c r="J5058" i="4"/>
  <c r="R5058" i="4"/>
  <c r="J5054" i="4"/>
  <c r="R5054" i="4"/>
  <c r="J5050" i="4"/>
  <c r="R5050" i="4"/>
  <c r="J5046" i="4"/>
  <c r="R5046" i="4"/>
  <c r="J5042" i="4"/>
  <c r="R5042" i="4"/>
  <c r="J5038" i="4"/>
  <c r="R5038" i="4"/>
  <c r="J5034" i="4"/>
  <c r="R5034" i="4"/>
  <c r="J5030" i="4"/>
  <c r="R5030" i="4"/>
  <c r="J5026" i="4"/>
  <c r="R5026" i="4"/>
  <c r="J5022" i="4"/>
  <c r="R5022" i="4"/>
  <c r="J5018" i="4"/>
  <c r="R5018" i="4"/>
  <c r="J5014" i="4"/>
  <c r="R5014" i="4"/>
  <c r="J5010" i="4"/>
  <c r="R5010" i="4"/>
  <c r="J5006" i="4"/>
  <c r="R5006" i="4"/>
  <c r="J5002" i="4"/>
  <c r="R5002" i="4"/>
  <c r="J4998" i="4"/>
  <c r="R4998" i="4"/>
  <c r="J4994" i="4"/>
  <c r="R4994" i="4"/>
  <c r="J4990" i="4"/>
  <c r="R4990" i="4"/>
  <c r="J4986" i="4"/>
  <c r="R4986" i="4"/>
  <c r="J4982" i="4"/>
  <c r="R4982" i="4"/>
  <c r="J4978" i="4"/>
  <c r="R4978" i="4"/>
  <c r="J4974" i="4"/>
  <c r="R4974" i="4"/>
  <c r="J4970" i="4"/>
  <c r="R4970" i="4"/>
  <c r="J4966" i="4"/>
  <c r="R4966" i="4"/>
  <c r="J4962" i="4"/>
  <c r="R4962" i="4"/>
  <c r="J4958" i="4"/>
  <c r="R4958" i="4"/>
  <c r="J4954" i="4"/>
  <c r="R4954" i="4"/>
  <c r="J4950" i="4"/>
  <c r="R4950" i="4"/>
  <c r="J4946" i="4"/>
  <c r="R4946" i="4"/>
  <c r="J4942" i="4"/>
  <c r="R4942" i="4"/>
  <c r="J4938" i="4"/>
  <c r="R4938" i="4"/>
  <c r="J4934" i="4"/>
  <c r="R4934" i="4"/>
  <c r="J4930" i="4"/>
  <c r="R4930" i="4"/>
  <c r="J4926" i="4"/>
  <c r="R4926" i="4"/>
  <c r="J4922" i="4"/>
  <c r="R4922" i="4"/>
  <c r="J4918" i="4"/>
  <c r="R4918" i="4"/>
  <c r="J4914" i="4"/>
  <c r="R4914" i="4"/>
  <c r="J4910" i="4"/>
  <c r="R4910" i="4"/>
  <c r="J4906" i="4"/>
  <c r="R4906" i="4"/>
  <c r="J4902" i="4"/>
  <c r="R4902" i="4"/>
  <c r="J4898" i="4"/>
  <c r="R4898" i="4"/>
  <c r="J4894" i="4"/>
  <c r="R4894" i="4"/>
  <c r="J4890" i="4"/>
  <c r="R4890" i="4"/>
  <c r="J4886" i="4"/>
  <c r="R4886" i="4"/>
  <c r="J4882" i="4"/>
  <c r="R4882" i="4"/>
  <c r="J4878" i="4"/>
  <c r="R4878" i="4"/>
  <c r="J4874" i="4"/>
  <c r="R4874" i="4"/>
  <c r="J4870" i="4"/>
  <c r="R4870" i="4"/>
  <c r="J4866" i="4"/>
  <c r="R4866" i="4"/>
  <c r="J4862" i="4"/>
  <c r="R4862" i="4"/>
  <c r="J4858" i="4"/>
  <c r="R4858" i="4"/>
  <c r="J4854" i="4"/>
  <c r="R4854" i="4"/>
  <c r="J4850" i="4"/>
  <c r="R4850" i="4"/>
  <c r="J4846" i="4"/>
  <c r="R4846" i="4"/>
  <c r="J4842" i="4"/>
  <c r="R4842" i="4"/>
  <c r="J4838" i="4"/>
  <c r="R4838" i="4"/>
  <c r="J4834" i="4"/>
  <c r="R4834" i="4"/>
  <c r="J4830" i="4"/>
  <c r="R4830" i="4"/>
  <c r="J4826" i="4"/>
  <c r="R4826" i="4"/>
  <c r="J4822" i="4"/>
  <c r="R4822" i="4"/>
  <c r="J4818" i="4"/>
  <c r="R4818" i="4"/>
  <c r="J4814" i="4"/>
  <c r="R4814" i="4"/>
  <c r="J4810" i="4"/>
  <c r="R4810" i="4"/>
  <c r="J4806" i="4"/>
  <c r="R4806" i="4"/>
  <c r="J4802" i="4"/>
  <c r="R4802" i="4"/>
  <c r="J4798" i="4"/>
  <c r="R4798" i="4"/>
  <c r="J4794" i="4"/>
  <c r="R4794" i="4"/>
  <c r="J4790" i="4"/>
  <c r="R4790" i="4"/>
  <c r="J4786" i="4"/>
  <c r="R4786" i="4"/>
  <c r="J4782" i="4"/>
  <c r="R4782" i="4"/>
  <c r="J4778" i="4"/>
  <c r="R4778" i="4"/>
  <c r="J4774" i="4"/>
  <c r="R4774" i="4"/>
  <c r="J4770" i="4"/>
  <c r="R4770" i="4"/>
  <c r="J4766" i="4"/>
  <c r="R4766" i="4"/>
  <c r="J4762" i="4"/>
  <c r="R4762" i="4"/>
  <c r="J4758" i="4"/>
  <c r="R4758" i="4"/>
  <c r="J4754" i="4"/>
  <c r="R4754" i="4"/>
  <c r="J4750" i="4"/>
  <c r="R4750" i="4"/>
  <c r="J4746" i="4"/>
  <c r="R4746" i="4"/>
  <c r="J4742" i="4"/>
  <c r="R4742" i="4"/>
  <c r="J4738" i="4"/>
  <c r="R4738" i="4"/>
  <c r="J4734" i="4"/>
  <c r="R4734" i="4"/>
  <c r="J4730" i="4"/>
  <c r="R4730" i="4"/>
  <c r="J4726" i="4"/>
  <c r="R4726" i="4"/>
  <c r="J4722" i="4"/>
  <c r="R4722" i="4"/>
  <c r="J4718" i="4"/>
  <c r="R4718" i="4"/>
  <c r="J4714" i="4"/>
  <c r="R4714" i="4"/>
  <c r="J4710" i="4"/>
  <c r="R4710" i="4"/>
  <c r="J4706" i="4"/>
  <c r="R4706" i="4"/>
  <c r="J4702" i="4"/>
  <c r="R4702" i="4"/>
  <c r="J4698" i="4"/>
  <c r="R4698" i="4"/>
  <c r="J4694" i="4"/>
  <c r="R4694" i="4"/>
  <c r="J4690" i="4"/>
  <c r="R4690" i="4"/>
  <c r="J4686" i="4"/>
  <c r="R4686" i="4"/>
  <c r="J4682" i="4"/>
  <c r="R4682" i="4"/>
  <c r="J4678" i="4"/>
  <c r="R4678" i="4"/>
  <c r="J4674" i="4"/>
  <c r="R4674" i="4"/>
  <c r="J4670" i="4"/>
  <c r="R4670" i="4"/>
  <c r="J4666" i="4"/>
  <c r="R4666" i="4"/>
  <c r="J4662" i="4"/>
  <c r="R4662" i="4"/>
  <c r="J4658" i="4"/>
  <c r="R4658" i="4"/>
  <c r="J4654" i="4"/>
  <c r="R4654" i="4"/>
  <c r="J4650" i="4"/>
  <c r="R4650" i="4"/>
  <c r="J4646" i="4"/>
  <c r="R4646" i="4"/>
  <c r="J4642" i="4"/>
  <c r="R4642" i="4"/>
  <c r="J4638" i="4"/>
  <c r="R4638" i="4"/>
  <c r="J4634" i="4"/>
  <c r="R4634" i="4"/>
  <c r="J4630" i="4"/>
  <c r="R4630" i="4"/>
  <c r="J4626" i="4"/>
  <c r="R4626" i="4"/>
  <c r="J4622" i="4"/>
  <c r="R4622" i="4"/>
  <c r="J4618" i="4"/>
  <c r="R4618" i="4"/>
  <c r="J4614" i="4"/>
  <c r="R4614" i="4"/>
  <c r="J4610" i="4"/>
  <c r="R4610" i="4"/>
  <c r="J4606" i="4"/>
  <c r="R4606" i="4"/>
  <c r="J4602" i="4"/>
  <c r="R4602" i="4"/>
  <c r="J4598" i="4"/>
  <c r="R4598" i="4"/>
  <c r="J4594" i="4"/>
  <c r="R4594" i="4"/>
  <c r="J4590" i="4"/>
  <c r="R4590" i="4"/>
  <c r="J4586" i="4"/>
  <c r="R4586" i="4"/>
  <c r="J4582" i="4"/>
  <c r="R4582" i="4"/>
  <c r="J4578" i="4"/>
  <c r="R4578" i="4"/>
  <c r="J4574" i="4"/>
  <c r="R4574" i="4"/>
  <c r="J4570" i="4"/>
  <c r="R4570" i="4"/>
  <c r="J4566" i="4"/>
  <c r="R4566" i="4"/>
  <c r="J4562" i="4"/>
  <c r="R4562" i="4"/>
  <c r="J4558" i="4"/>
  <c r="R4558" i="4"/>
  <c r="J4554" i="4"/>
  <c r="R4554" i="4"/>
  <c r="J4550" i="4"/>
  <c r="R4550" i="4"/>
  <c r="J4546" i="4"/>
  <c r="R4546" i="4"/>
  <c r="J4542" i="4"/>
  <c r="R4542" i="4"/>
  <c r="J4538" i="4"/>
  <c r="R4538" i="4"/>
  <c r="J4534" i="4"/>
  <c r="R4534" i="4"/>
  <c r="J4530" i="4"/>
  <c r="R4530" i="4"/>
  <c r="J4526" i="4"/>
  <c r="R4526" i="4"/>
  <c r="J4522" i="4"/>
  <c r="R4522" i="4"/>
  <c r="J4518" i="4"/>
  <c r="R4518" i="4"/>
  <c r="J4514" i="4"/>
  <c r="R4514" i="4"/>
  <c r="J4510" i="4"/>
  <c r="R4510" i="4"/>
  <c r="J4506" i="4"/>
  <c r="R4506" i="4"/>
  <c r="J4502" i="4"/>
  <c r="R4502" i="4"/>
  <c r="J4498" i="4"/>
  <c r="R4498" i="4"/>
  <c r="J4494" i="4"/>
  <c r="R4494" i="4"/>
  <c r="J4490" i="4"/>
  <c r="R4490" i="4"/>
  <c r="J4486" i="4"/>
  <c r="R4486" i="4"/>
  <c r="J4482" i="4"/>
  <c r="R4482" i="4"/>
  <c r="J4478" i="4"/>
  <c r="R4478" i="4"/>
  <c r="J4474" i="4"/>
  <c r="R4474" i="4"/>
  <c r="J4470" i="4"/>
  <c r="R4470" i="4"/>
  <c r="J4466" i="4"/>
  <c r="R4466" i="4"/>
  <c r="J4462" i="4"/>
  <c r="R4462" i="4"/>
  <c r="J4458" i="4"/>
  <c r="R4458" i="4"/>
  <c r="J4454" i="4"/>
  <c r="R4454" i="4"/>
  <c r="J4450" i="4"/>
  <c r="R4450" i="4"/>
  <c r="J4446" i="4"/>
  <c r="R4446" i="4"/>
  <c r="J4442" i="4"/>
  <c r="R4442" i="4"/>
  <c r="J4438" i="4"/>
  <c r="R4438" i="4"/>
  <c r="J4434" i="4"/>
  <c r="R4434" i="4"/>
  <c r="J4430" i="4"/>
  <c r="R4430" i="4"/>
  <c r="J4426" i="4"/>
  <c r="R4426" i="4"/>
  <c r="J4422" i="4"/>
  <c r="R4422" i="4"/>
  <c r="J4418" i="4"/>
  <c r="R4418" i="4"/>
  <c r="J4414" i="4"/>
  <c r="R4414" i="4"/>
  <c r="J4410" i="4"/>
  <c r="R4410" i="4"/>
  <c r="J4406" i="4"/>
  <c r="R4406" i="4"/>
  <c r="J4402" i="4"/>
  <c r="R4402" i="4"/>
  <c r="J4398" i="4"/>
  <c r="R4398" i="4"/>
  <c r="J4394" i="4"/>
  <c r="R4394" i="4"/>
  <c r="J4390" i="4"/>
  <c r="R4390" i="4"/>
  <c r="J4386" i="4"/>
  <c r="R4386" i="4"/>
  <c r="J4382" i="4"/>
  <c r="R4382" i="4"/>
  <c r="J4378" i="4"/>
  <c r="R4378" i="4"/>
  <c r="J4374" i="4"/>
  <c r="R4374" i="4"/>
  <c r="J4370" i="4"/>
  <c r="R4370" i="4"/>
  <c r="J4366" i="4"/>
  <c r="R4366" i="4"/>
  <c r="J4362" i="4"/>
  <c r="R4362" i="4"/>
  <c r="J4358" i="4"/>
  <c r="R4358" i="4"/>
  <c r="J4354" i="4"/>
  <c r="R4354" i="4"/>
  <c r="J4350" i="4"/>
  <c r="R4350" i="4"/>
  <c r="J4346" i="4"/>
  <c r="R4346" i="4"/>
  <c r="J4342" i="4"/>
  <c r="R4342" i="4"/>
  <c r="J4338" i="4"/>
  <c r="R4338" i="4"/>
  <c r="J4334" i="4"/>
  <c r="R4334" i="4"/>
  <c r="J4330" i="4"/>
  <c r="R4330" i="4"/>
  <c r="J4326" i="4"/>
  <c r="R4326" i="4"/>
  <c r="J4322" i="4"/>
  <c r="R4322" i="4"/>
  <c r="J4318" i="4"/>
  <c r="R4318" i="4"/>
  <c r="J4314" i="4"/>
  <c r="R4314" i="4"/>
  <c r="J4310" i="4"/>
  <c r="R4310" i="4"/>
  <c r="J4306" i="4"/>
  <c r="R4306" i="4"/>
  <c r="J4302" i="4"/>
  <c r="R4302" i="4"/>
  <c r="J4298" i="4"/>
  <c r="R4298" i="4"/>
  <c r="J4294" i="4"/>
  <c r="R4294" i="4"/>
  <c r="J4290" i="4"/>
  <c r="R4290" i="4"/>
  <c r="J4286" i="4"/>
  <c r="R4286" i="4"/>
  <c r="J4282" i="4"/>
  <c r="R4282" i="4"/>
  <c r="J4278" i="4"/>
  <c r="R4278" i="4"/>
  <c r="J4274" i="4"/>
  <c r="R4274" i="4"/>
  <c r="J4270" i="4"/>
  <c r="R4270" i="4"/>
  <c r="J4266" i="4"/>
  <c r="R4266" i="4"/>
  <c r="J4262" i="4"/>
  <c r="R4262" i="4"/>
  <c r="J4258" i="4"/>
  <c r="R4258" i="4"/>
  <c r="J4254" i="4"/>
  <c r="R4254" i="4"/>
  <c r="J4250" i="4"/>
  <c r="R4250" i="4"/>
  <c r="J4246" i="4"/>
  <c r="R4246" i="4"/>
  <c r="J4242" i="4"/>
  <c r="R4242" i="4"/>
  <c r="J4238" i="4"/>
  <c r="R4238" i="4"/>
  <c r="J4234" i="4"/>
  <c r="R4234" i="4"/>
  <c r="J4230" i="4"/>
  <c r="R4230" i="4"/>
  <c r="J4226" i="4"/>
  <c r="R4226" i="4"/>
  <c r="J4222" i="4"/>
  <c r="R4222" i="4"/>
  <c r="J4218" i="4"/>
  <c r="R4218" i="4"/>
  <c r="J4214" i="4"/>
  <c r="R4214" i="4"/>
  <c r="J4210" i="4"/>
  <c r="R4210" i="4"/>
  <c r="J4206" i="4"/>
  <c r="R4206" i="4"/>
  <c r="J4202" i="4"/>
  <c r="R4202" i="4"/>
  <c r="J4198" i="4"/>
  <c r="R4198" i="4"/>
  <c r="J4194" i="4"/>
  <c r="R4194" i="4"/>
  <c r="J4190" i="4"/>
  <c r="R4190" i="4"/>
  <c r="J4186" i="4"/>
  <c r="R4186" i="4"/>
  <c r="J4182" i="4"/>
  <c r="R4182" i="4"/>
  <c r="J4178" i="4"/>
  <c r="R4178" i="4"/>
  <c r="J4174" i="4"/>
  <c r="R4174" i="4"/>
  <c r="J4170" i="4"/>
  <c r="R4170" i="4"/>
  <c r="J4166" i="4"/>
  <c r="R4166" i="4"/>
  <c r="J4162" i="4"/>
  <c r="R4162" i="4"/>
  <c r="J4158" i="4"/>
  <c r="R4158" i="4"/>
  <c r="J4154" i="4"/>
  <c r="R4154" i="4"/>
  <c r="J4150" i="4"/>
  <c r="R4150" i="4"/>
  <c r="J4146" i="4"/>
  <c r="R4146" i="4"/>
  <c r="J4142" i="4"/>
  <c r="R4142" i="4"/>
  <c r="J4138" i="4"/>
  <c r="R4138" i="4"/>
  <c r="J4134" i="4"/>
  <c r="R4134" i="4"/>
  <c r="J4130" i="4"/>
  <c r="R4130" i="4"/>
  <c r="J4126" i="4"/>
  <c r="R4126" i="4"/>
  <c r="J4122" i="4"/>
  <c r="R4122" i="4"/>
  <c r="J4118" i="4"/>
  <c r="R4118" i="4"/>
  <c r="J4114" i="4"/>
  <c r="R4114" i="4"/>
  <c r="J4110" i="4"/>
  <c r="R4110" i="4"/>
  <c r="J4106" i="4"/>
  <c r="R4106" i="4"/>
  <c r="J4102" i="4"/>
  <c r="R4102" i="4"/>
  <c r="J4098" i="4"/>
  <c r="R4098" i="4"/>
  <c r="J4094" i="4"/>
  <c r="R4094" i="4"/>
  <c r="J4090" i="4"/>
  <c r="R4090" i="4"/>
  <c r="J4086" i="4"/>
  <c r="R4086" i="4"/>
  <c r="J4082" i="4"/>
  <c r="R4082" i="4"/>
  <c r="J4078" i="4"/>
  <c r="R4078" i="4"/>
  <c r="J4074" i="4"/>
  <c r="R4074" i="4"/>
  <c r="J4070" i="4"/>
  <c r="R4070" i="4"/>
  <c r="J4066" i="4"/>
  <c r="R4066" i="4"/>
  <c r="J4062" i="4"/>
  <c r="R4062" i="4"/>
  <c r="J4058" i="4"/>
  <c r="R4058" i="4"/>
  <c r="J4054" i="4"/>
  <c r="R4054" i="4"/>
  <c r="J4050" i="4"/>
  <c r="R4050" i="4"/>
  <c r="J4046" i="4"/>
  <c r="R4046" i="4"/>
  <c r="J4042" i="4"/>
  <c r="R4042" i="4"/>
  <c r="J4038" i="4"/>
  <c r="R4038" i="4"/>
  <c r="J4034" i="4"/>
  <c r="R4034" i="4"/>
  <c r="J4030" i="4"/>
  <c r="R4030" i="4"/>
  <c r="J4026" i="4"/>
  <c r="R4026" i="4"/>
  <c r="J4022" i="4"/>
  <c r="R4022" i="4"/>
  <c r="J4018" i="4"/>
  <c r="R4018" i="4"/>
  <c r="J4014" i="4"/>
  <c r="R4014" i="4"/>
  <c r="J4010" i="4"/>
  <c r="R4010" i="4"/>
  <c r="J4006" i="4"/>
  <c r="R4006" i="4"/>
  <c r="J4002" i="4"/>
  <c r="R4002" i="4"/>
  <c r="J3998" i="4"/>
  <c r="R3998" i="4"/>
  <c r="J3994" i="4"/>
  <c r="R3994" i="4"/>
  <c r="J3990" i="4"/>
  <c r="R3990" i="4"/>
  <c r="J3986" i="4"/>
  <c r="R3986" i="4"/>
  <c r="J3982" i="4"/>
  <c r="R3982" i="4"/>
  <c r="J3978" i="4"/>
  <c r="R3978" i="4"/>
  <c r="J3974" i="4"/>
  <c r="R3974" i="4"/>
  <c r="J3970" i="4"/>
  <c r="R3970" i="4"/>
  <c r="J3966" i="4"/>
  <c r="R3966" i="4"/>
  <c r="J3962" i="4"/>
  <c r="R3962" i="4"/>
  <c r="J3958" i="4"/>
  <c r="R3958" i="4"/>
  <c r="J3954" i="4"/>
  <c r="R3954" i="4"/>
  <c r="J3950" i="4"/>
  <c r="R3950" i="4"/>
  <c r="J3946" i="4"/>
  <c r="R3946" i="4"/>
  <c r="J3942" i="4"/>
  <c r="R3942" i="4"/>
  <c r="J3938" i="4"/>
  <c r="R3938" i="4"/>
  <c r="J3934" i="4"/>
  <c r="R3934" i="4"/>
  <c r="J3930" i="4"/>
  <c r="R3930" i="4"/>
  <c r="J3926" i="4"/>
  <c r="R3926" i="4"/>
  <c r="J3922" i="4"/>
  <c r="R3922" i="4"/>
  <c r="J3918" i="4"/>
  <c r="R3918" i="4"/>
  <c r="J3914" i="4"/>
  <c r="R3914" i="4"/>
  <c r="J3910" i="4"/>
  <c r="R3910" i="4"/>
  <c r="J3906" i="4"/>
  <c r="R3906" i="4"/>
  <c r="J3902" i="4"/>
  <c r="R3902" i="4"/>
  <c r="J3898" i="4"/>
  <c r="R3898" i="4"/>
  <c r="J3894" i="4"/>
  <c r="R3894" i="4"/>
  <c r="J3890" i="4"/>
  <c r="R3890" i="4"/>
  <c r="J3886" i="4"/>
  <c r="R3886" i="4"/>
  <c r="J3882" i="4"/>
  <c r="R3882" i="4"/>
  <c r="J3878" i="4"/>
  <c r="R3878" i="4"/>
  <c r="J3874" i="4"/>
  <c r="R3874" i="4"/>
  <c r="J3870" i="4"/>
  <c r="R3870" i="4"/>
  <c r="J3866" i="4"/>
  <c r="R3866" i="4"/>
  <c r="J3862" i="4"/>
  <c r="R3862" i="4"/>
  <c r="J3858" i="4"/>
  <c r="R3858" i="4"/>
  <c r="J3854" i="4"/>
  <c r="R3854" i="4"/>
  <c r="J3850" i="4"/>
  <c r="R3850" i="4"/>
  <c r="J3846" i="4"/>
  <c r="R3846" i="4"/>
  <c r="J3842" i="4"/>
  <c r="R3842" i="4"/>
  <c r="J3838" i="4"/>
  <c r="R3838" i="4"/>
  <c r="J3834" i="4"/>
  <c r="R3834" i="4"/>
  <c r="J3830" i="4"/>
  <c r="R3830" i="4"/>
  <c r="J3826" i="4"/>
  <c r="R3826" i="4"/>
  <c r="J3822" i="4"/>
  <c r="R3822" i="4"/>
  <c r="J3818" i="4"/>
  <c r="R3818" i="4"/>
  <c r="J3814" i="4"/>
  <c r="R3814" i="4"/>
  <c r="J3810" i="4"/>
  <c r="R3810" i="4"/>
  <c r="J3806" i="4"/>
  <c r="R3806" i="4"/>
  <c r="J3802" i="4"/>
  <c r="R3802" i="4"/>
  <c r="J3798" i="4"/>
  <c r="R3798" i="4"/>
  <c r="J3794" i="4"/>
  <c r="R3794" i="4"/>
  <c r="J3790" i="4"/>
  <c r="R3790" i="4"/>
  <c r="J3786" i="4"/>
  <c r="R3786" i="4"/>
  <c r="J3782" i="4"/>
  <c r="R3782" i="4"/>
  <c r="J3778" i="4"/>
  <c r="R3778" i="4"/>
  <c r="J3774" i="4"/>
  <c r="R3774" i="4"/>
  <c r="J3770" i="4"/>
  <c r="R3770" i="4"/>
  <c r="J3766" i="4"/>
  <c r="R3766" i="4"/>
  <c r="J3762" i="4"/>
  <c r="R3762" i="4"/>
  <c r="J3758" i="4"/>
  <c r="R3758" i="4"/>
  <c r="J3754" i="4"/>
  <c r="R3754" i="4"/>
  <c r="J3750" i="4"/>
  <c r="R3750" i="4"/>
  <c r="J3746" i="4"/>
  <c r="R3746" i="4"/>
  <c r="J3742" i="4"/>
  <c r="R3742" i="4"/>
  <c r="J3738" i="4"/>
  <c r="R3738" i="4"/>
  <c r="J3734" i="4"/>
  <c r="R3734" i="4"/>
  <c r="J3730" i="4"/>
  <c r="R3730" i="4"/>
  <c r="J3726" i="4"/>
  <c r="R3726" i="4"/>
  <c r="J3722" i="4"/>
  <c r="R3722" i="4"/>
  <c r="J3718" i="4"/>
  <c r="R3718" i="4"/>
  <c r="J3714" i="4"/>
  <c r="R3714" i="4"/>
  <c r="J3710" i="4"/>
  <c r="R3710" i="4"/>
  <c r="J3706" i="4"/>
  <c r="R3706" i="4"/>
  <c r="J3702" i="4"/>
  <c r="R3702" i="4"/>
  <c r="J3698" i="4"/>
  <c r="R3698" i="4"/>
  <c r="J3694" i="4"/>
  <c r="R3694" i="4"/>
  <c r="J3690" i="4"/>
  <c r="R3690" i="4"/>
  <c r="J3686" i="4"/>
  <c r="R3686" i="4"/>
  <c r="J3682" i="4"/>
  <c r="R3682" i="4"/>
  <c r="J3678" i="4"/>
  <c r="R3678" i="4"/>
  <c r="J3674" i="4"/>
  <c r="R3674" i="4"/>
  <c r="J3670" i="4"/>
  <c r="R3670" i="4"/>
  <c r="J3666" i="4"/>
  <c r="R3666" i="4"/>
  <c r="J3662" i="4"/>
  <c r="R3662" i="4"/>
  <c r="J3658" i="4"/>
  <c r="R3658" i="4"/>
  <c r="J3654" i="4"/>
  <c r="R3654" i="4"/>
  <c r="J3650" i="4"/>
  <c r="R3650" i="4"/>
  <c r="J3646" i="4"/>
  <c r="R3646" i="4"/>
  <c r="J3642" i="4"/>
  <c r="R3642" i="4"/>
  <c r="J3638" i="4"/>
  <c r="R3638" i="4"/>
  <c r="J3634" i="4"/>
  <c r="R3634" i="4"/>
  <c r="J3630" i="4"/>
  <c r="R3630" i="4"/>
  <c r="J3626" i="4"/>
  <c r="R3626" i="4"/>
  <c r="J3622" i="4"/>
  <c r="R3622" i="4"/>
  <c r="J3618" i="4"/>
  <c r="R3618" i="4"/>
  <c r="J3614" i="4"/>
  <c r="R3614" i="4"/>
  <c r="J3610" i="4"/>
  <c r="R3610" i="4"/>
  <c r="J3606" i="4"/>
  <c r="R3606" i="4"/>
  <c r="J3602" i="4"/>
  <c r="R3602" i="4"/>
  <c r="J3598" i="4"/>
  <c r="R3598" i="4"/>
  <c r="J3594" i="4"/>
  <c r="R3594" i="4"/>
  <c r="J3590" i="4"/>
  <c r="R3590" i="4"/>
  <c r="J3586" i="4"/>
  <c r="R3586" i="4"/>
  <c r="J3582" i="4"/>
  <c r="R3582" i="4"/>
  <c r="J3578" i="4"/>
  <c r="R3578" i="4"/>
  <c r="J3574" i="4"/>
  <c r="R3574" i="4"/>
  <c r="J3570" i="4"/>
  <c r="R3570" i="4"/>
  <c r="J3566" i="4"/>
  <c r="R3566" i="4"/>
  <c r="J3562" i="4"/>
  <c r="R3562" i="4"/>
  <c r="J3558" i="4"/>
  <c r="R3558" i="4"/>
  <c r="J3554" i="4"/>
  <c r="R3554" i="4"/>
  <c r="J3550" i="4"/>
  <c r="R3550" i="4"/>
  <c r="J3546" i="4"/>
  <c r="R3546" i="4"/>
  <c r="J3542" i="4"/>
  <c r="R3542" i="4"/>
  <c r="J3538" i="4"/>
  <c r="R3538" i="4"/>
  <c r="J3534" i="4"/>
  <c r="R3534" i="4"/>
  <c r="J3530" i="4"/>
  <c r="R3530" i="4"/>
  <c r="J3526" i="4"/>
  <c r="R3526" i="4"/>
  <c r="J3522" i="4"/>
  <c r="R3522" i="4"/>
  <c r="J3518" i="4"/>
  <c r="R3518" i="4"/>
  <c r="J3514" i="4"/>
  <c r="R3514" i="4"/>
  <c r="J3510" i="4"/>
  <c r="R3510" i="4"/>
  <c r="J3506" i="4"/>
  <c r="R3506" i="4"/>
  <c r="J3502" i="4"/>
  <c r="R3502" i="4"/>
  <c r="J3498" i="4"/>
  <c r="R3498" i="4"/>
  <c r="J3494" i="4"/>
  <c r="R3494" i="4"/>
  <c r="J3490" i="4"/>
  <c r="R3490" i="4"/>
  <c r="J3486" i="4"/>
  <c r="R3486" i="4"/>
  <c r="J3482" i="4"/>
  <c r="R3482" i="4"/>
  <c r="J3478" i="4"/>
  <c r="R3478" i="4"/>
  <c r="J3474" i="4"/>
  <c r="R3474" i="4"/>
  <c r="J3470" i="4"/>
  <c r="R3470" i="4"/>
  <c r="J3466" i="4"/>
  <c r="R3466" i="4"/>
  <c r="J3462" i="4"/>
  <c r="R3462" i="4"/>
  <c r="J3458" i="4"/>
  <c r="R3458" i="4"/>
  <c r="J3454" i="4"/>
  <c r="R3454" i="4"/>
  <c r="J3450" i="4"/>
  <c r="R3450" i="4"/>
  <c r="J3446" i="4"/>
  <c r="R3446" i="4"/>
  <c r="J3442" i="4"/>
  <c r="R3442" i="4"/>
  <c r="J3438" i="4"/>
  <c r="R3438" i="4"/>
  <c r="J3434" i="4"/>
  <c r="R3434" i="4"/>
  <c r="J3430" i="4"/>
  <c r="R3430" i="4"/>
  <c r="J3426" i="4"/>
  <c r="R3426" i="4"/>
  <c r="J3422" i="4"/>
  <c r="R3422" i="4"/>
  <c r="J3418" i="4"/>
  <c r="R3418" i="4"/>
  <c r="J3414" i="4"/>
  <c r="R3414" i="4"/>
  <c r="J3410" i="4"/>
  <c r="R3410" i="4"/>
  <c r="J3406" i="4"/>
  <c r="R3406" i="4"/>
  <c r="J3402" i="4"/>
  <c r="R3402" i="4"/>
  <c r="J3398" i="4"/>
  <c r="R3398" i="4"/>
  <c r="J3394" i="4"/>
  <c r="R3394" i="4"/>
  <c r="J3390" i="4"/>
  <c r="R3390" i="4"/>
  <c r="J3386" i="4"/>
  <c r="R3386" i="4"/>
  <c r="J3382" i="4"/>
  <c r="R3382" i="4"/>
  <c r="J3378" i="4"/>
  <c r="R3378" i="4"/>
  <c r="J3374" i="4"/>
  <c r="R3374" i="4"/>
  <c r="J3370" i="4"/>
  <c r="R3370" i="4"/>
  <c r="J3366" i="4"/>
  <c r="R3366" i="4"/>
  <c r="J3362" i="4"/>
  <c r="R3362" i="4"/>
  <c r="J3358" i="4"/>
  <c r="R3358" i="4"/>
  <c r="J3354" i="4"/>
  <c r="R3354" i="4"/>
  <c r="J3350" i="4"/>
  <c r="R3350" i="4"/>
  <c r="J3346" i="4"/>
  <c r="R3346" i="4"/>
  <c r="J3342" i="4"/>
  <c r="R3342" i="4"/>
  <c r="J3338" i="4"/>
  <c r="R3338" i="4"/>
  <c r="J3334" i="4"/>
  <c r="R3334" i="4"/>
  <c r="J3330" i="4"/>
  <c r="R3330" i="4"/>
  <c r="J3326" i="4"/>
  <c r="R3326" i="4"/>
  <c r="J3322" i="4"/>
  <c r="R3322" i="4"/>
  <c r="J3318" i="4"/>
  <c r="R3318" i="4"/>
  <c r="J3314" i="4"/>
  <c r="R3314" i="4"/>
  <c r="J3310" i="4"/>
  <c r="R3310" i="4"/>
  <c r="J3306" i="4"/>
  <c r="R3306" i="4"/>
  <c r="J3302" i="4"/>
  <c r="R3302" i="4"/>
  <c r="J3298" i="4"/>
  <c r="R3298" i="4"/>
  <c r="J3294" i="4"/>
  <c r="R3294" i="4"/>
  <c r="J3290" i="4"/>
  <c r="R3290" i="4"/>
  <c r="J3286" i="4"/>
  <c r="R3286" i="4"/>
  <c r="J3282" i="4"/>
  <c r="R3282" i="4"/>
  <c r="J3278" i="4"/>
  <c r="R3278" i="4"/>
  <c r="J3274" i="4"/>
  <c r="R3274" i="4"/>
  <c r="J3270" i="4"/>
  <c r="R3270" i="4"/>
  <c r="J3266" i="4"/>
  <c r="R3266" i="4"/>
  <c r="J3262" i="4"/>
  <c r="R3262" i="4"/>
  <c r="J3258" i="4"/>
  <c r="R3258" i="4"/>
  <c r="J3254" i="4"/>
  <c r="R3254" i="4"/>
  <c r="J3250" i="4"/>
  <c r="R3250" i="4"/>
  <c r="J3246" i="4"/>
  <c r="R3246" i="4"/>
  <c r="J3242" i="4"/>
  <c r="R3242" i="4"/>
  <c r="J3238" i="4"/>
  <c r="R3238" i="4"/>
  <c r="J3234" i="4"/>
  <c r="R3234" i="4"/>
  <c r="J3230" i="4"/>
  <c r="R3230" i="4"/>
  <c r="J3226" i="4"/>
  <c r="R3226" i="4"/>
  <c r="J3222" i="4"/>
  <c r="R3222" i="4"/>
  <c r="J3218" i="4"/>
  <c r="R3218" i="4"/>
  <c r="J3214" i="4"/>
  <c r="R3214" i="4"/>
  <c r="J3210" i="4"/>
  <c r="R3210" i="4"/>
  <c r="J3206" i="4"/>
  <c r="R3206" i="4"/>
  <c r="J3202" i="4"/>
  <c r="R3202" i="4"/>
  <c r="J3198" i="4"/>
  <c r="R3198" i="4"/>
  <c r="J3194" i="4"/>
  <c r="R3194" i="4"/>
  <c r="J3190" i="4"/>
  <c r="R3190" i="4"/>
  <c r="J3186" i="4"/>
  <c r="R3186" i="4"/>
  <c r="J3182" i="4"/>
  <c r="R3182" i="4"/>
  <c r="J3178" i="4"/>
  <c r="R3178" i="4"/>
  <c r="J3174" i="4"/>
  <c r="R3174" i="4"/>
  <c r="J3170" i="4"/>
  <c r="R3170" i="4"/>
  <c r="J3166" i="4"/>
  <c r="R3166" i="4"/>
  <c r="J3162" i="4"/>
  <c r="R3162" i="4"/>
  <c r="J3158" i="4"/>
  <c r="R3158" i="4"/>
  <c r="J3154" i="4"/>
  <c r="R3154" i="4"/>
  <c r="J3150" i="4"/>
  <c r="R3150" i="4"/>
  <c r="J3146" i="4"/>
  <c r="R3146" i="4"/>
  <c r="J3142" i="4"/>
  <c r="R3142" i="4"/>
  <c r="J3138" i="4"/>
  <c r="R3138" i="4"/>
  <c r="J3134" i="4"/>
  <c r="R3134" i="4"/>
  <c r="J3130" i="4"/>
  <c r="R3130" i="4"/>
  <c r="J3126" i="4"/>
  <c r="R3126" i="4"/>
  <c r="J3122" i="4"/>
  <c r="R3122" i="4"/>
  <c r="J3118" i="4"/>
  <c r="R3118" i="4"/>
  <c r="J3114" i="4"/>
  <c r="R3114" i="4"/>
  <c r="J3110" i="4"/>
  <c r="R3110" i="4"/>
  <c r="J3106" i="4"/>
  <c r="R3106" i="4"/>
  <c r="J3102" i="4"/>
  <c r="R3102" i="4"/>
  <c r="J3098" i="4"/>
  <c r="R3098" i="4"/>
  <c r="J3094" i="4"/>
  <c r="R3094" i="4"/>
  <c r="J3090" i="4"/>
  <c r="R3090" i="4"/>
  <c r="J3086" i="4"/>
  <c r="R3086" i="4"/>
  <c r="J3082" i="4"/>
  <c r="R3082" i="4"/>
  <c r="J3078" i="4"/>
  <c r="R3078" i="4"/>
  <c r="J3074" i="4"/>
  <c r="R3074" i="4"/>
  <c r="J3070" i="4"/>
  <c r="R3070" i="4"/>
  <c r="J3066" i="4"/>
  <c r="R3066" i="4"/>
  <c r="J3062" i="4"/>
  <c r="R3062" i="4"/>
  <c r="J3058" i="4"/>
  <c r="R3058" i="4"/>
  <c r="J3054" i="4"/>
  <c r="R3054" i="4"/>
  <c r="J3050" i="4"/>
  <c r="R3050" i="4"/>
  <c r="J3046" i="4"/>
  <c r="R3046" i="4"/>
  <c r="J3042" i="4"/>
  <c r="R3042" i="4"/>
  <c r="J3038" i="4"/>
  <c r="R3038" i="4"/>
  <c r="J3034" i="4"/>
  <c r="R3034" i="4"/>
  <c r="J3030" i="4"/>
  <c r="R3030" i="4"/>
  <c r="J3026" i="4"/>
  <c r="R3026" i="4"/>
  <c r="J3022" i="4"/>
  <c r="R3022" i="4"/>
  <c r="J3018" i="4"/>
  <c r="R3018" i="4"/>
  <c r="J3014" i="4"/>
  <c r="R3014" i="4"/>
  <c r="J3010" i="4"/>
  <c r="R3010" i="4"/>
  <c r="J3006" i="4"/>
  <c r="R3006" i="4"/>
  <c r="J3002" i="4"/>
  <c r="R3002" i="4"/>
  <c r="J2998" i="4"/>
  <c r="R2998" i="4"/>
  <c r="J2994" i="4"/>
  <c r="R2994" i="4"/>
  <c r="J2990" i="4"/>
  <c r="R2990" i="4"/>
  <c r="J2986" i="4"/>
  <c r="R2986" i="4"/>
  <c r="J2982" i="4"/>
  <c r="R2982" i="4"/>
  <c r="J2978" i="4"/>
  <c r="R2978" i="4"/>
  <c r="J2974" i="4"/>
  <c r="R2974" i="4"/>
  <c r="J2970" i="4"/>
  <c r="R2970" i="4"/>
  <c r="J2966" i="4"/>
  <c r="R2966" i="4"/>
  <c r="J2962" i="4"/>
  <c r="R2962" i="4"/>
  <c r="J2958" i="4"/>
  <c r="R2958" i="4"/>
  <c r="J2954" i="4"/>
  <c r="R2954" i="4"/>
  <c r="J2950" i="4"/>
  <c r="R2950" i="4"/>
  <c r="J2946" i="4"/>
  <c r="R2946" i="4"/>
  <c r="J2942" i="4"/>
  <c r="R2942" i="4"/>
  <c r="J2938" i="4"/>
  <c r="R2938" i="4"/>
  <c r="J2934" i="4"/>
  <c r="R2934" i="4"/>
  <c r="J2930" i="4"/>
  <c r="R2930" i="4"/>
  <c r="J2926" i="4"/>
  <c r="R2926" i="4"/>
  <c r="J2922" i="4"/>
  <c r="R2922" i="4"/>
  <c r="J2918" i="4"/>
  <c r="R2918" i="4"/>
  <c r="J2914" i="4"/>
  <c r="R2914" i="4"/>
  <c r="J2910" i="4"/>
  <c r="R2910" i="4"/>
  <c r="J2906" i="4"/>
  <c r="R2906" i="4"/>
  <c r="J2902" i="4"/>
  <c r="R2902" i="4"/>
  <c r="J2898" i="4"/>
  <c r="R2898" i="4"/>
  <c r="J2894" i="4"/>
  <c r="R2894" i="4"/>
  <c r="J2890" i="4"/>
  <c r="R2890" i="4"/>
  <c r="J2886" i="4"/>
  <c r="R2886" i="4"/>
  <c r="J2882" i="4"/>
  <c r="R2882" i="4"/>
  <c r="J2878" i="4"/>
  <c r="R2878" i="4"/>
  <c r="J2874" i="4"/>
  <c r="R2874" i="4"/>
  <c r="J2870" i="4"/>
  <c r="R2870" i="4"/>
  <c r="J2866" i="4"/>
  <c r="R2866" i="4"/>
  <c r="J2862" i="4"/>
  <c r="R2862" i="4"/>
  <c r="J2858" i="4"/>
  <c r="R2858" i="4"/>
  <c r="J2854" i="4"/>
  <c r="R2854" i="4"/>
  <c r="J2850" i="4"/>
  <c r="R2850" i="4"/>
  <c r="J2846" i="4"/>
  <c r="R2846" i="4"/>
  <c r="J2842" i="4"/>
  <c r="R2842" i="4"/>
  <c r="J2838" i="4"/>
  <c r="R2838" i="4"/>
  <c r="J2834" i="4"/>
  <c r="R2834" i="4"/>
  <c r="J2830" i="4"/>
  <c r="R2830" i="4"/>
  <c r="J2826" i="4"/>
  <c r="R2826" i="4"/>
  <c r="J2822" i="4"/>
  <c r="R2822" i="4"/>
  <c r="J2818" i="4"/>
  <c r="R2818" i="4"/>
  <c r="J2814" i="4"/>
  <c r="R2814" i="4"/>
  <c r="J2810" i="4"/>
  <c r="R2810" i="4"/>
  <c r="J2806" i="4"/>
  <c r="R2806" i="4"/>
  <c r="J2802" i="4"/>
  <c r="R2802" i="4"/>
  <c r="J2798" i="4"/>
  <c r="R2798" i="4"/>
  <c r="J2794" i="4"/>
  <c r="R2794" i="4"/>
  <c r="J2790" i="4"/>
  <c r="R2790" i="4"/>
  <c r="J2786" i="4"/>
  <c r="R2786" i="4"/>
  <c r="J2782" i="4"/>
  <c r="R2782" i="4"/>
  <c r="J2778" i="4"/>
  <c r="R2778" i="4"/>
  <c r="J2774" i="4"/>
  <c r="R2774" i="4"/>
  <c r="J2770" i="4"/>
  <c r="R2770" i="4"/>
  <c r="J2766" i="4"/>
  <c r="R2766" i="4"/>
  <c r="J2762" i="4"/>
  <c r="R2762" i="4"/>
  <c r="J2758" i="4"/>
  <c r="R2758" i="4"/>
  <c r="J2754" i="4"/>
  <c r="R2754" i="4"/>
  <c r="J2750" i="4"/>
  <c r="R2750" i="4"/>
  <c r="J2746" i="4"/>
  <c r="R2746" i="4"/>
  <c r="J2742" i="4"/>
  <c r="R2742" i="4"/>
  <c r="J2738" i="4"/>
  <c r="R2738" i="4"/>
  <c r="J2734" i="4"/>
  <c r="R2734" i="4"/>
  <c r="J2730" i="4"/>
  <c r="R2730" i="4"/>
  <c r="J2726" i="4"/>
  <c r="R2726" i="4"/>
  <c r="J2722" i="4"/>
  <c r="R2722" i="4"/>
  <c r="J2718" i="4"/>
  <c r="R2718" i="4"/>
  <c r="J2714" i="4"/>
  <c r="R2714" i="4"/>
  <c r="J2710" i="4"/>
  <c r="R2710" i="4"/>
  <c r="J2706" i="4"/>
  <c r="R2706" i="4"/>
  <c r="J2702" i="4"/>
  <c r="R2702" i="4"/>
  <c r="J2698" i="4"/>
  <c r="R2698" i="4"/>
  <c r="J2694" i="4"/>
  <c r="R2694" i="4"/>
  <c r="J2690" i="4"/>
  <c r="R2690" i="4"/>
  <c r="J2686" i="4"/>
  <c r="R2686" i="4"/>
  <c r="J2682" i="4"/>
  <c r="R2682" i="4"/>
  <c r="J2678" i="4"/>
  <c r="R2678" i="4"/>
  <c r="J2674" i="4"/>
  <c r="R2674" i="4"/>
  <c r="J2670" i="4"/>
  <c r="R2670" i="4"/>
  <c r="J2666" i="4"/>
  <c r="R2666" i="4"/>
  <c r="J2662" i="4"/>
  <c r="R2662" i="4"/>
  <c r="J2658" i="4"/>
  <c r="R2658" i="4"/>
  <c r="J2654" i="4"/>
  <c r="R2654" i="4"/>
  <c r="J2650" i="4"/>
  <c r="R2650" i="4"/>
  <c r="J2646" i="4"/>
  <c r="R2646" i="4"/>
  <c r="J2642" i="4"/>
  <c r="R2642" i="4"/>
  <c r="J2638" i="4"/>
  <c r="R2638" i="4"/>
  <c r="J2634" i="4"/>
  <c r="R2634" i="4"/>
  <c r="J2630" i="4"/>
  <c r="R2630" i="4"/>
  <c r="J2626" i="4"/>
  <c r="R2626" i="4"/>
  <c r="J2622" i="4"/>
  <c r="R2622" i="4"/>
  <c r="J2618" i="4"/>
  <c r="R2618" i="4"/>
  <c r="J2614" i="4"/>
  <c r="R2614" i="4"/>
  <c r="J2610" i="4"/>
  <c r="R2610" i="4"/>
  <c r="J2606" i="4"/>
  <c r="R2606" i="4"/>
  <c r="J2602" i="4"/>
  <c r="R2602" i="4"/>
  <c r="J2598" i="4"/>
  <c r="R2598" i="4"/>
  <c r="J2594" i="4"/>
  <c r="R2594" i="4"/>
  <c r="J2590" i="4"/>
  <c r="R2590" i="4"/>
  <c r="J2586" i="4"/>
  <c r="R2586" i="4"/>
  <c r="J2582" i="4"/>
  <c r="R2582" i="4"/>
  <c r="J2578" i="4"/>
  <c r="R2578" i="4"/>
  <c r="J2574" i="4"/>
  <c r="R2574" i="4"/>
  <c r="J2570" i="4"/>
  <c r="R2570" i="4"/>
  <c r="J2566" i="4"/>
  <c r="R2566" i="4"/>
  <c r="J2562" i="4"/>
  <c r="R2562" i="4"/>
  <c r="J2558" i="4"/>
  <c r="R2558" i="4"/>
  <c r="J2554" i="4"/>
  <c r="R2554" i="4"/>
  <c r="J2550" i="4"/>
  <c r="R2550" i="4"/>
  <c r="J2546" i="4"/>
  <c r="R2546" i="4"/>
  <c r="J2542" i="4"/>
  <c r="R2542" i="4"/>
  <c r="J2538" i="4"/>
  <c r="R2538" i="4"/>
  <c r="J2534" i="4"/>
  <c r="R2534" i="4"/>
  <c r="J2530" i="4"/>
  <c r="R2530" i="4"/>
  <c r="J2526" i="4"/>
  <c r="R2526" i="4"/>
  <c r="J2522" i="4"/>
  <c r="R2522" i="4"/>
  <c r="J2518" i="4"/>
  <c r="R2518" i="4"/>
  <c r="J2514" i="4"/>
  <c r="R2514" i="4"/>
  <c r="J2510" i="4"/>
  <c r="R2510" i="4"/>
  <c r="J2506" i="4"/>
  <c r="R2506" i="4"/>
  <c r="J2502" i="4"/>
  <c r="R2502" i="4"/>
  <c r="J2498" i="4"/>
  <c r="R2498" i="4"/>
  <c r="J2494" i="4"/>
  <c r="R2494" i="4"/>
  <c r="J2490" i="4"/>
  <c r="R2490" i="4"/>
  <c r="J2486" i="4"/>
  <c r="R2486" i="4"/>
  <c r="J2482" i="4"/>
  <c r="R2482" i="4"/>
  <c r="J2478" i="4"/>
  <c r="R2478" i="4"/>
  <c r="J2474" i="4"/>
  <c r="R2474" i="4"/>
  <c r="J2470" i="4"/>
  <c r="R2470" i="4"/>
  <c r="J2466" i="4"/>
  <c r="R2466" i="4"/>
  <c r="J2462" i="4"/>
  <c r="R2462" i="4"/>
  <c r="J2458" i="4"/>
  <c r="R2458" i="4"/>
  <c r="J2454" i="4"/>
  <c r="R2454" i="4"/>
  <c r="J2450" i="4"/>
  <c r="R2450" i="4"/>
  <c r="J2446" i="4"/>
  <c r="R2446" i="4"/>
  <c r="J2442" i="4"/>
  <c r="R2442" i="4"/>
  <c r="J2438" i="4"/>
  <c r="R2438" i="4"/>
  <c r="J2434" i="4"/>
  <c r="R2434" i="4"/>
  <c r="J2430" i="4"/>
  <c r="R2430" i="4"/>
  <c r="J2426" i="4"/>
  <c r="R2426" i="4"/>
  <c r="J2422" i="4"/>
  <c r="R2422" i="4"/>
  <c r="J2418" i="4"/>
  <c r="R2418" i="4"/>
  <c r="J2414" i="4"/>
  <c r="R2414" i="4"/>
  <c r="J2410" i="4"/>
  <c r="R2410" i="4"/>
  <c r="J2406" i="4"/>
  <c r="R2406" i="4"/>
  <c r="J2402" i="4"/>
  <c r="R2402" i="4"/>
  <c r="J2398" i="4"/>
  <c r="R2398" i="4"/>
  <c r="J2394" i="4"/>
  <c r="R2394" i="4"/>
  <c r="J2390" i="4"/>
  <c r="R2390" i="4"/>
  <c r="J2386" i="4"/>
  <c r="R2386" i="4"/>
  <c r="J2382" i="4"/>
  <c r="R2382" i="4"/>
  <c r="J2378" i="4"/>
  <c r="R2378" i="4"/>
  <c r="J2374" i="4"/>
  <c r="R2374" i="4"/>
  <c r="J2370" i="4"/>
  <c r="R2370" i="4"/>
  <c r="J2366" i="4"/>
  <c r="R2366" i="4"/>
  <c r="J2362" i="4"/>
  <c r="R2362" i="4"/>
  <c r="J2358" i="4"/>
  <c r="R2358" i="4"/>
  <c r="J2354" i="4"/>
  <c r="R2354" i="4"/>
  <c r="J2350" i="4"/>
  <c r="R2350" i="4"/>
  <c r="J2346" i="4"/>
  <c r="R2346" i="4"/>
  <c r="J2342" i="4"/>
  <c r="R2342" i="4"/>
  <c r="J2338" i="4"/>
  <c r="R2338" i="4"/>
  <c r="J2334" i="4"/>
  <c r="R2334" i="4"/>
  <c r="J2330" i="4"/>
  <c r="R2330" i="4"/>
  <c r="J2326" i="4"/>
  <c r="R2326" i="4"/>
  <c r="J2322" i="4"/>
  <c r="R2322" i="4"/>
  <c r="J2318" i="4"/>
  <c r="R2318" i="4"/>
  <c r="J2314" i="4"/>
  <c r="R2314" i="4"/>
  <c r="J2310" i="4"/>
  <c r="R2310" i="4"/>
  <c r="J2306" i="4"/>
  <c r="R2306" i="4"/>
  <c r="J2302" i="4"/>
  <c r="R2302" i="4"/>
  <c r="J2298" i="4"/>
  <c r="R2298" i="4"/>
  <c r="J2294" i="4"/>
  <c r="R2294" i="4"/>
  <c r="J2290" i="4"/>
  <c r="R2290" i="4"/>
  <c r="J2286" i="4"/>
  <c r="R2286" i="4"/>
  <c r="J2282" i="4"/>
  <c r="R2282" i="4"/>
  <c r="J2278" i="4"/>
  <c r="R2278" i="4"/>
  <c r="J2274" i="4"/>
  <c r="R2274" i="4"/>
  <c r="J2270" i="4"/>
  <c r="R2270" i="4"/>
  <c r="J2266" i="4"/>
  <c r="R2266" i="4"/>
  <c r="J2262" i="4"/>
  <c r="R2262" i="4"/>
  <c r="J2258" i="4"/>
  <c r="R2258" i="4"/>
  <c r="J2254" i="4"/>
  <c r="R2254" i="4"/>
  <c r="J2250" i="4"/>
  <c r="R2250" i="4"/>
  <c r="J2246" i="4"/>
  <c r="R2246" i="4"/>
  <c r="J2242" i="4"/>
  <c r="R2242" i="4"/>
  <c r="J2238" i="4"/>
  <c r="R2238" i="4"/>
  <c r="J2234" i="4"/>
  <c r="R2234" i="4"/>
  <c r="J2230" i="4"/>
  <c r="R2230" i="4"/>
  <c r="J2226" i="4"/>
  <c r="R2226" i="4"/>
  <c r="J2222" i="4"/>
  <c r="R2222" i="4"/>
  <c r="J2218" i="4"/>
  <c r="R2218" i="4"/>
  <c r="J2214" i="4"/>
  <c r="R2214" i="4"/>
  <c r="J2210" i="4"/>
  <c r="R2210" i="4"/>
  <c r="J2206" i="4"/>
  <c r="R2206" i="4"/>
  <c r="J2202" i="4"/>
  <c r="R2202" i="4"/>
  <c r="J2198" i="4"/>
  <c r="R2198" i="4"/>
  <c r="J2194" i="4"/>
  <c r="R2194" i="4"/>
  <c r="J2190" i="4"/>
  <c r="R2190" i="4"/>
  <c r="J2186" i="4"/>
  <c r="R2186" i="4"/>
  <c r="J2182" i="4"/>
  <c r="R2182" i="4"/>
  <c r="J2178" i="4"/>
  <c r="R2178" i="4"/>
  <c r="J2174" i="4"/>
  <c r="R2174" i="4"/>
  <c r="J2170" i="4"/>
  <c r="R2170" i="4"/>
  <c r="J2166" i="4"/>
  <c r="R2166" i="4"/>
  <c r="J2162" i="4"/>
  <c r="R2162" i="4"/>
  <c r="J2158" i="4"/>
  <c r="R2158" i="4"/>
  <c r="J2154" i="4"/>
  <c r="R2154" i="4"/>
  <c r="J2150" i="4"/>
  <c r="R2150" i="4"/>
  <c r="J2146" i="4"/>
  <c r="R2146" i="4"/>
  <c r="J2142" i="4"/>
  <c r="R2142" i="4"/>
  <c r="J2138" i="4"/>
  <c r="R2138" i="4"/>
  <c r="J2134" i="4"/>
  <c r="R2134" i="4"/>
  <c r="J2130" i="4"/>
  <c r="R2130" i="4"/>
  <c r="J2126" i="4"/>
  <c r="R2126" i="4"/>
  <c r="J2122" i="4"/>
  <c r="R2122" i="4"/>
  <c r="J2118" i="4"/>
  <c r="R2118" i="4"/>
  <c r="J2114" i="4"/>
  <c r="R2114" i="4"/>
  <c r="J2110" i="4"/>
  <c r="R2110" i="4"/>
  <c r="J2106" i="4"/>
  <c r="R2106" i="4"/>
  <c r="J2102" i="4"/>
  <c r="R2102" i="4"/>
  <c r="J2098" i="4"/>
  <c r="R2098" i="4"/>
  <c r="J2094" i="4"/>
  <c r="R2094" i="4"/>
  <c r="J2090" i="4"/>
  <c r="R2090" i="4"/>
  <c r="J2086" i="4"/>
  <c r="R2086" i="4"/>
  <c r="J2082" i="4"/>
  <c r="R2082" i="4"/>
  <c r="J2078" i="4"/>
  <c r="R2078" i="4"/>
  <c r="J2074" i="4"/>
  <c r="R2074" i="4"/>
  <c r="J2070" i="4"/>
  <c r="R2070" i="4"/>
  <c r="J2066" i="4"/>
  <c r="R2066" i="4"/>
  <c r="J2062" i="4"/>
  <c r="R2062" i="4"/>
  <c r="J2058" i="4"/>
  <c r="R2058" i="4"/>
  <c r="J2054" i="4"/>
  <c r="R2054" i="4"/>
  <c r="J2050" i="4"/>
  <c r="R2050" i="4"/>
  <c r="J2046" i="4"/>
  <c r="R2046" i="4"/>
  <c r="J2042" i="4"/>
  <c r="R2042" i="4"/>
  <c r="J2038" i="4"/>
  <c r="R2038" i="4"/>
  <c r="J2034" i="4"/>
  <c r="R2034" i="4"/>
  <c r="J2030" i="4"/>
  <c r="R2030" i="4"/>
  <c r="J2026" i="4"/>
  <c r="R2026" i="4"/>
  <c r="J2022" i="4"/>
  <c r="R2022" i="4"/>
  <c r="J2018" i="4"/>
  <c r="R2018" i="4"/>
  <c r="J2014" i="4"/>
  <c r="R2014" i="4"/>
  <c r="J2010" i="4"/>
  <c r="R2010" i="4"/>
  <c r="J2006" i="4"/>
  <c r="R2006" i="4"/>
  <c r="J2002" i="4"/>
  <c r="R2002" i="4"/>
  <c r="J1998" i="4"/>
  <c r="R1998" i="4"/>
  <c r="J1994" i="4"/>
  <c r="R1994" i="4"/>
  <c r="J1990" i="4"/>
  <c r="R1990" i="4"/>
  <c r="J1986" i="4"/>
  <c r="R1986" i="4"/>
  <c r="J1982" i="4"/>
  <c r="R1982" i="4"/>
  <c r="J1978" i="4"/>
  <c r="R1978" i="4"/>
  <c r="J1974" i="4"/>
  <c r="R1974" i="4"/>
  <c r="J1970" i="4"/>
  <c r="R1970" i="4"/>
  <c r="J1966" i="4"/>
  <c r="R1966" i="4"/>
  <c r="J1962" i="4"/>
  <c r="R1962" i="4"/>
  <c r="J1958" i="4"/>
  <c r="R1958" i="4"/>
  <c r="J1954" i="4"/>
  <c r="R1954" i="4"/>
  <c r="J1950" i="4"/>
  <c r="R1950" i="4"/>
  <c r="J1946" i="4"/>
  <c r="R1946" i="4"/>
  <c r="J1942" i="4"/>
  <c r="R1942" i="4"/>
  <c r="J1938" i="4"/>
  <c r="R1938" i="4"/>
  <c r="J1934" i="4"/>
  <c r="R1934" i="4"/>
  <c r="J1930" i="4"/>
  <c r="R1930" i="4"/>
  <c r="J1926" i="4"/>
  <c r="R1926" i="4"/>
  <c r="J1922" i="4"/>
  <c r="R1922" i="4"/>
  <c r="J1918" i="4"/>
  <c r="R1918" i="4"/>
  <c r="J1914" i="4"/>
  <c r="R1914" i="4"/>
  <c r="J1910" i="4"/>
  <c r="R1910" i="4"/>
  <c r="J1906" i="4"/>
  <c r="R1906" i="4"/>
  <c r="J1902" i="4"/>
  <c r="R1902" i="4"/>
  <c r="J1898" i="4"/>
  <c r="R1898" i="4"/>
  <c r="J1894" i="4"/>
  <c r="R1894" i="4"/>
  <c r="J1890" i="4"/>
  <c r="R1890" i="4"/>
  <c r="J1886" i="4"/>
  <c r="R1886" i="4"/>
  <c r="J1882" i="4"/>
  <c r="R1882" i="4"/>
  <c r="J1878" i="4"/>
  <c r="R1878" i="4"/>
  <c r="J1874" i="4"/>
  <c r="R1874" i="4"/>
  <c r="J1870" i="4"/>
  <c r="R1870" i="4"/>
  <c r="J1866" i="4"/>
  <c r="R1866" i="4"/>
  <c r="J1862" i="4"/>
  <c r="R1862" i="4"/>
  <c r="J1858" i="4"/>
  <c r="R1858" i="4"/>
  <c r="J1854" i="4"/>
  <c r="R1854" i="4"/>
  <c r="J1850" i="4"/>
  <c r="R1850" i="4"/>
  <c r="J1846" i="4"/>
  <c r="R1846" i="4"/>
  <c r="J1842" i="4"/>
  <c r="R1842" i="4"/>
  <c r="J1838" i="4"/>
  <c r="R1838" i="4"/>
  <c r="J1834" i="4"/>
  <c r="R1834" i="4"/>
  <c r="J1830" i="4"/>
  <c r="R1830" i="4"/>
  <c r="J1826" i="4"/>
  <c r="R1826" i="4"/>
  <c r="J1822" i="4"/>
  <c r="R1822" i="4"/>
  <c r="J1818" i="4"/>
  <c r="R1818" i="4"/>
  <c r="J1814" i="4"/>
  <c r="R1814" i="4"/>
  <c r="J1810" i="4"/>
  <c r="R1810" i="4"/>
  <c r="J1806" i="4"/>
  <c r="R1806" i="4"/>
  <c r="J1802" i="4"/>
  <c r="R1802" i="4"/>
  <c r="J1798" i="4"/>
  <c r="R1798" i="4"/>
  <c r="J1794" i="4"/>
  <c r="R1794" i="4"/>
  <c r="J1790" i="4"/>
  <c r="R1790" i="4"/>
  <c r="J1786" i="4"/>
  <c r="R1786" i="4"/>
  <c r="J1782" i="4"/>
  <c r="R1782" i="4"/>
  <c r="J1778" i="4"/>
  <c r="R1778" i="4"/>
  <c r="J1774" i="4"/>
  <c r="R1774" i="4"/>
  <c r="J1770" i="4"/>
  <c r="R1770" i="4"/>
  <c r="J1766" i="4"/>
  <c r="R1766" i="4"/>
  <c r="J1762" i="4"/>
  <c r="R1762" i="4"/>
  <c r="J1758" i="4"/>
  <c r="R1758" i="4"/>
  <c r="J1754" i="4"/>
  <c r="R1754" i="4"/>
  <c r="J1750" i="4"/>
  <c r="R1750" i="4"/>
  <c r="J1746" i="4"/>
  <c r="R1746" i="4"/>
  <c r="J1742" i="4"/>
  <c r="R1742" i="4"/>
  <c r="J1738" i="4"/>
  <c r="R1738" i="4"/>
  <c r="J1734" i="4"/>
  <c r="R1734" i="4"/>
  <c r="J1730" i="4"/>
  <c r="R1730" i="4"/>
  <c r="J1726" i="4"/>
  <c r="R1726" i="4"/>
  <c r="J1722" i="4"/>
  <c r="R1722" i="4"/>
  <c r="J1718" i="4"/>
  <c r="R1718" i="4"/>
  <c r="J1714" i="4"/>
  <c r="R1714" i="4"/>
  <c r="J1710" i="4"/>
  <c r="R1710" i="4"/>
  <c r="J1706" i="4"/>
  <c r="R1706" i="4"/>
  <c r="J1702" i="4"/>
  <c r="R1702" i="4"/>
  <c r="J1698" i="4"/>
  <c r="R1698" i="4"/>
  <c r="J1694" i="4"/>
  <c r="R1694" i="4"/>
  <c r="J1690" i="4"/>
  <c r="R1690" i="4"/>
  <c r="J1686" i="4"/>
  <c r="R1686" i="4"/>
  <c r="J1682" i="4"/>
  <c r="R1682" i="4"/>
  <c r="J1678" i="4"/>
  <c r="R1678" i="4"/>
  <c r="J1674" i="4"/>
  <c r="R1674" i="4"/>
  <c r="J1670" i="4"/>
  <c r="R1670" i="4"/>
  <c r="J1666" i="4"/>
  <c r="R1666" i="4"/>
  <c r="J1662" i="4"/>
  <c r="R1662" i="4"/>
  <c r="J1658" i="4"/>
  <c r="R1658" i="4"/>
  <c r="J1654" i="4"/>
  <c r="R1654" i="4"/>
  <c r="J1650" i="4"/>
  <c r="R1650" i="4"/>
  <c r="J1646" i="4"/>
  <c r="R1646" i="4"/>
  <c r="J1642" i="4"/>
  <c r="R1642" i="4"/>
  <c r="J1638" i="4"/>
  <c r="R1638" i="4"/>
  <c r="J1634" i="4"/>
  <c r="R1634" i="4"/>
  <c r="J1630" i="4"/>
  <c r="R1630" i="4"/>
  <c r="J1626" i="4"/>
  <c r="R1626" i="4"/>
  <c r="J1622" i="4"/>
  <c r="R1622" i="4"/>
  <c r="J1618" i="4"/>
  <c r="R1618" i="4"/>
  <c r="J1614" i="4"/>
  <c r="R1614" i="4"/>
  <c r="J1610" i="4"/>
  <c r="R1610" i="4"/>
  <c r="J1606" i="4"/>
  <c r="R1606" i="4"/>
  <c r="J1602" i="4"/>
  <c r="R1602" i="4"/>
  <c r="J1598" i="4"/>
  <c r="R1598" i="4"/>
  <c r="J1594" i="4"/>
  <c r="R1594" i="4"/>
  <c r="J1590" i="4"/>
  <c r="R1590" i="4"/>
  <c r="J1586" i="4"/>
  <c r="R1586" i="4"/>
  <c r="J1582" i="4"/>
  <c r="R1582" i="4"/>
  <c r="J1578" i="4"/>
  <c r="R1578" i="4"/>
  <c r="J1574" i="4"/>
  <c r="R1574" i="4"/>
  <c r="J1570" i="4"/>
  <c r="R1570" i="4"/>
  <c r="J1566" i="4"/>
  <c r="R1566" i="4"/>
  <c r="J1562" i="4"/>
  <c r="R1562" i="4"/>
  <c r="J1558" i="4"/>
  <c r="R1558" i="4"/>
  <c r="J1554" i="4"/>
  <c r="R1554" i="4"/>
  <c r="J1550" i="4"/>
  <c r="R1550" i="4"/>
  <c r="J1546" i="4"/>
  <c r="R1546" i="4"/>
  <c r="J1542" i="4"/>
  <c r="R1542" i="4"/>
  <c r="J1538" i="4"/>
  <c r="R1538" i="4"/>
  <c r="J1534" i="4"/>
  <c r="R1534" i="4"/>
  <c r="J1530" i="4"/>
  <c r="R1530" i="4"/>
  <c r="J1526" i="4"/>
  <c r="R1526" i="4"/>
  <c r="J1522" i="4"/>
  <c r="R1522" i="4"/>
  <c r="J1518" i="4"/>
  <c r="R1518" i="4"/>
  <c r="J1514" i="4"/>
  <c r="R1514" i="4"/>
  <c r="J1510" i="4"/>
  <c r="R1510" i="4"/>
  <c r="J1506" i="4"/>
  <c r="R1506" i="4"/>
  <c r="J1502" i="4"/>
  <c r="R1502" i="4"/>
  <c r="J1498" i="4"/>
  <c r="R1498" i="4"/>
  <c r="J1494" i="4"/>
  <c r="R1494" i="4"/>
  <c r="J1490" i="4"/>
  <c r="R1490" i="4"/>
  <c r="J1486" i="4"/>
  <c r="R1486" i="4"/>
  <c r="J1482" i="4"/>
  <c r="R1482" i="4"/>
  <c r="J1478" i="4"/>
  <c r="R1478" i="4"/>
  <c r="J1474" i="4"/>
  <c r="R1474" i="4"/>
  <c r="J1470" i="4"/>
  <c r="R1470" i="4"/>
  <c r="J1466" i="4"/>
  <c r="R1466" i="4"/>
  <c r="J1462" i="4"/>
  <c r="R1462" i="4"/>
  <c r="J1458" i="4"/>
  <c r="R1458" i="4"/>
  <c r="J1454" i="4"/>
  <c r="R1454" i="4"/>
  <c r="J1450" i="4"/>
  <c r="R1450" i="4"/>
  <c r="J1446" i="4"/>
  <c r="R1446" i="4"/>
  <c r="J1442" i="4"/>
  <c r="R1442" i="4"/>
  <c r="J1438" i="4"/>
  <c r="R1438" i="4"/>
  <c r="J1434" i="4"/>
  <c r="R1434" i="4"/>
  <c r="J1430" i="4"/>
  <c r="R1430" i="4"/>
  <c r="J1426" i="4"/>
  <c r="R1426" i="4"/>
  <c r="J1422" i="4"/>
  <c r="R1422" i="4"/>
  <c r="J1418" i="4"/>
  <c r="R1418" i="4"/>
  <c r="J1414" i="4"/>
  <c r="R1414" i="4"/>
  <c r="J1410" i="4"/>
  <c r="R1410" i="4"/>
  <c r="J1406" i="4"/>
  <c r="R1406" i="4"/>
  <c r="J1402" i="4"/>
  <c r="R1402" i="4"/>
  <c r="J1398" i="4"/>
  <c r="R1398" i="4"/>
  <c r="J1394" i="4"/>
  <c r="R1394" i="4"/>
  <c r="J1390" i="4"/>
  <c r="R1390" i="4"/>
  <c r="J1386" i="4"/>
  <c r="R1386" i="4"/>
  <c r="J1382" i="4"/>
  <c r="R1382" i="4"/>
  <c r="J1378" i="4"/>
  <c r="R1378" i="4"/>
  <c r="J1374" i="4"/>
  <c r="R1374" i="4"/>
  <c r="J1370" i="4"/>
  <c r="R1370" i="4"/>
  <c r="J1366" i="4"/>
  <c r="R1366" i="4"/>
  <c r="J1362" i="4"/>
  <c r="R1362" i="4"/>
  <c r="J1358" i="4"/>
  <c r="R1358" i="4"/>
  <c r="J1354" i="4"/>
  <c r="R1354" i="4"/>
  <c r="J1350" i="4"/>
  <c r="R1350" i="4"/>
  <c r="J1346" i="4"/>
  <c r="R1346" i="4"/>
  <c r="J1342" i="4"/>
  <c r="R1342" i="4"/>
  <c r="J1338" i="4"/>
  <c r="R1338" i="4"/>
  <c r="J1334" i="4"/>
  <c r="R1334" i="4"/>
  <c r="J1330" i="4"/>
  <c r="R1330" i="4"/>
  <c r="J1326" i="4"/>
  <c r="R1326" i="4"/>
  <c r="J1322" i="4"/>
  <c r="R1322" i="4"/>
  <c r="J1318" i="4"/>
  <c r="R1318" i="4"/>
  <c r="J1314" i="4"/>
  <c r="R1314" i="4"/>
  <c r="J1310" i="4"/>
  <c r="R1310" i="4"/>
  <c r="J1306" i="4"/>
  <c r="R1306" i="4"/>
  <c r="J1302" i="4"/>
  <c r="R1302" i="4"/>
  <c r="J1298" i="4"/>
  <c r="R1298" i="4"/>
  <c r="J1294" i="4"/>
  <c r="R1294" i="4"/>
  <c r="J1290" i="4"/>
  <c r="R1290" i="4"/>
  <c r="J1286" i="4"/>
  <c r="R1286" i="4"/>
  <c r="J1282" i="4"/>
  <c r="R1282" i="4"/>
  <c r="J1278" i="4"/>
  <c r="R1278" i="4"/>
  <c r="J1274" i="4"/>
  <c r="R1274" i="4"/>
  <c r="J1270" i="4"/>
  <c r="R1270" i="4"/>
  <c r="J1266" i="4"/>
  <c r="R1266" i="4"/>
  <c r="J1262" i="4"/>
  <c r="R1262" i="4"/>
  <c r="J1258" i="4"/>
  <c r="R1258" i="4"/>
  <c r="J1254" i="4"/>
  <c r="R1254" i="4"/>
  <c r="J1250" i="4"/>
  <c r="R1250" i="4"/>
  <c r="J1246" i="4"/>
  <c r="R1246" i="4"/>
  <c r="J1242" i="4"/>
  <c r="R1242" i="4"/>
  <c r="J1238" i="4"/>
  <c r="R1238" i="4"/>
  <c r="J1234" i="4"/>
  <c r="R1234" i="4"/>
  <c r="J1230" i="4"/>
  <c r="R1230" i="4"/>
  <c r="J1226" i="4"/>
  <c r="R1226" i="4"/>
  <c r="J1222" i="4"/>
  <c r="R1222" i="4"/>
  <c r="J1218" i="4"/>
  <c r="R1218" i="4"/>
  <c r="J1214" i="4"/>
  <c r="R1214" i="4"/>
  <c r="J1210" i="4"/>
  <c r="R1210" i="4"/>
  <c r="J1206" i="4"/>
  <c r="R1206" i="4"/>
  <c r="J1202" i="4"/>
  <c r="R1202" i="4"/>
  <c r="J1198" i="4"/>
  <c r="R1198" i="4"/>
  <c r="J1194" i="4"/>
  <c r="R1194" i="4"/>
  <c r="J1190" i="4"/>
  <c r="R1190" i="4"/>
  <c r="J1186" i="4"/>
  <c r="R1186" i="4"/>
  <c r="J1182" i="4"/>
  <c r="R1182" i="4"/>
  <c r="J1178" i="4"/>
  <c r="R1178" i="4"/>
  <c r="J1174" i="4"/>
  <c r="R1174" i="4"/>
  <c r="J1170" i="4"/>
  <c r="R1170" i="4"/>
  <c r="J1166" i="4"/>
  <c r="R1166" i="4"/>
  <c r="J1162" i="4"/>
  <c r="R1162" i="4"/>
  <c r="J1158" i="4"/>
  <c r="R1158" i="4"/>
  <c r="J1154" i="4"/>
  <c r="R1154" i="4"/>
  <c r="J1150" i="4"/>
  <c r="R1150" i="4"/>
  <c r="J1146" i="4"/>
  <c r="R1146" i="4"/>
  <c r="J1142" i="4"/>
  <c r="R1142" i="4"/>
  <c r="J1138" i="4"/>
  <c r="R1138" i="4"/>
  <c r="J1134" i="4"/>
  <c r="R1134" i="4"/>
  <c r="J1130" i="4"/>
  <c r="R1130" i="4"/>
  <c r="J1126" i="4"/>
  <c r="R1126" i="4"/>
  <c r="J1122" i="4"/>
  <c r="R1122" i="4"/>
  <c r="J1118" i="4"/>
  <c r="R1118" i="4"/>
  <c r="J1114" i="4"/>
  <c r="R1114" i="4"/>
  <c r="J1110" i="4"/>
  <c r="R1110" i="4"/>
  <c r="J1106" i="4"/>
  <c r="R1106" i="4"/>
  <c r="J1102" i="4"/>
  <c r="R1102" i="4"/>
  <c r="J1098" i="4"/>
  <c r="R1098" i="4"/>
  <c r="J1094" i="4"/>
  <c r="R1094" i="4"/>
  <c r="J1090" i="4"/>
  <c r="R1090" i="4"/>
  <c r="J1086" i="4"/>
  <c r="R1086" i="4"/>
  <c r="J1082" i="4"/>
  <c r="R1082" i="4"/>
  <c r="J1078" i="4"/>
  <c r="R1078" i="4"/>
  <c r="J1074" i="4"/>
  <c r="R1074" i="4"/>
  <c r="J1070" i="4"/>
  <c r="R1070" i="4"/>
  <c r="J1066" i="4"/>
  <c r="R1066" i="4"/>
  <c r="J1062" i="4"/>
  <c r="R1062" i="4"/>
  <c r="J1058" i="4"/>
  <c r="R1058" i="4"/>
  <c r="J1054" i="4"/>
  <c r="R1054" i="4"/>
  <c r="J1050" i="4"/>
  <c r="R1050" i="4"/>
  <c r="J1046" i="4"/>
  <c r="R1046" i="4"/>
  <c r="J1042" i="4"/>
  <c r="R1042" i="4"/>
  <c r="J1038" i="4"/>
  <c r="R1038" i="4"/>
  <c r="J1034" i="4"/>
  <c r="R1034" i="4"/>
  <c r="J1030" i="4"/>
  <c r="R1030" i="4"/>
  <c r="J1026" i="4"/>
  <c r="R1026" i="4"/>
  <c r="J1022" i="4"/>
  <c r="R1022" i="4"/>
  <c r="J1018" i="4"/>
  <c r="R1018" i="4"/>
  <c r="J1014" i="4"/>
  <c r="R1014" i="4"/>
  <c r="J1010" i="4"/>
  <c r="R1010" i="4"/>
  <c r="J1006" i="4"/>
  <c r="R1006" i="4"/>
  <c r="J1002" i="4"/>
  <c r="R1002" i="4"/>
  <c r="J998" i="4"/>
  <c r="R998" i="4"/>
  <c r="J994" i="4"/>
  <c r="R994" i="4"/>
  <c r="J990" i="4"/>
  <c r="R990" i="4"/>
  <c r="J986" i="4"/>
  <c r="R986" i="4"/>
  <c r="J982" i="4"/>
  <c r="R982" i="4"/>
  <c r="J978" i="4"/>
  <c r="R978" i="4"/>
  <c r="J974" i="4"/>
  <c r="R974" i="4"/>
  <c r="J970" i="4"/>
  <c r="R970" i="4"/>
  <c r="J966" i="4"/>
  <c r="R966" i="4"/>
  <c r="J962" i="4"/>
  <c r="R962" i="4"/>
  <c r="J958" i="4"/>
  <c r="R958" i="4"/>
  <c r="J954" i="4"/>
  <c r="R954" i="4"/>
  <c r="J950" i="4"/>
  <c r="R950" i="4"/>
  <c r="J946" i="4"/>
  <c r="R946" i="4"/>
  <c r="J942" i="4"/>
  <c r="R942" i="4"/>
  <c r="J938" i="4"/>
  <c r="R938" i="4"/>
  <c r="J934" i="4"/>
  <c r="R934" i="4"/>
  <c r="J930" i="4"/>
  <c r="R930" i="4"/>
  <c r="J926" i="4"/>
  <c r="R926" i="4"/>
  <c r="J922" i="4"/>
  <c r="R922" i="4"/>
  <c r="J918" i="4"/>
  <c r="R918" i="4"/>
  <c r="J914" i="4"/>
  <c r="R914" i="4"/>
  <c r="J910" i="4"/>
  <c r="R910" i="4"/>
  <c r="J906" i="4"/>
  <c r="R906" i="4"/>
  <c r="J902" i="4"/>
  <c r="R902" i="4"/>
  <c r="J898" i="4"/>
  <c r="R898" i="4"/>
  <c r="J894" i="4"/>
  <c r="R894" i="4"/>
  <c r="J890" i="4"/>
  <c r="R890" i="4"/>
  <c r="J886" i="4"/>
  <c r="R886" i="4"/>
  <c r="J882" i="4"/>
  <c r="R882" i="4"/>
  <c r="J878" i="4"/>
  <c r="R878" i="4"/>
  <c r="J874" i="4"/>
  <c r="R874" i="4"/>
  <c r="J870" i="4"/>
  <c r="R870" i="4"/>
  <c r="J866" i="4"/>
  <c r="R866" i="4"/>
  <c r="J862" i="4"/>
  <c r="R862" i="4"/>
  <c r="J858" i="4"/>
  <c r="R858" i="4"/>
  <c r="J854" i="4"/>
  <c r="R854" i="4"/>
  <c r="J850" i="4"/>
  <c r="R850" i="4"/>
  <c r="J846" i="4"/>
  <c r="R846" i="4"/>
  <c r="J842" i="4"/>
  <c r="R842" i="4"/>
  <c r="J838" i="4"/>
  <c r="R838" i="4"/>
  <c r="J834" i="4"/>
  <c r="R834" i="4"/>
  <c r="J830" i="4"/>
  <c r="R830" i="4"/>
  <c r="J826" i="4"/>
  <c r="R826" i="4"/>
  <c r="J822" i="4"/>
  <c r="R822" i="4"/>
  <c r="J818" i="4"/>
  <c r="R818" i="4"/>
  <c r="J814" i="4"/>
  <c r="R814" i="4"/>
  <c r="J810" i="4"/>
  <c r="R810" i="4"/>
  <c r="J806" i="4"/>
  <c r="R806" i="4"/>
  <c r="J802" i="4"/>
  <c r="R802" i="4"/>
  <c r="J798" i="4"/>
  <c r="R798" i="4"/>
  <c r="J794" i="4"/>
  <c r="R794" i="4"/>
  <c r="J790" i="4"/>
  <c r="R790" i="4"/>
  <c r="J786" i="4"/>
  <c r="R786" i="4"/>
  <c r="J782" i="4"/>
  <c r="R782" i="4"/>
  <c r="J778" i="4"/>
  <c r="R778" i="4"/>
  <c r="J774" i="4"/>
  <c r="R774" i="4"/>
  <c r="J770" i="4"/>
  <c r="R770" i="4"/>
  <c r="J766" i="4"/>
  <c r="R766" i="4"/>
  <c r="J762" i="4"/>
  <c r="R762" i="4"/>
  <c r="J758" i="4"/>
  <c r="R758" i="4"/>
  <c r="J754" i="4"/>
  <c r="R754" i="4"/>
  <c r="J750" i="4"/>
  <c r="R750" i="4"/>
  <c r="J746" i="4"/>
  <c r="R746" i="4"/>
  <c r="J742" i="4"/>
  <c r="R742" i="4"/>
  <c r="J738" i="4"/>
  <c r="R738" i="4"/>
  <c r="J734" i="4"/>
  <c r="R734" i="4"/>
  <c r="J730" i="4"/>
  <c r="R730" i="4"/>
  <c r="J726" i="4"/>
  <c r="R726" i="4"/>
  <c r="J722" i="4"/>
  <c r="R722" i="4"/>
  <c r="J718" i="4"/>
  <c r="R718" i="4"/>
  <c r="J714" i="4"/>
  <c r="R714" i="4"/>
  <c r="J710" i="4"/>
  <c r="R710" i="4"/>
  <c r="J706" i="4"/>
  <c r="R706" i="4"/>
  <c r="J702" i="4"/>
  <c r="R702" i="4"/>
  <c r="J698" i="4"/>
  <c r="R698" i="4"/>
  <c r="J694" i="4"/>
  <c r="R694" i="4"/>
  <c r="J690" i="4"/>
  <c r="R690" i="4"/>
  <c r="J686" i="4"/>
  <c r="R686" i="4"/>
  <c r="J682" i="4"/>
  <c r="R682" i="4"/>
  <c r="J678" i="4"/>
  <c r="R678" i="4"/>
  <c r="J674" i="4"/>
  <c r="R674" i="4"/>
  <c r="J670" i="4"/>
  <c r="R670" i="4"/>
  <c r="J666" i="4"/>
  <c r="R666" i="4"/>
  <c r="J662" i="4"/>
  <c r="R662" i="4"/>
  <c r="J658" i="4"/>
  <c r="R658" i="4"/>
  <c r="J654" i="4"/>
  <c r="R654" i="4"/>
  <c r="J650" i="4"/>
  <c r="R650" i="4"/>
  <c r="J646" i="4"/>
  <c r="R646" i="4"/>
  <c r="J642" i="4"/>
  <c r="R642" i="4"/>
  <c r="J638" i="4"/>
  <c r="R638" i="4"/>
  <c r="J634" i="4"/>
  <c r="R634" i="4"/>
  <c r="J630" i="4"/>
  <c r="R630" i="4"/>
  <c r="J626" i="4"/>
  <c r="R626" i="4"/>
  <c r="J622" i="4"/>
  <c r="R622" i="4"/>
  <c r="J618" i="4"/>
  <c r="R618" i="4"/>
  <c r="J614" i="4"/>
  <c r="R614" i="4"/>
  <c r="J610" i="4"/>
  <c r="R610" i="4"/>
  <c r="J606" i="4"/>
  <c r="R606" i="4"/>
  <c r="J602" i="4"/>
  <c r="R602" i="4"/>
  <c r="J598" i="4"/>
  <c r="R598" i="4"/>
  <c r="J594" i="4"/>
  <c r="R594" i="4"/>
  <c r="J590" i="4"/>
  <c r="R590" i="4"/>
  <c r="J586" i="4"/>
  <c r="R586" i="4"/>
  <c r="J582" i="4"/>
  <c r="R582" i="4"/>
  <c r="J578" i="4"/>
  <c r="R578" i="4"/>
  <c r="J574" i="4"/>
  <c r="R574" i="4"/>
  <c r="J570" i="4"/>
  <c r="R570" i="4"/>
  <c r="J566" i="4"/>
  <c r="R566" i="4"/>
  <c r="J562" i="4"/>
  <c r="R562" i="4"/>
  <c r="J558" i="4"/>
  <c r="R558" i="4"/>
  <c r="J554" i="4"/>
  <c r="R554" i="4"/>
  <c r="J550" i="4"/>
  <c r="R550" i="4"/>
  <c r="J546" i="4"/>
  <c r="R546" i="4"/>
  <c r="J542" i="4"/>
  <c r="R542" i="4"/>
  <c r="J538" i="4"/>
  <c r="R538" i="4"/>
  <c r="J534" i="4"/>
  <c r="R534" i="4"/>
  <c r="J530" i="4"/>
  <c r="R530" i="4"/>
  <c r="J526" i="4"/>
  <c r="R526" i="4"/>
  <c r="J522" i="4"/>
  <c r="R522" i="4"/>
  <c r="J518" i="4"/>
  <c r="R518" i="4"/>
  <c r="J514" i="4"/>
  <c r="R514" i="4"/>
  <c r="J510" i="4"/>
  <c r="R510" i="4"/>
  <c r="J506" i="4"/>
  <c r="R506" i="4"/>
  <c r="J502" i="4"/>
  <c r="R502" i="4"/>
  <c r="J498" i="4"/>
  <c r="R498" i="4"/>
  <c r="J494" i="4"/>
  <c r="R494" i="4"/>
  <c r="J490" i="4"/>
  <c r="R490" i="4"/>
  <c r="J486" i="4"/>
  <c r="R486" i="4"/>
  <c r="J482" i="4"/>
  <c r="R482" i="4"/>
  <c r="J478" i="4"/>
  <c r="R478" i="4"/>
  <c r="J474" i="4"/>
  <c r="R474" i="4"/>
  <c r="J470" i="4"/>
  <c r="R470" i="4"/>
  <c r="J466" i="4"/>
  <c r="R466" i="4"/>
  <c r="J462" i="4"/>
  <c r="R462" i="4"/>
  <c r="J458" i="4"/>
  <c r="R458" i="4"/>
  <c r="J454" i="4"/>
  <c r="R454" i="4"/>
  <c r="J450" i="4"/>
  <c r="R450" i="4"/>
  <c r="J446" i="4"/>
  <c r="R446" i="4"/>
  <c r="J442" i="4"/>
  <c r="R442" i="4"/>
  <c r="J438" i="4"/>
  <c r="R438" i="4"/>
  <c r="J434" i="4"/>
  <c r="R434" i="4"/>
  <c r="J430" i="4"/>
  <c r="R430" i="4"/>
  <c r="J426" i="4"/>
  <c r="R426" i="4"/>
  <c r="J422" i="4"/>
  <c r="R422" i="4"/>
  <c r="J418" i="4"/>
  <c r="R418" i="4"/>
  <c r="J414" i="4"/>
  <c r="R414" i="4"/>
  <c r="J410" i="4"/>
  <c r="R410" i="4"/>
  <c r="J406" i="4"/>
  <c r="R406" i="4"/>
  <c r="J402" i="4"/>
  <c r="R402" i="4"/>
  <c r="J398" i="4"/>
  <c r="R398" i="4"/>
  <c r="J394" i="4"/>
  <c r="R394" i="4"/>
  <c r="J390" i="4"/>
  <c r="R390" i="4"/>
  <c r="J386" i="4"/>
  <c r="R386" i="4"/>
  <c r="J382" i="4"/>
  <c r="R382" i="4"/>
  <c r="J378" i="4"/>
  <c r="R378" i="4"/>
  <c r="J374" i="4"/>
  <c r="R374" i="4"/>
  <c r="J370" i="4"/>
  <c r="R370" i="4"/>
  <c r="J366" i="4"/>
  <c r="R366" i="4"/>
  <c r="J362" i="4"/>
  <c r="R362" i="4"/>
  <c r="J358" i="4"/>
  <c r="R358" i="4"/>
  <c r="J354" i="4"/>
  <c r="R354" i="4"/>
  <c r="J350" i="4"/>
  <c r="R350" i="4"/>
  <c r="J346" i="4"/>
  <c r="R346" i="4"/>
  <c r="J342" i="4"/>
  <c r="R342" i="4"/>
  <c r="J338" i="4"/>
  <c r="R338" i="4"/>
  <c r="J334" i="4"/>
  <c r="R334" i="4"/>
  <c r="J330" i="4"/>
  <c r="R330" i="4"/>
  <c r="J326" i="4"/>
  <c r="R326" i="4"/>
  <c r="J322" i="4"/>
  <c r="R322" i="4"/>
  <c r="J318" i="4"/>
  <c r="R318" i="4"/>
  <c r="J314" i="4"/>
  <c r="R314" i="4"/>
  <c r="J310" i="4"/>
  <c r="R310" i="4"/>
  <c r="J306" i="4"/>
  <c r="R306" i="4"/>
  <c r="J302" i="4"/>
  <c r="R302" i="4"/>
  <c r="J298" i="4"/>
  <c r="R298" i="4"/>
  <c r="J294" i="4"/>
  <c r="R294" i="4"/>
  <c r="J290" i="4"/>
  <c r="R290" i="4"/>
  <c r="J286" i="4"/>
  <c r="R286" i="4"/>
  <c r="J282" i="4"/>
  <c r="R282" i="4"/>
  <c r="J278" i="4"/>
  <c r="R278" i="4"/>
  <c r="J274" i="4"/>
  <c r="R274" i="4"/>
  <c r="J270" i="4"/>
  <c r="R270" i="4"/>
  <c r="J266" i="4"/>
  <c r="R266" i="4"/>
  <c r="J262" i="4"/>
  <c r="R262" i="4"/>
  <c r="J258" i="4"/>
  <c r="R258" i="4"/>
  <c r="J254" i="4"/>
  <c r="R254" i="4"/>
  <c r="J250" i="4"/>
  <c r="R250" i="4"/>
  <c r="J246" i="4"/>
  <c r="R246" i="4"/>
  <c r="J242" i="4"/>
  <c r="R242" i="4"/>
  <c r="J238" i="4"/>
  <c r="R238" i="4"/>
  <c r="J234" i="4"/>
  <c r="R234" i="4"/>
  <c r="J230" i="4"/>
  <c r="R230" i="4"/>
  <c r="J226" i="4"/>
  <c r="R226" i="4"/>
  <c r="J222" i="4"/>
  <c r="R222" i="4"/>
  <c r="J218" i="4"/>
  <c r="R218" i="4"/>
  <c r="J214" i="4"/>
  <c r="R214" i="4"/>
  <c r="J210" i="4"/>
  <c r="R210" i="4"/>
  <c r="J206" i="4"/>
  <c r="R206" i="4"/>
  <c r="J202" i="4"/>
  <c r="R202" i="4"/>
  <c r="J198" i="4"/>
  <c r="R198" i="4"/>
  <c r="J194" i="4"/>
  <c r="R194" i="4"/>
  <c r="J190" i="4"/>
  <c r="R190" i="4"/>
  <c r="J186" i="4"/>
  <c r="R186" i="4"/>
  <c r="J182" i="4"/>
  <c r="R182" i="4"/>
  <c r="J178" i="4"/>
  <c r="R178" i="4"/>
  <c r="J174" i="4"/>
  <c r="R174" i="4"/>
  <c r="J170" i="4"/>
  <c r="R170" i="4"/>
  <c r="J166" i="4"/>
  <c r="R166" i="4"/>
  <c r="J162" i="4"/>
  <c r="R162" i="4"/>
  <c r="J158" i="4"/>
  <c r="R158" i="4"/>
  <c r="J154" i="4"/>
  <c r="R154" i="4"/>
  <c r="J150" i="4"/>
  <c r="R150" i="4"/>
  <c r="J146" i="4"/>
  <c r="R146" i="4"/>
  <c r="J142" i="4"/>
  <c r="R142" i="4"/>
  <c r="J138" i="4"/>
  <c r="R138" i="4"/>
  <c r="J134" i="4"/>
  <c r="R134" i="4"/>
  <c r="J130" i="4"/>
  <c r="R130" i="4"/>
  <c r="J126" i="4"/>
  <c r="R126" i="4"/>
  <c r="J122" i="4"/>
  <c r="R122" i="4"/>
  <c r="J118" i="4"/>
  <c r="R118" i="4"/>
  <c r="J114" i="4"/>
  <c r="R114" i="4"/>
  <c r="J110" i="4"/>
  <c r="R110" i="4"/>
  <c r="J106" i="4"/>
  <c r="R106" i="4"/>
  <c r="J102" i="4"/>
  <c r="R102" i="4"/>
  <c r="J98" i="4"/>
  <c r="R98" i="4"/>
  <c r="J94" i="4"/>
  <c r="R94" i="4"/>
  <c r="J90" i="4"/>
  <c r="R90" i="4"/>
  <c r="J86" i="4"/>
  <c r="R86" i="4"/>
  <c r="J82" i="4"/>
  <c r="R82" i="4"/>
  <c r="J78" i="4"/>
  <c r="R78" i="4"/>
  <c r="J74" i="4"/>
  <c r="R74" i="4"/>
  <c r="J70" i="4"/>
  <c r="R70" i="4"/>
  <c r="J66" i="4"/>
  <c r="R66" i="4"/>
  <c r="J62" i="4"/>
  <c r="R62" i="4"/>
  <c r="J58" i="4"/>
  <c r="R58" i="4"/>
  <c r="J54" i="4"/>
  <c r="R54" i="4"/>
  <c r="J50" i="4"/>
  <c r="R50" i="4"/>
  <c r="J46" i="4"/>
  <c r="R46" i="4"/>
  <c r="J42" i="4"/>
  <c r="R42" i="4"/>
  <c r="J38" i="4"/>
  <c r="R38" i="4"/>
  <c r="J34" i="4"/>
  <c r="R34" i="4"/>
  <c r="J30" i="4"/>
  <c r="R30" i="4"/>
  <c r="J26" i="4"/>
  <c r="R26" i="4"/>
  <c r="J22" i="4"/>
  <c r="R22" i="4"/>
  <c r="J18" i="4"/>
  <c r="R18" i="4"/>
  <c r="J14" i="4"/>
  <c r="R14" i="4"/>
  <c r="J10" i="4"/>
  <c r="R10" i="4"/>
  <c r="J6" i="4"/>
  <c r="R6" i="4"/>
  <c r="Y12" i="6" l="1"/>
  <c r="Z12" i="6"/>
  <c r="Z13" i="6"/>
  <c r="Z14" i="6"/>
  <c r="Y13" i="6"/>
  <c r="Y14" i="6"/>
  <c r="Z25" i="6"/>
  <c r="Z26" i="6"/>
  <c r="Z27" i="6"/>
  <c r="Z28" i="6"/>
  <c r="Z29" i="6"/>
  <c r="Z30" i="6"/>
  <c r="Z31" i="6"/>
  <c r="Z32" i="6"/>
  <c r="Z33" i="6"/>
  <c r="Z34" i="6"/>
  <c r="Z35" i="6"/>
  <c r="Z36" i="6"/>
  <c r="Z37" i="6"/>
  <c r="Z38" i="6"/>
  <c r="Z39" i="6"/>
  <c r="Z40" i="6"/>
  <c r="Z24" i="6"/>
  <c r="Y25" i="6"/>
  <c r="Y26" i="6"/>
  <c r="Y27" i="6"/>
  <c r="Y28" i="6"/>
  <c r="Y29" i="6"/>
  <c r="Y30" i="6"/>
  <c r="Y31" i="6"/>
  <c r="Y32" i="6"/>
  <c r="Y33" i="6"/>
  <c r="Y34" i="6"/>
  <c r="Y35" i="6"/>
  <c r="Y36" i="6"/>
  <c r="Y37" i="6"/>
  <c r="Y38" i="6"/>
  <c r="Y39" i="6"/>
  <c r="Y40" i="6"/>
  <c r="Y24" i="6"/>
  <c r="Y15" i="6"/>
  <c r="Z15" i="6"/>
  <c r="Y16" i="6"/>
  <c r="Z16" i="6"/>
  <c r="Y17" i="6"/>
  <c r="Z17" i="6"/>
  <c r="Y18" i="6"/>
  <c r="Z18" i="6"/>
  <c r="Y19" i="6"/>
  <c r="Z19" i="6"/>
  <c r="Y20" i="6"/>
  <c r="Z20" i="6"/>
  <c r="Y21" i="6"/>
  <c r="Z21" i="6"/>
  <c r="Y22" i="6"/>
  <c r="Z22" i="6"/>
  <c r="Y23" i="6"/>
  <c r="Z23" i="6"/>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2" i="6"/>
  <c r="AJ5" i="6"/>
  <c r="AI5" i="6"/>
  <c r="O1" i="6"/>
  <c r="N1" i="6"/>
  <c r="M1" i="6"/>
  <c r="L1" i="6"/>
  <c r="V2" i="4"/>
  <c r="W2" i="4" s="1"/>
  <c r="V3" i="4"/>
  <c r="W3" i="4" s="1"/>
  <c r="V4" i="4"/>
  <c r="W4" i="4" s="1"/>
  <c r="V5" i="4"/>
  <c r="W5" i="4" s="1"/>
  <c r="V6" i="4"/>
  <c r="W6" i="4" s="1"/>
  <c r="V7" i="4"/>
  <c r="W7" i="4" s="1"/>
  <c r="V8" i="4"/>
  <c r="W8" i="4" s="1"/>
  <c r="V9" i="4"/>
  <c r="W9" i="4" s="1"/>
  <c r="V10" i="4"/>
  <c r="W10" i="4" s="1"/>
  <c r="V11" i="4"/>
  <c r="W11" i="4" s="1"/>
  <c r="V12" i="4"/>
  <c r="W12" i="4" s="1"/>
  <c r="V13" i="4"/>
  <c r="W13" i="4" s="1"/>
  <c r="V14" i="4"/>
  <c r="W14" i="4" s="1"/>
  <c r="V15" i="4"/>
  <c r="W15" i="4" s="1"/>
  <c r="V16" i="4"/>
  <c r="W16" i="4" s="1"/>
  <c r="V17" i="4"/>
  <c r="W17" i="4" s="1"/>
  <c r="V18" i="4"/>
  <c r="W18" i="4" s="1"/>
  <c r="V19" i="4"/>
  <c r="W19" i="4" s="1"/>
  <c r="V20" i="4"/>
  <c r="W20" i="4" s="1"/>
  <c r="V21" i="4"/>
  <c r="W21" i="4" s="1"/>
  <c r="V22" i="4"/>
  <c r="W22" i="4" s="1"/>
  <c r="V23" i="4"/>
  <c r="W23" i="4" s="1"/>
  <c r="V24" i="4"/>
  <c r="W24" i="4" s="1"/>
  <c r="V25" i="4"/>
  <c r="W25" i="4" s="1"/>
  <c r="V26" i="4"/>
  <c r="W26" i="4" s="1"/>
  <c r="V27" i="4"/>
  <c r="W27" i="4" s="1"/>
  <c r="V28" i="4"/>
  <c r="W28" i="4" s="1"/>
  <c r="V29" i="4"/>
  <c r="W29" i="4" s="1"/>
  <c r="V30" i="4"/>
  <c r="W30" i="4" s="1"/>
  <c r="V31" i="4"/>
  <c r="W31" i="4" s="1"/>
  <c r="V32" i="4"/>
  <c r="W32" i="4" s="1"/>
  <c r="V33" i="4"/>
  <c r="W33" i="4" s="1"/>
  <c r="V34" i="4"/>
  <c r="W34" i="4" s="1"/>
  <c r="V35" i="4"/>
  <c r="W35" i="4" s="1"/>
  <c r="V36" i="4"/>
  <c r="W36" i="4" s="1"/>
  <c r="V37" i="4"/>
  <c r="W37" i="4" s="1"/>
  <c r="V38" i="4"/>
  <c r="W38" i="4" s="1"/>
  <c r="V39" i="4"/>
  <c r="W39" i="4" s="1"/>
  <c r="V40" i="4"/>
  <c r="W40" i="4" s="1"/>
  <c r="V41" i="4"/>
  <c r="W41" i="4" s="1"/>
  <c r="V42" i="4"/>
  <c r="W42" i="4" s="1"/>
  <c r="V43" i="4"/>
  <c r="W43" i="4" s="1"/>
  <c r="V44" i="4"/>
  <c r="W44" i="4" s="1"/>
  <c r="V45" i="4"/>
  <c r="W45" i="4" s="1"/>
  <c r="V46" i="4"/>
  <c r="W46" i="4" s="1"/>
  <c r="V47" i="4"/>
  <c r="W47" i="4" s="1"/>
  <c r="V48" i="4"/>
  <c r="W48" i="4" s="1"/>
  <c r="V49" i="4"/>
  <c r="W49" i="4" s="1"/>
  <c r="V50" i="4"/>
  <c r="W50" i="4" s="1"/>
  <c r="V51" i="4"/>
  <c r="W51" i="4" s="1"/>
  <c r="V52" i="4"/>
  <c r="W52" i="4" s="1"/>
  <c r="V53" i="4"/>
  <c r="W53" i="4" s="1"/>
  <c r="V54" i="4"/>
  <c r="W54" i="4" s="1"/>
  <c r="V55" i="4"/>
  <c r="W55" i="4" s="1"/>
  <c r="V56" i="4"/>
  <c r="W56" i="4" s="1"/>
  <c r="V57" i="4"/>
  <c r="W57" i="4" s="1"/>
  <c r="V58" i="4"/>
  <c r="W58" i="4" s="1"/>
  <c r="V59" i="4"/>
  <c r="W59" i="4" s="1"/>
  <c r="V60" i="4"/>
  <c r="W60" i="4" s="1"/>
  <c r="V61" i="4"/>
  <c r="W61" i="4" s="1"/>
  <c r="V62" i="4"/>
  <c r="W62" i="4" s="1"/>
  <c r="V63" i="4"/>
  <c r="W63" i="4" s="1"/>
  <c r="V64" i="4"/>
  <c r="W64" i="4" s="1"/>
  <c r="V65" i="4"/>
  <c r="W65" i="4" s="1"/>
  <c r="V66" i="4"/>
  <c r="W66" i="4" s="1"/>
  <c r="V67" i="4"/>
  <c r="W67" i="4" s="1"/>
  <c r="V68" i="4"/>
  <c r="W68" i="4" s="1"/>
  <c r="V69" i="4"/>
  <c r="W69" i="4" s="1"/>
  <c r="V70" i="4"/>
  <c r="W70" i="4" s="1"/>
  <c r="V71" i="4"/>
  <c r="W71" i="4" s="1"/>
  <c r="V72" i="4"/>
  <c r="W72" i="4" s="1"/>
  <c r="V73" i="4"/>
  <c r="W73" i="4" s="1"/>
  <c r="V74" i="4"/>
  <c r="W74" i="4" s="1"/>
  <c r="V75" i="4"/>
  <c r="W75" i="4" s="1"/>
  <c r="V76" i="4"/>
  <c r="W76" i="4" s="1"/>
  <c r="V77" i="4"/>
  <c r="W77" i="4" s="1"/>
  <c r="V78" i="4"/>
  <c r="W78" i="4" s="1"/>
  <c r="V79" i="4"/>
  <c r="W79" i="4" s="1"/>
  <c r="V80" i="4"/>
  <c r="W80" i="4" s="1"/>
  <c r="V81" i="4"/>
  <c r="W81" i="4" s="1"/>
  <c r="V82" i="4"/>
  <c r="W82" i="4" s="1"/>
  <c r="V83" i="4"/>
  <c r="W83" i="4" s="1"/>
  <c r="V84" i="4"/>
  <c r="W84" i="4" s="1"/>
  <c r="V85" i="4"/>
  <c r="W85" i="4" s="1"/>
  <c r="V86" i="4"/>
  <c r="W86" i="4" s="1"/>
  <c r="V87" i="4"/>
  <c r="W87" i="4" s="1"/>
  <c r="V88" i="4"/>
  <c r="W88" i="4" s="1"/>
  <c r="V89" i="4"/>
  <c r="W89" i="4" s="1"/>
  <c r="V90" i="4"/>
  <c r="W90" i="4" s="1"/>
  <c r="V91" i="4"/>
  <c r="W91" i="4" s="1"/>
  <c r="V92" i="4"/>
  <c r="W92" i="4" s="1"/>
  <c r="V93" i="4"/>
  <c r="W93" i="4" s="1"/>
  <c r="V94" i="4"/>
  <c r="W94" i="4" s="1"/>
  <c r="V95" i="4"/>
  <c r="W95" i="4" s="1"/>
  <c r="V96" i="4"/>
  <c r="W96" i="4" s="1"/>
  <c r="V97" i="4"/>
  <c r="W97" i="4" s="1"/>
  <c r="V98" i="4"/>
  <c r="W98" i="4" s="1"/>
  <c r="V99" i="4"/>
  <c r="W99" i="4" s="1"/>
  <c r="V100" i="4"/>
  <c r="W100" i="4" s="1"/>
  <c r="V101" i="4"/>
  <c r="W101" i="4" s="1"/>
  <c r="V102" i="4"/>
  <c r="W102" i="4" s="1"/>
  <c r="V103" i="4"/>
  <c r="W103" i="4" s="1"/>
  <c r="V104" i="4"/>
  <c r="W104" i="4" s="1"/>
  <c r="V105" i="4"/>
  <c r="W105" i="4" s="1"/>
  <c r="V106" i="4"/>
  <c r="W106" i="4" s="1"/>
  <c r="V107" i="4"/>
  <c r="W107" i="4" s="1"/>
  <c r="V108" i="4"/>
  <c r="W108" i="4" s="1"/>
  <c r="V109" i="4"/>
  <c r="W109" i="4" s="1"/>
  <c r="V110" i="4"/>
  <c r="W110" i="4" s="1"/>
  <c r="V111" i="4"/>
  <c r="W111" i="4" s="1"/>
  <c r="V112" i="4"/>
  <c r="W112" i="4" s="1"/>
  <c r="V113" i="4"/>
  <c r="W113" i="4" s="1"/>
  <c r="V114" i="4"/>
  <c r="W114" i="4" s="1"/>
  <c r="V115" i="4"/>
  <c r="W115" i="4" s="1"/>
  <c r="V116" i="4"/>
  <c r="W116" i="4" s="1"/>
  <c r="V117" i="4"/>
  <c r="W117" i="4" s="1"/>
  <c r="V118" i="4"/>
  <c r="W118" i="4" s="1"/>
  <c r="V119" i="4"/>
  <c r="W119" i="4" s="1"/>
  <c r="V120" i="4"/>
  <c r="W120" i="4" s="1"/>
  <c r="V121" i="4"/>
  <c r="W121" i="4" s="1"/>
  <c r="V122" i="4"/>
  <c r="W122" i="4" s="1"/>
  <c r="V123" i="4"/>
  <c r="W123" i="4" s="1"/>
  <c r="V124" i="4"/>
  <c r="W124" i="4" s="1"/>
  <c r="V125" i="4"/>
  <c r="W125" i="4" s="1"/>
  <c r="V126" i="4"/>
  <c r="W126" i="4" s="1"/>
  <c r="V127" i="4"/>
  <c r="W127" i="4" s="1"/>
  <c r="V128" i="4"/>
  <c r="W128" i="4" s="1"/>
  <c r="V129" i="4"/>
  <c r="W129" i="4" s="1"/>
  <c r="V130" i="4"/>
  <c r="W130" i="4" s="1"/>
  <c r="V131" i="4"/>
  <c r="W131" i="4" s="1"/>
  <c r="V132" i="4"/>
  <c r="W132" i="4" s="1"/>
  <c r="V133" i="4"/>
  <c r="W133" i="4" s="1"/>
  <c r="V134" i="4"/>
  <c r="W134" i="4" s="1"/>
  <c r="V135" i="4"/>
  <c r="W135" i="4" s="1"/>
  <c r="V136" i="4"/>
  <c r="W136" i="4" s="1"/>
  <c r="V137" i="4"/>
  <c r="W137" i="4" s="1"/>
  <c r="V138" i="4"/>
  <c r="W138" i="4" s="1"/>
  <c r="V139" i="4"/>
  <c r="W139" i="4" s="1"/>
  <c r="V140" i="4"/>
  <c r="W140" i="4" s="1"/>
  <c r="V141" i="4"/>
  <c r="W141" i="4" s="1"/>
  <c r="V142" i="4"/>
  <c r="W142" i="4" s="1"/>
  <c r="V143" i="4"/>
  <c r="W143" i="4" s="1"/>
  <c r="V144" i="4"/>
  <c r="W144" i="4" s="1"/>
  <c r="V145" i="4"/>
  <c r="W145" i="4" s="1"/>
  <c r="V146" i="4"/>
  <c r="W146" i="4" s="1"/>
  <c r="V147" i="4"/>
  <c r="W147" i="4" s="1"/>
  <c r="V148" i="4"/>
  <c r="W148" i="4" s="1"/>
  <c r="V149" i="4"/>
  <c r="W149" i="4" s="1"/>
  <c r="V150" i="4"/>
  <c r="W150" i="4" s="1"/>
  <c r="V151" i="4"/>
  <c r="W151" i="4" s="1"/>
  <c r="V152" i="4"/>
  <c r="W152" i="4" s="1"/>
  <c r="V153" i="4"/>
  <c r="W153" i="4" s="1"/>
  <c r="V154" i="4"/>
  <c r="W154" i="4" s="1"/>
  <c r="V155" i="4"/>
  <c r="W155" i="4" s="1"/>
  <c r="V156" i="4"/>
  <c r="W156" i="4" s="1"/>
  <c r="V157" i="4"/>
  <c r="W157" i="4" s="1"/>
  <c r="V158" i="4"/>
  <c r="W158" i="4" s="1"/>
  <c r="V159" i="4"/>
  <c r="W159" i="4" s="1"/>
  <c r="V160" i="4"/>
  <c r="W160" i="4" s="1"/>
  <c r="V161" i="4"/>
  <c r="W161" i="4" s="1"/>
  <c r="V162" i="4"/>
  <c r="W162" i="4" s="1"/>
  <c r="V163" i="4"/>
  <c r="W163" i="4" s="1"/>
  <c r="V164" i="4"/>
  <c r="W164" i="4" s="1"/>
  <c r="V165" i="4"/>
  <c r="W165" i="4" s="1"/>
  <c r="V166" i="4"/>
  <c r="W166" i="4" s="1"/>
  <c r="V167" i="4"/>
  <c r="W167" i="4" s="1"/>
  <c r="V168" i="4"/>
  <c r="W168" i="4" s="1"/>
  <c r="V169" i="4"/>
  <c r="W169" i="4" s="1"/>
  <c r="V170" i="4"/>
  <c r="W170" i="4" s="1"/>
  <c r="V171" i="4"/>
  <c r="W171" i="4" s="1"/>
  <c r="V172" i="4"/>
  <c r="W172" i="4" s="1"/>
  <c r="V173" i="4"/>
  <c r="W173" i="4" s="1"/>
  <c r="V174" i="4"/>
  <c r="W174" i="4" s="1"/>
  <c r="V175" i="4"/>
  <c r="W175" i="4" s="1"/>
  <c r="V176" i="4"/>
  <c r="W176" i="4" s="1"/>
  <c r="V177" i="4"/>
  <c r="W177" i="4" s="1"/>
  <c r="V178" i="4"/>
  <c r="W178" i="4" s="1"/>
  <c r="V179" i="4"/>
  <c r="W179" i="4" s="1"/>
  <c r="V180" i="4"/>
  <c r="W180" i="4" s="1"/>
  <c r="V181" i="4"/>
  <c r="W181" i="4" s="1"/>
  <c r="V182" i="4"/>
  <c r="W182" i="4" s="1"/>
  <c r="V183" i="4"/>
  <c r="W183" i="4" s="1"/>
  <c r="V184" i="4"/>
  <c r="W184" i="4" s="1"/>
  <c r="V185" i="4"/>
  <c r="W185" i="4" s="1"/>
  <c r="V186" i="4"/>
  <c r="W186" i="4" s="1"/>
  <c r="V187" i="4"/>
  <c r="W187" i="4" s="1"/>
  <c r="V188" i="4"/>
  <c r="W188" i="4" s="1"/>
  <c r="V189" i="4"/>
  <c r="W189" i="4" s="1"/>
  <c r="V190" i="4"/>
  <c r="W190" i="4" s="1"/>
  <c r="V191" i="4"/>
  <c r="W191" i="4" s="1"/>
  <c r="V192" i="4"/>
  <c r="W192" i="4" s="1"/>
  <c r="V193" i="4"/>
  <c r="W193" i="4" s="1"/>
  <c r="V194" i="4"/>
  <c r="W194" i="4" s="1"/>
  <c r="V195" i="4"/>
  <c r="W195" i="4" s="1"/>
  <c r="V196" i="4"/>
  <c r="W196" i="4" s="1"/>
  <c r="V197" i="4"/>
  <c r="W197" i="4" s="1"/>
  <c r="V198" i="4"/>
  <c r="W198" i="4" s="1"/>
  <c r="V199" i="4"/>
  <c r="W199" i="4" s="1"/>
  <c r="V200" i="4"/>
  <c r="W200" i="4" s="1"/>
  <c r="V201" i="4"/>
  <c r="W201" i="4" s="1"/>
  <c r="V202" i="4"/>
  <c r="W202" i="4" s="1"/>
  <c r="V203" i="4"/>
  <c r="W203" i="4" s="1"/>
  <c r="V204" i="4"/>
  <c r="W204" i="4" s="1"/>
  <c r="V205" i="4"/>
  <c r="W205" i="4" s="1"/>
  <c r="V206" i="4"/>
  <c r="W206" i="4" s="1"/>
  <c r="V207" i="4"/>
  <c r="W207" i="4" s="1"/>
  <c r="V208" i="4"/>
  <c r="W208" i="4" s="1"/>
  <c r="V209" i="4"/>
  <c r="W209" i="4" s="1"/>
  <c r="V210" i="4"/>
  <c r="W210" i="4" s="1"/>
  <c r="V211" i="4"/>
  <c r="W211" i="4" s="1"/>
  <c r="V212" i="4"/>
  <c r="W212" i="4" s="1"/>
  <c r="V213" i="4"/>
  <c r="W213" i="4" s="1"/>
  <c r="V214" i="4"/>
  <c r="W214" i="4" s="1"/>
  <c r="V215" i="4"/>
  <c r="W215" i="4" s="1"/>
  <c r="V216" i="4"/>
  <c r="W216" i="4" s="1"/>
  <c r="V217" i="4"/>
  <c r="W217" i="4" s="1"/>
  <c r="V218" i="4"/>
  <c r="W218" i="4" s="1"/>
  <c r="V219" i="4"/>
  <c r="W219" i="4" s="1"/>
  <c r="V220" i="4"/>
  <c r="W220" i="4" s="1"/>
  <c r="V221" i="4"/>
  <c r="W221" i="4" s="1"/>
  <c r="V222" i="4"/>
  <c r="W222" i="4" s="1"/>
  <c r="V223" i="4"/>
  <c r="W223" i="4" s="1"/>
  <c r="V224" i="4"/>
  <c r="W224" i="4" s="1"/>
  <c r="V225" i="4"/>
  <c r="W225" i="4" s="1"/>
  <c r="V226" i="4"/>
  <c r="W226" i="4" s="1"/>
  <c r="V227" i="4"/>
  <c r="W227" i="4" s="1"/>
  <c r="V228" i="4"/>
  <c r="W228" i="4" s="1"/>
  <c r="V229" i="4"/>
  <c r="W229" i="4" s="1"/>
  <c r="V230" i="4"/>
  <c r="W230" i="4" s="1"/>
  <c r="V231" i="4"/>
  <c r="W231" i="4" s="1"/>
  <c r="V232" i="4"/>
  <c r="W232" i="4" s="1"/>
  <c r="V233" i="4"/>
  <c r="W233" i="4" s="1"/>
  <c r="V234" i="4"/>
  <c r="W234" i="4" s="1"/>
  <c r="V235" i="4"/>
  <c r="W235" i="4" s="1"/>
  <c r="V236" i="4"/>
  <c r="W236" i="4" s="1"/>
  <c r="V237" i="4"/>
  <c r="W237" i="4" s="1"/>
  <c r="V238" i="4"/>
  <c r="W238" i="4" s="1"/>
  <c r="V239" i="4"/>
  <c r="W239" i="4" s="1"/>
  <c r="V240" i="4"/>
  <c r="W240" i="4" s="1"/>
  <c r="V241" i="4"/>
  <c r="W241" i="4" s="1"/>
  <c r="V242" i="4"/>
  <c r="W242" i="4" s="1"/>
  <c r="V243" i="4"/>
  <c r="W243" i="4" s="1"/>
  <c r="V244" i="4"/>
  <c r="W244" i="4" s="1"/>
  <c r="V245" i="4"/>
  <c r="W245" i="4" s="1"/>
  <c r="V246" i="4"/>
  <c r="W246" i="4" s="1"/>
  <c r="V247" i="4"/>
  <c r="W247" i="4" s="1"/>
  <c r="V248" i="4"/>
  <c r="W248" i="4" s="1"/>
  <c r="V249" i="4"/>
  <c r="W249" i="4" s="1"/>
  <c r="V250" i="4"/>
  <c r="W250" i="4" s="1"/>
  <c r="V251" i="4"/>
  <c r="W251" i="4" s="1"/>
  <c r="V252" i="4"/>
  <c r="W252" i="4" s="1"/>
  <c r="V253" i="4"/>
  <c r="W253" i="4" s="1"/>
  <c r="V254" i="4"/>
  <c r="W254" i="4" s="1"/>
  <c r="V255" i="4"/>
  <c r="W255" i="4" s="1"/>
  <c r="V256" i="4"/>
  <c r="W256" i="4" s="1"/>
  <c r="V257" i="4"/>
  <c r="W257" i="4" s="1"/>
  <c r="V258" i="4"/>
  <c r="W258" i="4" s="1"/>
  <c r="V259" i="4"/>
  <c r="W259" i="4" s="1"/>
  <c r="V260" i="4"/>
  <c r="W260" i="4" s="1"/>
  <c r="V261" i="4"/>
  <c r="W261" i="4" s="1"/>
  <c r="V262" i="4"/>
  <c r="W262" i="4" s="1"/>
  <c r="V263" i="4"/>
  <c r="W263" i="4" s="1"/>
  <c r="V264" i="4"/>
  <c r="W264" i="4" s="1"/>
  <c r="V265" i="4"/>
  <c r="W265" i="4" s="1"/>
  <c r="V266" i="4"/>
  <c r="W266" i="4" s="1"/>
  <c r="V267" i="4"/>
  <c r="W267" i="4" s="1"/>
  <c r="V268" i="4"/>
  <c r="W268" i="4" s="1"/>
  <c r="V269" i="4"/>
  <c r="W269" i="4" s="1"/>
  <c r="V270" i="4"/>
  <c r="W270" i="4" s="1"/>
  <c r="V271" i="4"/>
  <c r="W271" i="4" s="1"/>
  <c r="V272" i="4"/>
  <c r="W272" i="4" s="1"/>
  <c r="V273" i="4"/>
  <c r="W273" i="4" s="1"/>
  <c r="V274" i="4"/>
  <c r="W274" i="4" s="1"/>
  <c r="V275" i="4"/>
  <c r="W275" i="4" s="1"/>
  <c r="V276" i="4"/>
  <c r="W276" i="4" s="1"/>
  <c r="V277" i="4"/>
  <c r="W277" i="4" s="1"/>
  <c r="V278" i="4"/>
  <c r="W278" i="4" s="1"/>
  <c r="V279" i="4"/>
  <c r="W279" i="4" s="1"/>
  <c r="V280" i="4"/>
  <c r="W280" i="4" s="1"/>
  <c r="V281" i="4"/>
  <c r="W281" i="4" s="1"/>
  <c r="V282" i="4"/>
  <c r="W282" i="4" s="1"/>
  <c r="V283" i="4"/>
  <c r="W283" i="4" s="1"/>
  <c r="V284" i="4"/>
  <c r="W284" i="4" s="1"/>
  <c r="V285" i="4"/>
  <c r="W285" i="4" s="1"/>
  <c r="V286" i="4"/>
  <c r="W286" i="4" s="1"/>
  <c r="V287" i="4"/>
  <c r="W287" i="4" s="1"/>
  <c r="V288" i="4"/>
  <c r="W288" i="4" s="1"/>
  <c r="V289" i="4"/>
  <c r="W289" i="4" s="1"/>
  <c r="V290" i="4"/>
  <c r="W290" i="4" s="1"/>
  <c r="V291" i="4"/>
  <c r="W291" i="4" s="1"/>
  <c r="V292" i="4"/>
  <c r="W292" i="4" s="1"/>
  <c r="V293" i="4"/>
  <c r="W293" i="4" s="1"/>
  <c r="V294" i="4"/>
  <c r="W294" i="4" s="1"/>
  <c r="V295" i="4"/>
  <c r="W295" i="4" s="1"/>
  <c r="V296" i="4"/>
  <c r="W296" i="4" s="1"/>
  <c r="V297" i="4"/>
  <c r="W297" i="4" s="1"/>
  <c r="V298" i="4"/>
  <c r="W298" i="4" s="1"/>
  <c r="V299" i="4"/>
  <c r="W299" i="4" s="1"/>
  <c r="V300" i="4"/>
  <c r="W300" i="4" s="1"/>
  <c r="V301" i="4"/>
  <c r="W301" i="4" s="1"/>
  <c r="V302" i="4"/>
  <c r="W302" i="4" s="1"/>
  <c r="V303" i="4"/>
  <c r="W303" i="4" s="1"/>
  <c r="V304" i="4"/>
  <c r="W304" i="4" s="1"/>
  <c r="V305" i="4"/>
  <c r="W305" i="4" s="1"/>
  <c r="V306" i="4"/>
  <c r="W306" i="4" s="1"/>
  <c r="V307" i="4"/>
  <c r="W307" i="4" s="1"/>
  <c r="V308" i="4"/>
  <c r="W308" i="4" s="1"/>
  <c r="V309" i="4"/>
  <c r="W309" i="4" s="1"/>
  <c r="V310" i="4"/>
  <c r="W310" i="4" s="1"/>
  <c r="V311" i="4"/>
  <c r="W311" i="4" s="1"/>
  <c r="V312" i="4"/>
  <c r="W312" i="4" s="1"/>
  <c r="V313" i="4"/>
  <c r="W313" i="4" s="1"/>
  <c r="V314" i="4"/>
  <c r="W314" i="4" s="1"/>
  <c r="V315" i="4"/>
  <c r="W315" i="4" s="1"/>
  <c r="V316" i="4"/>
  <c r="W316" i="4" s="1"/>
  <c r="V317" i="4"/>
  <c r="W317" i="4" s="1"/>
  <c r="V318" i="4"/>
  <c r="W318" i="4" s="1"/>
  <c r="V319" i="4"/>
  <c r="W319" i="4" s="1"/>
  <c r="V320" i="4"/>
  <c r="W320" i="4" s="1"/>
  <c r="V321" i="4"/>
  <c r="W321" i="4" s="1"/>
  <c r="V322" i="4"/>
  <c r="W322" i="4" s="1"/>
  <c r="V323" i="4"/>
  <c r="W323" i="4" s="1"/>
  <c r="V324" i="4"/>
  <c r="W324" i="4" s="1"/>
  <c r="V325" i="4"/>
  <c r="W325" i="4" s="1"/>
  <c r="V326" i="4"/>
  <c r="W326" i="4" s="1"/>
  <c r="V327" i="4"/>
  <c r="W327" i="4" s="1"/>
  <c r="V328" i="4"/>
  <c r="W328" i="4" s="1"/>
  <c r="V329" i="4"/>
  <c r="W329" i="4" s="1"/>
  <c r="V330" i="4"/>
  <c r="W330" i="4" s="1"/>
  <c r="V331" i="4"/>
  <c r="W331" i="4" s="1"/>
  <c r="V332" i="4"/>
  <c r="W332" i="4" s="1"/>
  <c r="V333" i="4"/>
  <c r="W333" i="4" s="1"/>
  <c r="V334" i="4"/>
  <c r="W334" i="4" s="1"/>
  <c r="V335" i="4"/>
  <c r="W335" i="4" s="1"/>
  <c r="V336" i="4"/>
  <c r="W336" i="4" s="1"/>
  <c r="V337" i="4"/>
  <c r="W337" i="4" s="1"/>
  <c r="V338" i="4"/>
  <c r="W338" i="4" s="1"/>
  <c r="V339" i="4"/>
  <c r="W339" i="4" s="1"/>
  <c r="V340" i="4"/>
  <c r="W340" i="4" s="1"/>
  <c r="V341" i="4"/>
  <c r="W341" i="4" s="1"/>
  <c r="V342" i="4"/>
  <c r="W342" i="4" s="1"/>
  <c r="V343" i="4"/>
  <c r="W343" i="4" s="1"/>
  <c r="V344" i="4"/>
  <c r="W344" i="4" s="1"/>
  <c r="V345" i="4"/>
  <c r="W345" i="4" s="1"/>
  <c r="V346" i="4"/>
  <c r="W346" i="4" s="1"/>
  <c r="V347" i="4"/>
  <c r="W347" i="4" s="1"/>
  <c r="V348" i="4"/>
  <c r="W348" i="4" s="1"/>
  <c r="V349" i="4"/>
  <c r="W349" i="4" s="1"/>
  <c r="V350" i="4"/>
  <c r="W350" i="4" s="1"/>
  <c r="V351" i="4"/>
  <c r="W351" i="4" s="1"/>
  <c r="V352" i="4"/>
  <c r="W352" i="4" s="1"/>
  <c r="V353" i="4"/>
  <c r="W353" i="4" s="1"/>
  <c r="V354" i="4"/>
  <c r="W354" i="4" s="1"/>
  <c r="V355" i="4"/>
  <c r="W355" i="4" s="1"/>
  <c r="V356" i="4"/>
  <c r="W356" i="4" s="1"/>
  <c r="V357" i="4"/>
  <c r="W357" i="4" s="1"/>
  <c r="V358" i="4"/>
  <c r="W358" i="4" s="1"/>
  <c r="V359" i="4"/>
  <c r="W359" i="4" s="1"/>
  <c r="V360" i="4"/>
  <c r="W360" i="4" s="1"/>
  <c r="V361" i="4"/>
  <c r="W361" i="4" s="1"/>
  <c r="V362" i="4"/>
  <c r="W362" i="4" s="1"/>
  <c r="V363" i="4"/>
  <c r="W363" i="4" s="1"/>
  <c r="V364" i="4"/>
  <c r="W364" i="4" s="1"/>
  <c r="V365" i="4"/>
  <c r="W365" i="4" s="1"/>
  <c r="V366" i="4"/>
  <c r="W366" i="4" s="1"/>
  <c r="Y364" i="4" l="1"/>
  <c r="Y360" i="4"/>
  <c r="Y356" i="4"/>
  <c r="Y352" i="4"/>
  <c r="Y348" i="4"/>
  <c r="Y344" i="4"/>
  <c r="Y340" i="4"/>
  <c r="Y336" i="4"/>
  <c r="Y332" i="4"/>
  <c r="Y328" i="4"/>
  <c r="Y324" i="4"/>
  <c r="Y320" i="4"/>
  <c r="Y316" i="4"/>
  <c r="Y312" i="4"/>
  <c r="Y308" i="4"/>
  <c r="Y304" i="4"/>
  <c r="X300" i="4"/>
  <c r="Y296" i="4"/>
  <c r="Y292" i="4"/>
  <c r="Y288" i="4"/>
  <c r="Y284" i="4"/>
  <c r="Y280" i="4"/>
  <c r="Y276" i="4"/>
  <c r="X272" i="4"/>
  <c r="X268" i="4"/>
  <c r="Y264" i="4"/>
  <c r="Y260" i="4"/>
  <c r="Y256" i="4"/>
  <c r="X256" i="4"/>
  <c r="X252" i="4"/>
  <c r="X248" i="4"/>
  <c r="X244" i="4"/>
  <c r="X240" i="4"/>
  <c r="X236" i="4"/>
  <c r="X232" i="4"/>
  <c r="X228" i="4"/>
  <c r="X224" i="4"/>
  <c r="X220" i="4"/>
  <c r="X216" i="4"/>
  <c r="X212" i="4"/>
  <c r="X208" i="4"/>
  <c r="X204" i="4"/>
  <c r="X200" i="4"/>
  <c r="X196" i="4"/>
  <c r="X192" i="4"/>
  <c r="X188" i="4"/>
  <c r="X184" i="4"/>
  <c r="X180" i="4"/>
  <c r="X176" i="4"/>
  <c r="X172" i="4"/>
  <c r="Y168" i="4"/>
  <c r="X168" i="4"/>
  <c r="Y164" i="4"/>
  <c r="X164" i="4"/>
  <c r="Y160" i="4"/>
  <c r="X156" i="4"/>
  <c r="X152" i="4"/>
  <c r="X148" i="4"/>
  <c r="X144" i="4"/>
  <c r="Y140" i="4"/>
  <c r="Y136" i="4"/>
  <c r="X136" i="4"/>
  <c r="Y132" i="4"/>
  <c r="Y128" i="4"/>
  <c r="X124" i="4"/>
  <c r="Y120" i="4"/>
  <c r="Y116" i="4"/>
  <c r="Y112" i="4"/>
  <c r="Y108" i="4"/>
  <c r="Y104" i="4"/>
  <c r="Y100" i="4"/>
  <c r="Y96" i="4"/>
  <c r="Y92" i="4"/>
  <c r="Y88" i="4"/>
  <c r="Y84" i="4"/>
  <c r="Y80" i="4"/>
  <c r="Y76" i="4"/>
  <c r="Y72" i="4"/>
  <c r="Y68" i="4"/>
  <c r="Y64" i="4"/>
  <c r="Y60" i="4"/>
  <c r="Y56" i="4"/>
  <c r="Y52" i="4"/>
  <c r="Y48" i="4"/>
  <c r="Y44" i="4"/>
  <c r="Y40" i="4"/>
  <c r="Y36" i="4"/>
  <c r="Y32" i="4"/>
  <c r="Y28" i="4"/>
  <c r="Y24" i="4"/>
  <c r="Y20" i="4"/>
  <c r="Y16" i="4"/>
  <c r="Y12" i="4"/>
  <c r="Y8" i="4"/>
  <c r="Y4" i="4"/>
  <c r="Y363" i="4"/>
  <c r="Y359" i="4"/>
  <c r="Y355" i="4"/>
  <c r="Y351" i="4"/>
  <c r="Y347" i="4"/>
  <c r="Y343" i="4"/>
  <c r="Y339" i="4"/>
  <c r="Y335" i="4"/>
  <c r="Y331" i="4"/>
  <c r="Y327" i="4"/>
  <c r="Y323" i="4"/>
  <c r="Y319" i="4"/>
  <c r="Y315" i="4"/>
  <c r="Y311" i="4"/>
  <c r="Y307" i="4"/>
  <c r="Y303" i="4"/>
  <c r="Y299" i="4"/>
  <c r="Y295" i="4"/>
  <c r="Y291" i="4"/>
  <c r="Y287" i="4"/>
  <c r="Y283" i="4"/>
  <c r="X279" i="4"/>
  <c r="Y279" i="4"/>
  <c r="Y275" i="4"/>
  <c r="X275" i="4"/>
  <c r="X271" i="4"/>
  <c r="Y271" i="4"/>
  <c r="Y267" i="4"/>
  <c r="X267" i="4"/>
  <c r="X263" i="4"/>
  <c r="Y263" i="4"/>
  <c r="Y259" i="4"/>
  <c r="X255" i="4"/>
  <c r="Y255" i="4"/>
  <c r="X251" i="4"/>
  <c r="X247" i="4"/>
  <c r="X243" i="4"/>
  <c r="X239" i="4"/>
  <c r="X235" i="4"/>
  <c r="X231" i="4"/>
  <c r="X227" i="4"/>
  <c r="X223" i="4"/>
  <c r="X219" i="4"/>
  <c r="X215" i="4"/>
  <c r="X211" i="4"/>
  <c r="X207" i="4"/>
  <c r="X203" i="4"/>
  <c r="X199" i="4"/>
  <c r="X195" i="4"/>
  <c r="X191" i="4"/>
  <c r="X187" i="4"/>
  <c r="X183" i="4"/>
  <c r="Y183" i="4"/>
  <c r="X179" i="4"/>
  <c r="X175" i="4"/>
  <c r="X171" i="4"/>
  <c r="X167" i="4"/>
  <c r="Y167" i="4"/>
  <c r="X163" i="4"/>
  <c r="X159" i="4"/>
  <c r="Y159" i="4"/>
  <c r="X155" i="4"/>
  <c r="X151" i="4"/>
  <c r="X147" i="4"/>
  <c r="X143" i="4"/>
  <c r="X139" i="4"/>
  <c r="Y139" i="4"/>
  <c r="X135" i="4"/>
  <c r="Y135" i="4"/>
  <c r="Y131" i="4"/>
  <c r="X127" i="4"/>
  <c r="X123" i="4"/>
  <c r="X119" i="4"/>
  <c r="Y115" i="4"/>
  <c r="Y111" i="4"/>
  <c r="Y107" i="4"/>
  <c r="Y103" i="4"/>
  <c r="Y99" i="4"/>
  <c r="Y95" i="4"/>
  <c r="Y91" i="4"/>
  <c r="Y87" i="4"/>
  <c r="Y83" i="4"/>
  <c r="Y79" i="4"/>
  <c r="Y75" i="4"/>
  <c r="Y71" i="4"/>
  <c r="Y67" i="4"/>
  <c r="Y63" i="4"/>
  <c r="Y59" i="4"/>
  <c r="Y55" i="4"/>
  <c r="Y51" i="4"/>
  <c r="Y47" i="4"/>
  <c r="Y43" i="4"/>
  <c r="Y39" i="4"/>
  <c r="Y35" i="4"/>
  <c r="Y31" i="4"/>
  <c r="Y27" i="4"/>
  <c r="Y23" i="4"/>
  <c r="Y19" i="4"/>
  <c r="Y15" i="4"/>
  <c r="Y11" i="4"/>
  <c r="Y7" i="4"/>
  <c r="Y3" i="4"/>
  <c r="Y366" i="4"/>
  <c r="Y362" i="4"/>
  <c r="Y358" i="4"/>
  <c r="Y354" i="4"/>
  <c r="Y350" i="4"/>
  <c r="Y346" i="4"/>
  <c r="Y342" i="4"/>
  <c r="Y338" i="4"/>
  <c r="Y334" i="4"/>
  <c r="Y330" i="4"/>
  <c r="Y326" i="4"/>
  <c r="Y322" i="4"/>
  <c r="Y318" i="4"/>
  <c r="Y314" i="4"/>
  <c r="Y310" i="4"/>
  <c r="Y306" i="4"/>
  <c r="Y302" i="4"/>
  <c r="Y298" i="4"/>
  <c r="Y294" i="4"/>
  <c r="Y290" i="4"/>
  <c r="Y286" i="4"/>
  <c r="Y282" i="4"/>
  <c r="Y278" i="4"/>
  <c r="X274" i="4"/>
  <c r="Y270" i="4"/>
  <c r="X270" i="4"/>
  <c r="X266" i="4"/>
  <c r="Y262" i="4"/>
  <c r="Y258" i="4"/>
  <c r="X258" i="4"/>
  <c r="Y254" i="4"/>
  <c r="X250" i="4"/>
  <c r="X246" i="4"/>
  <c r="X242" i="4"/>
  <c r="X238" i="4"/>
  <c r="X234" i="4"/>
  <c r="X230" i="4"/>
  <c r="X226" i="4"/>
  <c r="X222" i="4"/>
  <c r="X218" i="4"/>
  <c r="X214" i="4"/>
  <c r="X210" i="4"/>
  <c r="X206" i="4"/>
  <c r="X202" i="4"/>
  <c r="X198" i="4"/>
  <c r="X194" i="4"/>
  <c r="X190" i="4"/>
  <c r="X186" i="4"/>
  <c r="X182" i="4"/>
  <c r="X178" i="4"/>
  <c r="X174" i="4"/>
  <c r="X170" i="4"/>
  <c r="X166" i="4"/>
  <c r="Y162" i="4"/>
  <c r="X162" i="4"/>
  <c r="Y158" i="4"/>
  <c r="X158" i="4"/>
  <c r="X154" i="4"/>
  <c r="X150" i="4"/>
  <c r="X146" i="4"/>
  <c r="X142" i="4"/>
  <c r="Y138" i="4"/>
  <c r="X138" i="4"/>
  <c r="Y134" i="4"/>
  <c r="Y130" i="4"/>
  <c r="X126" i="4"/>
  <c r="X122" i="4"/>
  <c r="X118" i="4"/>
  <c r="Y114" i="4"/>
  <c r="Y110" i="4"/>
  <c r="Y106" i="4"/>
  <c r="Y102" i="4"/>
  <c r="X102" i="4"/>
  <c r="Y98" i="4"/>
  <c r="Y94" i="4"/>
  <c r="Y90" i="4"/>
  <c r="Y86" i="4"/>
  <c r="Y82" i="4"/>
  <c r="Y78" i="4"/>
  <c r="Y74" i="4"/>
  <c r="Y70" i="4"/>
  <c r="Y66" i="4"/>
  <c r="Y62" i="4"/>
  <c r="Y58" i="4"/>
  <c r="Y54" i="4"/>
  <c r="Y50" i="4"/>
  <c r="Y46" i="4"/>
  <c r="Y42" i="4"/>
  <c r="Y38" i="4"/>
  <c r="Y34" i="4"/>
  <c r="Y30" i="4"/>
  <c r="Y26" i="4"/>
  <c r="Y22" i="4"/>
  <c r="Y18" i="4"/>
  <c r="Y14" i="4"/>
  <c r="Y10" i="4"/>
  <c r="Y6" i="4"/>
  <c r="Y2" i="4"/>
  <c r="Y365" i="4"/>
  <c r="Y361" i="4"/>
  <c r="Y357" i="4"/>
  <c r="Y353" i="4"/>
  <c r="Y349" i="4"/>
  <c r="Y345" i="4"/>
  <c r="Y341" i="4"/>
  <c r="Y337" i="4"/>
  <c r="Y333" i="4"/>
  <c r="Y329" i="4"/>
  <c r="Y325" i="4"/>
  <c r="Y321" i="4"/>
  <c r="Y317" i="4"/>
  <c r="Y313" i="4"/>
  <c r="Y309" i="4"/>
  <c r="Y305" i="4"/>
  <c r="X301" i="4"/>
  <c r="Y297" i="4"/>
  <c r="Y293" i="4"/>
  <c r="Y289" i="4"/>
  <c r="Y285" i="4"/>
  <c r="Y281" i="4"/>
  <c r="Y277" i="4"/>
  <c r="X273" i="4"/>
  <c r="X269" i="4"/>
  <c r="Y265" i="4"/>
  <c r="Y261" i="4"/>
  <c r="Y257" i="4"/>
  <c r="X257" i="4"/>
  <c r="Y253" i="4"/>
  <c r="X253" i="4"/>
  <c r="X249" i="4"/>
  <c r="X245" i="4"/>
  <c r="X241" i="4"/>
  <c r="X237" i="4"/>
  <c r="X233" i="4"/>
  <c r="X229" i="4"/>
  <c r="X225" i="4"/>
  <c r="X221" i="4"/>
  <c r="X217" i="4"/>
  <c r="X213" i="4"/>
  <c r="X209" i="4"/>
  <c r="X205" i="4"/>
  <c r="X201" i="4"/>
  <c r="X197" i="4"/>
  <c r="X193" i="4"/>
  <c r="X189" i="4"/>
  <c r="X185" i="4"/>
  <c r="X181" i="4"/>
  <c r="X177" i="4"/>
  <c r="X173" i="4"/>
  <c r="X169" i="4"/>
  <c r="X165" i="4"/>
  <c r="Y161" i="4"/>
  <c r="X157" i="4"/>
  <c r="X153" i="4"/>
  <c r="X149" i="4"/>
  <c r="X145" i="4"/>
  <c r="X141" i="4"/>
  <c r="Y137" i="4"/>
  <c r="Y133" i="4"/>
  <c r="Y129" i="4"/>
  <c r="Y125" i="4"/>
  <c r="X125" i="4"/>
  <c r="Y121" i="4"/>
  <c r="Y117" i="4"/>
  <c r="X117" i="4"/>
  <c r="Y113" i="4"/>
  <c r="Y109" i="4"/>
  <c r="Y105" i="4"/>
  <c r="Y101" i="4"/>
  <c r="Y97" i="4"/>
  <c r="Y93" i="4"/>
  <c r="Y89" i="4"/>
  <c r="Y85" i="4"/>
  <c r="Y81" i="4"/>
  <c r="Y77" i="4"/>
  <c r="Y73" i="4"/>
  <c r="Y69" i="4"/>
  <c r="Y65" i="4"/>
  <c r="Y61" i="4"/>
  <c r="Y57" i="4"/>
  <c r="Y53" i="4"/>
  <c r="Y49" i="4"/>
  <c r="Y45" i="4"/>
  <c r="Y41" i="4"/>
  <c r="Y37" i="4"/>
  <c r="Y33" i="4"/>
  <c r="Y29" i="4"/>
  <c r="Y25" i="4"/>
  <c r="Y21" i="4"/>
  <c r="Y17" i="4"/>
  <c r="Y13" i="4"/>
  <c r="Y9" i="4"/>
  <c r="Y5" i="4"/>
  <c r="U37" i="6"/>
  <c r="U33" i="6"/>
  <c r="U29" i="6"/>
  <c r="U25" i="6"/>
  <c r="U21" i="6"/>
  <c r="U17" i="6"/>
  <c r="U13" i="6"/>
  <c r="U9" i="6"/>
  <c r="U5" i="6"/>
  <c r="U40" i="6"/>
  <c r="U36" i="6"/>
  <c r="U32" i="6"/>
  <c r="U28" i="6"/>
  <c r="U24" i="6"/>
  <c r="U20" i="6"/>
  <c r="U16" i="6"/>
  <c r="U12" i="6"/>
  <c r="U8" i="6"/>
  <c r="U4" i="6"/>
  <c r="U39" i="6"/>
  <c r="U35" i="6"/>
  <c r="U31" i="6"/>
  <c r="U27" i="6"/>
  <c r="U23" i="6"/>
  <c r="U19" i="6"/>
  <c r="U15" i="6"/>
  <c r="U11" i="6"/>
  <c r="U7" i="6"/>
  <c r="U3" i="6"/>
  <c r="U38" i="6"/>
  <c r="U34" i="6"/>
  <c r="U30" i="6"/>
  <c r="U26" i="6"/>
  <c r="U22" i="6"/>
  <c r="U18" i="6"/>
  <c r="U14" i="6"/>
  <c r="U10" i="6"/>
  <c r="U6" i="6"/>
  <c r="U2" i="6"/>
  <c r="M8" i="2" l="1"/>
  <c r="M3" i="2" l="1"/>
  <c r="M4" i="2"/>
  <c r="M5" i="2"/>
  <c r="M6" i="2"/>
  <c r="M7" i="2"/>
  <c r="M9" i="2"/>
  <c r="M10" i="2"/>
  <c r="M11" i="2"/>
  <c r="M12" i="2"/>
  <c r="M13" i="2"/>
  <c r="M14" i="2"/>
  <c r="M15" i="2"/>
  <c r="M16" i="2"/>
  <c r="M17" i="2"/>
  <c r="M18" i="2"/>
  <c r="M19" i="2"/>
  <c r="M20" i="2"/>
  <c r="M21" i="2"/>
  <c r="M22" i="2"/>
  <c r="M23" i="2"/>
  <c r="M24" i="2"/>
  <c r="M25" i="2"/>
  <c r="M26" i="2"/>
  <c r="M27" i="2"/>
  <c r="C339" i="3" l="1"/>
  <c r="C340" i="3"/>
  <c r="C341" i="3"/>
  <c r="C342" i="3"/>
  <c r="C343" i="3"/>
  <c r="C345" i="3"/>
  <c r="C347" i="3"/>
  <c r="C348" i="3"/>
  <c r="C349" i="3"/>
  <c r="C350" i="3"/>
  <c r="C351" i="3"/>
  <c r="C352" i="3"/>
  <c r="C353" i="3"/>
  <c r="C354" i="3"/>
  <c r="C355" i="3"/>
  <c r="C356" i="3"/>
  <c r="C357" i="3"/>
  <c r="C358" i="3"/>
  <c r="C338" i="3"/>
  <c r="M28" i="2" l="1"/>
  <c r="M29" i="2"/>
  <c r="M30" i="2"/>
  <c r="M31" i="2"/>
  <c r="M32" i="2"/>
  <c r="M33" i="2"/>
  <c r="M34" i="2"/>
  <c r="M35" i="2"/>
  <c r="M36" i="2"/>
  <c r="M37" i="2"/>
  <c r="M38" i="2"/>
  <c r="M39" i="2"/>
  <c r="M40" i="2"/>
  <c r="F322" i="3"/>
  <c r="H326" i="3"/>
  <c r="AC9" i="2" l="1"/>
  <c r="AC10" i="2"/>
  <c r="AC11" i="2"/>
  <c r="AC8" i="2"/>
  <c r="E326" i="3" l="1"/>
  <c r="E325" i="3"/>
  <c r="E324" i="3"/>
  <c r="Z323" i="3"/>
  <c r="AR308" i="3"/>
  <c r="AQ308" i="3"/>
  <c r="AR307" i="3"/>
  <c r="AQ307" i="3"/>
  <c r="AR306" i="3"/>
  <c r="AQ306" i="3"/>
  <c r="AR305" i="3"/>
  <c r="AQ305" i="3"/>
  <c r="AR304" i="3"/>
  <c r="AQ304" i="3"/>
  <c r="AR303" i="3"/>
  <c r="AQ303" i="3"/>
  <c r="AR302" i="3"/>
  <c r="AQ302" i="3"/>
  <c r="AR301" i="3"/>
  <c r="AQ301" i="3"/>
  <c r="AR300" i="3"/>
  <c r="AQ300" i="3"/>
  <c r="AR299" i="3"/>
  <c r="AQ299" i="3"/>
  <c r="AR298" i="3"/>
  <c r="AQ298" i="3"/>
  <c r="AR297" i="3"/>
  <c r="AQ297" i="3"/>
  <c r="AR296" i="3"/>
  <c r="AQ296" i="3"/>
  <c r="AR295" i="3"/>
  <c r="AQ295" i="3"/>
  <c r="AR294" i="3"/>
  <c r="AQ294" i="3"/>
  <c r="AR293" i="3"/>
  <c r="AQ293" i="3"/>
  <c r="AR290" i="3"/>
  <c r="AQ290" i="3"/>
  <c r="AR289" i="3"/>
  <c r="AQ289" i="3"/>
  <c r="AR288" i="3"/>
  <c r="AQ288" i="3"/>
  <c r="AR287" i="3"/>
  <c r="AQ287" i="3"/>
  <c r="AR286" i="3"/>
  <c r="AQ286" i="3"/>
  <c r="AR285" i="3"/>
  <c r="AQ285" i="3"/>
  <c r="AR284" i="3"/>
  <c r="AQ284" i="3"/>
  <c r="AR283" i="3"/>
  <c r="AQ283" i="3"/>
  <c r="AR282" i="3"/>
  <c r="AQ282" i="3"/>
  <c r="AR281" i="3"/>
  <c r="AQ281" i="3"/>
  <c r="AU280" i="3"/>
  <c r="AR280" i="3"/>
  <c r="AQ280" i="3"/>
  <c r="AR279" i="3"/>
  <c r="AQ279" i="3"/>
  <c r="AU278" i="3"/>
  <c r="AR278" i="3"/>
  <c r="AQ278" i="3"/>
  <c r="AR277" i="3"/>
  <c r="AQ277" i="3"/>
  <c r="AU276" i="3"/>
  <c r="AR276" i="3"/>
  <c r="AQ276" i="3"/>
  <c r="AR275" i="3"/>
  <c r="AQ275" i="3"/>
  <c r="AR274" i="3"/>
  <c r="AQ274" i="3"/>
  <c r="AR273" i="3"/>
  <c r="AQ273" i="3"/>
  <c r="AU272" i="3"/>
  <c r="AR272" i="3"/>
  <c r="AQ272" i="3"/>
  <c r="AR271" i="3"/>
  <c r="AQ271" i="3"/>
  <c r="AR270" i="3"/>
  <c r="AQ270" i="3"/>
  <c r="AR269" i="3"/>
  <c r="AQ269" i="3"/>
  <c r="AR268" i="3"/>
  <c r="AQ268" i="3"/>
  <c r="AR267" i="3"/>
  <c r="AQ267" i="3"/>
  <c r="AU266" i="3"/>
  <c r="AR266" i="3"/>
  <c r="AQ266" i="3"/>
  <c r="AR265" i="3"/>
  <c r="AQ265" i="3"/>
  <c r="AU264" i="3"/>
  <c r="AR264" i="3"/>
  <c r="AQ264" i="3"/>
  <c r="AR263" i="3"/>
  <c r="AQ263" i="3"/>
  <c r="AR262" i="3"/>
  <c r="AQ262" i="3"/>
  <c r="AR261" i="3"/>
  <c r="AQ261" i="3"/>
  <c r="AR260" i="3"/>
  <c r="AQ260" i="3"/>
  <c r="AR259" i="3"/>
  <c r="AQ259" i="3"/>
  <c r="AR255" i="3"/>
  <c r="AQ255" i="3"/>
  <c r="AR254" i="3"/>
  <c r="AQ254" i="3"/>
  <c r="AR253" i="3"/>
  <c r="AQ253" i="3"/>
  <c r="AR252" i="3"/>
  <c r="AQ252" i="3"/>
  <c r="AR251" i="3"/>
  <c r="AQ251" i="3"/>
  <c r="AR250" i="3"/>
  <c r="AQ250" i="3"/>
  <c r="AR249" i="3"/>
  <c r="AQ249" i="3"/>
  <c r="AR248" i="3"/>
  <c r="AQ248" i="3"/>
  <c r="AR247" i="3"/>
  <c r="AQ247" i="3"/>
  <c r="AR246" i="3"/>
  <c r="AQ246" i="3"/>
  <c r="AR245" i="3"/>
  <c r="AQ245" i="3"/>
  <c r="AR244" i="3"/>
  <c r="AQ244" i="3"/>
  <c r="AR243" i="3"/>
  <c r="AQ243" i="3"/>
  <c r="AR239" i="3"/>
  <c r="AQ239" i="3"/>
  <c r="AR238" i="3"/>
  <c r="AQ238" i="3"/>
  <c r="AR237" i="3"/>
  <c r="AQ237" i="3"/>
  <c r="AR236" i="3"/>
  <c r="AQ236" i="3"/>
  <c r="AR235" i="3"/>
  <c r="AQ235" i="3"/>
  <c r="AR234" i="3"/>
  <c r="AQ234" i="3"/>
  <c r="AR233" i="3"/>
  <c r="AQ233" i="3"/>
  <c r="AR232" i="3"/>
  <c r="AQ232" i="3"/>
  <c r="AR231" i="3"/>
  <c r="AQ231" i="3"/>
  <c r="AR230" i="3"/>
  <c r="AQ230" i="3"/>
  <c r="AR229" i="3"/>
  <c r="AQ229" i="3"/>
  <c r="AR228" i="3"/>
  <c r="AQ228" i="3"/>
  <c r="AR227" i="3"/>
  <c r="AQ227" i="3"/>
  <c r="AR226" i="3"/>
  <c r="AQ226" i="3"/>
  <c r="AR225" i="3"/>
  <c r="AQ225" i="3"/>
  <c r="AR224" i="3"/>
  <c r="AQ224" i="3"/>
  <c r="AR223" i="3"/>
  <c r="AQ223" i="3"/>
  <c r="AR222" i="3"/>
  <c r="AQ222" i="3"/>
  <c r="AR221" i="3"/>
  <c r="AQ221" i="3"/>
  <c r="AR220" i="3"/>
  <c r="AQ220" i="3"/>
  <c r="AR219" i="3"/>
  <c r="AQ219" i="3"/>
  <c r="AR218" i="3"/>
  <c r="AQ218" i="3"/>
  <c r="AR217" i="3"/>
  <c r="AQ217" i="3"/>
  <c r="AR216" i="3"/>
  <c r="AQ216" i="3"/>
  <c r="AR215" i="3"/>
  <c r="AQ215" i="3"/>
  <c r="AR214" i="3"/>
  <c r="AQ214" i="3"/>
  <c r="AR213" i="3"/>
  <c r="AQ213" i="3"/>
  <c r="AR212" i="3"/>
  <c r="AQ212" i="3"/>
  <c r="AR211" i="3"/>
  <c r="AQ211" i="3"/>
  <c r="AR210" i="3"/>
  <c r="AQ210" i="3"/>
  <c r="AR209" i="3"/>
  <c r="AQ209" i="3"/>
  <c r="AR208" i="3"/>
  <c r="AQ208" i="3"/>
  <c r="AR207" i="3"/>
  <c r="AQ207" i="3"/>
  <c r="AR206" i="3"/>
  <c r="AQ206" i="3"/>
  <c r="AR205" i="3"/>
  <c r="AQ205" i="3"/>
  <c r="AR204" i="3"/>
  <c r="AQ204" i="3"/>
  <c r="AR203" i="3"/>
  <c r="AQ203" i="3"/>
  <c r="AR202" i="3"/>
  <c r="AQ202" i="3"/>
  <c r="AR201" i="3"/>
  <c r="AQ201" i="3"/>
  <c r="AR200" i="3"/>
  <c r="AQ200" i="3"/>
  <c r="AR199" i="3"/>
  <c r="AQ199" i="3"/>
  <c r="AR198" i="3"/>
  <c r="AQ198" i="3"/>
  <c r="AR197" i="3"/>
  <c r="AQ197" i="3"/>
  <c r="AR196" i="3"/>
  <c r="AQ196" i="3"/>
  <c r="AR195" i="3"/>
  <c r="AQ195" i="3"/>
  <c r="AR194" i="3"/>
  <c r="AQ194" i="3"/>
  <c r="AR193" i="3"/>
  <c r="AQ193" i="3"/>
  <c r="AR192" i="3"/>
  <c r="AQ192" i="3"/>
  <c r="AR191" i="3"/>
  <c r="AQ191" i="3"/>
  <c r="AR190" i="3"/>
  <c r="AQ190" i="3"/>
  <c r="AR189" i="3"/>
  <c r="AQ189" i="3"/>
  <c r="AR188" i="3"/>
  <c r="AQ188" i="3"/>
  <c r="AR187" i="3"/>
  <c r="AQ187" i="3"/>
  <c r="AR186" i="3"/>
  <c r="AQ186" i="3"/>
  <c r="AR185" i="3"/>
  <c r="AQ185" i="3"/>
  <c r="AR184" i="3"/>
  <c r="AQ184" i="3"/>
  <c r="AR183" i="3"/>
  <c r="AQ183" i="3"/>
  <c r="AR182" i="3"/>
  <c r="AQ182" i="3"/>
  <c r="AU181" i="3"/>
  <c r="AR181" i="3"/>
  <c r="AQ181" i="3"/>
  <c r="AU180" i="3"/>
  <c r="AR180" i="3"/>
  <c r="AQ180" i="3"/>
  <c r="AR179" i="3"/>
  <c r="AQ179" i="3"/>
  <c r="AR178" i="3"/>
  <c r="AQ178" i="3"/>
  <c r="AR177" i="3"/>
  <c r="AQ177" i="3"/>
  <c r="AR176" i="3"/>
  <c r="AQ176" i="3"/>
  <c r="AR172" i="3"/>
  <c r="AQ172" i="3"/>
  <c r="AR171" i="3"/>
  <c r="AQ171" i="3"/>
  <c r="AR170" i="3"/>
  <c r="AQ170" i="3"/>
  <c r="AR158" i="3"/>
  <c r="AQ158" i="3"/>
  <c r="AR157" i="3"/>
  <c r="AQ157" i="3"/>
  <c r="AR156" i="3"/>
  <c r="AQ156" i="3"/>
  <c r="AR155" i="3"/>
  <c r="AQ155" i="3"/>
  <c r="AR154" i="3"/>
  <c r="AQ154" i="3"/>
  <c r="AR153" i="3"/>
  <c r="AQ153" i="3"/>
  <c r="AR152" i="3"/>
  <c r="AQ152" i="3"/>
  <c r="AR151" i="3"/>
  <c r="AQ151" i="3"/>
  <c r="AR89" i="3"/>
  <c r="AQ89" i="3"/>
  <c r="AR88" i="3"/>
  <c r="AQ88" i="3"/>
  <c r="AR87" i="3"/>
  <c r="AQ87" i="3"/>
  <c r="AR86" i="3"/>
  <c r="AQ86" i="3"/>
  <c r="AR85" i="3"/>
  <c r="AQ85" i="3"/>
  <c r="AR84" i="3"/>
  <c r="AQ84" i="3"/>
  <c r="AR83" i="3"/>
  <c r="AQ83" i="3"/>
  <c r="AR82" i="3"/>
  <c r="AQ82" i="3"/>
  <c r="AR81" i="3"/>
  <c r="AQ81" i="3"/>
  <c r="AR71" i="3"/>
  <c r="AQ71" i="3"/>
  <c r="AR70" i="3"/>
  <c r="AQ70" i="3"/>
  <c r="AR69" i="3"/>
  <c r="AQ69" i="3"/>
  <c r="AR68" i="3"/>
  <c r="AQ68" i="3"/>
  <c r="AR67" i="3"/>
  <c r="AQ67" i="3"/>
  <c r="AR66" i="3"/>
  <c r="AQ66" i="3"/>
  <c r="AR65" i="3"/>
  <c r="AQ65" i="3"/>
  <c r="AR64" i="3"/>
  <c r="AQ64" i="3"/>
  <c r="AR63" i="3"/>
  <c r="AQ63" i="3"/>
  <c r="AR62" i="3"/>
  <c r="AQ62" i="3"/>
  <c r="AR61" i="3"/>
  <c r="AQ61" i="3"/>
  <c r="AR45" i="3"/>
  <c r="AQ45" i="3"/>
  <c r="AR44" i="3"/>
  <c r="AQ44" i="3"/>
  <c r="AR43" i="3"/>
  <c r="AQ43" i="3"/>
  <c r="AR42" i="3"/>
  <c r="AQ42" i="3"/>
  <c r="AR41" i="3"/>
  <c r="AQ41" i="3"/>
  <c r="AR40" i="3"/>
  <c r="AQ40" i="3"/>
  <c r="AR39" i="3"/>
  <c r="AQ39" i="3"/>
  <c r="AR38" i="3"/>
  <c r="AQ38" i="3"/>
  <c r="AR37" i="3"/>
  <c r="AQ37" i="3"/>
  <c r="M324" i="3"/>
  <c r="J323" i="3"/>
  <c r="F324" i="3"/>
  <c r="K325" i="3"/>
  <c r="O324" i="3"/>
  <c r="M325" i="3"/>
  <c r="M323" i="3"/>
  <c r="O325" i="3"/>
  <c r="K323" i="3"/>
  <c r="O323" i="3"/>
  <c r="F326" i="3"/>
  <c r="K324" i="3"/>
  <c r="F323" i="3"/>
  <c r="N323" i="3"/>
  <c r="N324" i="3"/>
  <c r="F325" i="3"/>
  <c r="I324" i="3"/>
  <c r="J324" i="3"/>
  <c r="I325" i="3"/>
  <c r="I323" i="3"/>
  <c r="AK21" i="2" l="1"/>
  <c r="AJ21" i="2"/>
  <c r="AI21" i="2"/>
  <c r="AC12" i="2"/>
  <c r="AI10" i="2"/>
  <c r="AI9" i="2"/>
  <c r="AH10" i="2"/>
  <c r="AH9" i="2"/>
  <c r="AH11" i="2"/>
  <c r="Y4" i="2"/>
  <c r="AA4" i="2"/>
  <c r="Q323" i="3"/>
  <c r="S325" i="3"/>
  <c r="S324" i="3"/>
  <c r="S323" i="3"/>
  <c r="P325" i="3"/>
  <c r="AF11" i="2" s="1"/>
  <c r="S326" i="3"/>
  <c r="P323" i="3"/>
  <c r="AF9" i="2" s="1"/>
  <c r="R324" i="3"/>
  <c r="AG10" i="2" s="1"/>
  <c r="R323" i="3"/>
  <c r="AG9" i="2" s="1"/>
  <c r="P324" i="3"/>
  <c r="AF10" i="2" s="1"/>
  <c r="R325" i="3"/>
  <c r="AG11" i="2" s="1"/>
  <c r="X328" i="3"/>
  <c r="I321" i="3"/>
  <c r="P321" i="3"/>
  <c r="M321" i="3"/>
  <c r="Q324" i="3"/>
  <c r="O326" i="3"/>
  <c r="M326" i="3"/>
  <c r="K326" i="3"/>
  <c r="I326" i="3"/>
  <c r="N18" i="2" l="1"/>
  <c r="O17" i="2"/>
  <c r="O18" i="2"/>
  <c r="N17" i="2"/>
  <c r="O22" i="2"/>
  <c r="O26" i="2"/>
  <c r="O30" i="2"/>
  <c r="O34" i="2"/>
  <c r="O38" i="2"/>
  <c r="O24" i="2"/>
  <c r="O32" i="2"/>
  <c r="O40" i="2"/>
  <c r="O25" i="2"/>
  <c r="O29" i="2"/>
  <c r="O37" i="2"/>
  <c r="O23" i="2"/>
  <c r="O27" i="2"/>
  <c r="O31" i="2"/>
  <c r="O35" i="2"/>
  <c r="O39" i="2"/>
  <c r="O20" i="2"/>
  <c r="O28" i="2"/>
  <c r="O36" i="2"/>
  <c r="O21" i="2"/>
  <c r="O33" i="2"/>
  <c r="O19" i="2"/>
  <c r="N24" i="2"/>
  <c r="N19" i="2"/>
  <c r="N20" i="2"/>
  <c r="N28" i="2"/>
  <c r="N32" i="2"/>
  <c r="N36" i="2"/>
  <c r="N40" i="2"/>
  <c r="N21" i="2"/>
  <c r="N25" i="2"/>
  <c r="N29" i="2"/>
  <c r="N33" i="2"/>
  <c r="N37" i="2"/>
  <c r="N22" i="2"/>
  <c r="N26" i="2"/>
  <c r="N30" i="2"/>
  <c r="N34" i="2"/>
  <c r="N38" i="2"/>
  <c r="N23" i="2"/>
  <c r="N27" i="2"/>
  <c r="N31" i="2"/>
  <c r="N35" i="2"/>
  <c r="N39" i="2"/>
  <c r="AH12" i="2"/>
  <c r="Y21" i="2"/>
  <c r="R326" i="3"/>
  <c r="AG12" i="2" s="1"/>
  <c r="P326" i="3"/>
  <c r="Z328" i="3"/>
  <c r="X327" i="3"/>
  <c r="Z327" i="3" s="1"/>
  <c r="X326" i="3"/>
  <c r="Z326" i="3" s="1"/>
  <c r="X325" i="3"/>
  <c r="Z325" i="3" s="1"/>
  <c r="X324" i="3"/>
  <c r="X329" i="3"/>
  <c r="Z329" i="3" s="1"/>
  <c r="O16" i="2" l="1"/>
  <c r="O13" i="2"/>
  <c r="O12" i="2"/>
  <c r="O11" i="2"/>
  <c r="O14" i="2"/>
  <c r="O9" i="2"/>
  <c r="O8" i="2"/>
  <c r="O7" i="2"/>
  <c r="O10" i="2"/>
  <c r="O5" i="2"/>
  <c r="O4" i="2"/>
  <c r="O3" i="2"/>
  <c r="O6" i="2"/>
  <c r="O15" i="2"/>
  <c r="O2" i="2"/>
  <c r="AF12" i="2"/>
  <c r="N6" i="2" s="1"/>
  <c r="X332" i="3"/>
  <c r="X331" i="3"/>
  <c r="Z324" i="3"/>
  <c r="N16" i="2" l="1"/>
  <c r="N4" i="2"/>
  <c r="N7" i="2"/>
  <c r="N8" i="2"/>
  <c r="N14" i="2"/>
  <c r="N5" i="2"/>
  <c r="N2" i="2"/>
  <c r="N15" i="2"/>
  <c r="N12" i="2"/>
  <c r="N3" i="2"/>
  <c r="N9" i="2"/>
  <c r="N10" i="2"/>
  <c r="N11" i="2"/>
  <c r="N13" i="2"/>
  <c r="L325" i="3"/>
  <c r="L323" i="3"/>
  <c r="L324" i="3"/>
  <c r="L326" i="3"/>
  <c r="L2" i="2" l="1"/>
  <c r="M2" i="2" s="1"/>
  <c r="AA14" i="6" l="1"/>
  <c r="AA37" i="6"/>
  <c r="AA33" i="6"/>
  <c r="AA29" i="6"/>
  <c r="AA25" i="6"/>
  <c r="AA21" i="6"/>
  <c r="AA17" i="6"/>
  <c r="AA13" i="6"/>
  <c r="AA36" i="6"/>
  <c r="AA32" i="6"/>
  <c r="AA28" i="6"/>
  <c r="AA24" i="6"/>
  <c r="AA20" i="6"/>
  <c r="AA16" i="6"/>
  <c r="AA39" i="6"/>
  <c r="AA35" i="6"/>
  <c r="AA31" i="6"/>
  <c r="AA27" i="6"/>
  <c r="AA23" i="6"/>
  <c r="AA19" i="6"/>
  <c r="AA15" i="6"/>
  <c r="AA38" i="6"/>
  <c r="AA34" i="6"/>
  <c r="AA30" i="6"/>
  <c r="AA26" i="6"/>
  <c r="AA22" i="6"/>
  <c r="AA18" i="6"/>
  <c r="AA12" i="6" l="1"/>
  <c r="AA40" i="6"/>
  <c r="P3" i="2"/>
  <c r="P7" i="2"/>
  <c r="P8" i="2"/>
  <c r="P5" i="2"/>
  <c r="P2" i="2"/>
  <c r="P6" i="2"/>
  <c r="P4" i="2"/>
  <c r="P9" i="2"/>
  <c r="P10" i="2"/>
  <c r="P30" i="2"/>
  <c r="P15" i="2"/>
  <c r="P31" i="2"/>
  <c r="P16" i="2"/>
  <c r="P32" i="2"/>
  <c r="P17" i="2"/>
  <c r="P33" i="2"/>
  <c r="P18" i="2"/>
  <c r="P34" i="2"/>
  <c r="P19" i="2"/>
  <c r="P35" i="2"/>
  <c r="P20" i="2"/>
  <c r="P36" i="2"/>
  <c r="P21" i="2"/>
  <c r="P37" i="2"/>
  <c r="P22" i="2"/>
  <c r="P38" i="2"/>
  <c r="P23" i="2"/>
  <c r="P39" i="2"/>
  <c r="P24" i="2"/>
  <c r="P40" i="2"/>
  <c r="P25" i="2"/>
  <c r="P14" i="2"/>
  <c r="P26" i="2"/>
  <c r="P11" i="2"/>
  <c r="P27" i="2"/>
  <c r="P12" i="2"/>
  <c r="P28" i="2"/>
  <c r="P13" i="2"/>
  <c r="P29" i="2"/>
  <c r="Q14" i="2" l="1"/>
  <c r="Q30" i="2"/>
  <c r="Q7" i="2"/>
  <c r="Q23" i="2"/>
  <c r="Q39" i="2"/>
  <c r="Q16" i="2"/>
  <c r="Q32" i="2"/>
  <c r="Q9" i="2"/>
  <c r="Q25" i="2"/>
  <c r="Q2" i="2"/>
  <c r="Q18" i="2"/>
  <c r="Q34" i="2"/>
  <c r="Q11" i="2"/>
  <c r="Q27" i="2"/>
  <c r="Q4" i="2"/>
  <c r="Q20" i="2"/>
  <c r="Q36" i="2"/>
  <c r="Q13" i="2"/>
  <c r="Q29" i="2"/>
  <c r="Q6" i="2"/>
  <c r="Q22" i="2"/>
  <c r="Q38" i="2"/>
  <c r="Q15" i="2"/>
  <c r="Q31" i="2"/>
  <c r="Q8" i="2"/>
  <c r="Q24" i="2"/>
  <c r="Q40" i="2"/>
  <c r="Q17" i="2"/>
  <c r="Q33" i="2"/>
  <c r="Q10" i="2"/>
  <c r="Q26" i="2"/>
  <c r="Q3" i="2"/>
  <c r="Q19" i="2"/>
  <c r="Q35" i="2"/>
  <c r="Q12" i="2"/>
  <c r="Q28" i="2"/>
  <c r="Q5" i="2"/>
  <c r="Q21" i="2"/>
  <c r="Q37" i="2"/>
  <c r="G7346" i="4" l="1"/>
  <c r="G8459" i="4"/>
  <c r="G8439" i="4"/>
  <c r="G8082" i="4"/>
  <c r="G8431" i="4"/>
  <c r="G8428" i="4"/>
  <c r="G7688" i="4"/>
  <c r="G7322" i="4"/>
  <c r="G7699" i="4"/>
  <c r="G7340" i="4"/>
  <c r="G7687" i="4"/>
  <c r="G8075" i="4"/>
  <c r="G7325" i="4"/>
  <c r="G8544" i="4"/>
  <c r="G8095" i="4"/>
  <c r="G7308" i="4"/>
  <c r="G8113" i="4"/>
  <c r="G7332" i="4"/>
  <c r="G8080" i="4"/>
  <c r="G7341" i="4"/>
  <c r="G8462" i="4"/>
  <c r="G8493" i="4"/>
  <c r="G8483" i="4"/>
  <c r="G8482" i="4"/>
  <c r="G8467" i="4"/>
  <c r="G6436" i="4"/>
  <c r="G8085" i="4"/>
  <c r="G7318" i="4"/>
  <c r="G7306" i="4"/>
  <c r="G8076" i="4"/>
  <c r="G7320" i="4"/>
  <c r="G8090" i="4"/>
  <c r="G8086" i="4"/>
  <c r="G7698" i="4"/>
  <c r="G7345" i="4"/>
  <c r="G8107" i="4"/>
  <c r="G8432" i="4"/>
  <c r="G8088" i="4"/>
  <c r="G8081" i="4"/>
  <c r="G8471" i="4"/>
  <c r="G8489" i="4"/>
  <c r="G8543" i="4"/>
  <c r="G8102" i="4"/>
  <c r="G8106" i="4"/>
  <c r="G8486" i="4"/>
  <c r="G8077" i="4"/>
  <c r="G8087" i="4"/>
  <c r="G7689" i="4"/>
  <c r="G7311" i="4"/>
  <c r="G8445" i="4"/>
  <c r="G7305" i="4"/>
  <c r="G7685" i="4"/>
  <c r="G7697" i="4"/>
  <c r="G8092" i="4"/>
  <c r="G8105" i="4"/>
  <c r="G8474" i="4"/>
  <c r="G7693" i="4"/>
  <c r="G8093" i="4"/>
  <c r="G7343" i="4"/>
  <c r="G7337" i="4"/>
  <c r="G8494" i="4"/>
  <c r="G8541" i="4"/>
  <c r="G7317" i="4"/>
  <c r="G7324" i="4"/>
  <c r="G8469" i="4"/>
  <c r="G7333" i="4"/>
  <c r="G7694" i="4"/>
  <c r="G8466" i="4"/>
  <c r="G7330" i="4"/>
  <c r="G7329" i="4"/>
  <c r="G7314" i="4"/>
  <c r="G7331" i="4"/>
  <c r="G6452" i="4"/>
  <c r="G8526" i="4"/>
  <c r="G6441" i="4"/>
  <c r="G6437" i="4"/>
  <c r="G7706" i="4"/>
  <c r="G6445" i="4"/>
  <c r="G8478" i="4"/>
  <c r="G7327" i="4"/>
  <c r="G8497" i="4"/>
  <c r="G8531" i="4"/>
  <c r="G8073" i="4"/>
  <c r="G7336" i="4"/>
  <c r="G8098" i="4"/>
  <c r="G8525" i="4"/>
  <c r="G8112" i="4"/>
  <c r="G8485" i="4"/>
  <c r="G8535" i="4"/>
  <c r="G7304" i="4"/>
  <c r="G8464" i="4"/>
  <c r="G8099" i="4"/>
  <c r="G8539" i="4"/>
  <c r="G8074" i="4"/>
  <c r="G8473" i="4"/>
  <c r="G7339" i="4"/>
  <c r="G8527" i="4"/>
  <c r="G7684" i="4"/>
  <c r="G8455" i="4"/>
  <c r="G7300" i="4"/>
  <c r="G8495" i="4"/>
  <c r="G7334" i="4"/>
  <c r="G8460" i="4"/>
  <c r="G8491" i="4"/>
  <c r="G8072" i="4"/>
  <c r="G8461" i="4"/>
  <c r="G8108" i="4"/>
  <c r="G8538" i="4"/>
  <c r="G8454" i="4"/>
  <c r="G8089" i="4"/>
  <c r="G7701" i="4"/>
  <c r="G8532" i="4"/>
  <c r="G8479" i="4"/>
  <c r="G8069" i="4"/>
  <c r="G8452" i="4"/>
  <c r="G7342" i="4"/>
  <c r="G8096" i="4"/>
  <c r="G8094" i="4"/>
  <c r="G8430" i="4"/>
  <c r="G7700" i="4"/>
  <c r="G8472" i="4"/>
  <c r="G8070" i="4"/>
  <c r="G8458" i="4"/>
  <c r="G8537" i="4"/>
  <c r="G8104" i="4"/>
  <c r="G8449" i="4"/>
  <c r="G7295" i="4"/>
  <c r="G8498" i="4"/>
  <c r="G7703" i="4"/>
  <c r="G8083" i="4"/>
  <c r="G8470" i="4"/>
  <c r="G8530" i="4"/>
  <c r="G8109" i="4"/>
  <c r="G7704" i="4"/>
  <c r="G8100" i="4"/>
  <c r="G8542" i="4"/>
  <c r="G8480" i="4"/>
  <c r="G7702" i="4"/>
  <c r="G7328" i="4"/>
  <c r="G8546" i="4"/>
  <c r="G6813" i="4"/>
  <c r="G8114" i="4"/>
  <c r="G7335" i="4"/>
  <c r="G8453" i="4"/>
  <c r="G8465" i="4"/>
  <c r="G8545" i="4"/>
  <c r="G8533" i="4"/>
  <c r="G8068" i="4"/>
  <c r="G8529" i="4"/>
  <c r="G8084" i="4"/>
  <c r="G8477" i="4"/>
  <c r="G7326" i="4"/>
  <c r="G8524" i="4"/>
  <c r="G8515" i="4"/>
  <c r="G6809" i="4"/>
  <c r="G7321" i="4"/>
  <c r="G7954" i="4"/>
  <c r="G6799" i="4"/>
  <c r="G6439" i="4"/>
  <c r="G7281" i="4"/>
  <c r="G8518" i="4"/>
  <c r="G8103" i="4"/>
  <c r="G8101" i="4"/>
  <c r="G7705" i="4"/>
  <c r="G6457" i="4"/>
  <c r="G7690" i="4"/>
  <c r="G6448" i="4"/>
  <c r="M6448" i="4" s="1"/>
  <c r="G8110" i="4"/>
  <c r="G8463" i="4"/>
  <c r="G7691" i="4"/>
  <c r="G8097" i="4"/>
  <c r="G8468" i="4"/>
  <c r="G8481" i="4"/>
  <c r="G8488" i="4"/>
  <c r="G7276" i="4"/>
  <c r="G7307" i="4"/>
  <c r="G7970" i="4"/>
  <c r="G8450" i="4"/>
  <c r="G8511" i="4"/>
  <c r="G8536" i="4"/>
  <c r="G8111" i="4"/>
  <c r="G7962" i="4"/>
  <c r="G6796" i="4"/>
  <c r="G8078" i="4"/>
  <c r="G8071" i="4"/>
  <c r="G8490" i="4"/>
  <c r="G8457" i="4"/>
  <c r="G7338" i="4"/>
  <c r="G8496" i="4"/>
  <c r="G8079" i="4"/>
  <c r="G7692" i="4"/>
  <c r="G7323" i="4"/>
  <c r="G7344" i="4"/>
  <c r="G8534" i="4"/>
  <c r="G6808" i="4"/>
  <c r="G8446" i="4"/>
  <c r="G7283" i="4"/>
  <c r="G7310" i="4"/>
  <c r="G6440" i="4"/>
  <c r="G7965" i="4"/>
  <c r="G7289" i="4"/>
  <c r="G8514" i="4"/>
  <c r="G7315" i="4"/>
  <c r="G8438" i="4"/>
  <c r="G7968" i="4"/>
  <c r="G6803" i="4"/>
  <c r="G8492" i="4"/>
  <c r="G8484" i="4"/>
  <c r="G8091" i="4"/>
  <c r="G8540" i="4"/>
  <c r="G8528" i="4"/>
  <c r="G8500" i="4"/>
  <c r="G7277" i="4"/>
  <c r="G7696" i="4"/>
  <c r="G8436" i="4"/>
  <c r="G7955" i="4"/>
  <c r="G7296" i="4"/>
  <c r="G7749" i="4"/>
  <c r="G7301" i="4"/>
  <c r="G8487" i="4"/>
  <c r="G6805" i="4"/>
  <c r="G8437" i="4"/>
  <c r="G8520" i="4"/>
  <c r="G8138" i="4"/>
  <c r="G7552" i="4"/>
  <c r="G8513" i="4"/>
  <c r="G8448" i="4"/>
  <c r="G7316" i="4"/>
  <c r="G8501" i="4"/>
  <c r="G8456" i="4"/>
  <c r="G8433" i="4"/>
  <c r="G8512" i="4"/>
  <c r="G6455" i="4"/>
  <c r="G8508" i="4"/>
  <c r="G7649" i="4"/>
  <c r="G7957" i="4"/>
  <c r="G7319" i="4"/>
  <c r="G7963" i="4"/>
  <c r="G6806" i="4"/>
  <c r="G8519" i="4"/>
  <c r="G7950" i="4"/>
  <c r="G6442" i="4"/>
  <c r="G8128" i="4"/>
  <c r="G8022" i="4"/>
  <c r="G7302" i="4"/>
  <c r="G8025" i="4"/>
  <c r="G7849" i="4"/>
  <c r="G7303" i="4"/>
  <c r="G7278" i="4"/>
  <c r="G8502" i="4"/>
  <c r="G7938" i="4"/>
  <c r="G7446" i="4"/>
  <c r="G8021" i="4"/>
  <c r="G7644" i="4"/>
  <c r="G7958" i="4"/>
  <c r="G8039" i="4"/>
  <c r="G8027" i="4"/>
  <c r="G8475" i="4"/>
  <c r="G8476" i="4"/>
  <c r="G7956" i="4"/>
  <c r="G8443" i="4"/>
  <c r="G6443" i="4"/>
  <c r="G6804" i="4"/>
  <c r="G7695" i="4"/>
  <c r="G7966" i="4"/>
  <c r="G7948" i="4"/>
  <c r="G7959" i="4"/>
  <c r="G6446" i="4"/>
  <c r="M6446" i="4" s="1"/>
  <c r="G8429" i="4"/>
  <c r="G7298" i="4"/>
  <c r="G6818" i="4"/>
  <c r="G7562" i="4"/>
  <c r="G7846" i="4"/>
  <c r="G7641" i="4"/>
  <c r="G6807" i="4"/>
  <c r="G7313" i="4"/>
  <c r="G6453" i="4"/>
  <c r="G7951" i="4"/>
  <c r="G7287" i="4"/>
  <c r="G8522" i="4"/>
  <c r="G8505" i="4"/>
  <c r="G8024" i="4"/>
  <c r="G7736" i="4"/>
  <c r="G7848" i="4"/>
  <c r="G7742" i="4"/>
  <c r="G7554" i="4"/>
  <c r="G6450" i="4"/>
  <c r="M6450" i="4" s="1"/>
  <c r="G8507" i="4"/>
  <c r="G6454" i="4"/>
  <c r="G7961" i="4"/>
  <c r="G6798" i="4"/>
  <c r="G8509" i="4"/>
  <c r="G7931" i="4"/>
  <c r="G7845" i="4"/>
  <c r="G8119" i="4"/>
  <c r="G7944" i="4"/>
  <c r="G7847" i="4"/>
  <c r="G7648" i="4"/>
  <c r="G7943" i="4"/>
  <c r="G8037" i="4"/>
  <c r="G6817" i="4"/>
  <c r="G8117" i="4"/>
  <c r="G7834" i="4"/>
  <c r="G7925" i="4"/>
  <c r="G7466" i="4"/>
  <c r="G8523" i="4"/>
  <c r="G7964" i="4"/>
  <c r="G7312" i="4"/>
  <c r="G7642" i="4"/>
  <c r="G7655" i="4"/>
  <c r="G8134" i="4"/>
  <c r="G8444" i="4"/>
  <c r="G7294" i="4"/>
  <c r="G8120" i="4"/>
  <c r="G7949" i="4"/>
  <c r="G8517" i="4"/>
  <c r="G7743" i="4"/>
  <c r="G7934" i="4"/>
  <c r="G7297" i="4"/>
  <c r="G6456" i="4"/>
  <c r="G8136" i="4"/>
  <c r="G8116" i="4"/>
  <c r="G7543" i="4"/>
  <c r="G7967" i="4"/>
  <c r="G6449" i="4"/>
  <c r="M6449" i="4" s="1"/>
  <c r="G7280" i="4"/>
  <c r="G7837" i="4"/>
  <c r="G8033" i="4"/>
  <c r="G7454" i="4"/>
  <c r="G7945" i="4"/>
  <c r="G7928" i="4"/>
  <c r="G6802" i="4"/>
  <c r="G7836" i="4"/>
  <c r="G7737" i="4"/>
  <c r="G7833" i="4"/>
  <c r="G7739" i="4"/>
  <c r="G7561" i="4"/>
  <c r="G7353" i="4"/>
  <c r="G7933" i="4"/>
  <c r="G8067" i="4"/>
  <c r="G6816" i="4"/>
  <c r="G7293" i="4"/>
  <c r="G8451" i="4"/>
  <c r="G7924" i="4"/>
  <c r="G8440" i="4"/>
  <c r="G6797" i="4"/>
  <c r="G8503" i="4"/>
  <c r="G7838" i="4"/>
  <c r="G7361" i="4"/>
  <c r="G7640" i="4"/>
  <c r="G8032" i="4"/>
  <c r="G7735" i="4"/>
  <c r="G8504" i="4"/>
  <c r="G8435" i="4"/>
  <c r="G8447" i="4"/>
  <c r="G6800" i="4"/>
  <c r="G8133" i="4"/>
  <c r="G7651" i="4"/>
  <c r="G7547" i="4"/>
  <c r="G6812" i="4"/>
  <c r="G8442" i="4"/>
  <c r="G7290" i="4"/>
  <c r="G7549" i="4"/>
  <c r="G7946" i="4"/>
  <c r="G7741" i="4"/>
  <c r="G8135" i="4"/>
  <c r="G7750" i="4"/>
  <c r="G7546" i="4"/>
  <c r="G8126" i="4"/>
  <c r="G7683" i="4"/>
  <c r="G7686" i="4"/>
  <c r="G8510" i="4"/>
  <c r="G6458" i="4"/>
  <c r="G7309" i="4"/>
  <c r="G7291" i="4"/>
  <c r="G8129" i="4"/>
  <c r="G8042" i="4"/>
  <c r="G7831" i="4"/>
  <c r="G7953" i="4"/>
  <c r="G7952" i="4"/>
  <c r="G8521" i="4"/>
  <c r="G6811" i="4"/>
  <c r="G7932" i="4"/>
  <c r="G7940" i="4"/>
  <c r="G7754" i="4"/>
  <c r="G7657" i="4"/>
  <c r="G7455" i="4"/>
  <c r="G6814" i="4"/>
  <c r="G7299" i="4"/>
  <c r="G7292" i="4"/>
  <c r="G6438" i="4"/>
  <c r="G8038" i="4"/>
  <c r="G7352" i="4"/>
  <c r="G7752" i="4"/>
  <c r="G8124" i="4"/>
  <c r="G8434" i="4"/>
  <c r="G6801" i="4"/>
  <c r="G8506" i="4"/>
  <c r="G7832" i="4"/>
  <c r="G7844" i="4"/>
  <c r="G8036" i="4"/>
  <c r="G7930" i="4"/>
  <c r="G8026" i="4"/>
  <c r="G7842" i="4"/>
  <c r="G7929" i="4"/>
  <c r="G7540" i="4"/>
  <c r="G7355" i="4"/>
  <c r="G8131" i="4"/>
  <c r="G7969" i="4"/>
  <c r="G7465" i="4"/>
  <c r="G6444" i="4"/>
  <c r="G7960" i="4"/>
  <c r="G6815" i="4"/>
  <c r="G7556" i="4"/>
  <c r="G7850" i="4"/>
  <c r="G7843" i="4"/>
  <c r="G7841" i="4"/>
  <c r="G8035" i="4"/>
  <c r="G8125" i="4"/>
  <c r="G7936" i="4"/>
  <c r="G7830" i="4"/>
  <c r="G7638" i="4"/>
  <c r="G7282" i="4"/>
  <c r="G7464" i="4"/>
  <c r="G8127" i="4"/>
  <c r="G6810" i="4"/>
  <c r="G8137" i="4"/>
  <c r="G7358" i="4"/>
  <c r="G7285" i="4"/>
  <c r="G7734" i="4"/>
  <c r="G7947" i="4"/>
  <c r="G8499" i="4"/>
  <c r="G8516" i="4"/>
  <c r="G6451" i="4"/>
  <c r="G6435" i="4"/>
  <c r="G6447" i="4"/>
  <c r="M6447" i="4" s="1"/>
  <c r="G8123" i="4"/>
  <c r="G8441" i="4"/>
  <c r="G7279" i="4"/>
  <c r="G8041" i="4"/>
  <c r="G8020" i="4"/>
  <c r="G7942" i="4"/>
  <c r="G8122" i="4"/>
  <c r="G8130" i="4"/>
  <c r="G7288" i="4"/>
  <c r="G8031" i="4"/>
  <c r="G7643" i="4"/>
  <c r="G7286" i="4"/>
  <c r="G8118" i="4"/>
  <c r="G7356" i="4"/>
  <c r="G7939" i="4"/>
  <c r="G7637" i="4"/>
  <c r="G7839" i="4"/>
  <c r="G7636" i="4"/>
  <c r="G7656" i="4"/>
  <c r="G7544" i="4"/>
  <c r="G7065" i="4"/>
  <c r="G6887" i="4"/>
  <c r="G7463" i="4"/>
  <c r="G7449" i="4"/>
  <c r="G6968" i="4"/>
  <c r="G7738" i="4"/>
  <c r="G7645" i="4"/>
  <c r="G7157" i="4"/>
  <c r="G6888" i="4"/>
  <c r="G7748" i="4"/>
  <c r="G7067" i="4"/>
  <c r="G7275" i="4"/>
  <c r="G7284" i="4"/>
  <c r="G8121" i="4"/>
  <c r="G7557" i="4"/>
  <c r="G8023" i="4"/>
  <c r="G7751" i="4"/>
  <c r="G8029" i="4"/>
  <c r="G7926" i="4"/>
  <c r="G7740" i="4"/>
  <c r="G7746" i="4"/>
  <c r="G7744" i="4"/>
  <c r="G6979" i="4"/>
  <c r="G7639" i="4"/>
  <c r="G6789" i="4"/>
  <c r="G7260" i="4"/>
  <c r="G6972" i="4"/>
  <c r="G7647" i="4"/>
  <c r="G7173" i="4"/>
  <c r="M7173" i="4" s="1"/>
  <c r="G6580" i="4"/>
  <c r="G7359" i="4"/>
  <c r="G6879" i="4"/>
  <c r="G6779" i="4"/>
  <c r="G6978" i="4"/>
  <c r="G7456" i="4"/>
  <c r="G7270" i="4"/>
  <c r="G7066" i="4"/>
  <c r="G7079" i="4"/>
  <c r="G7558" i="4"/>
  <c r="G7253" i="4"/>
  <c r="G7171" i="4"/>
  <c r="M7171" i="4" s="1"/>
  <c r="G6582" i="4"/>
  <c r="G6780" i="4"/>
  <c r="G6594" i="4"/>
  <c r="G6696" i="4"/>
  <c r="G6500" i="4"/>
  <c r="M6500" i="4" s="1"/>
  <c r="G7745" i="4"/>
  <c r="G7937" i="4"/>
  <c r="G7840" i="4"/>
  <c r="G7448" i="4"/>
  <c r="G7541" i="4"/>
  <c r="G8028" i="4"/>
  <c r="G7650" i="4"/>
  <c r="G7450" i="4"/>
  <c r="G6792" i="4"/>
  <c r="G6684" i="4"/>
  <c r="G7170" i="4"/>
  <c r="M7170" i="4" s="1"/>
  <c r="G7658" i="4"/>
  <c r="G7555" i="4"/>
  <c r="G7348" i="4"/>
  <c r="G7274" i="4"/>
  <c r="G7273" i="4"/>
  <c r="G6686" i="4"/>
  <c r="G7074" i="4"/>
  <c r="G7258" i="4"/>
  <c r="G6976" i="4"/>
  <c r="G7364" i="4"/>
  <c r="G7257" i="4"/>
  <c r="G7177" i="4"/>
  <c r="M7177" i="4" s="1"/>
  <c r="G7062" i="4"/>
  <c r="G6981" i="4"/>
  <c r="G6775" i="4"/>
  <c r="G7459" i="4"/>
  <c r="G7370" i="4"/>
  <c r="G6967" i="4"/>
  <c r="G7077" i="4"/>
  <c r="G6485" i="4"/>
  <c r="M6485" i="4" s="1"/>
  <c r="G6794" i="4"/>
  <c r="G7158" i="4"/>
  <c r="G7551" i="4"/>
  <c r="G7545" i="4"/>
  <c r="G7354" i="4"/>
  <c r="G7362" i="4"/>
  <c r="G7365" i="4"/>
  <c r="G6970" i="4"/>
  <c r="G6772" i="4"/>
  <c r="G6583" i="4"/>
  <c r="G7265" i="4"/>
  <c r="G7255" i="4"/>
  <c r="G7175" i="4"/>
  <c r="M7175" i="4" s="1"/>
  <c r="G6965" i="4"/>
  <c r="G6889" i="4"/>
  <c r="G7367" i="4"/>
  <c r="G7071" i="4"/>
  <c r="G6869" i="4"/>
  <c r="G6776" i="4"/>
  <c r="G7349" i="4"/>
  <c r="G7941" i="4"/>
  <c r="G7829" i="4"/>
  <c r="G7366" i="4"/>
  <c r="G8034" i="4"/>
  <c r="G7747" i="4"/>
  <c r="G7732" i="4"/>
  <c r="G7560" i="4"/>
  <c r="G7462" i="4"/>
  <c r="G6885" i="4"/>
  <c r="G6492" i="4"/>
  <c r="M6492" i="4" s="1"/>
  <c r="G7174" i="4"/>
  <c r="M7174" i="4" s="1"/>
  <c r="G6890" i="4"/>
  <c r="G6986" i="4"/>
  <c r="G7553" i="4"/>
  <c r="G7263" i="4"/>
  <c r="G7162" i="4"/>
  <c r="G7082" i="4"/>
  <c r="G6971" i="4"/>
  <c r="G7269" i="4"/>
  <c r="G7261" i="4"/>
  <c r="G7159" i="4"/>
  <c r="G6685" i="4"/>
  <c r="G7259" i="4"/>
  <c r="G7069" i="4"/>
  <c r="G7447" i="4"/>
  <c r="G7081" i="4"/>
  <c r="G6687" i="4"/>
  <c r="G7268" i="4"/>
  <c r="G7168" i="4"/>
  <c r="M7168" i="4" s="1"/>
  <c r="G7161" i="4"/>
  <c r="G7072" i="4"/>
  <c r="G7733" i="4"/>
  <c r="G7653" i="4"/>
  <c r="G7452" i="4"/>
  <c r="G7445" i="4"/>
  <c r="G7369" i="4"/>
  <c r="G7156" i="4"/>
  <c r="G7068" i="4"/>
  <c r="G6681" i="4"/>
  <c r="G7176" i="4"/>
  <c r="M7176" i="4" s="1"/>
  <c r="G6682" i="4"/>
  <c r="G7360" i="4"/>
  <c r="G6973" i="4"/>
  <c r="G6693" i="4"/>
  <c r="G7064" i="4"/>
  <c r="G6584" i="4"/>
  <c r="G6303" i="4"/>
  <c r="G6022" i="4"/>
  <c r="G6404" i="4"/>
  <c r="M6404" i="4" s="1"/>
  <c r="G6503" i="4"/>
  <c r="M6503" i="4" s="1"/>
  <c r="G6116" i="4"/>
  <c r="G6494" i="4"/>
  <c r="M6494" i="4" s="1"/>
  <c r="G6112" i="4"/>
  <c r="G5730" i="4"/>
  <c r="M5730" i="4" s="1"/>
  <c r="G7935" i="4"/>
  <c r="G7835" i="4"/>
  <c r="G6676" i="4"/>
  <c r="G8427" i="4"/>
  <c r="G6795" i="4"/>
  <c r="G8030" i="4"/>
  <c r="G7753" i="4"/>
  <c r="G8132" i="4"/>
  <c r="G7827" i="4"/>
  <c r="G7828" i="4"/>
  <c r="G7654" i="4"/>
  <c r="G8040" i="4"/>
  <c r="G8115" i="4"/>
  <c r="G8019" i="4"/>
  <c r="G7927" i="4"/>
  <c r="G7923" i="4"/>
  <c r="G7646" i="4"/>
  <c r="G7271" i="4"/>
  <c r="G7070" i="4"/>
  <c r="G6783" i="4"/>
  <c r="G6488" i="4"/>
  <c r="M6488" i="4" s="1"/>
  <c r="G7444" i="4"/>
  <c r="G6773" i="4"/>
  <c r="G6602" i="4"/>
  <c r="G6883" i="4"/>
  <c r="G6788" i="4"/>
  <c r="G7652" i="4"/>
  <c r="G7548" i="4"/>
  <c r="G7457" i="4"/>
  <c r="G7357" i="4"/>
  <c r="G7164" i="4"/>
  <c r="M7164" i="4" s="1"/>
  <c r="G7351" i="4"/>
  <c r="G7163" i="4"/>
  <c r="G6876" i="4"/>
  <c r="G6597" i="4"/>
  <c r="G7080" i="4"/>
  <c r="G7368" i="4"/>
  <c r="G7272" i="4"/>
  <c r="G7172" i="4"/>
  <c r="M7172" i="4" s="1"/>
  <c r="G6984" i="4"/>
  <c r="G6689" i="4"/>
  <c r="G7262" i="4"/>
  <c r="G7169" i="4"/>
  <c r="M7169" i="4" s="1"/>
  <c r="G7061" i="4"/>
  <c r="G6881" i="4"/>
  <c r="G6778" i="4"/>
  <c r="G7542" i="4"/>
  <c r="G7460" i="4"/>
  <c r="G7063" i="4"/>
  <c r="G6886" i="4"/>
  <c r="G7461" i="4"/>
  <c r="G6985" i="4"/>
  <c r="G6679" i="4"/>
  <c r="G6487" i="4"/>
  <c r="M6487" i="4" s="1"/>
  <c r="G7254" i="4"/>
  <c r="G7165" i="4"/>
  <c r="M7165" i="4" s="1"/>
  <c r="G6974" i="4"/>
  <c r="G6873" i="4"/>
  <c r="G7731" i="4"/>
  <c r="G7635" i="4"/>
  <c r="G7550" i="4"/>
  <c r="G7559" i="4"/>
  <c r="G7539" i="4"/>
  <c r="G7458" i="4"/>
  <c r="G7363" i="4"/>
  <c r="G7256" i="4"/>
  <c r="G7451" i="4"/>
  <c r="G6880" i="4"/>
  <c r="G6791" i="4"/>
  <c r="G7350" i="4"/>
  <c r="G7267" i="4"/>
  <c r="G7167" i="4"/>
  <c r="M7167" i="4" s="1"/>
  <c r="G7073" i="4"/>
  <c r="G6977" i="4"/>
  <c r="G6966" i="4"/>
  <c r="G6870" i="4"/>
  <c r="G6777" i="4"/>
  <c r="G7443" i="4"/>
  <c r="G7453" i="4"/>
  <c r="G7166" i="4"/>
  <c r="M7166" i="4" s="1"/>
  <c r="G7076" i="4"/>
  <c r="G6983" i="4"/>
  <c r="G6790" i="4"/>
  <c r="G7347" i="4"/>
  <c r="G7264" i="4"/>
  <c r="G7266" i="4"/>
  <c r="G7160" i="4"/>
  <c r="G7075" i="4"/>
  <c r="G6874" i="4"/>
  <c r="G6785" i="4"/>
  <c r="G6688" i="4"/>
  <c r="G6204" i="4"/>
  <c r="G6692" i="4"/>
  <c r="G6408" i="4"/>
  <c r="M6408" i="4" s="1"/>
  <c r="G6878" i="4"/>
  <c r="G6882" i="4"/>
  <c r="G6781" i="4"/>
  <c r="G6595" i="4"/>
  <c r="G6592" i="4"/>
  <c r="G6499" i="4"/>
  <c r="M6499" i="4" s="1"/>
  <c r="G6489" i="4"/>
  <c r="M6489" i="4" s="1"/>
  <c r="G6871" i="4"/>
  <c r="G6774" i="4"/>
  <c r="G6678" i="4"/>
  <c r="G6389" i="4"/>
  <c r="G6206" i="4"/>
  <c r="M6206" i="4" s="1"/>
  <c r="G6202" i="4"/>
  <c r="G5829" i="4"/>
  <c r="M5829" i="4" s="1"/>
  <c r="G6012" i="4"/>
  <c r="M6012" i="4" s="1"/>
  <c r="G5825" i="4"/>
  <c r="M5825" i="4" s="1"/>
  <c r="G6690" i="4"/>
  <c r="G6400" i="4"/>
  <c r="M6400" i="4" s="1"/>
  <c r="G6308" i="4"/>
  <c r="G6113" i="4"/>
  <c r="G6786" i="4"/>
  <c r="G6598" i="4"/>
  <c r="G6589" i="4"/>
  <c r="G6407" i="4"/>
  <c r="M6407" i="4" s="1"/>
  <c r="G6484" i="4"/>
  <c r="G5908" i="4"/>
  <c r="M5908" i="4" s="1"/>
  <c r="G5722" i="4"/>
  <c r="G6010" i="4"/>
  <c r="M6010" i="4" s="1"/>
  <c r="G5725" i="4"/>
  <c r="M5725" i="4" s="1"/>
  <c r="G6405" i="4"/>
  <c r="M6405" i="4" s="1"/>
  <c r="G6868" i="4"/>
  <c r="G7251" i="4"/>
  <c r="G7252" i="4"/>
  <c r="G6975" i="4"/>
  <c r="G6677" i="4"/>
  <c r="G6293" i="4"/>
  <c r="G6782" i="4"/>
  <c r="G6313" i="4"/>
  <c r="G5635" i="4"/>
  <c r="M5635" i="4" s="1"/>
  <c r="G6581" i="4"/>
  <c r="G6295" i="4"/>
  <c r="G6108" i="4"/>
  <c r="G6590" i="4"/>
  <c r="G6398" i="4"/>
  <c r="M6398" i="4" s="1"/>
  <c r="G6200" i="4"/>
  <c r="G6008" i="4"/>
  <c r="M6008" i="4" s="1"/>
  <c r="G6872" i="4"/>
  <c r="G6601" i="4"/>
  <c r="G6122" i="4"/>
  <c r="G6697" i="4"/>
  <c r="G6292" i="4"/>
  <c r="G6694" i="4"/>
  <c r="G6307" i="4"/>
  <c r="G8554" i="4"/>
  <c r="G7822" i="4"/>
  <c r="G5346" i="4"/>
  <c r="M5346" i="4" s="1"/>
  <c r="G6388" i="4"/>
  <c r="M6388" i="4" s="1"/>
  <c r="G6215" i="4"/>
  <c r="G6021" i="4"/>
  <c r="M6021" i="4" s="1"/>
  <c r="G5642" i="4"/>
  <c r="G5445" i="4"/>
  <c r="M5445" i="4" s="1"/>
  <c r="G4954" i="4"/>
  <c r="M4954" i="4" s="1"/>
  <c r="G8720" i="4"/>
  <c r="G8658" i="4"/>
  <c r="G8243" i="4"/>
  <c r="G7919" i="4"/>
  <c r="G7616" i="4"/>
  <c r="G7060" i="4"/>
  <c r="G6969" i="4"/>
  <c r="G6395" i="4"/>
  <c r="M6395" i="4" s="1"/>
  <c r="G6877" i="4"/>
  <c r="G6110" i="4"/>
  <c r="M6110" i="4" s="1"/>
  <c r="G6587" i="4"/>
  <c r="G5733" i="4"/>
  <c r="G6793" i="4"/>
  <c r="G6217" i="4"/>
  <c r="M6217" i="4" s="1"/>
  <c r="G6026" i="4"/>
  <c r="G5720" i="4"/>
  <c r="G6599" i="4"/>
  <c r="G6493" i="4"/>
  <c r="M6493" i="4" s="1"/>
  <c r="G6980" i="4"/>
  <c r="G6884" i="4"/>
  <c r="G6505" i="4"/>
  <c r="M6505" i="4" s="1"/>
  <c r="G6213" i="4"/>
  <c r="G6300" i="4"/>
  <c r="G5813" i="4"/>
  <c r="M5813" i="4" s="1"/>
  <c r="G5630" i="4"/>
  <c r="G6502" i="4"/>
  <c r="M6502" i="4" s="1"/>
  <c r="G6784" i="4"/>
  <c r="G6680" i="4"/>
  <c r="G6591" i="4"/>
  <c r="G6490" i="4"/>
  <c r="M6490" i="4" s="1"/>
  <c r="G6198" i="4"/>
  <c r="G6498" i="4"/>
  <c r="M6498" i="4" s="1"/>
  <c r="G6393" i="4"/>
  <c r="M6393" i="4" s="1"/>
  <c r="G6304" i="4"/>
  <c r="G6305" i="4"/>
  <c r="G6210" i="4"/>
  <c r="G5909" i="4"/>
  <c r="M5909" i="4" s="1"/>
  <c r="G5821" i="4"/>
  <c r="M5821" i="4" s="1"/>
  <c r="G6491" i="4"/>
  <c r="M6491" i="4" s="1"/>
  <c r="G6402" i="4"/>
  <c r="M6402" i="4" s="1"/>
  <c r="G6311" i="4"/>
  <c r="G5833" i="4"/>
  <c r="M5833" i="4" s="1"/>
  <c r="G6390" i="4"/>
  <c r="G6208" i="4"/>
  <c r="M6208" i="4" s="1"/>
  <c r="G6018" i="4"/>
  <c r="M6018" i="4" s="1"/>
  <c r="G5828" i="4"/>
  <c r="M5828" i="4" s="1"/>
  <c r="G5150" i="4"/>
  <c r="M5150" i="4" s="1"/>
  <c r="G5251" i="4"/>
  <c r="M5251" i="4" s="1"/>
  <c r="G5245" i="4"/>
  <c r="M5245" i="4" s="1"/>
  <c r="G8246" i="4"/>
  <c r="G5336" i="4"/>
  <c r="M5336" i="4" s="1"/>
  <c r="G6105" i="4"/>
  <c r="G6111" i="4"/>
  <c r="M6111" i="4" s="1"/>
  <c r="G5920" i="4"/>
  <c r="M5920" i="4" s="1"/>
  <c r="G5540" i="4"/>
  <c r="M5540" i="4" s="1"/>
  <c r="G4967" i="4"/>
  <c r="G5242" i="4"/>
  <c r="M5242" i="4" s="1"/>
  <c r="G4870" i="4"/>
  <c r="M4870" i="4" s="1"/>
  <c r="G8552" i="4"/>
  <c r="G7825" i="4"/>
  <c r="G8376" i="4"/>
  <c r="G8288" i="4"/>
  <c r="G8296" i="4"/>
  <c r="G8003" i="4"/>
  <c r="G5631" i="4"/>
  <c r="G5064" i="4"/>
  <c r="G4968" i="4"/>
  <c r="G7178" i="4"/>
  <c r="M7178" i="4" s="1"/>
  <c r="G6103" i="4"/>
  <c r="G5913" i="4"/>
  <c r="M5913" i="4" s="1"/>
  <c r="G5927" i="4"/>
  <c r="G6391" i="4"/>
  <c r="G5824" i="4"/>
  <c r="M5824" i="4" s="1"/>
  <c r="G5443" i="4"/>
  <c r="M5443" i="4" s="1"/>
  <c r="G6964" i="4"/>
  <c r="G6115" i="4"/>
  <c r="G6504" i="4"/>
  <c r="M6504" i="4" s="1"/>
  <c r="G6299" i="4"/>
  <c r="G5823" i="4"/>
  <c r="M5823" i="4" s="1"/>
  <c r="G6963" i="4"/>
  <c r="G6982" i="4"/>
  <c r="G7155" i="4"/>
  <c r="G6875" i="4"/>
  <c r="G6205" i="4"/>
  <c r="G6392" i="4"/>
  <c r="M6392" i="4" s="1"/>
  <c r="G6867" i="4"/>
  <c r="G6007" i="4"/>
  <c r="M6007" i="4" s="1"/>
  <c r="G6019" i="4"/>
  <c r="M6019" i="4" s="1"/>
  <c r="G5922" i="4"/>
  <c r="M5922" i="4" s="1"/>
  <c r="G8731" i="4"/>
  <c r="G4957" i="4"/>
  <c r="M4957" i="4" s="1"/>
  <c r="G8659" i="4"/>
  <c r="G8016" i="4"/>
  <c r="G5620" i="4"/>
  <c r="M5620" i="4" s="1"/>
  <c r="G5154" i="4"/>
  <c r="M5154" i="4" s="1"/>
  <c r="G5814" i="4"/>
  <c r="M5814" i="4" s="1"/>
  <c r="G5237" i="4"/>
  <c r="G4860" i="4"/>
  <c r="M4860" i="4" s="1"/>
  <c r="G8242" i="4"/>
  <c r="G7615" i="4"/>
  <c r="G5731" i="4"/>
  <c r="M5731" i="4" s="1"/>
  <c r="G8735" i="4"/>
  <c r="G5155" i="4"/>
  <c r="M5155" i="4" s="1"/>
  <c r="G8256" i="4"/>
  <c r="G7721" i="4"/>
  <c r="G5638" i="4"/>
  <c r="G6014" i="4"/>
  <c r="M6014" i="4" s="1"/>
  <c r="G5930" i="4"/>
  <c r="G5530" i="4"/>
  <c r="M5530" i="4" s="1"/>
  <c r="G5145" i="4"/>
  <c r="M5145" i="4" s="1"/>
  <c r="G5633" i="4"/>
  <c r="M5633" i="4" s="1"/>
  <c r="G5727" i="4"/>
  <c r="M5727" i="4" s="1"/>
  <c r="G5449" i="4"/>
  <c r="M5449" i="4" s="1"/>
  <c r="G5062" i="4"/>
  <c r="G7059" i="4"/>
  <c r="G7078" i="4"/>
  <c r="G6120" i="4"/>
  <c r="G6588" i="4"/>
  <c r="G5718" i="4"/>
  <c r="G6201" i="4"/>
  <c r="G6691" i="4"/>
  <c r="G6309" i="4"/>
  <c r="G6596" i="4"/>
  <c r="G6695" i="4"/>
  <c r="G6495" i="4"/>
  <c r="M6495" i="4" s="1"/>
  <c r="G6118" i="4"/>
  <c r="G6486" i="4"/>
  <c r="M6486" i="4" s="1"/>
  <c r="G6297" i="4"/>
  <c r="G6209" i="4"/>
  <c r="G5726" i="4"/>
  <c r="M5726" i="4" s="1"/>
  <c r="G6396" i="4"/>
  <c r="M6396" i="4" s="1"/>
  <c r="G5732" i="4"/>
  <c r="M5732" i="4" s="1"/>
  <c r="G6196" i="4"/>
  <c r="G5926" i="4"/>
  <c r="M5926" i="4" s="1"/>
  <c r="G7708" i="4"/>
  <c r="G8716" i="4"/>
  <c r="G7916" i="4"/>
  <c r="G4862" i="4"/>
  <c r="M4862" i="4" s="1"/>
  <c r="G8239" i="4"/>
  <c r="G7713" i="4"/>
  <c r="G6409" i="4"/>
  <c r="M6409" i="4" s="1"/>
  <c r="G6119" i="4"/>
  <c r="G6004" i="4"/>
  <c r="M6004" i="4" s="1"/>
  <c r="G5343" i="4"/>
  <c r="M5343" i="4" s="1"/>
  <c r="G6015" i="4"/>
  <c r="M6015" i="4" s="1"/>
  <c r="G5434" i="4"/>
  <c r="M5434" i="4" s="1"/>
  <c r="G8650" i="4"/>
  <c r="G8367" i="4"/>
  <c r="G8018" i="4"/>
  <c r="G7812" i="4"/>
  <c r="G5435" i="4"/>
  <c r="M5435" i="4" s="1"/>
  <c r="G8549" i="4"/>
  <c r="G7910" i="4"/>
  <c r="G5728" i="4"/>
  <c r="M5728" i="4" s="1"/>
  <c r="G5526" i="4"/>
  <c r="M5526" i="4" s="1"/>
  <c r="G5335" i="4"/>
  <c r="M5335" i="4" s="1"/>
  <c r="G8729" i="4"/>
  <c r="G8010" i="4"/>
  <c r="G6501" i="4"/>
  <c r="M6501" i="4" s="1"/>
  <c r="G6306" i="4"/>
  <c r="G6314" i="4"/>
  <c r="G6197" i="4"/>
  <c r="G5737" i="4"/>
  <c r="G5448" i="4"/>
  <c r="M5448" i="4" s="1"/>
  <c r="G6025" i="4"/>
  <c r="G5832" i="4"/>
  <c r="M5832" i="4" s="1"/>
  <c r="G5621" i="4"/>
  <c r="M5621" i="4" s="1"/>
  <c r="G5349" i="4"/>
  <c r="M5349" i="4" s="1"/>
  <c r="G5061" i="4"/>
  <c r="M5061" i="4" s="1"/>
  <c r="G5241" i="4"/>
  <c r="G5053" i="4"/>
  <c r="M5053" i="4" s="1"/>
  <c r="G4854" i="4"/>
  <c r="G5256" i="4"/>
  <c r="G6117" i="4"/>
  <c r="G6109" i="4"/>
  <c r="M6109" i="4" s="1"/>
  <c r="G5914" i="4"/>
  <c r="M5914" i="4" s="1"/>
  <c r="G5735" i="4"/>
  <c r="G4951" i="4"/>
  <c r="G8645" i="4"/>
  <c r="G8241" i="4"/>
  <c r="G8013" i="4"/>
  <c r="G7714" i="4"/>
  <c r="G6023" i="4"/>
  <c r="G5065" i="4"/>
  <c r="G4866" i="4"/>
  <c r="M4866" i="4" s="1"/>
  <c r="G8560" i="4"/>
  <c r="G8305" i="4"/>
  <c r="G7917" i="4"/>
  <c r="G7618" i="4"/>
  <c r="G6771" i="4"/>
  <c r="G6787" i="4"/>
  <c r="G5338" i="4"/>
  <c r="M5338" i="4" s="1"/>
  <c r="G5817" i="4"/>
  <c r="M5817" i="4" s="1"/>
  <c r="G5924" i="4"/>
  <c r="M5924" i="4" s="1"/>
  <c r="G6683" i="4"/>
  <c r="G6102" i="4"/>
  <c r="G6106" i="4"/>
  <c r="G6401" i="4"/>
  <c r="M6401" i="4" s="1"/>
  <c r="G6600" i="4"/>
  <c r="G6399" i="4"/>
  <c r="M6399" i="4" s="1"/>
  <c r="G6585" i="4"/>
  <c r="G5628" i="4"/>
  <c r="G6593" i="4"/>
  <c r="G6104" i="4"/>
  <c r="G5624" i="4"/>
  <c r="M5624" i="4" s="1"/>
  <c r="G5716" i="4"/>
  <c r="G8557" i="4"/>
  <c r="G7712" i="4"/>
  <c r="G7922" i="4"/>
  <c r="G6203" i="4"/>
  <c r="G6107" i="4"/>
  <c r="G5819" i="4"/>
  <c r="M5819" i="4" s="1"/>
  <c r="G8653" i="4"/>
  <c r="G7902" i="4"/>
  <c r="G5531" i="4"/>
  <c r="M5531" i="4" s="1"/>
  <c r="G8644" i="4"/>
  <c r="G8368" i="4"/>
  <c r="G7997" i="4"/>
  <c r="G7826" i="4"/>
  <c r="G5636" i="4"/>
  <c r="M5636" i="4" s="1"/>
  <c r="G5430" i="4"/>
  <c r="M5430" i="4" s="1"/>
  <c r="G5252" i="4"/>
  <c r="M5252" i="4" s="1"/>
  <c r="G5048" i="4"/>
  <c r="G4858" i="4"/>
  <c r="M4858" i="4" s="1"/>
  <c r="G8562" i="4"/>
  <c r="G8302" i="4"/>
  <c r="G7823" i="4"/>
  <c r="G5717" i="4"/>
  <c r="G6586" i="4"/>
  <c r="G6302" i="4"/>
  <c r="G6016" i="4"/>
  <c r="M6016" i="4" s="1"/>
  <c r="G6006" i="4"/>
  <c r="M6006" i="4" s="1"/>
  <c r="G5910" i="4"/>
  <c r="M5910" i="4" s="1"/>
  <c r="G5534" i="4"/>
  <c r="M5534" i="4" s="1"/>
  <c r="G5333" i="4"/>
  <c r="M5333" i="4" s="1"/>
  <c r="G5627" i="4"/>
  <c r="G5446" i="4"/>
  <c r="M5446" i="4" s="1"/>
  <c r="G5830" i="4"/>
  <c r="M5830" i="4" s="1"/>
  <c r="G5437" i="4"/>
  <c r="M5437" i="4" s="1"/>
  <c r="G5247" i="4"/>
  <c r="M5247" i="4" s="1"/>
  <c r="G4964" i="4"/>
  <c r="M4964" i="4" s="1"/>
  <c r="G8657" i="4"/>
  <c r="G8358" i="4"/>
  <c r="G8002" i="4"/>
  <c r="G7726" i="4"/>
  <c r="G5738" i="4"/>
  <c r="G5354" i="4"/>
  <c r="M5354" i="4" s="1"/>
  <c r="G5142" i="4"/>
  <c r="M5142" i="4" s="1"/>
  <c r="G8734" i="4"/>
  <c r="G8378" i="4"/>
  <c r="G8299" i="4"/>
  <c r="G7824" i="4"/>
  <c r="G7536" i="4"/>
  <c r="G5925" i="4"/>
  <c r="M5925" i="4" s="1"/>
  <c r="G5543" i="4"/>
  <c r="M5543" i="4" s="1"/>
  <c r="G6497" i="4"/>
  <c r="M6497" i="4" s="1"/>
  <c r="G6397" i="4"/>
  <c r="M6397" i="4" s="1"/>
  <c r="G6296" i="4"/>
  <c r="G5928" i="4"/>
  <c r="G5827" i="4"/>
  <c r="M5827" i="4" s="1"/>
  <c r="G4949" i="4"/>
  <c r="G5916" i="4"/>
  <c r="M5916" i="4" s="1"/>
  <c r="G5834" i="4"/>
  <c r="M5834" i="4" s="1"/>
  <c r="G5629" i="4"/>
  <c r="G5432" i="4"/>
  <c r="M5432" i="4" s="1"/>
  <c r="G5352" i="4"/>
  <c r="M5352" i="4" s="1"/>
  <c r="G5257" i="4"/>
  <c r="G4867" i="4"/>
  <c r="M4867" i="4" s="1"/>
  <c r="G8570" i="4"/>
  <c r="G8251" i="4"/>
  <c r="G7911" i="4"/>
  <c r="G7612" i="4"/>
  <c r="G5524" i="4"/>
  <c r="M5524" i="4" s="1"/>
  <c r="G5444" i="4"/>
  <c r="M5444" i="4" s="1"/>
  <c r="G5348" i="4"/>
  <c r="M5348" i="4" s="1"/>
  <c r="G5250" i="4"/>
  <c r="M5250" i="4" s="1"/>
  <c r="G5060" i="4"/>
  <c r="M5060" i="4" s="1"/>
  <c r="G8722" i="4"/>
  <c r="G8373" i="4"/>
  <c r="G7999" i="4"/>
  <c r="G7819" i="4"/>
  <c r="G5822" i="4"/>
  <c r="M5822" i="4" s="1"/>
  <c r="G5637" i="4"/>
  <c r="G5528" i="4"/>
  <c r="G5428" i="4"/>
  <c r="M5428" i="4" s="1"/>
  <c r="G5450" i="4"/>
  <c r="M5450" i="4" s="1"/>
  <c r="G5339" i="4"/>
  <c r="M5339" i="4" s="1"/>
  <c r="G5144" i="4"/>
  <c r="M5144" i="4" s="1"/>
  <c r="G4956" i="4"/>
  <c r="M4956" i="4" s="1"/>
  <c r="G4961" i="4"/>
  <c r="M4961" i="4" s="1"/>
  <c r="G8665" i="4"/>
  <c r="G8254" i="4"/>
  <c r="G7903" i="4"/>
  <c r="G7723" i="4"/>
  <c r="G6496" i="4"/>
  <c r="M6496" i="4" s="1"/>
  <c r="G6310" i="4"/>
  <c r="G6024" i="4"/>
  <c r="G5640" i="4"/>
  <c r="G5332" i="4"/>
  <c r="M5332" i="4" s="1"/>
  <c r="G6301" i="4"/>
  <c r="G5911" i="4"/>
  <c r="M5911" i="4" s="1"/>
  <c r="G6675" i="4"/>
  <c r="G6698" i="4"/>
  <c r="G6406" i="4"/>
  <c r="M6406" i="4" s="1"/>
  <c r="G6212" i="4"/>
  <c r="G6114" i="4"/>
  <c r="G5919" i="4"/>
  <c r="M5919" i="4" s="1"/>
  <c r="G5529" i="4"/>
  <c r="M5529" i="4" s="1"/>
  <c r="G6410" i="4"/>
  <c r="M6410" i="4" s="1"/>
  <c r="G5915" i="4"/>
  <c r="M5915" i="4" s="1"/>
  <c r="G6199" i="4"/>
  <c r="G4953" i="4"/>
  <c r="M4953" i="4" s="1"/>
  <c r="G5063" i="4"/>
  <c r="G8285" i="4"/>
  <c r="G5623" i="4"/>
  <c r="M5623" i="4" s="1"/>
  <c r="G5157" i="4"/>
  <c r="M5157" i="4" s="1"/>
  <c r="G8361" i="4"/>
  <c r="G7519" i="4"/>
  <c r="G7619" i="4"/>
  <c r="G6207" i="4"/>
  <c r="M6207" i="4" s="1"/>
  <c r="G5912" i="4"/>
  <c r="M5912" i="4" s="1"/>
  <c r="G5436" i="4"/>
  <c r="M5436" i="4" s="1"/>
  <c r="G5249" i="4"/>
  <c r="M5249" i="4" s="1"/>
  <c r="G5921" i="4"/>
  <c r="M5921" i="4" s="1"/>
  <c r="G5625" i="4"/>
  <c r="M5625" i="4" s="1"/>
  <c r="G5347" i="4"/>
  <c r="M5347" i="4" s="1"/>
  <c r="G5160" i="4"/>
  <c r="M5160" i="4" s="1"/>
  <c r="G4969" i="4"/>
  <c r="G8723" i="4"/>
  <c r="G8374" i="4"/>
  <c r="G8000" i="4"/>
  <c r="G7715" i="4"/>
  <c r="G5917" i="4"/>
  <c r="M5917" i="4" s="1"/>
  <c r="G5159" i="4"/>
  <c r="M5159" i="4" s="1"/>
  <c r="G4855" i="4"/>
  <c r="G8357" i="4"/>
  <c r="G8298" i="4"/>
  <c r="G7814" i="4"/>
  <c r="G7634" i="4"/>
  <c r="G5054" i="4"/>
  <c r="M5054" i="4" s="1"/>
  <c r="G4856" i="4"/>
  <c r="M4856" i="4" s="1"/>
  <c r="G8651" i="4"/>
  <c r="G8244" i="4"/>
  <c r="G7912" i="4"/>
  <c r="G7632" i="4"/>
  <c r="G6009" i="4"/>
  <c r="M6009" i="4" s="1"/>
  <c r="G6579" i="4"/>
  <c r="G6506" i="4"/>
  <c r="M6506" i="4" s="1"/>
  <c r="G6294" i="4"/>
  <c r="G6298" i="4"/>
  <c r="G6216" i="4"/>
  <c r="G6100" i="4"/>
  <c r="G6101" i="4"/>
  <c r="G5724" i="4"/>
  <c r="M5724" i="4" s="1"/>
  <c r="G5632" i="4"/>
  <c r="M5632" i="4" s="1"/>
  <c r="G5641" i="4"/>
  <c r="G5248" i="4"/>
  <c r="M5248" i="4" s="1"/>
  <c r="G5059" i="4"/>
  <c r="M5059" i="4" s="1"/>
  <c r="G4948" i="4"/>
  <c r="G5918" i="4"/>
  <c r="M5918" i="4" s="1"/>
  <c r="G5723" i="4"/>
  <c r="G5350" i="4"/>
  <c r="M5350" i="4" s="1"/>
  <c r="G5255" i="4"/>
  <c r="G5148" i="4"/>
  <c r="M5148" i="4" s="1"/>
  <c r="G5044" i="4"/>
  <c r="G5536" i="4"/>
  <c r="M5536" i="4" s="1"/>
  <c r="G5240" i="4"/>
  <c r="G5162" i="4"/>
  <c r="M5162" i="4" s="1"/>
  <c r="G5051" i="4"/>
  <c r="M5051" i="4" s="1"/>
  <c r="G4852" i="4"/>
  <c r="G8656" i="4"/>
  <c r="G8249" i="4"/>
  <c r="G7909" i="4"/>
  <c r="G7626" i="4"/>
  <c r="G5815" i="4"/>
  <c r="M5815" i="4" s="1"/>
  <c r="G5532" i="4"/>
  <c r="M5532" i="4" s="1"/>
  <c r="G5254" i="4"/>
  <c r="G5161" i="4"/>
  <c r="M5161" i="4" s="1"/>
  <c r="G4869" i="4"/>
  <c r="M4869" i="4" s="1"/>
  <c r="G8724" i="4"/>
  <c r="G8563" i="4"/>
  <c r="G8300" i="4"/>
  <c r="G7809" i="4"/>
  <c r="G7613" i="4"/>
  <c r="G5334" i="4"/>
  <c r="M5334" i="4" s="1"/>
  <c r="G6483" i="4"/>
  <c r="G6312" i="4"/>
  <c r="G6218" i="4"/>
  <c r="M6218" i="4" s="1"/>
  <c r="G6121" i="4"/>
  <c r="G6099" i="4"/>
  <c r="G5820" i="4"/>
  <c r="M5820" i="4" s="1"/>
  <c r="G5729" i="4"/>
  <c r="M5729" i="4" s="1"/>
  <c r="G5337" i="4"/>
  <c r="M5337" i="4" s="1"/>
  <c r="G5047" i="4"/>
  <c r="G5533" i="4"/>
  <c r="M5533" i="4" s="1"/>
  <c r="G4950" i="4"/>
  <c r="G8648" i="4"/>
  <c r="G8255" i="4"/>
  <c r="G7905" i="4"/>
  <c r="G7709" i="4"/>
  <c r="G6011" i="4"/>
  <c r="M6011" i="4" s="1"/>
  <c r="G5826" i="4"/>
  <c r="M5826" i="4" s="1"/>
  <c r="G5546" i="4"/>
  <c r="M5546" i="4" s="1"/>
  <c r="G5244" i="4"/>
  <c r="M5244" i="4" s="1"/>
  <c r="G5153" i="4"/>
  <c r="M5153" i="4" s="1"/>
  <c r="G5050" i="4"/>
  <c r="M5050" i="4" s="1"/>
  <c r="G4874" i="4"/>
  <c r="G8551" i="4"/>
  <c r="G8291" i="4"/>
  <c r="G7820" i="4"/>
  <c r="G7527" i="4"/>
  <c r="G5537" i="4"/>
  <c r="M5537" i="4" s="1"/>
  <c r="G5045" i="4"/>
  <c r="G8726" i="4"/>
  <c r="G8375" i="4"/>
  <c r="G8014" i="4"/>
  <c r="G7727" i="4"/>
  <c r="G6013" i="4"/>
  <c r="M6013" i="4" s="1"/>
  <c r="G5539" i="4"/>
  <c r="M5539" i="4" s="1"/>
  <c r="G5429" i="4"/>
  <c r="M5429" i="4" s="1"/>
  <c r="G5052" i="4"/>
  <c r="M5052" i="4" s="1"/>
  <c r="G4864" i="4"/>
  <c r="M4864" i="4" s="1"/>
  <c r="G8725" i="4"/>
  <c r="G8561" i="4"/>
  <c r="G7719" i="4"/>
  <c r="G8548" i="4"/>
  <c r="G8652" i="4"/>
  <c r="G7907" i="4"/>
  <c r="G7711" i="4"/>
  <c r="G6403" i="4"/>
  <c r="M6403" i="4" s="1"/>
  <c r="G6291" i="4"/>
  <c r="G5923" i="4"/>
  <c r="M5923" i="4" s="1"/>
  <c r="G5538" i="4"/>
  <c r="M5538" i="4" s="1"/>
  <c r="G5541" i="4"/>
  <c r="M5541" i="4" s="1"/>
  <c r="G5158" i="4"/>
  <c r="M5158" i="4" s="1"/>
  <c r="G8732" i="4"/>
  <c r="G7811" i="4"/>
  <c r="G5152" i="4"/>
  <c r="M5152" i="4" s="1"/>
  <c r="G4872" i="4"/>
  <c r="M4872" i="4" s="1"/>
  <c r="G7621" i="4"/>
  <c r="G5929" i="4"/>
  <c r="G5147" i="4"/>
  <c r="M5147" i="4" s="1"/>
  <c r="G8356" i="4"/>
  <c r="G5816" i="4"/>
  <c r="M5816" i="4" s="1"/>
  <c r="G5634" i="4"/>
  <c r="M5634" i="4" s="1"/>
  <c r="G5239" i="4"/>
  <c r="G4963" i="4"/>
  <c r="M4963" i="4" s="1"/>
  <c r="G8727" i="4"/>
  <c r="G5342" i="4"/>
  <c r="M5342" i="4" s="1"/>
  <c r="G4960" i="4"/>
  <c r="M4960" i="4" s="1"/>
  <c r="G8728" i="4"/>
  <c r="G8666" i="4"/>
  <c r="G8564" i="4"/>
  <c r="G8567" i="4"/>
  <c r="G7537" i="4"/>
  <c r="G8365" i="4"/>
  <c r="G6211" i="4"/>
  <c r="G5431" i="4"/>
  <c r="G6005" i="4"/>
  <c r="M6005" i="4" s="1"/>
  <c r="G5066" i="4"/>
  <c r="G8297" i="4"/>
  <c r="G7729" i="4"/>
  <c r="G5433" i="4"/>
  <c r="M5433" i="4" s="1"/>
  <c r="G7920" i="4"/>
  <c r="G7532" i="4"/>
  <c r="G5721" i="4"/>
  <c r="G5438" i="4"/>
  <c r="M5438" i="4" s="1"/>
  <c r="G8719" i="4"/>
  <c r="G7518" i="4"/>
  <c r="G5736" i="4"/>
  <c r="G5626" i="4"/>
  <c r="G5441" i="4"/>
  <c r="M5441" i="4" s="1"/>
  <c r="G5353" i="4"/>
  <c r="M5353" i="4" s="1"/>
  <c r="G5258" i="4"/>
  <c r="G5143" i="4"/>
  <c r="M5143" i="4" s="1"/>
  <c r="G5049" i="4"/>
  <c r="G5345" i="4"/>
  <c r="M5345" i="4" s="1"/>
  <c r="G4955" i="4"/>
  <c r="M4955" i="4" s="1"/>
  <c r="G4859" i="4"/>
  <c r="M4859" i="4" s="1"/>
  <c r="G8306" i="4"/>
  <c r="G8248" i="4"/>
  <c r="G5149" i="4"/>
  <c r="M5149" i="4" s="1"/>
  <c r="G8555" i="4"/>
  <c r="G5140" i="4"/>
  <c r="M5140" i="4" s="1"/>
  <c r="G4965" i="4"/>
  <c r="M4965" i="4" s="1"/>
  <c r="G8730" i="4"/>
  <c r="G8738" i="4"/>
  <c r="G8661" i="4"/>
  <c r="G8303" i="4"/>
  <c r="G8359" i="4"/>
  <c r="G5525" i="4"/>
  <c r="M5525" i="4" s="1"/>
  <c r="G5439" i="4"/>
  <c r="M5439" i="4" s="1"/>
  <c r="G5141" i="4"/>
  <c r="M5141" i="4" s="1"/>
  <c r="G8662" i="4"/>
  <c r="G8364" i="4"/>
  <c r="G8284" i="4"/>
  <c r="G7623" i="4"/>
  <c r="G8289" i="4"/>
  <c r="G7431" i="4"/>
  <c r="G7043" i="4"/>
  <c r="G7998" i="4"/>
  <c r="G7627" i="4"/>
  <c r="G7058" i="4"/>
  <c r="G6758" i="4"/>
  <c r="G8366" i="4"/>
  <c r="G7816" i="4"/>
  <c r="G6851" i="4"/>
  <c r="G6768" i="4"/>
  <c r="G8292" i="4"/>
  <c r="G7050" i="4"/>
  <c r="G7430" i="4"/>
  <c r="G7229" i="4"/>
  <c r="G6467" i="4"/>
  <c r="G6960" i="4"/>
  <c r="G6944" i="4"/>
  <c r="G6477" i="4"/>
  <c r="G8011" i="4"/>
  <c r="G7053" i="4"/>
  <c r="G6279" i="4"/>
  <c r="M6279" i="4" s="1"/>
  <c r="G6387" i="4"/>
  <c r="G6394" i="4"/>
  <c r="M6394" i="4" s="1"/>
  <c r="G6214" i="4"/>
  <c r="G5831" i="4"/>
  <c r="M5831" i="4" s="1"/>
  <c r="G5812" i="4"/>
  <c r="M5812" i="4" s="1"/>
  <c r="G5442" i="4"/>
  <c r="M5442" i="4" s="1"/>
  <c r="G8550" i="4"/>
  <c r="G8004" i="4"/>
  <c r="G5622" i="4"/>
  <c r="M5622" i="4" s="1"/>
  <c r="G5341" i="4"/>
  <c r="M5341" i="4" s="1"/>
  <c r="G5046" i="4"/>
  <c r="G8252" i="4"/>
  <c r="G5639" i="4"/>
  <c r="G5344" i="4"/>
  <c r="M5344" i="4" s="1"/>
  <c r="G5055" i="4"/>
  <c r="M5055" i="4" s="1"/>
  <c r="G7810" i="4"/>
  <c r="G5535" i="4"/>
  <c r="M5535" i="4" s="1"/>
  <c r="G5236" i="4"/>
  <c r="G4952" i="4"/>
  <c r="G4970" i="4"/>
  <c r="G4871" i="4"/>
  <c r="M4871" i="4" s="1"/>
  <c r="G8654" i="4"/>
  <c r="G7996" i="4"/>
  <c r="G7525" i="4"/>
  <c r="G7434" i="4"/>
  <c r="G6667" i="4"/>
  <c r="M6667" i="4" s="1"/>
  <c r="G6277" i="4"/>
  <c r="M6277" i="4" s="1"/>
  <c r="G7528" i="4"/>
  <c r="G7149" i="4"/>
  <c r="G6770" i="4"/>
  <c r="G8286" i="4"/>
  <c r="G5447" i="4"/>
  <c r="M5447" i="4" s="1"/>
  <c r="G4962" i="4"/>
  <c r="M4962" i="4" s="1"/>
  <c r="G8737" i="4"/>
  <c r="G8733" i="4"/>
  <c r="G8649" i="4"/>
  <c r="G8663" i="4"/>
  <c r="G8558" i="4"/>
  <c r="G8371" i="4"/>
  <c r="G8012" i="4"/>
  <c r="G7628" i="4"/>
  <c r="G7231" i="4"/>
  <c r="G8304" i="4"/>
  <c r="G7804" i="4"/>
  <c r="G5058" i="4"/>
  <c r="M5058" i="4" s="1"/>
  <c r="G4959" i="4"/>
  <c r="M4959" i="4" s="1"/>
  <c r="G4861" i="4"/>
  <c r="M4861" i="4" s="1"/>
  <c r="G8717" i="4"/>
  <c r="G8655" i="4"/>
  <c r="G8565" i="4"/>
  <c r="G7722" i="4"/>
  <c r="G7533" i="4"/>
  <c r="G7140" i="4"/>
  <c r="G6846" i="4"/>
  <c r="G7908" i="4"/>
  <c r="G7620" i="4"/>
  <c r="G7230" i="4"/>
  <c r="G7134" i="4"/>
  <c r="G6954" i="4"/>
  <c r="G6847" i="4"/>
  <c r="G6751" i="4"/>
  <c r="G6472" i="4"/>
  <c r="G6273" i="4"/>
  <c r="G7815" i="4"/>
  <c r="G7427" i="4"/>
  <c r="G7036" i="4"/>
  <c r="G6571" i="4"/>
  <c r="G6269" i="4"/>
  <c r="G8301" i="4"/>
  <c r="G7148" i="4"/>
  <c r="G6955" i="4"/>
  <c r="G5889" i="4"/>
  <c r="M5889" i="4" s="1"/>
  <c r="G7622" i="4"/>
  <c r="G7535" i="4"/>
  <c r="G6850" i="4"/>
  <c r="G5984" i="4"/>
  <c r="G7523" i="4"/>
  <c r="G7529" i="4"/>
  <c r="G7054" i="4"/>
  <c r="G6476" i="4"/>
  <c r="G7530" i="4"/>
  <c r="G7139" i="4"/>
  <c r="G6859" i="4"/>
  <c r="G6466" i="4"/>
  <c r="G6753" i="4"/>
  <c r="G6190" i="4"/>
  <c r="G5609" i="4"/>
  <c r="M5609" i="4" s="1"/>
  <c r="G5308" i="4"/>
  <c r="M5308" i="4" s="1"/>
  <c r="G5998" i="4"/>
  <c r="M5998" i="4" s="1"/>
  <c r="G6849" i="4"/>
  <c r="G7531" i="4"/>
  <c r="G6368" i="4"/>
  <c r="G8247" i="4"/>
  <c r="G7244" i="4"/>
  <c r="G7422" i="4"/>
  <c r="G7242" i="4"/>
  <c r="G6959" i="4"/>
  <c r="G6656" i="4"/>
  <c r="G6767" i="4"/>
  <c r="G6185" i="4"/>
  <c r="G6464" i="4"/>
  <c r="G5701" i="4"/>
  <c r="M5701" i="4" s="1"/>
  <c r="G5408" i="4"/>
  <c r="G5146" i="4"/>
  <c r="M5146" i="4" s="1"/>
  <c r="G8377" i="4"/>
  <c r="G4958" i="4"/>
  <c r="M4958" i="4" s="1"/>
  <c r="G5619" i="4"/>
  <c r="M5619" i="4" s="1"/>
  <c r="G7516" i="4"/>
  <c r="G8370" i="4"/>
  <c r="G6660" i="4"/>
  <c r="G5056" i="4"/>
  <c r="M5056" i="4" s="1"/>
  <c r="G8646" i="4"/>
  <c r="G4868" i="4"/>
  <c r="M4868" i="4" s="1"/>
  <c r="G8360" i="4"/>
  <c r="G6760" i="4"/>
  <c r="G8006" i="4"/>
  <c r="G6573" i="4"/>
  <c r="G8660" i="4"/>
  <c r="G7424" i="4"/>
  <c r="G8372" i="4"/>
  <c r="G7718" i="4"/>
  <c r="G7245" i="4"/>
  <c r="G6479" i="4"/>
  <c r="G7728" i="4"/>
  <c r="G7241" i="4"/>
  <c r="G6670" i="4"/>
  <c r="G6288" i="4"/>
  <c r="G7426" i="4"/>
  <c r="G6380" i="4"/>
  <c r="G6090" i="4"/>
  <c r="M6090" i="4" s="1"/>
  <c r="G5981" i="4"/>
  <c r="G7429" i="4"/>
  <c r="G7442" i="4"/>
  <c r="G6863" i="4"/>
  <c r="G5983" i="4"/>
  <c r="G7438" i="4"/>
  <c r="G6953" i="4"/>
  <c r="G6763" i="4"/>
  <c r="G6182" i="4"/>
  <c r="G5890" i="4"/>
  <c r="M5890" i="4" s="1"/>
  <c r="G5991" i="4"/>
  <c r="M5991" i="4" s="1"/>
  <c r="G5700" i="4"/>
  <c r="M5700" i="4" s="1"/>
  <c r="G5213" i="4"/>
  <c r="M5213" i="4" s="1"/>
  <c r="G8009" i="4"/>
  <c r="G7238" i="4"/>
  <c r="G7522" i="4"/>
  <c r="G6673" i="4"/>
  <c r="G7629" i="4"/>
  <c r="G6958" i="4"/>
  <c r="G6578" i="4"/>
  <c r="G6382" i="4"/>
  <c r="G6177" i="4"/>
  <c r="G5407" i="4"/>
  <c r="G5126" i="4"/>
  <c r="M5126" i="4" s="1"/>
  <c r="G6462" i="4"/>
  <c r="G6282" i="4"/>
  <c r="M6282" i="4" s="1"/>
  <c r="G5985" i="4"/>
  <c r="G7047" i="4"/>
  <c r="G8362" i="4"/>
  <c r="G7421" i="4"/>
  <c r="G6195" i="4"/>
  <c r="G5719" i="4"/>
  <c r="G5907" i="4"/>
  <c r="M5907" i="4" s="1"/>
  <c r="G5811" i="4"/>
  <c r="M5811" i="4" s="1"/>
  <c r="G5818" i="4"/>
  <c r="M5818" i="4" s="1"/>
  <c r="G5544" i="4"/>
  <c r="M5544" i="4" s="1"/>
  <c r="G5156" i="4"/>
  <c r="M5156" i="4" s="1"/>
  <c r="G4865" i="4"/>
  <c r="M4865" i="4" s="1"/>
  <c r="G7147" i="4"/>
  <c r="G6864" i="4"/>
  <c r="G7807" i="4"/>
  <c r="G4853" i="4"/>
  <c r="G8553" i="4"/>
  <c r="G8718" i="4"/>
  <c r="G8238" i="4"/>
  <c r="G7806" i="4"/>
  <c r="G6482" i="4"/>
  <c r="G7436" i="4"/>
  <c r="G6275" i="4"/>
  <c r="G5440" i="4"/>
  <c r="M5440" i="4" s="1"/>
  <c r="G5238" i="4"/>
  <c r="G8294" i="4"/>
  <c r="G7538" i="4"/>
  <c r="G6957" i="4"/>
  <c r="G8258" i="4"/>
  <c r="G7137" i="4"/>
  <c r="G7057" i="4"/>
  <c r="G6560" i="4"/>
  <c r="G6178" i="4"/>
  <c r="G7904" i="4"/>
  <c r="G7614" i="4"/>
  <c r="G6565" i="4"/>
  <c r="G7521" i="4"/>
  <c r="G7236" i="4"/>
  <c r="G6865" i="4"/>
  <c r="G6374" i="4"/>
  <c r="M6374" i="4" s="1"/>
  <c r="G6465" i="4"/>
  <c r="G8369" i="4"/>
  <c r="G7730" i="4"/>
  <c r="G7237" i="4"/>
  <c r="G7913" i="4"/>
  <c r="G7441" i="4"/>
  <c r="G6748" i="4"/>
  <c r="G7135" i="4"/>
  <c r="G7630" i="4"/>
  <c r="G6381" i="4"/>
  <c r="G5233" i="4"/>
  <c r="G5512" i="4"/>
  <c r="M5512" i="4" s="1"/>
  <c r="G6179" i="4"/>
  <c r="G5897" i="4"/>
  <c r="M5897" i="4" s="1"/>
  <c r="G5707" i="4"/>
  <c r="M5707" i="4" s="1"/>
  <c r="G5118" i="4"/>
  <c r="M5118" i="4" s="1"/>
  <c r="G5032" i="4"/>
  <c r="M5032" i="4" s="1"/>
  <c r="G7151" i="4"/>
  <c r="G7805" i="4"/>
  <c r="G7142" i="4"/>
  <c r="G6664" i="4"/>
  <c r="M6664" i="4" s="1"/>
  <c r="G6572" i="4"/>
  <c r="G8245" i="4"/>
  <c r="G7520" i="4"/>
  <c r="G6848" i="4"/>
  <c r="G6286" i="4"/>
  <c r="G5522" i="4"/>
  <c r="M5522" i="4" s="1"/>
  <c r="G5518" i="4"/>
  <c r="M5518" i="4" s="1"/>
  <c r="G5228" i="4"/>
  <c r="M5228" i="4" s="1"/>
  <c r="G6557" i="4"/>
  <c r="G7423" i="4"/>
  <c r="G8253" i="4"/>
  <c r="G6379" i="4"/>
  <c r="M6379" i="4" s="1"/>
  <c r="G7040" i="4"/>
  <c r="G6469" i="4"/>
  <c r="G7435" i="4"/>
  <c r="G7246" i="4"/>
  <c r="G7141" i="4"/>
  <c r="G7056" i="4"/>
  <c r="G6657" i="4"/>
  <c r="G6562" i="4"/>
  <c r="G5903" i="4"/>
  <c r="M5903" i="4" s="1"/>
  <c r="G5605" i="4"/>
  <c r="M5605" i="4" s="1"/>
  <c r="G5215" i="4"/>
  <c r="M5215" i="4" s="1"/>
  <c r="G5885" i="4"/>
  <c r="M5885" i="4" s="1"/>
  <c r="G6756" i="4"/>
  <c r="G5992" i="4"/>
  <c r="M5992" i="4" s="1"/>
  <c r="G6558" i="4"/>
  <c r="G5042" i="4"/>
  <c r="G4939" i="4"/>
  <c r="M4939" i="4" s="1"/>
  <c r="G8231" i="4"/>
  <c r="G6647" i="4"/>
  <c r="G7138" i="4"/>
  <c r="G6754" i="4"/>
  <c r="G5806" i="4"/>
  <c r="M5806" i="4" s="1"/>
  <c r="G5808" i="4"/>
  <c r="M5808" i="4" s="1"/>
  <c r="G5791" i="4"/>
  <c r="G5986" i="4"/>
  <c r="G6000" i="4"/>
  <c r="M6000" i="4" s="1"/>
  <c r="G5224" i="4"/>
  <c r="M5224" i="4" s="1"/>
  <c r="G8621" i="4"/>
  <c r="G8313" i="4"/>
  <c r="G8217" i="4"/>
  <c r="G6762" i="4"/>
  <c r="G6096" i="4"/>
  <c r="G6568" i="4"/>
  <c r="G6366" i="4"/>
  <c r="G6017" i="4"/>
  <c r="M6017" i="4" s="1"/>
  <c r="G5351" i="4"/>
  <c r="M5351" i="4" s="1"/>
  <c r="G6003" i="4"/>
  <c r="M6003" i="4" s="1"/>
  <c r="G6020" i="4"/>
  <c r="M6020" i="4" s="1"/>
  <c r="G8568" i="4"/>
  <c r="G5545" i="4"/>
  <c r="M5545" i="4" s="1"/>
  <c r="G5715" i="4"/>
  <c r="G5734" i="4"/>
  <c r="G5243" i="4"/>
  <c r="M5243" i="4" s="1"/>
  <c r="G8556" i="4"/>
  <c r="G8250" i="4"/>
  <c r="G6569" i="4"/>
  <c r="G7526" i="4"/>
  <c r="G5542" i="4"/>
  <c r="M5542" i="4" s="1"/>
  <c r="G5246" i="4"/>
  <c r="M5246" i="4" s="1"/>
  <c r="G7813" i="4"/>
  <c r="G7041" i="4"/>
  <c r="G8001" i="4"/>
  <c r="G5427" i="4"/>
  <c r="M5427" i="4" s="1"/>
  <c r="G4966" i="4"/>
  <c r="M4966" i="4" s="1"/>
  <c r="G4857" i="4"/>
  <c r="M4857" i="4" s="1"/>
  <c r="G4863" i="4"/>
  <c r="M4863" i="4" s="1"/>
  <c r="G8664" i="4"/>
  <c r="G8569" i="4"/>
  <c r="G7725" i="4"/>
  <c r="G7247" i="4"/>
  <c r="G7044" i="4"/>
  <c r="G7818" i="4"/>
  <c r="G7420" i="4"/>
  <c r="G7248" i="4"/>
  <c r="G6947" i="4"/>
  <c r="G6856" i="4"/>
  <c r="G6759" i="4"/>
  <c r="G6371" i="4"/>
  <c r="G8240" i="4"/>
  <c r="G6941" i="4"/>
  <c r="G6564" i="4"/>
  <c r="G6372" i="4"/>
  <c r="G8007" i="4"/>
  <c r="G7038" i="4"/>
  <c r="G6671" i="4"/>
  <c r="G6268" i="4"/>
  <c r="G6556" i="4"/>
  <c r="G5696" i="4"/>
  <c r="M5696" i="4" s="1"/>
  <c r="G7437" i="4"/>
  <c r="G6570" i="4"/>
  <c r="G8015" i="4"/>
  <c r="G7143" i="4"/>
  <c r="G8237" i="4"/>
  <c r="G7240" i="4"/>
  <c r="G7633" i="4"/>
  <c r="G7821" i="4"/>
  <c r="G6375" i="4"/>
  <c r="M6375" i="4" s="1"/>
  <c r="G7055" i="4"/>
  <c r="G6866" i="4"/>
  <c r="G6665" i="4"/>
  <c r="M6665" i="4" s="1"/>
  <c r="G6093" i="4"/>
  <c r="G6383" i="4"/>
  <c r="G5711" i="4"/>
  <c r="M5711" i="4" s="1"/>
  <c r="G5902" i="4"/>
  <c r="M5902" i="4" s="1"/>
  <c r="G5521" i="4"/>
  <c r="M5521" i="4" s="1"/>
  <c r="G5117" i="4"/>
  <c r="M5117" i="4" s="1"/>
  <c r="G5884" i="4"/>
  <c r="M5884" i="4" s="1"/>
  <c r="G5022" i="4"/>
  <c r="M5022" i="4" s="1"/>
  <c r="G7921" i="4"/>
  <c r="G7808" i="4"/>
  <c r="G7433" i="4"/>
  <c r="G7153" i="4"/>
  <c r="G7049" i="4"/>
  <c r="G6844" i="4"/>
  <c r="G6470" i="4"/>
  <c r="G6761" i="4"/>
  <c r="G6567" i="4"/>
  <c r="G6078" i="4"/>
  <c r="G6373" i="4"/>
  <c r="M6373" i="4" s="1"/>
  <c r="G5612" i="4"/>
  <c r="M5612" i="4" s="1"/>
  <c r="G5309" i="4"/>
  <c r="M5309" i="4" s="1"/>
  <c r="G5132" i="4"/>
  <c r="M5132" i="4" s="1"/>
  <c r="G6376" i="4"/>
  <c r="M6376" i="4" s="1"/>
  <c r="G6079" i="4"/>
  <c r="G5901" i="4"/>
  <c r="M5901" i="4" s="1"/>
  <c r="G5613" i="4"/>
  <c r="M5613" i="4" s="1"/>
  <c r="G5517" i="4"/>
  <c r="M5517" i="4" s="1"/>
  <c r="G5321" i="4"/>
  <c r="M5321" i="4" s="1"/>
  <c r="G4924" i="4"/>
  <c r="M4924" i="4" s="1"/>
  <c r="G6652" i="4"/>
  <c r="G8290" i="4"/>
  <c r="G7624" i="4"/>
  <c r="G7144" i="4"/>
  <c r="G6674" i="4"/>
  <c r="G7900" i="4"/>
  <c r="G6750" i="4"/>
  <c r="G7901" i="4"/>
  <c r="G7524" i="4"/>
  <c r="G7243" i="4"/>
  <c r="G7052" i="4"/>
  <c r="G6845" i="4"/>
  <c r="G6481" i="4"/>
  <c r="G6270" i="4"/>
  <c r="G6752" i="4"/>
  <c r="G6289" i="4"/>
  <c r="G6175" i="4"/>
  <c r="G7046" i="4"/>
  <c r="G6662" i="4"/>
  <c r="G6364" i="4"/>
  <c r="G5705" i="4"/>
  <c r="M5705" i="4" s="1"/>
  <c r="G6369" i="4"/>
  <c r="G5697" i="4"/>
  <c r="M5697" i="4" s="1"/>
  <c r="G8637" i="4"/>
  <c r="G5316" i="4"/>
  <c r="M5316" i="4" s="1"/>
  <c r="G4829" i="4"/>
  <c r="G5320" i="4"/>
  <c r="M5320" i="4" s="1"/>
  <c r="G4926" i="4"/>
  <c r="M4926" i="4" s="1"/>
  <c r="G7992" i="4"/>
  <c r="G6858" i="4"/>
  <c r="G6283" i="4"/>
  <c r="M6283" i="4" s="1"/>
  <c r="G6189" i="4"/>
  <c r="G5898" i="4"/>
  <c r="M5898" i="4" s="1"/>
  <c r="G5520" i="4"/>
  <c r="M5520" i="4" s="1"/>
  <c r="G5892" i="4"/>
  <c r="M5892" i="4" s="1"/>
  <c r="G6274" i="4"/>
  <c r="G6194" i="4"/>
  <c r="G6077" i="4"/>
  <c r="G5231" i="4"/>
  <c r="G8712" i="4"/>
  <c r="G8628" i="4"/>
  <c r="G5409" i="4"/>
  <c r="M5409" i="4" s="1"/>
  <c r="G8694" i="4"/>
  <c r="G5420" i="4"/>
  <c r="M5420" i="4" s="1"/>
  <c r="G8721" i="4"/>
  <c r="G5523" i="4"/>
  <c r="M5523" i="4" s="1"/>
  <c r="G5527" i="4"/>
  <c r="G8295" i="4"/>
  <c r="G5235" i="4"/>
  <c r="G5253" i="4"/>
  <c r="M5253" i="4" s="1"/>
  <c r="G7724" i="4"/>
  <c r="G5331" i="4"/>
  <c r="M5331" i="4" s="1"/>
  <c r="G5340" i="4"/>
  <c r="M5340" i="4" s="1"/>
  <c r="G4851" i="4"/>
  <c r="G4873" i="4"/>
  <c r="M4873" i="4" s="1"/>
  <c r="G7817" i="4"/>
  <c r="G7720" i="4"/>
  <c r="G6287" i="4"/>
  <c r="G5043" i="4"/>
  <c r="G5057" i="4"/>
  <c r="M5057" i="4" s="1"/>
  <c r="G7150" i="4"/>
  <c r="G7132" i="4"/>
  <c r="G7717" i="4"/>
  <c r="G5139" i="4"/>
  <c r="M5139" i="4" s="1"/>
  <c r="G5151" i="4"/>
  <c r="M5151" i="4" s="1"/>
  <c r="G4947" i="4"/>
  <c r="G8715" i="4"/>
  <c r="G8736" i="4"/>
  <c r="G8643" i="4"/>
  <c r="G8647" i="4"/>
  <c r="G8559" i="4"/>
  <c r="G8547" i="4"/>
  <c r="G8566" i="4"/>
  <c r="G8257" i="4"/>
  <c r="G7906" i="4"/>
  <c r="G7617" i="4"/>
  <c r="G7234" i="4"/>
  <c r="G6956" i="4"/>
  <c r="G8005" i="4"/>
  <c r="G7428" i="4"/>
  <c r="G7051" i="4"/>
  <c r="G6962" i="4"/>
  <c r="G6857" i="4"/>
  <c r="G6668" i="4"/>
  <c r="G6284" i="4"/>
  <c r="M6284" i="4" s="1"/>
  <c r="G5893" i="4"/>
  <c r="M5893" i="4" s="1"/>
  <c r="G8293" i="4"/>
  <c r="G7517" i="4"/>
  <c r="G6853" i="4"/>
  <c r="G6468" i="4"/>
  <c r="G6367" i="4"/>
  <c r="G8236" i="4"/>
  <c r="G7914" i="4"/>
  <c r="G7136" i="4"/>
  <c r="G6945" i="4"/>
  <c r="G6769" i="4"/>
  <c r="G6658" i="4"/>
  <c r="G6088" i="4"/>
  <c r="M6088" i="4" s="1"/>
  <c r="G8017" i="4"/>
  <c r="G7037" i="4"/>
  <c r="G7915" i="4"/>
  <c r="G6961" i="4"/>
  <c r="G6281" i="4"/>
  <c r="M6281" i="4" s="1"/>
  <c r="G7625" i="4"/>
  <c r="G6861" i="4"/>
  <c r="G8287" i="4"/>
  <c r="G7534" i="4"/>
  <c r="G7249" i="4"/>
  <c r="G7710" i="4"/>
  <c r="G6949" i="4"/>
  <c r="G6172" i="4"/>
  <c r="G6764" i="4"/>
  <c r="G8008" i="4"/>
  <c r="G7235" i="4"/>
  <c r="G7133" i="4"/>
  <c r="G6749" i="4"/>
  <c r="G6460" i="4"/>
  <c r="G5424" i="4"/>
  <c r="M5424" i="4" s="1"/>
  <c r="G5311" i="4"/>
  <c r="M5311" i="4" s="1"/>
  <c r="G6365" i="4"/>
  <c r="G5611" i="4"/>
  <c r="M5611" i="4" s="1"/>
  <c r="G5426" i="4"/>
  <c r="M5426" i="4" s="1"/>
  <c r="G7918" i="4"/>
  <c r="G6860" i="4"/>
  <c r="G6193" i="4"/>
  <c r="G7716" i="4"/>
  <c r="G6378" i="4"/>
  <c r="M6378" i="4" s="1"/>
  <c r="G7995" i="4"/>
  <c r="G7439" i="4"/>
  <c r="G7432" i="4"/>
  <c r="G7154" i="4"/>
  <c r="G6862" i="4"/>
  <c r="G6757" i="4"/>
  <c r="G6271" i="4"/>
  <c r="G6661" i="4"/>
  <c r="G6566" i="4"/>
  <c r="G6176" i="4"/>
  <c r="G5888" i="4"/>
  <c r="M5888" i="4" s="1"/>
  <c r="G5617" i="4"/>
  <c r="G5214" i="4"/>
  <c r="M5214" i="4" s="1"/>
  <c r="G6084" i="4"/>
  <c r="G5615" i="4"/>
  <c r="M5615" i="4" s="1"/>
  <c r="G5419" i="4"/>
  <c r="M5419" i="4" s="1"/>
  <c r="G5323" i="4"/>
  <c r="M5323" i="4" s="1"/>
  <c r="G5138" i="4"/>
  <c r="M5138" i="4" s="1"/>
  <c r="G6473" i="4"/>
  <c r="G8355" i="4"/>
  <c r="G8363" i="4"/>
  <c r="G8283" i="4"/>
  <c r="G7145" i="4"/>
  <c r="G6854" i="4"/>
  <c r="G7233" i="4"/>
  <c r="G6946" i="4"/>
  <c r="G7239" i="4"/>
  <c r="G6948" i="4"/>
  <c r="G8235" i="4"/>
  <c r="G7899" i="4"/>
  <c r="G7803" i="4"/>
  <c r="G7707" i="4"/>
  <c r="G7440" i="4"/>
  <c r="G7228" i="4"/>
  <c r="G7232" i="4"/>
  <c r="G7146" i="4"/>
  <c r="G7152" i="4"/>
  <c r="G7045" i="4"/>
  <c r="G7631" i="4"/>
  <c r="G7039" i="4"/>
  <c r="G6765" i="4"/>
  <c r="G6563" i="4"/>
  <c r="G6377" i="4"/>
  <c r="M6377" i="4" s="1"/>
  <c r="G6174" i="4"/>
  <c r="G5795" i="4"/>
  <c r="M5795" i="4" s="1"/>
  <c r="G8707" i="4"/>
  <c r="G5906" i="4"/>
  <c r="M5906" i="4" s="1"/>
  <c r="G5137" i="4"/>
  <c r="M5137" i="4" s="1"/>
  <c r="G8398" i="4"/>
  <c r="G4850" i="4"/>
  <c r="G7991" i="4"/>
  <c r="G6917" i="4"/>
  <c r="G5995" i="4"/>
  <c r="M5995" i="4" s="1"/>
  <c r="G7592" i="4"/>
  <c r="G7109" i="4"/>
  <c r="G5134" i="4"/>
  <c r="M5134" i="4" s="1"/>
  <c r="G5987" i="4"/>
  <c r="M5987" i="4" s="1"/>
  <c r="G6385" i="4"/>
  <c r="G6180" i="4"/>
  <c r="G4946" i="4"/>
  <c r="G5616" i="4"/>
  <c r="M5616" i="4" s="1"/>
  <c r="G5503" i="4"/>
  <c r="G7994" i="4"/>
  <c r="G7030" i="4"/>
  <c r="G6826" i="4"/>
  <c r="G6341" i="4"/>
  <c r="G5873" i="4"/>
  <c r="M5873" i="4" s="1"/>
  <c r="G5680" i="4"/>
  <c r="M5680" i="4" s="1"/>
  <c r="G5794" i="4"/>
  <c r="M5794" i="4" s="1"/>
  <c r="G6653" i="4"/>
  <c r="G5506" i="4"/>
  <c r="M5506" i="4" s="1"/>
  <c r="G6384" i="4"/>
  <c r="G5790" i="4"/>
  <c r="G5406" i="4"/>
  <c r="G5225" i="4"/>
  <c r="M5225" i="4" s="1"/>
  <c r="G5133" i="4"/>
  <c r="M5133" i="4" s="1"/>
  <c r="G5034" i="4"/>
  <c r="M5034" i="4" s="1"/>
  <c r="G8706" i="4"/>
  <c r="G8399" i="4"/>
  <c r="G5413" i="4"/>
  <c r="M5413" i="4" s="1"/>
  <c r="G7498" i="4"/>
  <c r="G5123" i="4"/>
  <c r="M5123" i="4" s="1"/>
  <c r="G8631" i="4"/>
  <c r="G8386" i="4"/>
  <c r="G6925" i="4"/>
  <c r="G6654" i="4"/>
  <c r="G6471" i="4"/>
  <c r="G6461" i="4"/>
  <c r="G5792" i="4"/>
  <c r="G5597" i="4"/>
  <c r="M5597" i="4" s="1"/>
  <c r="G5313" i="4"/>
  <c r="M5313" i="4" s="1"/>
  <c r="G5028" i="4"/>
  <c r="M5028" i="4" s="1"/>
  <c r="G5422" i="4"/>
  <c r="M5422" i="4" s="1"/>
  <c r="G8714" i="4"/>
  <c r="G8627" i="4"/>
  <c r="G5500" i="4"/>
  <c r="G7785" i="4"/>
  <c r="G7596" i="4"/>
  <c r="G6825" i="4"/>
  <c r="G8311" i="4"/>
  <c r="G7984" i="4"/>
  <c r="G7500" i="4"/>
  <c r="G6929" i="4"/>
  <c r="G6738" i="4"/>
  <c r="M6738" i="4" s="1"/>
  <c r="G6359" i="4"/>
  <c r="M6359" i="4" s="1"/>
  <c r="G6067" i="4"/>
  <c r="G5768" i="4"/>
  <c r="G5583" i="4"/>
  <c r="M5583" i="4" s="1"/>
  <c r="G5302" i="4"/>
  <c r="M5302" i="4" s="1"/>
  <c r="G5020" i="4"/>
  <c r="M5020" i="4" s="1"/>
  <c r="G5766" i="4"/>
  <c r="G5382" i="4"/>
  <c r="M5382" i="4" s="1"/>
  <c r="G8632" i="4"/>
  <c r="G6822" i="4"/>
  <c r="G7975" i="4"/>
  <c r="G5961" i="4"/>
  <c r="G7611" i="4"/>
  <c r="G7227" i="4"/>
  <c r="G7250" i="4"/>
  <c r="G6478" i="4"/>
  <c r="G6276" i="4"/>
  <c r="M6276" i="4" s="1"/>
  <c r="G6095" i="4"/>
  <c r="G6183" i="4"/>
  <c r="G6091" i="4"/>
  <c r="M6091" i="4" s="1"/>
  <c r="G6942" i="4"/>
  <c r="G6290" i="4"/>
  <c r="G6559" i="4"/>
  <c r="G6076" i="4"/>
  <c r="G5699" i="4"/>
  <c r="M5699" i="4" s="1"/>
  <c r="G5030" i="4"/>
  <c r="M5030" i="4" s="1"/>
  <c r="G5026" i="4"/>
  <c r="M5026" i="4" s="1"/>
  <c r="G8700" i="4"/>
  <c r="G5329" i="4"/>
  <c r="M5329" i="4" s="1"/>
  <c r="G7795" i="4"/>
  <c r="G8381" i="4"/>
  <c r="G7877" i="4"/>
  <c r="G7111" i="4"/>
  <c r="G6386" i="4"/>
  <c r="G5415" i="4"/>
  <c r="M5415" i="4" s="1"/>
  <c r="G6173" i="4"/>
  <c r="G5695" i="4"/>
  <c r="M5695" i="4" s="1"/>
  <c r="G5122" i="4"/>
  <c r="M5122" i="4" s="1"/>
  <c r="G8385" i="4"/>
  <c r="G6081" i="4"/>
  <c r="G5712" i="4"/>
  <c r="G5501" i="4"/>
  <c r="G8636" i="4"/>
  <c r="G8318" i="4"/>
  <c r="G5023" i="4"/>
  <c r="M5023" i="4" s="1"/>
  <c r="G8400" i="4"/>
  <c r="G7981" i="4"/>
  <c r="G6931" i="4"/>
  <c r="G6351" i="4"/>
  <c r="M6351" i="4" s="1"/>
  <c r="G7588" i="4"/>
  <c r="G6823" i="4"/>
  <c r="G6158" i="4"/>
  <c r="G5868" i="4"/>
  <c r="M5868" i="4" s="1"/>
  <c r="G5380" i="4"/>
  <c r="M5380" i="4" s="1"/>
  <c r="G5204" i="4"/>
  <c r="M5204" i="4" s="1"/>
  <c r="G5195" i="4"/>
  <c r="M5195" i="4" s="1"/>
  <c r="G6950" i="4"/>
  <c r="G6663" i="4"/>
  <c r="M6663" i="4" s="1"/>
  <c r="G5799" i="4"/>
  <c r="M5799" i="4" s="1"/>
  <c r="G5510" i="4"/>
  <c r="M5510" i="4" s="1"/>
  <c r="G6097" i="4"/>
  <c r="G5990" i="4"/>
  <c r="M5990" i="4" s="1"/>
  <c r="G5418" i="4"/>
  <c r="M5418" i="4" s="1"/>
  <c r="G4833" i="4"/>
  <c r="M4833" i="4" s="1"/>
  <c r="G8393" i="4"/>
  <c r="G5714" i="4"/>
  <c r="G5322" i="4"/>
  <c r="M5322" i="4" s="1"/>
  <c r="G4836" i="4"/>
  <c r="M4836" i="4" s="1"/>
  <c r="G7989" i="4"/>
  <c r="G6732" i="4"/>
  <c r="G5993" i="4"/>
  <c r="M5993" i="4" s="1"/>
  <c r="G5887" i="4"/>
  <c r="M5887" i="4" s="1"/>
  <c r="G5513" i="4"/>
  <c r="M5513" i="4" s="1"/>
  <c r="G5325" i="4"/>
  <c r="M5325" i="4" s="1"/>
  <c r="G8711" i="4"/>
  <c r="G8216" i="4"/>
  <c r="G7890" i="4"/>
  <c r="G7112" i="4"/>
  <c r="G6638" i="4"/>
  <c r="G5509" i="4"/>
  <c r="M5509" i="4" s="1"/>
  <c r="G5119" i="4"/>
  <c r="M5119" i="4" s="1"/>
  <c r="G7884" i="4"/>
  <c r="G6943" i="4"/>
  <c r="G6574" i="4"/>
  <c r="G6561" i="4"/>
  <c r="G5602" i="4"/>
  <c r="M5602" i="4" s="1"/>
  <c r="G5317" i="4"/>
  <c r="M5317" i="4" s="1"/>
  <c r="G6191" i="4"/>
  <c r="G5988" i="4"/>
  <c r="M5988" i="4" s="1"/>
  <c r="G4935" i="4"/>
  <c r="M4935" i="4" s="1"/>
  <c r="G6184" i="4"/>
  <c r="G7515" i="4"/>
  <c r="G7042" i="4"/>
  <c r="G6755" i="4"/>
  <c r="G6474" i="4"/>
  <c r="G5895" i="4"/>
  <c r="M5895" i="4" s="1"/>
  <c r="G5702" i="4"/>
  <c r="M5702" i="4" s="1"/>
  <c r="G4932" i="4"/>
  <c r="M4932" i="4" s="1"/>
  <c r="G5216" i="4"/>
  <c r="M5216" i="4" s="1"/>
  <c r="G8326" i="4"/>
  <c r="G7508" i="4"/>
  <c r="G5804" i="4"/>
  <c r="M5804" i="4" s="1"/>
  <c r="G7594" i="4"/>
  <c r="G7496" i="4"/>
  <c r="G7012" i="4"/>
  <c r="G6098" i="4"/>
  <c r="G6672" i="4"/>
  <c r="G5603" i="4"/>
  <c r="M5603" i="4" s="1"/>
  <c r="G7876" i="4"/>
  <c r="G7032" i="4"/>
  <c r="G4937" i="4"/>
  <c r="M4937" i="4" s="1"/>
  <c r="G8320" i="4"/>
  <c r="G5591" i="4"/>
  <c r="M5591" i="4" s="1"/>
  <c r="G7606" i="4"/>
  <c r="G6724" i="4"/>
  <c r="G6072" i="4"/>
  <c r="G5778" i="4"/>
  <c r="M5778" i="4" s="1"/>
  <c r="G5299" i="4"/>
  <c r="M5299" i="4" s="1"/>
  <c r="G5982" i="4"/>
  <c r="G5218" i="4"/>
  <c r="M5218" i="4" s="1"/>
  <c r="G5596" i="4"/>
  <c r="M5596" i="4" s="1"/>
  <c r="G4931" i="4"/>
  <c r="M4931" i="4" s="1"/>
  <c r="G6187" i="4"/>
  <c r="G5899" i="4"/>
  <c r="M5899" i="4" s="1"/>
  <c r="G5810" i="4"/>
  <c r="M5810" i="4" s="1"/>
  <c r="G5502" i="4"/>
  <c r="G5212" i="4"/>
  <c r="M5212" i="4" s="1"/>
  <c r="G5120" i="4"/>
  <c r="M5120" i="4" s="1"/>
  <c r="G5037" i="4"/>
  <c r="M5037" i="4" s="1"/>
  <c r="G4841" i="4"/>
  <c r="M4841" i="4" s="1"/>
  <c r="G8640" i="4"/>
  <c r="G8392" i="4"/>
  <c r="G8321" i="4"/>
  <c r="G5788" i="4"/>
  <c r="G5709" i="4"/>
  <c r="M5709" i="4" s="1"/>
  <c r="G5423" i="4"/>
  <c r="M5423" i="4" s="1"/>
  <c r="G5222" i="4"/>
  <c r="M5222" i="4" s="1"/>
  <c r="G8316" i="4"/>
  <c r="G7780" i="4"/>
  <c r="G6742" i="4"/>
  <c r="G5025" i="4"/>
  <c r="M5025" i="4" s="1"/>
  <c r="G4929" i="4"/>
  <c r="M4929" i="4" s="1"/>
  <c r="G8624" i="4"/>
  <c r="G8394" i="4"/>
  <c r="G7793" i="4"/>
  <c r="G6920" i="4"/>
  <c r="G6837" i="4"/>
  <c r="G5189" i="4"/>
  <c r="M5189" i="4" s="1"/>
  <c r="G5801" i="4"/>
  <c r="M5801" i="4" s="1"/>
  <c r="G8696" i="4"/>
  <c r="G8397" i="4"/>
  <c r="G6951" i="4"/>
  <c r="G6577" i="4"/>
  <c r="G5040" i="4"/>
  <c r="G5693" i="4"/>
  <c r="M5693" i="4" s="1"/>
  <c r="G5516" i="4"/>
  <c r="M5516" i="4" s="1"/>
  <c r="G5315" i="4"/>
  <c r="M5315" i="4" s="1"/>
  <c r="G5136" i="4"/>
  <c r="M5136" i="4" s="1"/>
  <c r="G8396" i="4"/>
  <c r="G5319" i="4"/>
  <c r="M5319" i="4" s="1"/>
  <c r="G4927" i="4"/>
  <c r="M4927" i="4" s="1"/>
  <c r="G5706" i="4"/>
  <c r="M5706" i="4" s="1"/>
  <c r="G5127" i="4"/>
  <c r="M5127" i="4" s="1"/>
  <c r="G8713" i="4"/>
  <c r="G5404" i="4"/>
  <c r="M5404" i="4" s="1"/>
  <c r="G5227" i="4"/>
  <c r="M5227" i="4" s="1"/>
  <c r="G8218" i="4"/>
  <c r="G7974" i="4"/>
  <c r="G7506" i="4"/>
  <c r="G6936" i="4"/>
  <c r="G6632" i="4"/>
  <c r="G5519" i="4"/>
  <c r="M5519" i="4" s="1"/>
  <c r="G8384" i="4"/>
  <c r="G7889" i="4"/>
  <c r="G7782" i="4"/>
  <c r="G7110" i="4"/>
  <c r="G6824" i="4"/>
  <c r="G6547" i="4"/>
  <c r="M6547" i="4" s="1"/>
  <c r="G6253" i="4"/>
  <c r="M6253" i="4" s="1"/>
  <c r="G6256" i="4"/>
  <c r="M6256" i="4" s="1"/>
  <c r="G6152" i="4"/>
  <c r="G5963" i="4"/>
  <c r="M5963" i="4" s="1"/>
  <c r="G5671" i="4"/>
  <c r="M5671" i="4" s="1"/>
  <c r="G5390" i="4"/>
  <c r="M5390" i="4" s="1"/>
  <c r="G5330" i="4"/>
  <c r="M5330" i="4" s="1"/>
  <c r="G6741" i="4"/>
  <c r="M6741" i="4" s="1"/>
  <c r="G5515" i="4"/>
  <c r="M5515" i="4" s="1"/>
  <c r="G4934" i="4"/>
  <c r="M4934" i="4" s="1"/>
  <c r="G7800" i="4"/>
  <c r="G6928" i="4"/>
  <c r="G6074" i="4"/>
  <c r="G5131" i="4"/>
  <c r="M5131" i="4" s="1"/>
  <c r="G4840" i="4"/>
  <c r="M4840" i="4" s="1"/>
  <c r="G8389" i="4"/>
  <c r="G4832" i="4"/>
  <c r="M4832" i="4" s="1"/>
  <c r="G7507" i="4"/>
  <c r="G5504" i="4"/>
  <c r="G5135" i="4"/>
  <c r="M5135" i="4" s="1"/>
  <c r="G4846" i="4"/>
  <c r="M4846" i="4" s="1"/>
  <c r="G8324" i="4"/>
  <c r="G8215" i="4"/>
  <c r="G7796" i="4"/>
  <c r="G7120" i="4"/>
  <c r="G6833" i="4"/>
  <c r="G6633" i="4"/>
  <c r="G6553" i="4"/>
  <c r="M6553" i="4" s="1"/>
  <c r="G6157" i="4"/>
  <c r="G5865" i="4"/>
  <c r="M5865" i="4" s="1"/>
  <c r="G5592" i="4"/>
  <c r="M5592" i="4" s="1"/>
  <c r="G5288" i="4"/>
  <c r="M5288" i="4" s="1"/>
  <c r="G5610" i="4"/>
  <c r="M5610" i="4" s="1"/>
  <c r="G6345" i="4"/>
  <c r="M6345" i="4" s="1"/>
  <c r="G5287" i="4"/>
  <c r="M5287" i="4" s="1"/>
  <c r="G5125" i="4"/>
  <c r="M5125" i="4" s="1"/>
  <c r="G4930" i="4"/>
  <c r="M4930" i="4" s="1"/>
  <c r="G7980" i="4"/>
  <c r="G7492" i="4"/>
  <c r="G7017" i="4"/>
  <c r="G5805" i="4"/>
  <c r="M5805" i="4" s="1"/>
  <c r="G7790" i="4"/>
  <c r="G6646" i="4"/>
  <c r="G7419" i="4"/>
  <c r="G7425" i="4"/>
  <c r="G6855" i="4"/>
  <c r="G6669" i="4"/>
  <c r="G6463" i="4"/>
  <c r="G6475" i="4"/>
  <c r="G6192" i="4"/>
  <c r="G6370" i="4"/>
  <c r="G6089" i="4"/>
  <c r="M6089" i="4" s="1"/>
  <c r="G5904" i="4"/>
  <c r="M5904" i="4" s="1"/>
  <c r="G6575" i="4"/>
  <c r="G5411" i="4"/>
  <c r="M5411" i="4" s="1"/>
  <c r="G5412" i="4"/>
  <c r="M5412" i="4" s="1"/>
  <c r="G4828" i="4"/>
  <c r="M4828" i="4" s="1"/>
  <c r="G6747" i="4"/>
  <c r="G6766" i="4"/>
  <c r="G5997" i="4"/>
  <c r="M5997" i="4" s="1"/>
  <c r="G5232" i="4"/>
  <c r="G4848" i="4"/>
  <c r="M4848" i="4" s="1"/>
  <c r="G8701" i="4"/>
  <c r="G5410" i="4"/>
  <c r="M5410" i="4" s="1"/>
  <c r="G8233" i="4"/>
  <c r="G7130" i="4"/>
  <c r="G6635" i="4"/>
  <c r="G4845" i="4"/>
  <c r="M4845" i="4" s="1"/>
  <c r="G7031" i="4"/>
  <c r="G6940" i="4"/>
  <c r="G6666" i="4"/>
  <c r="M6666" i="4" s="1"/>
  <c r="G5327" i="4"/>
  <c r="M5327" i="4" s="1"/>
  <c r="G6659" i="4"/>
  <c r="G5414" i="4"/>
  <c r="M5414" i="4" s="1"/>
  <c r="G4837" i="4"/>
  <c r="M4837" i="4" s="1"/>
  <c r="G6278" i="4"/>
  <c r="M6278" i="4" s="1"/>
  <c r="G6083" i="4"/>
  <c r="G5796" i="4"/>
  <c r="M5796" i="4" s="1"/>
  <c r="G5328" i="4"/>
  <c r="M5328" i="4" s="1"/>
  <c r="G4843" i="4"/>
  <c r="M4843" i="4" s="1"/>
  <c r="G8709" i="4"/>
  <c r="G5809" i="4"/>
  <c r="M5809" i="4" s="1"/>
  <c r="G5234" i="4"/>
  <c r="G8622" i="4"/>
  <c r="G8225" i="4"/>
  <c r="G7513" i="4"/>
  <c r="G6639" i="4"/>
  <c r="G6070" i="4"/>
  <c r="G5318" i="4"/>
  <c r="M5318" i="4" s="1"/>
  <c r="G7891" i="4"/>
  <c r="G7016" i="4"/>
  <c r="G6551" i="4"/>
  <c r="M6551" i="4" s="1"/>
  <c r="G5690" i="4"/>
  <c r="M5690" i="4" s="1"/>
  <c r="G5493" i="4"/>
  <c r="M5493" i="4" s="1"/>
  <c r="G6952" i="4"/>
  <c r="G6843" i="4"/>
  <c r="G6852" i="4"/>
  <c r="G6651" i="4"/>
  <c r="G6655" i="4"/>
  <c r="G6188" i="4"/>
  <c r="G6080" i="4"/>
  <c r="G5598" i="4"/>
  <c r="M5598" i="4" s="1"/>
  <c r="G5312" i="4"/>
  <c r="M5312" i="4" s="1"/>
  <c r="G5130" i="4"/>
  <c r="M5130" i="4" s="1"/>
  <c r="G6181" i="4"/>
  <c r="G5980" i="4"/>
  <c r="G5798" i="4"/>
  <c r="M5798" i="4" s="1"/>
  <c r="G5221" i="4"/>
  <c r="M5221" i="4" s="1"/>
  <c r="G8623" i="4"/>
  <c r="G6555" i="4"/>
  <c r="G6576" i="4"/>
  <c r="G6092" i="4"/>
  <c r="M6092" i="4" s="1"/>
  <c r="G5994" i="4"/>
  <c r="M5994" i="4" s="1"/>
  <c r="G5802" i="4"/>
  <c r="M5802" i="4" s="1"/>
  <c r="G4938" i="4"/>
  <c r="M4938" i="4" s="1"/>
  <c r="G8702" i="4"/>
  <c r="G8626" i="4"/>
  <c r="G5793" i="4"/>
  <c r="G8699" i="4"/>
  <c r="G8314" i="4"/>
  <c r="G7598" i="4"/>
  <c r="G7033" i="4"/>
  <c r="G5886" i="4"/>
  <c r="M5886" i="4" s="1"/>
  <c r="G5698" i="4"/>
  <c r="M5698" i="4" s="1"/>
  <c r="G4842" i="4"/>
  <c r="M4842" i="4" s="1"/>
  <c r="G8310" i="4"/>
  <c r="G8219" i="4"/>
  <c r="G7501" i="4"/>
  <c r="G7023" i="4"/>
  <c r="G6640" i="4"/>
  <c r="G6533" i="4"/>
  <c r="G5764" i="4"/>
  <c r="G5497" i="4"/>
  <c r="G6002" i="4"/>
  <c r="M6002" i="4" s="1"/>
  <c r="G5425" i="4"/>
  <c r="M5425" i="4" s="1"/>
  <c r="G4940" i="4"/>
  <c r="M4940" i="4" s="1"/>
  <c r="G7883" i="4"/>
  <c r="G7131" i="4"/>
  <c r="G7035" i="4"/>
  <c r="G7048" i="4"/>
  <c r="G6939" i="4"/>
  <c r="G6280" i="4"/>
  <c r="M6280" i="4" s="1"/>
  <c r="G6087" i="4"/>
  <c r="M6087" i="4" s="1"/>
  <c r="G6272" i="4"/>
  <c r="G5803" i="4"/>
  <c r="M5803" i="4" s="1"/>
  <c r="G5514" i="4"/>
  <c r="M5514" i="4" s="1"/>
  <c r="G5229" i="4"/>
  <c r="M5229" i="4" s="1"/>
  <c r="G6285" i="4"/>
  <c r="G6094" i="4"/>
  <c r="G5416" i="4"/>
  <c r="M5416" i="4" s="1"/>
  <c r="G4847" i="4"/>
  <c r="M4847" i="4" s="1"/>
  <c r="G6480" i="4"/>
  <c r="G6459" i="4"/>
  <c r="G6363" i="4"/>
  <c r="G6267" i="4"/>
  <c r="G6171" i="4"/>
  <c r="G6186" i="4"/>
  <c r="G6082" i="4"/>
  <c r="G5989" i="4"/>
  <c r="M5989" i="4" s="1"/>
  <c r="G5896" i="4"/>
  <c r="M5896" i="4" s="1"/>
  <c r="G5800" i="4"/>
  <c r="M5800" i="4" s="1"/>
  <c r="G5692" i="4"/>
  <c r="M5692" i="4" s="1"/>
  <c r="G5601" i="4"/>
  <c r="M5601" i="4" s="1"/>
  <c r="G5326" i="4"/>
  <c r="M5326" i="4" s="1"/>
  <c r="G5217" i="4"/>
  <c r="M5217" i="4" s="1"/>
  <c r="G5121" i="4"/>
  <c r="M5121" i="4" s="1"/>
  <c r="G5038" i="4"/>
  <c r="M5038" i="4" s="1"/>
  <c r="G4839" i="4"/>
  <c r="M4839" i="4" s="1"/>
  <c r="G8634" i="4"/>
  <c r="G8642" i="4"/>
  <c r="G5507" i="4"/>
  <c r="M5507" i="4" s="1"/>
  <c r="G4944" i="4"/>
  <c r="G8705" i="4"/>
  <c r="G8635" i="4"/>
  <c r="G8390" i="4"/>
  <c r="G8319" i="4"/>
  <c r="G7882" i="4"/>
  <c r="G7885" i="4"/>
  <c r="G7798" i="4"/>
  <c r="G7609" i="4"/>
  <c r="G7126" i="4"/>
  <c r="G7029" i="4"/>
  <c r="G6840" i="4"/>
  <c r="G6746" i="4"/>
  <c r="G6536" i="4"/>
  <c r="G5996" i="4"/>
  <c r="M5996" i="4" s="1"/>
  <c r="G5031" i="4"/>
  <c r="M5031" i="4" s="1"/>
  <c r="G4941" i="4"/>
  <c r="M4941" i="4" s="1"/>
  <c r="G8703" i="4"/>
  <c r="G8625" i="4"/>
  <c r="G8380" i="4"/>
  <c r="G7983" i="4"/>
  <c r="G7595" i="4"/>
  <c r="G7019" i="4"/>
  <c r="G6744" i="4"/>
  <c r="G5694" i="4"/>
  <c r="M5694" i="4" s="1"/>
  <c r="G5129" i="4"/>
  <c r="M5129" i="4" s="1"/>
  <c r="G8710" i="4"/>
  <c r="G8395" i="4"/>
  <c r="G8229" i="4"/>
  <c r="G7791" i="4"/>
  <c r="G7499" i="4"/>
  <c r="G6923" i="4"/>
  <c r="G6628" i="4"/>
  <c r="G6645" i="4"/>
  <c r="G5489" i="4"/>
  <c r="M5489" i="4" s="1"/>
  <c r="G5891" i="4"/>
  <c r="M5891" i="4" s="1"/>
  <c r="G7897" i="4"/>
  <c r="G7034" i="4"/>
  <c r="G6162" i="4"/>
  <c r="G5588" i="4"/>
  <c r="M5588" i="4" s="1"/>
  <c r="G5807" i="4"/>
  <c r="M5807" i="4" s="1"/>
  <c r="G5599" i="4"/>
  <c r="M5599" i="4" s="1"/>
  <c r="G6537" i="4"/>
  <c r="G5604" i="4"/>
  <c r="M5604" i="4" s="1"/>
  <c r="G8641" i="4"/>
  <c r="G7601" i="4"/>
  <c r="G7123" i="4"/>
  <c r="G6829" i="4"/>
  <c r="G5310" i="4"/>
  <c r="M5310" i="4" s="1"/>
  <c r="G5035" i="4"/>
  <c r="M5035" i="4" s="1"/>
  <c r="G8639" i="4"/>
  <c r="G6255" i="4"/>
  <c r="M6255" i="4" s="1"/>
  <c r="G5974" i="4"/>
  <c r="G5682" i="4"/>
  <c r="M5682" i="4" s="1"/>
  <c r="G5397" i="4"/>
  <c r="M5397" i="4" s="1"/>
  <c r="G5301" i="4"/>
  <c r="M5301" i="4" s="1"/>
  <c r="G6346" i="4"/>
  <c r="M6346" i="4" s="1"/>
  <c r="G5116" i="4"/>
  <c r="M5116" i="4" s="1"/>
  <c r="G8325" i="4"/>
  <c r="G7108" i="4"/>
  <c r="G5975" i="4"/>
  <c r="G5384" i="4"/>
  <c r="M5384" i="4" s="1"/>
  <c r="G5704" i="4"/>
  <c r="M5704" i="4" s="1"/>
  <c r="G8223" i="4"/>
  <c r="G7898" i="4"/>
  <c r="G6641" i="4"/>
  <c r="G5774" i="4"/>
  <c r="M5774" i="4" s="1"/>
  <c r="G8383" i="4"/>
  <c r="G7607" i="4"/>
  <c r="G7018" i="4"/>
  <c r="G6725" i="4"/>
  <c r="G5577" i="4"/>
  <c r="G5421" i="4"/>
  <c r="M5421" i="4" s="1"/>
  <c r="G6085" i="4"/>
  <c r="M6085" i="4" s="1"/>
  <c r="G5905" i="4"/>
  <c r="M5905" i="4" s="1"/>
  <c r="G5128" i="4"/>
  <c r="M5128" i="4" s="1"/>
  <c r="G4831" i="4"/>
  <c r="M4831" i="4" s="1"/>
  <c r="G4835" i="4"/>
  <c r="M4835" i="4" s="1"/>
  <c r="G7977" i="4"/>
  <c r="G7116" i="4"/>
  <c r="G5900" i="4"/>
  <c r="M5900" i="4" s="1"/>
  <c r="G8220" i="4"/>
  <c r="G6649" i="4"/>
  <c r="G5485" i="4"/>
  <c r="M5485" i="4" s="1"/>
  <c r="G7497" i="4"/>
  <c r="G6550" i="4"/>
  <c r="M6550" i="4" s="1"/>
  <c r="G5304" i="4"/>
  <c r="M5304" i="4" s="1"/>
  <c r="G7783" i="4"/>
  <c r="G5686" i="4"/>
  <c r="M5686" i="4" s="1"/>
  <c r="G5713" i="4"/>
  <c r="G4936" i="4"/>
  <c r="M4936" i="4" s="1"/>
  <c r="G8402" i="4"/>
  <c r="G7886" i="4"/>
  <c r="G7127" i="4"/>
  <c r="G6062" i="4"/>
  <c r="G5594" i="4"/>
  <c r="M5594" i="4" s="1"/>
  <c r="G5000" i="4"/>
  <c r="M5000" i="4" s="1"/>
  <c r="G6935" i="4"/>
  <c r="G8228" i="4"/>
  <c r="G6257" i="4"/>
  <c r="M6257" i="4" s="1"/>
  <c r="G5199" i="4"/>
  <c r="M5199" i="4" s="1"/>
  <c r="G8227" i="4"/>
  <c r="G7881" i="4"/>
  <c r="G5484" i="4"/>
  <c r="M5484" i="4" s="1"/>
  <c r="G8312" i="4"/>
  <c r="G7511" i="4"/>
  <c r="G7024" i="4"/>
  <c r="G5869" i="4"/>
  <c r="M5869" i="4" s="1"/>
  <c r="G5511" i="4"/>
  <c r="M5511" i="4" s="1"/>
  <c r="G5220" i="4"/>
  <c r="M5220" i="4" s="1"/>
  <c r="G8704" i="4"/>
  <c r="G8638" i="4"/>
  <c r="G8388" i="4"/>
  <c r="G8309" i="4"/>
  <c r="G7896" i="4"/>
  <c r="G7789" i="4"/>
  <c r="G7117" i="4"/>
  <c r="G6835" i="4"/>
  <c r="G6542" i="4"/>
  <c r="M6542" i="4" s="1"/>
  <c r="G6054" i="4"/>
  <c r="G5674" i="4"/>
  <c r="M5674" i="4" s="1"/>
  <c r="G5676" i="4"/>
  <c r="M5676" i="4" s="1"/>
  <c r="G5105" i="4"/>
  <c r="M5105" i="4" s="1"/>
  <c r="G7397" i="4"/>
  <c r="G8161" i="4"/>
  <c r="G7869" i="4"/>
  <c r="G7182" i="4"/>
  <c r="M7182" i="4" s="1"/>
  <c r="G6895" i="4"/>
  <c r="G6512" i="4"/>
  <c r="G6321" i="4"/>
  <c r="G6039" i="4"/>
  <c r="G7784" i="4"/>
  <c r="G7514" i="4"/>
  <c r="G6932" i="4"/>
  <c r="G6355" i="4"/>
  <c r="M6355" i="4" s="1"/>
  <c r="G6068" i="4"/>
  <c r="G5298" i="4"/>
  <c r="M5298" i="4" s="1"/>
  <c r="G6151" i="4"/>
  <c r="G6163" i="4"/>
  <c r="G7570" i="4"/>
  <c r="G7577" i="4"/>
  <c r="G6331" i="4"/>
  <c r="G8260" i="4"/>
  <c r="G7207" i="4"/>
  <c r="G7660" i="4"/>
  <c r="G7386" i="4"/>
  <c r="G6830" i="4"/>
  <c r="G6161" i="4"/>
  <c r="M6161" i="4" s="1"/>
  <c r="G5973" i="4"/>
  <c r="M5973" i="4" s="1"/>
  <c r="G5862" i="4"/>
  <c r="M5862" i="4" s="1"/>
  <c r="G4911" i="4"/>
  <c r="M4911" i="4" s="1"/>
  <c r="G5488" i="4"/>
  <c r="M5488" i="4" s="1"/>
  <c r="G5109" i="4"/>
  <c r="M5109" i="4" s="1"/>
  <c r="G7205" i="4"/>
  <c r="G7760" i="4"/>
  <c r="G6530" i="4"/>
  <c r="G5943" i="4"/>
  <c r="M5943" i="4" s="1"/>
  <c r="G8052" i="4"/>
  <c r="G8055" i="4"/>
  <c r="G7892" i="4"/>
  <c r="G6535" i="4"/>
  <c r="G6169" i="4"/>
  <c r="G5098" i="4"/>
  <c r="M5098" i="4" s="1"/>
  <c r="G7206" i="4"/>
  <c r="G5935" i="4"/>
  <c r="G6086" i="4"/>
  <c r="M6086" i="4" s="1"/>
  <c r="G5708" i="4"/>
  <c r="M5708" i="4" s="1"/>
  <c r="G5324" i="4"/>
  <c r="M5324" i="4" s="1"/>
  <c r="G5618" i="4"/>
  <c r="M5618" i="4" s="1"/>
  <c r="G8327" i="4"/>
  <c r="G7788" i="4"/>
  <c r="G6727" i="4"/>
  <c r="G5789" i="4"/>
  <c r="G5024" i="4"/>
  <c r="M5024" i="4" s="1"/>
  <c r="G8692" i="4"/>
  <c r="G7880" i="4"/>
  <c r="G6842" i="4"/>
  <c r="G6261" i="4"/>
  <c r="G5193" i="4"/>
  <c r="M5193" i="4" s="1"/>
  <c r="G5314" i="4"/>
  <c r="M5314" i="4" s="1"/>
  <c r="G8323" i="4"/>
  <c r="G7988" i="4"/>
  <c r="G5573" i="4"/>
  <c r="G5957" i="4"/>
  <c r="G8317" i="4"/>
  <c r="G5386" i="4"/>
  <c r="M5386" i="4" s="1"/>
  <c r="G6726" i="4"/>
  <c r="G5230" i="4"/>
  <c r="G6548" i="4"/>
  <c r="M6548" i="4" s="1"/>
  <c r="G5600" i="4"/>
  <c r="M5600" i="4" s="1"/>
  <c r="G5029" i="4"/>
  <c r="M5029" i="4" s="1"/>
  <c r="G4925" i="4"/>
  <c r="M4925" i="4" s="1"/>
  <c r="G8693" i="4"/>
  <c r="G8308" i="4"/>
  <c r="G7978" i="4"/>
  <c r="G7014" i="4"/>
  <c r="G5964" i="4"/>
  <c r="M5964" i="4" s="1"/>
  <c r="G5495" i="4"/>
  <c r="M5495" i="4" s="1"/>
  <c r="G5593" i="4"/>
  <c r="M5593" i="4" s="1"/>
  <c r="G5006" i="4"/>
  <c r="M5006" i="4" s="1"/>
  <c r="G4920" i="4"/>
  <c r="M4920" i="4" s="1"/>
  <c r="G6834" i="4"/>
  <c r="G4996" i="4"/>
  <c r="G6064" i="4"/>
  <c r="G5021" i="4"/>
  <c r="M5021" i="4" s="1"/>
  <c r="G8214" i="4"/>
  <c r="G7878" i="4"/>
  <c r="G7781" i="4"/>
  <c r="G7602" i="4"/>
  <c r="G7124" i="4"/>
  <c r="G7022" i="4"/>
  <c r="G6055" i="4"/>
  <c r="G6001" i="4"/>
  <c r="M6001" i="4" s="1"/>
  <c r="G7114" i="4"/>
  <c r="G6921" i="4"/>
  <c r="G5688" i="4"/>
  <c r="M5688" i="4" s="1"/>
  <c r="G5608" i="4"/>
  <c r="M5608" i="4" s="1"/>
  <c r="G5036" i="4"/>
  <c r="M5036" i="4" s="1"/>
  <c r="G5039" i="4"/>
  <c r="G4945" i="4"/>
  <c r="G8315" i="4"/>
  <c r="G7895" i="4"/>
  <c r="G7976" i="4"/>
  <c r="G7600" i="4"/>
  <c r="G7504" i="4"/>
  <c r="G7028" i="4"/>
  <c r="G6934" i="4"/>
  <c r="G6648" i="4"/>
  <c r="G6348" i="4"/>
  <c r="M6348" i="4" s="1"/>
  <c r="G6260" i="4"/>
  <c r="G6167" i="4"/>
  <c r="G5867" i="4"/>
  <c r="M5867" i="4" s="1"/>
  <c r="G5684" i="4"/>
  <c r="M5684" i="4" s="1"/>
  <c r="G5576" i="4"/>
  <c r="G5487" i="4"/>
  <c r="M5487" i="4" s="1"/>
  <c r="G5294" i="4"/>
  <c r="M5294" i="4" s="1"/>
  <c r="G5206" i="4"/>
  <c r="M5206" i="4" s="1"/>
  <c r="G5008" i="4"/>
  <c r="M5008" i="4" s="1"/>
  <c r="G7221" i="4"/>
  <c r="G8065" i="4"/>
  <c r="G7766" i="4"/>
  <c r="G7479" i="4"/>
  <c r="G6712" i="4"/>
  <c r="G6241" i="4"/>
  <c r="G5933" i="4"/>
  <c r="G5492" i="4"/>
  <c r="M5492" i="4" s="1"/>
  <c r="G5188" i="4"/>
  <c r="M5188" i="4" s="1"/>
  <c r="G8263" i="4"/>
  <c r="G8348" i="4"/>
  <c r="G8158" i="4"/>
  <c r="G7855" i="4"/>
  <c r="G7675" i="4"/>
  <c r="G7382" i="4"/>
  <c r="G7096" i="4"/>
  <c r="G7091" i="4"/>
  <c r="G7099" i="4"/>
  <c r="G7008" i="4"/>
  <c r="G6896" i="4"/>
  <c r="G6620" i="4"/>
  <c r="G6420" i="4"/>
  <c r="M6420" i="4" s="1"/>
  <c r="G6336" i="4"/>
  <c r="G6138" i="4"/>
  <c r="G8221" i="4"/>
  <c r="G7121" i="4"/>
  <c r="G5775" i="4"/>
  <c r="M5775" i="4" s="1"/>
  <c r="G5392" i="4"/>
  <c r="M5392" i="4" s="1"/>
  <c r="G5876" i="4"/>
  <c r="M5876" i="4" s="1"/>
  <c r="G5113" i="4"/>
  <c r="M5113" i="4" s="1"/>
  <c r="G4826" i="4"/>
  <c r="M4826" i="4" s="1"/>
  <c r="G5106" i="4"/>
  <c r="M5106" i="4" s="1"/>
  <c r="G8268" i="4"/>
  <c r="G8339" i="4"/>
  <c r="G8059" i="4"/>
  <c r="G7578" i="4"/>
  <c r="G7380" i="4"/>
  <c r="G7005" i="4"/>
  <c r="G6609" i="4"/>
  <c r="G6325" i="4"/>
  <c r="G6141" i="4"/>
  <c r="G6254" i="4"/>
  <c r="M6254" i="4" s="1"/>
  <c r="G5383" i="4"/>
  <c r="M5383" i="4" s="1"/>
  <c r="G5010" i="4"/>
  <c r="M5010" i="4" s="1"/>
  <c r="G7412" i="4"/>
  <c r="G7396" i="4"/>
  <c r="G7183" i="4"/>
  <c r="M7183" i="4" s="1"/>
  <c r="G7190" i="4"/>
  <c r="M7190" i="4" s="1"/>
  <c r="G6042" i="4"/>
  <c r="G5769" i="4"/>
  <c r="G5001" i="4"/>
  <c r="M5001" i="4" s="1"/>
  <c r="G8157" i="4"/>
  <c r="G7475" i="4"/>
  <c r="G7604" i="4"/>
  <c r="G7129" i="4"/>
  <c r="G6839" i="4"/>
  <c r="G6244" i="4"/>
  <c r="G5672" i="4"/>
  <c r="M5672" i="4" s="1"/>
  <c r="G5491" i="4"/>
  <c r="M5491" i="4" s="1"/>
  <c r="G5191" i="4"/>
  <c r="M5191" i="4" s="1"/>
  <c r="G5015" i="4"/>
  <c r="M5015" i="4" s="1"/>
  <c r="G5402" i="4"/>
  <c r="M5402" i="4" s="1"/>
  <c r="G4821" i="4"/>
  <c r="M4821" i="4" s="1"/>
  <c r="G8273" i="4"/>
  <c r="G7209" i="4"/>
  <c r="G8057" i="4"/>
  <c r="G7669" i="4"/>
  <c r="G7375" i="4"/>
  <c r="G7095" i="4"/>
  <c r="G6710" i="4"/>
  <c r="G6434" i="4"/>
  <c r="G6126" i="4"/>
  <c r="G6170" i="4"/>
  <c r="G8579" i="4"/>
  <c r="G7218" i="4"/>
  <c r="G8152" i="4"/>
  <c r="G7490" i="4"/>
  <c r="G6898" i="4"/>
  <c r="G6225" i="4"/>
  <c r="G6071" i="4"/>
  <c r="G5285" i="4"/>
  <c r="M5285" i="4" s="1"/>
  <c r="G5003" i="4"/>
  <c r="M5003" i="4" s="1"/>
  <c r="G7399" i="4"/>
  <c r="G8151" i="4"/>
  <c r="G7774" i="4"/>
  <c r="G7487" i="4"/>
  <c r="G7894" i="4"/>
  <c r="G7502" i="4"/>
  <c r="G6938" i="4"/>
  <c r="G6734" i="4"/>
  <c r="M6734" i="4" s="1"/>
  <c r="G6637" i="4"/>
  <c r="G6252" i="4"/>
  <c r="G6058" i="4"/>
  <c r="G5765" i="4"/>
  <c r="G5297" i="4"/>
  <c r="M5297" i="4" s="1"/>
  <c r="G6266" i="4"/>
  <c r="G8266" i="4"/>
  <c r="G8050" i="4"/>
  <c r="G7391" i="4"/>
  <c r="G6715" i="4"/>
  <c r="G6142" i="4"/>
  <c r="G5589" i="4"/>
  <c r="M5589" i="4" s="1"/>
  <c r="G8349" i="4"/>
  <c r="G7582" i="4"/>
  <c r="G6892" i="4"/>
  <c r="G6327" i="4"/>
  <c r="G5960" i="4"/>
  <c r="G5005" i="4"/>
  <c r="M5005" i="4" s="1"/>
  <c r="G8573" i="4"/>
  <c r="G8345" i="4"/>
  <c r="G8047" i="4"/>
  <c r="G7372" i="4"/>
  <c r="G7003" i="4"/>
  <c r="G6709" i="4"/>
  <c r="G5958" i="4"/>
  <c r="G5578" i="4"/>
  <c r="G5201" i="4"/>
  <c r="M5201" i="4" s="1"/>
  <c r="G4909" i="4"/>
  <c r="M4909" i="4" s="1"/>
  <c r="G8592" i="4"/>
  <c r="G7398" i="4"/>
  <c r="G7211" i="4"/>
  <c r="M7211" i="4" s="1"/>
  <c r="G8154" i="4"/>
  <c r="G7679" i="4"/>
  <c r="G7586" i="4"/>
  <c r="G7191" i="4"/>
  <c r="G7090" i="4"/>
  <c r="G6911" i="4"/>
  <c r="G6240" i="4"/>
  <c r="G6075" i="4"/>
  <c r="G5703" i="4"/>
  <c r="M5703" i="4" s="1"/>
  <c r="G4942" i="4"/>
  <c r="M4942" i="4" s="1"/>
  <c r="G8629" i="4"/>
  <c r="G8222" i="4"/>
  <c r="G6922" i="4"/>
  <c r="G6636" i="4"/>
  <c r="G5614" i="4"/>
  <c r="M5614" i="4" s="1"/>
  <c r="G4928" i="4"/>
  <c r="M4928" i="4" s="1"/>
  <c r="G8633" i="4"/>
  <c r="G7125" i="4"/>
  <c r="G6730" i="4"/>
  <c r="G5972" i="4"/>
  <c r="M5972" i="4" s="1"/>
  <c r="G4912" i="4"/>
  <c r="M4912" i="4" s="1"/>
  <c r="G5041" i="4"/>
  <c r="G8224" i="4"/>
  <c r="G6650" i="4"/>
  <c r="G5881" i="4"/>
  <c r="M5881" i="4" s="1"/>
  <c r="G5787" i="4"/>
  <c r="G5797" i="4"/>
  <c r="M5797" i="4" s="1"/>
  <c r="G4915" i="4"/>
  <c r="M4915" i="4" s="1"/>
  <c r="G5877" i="4"/>
  <c r="M5877" i="4" s="1"/>
  <c r="G7122" i="4"/>
  <c r="G6156" i="4"/>
  <c r="G5394" i="4"/>
  <c r="M5394" i="4" s="1"/>
  <c r="G5219" i="4"/>
  <c r="M5219" i="4" s="1"/>
  <c r="G7982" i="4"/>
  <c r="G7599" i="4"/>
  <c r="G6827" i="4"/>
  <c r="G6343" i="4"/>
  <c r="G5776" i="4"/>
  <c r="M5776" i="4" s="1"/>
  <c r="G5498" i="4"/>
  <c r="G5286" i="4"/>
  <c r="M5286" i="4" s="1"/>
  <c r="G4921" i="4"/>
  <c r="M4921" i="4" s="1"/>
  <c r="G7853" i="4"/>
  <c r="G6610" i="4"/>
  <c r="G7210" i="4"/>
  <c r="M7210" i="4" s="1"/>
  <c r="G7778" i="4"/>
  <c r="G4838" i="4"/>
  <c r="M4838" i="4" s="1"/>
  <c r="G7799" i="4"/>
  <c r="G5683" i="4"/>
  <c r="M5683" i="4" s="1"/>
  <c r="G5417" i="4"/>
  <c r="M5417" i="4" s="1"/>
  <c r="G8708" i="4"/>
  <c r="G8620" i="4"/>
  <c r="G8328" i="4"/>
  <c r="G6544" i="4"/>
  <c r="M6544" i="4" s="1"/>
  <c r="G5306" i="4"/>
  <c r="M5306" i="4" s="1"/>
  <c r="G8698" i="4"/>
  <c r="G7973" i="4"/>
  <c r="G7589" i="4"/>
  <c r="G6841" i="4"/>
  <c r="G6340" i="4"/>
  <c r="M6340" i="4" s="1"/>
  <c r="G5580" i="4"/>
  <c r="M5580" i="4" s="1"/>
  <c r="G5296" i="4"/>
  <c r="M5296" i="4" s="1"/>
  <c r="G5606" i="4"/>
  <c r="M5606" i="4" s="1"/>
  <c r="G5307" i="4"/>
  <c r="M5307" i="4" s="1"/>
  <c r="G4834" i="4"/>
  <c r="M4834" i="4" s="1"/>
  <c r="G8697" i="4"/>
  <c r="G8387" i="4"/>
  <c r="G8330" i="4"/>
  <c r="G8322" i="4"/>
  <c r="G8226" i="4"/>
  <c r="G7987" i="4"/>
  <c r="G7792" i="4"/>
  <c r="G7503" i="4"/>
  <c r="G7119" i="4"/>
  <c r="G6916" i="4"/>
  <c r="G6832" i="4"/>
  <c r="G6745" i="4"/>
  <c r="G6631" i="4"/>
  <c r="G6554" i="4"/>
  <c r="M6554" i="4" s="1"/>
  <c r="G6362" i="4"/>
  <c r="M6362" i="4" s="1"/>
  <c r="G6165" i="4"/>
  <c r="G6069" i="4"/>
  <c r="G5860" i="4"/>
  <c r="M5860" i="4" s="1"/>
  <c r="G5689" i="4"/>
  <c r="M5689" i="4" s="1"/>
  <c r="G5477" i="4"/>
  <c r="G5389" i="4"/>
  <c r="M5389" i="4" s="1"/>
  <c r="G5196" i="4"/>
  <c r="M5196" i="4" s="1"/>
  <c r="G4913" i="4"/>
  <c r="M4913" i="4" s="1"/>
  <c r="G6360" i="4"/>
  <c r="M6360" i="4" s="1"/>
  <c r="G5782" i="4"/>
  <c r="M5782" i="4" s="1"/>
  <c r="G5284" i="4"/>
  <c r="M5284" i="4" s="1"/>
  <c r="G7400" i="4"/>
  <c r="G8147" i="4"/>
  <c r="G7775" i="4"/>
  <c r="G7484" i="4"/>
  <c r="G7195" i="4"/>
  <c r="G6904" i="4"/>
  <c r="G6516" i="4"/>
  <c r="M6516" i="4" s="1"/>
  <c r="G6224" i="4"/>
  <c r="G6031" i="4"/>
  <c r="G7222" i="4"/>
  <c r="G8051" i="4"/>
  <c r="G7663" i="4"/>
  <c r="G7377" i="4"/>
  <c r="G7097" i="4"/>
  <c r="G6716" i="4"/>
  <c r="G6419" i="4"/>
  <c r="M6419" i="4" s="1"/>
  <c r="G6124" i="4"/>
  <c r="G5951" i="4"/>
  <c r="G8232" i="4"/>
  <c r="G7972" i="4"/>
  <c r="G7591" i="4"/>
  <c r="G6828" i="4"/>
  <c r="G6155" i="4"/>
  <c r="G5871" i="4"/>
  <c r="M5871" i="4" s="1"/>
  <c r="G5590" i="4"/>
  <c r="M5590" i="4" s="1"/>
  <c r="G5292" i="4"/>
  <c r="M5292" i="4" s="1"/>
  <c r="G6061" i="4"/>
  <c r="G4824" i="4"/>
  <c r="M4824" i="4" s="1"/>
  <c r="G6546" i="4"/>
  <c r="M6546" i="4" s="1"/>
  <c r="G5966" i="4"/>
  <c r="M5966" i="4" s="1"/>
  <c r="G5388" i="4"/>
  <c r="M5388" i="4" s="1"/>
  <c r="G5112" i="4"/>
  <c r="M5112" i="4" s="1"/>
  <c r="G4901" i="4"/>
  <c r="M4901" i="4" s="1"/>
  <c r="G8587" i="4"/>
  <c r="G7414" i="4"/>
  <c r="G8155" i="4"/>
  <c r="G7765" i="4"/>
  <c r="G7488" i="4"/>
  <c r="G7193" i="4"/>
  <c r="M7193" i="4" s="1"/>
  <c r="G6721" i="4"/>
  <c r="G6522" i="4"/>
  <c r="M6522" i="4" s="1"/>
  <c r="G6237" i="4"/>
  <c r="G5940" i="4"/>
  <c r="G6352" i="4"/>
  <c r="M6352" i="4" s="1"/>
  <c r="G5669" i="4"/>
  <c r="M5669" i="4" s="1"/>
  <c r="G8145" i="4"/>
  <c r="G7579" i="4"/>
  <c r="G6906" i="4"/>
  <c r="G6236" i="4"/>
  <c r="G6159" i="4"/>
  <c r="G4813" i="4"/>
  <c r="M4813" i="4" s="1"/>
  <c r="G7406" i="4"/>
  <c r="G7867" i="4"/>
  <c r="G7797" i="4"/>
  <c r="G7015" i="4"/>
  <c r="G6919" i="4"/>
  <c r="G6836" i="4"/>
  <c r="G6344" i="4"/>
  <c r="G6153" i="4"/>
  <c r="G5872" i="4"/>
  <c r="M5872" i="4" s="1"/>
  <c r="G5587" i="4"/>
  <c r="M5587" i="4" s="1"/>
  <c r="G5300" i="4"/>
  <c r="M5300" i="4" s="1"/>
  <c r="G6246" i="4"/>
  <c r="G5111" i="4"/>
  <c r="M5111" i="4" s="1"/>
  <c r="G4904" i="4"/>
  <c r="M4904" i="4" s="1"/>
  <c r="G8584" i="4"/>
  <c r="G6356" i="4"/>
  <c r="M6356" i="4" s="1"/>
  <c r="G5969" i="4"/>
  <c r="M5969" i="4" s="1"/>
  <c r="G5014" i="4"/>
  <c r="M5014" i="4" s="1"/>
  <c r="G7411" i="4"/>
  <c r="G8159" i="4"/>
  <c r="G7196" i="4"/>
  <c r="G6901" i="4"/>
  <c r="G6319" i="4"/>
  <c r="G6038" i="4"/>
  <c r="G6247" i="4"/>
  <c r="G5779" i="4"/>
  <c r="M5779" i="4" s="1"/>
  <c r="G5585" i="4"/>
  <c r="M5585" i="4" s="1"/>
  <c r="G5202" i="4"/>
  <c r="M5202" i="4" s="1"/>
  <c r="G5101" i="4"/>
  <c r="M5101" i="4" s="1"/>
  <c r="G4918" i="4"/>
  <c r="M4918" i="4" s="1"/>
  <c r="G8577" i="4"/>
  <c r="G8271" i="4"/>
  <c r="G7410" i="4"/>
  <c r="G7772" i="4"/>
  <c r="G7773" i="4"/>
  <c r="G7381" i="4"/>
  <c r="G7105" i="4"/>
  <c r="G6412" i="4"/>
  <c r="M6412" i="4" s="1"/>
  <c r="G5932" i="4"/>
  <c r="G6148" i="4"/>
  <c r="G5870" i="4"/>
  <c r="M5870" i="4" s="1"/>
  <c r="G8586" i="4"/>
  <c r="G7418" i="4"/>
  <c r="G7220" i="4"/>
  <c r="G8347" i="4"/>
  <c r="G8053" i="4"/>
  <c r="G7863" i="4"/>
  <c r="G7665" i="4"/>
  <c r="G7572" i="4"/>
  <c r="G7478" i="4"/>
  <c r="G6993" i="4"/>
  <c r="G6706" i="4"/>
  <c r="G8212" i="4"/>
  <c r="G7026" i="4"/>
  <c r="G6729" i="4"/>
  <c r="G6532" i="4"/>
  <c r="G5861" i="4"/>
  <c r="M5861" i="4" s="1"/>
  <c r="G5677" i="4"/>
  <c r="M5677" i="4" s="1"/>
  <c r="G5393" i="4"/>
  <c r="M5393" i="4" s="1"/>
  <c r="G5095" i="4"/>
  <c r="G5400" i="4"/>
  <c r="M5400" i="4" s="1"/>
  <c r="G4998" i="4"/>
  <c r="G7408" i="4"/>
  <c r="G7761" i="4"/>
  <c r="G7184" i="4"/>
  <c r="M7184" i="4" s="1"/>
  <c r="G6510" i="4"/>
  <c r="M6510" i="4" s="1"/>
  <c r="G6043" i="4"/>
  <c r="G5209" i="4"/>
  <c r="M5209" i="4" s="1"/>
  <c r="G5011" i="4"/>
  <c r="M5011" i="4" s="1"/>
  <c r="G8583" i="4"/>
  <c r="G8063" i="4"/>
  <c r="G7469" i="4"/>
  <c r="G6702" i="4"/>
  <c r="G6239" i="4"/>
  <c r="G8585" i="4"/>
  <c r="G8262" i="4"/>
  <c r="G7674" i="4"/>
  <c r="G7580" i="4"/>
  <c r="G7200" i="4"/>
  <c r="G6430" i="4"/>
  <c r="G5295" i="4"/>
  <c r="M5295" i="4" s="1"/>
  <c r="G8581" i="4"/>
  <c r="G8279" i="4"/>
  <c r="G7219" i="4"/>
  <c r="G8333" i="4"/>
  <c r="G8141" i="4"/>
  <c r="G7871" i="4"/>
  <c r="G7672" i="4"/>
  <c r="G7566" i="4"/>
  <c r="G7486" i="4"/>
  <c r="G7387" i="4"/>
  <c r="G7092" i="4"/>
  <c r="G6994" i="4"/>
  <c r="G6903" i="4"/>
  <c r="G6613" i="4"/>
  <c r="G6416" i="4"/>
  <c r="M6416" i="4" s="1"/>
  <c r="G6338" i="4"/>
  <c r="M6338" i="4" s="1"/>
  <c r="G5942" i="4"/>
  <c r="M5942" i="4" s="1"/>
  <c r="G5070" i="4"/>
  <c r="G7879" i="4"/>
  <c r="G5999" i="4"/>
  <c r="M5999" i="4" s="1"/>
  <c r="G5607" i="4"/>
  <c r="M5607" i="4" s="1"/>
  <c r="G5223" i="4"/>
  <c r="M5223" i="4" s="1"/>
  <c r="G8382" i="4"/>
  <c r="G5033" i="4"/>
  <c r="M5033" i="4" s="1"/>
  <c r="G8391" i="4"/>
  <c r="G7493" i="4"/>
  <c r="G6937" i="4"/>
  <c r="G4830" i="4"/>
  <c r="G7801" i="4"/>
  <c r="G7013" i="4"/>
  <c r="G5770" i="4"/>
  <c r="M5770" i="4" s="1"/>
  <c r="G5894" i="4"/>
  <c r="M5894" i="4" s="1"/>
  <c r="G7593" i="4"/>
  <c r="G6926" i="4"/>
  <c r="G6150" i="4"/>
  <c r="G5785" i="4"/>
  <c r="G7605" i="4"/>
  <c r="G6545" i="4"/>
  <c r="M6545" i="4" s="1"/>
  <c r="G5710" i="4"/>
  <c r="M5710" i="4" s="1"/>
  <c r="G5883" i="4"/>
  <c r="M5883" i="4" s="1"/>
  <c r="G8230" i="4"/>
  <c r="G5967" i="4"/>
  <c r="M5967" i="4" s="1"/>
  <c r="G5505" i="4"/>
  <c r="G5124" i="4"/>
  <c r="M5124" i="4" s="1"/>
  <c r="G4849" i="4"/>
  <c r="M4849" i="4" s="1"/>
  <c r="G8307" i="4"/>
  <c r="G8329" i="4"/>
  <c r="G7786" i="4"/>
  <c r="G7590" i="4"/>
  <c r="G6918" i="4"/>
  <c r="G6739" i="4"/>
  <c r="M6739" i="4" s="1"/>
  <c r="G6534" i="4"/>
  <c r="G6245" i="4"/>
  <c r="G5880" i="4"/>
  <c r="M5880" i="4" s="1"/>
  <c r="G5777" i="4"/>
  <c r="M5777" i="4" s="1"/>
  <c r="G5203" i="4"/>
  <c r="M5203" i="4" s="1"/>
  <c r="G8578" i="4"/>
  <c r="G5100" i="4"/>
  <c r="M5100" i="4" s="1"/>
  <c r="G8572" i="4"/>
  <c r="G5660" i="4"/>
  <c r="M5660" i="4" s="1"/>
  <c r="G6063" i="4"/>
  <c r="G4819" i="4"/>
  <c r="M4819" i="4" s="1"/>
  <c r="G6361" i="4"/>
  <c r="M6361" i="4" s="1"/>
  <c r="G4810" i="4"/>
  <c r="M4810" i="4" s="1"/>
  <c r="G8143" i="4"/>
  <c r="G7575" i="4"/>
  <c r="G6154" i="4"/>
  <c r="G5403" i="4"/>
  <c r="M5403" i="4" s="1"/>
  <c r="G5405" i="4"/>
  <c r="G7505" i="4"/>
  <c r="G6736" i="4"/>
  <c r="M6736" i="4" s="1"/>
  <c r="G5879" i="4"/>
  <c r="M5879" i="4" s="1"/>
  <c r="G5579" i="4"/>
  <c r="M5579" i="4" s="1"/>
  <c r="G5226" i="4"/>
  <c r="M5226" i="4" s="1"/>
  <c r="G4943" i="4"/>
  <c r="G8695" i="4"/>
  <c r="G8401" i="4"/>
  <c r="G7993" i="4"/>
  <c r="G7787" i="4"/>
  <c r="G7509" i="4"/>
  <c r="G7115" i="4"/>
  <c r="G6821" i="4"/>
  <c r="G6347" i="4"/>
  <c r="M6347" i="4" s="1"/>
  <c r="G5979" i="4"/>
  <c r="G5508" i="4"/>
  <c r="M5508" i="4" s="1"/>
  <c r="G7979" i="4"/>
  <c r="G6629" i="4"/>
  <c r="G6265" i="4"/>
  <c r="G5481" i="4"/>
  <c r="M5481" i="4" s="1"/>
  <c r="G5207" i="4"/>
  <c r="M5207" i="4" s="1"/>
  <c r="G5691" i="4"/>
  <c r="M5691" i="4" s="1"/>
  <c r="G5595" i="4"/>
  <c r="M5595" i="4" s="1"/>
  <c r="G5499" i="4"/>
  <c r="G5211" i="4"/>
  <c r="M5211" i="4" s="1"/>
  <c r="G5115" i="4"/>
  <c r="M5115" i="4" s="1"/>
  <c r="G5027" i="4"/>
  <c r="M5027" i="4" s="1"/>
  <c r="G5019" i="4"/>
  <c r="M5019" i="4" s="1"/>
  <c r="G4933" i="4"/>
  <c r="M4933" i="4" s="1"/>
  <c r="G4923" i="4"/>
  <c r="M4923" i="4" s="1"/>
  <c r="G4844" i="4"/>
  <c r="M4844" i="4" s="1"/>
  <c r="G4827" i="4"/>
  <c r="M4827" i="4" s="1"/>
  <c r="G8691" i="4"/>
  <c r="G8630" i="4"/>
  <c r="G8619" i="4"/>
  <c r="G8379" i="4"/>
  <c r="G8213" i="4"/>
  <c r="G7893" i="4"/>
  <c r="G7985" i="4"/>
  <c r="G7802" i="4"/>
  <c r="G7610" i="4"/>
  <c r="G7597" i="4"/>
  <c r="G7510" i="4"/>
  <c r="G7113" i="4"/>
  <c r="G7021" i="4"/>
  <c r="G6933" i="4"/>
  <c r="G6737" i="4"/>
  <c r="M6737" i="4" s="1"/>
  <c r="G6634" i="4"/>
  <c r="G6354" i="4"/>
  <c r="M6354" i="4" s="1"/>
  <c r="G6263" i="4"/>
  <c r="G6056" i="4"/>
  <c r="G5971" i="4"/>
  <c r="M5971" i="4" s="1"/>
  <c r="G5875" i="4"/>
  <c r="M5875" i="4" s="1"/>
  <c r="G5780" i="4"/>
  <c r="M5780" i="4" s="1"/>
  <c r="G5771" i="4"/>
  <c r="M5771" i="4" s="1"/>
  <c r="G5575" i="4"/>
  <c r="G5479" i="4"/>
  <c r="G5381" i="4"/>
  <c r="M5381" i="4" s="1"/>
  <c r="G5391" i="4"/>
  <c r="M5391" i="4" s="1"/>
  <c r="G5293" i="4"/>
  <c r="M5293" i="4" s="1"/>
  <c r="G5110" i="4"/>
  <c r="M5110" i="4" s="1"/>
  <c r="G4818" i="4"/>
  <c r="M4818" i="4" s="1"/>
  <c r="G4903" i="4"/>
  <c r="M4903" i="4" s="1"/>
  <c r="G8277" i="4"/>
  <c r="G8267" i="4"/>
  <c r="G8340" i="4"/>
  <c r="G8354" i="4"/>
  <c r="G8045" i="4"/>
  <c r="G7864" i="4"/>
  <c r="G7673" i="4"/>
  <c r="G7584" i="4"/>
  <c r="G7390" i="4"/>
  <c r="G7201" i="4"/>
  <c r="G7002" i="4"/>
  <c r="G6999" i="4"/>
  <c r="G6711" i="4"/>
  <c r="G6605" i="4"/>
  <c r="G6427" i="4"/>
  <c r="M6427" i="4" s="1"/>
  <c r="G6329" i="4"/>
  <c r="G6146" i="4"/>
  <c r="G6048" i="4"/>
  <c r="G6349" i="4"/>
  <c r="M6349" i="4" s="1"/>
  <c r="G5107" i="4"/>
  <c r="M5107" i="4" s="1"/>
  <c r="G4811" i="4"/>
  <c r="M4811" i="4" s="1"/>
  <c r="G7216" i="4"/>
  <c r="M7216" i="4" s="1"/>
  <c r="G8332" i="4"/>
  <c r="G8160" i="4"/>
  <c r="G8048" i="4"/>
  <c r="G7769" i="4"/>
  <c r="G7676" i="4"/>
  <c r="G7470" i="4"/>
  <c r="G7098" i="4"/>
  <c r="G7009" i="4"/>
  <c r="G6914" i="4"/>
  <c r="G6722" i="4"/>
  <c r="G6523" i="4"/>
  <c r="M6523" i="4" s="1"/>
  <c r="G6422" i="4"/>
  <c r="M6422" i="4" s="1"/>
  <c r="G6226" i="4"/>
  <c r="G6130" i="4"/>
  <c r="G5941" i="4"/>
  <c r="M5941" i="4" s="1"/>
  <c r="G6160" i="4"/>
  <c r="M6160" i="4" s="1"/>
  <c r="G7887" i="4"/>
  <c r="G7495" i="4"/>
  <c r="G7025" i="4"/>
  <c r="G6930" i="4"/>
  <c r="G6820" i="4"/>
  <c r="G6735" i="4"/>
  <c r="M6735" i="4" s="1"/>
  <c r="G6251" i="4"/>
  <c r="G5959" i="4"/>
  <c r="G5678" i="4"/>
  <c r="M5678" i="4" s="1"/>
  <c r="G5494" i="4"/>
  <c r="M5494" i="4" s="1"/>
  <c r="G5210" i="4"/>
  <c r="M5210" i="4" s="1"/>
  <c r="G5772" i="4"/>
  <c r="M5772" i="4" s="1"/>
  <c r="G5486" i="4"/>
  <c r="M5486" i="4" s="1"/>
  <c r="G5103" i="4"/>
  <c r="M5103" i="4" s="1"/>
  <c r="G7215" i="4"/>
  <c r="M7215" i="4" s="1"/>
  <c r="G7768" i="4"/>
  <c r="G7093" i="4"/>
  <c r="G6521" i="4"/>
  <c r="M6521" i="4" s="1"/>
  <c r="G5945" i="4"/>
  <c r="M5945" i="4" s="1"/>
  <c r="G5004" i="4"/>
  <c r="M5004" i="4" s="1"/>
  <c r="G8276" i="4"/>
  <c r="G8346" i="4"/>
  <c r="G8146" i="4"/>
  <c r="G7861" i="4"/>
  <c r="G7671" i="4"/>
  <c r="G7482" i="4"/>
  <c r="G7385" i="4"/>
  <c r="G6992" i="4"/>
  <c r="G6909" i="4"/>
  <c r="G6611" i="4"/>
  <c r="G6426" i="4"/>
  <c r="M6426" i="4" s="1"/>
  <c r="G6229" i="4"/>
  <c r="G6032" i="4"/>
  <c r="G5878" i="4"/>
  <c r="M5878" i="4" s="1"/>
  <c r="G5002" i="4"/>
  <c r="M5002" i="4" s="1"/>
  <c r="G7404" i="4"/>
  <c r="G7865" i="4"/>
  <c r="G7759" i="4"/>
  <c r="G7189" i="4"/>
  <c r="M7189" i="4" s="1"/>
  <c r="G6508" i="4"/>
  <c r="M6508" i="4" s="1"/>
  <c r="G6050" i="4"/>
  <c r="G8272" i="4"/>
  <c r="G8334" i="4"/>
  <c r="G7856" i="4"/>
  <c r="G7569" i="4"/>
  <c r="G7394" i="4"/>
  <c r="G7990" i="4"/>
  <c r="G7494" i="4"/>
  <c r="G7020" i="4"/>
  <c r="G6740" i="4"/>
  <c r="M6740" i="4" s="1"/>
  <c r="G6728" i="4"/>
  <c r="G6644" i="4"/>
  <c r="G6249" i="4"/>
  <c r="G5976" i="4"/>
  <c r="G5783" i="4"/>
  <c r="M5783" i="4" s="1"/>
  <c r="G5572" i="4"/>
  <c r="G5483" i="4"/>
  <c r="M5483" i="4" s="1"/>
  <c r="G5192" i="4"/>
  <c r="M5192" i="4" s="1"/>
  <c r="G4804" i="4"/>
  <c r="M4804" i="4" s="1"/>
  <c r="G6543" i="4"/>
  <c r="M6543" i="4" s="1"/>
  <c r="G6353" i="4"/>
  <c r="M6353" i="4" s="1"/>
  <c r="G5291" i="4"/>
  <c r="M5291" i="4" s="1"/>
  <c r="G5017" i="4"/>
  <c r="M5017" i="4" s="1"/>
  <c r="G8593" i="4"/>
  <c r="G5567" i="4"/>
  <c r="G5767" i="4"/>
  <c r="G5108" i="4"/>
  <c r="M5108" i="4" s="1"/>
  <c r="G4997" i="4"/>
  <c r="G6059" i="4"/>
  <c r="G5584" i="4"/>
  <c r="M5584" i="4" s="1"/>
  <c r="G8049" i="4"/>
  <c r="G7667" i="4"/>
  <c r="G7477" i="4"/>
  <c r="G6719" i="4"/>
  <c r="G6233" i="4"/>
  <c r="G6357" i="4"/>
  <c r="M6357" i="4" s="1"/>
  <c r="G6248" i="4"/>
  <c r="G5956" i="4"/>
  <c r="G5200" i="4"/>
  <c r="M5200" i="4" s="1"/>
  <c r="G5096" i="4"/>
  <c r="G4907" i="4"/>
  <c r="M4907" i="4" s="1"/>
  <c r="G8265" i="4"/>
  <c r="G7204" i="4"/>
  <c r="G8351" i="4"/>
  <c r="G8064" i="4"/>
  <c r="G7857" i="4"/>
  <c r="G7757" i="4"/>
  <c r="G7661" i="4"/>
  <c r="G7474" i="4"/>
  <c r="G7392" i="4"/>
  <c r="G7102" i="4"/>
  <c r="G6703" i="4"/>
  <c r="G7888" i="4"/>
  <c r="G7603" i="4"/>
  <c r="G7118" i="4"/>
  <c r="G6838" i="4"/>
  <c r="G6733" i="4"/>
  <c r="M6733" i="4" s="1"/>
  <c r="G6540" i="4"/>
  <c r="M6540" i="4" s="1"/>
  <c r="G6342" i="4"/>
  <c r="G6073" i="4"/>
  <c r="G5962" i="4"/>
  <c r="G5773" i="4"/>
  <c r="M5773" i="4" s="1"/>
  <c r="G5496" i="4"/>
  <c r="G5385" i="4"/>
  <c r="M5385" i="4" s="1"/>
  <c r="G5208" i="4"/>
  <c r="M5208" i="4" s="1"/>
  <c r="G5007" i="4"/>
  <c r="M5007" i="4" s="1"/>
  <c r="G8588" i="4"/>
  <c r="G6264" i="4"/>
  <c r="G5866" i="4"/>
  <c r="M5866" i="4" s="1"/>
  <c r="G5687" i="4"/>
  <c r="M5687" i="4" s="1"/>
  <c r="G4902" i="4"/>
  <c r="M4902" i="4" s="1"/>
  <c r="G8575" i="4"/>
  <c r="G7223" i="4"/>
  <c r="G7662" i="4"/>
  <c r="G7004" i="4"/>
  <c r="G6423" i="4"/>
  <c r="M6423" i="4" s="1"/>
  <c r="G6258" i="4"/>
  <c r="M6258" i="4" s="1"/>
  <c r="G5303" i="4"/>
  <c r="M5303" i="4" s="1"/>
  <c r="G4825" i="4"/>
  <c r="M4825" i="4" s="1"/>
  <c r="G7409" i="4"/>
  <c r="G7208" i="4"/>
  <c r="G8156" i="4"/>
  <c r="G7858" i="4"/>
  <c r="G7680" i="4"/>
  <c r="G7565" i="4"/>
  <c r="G7199" i="4"/>
  <c r="G7100" i="4"/>
  <c r="G6894" i="4"/>
  <c r="G6619" i="4"/>
  <c r="G6424" i="4"/>
  <c r="M6424" i="4" s="1"/>
  <c r="G6335" i="4"/>
  <c r="G6046" i="4"/>
  <c r="G5947" i="4"/>
  <c r="M5947" i="4" s="1"/>
  <c r="G6541" i="4"/>
  <c r="M6541" i="4" s="1"/>
  <c r="G6052" i="4"/>
  <c r="G5387" i="4"/>
  <c r="M5387" i="4" s="1"/>
  <c r="G4808" i="4"/>
  <c r="M4808" i="4" s="1"/>
  <c r="G8261" i="4"/>
  <c r="G8062" i="4"/>
  <c r="G7870" i="4"/>
  <c r="G7756" i="4"/>
  <c r="G7583" i="4"/>
  <c r="G7476" i="4"/>
  <c r="G7374" i="4"/>
  <c r="G6708" i="4"/>
  <c r="G6616" i="4"/>
  <c r="G6517" i="4"/>
  <c r="M6517" i="4" s="1"/>
  <c r="G6136" i="4"/>
  <c r="M6136" i="4" s="1"/>
  <c r="G6250" i="4"/>
  <c r="G6166" i="4"/>
  <c r="G5784" i="4"/>
  <c r="M5784" i="4" s="1"/>
  <c r="G5668" i="4"/>
  <c r="M5668" i="4" s="1"/>
  <c r="G5399" i="4"/>
  <c r="M5399" i="4" s="1"/>
  <c r="G5102" i="4"/>
  <c r="M5102" i="4" s="1"/>
  <c r="G5016" i="4"/>
  <c r="M5016" i="4" s="1"/>
  <c r="G4809" i="4"/>
  <c r="M4809" i="4" s="1"/>
  <c r="G4817" i="4"/>
  <c r="M4817" i="4" s="1"/>
  <c r="G8582" i="4"/>
  <c r="G7413" i="4"/>
  <c r="G7217" i="4"/>
  <c r="G8341" i="4"/>
  <c r="G8153" i="4"/>
  <c r="G8060" i="4"/>
  <c r="G7862" i="4"/>
  <c r="G7762" i="4"/>
  <c r="G7568" i="4"/>
  <c r="G7489" i="4"/>
  <c r="G7393" i="4"/>
  <c r="G7198" i="4"/>
  <c r="G7087" i="4"/>
  <c r="G6988" i="4"/>
  <c r="G6893" i="4"/>
  <c r="G6701" i="4"/>
  <c r="G6525" i="4"/>
  <c r="G5948" i="4"/>
  <c r="G5740" i="4"/>
  <c r="G5280" i="4"/>
  <c r="M5280" i="4" s="1"/>
  <c r="G7608" i="4"/>
  <c r="G6549" i="4"/>
  <c r="M6549" i="4" s="1"/>
  <c r="G5978" i="4"/>
  <c r="M5978" i="4" s="1"/>
  <c r="G5401" i="4"/>
  <c r="M5401" i="4" s="1"/>
  <c r="G5197" i="4"/>
  <c r="M5197" i="4" s="1"/>
  <c r="G5586" i="4"/>
  <c r="M5586" i="4" s="1"/>
  <c r="G5190" i="4"/>
  <c r="M5190" i="4" s="1"/>
  <c r="G7402" i="4"/>
  <c r="G6614" i="4"/>
  <c r="G6223" i="4"/>
  <c r="G5473" i="4"/>
  <c r="M5473" i="4" s="1"/>
  <c r="G4982" i="4"/>
  <c r="M4982" i="4" s="1"/>
  <c r="G7875" i="4"/>
  <c r="G7986" i="4"/>
  <c r="G7128" i="4"/>
  <c r="G5685" i="4"/>
  <c r="M5685" i="4" s="1"/>
  <c r="G5574" i="4"/>
  <c r="G5290" i="4"/>
  <c r="M5290" i="4" s="1"/>
  <c r="G5114" i="4"/>
  <c r="M5114" i="4" s="1"/>
  <c r="G6057" i="4"/>
  <c r="G8590" i="4"/>
  <c r="G7403" i="4"/>
  <c r="G6997" i="4"/>
  <c r="G5936" i="4"/>
  <c r="G4919" i="4"/>
  <c r="M4919" i="4" s="1"/>
  <c r="G4823" i="4"/>
  <c r="M4823" i="4" s="1"/>
  <c r="G8589" i="4"/>
  <c r="G6539" i="4"/>
  <c r="G5205" i="4"/>
  <c r="M5205" i="4" s="1"/>
  <c r="G8278" i="4"/>
  <c r="G7866" i="4"/>
  <c r="G7767" i="4"/>
  <c r="G7185" i="4"/>
  <c r="M7185" i="4" s="1"/>
  <c r="G6623" i="4"/>
  <c r="G6036" i="4"/>
  <c r="G5939" i="4"/>
  <c r="G5104" i="4"/>
  <c r="M5104" i="4" s="1"/>
  <c r="G8281" i="4"/>
  <c r="G7405" i="4"/>
  <c r="G8344" i="4"/>
  <c r="G8144" i="4"/>
  <c r="G6030" i="4"/>
  <c r="G5165" i="4"/>
  <c r="M5165" i="4" s="1"/>
  <c r="G5263" i="4"/>
  <c r="G7794" i="4"/>
  <c r="G7027" i="4"/>
  <c r="G6927" i="4"/>
  <c r="G6831" i="4"/>
  <c r="G6731" i="4"/>
  <c r="G6630" i="4"/>
  <c r="G6552" i="4"/>
  <c r="M6552" i="4" s="1"/>
  <c r="G6358" i="4"/>
  <c r="M6358" i="4" s="1"/>
  <c r="G6060" i="4"/>
  <c r="G5970" i="4"/>
  <c r="M5970" i="4" s="1"/>
  <c r="G5882" i="4"/>
  <c r="M5882" i="4" s="1"/>
  <c r="G4806" i="4"/>
  <c r="M4806" i="4" s="1"/>
  <c r="G4910" i="4"/>
  <c r="M4910" i="4" s="1"/>
  <c r="G8162" i="4"/>
  <c r="G7758" i="4"/>
  <c r="G6625" i="4"/>
  <c r="G6415" i="4"/>
  <c r="M6415" i="4" s="1"/>
  <c r="G6262" i="4"/>
  <c r="G5968" i="4"/>
  <c r="M5968" i="4" s="1"/>
  <c r="G5673" i="4"/>
  <c r="M5673" i="4" s="1"/>
  <c r="G5482" i="4"/>
  <c r="M5482" i="4" s="1"/>
  <c r="G8350" i="4"/>
  <c r="G7860" i="4"/>
  <c r="G7585" i="4"/>
  <c r="G7383" i="4"/>
  <c r="G6989" i="4"/>
  <c r="G6622" i="4"/>
  <c r="G6332" i="4"/>
  <c r="G6040" i="4"/>
  <c r="G5874" i="4"/>
  <c r="M5874" i="4" s="1"/>
  <c r="G5480" i="4"/>
  <c r="G5097" i="4"/>
  <c r="G4916" i="4"/>
  <c r="M4916" i="4" s="1"/>
  <c r="G4805" i="4"/>
  <c r="M4805" i="4" s="1"/>
  <c r="G8574" i="4"/>
  <c r="G8353" i="4"/>
  <c r="G8338" i="4"/>
  <c r="G7770" i="4"/>
  <c r="G7670" i="4"/>
  <c r="G7480" i="4"/>
  <c r="G7007" i="4"/>
  <c r="G7010" i="4"/>
  <c r="G6433" i="4"/>
  <c r="G6323" i="4"/>
  <c r="G6221" i="4"/>
  <c r="G6259" i="4"/>
  <c r="M6259" i="4" s="1"/>
  <c r="G6065" i="4"/>
  <c r="G5863" i="4"/>
  <c r="M5863" i="4" s="1"/>
  <c r="G5581" i="4"/>
  <c r="M5581" i="4" s="1"/>
  <c r="G5012" i="4"/>
  <c r="M5012" i="4" s="1"/>
  <c r="G4900" i="4"/>
  <c r="M4900" i="4" s="1"/>
  <c r="G4812" i="4"/>
  <c r="M4812" i="4" s="1"/>
  <c r="G4822" i="4"/>
  <c r="M4822" i="4" s="1"/>
  <c r="G8594" i="4"/>
  <c r="G7416" i="4"/>
  <c r="G7224" i="4"/>
  <c r="G7213" i="4"/>
  <c r="M7213" i="4" s="1"/>
  <c r="G8343" i="4"/>
  <c r="G8046" i="4"/>
  <c r="G7872" i="4"/>
  <c r="G7681" i="4"/>
  <c r="G7573" i="4"/>
  <c r="G7483" i="4"/>
  <c r="G7188" i="4"/>
  <c r="M7188" i="4" s="1"/>
  <c r="G6913" i="4"/>
  <c r="G7103" i="4"/>
  <c r="G6513" i="4"/>
  <c r="M6513" i="4" s="1"/>
  <c r="G5843" i="4"/>
  <c r="M5843" i="4" s="1"/>
  <c r="G5466" i="4"/>
  <c r="M5466" i="4" s="1"/>
  <c r="G5560" i="4"/>
  <c r="M5560" i="4" s="1"/>
  <c r="G6330" i="4"/>
  <c r="G6133" i="4"/>
  <c r="G7106" i="4"/>
  <c r="G6618" i="4"/>
  <c r="G6320" i="4"/>
  <c r="G6334" i="4"/>
  <c r="G5856" i="4"/>
  <c r="M5856" i="4" s="1"/>
  <c r="G4798" i="4"/>
  <c r="M4798" i="4" s="1"/>
  <c r="G8423" i="4"/>
  <c r="G6704" i="4"/>
  <c r="G6607" i="4"/>
  <c r="G8211" i="4"/>
  <c r="G8234" i="4"/>
  <c r="G7011" i="4"/>
  <c r="G6743" i="4"/>
  <c r="G6642" i="4"/>
  <c r="G5781" i="4"/>
  <c r="M5781" i="4" s="1"/>
  <c r="G5670" i="4"/>
  <c r="M5670" i="4" s="1"/>
  <c r="G5476" i="4"/>
  <c r="G5305" i="4"/>
  <c r="M5305" i="4" s="1"/>
  <c r="G5194" i="4"/>
  <c r="M5194" i="4" s="1"/>
  <c r="G4917" i="4"/>
  <c r="M4917" i="4" s="1"/>
  <c r="G6168" i="4"/>
  <c r="G5681" i="4"/>
  <c r="M5681" i="4" s="1"/>
  <c r="G5093" i="4"/>
  <c r="G4922" i="4"/>
  <c r="M4922" i="4" s="1"/>
  <c r="G8264" i="4"/>
  <c r="G8335" i="4"/>
  <c r="G7471" i="4"/>
  <c r="G7186" i="4"/>
  <c r="M7186" i="4" s="1"/>
  <c r="G6134" i="4"/>
  <c r="M6134" i="4" s="1"/>
  <c r="G4908" i="4"/>
  <c r="M4908" i="4" s="1"/>
  <c r="G4820" i="4"/>
  <c r="M4820" i="4" s="1"/>
  <c r="G8576" i="4"/>
  <c r="G8280" i="4"/>
  <c r="G7212" i="4"/>
  <c r="M7212" i="4" s="1"/>
  <c r="G8044" i="4"/>
  <c r="G7668" i="4"/>
  <c r="G7485" i="4"/>
  <c r="G7085" i="4"/>
  <c r="G6718" i="4"/>
  <c r="G6432" i="4"/>
  <c r="G6140" i="4"/>
  <c r="G5937" i="4"/>
  <c r="G5965" i="4"/>
  <c r="M5965" i="4" s="1"/>
  <c r="G5582" i="4"/>
  <c r="M5582" i="4" s="1"/>
  <c r="G5289" i="4"/>
  <c r="M5289" i="4" s="1"/>
  <c r="G5092" i="4"/>
  <c r="G4906" i="4"/>
  <c r="M4906" i="4" s="1"/>
  <c r="G8274" i="4"/>
  <c r="G7226" i="4"/>
  <c r="G8054" i="4"/>
  <c r="G7859" i="4"/>
  <c r="G7574" i="4"/>
  <c r="G7389" i="4"/>
  <c r="G7104" i="4"/>
  <c r="G6612" i="4"/>
  <c r="G6624" i="4"/>
  <c r="G6527" i="4"/>
  <c r="G6145" i="4"/>
  <c r="G5571" i="4"/>
  <c r="G5395" i="4"/>
  <c r="M5395" i="4" s="1"/>
  <c r="G5198" i="4"/>
  <c r="M5198" i="4" s="1"/>
  <c r="G5187" i="4"/>
  <c r="M5187" i="4" s="1"/>
  <c r="G5018" i="4"/>
  <c r="M5018" i="4" s="1"/>
  <c r="G4814" i="4"/>
  <c r="M4814" i="4" s="1"/>
  <c r="G8591" i="4"/>
  <c r="G8270" i="4"/>
  <c r="G7401" i="4"/>
  <c r="G7415" i="4"/>
  <c r="G8337" i="4"/>
  <c r="G8149" i="4"/>
  <c r="G8148" i="4"/>
  <c r="G8061" i="4"/>
  <c r="G7777" i="4"/>
  <c r="G7763" i="4"/>
  <c r="G7666" i="4"/>
  <c r="G7581" i="4"/>
  <c r="G7379" i="4"/>
  <c r="G7089" i="4"/>
  <c r="G7000" i="4"/>
  <c r="G6905" i="4"/>
  <c r="G6713" i="4"/>
  <c r="G6907" i="4"/>
  <c r="G6414" i="4"/>
  <c r="M6414" i="4" s="1"/>
  <c r="G6429" i="4"/>
  <c r="G6129" i="4"/>
  <c r="G6029" i="4"/>
  <c r="G5950" i="4"/>
  <c r="G5848" i="4"/>
  <c r="M5848" i="4" s="1"/>
  <c r="G5652" i="4"/>
  <c r="M5652" i="4" s="1"/>
  <c r="G5550" i="4"/>
  <c r="M5550" i="4" s="1"/>
  <c r="G5555" i="4"/>
  <c r="M5555" i="4" s="1"/>
  <c r="G5374" i="4"/>
  <c r="M5374" i="4" s="1"/>
  <c r="G5370" i="4"/>
  <c r="M5370" i="4" s="1"/>
  <c r="G5364" i="4"/>
  <c r="M5364" i="4" s="1"/>
  <c r="G5356" i="4"/>
  <c r="M5356" i="4" s="1"/>
  <c r="G5838" i="4"/>
  <c r="M5838" i="4" s="1"/>
  <c r="G8" i="4"/>
  <c r="G4528" i="4"/>
  <c r="M4528" i="4" s="1"/>
  <c r="G5857" i="4"/>
  <c r="M5857" i="4" s="1"/>
  <c r="G5648" i="4"/>
  <c r="G5559" i="4"/>
  <c r="M5559" i="4" s="1"/>
  <c r="G5853" i="4"/>
  <c r="M5853" i="4" s="1"/>
  <c r="G6990" i="4"/>
  <c r="G6720" i="4"/>
  <c r="G6524" i="4"/>
  <c r="G6230" i="4"/>
  <c r="G6028" i="4"/>
  <c r="G7187" i="4"/>
  <c r="M7187" i="4" s="1"/>
  <c r="G6621" i="4"/>
  <c r="G6514" i="4"/>
  <c r="M6514" i="4" s="1"/>
  <c r="G6425" i="4"/>
  <c r="M6425" i="4" s="1"/>
  <c r="G6238" i="4"/>
  <c r="G6034" i="4"/>
  <c r="G6049" i="4"/>
  <c r="G5949" i="4"/>
  <c r="G5754" i="4"/>
  <c r="M5754" i="4" s="1"/>
  <c r="G4781" i="4"/>
  <c r="M4781" i="4" s="1"/>
  <c r="G5656" i="4"/>
  <c r="M5656" i="4" s="1"/>
  <c r="G5459" i="4"/>
  <c r="M5459" i="4" s="1"/>
  <c r="G5748" i="4"/>
  <c r="M5748" i="4" s="1"/>
  <c r="G5647" i="4"/>
  <c r="G5454" i="4"/>
  <c r="M5454" i="4" s="1"/>
  <c r="G4782" i="4"/>
  <c r="M4782" i="4" s="1"/>
  <c r="G7194" i="4"/>
  <c r="M7194" i="4" s="1"/>
  <c r="G6996" i="4"/>
  <c r="G6617" i="4"/>
  <c r="G6337" i="4"/>
  <c r="G6231" i="4"/>
  <c r="G6135" i="4"/>
  <c r="M6135" i="4" s="1"/>
  <c r="G5946" i="4"/>
  <c r="M5946" i="4" s="1"/>
  <c r="G5661" i="4"/>
  <c r="M5661" i="4" s="1"/>
  <c r="G4796" i="4"/>
  <c r="M4796" i="4" s="1"/>
  <c r="G8614" i="4"/>
  <c r="G8679" i="4"/>
  <c r="G4764" i="4"/>
  <c r="M4764" i="4" s="1"/>
  <c r="G4704" i="4"/>
  <c r="M4704" i="4" s="1"/>
  <c r="G4625" i="4"/>
  <c r="M4625" i="4" s="1"/>
  <c r="G4542" i="4"/>
  <c r="M4542" i="4" s="1"/>
  <c r="G4506" i="4"/>
  <c r="M4506" i="4" s="1"/>
  <c r="G5265" i="4"/>
  <c r="G4789" i="4"/>
  <c r="M4789" i="4" s="1"/>
  <c r="G8424" i="4"/>
  <c r="G4483" i="4"/>
  <c r="M4483" i="4" s="1"/>
  <c r="G5472" i="4"/>
  <c r="M5472" i="4" s="1"/>
  <c r="G4981" i="4"/>
  <c r="M4981" i="4" s="1"/>
  <c r="G8164" i="4"/>
  <c r="G4669" i="4"/>
  <c r="M4669" i="4" s="1"/>
  <c r="G8672" i="4"/>
  <c r="G8205" i="4"/>
  <c r="G4592" i="4"/>
  <c r="M4592" i="4" s="1"/>
  <c r="G4480" i="4"/>
  <c r="M4480" i="4" s="1"/>
  <c r="G4363" i="4"/>
  <c r="M4363" i="4" s="1"/>
  <c r="G5276" i="4"/>
  <c r="M5276" i="4" s="1"/>
  <c r="G5074" i="4"/>
  <c r="G5180" i="4"/>
  <c r="M5180" i="4" s="1"/>
  <c r="G8183" i="4"/>
  <c r="G5666" i="4"/>
  <c r="M5666" i="4" s="1"/>
  <c r="G4980" i="4"/>
  <c r="M4980" i="4" s="1"/>
  <c r="G7971" i="4"/>
  <c r="G7779" i="4"/>
  <c r="G7587" i="4"/>
  <c r="G7491" i="4"/>
  <c r="G7512" i="4"/>
  <c r="G7107" i="4"/>
  <c r="G6915" i="4"/>
  <c r="G6924" i="4"/>
  <c r="G6819" i="4"/>
  <c r="G6723" i="4"/>
  <c r="G6643" i="4"/>
  <c r="G6627" i="4"/>
  <c r="G6350" i="4"/>
  <c r="M6350" i="4" s="1"/>
  <c r="G6164" i="4"/>
  <c r="G6066" i="4"/>
  <c r="G5396" i="4"/>
  <c r="M5396" i="4" s="1"/>
  <c r="G5009" i="4"/>
  <c r="M5009" i="4" s="1"/>
  <c r="G7868" i="4"/>
  <c r="G7664" i="4"/>
  <c r="G7384" i="4"/>
  <c r="G6902" i="4"/>
  <c r="G6519" i="4"/>
  <c r="M6519" i="4" s="1"/>
  <c r="G6222" i="4"/>
  <c r="G6053" i="4"/>
  <c r="G5864" i="4"/>
  <c r="M5864" i="4" s="1"/>
  <c r="G5398" i="4"/>
  <c r="M5398" i="4" s="1"/>
  <c r="G8342" i="4"/>
  <c r="G7874" i="4"/>
  <c r="G7571" i="4"/>
  <c r="G7192" i="4"/>
  <c r="M7192" i="4" s="1"/>
  <c r="G6900" i="4"/>
  <c r="G6626" i="4"/>
  <c r="G6317" i="4"/>
  <c r="G6035" i="4"/>
  <c r="G5679" i="4"/>
  <c r="M5679" i="4" s="1"/>
  <c r="G5478" i="4"/>
  <c r="G5099" i="4"/>
  <c r="M5099" i="4" s="1"/>
  <c r="G5013" i="4"/>
  <c r="M5013" i="4" s="1"/>
  <c r="G4914" i="4"/>
  <c r="M4914" i="4" s="1"/>
  <c r="G4807" i="4"/>
  <c r="M4807" i="4" s="1"/>
  <c r="G4815" i="4"/>
  <c r="M4815" i="4" s="1"/>
  <c r="G8275" i="4"/>
  <c r="G7417" i="4"/>
  <c r="G8336" i="4"/>
  <c r="G8142" i="4"/>
  <c r="G8150" i="4"/>
  <c r="G7682" i="4"/>
  <c r="G7576" i="4"/>
  <c r="G7472" i="4"/>
  <c r="G7376" i="4"/>
  <c r="G7197" i="4"/>
  <c r="G6995" i="4"/>
  <c r="G6899" i="4"/>
  <c r="G6705" i="4"/>
  <c r="G6515" i="4"/>
  <c r="M6515" i="4" s="1"/>
  <c r="G6328" i="4"/>
  <c r="G6125" i="4"/>
  <c r="G6531" i="4"/>
  <c r="G6538" i="4"/>
  <c r="G6339" i="4"/>
  <c r="M6339" i="4" s="1"/>
  <c r="G6243" i="4"/>
  <c r="G6147" i="4"/>
  <c r="G6149" i="4"/>
  <c r="G6051" i="4"/>
  <c r="G5977" i="4"/>
  <c r="M5977" i="4" s="1"/>
  <c r="G5955" i="4"/>
  <c r="G5859" i="4"/>
  <c r="M5859" i="4" s="1"/>
  <c r="G5763" i="4"/>
  <c r="G5786" i="4"/>
  <c r="G5675" i="4"/>
  <c r="M5675" i="4" s="1"/>
  <c r="G5667" i="4"/>
  <c r="M5667" i="4" s="1"/>
  <c r="G5490" i="4"/>
  <c r="M5490" i="4" s="1"/>
  <c r="G5475" i="4"/>
  <c r="G5379" i="4"/>
  <c r="M5379" i="4" s="1"/>
  <c r="G5283" i="4"/>
  <c r="M5283" i="4" s="1"/>
  <c r="G5094" i="4"/>
  <c r="G5091" i="4"/>
  <c r="G4999" i="4"/>
  <c r="G4995" i="4"/>
  <c r="M4995" i="4" s="1"/>
  <c r="G4899" i="4"/>
  <c r="M4899" i="4" s="1"/>
  <c r="G4905" i="4"/>
  <c r="M4905" i="4" s="1"/>
  <c r="G4803" i="4"/>
  <c r="M4803" i="4" s="1"/>
  <c r="G4816" i="4"/>
  <c r="M4816" i="4" s="1"/>
  <c r="G8571" i="4"/>
  <c r="G8580" i="4"/>
  <c r="G8282" i="4"/>
  <c r="G8269" i="4"/>
  <c r="G8259" i="4"/>
  <c r="G7407" i="4"/>
  <c r="G7395" i="4"/>
  <c r="G7214" i="4"/>
  <c r="M7214" i="4" s="1"/>
  <c r="G7203" i="4"/>
  <c r="G7225" i="4"/>
  <c r="G8352" i="4"/>
  <c r="G8331" i="4"/>
  <c r="G8140" i="4"/>
  <c r="G8139" i="4"/>
  <c r="G8058" i="4"/>
  <c r="G7854" i="4"/>
  <c r="G7852" i="4"/>
  <c r="G7771" i="4"/>
  <c r="G7567" i="4"/>
  <c r="G7564" i="4"/>
  <c r="G7468" i="4"/>
  <c r="G7378" i="4"/>
  <c r="G7094" i="4"/>
  <c r="G6998" i="4"/>
  <c r="G6700" i="4"/>
  <c r="G7202" i="4"/>
  <c r="G6615" i="4"/>
  <c r="G6318" i="4"/>
  <c r="G6228" i="4"/>
  <c r="G5858" i="4"/>
  <c r="M5858" i="4" s="1"/>
  <c r="G5663" i="4"/>
  <c r="M5663" i="4" s="1"/>
  <c r="G5659" i="4"/>
  <c r="M5659" i="4" s="1"/>
  <c r="G5453" i="4"/>
  <c r="M5453" i="4" s="1"/>
  <c r="G5366" i="4"/>
  <c r="M5366" i="4" s="1"/>
  <c r="G4990" i="4"/>
  <c r="M4990" i="4" s="1"/>
  <c r="G8609" i="4"/>
  <c r="G4647" i="4"/>
  <c r="M4647" i="4" s="1"/>
  <c r="G5745" i="4"/>
  <c r="G5562" i="4"/>
  <c r="M5562" i="4" s="1"/>
  <c r="G5073" i="4"/>
  <c r="G4783" i="4"/>
  <c r="M4783" i="4" s="1"/>
  <c r="G4666" i="4"/>
  <c r="M4666" i="4" s="1"/>
  <c r="G5654" i="4"/>
  <c r="M5654" i="4" s="1"/>
  <c r="G5080" i="4"/>
  <c r="M5080" i="4" s="1"/>
  <c r="G6908" i="4"/>
  <c r="G6526" i="4"/>
  <c r="G6326" i="4"/>
  <c r="G6242" i="4"/>
  <c r="G6144" i="4"/>
  <c r="G6137" i="4"/>
  <c r="G7084" i="4"/>
  <c r="G6707" i="4"/>
  <c r="G6606" i="4"/>
  <c r="G6431" i="4"/>
  <c r="G6324" i="4"/>
  <c r="G6232" i="4"/>
  <c r="G5938" i="4"/>
  <c r="G5836" i="4"/>
  <c r="M5836" i="4" s="1"/>
  <c r="G5842" i="4"/>
  <c r="M5842" i="4" s="1"/>
  <c r="G5471" i="4"/>
  <c r="M5471" i="4" s="1"/>
  <c r="G5176" i="4"/>
  <c r="M5176" i="4" s="1"/>
  <c r="G8743" i="4"/>
  <c r="G8419" i="4"/>
  <c r="G4633" i="4"/>
  <c r="M4633" i="4" s="1"/>
  <c r="G4890" i="4"/>
  <c r="M4890" i="4" s="1"/>
  <c r="G8752" i="4"/>
  <c r="G8612" i="4"/>
  <c r="G8170" i="4"/>
  <c r="G8685" i="4"/>
  <c r="G16" i="4"/>
  <c r="G4759" i="4"/>
  <c r="M4759" i="4" s="1"/>
  <c r="G4721" i="4"/>
  <c r="M4721" i="4" s="1"/>
  <c r="G4699" i="4"/>
  <c r="M4699" i="4" s="1"/>
  <c r="G4638" i="4"/>
  <c r="M4638" i="4" s="1"/>
  <c r="G4556" i="4"/>
  <c r="M4556" i="4" s="1"/>
  <c r="G4526" i="4"/>
  <c r="M4526" i="4" s="1"/>
  <c r="G4477" i="4"/>
  <c r="M4477" i="4" s="1"/>
  <c r="G4455" i="4"/>
  <c r="M4455" i="4" s="1"/>
  <c r="G5278" i="4"/>
  <c r="M5278" i="4" s="1"/>
  <c r="G5179" i="4"/>
  <c r="M5179" i="4" s="1"/>
  <c r="G4898" i="4"/>
  <c r="M4898" i="4" s="1"/>
  <c r="G8606" i="4"/>
  <c r="G8421" i="4"/>
  <c r="G6912" i="4"/>
  <c r="G8056" i="4"/>
  <c r="G7873" i="4"/>
  <c r="G7764" i="4"/>
  <c r="G7678" i="4"/>
  <c r="G6714" i="4"/>
  <c r="G6991" i="4"/>
  <c r="G6418" i="4"/>
  <c r="M6418" i="4" s="1"/>
  <c r="G6143" i="4"/>
  <c r="G5844" i="4"/>
  <c r="M5844" i="4" s="1"/>
  <c r="G5845" i="4"/>
  <c r="M5845" i="4" s="1"/>
  <c r="G5271" i="4"/>
  <c r="M5271" i="4" s="1"/>
  <c r="G5753" i="4"/>
  <c r="M5753" i="4" s="1"/>
  <c r="G4992" i="4"/>
  <c r="M4992" i="4" s="1"/>
  <c r="G8173" i="4"/>
  <c r="G5260" i="4"/>
  <c r="G7001" i="4"/>
  <c r="G6509" i="4"/>
  <c r="M6509" i="4" s="1"/>
  <c r="G7088" i="4"/>
  <c r="G6529" i="4"/>
  <c r="G6127" i="4"/>
  <c r="G5953" i="4"/>
  <c r="G5462" i="4"/>
  <c r="M5462" i="4" s="1"/>
  <c r="G8180" i="4"/>
  <c r="G4655" i="4"/>
  <c r="M4655" i="4" s="1"/>
  <c r="G5841" i="4"/>
  <c r="M5841" i="4" s="1"/>
  <c r="G5171" i="4"/>
  <c r="M5171" i="4" s="1"/>
  <c r="G4784" i="4"/>
  <c r="M4784" i="4" s="1"/>
  <c r="G8414" i="4"/>
  <c r="G7776" i="4"/>
  <c r="G7677" i="4"/>
  <c r="G7563" i="4"/>
  <c r="G6987" i="4"/>
  <c r="G7006" i="4"/>
  <c r="G6699" i="4"/>
  <c r="G6717" i="4"/>
  <c r="G6316" i="4"/>
  <c r="G6033" i="4"/>
  <c r="G5755" i="4"/>
  <c r="M5755" i="4" s="1"/>
  <c r="G5762" i="4"/>
  <c r="G4616" i="4"/>
  <c r="M4616" i="4" s="1"/>
  <c r="G4896" i="4"/>
  <c r="M4896" i="4" s="1"/>
  <c r="G23" i="4"/>
  <c r="G5750" i="4"/>
  <c r="M5750" i="4" s="1"/>
  <c r="G6511" i="4"/>
  <c r="M6511" i="4" s="1"/>
  <c r="G6045" i="4"/>
  <c r="G5742" i="4"/>
  <c r="G8200" i="4"/>
  <c r="G4602" i="4"/>
  <c r="M4602" i="4" s="1"/>
  <c r="G5757" i="4"/>
  <c r="M5757" i="4" s="1"/>
  <c r="G5183" i="4"/>
  <c r="M5183" i="4" s="1"/>
  <c r="G8184" i="4"/>
  <c r="G6897" i="4"/>
  <c r="G6604" i="4"/>
  <c r="G6131" i="4"/>
  <c r="G6047" i="4"/>
  <c r="G5850" i="4"/>
  <c r="M5850" i="4" s="1"/>
  <c r="G5747" i="4"/>
  <c r="M5747" i="4" s="1"/>
  <c r="G5855" i="4"/>
  <c r="M5855" i="4" s="1"/>
  <c r="G4749" i="4"/>
  <c r="M4749" i="4" s="1"/>
  <c r="G4559" i="4"/>
  <c r="M4559" i="4" s="1"/>
  <c r="G5840" i="4"/>
  <c r="M5840" i="4" s="1"/>
  <c r="G4986" i="4"/>
  <c r="M4986" i="4" s="1"/>
  <c r="G8748" i="4"/>
  <c r="G8670" i="4"/>
  <c r="G8195" i="4"/>
  <c r="G4765" i="4"/>
  <c r="M4765" i="4" s="1"/>
  <c r="G4663" i="4"/>
  <c r="M4663" i="4" s="1"/>
  <c r="G4545" i="4"/>
  <c r="M4545" i="4" s="1"/>
  <c r="G4499" i="4"/>
  <c r="M4499" i="4" s="1"/>
  <c r="G5561" i="4"/>
  <c r="M5561" i="4" s="1"/>
  <c r="G5266" i="4"/>
  <c r="M5266" i="4" s="1"/>
  <c r="G5164" i="4"/>
  <c r="M5164" i="4" s="1"/>
  <c r="G5087" i="4"/>
  <c r="G5759" i="4"/>
  <c r="G5174" i="4"/>
  <c r="M5174" i="4" s="1"/>
  <c r="G5075" i="4"/>
  <c r="M5075" i="4" s="1"/>
  <c r="G4984" i="4"/>
  <c r="M4984" i="4" s="1"/>
  <c r="G4882" i="4"/>
  <c r="M4882" i="4" s="1"/>
  <c r="G8179" i="4"/>
  <c r="G4610" i="4"/>
  <c r="M4610" i="4" s="1"/>
  <c r="G4256" i="4"/>
  <c r="G4146" i="4"/>
  <c r="M4146" i="4" s="1"/>
  <c r="G5658" i="4"/>
  <c r="M5658" i="4" s="1"/>
  <c r="G8753" i="4"/>
  <c r="G5650" i="4"/>
  <c r="M5650" i="4" s="1"/>
  <c r="G4763" i="4"/>
  <c r="M4763" i="4" s="1"/>
  <c r="G4582" i="4"/>
  <c r="M4582" i="4" s="1"/>
  <c r="G4418" i="4"/>
  <c r="M4418" i="4" s="1"/>
  <c r="G4391" i="4"/>
  <c r="M4391" i="4" s="1"/>
  <c r="G4182" i="4"/>
  <c r="M4182" i="4" s="1"/>
  <c r="G4109" i="4"/>
  <c r="M4109" i="4" s="1"/>
  <c r="G3999" i="4"/>
  <c r="M3999" i="4" s="1"/>
  <c r="G3859" i="4"/>
  <c r="G3725" i="4"/>
  <c r="M3725" i="4" s="1"/>
  <c r="G3601" i="4"/>
  <c r="M3601" i="4" s="1"/>
  <c r="G3598" i="4"/>
  <c r="M3598" i="4" s="1"/>
  <c r="G4776" i="4"/>
  <c r="M4776" i="4" s="1"/>
  <c r="G4658" i="4"/>
  <c r="M4658" i="4" s="1"/>
  <c r="G4504" i="4"/>
  <c r="M4504" i="4" s="1"/>
  <c r="G4414" i="4"/>
  <c r="M4414" i="4" s="1"/>
  <c r="G5751" i="4"/>
  <c r="M5751" i="4" s="1"/>
  <c r="G5549" i="4"/>
  <c r="M5549" i="4" s="1"/>
  <c r="G4994" i="4"/>
  <c r="M4994" i="4" s="1"/>
  <c r="G4891" i="4"/>
  <c r="M4891" i="4" s="1"/>
  <c r="G8686" i="4"/>
  <c r="G4754" i="4"/>
  <c r="M4754" i="4" s="1"/>
  <c r="G4572" i="4"/>
  <c r="M4572" i="4" s="1"/>
  <c r="G4284" i="4"/>
  <c r="M4284" i="4" s="1"/>
  <c r="G5184" i="4"/>
  <c r="M5184" i="4" s="1"/>
  <c r="G4897" i="4"/>
  <c r="M4897" i="4" s="1"/>
  <c r="G4599" i="4"/>
  <c r="M4599" i="4" s="1"/>
  <c r="G3889" i="4"/>
  <c r="G4289" i="4"/>
  <c r="M4289" i="4" s="1"/>
  <c r="G4266" i="4"/>
  <c r="M4266" i="4" s="1"/>
  <c r="G4652" i="4"/>
  <c r="M4652" i="4" s="1"/>
  <c r="G5758" i="4"/>
  <c r="M5758" i="4" s="1"/>
  <c r="G5282" i="4"/>
  <c r="M5282" i="4" s="1"/>
  <c r="G8742" i="4"/>
  <c r="G5185" i="4"/>
  <c r="M5185" i="4" s="1"/>
  <c r="G8754" i="4"/>
  <c r="G8405" i="4"/>
  <c r="G8675" i="4"/>
  <c r="G4569" i="4"/>
  <c r="M4569" i="4" s="1"/>
  <c r="G3497" i="4"/>
  <c r="M3497" i="4" s="1"/>
  <c r="G4711" i="4"/>
  <c r="M4711" i="4" s="1"/>
  <c r="G4410" i="4"/>
  <c r="M4410" i="4" s="1"/>
  <c r="G3968" i="4"/>
  <c r="G3717" i="4"/>
  <c r="M3717" i="4" s="1"/>
  <c r="G3623" i="4"/>
  <c r="M3623" i="4" s="1"/>
  <c r="G8671" i="4"/>
  <c r="G4548" i="4"/>
  <c r="M4548" i="4" s="1"/>
  <c r="G4085" i="4"/>
  <c r="M4085" i="4" s="1"/>
  <c r="G4018" i="4"/>
  <c r="G3958" i="4"/>
  <c r="G3895" i="4"/>
  <c r="G3835" i="4"/>
  <c r="G3752" i="4"/>
  <c r="G3692" i="4"/>
  <c r="M3692" i="4" s="1"/>
  <c r="G3613" i="4"/>
  <c r="M3613" i="4" s="1"/>
  <c r="G4233" i="4"/>
  <c r="M4233" i="4" s="1"/>
  <c r="G4157" i="4"/>
  <c r="M4157" i="4" s="1"/>
  <c r="G4090" i="4"/>
  <c r="M4090" i="4" s="1"/>
  <c r="G4030" i="4"/>
  <c r="G3764" i="4"/>
  <c r="G5359" i="4"/>
  <c r="G8043" i="4"/>
  <c r="G8066" i="4"/>
  <c r="G7851" i="4"/>
  <c r="G7755" i="4"/>
  <c r="G7659" i="4"/>
  <c r="G7473" i="4"/>
  <c r="G7388" i="4"/>
  <c r="G7181" i="4"/>
  <c r="M7181" i="4" s="1"/>
  <c r="G7179" i="4"/>
  <c r="M7179" i="4" s="1"/>
  <c r="G7180" i="4"/>
  <c r="M7180" i="4" s="1"/>
  <c r="G6322" i="4"/>
  <c r="G5952" i="4"/>
  <c r="G8410" i="4"/>
  <c r="G4770" i="4"/>
  <c r="M4770" i="4" s="1"/>
  <c r="G4564" i="4"/>
  <c r="M4564" i="4" s="1"/>
  <c r="G5268" i="4"/>
  <c r="M5268" i="4" s="1"/>
  <c r="G6520" i="4"/>
  <c r="M6520" i="4" s="1"/>
  <c r="G6037" i="4"/>
  <c r="G6413" i="4"/>
  <c r="M6413" i="4" s="1"/>
  <c r="G6220" i="4"/>
  <c r="G5934" i="4"/>
  <c r="G5743" i="4"/>
  <c r="G5651" i="4"/>
  <c r="M5651" i="4" s="1"/>
  <c r="G4748" i="4"/>
  <c r="M4748" i="4" s="1"/>
  <c r="G4557" i="4"/>
  <c r="M4557" i="4" s="1"/>
  <c r="G5563" i="4"/>
  <c r="M5563" i="4" s="1"/>
  <c r="G4888" i="4"/>
  <c r="M4888" i="4" s="1"/>
  <c r="G8596" i="4"/>
  <c r="G8168" i="4"/>
  <c r="G4725" i="4"/>
  <c r="M4725" i="4" s="1"/>
  <c r="G8750" i="4"/>
  <c r="G7467" i="4"/>
  <c r="G7481" i="4"/>
  <c r="G7371" i="4"/>
  <c r="G7373" i="4"/>
  <c r="G7086" i="4"/>
  <c r="G6891" i="4"/>
  <c r="G6910" i="4"/>
  <c r="G6518" i="4"/>
  <c r="M6518" i="4" s="1"/>
  <c r="G6132" i="4"/>
  <c r="G5954" i="4"/>
  <c r="G4449" i="4"/>
  <c r="M4449" i="4" s="1"/>
  <c r="G8417" i="4"/>
  <c r="G4718" i="4"/>
  <c r="M4718" i="4" s="1"/>
  <c r="G4343" i="4"/>
  <c r="G6234" i="4"/>
  <c r="G6041" i="4"/>
  <c r="G6417" i="4"/>
  <c r="M6417" i="4" s="1"/>
  <c r="G5554" i="4"/>
  <c r="M5554" i="4" s="1"/>
  <c r="G5461" i="4"/>
  <c r="M5461" i="4" s="1"/>
  <c r="G8610" i="4"/>
  <c r="G4490" i="4"/>
  <c r="M4490" i="4" s="1"/>
  <c r="G5467" i="4"/>
  <c r="M5467" i="4" s="1"/>
  <c r="G4696" i="4"/>
  <c r="M4696" i="4" s="1"/>
  <c r="G4541" i="4"/>
  <c r="M4541" i="4" s="1"/>
  <c r="G4392" i="4"/>
  <c r="G5553" i="4"/>
  <c r="M5553" i="4" s="1"/>
  <c r="G4985" i="4"/>
  <c r="M4985" i="4" s="1"/>
  <c r="G8615" i="4"/>
  <c r="G5373" i="4"/>
  <c r="M5373" i="4" s="1"/>
  <c r="G7083" i="4"/>
  <c r="G7101" i="4"/>
  <c r="G6044" i="4"/>
  <c r="G5846" i="4"/>
  <c r="M5846" i="4" s="1"/>
  <c r="G5744" i="4"/>
  <c r="G5557" i="4"/>
  <c r="M5557" i="4" s="1"/>
  <c r="G5267" i="4"/>
  <c r="M5267" i="4" s="1"/>
  <c r="G4879" i="4"/>
  <c r="G4757" i="4"/>
  <c r="M4757" i="4" s="1"/>
  <c r="G5646" i="4"/>
  <c r="G4785" i="4"/>
  <c r="M4785" i="4" s="1"/>
  <c r="G8604" i="4"/>
  <c r="G17" i="4"/>
  <c r="G4660" i="4"/>
  <c r="M4660" i="4" s="1"/>
  <c r="G4653" i="4"/>
  <c r="M4653" i="4" s="1"/>
  <c r="G4600" i="4"/>
  <c r="M4600" i="4" s="1"/>
  <c r="G4562" i="4"/>
  <c r="M4562" i="4" s="1"/>
  <c r="G4520" i="4"/>
  <c r="M4520" i="4" s="1"/>
  <c r="G4326" i="4"/>
  <c r="G5272" i="4"/>
  <c r="M5272" i="4" s="1"/>
  <c r="G5274" i="4"/>
  <c r="M5274" i="4" s="1"/>
  <c r="G5175" i="4"/>
  <c r="M5175" i="4" s="1"/>
  <c r="G5079" i="4"/>
  <c r="M5079" i="4" s="1"/>
  <c r="G4989" i="4"/>
  <c r="M4989" i="4" s="1"/>
  <c r="G8740" i="4"/>
  <c r="G5746" i="4"/>
  <c r="G5664" i="4"/>
  <c r="M5664" i="4" s="1"/>
  <c r="G5262" i="4"/>
  <c r="G5082" i="4"/>
  <c r="M5082" i="4" s="1"/>
  <c r="G4977" i="4"/>
  <c r="M4977" i="4" s="1"/>
  <c r="G8599" i="4"/>
  <c r="G8407" i="4"/>
  <c r="G4440" i="4"/>
  <c r="M4440" i="4" s="1"/>
  <c r="G4373" i="4"/>
  <c r="G3798" i="4"/>
  <c r="G3716" i="4"/>
  <c r="M3716" i="4" s="1"/>
  <c r="G4644" i="4"/>
  <c r="M4644" i="4" s="1"/>
  <c r="G4393" i="4"/>
  <c r="G4338" i="4"/>
  <c r="M4338" i="4" s="1"/>
  <c r="G4264" i="4"/>
  <c r="M4264" i="4" s="1"/>
  <c r="G4226" i="4"/>
  <c r="G4161" i="4"/>
  <c r="M4161" i="4" s="1"/>
  <c r="G5085" i="4"/>
  <c r="M5085" i="4" s="1"/>
  <c r="G4734" i="4"/>
  <c r="M4734" i="4" s="1"/>
  <c r="G5566" i="4"/>
  <c r="G8408" i="4"/>
  <c r="G4581" i="4"/>
  <c r="M4581" i="4" s="1"/>
  <c r="G4487" i="4"/>
  <c r="M4487" i="4" s="1"/>
  <c r="G4346" i="4"/>
  <c r="G4294" i="4"/>
  <c r="M4294" i="4" s="1"/>
  <c r="G3724" i="4"/>
  <c r="M3724" i="4" s="1"/>
  <c r="G3609" i="4"/>
  <c r="G4719" i="4"/>
  <c r="M4719" i="4" s="1"/>
  <c r="G4585" i="4"/>
  <c r="M4585" i="4" s="1"/>
  <c r="G4445" i="4"/>
  <c r="G3982" i="4"/>
  <c r="G3909" i="4"/>
  <c r="G3880" i="4"/>
  <c r="M3880" i="4" s="1"/>
  <c r="G3636" i="4"/>
  <c r="M3636" i="4" s="1"/>
  <c r="G3549" i="4"/>
  <c r="M3549" i="4" s="1"/>
  <c r="G4724" i="4"/>
  <c r="M4724" i="4" s="1"/>
  <c r="G4609" i="4"/>
  <c r="M4609" i="4" s="1"/>
  <c r="G5649" i="4"/>
  <c r="G5372" i="4"/>
  <c r="M5372" i="4" s="1"/>
  <c r="G8611" i="4"/>
  <c r="G4795" i="4"/>
  <c r="M4795" i="4" s="1"/>
  <c r="G8409" i="4"/>
  <c r="G4778" i="4"/>
  <c r="M4778" i="4" s="1"/>
  <c r="G4691" i="4"/>
  <c r="M4691" i="4" s="1"/>
  <c r="G4631" i="4"/>
  <c r="M4631" i="4" s="1"/>
  <c r="G4512" i="4"/>
  <c r="M4512" i="4" s="1"/>
  <c r="G5277" i="4"/>
  <c r="M5277" i="4" s="1"/>
  <c r="G4893" i="4"/>
  <c r="M4893" i="4" s="1"/>
  <c r="G4740" i="4"/>
  <c r="M4740" i="4" s="1"/>
  <c r="G4269" i="4"/>
  <c r="M4269" i="4" s="1"/>
  <c r="G4004" i="4"/>
  <c r="M4004" i="4" s="1"/>
  <c r="G3746" i="4"/>
  <c r="M3746" i="4" s="1"/>
  <c r="G6" i="4"/>
  <c r="G4212" i="4"/>
  <c r="M4212" i="4" s="1"/>
  <c r="G8193" i="4"/>
  <c r="G4425" i="4"/>
  <c r="M4425" i="4" s="1"/>
  <c r="G4321" i="4"/>
  <c r="G4175" i="4"/>
  <c r="M4175" i="4" s="1"/>
  <c r="G4579" i="4"/>
  <c r="M4579" i="4" s="1"/>
  <c r="G4387" i="4"/>
  <c r="M4387" i="4" s="1"/>
  <c r="G8761" i="4"/>
  <c r="G20" i="4"/>
  <c r="G4878" i="4"/>
  <c r="G5084" i="4"/>
  <c r="M5084" i="4" s="1"/>
  <c r="G4880" i="4"/>
  <c r="G8601" i="4"/>
  <c r="G4684" i="4"/>
  <c r="M4684" i="4" s="1"/>
  <c r="G4408" i="4"/>
  <c r="M4408" i="4" s="1"/>
  <c r="G4168" i="4"/>
  <c r="M4168" i="4" s="1"/>
  <c r="G3829" i="4"/>
  <c r="M3829" i="4" s="1"/>
  <c r="G3563" i="4"/>
  <c r="G4697" i="4"/>
  <c r="M4697" i="4" s="1"/>
  <c r="G4540" i="4"/>
  <c r="M4540" i="4" s="1"/>
  <c r="G4400" i="4"/>
  <c r="G4166" i="4"/>
  <c r="M4166" i="4" s="1"/>
  <c r="G4073" i="4"/>
  <c r="M4073" i="4" s="1"/>
  <c r="G3807" i="4"/>
  <c r="M3807" i="4" s="1"/>
  <c r="G3688" i="4"/>
  <c r="M3688" i="4" s="1"/>
  <c r="G3542" i="4"/>
  <c r="M3542" i="4" s="1"/>
  <c r="G8208" i="4"/>
  <c r="G4571" i="4"/>
  <c r="M4571" i="4" s="1"/>
  <c r="G4202" i="4"/>
  <c r="M4202" i="4" s="1"/>
  <c r="G4115" i="4"/>
  <c r="M4115" i="4" s="1"/>
  <c r="G4079" i="4"/>
  <c r="M4079" i="4" s="1"/>
  <c r="G3936" i="4"/>
  <c r="G3774" i="4"/>
  <c r="G3662" i="4"/>
  <c r="M3662" i="4" s="1"/>
  <c r="G4732" i="4"/>
  <c r="M4732" i="4" s="1"/>
  <c r="G4466" i="4"/>
  <c r="M4466" i="4" s="1"/>
  <c r="G4349" i="4"/>
  <c r="G4187" i="4"/>
  <c r="M4187" i="4" s="1"/>
  <c r="G4151" i="4"/>
  <c r="M4151" i="4" s="1"/>
  <c r="G4068" i="4"/>
  <c r="M4068" i="4" s="1"/>
  <c r="G3745" i="4"/>
  <c r="M3745" i="4" s="1"/>
  <c r="G3492" i="4"/>
  <c r="M3492" i="4" s="1"/>
  <c r="G5839" i="4"/>
  <c r="M5839" i="4" s="1"/>
  <c r="G4737" i="4"/>
  <c r="M4737" i="4" s="1"/>
  <c r="G4471" i="4"/>
  <c r="M4471" i="4" s="1"/>
  <c r="G5069" i="4"/>
  <c r="G6528" i="4"/>
  <c r="G6421" i="4"/>
  <c r="M6421" i="4" s="1"/>
  <c r="G6235" i="4"/>
  <c r="G6139" i="4"/>
  <c r="G6027" i="4"/>
  <c r="G5854" i="4"/>
  <c r="M5854" i="4" s="1"/>
  <c r="G5360" i="4"/>
  <c r="M5360" i="4" s="1"/>
  <c r="G5458" i="4"/>
  <c r="M5458" i="4" s="1"/>
  <c r="G4972" i="4"/>
  <c r="G8600" i="4"/>
  <c r="G8194" i="4"/>
  <c r="G4690" i="4"/>
  <c r="M4690" i="4" s="1"/>
  <c r="G4595" i="4"/>
  <c r="M4595" i="4" s="1"/>
  <c r="G4507" i="4"/>
  <c r="M4507" i="4" s="1"/>
  <c r="G5357" i="4"/>
  <c r="M5357" i="4" s="1"/>
  <c r="G5076" i="4"/>
  <c r="M5076" i="4" s="1"/>
  <c r="G8617" i="4"/>
  <c r="G8673" i="4"/>
  <c r="G21" i="4"/>
  <c r="G4726" i="4"/>
  <c r="M4726" i="4" s="1"/>
  <c r="G4624" i="4"/>
  <c r="M4624" i="4" s="1"/>
  <c r="G4475" i="4"/>
  <c r="M4475" i="4" s="1"/>
  <c r="G5852" i="4"/>
  <c r="M5852" i="4" s="1"/>
  <c r="G5465" i="4"/>
  <c r="M5465" i="4" s="1"/>
  <c r="G5455" i="4"/>
  <c r="M5455" i="4" s="1"/>
  <c r="G5261" i="4"/>
  <c r="G5170" i="4"/>
  <c r="M5170" i="4" s="1"/>
  <c r="G8192" i="4"/>
  <c r="G4535" i="4"/>
  <c r="M4535" i="4" s="1"/>
  <c r="G4341" i="4"/>
  <c r="M4341" i="4" s="1"/>
  <c r="G4139" i="4"/>
  <c r="M4139" i="4" s="1"/>
  <c r="G3776" i="4"/>
  <c r="G3615" i="4"/>
  <c r="M3615" i="4" s="1"/>
  <c r="G4733" i="4"/>
  <c r="M4733" i="4" s="1"/>
  <c r="G4502" i="4"/>
  <c r="M4502" i="4" s="1"/>
  <c r="G5565" i="4"/>
  <c r="G8687" i="4"/>
  <c r="G5752" i="4"/>
  <c r="M5752" i="4" s="1"/>
  <c r="G4978" i="4"/>
  <c r="M4978" i="4" s="1"/>
  <c r="G5837" i="4"/>
  <c r="M5837" i="4" s="1"/>
  <c r="G4886" i="4"/>
  <c r="M4886" i="4" s="1"/>
  <c r="G4885" i="4"/>
  <c r="M4885" i="4" s="1"/>
  <c r="G4693" i="4"/>
  <c r="M4693" i="4" s="1"/>
  <c r="G4514" i="4"/>
  <c r="M4514" i="4" s="1"/>
  <c r="G4388" i="4"/>
  <c r="M4388" i="4" s="1"/>
  <c r="G4274" i="4"/>
  <c r="M4274" i="4" s="1"/>
  <c r="G4153" i="4"/>
  <c r="M4153" i="4" s="1"/>
  <c r="G4070" i="4"/>
  <c r="M4070" i="4" s="1"/>
  <c r="G3960" i="4"/>
  <c r="G3755" i="4"/>
  <c r="G3548" i="4"/>
  <c r="M3548" i="4" s="1"/>
  <c r="G5847" i="4"/>
  <c r="M5847" i="4" s="1"/>
  <c r="G4551" i="4"/>
  <c r="M4551" i="4" s="1"/>
  <c r="G4356" i="4"/>
  <c r="G4876" i="4"/>
  <c r="G5090" i="4"/>
  <c r="G4797" i="4"/>
  <c r="M4797" i="4" s="1"/>
  <c r="G8602" i="4"/>
  <c r="G26" i="4"/>
  <c r="G4775" i="4"/>
  <c r="M4775" i="4" s="1"/>
  <c r="G4706" i="4"/>
  <c r="M4706" i="4" s="1"/>
  <c r="G4649" i="4"/>
  <c r="M4649" i="4" s="1"/>
  <c r="G4596" i="4"/>
  <c r="M4596" i="4" s="1"/>
  <c r="G4553" i="4"/>
  <c r="M4553" i="4" s="1"/>
  <c r="G4500" i="4"/>
  <c r="M4500" i="4" s="1"/>
  <c r="G4678" i="4"/>
  <c r="M4678" i="4" s="1"/>
  <c r="G4577" i="4"/>
  <c r="M4577" i="4" s="1"/>
  <c r="G4525" i="4"/>
  <c r="M4525" i="4" s="1"/>
  <c r="G4409" i="4"/>
  <c r="M4409" i="4" s="1"/>
  <c r="G4282" i="4"/>
  <c r="M4282" i="4" s="1"/>
  <c r="G4064" i="4"/>
  <c r="M4064" i="4" s="1"/>
  <c r="G3553" i="4"/>
  <c r="G4645" i="4"/>
  <c r="M4645" i="4" s="1"/>
  <c r="G4481" i="4"/>
  <c r="M4481" i="4" s="1"/>
  <c r="G4259" i="4"/>
  <c r="M4259" i="4" s="1"/>
  <c r="G4152" i="4"/>
  <c r="M4152" i="4" s="1"/>
  <c r="G8674" i="4"/>
  <c r="G4727" i="4"/>
  <c r="M4727" i="4" s="1"/>
  <c r="G4590" i="4"/>
  <c r="M4590" i="4" s="1"/>
  <c r="G4494" i="4"/>
  <c r="M4494" i="4" s="1"/>
  <c r="G4464" i="4"/>
  <c r="M4464" i="4" s="1"/>
  <c r="G4430" i="4"/>
  <c r="M4430" i="4" s="1"/>
  <c r="G4376" i="4"/>
  <c r="G5851" i="4"/>
  <c r="M5851" i="4" s="1"/>
  <c r="G5456" i="4"/>
  <c r="M5456" i="4" s="1"/>
  <c r="G8404" i="4"/>
  <c r="G5570" i="4"/>
  <c r="G4792" i="4"/>
  <c r="M4792" i="4" s="1"/>
  <c r="G4628" i="4"/>
  <c r="M4628" i="4" s="1"/>
  <c r="G4335" i="4"/>
  <c r="M4335" i="4" s="1"/>
  <c r="G5564" i="4"/>
  <c r="M5564" i="4" s="1"/>
  <c r="G5186" i="4"/>
  <c r="M5186" i="4" s="1"/>
  <c r="G8422" i="4"/>
  <c r="G5644" i="4"/>
  <c r="G4979" i="4"/>
  <c r="M4979" i="4" s="1"/>
  <c r="G4975" i="4"/>
  <c r="G4800" i="4"/>
  <c r="M4800" i="4" s="1"/>
  <c r="G8420" i="4"/>
  <c r="G8177" i="4"/>
  <c r="G8197" i="4"/>
  <c r="G4767" i="4"/>
  <c r="M4767" i="4" s="1"/>
  <c r="G4722" i="4"/>
  <c r="M4722" i="4" s="1"/>
  <c r="G4671" i="4"/>
  <c r="M4671" i="4" s="1"/>
  <c r="G4626" i="4"/>
  <c r="M4626" i="4" s="1"/>
  <c r="G9" i="4"/>
  <c r="G4472" i="4"/>
  <c r="M4472" i="4" s="1"/>
  <c r="G4441" i="4"/>
  <c r="M4441" i="4" s="1"/>
  <c r="G4359" i="4"/>
  <c r="G4267" i="4"/>
  <c r="M4267" i="4" s="1"/>
  <c r="G4051" i="4"/>
  <c r="M4051" i="4" s="1"/>
  <c r="G3946" i="4"/>
  <c r="M3946" i="4" s="1"/>
  <c r="G3620" i="4"/>
  <c r="M3620" i="4" s="1"/>
  <c r="G3527" i="4"/>
  <c r="G4670" i="4"/>
  <c r="M4670" i="4" s="1"/>
  <c r="G4437" i="4"/>
  <c r="M4437" i="4" s="1"/>
  <c r="G4380" i="4"/>
  <c r="M4380" i="4" s="1"/>
  <c r="G4328" i="4"/>
  <c r="G4218" i="4"/>
  <c r="M4218" i="4" s="1"/>
  <c r="G4084" i="4"/>
  <c r="M4084" i="4" s="1"/>
  <c r="G3944" i="4"/>
  <c r="G3930" i="4"/>
  <c r="M3930" i="4" s="1"/>
  <c r="G3911" i="4"/>
  <c r="G3887" i="4"/>
  <c r="G3826" i="4"/>
  <c r="G3693" i="4"/>
  <c r="M3693" i="4" s="1"/>
  <c r="G3664" i="4"/>
  <c r="M3664" i="4" s="1"/>
  <c r="G4739" i="4"/>
  <c r="M4739" i="4" s="1"/>
  <c r="G4404" i="4"/>
  <c r="M4404" i="4" s="1"/>
  <c r="G4352" i="4"/>
  <c r="G4303" i="4"/>
  <c r="M4303" i="4" s="1"/>
  <c r="G4241" i="4"/>
  <c r="M4241" i="4" s="1"/>
  <c r="G4076" i="4"/>
  <c r="M4076" i="4" s="1"/>
  <c r="G3961" i="4"/>
  <c r="G3695" i="4"/>
  <c r="G7" i="4"/>
  <c r="G4643" i="4"/>
  <c r="M4643" i="4" s="1"/>
  <c r="G4421" i="4"/>
  <c r="G4394" i="4"/>
  <c r="G4286" i="4"/>
  <c r="M4286" i="4" s="1"/>
  <c r="G4272" i="4"/>
  <c r="M4272" i="4" s="1"/>
  <c r="G4148" i="4"/>
  <c r="M4148" i="4" s="1"/>
  <c r="G3679" i="4"/>
  <c r="M3679" i="4" s="1"/>
  <c r="G3707" i="4"/>
  <c r="M3707" i="4" s="1"/>
  <c r="G5169" i="4"/>
  <c r="M5169" i="4" s="1"/>
  <c r="G4698" i="4"/>
  <c r="M4698" i="4" s="1"/>
  <c r="G5270" i="4"/>
  <c r="M5270" i="4" s="1"/>
  <c r="G8758" i="4"/>
  <c r="G8411" i="4"/>
  <c r="G8204" i="4"/>
  <c r="G5849" i="4"/>
  <c r="M5849" i="4" s="1"/>
  <c r="G5741" i="4"/>
  <c r="G5273" i="4"/>
  <c r="M5273" i="4" s="1"/>
  <c r="G4791" i="4"/>
  <c r="M4791" i="4" s="1"/>
  <c r="G8760" i="4"/>
  <c r="G8406" i="4"/>
  <c r="G8188" i="4"/>
  <c r="G24" i="4"/>
  <c r="G4687" i="4"/>
  <c r="M4687" i="4" s="1"/>
  <c r="G4501" i="4"/>
  <c r="M4501" i="4" s="1"/>
  <c r="G4598" i="4"/>
  <c r="M4598" i="4" s="1"/>
  <c r="G4454" i="4"/>
  <c r="M4454" i="4" s="1"/>
  <c r="G4310" i="4"/>
  <c r="M4310" i="4" s="1"/>
  <c r="G4297" i="4"/>
  <c r="M4297" i="4" s="1"/>
  <c r="G4207" i="4"/>
  <c r="G4056" i="4"/>
  <c r="M4056" i="4" s="1"/>
  <c r="G3894" i="4"/>
  <c r="G3782" i="4"/>
  <c r="G3711" i="4"/>
  <c r="M3711" i="4" s="1"/>
  <c r="G3628" i="4"/>
  <c r="M3628" i="4" s="1"/>
  <c r="G8669" i="4"/>
  <c r="G15" i="4"/>
  <c r="G4642" i="4"/>
  <c r="M4642" i="4" s="1"/>
  <c r="G4601" i="4"/>
  <c r="M4601" i="4" s="1"/>
  <c r="G4560" i="4"/>
  <c r="M4560" i="4" s="1"/>
  <c r="G4375" i="4"/>
  <c r="G4249" i="4"/>
  <c r="G4173" i="4"/>
  <c r="M4173" i="4" s="1"/>
  <c r="G8201" i="4"/>
  <c r="G4416" i="4"/>
  <c r="M4416" i="4" s="1"/>
  <c r="G4362" i="4"/>
  <c r="M4362" i="4" s="1"/>
  <c r="G4261" i="4"/>
  <c r="M4261" i="4" s="1"/>
  <c r="G4186" i="4"/>
  <c r="M4186" i="4" s="1"/>
  <c r="G4126" i="4"/>
  <c r="M4126" i="4" s="1"/>
  <c r="G3934" i="4"/>
  <c r="M3934" i="4" s="1"/>
  <c r="G3907" i="4"/>
  <c r="G3475" i="4"/>
  <c r="M3475" i="4" s="1"/>
  <c r="G3853" i="4"/>
  <c r="G3644" i="4"/>
  <c r="M3644" i="4" s="1"/>
  <c r="G3503" i="4"/>
  <c r="M3503" i="4" s="1"/>
  <c r="G3898" i="4"/>
  <c r="G3871" i="4"/>
  <c r="G3618" i="4"/>
  <c r="M3618" i="4" s="1"/>
  <c r="G6507" i="4"/>
  <c r="M6507" i="4" s="1"/>
  <c r="G6333" i="4"/>
  <c r="G5944" i="4"/>
  <c r="M5944" i="4" s="1"/>
  <c r="G5569" i="4"/>
  <c r="G5363" i="4"/>
  <c r="M5363" i="4" s="1"/>
  <c r="G8416" i="4"/>
  <c r="G4682" i="4"/>
  <c r="M4682" i="4" s="1"/>
  <c r="G4567" i="4"/>
  <c r="M4567" i="4" s="1"/>
  <c r="G4476" i="4"/>
  <c r="M4476" i="4" s="1"/>
  <c r="G5552" i="4"/>
  <c r="G5375" i="4"/>
  <c r="M5375" i="4" s="1"/>
  <c r="G5081" i="4"/>
  <c r="M5081" i="4" s="1"/>
  <c r="G4762" i="4"/>
  <c r="M4762" i="4" s="1"/>
  <c r="G4729" i="4"/>
  <c r="M4729" i="4" s="1"/>
  <c r="G4636" i="4"/>
  <c r="M4636" i="4" s="1"/>
  <c r="G4603" i="4"/>
  <c r="M4603" i="4" s="1"/>
  <c r="G4469" i="4"/>
  <c r="M4469" i="4" s="1"/>
  <c r="G4370" i="4"/>
  <c r="G5760" i="4"/>
  <c r="M5760" i="4" s="1"/>
  <c r="G5378" i="4"/>
  <c r="M5378" i="4" s="1"/>
  <c r="G5558" i="4"/>
  <c r="M5558" i="4" s="1"/>
  <c r="G5368" i="4"/>
  <c r="M5368" i="4" s="1"/>
  <c r="G5068" i="4"/>
  <c r="G4794" i="4"/>
  <c r="M4794" i="4" s="1"/>
  <c r="G4566" i="4"/>
  <c r="M4566" i="4" s="1"/>
  <c r="G3919" i="4"/>
  <c r="G3762" i="4"/>
  <c r="G4689" i="4"/>
  <c r="M4689" i="4" s="1"/>
  <c r="G4240" i="4"/>
  <c r="M4240" i="4" s="1"/>
  <c r="G4160" i="4"/>
  <c r="M4160" i="4" s="1"/>
  <c r="G4668" i="4"/>
  <c r="M4668" i="4" s="1"/>
  <c r="G8756" i="4"/>
  <c r="G5662" i="4"/>
  <c r="M5662" i="4" s="1"/>
  <c r="G5083" i="4"/>
  <c r="M5083" i="4" s="1"/>
  <c r="G8616" i="4"/>
  <c r="G8175" i="4"/>
  <c r="G4366" i="4"/>
  <c r="G3990" i="4"/>
  <c r="G4361" i="4"/>
  <c r="M4361" i="4" s="1"/>
  <c r="G4257" i="4"/>
  <c r="M4257" i="4" s="1"/>
  <c r="G3996" i="4"/>
  <c r="M3996" i="4" s="1"/>
  <c r="G3916" i="4"/>
  <c r="G3818" i="4"/>
  <c r="G4474" i="4"/>
  <c r="M4474" i="4" s="1"/>
  <c r="G4063" i="4"/>
  <c r="G5377" i="4"/>
  <c r="M5377" i="4" s="1"/>
  <c r="G8209" i="4"/>
  <c r="G4446" i="4"/>
  <c r="G4296" i="4"/>
  <c r="M4296" i="4" s="1"/>
  <c r="G4788" i="4"/>
  <c r="M4788" i="4" s="1"/>
  <c r="G5181" i="4"/>
  <c r="M5181" i="4" s="1"/>
  <c r="G5071" i="4"/>
  <c r="G4801" i="4"/>
  <c r="M4801" i="4" s="1"/>
  <c r="G8597" i="4"/>
  <c r="G8681" i="4"/>
  <c r="G22" i="4"/>
  <c r="G4715" i="4"/>
  <c r="M4715" i="4" s="1"/>
  <c r="G4692" i="4"/>
  <c r="M4692" i="4" s="1"/>
  <c r="G4619" i="4"/>
  <c r="M4619" i="4" s="1"/>
  <c r="G4681" i="4"/>
  <c r="M4681" i="4" s="1"/>
  <c r="G4576" i="4"/>
  <c r="M4576" i="4" s="1"/>
  <c r="G4524" i="4"/>
  <c r="M4524" i="4" s="1"/>
  <c r="G4386" i="4"/>
  <c r="M4386" i="4" s="1"/>
  <c r="G3858" i="4"/>
  <c r="G3659" i="4"/>
  <c r="M3659" i="4" s="1"/>
  <c r="G4517" i="4"/>
  <c r="M4517" i="4" s="1"/>
  <c r="G4459" i="4"/>
  <c r="M4459" i="4" s="1"/>
  <c r="G4276" i="4"/>
  <c r="M4276" i="4" s="1"/>
  <c r="G4188" i="4"/>
  <c r="M4188" i="4" s="1"/>
  <c r="G4128" i="4"/>
  <c r="G3922" i="4"/>
  <c r="G3862" i="4"/>
  <c r="G4675" i="4"/>
  <c r="M4675" i="4" s="1"/>
  <c r="G4574" i="4"/>
  <c r="M4574" i="4" s="1"/>
  <c r="G4334" i="4"/>
  <c r="M4334" i="4" s="1"/>
  <c r="G4033" i="4"/>
  <c r="G4747" i="4"/>
  <c r="M4747" i="4" s="1"/>
  <c r="G4317" i="4"/>
  <c r="M4317" i="4" s="1"/>
  <c r="G5568" i="4"/>
  <c r="G5275" i="4"/>
  <c r="M5275" i="4" s="1"/>
  <c r="G4622" i="4"/>
  <c r="M4622" i="4" s="1"/>
  <c r="G5376" i="4"/>
  <c r="M5376" i="4" s="1"/>
  <c r="G4688" i="4"/>
  <c r="M4688" i="4" s="1"/>
  <c r="G4573" i="4"/>
  <c r="M4573" i="4" s="1"/>
  <c r="G4513" i="4"/>
  <c r="M4513" i="4" s="1"/>
  <c r="G4252" i="4"/>
  <c r="G5358" i="4"/>
  <c r="M5358" i="4" s="1"/>
  <c r="G4974" i="4"/>
  <c r="G8182" i="4"/>
  <c r="G4983" i="4"/>
  <c r="M4983" i="4" s="1"/>
  <c r="G4787" i="4"/>
  <c r="M4787" i="4" s="1"/>
  <c r="G8418" i="4"/>
  <c r="G8689" i="4"/>
  <c r="G8210" i="4"/>
  <c r="G4745" i="4"/>
  <c r="M4745" i="4" s="1"/>
  <c r="G4492" i="4"/>
  <c r="M4492" i="4" s="1"/>
  <c r="G4473" i="4"/>
  <c r="M4473" i="4" s="1"/>
  <c r="G4766" i="4"/>
  <c r="M4766" i="4" s="1"/>
  <c r="G4613" i="4"/>
  <c r="M4613" i="4" s="1"/>
  <c r="G4457" i="4"/>
  <c r="M4457" i="4" s="1"/>
  <c r="G4339" i="4"/>
  <c r="M4339" i="4" s="1"/>
  <c r="G4117" i="4"/>
  <c r="M4117" i="4" s="1"/>
  <c r="G4013" i="4"/>
  <c r="M4013" i="4" s="1"/>
  <c r="G3908" i="4"/>
  <c r="G3823" i="4"/>
  <c r="G3505" i="4"/>
  <c r="M3505" i="4" s="1"/>
  <c r="G4432" i="4"/>
  <c r="M4432" i="4" s="1"/>
  <c r="G4369" i="4"/>
  <c r="G4329" i="4"/>
  <c r="G4238" i="4"/>
  <c r="M4238" i="4" s="1"/>
  <c r="G4101" i="4"/>
  <c r="M4101" i="4" s="1"/>
  <c r="G4077" i="4"/>
  <c r="M4077" i="4" s="1"/>
  <c r="G4048" i="4"/>
  <c r="M4048" i="4" s="1"/>
  <c r="G3884" i="4"/>
  <c r="M3884" i="4" s="1"/>
  <c r="G3854" i="4"/>
  <c r="G3828" i="4"/>
  <c r="M3828" i="4" s="1"/>
  <c r="G3804" i="4"/>
  <c r="G3766" i="4"/>
  <c r="G3626" i="4"/>
  <c r="M3626" i="4" s="1"/>
  <c r="G4615" i="4"/>
  <c r="M4615" i="4" s="1"/>
  <c r="G4462" i="4"/>
  <c r="M4462" i="4" s="1"/>
  <c r="G4390" i="4"/>
  <c r="M4390" i="4" s="1"/>
  <c r="G4360" i="4"/>
  <c r="G4245" i="4"/>
  <c r="M4245" i="4" s="1"/>
  <c r="G4122" i="4"/>
  <c r="M4122" i="4" s="1"/>
  <c r="G3975" i="4"/>
  <c r="M3975" i="4" s="1"/>
  <c r="G3701" i="4"/>
  <c r="G4434" i="4"/>
  <c r="M4434" i="4" s="1"/>
  <c r="G4384" i="4"/>
  <c r="M4384" i="4" s="1"/>
  <c r="G4367" i="4"/>
  <c r="G4345" i="4"/>
  <c r="G4260" i="4"/>
  <c r="M4260" i="4" s="1"/>
  <c r="G4194" i="4"/>
  <c r="M4194" i="4" s="1"/>
  <c r="G4047" i="4"/>
  <c r="M4047" i="4" s="1"/>
  <c r="G3638" i="4"/>
  <c r="M3638" i="4" s="1"/>
  <c r="G3318" i="4"/>
  <c r="G4786" i="4"/>
  <c r="M4786" i="4" s="1"/>
  <c r="G4498" i="4"/>
  <c r="M4498" i="4" s="1"/>
  <c r="G4637" i="4"/>
  <c r="M4637" i="4" s="1"/>
  <c r="G4570" i="4"/>
  <c r="M4570" i="4" s="1"/>
  <c r="G4510" i="4"/>
  <c r="M4510" i="4" s="1"/>
  <c r="G4447" i="4"/>
  <c r="G4318" i="4"/>
  <c r="M4318" i="4" s="1"/>
  <c r="G4793" i="4"/>
  <c r="M4793" i="4" s="1"/>
  <c r="G8412" i="4"/>
  <c r="G5182" i="4"/>
  <c r="M5182" i="4" s="1"/>
  <c r="G4988" i="4"/>
  <c r="M4988" i="4" s="1"/>
  <c r="G4889" i="4"/>
  <c r="M4889" i="4" s="1"/>
  <c r="G8746" i="4"/>
  <c r="G8166" i="4"/>
  <c r="G4750" i="4"/>
  <c r="M4750" i="4" s="1"/>
  <c r="G4714" i="4"/>
  <c r="M4714" i="4" s="1"/>
  <c r="G4665" i="4"/>
  <c r="M4665" i="4" s="1"/>
  <c r="G4618" i="4"/>
  <c r="M4618" i="4" s="1"/>
  <c r="G4597" i="4"/>
  <c r="M4597" i="4" s="1"/>
  <c r="G4580" i="4"/>
  <c r="M4580" i="4" s="1"/>
  <c r="G19" i="4"/>
  <c r="G4700" i="4"/>
  <c r="M4700" i="4" s="1"/>
  <c r="G4547" i="4"/>
  <c r="M4547" i="4" s="1"/>
  <c r="G4398" i="4"/>
  <c r="G4307" i="4"/>
  <c r="M4307" i="4" s="1"/>
  <c r="G4265" i="4"/>
  <c r="M4265" i="4" s="1"/>
  <c r="G4050" i="4"/>
  <c r="M4050" i="4" s="1"/>
  <c r="G3993" i="4"/>
  <c r="G3784" i="4"/>
  <c r="M3784" i="4" s="1"/>
  <c r="G3727" i="4"/>
  <c r="G3502" i="4"/>
  <c r="M3502" i="4" s="1"/>
  <c r="G3445" i="4"/>
  <c r="M3445" i="4" s="1"/>
  <c r="G4760" i="4"/>
  <c r="M4760" i="4" s="1"/>
  <c r="G4674" i="4"/>
  <c r="M4674" i="4" s="1"/>
  <c r="G4555" i="4"/>
  <c r="M4555" i="4" s="1"/>
  <c r="G4348" i="4"/>
  <c r="G4351" i="4"/>
  <c r="G4234" i="4"/>
  <c r="M4234" i="4" s="1"/>
  <c r="G4150" i="4"/>
  <c r="M4150" i="4" s="1"/>
  <c r="G4147" i="4"/>
  <c r="M4147" i="4" s="1"/>
  <c r="G4095" i="4"/>
  <c r="M4095" i="4" s="1"/>
  <c r="G4071" i="4"/>
  <c r="M4071" i="4" s="1"/>
  <c r="G4012" i="4"/>
  <c r="G3988" i="4"/>
  <c r="G3976" i="4"/>
  <c r="M3976" i="4" s="1"/>
  <c r="G3952" i="4"/>
  <c r="M3952" i="4" s="1"/>
  <c r="G3897" i="4"/>
  <c r="G3873" i="4"/>
  <c r="G3821" i="4"/>
  <c r="G3797" i="4"/>
  <c r="G3754" i="4"/>
  <c r="G3730" i="4"/>
  <c r="M3730" i="4" s="1"/>
  <c r="G3670" i="4"/>
  <c r="M3670" i="4" s="1"/>
  <c r="G3631" i="4"/>
  <c r="M3631" i="4" s="1"/>
  <c r="G3607" i="4"/>
  <c r="G3571" i="4"/>
  <c r="M3571" i="4" s="1"/>
  <c r="G3488" i="4"/>
  <c r="M3488" i="4" s="1"/>
  <c r="G4716" i="4"/>
  <c r="M4716" i="4" s="1"/>
  <c r="G4511" i="4"/>
  <c r="M4511" i="4" s="1"/>
  <c r="G4465" i="4"/>
  <c r="M4465" i="4" s="1"/>
  <c r="G4405" i="4"/>
  <c r="M4405" i="4" s="1"/>
  <c r="G4397" i="4"/>
  <c r="G4300" i="4"/>
  <c r="M4300" i="4" s="1"/>
  <c r="G4183" i="4"/>
  <c r="M4183" i="4" s="1"/>
  <c r="G4123" i="4"/>
  <c r="M4123" i="4" s="1"/>
  <c r="G4040" i="4"/>
  <c r="G4002" i="4"/>
  <c r="M4002" i="4" s="1"/>
  <c r="G3950" i="4"/>
  <c r="M3950" i="4" s="1"/>
  <c r="G3879" i="4"/>
  <c r="M3879" i="4" s="1"/>
  <c r="G3796" i="4"/>
  <c r="G3789" i="4"/>
  <c r="G3722" i="4"/>
  <c r="M3722" i="4" s="1"/>
  <c r="G3635" i="4"/>
  <c r="M3635" i="4" s="1"/>
  <c r="G4777" i="4"/>
  <c r="M4777" i="4" s="1"/>
  <c r="G6608" i="4"/>
  <c r="G6428" i="4"/>
  <c r="M6428" i="4" s="1"/>
  <c r="G6315" i="4"/>
  <c r="G6123" i="4"/>
  <c r="G6128" i="4"/>
  <c r="G5931" i="4"/>
  <c r="G5653" i="4"/>
  <c r="M5653" i="4" s="1"/>
  <c r="G5464" i="4"/>
  <c r="M5464" i="4" s="1"/>
  <c r="G5371" i="4"/>
  <c r="M5371" i="4" s="1"/>
  <c r="G5173" i="4"/>
  <c r="M5173" i="4" s="1"/>
  <c r="G8178" i="4"/>
  <c r="G5468" i="4"/>
  <c r="M5468" i="4" s="1"/>
  <c r="G8425" i="4"/>
  <c r="G4741" i="4"/>
  <c r="M4741" i="4" s="1"/>
  <c r="G4639" i="4"/>
  <c r="M4639" i="4" s="1"/>
  <c r="G4586" i="4"/>
  <c r="M4586" i="4" s="1"/>
  <c r="G4521" i="4"/>
  <c r="M4521" i="4" s="1"/>
  <c r="G4460" i="4"/>
  <c r="M4460" i="4" s="1"/>
  <c r="G4304" i="4"/>
  <c r="M4304" i="4" s="1"/>
  <c r="G5655" i="4"/>
  <c r="M5655" i="4" s="1"/>
  <c r="G5178" i="4"/>
  <c r="M5178" i="4" s="1"/>
  <c r="G5460" i="4"/>
  <c r="M5460" i="4" s="1"/>
  <c r="G5369" i="4"/>
  <c r="M5369" i="4" s="1"/>
  <c r="G5172" i="4"/>
  <c r="M5172" i="4" s="1"/>
  <c r="G4884" i="4"/>
  <c r="M4884" i="4" s="1"/>
  <c r="G8757" i="4"/>
  <c r="G4728" i="4"/>
  <c r="M4728" i="4" s="1"/>
  <c r="G4423" i="4"/>
  <c r="G4243" i="4"/>
  <c r="M4243" i="4" s="1"/>
  <c r="G4042" i="4"/>
  <c r="M4042" i="4" s="1"/>
  <c r="G3881" i="4"/>
  <c r="M3881" i="4" s="1"/>
  <c r="G3719" i="4"/>
  <c r="M3719" i="4" s="1"/>
  <c r="G3525" i="4"/>
  <c r="M3525" i="4" s="1"/>
  <c r="G4604" i="4"/>
  <c r="M4604" i="4" s="1"/>
  <c r="G4308" i="4"/>
  <c r="M4308" i="4" s="1"/>
  <c r="G4219" i="4"/>
  <c r="M4219" i="4" s="1"/>
  <c r="G5756" i="4"/>
  <c r="M5756" i="4" s="1"/>
  <c r="G4565" i="4"/>
  <c r="M4565" i="4" s="1"/>
  <c r="G5168" i="4"/>
  <c r="M5168" i="4" s="1"/>
  <c r="G8165" i="4"/>
  <c r="G4444" i="4"/>
  <c r="G5264" i="4"/>
  <c r="G8415" i="4"/>
  <c r="G8176" i="4"/>
  <c r="G4772" i="4"/>
  <c r="M4772" i="4" s="1"/>
  <c r="G4561" i="4"/>
  <c r="M4561" i="4" s="1"/>
  <c r="G4651" i="4"/>
  <c r="M4651" i="4" s="1"/>
  <c r="G4336" i="4"/>
  <c r="M4336" i="4" s="1"/>
  <c r="G3954" i="4"/>
  <c r="G3694" i="4"/>
  <c r="M3694" i="4" s="1"/>
  <c r="G8207" i="4"/>
  <c r="G4189" i="4"/>
  <c r="M4189" i="4" s="1"/>
  <c r="G4100" i="4"/>
  <c r="M4100" i="4" s="1"/>
  <c r="G4021" i="4"/>
  <c r="G3857" i="4"/>
  <c r="G3801" i="4"/>
  <c r="G3686" i="4"/>
  <c r="M3686" i="4" s="1"/>
  <c r="G3576" i="4"/>
  <c r="M3576" i="4" s="1"/>
  <c r="G4705" i="4"/>
  <c r="M4705" i="4" s="1"/>
  <c r="G4424" i="4"/>
  <c r="M4424" i="4" s="1"/>
  <c r="G4680" i="4"/>
  <c r="M4680" i="4" s="1"/>
  <c r="G5452" i="4"/>
  <c r="M5452" i="4" s="1"/>
  <c r="G4751" i="4"/>
  <c r="M4751" i="4" s="1"/>
  <c r="G5548" i="4"/>
  <c r="M5548" i="4" s="1"/>
  <c r="G4993" i="4"/>
  <c r="M4993" i="4" s="1"/>
  <c r="G4667" i="4"/>
  <c r="M4667" i="4" s="1"/>
  <c r="G4488" i="4"/>
  <c r="M4488" i="4" s="1"/>
  <c r="G5469" i="4"/>
  <c r="M5469" i="4" s="1"/>
  <c r="G8605" i="4"/>
  <c r="G8608" i="4"/>
  <c r="G8678" i="4"/>
  <c r="G4773" i="4"/>
  <c r="M4773" i="4" s="1"/>
  <c r="G4536" i="4"/>
  <c r="M4536" i="4" s="1"/>
  <c r="G4470" i="4"/>
  <c r="M4470" i="4" s="1"/>
  <c r="G4235" i="4"/>
  <c r="M4235" i="4" s="1"/>
  <c r="G4177" i="4"/>
  <c r="M4177" i="4" s="1"/>
  <c r="G3977" i="4"/>
  <c r="M3977" i="4" s="1"/>
  <c r="G3813" i="4"/>
  <c r="G3606" i="4"/>
  <c r="G3437" i="4"/>
  <c r="G4293" i="4"/>
  <c r="M4293" i="4" s="1"/>
  <c r="G4211" i="4"/>
  <c r="M4211" i="4" s="1"/>
  <c r="G4199" i="4"/>
  <c r="M4199" i="4" s="1"/>
  <c r="G4043" i="4"/>
  <c r="M4043" i="4" s="1"/>
  <c r="G4007" i="4"/>
  <c r="G3924" i="4"/>
  <c r="M3924" i="4" s="1"/>
  <c r="G3864" i="4"/>
  <c r="G3785" i="4"/>
  <c r="M3785" i="4" s="1"/>
  <c r="G3702" i="4"/>
  <c r="G3590" i="4"/>
  <c r="M3590" i="4" s="1"/>
  <c r="G3519" i="4"/>
  <c r="M3519" i="4" s="1"/>
  <c r="G4612" i="4"/>
  <c r="M4612" i="4" s="1"/>
  <c r="G4407" i="4"/>
  <c r="M4407" i="4" s="1"/>
  <c r="G4355" i="4"/>
  <c r="G4311" i="4"/>
  <c r="M4311" i="4" s="1"/>
  <c r="G4291" i="4"/>
  <c r="M4291" i="4" s="1"/>
  <c r="G4232" i="4"/>
  <c r="G4172" i="4"/>
  <c r="M4172" i="4" s="1"/>
  <c r="G4093" i="4"/>
  <c r="M4093" i="4" s="1"/>
  <c r="G8190" i="4"/>
  <c r="G4710" i="4"/>
  <c r="M4710" i="4" s="1"/>
  <c r="G4478" i="4"/>
  <c r="M4478" i="4" s="1"/>
  <c r="G4429" i="4"/>
  <c r="M4429" i="4" s="1"/>
  <c r="G5470" i="4"/>
  <c r="M5470" i="4" s="1"/>
  <c r="G8198" i="4"/>
  <c r="G4529" i="4"/>
  <c r="M4529" i="4" s="1"/>
  <c r="G5089" i="4"/>
  <c r="G4549" i="4"/>
  <c r="M4549" i="4" s="1"/>
  <c r="G4461" i="4"/>
  <c r="M4461" i="4" s="1"/>
  <c r="G5457" i="4"/>
  <c r="M5457" i="4" s="1"/>
  <c r="G4646" i="4"/>
  <c r="M4646" i="4" s="1"/>
  <c r="G4588" i="4"/>
  <c r="M4588" i="4" s="1"/>
  <c r="G4550" i="4"/>
  <c r="M4550" i="4" s="1"/>
  <c r="G4493" i="4"/>
  <c r="M4493" i="4" s="1"/>
  <c r="G8683" i="4"/>
  <c r="G4509" i="4"/>
  <c r="M4509" i="4" s="1"/>
  <c r="G4196" i="4"/>
  <c r="M4196" i="4" s="1"/>
  <c r="G3886" i="4"/>
  <c r="G3793" i="4"/>
  <c r="G3680" i="4"/>
  <c r="M3680" i="4" s="1"/>
  <c r="G4607" i="4"/>
  <c r="M4607" i="4" s="1"/>
  <c r="G4403" i="4"/>
  <c r="M4403" i="4" s="1"/>
  <c r="G4383" i="4"/>
  <c r="M4383" i="4" s="1"/>
  <c r="G4331" i="4"/>
  <c r="G4288" i="4"/>
  <c r="M4288" i="4" s="1"/>
  <c r="G4242" i="4"/>
  <c r="M4242" i="4" s="1"/>
  <c r="G4167" i="4"/>
  <c r="M4167" i="4" s="1"/>
  <c r="G4142" i="4"/>
  <c r="M4142" i="4" s="1"/>
  <c r="G4087" i="4"/>
  <c r="M4087" i="4" s="1"/>
  <c r="G4049" i="4"/>
  <c r="M4049" i="4" s="1"/>
  <c r="G4034" i="4"/>
  <c r="G4010" i="4"/>
  <c r="G3969" i="4"/>
  <c r="G3805" i="4"/>
  <c r="G3783" i="4"/>
  <c r="M3783" i="4" s="1"/>
  <c r="G3744" i="4"/>
  <c r="M3744" i="4" s="1"/>
  <c r="G3703" i="4"/>
  <c r="G3570" i="4"/>
  <c r="M3570" i="4" s="1"/>
  <c r="G4717" i="4"/>
  <c r="M4717" i="4" s="1"/>
  <c r="G4593" i="4"/>
  <c r="M4593" i="4" s="1"/>
  <c r="G4508" i="4"/>
  <c r="M4508" i="4" s="1"/>
  <c r="G4422" i="4"/>
  <c r="G4136" i="4"/>
  <c r="G3997" i="4"/>
  <c r="M3997" i="4" s="1"/>
  <c r="G3885" i="4"/>
  <c r="M3885" i="4" s="1"/>
  <c r="G3794" i="4"/>
  <c r="G3731" i="4"/>
  <c r="M3731" i="4" s="1"/>
  <c r="G4621" i="4"/>
  <c r="M4621" i="4" s="1"/>
  <c r="G4519" i="4"/>
  <c r="M4519" i="4" s="1"/>
  <c r="G4399" i="4"/>
  <c r="G4354" i="4"/>
  <c r="G4324" i="4"/>
  <c r="G4292" i="4"/>
  <c r="M4292" i="4" s="1"/>
  <c r="G4270" i="4"/>
  <c r="M4270" i="4" s="1"/>
  <c r="G4230" i="4"/>
  <c r="G4208" i="4"/>
  <c r="G3780" i="4"/>
  <c r="M3780" i="4" s="1"/>
  <c r="G3374" i="4"/>
  <c r="M3374" i="4" s="1"/>
  <c r="G3964" i="4"/>
  <c r="G3773" i="4"/>
  <c r="G3516" i="4"/>
  <c r="M3516" i="4" s="1"/>
  <c r="G3330" i="4"/>
  <c r="G4756" i="4"/>
  <c r="M4756" i="4" s="1"/>
  <c r="G4608" i="4"/>
  <c r="M4608" i="4" s="1"/>
  <c r="G5362" i="4"/>
  <c r="M5362" i="4" s="1"/>
  <c r="G8607" i="4"/>
  <c r="G8171" i="4"/>
  <c r="G18" i="4"/>
  <c r="G4713" i="4"/>
  <c r="M4713" i="4" s="1"/>
  <c r="G5761" i="4"/>
  <c r="G5835" i="4"/>
  <c r="M5835" i="4" s="1"/>
  <c r="G5556" i="4"/>
  <c r="M5556" i="4" s="1"/>
  <c r="G5361" i="4"/>
  <c r="M5361" i="4" s="1"/>
  <c r="G4976" i="4"/>
  <c r="G4780" i="4"/>
  <c r="M4780" i="4" s="1"/>
  <c r="G4790" i="4"/>
  <c r="M4790" i="4" s="1"/>
  <c r="G8751" i="4"/>
  <c r="G8426" i="4"/>
  <c r="G8174" i="4"/>
  <c r="G6603" i="4"/>
  <c r="G6411" i="4"/>
  <c r="M6411" i="4" s="1"/>
  <c r="G6219" i="4"/>
  <c r="M6219" i="4" s="1"/>
  <c r="G6227" i="4"/>
  <c r="G5645" i="4"/>
  <c r="G5474" i="4"/>
  <c r="G5072" i="4"/>
  <c r="G4799" i="4"/>
  <c r="M4799" i="4" s="1"/>
  <c r="G8684" i="4"/>
  <c r="G4712" i="4"/>
  <c r="M4712" i="4" s="1"/>
  <c r="G4630" i="4"/>
  <c r="M4630" i="4" s="1"/>
  <c r="G4537" i="4"/>
  <c r="M4537" i="4" s="1"/>
  <c r="G5365" i="4"/>
  <c r="M5365" i="4" s="1"/>
  <c r="G5177" i="4"/>
  <c r="M5177" i="4" s="1"/>
  <c r="G4883" i="4"/>
  <c r="M4883" i="4" s="1"/>
  <c r="G8745" i="4"/>
  <c r="G8181" i="4"/>
  <c r="G4743" i="4"/>
  <c r="M4743" i="4" s="1"/>
  <c r="G4629" i="4"/>
  <c r="M4629" i="4" s="1"/>
  <c r="G4496" i="4"/>
  <c r="M4496" i="4" s="1"/>
  <c r="G4463" i="4"/>
  <c r="M4463" i="4" s="1"/>
  <c r="G4290" i="4"/>
  <c r="M4290" i="4" s="1"/>
  <c r="G8749" i="4"/>
  <c r="G5451" i="4"/>
  <c r="M5451" i="4" s="1"/>
  <c r="G5463" i="4"/>
  <c r="M5463" i="4" s="1"/>
  <c r="G5166" i="4"/>
  <c r="M5166" i="4" s="1"/>
  <c r="G4881" i="4"/>
  <c r="M4881" i="4" s="1"/>
  <c r="G8613" i="4"/>
  <c r="G8167" i="4"/>
  <c r="G4677" i="4"/>
  <c r="M4677" i="4" s="1"/>
  <c r="G4484" i="4"/>
  <c r="M4484" i="4" s="1"/>
  <c r="G4614" i="4"/>
  <c r="M4614" i="4" s="1"/>
  <c r="G4379" i="4"/>
  <c r="M4379" i="4" s="1"/>
  <c r="G4185" i="4"/>
  <c r="M4185" i="4" s="1"/>
  <c r="G4020" i="4"/>
  <c r="G3842" i="4"/>
  <c r="G3637" i="4"/>
  <c r="M3637" i="4" s="1"/>
  <c r="G3496" i="4"/>
  <c r="M3496" i="4" s="1"/>
  <c r="G8668" i="4"/>
  <c r="G4543" i="4"/>
  <c r="M4543" i="4" s="1"/>
  <c r="G4381" i="4"/>
  <c r="M4381" i="4" s="1"/>
  <c r="G5657" i="4"/>
  <c r="M5657" i="4" s="1"/>
  <c r="G4468" i="4"/>
  <c r="M4468" i="4" s="1"/>
  <c r="G5077" i="4"/>
  <c r="M5077" i="4" s="1"/>
  <c r="G4357" i="4"/>
  <c r="G5163" i="4"/>
  <c r="M5163" i="4" s="1"/>
  <c r="G5167" i="4"/>
  <c r="M5167" i="4" s="1"/>
  <c r="G8747" i="4"/>
  <c r="G8688" i="4"/>
  <c r="G4753" i="4"/>
  <c r="M4753" i="4" s="1"/>
  <c r="G4657" i="4"/>
  <c r="M4657" i="4" s="1"/>
  <c r="G4523" i="4"/>
  <c r="M4523" i="4" s="1"/>
  <c r="G8189" i="4"/>
  <c r="G4438" i="4"/>
  <c r="M4438" i="4" s="1"/>
  <c r="G4130" i="4"/>
  <c r="G3878" i="4"/>
  <c r="M3878" i="4" s="1"/>
  <c r="G3666" i="4"/>
  <c r="M3666" i="4" s="1"/>
  <c r="G4401" i="4"/>
  <c r="M4401" i="4" s="1"/>
  <c r="G4197" i="4"/>
  <c r="M4197" i="4" s="1"/>
  <c r="G4103" i="4"/>
  <c r="M4103" i="4" s="1"/>
  <c r="G3985" i="4"/>
  <c r="G3856" i="4"/>
  <c r="G3738" i="4"/>
  <c r="M3738" i="4" s="1"/>
  <c r="G3658" i="4"/>
  <c r="M3658" i="4" s="1"/>
  <c r="G3612" i="4"/>
  <c r="M3612" i="4" s="1"/>
  <c r="G3532" i="4"/>
  <c r="G4641" i="4"/>
  <c r="M4641" i="4" s="1"/>
  <c r="G4439" i="4"/>
  <c r="M4439" i="4" s="1"/>
  <c r="G8185" i="4"/>
  <c r="G5088" i="4"/>
  <c r="G4802" i="4"/>
  <c r="M4802" i="4" s="1"/>
  <c r="G8744" i="4"/>
  <c r="G8169" i="4"/>
  <c r="G4679" i="4"/>
  <c r="M4679" i="4" s="1"/>
  <c r="G4632" i="4"/>
  <c r="M4632" i="4" s="1"/>
  <c r="G4583" i="4"/>
  <c r="M4583" i="4" s="1"/>
  <c r="G4530" i="4"/>
  <c r="M4530" i="4" s="1"/>
  <c r="G8191" i="4"/>
  <c r="G4420" i="4"/>
  <c r="M4420" i="4" s="1"/>
  <c r="G4319" i="4"/>
  <c r="G4213" i="4"/>
  <c r="M4213" i="4" s="1"/>
  <c r="G4116" i="4"/>
  <c r="M4116" i="4" s="1"/>
  <c r="G3925" i="4"/>
  <c r="M3925" i="4" s="1"/>
  <c r="G3768" i="4"/>
  <c r="G4686" i="4"/>
  <c r="M4686" i="4" s="1"/>
  <c r="G4503" i="4"/>
  <c r="M4503" i="4" s="1"/>
  <c r="G4316" i="4"/>
  <c r="M4316" i="4" s="1"/>
  <c r="G4279" i="4"/>
  <c r="M4279" i="4" s="1"/>
  <c r="G4106" i="4"/>
  <c r="M4106" i="4" s="1"/>
  <c r="G4019" i="4"/>
  <c r="G3761" i="4"/>
  <c r="G3678" i="4"/>
  <c r="M3678" i="4" s="1"/>
  <c r="G3642" i="4"/>
  <c r="M3642" i="4" s="1"/>
  <c r="G3566" i="4"/>
  <c r="M3566" i="4" s="1"/>
  <c r="G25" i="4"/>
  <c r="G4538" i="4"/>
  <c r="M4538" i="4" s="1"/>
  <c r="G4372" i="4"/>
  <c r="G4268" i="4"/>
  <c r="M4268" i="4" s="1"/>
  <c r="G4069" i="4"/>
  <c r="M4069" i="4" s="1"/>
  <c r="G3957" i="4"/>
  <c r="G3803" i="4"/>
  <c r="G3684" i="4"/>
  <c r="M3684" i="4" s="1"/>
  <c r="G4695" i="4"/>
  <c r="M4695" i="4" s="1"/>
  <c r="G4516" i="4"/>
  <c r="M4516" i="4" s="1"/>
  <c r="G4453" i="4"/>
  <c r="M4453" i="4" s="1"/>
  <c r="G4436" i="4"/>
  <c r="M4436" i="4" s="1"/>
  <c r="G4374" i="4"/>
  <c r="G4358" i="4"/>
  <c r="G5367" i="4"/>
  <c r="M5367" i="4" s="1"/>
  <c r="G4887" i="4"/>
  <c r="M4887" i="4" s="1"/>
  <c r="G4720" i="4"/>
  <c r="M4720" i="4" s="1"/>
  <c r="G4892" i="4"/>
  <c r="M4892" i="4" s="1"/>
  <c r="G8598" i="4"/>
  <c r="G4771" i="4"/>
  <c r="M4771" i="4" s="1"/>
  <c r="G4406" i="4"/>
  <c r="M4406" i="4" s="1"/>
  <c r="G8618" i="4"/>
  <c r="G5749" i="4"/>
  <c r="M5749" i="4" s="1"/>
  <c r="G5643" i="4"/>
  <c r="G5665" i="4"/>
  <c r="M5665" i="4" s="1"/>
  <c r="G5269" i="4"/>
  <c r="M5269" i="4" s="1"/>
  <c r="G5086" i="4"/>
  <c r="G4987" i="4"/>
  <c r="M4987" i="4" s="1"/>
  <c r="G8403" i="4"/>
  <c r="G8413" i="4"/>
  <c r="G4758" i="4"/>
  <c r="M4758" i="4" s="1"/>
  <c r="G4742" i="4"/>
  <c r="M4742" i="4" s="1"/>
  <c r="G4662" i="4"/>
  <c r="M4662" i="4" s="1"/>
  <c r="G4648" i="4"/>
  <c r="M4648" i="4" s="1"/>
  <c r="G4575" i="4"/>
  <c r="M4575" i="4" s="1"/>
  <c r="G4552" i="4"/>
  <c r="M4552" i="4" s="1"/>
  <c r="G4479" i="4"/>
  <c r="M4479" i="4" s="1"/>
  <c r="G8206" i="4"/>
  <c r="G4456" i="4"/>
  <c r="M4456" i="4" s="1"/>
  <c r="G4301" i="4"/>
  <c r="M4301" i="4" s="1"/>
  <c r="G4089" i="4"/>
  <c r="M4089" i="4" s="1"/>
  <c r="G3763" i="4"/>
  <c r="G3650" i="4"/>
  <c r="G3541" i="4"/>
  <c r="M3541" i="4" s="1"/>
  <c r="G8199" i="4"/>
  <c r="G4433" i="4"/>
  <c r="M4433" i="4" s="1"/>
  <c r="G4204" i="4"/>
  <c r="G4027" i="4"/>
  <c r="M4027" i="4" s="1"/>
  <c r="G3966" i="4"/>
  <c r="G3947" i="4"/>
  <c r="M3947" i="4" s="1"/>
  <c r="G3923" i="4"/>
  <c r="M3923" i="4" s="1"/>
  <c r="G3893" i="4"/>
  <c r="G3769" i="4"/>
  <c r="G3700" i="4"/>
  <c r="G3689" i="4"/>
  <c r="M3689" i="4" s="1"/>
  <c r="G3665" i="4"/>
  <c r="M3665" i="4" s="1"/>
  <c r="G3643" i="4"/>
  <c r="M3643" i="4" s="1"/>
  <c r="G3494" i="4"/>
  <c r="M3494" i="4" s="1"/>
  <c r="G4769" i="4"/>
  <c r="M4769" i="4" s="1"/>
  <c r="G4701" i="4"/>
  <c r="M4701" i="4" s="1"/>
  <c r="G4486" i="4"/>
  <c r="M4486" i="4" s="1"/>
  <c r="G4253" i="4"/>
  <c r="G4158" i="4"/>
  <c r="M4158" i="4" s="1"/>
  <c r="G4046" i="4"/>
  <c r="M4046" i="4" s="1"/>
  <c r="G3892" i="4"/>
  <c r="G3777" i="4"/>
  <c r="G3634" i="4"/>
  <c r="M3634" i="4" s="1"/>
  <c r="G8690" i="4"/>
  <c r="G4673" i="4"/>
  <c r="M4673" i="4" s="1"/>
  <c r="G4605" i="4"/>
  <c r="M4605" i="4" s="1"/>
  <c r="G4497" i="4"/>
  <c r="M4497" i="4" s="1"/>
  <c r="G4458" i="4"/>
  <c r="M4458" i="4" s="1"/>
  <c r="G4250" i="4"/>
  <c r="G4118" i="4"/>
  <c r="M4118" i="4" s="1"/>
  <c r="G3869" i="4"/>
  <c r="G3945" i="4"/>
  <c r="G3500" i="4"/>
  <c r="M3500" i="4" s="1"/>
  <c r="G3640" i="4"/>
  <c r="M3640" i="4" s="1"/>
  <c r="G3436" i="4"/>
  <c r="G8186" i="4"/>
  <c r="G4894" i="4"/>
  <c r="M4894" i="4" s="1"/>
  <c r="G4661" i="4"/>
  <c r="M4661" i="4" s="1"/>
  <c r="G4594" i="4"/>
  <c r="M4594" i="4" s="1"/>
  <c r="G4534" i="4"/>
  <c r="M4534" i="4" s="1"/>
  <c r="G4378" i="4"/>
  <c r="G4255" i="4"/>
  <c r="G5281" i="4"/>
  <c r="M5281" i="4" s="1"/>
  <c r="G4973" i="4"/>
  <c r="G8755" i="4"/>
  <c r="G8163" i="4"/>
  <c r="G8172" i="4"/>
  <c r="G5739" i="4"/>
  <c r="G5547" i="4"/>
  <c r="M5547" i="4" s="1"/>
  <c r="G5551" i="4"/>
  <c r="G5355" i="4"/>
  <c r="M5355" i="4" s="1"/>
  <c r="G5259" i="4"/>
  <c r="G5279" i="4"/>
  <c r="M5279" i="4" s="1"/>
  <c r="G5078" i="4"/>
  <c r="M5078" i="4" s="1"/>
  <c r="G5067" i="4"/>
  <c r="G4971" i="4"/>
  <c r="G4991" i="4"/>
  <c r="M4991" i="4" s="1"/>
  <c r="G4877" i="4"/>
  <c r="G4875" i="4"/>
  <c r="G4895" i="4"/>
  <c r="M4895" i="4" s="1"/>
  <c r="G4779" i="4"/>
  <c r="M4779" i="4" s="1"/>
  <c r="G8741" i="4"/>
  <c r="G8759" i="4"/>
  <c r="G8739" i="4"/>
  <c r="G8603" i="4"/>
  <c r="G8595" i="4"/>
  <c r="G8676" i="4"/>
  <c r="G14" i="4"/>
  <c r="G4676" i="4"/>
  <c r="M4676" i="4" s="1"/>
  <c r="G4640" i="4"/>
  <c r="M4640" i="4" s="1"/>
  <c r="G8677" i="4"/>
  <c r="G4730" i="4"/>
  <c r="M4730" i="4" s="1"/>
  <c r="G4617" i="4"/>
  <c r="M4617" i="4" s="1"/>
  <c r="G4431" i="4"/>
  <c r="M4431" i="4" s="1"/>
  <c r="G4382" i="4"/>
  <c r="M4382" i="4" s="1"/>
  <c r="G4337" i="4"/>
  <c r="M4337" i="4" s="1"/>
  <c r="G4285" i="4"/>
  <c r="M4285" i="4" s="1"/>
  <c r="G4072" i="4"/>
  <c r="M4072" i="4" s="1"/>
  <c r="G3820" i="4"/>
  <c r="G3524" i="4"/>
  <c r="M3524" i="4" s="1"/>
  <c r="G4306" i="4"/>
  <c r="M4306" i="4" s="1"/>
  <c r="G4254" i="4"/>
  <c r="G4205" i="4"/>
  <c r="G4174" i="4"/>
  <c r="M4174" i="4" s="1"/>
  <c r="G3991" i="4"/>
  <c r="G3872" i="4"/>
  <c r="G3848" i="4"/>
  <c r="G3733" i="4"/>
  <c r="M3733" i="4" s="1"/>
  <c r="G3709" i="4"/>
  <c r="M3709" i="4" s="1"/>
  <c r="G3621" i="4"/>
  <c r="M3621" i="4" s="1"/>
  <c r="G3592" i="4"/>
  <c r="M3592" i="4" s="1"/>
  <c r="G4623" i="4"/>
  <c r="M4623" i="4" s="1"/>
  <c r="G4533" i="4"/>
  <c r="M4533" i="4" s="1"/>
  <c r="G4435" i="4"/>
  <c r="M4435" i="4" s="1"/>
  <c r="G4298" i="4"/>
  <c r="M4298" i="4" s="1"/>
  <c r="G4180" i="4"/>
  <c r="M4180" i="4" s="1"/>
  <c r="G4120" i="4"/>
  <c r="M4120" i="4" s="1"/>
  <c r="G4065" i="4"/>
  <c r="M4065" i="4" s="1"/>
  <c r="G3900" i="4"/>
  <c r="G3739" i="4"/>
  <c r="M3739" i="4" s="1"/>
  <c r="G8680" i="4"/>
  <c r="G4650" i="4"/>
  <c r="M4650" i="4" s="1"/>
  <c r="G4568" i="4"/>
  <c r="M4568" i="4" s="1"/>
  <c r="G4452" i="4"/>
  <c r="M4452" i="4" s="1"/>
  <c r="G4389" i="4"/>
  <c r="M4389" i="4" s="1"/>
  <c r="G4229" i="4"/>
  <c r="G4220" i="4"/>
  <c r="M4220" i="4" s="1"/>
  <c r="G4129" i="4"/>
  <c r="G4104" i="4"/>
  <c r="M4104" i="4" s="1"/>
  <c r="G4060" i="4"/>
  <c r="G4330" i="4"/>
  <c r="G3565" i="4"/>
  <c r="M3565" i="4" s="1"/>
  <c r="G3215" i="4"/>
  <c r="M3215" i="4" s="1"/>
  <c r="G2998" i="4"/>
  <c r="M2998" i="4" s="1"/>
  <c r="G3905" i="4"/>
  <c r="G3890" i="4"/>
  <c r="G3582" i="4"/>
  <c r="G3506" i="4"/>
  <c r="M3506" i="4" s="1"/>
  <c r="G3412" i="4"/>
  <c r="G2993" i="4"/>
  <c r="M2993" i="4" s="1"/>
  <c r="G2608" i="4"/>
  <c r="G3767" i="4"/>
  <c r="G3557" i="4"/>
  <c r="G3409" i="4"/>
  <c r="M3409" i="4" s="1"/>
  <c r="G3276" i="4"/>
  <c r="M3276" i="4" s="1"/>
  <c r="G3216" i="4"/>
  <c r="G3137" i="4"/>
  <c r="G3018" i="4"/>
  <c r="M3018" i="4" s="1"/>
  <c r="G2895" i="4"/>
  <c r="M2895" i="4" s="1"/>
  <c r="G2871" i="4"/>
  <c r="G2752" i="4"/>
  <c r="G4280" i="4"/>
  <c r="M4280" i="4" s="1"/>
  <c r="G4262" i="4"/>
  <c r="M4262" i="4" s="1"/>
  <c r="G4023" i="4"/>
  <c r="G3986" i="4"/>
  <c r="G3740" i="4"/>
  <c r="M3740" i="4" s="1"/>
  <c r="G3423" i="4"/>
  <c r="M3423" i="4" s="1"/>
  <c r="G3967" i="4"/>
  <c r="G3837" i="4"/>
  <c r="G3539" i="4"/>
  <c r="M3539" i="4" s="1"/>
  <c r="G3370" i="4"/>
  <c r="G3294" i="4"/>
  <c r="G3054" i="4"/>
  <c r="G3028" i="4"/>
  <c r="G2770" i="4"/>
  <c r="G2697" i="4"/>
  <c r="G2673" i="4"/>
  <c r="G3398" i="4"/>
  <c r="M3398" i="4" s="1"/>
  <c r="G3332" i="4"/>
  <c r="G3256" i="4"/>
  <c r="M3256" i="4" s="1"/>
  <c r="G3174" i="4"/>
  <c r="G2974" i="4"/>
  <c r="G2910" i="4"/>
  <c r="G2908" i="4"/>
  <c r="G2708" i="4"/>
  <c r="G3646" i="4"/>
  <c r="G3406" i="4"/>
  <c r="M3406" i="4" s="1"/>
  <c r="G3322" i="4"/>
  <c r="G4333" i="4"/>
  <c r="M4333" i="4" s="1"/>
  <c r="G4273" i="4"/>
  <c r="M4273" i="4" s="1"/>
  <c r="G4222" i="4"/>
  <c r="M4222" i="4" s="1"/>
  <c r="G4159" i="4"/>
  <c r="M4159" i="4" s="1"/>
  <c r="G3371" i="4"/>
  <c r="M3371" i="4" s="1"/>
  <c r="G2798" i="4"/>
  <c r="M2798" i="4" s="1"/>
  <c r="G2788" i="4"/>
  <c r="G3863" i="4"/>
  <c r="G3729" i="4"/>
  <c r="M3729" i="4" s="1"/>
  <c r="G3632" i="4"/>
  <c r="M3632" i="4" s="1"/>
  <c r="G3530" i="4"/>
  <c r="G3429" i="4"/>
  <c r="M3429" i="4" s="1"/>
  <c r="G3321" i="4"/>
  <c r="G3221" i="4"/>
  <c r="G3080" i="4"/>
  <c r="G2971" i="4"/>
  <c r="G2829" i="4"/>
  <c r="M2829" i="4" s="1"/>
  <c r="G2713" i="4"/>
  <c r="G3092" i="4"/>
  <c r="G2834" i="4"/>
  <c r="G3965" i="4"/>
  <c r="G3929" i="4"/>
  <c r="M3929" i="4" s="1"/>
  <c r="G3861" i="4"/>
  <c r="G3577" i="4"/>
  <c r="G3063" i="4"/>
  <c r="G2973" i="4"/>
  <c r="G2789" i="4"/>
  <c r="G4178" i="4"/>
  <c r="M4178" i="4" s="1"/>
  <c r="G4052" i="4"/>
  <c r="M4052" i="4" s="1"/>
  <c r="G3971" i="4"/>
  <c r="G2644" i="4"/>
  <c r="G2650" i="4"/>
  <c r="G3942" i="4"/>
  <c r="G3351" i="4"/>
  <c r="M3351" i="4" s="1"/>
  <c r="G3349" i="4"/>
  <c r="M3349" i="4" s="1"/>
  <c r="G3353" i="4"/>
  <c r="M3353" i="4" s="1"/>
  <c r="G3342" i="4"/>
  <c r="G3289" i="4"/>
  <c r="G3133" i="4"/>
  <c r="G3023" i="4"/>
  <c r="G2935" i="4"/>
  <c r="M2935" i="4" s="1"/>
  <c r="G2942" i="4"/>
  <c r="M2942" i="4" s="1"/>
  <c r="G2867" i="4"/>
  <c r="G2718" i="4"/>
  <c r="G2705" i="4"/>
  <c r="G3845" i="4"/>
  <c r="G3384" i="4"/>
  <c r="M3384" i="4" s="1"/>
  <c r="G3218" i="4"/>
  <c r="G3065" i="4"/>
  <c r="G3048" i="4"/>
  <c r="G2952" i="4"/>
  <c r="M2952" i="4" s="1"/>
  <c r="G2799" i="4"/>
  <c r="M2799" i="4" s="1"/>
  <c r="G8202" i="4"/>
  <c r="G4736" i="4"/>
  <c r="M4736" i="4" s="1"/>
  <c r="G4723" i="4"/>
  <c r="M4723" i="4" s="1"/>
  <c r="G4589" i="4"/>
  <c r="M4589" i="4" s="1"/>
  <c r="G4558" i="4"/>
  <c r="M4558" i="4" s="1"/>
  <c r="G4522" i="4"/>
  <c r="M4522" i="4" s="1"/>
  <c r="G4495" i="4"/>
  <c r="M4495" i="4" s="1"/>
  <c r="G4554" i="4"/>
  <c r="M4554" i="4" s="1"/>
  <c r="G4191" i="4"/>
  <c r="M4191" i="4" s="1"/>
  <c r="G4108" i="4"/>
  <c r="M4108" i="4" s="1"/>
  <c r="G3974" i="4"/>
  <c r="M3974" i="4" s="1"/>
  <c r="G3903" i="4"/>
  <c r="G3667" i="4"/>
  <c r="M3667" i="4" s="1"/>
  <c r="G3584" i="4"/>
  <c r="G8682" i="4"/>
  <c r="G4738" i="4"/>
  <c r="M4738" i="4" s="1"/>
  <c r="G4656" i="4"/>
  <c r="M4656" i="4" s="1"/>
  <c r="G4518" i="4"/>
  <c r="M4518" i="4" s="1"/>
  <c r="G4442" i="4"/>
  <c r="M4442" i="4" s="1"/>
  <c r="G4415" i="4"/>
  <c r="M4415" i="4" s="1"/>
  <c r="G4325" i="4"/>
  <c r="G4246" i="4"/>
  <c r="M4246" i="4" s="1"/>
  <c r="G4114" i="4"/>
  <c r="M4114" i="4" s="1"/>
  <c r="G4092" i="4"/>
  <c r="M4092" i="4" s="1"/>
  <c r="G4081" i="4"/>
  <c r="M4081" i="4" s="1"/>
  <c r="G4057" i="4"/>
  <c r="G3953" i="4"/>
  <c r="G3938" i="4"/>
  <c r="G3914" i="4"/>
  <c r="G3834" i="4"/>
  <c r="G3815" i="4"/>
  <c r="G3791" i="4"/>
  <c r="G3687" i="4"/>
  <c r="M3687" i="4" s="1"/>
  <c r="G3672" i="4"/>
  <c r="M3672" i="4" s="1"/>
  <c r="G3648" i="4"/>
  <c r="G3510" i="4"/>
  <c r="G4768" i="4"/>
  <c r="M4768" i="4" s="1"/>
  <c r="G4702" i="4"/>
  <c r="M4702" i="4" s="1"/>
  <c r="G4448" i="4"/>
  <c r="M4448" i="4" s="1"/>
  <c r="G4353" i="4"/>
  <c r="G4320" i="4"/>
  <c r="G4200" i="4"/>
  <c r="M4200" i="4" s="1"/>
  <c r="G4145" i="4"/>
  <c r="M4145" i="4" s="1"/>
  <c r="G4038" i="4"/>
  <c r="G4026" i="4"/>
  <c r="M4026" i="4" s="1"/>
  <c r="G3980" i="4"/>
  <c r="M3980" i="4" s="1"/>
  <c r="G3877" i="4"/>
  <c r="M3877" i="4" s="1"/>
  <c r="G3865" i="4"/>
  <c r="G3816" i="4"/>
  <c r="G3736" i="4"/>
  <c r="M3736" i="4" s="1"/>
  <c r="G3681" i="4"/>
  <c r="M3681" i="4" s="1"/>
  <c r="G4735" i="4"/>
  <c r="M4735" i="4" s="1"/>
  <c r="G4546" i="4"/>
  <c r="M4546" i="4" s="1"/>
  <c r="G4527" i="4"/>
  <c r="M4527" i="4" s="1"/>
  <c r="G4505" i="4"/>
  <c r="M4505" i="4" s="1"/>
  <c r="G4482" i="4"/>
  <c r="M4482" i="4" s="1"/>
  <c r="G4396" i="4"/>
  <c r="G4413" i="4"/>
  <c r="M4413" i="4" s="1"/>
  <c r="G4417" i="4"/>
  <c r="M4417" i="4" s="1"/>
  <c r="G4322" i="4"/>
  <c r="G4312" i="4"/>
  <c r="M4312" i="4" s="1"/>
  <c r="G4277" i="4"/>
  <c r="M4277" i="4" s="1"/>
  <c r="G4263" i="4"/>
  <c r="M4263" i="4" s="1"/>
  <c r="G4165" i="4"/>
  <c r="M4165" i="4" s="1"/>
  <c r="G4164" i="4"/>
  <c r="M4164" i="4" s="1"/>
  <c r="G4143" i="4"/>
  <c r="M4143" i="4" s="1"/>
  <c r="G4039" i="4"/>
  <c r="G4029" i="4"/>
  <c r="M4029" i="4" s="1"/>
  <c r="G4237" i="4"/>
  <c r="M4237" i="4" s="1"/>
  <c r="G4096" i="4"/>
  <c r="M4096" i="4" s="1"/>
  <c r="G4075" i="4"/>
  <c r="M4075" i="4" s="1"/>
  <c r="G4058" i="4"/>
  <c r="G3462" i="4"/>
  <c r="G3455" i="4"/>
  <c r="M3455" i="4" s="1"/>
  <c r="G3400" i="4"/>
  <c r="M3400" i="4" s="1"/>
  <c r="G3280" i="4"/>
  <c r="M3280" i="4" s="1"/>
  <c r="G3201" i="4"/>
  <c r="G3125" i="4"/>
  <c r="G3058" i="4"/>
  <c r="G2963" i="4"/>
  <c r="M2963" i="4" s="1"/>
  <c r="G4006" i="4"/>
  <c r="G3751" i="4"/>
  <c r="G3647" i="4"/>
  <c r="G3585" i="4"/>
  <c r="G3479" i="4"/>
  <c r="M3479" i="4" s="1"/>
  <c r="G3300" i="4"/>
  <c r="M3300" i="4" s="1"/>
  <c r="G3078" i="4"/>
  <c r="G2774" i="4"/>
  <c r="M2774" i="4" s="1"/>
  <c r="G2727" i="4"/>
  <c r="G2680" i="4"/>
  <c r="G2621" i="4"/>
  <c r="G3868" i="4"/>
  <c r="G3559" i="4"/>
  <c r="G3466" i="4"/>
  <c r="M3466" i="4" s="1"/>
  <c r="G3457" i="4"/>
  <c r="M3457" i="4" s="1"/>
  <c r="G3416" i="4"/>
  <c r="G3381" i="4"/>
  <c r="M3381" i="4" s="1"/>
  <c r="G3246" i="4"/>
  <c r="G3138" i="4"/>
  <c r="G2872" i="4"/>
  <c r="G3918" i="4"/>
  <c r="G3753" i="4"/>
  <c r="G3277" i="4"/>
  <c r="M3277" i="4" s="1"/>
  <c r="G3241" i="4"/>
  <c r="G3165" i="4"/>
  <c r="G3098" i="4"/>
  <c r="G3011" i="4"/>
  <c r="G2975" i="4"/>
  <c r="G2892" i="4"/>
  <c r="M2892" i="4" s="1"/>
  <c r="G2832" i="4"/>
  <c r="G2753" i="4"/>
  <c r="G2626" i="4"/>
  <c r="G4236" i="4"/>
  <c r="M4236" i="4" s="1"/>
  <c r="G4217" i="4"/>
  <c r="M4217" i="4" s="1"/>
  <c r="G4170" i="4"/>
  <c r="M4170" i="4" s="1"/>
  <c r="G4137" i="4"/>
  <c r="G4112" i="4"/>
  <c r="M4112" i="4" s="1"/>
  <c r="G4088" i="4"/>
  <c r="M4088" i="4" s="1"/>
  <c r="G4031" i="4"/>
  <c r="G3948" i="4"/>
  <c r="M3948" i="4" s="1"/>
  <c r="G3833" i="4"/>
  <c r="G3706" i="4"/>
  <c r="M3706" i="4" s="1"/>
  <c r="G3624" i="4"/>
  <c r="M3624" i="4" s="1"/>
  <c r="G3490" i="4"/>
  <c r="M3490" i="4" s="1"/>
  <c r="G3162" i="4"/>
  <c r="G2896" i="4"/>
  <c r="M2896" i="4" s="1"/>
  <c r="G2614" i="4"/>
  <c r="G3748" i="4"/>
  <c r="M3748" i="4" s="1"/>
  <c r="G3674" i="4"/>
  <c r="M3674" i="4" s="1"/>
  <c r="G3270" i="4"/>
  <c r="G3258" i="4"/>
  <c r="M3258" i="4" s="1"/>
  <c r="G3196" i="4"/>
  <c r="G3100" i="4"/>
  <c r="G3004" i="4"/>
  <c r="G2992" i="4"/>
  <c r="M2992" i="4" s="1"/>
  <c r="G2938" i="4"/>
  <c r="M2938" i="4" s="1"/>
  <c r="G2842" i="4"/>
  <c r="G2746" i="4"/>
  <c r="G2710" i="4"/>
  <c r="G2672" i="4"/>
  <c r="G3984" i="4"/>
  <c r="G3846" i="4"/>
  <c r="G3830" i="4"/>
  <c r="M3830" i="4" s="1"/>
  <c r="G3663" i="4"/>
  <c r="M3663" i="4" s="1"/>
  <c r="G3580" i="4"/>
  <c r="G3515" i="4"/>
  <c r="M3515" i="4" s="1"/>
  <c r="G3335" i="4"/>
  <c r="G3177" i="4"/>
  <c r="G2911" i="4"/>
  <c r="G2629" i="4"/>
  <c r="G3899" i="4"/>
  <c r="G3814" i="4"/>
  <c r="G3734" i="4"/>
  <c r="M3734" i="4" s="1"/>
  <c r="G3597" i="4"/>
  <c r="M3597" i="4" s="1"/>
  <c r="G3533" i="4"/>
  <c r="G3495" i="4"/>
  <c r="M3495" i="4" s="1"/>
  <c r="G3480" i="4"/>
  <c r="M3480" i="4" s="1"/>
  <c r="G3418" i="4"/>
  <c r="M3418" i="4" s="1"/>
  <c r="G3288" i="4"/>
  <c r="G3233" i="4"/>
  <c r="M3233" i="4" s="1"/>
  <c r="G4135" i="4"/>
  <c r="G4097" i="4"/>
  <c r="M4097" i="4" s="1"/>
  <c r="G4016" i="4"/>
  <c r="G3896" i="4"/>
  <c r="G3810" i="4"/>
  <c r="M3810" i="4" s="1"/>
  <c r="G3654" i="4"/>
  <c r="G3594" i="4"/>
  <c r="M3594" i="4" s="1"/>
  <c r="G3482" i="4"/>
  <c r="M3482" i="4" s="1"/>
  <c r="G3309" i="4"/>
  <c r="G3207" i="4"/>
  <c r="G3102" i="4"/>
  <c r="G3036" i="4"/>
  <c r="G2933" i="4"/>
  <c r="M2933" i="4" s="1"/>
  <c r="G2836" i="4"/>
  <c r="G2778" i="4"/>
  <c r="M2778" i="4" s="1"/>
  <c r="G2683" i="4"/>
  <c r="G3926" i="4"/>
  <c r="M3926" i="4" s="1"/>
  <c r="G3875" i="4"/>
  <c r="M3875" i="4" s="1"/>
  <c r="G3625" i="4"/>
  <c r="M3625" i="4" s="1"/>
  <c r="G3501" i="4"/>
  <c r="M3501" i="4" s="1"/>
  <c r="G3447" i="4"/>
  <c r="M3447" i="4" s="1"/>
  <c r="G3395" i="4"/>
  <c r="M3395" i="4" s="1"/>
  <c r="G3402" i="4"/>
  <c r="M3402" i="4" s="1"/>
  <c r="G3297" i="4"/>
  <c r="G3262" i="4"/>
  <c r="G3197" i="4"/>
  <c r="G3166" i="4"/>
  <c r="G3031" i="4"/>
  <c r="G2996" i="4"/>
  <c r="M2996" i="4" s="1"/>
  <c r="G2947" i="4"/>
  <c r="M2947" i="4" s="1"/>
  <c r="G2900" i="4"/>
  <c r="M2900" i="4" s="1"/>
  <c r="G2749" i="4"/>
  <c r="G2738" i="4"/>
  <c r="G2689" i="4"/>
  <c r="G2642" i="4"/>
  <c r="G2639" i="4"/>
  <c r="G2615" i="4"/>
  <c r="G3995" i="4"/>
  <c r="M3995" i="4" s="1"/>
  <c r="G3913" i="4"/>
  <c r="G3614" i="4"/>
  <c r="M3614" i="4" s="1"/>
  <c r="G3536" i="4"/>
  <c r="G3491" i="4"/>
  <c r="M3491" i="4" s="1"/>
  <c r="G3453" i="4"/>
  <c r="M3453" i="4" s="1"/>
  <c r="G3399" i="4"/>
  <c r="M3399" i="4" s="1"/>
  <c r="G3325" i="4"/>
  <c r="G3307" i="4"/>
  <c r="M3307" i="4" s="1"/>
  <c r="G3013" i="4"/>
  <c r="M3013" i="4" s="1"/>
  <c r="G2747" i="4"/>
  <c r="G3749" i="4"/>
  <c r="G3698" i="4"/>
  <c r="G3649" i="4"/>
  <c r="G3535" i="4"/>
  <c r="G3489" i="4"/>
  <c r="M3489" i="4" s="1"/>
  <c r="G3443" i="4"/>
  <c r="M3443" i="4" s="1"/>
  <c r="G3421" i="4"/>
  <c r="M3421" i="4" s="1"/>
  <c r="G3366" i="4"/>
  <c r="G3350" i="4"/>
  <c r="M3350" i="4" s="1"/>
  <c r="G3225" i="4"/>
  <c r="G3106" i="4"/>
  <c r="G2840" i="4"/>
  <c r="G2640" i="4"/>
  <c r="G2700" i="4"/>
  <c r="G2628" i="4"/>
  <c r="G4281" i="4"/>
  <c r="M4281" i="4" s="1"/>
  <c r="G4239" i="4"/>
  <c r="M4239" i="4" s="1"/>
  <c r="G4216" i="4"/>
  <c r="M4216" i="4" s="1"/>
  <c r="G4195" i="4"/>
  <c r="M4195" i="4" s="1"/>
  <c r="G4134" i="4"/>
  <c r="G4127" i="4"/>
  <c r="M4127" i="4" s="1"/>
  <c r="G4744" i="4"/>
  <c r="M4744" i="4" s="1"/>
  <c r="G4685" i="4"/>
  <c r="M4685" i="4" s="1"/>
  <c r="G4544" i="4"/>
  <c r="M4544" i="4" s="1"/>
  <c r="G4531" i="4"/>
  <c r="M4531" i="4" s="1"/>
  <c r="G4584" i="4"/>
  <c r="M4584" i="4" s="1"/>
  <c r="G4532" i="4"/>
  <c r="M4532" i="4" s="1"/>
  <c r="G4086" i="4"/>
  <c r="M4086" i="4" s="1"/>
  <c r="G4015" i="4"/>
  <c r="G3790" i="4"/>
  <c r="G3562" i="4"/>
  <c r="G10" i="4"/>
  <c r="G4287" i="4"/>
  <c r="M4287" i="4" s="1"/>
  <c r="G4054" i="4"/>
  <c r="M4054" i="4" s="1"/>
  <c r="G3955" i="4"/>
  <c r="G3931" i="4"/>
  <c r="M3931" i="4" s="1"/>
  <c r="G3812" i="4"/>
  <c r="G3788" i="4"/>
  <c r="M3788" i="4" s="1"/>
  <c r="G3697" i="4"/>
  <c r="G3673" i="4"/>
  <c r="M3673" i="4" s="1"/>
  <c r="G3568" i="4"/>
  <c r="M3568" i="4" s="1"/>
  <c r="G3513" i="4"/>
  <c r="M3513" i="4" s="1"/>
  <c r="G8196" i="4"/>
  <c r="G4746" i="4"/>
  <c r="M4746" i="4" s="1"/>
  <c r="G4664" i="4"/>
  <c r="M4664" i="4" s="1"/>
  <c r="G4578" i="4"/>
  <c r="M4578" i="4" s="1"/>
  <c r="G4427" i="4"/>
  <c r="M4427" i="4" s="1"/>
  <c r="G4350" i="4"/>
  <c r="G4340" i="4"/>
  <c r="M4340" i="4" s="1"/>
  <c r="G4156" i="4"/>
  <c r="M4156" i="4" s="1"/>
  <c r="G4144" i="4"/>
  <c r="M4144" i="4" s="1"/>
  <c r="G3989" i="4"/>
  <c r="G3983" i="4"/>
  <c r="G3840" i="4"/>
  <c r="G3799" i="4"/>
  <c r="G3715" i="4"/>
  <c r="M3715" i="4" s="1"/>
  <c r="G3656" i="4"/>
  <c r="G8667" i="4"/>
  <c r="G4709" i="4"/>
  <c r="M4709" i="4" s="1"/>
  <c r="G4694" i="4"/>
  <c r="M4694" i="4" s="1"/>
  <c r="G4620" i="4"/>
  <c r="M4620" i="4" s="1"/>
  <c r="G4426" i="4"/>
  <c r="M4426" i="4" s="1"/>
  <c r="G4377" i="4"/>
  <c r="G4342" i="4"/>
  <c r="G4244" i="4"/>
  <c r="M4244" i="4" s="1"/>
  <c r="G4247" i="4"/>
  <c r="M4247" i="4" s="1"/>
  <c r="G4214" i="4"/>
  <c r="M4214" i="4" s="1"/>
  <c r="G4102" i="4"/>
  <c r="M4102" i="4" s="1"/>
  <c r="G4105" i="4"/>
  <c r="M4105" i="4" s="1"/>
  <c r="G4080" i="4"/>
  <c r="M4080" i="4" s="1"/>
  <c r="G4036" i="4"/>
  <c r="G4315" i="4"/>
  <c r="M4315" i="4" s="1"/>
  <c r="G4225" i="4"/>
  <c r="G4201" i="4"/>
  <c r="G4176" i="4"/>
  <c r="M4176" i="4" s="1"/>
  <c r="G3937" i="4"/>
  <c r="G3781" i="4"/>
  <c r="G3383" i="4"/>
  <c r="M3383" i="4" s="1"/>
  <c r="G3333" i="4"/>
  <c r="G3229" i="4"/>
  <c r="G2905" i="4"/>
  <c r="M2905" i="4" s="1"/>
  <c r="G4009" i="4"/>
  <c r="G3904" i="4"/>
  <c r="G3610" i="4"/>
  <c r="G3567" i="4"/>
  <c r="M3567" i="4" s="1"/>
  <c r="G3540" i="4"/>
  <c r="M3540" i="4" s="1"/>
  <c r="G3476" i="4"/>
  <c r="M3476" i="4" s="1"/>
  <c r="G3390" i="4"/>
  <c r="G3331" i="4"/>
  <c r="G3240" i="4"/>
  <c r="G3132" i="4"/>
  <c r="G3042" i="4"/>
  <c r="G2812" i="4"/>
  <c r="M2812" i="4" s="1"/>
  <c r="G3935" i="4"/>
  <c r="G3556" i="4"/>
  <c r="G3210" i="4"/>
  <c r="M3210" i="4" s="1"/>
  <c r="G3062" i="4"/>
  <c r="G2944" i="4"/>
  <c r="M2944" i="4" s="1"/>
  <c r="G2793" i="4"/>
  <c r="G3902" i="4"/>
  <c r="G3574" i="4"/>
  <c r="M3574" i="4" s="1"/>
  <c r="G3508" i="4"/>
  <c r="M3508" i="4" s="1"/>
  <c r="G3377" i="4"/>
  <c r="M3377" i="4" s="1"/>
  <c r="G3298" i="4"/>
  <c r="G3238" i="4"/>
  <c r="G3175" i="4"/>
  <c r="G3115" i="4"/>
  <c r="G3032" i="4"/>
  <c r="G2972" i="4"/>
  <c r="G2893" i="4"/>
  <c r="M2893" i="4" s="1"/>
  <c r="G2857" i="4"/>
  <c r="G2781" i="4"/>
  <c r="G2714" i="4"/>
  <c r="G2693" i="4"/>
  <c r="G2627" i="4"/>
  <c r="G4302" i="4"/>
  <c r="M4302" i="4" s="1"/>
  <c r="G4295" i="4"/>
  <c r="M4295" i="4" s="1"/>
  <c r="G4228" i="4"/>
  <c r="G4091" i="4"/>
  <c r="M4091" i="4" s="1"/>
  <c r="G4044" i="4"/>
  <c r="M4044" i="4" s="1"/>
  <c r="G4022" i="4"/>
  <c r="G4000" i="4"/>
  <c r="M4000" i="4" s="1"/>
  <c r="G3949" i="4"/>
  <c r="M3949" i="4" s="1"/>
  <c r="G3806" i="4"/>
  <c r="G3547" i="4"/>
  <c r="M3547" i="4" s="1"/>
  <c r="G3365" i="4"/>
  <c r="G3184" i="4"/>
  <c r="G3127" i="4"/>
  <c r="G3086" i="4"/>
  <c r="G2902" i="4"/>
  <c r="M2902" i="4" s="1"/>
  <c r="G2845" i="4"/>
  <c r="G2817" i="4"/>
  <c r="M2817" i="4" s="1"/>
  <c r="G2636" i="4"/>
  <c r="G3927" i="4"/>
  <c r="M3927" i="4" s="1"/>
  <c r="G3778" i="4"/>
  <c r="G3696" i="4"/>
  <c r="G3373" i="4"/>
  <c r="M3373" i="4" s="1"/>
  <c r="G3360" i="4"/>
  <c r="G3303" i="4"/>
  <c r="M3303" i="4" s="1"/>
  <c r="G3234" i="4"/>
  <c r="G3182" i="4"/>
  <c r="G3160" i="4"/>
  <c r="G3064" i="4"/>
  <c r="G3029" i="4"/>
  <c r="G2968" i="4"/>
  <c r="M2968" i="4" s="1"/>
  <c r="G2913" i="4"/>
  <c r="M2913" i="4" s="1"/>
  <c r="G2878" i="4"/>
  <c r="G2782" i="4"/>
  <c r="G2779" i="4"/>
  <c r="M2779" i="4" s="1"/>
  <c r="G2686" i="4"/>
  <c r="G2647" i="4"/>
  <c r="G3419" i="4"/>
  <c r="M3419" i="4" s="1"/>
  <c r="G3394" i="4"/>
  <c r="M3394" i="4" s="1"/>
  <c r="G3385" i="4"/>
  <c r="G3352" i="4"/>
  <c r="M3352" i="4" s="1"/>
  <c r="G3249" i="4"/>
  <c r="G3101" i="4"/>
  <c r="G2983" i="4"/>
  <c r="G2851" i="4"/>
  <c r="G2701" i="4"/>
  <c r="G3836" i="4"/>
  <c r="G3660" i="4"/>
  <c r="M3660" i="4" s="1"/>
  <c r="G3575" i="4"/>
  <c r="M3575" i="4" s="1"/>
  <c r="G3450" i="4"/>
  <c r="M3450" i="4" s="1"/>
  <c r="G3431" i="4"/>
  <c r="M3431" i="4" s="1"/>
  <c r="G3369" i="4"/>
  <c r="G3268" i="4"/>
  <c r="G3232" i="4"/>
  <c r="G4313" i="4"/>
  <c r="M4313" i="4" s="1"/>
  <c r="G4231" i="4"/>
  <c r="G4198" i="4"/>
  <c r="M4198" i="4" s="1"/>
  <c r="G4149" i="4"/>
  <c r="M4149" i="4" s="1"/>
  <c r="G4125" i="4"/>
  <c r="M4125" i="4" s="1"/>
  <c r="G3933" i="4"/>
  <c r="M3933" i="4" s="1"/>
  <c r="G3587" i="4"/>
  <c r="M3587" i="4" s="1"/>
  <c r="G3529" i="4"/>
  <c r="G3403" i="4"/>
  <c r="M3403" i="4" s="1"/>
  <c r="G3338" i="4"/>
  <c r="G3242" i="4"/>
  <c r="G3124" i="4"/>
  <c r="G3066" i="4"/>
  <c r="G2976" i="4"/>
  <c r="G2866" i="4"/>
  <c r="G2800" i="4"/>
  <c r="M2800" i="4" s="1"/>
  <c r="G2702" i="4"/>
  <c r="G2600" i="4"/>
  <c r="G3860" i="4"/>
  <c r="G3759" i="4"/>
  <c r="G3669" i="4"/>
  <c r="M3669" i="4" s="1"/>
  <c r="G3622" i="4"/>
  <c r="M3622" i="4" s="1"/>
  <c r="G3551" i="4"/>
  <c r="G3454" i="4"/>
  <c r="M3454" i="4" s="1"/>
  <c r="G3425" i="4"/>
  <c r="M3425" i="4" s="1"/>
  <c r="G3424" i="4"/>
  <c r="M3424" i="4" s="1"/>
  <c r="G3372" i="4"/>
  <c r="M3372" i="4" s="1"/>
  <c r="G3320" i="4"/>
  <c r="G3273" i="4"/>
  <c r="G3226" i="4"/>
  <c r="G3190" i="4"/>
  <c r="G3094" i="4"/>
  <c r="G3056" i="4"/>
  <c r="G3007" i="4"/>
  <c r="G2960" i="4"/>
  <c r="G2941" i="4"/>
  <c r="M2941" i="4" s="1"/>
  <c r="G2924" i="4"/>
  <c r="M2924" i="4" s="1"/>
  <c r="G2828" i="4"/>
  <c r="M2828" i="4" s="1"/>
  <c r="G2805" i="4"/>
  <c r="M2805" i="4" s="1"/>
  <c r="G2725" i="4"/>
  <c r="G2709" i="4"/>
  <c r="G2675" i="4"/>
  <c r="G2666" i="4"/>
  <c r="G2590" i="4"/>
  <c r="G2578" i="4"/>
  <c r="G3742" i="4"/>
  <c r="M3742" i="4" s="1"/>
  <c r="G3534" i="4"/>
  <c r="G3520" i="4"/>
  <c r="M3520" i="4" s="1"/>
  <c r="G3449" i="4"/>
  <c r="M3449" i="4" s="1"/>
  <c r="G3362" i="4"/>
  <c r="G3271" i="4"/>
  <c r="G3235" i="4"/>
  <c r="G3085" i="4"/>
  <c r="G2977" i="4"/>
  <c r="G2819" i="4"/>
  <c r="M2819" i="4" s="1"/>
  <c r="G2711" i="4"/>
  <c r="G4003" i="4"/>
  <c r="M4003" i="4" s="1"/>
  <c r="G3951" i="4"/>
  <c r="M3951" i="4" s="1"/>
  <c r="G3906" i="4"/>
  <c r="G3817" i="4"/>
  <c r="G3599" i="4"/>
  <c r="M3599" i="4" s="1"/>
  <c r="G3554" i="4"/>
  <c r="G3441" i="4"/>
  <c r="M3441" i="4" s="1"/>
  <c r="G3422" i="4"/>
  <c r="M3422" i="4" s="1"/>
  <c r="G3396" i="4"/>
  <c r="M3396" i="4" s="1"/>
  <c r="G3379" i="4"/>
  <c r="M3379" i="4" s="1"/>
  <c r="G3305" i="4"/>
  <c r="M3305" i="4" s="1"/>
  <c r="G3283" i="4"/>
  <c r="M3283" i="4" s="1"/>
  <c r="G3224" i="4"/>
  <c r="G3164" i="4"/>
  <c r="G2980" i="4"/>
  <c r="G2906" i="4"/>
  <c r="M2906" i="4" s="1"/>
  <c r="G2722" i="4"/>
  <c r="G2604" i="4"/>
  <c r="G4163" i="4"/>
  <c r="M4163" i="4" s="1"/>
  <c r="G4045" i="4"/>
  <c r="M4045" i="4" s="1"/>
  <c r="G4008" i="4"/>
  <c r="G3378" i="4"/>
  <c r="M3378" i="4" s="1"/>
  <c r="G2606" i="4"/>
  <c r="G3838" i="4"/>
  <c r="G3811" i="4"/>
  <c r="M3811" i="4" s="1"/>
  <c r="G3569" i="4"/>
  <c r="M3569" i="4" s="1"/>
  <c r="G3272" i="4"/>
  <c r="G3146" i="4"/>
  <c r="G3117" i="4"/>
  <c r="G3021" i="4"/>
  <c r="G2880" i="4"/>
  <c r="G2844" i="4"/>
  <c r="G2748" i="4"/>
  <c r="G2609" i="4"/>
  <c r="G3544" i="4"/>
  <c r="M3544" i="4" s="1"/>
  <c r="G3367" i="4"/>
  <c r="G3191" i="4"/>
  <c r="G3095" i="4"/>
  <c r="G2946" i="4"/>
  <c r="M2946" i="4" s="1"/>
  <c r="G2886" i="4"/>
  <c r="G2790" i="4"/>
  <c r="G2678" i="4"/>
  <c r="G3940" i="4"/>
  <c r="G3928" i="4"/>
  <c r="M3928" i="4" s="1"/>
  <c r="G3750" i="4"/>
  <c r="G3588" i="4"/>
  <c r="M3588" i="4" s="1"/>
  <c r="G3397" i="4"/>
  <c r="M3397" i="4" s="1"/>
  <c r="G3405" i="4"/>
  <c r="M3405" i="4" s="1"/>
  <c r="G3376" i="4"/>
  <c r="M3376" i="4" s="1"/>
  <c r="G3334" i="4"/>
  <c r="G3269" i="4"/>
  <c r="G3252" i="4"/>
  <c r="G3202" i="4"/>
  <c r="G3192" i="4"/>
  <c r="G3113" i="4"/>
  <c r="G3079" i="4"/>
  <c r="G3030" i="4"/>
  <c r="G3019" i="4"/>
  <c r="G2994" i="4"/>
  <c r="M2994" i="4" s="1"/>
  <c r="G2949" i="4"/>
  <c r="M2949" i="4" s="1"/>
  <c r="G2921" i="4"/>
  <c r="M2921" i="4" s="1"/>
  <c r="G2810" i="4"/>
  <c r="M2810" i="4" s="1"/>
  <c r="G2657" i="4"/>
  <c r="G2422" i="4"/>
  <c r="M2422" i="4" s="1"/>
  <c r="G2277" i="4"/>
  <c r="G2145" i="4"/>
  <c r="G2011" i="4"/>
  <c r="G1742" i="4"/>
  <c r="G1681" i="4"/>
  <c r="G1414" i="4"/>
  <c r="G1739" i="4"/>
  <c r="G3128" i="4"/>
  <c r="G2951" i="4"/>
  <c r="M2951" i="4" s="1"/>
  <c r="G2922" i="4"/>
  <c r="M2922" i="4" s="1"/>
  <c r="G2885" i="4"/>
  <c r="G2879" i="4"/>
  <c r="G2670" i="4"/>
  <c r="G2561" i="4"/>
  <c r="G2562" i="4"/>
  <c r="G2556" i="4"/>
  <c r="G2425" i="4"/>
  <c r="M2425" i="4" s="1"/>
  <c r="G2284" i="4"/>
  <c r="G2303" i="4"/>
  <c r="G2140" i="4"/>
  <c r="G2030" i="4"/>
  <c r="G2017" i="4"/>
  <c r="G1867" i="4"/>
  <c r="G1787" i="4"/>
  <c r="G1601" i="4"/>
  <c r="G1528" i="4"/>
  <c r="G1448" i="4"/>
  <c r="G2618" i="4"/>
  <c r="G2386" i="4"/>
  <c r="G2137" i="4"/>
  <c r="G1872" i="4"/>
  <c r="G1602" i="4"/>
  <c r="G1480" i="4"/>
  <c r="G1481" i="4"/>
  <c r="G1450" i="4"/>
  <c r="G1709" i="4"/>
  <c r="G1717" i="4"/>
  <c r="G8187" i="4"/>
  <c r="G8203" i="4"/>
  <c r="G4761" i="4"/>
  <c r="M4761" i="4" s="1"/>
  <c r="G4635" i="4"/>
  <c r="M4635" i="4" s="1"/>
  <c r="G4654" i="4"/>
  <c r="M4654" i="4" s="1"/>
  <c r="G4627" i="4"/>
  <c r="M4627" i="4" s="1"/>
  <c r="G4591" i="4"/>
  <c r="M4591" i="4" s="1"/>
  <c r="G4485" i="4"/>
  <c r="M4485" i="4" s="1"/>
  <c r="G4752" i="4"/>
  <c r="M4752" i="4" s="1"/>
  <c r="G4703" i="4"/>
  <c r="M4703" i="4" s="1"/>
  <c r="G4411" i="4"/>
  <c r="M4411" i="4" s="1"/>
  <c r="G4368" i="4"/>
  <c r="G4314" i="4"/>
  <c r="M4314" i="4" s="1"/>
  <c r="G4227" i="4"/>
  <c r="G4248" i="4"/>
  <c r="M4248" i="4" s="1"/>
  <c r="G4169" i="4"/>
  <c r="M4169" i="4" s="1"/>
  <c r="G4078" i="4"/>
  <c r="M4078" i="4" s="1"/>
  <c r="G3917" i="4"/>
  <c r="G3850" i="4"/>
  <c r="G3705" i="4"/>
  <c r="G3629" i="4"/>
  <c r="M3629" i="4" s="1"/>
  <c r="G3543" i="4"/>
  <c r="M3543" i="4" s="1"/>
  <c r="G3348" i="4"/>
  <c r="M3348" i="4" s="1"/>
  <c r="G4708" i="4"/>
  <c r="M4708" i="4" s="1"/>
  <c r="G4611" i="4"/>
  <c r="M4611" i="4" s="1"/>
  <c r="G4634" i="4"/>
  <c r="M4634" i="4" s="1"/>
  <c r="G4450" i="4"/>
  <c r="M4450" i="4" s="1"/>
  <c r="G4412" i="4"/>
  <c r="M4412" i="4" s="1"/>
  <c r="G4365" i="4"/>
  <c r="G4309" i="4"/>
  <c r="M4309" i="4" s="1"/>
  <c r="G4210" i="4"/>
  <c r="M4210" i="4" s="1"/>
  <c r="G4181" i="4"/>
  <c r="M4181" i="4" s="1"/>
  <c r="G4138" i="4"/>
  <c r="M4138" i="4" s="1"/>
  <c r="G4111" i="4"/>
  <c r="M4111" i="4" s="1"/>
  <c r="G4032" i="4"/>
  <c r="G4005" i="4"/>
  <c r="M4005" i="4" s="1"/>
  <c r="G3981" i="4"/>
  <c r="M3981" i="4" s="1"/>
  <c r="G3870" i="4"/>
  <c r="G3851" i="4"/>
  <c r="G3827" i="4"/>
  <c r="G3758" i="4"/>
  <c r="G3732" i="4"/>
  <c r="M3732" i="4" s="1"/>
  <c r="G3708" i="4"/>
  <c r="M3708" i="4" s="1"/>
  <c r="G3604" i="4"/>
  <c r="G3593" i="4"/>
  <c r="M3593" i="4" s="1"/>
  <c r="G3486" i="4"/>
  <c r="G4489" i="4"/>
  <c r="M4489" i="4" s="1"/>
  <c r="G4402" i="4"/>
  <c r="M4402" i="4" s="1"/>
  <c r="G4278" i="4"/>
  <c r="M4278" i="4" s="1"/>
  <c r="G4271" i="4"/>
  <c r="M4271" i="4" s="1"/>
  <c r="G4224" i="4"/>
  <c r="G4062" i="4"/>
  <c r="G3901" i="4"/>
  <c r="G3841" i="4"/>
  <c r="G3760" i="4"/>
  <c r="G3605" i="4"/>
  <c r="G4755" i="4"/>
  <c r="M4755" i="4" s="1"/>
  <c r="G4774" i="4"/>
  <c r="M4774" i="4" s="1"/>
  <c r="G4731" i="4"/>
  <c r="M4731" i="4" s="1"/>
  <c r="G4707" i="4"/>
  <c r="M4707" i="4" s="1"/>
  <c r="G4683" i="4"/>
  <c r="M4683" i="4" s="1"/>
  <c r="G4659" i="4"/>
  <c r="M4659" i="4" s="1"/>
  <c r="G4672" i="4"/>
  <c r="M4672" i="4" s="1"/>
  <c r="G4587" i="4"/>
  <c r="M4587" i="4" s="1"/>
  <c r="G4606" i="4"/>
  <c r="M4606" i="4" s="1"/>
  <c r="G4563" i="4"/>
  <c r="M4563" i="4" s="1"/>
  <c r="G4539" i="4"/>
  <c r="M4539" i="4" s="1"/>
  <c r="G4515" i="4"/>
  <c r="M4515" i="4" s="1"/>
  <c r="G4491" i="4"/>
  <c r="M4491" i="4" s="1"/>
  <c r="G4467" i="4"/>
  <c r="M4467" i="4" s="1"/>
  <c r="G4451" i="4"/>
  <c r="M4451" i="4" s="1"/>
  <c r="G4443" i="4"/>
  <c r="M4443" i="4" s="1"/>
  <c r="G4419" i="4"/>
  <c r="M4419" i="4" s="1"/>
  <c r="G4428" i="4"/>
  <c r="M4428" i="4" s="1"/>
  <c r="G4395" i="4"/>
  <c r="G4371" i="4"/>
  <c r="G4385" i="4"/>
  <c r="M4385" i="4" s="1"/>
  <c r="G4364" i="4"/>
  <c r="G4347" i="4"/>
  <c r="G4332" i="4"/>
  <c r="G4305" i="4"/>
  <c r="M4305" i="4" s="1"/>
  <c r="G4283" i="4"/>
  <c r="M4283" i="4" s="1"/>
  <c r="G4223" i="4"/>
  <c r="M4223" i="4" s="1"/>
  <c r="G4190" i="4"/>
  <c r="M4190" i="4" s="1"/>
  <c r="G4162" i="4"/>
  <c r="M4162" i="4" s="1"/>
  <c r="G4141" i="4"/>
  <c r="M4141" i="4" s="1"/>
  <c r="G4140" i="4"/>
  <c r="M4140" i="4" s="1"/>
  <c r="G4119" i="4"/>
  <c r="M4119" i="4" s="1"/>
  <c r="G4053" i="4"/>
  <c r="M4053" i="4" s="1"/>
  <c r="G4025" i="4"/>
  <c r="G4024" i="4"/>
  <c r="G4132" i="4"/>
  <c r="G4099" i="4"/>
  <c r="M4099" i="4" s="1"/>
  <c r="G4082" i="4"/>
  <c r="M4082" i="4" s="1"/>
  <c r="G4014" i="4"/>
  <c r="M4014" i="4" s="1"/>
  <c r="G3653" i="4"/>
  <c r="G3512" i="4"/>
  <c r="G3410" i="4"/>
  <c r="M3410" i="4" s="1"/>
  <c r="G3223" i="4"/>
  <c r="G3163" i="4"/>
  <c r="G2875" i="4"/>
  <c r="G2792" i="4"/>
  <c r="G2732" i="4"/>
  <c r="G2653" i="4"/>
  <c r="G2617" i="4"/>
  <c r="G3979" i="4"/>
  <c r="M3979" i="4" s="1"/>
  <c r="G3852" i="4"/>
  <c r="G3737" i="4"/>
  <c r="M3737" i="4" s="1"/>
  <c r="G3517" i="4"/>
  <c r="M3517" i="4" s="1"/>
  <c r="G3442" i="4"/>
  <c r="M3442" i="4" s="1"/>
  <c r="G3380" i="4"/>
  <c r="M3380" i="4" s="1"/>
  <c r="G3355" i="4"/>
  <c r="M3355" i="4" s="1"/>
  <c r="G3314" i="4"/>
  <c r="G3251" i="4"/>
  <c r="G3204" i="4"/>
  <c r="G3161" i="4"/>
  <c r="G3072" i="4"/>
  <c r="G2966" i="4"/>
  <c r="M2966" i="4" s="1"/>
  <c r="G2874" i="4"/>
  <c r="G2776" i="4"/>
  <c r="M2776" i="4" s="1"/>
  <c r="G2620" i="4"/>
  <c r="G3611" i="4"/>
  <c r="M3611" i="4" s="1"/>
  <c r="G3469" i="4"/>
  <c r="M3469" i="4" s="1"/>
  <c r="G3468" i="4"/>
  <c r="M3468" i="4" s="1"/>
  <c r="G3414" i="4"/>
  <c r="G3417" i="4"/>
  <c r="M3417" i="4" s="1"/>
  <c r="G3312" i="4"/>
  <c r="G3257" i="4"/>
  <c r="M3257" i="4" s="1"/>
  <c r="G3134" i="4"/>
  <c r="G2991" i="4"/>
  <c r="M2991" i="4" s="1"/>
  <c r="G2865" i="4"/>
  <c r="G2717" i="4"/>
  <c r="G3970" i="4"/>
  <c r="G3772" i="4"/>
  <c r="G3596" i="4"/>
  <c r="M3596" i="4" s="1"/>
  <c r="G3354" i="4"/>
  <c r="M3354" i="4" s="1"/>
  <c r="G3255" i="4"/>
  <c r="M3255" i="4" s="1"/>
  <c r="G3172" i="4"/>
  <c r="G3136" i="4"/>
  <c r="G3057" i="4"/>
  <c r="G2981" i="4"/>
  <c r="G2914" i="4"/>
  <c r="M2914" i="4" s="1"/>
  <c r="G2854" i="4"/>
  <c r="G2791" i="4"/>
  <c r="G2731" i="4"/>
  <c r="G2520" i="4"/>
  <c r="G2373" i="4"/>
  <c r="G2247" i="4"/>
  <c r="G2097" i="4"/>
  <c r="G1965" i="4"/>
  <c r="G2648" i="4"/>
  <c r="G4344" i="4"/>
  <c r="G4206" i="4"/>
  <c r="G4221" i="4"/>
  <c r="M4221" i="4" s="1"/>
  <c r="G4193" i="4"/>
  <c r="M4193" i="4" s="1"/>
  <c r="G4133" i="4"/>
  <c r="G4124" i="4"/>
  <c r="M4124" i="4" s="1"/>
  <c r="G4113" i="4"/>
  <c r="M4113" i="4" s="1"/>
  <c r="G4067" i="4"/>
  <c r="M4067" i="4" s="1"/>
  <c r="G4001" i="4"/>
  <c r="M4001" i="4" s="1"/>
  <c r="G3847" i="4"/>
  <c r="G3832" i="4"/>
  <c r="M3832" i="4" s="1"/>
  <c r="G3743" i="4"/>
  <c r="M3743" i="4" s="1"/>
  <c r="G3676" i="4"/>
  <c r="M3676" i="4" s="1"/>
  <c r="G3564" i="4"/>
  <c r="M3564" i="4" s="1"/>
  <c r="G3415" i="4"/>
  <c r="G3329" i="4"/>
  <c r="G3281" i="4"/>
  <c r="M3281" i="4" s="1"/>
  <c r="G3198" i="4"/>
  <c r="G3105" i="4"/>
  <c r="G3067" i="4"/>
  <c r="G3015" i="4"/>
  <c r="M3015" i="4" s="1"/>
  <c r="G2932" i="4"/>
  <c r="M2932" i="4" s="1"/>
  <c r="G2839" i="4"/>
  <c r="G2809" i="4"/>
  <c r="M2809" i="4" s="1"/>
  <c r="G2741" i="4"/>
  <c r="G2674" i="4"/>
  <c r="G3941" i="4"/>
  <c r="G3800" i="4"/>
  <c r="G3714" i="4"/>
  <c r="M3714" i="4" s="1"/>
  <c r="G3522" i="4"/>
  <c r="M3522" i="4" s="1"/>
  <c r="G3279" i="4"/>
  <c r="M3279" i="4" s="1"/>
  <c r="G3254" i="4"/>
  <c r="M3254" i="4" s="1"/>
  <c r="G3220" i="4"/>
  <c r="G3183" i="4"/>
  <c r="G3158" i="4"/>
  <c r="G3111" i="4"/>
  <c r="G3087" i="4"/>
  <c r="G3081" i="4"/>
  <c r="G3005" i="4"/>
  <c r="G2985" i="4"/>
  <c r="G2962" i="4"/>
  <c r="M2962" i="4" s="1"/>
  <c r="G2909" i="4"/>
  <c r="G2889" i="4"/>
  <c r="G2837" i="4"/>
  <c r="G2813" i="4"/>
  <c r="M2813" i="4" s="1"/>
  <c r="G2815" i="4"/>
  <c r="M2815" i="4" s="1"/>
  <c r="G2755" i="4"/>
  <c r="G2719" i="4"/>
  <c r="G2696" i="4"/>
  <c r="G2659" i="4"/>
  <c r="G3962" i="4"/>
  <c r="G3932" i="4"/>
  <c r="M3932" i="4" s="1"/>
  <c r="G3849" i="4"/>
  <c r="G3779" i="4"/>
  <c r="G3786" i="4"/>
  <c r="M3786" i="4" s="1"/>
  <c r="G3677" i="4"/>
  <c r="M3677" i="4" s="1"/>
  <c r="G3630" i="4"/>
  <c r="M3630" i="4" s="1"/>
  <c r="G3633" i="4"/>
  <c r="M3633" i="4" s="1"/>
  <c r="G3583" i="4"/>
  <c r="G3481" i="4"/>
  <c r="M3481" i="4" s="1"/>
  <c r="G3413" i="4"/>
  <c r="G3326" i="4"/>
  <c r="G3292" i="4"/>
  <c r="G3142" i="4"/>
  <c r="G3034" i="4"/>
  <c r="G2768" i="4"/>
  <c r="G3943" i="4"/>
  <c r="G3921" i="4"/>
  <c r="G3876" i="4"/>
  <c r="M3876" i="4" s="1"/>
  <c r="G3775" i="4"/>
  <c r="G3712" i="4"/>
  <c r="M3712" i="4" s="1"/>
  <c r="G3690" i="4"/>
  <c r="M3690" i="4" s="1"/>
  <c r="G3608" i="4"/>
  <c r="G3560" i="4"/>
  <c r="G3509" i="4"/>
  <c r="G3487" i="4"/>
  <c r="G3473" i="4"/>
  <c r="M3473" i="4" s="1"/>
  <c r="G3463" i="4"/>
  <c r="G3440" i="4"/>
  <c r="G3420" i="4"/>
  <c r="M3420" i="4" s="1"/>
  <c r="G3408" i="4"/>
  <c r="M3408" i="4" s="1"/>
  <c r="G3310" i="4"/>
  <c r="G3313" i="4"/>
  <c r="G3244" i="4"/>
  <c r="G3247" i="4"/>
  <c r="G3237" i="4"/>
  <c r="G4299" i="4"/>
  <c r="M4299" i="4" s="1"/>
  <c r="G4017" i="4"/>
  <c r="G3792" i="4"/>
  <c r="G3526" i="4"/>
  <c r="G3264" i="4"/>
  <c r="G3009" i="4"/>
  <c r="G2897" i="4"/>
  <c r="M2897" i="4" s="1"/>
  <c r="G2645" i="4"/>
  <c r="G3912" i="4"/>
  <c r="G3444" i="4"/>
  <c r="M3444" i="4" s="1"/>
  <c r="G3382" i="4"/>
  <c r="M3382" i="4" s="1"/>
  <c r="G3293" i="4"/>
  <c r="G3154" i="4"/>
  <c r="G3020" i="4"/>
  <c r="G2864" i="4"/>
  <c r="G2804" i="4"/>
  <c r="M2804" i="4" s="1"/>
  <c r="G2651" i="4"/>
  <c r="G2579" i="4"/>
  <c r="G3558" i="4"/>
  <c r="G3324" i="4"/>
  <c r="G3152" i="4"/>
  <c r="G3720" i="4"/>
  <c r="M3720" i="4" s="1"/>
  <c r="G3458" i="4"/>
  <c r="G3319" i="4"/>
  <c r="G3266" i="4"/>
  <c r="G3173" i="4"/>
  <c r="G4327" i="4"/>
  <c r="G4098" i="4"/>
  <c r="M4098" i="4" s="1"/>
  <c r="G4055" i="4"/>
  <c r="M4055" i="4" s="1"/>
  <c r="G3956" i="4"/>
  <c r="G3825" i="4"/>
  <c r="G3721" i="4"/>
  <c r="M3721" i="4" s="1"/>
  <c r="G3617" i="4"/>
  <c r="M3617" i="4" s="1"/>
  <c r="G3430" i="4"/>
  <c r="M3430" i="4" s="1"/>
  <c r="G3228" i="4"/>
  <c r="G3168" i="4"/>
  <c r="G2925" i="4"/>
  <c r="M2925" i="4" s="1"/>
  <c r="G2858" i="4"/>
  <c r="G2704" i="4"/>
  <c r="G2625" i="4"/>
  <c r="G3726" i="4"/>
  <c r="G3461" i="4"/>
  <c r="G3434" i="4"/>
  <c r="G3407" i="4"/>
  <c r="M3407" i="4" s="1"/>
  <c r="G3265" i="4"/>
  <c r="G3212" i="4"/>
  <c r="M3212" i="4" s="1"/>
  <c r="G3189" i="4"/>
  <c r="G3059" i="4"/>
  <c r="G3050" i="4"/>
  <c r="G2930" i="4"/>
  <c r="M2930" i="4" s="1"/>
  <c r="G2903" i="4"/>
  <c r="M2903" i="4" s="1"/>
  <c r="G2843" i="4"/>
  <c r="G2820" i="4"/>
  <c r="M2820" i="4" s="1"/>
  <c r="G2694" i="4"/>
  <c r="G2688" i="4"/>
  <c r="G2658" i="4"/>
  <c r="G3910" i="4"/>
  <c r="G3809" i="4"/>
  <c r="M3809" i="4" s="1"/>
  <c r="G3682" i="4"/>
  <c r="M3682" i="4" s="1"/>
  <c r="G3641" i="4"/>
  <c r="M3641" i="4" s="1"/>
  <c r="G3364" i="4"/>
  <c r="G3347" i="4"/>
  <c r="G3290" i="4"/>
  <c r="G3167" i="4"/>
  <c r="G3108" i="4"/>
  <c r="G3012" i="4"/>
  <c r="M3012" i="4" s="1"/>
  <c r="G2945" i="4"/>
  <c r="M2945" i="4" s="1"/>
  <c r="G2870" i="4"/>
  <c r="G3866" i="4"/>
  <c r="G3671" i="4"/>
  <c r="M3671" i="4" s="1"/>
  <c r="G3645" i="4"/>
  <c r="M3645" i="4" s="1"/>
  <c r="G3550" i="4"/>
  <c r="M3550" i="4" s="1"/>
  <c r="G3523" i="4"/>
  <c r="M3523" i="4" s="1"/>
  <c r="G3472" i="4"/>
  <c r="M3472" i="4" s="1"/>
  <c r="G3388" i="4"/>
  <c r="M3388" i="4" s="1"/>
  <c r="G3299" i="4"/>
  <c r="M3299" i="4" s="1"/>
  <c r="G3302" i="4"/>
  <c r="M3302" i="4" s="1"/>
  <c r="G3274" i="4"/>
  <c r="G3253" i="4"/>
  <c r="M3253" i="4" s="1"/>
  <c r="G3236" i="4"/>
  <c r="G3157" i="4"/>
  <c r="G3141" i="4"/>
  <c r="G3076" i="4"/>
  <c r="G3091" i="4"/>
  <c r="G3041" i="4"/>
  <c r="G3033" i="4"/>
  <c r="G3200" i="4"/>
  <c r="G3090" i="4"/>
  <c r="G3044" i="4"/>
  <c r="G2848" i="4"/>
  <c r="G2695" i="4"/>
  <c r="G2301" i="4"/>
  <c r="G2061" i="4"/>
  <c r="G1518" i="4"/>
  <c r="G1239" i="4"/>
  <c r="G2587" i="4"/>
  <c r="G2347" i="4"/>
  <c r="G2265" i="4"/>
  <c r="G2025" i="4"/>
  <c r="G1724" i="4"/>
  <c r="G1606" i="4"/>
  <c r="G1486" i="4"/>
  <c r="G1421" i="4"/>
  <c r="G1409" i="4"/>
  <c r="G1336" i="4"/>
  <c r="G1255" i="4"/>
  <c r="G2671" i="4"/>
  <c r="G2391" i="4"/>
  <c r="G2344" i="4"/>
  <c r="G2212" i="4"/>
  <c r="G2181" i="4"/>
  <c r="G2142" i="4"/>
  <c r="G2014" i="4"/>
  <c r="G1936" i="4"/>
  <c r="G1876" i="4"/>
  <c r="G1820" i="4"/>
  <c r="G1774" i="4"/>
  <c r="G1504" i="4"/>
  <c r="G2677" i="4"/>
  <c r="G2623" i="4"/>
  <c r="G1703" i="4"/>
  <c r="G1124" i="4"/>
  <c r="G3039" i="4"/>
  <c r="G3010" i="4"/>
  <c r="G2959" i="4"/>
  <c r="G2890" i="4"/>
  <c r="G2808" i="4"/>
  <c r="M2808" i="4" s="1"/>
  <c r="G2775" i="4"/>
  <c r="M2775" i="4" s="1"/>
  <c r="G2758" i="4"/>
  <c r="G2734" i="4"/>
  <c r="G2541" i="4"/>
  <c r="G2298" i="4"/>
  <c r="G1979" i="4"/>
  <c r="G2502" i="4"/>
  <c r="G2498" i="4"/>
  <c r="G2471" i="4"/>
  <c r="G2233" i="4"/>
  <c r="G2210" i="4"/>
  <c r="G1994" i="4"/>
  <c r="G1942" i="4"/>
  <c r="G1900" i="4"/>
  <c r="G1812" i="4"/>
  <c r="G1798" i="4"/>
  <c r="G1720" i="4"/>
  <c r="G1637" i="4"/>
  <c r="G1577" i="4"/>
  <c r="G1501" i="4"/>
  <c r="G1338" i="4"/>
  <c r="G1245" i="4"/>
  <c r="G1111" i="4"/>
  <c r="G2668" i="4"/>
  <c r="G2413" i="4"/>
  <c r="G2204" i="4"/>
  <c r="G2045" i="4"/>
  <c r="G1978" i="4"/>
  <c r="G1400" i="4"/>
  <c r="G1327" i="4"/>
  <c r="G1220" i="4"/>
  <c r="G1139" i="4"/>
  <c r="G1208" i="4"/>
  <c r="G1050" i="4"/>
  <c r="G1004" i="4"/>
  <c r="G1354" i="4"/>
  <c r="G1175" i="4"/>
  <c r="G3110" i="4"/>
  <c r="G3061" i="4"/>
  <c r="G2838" i="4"/>
  <c r="G2765" i="4"/>
  <c r="G2756" i="4"/>
  <c r="G1849" i="4"/>
  <c r="G1689" i="4"/>
  <c r="G1564" i="4"/>
  <c r="G1422" i="4"/>
  <c r="G1321" i="4"/>
  <c r="G1318" i="4"/>
  <c r="G1177" i="4"/>
  <c r="G2527" i="4"/>
  <c r="G2393" i="4"/>
  <c r="G2254" i="4"/>
  <c r="G2093" i="4"/>
  <c r="G1972" i="4"/>
  <c r="G1846" i="4"/>
  <c r="G1712" i="4"/>
  <c r="G1665" i="4"/>
  <c r="G1579" i="4"/>
  <c r="G1447" i="4"/>
  <c r="G1418" i="4"/>
  <c r="G2591" i="4"/>
  <c r="G2508" i="4"/>
  <c r="G2444" i="4"/>
  <c r="G2377" i="4"/>
  <c r="G2290" i="4"/>
  <c r="G2255" i="4"/>
  <c r="G2186" i="4"/>
  <c r="G2108" i="4"/>
  <c r="G2036" i="4"/>
  <c r="G1969" i="4"/>
  <c r="G1886" i="4"/>
  <c r="G1842" i="4"/>
  <c r="G1776" i="4"/>
  <c r="G1700" i="4"/>
  <c r="G3107" i="4"/>
  <c r="G2847" i="4"/>
  <c r="G2757" i="4"/>
  <c r="G2729" i="4"/>
  <c r="G2633" i="4"/>
  <c r="G1865" i="4"/>
  <c r="G1734" i="4"/>
  <c r="G1572" i="4"/>
  <c r="G1489" i="4"/>
  <c r="G1310" i="4"/>
  <c r="G2515" i="4"/>
  <c r="G2363" i="4"/>
  <c r="G2336" i="4"/>
  <c r="G2218" i="4"/>
  <c r="G2106" i="4"/>
  <c r="G2051" i="4"/>
  <c r="G1964" i="4"/>
  <c r="G1704" i="4"/>
  <c r="G1439" i="4"/>
  <c r="G2662" i="4"/>
  <c r="G2575" i="4"/>
  <c r="G2544" i="4"/>
  <c r="G2511" i="4"/>
  <c r="G4121" i="4"/>
  <c r="M4121" i="4" s="1"/>
  <c r="G3770" i="4"/>
  <c r="G3358" i="4"/>
  <c r="M3358" i="4" s="1"/>
  <c r="G3119" i="4"/>
  <c r="G2990" i="4"/>
  <c r="M2990" i="4" s="1"/>
  <c r="G2743" i="4"/>
  <c r="G2631" i="4"/>
  <c r="G3882" i="4"/>
  <c r="M3882" i="4" s="1"/>
  <c r="G3493" i="4"/>
  <c r="M3493" i="4" s="1"/>
  <c r="G3375" i="4"/>
  <c r="M3375" i="4" s="1"/>
  <c r="G3286" i="4"/>
  <c r="G3130" i="4"/>
  <c r="G3070" i="4"/>
  <c r="G2917" i="4"/>
  <c r="M2917" i="4" s="1"/>
  <c r="G2881" i="4"/>
  <c r="G2733" i="4"/>
  <c r="G3920" i="4"/>
  <c r="G3561" i="4"/>
  <c r="G3504" i="4"/>
  <c r="M3504" i="4" s="1"/>
  <c r="G3439" i="4"/>
  <c r="G3295" i="4"/>
  <c r="G2901" i="4"/>
  <c r="M2901" i="4" s="1"/>
  <c r="G3668" i="4"/>
  <c r="M3668" i="4" s="1"/>
  <c r="G3511" i="4"/>
  <c r="G3368" i="4"/>
  <c r="G3222" i="4"/>
  <c r="G3046" i="4"/>
  <c r="G2726" i="4"/>
  <c r="G2430" i="4"/>
  <c r="G2184" i="4"/>
  <c r="G1888" i="4"/>
  <c r="G1614" i="4"/>
  <c r="G1364" i="4"/>
  <c r="G1104" i="4"/>
  <c r="G2524" i="4"/>
  <c r="G2274" i="4"/>
  <c r="G2016" i="4"/>
  <c r="G4275" i="4"/>
  <c r="M4275" i="4" s="1"/>
  <c r="G4209" i="4"/>
  <c r="M4209" i="4" s="1"/>
  <c r="G4192" i="4"/>
  <c r="M4192" i="4" s="1"/>
  <c r="G4094" i="4"/>
  <c r="M4094" i="4" s="1"/>
  <c r="G4066" i="4"/>
  <c r="M4066" i="4" s="1"/>
  <c r="G4074" i="4"/>
  <c r="M4074" i="4" s="1"/>
  <c r="G4037" i="4"/>
  <c r="G4028" i="4"/>
  <c r="M4028" i="4" s="1"/>
  <c r="G3959" i="4"/>
  <c r="G3765" i="4"/>
  <c r="G3616" i="4"/>
  <c r="M3616" i="4" s="1"/>
  <c r="G3545" i="4"/>
  <c r="M3545" i="4" s="1"/>
  <c r="G3464" i="4"/>
  <c r="G3433" i="4"/>
  <c r="G3311" i="4"/>
  <c r="G3037" i="4"/>
  <c r="G3001" i="4"/>
  <c r="M3001" i="4" s="1"/>
  <c r="G2823" i="4"/>
  <c r="M2823" i="4" s="1"/>
  <c r="G2740" i="4"/>
  <c r="G3710" i="4"/>
  <c r="M3710" i="4" s="1"/>
  <c r="G3474" i="4"/>
  <c r="M3474" i="4" s="1"/>
  <c r="G3340" i="4"/>
  <c r="G3301" i="4"/>
  <c r="M3301" i="4" s="1"/>
  <c r="G3213" i="4"/>
  <c r="M3213" i="4" s="1"/>
  <c r="G3193" i="4"/>
  <c r="G3073" i="4"/>
  <c r="G3026" i="4"/>
  <c r="G2997" i="4"/>
  <c r="M2997" i="4" s="1"/>
  <c r="G2939" i="4"/>
  <c r="M2939" i="4" s="1"/>
  <c r="G2856" i="4"/>
  <c r="G2831" i="4"/>
  <c r="G2777" i="4"/>
  <c r="M2777" i="4" s="1"/>
  <c r="G2682" i="4"/>
  <c r="G2622" i="4"/>
  <c r="G3998" i="4"/>
  <c r="M3998" i="4" s="1"/>
  <c r="G3756" i="4"/>
  <c r="G3652" i="4"/>
  <c r="G3586" i="4"/>
  <c r="M3586" i="4" s="1"/>
  <c r="G3451" i="4"/>
  <c r="M3451" i="4" s="1"/>
  <c r="G3344" i="4"/>
  <c r="G3317" i="4"/>
  <c r="G3285" i="4"/>
  <c r="G3227" i="4"/>
  <c r="G3194" i="4"/>
  <c r="G3131" i="4"/>
  <c r="G3084" i="4"/>
  <c r="G2982" i="4"/>
  <c r="G2750" i="4"/>
  <c r="G2703" i="4"/>
  <c r="G3888" i="4"/>
  <c r="G3787" i="4"/>
  <c r="M3787" i="4" s="1"/>
  <c r="G3713" i="4"/>
  <c r="M3713" i="4" s="1"/>
  <c r="G3619" i="4"/>
  <c r="M3619" i="4" s="1"/>
  <c r="G3537" i="4"/>
  <c r="G3484" i="4"/>
  <c r="M3484" i="4" s="1"/>
  <c r="G3471" i="4"/>
  <c r="M3471" i="4" s="1"/>
  <c r="G3438" i="4"/>
  <c r="G3386" i="4"/>
  <c r="M3386" i="4" s="1"/>
  <c r="G3346" i="4"/>
  <c r="G3359" i="4"/>
  <c r="G3327" i="4"/>
  <c r="G3306" i="4"/>
  <c r="M3306" i="4" s="1"/>
  <c r="G3239" i="4"/>
  <c r="G3181" i="4"/>
  <c r="G3156" i="4"/>
  <c r="G3121" i="4"/>
  <c r="G3074" i="4"/>
  <c r="G3055" i="4"/>
  <c r="G3040" i="4"/>
  <c r="G3008" i="4"/>
  <c r="G3016" i="4"/>
  <c r="M3016" i="4" s="1"/>
  <c r="G2957" i="4"/>
  <c r="G3114" i="4"/>
  <c r="G2956" i="4"/>
  <c r="G2884" i="4"/>
  <c r="G2860" i="4"/>
  <c r="G2824" i="4"/>
  <c r="M2824" i="4" s="1"/>
  <c r="G2742" i="4"/>
  <c r="G2730" i="4"/>
  <c r="G2540" i="4"/>
  <c r="G2453" i="4"/>
  <c r="G2249" i="4"/>
  <c r="G2166" i="4"/>
  <c r="G2009" i="4"/>
  <c r="G1926" i="4"/>
  <c r="G1702" i="4"/>
  <c r="G1624" i="4"/>
  <c r="G1446" i="4"/>
  <c r="G1380" i="4"/>
  <c r="G1189" i="4"/>
  <c r="G1192" i="4"/>
  <c r="G1184" i="4"/>
  <c r="G1169" i="4"/>
  <c r="G1086" i="4"/>
  <c r="G2660" i="4"/>
  <c r="G2497" i="4"/>
  <c r="G2433" i="4"/>
  <c r="G2241" i="4"/>
  <c r="G2205" i="4"/>
  <c r="G2153" i="4"/>
  <c r="G1941" i="4"/>
  <c r="G1913" i="4"/>
  <c r="G1857" i="4"/>
  <c r="G1748" i="4"/>
  <c r="G1727" i="4"/>
  <c r="G1678" i="4"/>
  <c r="G1631" i="4"/>
  <c r="G1559" i="4"/>
  <c r="G1535" i="4"/>
  <c r="G1445" i="4"/>
  <c r="G1326" i="4"/>
  <c r="G1253" i="4"/>
  <c r="G1109" i="4"/>
  <c r="G2488" i="4"/>
  <c r="G2462" i="4"/>
  <c r="G2419" i="4"/>
  <c r="M2419" i="4" s="1"/>
  <c r="G2306" i="4"/>
  <c r="G2225" i="4"/>
  <c r="G2157" i="4"/>
  <c r="G2073" i="4"/>
  <c r="G1763" i="4"/>
  <c r="G1517" i="4"/>
  <c r="G1408" i="4"/>
  <c r="G2428" i="4"/>
  <c r="G2069" i="4"/>
  <c r="G2918" i="4"/>
  <c r="M2918" i="4" s="1"/>
  <c r="G2869" i="4"/>
  <c r="G2861" i="4"/>
  <c r="G2852" i="4"/>
  <c r="G2796" i="4"/>
  <c r="M2796" i="4" s="1"/>
  <c r="G2455" i="4"/>
  <c r="G2387" i="4"/>
  <c r="G2219" i="4"/>
  <c r="G2148" i="4"/>
  <c r="G1908" i="4"/>
  <c r="G1551" i="4"/>
  <c r="G2588" i="4"/>
  <c r="G2378" i="4"/>
  <c r="G2326" i="4"/>
  <c r="G2300" i="4"/>
  <c r="G2279" i="4"/>
  <c r="G2126" i="4"/>
  <c r="G2068" i="4"/>
  <c r="G2063" i="4"/>
  <c r="G1836" i="4"/>
  <c r="G1793" i="4"/>
  <c r="G1546" i="4"/>
  <c r="G1525" i="4"/>
  <c r="G1455" i="4"/>
  <c r="G1431" i="4"/>
  <c r="G1386" i="4"/>
  <c r="G1268" i="4"/>
  <c r="G2473" i="4"/>
  <c r="G2341" i="4"/>
  <c r="G2264" i="4"/>
  <c r="G2196" i="4"/>
  <c r="G2047" i="4"/>
  <c r="G2005" i="4"/>
  <c r="G1769" i="4"/>
  <c r="G1693" i="4"/>
  <c r="G1623" i="4"/>
  <c r="G2596" i="4"/>
  <c r="G2550" i="4"/>
  <c r="G2519" i="4"/>
  <c r="G2506" i="4"/>
  <c r="G2436" i="4"/>
  <c r="G2439" i="4"/>
  <c r="G2384" i="4"/>
  <c r="G2371" i="4"/>
  <c r="G2324" i="4"/>
  <c r="G2289" i="4"/>
  <c r="G2239" i="4"/>
  <c r="G2229" i="4"/>
  <c r="G2170" i="4"/>
  <c r="G2177" i="4"/>
  <c r="G2135" i="4"/>
  <c r="G2096" i="4"/>
  <c r="G2028" i="4"/>
  <c r="G2031" i="4"/>
  <c r="G1976" i="4"/>
  <c r="G1963" i="4"/>
  <c r="G1916" i="4"/>
  <c r="G1881" i="4"/>
  <c r="G1839" i="4"/>
  <c r="G1821" i="4"/>
  <c r="G1778" i="4"/>
  <c r="G1775" i="4"/>
  <c r="G1692" i="4"/>
  <c r="G1694" i="4"/>
  <c r="G1656" i="4"/>
  <c r="G1622" i="4"/>
  <c r="G1580" i="4"/>
  <c r="G1552" i="4"/>
  <c r="G1513" i="4"/>
  <c r="G1469" i="4"/>
  <c r="G1427" i="4"/>
  <c r="G1433" i="4"/>
  <c r="G1277" i="4"/>
  <c r="G1271" i="4"/>
  <c r="G1164" i="4"/>
  <c r="G1135" i="4"/>
  <c r="G1161" i="4"/>
  <c r="G3187" i="4"/>
  <c r="G3071" i="4"/>
  <c r="G2967" i="4"/>
  <c r="M2967" i="4" s="1"/>
  <c r="G2926" i="4"/>
  <c r="M2926" i="4" s="1"/>
  <c r="G2882" i="4"/>
  <c r="G2853" i="4"/>
  <c r="G2745" i="4"/>
  <c r="G2699" i="4"/>
  <c r="G2654" i="4"/>
  <c r="G2549" i="4"/>
  <c r="G2410" i="4"/>
  <c r="G2288" i="4"/>
  <c r="G2161" i="4"/>
  <c r="G2002" i="4"/>
  <c r="G1896" i="4"/>
  <c r="G1743" i="4"/>
  <c r="G1618" i="4"/>
  <c r="G1468" i="4"/>
  <c r="G1341" i="4"/>
  <c r="G1222" i="4"/>
  <c r="G2584" i="4"/>
  <c r="G2504" i="4"/>
  <c r="G2437" i="4"/>
  <c r="G2359" i="4"/>
  <c r="G2291" i="4"/>
  <c r="G2220" i="4"/>
  <c r="G2168" i="4"/>
  <c r="G2094" i="4"/>
  <c r="G2029" i="4"/>
  <c r="G1951" i="4"/>
  <c r="G1878" i="4"/>
  <c r="G1825" i="4"/>
  <c r="G1770" i="4"/>
  <c r="G1629" i="4"/>
  <c r="G1540" i="4"/>
  <c r="G1497" i="4"/>
  <c r="G1350" i="4"/>
  <c r="G1294" i="4"/>
  <c r="G1247" i="4"/>
  <c r="G1153" i="4"/>
  <c r="G1101" i="4"/>
  <c r="G2679" i="4"/>
  <c r="G2576" i="4"/>
  <c r="G2552" i="4"/>
  <c r="G2474" i="4"/>
  <c r="G2325" i="4"/>
  <c r="G2310" i="4"/>
  <c r="G2295" i="4"/>
  <c r="G2198" i="4"/>
  <c r="G2155" i="4"/>
  <c r="G2044" i="4"/>
  <c r="G2037" i="4"/>
  <c r="G2013" i="4"/>
  <c r="G1905" i="4"/>
  <c r="G1894" i="4"/>
  <c r="G1784" i="4"/>
  <c r="G1761" i="4"/>
  <c r="G1737" i="4"/>
  <c r="G1636" i="4"/>
  <c r="G1605" i="4"/>
  <c r="G1519" i="4"/>
  <c r="G1514" i="4"/>
  <c r="G1470" i="4"/>
  <c r="G2684" i="4"/>
  <c r="G2598" i="4"/>
  <c r="G2558" i="4"/>
  <c r="G2534" i="4"/>
  <c r="G2487" i="4"/>
  <c r="G2466" i="4"/>
  <c r="G2416" i="4"/>
  <c r="M2416" i="4" s="1"/>
  <c r="G2392" i="4"/>
  <c r="G2333" i="4"/>
  <c r="G2309" i="4"/>
  <c r="G2297" i="4"/>
  <c r="G2273" i="4"/>
  <c r="G2214" i="4"/>
  <c r="G2190" i="4"/>
  <c r="G2154" i="4"/>
  <c r="G2130" i="4"/>
  <c r="G2082" i="4"/>
  <c r="G2059" i="4"/>
  <c r="G2008" i="4"/>
  <c r="G1984" i="4"/>
  <c r="G1925" i="4"/>
  <c r="G1901" i="4"/>
  <c r="G1879" i="4"/>
  <c r="G1855" i="4"/>
  <c r="G1822" i="4"/>
  <c r="G1790" i="4"/>
  <c r="G1750" i="4"/>
  <c r="G1718" i="4"/>
  <c r="G1672" i="4"/>
  <c r="G3209" i="4"/>
  <c r="M3209" i="4" s="1"/>
  <c r="G3153" i="4"/>
  <c r="G3060" i="4"/>
  <c r="G2965" i="4"/>
  <c r="M2965" i="4" s="1"/>
  <c r="G2936" i="4"/>
  <c r="M2936" i="4" s="1"/>
  <c r="G2912" i="4"/>
  <c r="M2912" i="4" s="1"/>
  <c r="G2855" i="4"/>
  <c r="G2818" i="4"/>
  <c r="M2818" i="4" s="1"/>
  <c r="G2794" i="4"/>
  <c r="M2794" i="4" s="1"/>
  <c r="G2737" i="4"/>
  <c r="G2592" i="4"/>
  <c r="G2446" i="4"/>
  <c r="G2319" i="4"/>
  <c r="G2169" i="4"/>
  <c r="G2038" i="4"/>
  <c r="G1911" i="4"/>
  <c r="G1777" i="4"/>
  <c r="G1655" i="4"/>
  <c r="G1510" i="4"/>
  <c r="G1349" i="4"/>
  <c r="G1230" i="4"/>
  <c r="G1089" i="4"/>
  <c r="G2685" i="4"/>
  <c r="G2535" i="4"/>
  <c r="G2496" i="4"/>
  <c r="G2381" i="4"/>
  <c r="G2346" i="4"/>
  <c r="G2262" i="4"/>
  <c r="G2189" i="4"/>
  <c r="G2123" i="4"/>
  <c r="G2081" i="4"/>
  <c r="G1973" i="4"/>
  <c r="G1938" i="4"/>
  <c r="G1864" i="4"/>
  <c r="G1841" i="4"/>
  <c r="G1815" i="4"/>
  <c r="G1802" i="4"/>
  <c r="G1699" i="4"/>
  <c r="G1610" i="4"/>
  <c r="G1548" i="4"/>
  <c r="G1556" i="4"/>
  <c r="G1532" i="4"/>
  <c r="G1440" i="4"/>
  <c r="G1393" i="4"/>
  <c r="G1283" i="4"/>
  <c r="G1274" i="4"/>
  <c r="G1195" i="4"/>
  <c r="G1146" i="4"/>
  <c r="G2630" i="4"/>
  <c r="G2616" i="4"/>
  <c r="G2593" i="4"/>
  <c r="G2546" i="4"/>
  <c r="G2435" i="4"/>
  <c r="G2432" i="4"/>
  <c r="G2408" i="4"/>
  <c r="G2285" i="4"/>
  <c r="G2269" i="4"/>
  <c r="G2167" i="4"/>
  <c r="G2183" i="4"/>
  <c r="G2159" i="4"/>
  <c r="G2034" i="4"/>
  <c r="G1980" i="4"/>
  <c r="G1904" i="4"/>
  <c r="G1887" i="4"/>
  <c r="G1863" i="4"/>
  <c r="G1771" i="4"/>
  <c r="G1730" i="4"/>
  <c r="G1620" i="4"/>
  <c r="G1628" i="4"/>
  <c r="G1604" i="4"/>
  <c r="G1512" i="4"/>
  <c r="G1465" i="4"/>
  <c r="G2607" i="4"/>
  <c r="G2559" i="4"/>
  <c r="G2569" i="4"/>
  <c r="G2536" i="4"/>
  <c r="G2490" i="4"/>
  <c r="G2492" i="4"/>
  <c r="G2472" i="4"/>
  <c r="G2389" i="4"/>
  <c r="G2311" i="4"/>
  <c r="G2261" i="4"/>
  <c r="G2232" i="4"/>
  <c r="G2010" i="4"/>
  <c r="G1981" i="4"/>
  <c r="G4215" i="4"/>
  <c r="M4215" i="4" s="1"/>
  <c r="G3874" i="4"/>
  <c r="G3657" i="4"/>
  <c r="G3446" i="4"/>
  <c r="M3446" i="4" s="1"/>
  <c r="G3185" i="4"/>
  <c r="G3088" i="4"/>
  <c r="G2814" i="4"/>
  <c r="M2814" i="4" s="1"/>
  <c r="G2721" i="4"/>
  <c r="G3591" i="4"/>
  <c r="M3591" i="4" s="1"/>
  <c r="G3465" i="4"/>
  <c r="M3465" i="4" s="1"/>
  <c r="G3323" i="4"/>
  <c r="G3199" i="4"/>
  <c r="G3139" i="4"/>
  <c r="G2984" i="4"/>
  <c r="G2821" i="4"/>
  <c r="M2821" i="4" s="1"/>
  <c r="G2785" i="4"/>
  <c r="G2637" i="4"/>
  <c r="G3883" i="4"/>
  <c r="M3883" i="4" s="1"/>
  <c r="G3498" i="4"/>
  <c r="M3498" i="4" s="1"/>
  <c r="G3049" i="4"/>
  <c r="G3992" i="4"/>
  <c r="G3839" i="4"/>
  <c r="G3589" i="4"/>
  <c r="M3589" i="4" s="1"/>
  <c r="G3460" i="4"/>
  <c r="G3428" i="4"/>
  <c r="M3428" i="4" s="1"/>
  <c r="G3304" i="4"/>
  <c r="M3304" i="4" s="1"/>
  <c r="G3022" i="4"/>
  <c r="G2923" i="4"/>
  <c r="M2923" i="4" s="1"/>
  <c r="G2638" i="4"/>
  <c r="G1933" i="4"/>
  <c r="G4203" i="4"/>
  <c r="G4131" i="4"/>
  <c r="G4154" i="4"/>
  <c r="M4154" i="4" s="1"/>
  <c r="G4061" i="4"/>
  <c r="G4011" i="4"/>
  <c r="G3855" i="4"/>
  <c r="M3855" i="4" s="1"/>
  <c r="G3728" i="4"/>
  <c r="M3728" i="4" s="1"/>
  <c r="G3691" i="4"/>
  <c r="M3691" i="4" s="1"/>
  <c r="G3600" i="4"/>
  <c r="M3600" i="4" s="1"/>
  <c r="G3552" i="4"/>
  <c r="G3452" i="4"/>
  <c r="M3452" i="4" s="1"/>
  <c r="G3401" i="4"/>
  <c r="M3401" i="4" s="1"/>
  <c r="G3361" i="4"/>
  <c r="G3176" i="4"/>
  <c r="G3116" i="4"/>
  <c r="G2970" i="4"/>
  <c r="G2894" i="4"/>
  <c r="M2894" i="4" s="1"/>
  <c r="G2652" i="4"/>
  <c r="G3685" i="4"/>
  <c r="M3685" i="4" s="1"/>
  <c r="G3528" i="4"/>
  <c r="G3456" i="4"/>
  <c r="M3456" i="4" s="1"/>
  <c r="G3389" i="4"/>
  <c r="G3357" i="4"/>
  <c r="M3357" i="4" s="1"/>
  <c r="G3308" i="4"/>
  <c r="M3308" i="4" s="1"/>
  <c r="G3188" i="4"/>
  <c r="G3169" i="4"/>
  <c r="G3109" i="4"/>
  <c r="G3093" i="4"/>
  <c r="G2999" i="4"/>
  <c r="M2999" i="4" s="1"/>
  <c r="G2954" i="4"/>
  <c r="G2916" i="4"/>
  <c r="M2916" i="4" s="1"/>
  <c r="G2801" i="4"/>
  <c r="M2801" i="4" s="1"/>
  <c r="G2784" i="4"/>
  <c r="G2664" i="4"/>
  <c r="G3973" i="4"/>
  <c r="M3973" i="4" s="1"/>
  <c r="G3808" i="4"/>
  <c r="M3808" i="4" s="1"/>
  <c r="G3741" i="4"/>
  <c r="M3741" i="4" s="1"/>
  <c r="G3595" i="4"/>
  <c r="M3595" i="4" s="1"/>
  <c r="G3521" i="4"/>
  <c r="M3521" i="4" s="1"/>
  <c r="G3427" i="4"/>
  <c r="M3427" i="4" s="1"/>
  <c r="G3287" i="4"/>
  <c r="G3203" i="4"/>
  <c r="G3144" i="4"/>
  <c r="G2958" i="4"/>
  <c r="G2862" i="4"/>
  <c r="G2850" i="4"/>
  <c r="G2766" i="4"/>
  <c r="G2754" i="4"/>
  <c r="G3802" i="4"/>
  <c r="G3735" i="4"/>
  <c r="M3735" i="4" s="1"/>
  <c r="G3683" i="4"/>
  <c r="M3683" i="4" s="1"/>
  <c r="G3572" i="4"/>
  <c r="M3572" i="4" s="1"/>
  <c r="G3514" i="4"/>
  <c r="M3514" i="4" s="1"/>
  <c r="G3485" i="4"/>
  <c r="G3477" i="4"/>
  <c r="M3477" i="4" s="1"/>
  <c r="G3426" i="4"/>
  <c r="M3426" i="4" s="1"/>
  <c r="G3296" i="4"/>
  <c r="G3275" i="4"/>
  <c r="G3260" i="4"/>
  <c r="M3260" i="4" s="1"/>
  <c r="G3263" i="4"/>
  <c r="G3231" i="4"/>
  <c r="M3231" i="4" s="1"/>
  <c r="G3214" i="4"/>
  <c r="M3214" i="4" s="1"/>
  <c r="G3206" i="4"/>
  <c r="G3180" i="4"/>
  <c r="G3148" i="4"/>
  <c r="G3145" i="4"/>
  <c r="G3096" i="4"/>
  <c r="G3045" i="4"/>
  <c r="G2987" i="4"/>
  <c r="G2995" i="4"/>
  <c r="M2995" i="4" s="1"/>
  <c r="G2961" i="4"/>
  <c r="G3208" i="4"/>
  <c r="M3208" i="4" s="1"/>
  <c r="G3170" i="4"/>
  <c r="G3082" i="4"/>
  <c r="G3068" i="4"/>
  <c r="G3025" i="4"/>
  <c r="G2953" i="4"/>
  <c r="M2953" i="4" s="1"/>
  <c r="G2816" i="4"/>
  <c r="M2816" i="4" s="1"/>
  <c r="G2786" i="4"/>
  <c r="G2759" i="4"/>
  <c r="G2586" i="4"/>
  <c r="G2417" i="4"/>
  <c r="M2417" i="4" s="1"/>
  <c r="G2334" i="4"/>
  <c r="G2107" i="4"/>
  <c r="G2035" i="4"/>
  <c r="G1862" i="4"/>
  <c r="G1785" i="4"/>
  <c r="G1541" i="4"/>
  <c r="G1505" i="4"/>
  <c r="G1344" i="4"/>
  <c r="G1261" i="4"/>
  <c r="G898" i="4"/>
  <c r="G2526" i="4"/>
  <c r="G2409" i="4"/>
  <c r="G2318" i="4"/>
  <c r="G2078" i="4"/>
  <c r="G2007" i="4"/>
  <c r="G1880" i="4"/>
  <c r="G1824" i="4"/>
  <c r="G1800" i="4"/>
  <c r="G1751" i="4"/>
  <c r="G1595" i="4"/>
  <c r="G1571" i="4"/>
  <c r="G1217" i="4"/>
  <c r="G1132" i="4"/>
  <c r="G1115" i="4"/>
  <c r="G2568" i="4"/>
  <c r="G2485" i="4"/>
  <c r="G2438" i="4"/>
  <c r="G2366" i="4"/>
  <c r="G2217" i="4"/>
  <c r="G2054" i="4"/>
  <c r="G1833" i="4"/>
  <c r="G1823" i="4"/>
  <c r="G1667" i="4"/>
  <c r="G1646" i="4"/>
  <c r="G1600" i="4"/>
  <c r="G1558" i="4"/>
  <c r="G1478" i="4"/>
  <c r="G1405" i="4"/>
  <c r="G2601" i="4"/>
  <c r="G2243" i="4"/>
  <c r="G2172" i="4"/>
  <c r="G1959" i="4"/>
  <c r="G3047" i="4"/>
  <c r="G2986" i="4"/>
  <c r="G2934" i="4"/>
  <c r="M2934" i="4" s="1"/>
  <c r="G2833" i="4"/>
  <c r="G2772" i="4"/>
  <c r="G2751" i="4"/>
  <c r="G2728" i="4"/>
  <c r="G2655" i="4"/>
  <c r="G2548" i="4"/>
  <c r="G2316" i="4"/>
  <c r="G2280" i="4"/>
  <c r="G2111" i="4"/>
  <c r="G2040" i="4"/>
  <c r="G1895" i="4"/>
  <c r="G2493" i="4"/>
  <c r="G2452" i="4"/>
  <c r="G2447" i="4"/>
  <c r="G2401" i="4"/>
  <c r="G2257" i="4"/>
  <c r="G2234" i="4"/>
  <c r="G2182" i="4"/>
  <c r="G1970" i="4"/>
  <c r="G1918" i="4"/>
  <c r="G1854" i="4"/>
  <c r="G1792" i="4"/>
  <c r="G1733" i="4"/>
  <c r="G1697" i="4"/>
  <c r="G1647" i="4"/>
  <c r="G1621" i="4"/>
  <c r="G1578" i="4"/>
  <c r="G1522" i="4"/>
  <c r="G1352" i="4"/>
  <c r="G1147" i="4"/>
  <c r="G1112" i="4"/>
  <c r="G1095" i="4"/>
  <c r="G2605" i="4"/>
  <c r="G2581" i="4"/>
  <c r="G2525" i="4"/>
  <c r="G2480" i="4"/>
  <c r="G2351" i="4"/>
  <c r="G2267" i="4"/>
  <c r="G2195" i="4"/>
  <c r="G2088" i="4"/>
  <c r="G1874" i="4"/>
  <c r="G1789" i="4"/>
  <c r="G1719" i="4"/>
  <c r="G1642" i="4"/>
  <c r="G1506" i="4"/>
  <c r="G1424" i="4"/>
  <c r="G1410" i="4"/>
  <c r="G2528" i="4"/>
  <c r="G2464" i="4"/>
  <c r="G2397" i="4"/>
  <c r="G2345" i="4"/>
  <c r="G2271" i="4"/>
  <c r="G2203" i="4"/>
  <c r="G2128" i="4"/>
  <c r="G2049" i="4"/>
  <c r="G1989" i="4"/>
  <c r="G1937" i="4"/>
  <c r="G1870" i="4"/>
  <c r="G1780" i="4"/>
  <c r="G1713" i="4"/>
  <c r="G1653" i="4"/>
  <c r="G1591" i="4"/>
  <c r="G1531" i="4"/>
  <c r="G1466" i="4"/>
  <c r="G1388" i="4"/>
  <c r="G1362" i="4"/>
  <c r="G1241" i="4"/>
  <c r="G1185" i="4"/>
  <c r="G1355" i="4"/>
  <c r="G1309" i="4"/>
  <c r="G1234" i="4"/>
  <c r="G1159" i="4"/>
  <c r="G1085" i="4"/>
  <c r="G821" i="4"/>
  <c r="G1328" i="4"/>
  <c r="G1024" i="4"/>
  <c r="G996" i="4"/>
  <c r="G839" i="4"/>
  <c r="G817" i="4"/>
  <c r="G3179" i="4"/>
  <c r="G3126" i="4"/>
  <c r="G3077" i="4"/>
  <c r="G2943" i="4"/>
  <c r="M2943" i="4" s="1"/>
  <c r="G2863" i="4"/>
  <c r="G2849" i="4"/>
  <c r="G2802" i="4"/>
  <c r="M2802" i="4" s="1"/>
  <c r="G2769" i="4"/>
  <c r="G2744" i="4"/>
  <c r="G2720" i="4"/>
  <c r="G2572" i="4"/>
  <c r="G2456" i="4"/>
  <c r="G2329" i="4"/>
  <c r="G2207" i="4"/>
  <c r="G2048" i="4"/>
  <c r="G1921" i="4"/>
  <c r="G1764" i="4"/>
  <c r="G1652" i="4"/>
  <c r="G1499" i="4"/>
  <c r="G1390" i="4"/>
  <c r="G1233" i="4"/>
  <c r="G1130" i="4"/>
  <c r="G2613" i="4"/>
  <c r="G2529" i="4"/>
  <c r="G2468" i="4"/>
  <c r="G2383" i="4"/>
  <c r="G2314" i="4"/>
  <c r="G2244" i="4"/>
  <c r="G2192" i="4"/>
  <c r="G2132" i="4"/>
  <c r="G2053" i="4"/>
  <c r="G1975" i="4"/>
  <c r="G1906" i="4"/>
  <c r="G1838" i="4"/>
  <c r="G1738" i="4"/>
  <c r="G1714" i="4"/>
  <c r="G1567" i="4"/>
  <c r="G1473" i="4"/>
  <c r="G1437" i="4"/>
  <c r="G1319" i="4"/>
  <c r="G1284" i="4"/>
  <c r="G1174" i="4"/>
  <c r="G2539" i="4"/>
  <c r="G2505" i="4"/>
  <c r="G2491" i="4"/>
  <c r="G2380" i="4"/>
  <c r="G2349" i="4"/>
  <c r="G2270" i="4"/>
  <c r="G2251" i="4"/>
  <c r="G2227" i="4"/>
  <c r="G2127" i="4"/>
  <c r="G2083" i="4"/>
  <c r="G1977" i="4"/>
  <c r="G1985" i="4"/>
  <c r="G1961" i="4"/>
  <c r="G1835" i="4"/>
  <c r="G1808" i="4"/>
  <c r="G1708" i="4"/>
  <c r="G1701" i="4"/>
  <c r="G1677" i="4"/>
  <c r="G1569" i="4"/>
  <c r="G1543" i="4"/>
  <c r="G1459" i="4"/>
  <c r="G1442" i="4"/>
  <c r="G1398" i="4"/>
  <c r="G2573" i="4"/>
  <c r="G2530" i="4"/>
  <c r="G2514" i="4"/>
  <c r="G2470" i="4"/>
  <c r="G2434" i="4"/>
  <c r="G2423" i="4"/>
  <c r="M2423" i="4" s="1"/>
  <c r="G2399" i="4"/>
  <c r="G2354" i="4"/>
  <c r="G2330" i="4"/>
  <c r="G2276" i="4"/>
  <c r="G2252" i="4"/>
  <c r="G2209" i="4"/>
  <c r="G2185" i="4"/>
  <c r="G2134" i="4"/>
  <c r="G2110" i="4"/>
  <c r="G2050" i="4"/>
  <c r="G2026" i="4"/>
  <c r="G2015" i="4"/>
  <c r="G1991" i="4"/>
  <c r="G1946" i="4"/>
  <c r="G1922" i="4"/>
  <c r="G1868" i="4"/>
  <c r="G1844" i="4"/>
  <c r="G1791" i="4"/>
  <c r="G1767" i="4"/>
  <c r="G1722" i="4"/>
  <c r="G1690" i="4"/>
  <c r="G1666" i="4"/>
  <c r="G3129" i="4"/>
  <c r="G2989" i="4"/>
  <c r="M2989" i="4" s="1"/>
  <c r="G2915" i="4"/>
  <c r="M2915" i="4" s="1"/>
  <c r="G2868" i="4"/>
  <c r="G2846" i="4"/>
  <c r="G2797" i="4"/>
  <c r="M2797" i="4" s="1"/>
  <c r="G2767" i="4"/>
  <c r="G2761" i="4"/>
  <c r="G2736" i="4"/>
  <c r="G2707" i="4"/>
  <c r="G2602" i="4"/>
  <c r="G2486" i="4"/>
  <c r="G2337" i="4"/>
  <c r="G2222" i="4"/>
  <c r="G2090" i="4"/>
  <c r="G1929" i="4"/>
  <c r="G1810" i="4"/>
  <c r="G1660" i="4"/>
  <c r="G1533" i="4"/>
  <c r="G1411" i="4"/>
  <c r="G1264" i="4"/>
  <c r="G1138" i="4"/>
  <c r="G2582" i="4"/>
  <c r="G2513" i="4"/>
  <c r="G2440" i="4"/>
  <c r="G2370" i="4"/>
  <c r="G2328" i="4"/>
  <c r="G2213" i="4"/>
  <c r="G2178" i="4"/>
  <c r="G2114" i="4"/>
  <c r="G2032" i="4"/>
  <c r="G1962" i="4"/>
  <c r="G1920" i="4"/>
  <c r="G1885" i="4"/>
  <c r="G1710" i="4"/>
  <c r="G1675" i="4"/>
  <c r="G1632" i="4"/>
  <c r="G1460" i="4"/>
  <c r="G1416" i="4"/>
  <c r="G1367" i="4"/>
  <c r="G1331" i="4"/>
  <c r="G1204" i="4"/>
  <c r="G2603" i="4"/>
  <c r="G2501" i="4"/>
  <c r="G2458" i="4"/>
  <c r="G2418" i="4"/>
  <c r="M2418" i="4" s="1"/>
  <c r="G2364" i="4"/>
  <c r="G2372" i="4"/>
  <c r="G2348" i="4"/>
  <c r="G2256" i="4"/>
  <c r="G2191" i="4"/>
  <c r="G2149" i="4"/>
  <c r="G2098" i="4"/>
  <c r="G2105" i="4"/>
  <c r="G2052" i="4"/>
  <c r="G1955" i="4"/>
  <c r="G1928" i="4"/>
  <c r="G1837" i="4"/>
  <c r="G1818" i="4"/>
  <c r="G1782" i="4"/>
  <c r="G1584" i="4"/>
  <c r="G1561" i="4"/>
  <c r="G1537" i="4"/>
  <c r="G2676" i="4"/>
  <c r="G2580" i="4"/>
  <c r="G2566" i="4"/>
  <c r="G2500" i="4"/>
  <c r="G2469" i="4"/>
  <c r="G2449" i="4"/>
  <c r="G2450" i="4"/>
  <c r="G2414" i="4"/>
  <c r="G2374" i="4"/>
  <c r="G2356" i="4"/>
  <c r="G2343" i="4"/>
  <c r="G2327" i="4"/>
  <c r="G2305" i="4"/>
  <c r="G2260" i="4"/>
  <c r="G2258" i="4"/>
  <c r="G2193" i="4"/>
  <c r="G2164" i="4"/>
  <c r="G2174" i="4"/>
  <c r="G2133" i="4"/>
  <c r="G2113" i="4"/>
  <c r="G2112" i="4"/>
  <c r="G2062" i="4"/>
  <c r="G2041" i="4"/>
  <c r="G2042" i="4"/>
  <c r="G1966" i="4"/>
  <c r="G1935" i="4"/>
  <c r="G1897" i="4"/>
  <c r="G1852" i="4"/>
  <c r="G1811" i="4"/>
  <c r="G1801" i="4"/>
  <c r="G1762" i="4"/>
  <c r="G1715" i="4"/>
  <c r="G1679" i="4"/>
  <c r="G1612" i="4"/>
  <c r="G1633" i="4"/>
  <c r="G1484" i="4"/>
  <c r="G1171" i="4"/>
  <c r="G1198" i="4"/>
  <c r="G1266" i="4"/>
  <c r="G974" i="4"/>
  <c r="G781" i="4"/>
  <c r="G1116" i="4"/>
  <c r="G1057" i="4"/>
  <c r="G1027" i="4"/>
  <c r="G978" i="4"/>
  <c r="G1348" i="4"/>
  <c r="G1286" i="4"/>
  <c r="G934" i="4"/>
  <c r="G772" i="4"/>
  <c r="G1566" i="4"/>
  <c r="G1186" i="4"/>
  <c r="G1351" i="4"/>
  <c r="G1213" i="4"/>
  <c r="G785" i="4"/>
  <c r="G207" i="4"/>
  <c r="G455" i="4"/>
  <c r="G124" i="4"/>
  <c r="G4041" i="4"/>
  <c r="G3843" i="4"/>
  <c r="G3844" i="4"/>
  <c r="G3411" i="4"/>
  <c r="M3411" i="4" s="1"/>
  <c r="G3432" i="4"/>
  <c r="G3278" i="4"/>
  <c r="M3278" i="4" s="1"/>
  <c r="G3155" i="4"/>
  <c r="G2919" i="4"/>
  <c r="M2919" i="4" s="1"/>
  <c r="G2806" i="4"/>
  <c r="M2806" i="4" s="1"/>
  <c r="G3987" i="4"/>
  <c r="G3994" i="4"/>
  <c r="M3994" i="4" s="1"/>
  <c r="G3538" i="4"/>
  <c r="M3538" i="4" s="1"/>
  <c r="G3392" i="4"/>
  <c r="G3250" i="4"/>
  <c r="G3103" i="4"/>
  <c r="G3043" i="4"/>
  <c r="G2888" i="4"/>
  <c r="G2762" i="4"/>
  <c r="G3546" i="4"/>
  <c r="M3546" i="4" s="1"/>
  <c r="G3470" i="4"/>
  <c r="M3470" i="4" s="1"/>
  <c r="G3211" i="4"/>
  <c r="M3211" i="4" s="1"/>
  <c r="G3002" i="4"/>
  <c r="M3002" i="4" s="1"/>
  <c r="G2783" i="4"/>
  <c r="G3336" i="4"/>
  <c r="G2899" i="4"/>
  <c r="M2899" i="4" s="1"/>
  <c r="G2780" i="4"/>
  <c r="G2557" i="4"/>
  <c r="G2296" i="4"/>
  <c r="G2022" i="4"/>
  <c r="G1759" i="4"/>
  <c r="G1476" i="4"/>
  <c r="G1214" i="4"/>
  <c r="G2612" i="4"/>
  <c r="G2424" i="4"/>
  <c r="M2424" i="4" s="1"/>
  <c r="G2124" i="4"/>
  <c r="G4323" i="4"/>
  <c r="G4251" i="4"/>
  <c r="G4258" i="4"/>
  <c r="M4258" i="4" s="1"/>
  <c r="G4179" i="4"/>
  <c r="M4179" i="4" s="1"/>
  <c r="G4184" i="4"/>
  <c r="M4184" i="4" s="1"/>
  <c r="G4155" i="4"/>
  <c r="M4155" i="4" s="1"/>
  <c r="G4171" i="4"/>
  <c r="M4171" i="4" s="1"/>
  <c r="G4107" i="4"/>
  <c r="M4107" i="4" s="1"/>
  <c r="G4110" i="4"/>
  <c r="M4110" i="4" s="1"/>
  <c r="G4083" i="4"/>
  <c r="M4083" i="4" s="1"/>
  <c r="G4059" i="4"/>
  <c r="G4035" i="4"/>
  <c r="G3978" i="4"/>
  <c r="M3978" i="4" s="1"/>
  <c r="G3822" i="4"/>
  <c r="G3718" i="4"/>
  <c r="M3718" i="4" s="1"/>
  <c r="G3639" i="4"/>
  <c r="M3639" i="4" s="1"/>
  <c r="G3578" i="4"/>
  <c r="G3499" i="4"/>
  <c r="M3499" i="4" s="1"/>
  <c r="G3393" i="4"/>
  <c r="M3393" i="4" s="1"/>
  <c r="G3328" i="4"/>
  <c r="G3259" i="4"/>
  <c r="M3259" i="4" s="1"/>
  <c r="G3089" i="4"/>
  <c r="G3006" i="4"/>
  <c r="G2771" i="4"/>
  <c r="G2735" i="4"/>
  <c r="G3581" i="4"/>
  <c r="G3467" i="4"/>
  <c r="M3467" i="4" s="1"/>
  <c r="G3343" i="4"/>
  <c r="G3284" i="4"/>
  <c r="M3284" i="4" s="1"/>
  <c r="G3248" i="4"/>
  <c r="G3205" i="4"/>
  <c r="G3122" i="4"/>
  <c r="G3097" i="4"/>
  <c r="G3035" i="4"/>
  <c r="G2940" i="4"/>
  <c r="M2940" i="4" s="1"/>
  <c r="G2927" i="4"/>
  <c r="M2927" i="4" s="1"/>
  <c r="G2807" i="4"/>
  <c r="M2807" i="4" s="1"/>
  <c r="G2760" i="4"/>
  <c r="G2724" i="4"/>
  <c r="G2681" i="4"/>
  <c r="G3963" i="4"/>
  <c r="G3972" i="4"/>
  <c r="M3972" i="4" s="1"/>
  <c r="G3831" i="4"/>
  <c r="M3831" i="4" s="1"/>
  <c r="G3747" i="4"/>
  <c r="M3747" i="4" s="1"/>
  <c r="G3757" i="4"/>
  <c r="G3704" i="4"/>
  <c r="G3655" i="4"/>
  <c r="G3518" i="4"/>
  <c r="M3518" i="4" s="1"/>
  <c r="G3404" i="4"/>
  <c r="M3404" i="4" s="1"/>
  <c r="G3345" i="4"/>
  <c r="G3261" i="4"/>
  <c r="G3024" i="4"/>
  <c r="G2969" i="4"/>
  <c r="G2928" i="4"/>
  <c r="M2928" i="4" s="1"/>
  <c r="G2873" i="4"/>
  <c r="G2826" i="4"/>
  <c r="M2826" i="4" s="1"/>
  <c r="G2716" i="4"/>
  <c r="G3939" i="4"/>
  <c r="G3915" i="4"/>
  <c r="G3891" i="4"/>
  <c r="G3867" i="4"/>
  <c r="G3819" i="4"/>
  <c r="G3824" i="4"/>
  <c r="G3795" i="4"/>
  <c r="G3771" i="4"/>
  <c r="G3723" i="4"/>
  <c r="M3723" i="4" s="1"/>
  <c r="G3699" i="4"/>
  <c r="G3675" i="4"/>
  <c r="M3675" i="4" s="1"/>
  <c r="G3651" i="4"/>
  <c r="G3661" i="4"/>
  <c r="M3661" i="4" s="1"/>
  <c r="G3627" i="4"/>
  <c r="M3627" i="4" s="1"/>
  <c r="G3603" i="4"/>
  <c r="G3602" i="4"/>
  <c r="M3602" i="4" s="1"/>
  <c r="G3579" i="4"/>
  <c r="G3555" i="4"/>
  <c r="G3573" i="4"/>
  <c r="M3573" i="4" s="1"/>
  <c r="G3531" i="4"/>
  <c r="G3507" i="4"/>
  <c r="M3507" i="4" s="1"/>
  <c r="G3483" i="4"/>
  <c r="M3483" i="4" s="1"/>
  <c r="G3478" i="4"/>
  <c r="M3478" i="4" s="1"/>
  <c r="G3459" i="4"/>
  <c r="G3435" i="4"/>
  <c r="G3448" i="4"/>
  <c r="M3448" i="4" s="1"/>
  <c r="G3391" i="4"/>
  <c r="G3387" i="4"/>
  <c r="M3387" i="4" s="1"/>
  <c r="G3363" i="4"/>
  <c r="G3356" i="4"/>
  <c r="M3356" i="4" s="1"/>
  <c r="G3339" i="4"/>
  <c r="G3341" i="4"/>
  <c r="G3316" i="4"/>
  <c r="G3315" i="4"/>
  <c r="G3337" i="4"/>
  <c r="G3291" i="4"/>
  <c r="G3282" i="4"/>
  <c r="M3282" i="4" s="1"/>
  <c r="G3267" i="4"/>
  <c r="G3245" i="4"/>
  <c r="G3243" i="4"/>
  <c r="G3230" i="4"/>
  <c r="G3219" i="4"/>
  <c r="G3195" i="4"/>
  <c r="G3217" i="4"/>
  <c r="G3178" i="4"/>
  <c r="G3159" i="4"/>
  <c r="G3151" i="4"/>
  <c r="G3135" i="4"/>
  <c r="G3118" i="4"/>
  <c r="G3120" i="4"/>
  <c r="G3112" i="4"/>
  <c r="G3052" i="4"/>
  <c r="G3069" i="4"/>
  <c r="G3017" i="4"/>
  <c r="M3017" i="4" s="1"/>
  <c r="G2978" i="4"/>
  <c r="G3143" i="4"/>
  <c r="G2988" i="4"/>
  <c r="M2988" i="4" s="1"/>
  <c r="G2955" i="4"/>
  <c r="G2964" i="4"/>
  <c r="M2964" i="4" s="1"/>
  <c r="G2929" i="4"/>
  <c r="M2929" i="4" s="1"/>
  <c r="G2904" i="4"/>
  <c r="M2904" i="4" s="1"/>
  <c r="G2835" i="4"/>
  <c r="G2841" i="4"/>
  <c r="G2827" i="4"/>
  <c r="M2827" i="4" s="1"/>
  <c r="G2795" i="4"/>
  <c r="M2795" i="4" s="1"/>
  <c r="G2787" i="4"/>
  <c r="G2803" i="4"/>
  <c r="M2803" i="4" s="1"/>
  <c r="G2698" i="4"/>
  <c r="G2518" i="4"/>
  <c r="G2443" i="4"/>
  <c r="G2368" i="4"/>
  <c r="G2275" i="4"/>
  <c r="G2200" i="4"/>
  <c r="G2117" i="4"/>
  <c r="G1960" i="4"/>
  <c r="G1893" i="4"/>
  <c r="G1831" i="4"/>
  <c r="G1725" i="4"/>
  <c r="G1663" i="4"/>
  <c r="G1603" i="4"/>
  <c r="G1429" i="4"/>
  <c r="G1359" i="4"/>
  <c r="G1291" i="4"/>
  <c r="G1183" i="4"/>
  <c r="G1120" i="4"/>
  <c r="G1015" i="4"/>
  <c r="G2510" i="4"/>
  <c r="G2489" i="4"/>
  <c r="G2415" i="4"/>
  <c r="M2415" i="4" s="1"/>
  <c r="G2223" i="4"/>
  <c r="G2179" i="4"/>
  <c r="G1983" i="4"/>
  <c r="G1939" i="4"/>
  <c r="G1898" i="4"/>
  <c r="G1858" i="4"/>
  <c r="G1657" i="4"/>
  <c r="G1574" i="4"/>
  <c r="G1454" i="4"/>
  <c r="G1229" i="4"/>
  <c r="G2656" i="4"/>
  <c r="G2477" i="4"/>
  <c r="G2457" i="4"/>
  <c r="G2323" i="4"/>
  <c r="G2129" i="4"/>
  <c r="G2070" i="4"/>
  <c r="G1958" i="4"/>
  <c r="G1915" i="4"/>
  <c r="G1869" i="4"/>
  <c r="G1753" i="4"/>
  <c r="G1670" i="4"/>
  <c r="G1630" i="4"/>
  <c r="G1550" i="4"/>
  <c r="G1397" i="4"/>
  <c r="G2665" i="4"/>
  <c r="G2585" i="4"/>
  <c r="G2537" i="4"/>
  <c r="G2367" i="4"/>
  <c r="G2120" i="4"/>
  <c r="G2064" i="4"/>
  <c r="G2006" i="4"/>
  <c r="G1809" i="4"/>
  <c r="G1575" i="4"/>
  <c r="G1456" i="4"/>
  <c r="G1316" i="4"/>
  <c r="G3149" i="4"/>
  <c r="G3099" i="4"/>
  <c r="G3104" i="4"/>
  <c r="G2898" i="4"/>
  <c r="M2898" i="4" s="1"/>
  <c r="G2876" i="4"/>
  <c r="G2764" i="4"/>
  <c r="G2611" i="4"/>
  <c r="G2512" i="4"/>
  <c r="G2448" i="4"/>
  <c r="G2365" i="4"/>
  <c r="G2197" i="4"/>
  <c r="G2119" i="4"/>
  <c r="G2058" i="4"/>
  <c r="G1957" i="4"/>
  <c r="G1826" i="4"/>
  <c r="G1638" i="4"/>
  <c r="G1292" i="4"/>
  <c r="G1117" i="4"/>
  <c r="G2554" i="4"/>
  <c r="G2532" i="4"/>
  <c r="G2402" i="4"/>
  <c r="G2350" i="4"/>
  <c r="G2308" i="4"/>
  <c r="G2158" i="4"/>
  <c r="G2116" i="4"/>
  <c r="G2085" i="4"/>
  <c r="G2060" i="4"/>
  <c r="G2039" i="4"/>
  <c r="G1993" i="4"/>
  <c r="G1843" i="4"/>
  <c r="G1766" i="4"/>
  <c r="G1696" i="4"/>
  <c r="G1673" i="4"/>
  <c r="G1613" i="4"/>
  <c r="G1597" i="4"/>
  <c r="G1527" i="4"/>
  <c r="G1482" i="4"/>
  <c r="G1426" i="4"/>
  <c r="G1372" i="4"/>
  <c r="G1256" i="4"/>
  <c r="G1225" i="4"/>
  <c r="G1202" i="4"/>
  <c r="G1123" i="4"/>
  <c r="G1087" i="4"/>
  <c r="G2594" i="4"/>
  <c r="G2560" i="4"/>
  <c r="G2483" i="4"/>
  <c r="G2335" i="4"/>
  <c r="G2144" i="4"/>
  <c r="G1927" i="4"/>
  <c r="G1943" i="4"/>
  <c r="G1781" i="4"/>
  <c r="G1745" i="4"/>
  <c r="G1669" i="4"/>
  <c r="G1599" i="4"/>
  <c r="G1530" i="4"/>
  <c r="G1520" i="4"/>
  <c r="G1474" i="4"/>
  <c r="G1444" i="4"/>
  <c r="G2687" i="4"/>
  <c r="G2577" i="4"/>
  <c r="G2553" i="4"/>
  <c r="G2538" i="4"/>
  <c r="G2509" i="4"/>
  <c r="G2476" i="4"/>
  <c r="G2463" i="4"/>
  <c r="G2431" i="4"/>
  <c r="G2407" i="4"/>
  <c r="G2395" i="4"/>
  <c r="G2362" i="4"/>
  <c r="G2338" i="4"/>
  <c r="G2320" i="4"/>
  <c r="G2292" i="4"/>
  <c r="G2268" i="4"/>
  <c r="G2253" i="4"/>
  <c r="G2240" i="4"/>
  <c r="G2216" i="4"/>
  <c r="G2201" i="4"/>
  <c r="G2180" i="4"/>
  <c r="G2156" i="4"/>
  <c r="G2118" i="4"/>
  <c r="G2095" i="4"/>
  <c r="G2084" i="4"/>
  <c r="G2055" i="4"/>
  <c r="G2023" i="4"/>
  <c r="G1999" i="4"/>
  <c r="G1987" i="4"/>
  <c r="G1954" i="4"/>
  <c r="G1930" i="4"/>
  <c r="G1912" i="4"/>
  <c r="G1884" i="4"/>
  <c r="G1860" i="4"/>
  <c r="G1845" i="4"/>
  <c r="G1848" i="4"/>
  <c r="G1817" i="4"/>
  <c r="G1799" i="4"/>
  <c r="G1765" i="4"/>
  <c r="G1741" i="4"/>
  <c r="G1726" i="4"/>
  <c r="G1695" i="4"/>
  <c r="G1671" i="4"/>
  <c r="G1654" i="4"/>
  <c r="G1626" i="4"/>
  <c r="G1594" i="4"/>
  <c r="G1576" i="4"/>
  <c r="G1570" i="4"/>
  <c r="G1554" i="4"/>
  <c r="G1493" i="4"/>
  <c r="G1496" i="4"/>
  <c r="G1472" i="4"/>
  <c r="G1457" i="4"/>
  <c r="G1420" i="4"/>
  <c r="G1396" i="4"/>
  <c r="G1360" i="4"/>
  <c r="G1314" i="4"/>
  <c r="G1280" i="4"/>
  <c r="G1238" i="4"/>
  <c r="G1163" i="4"/>
  <c r="G1384" i="4"/>
  <c r="G1332" i="4"/>
  <c r="G801" i="4"/>
  <c r="G1090" i="4"/>
  <c r="G1052" i="4"/>
  <c r="G961" i="4"/>
  <c r="G1297" i="4"/>
  <c r="G1145" i="4"/>
  <c r="G1096" i="4"/>
  <c r="G1044" i="4"/>
  <c r="G916" i="4"/>
  <c r="G876" i="4"/>
  <c r="G804" i="4"/>
  <c r="G3150" i="4"/>
  <c r="G3053" i="4"/>
  <c r="G3000" i="4"/>
  <c r="M3000" i="4" s="1"/>
  <c r="G2950" i="4"/>
  <c r="M2950" i="4" s="1"/>
  <c r="G2920" i="4"/>
  <c r="M2920" i="4" s="1"/>
  <c r="G2887" i="4"/>
  <c r="G2877" i="4"/>
  <c r="G2825" i="4"/>
  <c r="M2825" i="4" s="1"/>
  <c r="G2723" i="4"/>
  <c r="G2669" i="4"/>
  <c r="G2641" i="4"/>
  <c r="G2543" i="4"/>
  <c r="G2481" i="4"/>
  <c r="G2396" i="4"/>
  <c r="G2375" i="4"/>
  <c r="G2242" i="4"/>
  <c r="G2228" i="4"/>
  <c r="G2138" i="4"/>
  <c r="G2089" i="4"/>
  <c r="G1988" i="4"/>
  <c r="G1967" i="4"/>
  <c r="G1834" i="4"/>
  <c r="G1813" i="4"/>
  <c r="G1728" i="4"/>
  <c r="G1674" i="4"/>
  <c r="G1585" i="4"/>
  <c r="G1544" i="4"/>
  <c r="G1463" i="4"/>
  <c r="G1401" i="4"/>
  <c r="G1300" i="4"/>
  <c r="G1282" i="4"/>
  <c r="G1166" i="4"/>
  <c r="G1148" i="4"/>
  <c r="G2667" i="4"/>
  <c r="G2690" i="4"/>
  <c r="G2570" i="4"/>
  <c r="G2479" i="4"/>
  <c r="G2412" i="4"/>
  <c r="G2360" i="4"/>
  <c r="G2293" i="4"/>
  <c r="G2215" i="4"/>
  <c r="G2146" i="4"/>
  <c r="G2086" i="4"/>
  <c r="G2004" i="4"/>
  <c r="G1952" i="4"/>
  <c r="G1892" i="4"/>
  <c r="G1756" i="4"/>
  <c r="G1698" i="4"/>
  <c r="G1640" i="4"/>
  <c r="G1616" i="4"/>
  <c r="G1507" i="4"/>
  <c r="G1413" i="4"/>
  <c r="G1375" i="4"/>
  <c r="G1248" i="4"/>
  <c r="G1103" i="4"/>
  <c r="G2649" i="4"/>
  <c r="G2563" i="4"/>
  <c r="G2522" i="4"/>
  <c r="G2467" i="4"/>
  <c r="G2445" i="4"/>
  <c r="G2421" i="4"/>
  <c r="M2421" i="4" s="1"/>
  <c r="G2385" i="4"/>
  <c r="G2369" i="4"/>
  <c r="G2313" i="4"/>
  <c r="G2294" i="4"/>
  <c r="G2230" i="4"/>
  <c r="G2199" i="4"/>
  <c r="G2176" i="4"/>
  <c r="G2152" i="4"/>
  <c r="G2131" i="4"/>
  <c r="G2075" i="4"/>
  <c r="G2066" i="4"/>
  <c r="G2001" i="4"/>
  <c r="G1948" i="4"/>
  <c r="G1917" i="4"/>
  <c r="G1902" i="4"/>
  <c r="G1890" i="4"/>
  <c r="G1871" i="4"/>
  <c r="G1804" i="4"/>
  <c r="G1794" i="4"/>
  <c r="G1732" i="4"/>
  <c r="G1688" i="4"/>
  <c r="G1641" i="4"/>
  <c r="G1639" i="4"/>
  <c r="G1615" i="4"/>
  <c r="G1581" i="4"/>
  <c r="G1555" i="4"/>
  <c r="G1509" i="4"/>
  <c r="G1483" i="4"/>
  <c r="G2706" i="4"/>
  <c r="G2661" i="4"/>
  <c r="G2635" i="4"/>
  <c r="G2597" i="4"/>
  <c r="G2574" i="4"/>
  <c r="G2564" i="4"/>
  <c r="G2567" i="4"/>
  <c r="G2517" i="4"/>
  <c r="G2484" i="4"/>
  <c r="G2495" i="4"/>
  <c r="G2465" i="4"/>
  <c r="G2441" i="4"/>
  <c r="G2420" i="4"/>
  <c r="M2420" i="4" s="1"/>
  <c r="G2382" i="4"/>
  <c r="G2358" i="4"/>
  <c r="G2353" i="4"/>
  <c r="G2322" i="4"/>
  <c r="G2299" i="4"/>
  <c r="G2266" i="4"/>
  <c r="G2248" i="4"/>
  <c r="G2224" i="4"/>
  <c r="G2231" i="4"/>
  <c r="G2165" i="4"/>
  <c r="G2141" i="4"/>
  <c r="G2162" i="4"/>
  <c r="G2136" i="4"/>
  <c r="G2076" i="4"/>
  <c r="G2072" i="4"/>
  <c r="G2057" i="4"/>
  <c r="G2033" i="4"/>
  <c r="G2012" i="4"/>
  <c r="G1974" i="4"/>
  <c r="G1950" i="4"/>
  <c r="G1945" i="4"/>
  <c r="G1914" i="4"/>
  <c r="G1891" i="4"/>
  <c r="G1866" i="4"/>
  <c r="G1840" i="4"/>
  <c r="G1816" i="4"/>
  <c r="G1788" i="4"/>
  <c r="G1773" i="4"/>
  <c r="G1749" i="4"/>
  <c r="G1752" i="4"/>
  <c r="G1711" i="4"/>
  <c r="G1687" i="4"/>
  <c r="G1676" i="4"/>
  <c r="G3171" i="4"/>
  <c r="G3186" i="4"/>
  <c r="G3147" i="4"/>
  <c r="G3140" i="4"/>
  <c r="G3123" i="4"/>
  <c r="G3075" i="4"/>
  <c r="G3083" i="4"/>
  <c r="G3051" i="4"/>
  <c r="G3027" i="4"/>
  <c r="G3038" i="4"/>
  <c r="G3003" i="4"/>
  <c r="M3003" i="4" s="1"/>
  <c r="G3014" i="4"/>
  <c r="M3014" i="4" s="1"/>
  <c r="G2979" i="4"/>
  <c r="G2948" i="4"/>
  <c r="M2948" i="4" s="1"/>
  <c r="G2931" i="4"/>
  <c r="M2931" i="4" s="1"/>
  <c r="G2937" i="4"/>
  <c r="M2937" i="4" s="1"/>
  <c r="G2907" i="4"/>
  <c r="G2891" i="4"/>
  <c r="G2883" i="4"/>
  <c r="G2859" i="4"/>
  <c r="G2830" i="4"/>
  <c r="M2830" i="4" s="1"/>
  <c r="G2811" i="4"/>
  <c r="M2811" i="4" s="1"/>
  <c r="G2822" i="4"/>
  <c r="M2822" i="4" s="1"/>
  <c r="G2773" i="4"/>
  <c r="M2773" i="4" s="1"/>
  <c r="G2763" i="4"/>
  <c r="G2739" i="4"/>
  <c r="G2715" i="4"/>
  <c r="G2692" i="4"/>
  <c r="G2551" i="4"/>
  <c r="G2521" i="4"/>
  <c r="G2404" i="4"/>
  <c r="G2390" i="4"/>
  <c r="G2278" i="4"/>
  <c r="G2236" i="4"/>
  <c r="G2151" i="4"/>
  <c r="G2109" i="4"/>
  <c r="G1996" i="4"/>
  <c r="G1982" i="4"/>
  <c r="G1859" i="4"/>
  <c r="G1828" i="4"/>
  <c r="G1736" i="4"/>
  <c r="G1691" i="4"/>
  <c r="G1593" i="4"/>
  <c r="G1582" i="4"/>
  <c r="G1471" i="4"/>
  <c r="G1432" i="4"/>
  <c r="G1346" i="4"/>
  <c r="G1313" i="4"/>
  <c r="G1188" i="4"/>
  <c r="G1156" i="4"/>
  <c r="G2712" i="4"/>
  <c r="G2663" i="4"/>
  <c r="G2634" i="4"/>
  <c r="G2533" i="4"/>
  <c r="G2503" i="4"/>
  <c r="G2459" i="4"/>
  <c r="G2406" i="4"/>
  <c r="G2357" i="4"/>
  <c r="G2352" i="4"/>
  <c r="G2272" i="4"/>
  <c r="G2238" i="4"/>
  <c r="G2202" i="4"/>
  <c r="G2160" i="4"/>
  <c r="G2099" i="4"/>
  <c r="G2056" i="4"/>
  <c r="G1998" i="4"/>
  <c r="G1949" i="4"/>
  <c r="G1944" i="4"/>
  <c r="G1805" i="4"/>
  <c r="G1797" i="4"/>
  <c r="G1795" i="4"/>
  <c r="G1735" i="4"/>
  <c r="G1706" i="4"/>
  <c r="G1668" i="4"/>
  <c r="G1644" i="4"/>
  <c r="G1542" i="4"/>
  <c r="G1538" i="4"/>
  <c r="G1536" i="4"/>
  <c r="G1452" i="4"/>
  <c r="G1436" i="4"/>
  <c r="G1403" i="4"/>
  <c r="G1290" i="4"/>
  <c r="G1140" i="4"/>
  <c r="G2646" i="4"/>
  <c r="G2632" i="4"/>
  <c r="G2610" i="4"/>
  <c r="G2589" i="4"/>
  <c r="G2555" i="4"/>
  <c r="G2531" i="4"/>
  <c r="G2507" i="4"/>
  <c r="G2482" i="4"/>
  <c r="G2442" i="4"/>
  <c r="G2388" i="4"/>
  <c r="G2339" i="4"/>
  <c r="G2312" i="4"/>
  <c r="G2287" i="4"/>
  <c r="G2263" i="4"/>
  <c r="G2245" i="4"/>
  <c r="G2194" i="4"/>
  <c r="G2173" i="4"/>
  <c r="G2122" i="4"/>
  <c r="G2077" i="4"/>
  <c r="G2027" i="4"/>
  <c r="G2024" i="4"/>
  <c r="G2000" i="4"/>
  <c r="G1956" i="4"/>
  <c r="G1940" i="4"/>
  <c r="G1877" i="4"/>
  <c r="G1861" i="4"/>
  <c r="G1758" i="4"/>
  <c r="G1740" i="4"/>
  <c r="G1716" i="4"/>
  <c r="G1686" i="4"/>
  <c r="G1680" i="4"/>
  <c r="G1634" i="4"/>
  <c r="G1608" i="4"/>
  <c r="G1508" i="4"/>
  <c r="G1475" i="4"/>
  <c r="G1451" i="4"/>
  <c r="G1441" i="4"/>
  <c r="G1415" i="4"/>
  <c r="G2691" i="4"/>
  <c r="G2643" i="4"/>
  <c r="G2619" i="4"/>
  <c r="G2624" i="4"/>
  <c r="G2595" i="4"/>
  <c r="G2599" i="4"/>
  <c r="G2583" i="4"/>
  <c r="G2571" i="4"/>
  <c r="G2547" i="4"/>
  <c r="G2565" i="4"/>
  <c r="G2542" i="4"/>
  <c r="G2545" i="4"/>
  <c r="G2523" i="4"/>
  <c r="G2516" i="4"/>
  <c r="G2499" i="4"/>
  <c r="G2478" i="4"/>
  <c r="G2494" i="4"/>
  <c r="G2475" i="4"/>
  <c r="G2454" i="4"/>
  <c r="G2429" i="4"/>
  <c r="G2427" i="4"/>
  <c r="G2411" i="4"/>
  <c r="G2394" i="4"/>
  <c r="G2400" i="4"/>
  <c r="G2340" i="4"/>
  <c r="G2315" i="4"/>
  <c r="G2317" i="4"/>
  <c r="G2304" i="4"/>
  <c r="G2237" i="4"/>
  <c r="G2250" i="4"/>
  <c r="G2221" i="4"/>
  <c r="G2208" i="4"/>
  <c r="G2171" i="4"/>
  <c r="G2143" i="4"/>
  <c r="G2125" i="4"/>
  <c r="G2100" i="4"/>
  <c r="G2071" i="4"/>
  <c r="G2046" i="4"/>
  <c r="G2021" i="4"/>
  <c r="G2003" i="4"/>
  <c r="G1986" i="4"/>
  <c r="G1992" i="4"/>
  <c r="G1932" i="4"/>
  <c r="G1907" i="4"/>
  <c r="G1909" i="4"/>
  <c r="G1889" i="4"/>
  <c r="G1829" i="4"/>
  <c r="G1850" i="4"/>
  <c r="G1819" i="4"/>
  <c r="G1783" i="4"/>
  <c r="G1768" i="4"/>
  <c r="G1754" i="4"/>
  <c r="G1723" i="4"/>
  <c r="G1685" i="4"/>
  <c r="G1682" i="4"/>
  <c r="G1645" i="4"/>
  <c r="G1557" i="4"/>
  <c r="G1434" i="4"/>
  <c r="G1334" i="4"/>
  <c r="G1211" i="4"/>
  <c r="G1320" i="4"/>
  <c r="G1114" i="4"/>
  <c r="G1040" i="4"/>
  <c r="G903" i="4"/>
  <c r="G879" i="4"/>
  <c r="G217" i="4"/>
  <c r="G453" i="4"/>
  <c r="G146" i="4"/>
  <c r="G1235" i="4"/>
  <c r="G1065" i="4"/>
  <c r="G981" i="4"/>
  <c r="G773" i="4"/>
  <c r="G499" i="4"/>
  <c r="G209" i="4"/>
  <c r="G187" i="4"/>
  <c r="G86" i="4"/>
  <c r="G63" i="4"/>
  <c r="G530" i="4"/>
  <c r="G433" i="4"/>
  <c r="G141" i="4"/>
  <c r="G1356" i="4"/>
  <c r="G1333" i="4"/>
  <c r="G1207" i="4"/>
  <c r="G370" i="4"/>
  <c r="G1091" i="4"/>
  <c r="G986" i="4"/>
  <c r="G1547" i="4"/>
  <c r="G1477" i="4"/>
  <c r="G1453" i="4"/>
  <c r="G1404" i="4"/>
  <c r="G1285" i="4"/>
  <c r="G1144" i="4"/>
  <c r="G1034" i="4"/>
  <c r="G921" i="4"/>
  <c r="G807" i="4"/>
  <c r="G259" i="4"/>
  <c r="G81" i="4"/>
  <c r="G1178" i="4"/>
  <c r="G1005" i="4"/>
  <c r="G965" i="4"/>
  <c r="G776" i="4"/>
  <c r="G107" i="4"/>
  <c r="G350" i="4"/>
  <c r="G40" i="4"/>
  <c r="G2405" i="4"/>
  <c r="G2379" i="4"/>
  <c r="G2398" i="4"/>
  <c r="G2361" i="4"/>
  <c r="G2332" i="4"/>
  <c r="G2226" i="4"/>
  <c r="G2188" i="4"/>
  <c r="G2175" i="4"/>
  <c r="G2150" i="4"/>
  <c r="G1997" i="4"/>
  <c r="G1971" i="4"/>
  <c r="G1990" i="4"/>
  <c r="G1953" i="4"/>
  <c r="G1931" i="4"/>
  <c r="G1903" i="4"/>
  <c r="G1832" i="4"/>
  <c r="G1807" i="4"/>
  <c r="G1757" i="4"/>
  <c r="G1141" i="4"/>
  <c r="G886" i="4"/>
  <c r="G431" i="4"/>
  <c r="G1281" i="4"/>
  <c r="G979" i="4"/>
  <c r="G796" i="4"/>
  <c r="G727" i="4"/>
  <c r="G753" i="4"/>
  <c r="G541" i="4"/>
  <c r="G719" i="4"/>
  <c r="G926" i="4"/>
  <c r="G745" i="4"/>
  <c r="G408" i="4"/>
  <c r="G388" i="4"/>
  <c r="G394" i="4"/>
  <c r="G1562" i="4"/>
  <c r="G1487" i="4"/>
  <c r="G1428" i="4"/>
  <c r="G1383" i="4"/>
  <c r="G1317" i="4"/>
  <c r="G944" i="4"/>
  <c r="G1191" i="4"/>
  <c r="G1125" i="4"/>
  <c r="G661" i="4"/>
  <c r="G656" i="4"/>
  <c r="G170" i="4"/>
  <c r="G622" i="4"/>
  <c r="G1258" i="4"/>
  <c r="G971" i="4"/>
  <c r="G962" i="4"/>
  <c r="G907" i="4"/>
  <c r="G826" i="4"/>
  <c r="G293" i="4"/>
  <c r="G302" i="4"/>
  <c r="G850" i="4"/>
  <c r="G768" i="4"/>
  <c r="G558" i="4"/>
  <c r="G179" i="4"/>
  <c r="G532" i="4"/>
  <c r="G256" i="4"/>
  <c r="G701" i="4"/>
  <c r="G418" i="4"/>
  <c r="G241" i="4"/>
  <c r="G128" i="4"/>
  <c r="G1339" i="4"/>
  <c r="G1289" i="4"/>
  <c r="G1081" i="4"/>
  <c r="G983" i="4"/>
  <c r="G913" i="4"/>
  <c r="G871" i="4"/>
  <c r="G800" i="4"/>
  <c r="G203" i="4"/>
  <c r="G461" i="4"/>
  <c r="G282" i="4"/>
  <c r="G84" i="4"/>
  <c r="G451" i="4"/>
  <c r="G716" i="4"/>
  <c r="G425" i="4"/>
  <c r="G143" i="4"/>
  <c r="G1651" i="4"/>
  <c r="G1485" i="4"/>
  <c r="G1458" i="4"/>
  <c r="G1423" i="4"/>
  <c r="G1412" i="4"/>
  <c r="G1288" i="4"/>
  <c r="G1162" i="4"/>
  <c r="G1302" i="4"/>
  <c r="G1262" i="4"/>
  <c r="G964" i="4"/>
  <c r="G947" i="4"/>
  <c r="G192" i="4"/>
  <c r="G705" i="4"/>
  <c r="G511" i="4"/>
  <c r="G1232" i="4"/>
  <c r="G1196" i="4"/>
  <c r="G1021" i="4"/>
  <c r="G919" i="4"/>
  <c r="G740" i="4"/>
  <c r="G379" i="4"/>
  <c r="G103" i="4"/>
  <c r="G278" i="4"/>
  <c r="G616" i="4"/>
  <c r="G30" i="4"/>
  <c r="G1311" i="4"/>
  <c r="G1013" i="4"/>
  <c r="G679" i="4"/>
  <c r="G403" i="4"/>
  <c r="G1625" i="4"/>
  <c r="G1549" i="4"/>
  <c r="G1521" i="4"/>
  <c r="G1394" i="4"/>
  <c r="G1272" i="4"/>
  <c r="G924" i="4"/>
  <c r="G905" i="4"/>
  <c r="G580" i="4"/>
  <c r="G280" i="4"/>
  <c r="G172" i="4"/>
  <c r="G606" i="4"/>
  <c r="G422" i="4"/>
  <c r="G1076" i="4"/>
  <c r="G945" i="4"/>
  <c r="G949" i="4"/>
  <c r="G569" i="4"/>
  <c r="G185" i="4"/>
  <c r="G534" i="4"/>
  <c r="G711" i="4"/>
  <c r="G508" i="4"/>
  <c r="G1197" i="4"/>
  <c r="G914" i="4"/>
  <c r="G775" i="4"/>
  <c r="G731" i="4"/>
  <c r="G398" i="4"/>
  <c r="G294" i="4"/>
  <c r="G864" i="4"/>
  <c r="G663" i="4"/>
  <c r="G566" i="4"/>
  <c r="G270" i="4"/>
  <c r="G85" i="4"/>
  <c r="G633" i="4"/>
  <c r="G340" i="4"/>
  <c r="G161" i="4"/>
  <c r="G64" i="4"/>
  <c r="G513" i="4"/>
  <c r="G414" i="4"/>
  <c r="G225" i="4"/>
  <c r="G2376" i="4"/>
  <c r="G2302" i="4"/>
  <c r="G2281" i="4"/>
  <c r="G2163" i="4"/>
  <c r="G2087" i="4"/>
  <c r="G1968" i="4"/>
  <c r="G1924" i="4"/>
  <c r="G1934" i="4"/>
  <c r="G1786" i="4"/>
  <c r="G1598" i="4"/>
  <c r="G1495" i="4"/>
  <c r="G1462" i="4"/>
  <c r="G1376" i="4"/>
  <c r="G895" i="4"/>
  <c r="G822" i="4"/>
  <c r="G299" i="4"/>
  <c r="G760" i="4"/>
  <c r="G344" i="4"/>
  <c r="G242" i="4"/>
  <c r="G1287" i="4"/>
  <c r="G1012" i="4"/>
  <c r="G976" i="4"/>
  <c r="G728" i="4"/>
  <c r="G374" i="4"/>
  <c r="G559" i="4"/>
  <c r="G624" i="4"/>
  <c r="G1038" i="4"/>
  <c r="G813" i="4"/>
  <c r="G763" i="4"/>
  <c r="G251" i="4"/>
  <c r="G1304" i="4"/>
  <c r="G1176" i="4"/>
  <c r="G989" i="4"/>
  <c r="G590" i="4"/>
  <c r="G3" i="4"/>
  <c r="G1449" i="4"/>
  <c r="G1425" i="4"/>
  <c r="G1200" i="4"/>
  <c r="G1295" i="4"/>
  <c r="G1129" i="4"/>
  <c r="G578" i="4"/>
  <c r="G1303" i="4"/>
  <c r="G1168" i="4"/>
  <c r="G912" i="4"/>
  <c r="G385" i="4"/>
  <c r="G853" i="4"/>
  <c r="G458" i="4"/>
  <c r="G328" i="4"/>
  <c r="G1167" i="4"/>
  <c r="G882" i="4"/>
  <c r="G874" i="4"/>
  <c r="G789" i="4"/>
  <c r="G485" i="4"/>
  <c r="G197" i="4"/>
  <c r="G111" i="4"/>
  <c r="G765" i="4"/>
  <c r="G669" i="4"/>
  <c r="G482" i="4"/>
  <c r="G290" i="4"/>
  <c r="G88" i="4"/>
  <c r="G637" i="4"/>
  <c r="G439" i="4"/>
  <c r="G343" i="4"/>
  <c r="G163" i="4"/>
  <c r="G67" i="4"/>
  <c r="G608" i="4"/>
  <c r="G512" i="4"/>
  <c r="G428" i="4"/>
  <c r="G332" i="4"/>
  <c r="G131" i="4"/>
  <c r="G44" i="4"/>
  <c r="G1226" i="4"/>
  <c r="G1054" i="4"/>
  <c r="G1028" i="4"/>
  <c r="G960" i="4"/>
  <c r="G930" i="4"/>
  <c r="G780" i="4"/>
  <c r="G729" i="4"/>
  <c r="G588" i="4"/>
  <c r="G502" i="4"/>
  <c r="G405" i="4"/>
  <c r="G305" i="4"/>
  <c r="G859" i="4"/>
  <c r="G653" i="4"/>
  <c r="G561" i="4"/>
  <c r="G274" i="4"/>
  <c r="G177" i="4"/>
  <c r="G648" i="4"/>
  <c r="G538" i="4"/>
  <c r="G349" i="4"/>
  <c r="G155" i="4"/>
  <c r="G59" i="4"/>
  <c r="G623" i="4"/>
  <c r="G527" i="4"/>
  <c r="G324" i="4"/>
  <c r="G228" i="4"/>
  <c r="G1627" i="4"/>
  <c r="G1590" i="4"/>
  <c r="G1586" i="4"/>
  <c r="G1526" i="4"/>
  <c r="G1498" i="4"/>
  <c r="G1373" i="4"/>
  <c r="G1329" i="4"/>
  <c r="G1254" i="4"/>
  <c r="G1210" i="4"/>
  <c r="G1382" i="4"/>
  <c r="G1342" i="4"/>
  <c r="G1205" i="4"/>
  <c r="G1071" i="4"/>
  <c r="G1020" i="4"/>
  <c r="G1001" i="4"/>
  <c r="G967" i="4"/>
  <c r="G925" i="4"/>
  <c r="G743" i="4"/>
  <c r="G582" i="4"/>
  <c r="G849" i="4"/>
  <c r="G666" i="4"/>
  <c r="G246" i="4"/>
  <c r="G54" i="4"/>
  <c r="G1240" i="4"/>
  <c r="G1126" i="4"/>
  <c r="G1100" i="4"/>
  <c r="G1078" i="4"/>
  <c r="G1049" i="4"/>
  <c r="G870" i="4"/>
  <c r="G836" i="4"/>
  <c r="G779" i="4"/>
  <c r="G741" i="4"/>
  <c r="G600" i="4"/>
  <c r="G395" i="4"/>
  <c r="G372" i="4"/>
  <c r="G297" i="4"/>
  <c r="G564" i="4"/>
  <c r="G287" i="4"/>
  <c r="G76" i="4"/>
  <c r="G153" i="4"/>
  <c r="G53" i="4"/>
  <c r="G613" i="4"/>
  <c r="G320" i="4"/>
  <c r="G1366" i="4"/>
  <c r="G1093" i="4"/>
  <c r="G1039" i="4"/>
  <c r="G994" i="4"/>
  <c r="G997" i="4"/>
  <c r="G680" i="4"/>
  <c r="G497" i="4"/>
  <c r="G463" i="4"/>
  <c r="G644" i="4"/>
  <c r="G444" i="4"/>
  <c r="G717" i="4"/>
  <c r="G224" i="4"/>
  <c r="G1223" i="4"/>
  <c r="G1113" i="4"/>
  <c r="G1068" i="4"/>
  <c r="G940" i="4"/>
  <c r="G881" i="4"/>
  <c r="G840" i="4"/>
  <c r="G734" i="4"/>
  <c r="G689" i="4"/>
  <c r="G597" i="4"/>
  <c r="G392" i="4"/>
  <c r="G384" i="4"/>
  <c r="G215" i="4"/>
  <c r="G769" i="4"/>
  <c r="G478" i="4"/>
  <c r="G87" i="4"/>
  <c r="G440" i="4"/>
  <c r="G260" i="4"/>
  <c r="G709" i="4"/>
  <c r="G426" i="4"/>
  <c r="G132" i="4"/>
  <c r="G1609" i="4"/>
  <c r="G1529" i="4"/>
  <c r="G1494" i="4"/>
  <c r="G1490" i="4"/>
  <c r="G1402" i="4"/>
  <c r="G1306" i="4"/>
  <c r="G1219" i="4"/>
  <c r="G1172" i="4"/>
  <c r="G1378" i="4"/>
  <c r="G1273" i="4"/>
  <c r="G1209" i="4"/>
  <c r="G1060" i="4"/>
  <c r="G955" i="4"/>
  <c r="G892" i="4"/>
  <c r="G889" i="4"/>
  <c r="G782" i="4"/>
  <c r="G487" i="4"/>
  <c r="G199" i="4"/>
  <c r="G667" i="4"/>
  <c r="G277" i="4"/>
  <c r="G447" i="4"/>
  <c r="G169" i="4"/>
  <c r="G516" i="4"/>
  <c r="G139" i="4"/>
  <c r="G1363" i="4"/>
  <c r="G1221" i="4"/>
  <c r="G1187" i="4"/>
  <c r="G1102" i="4"/>
  <c r="G956" i="4"/>
  <c r="G816" i="4"/>
  <c r="G778" i="4"/>
  <c r="G677" i="4"/>
  <c r="G484" i="4"/>
  <c r="G365" i="4"/>
  <c r="G368" i="4"/>
  <c r="G211" i="4"/>
  <c r="G845" i="4"/>
  <c r="G556" i="4"/>
  <c r="G647" i="4"/>
  <c r="G548" i="4"/>
  <c r="G248" i="4"/>
  <c r="G164" i="4"/>
  <c r="G713" i="4"/>
  <c r="G323" i="4"/>
  <c r="G144" i="4"/>
  <c r="G1385" i="4"/>
  <c r="G1296" i="4"/>
  <c r="G1157" i="4"/>
  <c r="G1142" i="4"/>
  <c r="G896" i="4"/>
  <c r="G825" i="4"/>
  <c r="G815" i="4"/>
  <c r="G790" i="4"/>
  <c r="G695" i="4"/>
  <c r="G378" i="4"/>
  <c r="G206" i="4"/>
  <c r="G121" i="4"/>
  <c r="G671" i="4"/>
  <c r="G276" i="4"/>
  <c r="G96" i="4"/>
  <c r="G643" i="4"/>
  <c r="G442" i="4"/>
  <c r="G346" i="4"/>
  <c r="G154" i="4"/>
  <c r="G621" i="4"/>
  <c r="G415" i="4"/>
  <c r="G319" i="4"/>
  <c r="G137" i="4"/>
  <c r="G31" i="4"/>
  <c r="G1335" i="4"/>
  <c r="G1260" i="4"/>
  <c r="G1151" i="4"/>
  <c r="G1097" i="4"/>
  <c r="G1047" i="4"/>
  <c r="G1030" i="4"/>
  <c r="G1009" i="4"/>
  <c r="G951" i="4"/>
  <c r="G952" i="4"/>
  <c r="G920" i="4"/>
  <c r="G911" i="4"/>
  <c r="G834" i="4"/>
  <c r="G838" i="4"/>
  <c r="G809" i="4"/>
  <c r="G777" i="4"/>
  <c r="G691" i="4"/>
  <c r="G694" i="4"/>
  <c r="G596" i="4"/>
  <c r="G488" i="4"/>
  <c r="G407" i="4"/>
  <c r="G301" i="4"/>
  <c r="G112" i="4"/>
  <c r="G851" i="4"/>
  <c r="G770" i="4"/>
  <c r="G655" i="4"/>
  <c r="G573" i="4"/>
  <c r="G283" i="4"/>
  <c r="G175" i="4"/>
  <c r="G190" i="4"/>
  <c r="G650" i="4"/>
  <c r="G551" i="4"/>
  <c r="G360" i="4"/>
  <c r="G252" i="4"/>
  <c r="G262" i="4"/>
  <c r="G166" i="4"/>
  <c r="G720" i="4"/>
  <c r="G626" i="4"/>
  <c r="G529" i="4"/>
  <c r="G427" i="4"/>
  <c r="G317" i="4"/>
  <c r="G221" i="4"/>
  <c r="G50" i="4"/>
  <c r="G390" i="4"/>
  <c r="G888" i="4"/>
  <c r="G880" i="4"/>
  <c r="G835" i="4"/>
  <c r="G810" i="4"/>
  <c r="G159" i="4"/>
  <c r="G715" i="4"/>
  <c r="G700" i="4"/>
  <c r="G625" i="4"/>
  <c r="G424" i="4"/>
  <c r="G2426" i="4"/>
  <c r="G2355" i="4"/>
  <c r="G2331" i="4"/>
  <c r="G2342" i="4"/>
  <c r="G2286" i="4"/>
  <c r="G2211" i="4"/>
  <c r="G2139" i="4"/>
  <c r="G2147" i="4"/>
  <c r="G2115" i="4"/>
  <c r="G2121" i="4"/>
  <c r="G2092" i="4"/>
  <c r="G2043" i="4"/>
  <c r="G2065" i="4"/>
  <c r="G2020" i="4"/>
  <c r="G2018" i="4"/>
  <c r="G1947" i="4"/>
  <c r="G1919" i="4"/>
  <c r="G1882" i="4"/>
  <c r="G1853" i="4"/>
  <c r="G1830" i="4"/>
  <c r="G1806" i="4"/>
  <c r="G1772" i="4"/>
  <c r="G1747" i="4"/>
  <c r="G1721" i="4"/>
  <c r="G1705" i="4"/>
  <c r="G1662" i="4"/>
  <c r="G1649" i="4"/>
  <c r="G1658" i="4"/>
  <c r="G1545" i="4"/>
  <c r="G1357" i="4"/>
  <c r="G1298" i="4"/>
  <c r="G1088" i="4"/>
  <c r="G681" i="4"/>
  <c r="G673" i="4"/>
  <c r="G90" i="4"/>
  <c r="G264" i="4"/>
  <c r="G707" i="4"/>
  <c r="G1389" i="4"/>
  <c r="G1128" i="4"/>
  <c r="G1069" i="4"/>
  <c r="G1032" i="4"/>
  <c r="G936" i="4"/>
  <c r="G500" i="4"/>
  <c r="G854" i="4"/>
  <c r="G466" i="4"/>
  <c r="G156" i="4"/>
  <c r="G2461" i="4"/>
  <c r="G1358" i="4"/>
  <c r="G1201" i="4"/>
  <c r="G1106" i="4"/>
  <c r="G946" i="4"/>
  <c r="G698" i="4"/>
  <c r="G766" i="4"/>
  <c r="G152" i="4"/>
  <c r="G1119" i="4"/>
  <c r="G833" i="4"/>
  <c r="G503" i="4"/>
  <c r="G1568" i="4"/>
  <c r="G1523" i="4"/>
  <c r="G1368" i="4"/>
  <c r="G1263" i="4"/>
  <c r="G1007" i="4"/>
  <c r="G935" i="4"/>
  <c r="G495" i="4"/>
  <c r="G479" i="4"/>
  <c r="G535" i="4"/>
  <c r="G524" i="4"/>
  <c r="G1127" i="4"/>
  <c r="G1002" i="4"/>
  <c r="G982" i="4"/>
  <c r="G589" i="4"/>
  <c r="G313" i="4"/>
  <c r="G476" i="4"/>
  <c r="G83" i="4"/>
  <c r="G351" i="4"/>
  <c r="G604" i="4"/>
  <c r="G232" i="4"/>
  <c r="G220" i="4"/>
  <c r="G543" i="4"/>
  <c r="G1267" i="4"/>
  <c r="G1121" i="4"/>
  <c r="G968" i="4"/>
  <c r="G906" i="4"/>
  <c r="G910" i="4"/>
  <c r="G878" i="4"/>
  <c r="G830" i="4"/>
  <c r="G774" i="4"/>
  <c r="G682" i="4"/>
  <c r="G581" i="4"/>
  <c r="G308" i="4"/>
  <c r="G117" i="4"/>
  <c r="G856" i="4"/>
  <c r="G664" i="4"/>
  <c r="G568" i="4"/>
  <c r="G273" i="4"/>
  <c r="G174" i="4"/>
  <c r="G636" i="4"/>
  <c r="G546" i="4"/>
  <c r="G357" i="4"/>
  <c r="G261" i="4"/>
  <c r="G157" i="4"/>
  <c r="G61" i="4"/>
  <c r="G611" i="4"/>
  <c r="G515" i="4"/>
  <c r="G335" i="4"/>
  <c r="G239" i="4"/>
  <c r="G47" i="4"/>
  <c r="G230" i="4"/>
  <c r="G11" i="4"/>
  <c r="G1374" i="4"/>
  <c r="G1305" i="4"/>
  <c r="G1237" i="4"/>
  <c r="G1150" i="4"/>
  <c r="G1077" i="4"/>
  <c r="G1041" i="4"/>
  <c r="G1022" i="4"/>
  <c r="G969" i="4"/>
  <c r="G894" i="4"/>
  <c r="G883" i="4"/>
  <c r="G812" i="4"/>
  <c r="G794" i="4"/>
  <c r="G687" i="4"/>
  <c r="G591" i="4"/>
  <c r="G373" i="4"/>
  <c r="G204" i="4"/>
  <c r="G114" i="4"/>
  <c r="G761" i="4"/>
  <c r="G560" i="4"/>
  <c r="G464" i="4"/>
  <c r="G284" i="4"/>
  <c r="G188" i="4"/>
  <c r="G628" i="4"/>
  <c r="G553" i="4"/>
  <c r="G362" i="4"/>
  <c r="G266" i="4"/>
  <c r="G74" i="4"/>
  <c r="G721" i="4"/>
  <c r="G526" i="4"/>
  <c r="G430" i="4"/>
  <c r="G231" i="4"/>
  <c r="G129" i="4"/>
  <c r="G133" i="4"/>
  <c r="G1619" i="4"/>
  <c r="G1607" i="4"/>
  <c r="G1502" i="4"/>
  <c r="G1461" i="4"/>
  <c r="G1435" i="4"/>
  <c r="G1417" i="4"/>
  <c r="G1370" i="4"/>
  <c r="G1307" i="4"/>
  <c r="G1212" i="4"/>
  <c r="G1170" i="4"/>
  <c r="G1075" i="4"/>
  <c r="G993" i="4"/>
  <c r="G918" i="4"/>
  <c r="G814" i="4"/>
  <c r="G312" i="4"/>
  <c r="G120" i="4"/>
  <c r="G554" i="4"/>
  <c r="G352" i="4"/>
  <c r="G238" i="4"/>
  <c r="G34" i="4"/>
  <c r="G1377" i="4"/>
  <c r="G1276" i="4"/>
  <c r="G988" i="4"/>
  <c r="G977" i="4"/>
  <c r="G696" i="4"/>
  <c r="G506" i="4"/>
  <c r="G375" i="4"/>
  <c r="G212" i="4"/>
  <c r="G866" i="4"/>
  <c r="G659" i="4"/>
  <c r="G468" i="4"/>
  <c r="G481" i="4"/>
  <c r="G441" i="4"/>
  <c r="G341" i="4"/>
  <c r="G57" i="4"/>
  <c r="G706" i="4"/>
  <c r="G619" i="4"/>
  <c r="G134" i="4"/>
  <c r="G1322" i="4"/>
  <c r="G1206" i="4"/>
  <c r="G1122" i="4"/>
  <c r="G1053" i="4"/>
  <c r="G1017" i="4"/>
  <c r="G1023" i="4"/>
  <c r="G980" i="4"/>
  <c r="G985" i="4"/>
  <c r="G929" i="4"/>
  <c r="G818" i="4"/>
  <c r="G733" i="4"/>
  <c r="G389" i="4"/>
  <c r="G311" i="4"/>
  <c r="G216" i="4"/>
  <c r="G460" i="4"/>
  <c r="G630" i="4"/>
  <c r="G449" i="4"/>
  <c r="G148" i="4"/>
  <c r="G614" i="4"/>
  <c r="G321" i="4"/>
  <c r="G142" i="4"/>
  <c r="G542" i="4"/>
  <c r="G2101" i="4"/>
  <c r="G873" i="4"/>
  <c r="G1353" i="4"/>
  <c r="G1165" i="4"/>
  <c r="G1084" i="4"/>
  <c r="G1045" i="4"/>
  <c r="G995" i="4"/>
  <c r="G901" i="4"/>
  <c r="G806" i="4"/>
  <c r="G786" i="4"/>
  <c r="G744" i="4"/>
  <c r="G601" i="4"/>
  <c r="G505" i="4"/>
  <c r="G364" i="4"/>
  <c r="G292" i="4"/>
  <c r="G847" i="4"/>
  <c r="G575" i="4"/>
  <c r="G180" i="4"/>
  <c r="G537" i="4"/>
  <c r="G250" i="4"/>
  <c r="G58" i="4"/>
  <c r="G525" i="4"/>
  <c r="G223" i="4"/>
  <c r="G39" i="4"/>
  <c r="G1648" i="4"/>
  <c r="G1589" i="4"/>
  <c r="G1583" i="4"/>
  <c r="G1553" i="4"/>
  <c r="G1516" i="4"/>
  <c r="G1511" i="4"/>
  <c r="G1406" i="4"/>
  <c r="G1257" i="4"/>
  <c r="G1182" i="4"/>
  <c r="G1154" i="4"/>
  <c r="G938" i="4"/>
  <c r="G885" i="4"/>
  <c r="G811" i="4"/>
  <c r="G593" i="4"/>
  <c r="G306" i="4"/>
  <c r="G758" i="4"/>
  <c r="G272" i="4"/>
  <c r="G645" i="4"/>
  <c r="G244" i="4"/>
  <c r="G605" i="4"/>
  <c r="G240" i="4"/>
  <c r="G79" i="4"/>
  <c r="G1048" i="4"/>
  <c r="G1029" i="4"/>
  <c r="G1010" i="4"/>
  <c r="G990" i="4"/>
  <c r="G927" i="4"/>
  <c r="G909" i="4"/>
  <c r="G884" i="4"/>
  <c r="G735" i="4"/>
  <c r="G592" i="4"/>
  <c r="G586" i="4"/>
  <c r="G393" i="4"/>
  <c r="G106" i="4"/>
  <c r="G750" i="4"/>
  <c r="G557" i="4"/>
  <c r="G286" i="4"/>
  <c r="G184" i="4"/>
  <c r="G257" i="4"/>
  <c r="G68" i="4"/>
  <c r="G617" i="4"/>
  <c r="G510" i="4"/>
  <c r="G35" i="4"/>
  <c r="G1070" i="4"/>
  <c r="G1073" i="4"/>
  <c r="G1006" i="4"/>
  <c r="G948" i="4"/>
  <c r="G899" i="4"/>
  <c r="G587" i="4"/>
  <c r="G396" i="4"/>
  <c r="G108" i="4"/>
  <c r="G846" i="4"/>
  <c r="G574" i="4"/>
  <c r="G279" i="4"/>
  <c r="G183" i="4"/>
  <c r="G93" i="4"/>
  <c r="G642" i="4"/>
  <c r="G452" i="4"/>
  <c r="G356" i="4"/>
  <c r="G62" i="4"/>
  <c r="G618" i="4"/>
  <c r="G522" i="4"/>
  <c r="G326" i="4"/>
  <c r="G234" i="4"/>
  <c r="G42" i="4"/>
  <c r="G872" i="4"/>
  <c r="G1387" i="4"/>
  <c r="G1301" i="4"/>
  <c r="G1216" i="4"/>
  <c r="G1173" i="4"/>
  <c r="G1110" i="4"/>
  <c r="G1098" i="4"/>
  <c r="G992" i="4"/>
  <c r="G972" i="4"/>
  <c r="G897" i="4"/>
  <c r="G832" i="4"/>
  <c r="G783" i="4"/>
  <c r="G784" i="4"/>
  <c r="G736" i="4"/>
  <c r="G738" i="4"/>
  <c r="G678" i="4"/>
  <c r="G489" i="4"/>
  <c r="G491" i="4"/>
  <c r="G399" i="4"/>
  <c r="G307" i="4"/>
  <c r="G314" i="4"/>
  <c r="G214" i="4"/>
  <c r="G105" i="4"/>
  <c r="G852" i="4"/>
  <c r="G748" i="4"/>
  <c r="G567" i="4"/>
  <c r="G570" i="4"/>
  <c r="G472" i="4"/>
  <c r="G268" i="4"/>
  <c r="G186" i="4"/>
  <c r="G98" i="4"/>
  <c r="G635" i="4"/>
  <c r="G549" i="4"/>
  <c r="G450" i="4"/>
  <c r="G353" i="4"/>
  <c r="G255" i="4"/>
  <c r="G162" i="4"/>
  <c r="G149" i="4"/>
  <c r="G65" i="4"/>
  <c r="G52" i="4"/>
  <c r="G714" i="4"/>
  <c r="G607" i="4"/>
  <c r="G518" i="4"/>
  <c r="G520" i="4"/>
  <c r="G419" i="4"/>
  <c r="G331" i="4"/>
  <c r="G318" i="4"/>
  <c r="G222" i="4"/>
  <c r="G145" i="4"/>
  <c r="G5" i="4"/>
  <c r="G109" i="4"/>
  <c r="G798" i="4"/>
  <c r="G12" i="4"/>
  <c r="G975" i="4"/>
  <c r="G970" i="4"/>
  <c r="G690" i="4"/>
  <c r="G1190" i="4"/>
  <c r="G2403" i="4"/>
  <c r="G2283" i="4"/>
  <c r="G2259" i="4"/>
  <c r="G2282" i="4"/>
  <c r="G2235" i="4"/>
  <c r="G2246" i="4"/>
  <c r="G2187" i="4"/>
  <c r="G2206" i="4"/>
  <c r="G2074" i="4"/>
  <c r="G2019" i="4"/>
  <c r="G1995" i="4"/>
  <c r="G1923" i="4"/>
  <c r="G1883" i="4"/>
  <c r="G1875" i="4"/>
  <c r="G1873" i="4"/>
  <c r="G1851" i="4"/>
  <c r="G1856" i="4"/>
  <c r="G1827" i="4"/>
  <c r="G1847" i="4"/>
  <c r="G1779" i="4"/>
  <c r="G1796" i="4"/>
  <c r="G1755" i="4"/>
  <c r="G1760" i="4"/>
  <c r="G1744" i="4"/>
  <c r="G1731" i="4"/>
  <c r="G1746" i="4"/>
  <c r="G1729" i="4"/>
  <c r="G1707" i="4"/>
  <c r="G1683" i="4"/>
  <c r="G1684" i="4"/>
  <c r="G1661" i="4"/>
  <c r="G1659" i="4"/>
  <c r="G1664" i="4"/>
  <c r="G1643" i="4"/>
  <c r="G1611" i="4"/>
  <c r="G1617" i="4"/>
  <c r="G1650" i="4"/>
  <c r="G1573" i="4"/>
  <c r="G1524" i="4"/>
  <c r="G1488" i="4"/>
  <c r="G1430" i="4"/>
  <c r="G1308" i="4"/>
  <c r="G1249" i="4"/>
  <c r="G1158" i="4"/>
  <c r="G1046" i="4"/>
  <c r="G954" i="4"/>
  <c r="G792" i="4"/>
  <c r="G119" i="4"/>
  <c r="G465" i="4"/>
  <c r="G540" i="4"/>
  <c r="G253" i="4"/>
  <c r="G41" i="4"/>
  <c r="G1236" i="4"/>
  <c r="G1105" i="4"/>
  <c r="G1058" i="4"/>
  <c r="G595" i="4"/>
  <c r="G196" i="4"/>
  <c r="G477" i="4"/>
  <c r="G70" i="4"/>
  <c r="G136" i="4"/>
  <c r="G865" i="4"/>
  <c r="G1082" i="4"/>
  <c r="G1008" i="4"/>
  <c r="G805" i="4"/>
  <c r="G409" i="4"/>
  <c r="G122" i="4"/>
  <c r="G178" i="4"/>
  <c r="G445" i="4"/>
  <c r="G420" i="4"/>
  <c r="G36" i="4"/>
  <c r="G1259" i="4"/>
  <c r="G1063" i="4"/>
  <c r="G973" i="4"/>
  <c r="G908" i="4"/>
  <c r="G808" i="4"/>
  <c r="G697" i="4"/>
  <c r="G371" i="4"/>
  <c r="G193" i="4"/>
  <c r="G416" i="4"/>
  <c r="G2321" i="4"/>
  <c r="G1592" i="4"/>
  <c r="G1315" i="4"/>
  <c r="G1218" i="4"/>
  <c r="G1137" i="4"/>
  <c r="G1066" i="4"/>
  <c r="G746" i="4"/>
  <c r="G755" i="4"/>
  <c r="G194" i="4"/>
  <c r="G354" i="4"/>
  <c r="G704" i="4"/>
  <c r="G1340" i="4"/>
  <c r="G1180" i="4"/>
  <c r="G1018" i="4"/>
  <c r="G999" i="4"/>
  <c r="G941" i="4"/>
  <c r="G827" i="4"/>
  <c r="G737" i="4"/>
  <c r="G493" i="4"/>
  <c r="G201" i="4"/>
  <c r="G662" i="4"/>
  <c r="G629" i="4"/>
  <c r="G254" i="4"/>
  <c r="G327" i="4"/>
  <c r="G130" i="4"/>
  <c r="G860" i="4"/>
  <c r="G1381" i="4"/>
  <c r="G1244" i="4"/>
  <c r="G1134" i="4"/>
  <c r="G831" i="4"/>
  <c r="G802" i="4"/>
  <c r="G726" i="4"/>
  <c r="G585" i="4"/>
  <c r="G400" i="4"/>
  <c r="G380" i="4"/>
  <c r="G208" i="4"/>
  <c r="G115" i="4"/>
  <c r="G857" i="4"/>
  <c r="G751" i="4"/>
  <c r="G665" i="4"/>
  <c r="G571" i="4"/>
  <c r="G475" i="4"/>
  <c r="G462" i="4"/>
  <c r="G176" i="4"/>
  <c r="G80" i="4"/>
  <c r="G94" i="4"/>
  <c r="G536" i="4"/>
  <c r="G456" i="4"/>
  <c r="G436" i="4"/>
  <c r="G361" i="4"/>
  <c r="G265" i="4"/>
  <c r="G160" i="4"/>
  <c r="G73" i="4"/>
  <c r="G718" i="4"/>
  <c r="G609" i="4"/>
  <c r="G509" i="4"/>
  <c r="G413" i="4"/>
  <c r="G322" i="4"/>
  <c r="G237" i="4"/>
  <c r="G126" i="4"/>
  <c r="G33" i="4"/>
  <c r="G1910" i="4"/>
  <c r="G1193" i="4"/>
  <c r="G1094" i="4"/>
  <c r="G1067" i="4"/>
  <c r="G1042" i="4"/>
  <c r="G1016" i="4"/>
  <c r="G957" i="4"/>
  <c r="G943" i="4"/>
  <c r="G923" i="4"/>
  <c r="G917" i="4"/>
  <c r="G868" i="4"/>
  <c r="G837" i="4"/>
  <c r="G799" i="4"/>
  <c r="G793" i="4"/>
  <c r="G685" i="4"/>
  <c r="G598" i="4"/>
  <c r="G402" i="4"/>
  <c r="G376" i="4"/>
  <c r="G303" i="4"/>
  <c r="G200" i="4"/>
  <c r="G100" i="4"/>
  <c r="G844" i="4"/>
  <c r="G762" i="4"/>
  <c r="G670" i="4"/>
  <c r="G563" i="4"/>
  <c r="G467" i="4"/>
  <c r="G269" i="4"/>
  <c r="G191" i="4"/>
  <c r="G97" i="4"/>
  <c r="G638" i="4"/>
  <c r="G544" i="4"/>
  <c r="G448" i="4"/>
  <c r="G355" i="4"/>
  <c r="G249" i="4"/>
  <c r="G150" i="4"/>
  <c r="G56" i="4"/>
  <c r="G702" i="4"/>
  <c r="G610" i="4"/>
  <c r="G620" i="4"/>
  <c r="G517" i="4"/>
  <c r="G421" i="4"/>
  <c r="G329" i="4"/>
  <c r="G227" i="4"/>
  <c r="G140" i="4"/>
  <c r="G38" i="4"/>
  <c r="G110" i="4"/>
  <c r="G1596" i="4"/>
  <c r="G1587" i="4"/>
  <c r="G1588" i="4"/>
  <c r="G1560" i="4"/>
  <c r="G1515" i="4"/>
  <c r="G1534" i="4"/>
  <c r="G1503" i="4"/>
  <c r="G1479" i="4"/>
  <c r="G1399" i="4"/>
  <c r="G1391" i="4"/>
  <c r="G1337" i="4"/>
  <c r="G1269" i="4"/>
  <c r="G1228" i="4"/>
  <c r="G1199" i="4"/>
  <c r="G1136" i="4"/>
  <c r="G1369" i="4"/>
  <c r="G1243" i="4"/>
  <c r="G1215" i="4"/>
  <c r="G1014" i="4"/>
  <c r="G958" i="4"/>
  <c r="G869" i="4"/>
  <c r="G841" i="4"/>
  <c r="G686" i="4"/>
  <c r="G492" i="4"/>
  <c r="G501" i="4"/>
  <c r="G382" i="4"/>
  <c r="G210" i="4"/>
  <c r="G572" i="4"/>
  <c r="G275" i="4"/>
  <c r="G182" i="4"/>
  <c r="G634" i="4"/>
  <c r="G454" i="4"/>
  <c r="G722" i="4"/>
  <c r="G514" i="4"/>
  <c r="G423" i="4"/>
  <c r="G325" i="4"/>
  <c r="G32" i="4"/>
  <c r="G2104" i="4"/>
  <c r="G1265" i="4"/>
  <c r="G1250" i="4"/>
  <c r="G1099" i="4"/>
  <c r="G1061" i="4"/>
  <c r="G1074" i="4"/>
  <c r="G1055" i="4"/>
  <c r="G1033" i="4"/>
  <c r="G875" i="4"/>
  <c r="G887" i="4"/>
  <c r="G797" i="4"/>
  <c r="G787" i="4"/>
  <c r="G742" i="4"/>
  <c r="G693" i="4"/>
  <c r="G486" i="4"/>
  <c r="G397" i="4"/>
  <c r="G304" i="4"/>
  <c r="G118" i="4"/>
  <c r="G767" i="4"/>
  <c r="G672" i="4"/>
  <c r="G576" i="4"/>
  <c r="G89" i="4"/>
  <c r="G631" i="4"/>
  <c r="G552" i="4"/>
  <c r="G345" i="4"/>
  <c r="G245" i="4"/>
  <c r="G151" i="4"/>
  <c r="G55" i="4"/>
  <c r="G429" i="4"/>
  <c r="G333" i="4"/>
  <c r="G235" i="4"/>
  <c r="G29" i="4"/>
  <c r="G13" i="4"/>
  <c r="G1345" i="4"/>
  <c r="G1312" i="4"/>
  <c r="G1064" i="4"/>
  <c r="G1043" i="4"/>
  <c r="G991" i="4"/>
  <c r="G966" i="4"/>
  <c r="G823" i="4"/>
  <c r="G739" i="4"/>
  <c r="G692" i="4"/>
  <c r="G594" i="4"/>
  <c r="G498" i="4"/>
  <c r="G406" i="4"/>
  <c r="G300" i="4"/>
  <c r="G198" i="4"/>
  <c r="G855" i="4"/>
  <c r="G754" i="4"/>
  <c r="G480" i="4"/>
  <c r="G289" i="4"/>
  <c r="G78" i="4"/>
  <c r="G533" i="4"/>
  <c r="G358" i="4"/>
  <c r="G168" i="4"/>
  <c r="G72" i="4"/>
  <c r="G703" i="4"/>
  <c r="G523" i="4"/>
  <c r="G434" i="4"/>
  <c r="G338" i="4"/>
  <c r="G138" i="4"/>
  <c r="G218" i="4"/>
  <c r="G756" i="4"/>
  <c r="G1252" i="4"/>
  <c r="G1194" i="4"/>
  <c r="G1083" i="4"/>
  <c r="G1092" i="4"/>
  <c r="G1062" i="4"/>
  <c r="G1051" i="4"/>
  <c r="G1031" i="4"/>
  <c r="G950" i="4"/>
  <c r="G928" i="4"/>
  <c r="G820" i="4"/>
  <c r="G795" i="4"/>
  <c r="G803" i="4"/>
  <c r="G724" i="4"/>
  <c r="G676" i="4"/>
  <c r="G583" i="4"/>
  <c r="G496" i="4"/>
  <c r="G410" i="4"/>
  <c r="G369" i="4"/>
  <c r="G295" i="4"/>
  <c r="G205" i="4"/>
  <c r="G101" i="4"/>
  <c r="G654" i="4"/>
  <c r="G668" i="4"/>
  <c r="G469" i="4"/>
  <c r="G281" i="4"/>
  <c r="G92" i="4"/>
  <c r="G640" i="4"/>
  <c r="G443" i="4"/>
  <c r="G342" i="4"/>
  <c r="G167" i="4"/>
  <c r="G69" i="4"/>
  <c r="G612" i="4"/>
  <c r="G519" i="4"/>
  <c r="G336" i="4"/>
  <c r="G316" i="4"/>
  <c r="G48" i="4"/>
  <c r="G28" i="4"/>
  <c r="G1899" i="4"/>
  <c r="G863" i="4"/>
  <c r="G1635" i="4"/>
  <c r="G1565" i="4"/>
  <c r="G1563" i="4"/>
  <c r="G1539" i="4"/>
  <c r="G1500" i="4"/>
  <c r="G1492" i="4"/>
  <c r="G1491" i="4"/>
  <c r="G1467" i="4"/>
  <c r="G1443" i="4"/>
  <c r="G1464" i="4"/>
  <c r="G1419" i="4"/>
  <c r="G1438" i="4"/>
  <c r="G1407" i="4"/>
  <c r="G1395" i="4"/>
  <c r="G1365" i="4"/>
  <c r="G1324" i="4"/>
  <c r="G1279" i="4"/>
  <c r="G1246" i="4"/>
  <c r="G1181" i="4"/>
  <c r="G1133" i="4"/>
  <c r="G1361" i="4"/>
  <c r="G1343" i="4"/>
  <c r="G1231" i="4"/>
  <c r="G1143" i="4"/>
  <c r="G1037" i="4"/>
  <c r="G1019" i="4"/>
  <c r="G963" i="4"/>
  <c r="G984" i="4"/>
  <c r="G932" i="4"/>
  <c r="G902" i="4"/>
  <c r="G824" i="4"/>
  <c r="G730" i="4"/>
  <c r="G683" i="4"/>
  <c r="G401" i="4"/>
  <c r="G367" i="4"/>
  <c r="G102" i="4"/>
  <c r="G848" i="4"/>
  <c r="G562" i="4"/>
  <c r="G470" i="4"/>
  <c r="G189" i="4"/>
  <c r="G639" i="4"/>
  <c r="G457" i="4"/>
  <c r="G347" i="4"/>
  <c r="G71" i="4"/>
  <c r="G712" i="4"/>
  <c r="G417" i="4"/>
  <c r="G334" i="4"/>
  <c r="G45" i="4"/>
  <c r="G37" i="4"/>
  <c r="G1392" i="4"/>
  <c r="G1347" i="4"/>
  <c r="G1325" i="4"/>
  <c r="G1224" i="4"/>
  <c r="G1149" i="4"/>
  <c r="G1152" i="4"/>
  <c r="G1079" i="4"/>
  <c r="G942" i="4"/>
  <c r="G959" i="4"/>
  <c r="G922" i="4"/>
  <c r="G904" i="4"/>
  <c r="G890" i="4"/>
  <c r="G842" i="4"/>
  <c r="G829" i="4"/>
  <c r="G788" i="4"/>
  <c r="G725" i="4"/>
  <c r="G688" i="4"/>
  <c r="G490" i="4"/>
  <c r="G381" i="4"/>
  <c r="G310" i="4"/>
  <c r="G296" i="4"/>
  <c r="G861" i="4"/>
  <c r="G674" i="4"/>
  <c r="G652" i="4"/>
  <c r="G471" i="4"/>
  <c r="G173" i="4"/>
  <c r="G641" i="4"/>
  <c r="G547" i="4"/>
  <c r="G545" i="4"/>
  <c r="G258" i="4"/>
  <c r="G158" i="4"/>
  <c r="G66" i="4"/>
  <c r="G710" i="4"/>
  <c r="G521" i="4"/>
  <c r="G330" i="4"/>
  <c r="G233" i="4"/>
  <c r="G236" i="4"/>
  <c r="G2080" i="4"/>
  <c r="G2079" i="4"/>
  <c r="G2103" i="4"/>
  <c r="G391" i="4"/>
  <c r="G1803" i="4"/>
  <c r="G1814" i="4"/>
  <c r="G1379" i="4"/>
  <c r="G1293" i="4"/>
  <c r="G1270" i="4"/>
  <c r="G1160" i="4"/>
  <c r="G1108" i="4"/>
  <c r="G1036" i="4"/>
  <c r="G1003" i="4"/>
  <c r="G1000" i="4"/>
  <c r="G931" i="4"/>
  <c r="G893" i="4"/>
  <c r="G877" i="4"/>
  <c r="G819" i="4"/>
  <c r="G828" i="4"/>
  <c r="G771" i="4"/>
  <c r="G791" i="4"/>
  <c r="G723" i="4"/>
  <c r="G732" i="4"/>
  <c r="G675" i="4"/>
  <c r="G684" i="4"/>
  <c r="G599" i="4"/>
  <c r="G504" i="4"/>
  <c r="G377" i="4"/>
  <c r="G309" i="4"/>
  <c r="G202" i="4"/>
  <c r="G104" i="4"/>
  <c r="G752" i="4"/>
  <c r="G764" i="4"/>
  <c r="G657" i="4"/>
  <c r="G565" i="4"/>
  <c r="G473" i="4"/>
  <c r="G285" i="4"/>
  <c r="G171" i="4"/>
  <c r="G181" i="4"/>
  <c r="G95" i="4"/>
  <c r="G646" i="4"/>
  <c r="G539" i="4"/>
  <c r="G438" i="4"/>
  <c r="G359" i="4"/>
  <c r="G263" i="4"/>
  <c r="G147" i="4"/>
  <c r="G165" i="4"/>
  <c r="G51" i="4"/>
  <c r="G60" i="4"/>
  <c r="G699" i="4"/>
  <c r="G708" i="4"/>
  <c r="G603" i="4"/>
  <c r="G615" i="4"/>
  <c r="G507" i="4"/>
  <c r="G528" i="4"/>
  <c r="G432" i="4"/>
  <c r="G412" i="4"/>
  <c r="G315" i="4"/>
  <c r="G337" i="4"/>
  <c r="G135" i="4"/>
  <c r="G125" i="4"/>
  <c r="G46" i="4"/>
  <c r="G759" i="4"/>
  <c r="G77" i="4"/>
  <c r="G2451" i="4"/>
  <c r="G2460" i="4"/>
  <c r="G386" i="4"/>
  <c r="G749" i="4"/>
  <c r="G2" i="4"/>
  <c r="G4" i="4"/>
  <c r="G1371" i="4"/>
  <c r="G1323" i="4"/>
  <c r="G1330" i="4"/>
  <c r="G1299" i="4"/>
  <c r="G1278" i="4"/>
  <c r="G1275" i="4"/>
  <c r="G1251" i="4"/>
  <c r="G1242" i="4"/>
  <c r="G1227" i="4"/>
  <c r="G1203" i="4"/>
  <c r="G1155" i="4"/>
  <c r="G1131" i="4"/>
  <c r="G1107" i="4"/>
  <c r="G1118" i="4"/>
  <c r="G1072" i="4"/>
  <c r="G1080" i="4"/>
  <c r="G1059" i="4"/>
  <c r="G1035" i="4"/>
  <c r="G1056" i="4"/>
  <c r="G1026" i="4"/>
  <c r="G1011" i="4"/>
  <c r="G1025" i="4"/>
  <c r="G998" i="4"/>
  <c r="G987" i="4"/>
  <c r="G939" i="4"/>
  <c r="G953" i="4"/>
  <c r="G933" i="4"/>
  <c r="G915" i="4"/>
  <c r="G937" i="4"/>
  <c r="G900" i="4"/>
  <c r="G891" i="4"/>
  <c r="G602" i="4"/>
  <c r="G584" i="4"/>
  <c r="G579" i="4"/>
  <c r="G494" i="4"/>
  <c r="G483" i="4"/>
  <c r="G404" i="4"/>
  <c r="G383" i="4"/>
  <c r="G363" i="4"/>
  <c r="G366" i="4"/>
  <c r="G298" i="4"/>
  <c r="G291" i="4"/>
  <c r="G213" i="4"/>
  <c r="G113" i="4"/>
  <c r="G99" i="4"/>
  <c r="G116" i="4"/>
  <c r="G858" i="4"/>
  <c r="G757" i="4"/>
  <c r="G660" i="4"/>
  <c r="G651" i="4"/>
  <c r="G658" i="4"/>
  <c r="G577" i="4"/>
  <c r="G555" i="4"/>
  <c r="O555" i="4" s="1"/>
  <c r="G459" i="4"/>
  <c r="G474" i="4"/>
  <c r="G288" i="4"/>
  <c r="G267" i="4"/>
  <c r="G271" i="4"/>
  <c r="G91" i="4"/>
  <c r="G632" i="4"/>
  <c r="G627" i="4"/>
  <c r="G649" i="4"/>
  <c r="G531" i="4"/>
  <c r="G550" i="4"/>
  <c r="G446" i="4"/>
  <c r="G437" i="4"/>
  <c r="G435" i="4"/>
  <c r="G339" i="4"/>
  <c r="G348" i="4"/>
  <c r="G247" i="4"/>
  <c r="G243" i="4"/>
  <c r="G411" i="4"/>
  <c r="G226" i="4"/>
  <c r="G127" i="4"/>
  <c r="G43" i="4"/>
  <c r="G27" i="4"/>
  <c r="G49" i="4"/>
  <c r="G2307" i="4"/>
  <c r="G75" i="4"/>
  <c r="G82" i="4"/>
  <c r="G747" i="4"/>
  <c r="G229" i="4"/>
  <c r="G2091" i="4"/>
  <c r="G2102" i="4"/>
  <c r="G123" i="4"/>
  <c r="G219" i="4"/>
  <c r="G867" i="4"/>
  <c r="G843" i="4"/>
  <c r="G862" i="4"/>
  <c r="G1179" i="4"/>
  <c r="G387" i="4"/>
  <c r="G195" i="4"/>
  <c r="G2067" i="4"/>
  <c r="O749" i="4" l="1"/>
  <c r="O562" i="4"/>
  <c r="O390" i="4"/>
  <c r="O548" i="4"/>
  <c r="O1490" i="4"/>
  <c r="O566" i="4"/>
  <c r="O1281" i="4"/>
  <c r="M2715" i="4"/>
  <c r="O2715" i="4"/>
  <c r="O3316" i="4"/>
  <c r="M3316" i="4"/>
  <c r="O3579" i="4"/>
  <c r="M3579" i="4"/>
  <c r="M3939" i="4"/>
  <c r="O3939" i="4"/>
  <c r="O3581" i="4"/>
  <c r="M3581" i="4"/>
  <c r="M3822" i="4"/>
  <c r="O3822" i="4"/>
  <c r="O531" i="4"/>
  <c r="O347" i="4"/>
  <c r="O1491" i="4"/>
  <c r="O336" i="4"/>
  <c r="O533" i="4"/>
  <c r="O406" i="4"/>
  <c r="O345" i="4"/>
  <c r="O576" i="4"/>
  <c r="O742" i="4"/>
  <c r="O571" i="4"/>
  <c r="O549" i="4"/>
  <c r="O396" i="4"/>
  <c r="O389" i="4"/>
  <c r="O341" i="4"/>
  <c r="O1276" i="4"/>
  <c r="O560" i="4"/>
  <c r="O1254" i="4"/>
  <c r="O534" i="4"/>
  <c r="O558" i="4"/>
  <c r="O1282" i="4"/>
  <c r="O1472" i="4"/>
  <c r="O1474" i="4"/>
  <c r="M2764" i="4"/>
  <c r="O2764" i="4"/>
  <c r="M2787" i="4"/>
  <c r="O2787" i="4"/>
  <c r="M2955" i="4"/>
  <c r="O2955" i="4"/>
  <c r="O3219" i="4"/>
  <c r="M3219" i="4"/>
  <c r="O3267" i="4"/>
  <c r="M3267" i="4"/>
  <c r="O3315" i="4"/>
  <c r="M3315" i="4"/>
  <c r="O3555" i="4"/>
  <c r="M3555" i="4"/>
  <c r="M3699" i="4"/>
  <c r="O3699" i="4"/>
  <c r="M3824" i="4"/>
  <c r="O3824" i="4"/>
  <c r="M3915" i="4"/>
  <c r="O3915" i="4"/>
  <c r="O3261" i="4"/>
  <c r="M3261" i="4"/>
  <c r="M3655" i="4"/>
  <c r="O3655" i="4"/>
  <c r="M2724" i="4"/>
  <c r="O2724" i="4"/>
  <c r="O3205" i="4"/>
  <c r="M3205" i="4"/>
  <c r="M3006" i="4"/>
  <c r="O3006" i="4"/>
  <c r="M4059" i="4"/>
  <c r="O4059" i="4"/>
  <c r="M2780" i="4"/>
  <c r="O2780" i="4"/>
  <c r="M2762" i="4"/>
  <c r="O2762" i="4"/>
  <c r="O3250" i="4"/>
  <c r="M3250" i="4"/>
  <c r="M3987" i="4"/>
  <c r="O3987" i="4"/>
  <c r="M3843" i="4"/>
  <c r="O3843" i="4"/>
  <c r="M2772" i="4"/>
  <c r="O2772" i="4"/>
  <c r="M2987" i="4"/>
  <c r="O2987" i="4"/>
  <c r="O3296" i="4"/>
  <c r="M3296" i="4"/>
  <c r="M3802" i="4"/>
  <c r="O3802" i="4"/>
  <c r="O3287" i="4"/>
  <c r="M3287" i="4"/>
  <c r="M2784" i="4"/>
  <c r="O2784" i="4"/>
  <c r="O3361" i="4"/>
  <c r="M3361" i="4"/>
  <c r="M4011" i="4"/>
  <c r="O4011" i="4"/>
  <c r="M4203" i="4"/>
  <c r="O4203" i="4"/>
  <c r="M3022" i="4"/>
  <c r="O3022" i="4"/>
  <c r="O3323" i="4"/>
  <c r="M3323" i="4"/>
  <c r="M3657" i="4"/>
  <c r="O3657" i="4"/>
  <c r="O1277" i="4"/>
  <c r="M2956" i="4"/>
  <c r="O2956" i="4"/>
  <c r="M3008" i="4"/>
  <c r="O3008" i="4"/>
  <c r="O3537" i="4"/>
  <c r="M3537" i="4"/>
  <c r="M3888" i="4"/>
  <c r="O3888" i="4"/>
  <c r="O3285" i="4"/>
  <c r="M3285" i="4"/>
  <c r="O3340" i="4"/>
  <c r="M3340" i="4"/>
  <c r="O3433" i="4"/>
  <c r="M3433" i="4"/>
  <c r="M3765" i="4"/>
  <c r="O3765" i="4"/>
  <c r="O3286" i="4"/>
  <c r="M3286" i="4"/>
  <c r="O3200" i="4"/>
  <c r="M3200" i="4"/>
  <c r="O3290" i="4"/>
  <c r="M3290" i="4"/>
  <c r="O3434" i="4"/>
  <c r="M3434" i="4"/>
  <c r="O3228" i="4"/>
  <c r="M3228" i="4"/>
  <c r="M3825" i="4"/>
  <c r="O3825" i="4"/>
  <c r="O4327" i="4"/>
  <c r="M4327" i="4"/>
  <c r="O3458" i="4"/>
  <c r="M3458" i="4"/>
  <c r="O3558" i="4"/>
  <c r="M3558" i="4"/>
  <c r="M3792" i="4"/>
  <c r="O3792" i="4"/>
  <c r="O3247" i="4"/>
  <c r="M3247" i="4"/>
  <c r="M3608" i="4"/>
  <c r="O3608" i="4"/>
  <c r="O3413" i="4"/>
  <c r="M3413" i="4"/>
  <c r="M3849" i="4"/>
  <c r="O3849" i="4"/>
  <c r="O3220" i="4"/>
  <c r="M3220" i="4"/>
  <c r="M4133" i="4"/>
  <c r="O4133" i="4"/>
  <c r="O4344" i="4"/>
  <c r="M4344" i="4"/>
  <c r="M2791" i="4"/>
  <c r="O2791" i="4"/>
  <c r="M2717" i="4"/>
  <c r="O2717" i="4"/>
  <c r="M3653" i="4"/>
  <c r="O3653" i="4"/>
  <c r="M4132" i="4"/>
  <c r="O4132" i="4"/>
  <c r="O4332" i="4"/>
  <c r="M4332" i="4"/>
  <c r="O4371" i="4"/>
  <c r="M4371" i="4"/>
  <c r="O3605" i="4"/>
  <c r="M3605" i="4"/>
  <c r="M4062" i="4"/>
  <c r="O4062" i="4"/>
  <c r="O3604" i="4"/>
  <c r="M3604" i="4"/>
  <c r="M3827" i="4"/>
  <c r="O3827" i="4"/>
  <c r="M3705" i="4"/>
  <c r="O3705" i="4"/>
  <c r="O4368" i="4"/>
  <c r="M4368" i="4"/>
  <c r="O3202" i="4"/>
  <c r="M3202" i="4"/>
  <c r="M3750" i="4"/>
  <c r="O3750" i="4"/>
  <c r="M2790" i="4"/>
  <c r="O2790" i="4"/>
  <c r="M4008" i="4"/>
  <c r="O4008" i="4"/>
  <c r="M2722" i="4"/>
  <c r="O2722" i="4"/>
  <c r="O3224" i="4"/>
  <c r="M3224" i="4"/>
  <c r="O3273" i="4"/>
  <c r="M3273" i="4"/>
  <c r="M3836" i="4"/>
  <c r="O3836" i="4"/>
  <c r="M4022" i="4"/>
  <c r="O4022" i="4"/>
  <c r="M2714" i="4"/>
  <c r="O2714" i="4"/>
  <c r="M2972" i="4"/>
  <c r="O2972" i="4"/>
  <c r="O3238" i="4"/>
  <c r="M3238" i="4"/>
  <c r="O3331" i="4"/>
  <c r="M3331" i="4"/>
  <c r="M3781" i="4"/>
  <c r="O3781" i="4"/>
  <c r="M4225" i="4"/>
  <c r="O4225" i="4"/>
  <c r="M3656" i="4"/>
  <c r="O3656" i="4"/>
  <c r="M3983" i="4"/>
  <c r="O3983" i="4"/>
  <c r="M3812" i="4"/>
  <c r="O3812" i="4"/>
  <c r="M4015" i="4"/>
  <c r="O4015" i="4"/>
  <c r="M3749" i="4"/>
  <c r="O3749" i="4"/>
  <c r="O3325" i="4"/>
  <c r="M3325" i="4"/>
  <c r="O3536" i="4"/>
  <c r="M3536" i="4"/>
  <c r="O3262" i="4"/>
  <c r="M3262" i="4"/>
  <c r="O3309" i="4"/>
  <c r="M3309" i="4"/>
  <c r="M4135" i="4"/>
  <c r="O4135" i="4"/>
  <c r="M2911" i="4"/>
  <c r="O2911" i="4"/>
  <c r="O3580" i="4"/>
  <c r="M3580" i="4"/>
  <c r="M3984" i="4"/>
  <c r="O3984" i="4"/>
  <c r="M3833" i="4"/>
  <c r="O3833" i="4"/>
  <c r="M3918" i="4"/>
  <c r="O3918" i="4"/>
  <c r="O3559" i="4"/>
  <c r="M3559" i="4"/>
  <c r="M2727" i="4"/>
  <c r="O2727" i="4"/>
  <c r="M4006" i="4"/>
  <c r="O4006" i="4"/>
  <c r="O3201" i="4"/>
  <c r="M3201" i="4"/>
  <c r="O3462" i="4"/>
  <c r="M3462" i="4"/>
  <c r="O4396" i="4"/>
  <c r="M4396" i="4"/>
  <c r="M3816" i="4"/>
  <c r="O3816" i="4"/>
  <c r="O4320" i="4"/>
  <c r="M4320" i="4"/>
  <c r="M3914" i="4"/>
  <c r="O3914" i="4"/>
  <c r="O4325" i="4"/>
  <c r="M4325" i="4"/>
  <c r="O3342" i="4"/>
  <c r="M3342" i="4"/>
  <c r="M3942" i="4"/>
  <c r="O3942" i="4"/>
  <c r="M3965" i="4"/>
  <c r="O3965" i="4"/>
  <c r="O3321" i="4"/>
  <c r="M3321" i="4"/>
  <c r="M3837" i="4"/>
  <c r="O3837" i="4"/>
  <c r="M3986" i="4"/>
  <c r="O3986" i="4"/>
  <c r="O3557" i="4"/>
  <c r="M3557" i="4"/>
  <c r="O3412" i="4"/>
  <c r="M3412" i="4"/>
  <c r="M3905" i="4"/>
  <c r="O3905" i="4"/>
  <c r="O4330" i="4"/>
  <c r="M4330" i="4"/>
  <c r="M3900" i="4"/>
  <c r="O3900" i="4"/>
  <c r="M3848" i="4"/>
  <c r="O3848" i="4"/>
  <c r="M4205" i="4"/>
  <c r="O4205" i="4"/>
  <c r="M3820" i="4"/>
  <c r="O3820" i="4"/>
  <c r="O4875" i="4"/>
  <c r="M4875" i="4"/>
  <c r="M5067" i="4"/>
  <c r="O5067" i="4"/>
  <c r="O3436" i="4"/>
  <c r="M3436" i="4"/>
  <c r="M3869" i="4"/>
  <c r="O3869" i="4"/>
  <c r="M4204" i="4"/>
  <c r="O4204" i="4"/>
  <c r="M3650" i="4"/>
  <c r="O3650" i="4"/>
  <c r="M5086" i="4"/>
  <c r="O5086" i="4"/>
  <c r="M3803" i="4"/>
  <c r="O3803" i="4"/>
  <c r="O4372" i="4"/>
  <c r="M4372" i="4"/>
  <c r="M3985" i="4"/>
  <c r="O3985" i="4"/>
  <c r="O4357" i="4"/>
  <c r="M4357" i="4"/>
  <c r="O5645" i="4"/>
  <c r="M5645" i="4"/>
  <c r="M3773" i="4"/>
  <c r="O3773" i="4"/>
  <c r="M4208" i="4"/>
  <c r="O4208" i="4"/>
  <c r="O4324" i="4"/>
  <c r="M4324" i="4"/>
  <c r="M4010" i="4"/>
  <c r="O4010" i="4"/>
  <c r="O4331" i="4"/>
  <c r="M4331" i="4"/>
  <c r="O3437" i="4"/>
  <c r="M3437" i="4"/>
  <c r="M3801" i="4"/>
  <c r="O3801" i="4"/>
  <c r="O4423" i="4"/>
  <c r="M4423" i="4"/>
  <c r="O6123" i="4"/>
  <c r="M6123" i="4"/>
  <c r="M3796" i="4"/>
  <c r="O3796" i="4"/>
  <c r="M4040" i="4"/>
  <c r="O4040" i="4"/>
  <c r="O4397" i="4"/>
  <c r="M4397" i="4"/>
  <c r="M3797" i="4"/>
  <c r="O3797" i="4"/>
  <c r="M3727" i="4"/>
  <c r="O3727" i="4"/>
  <c r="O4447" i="4"/>
  <c r="M4447" i="4"/>
  <c r="O4367" i="4"/>
  <c r="M4367" i="4"/>
  <c r="M3766" i="4"/>
  <c r="O3766" i="4"/>
  <c r="M4252" i="4"/>
  <c r="O4252" i="4"/>
  <c r="M4128" i="4"/>
  <c r="O4128" i="4"/>
  <c r="M3916" i="4"/>
  <c r="O3916" i="4"/>
  <c r="M3990" i="4"/>
  <c r="O3990" i="4"/>
  <c r="M3919" i="4"/>
  <c r="O3919" i="4"/>
  <c r="O4370" i="4"/>
  <c r="M4370" i="4"/>
  <c r="O5552" i="4"/>
  <c r="M5552" i="4"/>
  <c r="M3898" i="4"/>
  <c r="O3898" i="4"/>
  <c r="M3894" i="4"/>
  <c r="O3894" i="4"/>
  <c r="O4394" i="4"/>
  <c r="M4394" i="4"/>
  <c r="M3695" i="4"/>
  <c r="O3695" i="4"/>
  <c r="M3911" i="4"/>
  <c r="O3911" i="4"/>
  <c r="O5644" i="4"/>
  <c r="M5644" i="4"/>
  <c r="O4356" i="4"/>
  <c r="M4356" i="4"/>
  <c r="M3755" i="4"/>
  <c r="O3755" i="4"/>
  <c r="O5261" i="4"/>
  <c r="M5261" i="4"/>
  <c r="O8673" i="4"/>
  <c r="M3936" i="4"/>
  <c r="O3936" i="4"/>
  <c r="O4880" i="4"/>
  <c r="M4880" i="4"/>
  <c r="O4321" i="4"/>
  <c r="M4321" i="4"/>
  <c r="O4393" i="4"/>
  <c r="M4393" i="4"/>
  <c r="O4373" i="4"/>
  <c r="M4373" i="4"/>
  <c r="O5746" i="4"/>
  <c r="M5746" i="4"/>
  <c r="O5646" i="4"/>
  <c r="M5646" i="4"/>
  <c r="O6234" i="4"/>
  <c r="M6234" i="4"/>
  <c r="O5743" i="4"/>
  <c r="M5743" i="4"/>
  <c r="O6037" i="4"/>
  <c r="M6037" i="4"/>
  <c r="M4030" i="4"/>
  <c r="O4030" i="4"/>
  <c r="M3895" i="4"/>
  <c r="O3895" i="4"/>
  <c r="M3968" i="4"/>
  <c r="O3968" i="4"/>
  <c r="O6047" i="4"/>
  <c r="M6047" i="4"/>
  <c r="O5762" i="4"/>
  <c r="M5762" i="4"/>
  <c r="M6529" i="4"/>
  <c r="O6529" i="4"/>
  <c r="O5260" i="4"/>
  <c r="M5260" i="4"/>
  <c r="O4999" i="4"/>
  <c r="M4999" i="4"/>
  <c r="O5955" i="4"/>
  <c r="M5955" i="4"/>
  <c r="O6147" i="4"/>
  <c r="M6147" i="4"/>
  <c r="M6531" i="4"/>
  <c r="O6531" i="4"/>
  <c r="O6035" i="4"/>
  <c r="M6035" i="4"/>
  <c r="O6164" i="4"/>
  <c r="M6164" i="4"/>
  <c r="M6723" i="4"/>
  <c r="O6723" i="4"/>
  <c r="O8672" i="4"/>
  <c r="O5265" i="4"/>
  <c r="M5265" i="4"/>
  <c r="O6231" i="4"/>
  <c r="M6231" i="4"/>
  <c r="O6238" i="4"/>
  <c r="M6238" i="4"/>
  <c r="O5648" i="4"/>
  <c r="M5648" i="4"/>
  <c r="M6429" i="4"/>
  <c r="O6429" i="4"/>
  <c r="M6432" i="4"/>
  <c r="O6432" i="4"/>
  <c r="O6133" i="4"/>
  <c r="M6133" i="4"/>
  <c r="O7224" i="4"/>
  <c r="M7224" i="4"/>
  <c r="M5097" i="4"/>
  <c r="O5097" i="4"/>
  <c r="O5263" i="4"/>
  <c r="M5263" i="4"/>
  <c r="O5939" i="4"/>
  <c r="M5939" i="4"/>
  <c r="M6539" i="4"/>
  <c r="O6539" i="4"/>
  <c r="O5936" i="4"/>
  <c r="M5936" i="4"/>
  <c r="O6057" i="4"/>
  <c r="M6057" i="4"/>
  <c r="O7198" i="4"/>
  <c r="M7198" i="4"/>
  <c r="O6250" i="4"/>
  <c r="M6250" i="4"/>
  <c r="O7208" i="4"/>
  <c r="M7208" i="4"/>
  <c r="O7223" i="4"/>
  <c r="M7223" i="4"/>
  <c r="O5962" i="4"/>
  <c r="M5962" i="4"/>
  <c r="O6248" i="4"/>
  <c r="M6248" i="4"/>
  <c r="O6059" i="4"/>
  <c r="M6059" i="4"/>
  <c r="O5567" i="4"/>
  <c r="M5567" i="4"/>
  <c r="O6249" i="4"/>
  <c r="M6249" i="4"/>
  <c r="O6050" i="4"/>
  <c r="M6050" i="4"/>
  <c r="O6032" i="4"/>
  <c r="M6032" i="4"/>
  <c r="O6226" i="4"/>
  <c r="M6226" i="4"/>
  <c r="O6263" i="4"/>
  <c r="M6263" i="4"/>
  <c r="O4943" i="4"/>
  <c r="M4943" i="4"/>
  <c r="O6154" i="4"/>
  <c r="M6154" i="4"/>
  <c r="O5505" i="4"/>
  <c r="M5505" i="4"/>
  <c r="O6150" i="4"/>
  <c r="M6150" i="4"/>
  <c r="O7219" i="4"/>
  <c r="M7219" i="4"/>
  <c r="M6430" i="4"/>
  <c r="O6430" i="4"/>
  <c r="M5095" i="4"/>
  <c r="O5095" i="4"/>
  <c r="M6532" i="4"/>
  <c r="O6532" i="4"/>
  <c r="O7220" i="4"/>
  <c r="M7220" i="4"/>
  <c r="O6148" i="4"/>
  <c r="M6148" i="4"/>
  <c r="O6038" i="4"/>
  <c r="M6038" i="4"/>
  <c r="O6246" i="4"/>
  <c r="M6246" i="4"/>
  <c r="O6153" i="4"/>
  <c r="M6153" i="4"/>
  <c r="O5940" i="4"/>
  <c r="M5940" i="4"/>
  <c r="O6061" i="4"/>
  <c r="M6061" i="4"/>
  <c r="O6155" i="4"/>
  <c r="M6155" i="4"/>
  <c r="O6069" i="4"/>
  <c r="M6069" i="4"/>
  <c r="M6343" i="4"/>
  <c r="O6343" i="4"/>
  <c r="O5765" i="4"/>
  <c r="M5765" i="4"/>
  <c r="O5769" i="4"/>
  <c r="M5769" i="4"/>
  <c r="O6241" i="4"/>
  <c r="M6241" i="4"/>
  <c r="O4945" i="4"/>
  <c r="M4945" i="4"/>
  <c r="O6055" i="4"/>
  <c r="M6055" i="4"/>
  <c r="O6064" i="4"/>
  <c r="M6064" i="4"/>
  <c r="O5230" i="4"/>
  <c r="M5230" i="4"/>
  <c r="O5957" i="4"/>
  <c r="M5957" i="4"/>
  <c r="M6727" i="4"/>
  <c r="O6727" i="4"/>
  <c r="O7206" i="4"/>
  <c r="M7206" i="4"/>
  <c r="M6530" i="4"/>
  <c r="O6530" i="4"/>
  <c r="O7207" i="4"/>
  <c r="M7207" i="4"/>
  <c r="O6068" i="4"/>
  <c r="M6068" i="4"/>
  <c r="O6054" i="4"/>
  <c r="M6054" i="4"/>
  <c r="O5577" i="4"/>
  <c r="M5577" i="4"/>
  <c r="M6744" i="4"/>
  <c r="O6744" i="4"/>
  <c r="O6267" i="4"/>
  <c r="M6267" i="4"/>
  <c r="M6533" i="4"/>
  <c r="O6533" i="4"/>
  <c r="M6576" i="4"/>
  <c r="O6576" i="4"/>
  <c r="M6655" i="4"/>
  <c r="O6655" i="4"/>
  <c r="O5234" i="4"/>
  <c r="M5234" i="4"/>
  <c r="M6370" i="4"/>
  <c r="O6370" i="4"/>
  <c r="M6669" i="4"/>
  <c r="O6669" i="4"/>
  <c r="O5504" i="4"/>
  <c r="M5504" i="4"/>
  <c r="O6152" i="4"/>
  <c r="M6152" i="4"/>
  <c r="M6577" i="4"/>
  <c r="O6577" i="4"/>
  <c r="M6561" i="4"/>
  <c r="O6561" i="4"/>
  <c r="O6097" i="4"/>
  <c r="M6097" i="4"/>
  <c r="O5712" i="4"/>
  <c r="M5712" i="4"/>
  <c r="O5792" i="4"/>
  <c r="M5792" i="4"/>
  <c r="O5790" i="4"/>
  <c r="M5790" i="4"/>
  <c r="O8235" i="4"/>
  <c r="M6566" i="4"/>
  <c r="O6566" i="4"/>
  <c r="M6365" i="4"/>
  <c r="O6365" i="4"/>
  <c r="O8236" i="4"/>
  <c r="M6668" i="4"/>
  <c r="O6668" i="4"/>
  <c r="O6274" i="4"/>
  <c r="M6274" i="4"/>
  <c r="M6364" i="4"/>
  <c r="O6364" i="4"/>
  <c r="O6289" i="4"/>
  <c r="M6289" i="4"/>
  <c r="M6567" i="4"/>
  <c r="O6567" i="4"/>
  <c r="O6093" i="4"/>
  <c r="M6093" i="4"/>
  <c r="O8237" i="4"/>
  <c r="M6671" i="4"/>
  <c r="O6671" i="4"/>
  <c r="M6564" i="4"/>
  <c r="O6564" i="4"/>
  <c r="M6558" i="4"/>
  <c r="O6558" i="4"/>
  <c r="M6657" i="4"/>
  <c r="O6657" i="4"/>
  <c r="M6565" i="4"/>
  <c r="O6565" i="4"/>
  <c r="M6560" i="4"/>
  <c r="O6560" i="4"/>
  <c r="O4853" i="4"/>
  <c r="M4853" i="4"/>
  <c r="M6368" i="4"/>
  <c r="O6368" i="4"/>
  <c r="M6466" i="4"/>
  <c r="O6466" i="4"/>
  <c r="M6476" i="4"/>
  <c r="O6476" i="4"/>
  <c r="O5984" i="4"/>
  <c r="M5984" i="4"/>
  <c r="O6269" i="4"/>
  <c r="M6269" i="4"/>
  <c r="O4970" i="4"/>
  <c r="M4970" i="4"/>
  <c r="O5626" i="4"/>
  <c r="M5626" i="4"/>
  <c r="O4874" i="4"/>
  <c r="M4874" i="4"/>
  <c r="O5240" i="4"/>
  <c r="M5240" i="4"/>
  <c r="O5255" i="4"/>
  <c r="M5255" i="4"/>
  <c r="O4948" i="4"/>
  <c r="M4948" i="4"/>
  <c r="O6216" i="4"/>
  <c r="M6216" i="4"/>
  <c r="O4855" i="4"/>
  <c r="M4855" i="4"/>
  <c r="O6199" i="4"/>
  <c r="M6199" i="4"/>
  <c r="O5637" i="4"/>
  <c r="M5637" i="4"/>
  <c r="O5257" i="4"/>
  <c r="M5257" i="4"/>
  <c r="O5928" i="4"/>
  <c r="M5928" i="4"/>
  <c r="M5048" i="4"/>
  <c r="O5048" i="4"/>
  <c r="O6107" i="4"/>
  <c r="M6107" i="4"/>
  <c r="O6023" i="4"/>
  <c r="M6023" i="4"/>
  <c r="O5737" i="4"/>
  <c r="M5737" i="4"/>
  <c r="O8239" i="4"/>
  <c r="O5718" i="4"/>
  <c r="M5718" i="4"/>
  <c r="O8242" i="4"/>
  <c r="O5927" i="4"/>
  <c r="M5927" i="4"/>
  <c r="O4968" i="4"/>
  <c r="M4968" i="4"/>
  <c r="M6390" i="4"/>
  <c r="O6390" i="4"/>
  <c r="O6198" i="4"/>
  <c r="M6198" i="4"/>
  <c r="O6026" i="4"/>
  <c r="M6026" i="4"/>
  <c r="O6122" i="4"/>
  <c r="M6122" i="4"/>
  <c r="O6200" i="4"/>
  <c r="M6200" i="4"/>
  <c r="M6484" i="4"/>
  <c r="O6484" i="4"/>
  <c r="O6202" i="4"/>
  <c r="M6202" i="4"/>
  <c r="O7160" i="4"/>
  <c r="M7160" i="4"/>
  <c r="O6112" i="4"/>
  <c r="M6112" i="4"/>
  <c r="O7156" i="4"/>
  <c r="M7156" i="4"/>
  <c r="O7159" i="4"/>
  <c r="M7159" i="4"/>
  <c r="M6451" i="4"/>
  <c r="O6451" i="4"/>
  <c r="M6443" i="4"/>
  <c r="O6443" i="4"/>
  <c r="M6442" i="4"/>
  <c r="O6442" i="4"/>
  <c r="M6445" i="4"/>
  <c r="O6445" i="4"/>
  <c r="M6436" i="4"/>
  <c r="O6436" i="4"/>
  <c r="O1275" i="4"/>
  <c r="O574" i="4"/>
  <c r="O343" i="4"/>
  <c r="O1258" i="4"/>
  <c r="O2411" i="4"/>
  <c r="M2411" i="4"/>
  <c r="O2404" i="4"/>
  <c r="M2404" i="4"/>
  <c r="O2402" i="4"/>
  <c r="M2402" i="4"/>
  <c r="O3230" i="4"/>
  <c r="M3230" i="4"/>
  <c r="O3435" i="4"/>
  <c r="M3435" i="4"/>
  <c r="O3345" i="4"/>
  <c r="M3345" i="4"/>
  <c r="O3392" i="4"/>
  <c r="M3392" i="4"/>
  <c r="M4041" i="4"/>
  <c r="O4041" i="4"/>
  <c r="O1473" i="4"/>
  <c r="M2833" i="4"/>
  <c r="O2833" i="4"/>
  <c r="M2970" i="4"/>
  <c r="O2970" i="4"/>
  <c r="M4061" i="4"/>
  <c r="O4061" i="4"/>
  <c r="M3839" i="4"/>
  <c r="O3839" i="4"/>
  <c r="O2410" i="4"/>
  <c r="M2410" i="4"/>
  <c r="O3327" i="4"/>
  <c r="M3327" i="4"/>
  <c r="M3652" i="4"/>
  <c r="O3652" i="4"/>
  <c r="O3464" i="4"/>
  <c r="M3464" i="4"/>
  <c r="O3561" i="4"/>
  <c r="M3561" i="4"/>
  <c r="M3770" i="4"/>
  <c r="O3770" i="4"/>
  <c r="M2734" i="4"/>
  <c r="O2734" i="4"/>
  <c r="M4017" i="4"/>
  <c r="O4017" i="4"/>
  <c r="M3921" i="4"/>
  <c r="O3921" i="4"/>
  <c r="O3204" i="4"/>
  <c r="M3204" i="4"/>
  <c r="M2732" i="4"/>
  <c r="O2732" i="4"/>
  <c r="O4395" i="4"/>
  <c r="M4395" i="4"/>
  <c r="M4224" i="4"/>
  <c r="O4224" i="4"/>
  <c r="M3851" i="4"/>
  <c r="O3851" i="4"/>
  <c r="M3850" i="4"/>
  <c r="O3850" i="4"/>
  <c r="O3367" i="4"/>
  <c r="M3367" i="4"/>
  <c r="M3817" i="4"/>
  <c r="O3817" i="4"/>
  <c r="M2725" i="4"/>
  <c r="O2725" i="4"/>
  <c r="O3529" i="4"/>
  <c r="M3529" i="4"/>
  <c r="O3232" i="4"/>
  <c r="M3232" i="4"/>
  <c r="M3696" i="4"/>
  <c r="O3696" i="4"/>
  <c r="M2781" i="4"/>
  <c r="O2781" i="4"/>
  <c r="M3902" i="4"/>
  <c r="O3902" i="4"/>
  <c r="O3390" i="4"/>
  <c r="M3390" i="4"/>
  <c r="M3937" i="4"/>
  <c r="O3937" i="4"/>
  <c r="M3989" i="4"/>
  <c r="O3989" i="4"/>
  <c r="O3366" i="4"/>
  <c r="M3366" i="4"/>
  <c r="O3297" i="4"/>
  <c r="M3297" i="4"/>
  <c r="M3814" i="4"/>
  <c r="O3814" i="4"/>
  <c r="M2975" i="4"/>
  <c r="O2975" i="4"/>
  <c r="M3868" i="4"/>
  <c r="O3868" i="4"/>
  <c r="O3585" i="4"/>
  <c r="M3585" i="4"/>
  <c r="M4058" i="4"/>
  <c r="O4058" i="4"/>
  <c r="M3865" i="4"/>
  <c r="O3865" i="4"/>
  <c r="O4353" i="4"/>
  <c r="M4353" i="4"/>
  <c r="M3791" i="4"/>
  <c r="O3791" i="4"/>
  <c r="O3218" i="4"/>
  <c r="M3218" i="4"/>
  <c r="M2718" i="4"/>
  <c r="O2718" i="4"/>
  <c r="M3023" i="4"/>
  <c r="O3023" i="4"/>
  <c r="O3577" i="4"/>
  <c r="M3577" i="4"/>
  <c r="M2971" i="4"/>
  <c r="O2971" i="4"/>
  <c r="M3863" i="4"/>
  <c r="O3863" i="4"/>
  <c r="O3322" i="4"/>
  <c r="M3322" i="4"/>
  <c r="M2908" i="4"/>
  <c r="O2908" i="4"/>
  <c r="O3294" i="4"/>
  <c r="M3294" i="4"/>
  <c r="M3967" i="4"/>
  <c r="O3967" i="4"/>
  <c r="M4023" i="4"/>
  <c r="O4023" i="4"/>
  <c r="O3216" i="4"/>
  <c r="M3216" i="4"/>
  <c r="M3767" i="4"/>
  <c r="O3767" i="4"/>
  <c r="M4060" i="4"/>
  <c r="O4060" i="4"/>
  <c r="M4229" i="4"/>
  <c r="O4229" i="4"/>
  <c r="M3872" i="4"/>
  <c r="O3872" i="4"/>
  <c r="M4254" i="4"/>
  <c r="O4254" i="4"/>
  <c r="O4877" i="4"/>
  <c r="M4877" i="4"/>
  <c r="O5551" i="4"/>
  <c r="M5551" i="4"/>
  <c r="M4255" i="4"/>
  <c r="O4255" i="4"/>
  <c r="M3777" i="4"/>
  <c r="O3777" i="4"/>
  <c r="M4253" i="4"/>
  <c r="O4253" i="4"/>
  <c r="M3700" i="4"/>
  <c r="O3700" i="4"/>
  <c r="M3763" i="4"/>
  <c r="O3763" i="4"/>
  <c r="O4358" i="4"/>
  <c r="M4358" i="4"/>
  <c r="M3957" i="4"/>
  <c r="O3957" i="4"/>
  <c r="M3768" i="4"/>
  <c r="O3768" i="4"/>
  <c r="O4319" i="4"/>
  <c r="M4319" i="4"/>
  <c r="M3842" i="4"/>
  <c r="O3842" i="4"/>
  <c r="O6227" i="4"/>
  <c r="M6227" i="4"/>
  <c r="M3964" i="4"/>
  <c r="O3964" i="4"/>
  <c r="M4230" i="4"/>
  <c r="O4230" i="4"/>
  <c r="O4354" i="4"/>
  <c r="M4354" i="4"/>
  <c r="M4136" i="4"/>
  <c r="O4136" i="4"/>
  <c r="M4034" i="4"/>
  <c r="O4034" i="4"/>
  <c r="M3793" i="4"/>
  <c r="O3793" i="4"/>
  <c r="M5089" i="4"/>
  <c r="O5089" i="4"/>
  <c r="M3864" i="4"/>
  <c r="O3864" i="4"/>
  <c r="M3606" i="4"/>
  <c r="O3606" i="4"/>
  <c r="M3857" i="4"/>
  <c r="O3857" i="4"/>
  <c r="M3821" i="4"/>
  <c r="O3821" i="4"/>
  <c r="O4351" i="4"/>
  <c r="M4351" i="4"/>
  <c r="M3804" i="4"/>
  <c r="O3804" i="4"/>
  <c r="O4329" i="4"/>
  <c r="M4329" i="4"/>
  <c r="M3823" i="4"/>
  <c r="O3823" i="4"/>
  <c r="M4063" i="4"/>
  <c r="O4063" i="4"/>
  <c r="O4366" i="4"/>
  <c r="M4366" i="4"/>
  <c r="M3907" i="4"/>
  <c r="O3907" i="4"/>
  <c r="O4421" i="4"/>
  <c r="M4421" i="4"/>
  <c r="M3961" i="4"/>
  <c r="O3961" i="4"/>
  <c r="O4352" i="4"/>
  <c r="M4352" i="4"/>
  <c r="O4328" i="4"/>
  <c r="M4328" i="4"/>
  <c r="O3527" i="4"/>
  <c r="M3527" i="4"/>
  <c r="O8674" i="4"/>
  <c r="M3960" i="4"/>
  <c r="O3960" i="4"/>
  <c r="O4972" i="4"/>
  <c r="M4972" i="4"/>
  <c r="O6027" i="4"/>
  <c r="M6027" i="4"/>
  <c r="M6528" i="4"/>
  <c r="O6528" i="4"/>
  <c r="M3909" i="4"/>
  <c r="O3909" i="4"/>
  <c r="O4346" i="4"/>
  <c r="M4346" i="4"/>
  <c r="O5566" i="4"/>
  <c r="M5566" i="4"/>
  <c r="M4226" i="4"/>
  <c r="O4226" i="4"/>
  <c r="O5744" i="4"/>
  <c r="M5744" i="4"/>
  <c r="O4343" i="4"/>
  <c r="M4343" i="4"/>
  <c r="O5954" i="4"/>
  <c r="M5954" i="4"/>
  <c r="O5934" i="4"/>
  <c r="M5934" i="4"/>
  <c r="M3958" i="4"/>
  <c r="O3958" i="4"/>
  <c r="O8671" i="4"/>
  <c r="O5759" i="4"/>
  <c r="M5759" i="4"/>
  <c r="O6131" i="4"/>
  <c r="M6131" i="4"/>
  <c r="O5742" i="4"/>
  <c r="M5742" i="4"/>
  <c r="M6431" i="4"/>
  <c r="O6431" i="4"/>
  <c r="O6137" i="4"/>
  <c r="M6137" i="4"/>
  <c r="M6526" i="4"/>
  <c r="O6526" i="4"/>
  <c r="O5745" i="4"/>
  <c r="M5745" i="4"/>
  <c r="O7202" i="4"/>
  <c r="M7202" i="4"/>
  <c r="O7225" i="4"/>
  <c r="M7225" i="4"/>
  <c r="M5091" i="4"/>
  <c r="O5091" i="4"/>
  <c r="O5475" i="4"/>
  <c r="M5475" i="4"/>
  <c r="O5786" i="4"/>
  <c r="M5786" i="4"/>
  <c r="O6243" i="4"/>
  <c r="M6243" i="4"/>
  <c r="O6125" i="4"/>
  <c r="M6125" i="4"/>
  <c r="O5949" i="4"/>
  <c r="M5949" i="4"/>
  <c r="O6028" i="4"/>
  <c r="M6028" i="4"/>
  <c r="O5950" i="4"/>
  <c r="M5950" i="4"/>
  <c r="O5571" i="4"/>
  <c r="M5571" i="4"/>
  <c r="M5093" i="4"/>
  <c r="O5093" i="4"/>
  <c r="O8234" i="4"/>
  <c r="O6065" i="4"/>
  <c r="M6065" i="4"/>
  <c r="M6433" i="4"/>
  <c r="O6433" i="4"/>
  <c r="O5480" i="4"/>
  <c r="M5480" i="4"/>
  <c r="O6036" i="4"/>
  <c r="M6036" i="4"/>
  <c r="O5740" i="4"/>
  <c r="M5740" i="4"/>
  <c r="O7217" i="4"/>
  <c r="M7217" i="4"/>
  <c r="O6046" i="4"/>
  <c r="M6046" i="4"/>
  <c r="O6264" i="4"/>
  <c r="M6264" i="4"/>
  <c r="O6073" i="4"/>
  <c r="M6073" i="4"/>
  <c r="M5096" i="4"/>
  <c r="O5096" i="4"/>
  <c r="O4997" i="4"/>
  <c r="M4997" i="4"/>
  <c r="O5572" i="4"/>
  <c r="M5572" i="4"/>
  <c r="O6229" i="4"/>
  <c r="M6229" i="4"/>
  <c r="O5959" i="4"/>
  <c r="M5959" i="4"/>
  <c r="O6048" i="4"/>
  <c r="M6048" i="4"/>
  <c r="O7201" i="4"/>
  <c r="M7201" i="4"/>
  <c r="O5479" i="4"/>
  <c r="M5479" i="4"/>
  <c r="M5070" i="4"/>
  <c r="O5070" i="4"/>
  <c r="O7200" i="4"/>
  <c r="M7200" i="4"/>
  <c r="O6043" i="4"/>
  <c r="M6043" i="4"/>
  <c r="M6729" i="4"/>
  <c r="O6729" i="4"/>
  <c r="O5932" i="4"/>
  <c r="M5932" i="4"/>
  <c r="M6344" i="4"/>
  <c r="O6344" i="4"/>
  <c r="O6159" i="4"/>
  <c r="M6159" i="4"/>
  <c r="O6237" i="4"/>
  <c r="M6237" i="4"/>
  <c r="O5951" i="4"/>
  <c r="M5951" i="4"/>
  <c r="O7222" i="4"/>
  <c r="M7222" i="4"/>
  <c r="O5477" i="4"/>
  <c r="M5477" i="4"/>
  <c r="O6165" i="4"/>
  <c r="M6165" i="4"/>
  <c r="M6745" i="4"/>
  <c r="O6745" i="4"/>
  <c r="M6650" i="4"/>
  <c r="O6650" i="4"/>
  <c r="O6075" i="4"/>
  <c r="M6075" i="4"/>
  <c r="O7191" i="4"/>
  <c r="M7191" i="4"/>
  <c r="O6142" i="4"/>
  <c r="M6142" i="4"/>
  <c r="O6058" i="4"/>
  <c r="M6058" i="4"/>
  <c r="O7209" i="4"/>
  <c r="M7209" i="4"/>
  <c r="O6244" i="4"/>
  <c r="M6244" i="4"/>
  <c r="O6042" i="4"/>
  <c r="M6042" i="4"/>
  <c r="O6141" i="4"/>
  <c r="M6141" i="4"/>
  <c r="O7221" i="4"/>
  <c r="M7221" i="4"/>
  <c r="O6167" i="4"/>
  <c r="M6167" i="4"/>
  <c r="O5039" i="4"/>
  <c r="M5039" i="4"/>
  <c r="O4996" i="4"/>
  <c r="M4996" i="4"/>
  <c r="M6726" i="4"/>
  <c r="O6726" i="4"/>
  <c r="O5573" i="4"/>
  <c r="M5573" i="4"/>
  <c r="O6163" i="4"/>
  <c r="M6163" i="4"/>
  <c r="O6039" i="4"/>
  <c r="M6039" i="4"/>
  <c r="O6062" i="4"/>
  <c r="M6062" i="4"/>
  <c r="M6725" i="4"/>
  <c r="O6725" i="4"/>
  <c r="M6537" i="4"/>
  <c r="O6537" i="4"/>
  <c r="O6162" i="4"/>
  <c r="M6162" i="4"/>
  <c r="O6082" i="4"/>
  <c r="M6082" i="4"/>
  <c r="M6363" i="4"/>
  <c r="O6363" i="4"/>
  <c r="O5793" i="4"/>
  <c r="M5793" i="4"/>
  <c r="M6555" i="4"/>
  <c r="O6555" i="4"/>
  <c r="O5980" i="4"/>
  <c r="M5980" i="4"/>
  <c r="M6651" i="4"/>
  <c r="O6651" i="4"/>
  <c r="M6575" i="4"/>
  <c r="O6575" i="4"/>
  <c r="M6742" i="4"/>
  <c r="O6742" i="4"/>
  <c r="O6072" i="4"/>
  <c r="M6072" i="4"/>
  <c r="M6574" i="4"/>
  <c r="O6574" i="4"/>
  <c r="O6158" i="4"/>
  <c r="M6158" i="4"/>
  <c r="O6081" i="4"/>
  <c r="M6081" i="4"/>
  <c r="O6076" i="4"/>
  <c r="M6076" i="4"/>
  <c r="M6478" i="4"/>
  <c r="O6478" i="4"/>
  <c r="O5961" i="4"/>
  <c r="M5961" i="4"/>
  <c r="O5500" i="4"/>
  <c r="M5500" i="4"/>
  <c r="M6461" i="4"/>
  <c r="O6461" i="4"/>
  <c r="M6384" i="4"/>
  <c r="O6384" i="4"/>
  <c r="O4946" i="4"/>
  <c r="M4946" i="4"/>
  <c r="O5617" i="4"/>
  <c r="M5617" i="4"/>
  <c r="M6661" i="4"/>
  <c r="O6661" i="4"/>
  <c r="O7154" i="4"/>
  <c r="M7154" i="4"/>
  <c r="M6367" i="4"/>
  <c r="O6367" i="4"/>
  <c r="M5043" i="4"/>
  <c r="O5043" i="4"/>
  <c r="O5527" i="4"/>
  <c r="M5527" i="4"/>
  <c r="O5231" i="4"/>
  <c r="M5231" i="4"/>
  <c r="M6662" i="4"/>
  <c r="O6662" i="4"/>
  <c r="O6079" i="4"/>
  <c r="M6079" i="4"/>
  <c r="M6569" i="4"/>
  <c r="O6569" i="4"/>
  <c r="O5734" i="4"/>
  <c r="M5734" i="4"/>
  <c r="M6366" i="4"/>
  <c r="O6366" i="4"/>
  <c r="M6469" i="4"/>
  <c r="O6469" i="4"/>
  <c r="O5233" i="4"/>
  <c r="M5233" i="4"/>
  <c r="O6275" i="4"/>
  <c r="M6275" i="4"/>
  <c r="O8238" i="4"/>
  <c r="M6462" i="4"/>
  <c r="O6462" i="4"/>
  <c r="M6382" i="4"/>
  <c r="O6382" i="4"/>
  <c r="M6673" i="4"/>
  <c r="O6673" i="4"/>
  <c r="O5983" i="4"/>
  <c r="M5983" i="4"/>
  <c r="O5981" i="4"/>
  <c r="M5981" i="4"/>
  <c r="O6288" i="4"/>
  <c r="M6288" i="4"/>
  <c r="M6479" i="4"/>
  <c r="O6479" i="4"/>
  <c r="O5408" i="4"/>
  <c r="M5408" i="4"/>
  <c r="M6571" i="4"/>
  <c r="O6571" i="4"/>
  <c r="O6273" i="4"/>
  <c r="M6273" i="4"/>
  <c r="O4952" i="4"/>
  <c r="M4952" i="4"/>
  <c r="M5046" i="4"/>
  <c r="O5046" i="4"/>
  <c r="O6214" i="4"/>
  <c r="M6214" i="4"/>
  <c r="O5258" i="4"/>
  <c r="M5258" i="4"/>
  <c r="O5736" i="4"/>
  <c r="M5736" i="4"/>
  <c r="O5721" i="4"/>
  <c r="M5721" i="4"/>
  <c r="O5431" i="4"/>
  <c r="M5431" i="4"/>
  <c r="O5239" i="4"/>
  <c r="M5239" i="4"/>
  <c r="M5047" i="4"/>
  <c r="O5047" i="4"/>
  <c r="O6099" i="4"/>
  <c r="M6099" i="4"/>
  <c r="M6483" i="4"/>
  <c r="O6483" i="4"/>
  <c r="O4852" i="4"/>
  <c r="M4852" i="4"/>
  <c r="O6114" i="4"/>
  <c r="M6114" i="4"/>
  <c r="O5640" i="4"/>
  <c r="M5640" i="4"/>
  <c r="O5738" i="4"/>
  <c r="M5738" i="4"/>
  <c r="O6203" i="4"/>
  <c r="M6203" i="4"/>
  <c r="O5716" i="4"/>
  <c r="M5716" i="4"/>
  <c r="O5628" i="4"/>
  <c r="M5628" i="4"/>
  <c r="O4951" i="4"/>
  <c r="M4951" i="4"/>
  <c r="O6117" i="4"/>
  <c r="M6117" i="4"/>
  <c r="O5241" i="4"/>
  <c r="M5241" i="4"/>
  <c r="O6197" i="4"/>
  <c r="M6197" i="4"/>
  <c r="O6119" i="4"/>
  <c r="M6119" i="4"/>
  <c r="O6118" i="4"/>
  <c r="M6118" i="4"/>
  <c r="M5062" i="4"/>
  <c r="O5062" i="4"/>
  <c r="O5638" i="4"/>
  <c r="M5638" i="4"/>
  <c r="O7155" i="4"/>
  <c r="M7155" i="4"/>
  <c r="M5064" i="4"/>
  <c r="O5064" i="4"/>
  <c r="O6213" i="4"/>
  <c r="M6213" i="4"/>
  <c r="O5642" i="4"/>
  <c r="M5642" i="4"/>
  <c r="O6113" i="4"/>
  <c r="M6113" i="4"/>
  <c r="O6022" i="4"/>
  <c r="M6022" i="4"/>
  <c r="O7162" i="4"/>
  <c r="M7162" i="4"/>
  <c r="M6458" i="4"/>
  <c r="O6458" i="4"/>
  <c r="M6454" i="4"/>
  <c r="O6454" i="4"/>
  <c r="M6453" i="4"/>
  <c r="O6453" i="4"/>
  <c r="M6455" i="4"/>
  <c r="O6455" i="4"/>
  <c r="M6457" i="4"/>
  <c r="O6457" i="4"/>
  <c r="M6452" i="4"/>
  <c r="O6452" i="4"/>
  <c r="O545" i="4"/>
  <c r="O552" i="4"/>
  <c r="O393" i="4"/>
  <c r="O551" i="4"/>
  <c r="O582" i="4"/>
  <c r="O2412" i="4"/>
  <c r="M2412" i="4"/>
  <c r="M2887" i="4"/>
  <c r="O2887" i="4"/>
  <c r="M3819" i="4"/>
  <c r="O3819" i="4"/>
  <c r="M3704" i="4"/>
  <c r="O3704" i="4"/>
  <c r="O3248" i="4"/>
  <c r="M3248" i="4"/>
  <c r="M2888" i="4"/>
  <c r="O2888" i="4"/>
  <c r="O3432" i="4"/>
  <c r="M3432" i="4"/>
  <c r="M2736" i="4"/>
  <c r="O2736" i="4"/>
  <c r="M3025" i="4"/>
  <c r="O3025" i="4"/>
  <c r="M2958" i="4"/>
  <c r="O2958" i="4"/>
  <c r="O3528" i="4"/>
  <c r="M3528" i="4"/>
  <c r="M2984" i="4"/>
  <c r="O2984" i="4"/>
  <c r="M3874" i="4"/>
  <c r="O3874" i="4"/>
  <c r="O1109" i="4"/>
  <c r="O3317" i="4"/>
  <c r="M3317" i="4"/>
  <c r="M3959" i="4"/>
  <c r="O3959" i="4"/>
  <c r="O3222" i="4"/>
  <c r="M3222" i="4"/>
  <c r="O1111" i="4"/>
  <c r="M2890" i="4"/>
  <c r="O2890" i="4"/>
  <c r="O1255" i="4"/>
  <c r="O3347" i="4"/>
  <c r="M3347" i="4"/>
  <c r="O3461" i="4"/>
  <c r="M3461" i="4"/>
  <c r="M3956" i="4"/>
  <c r="O3956" i="4"/>
  <c r="M3020" i="4"/>
  <c r="O3020" i="4"/>
  <c r="M3009" i="4"/>
  <c r="O3009" i="4"/>
  <c r="O3244" i="4"/>
  <c r="M3244" i="4"/>
  <c r="O3487" i="4"/>
  <c r="M3487" i="4"/>
  <c r="M2985" i="4"/>
  <c r="O2985" i="4"/>
  <c r="M3800" i="4"/>
  <c r="O3800" i="4"/>
  <c r="O3329" i="4"/>
  <c r="M3329" i="4"/>
  <c r="O3312" i="4"/>
  <c r="M3312" i="4"/>
  <c r="O3223" i="4"/>
  <c r="M3223" i="4"/>
  <c r="M4024" i="4"/>
  <c r="O4024" i="4"/>
  <c r="O4347" i="4"/>
  <c r="M4347" i="4"/>
  <c r="M3760" i="4"/>
  <c r="O3760" i="4"/>
  <c r="M2886" i="4"/>
  <c r="O2886" i="4"/>
  <c r="M3838" i="4"/>
  <c r="O3838" i="4"/>
  <c r="O3235" i="4"/>
  <c r="M3235" i="4"/>
  <c r="O3320" i="4"/>
  <c r="M3320" i="4"/>
  <c r="M3759" i="4"/>
  <c r="O3759" i="4"/>
  <c r="O3249" i="4"/>
  <c r="M3249" i="4"/>
  <c r="M2782" i="4"/>
  <c r="O2782" i="4"/>
  <c r="O3234" i="4"/>
  <c r="M3234" i="4"/>
  <c r="M3806" i="4"/>
  <c r="O3806" i="4"/>
  <c r="O3298" i="4"/>
  <c r="M3298" i="4"/>
  <c r="M3610" i="4"/>
  <c r="O3610" i="4"/>
  <c r="O3229" i="4"/>
  <c r="M3229" i="4"/>
  <c r="O4342" i="4"/>
  <c r="M4342" i="4"/>
  <c r="O4350" i="4"/>
  <c r="M4350" i="4"/>
  <c r="M4134" i="4"/>
  <c r="O4134" i="4"/>
  <c r="O3535" i="4"/>
  <c r="M3535" i="4"/>
  <c r="M3896" i="4"/>
  <c r="O3896" i="4"/>
  <c r="O3196" i="4"/>
  <c r="M3196" i="4"/>
  <c r="M4137" i="4"/>
  <c r="O4137" i="4"/>
  <c r="O3241" i="4"/>
  <c r="M3241" i="4"/>
  <c r="O3416" i="4"/>
  <c r="M3416" i="4"/>
  <c r="O4322" i="4"/>
  <c r="M4322" i="4"/>
  <c r="M4038" i="4"/>
  <c r="O4038" i="4"/>
  <c r="O3510" i="4"/>
  <c r="M3510" i="4"/>
  <c r="M3938" i="4"/>
  <c r="O3938" i="4"/>
  <c r="M3903" i="4"/>
  <c r="O3903" i="4"/>
  <c r="O1107" i="4"/>
  <c r="O1278" i="4"/>
  <c r="O337" i="4"/>
  <c r="O565" i="4"/>
  <c r="O1108" i="4"/>
  <c r="O547" i="4"/>
  <c r="O1279" i="4"/>
  <c r="O572" i="4"/>
  <c r="O536" i="4"/>
  <c r="O1105" i="4"/>
  <c r="O540" i="4"/>
  <c r="O570" i="4"/>
  <c r="O557" i="4"/>
  <c r="O1257" i="4"/>
  <c r="O546" i="4"/>
  <c r="O568" i="4"/>
  <c r="O535" i="4"/>
  <c r="O1106" i="4"/>
  <c r="O529" i="4"/>
  <c r="O573" i="4"/>
  <c r="O346" i="4"/>
  <c r="O1494" i="4"/>
  <c r="O395" i="4"/>
  <c r="O743" i="4"/>
  <c r="O729" i="4"/>
  <c r="O344" i="4"/>
  <c r="O731" i="4"/>
  <c r="O569" i="4"/>
  <c r="O580" i="4"/>
  <c r="O532" i="4"/>
  <c r="O394" i="4"/>
  <c r="O2405" i="4"/>
  <c r="M2405" i="4"/>
  <c r="M2891" i="4"/>
  <c r="O2891" i="4"/>
  <c r="M2723" i="4"/>
  <c r="O2723" i="4"/>
  <c r="O1280" i="4"/>
  <c r="O1493" i="4"/>
  <c r="O2407" i="4"/>
  <c r="M2407" i="4"/>
  <c r="O1256" i="4"/>
  <c r="O3217" i="4"/>
  <c r="M3217" i="4"/>
  <c r="O3243" i="4"/>
  <c r="M3243" i="4"/>
  <c r="O3291" i="4"/>
  <c r="M3291" i="4"/>
  <c r="O3341" i="4"/>
  <c r="M3341" i="4"/>
  <c r="O3459" i="4"/>
  <c r="M3459" i="4"/>
  <c r="O3531" i="4"/>
  <c r="M3531" i="4"/>
  <c r="M3651" i="4"/>
  <c r="O3651" i="4"/>
  <c r="M3771" i="4"/>
  <c r="O3771" i="4"/>
  <c r="M3867" i="4"/>
  <c r="O3867" i="4"/>
  <c r="M2716" i="4"/>
  <c r="O2716" i="4"/>
  <c r="M2969" i="4"/>
  <c r="O2969" i="4"/>
  <c r="M3757" i="4"/>
  <c r="O3757" i="4"/>
  <c r="M3963" i="4"/>
  <c r="O3963" i="4"/>
  <c r="M2735" i="4"/>
  <c r="O2735" i="4"/>
  <c r="O3578" i="4"/>
  <c r="M3578" i="4"/>
  <c r="O4323" i="4"/>
  <c r="M4323" i="4"/>
  <c r="O3336" i="4"/>
  <c r="M3336" i="4"/>
  <c r="M2728" i="4"/>
  <c r="O2728" i="4"/>
  <c r="M2786" i="4"/>
  <c r="O2786" i="4"/>
  <c r="M2961" i="4"/>
  <c r="O2961" i="4"/>
  <c r="O3206" i="4"/>
  <c r="M3206" i="4"/>
  <c r="M2766" i="4"/>
  <c r="O2766" i="4"/>
  <c r="M3992" i="4"/>
  <c r="O3992" i="4"/>
  <c r="O1274" i="4"/>
  <c r="M2737" i="4"/>
  <c r="O2737" i="4"/>
  <c r="O1253" i="4"/>
  <c r="M2957" i="4"/>
  <c r="O2957" i="4"/>
  <c r="O3359" i="4"/>
  <c r="M3359" i="4"/>
  <c r="O3194" i="4"/>
  <c r="M3194" i="4"/>
  <c r="O3344" i="4"/>
  <c r="M3344" i="4"/>
  <c r="M3756" i="4"/>
  <c r="O3756" i="4"/>
  <c r="O3368" i="4"/>
  <c r="M3368" i="4"/>
  <c r="O3295" i="4"/>
  <c r="M3295" i="4"/>
  <c r="M3920" i="4"/>
  <c r="O3920" i="4"/>
  <c r="M2729" i="4"/>
  <c r="O2729" i="4"/>
  <c r="M2959" i="4"/>
  <c r="O2959" i="4"/>
  <c r="M3866" i="4"/>
  <c r="O3866" i="4"/>
  <c r="O3364" i="4"/>
  <c r="M3364" i="4"/>
  <c r="M3910" i="4"/>
  <c r="O3910" i="4"/>
  <c r="O3265" i="4"/>
  <c r="M3265" i="4"/>
  <c r="M3726" i="4"/>
  <c r="O3726" i="4"/>
  <c r="O3266" i="4"/>
  <c r="M3266" i="4"/>
  <c r="M3912" i="4"/>
  <c r="O3912" i="4"/>
  <c r="O3264" i="4"/>
  <c r="M3264" i="4"/>
  <c r="O3313" i="4"/>
  <c r="M3313" i="4"/>
  <c r="O3440" i="4"/>
  <c r="M3440" i="4"/>
  <c r="O3509" i="4"/>
  <c r="M3509" i="4"/>
  <c r="M3943" i="4"/>
  <c r="O3943" i="4"/>
  <c r="O3292" i="4"/>
  <c r="M3292" i="4"/>
  <c r="O3583" i="4"/>
  <c r="M3583" i="4"/>
  <c r="M3962" i="4"/>
  <c r="O3962" i="4"/>
  <c r="M2889" i="4"/>
  <c r="O2889" i="4"/>
  <c r="M3005" i="4"/>
  <c r="O3005" i="4"/>
  <c r="M3941" i="4"/>
  <c r="O3941" i="4"/>
  <c r="O3415" i="4"/>
  <c r="M3415" i="4"/>
  <c r="M3772" i="4"/>
  <c r="O3772" i="4"/>
  <c r="O3251" i="4"/>
  <c r="M3251" i="4"/>
  <c r="M2792" i="4"/>
  <c r="O2792" i="4"/>
  <c r="M4025" i="4"/>
  <c r="O4025" i="4"/>
  <c r="O4364" i="4"/>
  <c r="M4364" i="4"/>
  <c r="M3841" i="4"/>
  <c r="O3841" i="4"/>
  <c r="O3486" i="4"/>
  <c r="M3486" i="4"/>
  <c r="M3870" i="4"/>
  <c r="O3870" i="4"/>
  <c r="M3917" i="4"/>
  <c r="O3917" i="4"/>
  <c r="M4227" i="4"/>
  <c r="O4227" i="4"/>
  <c r="M2885" i="4"/>
  <c r="O2885" i="4"/>
  <c r="O3269" i="4"/>
  <c r="M3269" i="4"/>
  <c r="M3940" i="4"/>
  <c r="O3940" i="4"/>
  <c r="O3272" i="4"/>
  <c r="M3272" i="4"/>
  <c r="M2980" i="4"/>
  <c r="O2980" i="4"/>
  <c r="M3906" i="4"/>
  <c r="O3906" i="4"/>
  <c r="O3271" i="4"/>
  <c r="M3271" i="4"/>
  <c r="O3534" i="4"/>
  <c r="M3534" i="4"/>
  <c r="M2960" i="4"/>
  <c r="O2960" i="4"/>
  <c r="O3551" i="4"/>
  <c r="M3551" i="4"/>
  <c r="M3860" i="4"/>
  <c r="O3860" i="4"/>
  <c r="O3242" i="4"/>
  <c r="M3242" i="4"/>
  <c r="O3268" i="4"/>
  <c r="M3268" i="4"/>
  <c r="M3778" i="4"/>
  <c r="O3778" i="4"/>
  <c r="M2793" i="4"/>
  <c r="O2793" i="4"/>
  <c r="O3556" i="4"/>
  <c r="M3556" i="4"/>
  <c r="M3904" i="4"/>
  <c r="O3904" i="4"/>
  <c r="O3333" i="4"/>
  <c r="M3333" i="4"/>
  <c r="M4036" i="4"/>
  <c r="O4036" i="4"/>
  <c r="O4377" i="4"/>
  <c r="M4377" i="4"/>
  <c r="M3799" i="4"/>
  <c r="O3799" i="4"/>
  <c r="M3697" i="4"/>
  <c r="O3697" i="4"/>
  <c r="M3955" i="4"/>
  <c r="O3955" i="4"/>
  <c r="O3562" i="4"/>
  <c r="M3562" i="4"/>
  <c r="M3649" i="4"/>
  <c r="O3649" i="4"/>
  <c r="M3913" i="4"/>
  <c r="O3913" i="4"/>
  <c r="M4016" i="4"/>
  <c r="O4016" i="4"/>
  <c r="O3288" i="4"/>
  <c r="M3288" i="4"/>
  <c r="O3533" i="4"/>
  <c r="M3533" i="4"/>
  <c r="M3899" i="4"/>
  <c r="O3899" i="4"/>
  <c r="O3335" i="4"/>
  <c r="M3335" i="4"/>
  <c r="M4031" i="4"/>
  <c r="O4031" i="4"/>
  <c r="M3011" i="4"/>
  <c r="O3011" i="4"/>
  <c r="M3647" i="4"/>
  <c r="O3647" i="4"/>
  <c r="M4039" i="4"/>
  <c r="O4039" i="4"/>
  <c r="M3648" i="4"/>
  <c r="O3648" i="4"/>
  <c r="M3815" i="4"/>
  <c r="O3815" i="4"/>
  <c r="M3953" i="4"/>
  <c r="O3953" i="4"/>
  <c r="M2789" i="4"/>
  <c r="O2789" i="4"/>
  <c r="M3861" i="4"/>
  <c r="O3861" i="4"/>
  <c r="O3530" i="4"/>
  <c r="M3530" i="4"/>
  <c r="M2788" i="4"/>
  <c r="O2788" i="4"/>
  <c r="M2910" i="4"/>
  <c r="O2910" i="4"/>
  <c r="O3332" i="4"/>
  <c r="M3332" i="4"/>
  <c r="M2770" i="4"/>
  <c r="O2770" i="4"/>
  <c r="O3370" i="4"/>
  <c r="M3370" i="4"/>
  <c r="O3582" i="4"/>
  <c r="M3582" i="4"/>
  <c r="M3991" i="4"/>
  <c r="O3991" i="4"/>
  <c r="O4378" i="4"/>
  <c r="M4378" i="4"/>
  <c r="M4250" i="4"/>
  <c r="O4250" i="4"/>
  <c r="M3892" i="4"/>
  <c r="O3892" i="4"/>
  <c r="M3769" i="4"/>
  <c r="O3769" i="4"/>
  <c r="M3966" i="4"/>
  <c r="O3966" i="4"/>
  <c r="O4374" i="4"/>
  <c r="M4374" i="4"/>
  <c r="M3761" i="4"/>
  <c r="O3761" i="4"/>
  <c r="M4130" i="4"/>
  <c r="O4130" i="4"/>
  <c r="M4020" i="4"/>
  <c r="O4020" i="4"/>
  <c r="M5072" i="4"/>
  <c r="O5072" i="4"/>
  <c r="O4976" i="4"/>
  <c r="M4976" i="4"/>
  <c r="O5761" i="4"/>
  <c r="M5761" i="4"/>
  <c r="O3330" i="4"/>
  <c r="M3330" i="4"/>
  <c r="O4399" i="4"/>
  <c r="M4399" i="4"/>
  <c r="M3794" i="4"/>
  <c r="O3794" i="4"/>
  <c r="O4422" i="4"/>
  <c r="M4422" i="4"/>
  <c r="M3805" i="4"/>
  <c r="O3805" i="4"/>
  <c r="M3886" i="4"/>
  <c r="O3886" i="4"/>
  <c r="O4355" i="4"/>
  <c r="M4355" i="4"/>
  <c r="M3813" i="4"/>
  <c r="O3813" i="4"/>
  <c r="M4021" i="4"/>
  <c r="O4021" i="4"/>
  <c r="O5264" i="4"/>
  <c r="M5264" i="4"/>
  <c r="O5931" i="4"/>
  <c r="M5931" i="4"/>
  <c r="M3873" i="4"/>
  <c r="O3873" i="4"/>
  <c r="M3988" i="4"/>
  <c r="O3988" i="4"/>
  <c r="O4348" i="4"/>
  <c r="M4348" i="4"/>
  <c r="M3993" i="4"/>
  <c r="O3993" i="4"/>
  <c r="O4398" i="4"/>
  <c r="M4398" i="4"/>
  <c r="O3318" i="4"/>
  <c r="M3318" i="4"/>
  <c r="O4369" i="4"/>
  <c r="M4369" i="4"/>
  <c r="M3908" i="4"/>
  <c r="O3908" i="4"/>
  <c r="O4974" i="4"/>
  <c r="M4974" i="4"/>
  <c r="M4033" i="4"/>
  <c r="O4033" i="4"/>
  <c r="M3862" i="4"/>
  <c r="O3862" i="4"/>
  <c r="M3858" i="4"/>
  <c r="O3858" i="4"/>
  <c r="M5071" i="4"/>
  <c r="O5071" i="4"/>
  <c r="O4446" i="4"/>
  <c r="M4446" i="4"/>
  <c r="O5569" i="4"/>
  <c r="M5569" i="4"/>
  <c r="M4249" i="4"/>
  <c r="O4249" i="4"/>
  <c r="M4207" i="4"/>
  <c r="O4207" i="4"/>
  <c r="M3826" i="4"/>
  <c r="O3826" i="4"/>
  <c r="M3944" i="4"/>
  <c r="O3944" i="4"/>
  <c r="O4359" i="4"/>
  <c r="M4359" i="4"/>
  <c r="O4975" i="4"/>
  <c r="M4975" i="4"/>
  <c r="O3553" i="4"/>
  <c r="M3553" i="4"/>
  <c r="M5090" i="4"/>
  <c r="O5090" i="4"/>
  <c r="O5565" i="4"/>
  <c r="M5565" i="4"/>
  <c r="M3776" i="4"/>
  <c r="O3776" i="4"/>
  <c r="O6139" i="4"/>
  <c r="M6139" i="4"/>
  <c r="M5069" i="4"/>
  <c r="O5069" i="4"/>
  <c r="O3563" i="4"/>
  <c r="M3563" i="4"/>
  <c r="O4878" i="4"/>
  <c r="M4878" i="4"/>
  <c r="M3982" i="4"/>
  <c r="O3982" i="4"/>
  <c r="M3609" i="4"/>
  <c r="O3609" i="4"/>
  <c r="O5262" i="4"/>
  <c r="M5262" i="4"/>
  <c r="O4879" i="4"/>
  <c r="M4879" i="4"/>
  <c r="O4392" i="4"/>
  <c r="M4392" i="4"/>
  <c r="O6132" i="4"/>
  <c r="M6132" i="4"/>
  <c r="O6220" i="4"/>
  <c r="M6220" i="4"/>
  <c r="O5952" i="4"/>
  <c r="M5952" i="4"/>
  <c r="O5359" i="4"/>
  <c r="M5359" i="4"/>
  <c r="M3752" i="4"/>
  <c r="O3752" i="4"/>
  <c r="M4018" i="4"/>
  <c r="O4018" i="4"/>
  <c r="M3859" i="4"/>
  <c r="O3859" i="4"/>
  <c r="M4256" i="4"/>
  <c r="O4256" i="4"/>
  <c r="M5087" i="4"/>
  <c r="O5087" i="4"/>
  <c r="O6045" i="4"/>
  <c r="M6045" i="4"/>
  <c r="O6033" i="4"/>
  <c r="M6033" i="4"/>
  <c r="O5953" i="4"/>
  <c r="M5953" i="4"/>
  <c r="O5938" i="4"/>
  <c r="M5938" i="4"/>
  <c r="O6144" i="4"/>
  <c r="M6144" i="4"/>
  <c r="O6228" i="4"/>
  <c r="M6228" i="4"/>
  <c r="O7203" i="4"/>
  <c r="M7203" i="4"/>
  <c r="M5094" i="4"/>
  <c r="O5094" i="4"/>
  <c r="O5763" i="4"/>
  <c r="M5763" i="4"/>
  <c r="O6051" i="4"/>
  <c r="M6051" i="4"/>
  <c r="O5478" i="4"/>
  <c r="M5478" i="4"/>
  <c r="O6053" i="4"/>
  <c r="M6053" i="4"/>
  <c r="M5074" i="4"/>
  <c r="O5074" i="4"/>
  <c r="O6049" i="4"/>
  <c r="M6049" i="4"/>
  <c r="O6230" i="4"/>
  <c r="M6230" i="4"/>
  <c r="O6029" i="4"/>
  <c r="M6029" i="4"/>
  <c r="O6145" i="4"/>
  <c r="M6145" i="4"/>
  <c r="M5092" i="4"/>
  <c r="O5092" i="4"/>
  <c r="O5937" i="4"/>
  <c r="M5937" i="4"/>
  <c r="O6262" i="4"/>
  <c r="M6262" i="4"/>
  <c r="O6030" i="4"/>
  <c r="M6030" i="4"/>
  <c r="O6223" i="4"/>
  <c r="M6223" i="4"/>
  <c r="O5948" i="4"/>
  <c r="M5948" i="4"/>
  <c r="O6052" i="4"/>
  <c r="M6052" i="4"/>
  <c r="O5496" i="4"/>
  <c r="M5496" i="4"/>
  <c r="M6342" i="4"/>
  <c r="O6342" i="4"/>
  <c r="O7204" i="4"/>
  <c r="M7204" i="4"/>
  <c r="O6233" i="4"/>
  <c r="M6233" i="4"/>
  <c r="M6728" i="4"/>
  <c r="O6728" i="4"/>
  <c r="O6251" i="4"/>
  <c r="M6251" i="4"/>
  <c r="O6146" i="4"/>
  <c r="M6146" i="4"/>
  <c r="O5575" i="4"/>
  <c r="M5575" i="4"/>
  <c r="O5499" i="4"/>
  <c r="M5499" i="4"/>
  <c r="O5405" i="4"/>
  <c r="M5405" i="4"/>
  <c r="O6063" i="4"/>
  <c r="M6063" i="4"/>
  <c r="O6245" i="4"/>
  <c r="M6245" i="4"/>
  <c r="O6239" i="4"/>
  <c r="M6239" i="4"/>
  <c r="O4998" i="4"/>
  <c r="M4998" i="4"/>
  <c r="O6236" i="4"/>
  <c r="M6236" i="4"/>
  <c r="O6124" i="4"/>
  <c r="M6124" i="4"/>
  <c r="O6031" i="4"/>
  <c r="M6031" i="4"/>
  <c r="O7195" i="4"/>
  <c r="M7195" i="4"/>
  <c r="O5498" i="4"/>
  <c r="M5498" i="4"/>
  <c r="O6156" i="4"/>
  <c r="M6156" i="4"/>
  <c r="M6730" i="4"/>
  <c r="O6730" i="4"/>
  <c r="O6240" i="4"/>
  <c r="M6240" i="4"/>
  <c r="O5578" i="4"/>
  <c r="M5578" i="4"/>
  <c r="O6266" i="4"/>
  <c r="M6266" i="4"/>
  <c r="O6252" i="4"/>
  <c r="M6252" i="4"/>
  <c r="O6071" i="4"/>
  <c r="M6071" i="4"/>
  <c r="O6126" i="4"/>
  <c r="M6126" i="4"/>
  <c r="O6138" i="4"/>
  <c r="M6138" i="4"/>
  <c r="O5576" i="4"/>
  <c r="M5576" i="4"/>
  <c r="O6260" i="4"/>
  <c r="M6260" i="4"/>
  <c r="O6261" i="4"/>
  <c r="M6261" i="4"/>
  <c r="O6169" i="4"/>
  <c r="M6169" i="4"/>
  <c r="O7205" i="4"/>
  <c r="M7205" i="4"/>
  <c r="O6151" i="4"/>
  <c r="M6151" i="4"/>
  <c r="O5713" i="4"/>
  <c r="M5713" i="4"/>
  <c r="M6536" i="4"/>
  <c r="O6536" i="4"/>
  <c r="M6459" i="4"/>
  <c r="O6459" i="4"/>
  <c r="O6094" i="4"/>
  <c r="M6094" i="4"/>
  <c r="O5497" i="4"/>
  <c r="M5497" i="4"/>
  <c r="O6080" i="4"/>
  <c r="M6080" i="4"/>
  <c r="O6083" i="4"/>
  <c r="M6083" i="4"/>
  <c r="M6659" i="4"/>
  <c r="O6659" i="4"/>
  <c r="O5232" i="4"/>
  <c r="M5232" i="4"/>
  <c r="M6475" i="4"/>
  <c r="O6475" i="4"/>
  <c r="O6157" i="4"/>
  <c r="M6157" i="4"/>
  <c r="O6074" i="4"/>
  <c r="M6074" i="4"/>
  <c r="O5982" i="4"/>
  <c r="M5982" i="4"/>
  <c r="M6724" i="4"/>
  <c r="O6724" i="4"/>
  <c r="M6672" i="4"/>
  <c r="O6672" i="4"/>
  <c r="M6474" i="4"/>
  <c r="O6474" i="4"/>
  <c r="M6559" i="4"/>
  <c r="O6559" i="4"/>
  <c r="O5766" i="4"/>
  <c r="M5766" i="4"/>
  <c r="O5768" i="4"/>
  <c r="M5768" i="4"/>
  <c r="M6471" i="4"/>
  <c r="O6471" i="4"/>
  <c r="M6473" i="4"/>
  <c r="O6473" i="4"/>
  <c r="O6271" i="4"/>
  <c r="M6271" i="4"/>
  <c r="M6468" i="4"/>
  <c r="O6468" i="4"/>
  <c r="O4947" i="4"/>
  <c r="M4947" i="4"/>
  <c r="O6287" i="4"/>
  <c r="M6287" i="4"/>
  <c r="O4851" i="4"/>
  <c r="M4851" i="4"/>
  <c r="O6077" i="4"/>
  <c r="M6077" i="4"/>
  <c r="O4829" i="4"/>
  <c r="M4829" i="4"/>
  <c r="M6369" i="4"/>
  <c r="O6369" i="4"/>
  <c r="O6270" i="4"/>
  <c r="M6270" i="4"/>
  <c r="M6470" i="4"/>
  <c r="O6470" i="4"/>
  <c r="M6556" i="4"/>
  <c r="O6556" i="4"/>
  <c r="O8240" i="4"/>
  <c r="O5715" i="4"/>
  <c r="M5715" i="4"/>
  <c r="M6568" i="4"/>
  <c r="O6568" i="4"/>
  <c r="O5986" i="4"/>
  <c r="M5986" i="4"/>
  <c r="M6557" i="4"/>
  <c r="O6557" i="4"/>
  <c r="O6286" i="4"/>
  <c r="M6286" i="4"/>
  <c r="M6572" i="4"/>
  <c r="O6572" i="4"/>
  <c r="M6381" i="4"/>
  <c r="O6381" i="4"/>
  <c r="O5719" i="4"/>
  <c r="M5719" i="4"/>
  <c r="M6670" i="4"/>
  <c r="O6670" i="4"/>
  <c r="M6660" i="4"/>
  <c r="O6660" i="4"/>
  <c r="M6656" i="4"/>
  <c r="O6656" i="4"/>
  <c r="M6472" i="4"/>
  <c r="O6472" i="4"/>
  <c r="O5236" i="4"/>
  <c r="M5236" i="4"/>
  <c r="M6467" i="4"/>
  <c r="O6467" i="4"/>
  <c r="O6211" i="4"/>
  <c r="M6211" i="4"/>
  <c r="O5929" i="4"/>
  <c r="M5929" i="4"/>
  <c r="M5045" i="4"/>
  <c r="O5045" i="4"/>
  <c r="O6121" i="4"/>
  <c r="M6121" i="4"/>
  <c r="O5254" i="4"/>
  <c r="M5254" i="4"/>
  <c r="M5044" i="4"/>
  <c r="O5044" i="4"/>
  <c r="O5723" i="4"/>
  <c r="M5723" i="4"/>
  <c r="O6101" i="4"/>
  <c r="M6101" i="4"/>
  <c r="M5063" i="4"/>
  <c r="O5063" i="4"/>
  <c r="O6212" i="4"/>
  <c r="M6212" i="4"/>
  <c r="O6024" i="4"/>
  <c r="M6024" i="4"/>
  <c r="O4949" i="4"/>
  <c r="M4949" i="4"/>
  <c r="O6106" i="4"/>
  <c r="M6106" i="4"/>
  <c r="O5735" i="4"/>
  <c r="M5735" i="4"/>
  <c r="O5256" i="4"/>
  <c r="M5256" i="4"/>
  <c r="O6025" i="4"/>
  <c r="M6025" i="4"/>
  <c r="O6196" i="4"/>
  <c r="M6196" i="4"/>
  <c r="O6209" i="4"/>
  <c r="M6209" i="4"/>
  <c r="O6120" i="4"/>
  <c r="M6120" i="4"/>
  <c r="O5237" i="4"/>
  <c r="M5237" i="4"/>
  <c r="O6103" i="4"/>
  <c r="M6103" i="4"/>
  <c r="O5631" i="4"/>
  <c r="M5631" i="4"/>
  <c r="O5630" i="4"/>
  <c r="M5630" i="4"/>
  <c r="O5722" i="4"/>
  <c r="M5722" i="4"/>
  <c r="M6389" i="4"/>
  <c r="O6389" i="4"/>
  <c r="O7163" i="4"/>
  <c r="M7163" i="4"/>
  <c r="O6116" i="4"/>
  <c r="M6116" i="4"/>
  <c r="O7157" i="4"/>
  <c r="M7157" i="4"/>
  <c r="M6456" i="4"/>
  <c r="O6456" i="4"/>
  <c r="M6437" i="4"/>
  <c r="O6437" i="4"/>
  <c r="O579" i="4"/>
  <c r="O391" i="4"/>
  <c r="O1492" i="4"/>
  <c r="O342" i="4"/>
  <c r="O338" i="4"/>
  <c r="O575" i="4"/>
  <c r="O554" i="4"/>
  <c r="O340" i="4"/>
  <c r="O530" i="4"/>
  <c r="M2883" i="4"/>
  <c r="O2883" i="4"/>
  <c r="O3363" i="4"/>
  <c r="M3363" i="4"/>
  <c r="M4251" i="4"/>
  <c r="O4251" i="4"/>
  <c r="M2720" i="4"/>
  <c r="O2720" i="4"/>
  <c r="O3263" i="4"/>
  <c r="M3263" i="4"/>
  <c r="O2408" i="4"/>
  <c r="M2408" i="4"/>
  <c r="O1470" i="4"/>
  <c r="O3438" i="4"/>
  <c r="M3438" i="4"/>
  <c r="O1104" i="4"/>
  <c r="O3274" i="4"/>
  <c r="M3274" i="4"/>
  <c r="M2719" i="4"/>
  <c r="O2719" i="4"/>
  <c r="M3852" i="4"/>
  <c r="O3852" i="4"/>
  <c r="M4032" i="4"/>
  <c r="O4032" i="4"/>
  <c r="O3252" i="4"/>
  <c r="M3252" i="4"/>
  <c r="O339" i="4"/>
  <c r="O550" i="4"/>
  <c r="O577" i="4"/>
  <c r="O539" i="4"/>
  <c r="O730" i="4"/>
  <c r="O563" i="4"/>
  <c r="O2403" i="4"/>
  <c r="M2403" i="4"/>
  <c r="O567" i="4"/>
  <c r="O1110" i="4"/>
  <c r="O537" i="4"/>
  <c r="O744" i="4"/>
  <c r="O553" i="4"/>
  <c r="O581" i="4"/>
  <c r="O556" i="4"/>
  <c r="O392" i="4"/>
  <c r="O564" i="4"/>
  <c r="O538" i="4"/>
  <c r="O561" i="4"/>
  <c r="O405" i="4"/>
  <c r="O578" i="4"/>
  <c r="O559" i="4"/>
  <c r="O2406" i="4"/>
  <c r="M2406" i="4"/>
  <c r="O1471" i="4"/>
  <c r="M2763" i="4"/>
  <c r="O2763" i="4"/>
  <c r="M2907" i="4"/>
  <c r="O2907" i="4"/>
  <c r="M2979" i="4"/>
  <c r="O2979" i="4"/>
  <c r="M2978" i="4"/>
  <c r="O2978" i="4"/>
  <c r="O3195" i="4"/>
  <c r="M3195" i="4"/>
  <c r="O3245" i="4"/>
  <c r="M3245" i="4"/>
  <c r="O3337" i="4"/>
  <c r="M3337" i="4"/>
  <c r="O3339" i="4"/>
  <c r="M3339" i="4"/>
  <c r="O3391" i="4"/>
  <c r="M3391" i="4"/>
  <c r="O3603" i="4"/>
  <c r="M3603" i="4"/>
  <c r="M3795" i="4"/>
  <c r="O3795" i="4"/>
  <c r="M3891" i="4"/>
  <c r="O3891" i="4"/>
  <c r="M3024" i="4"/>
  <c r="O3024" i="4"/>
  <c r="O3343" i="4"/>
  <c r="M3343" i="4"/>
  <c r="M2771" i="4"/>
  <c r="O2771" i="4"/>
  <c r="O3328" i="4"/>
  <c r="M3328" i="4"/>
  <c r="M4035" i="4"/>
  <c r="O4035" i="4"/>
  <c r="M2783" i="4"/>
  <c r="O2783" i="4"/>
  <c r="M3844" i="4"/>
  <c r="O3844" i="4"/>
  <c r="O2414" i="4"/>
  <c r="M2414" i="4"/>
  <c r="M2767" i="4"/>
  <c r="O2767" i="4"/>
  <c r="M2769" i="4"/>
  <c r="O2769" i="4"/>
  <c r="O1112" i="4"/>
  <c r="M2986" i="4"/>
  <c r="O2986" i="4"/>
  <c r="O2409" i="4"/>
  <c r="M2409" i="4"/>
  <c r="O3275" i="4"/>
  <c r="M3275" i="4"/>
  <c r="O3485" i="4"/>
  <c r="M3485" i="4"/>
  <c r="O3203" i="4"/>
  <c r="M3203" i="4"/>
  <c r="M2954" i="4"/>
  <c r="O2954" i="4"/>
  <c r="O3389" i="4"/>
  <c r="M3389" i="4"/>
  <c r="O3552" i="4"/>
  <c r="M3552" i="4"/>
  <c r="M4131" i="4"/>
  <c r="O4131" i="4"/>
  <c r="O3460" i="4"/>
  <c r="M3460" i="4"/>
  <c r="M2785" i="4"/>
  <c r="O2785" i="4"/>
  <c r="O3199" i="4"/>
  <c r="M3199" i="4"/>
  <c r="M2721" i="4"/>
  <c r="O2721" i="4"/>
  <c r="M2882" i="4"/>
  <c r="O2882" i="4"/>
  <c r="M2730" i="4"/>
  <c r="O2730" i="4"/>
  <c r="M2884" i="4"/>
  <c r="O2884" i="4"/>
  <c r="O3239" i="4"/>
  <c r="M3239" i="4"/>
  <c r="O3346" i="4"/>
  <c r="M3346" i="4"/>
  <c r="M2982" i="4"/>
  <c r="O2982" i="4"/>
  <c r="O3227" i="4"/>
  <c r="M3227" i="4"/>
  <c r="M2831" i="4"/>
  <c r="O2831" i="4"/>
  <c r="O3311" i="4"/>
  <c r="M3311" i="4"/>
  <c r="M4037" i="4"/>
  <c r="O4037" i="4"/>
  <c r="M2726" i="4"/>
  <c r="O2726" i="4"/>
  <c r="O3511" i="4"/>
  <c r="M3511" i="4"/>
  <c r="O3439" i="4"/>
  <c r="M3439" i="4"/>
  <c r="M2733" i="4"/>
  <c r="O2733" i="4"/>
  <c r="M2765" i="4"/>
  <c r="O2765" i="4"/>
  <c r="O2413" i="4"/>
  <c r="M2413" i="4"/>
  <c r="M3010" i="4"/>
  <c r="O3010" i="4"/>
  <c r="O3236" i="4"/>
  <c r="M3236" i="4"/>
  <c r="O3319" i="4"/>
  <c r="M3319" i="4"/>
  <c r="O3324" i="4"/>
  <c r="M3324" i="4"/>
  <c r="O3293" i="4"/>
  <c r="M3293" i="4"/>
  <c r="O3526" i="4"/>
  <c r="M3526" i="4"/>
  <c r="O3237" i="4"/>
  <c r="M3237" i="4"/>
  <c r="O3310" i="4"/>
  <c r="M3310" i="4"/>
  <c r="O3463" i="4"/>
  <c r="M3463" i="4"/>
  <c r="O3560" i="4"/>
  <c r="M3560" i="4"/>
  <c r="M3775" i="4"/>
  <c r="O3775" i="4"/>
  <c r="M2768" i="4"/>
  <c r="O2768" i="4"/>
  <c r="O3326" i="4"/>
  <c r="M3326" i="4"/>
  <c r="M3779" i="4"/>
  <c r="O3779" i="4"/>
  <c r="M2909" i="4"/>
  <c r="O2909" i="4"/>
  <c r="O3198" i="4"/>
  <c r="M3198" i="4"/>
  <c r="M3847" i="4"/>
  <c r="O3847" i="4"/>
  <c r="M4206" i="4"/>
  <c r="O4206" i="4"/>
  <c r="M2731" i="4"/>
  <c r="O2731" i="4"/>
  <c r="M2981" i="4"/>
  <c r="O2981" i="4"/>
  <c r="M3970" i="4"/>
  <c r="O3970" i="4"/>
  <c r="O3414" i="4"/>
  <c r="M3414" i="4"/>
  <c r="O3314" i="4"/>
  <c r="M3314" i="4"/>
  <c r="O3512" i="4"/>
  <c r="M3512" i="4"/>
  <c r="M3901" i="4"/>
  <c r="O3901" i="4"/>
  <c r="M3758" i="4"/>
  <c r="O3758" i="4"/>
  <c r="O4365" i="4"/>
  <c r="M4365" i="4"/>
  <c r="M3019" i="4"/>
  <c r="O3019" i="4"/>
  <c r="O3334" i="4"/>
  <c r="M3334" i="4"/>
  <c r="M3021" i="4"/>
  <c r="O3021" i="4"/>
  <c r="O3554" i="4"/>
  <c r="M3554" i="4"/>
  <c r="M2977" i="4"/>
  <c r="O2977" i="4"/>
  <c r="O3362" i="4"/>
  <c r="M3362" i="4"/>
  <c r="M3007" i="4"/>
  <c r="O3007" i="4"/>
  <c r="O3226" i="4"/>
  <c r="M3226" i="4"/>
  <c r="M2976" i="4"/>
  <c r="O2976" i="4"/>
  <c r="O3338" i="4"/>
  <c r="M3338" i="4"/>
  <c r="M4231" i="4"/>
  <c r="O4231" i="4"/>
  <c r="O3369" i="4"/>
  <c r="M3369" i="4"/>
  <c r="M2983" i="4"/>
  <c r="O2983" i="4"/>
  <c r="O3385" i="4"/>
  <c r="M3385" i="4"/>
  <c r="O3360" i="4"/>
  <c r="M3360" i="4"/>
  <c r="O3365" i="4"/>
  <c r="M3365" i="4"/>
  <c r="M4228" i="4"/>
  <c r="O4228" i="4"/>
  <c r="M3935" i="4"/>
  <c r="O3935" i="4"/>
  <c r="O3240" i="4"/>
  <c r="M3240" i="4"/>
  <c r="M4009" i="4"/>
  <c r="O4009" i="4"/>
  <c r="M4201" i="4"/>
  <c r="O4201" i="4"/>
  <c r="M3840" i="4"/>
  <c r="O3840" i="4"/>
  <c r="M3790" i="4"/>
  <c r="O3790" i="4"/>
  <c r="O3225" i="4"/>
  <c r="M3225" i="4"/>
  <c r="M3698" i="4"/>
  <c r="O3698" i="4"/>
  <c r="O3197" i="4"/>
  <c r="M3197" i="4"/>
  <c r="O3207" i="4"/>
  <c r="M3207" i="4"/>
  <c r="M3654" i="4"/>
  <c r="O3654" i="4"/>
  <c r="M3846" i="4"/>
  <c r="O3846" i="4"/>
  <c r="M3004" i="4"/>
  <c r="O3004" i="4"/>
  <c r="O3270" i="4"/>
  <c r="M3270" i="4"/>
  <c r="M2832" i="4"/>
  <c r="O2832" i="4"/>
  <c r="M3753" i="4"/>
  <c r="O3753" i="4"/>
  <c r="O3246" i="4"/>
  <c r="M3246" i="4"/>
  <c r="M3751" i="4"/>
  <c r="O3751" i="4"/>
  <c r="M3834" i="4"/>
  <c r="O3834" i="4"/>
  <c r="M4057" i="4"/>
  <c r="O4057" i="4"/>
  <c r="O3584" i="4"/>
  <c r="M3584" i="4"/>
  <c r="M3845" i="4"/>
  <c r="O3845" i="4"/>
  <c r="O3289" i="4"/>
  <c r="M3289" i="4"/>
  <c r="M3971" i="4"/>
  <c r="O3971" i="4"/>
  <c r="M2973" i="4"/>
  <c r="O2973" i="4"/>
  <c r="O3221" i="4"/>
  <c r="M3221" i="4"/>
  <c r="M3646" i="4"/>
  <c r="O3646" i="4"/>
  <c r="M2974" i="4"/>
  <c r="O2974" i="4"/>
  <c r="M3890" i="4"/>
  <c r="O3890" i="4"/>
  <c r="M4129" i="4"/>
  <c r="O4129" i="4"/>
  <c r="O4971" i="4"/>
  <c r="M4971" i="4"/>
  <c r="O5259" i="4"/>
  <c r="M5259" i="4"/>
  <c r="O5739" i="4"/>
  <c r="M5739" i="4"/>
  <c r="O4973" i="4"/>
  <c r="M4973" i="4"/>
  <c r="M3945" i="4"/>
  <c r="O3945" i="4"/>
  <c r="M3893" i="4"/>
  <c r="O3893" i="4"/>
  <c r="O5643" i="4"/>
  <c r="M5643" i="4"/>
  <c r="M4019" i="4"/>
  <c r="O4019" i="4"/>
  <c r="M5088" i="4"/>
  <c r="O5088" i="4"/>
  <c r="O3532" i="4"/>
  <c r="M3532" i="4"/>
  <c r="M3856" i="4"/>
  <c r="O3856" i="4"/>
  <c r="O5474" i="4"/>
  <c r="M5474" i="4"/>
  <c r="M3703" i="4"/>
  <c r="O3703" i="4"/>
  <c r="M3969" i="4"/>
  <c r="O3969" i="4"/>
  <c r="M4232" i="4"/>
  <c r="O4232" i="4"/>
  <c r="M3702" i="4"/>
  <c r="O3702" i="4"/>
  <c r="M4007" i="4"/>
  <c r="O4007" i="4"/>
  <c r="M3954" i="4"/>
  <c r="O3954" i="4"/>
  <c r="O4444" i="4"/>
  <c r="M4444" i="4"/>
  <c r="O6128" i="4"/>
  <c r="M6128" i="4"/>
  <c r="M3789" i="4"/>
  <c r="O3789" i="4"/>
  <c r="M3607" i="4"/>
  <c r="O3607" i="4"/>
  <c r="M3754" i="4"/>
  <c r="O3754" i="4"/>
  <c r="M3897" i="4"/>
  <c r="O3897" i="4"/>
  <c r="M4012" i="4"/>
  <c r="O4012" i="4"/>
  <c r="O4345" i="4"/>
  <c r="M4345" i="4"/>
  <c r="M3701" i="4"/>
  <c r="O3701" i="4"/>
  <c r="O4360" i="4"/>
  <c r="M4360" i="4"/>
  <c r="M3854" i="4"/>
  <c r="O3854" i="4"/>
  <c r="O5568" i="4"/>
  <c r="M5568" i="4"/>
  <c r="M3922" i="4"/>
  <c r="O3922" i="4"/>
  <c r="M3818" i="4"/>
  <c r="O3818" i="4"/>
  <c r="M3762" i="4"/>
  <c r="O3762" i="4"/>
  <c r="M5068" i="4"/>
  <c r="O5068" i="4"/>
  <c r="M3871" i="4"/>
  <c r="O3871" i="4"/>
  <c r="M3853" i="4"/>
  <c r="O3853" i="4"/>
  <c r="O4375" i="4"/>
  <c r="M4375" i="4"/>
  <c r="M3782" i="4"/>
  <c r="O3782" i="4"/>
  <c r="O5741" i="4"/>
  <c r="M5741" i="4"/>
  <c r="M3887" i="4"/>
  <c r="O3887" i="4"/>
  <c r="O5570" i="4"/>
  <c r="M5570" i="4"/>
  <c r="O4376" i="4"/>
  <c r="M4376" i="4"/>
  <c r="O4876" i="4"/>
  <c r="M4876" i="4"/>
  <c r="O6235" i="4"/>
  <c r="M6235" i="4"/>
  <c r="O4349" i="4"/>
  <c r="M4349" i="4"/>
  <c r="M3774" i="4"/>
  <c r="O3774" i="4"/>
  <c r="O4400" i="4"/>
  <c r="M4400" i="4"/>
  <c r="O5649" i="4"/>
  <c r="M5649" i="4"/>
  <c r="O4445" i="4"/>
  <c r="M4445" i="4"/>
  <c r="M3798" i="4"/>
  <c r="O3798" i="4"/>
  <c r="O4326" i="4"/>
  <c r="M4326" i="4"/>
  <c r="O6044" i="4"/>
  <c r="M6044" i="4"/>
  <c r="O6041" i="4"/>
  <c r="M6041" i="4"/>
  <c r="M3764" i="4"/>
  <c r="O3764" i="4"/>
  <c r="M3835" i="4"/>
  <c r="O3835" i="4"/>
  <c r="M3889" i="4"/>
  <c r="O3889" i="4"/>
  <c r="O6127" i="4"/>
  <c r="M6127" i="4"/>
  <c r="O6143" i="4"/>
  <c r="M6143" i="4"/>
  <c r="O6232" i="4"/>
  <c r="M6232" i="4"/>
  <c r="O6242" i="4"/>
  <c r="M6242" i="4"/>
  <c r="M5073" i="4"/>
  <c r="O5073" i="4"/>
  <c r="O6149" i="4"/>
  <c r="M6149" i="4"/>
  <c r="M6538" i="4"/>
  <c r="O6538" i="4"/>
  <c r="O7197" i="4"/>
  <c r="M7197" i="4"/>
  <c r="O6222" i="4"/>
  <c r="M6222" i="4"/>
  <c r="O6066" i="4"/>
  <c r="M6066" i="4"/>
  <c r="O5647" i="4"/>
  <c r="M5647" i="4"/>
  <c r="O6034" i="4"/>
  <c r="M6034" i="4"/>
  <c r="M6524" i="4"/>
  <c r="O6524" i="4"/>
  <c r="O6129" i="4"/>
  <c r="M6129" i="4"/>
  <c r="M6527" i="4"/>
  <c r="O6527" i="4"/>
  <c r="O6140" i="4"/>
  <c r="M6140" i="4"/>
  <c r="O6168" i="4"/>
  <c r="M6168" i="4"/>
  <c r="O5476" i="4"/>
  <c r="M5476" i="4"/>
  <c r="M6743" i="4"/>
  <c r="O6743" i="4"/>
  <c r="O6221" i="4"/>
  <c r="M6221" i="4"/>
  <c r="O6040" i="4"/>
  <c r="M6040" i="4"/>
  <c r="O6060" i="4"/>
  <c r="M6060" i="4"/>
  <c r="M6731" i="4"/>
  <c r="O6731" i="4"/>
  <c r="O5574" i="4"/>
  <c r="M5574" i="4"/>
  <c r="M6525" i="4"/>
  <c r="O6525" i="4"/>
  <c r="O6166" i="4"/>
  <c r="M6166" i="4"/>
  <c r="O7199" i="4"/>
  <c r="M7199" i="4"/>
  <c r="O5956" i="4"/>
  <c r="M5956" i="4"/>
  <c r="O5767" i="4"/>
  <c r="M5767" i="4"/>
  <c r="O5976" i="4"/>
  <c r="M5976" i="4"/>
  <c r="O6130" i="4"/>
  <c r="M6130" i="4"/>
  <c r="M6722" i="4"/>
  <c r="O6722" i="4"/>
  <c r="O6056" i="4"/>
  <c r="M6056" i="4"/>
  <c r="O6265" i="4"/>
  <c r="M6265" i="4"/>
  <c r="O5979" i="4"/>
  <c r="M5979" i="4"/>
  <c r="M6534" i="4"/>
  <c r="O6534" i="4"/>
  <c r="O5785" i="4"/>
  <c r="M5785" i="4"/>
  <c r="O4830" i="4"/>
  <c r="M4830" i="4"/>
  <c r="O6247" i="4"/>
  <c r="M6247" i="4"/>
  <c r="O7196" i="4"/>
  <c r="M7196" i="4"/>
  <c r="O6224" i="4"/>
  <c r="M6224" i="4"/>
  <c r="O5787" i="4"/>
  <c r="M5787" i="4"/>
  <c r="O5041" i="4"/>
  <c r="M5041" i="4"/>
  <c r="O5958" i="4"/>
  <c r="M5958" i="4"/>
  <c r="O5960" i="4"/>
  <c r="M5960" i="4"/>
  <c r="O6225" i="4"/>
  <c r="M6225" i="4"/>
  <c r="O7218" i="4"/>
  <c r="M7218" i="4"/>
  <c r="M6434" i="4"/>
  <c r="O6434" i="4"/>
  <c r="O5933" i="4"/>
  <c r="M5933" i="4"/>
  <c r="O5789" i="4"/>
  <c r="M5789" i="4"/>
  <c r="O5935" i="4"/>
  <c r="M5935" i="4"/>
  <c r="M6535" i="4"/>
  <c r="O6535" i="4"/>
  <c r="M6512" i="4"/>
  <c r="O6512" i="4"/>
  <c r="O5975" i="4"/>
  <c r="M5975" i="4"/>
  <c r="O5974" i="4"/>
  <c r="M5974" i="4"/>
  <c r="O4944" i="4"/>
  <c r="M4944" i="4"/>
  <c r="M6480" i="4"/>
  <c r="O6480" i="4"/>
  <c r="O6285" i="4"/>
  <c r="M6285" i="4"/>
  <c r="O6272" i="4"/>
  <c r="M6272" i="4"/>
  <c r="O5764" i="4"/>
  <c r="M5764" i="4"/>
  <c r="O6070" i="4"/>
  <c r="M6070" i="4"/>
  <c r="M6463" i="4"/>
  <c r="O6463" i="4"/>
  <c r="O5040" i="4"/>
  <c r="M5040" i="4"/>
  <c r="O5788" i="4"/>
  <c r="M5788" i="4"/>
  <c r="O5502" i="4"/>
  <c r="M5502" i="4"/>
  <c r="O6098" i="4"/>
  <c r="M6098" i="4"/>
  <c r="M6732" i="4"/>
  <c r="O6732" i="4"/>
  <c r="O5714" i="4"/>
  <c r="M5714" i="4"/>
  <c r="O5501" i="4"/>
  <c r="M5501" i="4"/>
  <c r="M6386" i="4"/>
  <c r="O6386" i="4"/>
  <c r="O6095" i="4"/>
  <c r="M6095" i="4"/>
  <c r="O6067" i="4"/>
  <c r="M6067" i="4"/>
  <c r="M6654" i="4"/>
  <c r="O6654" i="4"/>
  <c r="O5406" i="4"/>
  <c r="M5406" i="4"/>
  <c r="M6653" i="4"/>
  <c r="O6653" i="4"/>
  <c r="M6341" i="4"/>
  <c r="O6341" i="4"/>
  <c r="O5503" i="4"/>
  <c r="M5503" i="4"/>
  <c r="M6385" i="4"/>
  <c r="O6385" i="4"/>
  <c r="O4850" i="4"/>
  <c r="M4850" i="4"/>
  <c r="M6563" i="4"/>
  <c r="O6563" i="4"/>
  <c r="O6084" i="4"/>
  <c r="M6084" i="4"/>
  <c r="M6460" i="4"/>
  <c r="O6460" i="4"/>
  <c r="M6658" i="4"/>
  <c r="O6658" i="4"/>
  <c r="O5235" i="4"/>
  <c r="M5235" i="4"/>
  <c r="O6194" i="4"/>
  <c r="M6194" i="4"/>
  <c r="M6481" i="4"/>
  <c r="O6481" i="4"/>
  <c r="M6652" i="4"/>
  <c r="O6652" i="4"/>
  <c r="O6078" i="4"/>
  <c r="M6078" i="4"/>
  <c r="M6383" i="4"/>
  <c r="O6383" i="4"/>
  <c r="M6570" i="4"/>
  <c r="O6570" i="4"/>
  <c r="O6268" i="4"/>
  <c r="M6268" i="4"/>
  <c r="M6372" i="4"/>
  <c r="O6372" i="4"/>
  <c r="M6371" i="4"/>
  <c r="O6371" i="4"/>
  <c r="O6096" i="4"/>
  <c r="M6096" i="4"/>
  <c r="O5791" i="4"/>
  <c r="M5791" i="4"/>
  <c r="M5042" i="4"/>
  <c r="O5042" i="4"/>
  <c r="M6562" i="4"/>
  <c r="O6562" i="4"/>
  <c r="M6465" i="4"/>
  <c r="O6465" i="4"/>
  <c r="O5238" i="4"/>
  <c r="M5238" i="4"/>
  <c r="M6482" i="4"/>
  <c r="O6482" i="4"/>
  <c r="O6195" i="4"/>
  <c r="M6195" i="4"/>
  <c r="O5985" i="4"/>
  <c r="M5985" i="4"/>
  <c r="O5407" i="4"/>
  <c r="M5407" i="4"/>
  <c r="M6380" i="4"/>
  <c r="O6380" i="4"/>
  <c r="M6573" i="4"/>
  <c r="O6573" i="4"/>
  <c r="M6464" i="4"/>
  <c r="O6464" i="4"/>
  <c r="O5639" i="4"/>
  <c r="M5639" i="4"/>
  <c r="M6387" i="4"/>
  <c r="O6387" i="4"/>
  <c r="M6477" i="4"/>
  <c r="O6477" i="4"/>
  <c r="M5049" i="4"/>
  <c r="O5049" i="4"/>
  <c r="M5066" i="4"/>
  <c r="O5066" i="4"/>
  <c r="O4950" i="4"/>
  <c r="M4950" i="4"/>
  <c r="O5641" i="4"/>
  <c r="M5641" i="4"/>
  <c r="O6100" i="4"/>
  <c r="M6100" i="4"/>
  <c r="O4969" i="4"/>
  <c r="M4969" i="4"/>
  <c r="O5528" i="4"/>
  <c r="M5528" i="4"/>
  <c r="O5629" i="4"/>
  <c r="M5629" i="4"/>
  <c r="O5627" i="4"/>
  <c r="M5627" i="4"/>
  <c r="O5717" i="4"/>
  <c r="M5717" i="4"/>
  <c r="O6104" i="4"/>
  <c r="M6104" i="4"/>
  <c r="O6102" i="4"/>
  <c r="M6102" i="4"/>
  <c r="M5065" i="4"/>
  <c r="O5065" i="4"/>
  <c r="O8241" i="4"/>
  <c r="O4854" i="4"/>
  <c r="M4854" i="4"/>
  <c r="O6201" i="4"/>
  <c r="M6201" i="4"/>
  <c r="O5930" i="4"/>
  <c r="M5930" i="4"/>
  <c r="O6205" i="4"/>
  <c r="M6205" i="4"/>
  <c r="O6115" i="4"/>
  <c r="M6115" i="4"/>
  <c r="M6391" i="4"/>
  <c r="O6391" i="4"/>
  <c r="O4967" i="4"/>
  <c r="M4967" i="4"/>
  <c r="O6105" i="4"/>
  <c r="M6105" i="4"/>
  <c r="O6210" i="4"/>
  <c r="M6210" i="4"/>
  <c r="O5720" i="4"/>
  <c r="M5720" i="4"/>
  <c r="O5733" i="4"/>
  <c r="M5733" i="4"/>
  <c r="O6215" i="4"/>
  <c r="M6215" i="4"/>
  <c r="O6108" i="4"/>
  <c r="M6108" i="4"/>
  <c r="O6204" i="4"/>
  <c r="M6204" i="4"/>
  <c r="O7161" i="4"/>
  <c r="M7161" i="4"/>
  <c r="O7158" i="4"/>
  <c r="M7158" i="4"/>
  <c r="M6435" i="4"/>
  <c r="O6435" i="4"/>
  <c r="M6444" i="4"/>
  <c r="O6444" i="4"/>
  <c r="M6438" i="4"/>
  <c r="O6438" i="4"/>
  <c r="M6440" i="4"/>
  <c r="O6440" i="4"/>
  <c r="M6439" i="4"/>
  <c r="O6439" i="4"/>
  <c r="M6441" i="4"/>
  <c r="O6441" i="4"/>
  <c r="H2" i="4"/>
  <c r="H125" i="4"/>
  <c r="H861" i="4"/>
  <c r="H334" i="4"/>
  <c r="H336" i="4"/>
  <c r="H13" i="4"/>
  <c r="H119" i="4"/>
  <c r="H12" i="4"/>
  <c r="H79" i="4"/>
  <c r="H341" i="4"/>
  <c r="H2390" i="4"/>
  <c r="H1145" i="4"/>
  <c r="H2418" i="4"/>
  <c r="H229" i="4"/>
  <c r="H391" i="4"/>
  <c r="H552" i="4"/>
  <c r="H798" i="4"/>
  <c r="H554" i="4"/>
  <c r="H47" i="4"/>
  <c r="H551" i="4"/>
  <c r="H132" i="4"/>
  <c r="H76" i="4"/>
  <c r="H54" i="4"/>
  <c r="H44" i="4"/>
  <c r="H2415" i="4"/>
  <c r="H2795" i="4"/>
  <c r="H862" i="4"/>
  <c r="H123" i="4"/>
  <c r="H49" i="4"/>
  <c r="H555" i="4"/>
  <c r="H386" i="4"/>
  <c r="H759" i="4"/>
  <c r="H337" i="4"/>
  <c r="H2103" i="4"/>
  <c r="H557" i="4"/>
  <c r="H542" i="4"/>
  <c r="H120" i="4"/>
  <c r="H131" i="4"/>
  <c r="H394" i="4"/>
  <c r="H2421" i="4"/>
  <c r="H339" i="4"/>
  <c r="H46" i="4"/>
  <c r="H45" i="4"/>
  <c r="H1143" i="4"/>
  <c r="H5" i="4"/>
  <c r="H57" i="4"/>
  <c r="H11" i="4"/>
  <c r="H335" i="4"/>
  <c r="H556" i="4"/>
  <c r="H1167" i="4"/>
  <c r="H1832" i="4"/>
  <c r="H2417" i="4"/>
  <c r="H2918" i="4"/>
  <c r="H2776" i="4"/>
  <c r="H4481" i="4"/>
  <c r="H3474" i="4"/>
  <c r="H3495" i="4"/>
  <c r="H9" i="4"/>
  <c r="H17" i="4"/>
  <c r="H2416" i="4"/>
  <c r="H2419" i="4"/>
  <c r="H2798" i="4"/>
  <c r="H14" i="4"/>
  <c r="H3497" i="4"/>
  <c r="P2067" i="4"/>
  <c r="S2067" i="4" s="1"/>
  <c r="H2067" i="4"/>
  <c r="P195" i="4"/>
  <c r="S195" i="4" s="1"/>
  <c r="H195" i="4"/>
  <c r="P387" i="4"/>
  <c r="S387" i="4" s="1"/>
  <c r="H387" i="4"/>
  <c r="P1179" i="4"/>
  <c r="S1179" i="4" s="1"/>
  <c r="H1179" i="4"/>
  <c r="P843" i="4"/>
  <c r="S843" i="4" s="1"/>
  <c r="H843" i="4"/>
  <c r="P867" i="4"/>
  <c r="S867" i="4" s="1"/>
  <c r="H867" i="4"/>
  <c r="P219" i="4"/>
  <c r="S219" i="4" s="1"/>
  <c r="H219" i="4"/>
  <c r="P2102" i="4"/>
  <c r="S2102" i="4" s="1"/>
  <c r="H2102" i="4"/>
  <c r="P2091" i="4"/>
  <c r="S2091" i="4" s="1"/>
  <c r="H2091" i="4"/>
  <c r="P747" i="4"/>
  <c r="S747" i="4" s="1"/>
  <c r="H747" i="4"/>
  <c r="P82" i="4"/>
  <c r="S82" i="4" s="1"/>
  <c r="H82" i="4"/>
  <c r="P75" i="4"/>
  <c r="S75" i="4" s="1"/>
  <c r="H75" i="4"/>
  <c r="P2307" i="4"/>
  <c r="S2307" i="4" s="1"/>
  <c r="H2307" i="4"/>
  <c r="P27" i="4"/>
  <c r="S27" i="4" s="1"/>
  <c r="H27" i="4"/>
  <c r="P43" i="4"/>
  <c r="S43" i="4" s="1"/>
  <c r="H43" i="4"/>
  <c r="P127" i="4"/>
  <c r="S127" i="4" s="1"/>
  <c r="H127" i="4"/>
  <c r="P226" i="4"/>
  <c r="S226" i="4" s="1"/>
  <c r="H226" i="4"/>
  <c r="P411" i="4"/>
  <c r="S411" i="4" s="1"/>
  <c r="H411" i="4"/>
  <c r="P243" i="4"/>
  <c r="S243" i="4" s="1"/>
  <c r="H243" i="4"/>
  <c r="P247" i="4"/>
  <c r="S247" i="4" s="1"/>
  <c r="H247" i="4"/>
  <c r="P348" i="4"/>
  <c r="S348" i="4" s="1"/>
  <c r="H348" i="4"/>
  <c r="P435" i="4"/>
  <c r="S435" i="4" s="1"/>
  <c r="H435" i="4"/>
  <c r="P437" i="4"/>
  <c r="S437" i="4" s="1"/>
  <c r="H437" i="4"/>
  <c r="P446" i="4"/>
  <c r="S446" i="4" s="1"/>
  <c r="H446" i="4"/>
  <c r="P550" i="4"/>
  <c r="S550" i="4" s="1"/>
  <c r="H550" i="4"/>
  <c r="P531" i="4"/>
  <c r="S531" i="4" s="1"/>
  <c r="H531" i="4"/>
  <c r="P649" i="4"/>
  <c r="S649" i="4" s="1"/>
  <c r="H649" i="4"/>
  <c r="P627" i="4"/>
  <c r="S627" i="4" s="1"/>
  <c r="H627" i="4"/>
  <c r="P632" i="4"/>
  <c r="S632" i="4" s="1"/>
  <c r="H632" i="4"/>
  <c r="P91" i="4"/>
  <c r="S91" i="4" s="1"/>
  <c r="H91" i="4"/>
  <c r="P271" i="4"/>
  <c r="S271" i="4" s="1"/>
  <c r="H271" i="4"/>
  <c r="P267" i="4"/>
  <c r="S267" i="4" s="1"/>
  <c r="H267" i="4"/>
  <c r="P288" i="4"/>
  <c r="S288" i="4" s="1"/>
  <c r="H288" i="4"/>
  <c r="P474" i="4"/>
  <c r="S474" i="4" s="1"/>
  <c r="H474" i="4"/>
  <c r="P459" i="4"/>
  <c r="S459" i="4" s="1"/>
  <c r="H459" i="4"/>
  <c r="P577" i="4"/>
  <c r="S577" i="4" s="1"/>
  <c r="H577" i="4"/>
  <c r="P658" i="4"/>
  <c r="S658" i="4" s="1"/>
  <c r="H658" i="4"/>
  <c r="P651" i="4"/>
  <c r="S651" i="4" s="1"/>
  <c r="H651" i="4"/>
  <c r="P660" i="4"/>
  <c r="S660" i="4" s="1"/>
  <c r="H660" i="4"/>
  <c r="P757" i="4"/>
  <c r="S757" i="4" s="1"/>
  <c r="H757" i="4"/>
  <c r="P858" i="4"/>
  <c r="S858" i="4" s="1"/>
  <c r="H858" i="4"/>
  <c r="P116" i="4"/>
  <c r="S116" i="4" s="1"/>
  <c r="H116" i="4"/>
  <c r="P99" i="4"/>
  <c r="S99" i="4" s="1"/>
  <c r="H99" i="4"/>
  <c r="P113" i="4"/>
  <c r="S113" i="4" s="1"/>
  <c r="H113" i="4"/>
  <c r="P213" i="4"/>
  <c r="S213" i="4" s="1"/>
  <c r="H213" i="4"/>
  <c r="P291" i="4"/>
  <c r="S291" i="4" s="1"/>
  <c r="H291" i="4"/>
  <c r="P298" i="4"/>
  <c r="S298" i="4" s="1"/>
  <c r="H298" i="4"/>
  <c r="P366" i="4"/>
  <c r="S366" i="4" s="1"/>
  <c r="H366" i="4"/>
  <c r="P363" i="4"/>
  <c r="S363" i="4" s="1"/>
  <c r="H363" i="4"/>
  <c r="P383" i="4"/>
  <c r="S383" i="4" s="1"/>
  <c r="H383" i="4"/>
  <c r="P404" i="4"/>
  <c r="S404" i="4" s="1"/>
  <c r="H404" i="4"/>
  <c r="P483" i="4"/>
  <c r="S483" i="4" s="1"/>
  <c r="H483" i="4"/>
  <c r="P494" i="4"/>
  <c r="S494" i="4" s="1"/>
  <c r="H494" i="4"/>
  <c r="P579" i="4"/>
  <c r="S579" i="4" s="1"/>
  <c r="H579" i="4"/>
  <c r="P584" i="4"/>
  <c r="S584" i="4" s="1"/>
  <c r="H584" i="4"/>
  <c r="P602" i="4"/>
  <c r="S602" i="4" s="1"/>
  <c r="H602" i="4"/>
  <c r="P891" i="4"/>
  <c r="S891" i="4" s="1"/>
  <c r="H891" i="4"/>
  <c r="P900" i="4"/>
  <c r="S900" i="4" s="1"/>
  <c r="H900" i="4"/>
  <c r="P937" i="4"/>
  <c r="S937" i="4" s="1"/>
  <c r="H937" i="4"/>
  <c r="P915" i="4"/>
  <c r="S915" i="4" s="1"/>
  <c r="H915" i="4"/>
  <c r="P933" i="4"/>
  <c r="S933" i="4" s="1"/>
  <c r="H933" i="4"/>
  <c r="P953" i="4"/>
  <c r="S953" i="4" s="1"/>
  <c r="H953" i="4"/>
  <c r="P939" i="4"/>
  <c r="S939" i="4" s="1"/>
  <c r="H939" i="4"/>
  <c r="P987" i="4"/>
  <c r="S987" i="4" s="1"/>
  <c r="H987" i="4"/>
  <c r="P998" i="4"/>
  <c r="S998" i="4" s="1"/>
  <c r="H998" i="4"/>
  <c r="P1025" i="4"/>
  <c r="S1025" i="4" s="1"/>
  <c r="H1025" i="4"/>
  <c r="P1011" i="4"/>
  <c r="S1011" i="4" s="1"/>
  <c r="H1011" i="4"/>
  <c r="P1026" i="4"/>
  <c r="S1026" i="4" s="1"/>
  <c r="H1026" i="4"/>
  <c r="P1056" i="4"/>
  <c r="S1056" i="4" s="1"/>
  <c r="H1056" i="4"/>
  <c r="P1035" i="4"/>
  <c r="S1035" i="4" s="1"/>
  <c r="H1035" i="4"/>
  <c r="P1059" i="4"/>
  <c r="S1059" i="4" s="1"/>
  <c r="H1059" i="4"/>
  <c r="P1080" i="4"/>
  <c r="S1080" i="4" s="1"/>
  <c r="H1080" i="4"/>
  <c r="P1072" i="4"/>
  <c r="S1072" i="4" s="1"/>
  <c r="H1072" i="4"/>
  <c r="P1118" i="4"/>
  <c r="S1118" i="4" s="1"/>
  <c r="H1118" i="4"/>
  <c r="P1107" i="4"/>
  <c r="S1107" i="4" s="1"/>
  <c r="H1107" i="4"/>
  <c r="P1131" i="4"/>
  <c r="S1131" i="4" s="1"/>
  <c r="H1131" i="4"/>
  <c r="P1155" i="4"/>
  <c r="S1155" i="4" s="1"/>
  <c r="H1155" i="4"/>
  <c r="P1203" i="4"/>
  <c r="S1203" i="4" s="1"/>
  <c r="H1203" i="4"/>
  <c r="P1227" i="4"/>
  <c r="S1227" i="4" s="1"/>
  <c r="H1227" i="4"/>
  <c r="P1242" i="4"/>
  <c r="S1242" i="4" s="1"/>
  <c r="H1242" i="4"/>
  <c r="P1251" i="4"/>
  <c r="S1251" i="4" s="1"/>
  <c r="H1251" i="4"/>
  <c r="P1275" i="4"/>
  <c r="S1275" i="4" s="1"/>
  <c r="H1275" i="4"/>
  <c r="P1278" i="4"/>
  <c r="S1278" i="4" s="1"/>
  <c r="H1278" i="4"/>
  <c r="P1299" i="4"/>
  <c r="S1299" i="4" s="1"/>
  <c r="H1299" i="4"/>
  <c r="P1330" i="4"/>
  <c r="S1330" i="4" s="1"/>
  <c r="H1330" i="4"/>
  <c r="P1323" i="4"/>
  <c r="S1323" i="4" s="1"/>
  <c r="H1323" i="4"/>
  <c r="P1371" i="4"/>
  <c r="S1371" i="4" s="1"/>
  <c r="H1371" i="4"/>
  <c r="P4" i="4"/>
  <c r="S4" i="4" s="1"/>
  <c r="H4" i="4"/>
  <c r="P749" i="4"/>
  <c r="S749" i="4" s="1"/>
  <c r="H749" i="4"/>
  <c r="P2460" i="4"/>
  <c r="S2460" i="4" s="1"/>
  <c r="H2460" i="4"/>
  <c r="P2451" i="4"/>
  <c r="S2451" i="4" s="1"/>
  <c r="H2451" i="4"/>
  <c r="P77" i="4"/>
  <c r="S77" i="4" s="1"/>
  <c r="H77" i="4"/>
  <c r="P135" i="4"/>
  <c r="S135" i="4" s="1"/>
  <c r="H135" i="4"/>
  <c r="P315" i="4"/>
  <c r="S315" i="4" s="1"/>
  <c r="H315" i="4"/>
  <c r="P412" i="4"/>
  <c r="S412" i="4" s="1"/>
  <c r="H412" i="4"/>
  <c r="P432" i="4"/>
  <c r="S432" i="4" s="1"/>
  <c r="H432" i="4"/>
  <c r="P528" i="4"/>
  <c r="S528" i="4" s="1"/>
  <c r="H528" i="4"/>
  <c r="P507" i="4"/>
  <c r="S507" i="4" s="1"/>
  <c r="H507" i="4"/>
  <c r="P615" i="4"/>
  <c r="S615" i="4" s="1"/>
  <c r="H615" i="4"/>
  <c r="P603" i="4"/>
  <c r="S603" i="4" s="1"/>
  <c r="H603" i="4"/>
  <c r="P708" i="4"/>
  <c r="S708" i="4" s="1"/>
  <c r="H708" i="4"/>
  <c r="P699" i="4"/>
  <c r="S699" i="4" s="1"/>
  <c r="H699" i="4"/>
  <c r="P60" i="4"/>
  <c r="S60" i="4" s="1"/>
  <c r="H60" i="4"/>
  <c r="P51" i="4"/>
  <c r="S51" i="4" s="1"/>
  <c r="H51" i="4"/>
  <c r="P165" i="4"/>
  <c r="S165" i="4" s="1"/>
  <c r="H165" i="4"/>
  <c r="P147" i="4"/>
  <c r="S147" i="4" s="1"/>
  <c r="H147" i="4"/>
  <c r="P263" i="4"/>
  <c r="S263" i="4" s="1"/>
  <c r="H263" i="4"/>
  <c r="P359" i="4"/>
  <c r="S359" i="4" s="1"/>
  <c r="H359" i="4"/>
  <c r="P438" i="4"/>
  <c r="S438" i="4" s="1"/>
  <c r="H438" i="4"/>
  <c r="P539" i="4"/>
  <c r="S539" i="4" s="1"/>
  <c r="H539" i="4"/>
  <c r="P646" i="4"/>
  <c r="S646" i="4" s="1"/>
  <c r="H646" i="4"/>
  <c r="P95" i="4"/>
  <c r="S95" i="4" s="1"/>
  <c r="H95" i="4"/>
  <c r="P181" i="4"/>
  <c r="S181" i="4" s="1"/>
  <c r="H181" i="4"/>
  <c r="P171" i="4"/>
  <c r="S171" i="4" s="1"/>
  <c r="H171" i="4"/>
  <c r="P285" i="4"/>
  <c r="S285" i="4" s="1"/>
  <c r="H285" i="4"/>
  <c r="P473" i="4"/>
  <c r="S473" i="4" s="1"/>
  <c r="H473" i="4"/>
  <c r="P565" i="4"/>
  <c r="S565" i="4" s="1"/>
  <c r="H565" i="4"/>
  <c r="P657" i="4"/>
  <c r="S657" i="4" s="1"/>
  <c r="H657" i="4"/>
  <c r="P764" i="4"/>
  <c r="S764" i="4" s="1"/>
  <c r="H764" i="4"/>
  <c r="P752" i="4"/>
  <c r="S752" i="4" s="1"/>
  <c r="H752" i="4"/>
  <c r="P104" i="4"/>
  <c r="S104" i="4" s="1"/>
  <c r="H104" i="4"/>
  <c r="P202" i="4"/>
  <c r="S202" i="4" s="1"/>
  <c r="H202" i="4"/>
  <c r="P309" i="4"/>
  <c r="S309" i="4" s="1"/>
  <c r="H309" i="4"/>
  <c r="P377" i="4"/>
  <c r="S377" i="4" s="1"/>
  <c r="H377" i="4"/>
  <c r="P504" i="4"/>
  <c r="S504" i="4" s="1"/>
  <c r="H504" i="4"/>
  <c r="P599" i="4"/>
  <c r="S599" i="4" s="1"/>
  <c r="H599" i="4"/>
  <c r="P684" i="4"/>
  <c r="S684" i="4" s="1"/>
  <c r="H684" i="4"/>
  <c r="P675" i="4"/>
  <c r="S675" i="4" s="1"/>
  <c r="H675" i="4"/>
  <c r="P732" i="4"/>
  <c r="S732" i="4" s="1"/>
  <c r="H732" i="4"/>
  <c r="P723" i="4"/>
  <c r="S723" i="4" s="1"/>
  <c r="H723" i="4"/>
  <c r="P791" i="4"/>
  <c r="S791" i="4" s="1"/>
  <c r="H791" i="4"/>
  <c r="P771" i="4"/>
  <c r="S771" i="4" s="1"/>
  <c r="H771" i="4"/>
  <c r="P828" i="4"/>
  <c r="S828" i="4" s="1"/>
  <c r="H828" i="4"/>
  <c r="P819" i="4"/>
  <c r="S819" i="4" s="1"/>
  <c r="H819" i="4"/>
  <c r="P877" i="4"/>
  <c r="S877" i="4" s="1"/>
  <c r="H877" i="4"/>
  <c r="P893" i="4"/>
  <c r="S893" i="4" s="1"/>
  <c r="H893" i="4"/>
  <c r="P931" i="4"/>
  <c r="S931" i="4" s="1"/>
  <c r="H931" i="4"/>
  <c r="P1000" i="4"/>
  <c r="S1000" i="4" s="1"/>
  <c r="H1000" i="4"/>
  <c r="P1003" i="4"/>
  <c r="S1003" i="4" s="1"/>
  <c r="H1003" i="4"/>
  <c r="P1036" i="4"/>
  <c r="S1036" i="4" s="1"/>
  <c r="H1036" i="4"/>
  <c r="P1108" i="4"/>
  <c r="S1108" i="4" s="1"/>
  <c r="H1108" i="4"/>
  <c r="P1160" i="4"/>
  <c r="S1160" i="4" s="1"/>
  <c r="H1160" i="4"/>
  <c r="P1270" i="4"/>
  <c r="S1270" i="4" s="1"/>
  <c r="H1270" i="4"/>
  <c r="P1293" i="4"/>
  <c r="S1293" i="4" s="1"/>
  <c r="H1293" i="4"/>
  <c r="P1379" i="4"/>
  <c r="S1379" i="4" s="1"/>
  <c r="H1379" i="4"/>
  <c r="P1814" i="4"/>
  <c r="S1814" i="4" s="1"/>
  <c r="H1814" i="4"/>
  <c r="P1803" i="4"/>
  <c r="S1803" i="4" s="1"/>
  <c r="H1803" i="4"/>
  <c r="P2079" i="4"/>
  <c r="S2079" i="4" s="1"/>
  <c r="H2079" i="4"/>
  <c r="P2080" i="4"/>
  <c r="S2080" i="4" s="1"/>
  <c r="H2080" i="4"/>
  <c r="P236" i="4"/>
  <c r="S236" i="4" s="1"/>
  <c r="H236" i="4"/>
  <c r="P233" i="4"/>
  <c r="S233" i="4" s="1"/>
  <c r="H233" i="4"/>
  <c r="P330" i="4"/>
  <c r="S330" i="4" s="1"/>
  <c r="H330" i="4"/>
  <c r="P521" i="4"/>
  <c r="S521" i="4" s="1"/>
  <c r="H521" i="4"/>
  <c r="P710" i="4"/>
  <c r="S710" i="4" s="1"/>
  <c r="H710" i="4"/>
  <c r="P66" i="4"/>
  <c r="S66" i="4" s="1"/>
  <c r="H66" i="4"/>
  <c r="P158" i="4"/>
  <c r="S158" i="4" s="1"/>
  <c r="H158" i="4"/>
  <c r="P258" i="4"/>
  <c r="S258" i="4" s="1"/>
  <c r="H258" i="4"/>
  <c r="P545" i="4"/>
  <c r="S545" i="4" s="1"/>
  <c r="H545" i="4"/>
  <c r="P547" i="4"/>
  <c r="S547" i="4" s="1"/>
  <c r="H547" i="4"/>
  <c r="P641" i="4"/>
  <c r="S641" i="4" s="1"/>
  <c r="H641" i="4"/>
  <c r="P173" i="4"/>
  <c r="S173" i="4" s="1"/>
  <c r="H173" i="4"/>
  <c r="P471" i="4"/>
  <c r="S471" i="4" s="1"/>
  <c r="H471" i="4"/>
  <c r="P652" i="4"/>
  <c r="S652" i="4" s="1"/>
  <c r="H652" i="4"/>
  <c r="P674" i="4"/>
  <c r="S674" i="4" s="1"/>
  <c r="H674" i="4"/>
  <c r="P296" i="4"/>
  <c r="S296" i="4" s="1"/>
  <c r="H296" i="4"/>
  <c r="P310" i="4"/>
  <c r="S310" i="4" s="1"/>
  <c r="H310" i="4"/>
  <c r="P381" i="4"/>
  <c r="S381" i="4" s="1"/>
  <c r="H381" i="4"/>
  <c r="P490" i="4"/>
  <c r="S490" i="4" s="1"/>
  <c r="H490" i="4"/>
  <c r="P688" i="4"/>
  <c r="S688" i="4" s="1"/>
  <c r="H688" i="4"/>
  <c r="P725" i="4"/>
  <c r="S725" i="4" s="1"/>
  <c r="H725" i="4"/>
  <c r="P788" i="4"/>
  <c r="S788" i="4" s="1"/>
  <c r="H788" i="4"/>
  <c r="P829" i="4"/>
  <c r="S829" i="4" s="1"/>
  <c r="H829" i="4"/>
  <c r="P842" i="4"/>
  <c r="S842" i="4" s="1"/>
  <c r="H842" i="4"/>
  <c r="P890" i="4"/>
  <c r="S890" i="4" s="1"/>
  <c r="H890" i="4"/>
  <c r="P904" i="4"/>
  <c r="S904" i="4" s="1"/>
  <c r="H904" i="4"/>
  <c r="P922" i="4"/>
  <c r="S922" i="4" s="1"/>
  <c r="H922" i="4"/>
  <c r="P959" i="4"/>
  <c r="S959" i="4" s="1"/>
  <c r="H959" i="4"/>
  <c r="P942" i="4"/>
  <c r="S942" i="4" s="1"/>
  <c r="H942" i="4"/>
  <c r="P1079" i="4"/>
  <c r="S1079" i="4" s="1"/>
  <c r="H1079" i="4"/>
  <c r="P1152" i="4"/>
  <c r="S1152" i="4" s="1"/>
  <c r="H1152" i="4"/>
  <c r="P1149" i="4"/>
  <c r="S1149" i="4" s="1"/>
  <c r="H1149" i="4"/>
  <c r="P1224" i="4"/>
  <c r="S1224" i="4" s="1"/>
  <c r="H1224" i="4"/>
  <c r="P1325" i="4"/>
  <c r="S1325" i="4" s="1"/>
  <c r="H1325" i="4"/>
  <c r="P1347" i="4"/>
  <c r="S1347" i="4" s="1"/>
  <c r="H1347" i="4"/>
  <c r="P1392" i="4"/>
  <c r="S1392" i="4" s="1"/>
  <c r="H1392" i="4"/>
  <c r="P37" i="4"/>
  <c r="S37" i="4" s="1"/>
  <c r="H37" i="4"/>
  <c r="P417" i="4"/>
  <c r="S417" i="4" s="1"/>
  <c r="H417" i="4"/>
  <c r="P712" i="4"/>
  <c r="S712" i="4" s="1"/>
  <c r="H712" i="4"/>
  <c r="P71" i="4"/>
  <c r="S71" i="4" s="1"/>
  <c r="H71" i="4"/>
  <c r="P347" i="4"/>
  <c r="S347" i="4" s="1"/>
  <c r="H347" i="4"/>
  <c r="P457" i="4"/>
  <c r="S457" i="4" s="1"/>
  <c r="H457" i="4"/>
  <c r="P639" i="4"/>
  <c r="S639" i="4" s="1"/>
  <c r="H639" i="4"/>
  <c r="P189" i="4"/>
  <c r="S189" i="4" s="1"/>
  <c r="H189" i="4"/>
  <c r="P470" i="4"/>
  <c r="S470" i="4" s="1"/>
  <c r="H470" i="4"/>
  <c r="P562" i="4"/>
  <c r="S562" i="4" s="1"/>
  <c r="H562" i="4"/>
  <c r="P848" i="4"/>
  <c r="S848" i="4" s="1"/>
  <c r="H848" i="4"/>
  <c r="P102" i="4"/>
  <c r="S102" i="4" s="1"/>
  <c r="H102" i="4"/>
  <c r="P367" i="4"/>
  <c r="S367" i="4" s="1"/>
  <c r="H367" i="4"/>
  <c r="P401" i="4"/>
  <c r="S401" i="4" s="1"/>
  <c r="H401" i="4"/>
  <c r="P683" i="4"/>
  <c r="S683" i="4" s="1"/>
  <c r="H683" i="4"/>
  <c r="P730" i="4"/>
  <c r="S730" i="4" s="1"/>
  <c r="H730" i="4"/>
  <c r="P824" i="4"/>
  <c r="S824" i="4" s="1"/>
  <c r="H824" i="4"/>
  <c r="P902" i="4"/>
  <c r="S902" i="4" s="1"/>
  <c r="H902" i="4"/>
  <c r="P932" i="4"/>
  <c r="S932" i="4" s="1"/>
  <c r="H932" i="4"/>
  <c r="P984" i="4"/>
  <c r="S984" i="4" s="1"/>
  <c r="H984" i="4"/>
  <c r="P963" i="4"/>
  <c r="S963" i="4" s="1"/>
  <c r="H963" i="4"/>
  <c r="P1019" i="4"/>
  <c r="S1019" i="4" s="1"/>
  <c r="H1019" i="4"/>
  <c r="P1037" i="4"/>
  <c r="S1037" i="4" s="1"/>
  <c r="H1037" i="4"/>
  <c r="P1231" i="4"/>
  <c r="S1231" i="4" s="1"/>
  <c r="H1231" i="4"/>
  <c r="P1343" i="4"/>
  <c r="S1343" i="4" s="1"/>
  <c r="H1343" i="4"/>
  <c r="P1361" i="4"/>
  <c r="S1361" i="4" s="1"/>
  <c r="H1361" i="4"/>
  <c r="P1133" i="4"/>
  <c r="S1133" i="4" s="1"/>
  <c r="H1133" i="4"/>
  <c r="P1181" i="4"/>
  <c r="S1181" i="4" s="1"/>
  <c r="H1181" i="4"/>
  <c r="P1246" i="4"/>
  <c r="S1246" i="4" s="1"/>
  <c r="H1246" i="4"/>
  <c r="P1279" i="4"/>
  <c r="S1279" i="4" s="1"/>
  <c r="H1279" i="4"/>
  <c r="P1324" i="4"/>
  <c r="S1324" i="4" s="1"/>
  <c r="H1324" i="4"/>
  <c r="P1365" i="4"/>
  <c r="S1365" i="4" s="1"/>
  <c r="H1365" i="4"/>
  <c r="P1395" i="4"/>
  <c r="S1395" i="4" s="1"/>
  <c r="H1395" i="4"/>
  <c r="P1407" i="4"/>
  <c r="S1407" i="4" s="1"/>
  <c r="H1407" i="4"/>
  <c r="P1438" i="4"/>
  <c r="S1438" i="4" s="1"/>
  <c r="H1438" i="4"/>
  <c r="P1419" i="4"/>
  <c r="S1419" i="4" s="1"/>
  <c r="H1419" i="4"/>
  <c r="P1464" i="4"/>
  <c r="S1464" i="4" s="1"/>
  <c r="H1464" i="4"/>
  <c r="P1443" i="4"/>
  <c r="S1443" i="4" s="1"/>
  <c r="H1443" i="4"/>
  <c r="P1467" i="4"/>
  <c r="S1467" i="4" s="1"/>
  <c r="H1467" i="4"/>
  <c r="P1491" i="4"/>
  <c r="S1491" i="4" s="1"/>
  <c r="H1491" i="4"/>
  <c r="P1492" i="4"/>
  <c r="S1492" i="4" s="1"/>
  <c r="H1492" i="4"/>
  <c r="P1500" i="4"/>
  <c r="S1500" i="4" s="1"/>
  <c r="H1500" i="4"/>
  <c r="P1539" i="4"/>
  <c r="S1539" i="4" s="1"/>
  <c r="H1539" i="4"/>
  <c r="P1563" i="4"/>
  <c r="S1563" i="4" s="1"/>
  <c r="H1563" i="4"/>
  <c r="P1565" i="4"/>
  <c r="S1565" i="4" s="1"/>
  <c r="H1565" i="4"/>
  <c r="P1635" i="4"/>
  <c r="S1635" i="4" s="1"/>
  <c r="H1635" i="4"/>
  <c r="P863" i="4"/>
  <c r="S863" i="4" s="1"/>
  <c r="H863" i="4"/>
  <c r="P1899" i="4"/>
  <c r="S1899" i="4" s="1"/>
  <c r="H1899" i="4"/>
  <c r="P28" i="4"/>
  <c r="S28" i="4" s="1"/>
  <c r="H28" i="4"/>
  <c r="P48" i="4"/>
  <c r="S48" i="4" s="1"/>
  <c r="H48" i="4"/>
  <c r="P316" i="4"/>
  <c r="S316" i="4" s="1"/>
  <c r="H316" i="4"/>
  <c r="P519" i="4"/>
  <c r="S519" i="4" s="1"/>
  <c r="H519" i="4"/>
  <c r="P612" i="4"/>
  <c r="S612" i="4" s="1"/>
  <c r="H612" i="4"/>
  <c r="P69" i="4"/>
  <c r="S69" i="4" s="1"/>
  <c r="H69" i="4"/>
  <c r="P167" i="4"/>
  <c r="S167" i="4" s="1"/>
  <c r="H167" i="4"/>
  <c r="P342" i="4"/>
  <c r="S342" i="4" s="1"/>
  <c r="H342" i="4"/>
  <c r="P443" i="4"/>
  <c r="S443" i="4" s="1"/>
  <c r="H443" i="4"/>
  <c r="P640" i="4"/>
  <c r="S640" i="4" s="1"/>
  <c r="H640" i="4"/>
  <c r="P92" i="4"/>
  <c r="S92" i="4" s="1"/>
  <c r="H92" i="4"/>
  <c r="P281" i="4"/>
  <c r="S281" i="4" s="1"/>
  <c r="H281" i="4"/>
  <c r="P469" i="4"/>
  <c r="S469" i="4" s="1"/>
  <c r="H469" i="4"/>
  <c r="P668" i="4"/>
  <c r="S668" i="4" s="1"/>
  <c r="H668" i="4"/>
  <c r="P654" i="4"/>
  <c r="S654" i="4" s="1"/>
  <c r="H654" i="4"/>
  <c r="P101" i="4"/>
  <c r="S101" i="4" s="1"/>
  <c r="H101" i="4"/>
  <c r="P205" i="4"/>
  <c r="S205" i="4" s="1"/>
  <c r="H205" i="4"/>
  <c r="P295" i="4"/>
  <c r="S295" i="4" s="1"/>
  <c r="H295" i="4"/>
  <c r="P369" i="4"/>
  <c r="S369" i="4" s="1"/>
  <c r="H369" i="4"/>
  <c r="P410" i="4"/>
  <c r="S410" i="4" s="1"/>
  <c r="H410" i="4"/>
  <c r="P496" i="4"/>
  <c r="S496" i="4" s="1"/>
  <c r="H496" i="4"/>
  <c r="P583" i="4"/>
  <c r="S583" i="4" s="1"/>
  <c r="H583" i="4"/>
  <c r="P676" i="4"/>
  <c r="S676" i="4" s="1"/>
  <c r="H676" i="4"/>
  <c r="P724" i="4"/>
  <c r="S724" i="4" s="1"/>
  <c r="H724" i="4"/>
  <c r="P803" i="4"/>
  <c r="S803" i="4" s="1"/>
  <c r="H803" i="4"/>
  <c r="P795" i="4"/>
  <c r="S795" i="4" s="1"/>
  <c r="H795" i="4"/>
  <c r="P820" i="4"/>
  <c r="S820" i="4" s="1"/>
  <c r="H820" i="4"/>
  <c r="P928" i="4"/>
  <c r="S928" i="4" s="1"/>
  <c r="H928" i="4"/>
  <c r="P950" i="4"/>
  <c r="S950" i="4" s="1"/>
  <c r="H950" i="4"/>
  <c r="P1031" i="4"/>
  <c r="S1031" i="4" s="1"/>
  <c r="H1031" i="4"/>
  <c r="P1051" i="4"/>
  <c r="S1051" i="4" s="1"/>
  <c r="H1051" i="4"/>
  <c r="P1062" i="4"/>
  <c r="S1062" i="4" s="1"/>
  <c r="H1062" i="4"/>
  <c r="P1092" i="4"/>
  <c r="S1092" i="4" s="1"/>
  <c r="H1092" i="4"/>
  <c r="P1083" i="4"/>
  <c r="S1083" i="4" s="1"/>
  <c r="H1083" i="4"/>
  <c r="P1194" i="4"/>
  <c r="S1194" i="4" s="1"/>
  <c r="H1194" i="4"/>
  <c r="P1252" i="4"/>
  <c r="S1252" i="4" s="1"/>
  <c r="H1252" i="4"/>
  <c r="P756" i="4"/>
  <c r="S756" i="4" s="1"/>
  <c r="H756" i="4"/>
  <c r="P218" i="4"/>
  <c r="S218" i="4" s="1"/>
  <c r="H218" i="4"/>
  <c r="P138" i="4"/>
  <c r="S138" i="4" s="1"/>
  <c r="H138" i="4"/>
  <c r="P338" i="4"/>
  <c r="S338" i="4" s="1"/>
  <c r="H338" i="4"/>
  <c r="P434" i="4"/>
  <c r="S434" i="4" s="1"/>
  <c r="H434" i="4"/>
  <c r="P523" i="4"/>
  <c r="S523" i="4" s="1"/>
  <c r="H523" i="4"/>
  <c r="P703" i="4"/>
  <c r="S703" i="4" s="1"/>
  <c r="H703" i="4"/>
  <c r="P72" i="4"/>
  <c r="S72" i="4" s="1"/>
  <c r="H72" i="4"/>
  <c r="P168" i="4"/>
  <c r="S168" i="4" s="1"/>
  <c r="H168" i="4"/>
  <c r="P358" i="4"/>
  <c r="S358" i="4" s="1"/>
  <c r="H358" i="4"/>
  <c r="P533" i="4"/>
  <c r="S533" i="4" s="1"/>
  <c r="H533" i="4"/>
  <c r="P78" i="4"/>
  <c r="S78" i="4" s="1"/>
  <c r="H78" i="4"/>
  <c r="P289" i="4"/>
  <c r="S289" i="4" s="1"/>
  <c r="H289" i="4"/>
  <c r="P480" i="4"/>
  <c r="S480" i="4" s="1"/>
  <c r="H480" i="4"/>
  <c r="P754" i="4"/>
  <c r="S754" i="4" s="1"/>
  <c r="H754" i="4"/>
  <c r="P855" i="4"/>
  <c r="S855" i="4" s="1"/>
  <c r="H855" i="4"/>
  <c r="P198" i="4"/>
  <c r="S198" i="4" s="1"/>
  <c r="H198" i="4"/>
  <c r="P300" i="4"/>
  <c r="S300" i="4" s="1"/>
  <c r="H300" i="4"/>
  <c r="P406" i="4"/>
  <c r="S406" i="4" s="1"/>
  <c r="H406" i="4"/>
  <c r="P498" i="4"/>
  <c r="S498" i="4" s="1"/>
  <c r="H498" i="4"/>
  <c r="P594" i="4"/>
  <c r="S594" i="4" s="1"/>
  <c r="H594" i="4"/>
  <c r="P692" i="4"/>
  <c r="S692" i="4" s="1"/>
  <c r="H692" i="4"/>
  <c r="P739" i="4"/>
  <c r="S739" i="4" s="1"/>
  <c r="H739" i="4"/>
  <c r="P823" i="4"/>
  <c r="S823" i="4" s="1"/>
  <c r="H823" i="4"/>
  <c r="P966" i="4"/>
  <c r="S966" i="4" s="1"/>
  <c r="H966" i="4"/>
  <c r="P991" i="4"/>
  <c r="S991" i="4" s="1"/>
  <c r="H991" i="4"/>
  <c r="P1043" i="4"/>
  <c r="S1043" i="4" s="1"/>
  <c r="H1043" i="4"/>
  <c r="P1064" i="4"/>
  <c r="S1064" i="4" s="1"/>
  <c r="H1064" i="4"/>
  <c r="P1312" i="4"/>
  <c r="S1312" i="4" s="1"/>
  <c r="H1312" i="4"/>
  <c r="P1345" i="4"/>
  <c r="S1345" i="4" s="1"/>
  <c r="H1345" i="4"/>
  <c r="P29" i="4"/>
  <c r="S29" i="4" s="1"/>
  <c r="H29" i="4"/>
  <c r="P235" i="4"/>
  <c r="S235" i="4" s="1"/>
  <c r="H235" i="4"/>
  <c r="P333" i="4"/>
  <c r="S333" i="4" s="1"/>
  <c r="H333" i="4"/>
  <c r="P429" i="4"/>
  <c r="S429" i="4" s="1"/>
  <c r="H429" i="4"/>
  <c r="P55" i="4"/>
  <c r="S55" i="4" s="1"/>
  <c r="H55" i="4"/>
  <c r="P151" i="4"/>
  <c r="S151" i="4" s="1"/>
  <c r="H151" i="4"/>
  <c r="P245" i="4"/>
  <c r="S245" i="4" s="1"/>
  <c r="H245" i="4"/>
  <c r="P345" i="4"/>
  <c r="S345" i="4" s="1"/>
  <c r="H345" i="4"/>
  <c r="P631" i="4"/>
  <c r="S631" i="4" s="1"/>
  <c r="H631" i="4"/>
  <c r="P89" i="4"/>
  <c r="S89" i="4" s="1"/>
  <c r="H89" i="4"/>
  <c r="P576" i="4"/>
  <c r="S576" i="4" s="1"/>
  <c r="H576" i="4"/>
  <c r="P672" i="4"/>
  <c r="S672" i="4" s="1"/>
  <c r="H672" i="4"/>
  <c r="P767" i="4"/>
  <c r="S767" i="4" s="1"/>
  <c r="H767" i="4"/>
  <c r="P118" i="4"/>
  <c r="S118" i="4" s="1"/>
  <c r="H118" i="4"/>
  <c r="P304" i="4"/>
  <c r="S304" i="4" s="1"/>
  <c r="H304" i="4"/>
  <c r="P397" i="4"/>
  <c r="S397" i="4" s="1"/>
  <c r="H397" i="4"/>
  <c r="P486" i="4"/>
  <c r="S486" i="4" s="1"/>
  <c r="H486" i="4"/>
  <c r="P693" i="4"/>
  <c r="S693" i="4" s="1"/>
  <c r="H693" i="4"/>
  <c r="P742" i="4"/>
  <c r="S742" i="4" s="1"/>
  <c r="H742" i="4"/>
  <c r="P787" i="4"/>
  <c r="S787" i="4" s="1"/>
  <c r="H787" i="4"/>
  <c r="P797" i="4"/>
  <c r="S797" i="4" s="1"/>
  <c r="H797" i="4"/>
  <c r="P887" i="4"/>
  <c r="S887" i="4" s="1"/>
  <c r="H887" i="4"/>
  <c r="P875" i="4"/>
  <c r="S875" i="4" s="1"/>
  <c r="H875" i="4"/>
  <c r="P1033" i="4"/>
  <c r="S1033" i="4" s="1"/>
  <c r="H1033" i="4"/>
  <c r="P1055" i="4"/>
  <c r="S1055" i="4" s="1"/>
  <c r="H1055" i="4"/>
  <c r="P1074" i="4"/>
  <c r="S1074" i="4" s="1"/>
  <c r="H1074" i="4"/>
  <c r="P1061" i="4"/>
  <c r="S1061" i="4" s="1"/>
  <c r="H1061" i="4"/>
  <c r="P1099" i="4"/>
  <c r="S1099" i="4" s="1"/>
  <c r="H1099" i="4"/>
  <c r="P1250" i="4"/>
  <c r="S1250" i="4" s="1"/>
  <c r="H1250" i="4"/>
  <c r="P1265" i="4"/>
  <c r="S1265" i="4" s="1"/>
  <c r="H1265" i="4"/>
  <c r="P2104" i="4"/>
  <c r="S2104" i="4" s="1"/>
  <c r="H2104" i="4"/>
  <c r="P32" i="4"/>
  <c r="S32" i="4" s="1"/>
  <c r="H32" i="4"/>
  <c r="P325" i="4"/>
  <c r="S325" i="4" s="1"/>
  <c r="H325" i="4"/>
  <c r="P423" i="4"/>
  <c r="S423" i="4" s="1"/>
  <c r="H423" i="4"/>
  <c r="P514" i="4"/>
  <c r="S514" i="4" s="1"/>
  <c r="H514" i="4"/>
  <c r="P722" i="4"/>
  <c r="S722" i="4" s="1"/>
  <c r="H722" i="4"/>
  <c r="P454" i="4"/>
  <c r="S454" i="4" s="1"/>
  <c r="H454" i="4"/>
  <c r="P634" i="4"/>
  <c r="S634" i="4" s="1"/>
  <c r="H634" i="4"/>
  <c r="P182" i="4"/>
  <c r="S182" i="4" s="1"/>
  <c r="H182" i="4"/>
  <c r="P275" i="4"/>
  <c r="S275" i="4" s="1"/>
  <c r="H275" i="4"/>
  <c r="P572" i="4"/>
  <c r="S572" i="4" s="1"/>
  <c r="H572" i="4"/>
  <c r="P210" i="4"/>
  <c r="S210" i="4" s="1"/>
  <c r="H210" i="4"/>
  <c r="P382" i="4"/>
  <c r="S382" i="4" s="1"/>
  <c r="H382" i="4"/>
  <c r="P501" i="4"/>
  <c r="S501" i="4" s="1"/>
  <c r="H501" i="4"/>
  <c r="P492" i="4"/>
  <c r="S492" i="4" s="1"/>
  <c r="H492" i="4"/>
  <c r="P686" i="4"/>
  <c r="S686" i="4" s="1"/>
  <c r="H686" i="4"/>
  <c r="P841" i="4"/>
  <c r="S841" i="4" s="1"/>
  <c r="H841" i="4"/>
  <c r="P869" i="4"/>
  <c r="S869" i="4" s="1"/>
  <c r="H869" i="4"/>
  <c r="P958" i="4"/>
  <c r="S958" i="4" s="1"/>
  <c r="H958" i="4"/>
  <c r="P1014" i="4"/>
  <c r="S1014" i="4" s="1"/>
  <c r="H1014" i="4"/>
  <c r="P1215" i="4"/>
  <c r="S1215" i="4" s="1"/>
  <c r="H1215" i="4"/>
  <c r="P1243" i="4"/>
  <c r="S1243" i="4" s="1"/>
  <c r="H1243" i="4"/>
  <c r="P1369" i="4"/>
  <c r="S1369" i="4" s="1"/>
  <c r="H1369" i="4"/>
  <c r="P1136" i="4"/>
  <c r="S1136" i="4" s="1"/>
  <c r="H1136" i="4"/>
  <c r="P1199" i="4"/>
  <c r="S1199" i="4" s="1"/>
  <c r="H1199" i="4"/>
  <c r="P1228" i="4"/>
  <c r="S1228" i="4" s="1"/>
  <c r="H1228" i="4"/>
  <c r="P1269" i="4"/>
  <c r="S1269" i="4" s="1"/>
  <c r="H1269" i="4"/>
  <c r="P1337" i="4"/>
  <c r="S1337" i="4" s="1"/>
  <c r="H1337" i="4"/>
  <c r="P1391" i="4"/>
  <c r="S1391" i="4" s="1"/>
  <c r="H1391" i="4"/>
  <c r="P1399" i="4"/>
  <c r="S1399" i="4" s="1"/>
  <c r="H1399" i="4"/>
  <c r="P1479" i="4"/>
  <c r="S1479" i="4" s="1"/>
  <c r="H1479" i="4"/>
  <c r="P1503" i="4"/>
  <c r="S1503" i="4" s="1"/>
  <c r="H1503" i="4"/>
  <c r="P1534" i="4"/>
  <c r="S1534" i="4" s="1"/>
  <c r="H1534" i="4"/>
  <c r="P1515" i="4"/>
  <c r="S1515" i="4" s="1"/>
  <c r="H1515" i="4"/>
  <c r="P1560" i="4"/>
  <c r="S1560" i="4" s="1"/>
  <c r="H1560" i="4"/>
  <c r="P1588" i="4"/>
  <c r="S1588" i="4" s="1"/>
  <c r="H1588" i="4"/>
  <c r="P1587" i="4"/>
  <c r="S1587" i="4" s="1"/>
  <c r="H1587" i="4"/>
  <c r="P1596" i="4"/>
  <c r="S1596" i="4" s="1"/>
  <c r="H1596" i="4"/>
  <c r="P110" i="4"/>
  <c r="S110" i="4" s="1"/>
  <c r="H110" i="4"/>
  <c r="P38" i="4"/>
  <c r="S38" i="4" s="1"/>
  <c r="H38" i="4"/>
  <c r="P140" i="4"/>
  <c r="S140" i="4" s="1"/>
  <c r="H140" i="4"/>
  <c r="P227" i="4"/>
  <c r="S227" i="4" s="1"/>
  <c r="H227" i="4"/>
  <c r="P329" i="4"/>
  <c r="S329" i="4" s="1"/>
  <c r="H329" i="4"/>
  <c r="P421" i="4"/>
  <c r="S421" i="4" s="1"/>
  <c r="H421" i="4"/>
  <c r="P517" i="4"/>
  <c r="S517" i="4" s="1"/>
  <c r="H517" i="4"/>
  <c r="P620" i="4"/>
  <c r="S620" i="4" s="1"/>
  <c r="H620" i="4"/>
  <c r="P610" i="4"/>
  <c r="S610" i="4" s="1"/>
  <c r="H610" i="4"/>
  <c r="P702" i="4"/>
  <c r="S702" i="4" s="1"/>
  <c r="H702" i="4"/>
  <c r="P56" i="4"/>
  <c r="S56" i="4" s="1"/>
  <c r="H56" i="4"/>
  <c r="P150" i="4"/>
  <c r="S150" i="4" s="1"/>
  <c r="H150" i="4"/>
  <c r="P249" i="4"/>
  <c r="S249" i="4" s="1"/>
  <c r="H249" i="4"/>
  <c r="P355" i="4"/>
  <c r="S355" i="4" s="1"/>
  <c r="H355" i="4"/>
  <c r="P448" i="4"/>
  <c r="S448" i="4" s="1"/>
  <c r="H448" i="4"/>
  <c r="P544" i="4"/>
  <c r="S544" i="4" s="1"/>
  <c r="H544" i="4"/>
  <c r="P638" i="4"/>
  <c r="S638" i="4" s="1"/>
  <c r="H638" i="4"/>
  <c r="P97" i="4"/>
  <c r="S97" i="4" s="1"/>
  <c r="H97" i="4"/>
  <c r="P191" i="4"/>
  <c r="S191" i="4" s="1"/>
  <c r="H191" i="4"/>
  <c r="P269" i="4"/>
  <c r="S269" i="4" s="1"/>
  <c r="H269" i="4"/>
  <c r="P467" i="4"/>
  <c r="S467" i="4" s="1"/>
  <c r="H467" i="4"/>
  <c r="P563" i="4"/>
  <c r="S563" i="4" s="1"/>
  <c r="H563" i="4"/>
  <c r="P670" i="4"/>
  <c r="S670" i="4" s="1"/>
  <c r="H670" i="4"/>
  <c r="P762" i="4"/>
  <c r="S762" i="4" s="1"/>
  <c r="H762" i="4"/>
  <c r="P844" i="4"/>
  <c r="S844" i="4" s="1"/>
  <c r="H844" i="4"/>
  <c r="P100" i="4"/>
  <c r="S100" i="4" s="1"/>
  <c r="H100" i="4"/>
  <c r="P200" i="4"/>
  <c r="S200" i="4" s="1"/>
  <c r="H200" i="4"/>
  <c r="P303" i="4"/>
  <c r="S303" i="4" s="1"/>
  <c r="H303" i="4"/>
  <c r="P376" i="4"/>
  <c r="S376" i="4" s="1"/>
  <c r="H376" i="4"/>
  <c r="P402" i="4"/>
  <c r="S402" i="4" s="1"/>
  <c r="H402" i="4"/>
  <c r="P598" i="4"/>
  <c r="S598" i="4" s="1"/>
  <c r="H598" i="4"/>
  <c r="P685" i="4"/>
  <c r="S685" i="4" s="1"/>
  <c r="H685" i="4"/>
  <c r="P793" i="4"/>
  <c r="S793" i="4" s="1"/>
  <c r="H793" i="4"/>
  <c r="P799" i="4"/>
  <c r="S799" i="4" s="1"/>
  <c r="H799" i="4"/>
  <c r="P837" i="4"/>
  <c r="S837" i="4" s="1"/>
  <c r="H837" i="4"/>
  <c r="P868" i="4"/>
  <c r="S868" i="4" s="1"/>
  <c r="H868" i="4"/>
  <c r="P917" i="4"/>
  <c r="S917" i="4" s="1"/>
  <c r="H917" i="4"/>
  <c r="P923" i="4"/>
  <c r="S923" i="4" s="1"/>
  <c r="H923" i="4"/>
  <c r="P943" i="4"/>
  <c r="S943" i="4" s="1"/>
  <c r="H943" i="4"/>
  <c r="P957" i="4"/>
  <c r="S957" i="4" s="1"/>
  <c r="H957" i="4"/>
  <c r="P1016" i="4"/>
  <c r="S1016" i="4" s="1"/>
  <c r="H1016" i="4"/>
  <c r="P1042" i="4"/>
  <c r="S1042" i="4" s="1"/>
  <c r="H1042" i="4"/>
  <c r="P1067" i="4"/>
  <c r="S1067" i="4" s="1"/>
  <c r="H1067" i="4"/>
  <c r="P1094" i="4"/>
  <c r="S1094" i="4" s="1"/>
  <c r="H1094" i="4"/>
  <c r="P1193" i="4"/>
  <c r="S1193" i="4" s="1"/>
  <c r="H1193" i="4"/>
  <c r="P1910" i="4"/>
  <c r="S1910" i="4" s="1"/>
  <c r="H1910" i="4"/>
  <c r="P33" i="4"/>
  <c r="S33" i="4" s="1"/>
  <c r="H33" i="4"/>
  <c r="P126" i="4"/>
  <c r="S126" i="4" s="1"/>
  <c r="H126" i="4"/>
  <c r="P237" i="4"/>
  <c r="S237" i="4" s="1"/>
  <c r="H237" i="4"/>
  <c r="P322" i="4"/>
  <c r="S322" i="4" s="1"/>
  <c r="H322" i="4"/>
  <c r="P413" i="4"/>
  <c r="S413" i="4" s="1"/>
  <c r="H413" i="4"/>
  <c r="P509" i="4"/>
  <c r="S509" i="4" s="1"/>
  <c r="H509" i="4"/>
  <c r="P609" i="4"/>
  <c r="S609" i="4" s="1"/>
  <c r="H609" i="4"/>
  <c r="P718" i="4"/>
  <c r="S718" i="4" s="1"/>
  <c r="H718" i="4"/>
  <c r="P73" i="4"/>
  <c r="S73" i="4" s="1"/>
  <c r="H73" i="4"/>
  <c r="P160" i="4"/>
  <c r="S160" i="4" s="1"/>
  <c r="H160" i="4"/>
  <c r="P265" i="4"/>
  <c r="S265" i="4" s="1"/>
  <c r="H265" i="4"/>
  <c r="P361" i="4"/>
  <c r="S361" i="4" s="1"/>
  <c r="H361" i="4"/>
  <c r="P436" i="4"/>
  <c r="S436" i="4" s="1"/>
  <c r="H436" i="4"/>
  <c r="P456" i="4"/>
  <c r="S456" i="4" s="1"/>
  <c r="H456" i="4"/>
  <c r="P536" i="4"/>
  <c r="S536" i="4" s="1"/>
  <c r="H536" i="4"/>
  <c r="P94" i="4"/>
  <c r="S94" i="4" s="1"/>
  <c r="H94" i="4"/>
  <c r="P80" i="4"/>
  <c r="S80" i="4" s="1"/>
  <c r="H80" i="4"/>
  <c r="P176" i="4"/>
  <c r="S176" i="4" s="1"/>
  <c r="H176" i="4"/>
  <c r="P462" i="4"/>
  <c r="S462" i="4" s="1"/>
  <c r="H462" i="4"/>
  <c r="P475" i="4"/>
  <c r="S475" i="4" s="1"/>
  <c r="H475" i="4"/>
  <c r="P571" i="4"/>
  <c r="S571" i="4" s="1"/>
  <c r="H571" i="4"/>
  <c r="P665" i="4"/>
  <c r="S665" i="4" s="1"/>
  <c r="H665" i="4"/>
  <c r="P751" i="4"/>
  <c r="S751" i="4" s="1"/>
  <c r="H751" i="4"/>
  <c r="P857" i="4"/>
  <c r="S857" i="4" s="1"/>
  <c r="H857" i="4"/>
  <c r="P115" i="4"/>
  <c r="S115" i="4" s="1"/>
  <c r="H115" i="4"/>
  <c r="P208" i="4"/>
  <c r="S208" i="4" s="1"/>
  <c r="H208" i="4"/>
  <c r="P380" i="4"/>
  <c r="S380" i="4" s="1"/>
  <c r="H380" i="4"/>
  <c r="P400" i="4"/>
  <c r="S400" i="4" s="1"/>
  <c r="H400" i="4"/>
  <c r="P585" i="4"/>
  <c r="S585" i="4" s="1"/>
  <c r="H585" i="4"/>
  <c r="P726" i="4"/>
  <c r="S726" i="4" s="1"/>
  <c r="H726" i="4"/>
  <c r="P802" i="4"/>
  <c r="S802" i="4" s="1"/>
  <c r="H802" i="4"/>
  <c r="P831" i="4"/>
  <c r="S831" i="4" s="1"/>
  <c r="H831" i="4"/>
  <c r="P1134" i="4"/>
  <c r="S1134" i="4" s="1"/>
  <c r="H1134" i="4"/>
  <c r="P1244" i="4"/>
  <c r="S1244" i="4" s="1"/>
  <c r="H1244" i="4"/>
  <c r="P1381" i="4"/>
  <c r="S1381" i="4" s="1"/>
  <c r="H1381" i="4"/>
  <c r="P860" i="4"/>
  <c r="S860" i="4" s="1"/>
  <c r="H860" i="4"/>
  <c r="P130" i="4"/>
  <c r="S130" i="4" s="1"/>
  <c r="H130" i="4"/>
  <c r="P327" i="4"/>
  <c r="S327" i="4" s="1"/>
  <c r="H327" i="4"/>
  <c r="P254" i="4"/>
  <c r="S254" i="4" s="1"/>
  <c r="H254" i="4"/>
  <c r="P629" i="4"/>
  <c r="S629" i="4" s="1"/>
  <c r="H629" i="4"/>
  <c r="P662" i="4"/>
  <c r="S662" i="4" s="1"/>
  <c r="H662" i="4"/>
  <c r="P201" i="4"/>
  <c r="S201" i="4" s="1"/>
  <c r="H201" i="4"/>
  <c r="P493" i="4"/>
  <c r="S493" i="4" s="1"/>
  <c r="H493" i="4"/>
  <c r="P737" i="4"/>
  <c r="S737" i="4" s="1"/>
  <c r="H737" i="4"/>
  <c r="P827" i="4"/>
  <c r="S827" i="4" s="1"/>
  <c r="H827" i="4"/>
  <c r="P941" i="4"/>
  <c r="S941" i="4" s="1"/>
  <c r="H941" i="4"/>
  <c r="P999" i="4"/>
  <c r="S999" i="4" s="1"/>
  <c r="H999" i="4"/>
  <c r="P1018" i="4"/>
  <c r="S1018" i="4" s="1"/>
  <c r="H1018" i="4"/>
  <c r="P1180" i="4"/>
  <c r="S1180" i="4" s="1"/>
  <c r="H1180" i="4"/>
  <c r="P1340" i="4"/>
  <c r="S1340" i="4" s="1"/>
  <c r="H1340" i="4"/>
  <c r="P704" i="4"/>
  <c r="S704" i="4" s="1"/>
  <c r="H704" i="4"/>
  <c r="P354" i="4"/>
  <c r="S354" i="4" s="1"/>
  <c r="H354" i="4"/>
  <c r="P194" i="4"/>
  <c r="S194" i="4" s="1"/>
  <c r="H194" i="4"/>
  <c r="P755" i="4"/>
  <c r="S755" i="4" s="1"/>
  <c r="H755" i="4"/>
  <c r="P746" i="4"/>
  <c r="S746" i="4" s="1"/>
  <c r="H746" i="4"/>
  <c r="P1066" i="4"/>
  <c r="S1066" i="4" s="1"/>
  <c r="H1066" i="4"/>
  <c r="P1137" i="4"/>
  <c r="S1137" i="4" s="1"/>
  <c r="H1137" i="4"/>
  <c r="P1218" i="4"/>
  <c r="S1218" i="4" s="1"/>
  <c r="H1218" i="4"/>
  <c r="P1315" i="4"/>
  <c r="S1315" i="4" s="1"/>
  <c r="H1315" i="4"/>
  <c r="P1592" i="4"/>
  <c r="S1592" i="4" s="1"/>
  <c r="H1592" i="4"/>
  <c r="P2321" i="4"/>
  <c r="S2321" i="4" s="1"/>
  <c r="H2321" i="4"/>
  <c r="P416" i="4"/>
  <c r="S416" i="4" s="1"/>
  <c r="H416" i="4"/>
  <c r="P193" i="4"/>
  <c r="S193" i="4" s="1"/>
  <c r="H193" i="4"/>
  <c r="P371" i="4"/>
  <c r="S371" i="4" s="1"/>
  <c r="H371" i="4"/>
  <c r="P697" i="4"/>
  <c r="S697" i="4" s="1"/>
  <c r="H697" i="4"/>
  <c r="P808" i="4"/>
  <c r="S808" i="4" s="1"/>
  <c r="H808" i="4"/>
  <c r="P908" i="4"/>
  <c r="S908" i="4" s="1"/>
  <c r="H908" i="4"/>
  <c r="P973" i="4"/>
  <c r="S973" i="4" s="1"/>
  <c r="H973" i="4"/>
  <c r="P1063" i="4"/>
  <c r="S1063" i="4" s="1"/>
  <c r="H1063" i="4"/>
  <c r="P1259" i="4"/>
  <c r="S1259" i="4" s="1"/>
  <c r="H1259" i="4"/>
  <c r="P36" i="4"/>
  <c r="S36" i="4" s="1"/>
  <c r="H36" i="4"/>
  <c r="P420" i="4"/>
  <c r="S420" i="4" s="1"/>
  <c r="H420" i="4"/>
  <c r="P445" i="4"/>
  <c r="S445" i="4" s="1"/>
  <c r="H445" i="4"/>
  <c r="P178" i="4"/>
  <c r="S178" i="4" s="1"/>
  <c r="H178" i="4"/>
  <c r="P122" i="4"/>
  <c r="S122" i="4" s="1"/>
  <c r="H122" i="4"/>
  <c r="P409" i="4"/>
  <c r="S409" i="4" s="1"/>
  <c r="H409" i="4"/>
  <c r="P805" i="4"/>
  <c r="S805" i="4" s="1"/>
  <c r="H805" i="4"/>
  <c r="P1008" i="4"/>
  <c r="S1008" i="4" s="1"/>
  <c r="H1008" i="4"/>
  <c r="P1082" i="4"/>
  <c r="S1082" i="4" s="1"/>
  <c r="H1082" i="4"/>
  <c r="P865" i="4"/>
  <c r="S865" i="4" s="1"/>
  <c r="H865" i="4"/>
  <c r="P136" i="4"/>
  <c r="S136" i="4" s="1"/>
  <c r="H136" i="4"/>
  <c r="P70" i="4"/>
  <c r="S70" i="4" s="1"/>
  <c r="H70" i="4"/>
  <c r="P477" i="4"/>
  <c r="S477" i="4" s="1"/>
  <c r="H477" i="4"/>
  <c r="P196" i="4"/>
  <c r="S196" i="4" s="1"/>
  <c r="H196" i="4"/>
  <c r="P595" i="4"/>
  <c r="S595" i="4" s="1"/>
  <c r="H595" i="4"/>
  <c r="P1058" i="4"/>
  <c r="S1058" i="4" s="1"/>
  <c r="H1058" i="4"/>
  <c r="P1105" i="4"/>
  <c r="S1105" i="4" s="1"/>
  <c r="H1105" i="4"/>
  <c r="P1236" i="4"/>
  <c r="S1236" i="4" s="1"/>
  <c r="H1236" i="4"/>
  <c r="P41" i="4"/>
  <c r="S41" i="4" s="1"/>
  <c r="H41" i="4"/>
  <c r="P253" i="4"/>
  <c r="S253" i="4" s="1"/>
  <c r="H253" i="4"/>
  <c r="P540" i="4"/>
  <c r="S540" i="4" s="1"/>
  <c r="H540" i="4"/>
  <c r="P465" i="4"/>
  <c r="S465" i="4" s="1"/>
  <c r="H465" i="4"/>
  <c r="P792" i="4"/>
  <c r="S792" i="4" s="1"/>
  <c r="H792" i="4"/>
  <c r="P954" i="4"/>
  <c r="S954" i="4" s="1"/>
  <c r="H954" i="4"/>
  <c r="P1046" i="4"/>
  <c r="S1046" i="4" s="1"/>
  <c r="H1046" i="4"/>
  <c r="P1158" i="4"/>
  <c r="S1158" i="4" s="1"/>
  <c r="H1158" i="4"/>
  <c r="P1249" i="4"/>
  <c r="S1249" i="4" s="1"/>
  <c r="H1249" i="4"/>
  <c r="P1308" i="4"/>
  <c r="S1308" i="4" s="1"/>
  <c r="H1308" i="4"/>
  <c r="P1430" i="4"/>
  <c r="S1430" i="4" s="1"/>
  <c r="H1430" i="4"/>
  <c r="P1488" i="4"/>
  <c r="S1488" i="4" s="1"/>
  <c r="H1488" i="4"/>
  <c r="P1524" i="4"/>
  <c r="S1524" i="4" s="1"/>
  <c r="H1524" i="4"/>
  <c r="P1573" i="4"/>
  <c r="S1573" i="4" s="1"/>
  <c r="H1573" i="4"/>
  <c r="P1650" i="4"/>
  <c r="S1650" i="4" s="1"/>
  <c r="H1650" i="4"/>
  <c r="P1617" i="4"/>
  <c r="S1617" i="4" s="1"/>
  <c r="H1617" i="4"/>
  <c r="P1611" i="4"/>
  <c r="S1611" i="4" s="1"/>
  <c r="H1611" i="4"/>
  <c r="P1643" i="4"/>
  <c r="S1643" i="4" s="1"/>
  <c r="H1643" i="4"/>
  <c r="P1664" i="4"/>
  <c r="S1664" i="4" s="1"/>
  <c r="H1664" i="4"/>
  <c r="P1659" i="4"/>
  <c r="S1659" i="4" s="1"/>
  <c r="H1659" i="4"/>
  <c r="P1661" i="4"/>
  <c r="S1661" i="4" s="1"/>
  <c r="H1661" i="4"/>
  <c r="P1684" i="4"/>
  <c r="S1684" i="4" s="1"/>
  <c r="H1684" i="4"/>
  <c r="P1683" i="4"/>
  <c r="S1683" i="4" s="1"/>
  <c r="H1683" i="4"/>
  <c r="P1707" i="4"/>
  <c r="S1707" i="4" s="1"/>
  <c r="H1707" i="4"/>
  <c r="P1729" i="4"/>
  <c r="S1729" i="4" s="1"/>
  <c r="H1729" i="4"/>
  <c r="P1746" i="4"/>
  <c r="S1746" i="4" s="1"/>
  <c r="H1746" i="4"/>
  <c r="P1731" i="4"/>
  <c r="S1731" i="4" s="1"/>
  <c r="H1731" i="4"/>
  <c r="P1744" i="4"/>
  <c r="S1744" i="4" s="1"/>
  <c r="H1744" i="4"/>
  <c r="P1760" i="4"/>
  <c r="S1760" i="4" s="1"/>
  <c r="H1760" i="4"/>
  <c r="P1755" i="4"/>
  <c r="S1755" i="4" s="1"/>
  <c r="H1755" i="4"/>
  <c r="P1796" i="4"/>
  <c r="S1796" i="4" s="1"/>
  <c r="H1796" i="4"/>
  <c r="P1779" i="4"/>
  <c r="S1779" i="4" s="1"/>
  <c r="H1779" i="4"/>
  <c r="P1847" i="4"/>
  <c r="S1847" i="4" s="1"/>
  <c r="H1847" i="4"/>
  <c r="P1827" i="4"/>
  <c r="S1827" i="4" s="1"/>
  <c r="H1827" i="4"/>
  <c r="P1856" i="4"/>
  <c r="S1856" i="4" s="1"/>
  <c r="H1856" i="4"/>
  <c r="P1851" i="4"/>
  <c r="S1851" i="4" s="1"/>
  <c r="H1851" i="4"/>
  <c r="P1873" i="4"/>
  <c r="S1873" i="4" s="1"/>
  <c r="H1873" i="4"/>
  <c r="P1875" i="4"/>
  <c r="S1875" i="4" s="1"/>
  <c r="H1875" i="4"/>
  <c r="P1883" i="4"/>
  <c r="S1883" i="4" s="1"/>
  <c r="H1883" i="4"/>
  <c r="P1923" i="4"/>
  <c r="S1923" i="4" s="1"/>
  <c r="H1923" i="4"/>
  <c r="P1995" i="4"/>
  <c r="S1995" i="4" s="1"/>
  <c r="H1995" i="4"/>
  <c r="P2019" i="4"/>
  <c r="S2019" i="4" s="1"/>
  <c r="H2019" i="4"/>
  <c r="P2074" i="4"/>
  <c r="S2074" i="4" s="1"/>
  <c r="H2074" i="4"/>
  <c r="P2206" i="4"/>
  <c r="S2206" i="4" s="1"/>
  <c r="H2206" i="4"/>
  <c r="P2187" i="4"/>
  <c r="S2187" i="4" s="1"/>
  <c r="H2187" i="4"/>
  <c r="P2246" i="4"/>
  <c r="S2246" i="4" s="1"/>
  <c r="H2246" i="4"/>
  <c r="P2235" i="4"/>
  <c r="S2235" i="4" s="1"/>
  <c r="H2235" i="4"/>
  <c r="P2282" i="4"/>
  <c r="S2282" i="4" s="1"/>
  <c r="H2282" i="4"/>
  <c r="P2259" i="4"/>
  <c r="S2259" i="4" s="1"/>
  <c r="H2259" i="4"/>
  <c r="P2283" i="4"/>
  <c r="S2283" i="4" s="1"/>
  <c r="H2283" i="4"/>
  <c r="P2403" i="4"/>
  <c r="S2403" i="4" s="1"/>
  <c r="H2403" i="4"/>
  <c r="P1190" i="4"/>
  <c r="S1190" i="4" s="1"/>
  <c r="H1190" i="4"/>
  <c r="P690" i="4"/>
  <c r="S690" i="4" s="1"/>
  <c r="H690" i="4"/>
  <c r="P970" i="4"/>
  <c r="S970" i="4" s="1"/>
  <c r="H970" i="4"/>
  <c r="P975" i="4"/>
  <c r="S975" i="4" s="1"/>
  <c r="H975" i="4"/>
  <c r="P109" i="4"/>
  <c r="S109" i="4" s="1"/>
  <c r="H109" i="4"/>
  <c r="P145" i="4"/>
  <c r="S145" i="4" s="1"/>
  <c r="H145" i="4"/>
  <c r="P222" i="4"/>
  <c r="S222" i="4" s="1"/>
  <c r="H222" i="4"/>
  <c r="P318" i="4"/>
  <c r="S318" i="4" s="1"/>
  <c r="H318" i="4"/>
  <c r="P331" i="4"/>
  <c r="S331" i="4" s="1"/>
  <c r="H331" i="4"/>
  <c r="P419" i="4"/>
  <c r="S419" i="4" s="1"/>
  <c r="H419" i="4"/>
  <c r="P520" i="4"/>
  <c r="S520" i="4" s="1"/>
  <c r="H520" i="4"/>
  <c r="P518" i="4"/>
  <c r="S518" i="4" s="1"/>
  <c r="H518" i="4"/>
  <c r="P607" i="4"/>
  <c r="S607" i="4" s="1"/>
  <c r="H607" i="4"/>
  <c r="P714" i="4"/>
  <c r="S714" i="4" s="1"/>
  <c r="H714" i="4"/>
  <c r="P52" i="4"/>
  <c r="S52" i="4" s="1"/>
  <c r="H52" i="4"/>
  <c r="P65" i="4"/>
  <c r="S65" i="4" s="1"/>
  <c r="H65" i="4"/>
  <c r="P149" i="4"/>
  <c r="S149" i="4" s="1"/>
  <c r="H149" i="4"/>
  <c r="P162" i="4"/>
  <c r="S162" i="4" s="1"/>
  <c r="H162" i="4"/>
  <c r="P255" i="4"/>
  <c r="S255" i="4" s="1"/>
  <c r="H255" i="4"/>
  <c r="P353" i="4"/>
  <c r="S353" i="4" s="1"/>
  <c r="H353" i="4"/>
  <c r="P450" i="4"/>
  <c r="S450" i="4" s="1"/>
  <c r="H450" i="4"/>
  <c r="P549" i="4"/>
  <c r="S549" i="4" s="1"/>
  <c r="H549" i="4"/>
  <c r="P635" i="4"/>
  <c r="S635" i="4" s="1"/>
  <c r="H635" i="4"/>
  <c r="P98" i="4"/>
  <c r="S98" i="4" s="1"/>
  <c r="H98" i="4"/>
  <c r="P186" i="4"/>
  <c r="S186" i="4" s="1"/>
  <c r="H186" i="4"/>
  <c r="P268" i="4"/>
  <c r="S268" i="4" s="1"/>
  <c r="H268" i="4"/>
  <c r="P472" i="4"/>
  <c r="S472" i="4" s="1"/>
  <c r="H472" i="4"/>
  <c r="P570" i="4"/>
  <c r="S570" i="4" s="1"/>
  <c r="H570" i="4"/>
  <c r="P567" i="4"/>
  <c r="S567" i="4" s="1"/>
  <c r="H567" i="4"/>
  <c r="P748" i="4"/>
  <c r="S748" i="4" s="1"/>
  <c r="H748" i="4"/>
  <c r="P852" i="4"/>
  <c r="S852" i="4" s="1"/>
  <c r="H852" i="4"/>
  <c r="P105" i="4"/>
  <c r="S105" i="4" s="1"/>
  <c r="H105" i="4"/>
  <c r="P214" i="4"/>
  <c r="S214" i="4" s="1"/>
  <c r="H214" i="4"/>
  <c r="P314" i="4"/>
  <c r="S314" i="4" s="1"/>
  <c r="H314" i="4"/>
  <c r="P307" i="4"/>
  <c r="S307" i="4" s="1"/>
  <c r="H307" i="4"/>
  <c r="P399" i="4"/>
  <c r="S399" i="4" s="1"/>
  <c r="H399" i="4"/>
  <c r="P491" i="4"/>
  <c r="S491" i="4" s="1"/>
  <c r="H491" i="4"/>
  <c r="P489" i="4"/>
  <c r="S489" i="4" s="1"/>
  <c r="H489" i="4"/>
  <c r="P678" i="4"/>
  <c r="S678" i="4" s="1"/>
  <c r="H678" i="4"/>
  <c r="P738" i="4"/>
  <c r="S738" i="4" s="1"/>
  <c r="H738" i="4"/>
  <c r="P736" i="4"/>
  <c r="S736" i="4" s="1"/>
  <c r="H736" i="4"/>
  <c r="P784" i="4"/>
  <c r="S784" i="4" s="1"/>
  <c r="H784" i="4"/>
  <c r="P783" i="4"/>
  <c r="S783" i="4" s="1"/>
  <c r="H783" i="4"/>
  <c r="P832" i="4"/>
  <c r="S832" i="4" s="1"/>
  <c r="H832" i="4"/>
  <c r="P897" i="4"/>
  <c r="S897" i="4" s="1"/>
  <c r="H897" i="4"/>
  <c r="P972" i="4"/>
  <c r="S972" i="4" s="1"/>
  <c r="H972" i="4"/>
  <c r="P992" i="4"/>
  <c r="S992" i="4" s="1"/>
  <c r="H992" i="4"/>
  <c r="P1098" i="4"/>
  <c r="S1098" i="4" s="1"/>
  <c r="H1098" i="4"/>
  <c r="P1110" i="4"/>
  <c r="S1110" i="4" s="1"/>
  <c r="H1110" i="4"/>
  <c r="P1173" i="4"/>
  <c r="S1173" i="4" s="1"/>
  <c r="H1173" i="4"/>
  <c r="P1216" i="4"/>
  <c r="S1216" i="4" s="1"/>
  <c r="H1216" i="4"/>
  <c r="P1301" i="4"/>
  <c r="S1301" i="4" s="1"/>
  <c r="H1301" i="4"/>
  <c r="P1387" i="4"/>
  <c r="S1387" i="4" s="1"/>
  <c r="H1387" i="4"/>
  <c r="P872" i="4"/>
  <c r="S872" i="4" s="1"/>
  <c r="H872" i="4"/>
  <c r="P42" i="4"/>
  <c r="S42" i="4" s="1"/>
  <c r="H42" i="4"/>
  <c r="P234" i="4"/>
  <c r="S234" i="4" s="1"/>
  <c r="H234" i="4"/>
  <c r="P326" i="4"/>
  <c r="S326" i="4" s="1"/>
  <c r="H326" i="4"/>
  <c r="P522" i="4"/>
  <c r="S522" i="4" s="1"/>
  <c r="H522" i="4"/>
  <c r="P618" i="4"/>
  <c r="S618" i="4" s="1"/>
  <c r="H618" i="4"/>
  <c r="P62" i="4"/>
  <c r="S62" i="4" s="1"/>
  <c r="H62" i="4"/>
  <c r="P356" i="4"/>
  <c r="S356" i="4" s="1"/>
  <c r="H356" i="4"/>
  <c r="P452" i="4"/>
  <c r="S452" i="4" s="1"/>
  <c r="H452" i="4"/>
  <c r="P642" i="4"/>
  <c r="S642" i="4" s="1"/>
  <c r="H642" i="4"/>
  <c r="P93" i="4"/>
  <c r="S93" i="4" s="1"/>
  <c r="H93" i="4"/>
  <c r="P183" i="4"/>
  <c r="S183" i="4" s="1"/>
  <c r="H183" i="4"/>
  <c r="P279" i="4"/>
  <c r="S279" i="4" s="1"/>
  <c r="H279" i="4"/>
  <c r="P574" i="4"/>
  <c r="S574" i="4" s="1"/>
  <c r="H574" i="4"/>
  <c r="P846" i="4"/>
  <c r="S846" i="4" s="1"/>
  <c r="H846" i="4"/>
  <c r="P108" i="4"/>
  <c r="S108" i="4" s="1"/>
  <c r="H108" i="4"/>
  <c r="P396" i="4"/>
  <c r="S396" i="4" s="1"/>
  <c r="H396" i="4"/>
  <c r="P587" i="4"/>
  <c r="S587" i="4" s="1"/>
  <c r="H587" i="4"/>
  <c r="P899" i="4"/>
  <c r="S899" i="4" s="1"/>
  <c r="H899" i="4"/>
  <c r="P948" i="4"/>
  <c r="S948" i="4" s="1"/>
  <c r="H948" i="4"/>
  <c r="P1006" i="4"/>
  <c r="S1006" i="4" s="1"/>
  <c r="H1006" i="4"/>
  <c r="P1073" i="4"/>
  <c r="S1073" i="4" s="1"/>
  <c r="H1073" i="4"/>
  <c r="P1070" i="4"/>
  <c r="S1070" i="4" s="1"/>
  <c r="H1070" i="4"/>
  <c r="P35" i="4"/>
  <c r="S35" i="4" s="1"/>
  <c r="H35" i="4"/>
  <c r="P510" i="4"/>
  <c r="S510" i="4" s="1"/>
  <c r="H510" i="4"/>
  <c r="P617" i="4"/>
  <c r="S617" i="4" s="1"/>
  <c r="H617" i="4"/>
  <c r="P68" i="4"/>
  <c r="S68" i="4" s="1"/>
  <c r="H68" i="4"/>
  <c r="P257" i="4"/>
  <c r="S257" i="4" s="1"/>
  <c r="H257" i="4"/>
  <c r="P184" i="4"/>
  <c r="S184" i="4" s="1"/>
  <c r="H184" i="4"/>
  <c r="P286" i="4"/>
  <c r="S286" i="4" s="1"/>
  <c r="H286" i="4"/>
  <c r="P750" i="4"/>
  <c r="S750" i="4" s="1"/>
  <c r="H750" i="4"/>
  <c r="P106" i="4"/>
  <c r="S106" i="4" s="1"/>
  <c r="H106" i="4"/>
  <c r="P393" i="4"/>
  <c r="S393" i="4" s="1"/>
  <c r="H393" i="4"/>
  <c r="P586" i="4"/>
  <c r="S586" i="4" s="1"/>
  <c r="H586" i="4"/>
  <c r="P592" i="4"/>
  <c r="S592" i="4" s="1"/>
  <c r="H592" i="4"/>
  <c r="P735" i="4"/>
  <c r="S735" i="4" s="1"/>
  <c r="H735" i="4"/>
  <c r="P884" i="4"/>
  <c r="S884" i="4" s="1"/>
  <c r="H884" i="4"/>
  <c r="P909" i="4"/>
  <c r="S909" i="4" s="1"/>
  <c r="H909" i="4"/>
  <c r="P927" i="4"/>
  <c r="S927" i="4" s="1"/>
  <c r="H927" i="4"/>
  <c r="P990" i="4"/>
  <c r="S990" i="4" s="1"/>
  <c r="H990" i="4"/>
  <c r="P1010" i="4"/>
  <c r="S1010" i="4" s="1"/>
  <c r="H1010" i="4"/>
  <c r="P1029" i="4"/>
  <c r="S1029" i="4" s="1"/>
  <c r="H1029" i="4"/>
  <c r="P1048" i="4"/>
  <c r="S1048" i="4" s="1"/>
  <c r="H1048" i="4"/>
  <c r="P240" i="4"/>
  <c r="S240" i="4" s="1"/>
  <c r="H240" i="4"/>
  <c r="P605" i="4"/>
  <c r="S605" i="4" s="1"/>
  <c r="H605" i="4"/>
  <c r="P244" i="4"/>
  <c r="S244" i="4" s="1"/>
  <c r="H244" i="4"/>
  <c r="P645" i="4"/>
  <c r="S645" i="4" s="1"/>
  <c r="H645" i="4"/>
  <c r="P272" i="4"/>
  <c r="S272" i="4" s="1"/>
  <c r="H272" i="4"/>
  <c r="P758" i="4"/>
  <c r="S758" i="4" s="1"/>
  <c r="H758" i="4"/>
  <c r="P306" i="4"/>
  <c r="S306" i="4" s="1"/>
  <c r="H306" i="4"/>
  <c r="P593" i="4"/>
  <c r="S593" i="4" s="1"/>
  <c r="H593" i="4"/>
  <c r="P811" i="4"/>
  <c r="S811" i="4" s="1"/>
  <c r="H811" i="4"/>
  <c r="P885" i="4"/>
  <c r="S885" i="4" s="1"/>
  <c r="H885" i="4"/>
  <c r="P938" i="4"/>
  <c r="S938" i="4" s="1"/>
  <c r="H938" i="4"/>
  <c r="P1154" i="4"/>
  <c r="S1154" i="4" s="1"/>
  <c r="H1154" i="4"/>
  <c r="P1182" i="4"/>
  <c r="S1182" i="4" s="1"/>
  <c r="H1182" i="4"/>
  <c r="P1257" i="4"/>
  <c r="S1257" i="4" s="1"/>
  <c r="H1257" i="4"/>
  <c r="P1406" i="4"/>
  <c r="S1406" i="4" s="1"/>
  <c r="H1406" i="4"/>
  <c r="P1511" i="4"/>
  <c r="S1511" i="4" s="1"/>
  <c r="H1511" i="4"/>
  <c r="P1516" i="4"/>
  <c r="S1516" i="4" s="1"/>
  <c r="H1516" i="4"/>
  <c r="P1553" i="4"/>
  <c r="S1553" i="4" s="1"/>
  <c r="H1553" i="4"/>
  <c r="P1583" i="4"/>
  <c r="S1583" i="4" s="1"/>
  <c r="H1583" i="4"/>
  <c r="P1589" i="4"/>
  <c r="S1589" i="4" s="1"/>
  <c r="H1589" i="4"/>
  <c r="P1648" i="4"/>
  <c r="S1648" i="4" s="1"/>
  <c r="H1648" i="4"/>
  <c r="P39" i="4"/>
  <c r="S39" i="4" s="1"/>
  <c r="H39" i="4"/>
  <c r="P223" i="4"/>
  <c r="S223" i="4" s="1"/>
  <c r="H223" i="4"/>
  <c r="P525" i="4"/>
  <c r="S525" i="4" s="1"/>
  <c r="H525" i="4"/>
  <c r="P58" i="4"/>
  <c r="S58" i="4" s="1"/>
  <c r="H58" i="4"/>
  <c r="P250" i="4"/>
  <c r="S250" i="4" s="1"/>
  <c r="H250" i="4"/>
  <c r="P537" i="4"/>
  <c r="S537" i="4" s="1"/>
  <c r="H537" i="4"/>
  <c r="P180" i="4"/>
  <c r="S180" i="4" s="1"/>
  <c r="H180" i="4"/>
  <c r="P575" i="4"/>
  <c r="S575" i="4" s="1"/>
  <c r="H575" i="4"/>
  <c r="P847" i="4"/>
  <c r="S847" i="4" s="1"/>
  <c r="H847" i="4"/>
  <c r="P292" i="4"/>
  <c r="S292" i="4" s="1"/>
  <c r="H292" i="4"/>
  <c r="P364" i="4"/>
  <c r="S364" i="4" s="1"/>
  <c r="H364" i="4"/>
  <c r="P505" i="4"/>
  <c r="S505" i="4" s="1"/>
  <c r="H505" i="4"/>
  <c r="P601" i="4"/>
  <c r="S601" i="4" s="1"/>
  <c r="H601" i="4"/>
  <c r="P744" i="4"/>
  <c r="S744" i="4" s="1"/>
  <c r="H744" i="4"/>
  <c r="P786" i="4"/>
  <c r="S786" i="4" s="1"/>
  <c r="H786" i="4"/>
  <c r="P806" i="4"/>
  <c r="S806" i="4" s="1"/>
  <c r="H806" i="4"/>
  <c r="P901" i="4"/>
  <c r="S901" i="4" s="1"/>
  <c r="H901" i="4"/>
  <c r="P995" i="4"/>
  <c r="S995" i="4" s="1"/>
  <c r="H995" i="4"/>
  <c r="P1045" i="4"/>
  <c r="S1045" i="4" s="1"/>
  <c r="H1045" i="4"/>
  <c r="P1084" i="4"/>
  <c r="S1084" i="4" s="1"/>
  <c r="H1084" i="4"/>
  <c r="P1165" i="4"/>
  <c r="S1165" i="4" s="1"/>
  <c r="H1165" i="4"/>
  <c r="P1353" i="4"/>
  <c r="S1353" i="4" s="1"/>
  <c r="H1353" i="4"/>
  <c r="P873" i="4"/>
  <c r="S873" i="4" s="1"/>
  <c r="H873" i="4"/>
  <c r="P2101" i="4"/>
  <c r="S2101" i="4" s="1"/>
  <c r="H2101" i="4"/>
  <c r="P142" i="4"/>
  <c r="S142" i="4" s="1"/>
  <c r="H142" i="4"/>
  <c r="P321" i="4"/>
  <c r="S321" i="4" s="1"/>
  <c r="H321" i="4"/>
  <c r="P614" i="4"/>
  <c r="S614" i="4" s="1"/>
  <c r="H614" i="4"/>
  <c r="P148" i="4"/>
  <c r="S148" i="4" s="1"/>
  <c r="H148" i="4"/>
  <c r="P449" i="4"/>
  <c r="S449" i="4" s="1"/>
  <c r="H449" i="4"/>
  <c r="P630" i="4"/>
  <c r="S630" i="4" s="1"/>
  <c r="H630" i="4"/>
  <c r="P460" i="4"/>
  <c r="S460" i="4" s="1"/>
  <c r="H460" i="4"/>
  <c r="P216" i="4"/>
  <c r="S216" i="4" s="1"/>
  <c r="H216" i="4"/>
  <c r="P311" i="4"/>
  <c r="S311" i="4" s="1"/>
  <c r="H311" i="4"/>
  <c r="P389" i="4"/>
  <c r="S389" i="4" s="1"/>
  <c r="H389" i="4"/>
  <c r="P733" i="4"/>
  <c r="S733" i="4" s="1"/>
  <c r="H733" i="4"/>
  <c r="P818" i="4"/>
  <c r="S818" i="4" s="1"/>
  <c r="H818" i="4"/>
  <c r="P929" i="4"/>
  <c r="S929" i="4" s="1"/>
  <c r="H929" i="4"/>
  <c r="P985" i="4"/>
  <c r="S985" i="4" s="1"/>
  <c r="H985" i="4"/>
  <c r="P980" i="4"/>
  <c r="S980" i="4" s="1"/>
  <c r="H980" i="4"/>
  <c r="P1023" i="4"/>
  <c r="S1023" i="4" s="1"/>
  <c r="H1023" i="4"/>
  <c r="P1017" i="4"/>
  <c r="S1017" i="4" s="1"/>
  <c r="H1017" i="4"/>
  <c r="P1053" i="4"/>
  <c r="S1053" i="4" s="1"/>
  <c r="H1053" i="4"/>
  <c r="P1122" i="4"/>
  <c r="S1122" i="4" s="1"/>
  <c r="H1122" i="4"/>
  <c r="P1206" i="4"/>
  <c r="S1206" i="4" s="1"/>
  <c r="H1206" i="4"/>
  <c r="P1322" i="4"/>
  <c r="S1322" i="4" s="1"/>
  <c r="H1322" i="4"/>
  <c r="P134" i="4"/>
  <c r="S134" i="4" s="1"/>
  <c r="H134" i="4"/>
  <c r="P619" i="4"/>
  <c r="S619" i="4" s="1"/>
  <c r="H619" i="4"/>
  <c r="P706" i="4"/>
  <c r="S706" i="4" s="1"/>
  <c r="H706" i="4"/>
  <c r="P441" i="4"/>
  <c r="S441" i="4" s="1"/>
  <c r="H441" i="4"/>
  <c r="P481" i="4"/>
  <c r="S481" i="4" s="1"/>
  <c r="H481" i="4"/>
  <c r="P468" i="4"/>
  <c r="S468" i="4" s="1"/>
  <c r="H468" i="4"/>
  <c r="P659" i="4"/>
  <c r="S659" i="4" s="1"/>
  <c r="H659" i="4"/>
  <c r="P866" i="4"/>
  <c r="S866" i="4" s="1"/>
  <c r="H866" i="4"/>
  <c r="P212" i="4"/>
  <c r="S212" i="4" s="1"/>
  <c r="H212" i="4"/>
  <c r="P375" i="4"/>
  <c r="S375" i="4" s="1"/>
  <c r="H375" i="4"/>
  <c r="P506" i="4"/>
  <c r="S506" i="4" s="1"/>
  <c r="H506" i="4"/>
  <c r="P696" i="4"/>
  <c r="S696" i="4" s="1"/>
  <c r="H696" i="4"/>
  <c r="P977" i="4"/>
  <c r="S977" i="4" s="1"/>
  <c r="H977" i="4"/>
  <c r="P988" i="4"/>
  <c r="S988" i="4" s="1"/>
  <c r="H988" i="4"/>
  <c r="P1276" i="4"/>
  <c r="S1276" i="4" s="1"/>
  <c r="H1276" i="4"/>
  <c r="P1377" i="4"/>
  <c r="S1377" i="4" s="1"/>
  <c r="H1377" i="4"/>
  <c r="P34" i="4"/>
  <c r="S34" i="4" s="1"/>
  <c r="H34" i="4"/>
  <c r="P238" i="4"/>
  <c r="S238" i="4" s="1"/>
  <c r="H238" i="4"/>
  <c r="P352" i="4"/>
  <c r="S352" i="4" s="1"/>
  <c r="H352" i="4"/>
  <c r="P312" i="4"/>
  <c r="S312" i="4" s="1"/>
  <c r="H312" i="4"/>
  <c r="P814" i="4"/>
  <c r="S814" i="4" s="1"/>
  <c r="H814" i="4"/>
  <c r="P918" i="4"/>
  <c r="S918" i="4" s="1"/>
  <c r="H918" i="4"/>
  <c r="P993" i="4"/>
  <c r="S993" i="4" s="1"/>
  <c r="H993" i="4"/>
  <c r="P1075" i="4"/>
  <c r="S1075" i="4" s="1"/>
  <c r="H1075" i="4"/>
  <c r="P1170" i="4"/>
  <c r="S1170" i="4" s="1"/>
  <c r="H1170" i="4"/>
  <c r="P1212" i="4"/>
  <c r="S1212" i="4" s="1"/>
  <c r="H1212" i="4"/>
  <c r="P1307" i="4"/>
  <c r="S1307" i="4" s="1"/>
  <c r="H1307" i="4"/>
  <c r="P1370" i="4"/>
  <c r="S1370" i="4" s="1"/>
  <c r="H1370" i="4"/>
  <c r="P1417" i="4"/>
  <c r="S1417" i="4" s="1"/>
  <c r="H1417" i="4"/>
  <c r="P1435" i="4"/>
  <c r="S1435" i="4" s="1"/>
  <c r="H1435" i="4"/>
  <c r="P1461" i="4"/>
  <c r="S1461" i="4" s="1"/>
  <c r="H1461" i="4"/>
  <c r="P1502" i="4"/>
  <c r="S1502" i="4" s="1"/>
  <c r="H1502" i="4"/>
  <c r="P1607" i="4"/>
  <c r="S1607" i="4" s="1"/>
  <c r="H1607" i="4"/>
  <c r="P1619" i="4"/>
  <c r="S1619" i="4" s="1"/>
  <c r="H1619" i="4"/>
  <c r="P133" i="4"/>
  <c r="S133" i="4" s="1"/>
  <c r="H133" i="4"/>
  <c r="P129" i="4"/>
  <c r="S129" i="4" s="1"/>
  <c r="H129" i="4"/>
  <c r="P231" i="4"/>
  <c r="S231" i="4" s="1"/>
  <c r="H231" i="4"/>
  <c r="P430" i="4"/>
  <c r="S430" i="4" s="1"/>
  <c r="H430" i="4"/>
  <c r="P526" i="4"/>
  <c r="S526" i="4" s="1"/>
  <c r="H526" i="4"/>
  <c r="P721" i="4"/>
  <c r="S721" i="4" s="1"/>
  <c r="H721" i="4"/>
  <c r="P74" i="4"/>
  <c r="S74" i="4" s="1"/>
  <c r="H74" i="4"/>
  <c r="P266" i="4"/>
  <c r="S266" i="4" s="1"/>
  <c r="H266" i="4"/>
  <c r="P362" i="4"/>
  <c r="S362" i="4" s="1"/>
  <c r="H362" i="4"/>
  <c r="P553" i="4"/>
  <c r="S553" i="4" s="1"/>
  <c r="H553" i="4"/>
  <c r="P628" i="4"/>
  <c r="S628" i="4" s="1"/>
  <c r="H628" i="4"/>
  <c r="P188" i="4"/>
  <c r="S188" i="4" s="1"/>
  <c r="H188" i="4"/>
  <c r="P284" i="4"/>
  <c r="S284" i="4" s="1"/>
  <c r="H284" i="4"/>
  <c r="P464" i="4"/>
  <c r="S464" i="4" s="1"/>
  <c r="H464" i="4"/>
  <c r="P560" i="4"/>
  <c r="S560" i="4" s="1"/>
  <c r="H560" i="4"/>
  <c r="P761" i="4"/>
  <c r="S761" i="4" s="1"/>
  <c r="H761" i="4"/>
  <c r="P114" i="4"/>
  <c r="S114" i="4" s="1"/>
  <c r="H114" i="4"/>
  <c r="P204" i="4"/>
  <c r="S204" i="4" s="1"/>
  <c r="H204" i="4"/>
  <c r="P373" i="4"/>
  <c r="S373" i="4" s="1"/>
  <c r="H373" i="4"/>
  <c r="P591" i="4"/>
  <c r="S591" i="4" s="1"/>
  <c r="H591" i="4"/>
  <c r="P687" i="4"/>
  <c r="S687" i="4" s="1"/>
  <c r="H687" i="4"/>
  <c r="P794" i="4"/>
  <c r="S794" i="4" s="1"/>
  <c r="H794" i="4"/>
  <c r="P812" i="4"/>
  <c r="S812" i="4" s="1"/>
  <c r="H812" i="4"/>
  <c r="P883" i="4"/>
  <c r="S883" i="4" s="1"/>
  <c r="H883" i="4"/>
  <c r="P894" i="4"/>
  <c r="S894" i="4" s="1"/>
  <c r="H894" i="4"/>
  <c r="P969" i="4"/>
  <c r="S969" i="4" s="1"/>
  <c r="H969" i="4"/>
  <c r="P1022" i="4"/>
  <c r="S1022" i="4" s="1"/>
  <c r="H1022" i="4"/>
  <c r="P1041" i="4"/>
  <c r="S1041" i="4" s="1"/>
  <c r="H1041" i="4"/>
  <c r="P1077" i="4"/>
  <c r="S1077" i="4" s="1"/>
  <c r="H1077" i="4"/>
  <c r="P1150" i="4"/>
  <c r="S1150" i="4" s="1"/>
  <c r="H1150" i="4"/>
  <c r="P1237" i="4"/>
  <c r="S1237" i="4" s="1"/>
  <c r="H1237" i="4"/>
  <c r="P1305" i="4"/>
  <c r="S1305" i="4" s="1"/>
  <c r="H1305" i="4"/>
  <c r="P1374" i="4"/>
  <c r="S1374" i="4" s="1"/>
  <c r="H1374" i="4"/>
  <c r="P230" i="4"/>
  <c r="S230" i="4" s="1"/>
  <c r="H230" i="4"/>
  <c r="P239" i="4"/>
  <c r="S239" i="4" s="1"/>
  <c r="H239" i="4"/>
  <c r="P515" i="4"/>
  <c r="S515" i="4" s="1"/>
  <c r="H515" i="4"/>
  <c r="P611" i="4"/>
  <c r="S611" i="4" s="1"/>
  <c r="H611" i="4"/>
  <c r="P61" i="4"/>
  <c r="S61" i="4" s="1"/>
  <c r="H61" i="4"/>
  <c r="P157" i="4"/>
  <c r="S157" i="4" s="1"/>
  <c r="H157" i="4"/>
  <c r="P261" i="4"/>
  <c r="S261" i="4" s="1"/>
  <c r="H261" i="4"/>
  <c r="P357" i="4"/>
  <c r="S357" i="4" s="1"/>
  <c r="H357" i="4"/>
  <c r="P546" i="4"/>
  <c r="S546" i="4" s="1"/>
  <c r="H546" i="4"/>
  <c r="P636" i="4"/>
  <c r="S636" i="4" s="1"/>
  <c r="H636" i="4"/>
  <c r="P174" i="4"/>
  <c r="S174" i="4" s="1"/>
  <c r="H174" i="4"/>
  <c r="P273" i="4"/>
  <c r="S273" i="4" s="1"/>
  <c r="H273" i="4"/>
  <c r="P568" i="4"/>
  <c r="S568" i="4" s="1"/>
  <c r="H568" i="4"/>
  <c r="P664" i="4"/>
  <c r="S664" i="4" s="1"/>
  <c r="H664" i="4"/>
  <c r="P856" i="4"/>
  <c r="S856" i="4" s="1"/>
  <c r="H856" i="4"/>
  <c r="P117" i="4"/>
  <c r="S117" i="4" s="1"/>
  <c r="H117" i="4"/>
  <c r="P308" i="4"/>
  <c r="S308" i="4" s="1"/>
  <c r="H308" i="4"/>
  <c r="P581" i="4"/>
  <c r="S581" i="4" s="1"/>
  <c r="H581" i="4"/>
  <c r="P682" i="4"/>
  <c r="S682" i="4" s="1"/>
  <c r="H682" i="4"/>
  <c r="P774" i="4"/>
  <c r="S774" i="4" s="1"/>
  <c r="H774" i="4"/>
  <c r="P830" i="4"/>
  <c r="S830" i="4" s="1"/>
  <c r="H830" i="4"/>
  <c r="P878" i="4"/>
  <c r="S878" i="4" s="1"/>
  <c r="H878" i="4"/>
  <c r="P910" i="4"/>
  <c r="S910" i="4" s="1"/>
  <c r="H910" i="4"/>
  <c r="P906" i="4"/>
  <c r="S906" i="4" s="1"/>
  <c r="H906" i="4"/>
  <c r="P968" i="4"/>
  <c r="S968" i="4" s="1"/>
  <c r="H968" i="4"/>
  <c r="P1121" i="4"/>
  <c r="S1121" i="4" s="1"/>
  <c r="H1121" i="4"/>
  <c r="P1267" i="4"/>
  <c r="S1267" i="4" s="1"/>
  <c r="H1267" i="4"/>
  <c r="P543" i="4"/>
  <c r="S543" i="4" s="1"/>
  <c r="H543" i="4"/>
  <c r="P220" i="4"/>
  <c r="S220" i="4" s="1"/>
  <c r="H220" i="4"/>
  <c r="P232" i="4"/>
  <c r="S232" i="4" s="1"/>
  <c r="H232" i="4"/>
  <c r="P604" i="4"/>
  <c r="S604" i="4" s="1"/>
  <c r="H604" i="4"/>
  <c r="P351" i="4"/>
  <c r="S351" i="4" s="1"/>
  <c r="H351" i="4"/>
  <c r="P83" i="4"/>
  <c r="S83" i="4" s="1"/>
  <c r="H83" i="4"/>
  <c r="P476" i="4"/>
  <c r="S476" i="4" s="1"/>
  <c r="H476" i="4"/>
  <c r="P313" i="4"/>
  <c r="S313" i="4" s="1"/>
  <c r="H313" i="4"/>
  <c r="P589" i="4"/>
  <c r="S589" i="4" s="1"/>
  <c r="H589" i="4"/>
  <c r="P982" i="4"/>
  <c r="S982" i="4" s="1"/>
  <c r="H982" i="4"/>
  <c r="P1002" i="4"/>
  <c r="S1002" i="4" s="1"/>
  <c r="H1002" i="4"/>
  <c r="P1127" i="4"/>
  <c r="S1127" i="4" s="1"/>
  <c r="H1127" i="4"/>
  <c r="P524" i="4"/>
  <c r="S524" i="4" s="1"/>
  <c r="H524" i="4"/>
  <c r="P535" i="4"/>
  <c r="S535" i="4" s="1"/>
  <c r="H535" i="4"/>
  <c r="P479" i="4"/>
  <c r="S479" i="4" s="1"/>
  <c r="H479" i="4"/>
  <c r="P495" i="4"/>
  <c r="S495" i="4" s="1"/>
  <c r="H495" i="4"/>
  <c r="P935" i="4"/>
  <c r="S935" i="4" s="1"/>
  <c r="H935" i="4"/>
  <c r="P1007" i="4"/>
  <c r="S1007" i="4" s="1"/>
  <c r="H1007" i="4"/>
  <c r="P1263" i="4"/>
  <c r="S1263" i="4" s="1"/>
  <c r="H1263" i="4"/>
  <c r="P1368" i="4"/>
  <c r="S1368" i="4" s="1"/>
  <c r="H1368" i="4"/>
  <c r="P1523" i="4"/>
  <c r="S1523" i="4" s="1"/>
  <c r="H1523" i="4"/>
  <c r="P1568" i="4"/>
  <c r="S1568" i="4" s="1"/>
  <c r="H1568" i="4"/>
  <c r="P503" i="4"/>
  <c r="S503" i="4" s="1"/>
  <c r="H503" i="4"/>
  <c r="P833" i="4"/>
  <c r="S833" i="4" s="1"/>
  <c r="H833" i="4"/>
  <c r="P1119" i="4"/>
  <c r="S1119" i="4" s="1"/>
  <c r="H1119" i="4"/>
  <c r="P152" i="4"/>
  <c r="S152" i="4" s="1"/>
  <c r="H152" i="4"/>
  <c r="P766" i="4"/>
  <c r="S766" i="4" s="1"/>
  <c r="H766" i="4"/>
  <c r="P698" i="4"/>
  <c r="S698" i="4" s="1"/>
  <c r="H698" i="4"/>
  <c r="P946" i="4"/>
  <c r="S946" i="4" s="1"/>
  <c r="H946" i="4"/>
  <c r="P1106" i="4"/>
  <c r="S1106" i="4" s="1"/>
  <c r="H1106" i="4"/>
  <c r="P1201" i="4"/>
  <c r="S1201" i="4" s="1"/>
  <c r="H1201" i="4"/>
  <c r="P1358" i="4"/>
  <c r="S1358" i="4" s="1"/>
  <c r="H1358" i="4"/>
  <c r="P2461" i="4"/>
  <c r="S2461" i="4" s="1"/>
  <c r="H2461" i="4"/>
  <c r="P156" i="4"/>
  <c r="S156" i="4" s="1"/>
  <c r="H156" i="4"/>
  <c r="P466" i="4"/>
  <c r="S466" i="4" s="1"/>
  <c r="H466" i="4"/>
  <c r="P854" i="4"/>
  <c r="S854" i="4" s="1"/>
  <c r="H854" i="4"/>
  <c r="P500" i="4"/>
  <c r="S500" i="4" s="1"/>
  <c r="H500" i="4"/>
  <c r="P936" i="4"/>
  <c r="S936" i="4" s="1"/>
  <c r="H936" i="4"/>
  <c r="P1032" i="4"/>
  <c r="S1032" i="4" s="1"/>
  <c r="H1032" i="4"/>
  <c r="P1069" i="4"/>
  <c r="S1069" i="4" s="1"/>
  <c r="H1069" i="4"/>
  <c r="P1128" i="4"/>
  <c r="S1128" i="4" s="1"/>
  <c r="H1128" i="4"/>
  <c r="P1389" i="4"/>
  <c r="S1389" i="4" s="1"/>
  <c r="H1389" i="4"/>
  <c r="P707" i="4"/>
  <c r="S707" i="4" s="1"/>
  <c r="H707" i="4"/>
  <c r="P264" i="4"/>
  <c r="S264" i="4" s="1"/>
  <c r="H264" i="4"/>
  <c r="P90" i="4"/>
  <c r="S90" i="4" s="1"/>
  <c r="H90" i="4"/>
  <c r="P673" i="4"/>
  <c r="S673" i="4" s="1"/>
  <c r="H673" i="4"/>
  <c r="P681" i="4"/>
  <c r="S681" i="4" s="1"/>
  <c r="H681" i="4"/>
  <c r="P1088" i="4"/>
  <c r="S1088" i="4" s="1"/>
  <c r="H1088" i="4"/>
  <c r="P1298" i="4"/>
  <c r="S1298" i="4" s="1"/>
  <c r="H1298" i="4"/>
  <c r="P1357" i="4"/>
  <c r="S1357" i="4" s="1"/>
  <c r="H1357" i="4"/>
  <c r="P1545" i="4"/>
  <c r="S1545" i="4" s="1"/>
  <c r="H1545" i="4"/>
  <c r="P1658" i="4"/>
  <c r="S1658" i="4" s="1"/>
  <c r="H1658" i="4"/>
  <c r="P1649" i="4"/>
  <c r="S1649" i="4" s="1"/>
  <c r="H1649" i="4"/>
  <c r="P1662" i="4"/>
  <c r="S1662" i="4" s="1"/>
  <c r="H1662" i="4"/>
  <c r="P1705" i="4"/>
  <c r="S1705" i="4" s="1"/>
  <c r="H1705" i="4"/>
  <c r="P1721" i="4"/>
  <c r="S1721" i="4" s="1"/>
  <c r="H1721" i="4"/>
  <c r="P1747" i="4"/>
  <c r="S1747" i="4" s="1"/>
  <c r="H1747" i="4"/>
  <c r="P1772" i="4"/>
  <c r="S1772" i="4" s="1"/>
  <c r="H1772" i="4"/>
  <c r="P1806" i="4"/>
  <c r="S1806" i="4" s="1"/>
  <c r="H1806" i="4"/>
  <c r="P1830" i="4"/>
  <c r="S1830" i="4" s="1"/>
  <c r="H1830" i="4"/>
  <c r="P1853" i="4"/>
  <c r="S1853" i="4" s="1"/>
  <c r="H1853" i="4"/>
  <c r="P1882" i="4"/>
  <c r="S1882" i="4" s="1"/>
  <c r="H1882" i="4"/>
  <c r="P1919" i="4"/>
  <c r="S1919" i="4" s="1"/>
  <c r="H1919" i="4"/>
  <c r="P1947" i="4"/>
  <c r="S1947" i="4" s="1"/>
  <c r="H1947" i="4"/>
  <c r="P2018" i="4"/>
  <c r="S2018" i="4" s="1"/>
  <c r="H2018" i="4"/>
  <c r="P2020" i="4"/>
  <c r="S2020" i="4" s="1"/>
  <c r="H2020" i="4"/>
  <c r="P2065" i="4"/>
  <c r="S2065" i="4" s="1"/>
  <c r="H2065" i="4"/>
  <c r="P2043" i="4"/>
  <c r="S2043" i="4" s="1"/>
  <c r="H2043" i="4"/>
  <c r="P2092" i="4"/>
  <c r="S2092" i="4" s="1"/>
  <c r="H2092" i="4"/>
  <c r="P2121" i="4"/>
  <c r="S2121" i="4" s="1"/>
  <c r="H2121" i="4"/>
  <c r="P2115" i="4"/>
  <c r="S2115" i="4" s="1"/>
  <c r="H2115" i="4"/>
  <c r="P2147" i="4"/>
  <c r="S2147" i="4" s="1"/>
  <c r="H2147" i="4"/>
  <c r="P2139" i="4"/>
  <c r="S2139" i="4" s="1"/>
  <c r="H2139" i="4"/>
  <c r="P2211" i="4"/>
  <c r="S2211" i="4" s="1"/>
  <c r="H2211" i="4"/>
  <c r="P2286" i="4"/>
  <c r="S2286" i="4" s="1"/>
  <c r="H2286" i="4"/>
  <c r="P2342" i="4"/>
  <c r="S2342" i="4" s="1"/>
  <c r="H2342" i="4"/>
  <c r="P2331" i="4"/>
  <c r="S2331" i="4" s="1"/>
  <c r="H2331" i="4"/>
  <c r="P2355" i="4"/>
  <c r="S2355" i="4" s="1"/>
  <c r="H2355" i="4"/>
  <c r="P2426" i="4"/>
  <c r="S2426" i="4" s="1"/>
  <c r="H2426" i="4"/>
  <c r="P424" i="4"/>
  <c r="S424" i="4" s="1"/>
  <c r="H424" i="4"/>
  <c r="P625" i="4"/>
  <c r="S625" i="4" s="1"/>
  <c r="H625" i="4"/>
  <c r="P700" i="4"/>
  <c r="S700" i="4" s="1"/>
  <c r="H700" i="4"/>
  <c r="P715" i="4"/>
  <c r="S715" i="4" s="1"/>
  <c r="H715" i="4"/>
  <c r="P159" i="4"/>
  <c r="S159" i="4" s="1"/>
  <c r="H159" i="4"/>
  <c r="P810" i="4"/>
  <c r="S810" i="4" s="1"/>
  <c r="H810" i="4"/>
  <c r="P835" i="4"/>
  <c r="S835" i="4" s="1"/>
  <c r="H835" i="4"/>
  <c r="P880" i="4"/>
  <c r="S880" i="4" s="1"/>
  <c r="H880" i="4"/>
  <c r="P888" i="4"/>
  <c r="S888" i="4" s="1"/>
  <c r="H888" i="4"/>
  <c r="P390" i="4"/>
  <c r="S390" i="4" s="1"/>
  <c r="H390" i="4"/>
  <c r="P50" i="4"/>
  <c r="S50" i="4" s="1"/>
  <c r="H50" i="4"/>
  <c r="P221" i="4"/>
  <c r="S221" i="4" s="1"/>
  <c r="H221" i="4"/>
  <c r="P317" i="4"/>
  <c r="S317" i="4" s="1"/>
  <c r="H317" i="4"/>
  <c r="P427" i="4"/>
  <c r="S427" i="4" s="1"/>
  <c r="H427" i="4"/>
  <c r="P529" i="4"/>
  <c r="S529" i="4" s="1"/>
  <c r="H529" i="4"/>
  <c r="P626" i="4"/>
  <c r="S626" i="4" s="1"/>
  <c r="H626" i="4"/>
  <c r="P720" i="4"/>
  <c r="S720" i="4" s="1"/>
  <c r="H720" i="4"/>
  <c r="P166" i="4"/>
  <c r="S166" i="4" s="1"/>
  <c r="H166" i="4"/>
  <c r="P262" i="4"/>
  <c r="S262" i="4" s="1"/>
  <c r="H262" i="4"/>
  <c r="P252" i="4"/>
  <c r="S252" i="4" s="1"/>
  <c r="H252" i="4"/>
  <c r="P360" i="4"/>
  <c r="S360" i="4" s="1"/>
  <c r="H360" i="4"/>
  <c r="P650" i="4"/>
  <c r="S650" i="4" s="1"/>
  <c r="H650" i="4"/>
  <c r="P190" i="4"/>
  <c r="S190" i="4" s="1"/>
  <c r="H190" i="4"/>
  <c r="P175" i="4"/>
  <c r="S175" i="4" s="1"/>
  <c r="H175" i="4"/>
  <c r="P283" i="4"/>
  <c r="S283" i="4" s="1"/>
  <c r="H283" i="4"/>
  <c r="P573" i="4"/>
  <c r="S573" i="4" s="1"/>
  <c r="H573" i="4"/>
  <c r="P655" i="4"/>
  <c r="S655" i="4" s="1"/>
  <c r="H655" i="4"/>
  <c r="P770" i="4"/>
  <c r="S770" i="4" s="1"/>
  <c r="H770" i="4"/>
  <c r="P851" i="4"/>
  <c r="S851" i="4" s="1"/>
  <c r="H851" i="4"/>
  <c r="P112" i="4"/>
  <c r="S112" i="4" s="1"/>
  <c r="H112" i="4"/>
  <c r="P301" i="4"/>
  <c r="S301" i="4" s="1"/>
  <c r="H301" i="4"/>
  <c r="P407" i="4"/>
  <c r="S407" i="4" s="1"/>
  <c r="H407" i="4"/>
  <c r="P488" i="4"/>
  <c r="S488" i="4" s="1"/>
  <c r="H488" i="4"/>
  <c r="P596" i="4"/>
  <c r="S596" i="4" s="1"/>
  <c r="H596" i="4"/>
  <c r="P694" i="4"/>
  <c r="S694" i="4" s="1"/>
  <c r="H694" i="4"/>
  <c r="P691" i="4"/>
  <c r="S691" i="4" s="1"/>
  <c r="H691" i="4"/>
  <c r="P777" i="4"/>
  <c r="S777" i="4" s="1"/>
  <c r="H777" i="4"/>
  <c r="P809" i="4"/>
  <c r="S809" i="4" s="1"/>
  <c r="H809" i="4"/>
  <c r="P838" i="4"/>
  <c r="S838" i="4" s="1"/>
  <c r="H838" i="4"/>
  <c r="P834" i="4"/>
  <c r="S834" i="4" s="1"/>
  <c r="H834" i="4"/>
  <c r="P911" i="4"/>
  <c r="S911" i="4" s="1"/>
  <c r="H911" i="4"/>
  <c r="P920" i="4"/>
  <c r="S920" i="4" s="1"/>
  <c r="H920" i="4"/>
  <c r="P952" i="4"/>
  <c r="S952" i="4" s="1"/>
  <c r="H952" i="4"/>
  <c r="P951" i="4"/>
  <c r="S951" i="4" s="1"/>
  <c r="H951" i="4"/>
  <c r="P1009" i="4"/>
  <c r="S1009" i="4" s="1"/>
  <c r="H1009" i="4"/>
  <c r="P1030" i="4"/>
  <c r="S1030" i="4" s="1"/>
  <c r="H1030" i="4"/>
  <c r="P1047" i="4"/>
  <c r="S1047" i="4" s="1"/>
  <c r="H1047" i="4"/>
  <c r="P1097" i="4"/>
  <c r="S1097" i="4" s="1"/>
  <c r="H1097" i="4"/>
  <c r="P1151" i="4"/>
  <c r="S1151" i="4" s="1"/>
  <c r="H1151" i="4"/>
  <c r="P1260" i="4"/>
  <c r="S1260" i="4" s="1"/>
  <c r="H1260" i="4"/>
  <c r="P1335" i="4"/>
  <c r="S1335" i="4" s="1"/>
  <c r="H1335" i="4"/>
  <c r="P31" i="4"/>
  <c r="S31" i="4" s="1"/>
  <c r="H31" i="4"/>
  <c r="P137" i="4"/>
  <c r="S137" i="4" s="1"/>
  <c r="H137" i="4"/>
  <c r="P319" i="4"/>
  <c r="S319" i="4" s="1"/>
  <c r="H319" i="4"/>
  <c r="P415" i="4"/>
  <c r="S415" i="4" s="1"/>
  <c r="H415" i="4"/>
  <c r="P621" i="4"/>
  <c r="S621" i="4" s="1"/>
  <c r="H621" i="4"/>
  <c r="P154" i="4"/>
  <c r="S154" i="4" s="1"/>
  <c r="H154" i="4"/>
  <c r="P346" i="4"/>
  <c r="S346" i="4" s="1"/>
  <c r="H346" i="4"/>
  <c r="P442" i="4"/>
  <c r="S442" i="4" s="1"/>
  <c r="H442" i="4"/>
  <c r="P643" i="4"/>
  <c r="S643" i="4" s="1"/>
  <c r="H643" i="4"/>
  <c r="P96" i="4"/>
  <c r="S96" i="4" s="1"/>
  <c r="H96" i="4"/>
  <c r="P276" i="4"/>
  <c r="S276" i="4" s="1"/>
  <c r="H276" i="4"/>
  <c r="P671" i="4"/>
  <c r="S671" i="4" s="1"/>
  <c r="H671" i="4"/>
  <c r="P121" i="4"/>
  <c r="S121" i="4" s="1"/>
  <c r="H121" i="4"/>
  <c r="P206" i="4"/>
  <c r="S206" i="4" s="1"/>
  <c r="H206" i="4"/>
  <c r="P378" i="4"/>
  <c r="S378" i="4" s="1"/>
  <c r="H378" i="4"/>
  <c r="P695" i="4"/>
  <c r="S695" i="4" s="1"/>
  <c r="H695" i="4"/>
  <c r="P790" i="4"/>
  <c r="S790" i="4" s="1"/>
  <c r="H790" i="4"/>
  <c r="P815" i="4"/>
  <c r="S815" i="4" s="1"/>
  <c r="H815" i="4"/>
  <c r="P825" i="4"/>
  <c r="S825" i="4" s="1"/>
  <c r="H825" i="4"/>
  <c r="P896" i="4"/>
  <c r="S896" i="4" s="1"/>
  <c r="H896" i="4"/>
  <c r="P1142" i="4"/>
  <c r="S1142" i="4" s="1"/>
  <c r="H1142" i="4"/>
  <c r="P1157" i="4"/>
  <c r="S1157" i="4" s="1"/>
  <c r="H1157" i="4"/>
  <c r="P1296" i="4"/>
  <c r="S1296" i="4" s="1"/>
  <c r="H1296" i="4"/>
  <c r="P1385" i="4"/>
  <c r="S1385" i="4" s="1"/>
  <c r="H1385" i="4"/>
  <c r="P144" i="4"/>
  <c r="S144" i="4" s="1"/>
  <c r="H144" i="4"/>
  <c r="P323" i="4"/>
  <c r="S323" i="4" s="1"/>
  <c r="H323" i="4"/>
  <c r="P713" i="4"/>
  <c r="S713" i="4" s="1"/>
  <c r="H713" i="4"/>
  <c r="P164" i="4"/>
  <c r="S164" i="4" s="1"/>
  <c r="H164" i="4"/>
  <c r="P248" i="4"/>
  <c r="S248" i="4" s="1"/>
  <c r="H248" i="4"/>
  <c r="P548" i="4"/>
  <c r="S548" i="4" s="1"/>
  <c r="H548" i="4"/>
  <c r="P647" i="4"/>
  <c r="S647" i="4" s="1"/>
  <c r="H647" i="4"/>
  <c r="P845" i="4"/>
  <c r="S845" i="4" s="1"/>
  <c r="H845" i="4"/>
  <c r="P211" i="4"/>
  <c r="S211" i="4" s="1"/>
  <c r="H211" i="4"/>
  <c r="P368" i="4"/>
  <c r="S368" i="4" s="1"/>
  <c r="H368" i="4"/>
  <c r="P365" i="4"/>
  <c r="S365" i="4" s="1"/>
  <c r="H365" i="4"/>
  <c r="P484" i="4"/>
  <c r="S484" i="4" s="1"/>
  <c r="H484" i="4"/>
  <c r="P677" i="4"/>
  <c r="S677" i="4" s="1"/>
  <c r="H677" i="4"/>
  <c r="P778" i="4"/>
  <c r="S778" i="4" s="1"/>
  <c r="H778" i="4"/>
  <c r="P816" i="4"/>
  <c r="S816" i="4" s="1"/>
  <c r="H816" i="4"/>
  <c r="P956" i="4"/>
  <c r="S956" i="4" s="1"/>
  <c r="H956" i="4"/>
  <c r="P1102" i="4"/>
  <c r="S1102" i="4" s="1"/>
  <c r="H1102" i="4"/>
  <c r="P1187" i="4"/>
  <c r="S1187" i="4" s="1"/>
  <c r="H1187" i="4"/>
  <c r="P1221" i="4"/>
  <c r="S1221" i="4" s="1"/>
  <c r="H1221" i="4"/>
  <c r="P1363" i="4"/>
  <c r="S1363" i="4" s="1"/>
  <c r="H1363" i="4"/>
  <c r="P139" i="4"/>
  <c r="S139" i="4" s="1"/>
  <c r="H139" i="4"/>
  <c r="P516" i="4"/>
  <c r="S516" i="4" s="1"/>
  <c r="H516" i="4"/>
  <c r="P169" i="4"/>
  <c r="S169" i="4" s="1"/>
  <c r="H169" i="4"/>
  <c r="P447" i="4"/>
  <c r="S447" i="4" s="1"/>
  <c r="H447" i="4"/>
  <c r="P277" i="4"/>
  <c r="S277" i="4" s="1"/>
  <c r="H277" i="4"/>
  <c r="P667" i="4"/>
  <c r="S667" i="4" s="1"/>
  <c r="H667" i="4"/>
  <c r="P199" i="4"/>
  <c r="S199" i="4" s="1"/>
  <c r="H199" i="4"/>
  <c r="P487" i="4"/>
  <c r="S487" i="4" s="1"/>
  <c r="H487" i="4"/>
  <c r="P782" i="4"/>
  <c r="S782" i="4" s="1"/>
  <c r="H782" i="4"/>
  <c r="P889" i="4"/>
  <c r="S889" i="4" s="1"/>
  <c r="H889" i="4"/>
  <c r="P892" i="4"/>
  <c r="S892" i="4" s="1"/>
  <c r="H892" i="4"/>
  <c r="P955" i="4"/>
  <c r="S955" i="4" s="1"/>
  <c r="H955" i="4"/>
  <c r="P1060" i="4"/>
  <c r="S1060" i="4" s="1"/>
  <c r="H1060" i="4"/>
  <c r="P1209" i="4"/>
  <c r="S1209" i="4" s="1"/>
  <c r="H1209" i="4"/>
  <c r="P1273" i="4"/>
  <c r="S1273" i="4" s="1"/>
  <c r="H1273" i="4"/>
  <c r="P1378" i="4"/>
  <c r="S1378" i="4" s="1"/>
  <c r="H1378" i="4"/>
  <c r="P1172" i="4"/>
  <c r="S1172" i="4" s="1"/>
  <c r="H1172" i="4"/>
  <c r="P1219" i="4"/>
  <c r="S1219" i="4" s="1"/>
  <c r="H1219" i="4"/>
  <c r="P1306" i="4"/>
  <c r="S1306" i="4" s="1"/>
  <c r="H1306" i="4"/>
  <c r="P1402" i="4"/>
  <c r="S1402" i="4" s="1"/>
  <c r="H1402" i="4"/>
  <c r="P1490" i="4"/>
  <c r="S1490" i="4" s="1"/>
  <c r="H1490" i="4"/>
  <c r="P1494" i="4"/>
  <c r="S1494" i="4" s="1"/>
  <c r="H1494" i="4"/>
  <c r="P1529" i="4"/>
  <c r="S1529" i="4" s="1"/>
  <c r="H1529" i="4"/>
  <c r="P1609" i="4"/>
  <c r="S1609" i="4" s="1"/>
  <c r="H1609" i="4"/>
  <c r="P426" i="4"/>
  <c r="S426" i="4" s="1"/>
  <c r="H426" i="4"/>
  <c r="P709" i="4"/>
  <c r="S709" i="4" s="1"/>
  <c r="H709" i="4"/>
  <c r="P260" i="4"/>
  <c r="S260" i="4" s="1"/>
  <c r="H260" i="4"/>
  <c r="P440" i="4"/>
  <c r="S440" i="4" s="1"/>
  <c r="H440" i="4"/>
  <c r="P87" i="4"/>
  <c r="S87" i="4" s="1"/>
  <c r="H87" i="4"/>
  <c r="P478" i="4"/>
  <c r="S478" i="4" s="1"/>
  <c r="H478" i="4"/>
  <c r="P769" i="4"/>
  <c r="S769" i="4" s="1"/>
  <c r="H769" i="4"/>
  <c r="P215" i="4"/>
  <c r="S215" i="4" s="1"/>
  <c r="H215" i="4"/>
  <c r="P384" i="4"/>
  <c r="S384" i="4" s="1"/>
  <c r="H384" i="4"/>
  <c r="P392" i="4"/>
  <c r="S392" i="4" s="1"/>
  <c r="H392" i="4"/>
  <c r="P597" i="4"/>
  <c r="S597" i="4" s="1"/>
  <c r="H597" i="4"/>
  <c r="P689" i="4"/>
  <c r="S689" i="4" s="1"/>
  <c r="H689" i="4"/>
  <c r="P734" i="4"/>
  <c r="S734" i="4" s="1"/>
  <c r="H734" i="4"/>
  <c r="P840" i="4"/>
  <c r="S840" i="4" s="1"/>
  <c r="H840" i="4"/>
  <c r="P881" i="4"/>
  <c r="S881" i="4" s="1"/>
  <c r="H881" i="4"/>
  <c r="P940" i="4"/>
  <c r="S940" i="4" s="1"/>
  <c r="H940" i="4"/>
  <c r="P1068" i="4"/>
  <c r="S1068" i="4" s="1"/>
  <c r="H1068" i="4"/>
  <c r="P1113" i="4"/>
  <c r="S1113" i="4" s="1"/>
  <c r="H1113" i="4"/>
  <c r="P1223" i="4"/>
  <c r="S1223" i="4" s="1"/>
  <c r="H1223" i="4"/>
  <c r="P224" i="4"/>
  <c r="S224" i="4" s="1"/>
  <c r="H224" i="4"/>
  <c r="P717" i="4"/>
  <c r="S717" i="4" s="1"/>
  <c r="H717" i="4"/>
  <c r="P444" i="4"/>
  <c r="S444" i="4" s="1"/>
  <c r="H444" i="4"/>
  <c r="P644" i="4"/>
  <c r="S644" i="4" s="1"/>
  <c r="H644" i="4"/>
  <c r="P463" i="4"/>
  <c r="S463" i="4" s="1"/>
  <c r="H463" i="4"/>
  <c r="P497" i="4"/>
  <c r="S497" i="4" s="1"/>
  <c r="H497" i="4"/>
  <c r="P680" i="4"/>
  <c r="S680" i="4" s="1"/>
  <c r="H680" i="4"/>
  <c r="P997" i="4"/>
  <c r="S997" i="4" s="1"/>
  <c r="H997" i="4"/>
  <c r="P994" i="4"/>
  <c r="S994" i="4" s="1"/>
  <c r="H994" i="4"/>
  <c r="P1039" i="4"/>
  <c r="S1039" i="4" s="1"/>
  <c r="H1039" i="4"/>
  <c r="P1093" i="4"/>
  <c r="S1093" i="4" s="1"/>
  <c r="H1093" i="4"/>
  <c r="P1366" i="4"/>
  <c r="S1366" i="4" s="1"/>
  <c r="H1366" i="4"/>
  <c r="P320" i="4"/>
  <c r="S320" i="4" s="1"/>
  <c r="H320" i="4"/>
  <c r="P613" i="4"/>
  <c r="S613" i="4" s="1"/>
  <c r="H613" i="4"/>
  <c r="P53" i="4"/>
  <c r="S53" i="4" s="1"/>
  <c r="H53" i="4"/>
  <c r="P153" i="4"/>
  <c r="S153" i="4" s="1"/>
  <c r="H153" i="4"/>
  <c r="P287" i="4"/>
  <c r="S287" i="4" s="1"/>
  <c r="H287" i="4"/>
  <c r="P564" i="4"/>
  <c r="S564" i="4" s="1"/>
  <c r="H564" i="4"/>
  <c r="P297" i="4"/>
  <c r="S297" i="4" s="1"/>
  <c r="H297" i="4"/>
  <c r="P372" i="4"/>
  <c r="S372" i="4" s="1"/>
  <c r="H372" i="4"/>
  <c r="P395" i="4"/>
  <c r="S395" i="4" s="1"/>
  <c r="H395" i="4"/>
  <c r="P600" i="4"/>
  <c r="S600" i="4" s="1"/>
  <c r="H600" i="4"/>
  <c r="P741" i="4"/>
  <c r="S741" i="4" s="1"/>
  <c r="H741" i="4"/>
  <c r="P779" i="4"/>
  <c r="S779" i="4" s="1"/>
  <c r="H779" i="4"/>
  <c r="P836" i="4"/>
  <c r="S836" i="4" s="1"/>
  <c r="H836" i="4"/>
  <c r="P870" i="4"/>
  <c r="S870" i="4" s="1"/>
  <c r="H870" i="4"/>
  <c r="P1049" i="4"/>
  <c r="S1049" i="4" s="1"/>
  <c r="H1049" i="4"/>
  <c r="P1078" i="4"/>
  <c r="S1078" i="4" s="1"/>
  <c r="H1078" i="4"/>
  <c r="P1100" i="4"/>
  <c r="S1100" i="4" s="1"/>
  <c r="H1100" i="4"/>
  <c r="P1126" i="4"/>
  <c r="S1126" i="4" s="1"/>
  <c r="H1126" i="4"/>
  <c r="P1240" i="4"/>
  <c r="S1240" i="4" s="1"/>
  <c r="H1240" i="4"/>
  <c r="P246" i="4"/>
  <c r="S246" i="4" s="1"/>
  <c r="H246" i="4"/>
  <c r="P666" i="4"/>
  <c r="S666" i="4" s="1"/>
  <c r="H666" i="4"/>
  <c r="P849" i="4"/>
  <c r="S849" i="4" s="1"/>
  <c r="H849" i="4"/>
  <c r="P582" i="4"/>
  <c r="S582" i="4" s="1"/>
  <c r="H582" i="4"/>
  <c r="P743" i="4"/>
  <c r="S743" i="4" s="1"/>
  <c r="H743" i="4"/>
  <c r="P925" i="4"/>
  <c r="S925" i="4" s="1"/>
  <c r="H925" i="4"/>
  <c r="P967" i="4"/>
  <c r="S967" i="4" s="1"/>
  <c r="H967" i="4"/>
  <c r="P1001" i="4"/>
  <c r="S1001" i="4" s="1"/>
  <c r="H1001" i="4"/>
  <c r="P1020" i="4"/>
  <c r="S1020" i="4" s="1"/>
  <c r="H1020" i="4"/>
  <c r="P1071" i="4"/>
  <c r="S1071" i="4" s="1"/>
  <c r="H1071" i="4"/>
  <c r="P1205" i="4"/>
  <c r="S1205" i="4" s="1"/>
  <c r="H1205" i="4"/>
  <c r="P1342" i="4"/>
  <c r="S1342" i="4" s="1"/>
  <c r="H1342" i="4"/>
  <c r="P1382" i="4"/>
  <c r="S1382" i="4" s="1"/>
  <c r="H1382" i="4"/>
  <c r="P1210" i="4"/>
  <c r="S1210" i="4" s="1"/>
  <c r="H1210" i="4"/>
  <c r="P1254" i="4"/>
  <c r="S1254" i="4" s="1"/>
  <c r="H1254" i="4"/>
  <c r="P1329" i="4"/>
  <c r="S1329" i="4" s="1"/>
  <c r="H1329" i="4"/>
  <c r="P1373" i="4"/>
  <c r="S1373" i="4" s="1"/>
  <c r="H1373" i="4"/>
  <c r="P1498" i="4"/>
  <c r="S1498" i="4" s="1"/>
  <c r="H1498" i="4"/>
  <c r="P1526" i="4"/>
  <c r="S1526" i="4" s="1"/>
  <c r="H1526" i="4"/>
  <c r="P1586" i="4"/>
  <c r="S1586" i="4" s="1"/>
  <c r="H1586" i="4"/>
  <c r="P1590" i="4"/>
  <c r="S1590" i="4" s="1"/>
  <c r="H1590" i="4"/>
  <c r="P1627" i="4"/>
  <c r="S1627" i="4" s="1"/>
  <c r="H1627" i="4"/>
  <c r="P228" i="4"/>
  <c r="S228" i="4" s="1"/>
  <c r="H228" i="4"/>
  <c r="P324" i="4"/>
  <c r="S324" i="4" s="1"/>
  <c r="H324" i="4"/>
  <c r="P527" i="4"/>
  <c r="S527" i="4" s="1"/>
  <c r="H527" i="4"/>
  <c r="P623" i="4"/>
  <c r="S623" i="4" s="1"/>
  <c r="H623" i="4"/>
  <c r="P59" i="4"/>
  <c r="S59" i="4" s="1"/>
  <c r="H59" i="4"/>
  <c r="P155" i="4"/>
  <c r="S155" i="4" s="1"/>
  <c r="H155" i="4"/>
  <c r="P349" i="4"/>
  <c r="S349" i="4" s="1"/>
  <c r="H349" i="4"/>
  <c r="P538" i="4"/>
  <c r="S538" i="4" s="1"/>
  <c r="H538" i="4"/>
  <c r="P648" i="4"/>
  <c r="S648" i="4" s="1"/>
  <c r="H648" i="4"/>
  <c r="P177" i="4"/>
  <c r="S177" i="4" s="1"/>
  <c r="H177" i="4"/>
  <c r="P274" i="4"/>
  <c r="S274" i="4" s="1"/>
  <c r="H274" i="4"/>
  <c r="P561" i="4"/>
  <c r="S561" i="4" s="1"/>
  <c r="H561" i="4"/>
  <c r="P653" i="4"/>
  <c r="S653" i="4" s="1"/>
  <c r="H653" i="4"/>
  <c r="P859" i="4"/>
  <c r="S859" i="4" s="1"/>
  <c r="H859" i="4"/>
  <c r="P305" i="4"/>
  <c r="S305" i="4" s="1"/>
  <c r="H305" i="4"/>
  <c r="P405" i="4"/>
  <c r="S405" i="4" s="1"/>
  <c r="H405" i="4"/>
  <c r="P502" i="4"/>
  <c r="S502" i="4" s="1"/>
  <c r="H502" i="4"/>
  <c r="P588" i="4"/>
  <c r="S588" i="4" s="1"/>
  <c r="H588" i="4"/>
  <c r="P729" i="4"/>
  <c r="S729" i="4" s="1"/>
  <c r="H729" i="4"/>
  <c r="P780" i="4"/>
  <c r="S780" i="4" s="1"/>
  <c r="H780" i="4"/>
  <c r="P930" i="4"/>
  <c r="S930" i="4" s="1"/>
  <c r="H930" i="4"/>
  <c r="P960" i="4"/>
  <c r="S960" i="4" s="1"/>
  <c r="H960" i="4"/>
  <c r="P1028" i="4"/>
  <c r="S1028" i="4" s="1"/>
  <c r="H1028" i="4"/>
  <c r="P1054" i="4"/>
  <c r="S1054" i="4" s="1"/>
  <c r="H1054" i="4"/>
  <c r="P1226" i="4"/>
  <c r="S1226" i="4" s="1"/>
  <c r="H1226" i="4"/>
  <c r="P332" i="4"/>
  <c r="S332" i="4" s="1"/>
  <c r="H332" i="4"/>
  <c r="P428" i="4"/>
  <c r="S428" i="4" s="1"/>
  <c r="H428" i="4"/>
  <c r="P512" i="4"/>
  <c r="S512" i="4" s="1"/>
  <c r="H512" i="4"/>
  <c r="P608" i="4"/>
  <c r="S608" i="4" s="1"/>
  <c r="H608" i="4"/>
  <c r="P67" i="4"/>
  <c r="S67" i="4" s="1"/>
  <c r="H67" i="4"/>
  <c r="P163" i="4"/>
  <c r="S163" i="4" s="1"/>
  <c r="H163" i="4"/>
  <c r="P343" i="4"/>
  <c r="S343" i="4" s="1"/>
  <c r="H343" i="4"/>
  <c r="P439" i="4"/>
  <c r="S439" i="4" s="1"/>
  <c r="H439" i="4"/>
  <c r="P637" i="4"/>
  <c r="S637" i="4" s="1"/>
  <c r="H637" i="4"/>
  <c r="P88" i="4"/>
  <c r="S88" i="4" s="1"/>
  <c r="H88" i="4"/>
  <c r="P290" i="4"/>
  <c r="S290" i="4" s="1"/>
  <c r="H290" i="4"/>
  <c r="P482" i="4"/>
  <c r="S482" i="4" s="1"/>
  <c r="H482" i="4"/>
  <c r="P669" i="4"/>
  <c r="S669" i="4" s="1"/>
  <c r="H669" i="4"/>
  <c r="P765" i="4"/>
  <c r="S765" i="4" s="1"/>
  <c r="H765" i="4"/>
  <c r="P111" i="4"/>
  <c r="S111" i="4" s="1"/>
  <c r="H111" i="4"/>
  <c r="P197" i="4"/>
  <c r="S197" i="4" s="1"/>
  <c r="H197" i="4"/>
  <c r="P485" i="4"/>
  <c r="S485" i="4" s="1"/>
  <c r="H485" i="4"/>
  <c r="P789" i="4"/>
  <c r="S789" i="4" s="1"/>
  <c r="H789" i="4"/>
  <c r="P874" i="4"/>
  <c r="S874" i="4" s="1"/>
  <c r="H874" i="4"/>
  <c r="P882" i="4"/>
  <c r="S882" i="4" s="1"/>
  <c r="H882" i="4"/>
  <c r="P328" i="4"/>
  <c r="S328" i="4" s="1"/>
  <c r="H328" i="4"/>
  <c r="P458" i="4"/>
  <c r="S458" i="4" s="1"/>
  <c r="H458" i="4"/>
  <c r="P853" i="4"/>
  <c r="S853" i="4" s="1"/>
  <c r="H853" i="4"/>
  <c r="P385" i="4"/>
  <c r="S385" i="4" s="1"/>
  <c r="H385" i="4"/>
  <c r="P912" i="4"/>
  <c r="S912" i="4" s="1"/>
  <c r="H912" i="4"/>
  <c r="P1168" i="4"/>
  <c r="S1168" i="4" s="1"/>
  <c r="H1168" i="4"/>
  <c r="P1303" i="4"/>
  <c r="S1303" i="4" s="1"/>
  <c r="H1303" i="4"/>
  <c r="P578" i="4"/>
  <c r="S578" i="4" s="1"/>
  <c r="H578" i="4"/>
  <c r="P1129" i="4"/>
  <c r="S1129" i="4" s="1"/>
  <c r="H1129" i="4"/>
  <c r="P1295" i="4"/>
  <c r="S1295" i="4" s="1"/>
  <c r="H1295" i="4"/>
  <c r="P1200" i="4"/>
  <c r="S1200" i="4" s="1"/>
  <c r="H1200" i="4"/>
  <c r="P1425" i="4"/>
  <c r="S1425" i="4" s="1"/>
  <c r="H1425" i="4"/>
  <c r="P1449" i="4"/>
  <c r="S1449" i="4" s="1"/>
  <c r="H1449" i="4"/>
  <c r="P3" i="4"/>
  <c r="S3" i="4" s="1"/>
  <c r="H3" i="4"/>
  <c r="P590" i="4"/>
  <c r="S590" i="4" s="1"/>
  <c r="H590" i="4"/>
  <c r="P989" i="4"/>
  <c r="S989" i="4" s="1"/>
  <c r="H989" i="4"/>
  <c r="P1176" i="4"/>
  <c r="S1176" i="4" s="1"/>
  <c r="H1176" i="4"/>
  <c r="P1304" i="4"/>
  <c r="S1304" i="4" s="1"/>
  <c r="H1304" i="4"/>
  <c r="P251" i="4"/>
  <c r="S251" i="4" s="1"/>
  <c r="H251" i="4"/>
  <c r="P763" i="4"/>
  <c r="S763" i="4" s="1"/>
  <c r="H763" i="4"/>
  <c r="P813" i="4"/>
  <c r="S813" i="4" s="1"/>
  <c r="H813" i="4"/>
  <c r="P1038" i="4"/>
  <c r="S1038" i="4" s="1"/>
  <c r="H1038" i="4"/>
  <c r="P624" i="4"/>
  <c r="S624" i="4" s="1"/>
  <c r="H624" i="4"/>
  <c r="P559" i="4"/>
  <c r="S559" i="4" s="1"/>
  <c r="H559" i="4"/>
  <c r="P374" i="4"/>
  <c r="S374" i="4" s="1"/>
  <c r="H374" i="4"/>
  <c r="P728" i="4"/>
  <c r="S728" i="4" s="1"/>
  <c r="H728" i="4"/>
  <c r="P976" i="4"/>
  <c r="S976" i="4" s="1"/>
  <c r="H976" i="4"/>
  <c r="P1012" i="4"/>
  <c r="S1012" i="4" s="1"/>
  <c r="H1012" i="4"/>
  <c r="P1287" i="4"/>
  <c r="S1287" i="4" s="1"/>
  <c r="H1287" i="4"/>
  <c r="P242" i="4"/>
  <c r="S242" i="4" s="1"/>
  <c r="H242" i="4"/>
  <c r="P344" i="4"/>
  <c r="S344" i="4" s="1"/>
  <c r="H344" i="4"/>
  <c r="P760" i="4"/>
  <c r="S760" i="4" s="1"/>
  <c r="H760" i="4"/>
  <c r="P299" i="4"/>
  <c r="S299" i="4" s="1"/>
  <c r="H299" i="4"/>
  <c r="P822" i="4"/>
  <c r="S822" i="4" s="1"/>
  <c r="H822" i="4"/>
  <c r="P895" i="4"/>
  <c r="S895" i="4" s="1"/>
  <c r="H895" i="4"/>
  <c r="P1376" i="4"/>
  <c r="S1376" i="4" s="1"/>
  <c r="H1376" i="4"/>
  <c r="P1462" i="4"/>
  <c r="S1462" i="4" s="1"/>
  <c r="H1462" i="4"/>
  <c r="P1495" i="4"/>
  <c r="S1495" i="4" s="1"/>
  <c r="H1495" i="4"/>
  <c r="P1598" i="4"/>
  <c r="S1598" i="4" s="1"/>
  <c r="H1598" i="4"/>
  <c r="P1786" i="4"/>
  <c r="S1786" i="4" s="1"/>
  <c r="H1786" i="4"/>
  <c r="P1934" i="4"/>
  <c r="S1934" i="4" s="1"/>
  <c r="H1934" i="4"/>
  <c r="P1924" i="4"/>
  <c r="S1924" i="4" s="1"/>
  <c r="H1924" i="4"/>
  <c r="P1968" i="4"/>
  <c r="S1968" i="4" s="1"/>
  <c r="H1968" i="4"/>
  <c r="P2087" i="4"/>
  <c r="S2087" i="4" s="1"/>
  <c r="H2087" i="4"/>
  <c r="P2163" i="4"/>
  <c r="S2163" i="4" s="1"/>
  <c r="H2163" i="4"/>
  <c r="P2281" i="4"/>
  <c r="S2281" i="4" s="1"/>
  <c r="H2281" i="4"/>
  <c r="P2302" i="4"/>
  <c r="S2302" i="4" s="1"/>
  <c r="H2302" i="4"/>
  <c r="P2376" i="4"/>
  <c r="S2376" i="4" s="1"/>
  <c r="H2376" i="4"/>
  <c r="P225" i="4"/>
  <c r="S225" i="4" s="1"/>
  <c r="H225" i="4"/>
  <c r="P414" i="4"/>
  <c r="S414" i="4" s="1"/>
  <c r="H414" i="4"/>
  <c r="P513" i="4"/>
  <c r="S513" i="4" s="1"/>
  <c r="H513" i="4"/>
  <c r="P64" i="4"/>
  <c r="S64" i="4" s="1"/>
  <c r="H64" i="4"/>
  <c r="P161" i="4"/>
  <c r="S161" i="4" s="1"/>
  <c r="H161" i="4"/>
  <c r="P340" i="4"/>
  <c r="S340" i="4" s="1"/>
  <c r="H340" i="4"/>
  <c r="P633" i="4"/>
  <c r="S633" i="4" s="1"/>
  <c r="H633" i="4"/>
  <c r="P85" i="4"/>
  <c r="S85" i="4" s="1"/>
  <c r="H85" i="4"/>
  <c r="P270" i="4"/>
  <c r="S270" i="4" s="1"/>
  <c r="H270" i="4"/>
  <c r="P566" i="4"/>
  <c r="S566" i="4" s="1"/>
  <c r="H566" i="4"/>
  <c r="P663" i="4"/>
  <c r="S663" i="4" s="1"/>
  <c r="H663" i="4"/>
  <c r="P864" i="4"/>
  <c r="S864" i="4" s="1"/>
  <c r="H864" i="4"/>
  <c r="P294" i="4"/>
  <c r="S294" i="4" s="1"/>
  <c r="H294" i="4"/>
  <c r="P398" i="4"/>
  <c r="S398" i="4" s="1"/>
  <c r="H398" i="4"/>
  <c r="P731" i="4"/>
  <c r="S731" i="4" s="1"/>
  <c r="H731" i="4"/>
  <c r="P775" i="4"/>
  <c r="S775" i="4" s="1"/>
  <c r="H775" i="4"/>
  <c r="P914" i="4"/>
  <c r="S914" i="4" s="1"/>
  <c r="H914" i="4"/>
  <c r="P1197" i="4"/>
  <c r="S1197" i="4" s="1"/>
  <c r="H1197" i="4"/>
  <c r="P508" i="4"/>
  <c r="S508" i="4" s="1"/>
  <c r="H508" i="4"/>
  <c r="P711" i="4"/>
  <c r="S711" i="4" s="1"/>
  <c r="H711" i="4"/>
  <c r="P534" i="4"/>
  <c r="S534" i="4" s="1"/>
  <c r="H534" i="4"/>
  <c r="P185" i="4"/>
  <c r="S185" i="4" s="1"/>
  <c r="H185" i="4"/>
  <c r="P569" i="4"/>
  <c r="S569" i="4" s="1"/>
  <c r="H569" i="4"/>
  <c r="P949" i="4"/>
  <c r="S949" i="4" s="1"/>
  <c r="H949" i="4"/>
  <c r="P945" i="4"/>
  <c r="S945" i="4" s="1"/>
  <c r="H945" i="4"/>
  <c r="P1076" i="4"/>
  <c r="S1076" i="4" s="1"/>
  <c r="H1076" i="4"/>
  <c r="P422" i="4"/>
  <c r="S422" i="4" s="1"/>
  <c r="H422" i="4"/>
  <c r="P606" i="4"/>
  <c r="S606" i="4" s="1"/>
  <c r="H606" i="4"/>
  <c r="P172" i="4"/>
  <c r="S172" i="4" s="1"/>
  <c r="H172" i="4"/>
  <c r="P280" i="4"/>
  <c r="S280" i="4" s="1"/>
  <c r="H280" i="4"/>
  <c r="P580" i="4"/>
  <c r="S580" i="4" s="1"/>
  <c r="H580" i="4"/>
  <c r="P905" i="4"/>
  <c r="S905" i="4" s="1"/>
  <c r="H905" i="4"/>
  <c r="P924" i="4"/>
  <c r="S924" i="4" s="1"/>
  <c r="H924" i="4"/>
  <c r="P1272" i="4"/>
  <c r="S1272" i="4" s="1"/>
  <c r="H1272" i="4"/>
  <c r="P1394" i="4"/>
  <c r="S1394" i="4" s="1"/>
  <c r="H1394" i="4"/>
  <c r="P1521" i="4"/>
  <c r="S1521" i="4" s="1"/>
  <c r="H1521" i="4"/>
  <c r="P1549" i="4"/>
  <c r="S1549" i="4" s="1"/>
  <c r="H1549" i="4"/>
  <c r="P1625" i="4"/>
  <c r="S1625" i="4" s="1"/>
  <c r="H1625" i="4"/>
  <c r="P403" i="4"/>
  <c r="S403" i="4" s="1"/>
  <c r="H403" i="4"/>
  <c r="P679" i="4"/>
  <c r="S679" i="4" s="1"/>
  <c r="H679" i="4"/>
  <c r="P1013" i="4"/>
  <c r="S1013" i="4" s="1"/>
  <c r="H1013" i="4"/>
  <c r="P1311" i="4"/>
  <c r="S1311" i="4" s="1"/>
  <c r="H1311" i="4"/>
  <c r="P30" i="4"/>
  <c r="S30" i="4" s="1"/>
  <c r="H30" i="4"/>
  <c r="P616" i="4"/>
  <c r="S616" i="4" s="1"/>
  <c r="H616" i="4"/>
  <c r="P278" i="4"/>
  <c r="S278" i="4" s="1"/>
  <c r="H278" i="4"/>
  <c r="P103" i="4"/>
  <c r="S103" i="4" s="1"/>
  <c r="H103" i="4"/>
  <c r="P379" i="4"/>
  <c r="S379" i="4" s="1"/>
  <c r="H379" i="4"/>
  <c r="P740" i="4"/>
  <c r="S740" i="4" s="1"/>
  <c r="H740" i="4"/>
  <c r="P919" i="4"/>
  <c r="S919" i="4" s="1"/>
  <c r="H919" i="4"/>
  <c r="P1021" i="4"/>
  <c r="S1021" i="4" s="1"/>
  <c r="H1021" i="4"/>
  <c r="P1196" i="4"/>
  <c r="S1196" i="4" s="1"/>
  <c r="H1196" i="4"/>
  <c r="P1232" i="4"/>
  <c r="S1232" i="4" s="1"/>
  <c r="H1232" i="4"/>
  <c r="P511" i="4"/>
  <c r="S511" i="4" s="1"/>
  <c r="H511" i="4"/>
  <c r="P705" i="4"/>
  <c r="S705" i="4" s="1"/>
  <c r="H705" i="4"/>
  <c r="P192" i="4"/>
  <c r="S192" i="4" s="1"/>
  <c r="H192" i="4"/>
  <c r="P947" i="4"/>
  <c r="S947" i="4" s="1"/>
  <c r="H947" i="4"/>
  <c r="P964" i="4"/>
  <c r="S964" i="4" s="1"/>
  <c r="H964" i="4"/>
  <c r="P1262" i="4"/>
  <c r="S1262" i="4" s="1"/>
  <c r="H1262" i="4"/>
  <c r="P1302" i="4"/>
  <c r="S1302" i="4" s="1"/>
  <c r="H1302" i="4"/>
  <c r="P1162" i="4"/>
  <c r="S1162" i="4" s="1"/>
  <c r="H1162" i="4"/>
  <c r="P1288" i="4"/>
  <c r="S1288" i="4" s="1"/>
  <c r="H1288" i="4"/>
  <c r="P1412" i="4"/>
  <c r="S1412" i="4" s="1"/>
  <c r="H1412" i="4"/>
  <c r="P1423" i="4"/>
  <c r="S1423" i="4" s="1"/>
  <c r="H1423" i="4"/>
  <c r="P1458" i="4"/>
  <c r="S1458" i="4" s="1"/>
  <c r="H1458" i="4"/>
  <c r="P1485" i="4"/>
  <c r="S1485" i="4" s="1"/>
  <c r="H1485" i="4"/>
  <c r="P1651" i="4"/>
  <c r="S1651" i="4" s="1"/>
  <c r="H1651" i="4"/>
  <c r="P143" i="4"/>
  <c r="S143" i="4" s="1"/>
  <c r="H143" i="4"/>
  <c r="P425" i="4"/>
  <c r="S425" i="4" s="1"/>
  <c r="H425" i="4"/>
  <c r="P716" i="4"/>
  <c r="S716" i="4" s="1"/>
  <c r="H716" i="4"/>
  <c r="P451" i="4"/>
  <c r="S451" i="4" s="1"/>
  <c r="H451" i="4"/>
  <c r="P84" i="4"/>
  <c r="S84" i="4" s="1"/>
  <c r="H84" i="4"/>
  <c r="P282" i="4"/>
  <c r="S282" i="4" s="1"/>
  <c r="H282" i="4"/>
  <c r="P461" i="4"/>
  <c r="S461" i="4" s="1"/>
  <c r="H461" i="4"/>
  <c r="P203" i="4"/>
  <c r="S203" i="4" s="1"/>
  <c r="H203" i="4"/>
  <c r="P800" i="4"/>
  <c r="S800" i="4" s="1"/>
  <c r="H800" i="4"/>
  <c r="P871" i="4"/>
  <c r="S871" i="4" s="1"/>
  <c r="H871" i="4"/>
  <c r="P913" i="4"/>
  <c r="S913" i="4" s="1"/>
  <c r="H913" i="4"/>
  <c r="P983" i="4"/>
  <c r="S983" i="4" s="1"/>
  <c r="H983" i="4"/>
  <c r="P1081" i="4"/>
  <c r="S1081" i="4" s="1"/>
  <c r="H1081" i="4"/>
  <c r="P1289" i="4"/>
  <c r="S1289" i="4" s="1"/>
  <c r="H1289" i="4"/>
  <c r="P1339" i="4"/>
  <c r="S1339" i="4" s="1"/>
  <c r="H1339" i="4"/>
  <c r="P128" i="4"/>
  <c r="S128" i="4" s="1"/>
  <c r="H128" i="4"/>
  <c r="P241" i="4"/>
  <c r="S241" i="4" s="1"/>
  <c r="H241" i="4"/>
  <c r="P418" i="4"/>
  <c r="S418" i="4" s="1"/>
  <c r="H418" i="4"/>
  <c r="P701" i="4"/>
  <c r="S701" i="4" s="1"/>
  <c r="H701" i="4"/>
  <c r="P256" i="4"/>
  <c r="S256" i="4" s="1"/>
  <c r="H256" i="4"/>
  <c r="P532" i="4"/>
  <c r="S532" i="4" s="1"/>
  <c r="H532" i="4"/>
  <c r="P179" i="4"/>
  <c r="S179" i="4" s="1"/>
  <c r="H179" i="4"/>
  <c r="P558" i="4"/>
  <c r="S558" i="4" s="1"/>
  <c r="H558" i="4"/>
  <c r="P768" i="4"/>
  <c r="S768" i="4" s="1"/>
  <c r="H768" i="4"/>
  <c r="P850" i="4"/>
  <c r="S850" i="4" s="1"/>
  <c r="H850" i="4"/>
  <c r="P302" i="4"/>
  <c r="S302" i="4" s="1"/>
  <c r="H302" i="4"/>
  <c r="P293" i="4"/>
  <c r="S293" i="4" s="1"/>
  <c r="H293" i="4"/>
  <c r="P826" i="4"/>
  <c r="S826" i="4" s="1"/>
  <c r="H826" i="4"/>
  <c r="P907" i="4"/>
  <c r="S907" i="4" s="1"/>
  <c r="H907" i="4"/>
  <c r="P962" i="4"/>
  <c r="S962" i="4" s="1"/>
  <c r="H962" i="4"/>
  <c r="P971" i="4"/>
  <c r="S971" i="4" s="1"/>
  <c r="H971" i="4"/>
  <c r="P1258" i="4"/>
  <c r="S1258" i="4" s="1"/>
  <c r="H1258" i="4"/>
  <c r="P622" i="4"/>
  <c r="S622" i="4" s="1"/>
  <c r="H622" i="4"/>
  <c r="P170" i="4"/>
  <c r="S170" i="4" s="1"/>
  <c r="H170" i="4"/>
  <c r="P656" i="4"/>
  <c r="S656" i="4" s="1"/>
  <c r="H656" i="4"/>
  <c r="P661" i="4"/>
  <c r="S661" i="4" s="1"/>
  <c r="H661" i="4"/>
  <c r="P1125" i="4"/>
  <c r="S1125" i="4" s="1"/>
  <c r="H1125" i="4"/>
  <c r="P1191" i="4"/>
  <c r="S1191" i="4" s="1"/>
  <c r="H1191" i="4"/>
  <c r="P944" i="4"/>
  <c r="S944" i="4" s="1"/>
  <c r="H944" i="4"/>
  <c r="P1317" i="4"/>
  <c r="S1317" i="4" s="1"/>
  <c r="H1317" i="4"/>
  <c r="P1383" i="4"/>
  <c r="S1383" i="4" s="1"/>
  <c r="H1383" i="4"/>
  <c r="P1428" i="4"/>
  <c r="S1428" i="4" s="1"/>
  <c r="H1428" i="4"/>
  <c r="P1487" i="4"/>
  <c r="S1487" i="4" s="1"/>
  <c r="H1487" i="4"/>
  <c r="P1562" i="4"/>
  <c r="S1562" i="4" s="1"/>
  <c r="H1562" i="4"/>
  <c r="P388" i="4"/>
  <c r="S388" i="4" s="1"/>
  <c r="H388" i="4"/>
  <c r="P408" i="4"/>
  <c r="S408" i="4" s="1"/>
  <c r="H408" i="4"/>
  <c r="P745" i="4"/>
  <c r="S745" i="4" s="1"/>
  <c r="H745" i="4"/>
  <c r="P926" i="4"/>
  <c r="S926" i="4" s="1"/>
  <c r="H926" i="4"/>
  <c r="P719" i="4"/>
  <c r="S719" i="4" s="1"/>
  <c r="H719" i="4"/>
  <c r="P541" i="4"/>
  <c r="S541" i="4" s="1"/>
  <c r="H541" i="4"/>
  <c r="P753" i="4"/>
  <c r="S753" i="4" s="1"/>
  <c r="H753" i="4"/>
  <c r="P727" i="4"/>
  <c r="S727" i="4" s="1"/>
  <c r="H727" i="4"/>
  <c r="P796" i="4"/>
  <c r="S796" i="4" s="1"/>
  <c r="H796" i="4"/>
  <c r="P979" i="4"/>
  <c r="S979" i="4" s="1"/>
  <c r="H979" i="4"/>
  <c r="P1281" i="4"/>
  <c r="S1281" i="4" s="1"/>
  <c r="H1281" i="4"/>
  <c r="P431" i="4"/>
  <c r="S431" i="4" s="1"/>
  <c r="H431" i="4"/>
  <c r="P886" i="4"/>
  <c r="S886" i="4" s="1"/>
  <c r="H886" i="4"/>
  <c r="P1141" i="4"/>
  <c r="S1141" i="4" s="1"/>
  <c r="H1141" i="4"/>
  <c r="P1757" i="4"/>
  <c r="S1757" i="4" s="1"/>
  <c r="H1757" i="4"/>
  <c r="P1807" i="4"/>
  <c r="S1807" i="4" s="1"/>
  <c r="H1807" i="4"/>
  <c r="P1903" i="4"/>
  <c r="S1903" i="4" s="1"/>
  <c r="H1903" i="4"/>
  <c r="P1931" i="4"/>
  <c r="S1931" i="4" s="1"/>
  <c r="H1931" i="4"/>
  <c r="P1953" i="4"/>
  <c r="S1953" i="4" s="1"/>
  <c r="H1953" i="4"/>
  <c r="P1990" i="4"/>
  <c r="S1990" i="4" s="1"/>
  <c r="H1990" i="4"/>
  <c r="P1971" i="4"/>
  <c r="S1971" i="4" s="1"/>
  <c r="H1971" i="4"/>
  <c r="P1997" i="4"/>
  <c r="S1997" i="4" s="1"/>
  <c r="H1997" i="4"/>
  <c r="P2150" i="4"/>
  <c r="S2150" i="4" s="1"/>
  <c r="H2150" i="4"/>
  <c r="P2175" i="4"/>
  <c r="S2175" i="4" s="1"/>
  <c r="H2175" i="4"/>
  <c r="P2188" i="4"/>
  <c r="S2188" i="4" s="1"/>
  <c r="H2188" i="4"/>
  <c r="P2226" i="4"/>
  <c r="S2226" i="4" s="1"/>
  <c r="H2226" i="4"/>
  <c r="P2332" i="4"/>
  <c r="S2332" i="4" s="1"/>
  <c r="H2332" i="4"/>
  <c r="P2361" i="4"/>
  <c r="S2361" i="4" s="1"/>
  <c r="H2361" i="4"/>
  <c r="P2398" i="4"/>
  <c r="S2398" i="4" s="1"/>
  <c r="H2398" i="4"/>
  <c r="P2379" i="4"/>
  <c r="S2379" i="4" s="1"/>
  <c r="H2379" i="4"/>
  <c r="P2405" i="4"/>
  <c r="S2405" i="4" s="1"/>
  <c r="H2405" i="4"/>
  <c r="P40" i="4"/>
  <c r="S40" i="4" s="1"/>
  <c r="H40" i="4"/>
  <c r="P350" i="4"/>
  <c r="S350" i="4" s="1"/>
  <c r="H350" i="4"/>
  <c r="P107" i="4"/>
  <c r="S107" i="4" s="1"/>
  <c r="H107" i="4"/>
  <c r="P776" i="4"/>
  <c r="S776" i="4" s="1"/>
  <c r="H776" i="4"/>
  <c r="P965" i="4"/>
  <c r="S965" i="4" s="1"/>
  <c r="H965" i="4"/>
  <c r="P1005" i="4"/>
  <c r="S1005" i="4" s="1"/>
  <c r="H1005" i="4"/>
  <c r="P1178" i="4"/>
  <c r="S1178" i="4" s="1"/>
  <c r="H1178" i="4"/>
  <c r="P81" i="4"/>
  <c r="S81" i="4" s="1"/>
  <c r="H81" i="4"/>
  <c r="P259" i="4"/>
  <c r="S259" i="4" s="1"/>
  <c r="H259" i="4"/>
  <c r="P807" i="4"/>
  <c r="S807" i="4" s="1"/>
  <c r="H807" i="4"/>
  <c r="P921" i="4"/>
  <c r="S921" i="4" s="1"/>
  <c r="H921" i="4"/>
  <c r="P1034" i="4"/>
  <c r="S1034" i="4" s="1"/>
  <c r="H1034" i="4"/>
  <c r="P1144" i="4"/>
  <c r="S1144" i="4" s="1"/>
  <c r="H1144" i="4"/>
  <c r="P1285" i="4"/>
  <c r="S1285" i="4" s="1"/>
  <c r="H1285" i="4"/>
  <c r="P1404" i="4"/>
  <c r="S1404" i="4" s="1"/>
  <c r="H1404" i="4"/>
  <c r="P1453" i="4"/>
  <c r="S1453" i="4" s="1"/>
  <c r="H1453" i="4"/>
  <c r="P1477" i="4"/>
  <c r="S1477" i="4" s="1"/>
  <c r="H1477" i="4"/>
  <c r="P1547" i="4"/>
  <c r="S1547" i="4" s="1"/>
  <c r="H1547" i="4"/>
  <c r="P986" i="4"/>
  <c r="S986" i="4" s="1"/>
  <c r="H986" i="4"/>
  <c r="P1091" i="4"/>
  <c r="S1091" i="4" s="1"/>
  <c r="H1091" i="4"/>
  <c r="P370" i="4"/>
  <c r="S370" i="4" s="1"/>
  <c r="H370" i="4"/>
  <c r="P1207" i="4"/>
  <c r="S1207" i="4" s="1"/>
  <c r="H1207" i="4"/>
  <c r="P1333" i="4"/>
  <c r="S1333" i="4" s="1"/>
  <c r="H1333" i="4"/>
  <c r="P1356" i="4"/>
  <c r="S1356" i="4" s="1"/>
  <c r="H1356" i="4"/>
  <c r="P141" i="4"/>
  <c r="S141" i="4" s="1"/>
  <c r="H141" i="4"/>
  <c r="P433" i="4"/>
  <c r="S433" i="4" s="1"/>
  <c r="H433" i="4"/>
  <c r="P530" i="4"/>
  <c r="S530" i="4" s="1"/>
  <c r="H530" i="4"/>
  <c r="P63" i="4"/>
  <c r="S63" i="4" s="1"/>
  <c r="H63" i="4"/>
  <c r="P86" i="4"/>
  <c r="S86" i="4" s="1"/>
  <c r="H86" i="4"/>
  <c r="P187" i="4"/>
  <c r="S187" i="4" s="1"/>
  <c r="H187" i="4"/>
  <c r="P209" i="4"/>
  <c r="S209" i="4" s="1"/>
  <c r="H209" i="4"/>
  <c r="P499" i="4"/>
  <c r="S499" i="4" s="1"/>
  <c r="H499" i="4"/>
  <c r="P773" i="4"/>
  <c r="S773" i="4" s="1"/>
  <c r="H773" i="4"/>
  <c r="P981" i="4"/>
  <c r="S981" i="4" s="1"/>
  <c r="H981" i="4"/>
  <c r="P1065" i="4"/>
  <c r="S1065" i="4" s="1"/>
  <c r="H1065" i="4"/>
  <c r="P1235" i="4"/>
  <c r="S1235" i="4" s="1"/>
  <c r="H1235" i="4"/>
  <c r="P146" i="4"/>
  <c r="S146" i="4" s="1"/>
  <c r="H146" i="4"/>
  <c r="P453" i="4"/>
  <c r="S453" i="4" s="1"/>
  <c r="H453" i="4"/>
  <c r="P217" i="4"/>
  <c r="S217" i="4" s="1"/>
  <c r="H217" i="4"/>
  <c r="P879" i="4"/>
  <c r="S879" i="4" s="1"/>
  <c r="H879" i="4"/>
  <c r="P903" i="4"/>
  <c r="S903" i="4" s="1"/>
  <c r="H903" i="4"/>
  <c r="P1040" i="4"/>
  <c r="S1040" i="4" s="1"/>
  <c r="H1040" i="4"/>
  <c r="P1114" i="4"/>
  <c r="S1114" i="4" s="1"/>
  <c r="H1114" i="4"/>
  <c r="P1320" i="4"/>
  <c r="S1320" i="4" s="1"/>
  <c r="H1320" i="4"/>
  <c r="P1211" i="4"/>
  <c r="S1211" i="4" s="1"/>
  <c r="H1211" i="4"/>
  <c r="P1334" i="4"/>
  <c r="S1334" i="4" s="1"/>
  <c r="H1334" i="4"/>
  <c r="P1434" i="4"/>
  <c r="S1434" i="4" s="1"/>
  <c r="H1434" i="4"/>
  <c r="P1557" i="4"/>
  <c r="S1557" i="4" s="1"/>
  <c r="H1557" i="4"/>
  <c r="P1645" i="4"/>
  <c r="S1645" i="4" s="1"/>
  <c r="H1645" i="4"/>
  <c r="P1682" i="4"/>
  <c r="S1682" i="4" s="1"/>
  <c r="H1682" i="4"/>
  <c r="P1685" i="4"/>
  <c r="S1685" i="4" s="1"/>
  <c r="H1685" i="4"/>
  <c r="P1723" i="4"/>
  <c r="S1723" i="4" s="1"/>
  <c r="H1723" i="4"/>
  <c r="P1754" i="4"/>
  <c r="S1754" i="4" s="1"/>
  <c r="H1754" i="4"/>
  <c r="P1768" i="4"/>
  <c r="S1768" i="4" s="1"/>
  <c r="H1768" i="4"/>
  <c r="P1783" i="4"/>
  <c r="S1783" i="4" s="1"/>
  <c r="H1783" i="4"/>
  <c r="P1819" i="4"/>
  <c r="S1819" i="4" s="1"/>
  <c r="H1819" i="4"/>
  <c r="P1850" i="4"/>
  <c r="S1850" i="4" s="1"/>
  <c r="H1850" i="4"/>
  <c r="P1829" i="4"/>
  <c r="S1829" i="4" s="1"/>
  <c r="H1829" i="4"/>
  <c r="P1889" i="4"/>
  <c r="S1889" i="4" s="1"/>
  <c r="H1889" i="4"/>
  <c r="P1909" i="4"/>
  <c r="S1909" i="4" s="1"/>
  <c r="H1909" i="4"/>
  <c r="P1907" i="4"/>
  <c r="S1907" i="4" s="1"/>
  <c r="H1907" i="4"/>
  <c r="P1932" i="4"/>
  <c r="S1932" i="4" s="1"/>
  <c r="H1932" i="4"/>
  <c r="P1992" i="4"/>
  <c r="S1992" i="4" s="1"/>
  <c r="H1992" i="4"/>
  <c r="P1986" i="4"/>
  <c r="S1986" i="4" s="1"/>
  <c r="H1986" i="4"/>
  <c r="P2003" i="4"/>
  <c r="S2003" i="4" s="1"/>
  <c r="H2003" i="4"/>
  <c r="P2021" i="4"/>
  <c r="S2021" i="4" s="1"/>
  <c r="H2021" i="4"/>
  <c r="P2046" i="4"/>
  <c r="S2046" i="4" s="1"/>
  <c r="H2046" i="4"/>
  <c r="P2071" i="4"/>
  <c r="S2071" i="4" s="1"/>
  <c r="H2071" i="4"/>
  <c r="P2100" i="4"/>
  <c r="S2100" i="4" s="1"/>
  <c r="H2100" i="4"/>
  <c r="P2125" i="4"/>
  <c r="S2125" i="4" s="1"/>
  <c r="H2125" i="4"/>
  <c r="P2143" i="4"/>
  <c r="S2143" i="4" s="1"/>
  <c r="H2143" i="4"/>
  <c r="P2171" i="4"/>
  <c r="S2171" i="4" s="1"/>
  <c r="H2171" i="4"/>
  <c r="P2208" i="4"/>
  <c r="S2208" i="4" s="1"/>
  <c r="H2208" i="4"/>
  <c r="P2221" i="4"/>
  <c r="S2221" i="4" s="1"/>
  <c r="H2221" i="4"/>
  <c r="P2250" i="4"/>
  <c r="S2250" i="4" s="1"/>
  <c r="H2250" i="4"/>
  <c r="P2237" i="4"/>
  <c r="S2237" i="4" s="1"/>
  <c r="H2237" i="4"/>
  <c r="P2304" i="4"/>
  <c r="S2304" i="4" s="1"/>
  <c r="H2304" i="4"/>
  <c r="P2317" i="4"/>
  <c r="S2317" i="4" s="1"/>
  <c r="H2317" i="4"/>
  <c r="P2315" i="4"/>
  <c r="S2315" i="4" s="1"/>
  <c r="H2315" i="4"/>
  <c r="P2340" i="4"/>
  <c r="S2340" i="4" s="1"/>
  <c r="H2340" i="4"/>
  <c r="P2400" i="4"/>
  <c r="S2400" i="4" s="1"/>
  <c r="H2400" i="4"/>
  <c r="P2394" i="4"/>
  <c r="S2394" i="4" s="1"/>
  <c r="H2394" i="4"/>
  <c r="P2411" i="4"/>
  <c r="S2411" i="4" s="1"/>
  <c r="H2411" i="4"/>
  <c r="P2427" i="4"/>
  <c r="S2427" i="4" s="1"/>
  <c r="H2427" i="4"/>
  <c r="P2429" i="4"/>
  <c r="S2429" i="4" s="1"/>
  <c r="H2429" i="4"/>
  <c r="P2454" i="4"/>
  <c r="S2454" i="4" s="1"/>
  <c r="H2454" i="4"/>
  <c r="P2475" i="4"/>
  <c r="S2475" i="4" s="1"/>
  <c r="H2475" i="4"/>
  <c r="P2494" i="4"/>
  <c r="S2494" i="4" s="1"/>
  <c r="H2494" i="4"/>
  <c r="P2478" i="4"/>
  <c r="S2478" i="4" s="1"/>
  <c r="H2478" i="4"/>
  <c r="P2499" i="4"/>
  <c r="S2499" i="4" s="1"/>
  <c r="H2499" i="4"/>
  <c r="P2516" i="4"/>
  <c r="S2516" i="4" s="1"/>
  <c r="H2516" i="4"/>
  <c r="P2523" i="4"/>
  <c r="S2523" i="4" s="1"/>
  <c r="H2523" i="4"/>
  <c r="P2545" i="4"/>
  <c r="S2545" i="4" s="1"/>
  <c r="H2545" i="4"/>
  <c r="P2542" i="4"/>
  <c r="S2542" i="4" s="1"/>
  <c r="H2542" i="4"/>
  <c r="P2565" i="4"/>
  <c r="S2565" i="4" s="1"/>
  <c r="H2565" i="4"/>
  <c r="P2547" i="4"/>
  <c r="S2547" i="4" s="1"/>
  <c r="H2547" i="4"/>
  <c r="P2571" i="4"/>
  <c r="S2571" i="4" s="1"/>
  <c r="H2571" i="4"/>
  <c r="P2583" i="4"/>
  <c r="S2583" i="4" s="1"/>
  <c r="H2583" i="4"/>
  <c r="P2599" i="4"/>
  <c r="S2599" i="4" s="1"/>
  <c r="H2599" i="4"/>
  <c r="P2595" i="4"/>
  <c r="S2595" i="4" s="1"/>
  <c r="H2595" i="4"/>
  <c r="P2624" i="4"/>
  <c r="S2624" i="4" s="1"/>
  <c r="H2624" i="4"/>
  <c r="P2619" i="4"/>
  <c r="S2619" i="4" s="1"/>
  <c r="H2619" i="4"/>
  <c r="P2643" i="4"/>
  <c r="S2643" i="4" s="1"/>
  <c r="H2643" i="4"/>
  <c r="P2691" i="4"/>
  <c r="S2691" i="4" s="1"/>
  <c r="H2691" i="4"/>
  <c r="P1415" i="4"/>
  <c r="S1415" i="4" s="1"/>
  <c r="H1415" i="4"/>
  <c r="P1441" i="4"/>
  <c r="S1441" i="4" s="1"/>
  <c r="H1441" i="4"/>
  <c r="P1451" i="4"/>
  <c r="S1451" i="4" s="1"/>
  <c r="H1451" i="4"/>
  <c r="P1475" i="4"/>
  <c r="S1475" i="4" s="1"/>
  <c r="H1475" i="4"/>
  <c r="P1508" i="4"/>
  <c r="S1508" i="4" s="1"/>
  <c r="H1508" i="4"/>
  <c r="P1608" i="4"/>
  <c r="S1608" i="4" s="1"/>
  <c r="H1608" i="4"/>
  <c r="P1634" i="4"/>
  <c r="S1634" i="4" s="1"/>
  <c r="H1634" i="4"/>
  <c r="P1680" i="4"/>
  <c r="S1680" i="4" s="1"/>
  <c r="H1680" i="4"/>
  <c r="P1686" i="4"/>
  <c r="S1686" i="4" s="1"/>
  <c r="H1686" i="4"/>
  <c r="P1716" i="4"/>
  <c r="S1716" i="4" s="1"/>
  <c r="H1716" i="4"/>
  <c r="P1740" i="4"/>
  <c r="S1740" i="4" s="1"/>
  <c r="H1740" i="4"/>
  <c r="P1758" i="4"/>
  <c r="S1758" i="4" s="1"/>
  <c r="H1758" i="4"/>
  <c r="P1861" i="4"/>
  <c r="S1861" i="4" s="1"/>
  <c r="H1861" i="4"/>
  <c r="P1877" i="4"/>
  <c r="S1877" i="4" s="1"/>
  <c r="H1877" i="4"/>
  <c r="P1940" i="4"/>
  <c r="S1940" i="4" s="1"/>
  <c r="H1940" i="4"/>
  <c r="P1956" i="4"/>
  <c r="S1956" i="4" s="1"/>
  <c r="H1956" i="4"/>
  <c r="P2000" i="4"/>
  <c r="S2000" i="4" s="1"/>
  <c r="H2000" i="4"/>
  <c r="P2024" i="4"/>
  <c r="S2024" i="4" s="1"/>
  <c r="H2024" i="4"/>
  <c r="P2027" i="4"/>
  <c r="S2027" i="4" s="1"/>
  <c r="H2027" i="4"/>
  <c r="P2077" i="4"/>
  <c r="S2077" i="4" s="1"/>
  <c r="H2077" i="4"/>
  <c r="P2122" i="4"/>
  <c r="S2122" i="4" s="1"/>
  <c r="H2122" i="4"/>
  <c r="P2173" i="4"/>
  <c r="S2173" i="4" s="1"/>
  <c r="H2173" i="4"/>
  <c r="P2194" i="4"/>
  <c r="S2194" i="4" s="1"/>
  <c r="H2194" i="4"/>
  <c r="P2245" i="4"/>
  <c r="S2245" i="4" s="1"/>
  <c r="H2245" i="4"/>
  <c r="P2263" i="4"/>
  <c r="S2263" i="4" s="1"/>
  <c r="H2263" i="4"/>
  <c r="P2287" i="4"/>
  <c r="S2287" i="4" s="1"/>
  <c r="H2287" i="4"/>
  <c r="P2312" i="4"/>
  <c r="S2312" i="4" s="1"/>
  <c r="H2312" i="4"/>
  <c r="P2339" i="4"/>
  <c r="S2339" i="4" s="1"/>
  <c r="H2339" i="4"/>
  <c r="P2388" i="4"/>
  <c r="S2388" i="4" s="1"/>
  <c r="H2388" i="4"/>
  <c r="P2442" i="4"/>
  <c r="S2442" i="4" s="1"/>
  <c r="H2442" i="4"/>
  <c r="P2482" i="4"/>
  <c r="S2482" i="4" s="1"/>
  <c r="H2482" i="4"/>
  <c r="P2507" i="4"/>
  <c r="S2507" i="4" s="1"/>
  <c r="H2507" i="4"/>
  <c r="P2531" i="4"/>
  <c r="S2531" i="4" s="1"/>
  <c r="H2531" i="4"/>
  <c r="P2555" i="4"/>
  <c r="S2555" i="4" s="1"/>
  <c r="H2555" i="4"/>
  <c r="P2589" i="4"/>
  <c r="S2589" i="4" s="1"/>
  <c r="H2589" i="4"/>
  <c r="P2610" i="4"/>
  <c r="S2610" i="4" s="1"/>
  <c r="H2610" i="4"/>
  <c r="P2632" i="4"/>
  <c r="S2632" i="4" s="1"/>
  <c r="H2632" i="4"/>
  <c r="P2646" i="4"/>
  <c r="S2646" i="4" s="1"/>
  <c r="H2646" i="4"/>
  <c r="P1140" i="4"/>
  <c r="S1140" i="4" s="1"/>
  <c r="H1140" i="4"/>
  <c r="P1290" i="4"/>
  <c r="S1290" i="4" s="1"/>
  <c r="H1290" i="4"/>
  <c r="P1403" i="4"/>
  <c r="S1403" i="4" s="1"/>
  <c r="H1403" i="4"/>
  <c r="P1436" i="4"/>
  <c r="S1436" i="4" s="1"/>
  <c r="H1436" i="4"/>
  <c r="P1452" i="4"/>
  <c r="S1452" i="4" s="1"/>
  <c r="H1452" i="4"/>
  <c r="P1536" i="4"/>
  <c r="S1536" i="4" s="1"/>
  <c r="H1536" i="4"/>
  <c r="P1538" i="4"/>
  <c r="S1538" i="4" s="1"/>
  <c r="H1538" i="4"/>
  <c r="P1542" i="4"/>
  <c r="S1542" i="4" s="1"/>
  <c r="H1542" i="4"/>
  <c r="P1644" i="4"/>
  <c r="S1644" i="4" s="1"/>
  <c r="H1644" i="4"/>
  <c r="P1668" i="4"/>
  <c r="S1668" i="4" s="1"/>
  <c r="H1668" i="4"/>
  <c r="P1706" i="4"/>
  <c r="S1706" i="4" s="1"/>
  <c r="H1706" i="4"/>
  <c r="P1735" i="4"/>
  <c r="S1735" i="4" s="1"/>
  <c r="H1735" i="4"/>
  <c r="P1795" i="4"/>
  <c r="S1795" i="4" s="1"/>
  <c r="H1795" i="4"/>
  <c r="P1797" i="4"/>
  <c r="S1797" i="4" s="1"/>
  <c r="H1797" i="4"/>
  <c r="P1805" i="4"/>
  <c r="S1805" i="4" s="1"/>
  <c r="H1805" i="4"/>
  <c r="P1944" i="4"/>
  <c r="S1944" i="4" s="1"/>
  <c r="H1944" i="4"/>
  <c r="P1949" i="4"/>
  <c r="S1949" i="4" s="1"/>
  <c r="H1949" i="4"/>
  <c r="P1998" i="4"/>
  <c r="S1998" i="4" s="1"/>
  <c r="H1998" i="4"/>
  <c r="P2056" i="4"/>
  <c r="S2056" i="4" s="1"/>
  <c r="H2056" i="4"/>
  <c r="P2099" i="4"/>
  <c r="S2099" i="4" s="1"/>
  <c r="H2099" i="4"/>
  <c r="P2160" i="4"/>
  <c r="S2160" i="4" s="1"/>
  <c r="H2160" i="4"/>
  <c r="P2202" i="4"/>
  <c r="S2202" i="4" s="1"/>
  <c r="H2202" i="4"/>
  <c r="P2238" i="4"/>
  <c r="S2238" i="4" s="1"/>
  <c r="H2238" i="4"/>
  <c r="P2272" i="4"/>
  <c r="S2272" i="4" s="1"/>
  <c r="H2272" i="4"/>
  <c r="P2352" i="4"/>
  <c r="S2352" i="4" s="1"/>
  <c r="H2352" i="4"/>
  <c r="P2357" i="4"/>
  <c r="S2357" i="4" s="1"/>
  <c r="H2357" i="4"/>
  <c r="P2406" i="4"/>
  <c r="S2406" i="4" s="1"/>
  <c r="H2406" i="4"/>
  <c r="P2459" i="4"/>
  <c r="S2459" i="4" s="1"/>
  <c r="H2459" i="4"/>
  <c r="P2503" i="4"/>
  <c r="S2503" i="4" s="1"/>
  <c r="H2503" i="4"/>
  <c r="P2533" i="4"/>
  <c r="S2533" i="4" s="1"/>
  <c r="H2533" i="4"/>
  <c r="P2634" i="4"/>
  <c r="S2634" i="4" s="1"/>
  <c r="H2634" i="4"/>
  <c r="P2663" i="4"/>
  <c r="S2663" i="4" s="1"/>
  <c r="H2663" i="4"/>
  <c r="P2712" i="4"/>
  <c r="S2712" i="4" s="1"/>
  <c r="H2712" i="4"/>
  <c r="P1156" i="4"/>
  <c r="S1156" i="4" s="1"/>
  <c r="H1156" i="4"/>
  <c r="P1188" i="4"/>
  <c r="S1188" i="4" s="1"/>
  <c r="H1188" i="4"/>
  <c r="P1313" i="4"/>
  <c r="S1313" i="4" s="1"/>
  <c r="H1313" i="4"/>
  <c r="P1346" i="4"/>
  <c r="S1346" i="4" s="1"/>
  <c r="H1346" i="4"/>
  <c r="P1432" i="4"/>
  <c r="S1432" i="4" s="1"/>
  <c r="H1432" i="4"/>
  <c r="P1471" i="4"/>
  <c r="S1471" i="4" s="1"/>
  <c r="H1471" i="4"/>
  <c r="P1582" i="4"/>
  <c r="S1582" i="4" s="1"/>
  <c r="H1582" i="4"/>
  <c r="P1593" i="4"/>
  <c r="S1593" i="4" s="1"/>
  <c r="H1593" i="4"/>
  <c r="P1691" i="4"/>
  <c r="S1691" i="4" s="1"/>
  <c r="H1691" i="4"/>
  <c r="P1736" i="4"/>
  <c r="S1736" i="4" s="1"/>
  <c r="H1736" i="4"/>
  <c r="P1828" i="4"/>
  <c r="S1828" i="4" s="1"/>
  <c r="H1828" i="4"/>
  <c r="P1859" i="4"/>
  <c r="S1859" i="4" s="1"/>
  <c r="H1859" i="4"/>
  <c r="P1982" i="4"/>
  <c r="S1982" i="4" s="1"/>
  <c r="H1982" i="4"/>
  <c r="P1996" i="4"/>
  <c r="S1996" i="4" s="1"/>
  <c r="H1996" i="4"/>
  <c r="P2109" i="4"/>
  <c r="S2109" i="4" s="1"/>
  <c r="H2109" i="4"/>
  <c r="P2151" i="4"/>
  <c r="S2151" i="4" s="1"/>
  <c r="H2151" i="4"/>
  <c r="P2236" i="4"/>
  <c r="S2236" i="4" s="1"/>
  <c r="H2236" i="4"/>
  <c r="P2278" i="4"/>
  <c r="S2278" i="4" s="1"/>
  <c r="H2278" i="4"/>
  <c r="P2404" i="4"/>
  <c r="S2404" i="4" s="1"/>
  <c r="H2404" i="4"/>
  <c r="P2521" i="4"/>
  <c r="S2521" i="4" s="1"/>
  <c r="H2521" i="4"/>
  <c r="P2551" i="4"/>
  <c r="S2551" i="4" s="1"/>
  <c r="H2551" i="4"/>
  <c r="P2692" i="4"/>
  <c r="S2692" i="4" s="1"/>
  <c r="H2692" i="4"/>
  <c r="P2715" i="4"/>
  <c r="S2715" i="4" s="1"/>
  <c r="H2715" i="4"/>
  <c r="P2739" i="4"/>
  <c r="S2739" i="4" s="1"/>
  <c r="H2739" i="4"/>
  <c r="P2763" i="4"/>
  <c r="S2763" i="4" s="1"/>
  <c r="H2763" i="4"/>
  <c r="P2773" i="4"/>
  <c r="S2773" i="4" s="1"/>
  <c r="H2773" i="4"/>
  <c r="P2822" i="4"/>
  <c r="S2822" i="4" s="1"/>
  <c r="H2822" i="4"/>
  <c r="P2811" i="4"/>
  <c r="S2811" i="4" s="1"/>
  <c r="H2811" i="4"/>
  <c r="P2830" i="4"/>
  <c r="S2830" i="4" s="1"/>
  <c r="H2830" i="4"/>
  <c r="P2859" i="4"/>
  <c r="S2859" i="4" s="1"/>
  <c r="H2859" i="4"/>
  <c r="P2883" i="4"/>
  <c r="S2883" i="4" s="1"/>
  <c r="H2883" i="4"/>
  <c r="P2891" i="4"/>
  <c r="S2891" i="4" s="1"/>
  <c r="H2891" i="4"/>
  <c r="P2907" i="4"/>
  <c r="S2907" i="4" s="1"/>
  <c r="H2907" i="4"/>
  <c r="P2937" i="4"/>
  <c r="S2937" i="4" s="1"/>
  <c r="H2937" i="4"/>
  <c r="P2931" i="4"/>
  <c r="S2931" i="4" s="1"/>
  <c r="H2931" i="4"/>
  <c r="P2948" i="4"/>
  <c r="S2948" i="4" s="1"/>
  <c r="H2948" i="4"/>
  <c r="P2979" i="4"/>
  <c r="S2979" i="4" s="1"/>
  <c r="H2979" i="4"/>
  <c r="P3014" i="4"/>
  <c r="S3014" i="4" s="1"/>
  <c r="H3014" i="4"/>
  <c r="P3003" i="4"/>
  <c r="S3003" i="4" s="1"/>
  <c r="H3003" i="4"/>
  <c r="P3038" i="4"/>
  <c r="S3038" i="4" s="1"/>
  <c r="H3038" i="4"/>
  <c r="P3027" i="4"/>
  <c r="S3027" i="4" s="1"/>
  <c r="H3027" i="4"/>
  <c r="P3051" i="4"/>
  <c r="S3051" i="4" s="1"/>
  <c r="H3051" i="4"/>
  <c r="P3083" i="4"/>
  <c r="S3083" i="4" s="1"/>
  <c r="H3083" i="4"/>
  <c r="P3075" i="4"/>
  <c r="S3075" i="4" s="1"/>
  <c r="H3075" i="4"/>
  <c r="P3123" i="4"/>
  <c r="S3123" i="4" s="1"/>
  <c r="H3123" i="4"/>
  <c r="P3140" i="4"/>
  <c r="S3140" i="4" s="1"/>
  <c r="H3140" i="4"/>
  <c r="P3147" i="4"/>
  <c r="S3147" i="4" s="1"/>
  <c r="H3147" i="4"/>
  <c r="P3186" i="4"/>
  <c r="S3186" i="4" s="1"/>
  <c r="H3186" i="4"/>
  <c r="P3171" i="4"/>
  <c r="S3171" i="4" s="1"/>
  <c r="H3171" i="4"/>
  <c r="P1676" i="4"/>
  <c r="S1676" i="4" s="1"/>
  <c r="H1676" i="4"/>
  <c r="P1687" i="4"/>
  <c r="S1687" i="4" s="1"/>
  <c r="H1687" i="4"/>
  <c r="P1711" i="4"/>
  <c r="S1711" i="4" s="1"/>
  <c r="H1711" i="4"/>
  <c r="P1752" i="4"/>
  <c r="S1752" i="4" s="1"/>
  <c r="H1752" i="4"/>
  <c r="P1749" i="4"/>
  <c r="S1749" i="4" s="1"/>
  <c r="H1749" i="4"/>
  <c r="P1773" i="4"/>
  <c r="S1773" i="4" s="1"/>
  <c r="H1773" i="4"/>
  <c r="P1788" i="4"/>
  <c r="S1788" i="4" s="1"/>
  <c r="H1788" i="4"/>
  <c r="P1816" i="4"/>
  <c r="S1816" i="4" s="1"/>
  <c r="H1816" i="4"/>
  <c r="BF40" i="4"/>
  <c r="J39" i="2" s="1"/>
  <c r="H1840" i="4"/>
  <c r="P1866" i="4"/>
  <c r="S1866" i="4" s="1"/>
  <c r="H1866" i="4"/>
  <c r="P1891" i="4"/>
  <c r="S1891" i="4" s="1"/>
  <c r="H1891" i="4"/>
  <c r="P1914" i="4"/>
  <c r="S1914" i="4" s="1"/>
  <c r="H1914" i="4"/>
  <c r="P1945" i="4"/>
  <c r="S1945" i="4" s="1"/>
  <c r="H1945" i="4"/>
  <c r="P1950" i="4"/>
  <c r="S1950" i="4" s="1"/>
  <c r="H1950" i="4"/>
  <c r="P1974" i="4"/>
  <c r="S1974" i="4" s="1"/>
  <c r="H1974" i="4"/>
  <c r="P2012" i="4"/>
  <c r="S2012" i="4" s="1"/>
  <c r="H2012" i="4"/>
  <c r="P2033" i="4"/>
  <c r="S2033" i="4" s="1"/>
  <c r="H2033" i="4"/>
  <c r="P2057" i="4"/>
  <c r="S2057" i="4" s="1"/>
  <c r="H2057" i="4"/>
  <c r="P2072" i="4"/>
  <c r="S2072" i="4" s="1"/>
  <c r="H2072" i="4"/>
  <c r="P2076" i="4"/>
  <c r="S2076" i="4" s="1"/>
  <c r="H2076" i="4"/>
  <c r="P2136" i="4"/>
  <c r="S2136" i="4" s="1"/>
  <c r="H2136" i="4"/>
  <c r="P2162" i="4"/>
  <c r="S2162" i="4" s="1"/>
  <c r="H2162" i="4"/>
  <c r="P2141" i="4"/>
  <c r="S2141" i="4" s="1"/>
  <c r="H2141" i="4"/>
  <c r="P2165" i="4"/>
  <c r="S2165" i="4" s="1"/>
  <c r="H2165" i="4"/>
  <c r="P2231" i="4"/>
  <c r="S2231" i="4" s="1"/>
  <c r="H2231" i="4"/>
  <c r="P2224" i="4"/>
  <c r="S2224" i="4" s="1"/>
  <c r="H2224" i="4"/>
  <c r="P2248" i="4"/>
  <c r="S2248" i="4" s="1"/>
  <c r="H2248" i="4"/>
  <c r="P2266" i="4"/>
  <c r="S2266" i="4" s="1"/>
  <c r="H2266" i="4"/>
  <c r="P2299" i="4"/>
  <c r="S2299" i="4" s="1"/>
  <c r="H2299" i="4"/>
  <c r="P2322" i="4"/>
  <c r="S2322" i="4" s="1"/>
  <c r="H2322" i="4"/>
  <c r="P2353" i="4"/>
  <c r="S2353" i="4" s="1"/>
  <c r="H2353" i="4"/>
  <c r="P2358" i="4"/>
  <c r="S2358" i="4" s="1"/>
  <c r="H2358" i="4"/>
  <c r="P2382" i="4"/>
  <c r="S2382" i="4" s="1"/>
  <c r="H2382" i="4"/>
  <c r="P2420" i="4"/>
  <c r="S2420" i="4" s="1"/>
  <c r="H2420" i="4"/>
  <c r="P2441" i="4"/>
  <c r="S2441" i="4" s="1"/>
  <c r="H2441" i="4"/>
  <c r="P2465" i="4"/>
  <c r="S2465" i="4" s="1"/>
  <c r="H2465" i="4"/>
  <c r="P2495" i="4"/>
  <c r="S2495" i="4" s="1"/>
  <c r="H2495" i="4"/>
  <c r="P2484" i="4"/>
  <c r="S2484" i="4" s="1"/>
  <c r="H2484" i="4"/>
  <c r="P2517" i="4"/>
  <c r="S2517" i="4" s="1"/>
  <c r="H2517" i="4"/>
  <c r="P2567" i="4"/>
  <c r="S2567" i="4" s="1"/>
  <c r="H2567" i="4"/>
  <c r="P2564" i="4"/>
  <c r="S2564" i="4" s="1"/>
  <c r="H2564" i="4"/>
  <c r="P2574" i="4"/>
  <c r="S2574" i="4" s="1"/>
  <c r="H2574" i="4"/>
  <c r="P2597" i="4"/>
  <c r="S2597" i="4" s="1"/>
  <c r="H2597" i="4"/>
  <c r="P2635" i="4"/>
  <c r="S2635" i="4" s="1"/>
  <c r="H2635" i="4"/>
  <c r="P2661" i="4"/>
  <c r="S2661" i="4" s="1"/>
  <c r="H2661" i="4"/>
  <c r="P2706" i="4"/>
  <c r="S2706" i="4" s="1"/>
  <c r="H2706" i="4"/>
  <c r="P1483" i="4"/>
  <c r="S1483" i="4" s="1"/>
  <c r="H1483" i="4"/>
  <c r="P1509" i="4"/>
  <c r="S1509" i="4" s="1"/>
  <c r="H1509" i="4"/>
  <c r="P1555" i="4"/>
  <c r="S1555" i="4" s="1"/>
  <c r="H1555" i="4"/>
  <c r="P1581" i="4"/>
  <c r="S1581" i="4" s="1"/>
  <c r="H1581" i="4"/>
  <c r="P1615" i="4"/>
  <c r="S1615" i="4" s="1"/>
  <c r="H1615" i="4"/>
  <c r="P1639" i="4"/>
  <c r="S1639" i="4" s="1"/>
  <c r="H1639" i="4"/>
  <c r="P1641" i="4"/>
  <c r="S1641" i="4" s="1"/>
  <c r="H1641" i="4"/>
  <c r="P1688" i="4"/>
  <c r="S1688" i="4" s="1"/>
  <c r="H1688" i="4"/>
  <c r="P1732" i="4"/>
  <c r="S1732" i="4" s="1"/>
  <c r="H1732" i="4"/>
  <c r="P1794" i="4"/>
  <c r="S1794" i="4" s="1"/>
  <c r="H1794" i="4"/>
  <c r="P1804" i="4"/>
  <c r="S1804" i="4" s="1"/>
  <c r="H1804" i="4"/>
  <c r="P1871" i="4"/>
  <c r="S1871" i="4" s="1"/>
  <c r="H1871" i="4"/>
  <c r="P1890" i="4"/>
  <c r="S1890" i="4" s="1"/>
  <c r="H1890" i="4"/>
  <c r="P1902" i="4"/>
  <c r="S1902" i="4" s="1"/>
  <c r="H1902" i="4"/>
  <c r="P1917" i="4"/>
  <c r="S1917" i="4" s="1"/>
  <c r="H1917" i="4"/>
  <c r="P1948" i="4"/>
  <c r="S1948" i="4" s="1"/>
  <c r="H1948" i="4"/>
  <c r="P2001" i="4"/>
  <c r="S2001" i="4" s="1"/>
  <c r="H2001" i="4"/>
  <c r="P2066" i="4"/>
  <c r="S2066" i="4" s="1"/>
  <c r="H2066" i="4"/>
  <c r="P2075" i="4"/>
  <c r="S2075" i="4" s="1"/>
  <c r="H2075" i="4"/>
  <c r="P2131" i="4"/>
  <c r="S2131" i="4" s="1"/>
  <c r="H2131" i="4"/>
  <c r="P2152" i="4"/>
  <c r="S2152" i="4" s="1"/>
  <c r="H2152" i="4"/>
  <c r="P2176" i="4"/>
  <c r="S2176" i="4" s="1"/>
  <c r="H2176" i="4"/>
  <c r="P2199" i="4"/>
  <c r="S2199" i="4" s="1"/>
  <c r="H2199" i="4"/>
  <c r="P2230" i="4"/>
  <c r="S2230" i="4" s="1"/>
  <c r="H2230" i="4"/>
  <c r="P2294" i="4"/>
  <c r="S2294" i="4" s="1"/>
  <c r="H2294" i="4"/>
  <c r="P2313" i="4"/>
  <c r="S2313" i="4" s="1"/>
  <c r="H2313" i="4"/>
  <c r="P2369" i="4"/>
  <c r="S2369" i="4" s="1"/>
  <c r="H2369" i="4"/>
  <c r="P2385" i="4"/>
  <c r="S2385" i="4" s="1"/>
  <c r="H2385" i="4"/>
  <c r="P2445" i="4"/>
  <c r="S2445" i="4" s="1"/>
  <c r="H2445" i="4"/>
  <c r="P2467" i="4"/>
  <c r="S2467" i="4" s="1"/>
  <c r="H2467" i="4"/>
  <c r="P2522" i="4"/>
  <c r="S2522" i="4" s="1"/>
  <c r="H2522" i="4"/>
  <c r="P2563" i="4"/>
  <c r="S2563" i="4" s="1"/>
  <c r="H2563" i="4"/>
  <c r="P2649" i="4"/>
  <c r="S2649" i="4" s="1"/>
  <c r="H2649" i="4"/>
  <c r="P1103" i="4"/>
  <c r="S1103" i="4" s="1"/>
  <c r="H1103" i="4"/>
  <c r="P1248" i="4"/>
  <c r="S1248" i="4" s="1"/>
  <c r="H1248" i="4"/>
  <c r="P1375" i="4"/>
  <c r="S1375" i="4" s="1"/>
  <c r="H1375" i="4"/>
  <c r="P1413" i="4"/>
  <c r="S1413" i="4" s="1"/>
  <c r="H1413" i="4"/>
  <c r="P1507" i="4"/>
  <c r="S1507" i="4" s="1"/>
  <c r="H1507" i="4"/>
  <c r="P1616" i="4"/>
  <c r="S1616" i="4" s="1"/>
  <c r="H1616" i="4"/>
  <c r="P1640" i="4"/>
  <c r="S1640" i="4" s="1"/>
  <c r="H1640" i="4"/>
  <c r="P1698" i="4"/>
  <c r="S1698" i="4" s="1"/>
  <c r="H1698" i="4"/>
  <c r="P1756" i="4"/>
  <c r="S1756" i="4" s="1"/>
  <c r="H1756" i="4"/>
  <c r="P1892" i="4"/>
  <c r="S1892" i="4" s="1"/>
  <c r="H1892" i="4"/>
  <c r="P1952" i="4"/>
  <c r="S1952" i="4" s="1"/>
  <c r="H1952" i="4"/>
  <c r="P2004" i="4"/>
  <c r="S2004" i="4" s="1"/>
  <c r="H2004" i="4"/>
  <c r="P2086" i="4"/>
  <c r="S2086" i="4" s="1"/>
  <c r="H2086" i="4"/>
  <c r="P2146" i="4"/>
  <c r="S2146" i="4" s="1"/>
  <c r="H2146" i="4"/>
  <c r="P2215" i="4"/>
  <c r="S2215" i="4" s="1"/>
  <c r="H2215" i="4"/>
  <c r="P2293" i="4"/>
  <c r="S2293" i="4" s="1"/>
  <c r="H2293" i="4"/>
  <c r="P2360" i="4"/>
  <c r="S2360" i="4" s="1"/>
  <c r="H2360" i="4"/>
  <c r="P2412" i="4"/>
  <c r="S2412" i="4" s="1"/>
  <c r="H2412" i="4"/>
  <c r="P2479" i="4"/>
  <c r="S2479" i="4" s="1"/>
  <c r="H2479" i="4"/>
  <c r="P2570" i="4"/>
  <c r="S2570" i="4" s="1"/>
  <c r="H2570" i="4"/>
  <c r="P2690" i="4"/>
  <c r="S2690" i="4" s="1"/>
  <c r="H2690" i="4"/>
  <c r="P2667" i="4"/>
  <c r="S2667" i="4" s="1"/>
  <c r="H2667" i="4"/>
  <c r="P1148" i="4"/>
  <c r="S1148" i="4" s="1"/>
  <c r="H1148" i="4"/>
  <c r="P1166" i="4"/>
  <c r="S1166" i="4" s="1"/>
  <c r="H1166" i="4"/>
  <c r="P1282" i="4"/>
  <c r="S1282" i="4" s="1"/>
  <c r="H1282" i="4"/>
  <c r="P1300" i="4"/>
  <c r="S1300" i="4" s="1"/>
  <c r="H1300" i="4"/>
  <c r="P1401" i="4"/>
  <c r="S1401" i="4" s="1"/>
  <c r="H1401" i="4"/>
  <c r="P1463" i="4"/>
  <c r="S1463" i="4" s="1"/>
  <c r="H1463" i="4"/>
  <c r="P1544" i="4"/>
  <c r="S1544" i="4" s="1"/>
  <c r="H1544" i="4"/>
  <c r="P1585" i="4"/>
  <c r="S1585" i="4" s="1"/>
  <c r="H1585" i="4"/>
  <c r="P1674" i="4"/>
  <c r="S1674" i="4" s="1"/>
  <c r="H1674" i="4"/>
  <c r="P1728" i="4"/>
  <c r="S1728" i="4" s="1"/>
  <c r="H1728" i="4"/>
  <c r="P1813" i="4"/>
  <c r="S1813" i="4" s="1"/>
  <c r="H1813" i="4"/>
  <c r="P1834" i="4"/>
  <c r="S1834" i="4" s="1"/>
  <c r="H1834" i="4"/>
  <c r="P1967" i="4"/>
  <c r="S1967" i="4" s="1"/>
  <c r="H1967" i="4"/>
  <c r="P1988" i="4"/>
  <c r="S1988" i="4" s="1"/>
  <c r="H1988" i="4"/>
  <c r="P2089" i="4"/>
  <c r="S2089" i="4" s="1"/>
  <c r="H2089" i="4"/>
  <c r="P2138" i="4"/>
  <c r="S2138" i="4" s="1"/>
  <c r="H2138" i="4"/>
  <c r="P2228" i="4"/>
  <c r="S2228" i="4" s="1"/>
  <c r="H2228" i="4"/>
  <c r="P2242" i="4"/>
  <c r="S2242" i="4" s="1"/>
  <c r="H2242" i="4"/>
  <c r="P2375" i="4"/>
  <c r="S2375" i="4" s="1"/>
  <c r="H2375" i="4"/>
  <c r="P2396" i="4"/>
  <c r="S2396" i="4" s="1"/>
  <c r="H2396" i="4"/>
  <c r="P2481" i="4"/>
  <c r="S2481" i="4" s="1"/>
  <c r="H2481" i="4"/>
  <c r="P2543" i="4"/>
  <c r="S2543" i="4" s="1"/>
  <c r="H2543" i="4"/>
  <c r="P2641" i="4"/>
  <c r="S2641" i="4" s="1"/>
  <c r="H2641" i="4"/>
  <c r="P2669" i="4"/>
  <c r="S2669" i="4" s="1"/>
  <c r="H2669" i="4"/>
  <c r="P2723" i="4"/>
  <c r="S2723" i="4" s="1"/>
  <c r="H2723" i="4"/>
  <c r="P2825" i="4"/>
  <c r="S2825" i="4" s="1"/>
  <c r="H2825" i="4"/>
  <c r="P2877" i="4"/>
  <c r="S2877" i="4" s="1"/>
  <c r="H2877" i="4"/>
  <c r="P2887" i="4"/>
  <c r="S2887" i="4" s="1"/>
  <c r="H2887" i="4"/>
  <c r="P2920" i="4"/>
  <c r="S2920" i="4" s="1"/>
  <c r="H2920" i="4"/>
  <c r="P2950" i="4"/>
  <c r="S2950" i="4" s="1"/>
  <c r="H2950" i="4"/>
  <c r="P3000" i="4"/>
  <c r="S3000" i="4" s="1"/>
  <c r="H3000" i="4"/>
  <c r="P3053" i="4"/>
  <c r="S3053" i="4" s="1"/>
  <c r="H3053" i="4"/>
  <c r="P3150" i="4"/>
  <c r="S3150" i="4" s="1"/>
  <c r="H3150" i="4"/>
  <c r="P804" i="4"/>
  <c r="S804" i="4" s="1"/>
  <c r="H804" i="4"/>
  <c r="P876" i="4"/>
  <c r="S876" i="4" s="1"/>
  <c r="H876" i="4"/>
  <c r="P916" i="4"/>
  <c r="S916" i="4" s="1"/>
  <c r="H916" i="4"/>
  <c r="P1044" i="4"/>
  <c r="S1044" i="4" s="1"/>
  <c r="H1044" i="4"/>
  <c r="P1096" i="4"/>
  <c r="S1096" i="4" s="1"/>
  <c r="H1096" i="4"/>
  <c r="P1297" i="4"/>
  <c r="S1297" i="4" s="1"/>
  <c r="H1297" i="4"/>
  <c r="P961" i="4"/>
  <c r="S961" i="4" s="1"/>
  <c r="H961" i="4"/>
  <c r="P1052" i="4"/>
  <c r="S1052" i="4" s="1"/>
  <c r="H1052" i="4"/>
  <c r="P1090" i="4"/>
  <c r="S1090" i="4" s="1"/>
  <c r="H1090" i="4"/>
  <c r="P801" i="4"/>
  <c r="S801" i="4" s="1"/>
  <c r="H801" i="4"/>
  <c r="P1332" i="4"/>
  <c r="S1332" i="4" s="1"/>
  <c r="H1332" i="4"/>
  <c r="P1384" i="4"/>
  <c r="S1384" i="4" s="1"/>
  <c r="H1384" i="4"/>
  <c r="P1163" i="4"/>
  <c r="S1163" i="4" s="1"/>
  <c r="H1163" i="4"/>
  <c r="P1238" i="4"/>
  <c r="S1238" i="4" s="1"/>
  <c r="H1238" i="4"/>
  <c r="P1280" i="4"/>
  <c r="S1280" i="4" s="1"/>
  <c r="H1280" i="4"/>
  <c r="P1314" i="4"/>
  <c r="S1314" i="4" s="1"/>
  <c r="H1314" i="4"/>
  <c r="P1360" i="4"/>
  <c r="S1360" i="4" s="1"/>
  <c r="H1360" i="4"/>
  <c r="P1396" i="4"/>
  <c r="S1396" i="4" s="1"/>
  <c r="H1396" i="4"/>
  <c r="P1420" i="4"/>
  <c r="S1420" i="4" s="1"/>
  <c r="H1420" i="4"/>
  <c r="P1457" i="4"/>
  <c r="S1457" i="4" s="1"/>
  <c r="H1457" i="4"/>
  <c r="P1472" i="4"/>
  <c r="S1472" i="4" s="1"/>
  <c r="H1472" i="4"/>
  <c r="P1496" i="4"/>
  <c r="S1496" i="4" s="1"/>
  <c r="H1496" i="4"/>
  <c r="P1493" i="4"/>
  <c r="S1493" i="4" s="1"/>
  <c r="H1493" i="4"/>
  <c r="P1554" i="4"/>
  <c r="S1554" i="4" s="1"/>
  <c r="H1554" i="4"/>
  <c r="P1570" i="4"/>
  <c r="S1570" i="4" s="1"/>
  <c r="H1570" i="4"/>
  <c r="P1576" i="4"/>
  <c r="S1576" i="4" s="1"/>
  <c r="H1576" i="4"/>
  <c r="P1594" i="4"/>
  <c r="S1594" i="4" s="1"/>
  <c r="H1594" i="4"/>
  <c r="P1626" i="4"/>
  <c r="S1626" i="4" s="1"/>
  <c r="H1626" i="4"/>
  <c r="P1654" i="4"/>
  <c r="S1654" i="4" s="1"/>
  <c r="H1654" i="4"/>
  <c r="P1671" i="4"/>
  <c r="S1671" i="4" s="1"/>
  <c r="H1671" i="4"/>
  <c r="P1695" i="4"/>
  <c r="S1695" i="4" s="1"/>
  <c r="H1695" i="4"/>
  <c r="P1726" i="4"/>
  <c r="S1726" i="4" s="1"/>
  <c r="H1726" i="4"/>
  <c r="P1741" i="4"/>
  <c r="S1741" i="4" s="1"/>
  <c r="H1741" i="4"/>
  <c r="P1765" i="4"/>
  <c r="S1765" i="4" s="1"/>
  <c r="H1765" i="4"/>
  <c r="P1799" i="4"/>
  <c r="S1799" i="4" s="1"/>
  <c r="H1799" i="4"/>
  <c r="P1817" i="4"/>
  <c r="S1817" i="4" s="1"/>
  <c r="H1817" i="4"/>
  <c r="P1848" i="4"/>
  <c r="S1848" i="4" s="1"/>
  <c r="H1848" i="4"/>
  <c r="P1845" i="4"/>
  <c r="S1845" i="4" s="1"/>
  <c r="H1845" i="4"/>
  <c r="P1860" i="4"/>
  <c r="S1860" i="4" s="1"/>
  <c r="H1860" i="4"/>
  <c r="P1884" i="4"/>
  <c r="S1884" i="4" s="1"/>
  <c r="H1884" i="4"/>
  <c r="P1912" i="4"/>
  <c r="S1912" i="4" s="1"/>
  <c r="H1912" i="4"/>
  <c r="P1930" i="4"/>
  <c r="S1930" i="4" s="1"/>
  <c r="H1930" i="4"/>
  <c r="P1954" i="4"/>
  <c r="S1954" i="4" s="1"/>
  <c r="H1954" i="4"/>
  <c r="P1987" i="4"/>
  <c r="S1987" i="4" s="1"/>
  <c r="H1987" i="4"/>
  <c r="P1999" i="4"/>
  <c r="S1999" i="4" s="1"/>
  <c r="H1999" i="4"/>
  <c r="P2023" i="4"/>
  <c r="S2023" i="4" s="1"/>
  <c r="H2023" i="4"/>
  <c r="P2055" i="4"/>
  <c r="S2055" i="4" s="1"/>
  <c r="H2055" i="4"/>
  <c r="P2084" i="4"/>
  <c r="S2084" i="4" s="1"/>
  <c r="H2084" i="4"/>
  <c r="P2095" i="4"/>
  <c r="S2095" i="4" s="1"/>
  <c r="H2095" i="4"/>
  <c r="P2118" i="4"/>
  <c r="S2118" i="4" s="1"/>
  <c r="H2118" i="4"/>
  <c r="P2156" i="4"/>
  <c r="S2156" i="4" s="1"/>
  <c r="H2156" i="4"/>
  <c r="P2180" i="4"/>
  <c r="S2180" i="4" s="1"/>
  <c r="H2180" i="4"/>
  <c r="P2201" i="4"/>
  <c r="S2201" i="4" s="1"/>
  <c r="H2201" i="4"/>
  <c r="P2216" i="4"/>
  <c r="S2216" i="4" s="1"/>
  <c r="H2216" i="4"/>
  <c r="P2240" i="4"/>
  <c r="S2240" i="4" s="1"/>
  <c r="H2240" i="4"/>
  <c r="P2253" i="4"/>
  <c r="S2253" i="4" s="1"/>
  <c r="H2253" i="4"/>
  <c r="P2268" i="4"/>
  <c r="S2268" i="4" s="1"/>
  <c r="H2268" i="4"/>
  <c r="P2292" i="4"/>
  <c r="S2292" i="4" s="1"/>
  <c r="H2292" i="4"/>
  <c r="P2320" i="4"/>
  <c r="S2320" i="4" s="1"/>
  <c r="H2320" i="4"/>
  <c r="P2338" i="4"/>
  <c r="S2338" i="4" s="1"/>
  <c r="H2338" i="4"/>
  <c r="P2362" i="4"/>
  <c r="S2362" i="4" s="1"/>
  <c r="H2362" i="4"/>
  <c r="P2395" i="4"/>
  <c r="S2395" i="4" s="1"/>
  <c r="H2395" i="4"/>
  <c r="P2407" i="4"/>
  <c r="S2407" i="4" s="1"/>
  <c r="H2407" i="4"/>
  <c r="P2431" i="4"/>
  <c r="S2431" i="4" s="1"/>
  <c r="H2431" i="4"/>
  <c r="P2463" i="4"/>
  <c r="S2463" i="4" s="1"/>
  <c r="H2463" i="4"/>
  <c r="P2476" i="4"/>
  <c r="S2476" i="4" s="1"/>
  <c r="H2476" i="4"/>
  <c r="P2509" i="4"/>
  <c r="S2509" i="4" s="1"/>
  <c r="H2509" i="4"/>
  <c r="P2538" i="4"/>
  <c r="S2538" i="4" s="1"/>
  <c r="H2538" i="4"/>
  <c r="P2553" i="4"/>
  <c r="S2553" i="4" s="1"/>
  <c r="H2553" i="4"/>
  <c r="P2577" i="4"/>
  <c r="S2577" i="4" s="1"/>
  <c r="H2577" i="4"/>
  <c r="P2687" i="4"/>
  <c r="S2687" i="4" s="1"/>
  <c r="H2687" i="4"/>
  <c r="P1444" i="4"/>
  <c r="S1444" i="4" s="1"/>
  <c r="H1444" i="4"/>
  <c r="P1474" i="4"/>
  <c r="S1474" i="4" s="1"/>
  <c r="H1474" i="4"/>
  <c r="P1520" i="4"/>
  <c r="S1520" i="4" s="1"/>
  <c r="H1520" i="4"/>
  <c r="P1530" i="4"/>
  <c r="S1530" i="4" s="1"/>
  <c r="H1530" i="4"/>
  <c r="P1599" i="4"/>
  <c r="S1599" i="4" s="1"/>
  <c r="H1599" i="4"/>
  <c r="P1669" i="4"/>
  <c r="S1669" i="4" s="1"/>
  <c r="H1669" i="4"/>
  <c r="P1745" i="4"/>
  <c r="S1745" i="4" s="1"/>
  <c r="H1745" i="4"/>
  <c r="P1781" i="4"/>
  <c r="S1781" i="4" s="1"/>
  <c r="H1781" i="4"/>
  <c r="P1943" i="4"/>
  <c r="S1943" i="4" s="1"/>
  <c r="H1943" i="4"/>
  <c r="P1927" i="4"/>
  <c r="S1927" i="4" s="1"/>
  <c r="H1927" i="4"/>
  <c r="P2144" i="4"/>
  <c r="S2144" i="4" s="1"/>
  <c r="H2144" i="4"/>
  <c r="P2335" i="4"/>
  <c r="S2335" i="4" s="1"/>
  <c r="H2335" i="4"/>
  <c r="P2483" i="4"/>
  <c r="S2483" i="4" s="1"/>
  <c r="H2483" i="4"/>
  <c r="P2560" i="4"/>
  <c r="S2560" i="4" s="1"/>
  <c r="H2560" i="4"/>
  <c r="P2594" i="4"/>
  <c r="S2594" i="4" s="1"/>
  <c r="H2594" i="4"/>
  <c r="P1087" i="4"/>
  <c r="S1087" i="4" s="1"/>
  <c r="H1087" i="4"/>
  <c r="P1123" i="4"/>
  <c r="S1123" i="4" s="1"/>
  <c r="H1123" i="4"/>
  <c r="P1202" i="4"/>
  <c r="S1202" i="4" s="1"/>
  <c r="H1202" i="4"/>
  <c r="P1225" i="4"/>
  <c r="S1225" i="4" s="1"/>
  <c r="H1225" i="4"/>
  <c r="P1256" i="4"/>
  <c r="S1256" i="4" s="1"/>
  <c r="H1256" i="4"/>
  <c r="P1372" i="4"/>
  <c r="S1372" i="4" s="1"/>
  <c r="H1372" i="4"/>
  <c r="P1426" i="4"/>
  <c r="S1426" i="4" s="1"/>
  <c r="H1426" i="4"/>
  <c r="P1482" i="4"/>
  <c r="S1482" i="4" s="1"/>
  <c r="H1482" i="4"/>
  <c r="P1527" i="4"/>
  <c r="S1527" i="4" s="1"/>
  <c r="H1527" i="4"/>
  <c r="P1597" i="4"/>
  <c r="S1597" i="4" s="1"/>
  <c r="H1597" i="4"/>
  <c r="P1613" i="4"/>
  <c r="S1613" i="4" s="1"/>
  <c r="H1613" i="4"/>
  <c r="P1673" i="4"/>
  <c r="S1673" i="4" s="1"/>
  <c r="H1673" i="4"/>
  <c r="P1696" i="4"/>
  <c r="S1696" i="4" s="1"/>
  <c r="H1696" i="4"/>
  <c r="P1766" i="4"/>
  <c r="S1766" i="4" s="1"/>
  <c r="H1766" i="4"/>
  <c r="P1843" i="4"/>
  <c r="S1843" i="4" s="1"/>
  <c r="H1843" i="4"/>
  <c r="P1993" i="4"/>
  <c r="S1993" i="4" s="1"/>
  <c r="H1993" i="4"/>
  <c r="P2039" i="4"/>
  <c r="S2039" i="4" s="1"/>
  <c r="H2039" i="4"/>
  <c r="P2060" i="4"/>
  <c r="S2060" i="4" s="1"/>
  <c r="H2060" i="4"/>
  <c r="P2085" i="4"/>
  <c r="S2085" i="4" s="1"/>
  <c r="H2085" i="4"/>
  <c r="P2116" i="4"/>
  <c r="S2116" i="4" s="1"/>
  <c r="H2116" i="4"/>
  <c r="P2158" i="4"/>
  <c r="S2158" i="4" s="1"/>
  <c r="H2158" i="4"/>
  <c r="P2308" i="4"/>
  <c r="S2308" i="4" s="1"/>
  <c r="H2308" i="4"/>
  <c r="P2350" i="4"/>
  <c r="S2350" i="4" s="1"/>
  <c r="H2350" i="4"/>
  <c r="P2402" i="4"/>
  <c r="S2402" i="4" s="1"/>
  <c r="H2402" i="4"/>
  <c r="P2532" i="4"/>
  <c r="S2532" i="4" s="1"/>
  <c r="H2532" i="4"/>
  <c r="P2554" i="4"/>
  <c r="S2554" i="4" s="1"/>
  <c r="H2554" i="4"/>
  <c r="P1117" i="4"/>
  <c r="S1117" i="4" s="1"/>
  <c r="H1117" i="4"/>
  <c r="P1292" i="4"/>
  <c r="S1292" i="4" s="1"/>
  <c r="H1292" i="4"/>
  <c r="P1638" i="4"/>
  <c r="S1638" i="4" s="1"/>
  <c r="H1638" i="4"/>
  <c r="P1826" i="4"/>
  <c r="S1826" i="4" s="1"/>
  <c r="H1826" i="4"/>
  <c r="P1957" i="4"/>
  <c r="S1957" i="4" s="1"/>
  <c r="H1957" i="4"/>
  <c r="P2058" i="4"/>
  <c r="S2058" i="4" s="1"/>
  <c r="H2058" i="4"/>
  <c r="P2119" i="4"/>
  <c r="S2119" i="4" s="1"/>
  <c r="H2119" i="4"/>
  <c r="P2197" i="4"/>
  <c r="S2197" i="4" s="1"/>
  <c r="H2197" i="4"/>
  <c r="P2365" i="4"/>
  <c r="S2365" i="4" s="1"/>
  <c r="H2365" i="4"/>
  <c r="P2448" i="4"/>
  <c r="S2448" i="4" s="1"/>
  <c r="H2448" i="4"/>
  <c r="P2512" i="4"/>
  <c r="S2512" i="4" s="1"/>
  <c r="H2512" i="4"/>
  <c r="P2611" i="4"/>
  <c r="S2611" i="4" s="1"/>
  <c r="H2611" i="4"/>
  <c r="P2764" i="4"/>
  <c r="S2764" i="4" s="1"/>
  <c r="H2764" i="4"/>
  <c r="P2876" i="4"/>
  <c r="S2876" i="4" s="1"/>
  <c r="H2876" i="4"/>
  <c r="P2898" i="4"/>
  <c r="S2898" i="4" s="1"/>
  <c r="H2898" i="4"/>
  <c r="P3104" i="4"/>
  <c r="S3104" i="4" s="1"/>
  <c r="H3104" i="4"/>
  <c r="P3099" i="4"/>
  <c r="S3099" i="4" s="1"/>
  <c r="H3099" i="4"/>
  <c r="P3149" i="4"/>
  <c r="S3149" i="4" s="1"/>
  <c r="H3149" i="4"/>
  <c r="P1316" i="4"/>
  <c r="S1316" i="4" s="1"/>
  <c r="H1316" i="4"/>
  <c r="P1456" i="4"/>
  <c r="S1456" i="4" s="1"/>
  <c r="H1456" i="4"/>
  <c r="P1575" i="4"/>
  <c r="S1575" i="4" s="1"/>
  <c r="H1575" i="4"/>
  <c r="P1809" i="4"/>
  <c r="S1809" i="4" s="1"/>
  <c r="H1809" i="4"/>
  <c r="P2006" i="4"/>
  <c r="S2006" i="4" s="1"/>
  <c r="H2006" i="4"/>
  <c r="P2064" i="4"/>
  <c r="S2064" i="4" s="1"/>
  <c r="H2064" i="4"/>
  <c r="P2120" i="4"/>
  <c r="S2120" i="4" s="1"/>
  <c r="H2120" i="4"/>
  <c r="P2367" i="4"/>
  <c r="S2367" i="4" s="1"/>
  <c r="H2367" i="4"/>
  <c r="P2537" i="4"/>
  <c r="S2537" i="4" s="1"/>
  <c r="H2537" i="4"/>
  <c r="P2585" i="4"/>
  <c r="S2585" i="4" s="1"/>
  <c r="H2585" i="4"/>
  <c r="P2665" i="4"/>
  <c r="S2665" i="4" s="1"/>
  <c r="H2665" i="4"/>
  <c r="P1397" i="4"/>
  <c r="S1397" i="4" s="1"/>
  <c r="H1397" i="4"/>
  <c r="P1550" i="4"/>
  <c r="S1550" i="4" s="1"/>
  <c r="H1550" i="4"/>
  <c r="P1630" i="4"/>
  <c r="S1630" i="4" s="1"/>
  <c r="H1630" i="4"/>
  <c r="P1670" i="4"/>
  <c r="S1670" i="4" s="1"/>
  <c r="H1670" i="4"/>
  <c r="P1753" i="4"/>
  <c r="S1753" i="4" s="1"/>
  <c r="H1753" i="4"/>
  <c r="P1869" i="4"/>
  <c r="S1869" i="4" s="1"/>
  <c r="H1869" i="4"/>
  <c r="P1915" i="4"/>
  <c r="S1915" i="4" s="1"/>
  <c r="H1915" i="4"/>
  <c r="P1958" i="4"/>
  <c r="S1958" i="4" s="1"/>
  <c r="H1958" i="4"/>
  <c r="P2070" i="4"/>
  <c r="S2070" i="4" s="1"/>
  <c r="H2070" i="4"/>
  <c r="P2129" i="4"/>
  <c r="S2129" i="4" s="1"/>
  <c r="H2129" i="4"/>
  <c r="P2323" i="4"/>
  <c r="S2323" i="4" s="1"/>
  <c r="H2323" i="4"/>
  <c r="P2457" i="4"/>
  <c r="S2457" i="4" s="1"/>
  <c r="H2457" i="4"/>
  <c r="P2477" i="4"/>
  <c r="S2477" i="4" s="1"/>
  <c r="H2477" i="4"/>
  <c r="P2656" i="4"/>
  <c r="S2656" i="4" s="1"/>
  <c r="H2656" i="4"/>
  <c r="P1229" i="4"/>
  <c r="S1229" i="4" s="1"/>
  <c r="H1229" i="4"/>
  <c r="P1454" i="4"/>
  <c r="S1454" i="4" s="1"/>
  <c r="H1454" i="4"/>
  <c r="P1574" i="4"/>
  <c r="S1574" i="4" s="1"/>
  <c r="H1574" i="4"/>
  <c r="P1657" i="4"/>
  <c r="S1657" i="4" s="1"/>
  <c r="H1657" i="4"/>
  <c r="P1858" i="4"/>
  <c r="S1858" i="4" s="1"/>
  <c r="H1858" i="4"/>
  <c r="P1898" i="4"/>
  <c r="S1898" i="4" s="1"/>
  <c r="H1898" i="4"/>
  <c r="P1939" i="4"/>
  <c r="S1939" i="4" s="1"/>
  <c r="H1939" i="4"/>
  <c r="P1983" i="4"/>
  <c r="S1983" i="4" s="1"/>
  <c r="H1983" i="4"/>
  <c r="P2179" i="4"/>
  <c r="S2179" i="4" s="1"/>
  <c r="H2179" i="4"/>
  <c r="P2223" i="4"/>
  <c r="S2223" i="4" s="1"/>
  <c r="H2223" i="4"/>
  <c r="P2489" i="4"/>
  <c r="S2489" i="4" s="1"/>
  <c r="H2489" i="4"/>
  <c r="P2510" i="4"/>
  <c r="S2510" i="4" s="1"/>
  <c r="H2510" i="4"/>
  <c r="P1015" i="4"/>
  <c r="S1015" i="4" s="1"/>
  <c r="H1015" i="4"/>
  <c r="P1120" i="4"/>
  <c r="S1120" i="4" s="1"/>
  <c r="H1120" i="4"/>
  <c r="P1183" i="4"/>
  <c r="S1183" i="4" s="1"/>
  <c r="H1183" i="4"/>
  <c r="P1291" i="4"/>
  <c r="S1291" i="4" s="1"/>
  <c r="H1291" i="4"/>
  <c r="P1359" i="4"/>
  <c r="S1359" i="4" s="1"/>
  <c r="H1359" i="4"/>
  <c r="P1429" i="4"/>
  <c r="S1429" i="4" s="1"/>
  <c r="H1429" i="4"/>
  <c r="P1603" i="4"/>
  <c r="S1603" i="4" s="1"/>
  <c r="H1603" i="4"/>
  <c r="P1663" i="4"/>
  <c r="S1663" i="4" s="1"/>
  <c r="H1663" i="4"/>
  <c r="P1725" i="4"/>
  <c r="S1725" i="4" s="1"/>
  <c r="H1725" i="4"/>
  <c r="P1831" i="4"/>
  <c r="S1831" i="4" s="1"/>
  <c r="H1831" i="4"/>
  <c r="P1893" i="4"/>
  <c r="S1893" i="4" s="1"/>
  <c r="H1893" i="4"/>
  <c r="P1960" i="4"/>
  <c r="S1960" i="4" s="1"/>
  <c r="H1960" i="4"/>
  <c r="P2117" i="4"/>
  <c r="S2117" i="4" s="1"/>
  <c r="H2117" i="4"/>
  <c r="P2200" i="4"/>
  <c r="S2200" i="4" s="1"/>
  <c r="H2200" i="4"/>
  <c r="P2275" i="4"/>
  <c r="S2275" i="4" s="1"/>
  <c r="H2275" i="4"/>
  <c r="P2368" i="4"/>
  <c r="S2368" i="4" s="1"/>
  <c r="H2368" i="4"/>
  <c r="P2443" i="4"/>
  <c r="S2443" i="4" s="1"/>
  <c r="H2443" i="4"/>
  <c r="P2518" i="4"/>
  <c r="S2518" i="4" s="1"/>
  <c r="H2518" i="4"/>
  <c r="P2698" i="4"/>
  <c r="S2698" i="4" s="1"/>
  <c r="H2698" i="4"/>
  <c r="P2803" i="4"/>
  <c r="S2803" i="4" s="1"/>
  <c r="H2803" i="4"/>
  <c r="P2787" i="4"/>
  <c r="S2787" i="4" s="1"/>
  <c r="H2787" i="4"/>
  <c r="P2827" i="4"/>
  <c r="S2827" i="4" s="1"/>
  <c r="H2827" i="4"/>
  <c r="P2841" i="4"/>
  <c r="S2841" i="4" s="1"/>
  <c r="H2841" i="4"/>
  <c r="P2835" i="4"/>
  <c r="S2835" i="4" s="1"/>
  <c r="H2835" i="4"/>
  <c r="P2904" i="4"/>
  <c r="S2904" i="4" s="1"/>
  <c r="H2904" i="4"/>
  <c r="P2929" i="4"/>
  <c r="S2929" i="4" s="1"/>
  <c r="H2929" i="4"/>
  <c r="P2964" i="4"/>
  <c r="S2964" i="4" s="1"/>
  <c r="H2964" i="4"/>
  <c r="P2955" i="4"/>
  <c r="S2955" i="4" s="1"/>
  <c r="H2955" i="4"/>
  <c r="P2988" i="4"/>
  <c r="S2988" i="4" s="1"/>
  <c r="H2988" i="4"/>
  <c r="P3143" i="4"/>
  <c r="S3143" i="4" s="1"/>
  <c r="H3143" i="4"/>
  <c r="P2978" i="4"/>
  <c r="S2978" i="4" s="1"/>
  <c r="Y126" i="4" s="1"/>
  <c r="H2978" i="4"/>
  <c r="P3017" i="4"/>
  <c r="S3017" i="4" s="1"/>
  <c r="H3017" i="4"/>
  <c r="P3069" i="4"/>
  <c r="S3069" i="4" s="1"/>
  <c r="H3069" i="4"/>
  <c r="P3052" i="4"/>
  <c r="S3052" i="4" s="1"/>
  <c r="H3052" i="4"/>
  <c r="P3112" i="4"/>
  <c r="S3112" i="4" s="1"/>
  <c r="H3112" i="4"/>
  <c r="P3120" i="4"/>
  <c r="S3120" i="4" s="1"/>
  <c r="H3120" i="4"/>
  <c r="P3118" i="4"/>
  <c r="S3118" i="4" s="1"/>
  <c r="H3118" i="4"/>
  <c r="P3135" i="4"/>
  <c r="S3135" i="4" s="1"/>
  <c r="H3135" i="4"/>
  <c r="P3151" i="4"/>
  <c r="S3151" i="4" s="1"/>
  <c r="H3151" i="4"/>
  <c r="P3159" i="4"/>
  <c r="S3159" i="4" s="1"/>
  <c r="H3159" i="4"/>
  <c r="P3178" i="4"/>
  <c r="S3178" i="4" s="1"/>
  <c r="H3178" i="4"/>
  <c r="P3217" i="4"/>
  <c r="S3217" i="4" s="1"/>
  <c r="H3217" i="4"/>
  <c r="P3195" i="4"/>
  <c r="S3195" i="4" s="1"/>
  <c r="H3195" i="4"/>
  <c r="P3219" i="4"/>
  <c r="S3219" i="4" s="1"/>
  <c r="H3219" i="4"/>
  <c r="P3230" i="4"/>
  <c r="S3230" i="4" s="1"/>
  <c r="H3230" i="4"/>
  <c r="P3243" i="4"/>
  <c r="S3243" i="4" s="1"/>
  <c r="H3243" i="4"/>
  <c r="P3245" i="4"/>
  <c r="S3245" i="4" s="1"/>
  <c r="H3245" i="4"/>
  <c r="P3267" i="4"/>
  <c r="S3267" i="4" s="1"/>
  <c r="H3267" i="4"/>
  <c r="P3282" i="4"/>
  <c r="S3282" i="4" s="1"/>
  <c r="H3282" i="4"/>
  <c r="P3291" i="4"/>
  <c r="S3291" i="4" s="1"/>
  <c r="H3291" i="4"/>
  <c r="P3337" i="4"/>
  <c r="S3337" i="4" s="1"/>
  <c r="H3337" i="4"/>
  <c r="P3315" i="4"/>
  <c r="S3315" i="4" s="1"/>
  <c r="H3315" i="4"/>
  <c r="P3316" i="4"/>
  <c r="S3316" i="4" s="1"/>
  <c r="H3316" i="4"/>
  <c r="P3341" i="4"/>
  <c r="S3341" i="4" s="1"/>
  <c r="H3341" i="4"/>
  <c r="P3339" i="4"/>
  <c r="S3339" i="4" s="1"/>
  <c r="H3339" i="4"/>
  <c r="P3356" i="4"/>
  <c r="S3356" i="4" s="1"/>
  <c r="H3356" i="4"/>
  <c r="P3363" i="4"/>
  <c r="S3363" i="4" s="1"/>
  <c r="H3363" i="4"/>
  <c r="P3387" i="4"/>
  <c r="S3387" i="4" s="1"/>
  <c r="H3387" i="4"/>
  <c r="P3391" i="4"/>
  <c r="S3391" i="4" s="1"/>
  <c r="H3391" i="4"/>
  <c r="P3448" i="4"/>
  <c r="S3448" i="4" s="1"/>
  <c r="H3448" i="4"/>
  <c r="P3435" i="4"/>
  <c r="S3435" i="4" s="1"/>
  <c r="H3435" i="4"/>
  <c r="P3459" i="4"/>
  <c r="S3459" i="4" s="1"/>
  <c r="H3459" i="4"/>
  <c r="P3478" i="4"/>
  <c r="S3478" i="4" s="1"/>
  <c r="H3478" i="4"/>
  <c r="P3483" i="4"/>
  <c r="S3483" i="4" s="1"/>
  <c r="H3483" i="4"/>
  <c r="P3507" i="4"/>
  <c r="S3507" i="4" s="1"/>
  <c r="H3507" i="4"/>
  <c r="P3531" i="4"/>
  <c r="S3531" i="4" s="1"/>
  <c r="H3531" i="4"/>
  <c r="P3573" i="4"/>
  <c r="S3573" i="4" s="1"/>
  <c r="H3573" i="4"/>
  <c r="P3555" i="4"/>
  <c r="S3555" i="4" s="1"/>
  <c r="H3555" i="4"/>
  <c r="P3579" i="4"/>
  <c r="S3579" i="4" s="1"/>
  <c r="H3579" i="4"/>
  <c r="P3602" i="4"/>
  <c r="S3602" i="4" s="1"/>
  <c r="H3602" i="4"/>
  <c r="P3603" i="4"/>
  <c r="S3603" i="4" s="1"/>
  <c r="H3603" i="4"/>
  <c r="P3627" i="4"/>
  <c r="S3627" i="4" s="1"/>
  <c r="H3627" i="4"/>
  <c r="P3661" i="4"/>
  <c r="S3661" i="4" s="1"/>
  <c r="H3661" i="4"/>
  <c r="P3651" i="4"/>
  <c r="S3651" i="4" s="1"/>
  <c r="H3651" i="4"/>
  <c r="P3675" i="4"/>
  <c r="S3675" i="4" s="1"/>
  <c r="H3675" i="4"/>
  <c r="P3699" i="4"/>
  <c r="S3699" i="4" s="1"/>
  <c r="H3699" i="4"/>
  <c r="P3723" i="4"/>
  <c r="S3723" i="4" s="1"/>
  <c r="H3723" i="4"/>
  <c r="P3771" i="4"/>
  <c r="S3771" i="4" s="1"/>
  <c r="H3771" i="4"/>
  <c r="P3795" i="4"/>
  <c r="S3795" i="4" s="1"/>
  <c r="H3795" i="4"/>
  <c r="P3824" i="4"/>
  <c r="S3824" i="4" s="1"/>
  <c r="H3824" i="4"/>
  <c r="P3819" i="4"/>
  <c r="S3819" i="4" s="1"/>
  <c r="H3819" i="4"/>
  <c r="P3867" i="4"/>
  <c r="S3867" i="4" s="1"/>
  <c r="H3867" i="4"/>
  <c r="P3891" i="4"/>
  <c r="S3891" i="4" s="1"/>
  <c r="H3891" i="4"/>
  <c r="P3915" i="4"/>
  <c r="S3915" i="4" s="1"/>
  <c r="H3915" i="4"/>
  <c r="P3939" i="4"/>
  <c r="S3939" i="4" s="1"/>
  <c r="H3939" i="4"/>
  <c r="P2716" i="4"/>
  <c r="S2716" i="4" s="1"/>
  <c r="H2716" i="4"/>
  <c r="P2826" i="4"/>
  <c r="S2826" i="4" s="1"/>
  <c r="H2826" i="4"/>
  <c r="P2873" i="4"/>
  <c r="S2873" i="4" s="1"/>
  <c r="H2873" i="4"/>
  <c r="P2928" i="4"/>
  <c r="S2928" i="4" s="1"/>
  <c r="H2928" i="4"/>
  <c r="P2969" i="4"/>
  <c r="S2969" i="4" s="1"/>
  <c r="H2969" i="4"/>
  <c r="P3024" i="4"/>
  <c r="S3024" i="4" s="1"/>
  <c r="H3024" i="4"/>
  <c r="P3261" i="4"/>
  <c r="S3261" i="4" s="1"/>
  <c r="H3261" i="4"/>
  <c r="P3345" i="4"/>
  <c r="S3345" i="4" s="1"/>
  <c r="H3345" i="4"/>
  <c r="P3404" i="4"/>
  <c r="S3404" i="4" s="1"/>
  <c r="H3404" i="4"/>
  <c r="P3518" i="4"/>
  <c r="S3518" i="4" s="1"/>
  <c r="H3518" i="4"/>
  <c r="P3655" i="4"/>
  <c r="S3655" i="4" s="1"/>
  <c r="H3655" i="4"/>
  <c r="P3704" i="4"/>
  <c r="S3704" i="4" s="1"/>
  <c r="H3704" i="4"/>
  <c r="P3757" i="4"/>
  <c r="S3757" i="4" s="1"/>
  <c r="H3757" i="4"/>
  <c r="P3747" i="4"/>
  <c r="S3747" i="4" s="1"/>
  <c r="H3747" i="4"/>
  <c r="P3831" i="4"/>
  <c r="S3831" i="4" s="1"/>
  <c r="H3831" i="4"/>
  <c r="P3972" i="4"/>
  <c r="S3972" i="4" s="1"/>
  <c r="H3972" i="4"/>
  <c r="P3963" i="4"/>
  <c r="S3963" i="4" s="1"/>
  <c r="H3963" i="4"/>
  <c r="P2681" i="4"/>
  <c r="S2681" i="4" s="1"/>
  <c r="H2681" i="4"/>
  <c r="P2724" i="4"/>
  <c r="S2724" i="4" s="1"/>
  <c r="H2724" i="4"/>
  <c r="P2760" i="4"/>
  <c r="S2760" i="4" s="1"/>
  <c r="H2760" i="4"/>
  <c r="P2807" i="4"/>
  <c r="S2807" i="4" s="1"/>
  <c r="H2807" i="4"/>
  <c r="P2927" i="4"/>
  <c r="S2927" i="4" s="1"/>
  <c r="H2927" i="4"/>
  <c r="P2940" i="4"/>
  <c r="S2940" i="4" s="1"/>
  <c r="H2940" i="4"/>
  <c r="P3035" i="4"/>
  <c r="S3035" i="4" s="1"/>
  <c r="H3035" i="4"/>
  <c r="P3097" i="4"/>
  <c r="S3097" i="4" s="1"/>
  <c r="H3097" i="4"/>
  <c r="P3122" i="4"/>
  <c r="S3122" i="4" s="1"/>
  <c r="H3122" i="4"/>
  <c r="P3205" i="4"/>
  <c r="S3205" i="4" s="1"/>
  <c r="H3205" i="4"/>
  <c r="P3248" i="4"/>
  <c r="S3248" i="4" s="1"/>
  <c r="H3248" i="4"/>
  <c r="P3284" i="4"/>
  <c r="S3284" i="4" s="1"/>
  <c r="H3284" i="4"/>
  <c r="P3343" i="4"/>
  <c r="S3343" i="4" s="1"/>
  <c r="H3343" i="4"/>
  <c r="P3467" i="4"/>
  <c r="S3467" i="4" s="1"/>
  <c r="H3467" i="4"/>
  <c r="P3581" i="4"/>
  <c r="S3581" i="4" s="1"/>
  <c r="H3581" i="4"/>
  <c r="P2735" i="4"/>
  <c r="S2735" i="4" s="1"/>
  <c r="H2735" i="4"/>
  <c r="P2771" i="4"/>
  <c r="S2771" i="4" s="1"/>
  <c r="H2771" i="4"/>
  <c r="P3006" i="4"/>
  <c r="S3006" i="4" s="1"/>
  <c r="H3006" i="4"/>
  <c r="P3089" i="4"/>
  <c r="S3089" i="4" s="1"/>
  <c r="H3089" i="4"/>
  <c r="P3259" i="4"/>
  <c r="S3259" i="4" s="1"/>
  <c r="H3259" i="4"/>
  <c r="P3328" i="4"/>
  <c r="S3328" i="4" s="1"/>
  <c r="H3328" i="4"/>
  <c r="P3393" i="4"/>
  <c r="S3393" i="4" s="1"/>
  <c r="H3393" i="4"/>
  <c r="P3499" i="4"/>
  <c r="S3499" i="4" s="1"/>
  <c r="H3499" i="4"/>
  <c r="P3578" i="4"/>
  <c r="S3578" i="4" s="1"/>
  <c r="H3578" i="4"/>
  <c r="P3639" i="4"/>
  <c r="S3639" i="4" s="1"/>
  <c r="H3639" i="4"/>
  <c r="P3718" i="4"/>
  <c r="S3718" i="4" s="1"/>
  <c r="H3718" i="4"/>
  <c r="P3822" i="4"/>
  <c r="S3822" i="4" s="1"/>
  <c r="H3822" i="4"/>
  <c r="P3978" i="4"/>
  <c r="S3978" i="4" s="1"/>
  <c r="H3978" i="4"/>
  <c r="P4035" i="4"/>
  <c r="S4035" i="4" s="1"/>
  <c r="H4035" i="4"/>
  <c r="P4059" i="4"/>
  <c r="S4059" i="4" s="1"/>
  <c r="H4059" i="4"/>
  <c r="P4083" i="4"/>
  <c r="S4083" i="4" s="1"/>
  <c r="H4083" i="4"/>
  <c r="P4110" i="4"/>
  <c r="S4110" i="4" s="1"/>
  <c r="H4110" i="4"/>
  <c r="P4107" i="4"/>
  <c r="S4107" i="4" s="1"/>
  <c r="H4107" i="4"/>
  <c r="P4171" i="4"/>
  <c r="S4171" i="4" s="1"/>
  <c r="H4171" i="4"/>
  <c r="P4155" i="4"/>
  <c r="S4155" i="4" s="1"/>
  <c r="H4155" i="4"/>
  <c r="P4184" i="4"/>
  <c r="S4184" i="4" s="1"/>
  <c r="H4184" i="4"/>
  <c r="P4179" i="4"/>
  <c r="S4179" i="4" s="1"/>
  <c r="H4179" i="4"/>
  <c r="P4258" i="4"/>
  <c r="S4258" i="4" s="1"/>
  <c r="H4258" i="4"/>
  <c r="P4251" i="4"/>
  <c r="S4251" i="4" s="1"/>
  <c r="H4251" i="4"/>
  <c r="P4323" i="4"/>
  <c r="S4323" i="4" s="1"/>
  <c r="H4323" i="4"/>
  <c r="P2124" i="4"/>
  <c r="S2124" i="4" s="1"/>
  <c r="H2124" i="4"/>
  <c r="P2424" i="4"/>
  <c r="S2424" i="4" s="1"/>
  <c r="H2424" i="4"/>
  <c r="P2612" i="4"/>
  <c r="S2612" i="4" s="1"/>
  <c r="H2612" i="4"/>
  <c r="P1214" i="4"/>
  <c r="S1214" i="4" s="1"/>
  <c r="H1214" i="4"/>
  <c r="P1476" i="4"/>
  <c r="S1476" i="4" s="1"/>
  <c r="H1476" i="4"/>
  <c r="P1759" i="4"/>
  <c r="S1759" i="4" s="1"/>
  <c r="H1759" i="4"/>
  <c r="P2022" i="4"/>
  <c r="S2022" i="4" s="1"/>
  <c r="H2022" i="4"/>
  <c r="P2296" i="4"/>
  <c r="S2296" i="4" s="1"/>
  <c r="H2296" i="4"/>
  <c r="P2557" i="4"/>
  <c r="S2557" i="4" s="1"/>
  <c r="H2557" i="4"/>
  <c r="P2780" i="4"/>
  <c r="S2780" i="4" s="1"/>
  <c r="H2780" i="4"/>
  <c r="P2899" i="4"/>
  <c r="S2899" i="4" s="1"/>
  <c r="H2899" i="4"/>
  <c r="P3336" i="4"/>
  <c r="S3336" i="4" s="1"/>
  <c r="H3336" i="4"/>
  <c r="P2783" i="4"/>
  <c r="S2783" i="4" s="1"/>
  <c r="H2783" i="4"/>
  <c r="P3002" i="4"/>
  <c r="S3002" i="4" s="1"/>
  <c r="H3002" i="4"/>
  <c r="P3211" i="4"/>
  <c r="S3211" i="4" s="1"/>
  <c r="H3211" i="4"/>
  <c r="P3470" i="4"/>
  <c r="S3470" i="4" s="1"/>
  <c r="H3470" i="4"/>
  <c r="P3546" i="4"/>
  <c r="S3546" i="4" s="1"/>
  <c r="H3546" i="4"/>
  <c r="P2762" i="4"/>
  <c r="S2762" i="4" s="1"/>
  <c r="H2762" i="4"/>
  <c r="P2888" i="4"/>
  <c r="S2888" i="4" s="1"/>
  <c r="H2888" i="4"/>
  <c r="P3043" i="4"/>
  <c r="S3043" i="4" s="1"/>
  <c r="H3043" i="4"/>
  <c r="P3103" i="4"/>
  <c r="S3103" i="4" s="1"/>
  <c r="H3103" i="4"/>
  <c r="P3250" i="4"/>
  <c r="S3250" i="4" s="1"/>
  <c r="H3250" i="4"/>
  <c r="P3392" i="4"/>
  <c r="S3392" i="4" s="1"/>
  <c r="H3392" i="4"/>
  <c r="P3538" i="4"/>
  <c r="S3538" i="4" s="1"/>
  <c r="H3538" i="4"/>
  <c r="P3994" i="4"/>
  <c r="S3994" i="4" s="1"/>
  <c r="H3994" i="4"/>
  <c r="P3987" i="4"/>
  <c r="S3987" i="4" s="1"/>
  <c r="H3987" i="4"/>
  <c r="P2806" i="4"/>
  <c r="S2806" i="4" s="1"/>
  <c r="H2806" i="4"/>
  <c r="P2919" i="4"/>
  <c r="S2919" i="4" s="1"/>
  <c r="H2919" i="4"/>
  <c r="P3155" i="4"/>
  <c r="S3155" i="4" s="1"/>
  <c r="H3155" i="4"/>
  <c r="P3278" i="4"/>
  <c r="S3278" i="4" s="1"/>
  <c r="H3278" i="4"/>
  <c r="P3432" i="4"/>
  <c r="S3432" i="4" s="1"/>
  <c r="H3432" i="4"/>
  <c r="P3411" i="4"/>
  <c r="S3411" i="4" s="1"/>
  <c r="H3411" i="4"/>
  <c r="P3844" i="4"/>
  <c r="S3844" i="4" s="1"/>
  <c r="H3844" i="4"/>
  <c r="P3843" i="4"/>
  <c r="S3843" i="4" s="1"/>
  <c r="H3843" i="4"/>
  <c r="P4041" i="4"/>
  <c r="S4041" i="4" s="1"/>
  <c r="H4041" i="4"/>
  <c r="P124" i="4"/>
  <c r="S124" i="4" s="1"/>
  <c r="H124" i="4"/>
  <c r="P455" i="4"/>
  <c r="S455" i="4" s="1"/>
  <c r="H455" i="4"/>
  <c r="P207" i="4"/>
  <c r="S207" i="4" s="1"/>
  <c r="H207" i="4"/>
  <c r="P785" i="4"/>
  <c r="S785" i="4" s="1"/>
  <c r="H785" i="4"/>
  <c r="P1213" i="4"/>
  <c r="S1213" i="4" s="1"/>
  <c r="H1213" i="4"/>
  <c r="P1351" i="4"/>
  <c r="S1351" i="4" s="1"/>
  <c r="H1351" i="4"/>
  <c r="P1186" i="4"/>
  <c r="S1186" i="4" s="1"/>
  <c r="H1186" i="4"/>
  <c r="P1566" i="4"/>
  <c r="S1566" i="4" s="1"/>
  <c r="H1566" i="4"/>
  <c r="P772" i="4"/>
  <c r="S772" i="4" s="1"/>
  <c r="H772" i="4"/>
  <c r="P934" i="4"/>
  <c r="S934" i="4" s="1"/>
  <c r="H934" i="4"/>
  <c r="P1286" i="4"/>
  <c r="S1286" i="4" s="1"/>
  <c r="H1286" i="4"/>
  <c r="P1348" i="4"/>
  <c r="S1348" i="4" s="1"/>
  <c r="H1348" i="4"/>
  <c r="P978" i="4"/>
  <c r="S978" i="4" s="1"/>
  <c r="H978" i="4"/>
  <c r="P1027" i="4"/>
  <c r="S1027" i="4" s="1"/>
  <c r="H1027" i="4"/>
  <c r="P1057" i="4"/>
  <c r="S1057" i="4" s="1"/>
  <c r="H1057" i="4"/>
  <c r="P1116" i="4"/>
  <c r="S1116" i="4" s="1"/>
  <c r="H1116" i="4"/>
  <c r="P781" i="4"/>
  <c r="S781" i="4" s="1"/>
  <c r="H781" i="4"/>
  <c r="P974" i="4"/>
  <c r="S974" i="4" s="1"/>
  <c r="H974" i="4"/>
  <c r="P1266" i="4"/>
  <c r="S1266" i="4" s="1"/>
  <c r="H1266" i="4"/>
  <c r="P1198" i="4"/>
  <c r="S1198" i="4" s="1"/>
  <c r="H1198" i="4"/>
  <c r="P1171" i="4"/>
  <c r="S1171" i="4" s="1"/>
  <c r="H1171" i="4"/>
  <c r="P1484" i="4"/>
  <c r="S1484" i="4" s="1"/>
  <c r="H1484" i="4"/>
  <c r="P1633" i="4"/>
  <c r="S1633" i="4" s="1"/>
  <c r="H1633" i="4"/>
  <c r="P1612" i="4"/>
  <c r="S1612" i="4" s="1"/>
  <c r="H1612" i="4"/>
  <c r="P1679" i="4"/>
  <c r="S1679" i="4" s="1"/>
  <c r="H1679" i="4"/>
  <c r="P1715" i="4"/>
  <c r="S1715" i="4" s="1"/>
  <c r="H1715" i="4"/>
  <c r="P1762" i="4"/>
  <c r="S1762" i="4" s="1"/>
  <c r="H1762" i="4"/>
  <c r="P1801" i="4"/>
  <c r="S1801" i="4" s="1"/>
  <c r="H1801" i="4"/>
  <c r="P1811" i="4"/>
  <c r="S1811" i="4" s="1"/>
  <c r="H1811" i="4"/>
  <c r="P1852" i="4"/>
  <c r="S1852" i="4" s="1"/>
  <c r="H1852" i="4"/>
  <c r="P1897" i="4"/>
  <c r="S1897" i="4" s="1"/>
  <c r="H1897" i="4"/>
  <c r="P1935" i="4"/>
  <c r="S1935" i="4" s="1"/>
  <c r="H1935" i="4"/>
  <c r="P1966" i="4"/>
  <c r="S1966" i="4" s="1"/>
  <c r="H1966" i="4"/>
  <c r="P2042" i="4"/>
  <c r="S2042" i="4" s="1"/>
  <c r="H2042" i="4"/>
  <c r="P2041" i="4"/>
  <c r="S2041" i="4" s="1"/>
  <c r="H2041" i="4"/>
  <c r="P2062" i="4"/>
  <c r="S2062" i="4" s="1"/>
  <c r="H2062" i="4"/>
  <c r="P2112" i="4"/>
  <c r="S2112" i="4" s="1"/>
  <c r="H2112" i="4"/>
  <c r="P2113" i="4"/>
  <c r="S2113" i="4" s="1"/>
  <c r="H2113" i="4"/>
  <c r="P2133" i="4"/>
  <c r="S2133" i="4" s="1"/>
  <c r="H2133" i="4"/>
  <c r="P2174" i="4"/>
  <c r="S2174" i="4" s="1"/>
  <c r="H2174" i="4"/>
  <c r="P2164" i="4"/>
  <c r="S2164" i="4" s="1"/>
  <c r="H2164" i="4"/>
  <c r="P2193" i="4"/>
  <c r="S2193" i="4" s="1"/>
  <c r="H2193" i="4"/>
  <c r="P2258" i="4"/>
  <c r="S2258" i="4" s="1"/>
  <c r="H2258" i="4"/>
  <c r="P2260" i="4"/>
  <c r="S2260" i="4" s="1"/>
  <c r="H2260" i="4"/>
  <c r="P2305" i="4"/>
  <c r="S2305" i="4" s="1"/>
  <c r="H2305" i="4"/>
  <c r="P2327" i="4"/>
  <c r="S2327" i="4" s="1"/>
  <c r="H2327" i="4"/>
  <c r="P2343" i="4"/>
  <c r="S2343" i="4" s="1"/>
  <c r="H2343" i="4"/>
  <c r="P2356" i="4"/>
  <c r="S2356" i="4" s="1"/>
  <c r="H2356" i="4"/>
  <c r="P2374" i="4"/>
  <c r="S2374" i="4" s="1"/>
  <c r="H2374" i="4"/>
  <c r="P2414" i="4"/>
  <c r="S2414" i="4" s="1"/>
  <c r="H2414" i="4"/>
  <c r="P2450" i="4"/>
  <c r="S2450" i="4" s="1"/>
  <c r="H2450" i="4"/>
  <c r="P2449" i="4"/>
  <c r="S2449" i="4" s="1"/>
  <c r="H2449" i="4"/>
  <c r="P2469" i="4"/>
  <c r="S2469" i="4" s="1"/>
  <c r="H2469" i="4"/>
  <c r="P2500" i="4"/>
  <c r="S2500" i="4" s="1"/>
  <c r="H2500" i="4"/>
  <c r="P2566" i="4"/>
  <c r="S2566" i="4" s="1"/>
  <c r="H2566" i="4"/>
  <c r="P2580" i="4"/>
  <c r="S2580" i="4" s="1"/>
  <c r="H2580" i="4"/>
  <c r="P2676" i="4"/>
  <c r="S2676" i="4" s="1"/>
  <c r="H2676" i="4"/>
  <c r="P1537" i="4"/>
  <c r="S1537" i="4" s="1"/>
  <c r="H1537" i="4"/>
  <c r="P1561" i="4"/>
  <c r="S1561" i="4" s="1"/>
  <c r="H1561" i="4"/>
  <c r="P1584" i="4"/>
  <c r="S1584" i="4" s="1"/>
  <c r="H1584" i="4"/>
  <c r="P1782" i="4"/>
  <c r="S1782" i="4" s="1"/>
  <c r="H1782" i="4"/>
  <c r="P1818" i="4"/>
  <c r="S1818" i="4" s="1"/>
  <c r="H1818" i="4"/>
  <c r="BF41" i="4"/>
  <c r="H1837" i="4"/>
  <c r="P1928" i="4"/>
  <c r="S1928" i="4" s="1"/>
  <c r="H1928" i="4"/>
  <c r="P1955" i="4"/>
  <c r="S1955" i="4" s="1"/>
  <c r="H1955" i="4"/>
  <c r="P2052" i="4"/>
  <c r="S2052" i="4" s="1"/>
  <c r="H2052" i="4"/>
  <c r="P2105" i="4"/>
  <c r="S2105" i="4" s="1"/>
  <c r="H2105" i="4"/>
  <c r="P2098" i="4"/>
  <c r="S2098" i="4" s="1"/>
  <c r="H2098" i="4"/>
  <c r="P2149" i="4"/>
  <c r="S2149" i="4" s="1"/>
  <c r="H2149" i="4"/>
  <c r="P2191" i="4"/>
  <c r="S2191" i="4" s="1"/>
  <c r="H2191" i="4"/>
  <c r="P2256" i="4"/>
  <c r="S2256" i="4" s="1"/>
  <c r="H2256" i="4"/>
  <c r="P2348" i="4"/>
  <c r="S2348" i="4" s="1"/>
  <c r="H2348" i="4"/>
  <c r="P2372" i="4"/>
  <c r="S2372" i="4" s="1"/>
  <c r="H2372" i="4"/>
  <c r="P2364" i="4"/>
  <c r="S2364" i="4" s="1"/>
  <c r="H2364" i="4"/>
  <c r="P2458" i="4"/>
  <c r="S2458" i="4" s="1"/>
  <c r="H2458" i="4"/>
  <c r="P2501" i="4"/>
  <c r="S2501" i="4" s="1"/>
  <c r="H2501" i="4"/>
  <c r="P2603" i="4"/>
  <c r="S2603" i="4" s="1"/>
  <c r="H2603" i="4"/>
  <c r="P1204" i="4"/>
  <c r="S1204" i="4" s="1"/>
  <c r="H1204" i="4"/>
  <c r="P1331" i="4"/>
  <c r="S1331" i="4" s="1"/>
  <c r="H1331" i="4"/>
  <c r="P1367" i="4"/>
  <c r="S1367" i="4" s="1"/>
  <c r="H1367" i="4"/>
  <c r="P1416" i="4"/>
  <c r="S1416" i="4" s="1"/>
  <c r="H1416" i="4"/>
  <c r="P1460" i="4"/>
  <c r="S1460" i="4" s="1"/>
  <c r="H1460" i="4"/>
  <c r="P1632" i="4"/>
  <c r="S1632" i="4" s="1"/>
  <c r="H1632" i="4"/>
  <c r="P1675" i="4"/>
  <c r="S1675" i="4" s="1"/>
  <c r="H1675" i="4"/>
  <c r="P1710" i="4"/>
  <c r="S1710" i="4" s="1"/>
  <c r="H1710" i="4"/>
  <c r="P1885" i="4"/>
  <c r="S1885" i="4" s="1"/>
  <c r="H1885" i="4"/>
  <c r="P1920" i="4"/>
  <c r="S1920" i="4" s="1"/>
  <c r="H1920" i="4"/>
  <c r="P1962" i="4"/>
  <c r="S1962" i="4" s="1"/>
  <c r="H1962" i="4"/>
  <c r="P2032" i="4"/>
  <c r="S2032" i="4" s="1"/>
  <c r="H2032" i="4"/>
  <c r="P2114" i="4"/>
  <c r="S2114" i="4" s="1"/>
  <c r="H2114" i="4"/>
  <c r="P2178" i="4"/>
  <c r="S2178" i="4" s="1"/>
  <c r="H2178" i="4"/>
  <c r="P2213" i="4"/>
  <c r="S2213" i="4" s="1"/>
  <c r="H2213" i="4"/>
  <c r="P2328" i="4"/>
  <c r="S2328" i="4" s="1"/>
  <c r="H2328" i="4"/>
  <c r="P2370" i="4"/>
  <c r="S2370" i="4" s="1"/>
  <c r="H2370" i="4"/>
  <c r="P2440" i="4"/>
  <c r="S2440" i="4" s="1"/>
  <c r="H2440" i="4"/>
  <c r="P2513" i="4"/>
  <c r="S2513" i="4" s="1"/>
  <c r="H2513" i="4"/>
  <c r="P2582" i="4"/>
  <c r="S2582" i="4" s="1"/>
  <c r="H2582" i="4"/>
  <c r="P1138" i="4"/>
  <c r="S1138" i="4" s="1"/>
  <c r="H1138" i="4"/>
  <c r="P1264" i="4"/>
  <c r="S1264" i="4" s="1"/>
  <c r="H1264" i="4"/>
  <c r="P1411" i="4"/>
  <c r="S1411" i="4" s="1"/>
  <c r="H1411" i="4"/>
  <c r="P1533" i="4"/>
  <c r="S1533" i="4" s="1"/>
  <c r="H1533" i="4"/>
  <c r="P1660" i="4"/>
  <c r="S1660" i="4" s="1"/>
  <c r="H1660" i="4"/>
  <c r="P1810" i="4"/>
  <c r="S1810" i="4" s="1"/>
  <c r="H1810" i="4"/>
  <c r="P1929" i="4"/>
  <c r="S1929" i="4" s="1"/>
  <c r="H1929" i="4"/>
  <c r="P2090" i="4"/>
  <c r="S2090" i="4" s="1"/>
  <c r="H2090" i="4"/>
  <c r="P2222" i="4"/>
  <c r="S2222" i="4" s="1"/>
  <c r="H2222" i="4"/>
  <c r="P2337" i="4"/>
  <c r="S2337" i="4" s="1"/>
  <c r="H2337" i="4"/>
  <c r="P2486" i="4"/>
  <c r="S2486" i="4" s="1"/>
  <c r="H2486" i="4"/>
  <c r="P2602" i="4"/>
  <c r="S2602" i="4" s="1"/>
  <c r="H2602" i="4"/>
  <c r="P2707" i="4"/>
  <c r="S2707" i="4" s="1"/>
  <c r="H2707" i="4"/>
  <c r="P2736" i="4"/>
  <c r="S2736" i="4" s="1"/>
  <c r="H2736" i="4"/>
  <c r="P2761" i="4"/>
  <c r="S2761" i="4" s="1"/>
  <c r="H2761" i="4"/>
  <c r="P2767" i="4"/>
  <c r="S2767" i="4" s="1"/>
  <c r="H2767" i="4"/>
  <c r="P2797" i="4"/>
  <c r="S2797" i="4" s="1"/>
  <c r="H2797" i="4"/>
  <c r="P2846" i="4"/>
  <c r="S2846" i="4" s="1"/>
  <c r="H2846" i="4"/>
  <c r="P2868" i="4"/>
  <c r="S2868" i="4" s="1"/>
  <c r="H2868" i="4"/>
  <c r="P2915" i="4"/>
  <c r="S2915" i="4" s="1"/>
  <c r="H2915" i="4"/>
  <c r="P2989" i="4"/>
  <c r="S2989" i="4" s="1"/>
  <c r="H2989" i="4"/>
  <c r="P3129" i="4"/>
  <c r="S3129" i="4" s="1"/>
  <c r="H3129" i="4"/>
  <c r="P1666" i="4"/>
  <c r="S1666" i="4" s="1"/>
  <c r="H1666" i="4"/>
  <c r="P1690" i="4"/>
  <c r="S1690" i="4" s="1"/>
  <c r="H1690" i="4"/>
  <c r="P1722" i="4"/>
  <c r="S1722" i="4" s="1"/>
  <c r="H1722" i="4"/>
  <c r="P1767" i="4"/>
  <c r="S1767" i="4" s="1"/>
  <c r="H1767" i="4"/>
  <c r="P1791" i="4"/>
  <c r="S1791" i="4" s="1"/>
  <c r="H1791" i="4"/>
  <c r="P1844" i="4"/>
  <c r="S1844" i="4" s="1"/>
  <c r="H1844" i="4"/>
  <c r="P1868" i="4"/>
  <c r="S1868" i="4" s="1"/>
  <c r="H1868" i="4"/>
  <c r="P1922" i="4"/>
  <c r="S1922" i="4" s="1"/>
  <c r="H1922" i="4"/>
  <c r="P1946" i="4"/>
  <c r="S1946" i="4" s="1"/>
  <c r="H1946" i="4"/>
  <c r="P1991" i="4"/>
  <c r="S1991" i="4" s="1"/>
  <c r="H1991" i="4"/>
  <c r="P2015" i="4"/>
  <c r="S2015" i="4" s="1"/>
  <c r="H2015" i="4"/>
  <c r="P2026" i="4"/>
  <c r="S2026" i="4" s="1"/>
  <c r="H2026" i="4"/>
  <c r="P2050" i="4"/>
  <c r="S2050" i="4" s="1"/>
  <c r="H2050" i="4"/>
  <c r="P2110" i="4"/>
  <c r="S2110" i="4" s="1"/>
  <c r="H2110" i="4"/>
  <c r="P2134" i="4"/>
  <c r="S2134" i="4" s="1"/>
  <c r="H2134" i="4"/>
  <c r="P2185" i="4"/>
  <c r="S2185" i="4" s="1"/>
  <c r="H2185" i="4"/>
  <c r="P2209" i="4"/>
  <c r="S2209" i="4" s="1"/>
  <c r="H2209" i="4"/>
  <c r="P2252" i="4"/>
  <c r="S2252" i="4" s="1"/>
  <c r="H2252" i="4"/>
  <c r="P2276" i="4"/>
  <c r="S2276" i="4" s="1"/>
  <c r="H2276" i="4"/>
  <c r="P2330" i="4"/>
  <c r="S2330" i="4" s="1"/>
  <c r="H2330" i="4"/>
  <c r="P2354" i="4"/>
  <c r="S2354" i="4" s="1"/>
  <c r="H2354" i="4"/>
  <c r="P2399" i="4"/>
  <c r="S2399" i="4" s="1"/>
  <c r="H2399" i="4"/>
  <c r="P2423" i="4"/>
  <c r="S2423" i="4" s="1"/>
  <c r="H2423" i="4"/>
  <c r="P2434" i="4"/>
  <c r="S2434" i="4" s="1"/>
  <c r="H2434" i="4"/>
  <c r="P2470" i="4"/>
  <c r="S2470" i="4" s="1"/>
  <c r="H2470" i="4"/>
  <c r="P2514" i="4"/>
  <c r="S2514" i="4" s="1"/>
  <c r="H2514" i="4"/>
  <c r="P2530" i="4"/>
  <c r="S2530" i="4" s="1"/>
  <c r="H2530" i="4"/>
  <c r="P2573" i="4"/>
  <c r="S2573" i="4" s="1"/>
  <c r="H2573" i="4"/>
  <c r="P1398" i="4"/>
  <c r="S1398" i="4" s="1"/>
  <c r="H1398" i="4"/>
  <c r="P1442" i="4"/>
  <c r="S1442" i="4" s="1"/>
  <c r="H1442" i="4"/>
  <c r="P1459" i="4"/>
  <c r="S1459" i="4" s="1"/>
  <c r="H1459" i="4"/>
  <c r="P1543" i="4"/>
  <c r="S1543" i="4" s="1"/>
  <c r="H1543" i="4"/>
  <c r="P1569" i="4"/>
  <c r="S1569" i="4" s="1"/>
  <c r="H1569" i="4"/>
  <c r="P1677" i="4"/>
  <c r="S1677" i="4" s="1"/>
  <c r="H1677" i="4"/>
  <c r="P1701" i="4"/>
  <c r="S1701" i="4" s="1"/>
  <c r="H1701" i="4"/>
  <c r="P1708" i="4"/>
  <c r="S1708" i="4" s="1"/>
  <c r="H1708" i="4"/>
  <c r="P1808" i="4"/>
  <c r="S1808" i="4" s="1"/>
  <c r="H1808" i="4"/>
  <c r="P1835" i="4"/>
  <c r="S1835" i="4" s="1"/>
  <c r="H1835" i="4"/>
  <c r="P1961" i="4"/>
  <c r="S1961" i="4" s="1"/>
  <c r="H1961" i="4"/>
  <c r="P1985" i="4"/>
  <c r="S1985" i="4" s="1"/>
  <c r="H1985" i="4"/>
  <c r="P1977" i="4"/>
  <c r="S1977" i="4" s="1"/>
  <c r="H1977" i="4"/>
  <c r="P2083" i="4"/>
  <c r="S2083" i="4" s="1"/>
  <c r="H2083" i="4"/>
  <c r="P2127" i="4"/>
  <c r="S2127" i="4" s="1"/>
  <c r="H2127" i="4"/>
  <c r="P2227" i="4"/>
  <c r="S2227" i="4" s="1"/>
  <c r="H2227" i="4"/>
  <c r="P2251" i="4"/>
  <c r="S2251" i="4" s="1"/>
  <c r="H2251" i="4"/>
  <c r="P2270" i="4"/>
  <c r="S2270" i="4" s="1"/>
  <c r="H2270" i="4"/>
  <c r="P2349" i="4"/>
  <c r="S2349" i="4" s="1"/>
  <c r="H2349" i="4"/>
  <c r="P2380" i="4"/>
  <c r="S2380" i="4" s="1"/>
  <c r="H2380" i="4"/>
  <c r="P2491" i="4"/>
  <c r="S2491" i="4" s="1"/>
  <c r="H2491" i="4"/>
  <c r="P2505" i="4"/>
  <c r="S2505" i="4" s="1"/>
  <c r="H2505" i="4"/>
  <c r="P2539" i="4"/>
  <c r="S2539" i="4" s="1"/>
  <c r="H2539" i="4"/>
  <c r="P1174" i="4"/>
  <c r="S1174" i="4" s="1"/>
  <c r="H1174" i="4"/>
  <c r="P1284" i="4"/>
  <c r="S1284" i="4" s="1"/>
  <c r="H1284" i="4"/>
  <c r="P1319" i="4"/>
  <c r="S1319" i="4" s="1"/>
  <c r="H1319" i="4"/>
  <c r="P1437" i="4"/>
  <c r="S1437" i="4" s="1"/>
  <c r="H1437" i="4"/>
  <c r="P1473" i="4"/>
  <c r="S1473" i="4" s="1"/>
  <c r="H1473" i="4"/>
  <c r="P1567" i="4"/>
  <c r="S1567" i="4" s="1"/>
  <c r="H1567" i="4"/>
  <c r="P1714" i="4"/>
  <c r="S1714" i="4" s="1"/>
  <c r="H1714" i="4"/>
  <c r="P1738" i="4"/>
  <c r="S1738" i="4" s="1"/>
  <c r="H1738" i="4"/>
  <c r="P1838" i="4"/>
  <c r="S1838" i="4" s="1"/>
  <c r="H1838" i="4"/>
  <c r="P1906" i="4"/>
  <c r="S1906" i="4" s="1"/>
  <c r="H1906" i="4"/>
  <c r="P1975" i="4"/>
  <c r="S1975" i="4" s="1"/>
  <c r="H1975" i="4"/>
  <c r="P2053" i="4"/>
  <c r="S2053" i="4" s="1"/>
  <c r="H2053" i="4"/>
  <c r="P2132" i="4"/>
  <c r="S2132" i="4" s="1"/>
  <c r="H2132" i="4"/>
  <c r="P2192" i="4"/>
  <c r="S2192" i="4" s="1"/>
  <c r="H2192" i="4"/>
  <c r="P2244" i="4"/>
  <c r="S2244" i="4" s="1"/>
  <c r="H2244" i="4"/>
  <c r="P2314" i="4"/>
  <c r="S2314" i="4" s="1"/>
  <c r="H2314" i="4"/>
  <c r="P2383" i="4"/>
  <c r="S2383" i="4" s="1"/>
  <c r="H2383" i="4"/>
  <c r="P2468" i="4"/>
  <c r="S2468" i="4" s="1"/>
  <c r="H2468" i="4"/>
  <c r="P2529" i="4"/>
  <c r="S2529" i="4" s="1"/>
  <c r="H2529" i="4"/>
  <c r="P2613" i="4"/>
  <c r="S2613" i="4" s="1"/>
  <c r="H2613" i="4"/>
  <c r="P1130" i="4"/>
  <c r="S1130" i="4" s="1"/>
  <c r="H1130" i="4"/>
  <c r="P1233" i="4"/>
  <c r="S1233" i="4" s="1"/>
  <c r="H1233" i="4"/>
  <c r="P1390" i="4"/>
  <c r="S1390" i="4" s="1"/>
  <c r="H1390" i="4"/>
  <c r="P1499" i="4"/>
  <c r="S1499" i="4" s="1"/>
  <c r="H1499" i="4"/>
  <c r="P1652" i="4"/>
  <c r="S1652" i="4" s="1"/>
  <c r="H1652" i="4"/>
  <c r="P1764" i="4"/>
  <c r="S1764" i="4" s="1"/>
  <c r="H1764" i="4"/>
  <c r="P1921" i="4"/>
  <c r="S1921" i="4" s="1"/>
  <c r="H1921" i="4"/>
  <c r="P2048" i="4"/>
  <c r="S2048" i="4" s="1"/>
  <c r="H2048" i="4"/>
  <c r="P2207" i="4"/>
  <c r="S2207" i="4" s="1"/>
  <c r="H2207" i="4"/>
  <c r="P2329" i="4"/>
  <c r="S2329" i="4" s="1"/>
  <c r="H2329" i="4"/>
  <c r="P2456" i="4"/>
  <c r="S2456" i="4" s="1"/>
  <c r="H2456" i="4"/>
  <c r="P2572" i="4"/>
  <c r="S2572" i="4" s="1"/>
  <c r="H2572" i="4"/>
  <c r="P2720" i="4"/>
  <c r="S2720" i="4" s="1"/>
  <c r="H2720" i="4"/>
  <c r="P2744" i="4"/>
  <c r="S2744" i="4" s="1"/>
  <c r="H2744" i="4"/>
  <c r="P2769" i="4"/>
  <c r="S2769" i="4" s="1"/>
  <c r="H2769" i="4"/>
  <c r="P2802" i="4"/>
  <c r="S2802" i="4" s="1"/>
  <c r="H2802" i="4"/>
  <c r="P2849" i="4"/>
  <c r="S2849" i="4" s="1"/>
  <c r="H2849" i="4"/>
  <c r="P2863" i="4"/>
  <c r="S2863" i="4" s="1"/>
  <c r="H2863" i="4"/>
  <c r="P2943" i="4"/>
  <c r="S2943" i="4" s="1"/>
  <c r="H2943" i="4"/>
  <c r="P3077" i="4"/>
  <c r="S3077" i="4" s="1"/>
  <c r="H3077" i="4"/>
  <c r="P3126" i="4"/>
  <c r="S3126" i="4" s="1"/>
  <c r="H3126" i="4"/>
  <c r="P3179" i="4"/>
  <c r="S3179" i="4" s="1"/>
  <c r="H3179" i="4"/>
  <c r="P817" i="4"/>
  <c r="S817" i="4" s="1"/>
  <c r="H817" i="4"/>
  <c r="P839" i="4"/>
  <c r="S839" i="4" s="1"/>
  <c r="H839" i="4"/>
  <c r="P996" i="4"/>
  <c r="S996" i="4" s="1"/>
  <c r="H996" i="4"/>
  <c r="P1024" i="4"/>
  <c r="S1024" i="4" s="1"/>
  <c r="H1024" i="4"/>
  <c r="P1328" i="4"/>
  <c r="S1328" i="4" s="1"/>
  <c r="H1328" i="4"/>
  <c r="P821" i="4"/>
  <c r="S821" i="4" s="1"/>
  <c r="H821" i="4"/>
  <c r="P1085" i="4"/>
  <c r="S1085" i="4" s="1"/>
  <c r="H1085" i="4"/>
  <c r="P1159" i="4"/>
  <c r="S1159" i="4" s="1"/>
  <c r="H1159" i="4"/>
  <c r="P1234" i="4"/>
  <c r="S1234" i="4" s="1"/>
  <c r="H1234" i="4"/>
  <c r="P1309" i="4"/>
  <c r="S1309" i="4" s="1"/>
  <c r="H1309" i="4"/>
  <c r="P1355" i="4"/>
  <c r="S1355" i="4" s="1"/>
  <c r="H1355" i="4"/>
  <c r="P1185" i="4"/>
  <c r="S1185" i="4" s="1"/>
  <c r="H1185" i="4"/>
  <c r="P1241" i="4"/>
  <c r="S1241" i="4" s="1"/>
  <c r="H1241" i="4"/>
  <c r="P1362" i="4"/>
  <c r="S1362" i="4" s="1"/>
  <c r="H1362" i="4"/>
  <c r="P1388" i="4"/>
  <c r="S1388" i="4" s="1"/>
  <c r="H1388" i="4"/>
  <c r="P1466" i="4"/>
  <c r="S1466" i="4" s="1"/>
  <c r="H1466" i="4"/>
  <c r="P1531" i="4"/>
  <c r="S1531" i="4" s="1"/>
  <c r="H1531" i="4"/>
  <c r="P1591" i="4"/>
  <c r="S1591" i="4" s="1"/>
  <c r="H1591" i="4"/>
  <c r="P1653" i="4"/>
  <c r="S1653" i="4" s="1"/>
  <c r="H1653" i="4"/>
  <c r="P1713" i="4"/>
  <c r="S1713" i="4" s="1"/>
  <c r="H1713" i="4"/>
  <c r="P1780" i="4"/>
  <c r="S1780" i="4" s="1"/>
  <c r="H1780" i="4"/>
  <c r="P1870" i="4"/>
  <c r="S1870" i="4" s="1"/>
  <c r="H1870" i="4"/>
  <c r="P1937" i="4"/>
  <c r="S1937" i="4" s="1"/>
  <c r="H1937" i="4"/>
  <c r="P1989" i="4"/>
  <c r="S1989" i="4" s="1"/>
  <c r="H1989" i="4"/>
  <c r="P2049" i="4"/>
  <c r="S2049" i="4" s="1"/>
  <c r="H2049" i="4"/>
  <c r="P2128" i="4"/>
  <c r="S2128" i="4" s="1"/>
  <c r="H2128" i="4"/>
  <c r="P2203" i="4"/>
  <c r="S2203" i="4" s="1"/>
  <c r="H2203" i="4"/>
  <c r="P2271" i="4"/>
  <c r="S2271" i="4" s="1"/>
  <c r="H2271" i="4"/>
  <c r="P2345" i="4"/>
  <c r="S2345" i="4" s="1"/>
  <c r="H2345" i="4"/>
  <c r="P2397" i="4"/>
  <c r="S2397" i="4" s="1"/>
  <c r="H2397" i="4"/>
  <c r="P2464" i="4"/>
  <c r="S2464" i="4" s="1"/>
  <c r="H2464" i="4"/>
  <c r="P2528" i="4"/>
  <c r="S2528" i="4" s="1"/>
  <c r="H2528" i="4"/>
  <c r="P1410" i="4"/>
  <c r="S1410" i="4" s="1"/>
  <c r="H1410" i="4"/>
  <c r="P1424" i="4"/>
  <c r="S1424" i="4" s="1"/>
  <c r="H1424" i="4"/>
  <c r="P1506" i="4"/>
  <c r="S1506" i="4" s="1"/>
  <c r="H1506" i="4"/>
  <c r="P1642" i="4"/>
  <c r="S1642" i="4" s="1"/>
  <c r="H1642" i="4"/>
  <c r="P1719" i="4"/>
  <c r="S1719" i="4" s="1"/>
  <c r="H1719" i="4"/>
  <c r="P1789" i="4"/>
  <c r="S1789" i="4" s="1"/>
  <c r="H1789" i="4"/>
  <c r="P1874" i="4"/>
  <c r="S1874" i="4" s="1"/>
  <c r="H1874" i="4"/>
  <c r="P2088" i="4"/>
  <c r="S2088" i="4" s="1"/>
  <c r="H2088" i="4"/>
  <c r="P2195" i="4"/>
  <c r="S2195" i="4" s="1"/>
  <c r="H2195" i="4"/>
  <c r="P2267" i="4"/>
  <c r="S2267" i="4" s="1"/>
  <c r="H2267" i="4"/>
  <c r="P2351" i="4"/>
  <c r="S2351" i="4" s="1"/>
  <c r="H2351" i="4"/>
  <c r="P2480" i="4"/>
  <c r="S2480" i="4" s="1"/>
  <c r="H2480" i="4"/>
  <c r="P2525" i="4"/>
  <c r="S2525" i="4" s="1"/>
  <c r="H2525" i="4"/>
  <c r="P2581" i="4"/>
  <c r="S2581" i="4" s="1"/>
  <c r="H2581" i="4"/>
  <c r="P2605" i="4"/>
  <c r="S2605" i="4" s="1"/>
  <c r="H2605" i="4"/>
  <c r="P1095" i="4"/>
  <c r="S1095" i="4" s="1"/>
  <c r="H1095" i="4"/>
  <c r="P1112" i="4"/>
  <c r="S1112" i="4" s="1"/>
  <c r="H1112" i="4"/>
  <c r="P1147" i="4"/>
  <c r="S1147" i="4" s="1"/>
  <c r="H1147" i="4"/>
  <c r="P1352" i="4"/>
  <c r="S1352" i="4" s="1"/>
  <c r="H1352" i="4"/>
  <c r="P1522" i="4"/>
  <c r="S1522" i="4" s="1"/>
  <c r="H1522" i="4"/>
  <c r="P1578" i="4"/>
  <c r="S1578" i="4" s="1"/>
  <c r="H1578" i="4"/>
  <c r="P1621" i="4"/>
  <c r="S1621" i="4" s="1"/>
  <c r="H1621" i="4"/>
  <c r="P1647" i="4"/>
  <c r="S1647" i="4" s="1"/>
  <c r="H1647" i="4"/>
  <c r="P1697" i="4"/>
  <c r="S1697" i="4" s="1"/>
  <c r="H1697" i="4"/>
  <c r="P1733" i="4"/>
  <c r="S1733" i="4" s="1"/>
  <c r="H1733" i="4"/>
  <c r="P1792" i="4"/>
  <c r="S1792" i="4" s="1"/>
  <c r="H1792" i="4"/>
  <c r="P1854" i="4"/>
  <c r="S1854" i="4" s="1"/>
  <c r="H1854" i="4"/>
  <c r="P1918" i="4"/>
  <c r="S1918" i="4" s="1"/>
  <c r="H1918" i="4"/>
  <c r="P1970" i="4"/>
  <c r="S1970" i="4" s="1"/>
  <c r="H1970" i="4"/>
  <c r="P2182" i="4"/>
  <c r="S2182" i="4" s="1"/>
  <c r="H2182" i="4"/>
  <c r="P2234" i="4"/>
  <c r="S2234" i="4" s="1"/>
  <c r="H2234" i="4"/>
  <c r="P2257" i="4"/>
  <c r="S2257" i="4" s="1"/>
  <c r="H2257" i="4"/>
  <c r="P2401" i="4"/>
  <c r="S2401" i="4" s="1"/>
  <c r="H2401" i="4"/>
  <c r="P2447" i="4"/>
  <c r="S2447" i="4" s="1"/>
  <c r="H2447" i="4"/>
  <c r="P2452" i="4"/>
  <c r="S2452" i="4" s="1"/>
  <c r="H2452" i="4"/>
  <c r="P2493" i="4"/>
  <c r="S2493" i="4" s="1"/>
  <c r="H2493" i="4"/>
  <c r="P1895" i="4"/>
  <c r="S1895" i="4" s="1"/>
  <c r="H1895" i="4"/>
  <c r="P2040" i="4"/>
  <c r="S2040" i="4" s="1"/>
  <c r="H2040" i="4"/>
  <c r="P2111" i="4"/>
  <c r="S2111" i="4" s="1"/>
  <c r="H2111" i="4"/>
  <c r="P2280" i="4"/>
  <c r="S2280" i="4" s="1"/>
  <c r="H2280" i="4"/>
  <c r="P2316" i="4"/>
  <c r="S2316" i="4" s="1"/>
  <c r="H2316" i="4"/>
  <c r="P2548" i="4"/>
  <c r="S2548" i="4" s="1"/>
  <c r="H2548" i="4"/>
  <c r="P2655" i="4"/>
  <c r="S2655" i="4" s="1"/>
  <c r="H2655" i="4"/>
  <c r="P2728" i="4"/>
  <c r="S2728" i="4" s="1"/>
  <c r="H2728" i="4"/>
  <c r="P2751" i="4"/>
  <c r="S2751" i="4" s="1"/>
  <c r="H2751" i="4"/>
  <c r="P2772" i="4"/>
  <c r="S2772" i="4" s="1"/>
  <c r="H2772" i="4"/>
  <c r="P2833" i="4"/>
  <c r="S2833" i="4" s="1"/>
  <c r="H2833" i="4"/>
  <c r="P2934" i="4"/>
  <c r="S2934" i="4" s="1"/>
  <c r="H2934" i="4"/>
  <c r="P2986" i="4"/>
  <c r="S2986" i="4" s="1"/>
  <c r="H2986" i="4"/>
  <c r="P3047" i="4"/>
  <c r="S3047" i="4" s="1"/>
  <c r="H3047" i="4"/>
  <c r="P1959" i="4"/>
  <c r="S1959" i="4" s="1"/>
  <c r="H1959" i="4"/>
  <c r="P2172" i="4"/>
  <c r="S2172" i="4" s="1"/>
  <c r="H2172" i="4"/>
  <c r="P2243" i="4"/>
  <c r="S2243" i="4" s="1"/>
  <c r="H2243" i="4"/>
  <c r="P2601" i="4"/>
  <c r="S2601" i="4" s="1"/>
  <c r="H2601" i="4"/>
  <c r="P1405" i="4"/>
  <c r="S1405" i="4" s="1"/>
  <c r="H1405" i="4"/>
  <c r="P1478" i="4"/>
  <c r="S1478" i="4" s="1"/>
  <c r="H1478" i="4"/>
  <c r="P1558" i="4"/>
  <c r="S1558" i="4" s="1"/>
  <c r="H1558" i="4"/>
  <c r="P1600" i="4"/>
  <c r="S1600" i="4" s="1"/>
  <c r="H1600" i="4"/>
  <c r="P1646" i="4"/>
  <c r="S1646" i="4" s="1"/>
  <c r="H1646" i="4"/>
  <c r="P1667" i="4"/>
  <c r="S1667" i="4" s="1"/>
  <c r="H1667" i="4"/>
  <c r="P1823" i="4"/>
  <c r="S1823" i="4" s="1"/>
  <c r="H1823" i="4"/>
  <c r="P1833" i="4"/>
  <c r="S1833" i="4" s="1"/>
  <c r="H1833" i="4"/>
  <c r="P2054" i="4"/>
  <c r="S2054" i="4" s="1"/>
  <c r="H2054" i="4"/>
  <c r="P2217" i="4"/>
  <c r="S2217" i="4" s="1"/>
  <c r="H2217" i="4"/>
  <c r="P2366" i="4"/>
  <c r="S2366" i="4" s="1"/>
  <c r="H2366" i="4"/>
  <c r="P2438" i="4"/>
  <c r="S2438" i="4" s="1"/>
  <c r="H2438" i="4"/>
  <c r="P2485" i="4"/>
  <c r="S2485" i="4" s="1"/>
  <c r="H2485" i="4"/>
  <c r="P2568" i="4"/>
  <c r="S2568" i="4" s="1"/>
  <c r="H2568" i="4"/>
  <c r="P1115" i="4"/>
  <c r="S1115" i="4" s="1"/>
  <c r="H1115" i="4"/>
  <c r="P1132" i="4"/>
  <c r="S1132" i="4" s="1"/>
  <c r="H1132" i="4"/>
  <c r="P1217" i="4"/>
  <c r="S1217" i="4" s="1"/>
  <c r="H1217" i="4"/>
  <c r="P1571" i="4"/>
  <c r="S1571" i="4" s="1"/>
  <c r="H1571" i="4"/>
  <c r="P1595" i="4"/>
  <c r="S1595" i="4" s="1"/>
  <c r="H1595" i="4"/>
  <c r="P1751" i="4"/>
  <c r="S1751" i="4" s="1"/>
  <c r="H1751" i="4"/>
  <c r="P1800" i="4"/>
  <c r="S1800" i="4" s="1"/>
  <c r="H1800" i="4"/>
  <c r="P1824" i="4"/>
  <c r="S1824" i="4" s="1"/>
  <c r="H1824" i="4"/>
  <c r="P1880" i="4"/>
  <c r="S1880" i="4" s="1"/>
  <c r="H1880" i="4"/>
  <c r="P2007" i="4"/>
  <c r="S2007" i="4" s="1"/>
  <c r="H2007" i="4"/>
  <c r="P2078" i="4"/>
  <c r="S2078" i="4" s="1"/>
  <c r="H2078" i="4"/>
  <c r="P2318" i="4"/>
  <c r="S2318" i="4" s="1"/>
  <c r="H2318" i="4"/>
  <c r="P2409" i="4"/>
  <c r="S2409" i="4" s="1"/>
  <c r="H2409" i="4"/>
  <c r="P2526" i="4"/>
  <c r="S2526" i="4" s="1"/>
  <c r="H2526" i="4"/>
  <c r="P898" i="4"/>
  <c r="S898" i="4" s="1"/>
  <c r="H898" i="4"/>
  <c r="P1261" i="4"/>
  <c r="S1261" i="4" s="1"/>
  <c r="H1261" i="4"/>
  <c r="P1344" i="4"/>
  <c r="S1344" i="4" s="1"/>
  <c r="H1344" i="4"/>
  <c r="P1505" i="4"/>
  <c r="S1505" i="4" s="1"/>
  <c r="H1505" i="4"/>
  <c r="P1541" i="4"/>
  <c r="S1541" i="4" s="1"/>
  <c r="H1541" i="4"/>
  <c r="P1785" i="4"/>
  <c r="S1785" i="4" s="1"/>
  <c r="H1785" i="4"/>
  <c r="P1862" i="4"/>
  <c r="S1862" i="4" s="1"/>
  <c r="H1862" i="4"/>
  <c r="P2035" i="4"/>
  <c r="S2035" i="4" s="1"/>
  <c r="H2035" i="4"/>
  <c r="P2107" i="4"/>
  <c r="S2107" i="4" s="1"/>
  <c r="H2107" i="4"/>
  <c r="P2334" i="4"/>
  <c r="S2334" i="4" s="1"/>
  <c r="H2334" i="4"/>
  <c r="P2586" i="4"/>
  <c r="S2586" i="4" s="1"/>
  <c r="H2586" i="4"/>
  <c r="P2759" i="4"/>
  <c r="S2759" i="4" s="1"/>
  <c r="H2759" i="4"/>
  <c r="P2786" i="4"/>
  <c r="S2786" i="4" s="1"/>
  <c r="H2786" i="4"/>
  <c r="P2816" i="4"/>
  <c r="S2816" i="4" s="1"/>
  <c r="H2816" i="4"/>
  <c r="P2953" i="4"/>
  <c r="S2953" i="4" s="1"/>
  <c r="H2953" i="4"/>
  <c r="P3025" i="4"/>
  <c r="S3025" i="4" s="1"/>
  <c r="H3025" i="4"/>
  <c r="P3068" i="4"/>
  <c r="S3068" i="4" s="1"/>
  <c r="H3068" i="4"/>
  <c r="P3082" i="4"/>
  <c r="S3082" i="4" s="1"/>
  <c r="H3082" i="4"/>
  <c r="P3170" i="4"/>
  <c r="S3170" i="4" s="1"/>
  <c r="H3170" i="4"/>
  <c r="P3208" i="4"/>
  <c r="S3208" i="4" s="1"/>
  <c r="H3208" i="4"/>
  <c r="P2961" i="4"/>
  <c r="S2961" i="4" s="1"/>
  <c r="H2961" i="4"/>
  <c r="P2995" i="4"/>
  <c r="S2995" i="4" s="1"/>
  <c r="H2995" i="4"/>
  <c r="P2987" i="4"/>
  <c r="S2987" i="4" s="1"/>
  <c r="H2987" i="4"/>
  <c r="P3045" i="4"/>
  <c r="S3045" i="4" s="1"/>
  <c r="H3045" i="4"/>
  <c r="P3096" i="4"/>
  <c r="S3096" i="4" s="1"/>
  <c r="H3096" i="4"/>
  <c r="P3145" i="4"/>
  <c r="S3145" i="4" s="1"/>
  <c r="H3145" i="4"/>
  <c r="P3148" i="4"/>
  <c r="S3148" i="4" s="1"/>
  <c r="H3148" i="4"/>
  <c r="P3180" i="4"/>
  <c r="S3180" i="4" s="1"/>
  <c r="H3180" i="4"/>
  <c r="P3206" i="4"/>
  <c r="S3206" i="4" s="1"/>
  <c r="H3206" i="4"/>
  <c r="P3214" i="4"/>
  <c r="S3214" i="4" s="1"/>
  <c r="H3214" i="4"/>
  <c r="P3231" i="4"/>
  <c r="S3231" i="4" s="1"/>
  <c r="H3231" i="4"/>
  <c r="P3263" i="4"/>
  <c r="S3263" i="4" s="1"/>
  <c r="H3263" i="4"/>
  <c r="P3260" i="4"/>
  <c r="S3260" i="4" s="1"/>
  <c r="H3260" i="4"/>
  <c r="P3275" i="4"/>
  <c r="S3275" i="4" s="1"/>
  <c r="H3275" i="4"/>
  <c r="P3296" i="4"/>
  <c r="S3296" i="4" s="1"/>
  <c r="H3296" i="4"/>
  <c r="P3426" i="4"/>
  <c r="S3426" i="4" s="1"/>
  <c r="H3426" i="4"/>
  <c r="P3477" i="4"/>
  <c r="S3477" i="4" s="1"/>
  <c r="H3477" i="4"/>
  <c r="P3485" i="4"/>
  <c r="S3485" i="4" s="1"/>
  <c r="H3485" i="4"/>
  <c r="P3514" i="4"/>
  <c r="S3514" i="4" s="1"/>
  <c r="H3514" i="4"/>
  <c r="P3572" i="4"/>
  <c r="S3572" i="4" s="1"/>
  <c r="H3572" i="4"/>
  <c r="P3683" i="4"/>
  <c r="S3683" i="4" s="1"/>
  <c r="H3683" i="4"/>
  <c r="P3735" i="4"/>
  <c r="S3735" i="4" s="1"/>
  <c r="H3735" i="4"/>
  <c r="P3802" i="4"/>
  <c r="S3802" i="4" s="1"/>
  <c r="H3802" i="4"/>
  <c r="P2754" i="4"/>
  <c r="S2754" i="4" s="1"/>
  <c r="H2754" i="4"/>
  <c r="P2766" i="4"/>
  <c r="S2766" i="4" s="1"/>
  <c r="H2766" i="4"/>
  <c r="P2850" i="4"/>
  <c r="S2850" i="4" s="1"/>
  <c r="H2850" i="4"/>
  <c r="P2862" i="4"/>
  <c r="S2862" i="4" s="1"/>
  <c r="H2862" i="4"/>
  <c r="P2958" i="4"/>
  <c r="S2958" i="4" s="1"/>
  <c r="H2958" i="4"/>
  <c r="P3144" i="4"/>
  <c r="S3144" i="4" s="1"/>
  <c r="H3144" i="4"/>
  <c r="P3203" i="4"/>
  <c r="S3203" i="4" s="1"/>
  <c r="H3203" i="4"/>
  <c r="P3287" i="4"/>
  <c r="S3287" i="4" s="1"/>
  <c r="H3287" i="4"/>
  <c r="P3427" i="4"/>
  <c r="S3427" i="4" s="1"/>
  <c r="H3427" i="4"/>
  <c r="P3521" i="4"/>
  <c r="S3521" i="4" s="1"/>
  <c r="H3521" i="4"/>
  <c r="P3595" i="4"/>
  <c r="S3595" i="4" s="1"/>
  <c r="H3595" i="4"/>
  <c r="P3741" i="4"/>
  <c r="S3741" i="4" s="1"/>
  <c r="H3741" i="4"/>
  <c r="P3808" i="4"/>
  <c r="S3808" i="4" s="1"/>
  <c r="H3808" i="4"/>
  <c r="P3973" i="4"/>
  <c r="S3973" i="4" s="1"/>
  <c r="H3973" i="4"/>
  <c r="P2664" i="4"/>
  <c r="S2664" i="4" s="1"/>
  <c r="H2664" i="4"/>
  <c r="P2784" i="4"/>
  <c r="S2784" i="4" s="1"/>
  <c r="H2784" i="4"/>
  <c r="P2801" i="4"/>
  <c r="S2801" i="4" s="1"/>
  <c r="H2801" i="4"/>
  <c r="P2916" i="4"/>
  <c r="S2916" i="4" s="1"/>
  <c r="H2916" i="4"/>
  <c r="P2954" i="4"/>
  <c r="S2954" i="4" s="1"/>
  <c r="H2954" i="4"/>
  <c r="P2999" i="4"/>
  <c r="S2999" i="4" s="1"/>
  <c r="H2999" i="4"/>
  <c r="P3093" i="4"/>
  <c r="S3093" i="4" s="1"/>
  <c r="H3093" i="4"/>
  <c r="P3109" i="4"/>
  <c r="S3109" i="4" s="1"/>
  <c r="H3109" i="4"/>
  <c r="P3169" i="4"/>
  <c r="S3169" i="4" s="1"/>
  <c r="H3169" i="4"/>
  <c r="P3188" i="4"/>
  <c r="S3188" i="4" s="1"/>
  <c r="H3188" i="4"/>
  <c r="P3308" i="4"/>
  <c r="S3308" i="4" s="1"/>
  <c r="H3308" i="4"/>
  <c r="P3357" i="4"/>
  <c r="S3357" i="4" s="1"/>
  <c r="H3357" i="4"/>
  <c r="P3389" i="4"/>
  <c r="S3389" i="4" s="1"/>
  <c r="H3389" i="4"/>
  <c r="P3456" i="4"/>
  <c r="S3456" i="4" s="1"/>
  <c r="H3456" i="4"/>
  <c r="P3528" i="4"/>
  <c r="S3528" i="4" s="1"/>
  <c r="H3528" i="4"/>
  <c r="P3685" i="4"/>
  <c r="S3685" i="4" s="1"/>
  <c r="H3685" i="4"/>
  <c r="P2652" i="4"/>
  <c r="S2652" i="4" s="1"/>
  <c r="H2652" i="4"/>
  <c r="P2894" i="4"/>
  <c r="S2894" i="4" s="1"/>
  <c r="H2894" i="4"/>
  <c r="P2970" i="4"/>
  <c r="S2970" i="4" s="1"/>
  <c r="H2970" i="4"/>
  <c r="P3116" i="4"/>
  <c r="S3116" i="4" s="1"/>
  <c r="H3116" i="4"/>
  <c r="P3176" i="4"/>
  <c r="S3176" i="4" s="1"/>
  <c r="H3176" i="4"/>
  <c r="P3361" i="4"/>
  <c r="S3361" i="4" s="1"/>
  <c r="H3361" i="4"/>
  <c r="P3401" i="4"/>
  <c r="S3401" i="4" s="1"/>
  <c r="H3401" i="4"/>
  <c r="P3452" i="4"/>
  <c r="S3452" i="4" s="1"/>
  <c r="H3452" i="4"/>
  <c r="P3552" i="4"/>
  <c r="S3552" i="4" s="1"/>
  <c r="H3552" i="4"/>
  <c r="P3600" i="4"/>
  <c r="S3600" i="4" s="1"/>
  <c r="H3600" i="4"/>
  <c r="P3691" i="4"/>
  <c r="S3691" i="4" s="1"/>
  <c r="H3691" i="4"/>
  <c r="P3728" i="4"/>
  <c r="S3728" i="4" s="1"/>
  <c r="H3728" i="4"/>
  <c r="P3855" i="4"/>
  <c r="S3855" i="4" s="1"/>
  <c r="H3855" i="4"/>
  <c r="P4011" i="4"/>
  <c r="S4011" i="4" s="1"/>
  <c r="H4011" i="4"/>
  <c r="P4061" i="4"/>
  <c r="S4061" i="4" s="1"/>
  <c r="H4061" i="4"/>
  <c r="P4154" i="4"/>
  <c r="S4154" i="4" s="1"/>
  <c r="H4154" i="4"/>
  <c r="P4131" i="4"/>
  <c r="S4131" i="4" s="1"/>
  <c r="H4131" i="4"/>
  <c r="P4203" i="4"/>
  <c r="S4203" i="4" s="1"/>
  <c r="H4203" i="4"/>
  <c r="P1933" i="4"/>
  <c r="S1933" i="4" s="1"/>
  <c r="H1933" i="4"/>
  <c r="P2638" i="4"/>
  <c r="S2638" i="4" s="1"/>
  <c r="H2638" i="4"/>
  <c r="P2923" i="4"/>
  <c r="S2923" i="4" s="1"/>
  <c r="H2923" i="4"/>
  <c r="P3022" i="4"/>
  <c r="S3022" i="4" s="1"/>
  <c r="H3022" i="4"/>
  <c r="P3304" i="4"/>
  <c r="S3304" i="4" s="1"/>
  <c r="H3304" i="4"/>
  <c r="P3428" i="4"/>
  <c r="S3428" i="4" s="1"/>
  <c r="H3428" i="4"/>
  <c r="P3460" i="4"/>
  <c r="S3460" i="4" s="1"/>
  <c r="H3460" i="4"/>
  <c r="P3589" i="4"/>
  <c r="S3589" i="4" s="1"/>
  <c r="H3589" i="4"/>
  <c r="P3839" i="4"/>
  <c r="S3839" i="4" s="1"/>
  <c r="H3839" i="4"/>
  <c r="P3992" i="4"/>
  <c r="S3992" i="4" s="1"/>
  <c r="H3992" i="4"/>
  <c r="P3049" i="4"/>
  <c r="S3049" i="4" s="1"/>
  <c r="H3049" i="4"/>
  <c r="P3498" i="4"/>
  <c r="S3498" i="4" s="1"/>
  <c r="H3498" i="4"/>
  <c r="P3883" i="4"/>
  <c r="S3883" i="4" s="1"/>
  <c r="H3883" i="4"/>
  <c r="P2637" i="4"/>
  <c r="S2637" i="4" s="1"/>
  <c r="H2637" i="4"/>
  <c r="P2785" i="4"/>
  <c r="S2785" i="4" s="1"/>
  <c r="H2785" i="4"/>
  <c r="P2821" i="4"/>
  <c r="S2821" i="4" s="1"/>
  <c r="H2821" i="4"/>
  <c r="P2984" i="4"/>
  <c r="S2984" i="4" s="1"/>
  <c r="H2984" i="4"/>
  <c r="P3139" i="4"/>
  <c r="S3139" i="4" s="1"/>
  <c r="H3139" i="4"/>
  <c r="P3199" i="4"/>
  <c r="S3199" i="4" s="1"/>
  <c r="H3199" i="4"/>
  <c r="P3323" i="4"/>
  <c r="S3323" i="4" s="1"/>
  <c r="H3323" i="4"/>
  <c r="P3465" i="4"/>
  <c r="S3465" i="4" s="1"/>
  <c r="H3465" i="4"/>
  <c r="P3591" i="4"/>
  <c r="S3591" i="4" s="1"/>
  <c r="H3591" i="4"/>
  <c r="P2721" i="4"/>
  <c r="S2721" i="4" s="1"/>
  <c r="H2721" i="4"/>
  <c r="P2814" i="4"/>
  <c r="S2814" i="4" s="1"/>
  <c r="H2814" i="4"/>
  <c r="P3088" i="4"/>
  <c r="S3088" i="4" s="1"/>
  <c r="H3088" i="4"/>
  <c r="P3185" i="4"/>
  <c r="S3185" i="4" s="1"/>
  <c r="H3185" i="4"/>
  <c r="P3446" i="4"/>
  <c r="S3446" i="4" s="1"/>
  <c r="H3446" i="4"/>
  <c r="P3657" i="4"/>
  <c r="S3657" i="4" s="1"/>
  <c r="H3657" i="4"/>
  <c r="P3874" i="4"/>
  <c r="S3874" i="4" s="1"/>
  <c r="H3874" i="4"/>
  <c r="P4215" i="4"/>
  <c r="S4215" i="4" s="1"/>
  <c r="H4215" i="4"/>
  <c r="P1981" i="4"/>
  <c r="S1981" i="4" s="1"/>
  <c r="H1981" i="4"/>
  <c r="P2010" i="4"/>
  <c r="S2010" i="4" s="1"/>
  <c r="H2010" i="4"/>
  <c r="P2232" i="4"/>
  <c r="S2232" i="4" s="1"/>
  <c r="H2232" i="4"/>
  <c r="P2261" i="4"/>
  <c r="S2261" i="4" s="1"/>
  <c r="H2261" i="4"/>
  <c r="P2311" i="4"/>
  <c r="S2311" i="4" s="1"/>
  <c r="H2311" i="4"/>
  <c r="P2389" i="4"/>
  <c r="S2389" i="4" s="1"/>
  <c r="H2389" i="4"/>
  <c r="P2472" i="4"/>
  <c r="S2472" i="4" s="1"/>
  <c r="H2472" i="4"/>
  <c r="P2492" i="4"/>
  <c r="S2492" i="4" s="1"/>
  <c r="H2492" i="4"/>
  <c r="P2490" i="4"/>
  <c r="S2490" i="4" s="1"/>
  <c r="H2490" i="4"/>
  <c r="P2536" i="4"/>
  <c r="S2536" i="4" s="1"/>
  <c r="H2536" i="4"/>
  <c r="P2569" i="4"/>
  <c r="S2569" i="4" s="1"/>
  <c r="H2569" i="4"/>
  <c r="P2559" i="4"/>
  <c r="S2559" i="4" s="1"/>
  <c r="H2559" i="4"/>
  <c r="P2607" i="4"/>
  <c r="S2607" i="4" s="1"/>
  <c r="H2607" i="4"/>
  <c r="P1465" i="4"/>
  <c r="S1465" i="4" s="1"/>
  <c r="H1465" i="4"/>
  <c r="P1512" i="4"/>
  <c r="S1512" i="4" s="1"/>
  <c r="H1512" i="4"/>
  <c r="P1604" i="4"/>
  <c r="S1604" i="4" s="1"/>
  <c r="H1604" i="4"/>
  <c r="P1628" i="4"/>
  <c r="S1628" i="4" s="1"/>
  <c r="H1628" i="4"/>
  <c r="P1620" i="4"/>
  <c r="S1620" i="4" s="1"/>
  <c r="H1620" i="4"/>
  <c r="P1730" i="4"/>
  <c r="S1730" i="4" s="1"/>
  <c r="H1730" i="4"/>
  <c r="P1771" i="4"/>
  <c r="S1771" i="4" s="1"/>
  <c r="H1771" i="4"/>
  <c r="P1863" i="4"/>
  <c r="S1863" i="4" s="1"/>
  <c r="H1863" i="4"/>
  <c r="P1887" i="4"/>
  <c r="S1887" i="4" s="1"/>
  <c r="H1887" i="4"/>
  <c r="P1904" i="4"/>
  <c r="S1904" i="4" s="1"/>
  <c r="H1904" i="4"/>
  <c r="P1980" i="4"/>
  <c r="S1980" i="4" s="1"/>
  <c r="H1980" i="4"/>
  <c r="P2034" i="4"/>
  <c r="S2034" i="4" s="1"/>
  <c r="H2034" i="4"/>
  <c r="P2159" i="4"/>
  <c r="S2159" i="4" s="1"/>
  <c r="H2159" i="4"/>
  <c r="P2183" i="4"/>
  <c r="S2183" i="4" s="1"/>
  <c r="H2183" i="4"/>
  <c r="P2167" i="4"/>
  <c r="S2167" i="4" s="1"/>
  <c r="H2167" i="4"/>
  <c r="P2269" i="4"/>
  <c r="S2269" i="4" s="1"/>
  <c r="H2269" i="4"/>
  <c r="P2285" i="4"/>
  <c r="S2285" i="4" s="1"/>
  <c r="H2285" i="4"/>
  <c r="P2408" i="4"/>
  <c r="S2408" i="4" s="1"/>
  <c r="H2408" i="4"/>
  <c r="P2432" i="4"/>
  <c r="S2432" i="4" s="1"/>
  <c r="H2432" i="4"/>
  <c r="P2435" i="4"/>
  <c r="S2435" i="4" s="1"/>
  <c r="H2435" i="4"/>
  <c r="P2546" i="4"/>
  <c r="S2546" i="4" s="1"/>
  <c r="H2546" i="4"/>
  <c r="P2593" i="4"/>
  <c r="S2593" i="4" s="1"/>
  <c r="H2593" i="4"/>
  <c r="P2616" i="4"/>
  <c r="S2616" i="4" s="1"/>
  <c r="H2616" i="4"/>
  <c r="P2630" i="4"/>
  <c r="S2630" i="4" s="1"/>
  <c r="H2630" i="4"/>
  <c r="P1146" i="4"/>
  <c r="S1146" i="4" s="1"/>
  <c r="H1146" i="4"/>
  <c r="P1195" i="4"/>
  <c r="S1195" i="4" s="1"/>
  <c r="H1195" i="4"/>
  <c r="P1274" i="4"/>
  <c r="S1274" i="4" s="1"/>
  <c r="H1274" i="4"/>
  <c r="P1283" i="4"/>
  <c r="S1283" i="4" s="1"/>
  <c r="H1283" i="4"/>
  <c r="P1393" i="4"/>
  <c r="S1393" i="4" s="1"/>
  <c r="H1393" i="4"/>
  <c r="P1440" i="4"/>
  <c r="S1440" i="4" s="1"/>
  <c r="H1440" i="4"/>
  <c r="P1532" i="4"/>
  <c r="S1532" i="4" s="1"/>
  <c r="H1532" i="4"/>
  <c r="P1556" i="4"/>
  <c r="S1556" i="4" s="1"/>
  <c r="H1556" i="4"/>
  <c r="P1548" i="4"/>
  <c r="S1548" i="4" s="1"/>
  <c r="H1548" i="4"/>
  <c r="P1610" i="4"/>
  <c r="S1610" i="4" s="1"/>
  <c r="H1610" i="4"/>
  <c r="P1699" i="4"/>
  <c r="S1699" i="4" s="1"/>
  <c r="H1699" i="4"/>
  <c r="P1802" i="4"/>
  <c r="S1802" i="4" s="1"/>
  <c r="H1802" i="4"/>
  <c r="P1815" i="4"/>
  <c r="S1815" i="4" s="1"/>
  <c r="H1815" i="4"/>
  <c r="P1841" i="4"/>
  <c r="S1841" i="4" s="1"/>
  <c r="H1841" i="4"/>
  <c r="P1864" i="4"/>
  <c r="S1864" i="4" s="1"/>
  <c r="H1864" i="4"/>
  <c r="P1938" i="4"/>
  <c r="S1938" i="4" s="1"/>
  <c r="H1938" i="4"/>
  <c r="P1973" i="4"/>
  <c r="S1973" i="4" s="1"/>
  <c r="H1973" i="4"/>
  <c r="P2081" i="4"/>
  <c r="S2081" i="4" s="1"/>
  <c r="H2081" i="4"/>
  <c r="P2123" i="4"/>
  <c r="S2123" i="4" s="1"/>
  <c r="H2123" i="4"/>
  <c r="P2189" i="4"/>
  <c r="S2189" i="4" s="1"/>
  <c r="H2189" i="4"/>
  <c r="P2262" i="4"/>
  <c r="S2262" i="4" s="1"/>
  <c r="H2262" i="4"/>
  <c r="P2346" i="4"/>
  <c r="S2346" i="4" s="1"/>
  <c r="H2346" i="4"/>
  <c r="P2381" i="4"/>
  <c r="S2381" i="4" s="1"/>
  <c r="H2381" i="4"/>
  <c r="P2496" i="4"/>
  <c r="S2496" i="4" s="1"/>
  <c r="H2496" i="4"/>
  <c r="P2535" i="4"/>
  <c r="S2535" i="4" s="1"/>
  <c r="H2535" i="4"/>
  <c r="P2685" i="4"/>
  <c r="S2685" i="4" s="1"/>
  <c r="H2685" i="4"/>
  <c r="P1089" i="4"/>
  <c r="S1089" i="4" s="1"/>
  <c r="H1089" i="4"/>
  <c r="P1230" i="4"/>
  <c r="S1230" i="4" s="1"/>
  <c r="H1230" i="4"/>
  <c r="P1349" i="4"/>
  <c r="S1349" i="4" s="1"/>
  <c r="H1349" i="4"/>
  <c r="P1510" i="4"/>
  <c r="S1510" i="4" s="1"/>
  <c r="H1510" i="4"/>
  <c r="P1655" i="4"/>
  <c r="S1655" i="4" s="1"/>
  <c r="H1655" i="4"/>
  <c r="P1777" i="4"/>
  <c r="S1777" i="4" s="1"/>
  <c r="H1777" i="4"/>
  <c r="P1911" i="4"/>
  <c r="S1911" i="4" s="1"/>
  <c r="H1911" i="4"/>
  <c r="P2038" i="4"/>
  <c r="S2038" i="4" s="1"/>
  <c r="H2038" i="4"/>
  <c r="P2169" i="4"/>
  <c r="S2169" i="4" s="1"/>
  <c r="H2169" i="4"/>
  <c r="P2319" i="4"/>
  <c r="S2319" i="4" s="1"/>
  <c r="H2319" i="4"/>
  <c r="P2446" i="4"/>
  <c r="S2446" i="4" s="1"/>
  <c r="H2446" i="4"/>
  <c r="P2592" i="4"/>
  <c r="S2592" i="4" s="1"/>
  <c r="H2592" i="4"/>
  <c r="P2737" i="4"/>
  <c r="S2737" i="4" s="1"/>
  <c r="H2737" i="4"/>
  <c r="P2794" i="4"/>
  <c r="S2794" i="4" s="1"/>
  <c r="H2794" i="4"/>
  <c r="P2818" i="4"/>
  <c r="S2818" i="4" s="1"/>
  <c r="H2818" i="4"/>
  <c r="P2855" i="4"/>
  <c r="S2855" i="4" s="1"/>
  <c r="H2855" i="4"/>
  <c r="P2912" i="4"/>
  <c r="S2912" i="4" s="1"/>
  <c r="H2912" i="4"/>
  <c r="P2936" i="4"/>
  <c r="S2936" i="4" s="1"/>
  <c r="H2936" i="4"/>
  <c r="P2965" i="4"/>
  <c r="S2965" i="4" s="1"/>
  <c r="H2965" i="4"/>
  <c r="P3060" i="4"/>
  <c r="S3060" i="4" s="1"/>
  <c r="H3060" i="4"/>
  <c r="P3153" i="4"/>
  <c r="S3153" i="4" s="1"/>
  <c r="H3153" i="4"/>
  <c r="P3209" i="4"/>
  <c r="S3209" i="4" s="1"/>
  <c r="H3209" i="4"/>
  <c r="P1672" i="4"/>
  <c r="S1672" i="4" s="1"/>
  <c r="H1672" i="4"/>
  <c r="P1718" i="4"/>
  <c r="S1718" i="4" s="1"/>
  <c r="H1718" i="4"/>
  <c r="P1750" i="4"/>
  <c r="S1750" i="4" s="1"/>
  <c r="H1750" i="4"/>
  <c r="P1790" i="4"/>
  <c r="S1790" i="4" s="1"/>
  <c r="H1790" i="4"/>
  <c r="P1822" i="4"/>
  <c r="S1822" i="4" s="1"/>
  <c r="H1822" i="4"/>
  <c r="P1855" i="4"/>
  <c r="S1855" i="4" s="1"/>
  <c r="H1855" i="4"/>
  <c r="P1879" i="4"/>
  <c r="S1879" i="4" s="1"/>
  <c r="H1879" i="4"/>
  <c r="P1901" i="4"/>
  <c r="S1901" i="4" s="1"/>
  <c r="H1901" i="4"/>
  <c r="P1925" i="4"/>
  <c r="S1925" i="4" s="1"/>
  <c r="H1925" i="4"/>
  <c r="P1984" i="4"/>
  <c r="S1984" i="4" s="1"/>
  <c r="H1984" i="4"/>
  <c r="P2008" i="4"/>
  <c r="S2008" i="4" s="1"/>
  <c r="H2008" i="4"/>
  <c r="P2059" i="4"/>
  <c r="S2059" i="4" s="1"/>
  <c r="H2059" i="4"/>
  <c r="P2082" i="4"/>
  <c r="S2082" i="4" s="1"/>
  <c r="H2082" i="4"/>
  <c r="P2130" i="4"/>
  <c r="S2130" i="4" s="1"/>
  <c r="H2130" i="4"/>
  <c r="P2154" i="4"/>
  <c r="S2154" i="4" s="1"/>
  <c r="H2154" i="4"/>
  <c r="P2190" i="4"/>
  <c r="S2190" i="4" s="1"/>
  <c r="H2190" i="4"/>
  <c r="P2214" i="4"/>
  <c r="S2214" i="4" s="1"/>
  <c r="H2214" i="4"/>
  <c r="P2273" i="4"/>
  <c r="S2273" i="4" s="1"/>
  <c r="H2273" i="4"/>
  <c r="P2297" i="4"/>
  <c r="S2297" i="4" s="1"/>
  <c r="H2297" i="4"/>
  <c r="P2309" i="4"/>
  <c r="S2309" i="4" s="1"/>
  <c r="H2309" i="4"/>
  <c r="P2333" i="4"/>
  <c r="S2333" i="4" s="1"/>
  <c r="H2333" i="4"/>
  <c r="P2392" i="4"/>
  <c r="S2392" i="4" s="1"/>
  <c r="H2392" i="4"/>
  <c r="P2466" i="4"/>
  <c r="S2466" i="4" s="1"/>
  <c r="H2466" i="4"/>
  <c r="P2487" i="4"/>
  <c r="S2487" i="4" s="1"/>
  <c r="H2487" i="4"/>
  <c r="P2534" i="4"/>
  <c r="S2534" i="4" s="1"/>
  <c r="H2534" i="4"/>
  <c r="P2558" i="4"/>
  <c r="S2558" i="4" s="1"/>
  <c r="H2558" i="4"/>
  <c r="P2598" i="4"/>
  <c r="S2598" i="4" s="1"/>
  <c r="H2598" i="4"/>
  <c r="P2684" i="4"/>
  <c r="S2684" i="4" s="1"/>
  <c r="H2684" i="4"/>
  <c r="P1470" i="4"/>
  <c r="S1470" i="4" s="1"/>
  <c r="H1470" i="4"/>
  <c r="P1514" i="4"/>
  <c r="S1514" i="4" s="1"/>
  <c r="H1514" i="4"/>
  <c r="P1519" i="4"/>
  <c r="S1519" i="4" s="1"/>
  <c r="H1519" i="4"/>
  <c r="P1605" i="4"/>
  <c r="S1605" i="4" s="1"/>
  <c r="H1605" i="4"/>
  <c r="P1636" i="4"/>
  <c r="S1636" i="4" s="1"/>
  <c r="H1636" i="4"/>
  <c r="P1737" i="4"/>
  <c r="S1737" i="4" s="1"/>
  <c r="H1737" i="4"/>
  <c r="P1761" i="4"/>
  <c r="S1761" i="4" s="1"/>
  <c r="H1761" i="4"/>
  <c r="P1784" i="4"/>
  <c r="S1784" i="4" s="1"/>
  <c r="H1784" i="4"/>
  <c r="P1894" i="4"/>
  <c r="S1894" i="4" s="1"/>
  <c r="H1894" i="4"/>
  <c r="P1905" i="4"/>
  <c r="S1905" i="4" s="1"/>
  <c r="H1905" i="4"/>
  <c r="P2013" i="4"/>
  <c r="S2013" i="4" s="1"/>
  <c r="H2013" i="4"/>
  <c r="P2037" i="4"/>
  <c r="S2037" i="4" s="1"/>
  <c r="H2037" i="4"/>
  <c r="P2044" i="4"/>
  <c r="S2044" i="4" s="1"/>
  <c r="H2044" i="4"/>
  <c r="P2155" i="4"/>
  <c r="S2155" i="4" s="1"/>
  <c r="H2155" i="4"/>
  <c r="P2198" i="4"/>
  <c r="S2198" i="4" s="1"/>
  <c r="H2198" i="4"/>
  <c r="P2295" i="4"/>
  <c r="S2295" i="4" s="1"/>
  <c r="H2295" i="4"/>
  <c r="P2310" i="4"/>
  <c r="S2310" i="4" s="1"/>
  <c r="H2310" i="4"/>
  <c r="P2325" i="4"/>
  <c r="S2325" i="4" s="1"/>
  <c r="H2325" i="4"/>
  <c r="P2474" i="4"/>
  <c r="S2474" i="4" s="1"/>
  <c r="H2474" i="4"/>
  <c r="P2552" i="4"/>
  <c r="S2552" i="4" s="1"/>
  <c r="H2552" i="4"/>
  <c r="P2576" i="4"/>
  <c r="S2576" i="4" s="1"/>
  <c r="H2576" i="4"/>
  <c r="P2679" i="4"/>
  <c r="S2679" i="4" s="1"/>
  <c r="H2679" i="4"/>
  <c r="P1101" i="4"/>
  <c r="S1101" i="4" s="1"/>
  <c r="H1101" i="4"/>
  <c r="P1153" i="4"/>
  <c r="S1153" i="4" s="1"/>
  <c r="H1153" i="4"/>
  <c r="P1247" i="4"/>
  <c r="S1247" i="4" s="1"/>
  <c r="H1247" i="4"/>
  <c r="P1294" i="4"/>
  <c r="S1294" i="4" s="1"/>
  <c r="H1294" i="4"/>
  <c r="P1350" i="4"/>
  <c r="S1350" i="4" s="1"/>
  <c r="H1350" i="4"/>
  <c r="P1497" i="4"/>
  <c r="S1497" i="4" s="1"/>
  <c r="H1497" i="4"/>
  <c r="P1540" i="4"/>
  <c r="S1540" i="4" s="1"/>
  <c r="H1540" i="4"/>
  <c r="P1629" i="4"/>
  <c r="S1629" i="4" s="1"/>
  <c r="H1629" i="4"/>
  <c r="P1770" i="4"/>
  <c r="S1770" i="4" s="1"/>
  <c r="H1770" i="4"/>
  <c r="P1825" i="4"/>
  <c r="S1825" i="4" s="1"/>
  <c r="H1825" i="4"/>
  <c r="P1878" i="4"/>
  <c r="S1878" i="4" s="1"/>
  <c r="H1878" i="4"/>
  <c r="P1951" i="4"/>
  <c r="S1951" i="4" s="1"/>
  <c r="H1951" i="4"/>
  <c r="P2029" i="4"/>
  <c r="S2029" i="4" s="1"/>
  <c r="H2029" i="4"/>
  <c r="P2094" i="4"/>
  <c r="S2094" i="4" s="1"/>
  <c r="H2094" i="4"/>
  <c r="P2168" i="4"/>
  <c r="S2168" i="4" s="1"/>
  <c r="H2168" i="4"/>
  <c r="P2220" i="4"/>
  <c r="S2220" i="4" s="1"/>
  <c r="H2220" i="4"/>
  <c r="P2291" i="4"/>
  <c r="S2291" i="4" s="1"/>
  <c r="H2291" i="4"/>
  <c r="P2359" i="4"/>
  <c r="S2359" i="4" s="1"/>
  <c r="H2359" i="4"/>
  <c r="P2437" i="4"/>
  <c r="S2437" i="4" s="1"/>
  <c r="H2437" i="4"/>
  <c r="P2504" i="4"/>
  <c r="S2504" i="4" s="1"/>
  <c r="H2504" i="4"/>
  <c r="P2584" i="4"/>
  <c r="S2584" i="4" s="1"/>
  <c r="H2584" i="4"/>
  <c r="P1222" i="4"/>
  <c r="S1222" i="4" s="1"/>
  <c r="H1222" i="4"/>
  <c r="P1341" i="4"/>
  <c r="S1341" i="4" s="1"/>
  <c r="H1341" i="4"/>
  <c r="P1468" i="4"/>
  <c r="S1468" i="4" s="1"/>
  <c r="H1468" i="4"/>
  <c r="P1618" i="4"/>
  <c r="S1618" i="4" s="1"/>
  <c r="H1618" i="4"/>
  <c r="P1743" i="4"/>
  <c r="S1743" i="4" s="1"/>
  <c r="H1743" i="4"/>
  <c r="P1896" i="4"/>
  <c r="S1896" i="4" s="1"/>
  <c r="H1896" i="4"/>
  <c r="P2002" i="4"/>
  <c r="S2002" i="4" s="1"/>
  <c r="H2002" i="4"/>
  <c r="P2161" i="4"/>
  <c r="S2161" i="4" s="1"/>
  <c r="H2161" i="4"/>
  <c r="P2288" i="4"/>
  <c r="S2288" i="4" s="1"/>
  <c r="H2288" i="4"/>
  <c r="P2410" i="4"/>
  <c r="S2410" i="4" s="1"/>
  <c r="H2410" i="4"/>
  <c r="P2549" i="4"/>
  <c r="S2549" i="4" s="1"/>
  <c r="H2549" i="4"/>
  <c r="P2654" i="4"/>
  <c r="S2654" i="4" s="1"/>
  <c r="H2654" i="4"/>
  <c r="P2699" i="4"/>
  <c r="S2699" i="4" s="1"/>
  <c r="H2699" i="4"/>
  <c r="P2745" i="4"/>
  <c r="S2745" i="4" s="1"/>
  <c r="H2745" i="4"/>
  <c r="P2853" i="4"/>
  <c r="S2853" i="4" s="1"/>
  <c r="H2853" i="4"/>
  <c r="P2882" i="4"/>
  <c r="S2882" i="4" s="1"/>
  <c r="H2882" i="4"/>
  <c r="P2926" i="4"/>
  <c r="S2926" i="4" s="1"/>
  <c r="H2926" i="4"/>
  <c r="P2967" i="4"/>
  <c r="S2967" i="4" s="1"/>
  <c r="H2967" i="4"/>
  <c r="P3071" i="4"/>
  <c r="S3071" i="4" s="1"/>
  <c r="H3071" i="4"/>
  <c r="P3187" i="4"/>
  <c r="S3187" i="4" s="1"/>
  <c r="H3187" i="4"/>
  <c r="P1161" i="4"/>
  <c r="S1161" i="4" s="1"/>
  <c r="H1161" i="4"/>
  <c r="P1135" i="4"/>
  <c r="S1135" i="4" s="1"/>
  <c r="H1135" i="4"/>
  <c r="P1164" i="4"/>
  <c r="S1164" i="4" s="1"/>
  <c r="H1164" i="4"/>
  <c r="P1271" i="4"/>
  <c r="S1271" i="4" s="1"/>
  <c r="H1271" i="4"/>
  <c r="P1277" i="4"/>
  <c r="S1277" i="4" s="1"/>
  <c r="H1277" i="4"/>
  <c r="P1433" i="4"/>
  <c r="S1433" i="4" s="1"/>
  <c r="H1433" i="4"/>
  <c r="P1427" i="4"/>
  <c r="S1427" i="4" s="1"/>
  <c r="H1427" i="4"/>
  <c r="P1469" i="4"/>
  <c r="S1469" i="4" s="1"/>
  <c r="H1469" i="4"/>
  <c r="P1513" i="4"/>
  <c r="S1513" i="4" s="1"/>
  <c r="H1513" i="4"/>
  <c r="P1552" i="4"/>
  <c r="S1552" i="4" s="1"/>
  <c r="H1552" i="4"/>
  <c r="P1580" i="4"/>
  <c r="S1580" i="4" s="1"/>
  <c r="H1580" i="4"/>
  <c r="P1622" i="4"/>
  <c r="S1622" i="4" s="1"/>
  <c r="H1622" i="4"/>
  <c r="P1656" i="4"/>
  <c r="S1656" i="4" s="1"/>
  <c r="H1656" i="4"/>
  <c r="P1694" i="4"/>
  <c r="S1694" i="4" s="1"/>
  <c r="H1694" i="4"/>
  <c r="P1692" i="4"/>
  <c r="S1692" i="4" s="1"/>
  <c r="H1692" i="4"/>
  <c r="P1775" i="4"/>
  <c r="S1775" i="4" s="1"/>
  <c r="H1775" i="4"/>
  <c r="P1778" i="4"/>
  <c r="S1778" i="4" s="1"/>
  <c r="H1778" i="4"/>
  <c r="P1821" i="4"/>
  <c r="S1821" i="4" s="1"/>
  <c r="H1821" i="4"/>
  <c r="P1839" i="4"/>
  <c r="S1839" i="4" s="1"/>
  <c r="H1839" i="4"/>
  <c r="P1881" i="4"/>
  <c r="S1881" i="4" s="1"/>
  <c r="H1881" i="4"/>
  <c r="P1916" i="4"/>
  <c r="S1916" i="4" s="1"/>
  <c r="H1916" i="4"/>
  <c r="P1963" i="4"/>
  <c r="S1963" i="4" s="1"/>
  <c r="H1963" i="4"/>
  <c r="P1976" i="4"/>
  <c r="S1976" i="4" s="1"/>
  <c r="H1976" i="4"/>
  <c r="P2031" i="4"/>
  <c r="S2031" i="4" s="1"/>
  <c r="H2031" i="4"/>
  <c r="P2028" i="4"/>
  <c r="S2028" i="4" s="1"/>
  <c r="H2028" i="4"/>
  <c r="P2096" i="4"/>
  <c r="S2096" i="4" s="1"/>
  <c r="H2096" i="4"/>
  <c r="P2135" i="4"/>
  <c r="S2135" i="4" s="1"/>
  <c r="H2135" i="4"/>
  <c r="P2177" i="4"/>
  <c r="S2177" i="4" s="1"/>
  <c r="H2177" i="4"/>
  <c r="P2170" i="4"/>
  <c r="S2170" i="4" s="1"/>
  <c r="H2170" i="4"/>
  <c r="P2229" i="4"/>
  <c r="S2229" i="4" s="1"/>
  <c r="H2229" i="4"/>
  <c r="P2239" i="4"/>
  <c r="S2239" i="4" s="1"/>
  <c r="H2239" i="4"/>
  <c r="P2289" i="4"/>
  <c r="S2289" i="4" s="1"/>
  <c r="H2289" i="4"/>
  <c r="P2324" i="4"/>
  <c r="S2324" i="4" s="1"/>
  <c r="H2324" i="4"/>
  <c r="P2371" i="4"/>
  <c r="S2371" i="4" s="1"/>
  <c r="H2371" i="4"/>
  <c r="P2384" i="4"/>
  <c r="S2384" i="4" s="1"/>
  <c r="H2384" i="4"/>
  <c r="P2439" i="4"/>
  <c r="S2439" i="4" s="1"/>
  <c r="H2439" i="4"/>
  <c r="P2436" i="4"/>
  <c r="S2436" i="4" s="1"/>
  <c r="H2436" i="4"/>
  <c r="P2506" i="4"/>
  <c r="S2506" i="4" s="1"/>
  <c r="H2506" i="4"/>
  <c r="P2519" i="4"/>
  <c r="S2519" i="4" s="1"/>
  <c r="H2519" i="4"/>
  <c r="P2550" i="4"/>
  <c r="S2550" i="4" s="1"/>
  <c r="H2550" i="4"/>
  <c r="P2596" i="4"/>
  <c r="S2596" i="4" s="1"/>
  <c r="H2596" i="4"/>
  <c r="P1623" i="4"/>
  <c r="S1623" i="4" s="1"/>
  <c r="H1623" i="4"/>
  <c r="P1693" i="4"/>
  <c r="S1693" i="4" s="1"/>
  <c r="H1693" i="4"/>
  <c r="P1769" i="4"/>
  <c r="S1769" i="4" s="1"/>
  <c r="H1769" i="4"/>
  <c r="P2005" i="4"/>
  <c r="S2005" i="4" s="1"/>
  <c r="H2005" i="4"/>
  <c r="P2047" i="4"/>
  <c r="S2047" i="4" s="1"/>
  <c r="H2047" i="4"/>
  <c r="P2196" i="4"/>
  <c r="S2196" i="4" s="1"/>
  <c r="H2196" i="4"/>
  <c r="P2264" i="4"/>
  <c r="S2264" i="4" s="1"/>
  <c r="H2264" i="4"/>
  <c r="P2341" i="4"/>
  <c r="S2341" i="4" s="1"/>
  <c r="H2341" i="4"/>
  <c r="P2473" i="4"/>
  <c r="S2473" i="4" s="1"/>
  <c r="H2473" i="4"/>
  <c r="P1268" i="4"/>
  <c r="S1268" i="4" s="1"/>
  <c r="H1268" i="4"/>
  <c r="P1386" i="4"/>
  <c r="S1386" i="4" s="1"/>
  <c r="H1386" i="4"/>
  <c r="P1431" i="4"/>
  <c r="S1431" i="4" s="1"/>
  <c r="H1431" i="4"/>
  <c r="P1455" i="4"/>
  <c r="S1455" i="4" s="1"/>
  <c r="H1455" i="4"/>
  <c r="P1525" i="4"/>
  <c r="S1525" i="4" s="1"/>
  <c r="H1525" i="4"/>
  <c r="P1546" i="4"/>
  <c r="S1546" i="4" s="1"/>
  <c r="H1546" i="4"/>
  <c r="P1793" i="4"/>
  <c r="S1793" i="4" s="1"/>
  <c r="H1793" i="4"/>
  <c r="P1836" i="4"/>
  <c r="S1836" i="4" s="1"/>
  <c r="H1836" i="4"/>
  <c r="P2063" i="4"/>
  <c r="S2063" i="4" s="1"/>
  <c r="H2063" i="4"/>
  <c r="P2068" i="4"/>
  <c r="S2068" i="4" s="1"/>
  <c r="H2068" i="4"/>
  <c r="P2126" i="4"/>
  <c r="S2126" i="4" s="1"/>
  <c r="H2126" i="4"/>
  <c r="P2279" i="4"/>
  <c r="S2279" i="4" s="1"/>
  <c r="H2279" i="4"/>
  <c r="P2300" i="4"/>
  <c r="S2300" i="4" s="1"/>
  <c r="H2300" i="4"/>
  <c r="P2326" i="4"/>
  <c r="S2326" i="4" s="1"/>
  <c r="H2326" i="4"/>
  <c r="P2378" i="4"/>
  <c r="S2378" i="4" s="1"/>
  <c r="H2378" i="4"/>
  <c r="P2588" i="4"/>
  <c r="S2588" i="4" s="1"/>
  <c r="H2588" i="4"/>
  <c r="P1551" i="4"/>
  <c r="S1551" i="4" s="1"/>
  <c r="H1551" i="4"/>
  <c r="P1908" i="4"/>
  <c r="S1908" i="4" s="1"/>
  <c r="H1908" i="4"/>
  <c r="P2148" i="4"/>
  <c r="S2148" i="4" s="1"/>
  <c r="H2148" i="4"/>
  <c r="P2219" i="4"/>
  <c r="S2219" i="4" s="1"/>
  <c r="H2219" i="4"/>
  <c r="P2387" i="4"/>
  <c r="S2387" i="4" s="1"/>
  <c r="H2387" i="4"/>
  <c r="P2455" i="4"/>
  <c r="S2455" i="4" s="1"/>
  <c r="H2455" i="4"/>
  <c r="P2796" i="4"/>
  <c r="S2796" i="4" s="1"/>
  <c r="H2796" i="4"/>
  <c r="P2852" i="4"/>
  <c r="S2852" i="4" s="1"/>
  <c r="H2852" i="4"/>
  <c r="P2861" i="4"/>
  <c r="S2861" i="4" s="1"/>
  <c r="H2861" i="4"/>
  <c r="P2869" i="4"/>
  <c r="S2869" i="4" s="1"/>
  <c r="H2869" i="4"/>
  <c r="P2069" i="4"/>
  <c r="S2069" i="4" s="1"/>
  <c r="H2069" i="4"/>
  <c r="P2428" i="4"/>
  <c r="S2428" i="4" s="1"/>
  <c r="H2428" i="4"/>
  <c r="P1408" i="4"/>
  <c r="S1408" i="4" s="1"/>
  <c r="H1408" i="4"/>
  <c r="P1517" i="4"/>
  <c r="S1517" i="4" s="1"/>
  <c r="H1517" i="4"/>
  <c r="P1763" i="4"/>
  <c r="S1763" i="4" s="1"/>
  <c r="H1763" i="4"/>
  <c r="P2073" i="4"/>
  <c r="S2073" i="4" s="1"/>
  <c r="H2073" i="4"/>
  <c r="P2157" i="4"/>
  <c r="S2157" i="4" s="1"/>
  <c r="H2157" i="4"/>
  <c r="P2225" i="4"/>
  <c r="S2225" i="4" s="1"/>
  <c r="H2225" i="4"/>
  <c r="P2306" i="4"/>
  <c r="S2306" i="4" s="1"/>
  <c r="H2306" i="4"/>
  <c r="P2462" i="4"/>
  <c r="S2462" i="4" s="1"/>
  <c r="H2462" i="4"/>
  <c r="P2488" i="4"/>
  <c r="S2488" i="4" s="1"/>
  <c r="H2488" i="4"/>
  <c r="P1109" i="4"/>
  <c r="S1109" i="4" s="1"/>
  <c r="H1109" i="4"/>
  <c r="P1253" i="4"/>
  <c r="S1253" i="4" s="1"/>
  <c r="H1253" i="4"/>
  <c r="P1326" i="4"/>
  <c r="S1326" i="4" s="1"/>
  <c r="H1326" i="4"/>
  <c r="P1445" i="4"/>
  <c r="S1445" i="4" s="1"/>
  <c r="H1445" i="4"/>
  <c r="P1535" i="4"/>
  <c r="S1535" i="4" s="1"/>
  <c r="H1535" i="4"/>
  <c r="P1559" i="4"/>
  <c r="S1559" i="4" s="1"/>
  <c r="H1559" i="4"/>
  <c r="P1631" i="4"/>
  <c r="S1631" i="4" s="1"/>
  <c r="H1631" i="4"/>
  <c r="P1678" i="4"/>
  <c r="S1678" i="4" s="1"/>
  <c r="H1678" i="4"/>
  <c r="P1727" i="4"/>
  <c r="S1727" i="4" s="1"/>
  <c r="H1727" i="4"/>
  <c r="P1748" i="4"/>
  <c r="S1748" i="4" s="1"/>
  <c r="H1748" i="4"/>
  <c r="P1857" i="4"/>
  <c r="S1857" i="4" s="1"/>
  <c r="H1857" i="4"/>
  <c r="P1913" i="4"/>
  <c r="S1913" i="4" s="1"/>
  <c r="H1913" i="4"/>
  <c r="P1941" i="4"/>
  <c r="S1941" i="4" s="1"/>
  <c r="H1941" i="4"/>
  <c r="P2153" i="4"/>
  <c r="S2153" i="4" s="1"/>
  <c r="H2153" i="4"/>
  <c r="P2205" i="4"/>
  <c r="S2205" i="4" s="1"/>
  <c r="H2205" i="4"/>
  <c r="P2241" i="4"/>
  <c r="S2241" i="4" s="1"/>
  <c r="H2241" i="4"/>
  <c r="P2433" i="4"/>
  <c r="S2433" i="4" s="1"/>
  <c r="H2433" i="4"/>
  <c r="P2497" i="4"/>
  <c r="S2497" i="4" s="1"/>
  <c r="H2497" i="4"/>
  <c r="P2660" i="4"/>
  <c r="S2660" i="4" s="1"/>
  <c r="H2660" i="4"/>
  <c r="P1086" i="4"/>
  <c r="S1086" i="4" s="1"/>
  <c r="H1086" i="4"/>
  <c r="P1169" i="4"/>
  <c r="S1169" i="4" s="1"/>
  <c r="H1169" i="4"/>
  <c r="P1184" i="4"/>
  <c r="S1184" i="4" s="1"/>
  <c r="H1184" i="4"/>
  <c r="P1192" i="4"/>
  <c r="S1192" i="4" s="1"/>
  <c r="H1192" i="4"/>
  <c r="P1189" i="4"/>
  <c r="S1189" i="4" s="1"/>
  <c r="H1189" i="4"/>
  <c r="P1380" i="4"/>
  <c r="S1380" i="4" s="1"/>
  <c r="H1380" i="4"/>
  <c r="P1446" i="4"/>
  <c r="S1446" i="4" s="1"/>
  <c r="H1446" i="4"/>
  <c r="P1624" i="4"/>
  <c r="S1624" i="4" s="1"/>
  <c r="H1624" i="4"/>
  <c r="P1702" i="4"/>
  <c r="S1702" i="4" s="1"/>
  <c r="H1702" i="4"/>
  <c r="P1926" i="4"/>
  <c r="S1926" i="4" s="1"/>
  <c r="H1926" i="4"/>
  <c r="P2009" i="4"/>
  <c r="S2009" i="4" s="1"/>
  <c r="H2009" i="4"/>
  <c r="P2166" i="4"/>
  <c r="S2166" i="4" s="1"/>
  <c r="H2166" i="4"/>
  <c r="P2249" i="4"/>
  <c r="S2249" i="4" s="1"/>
  <c r="H2249" i="4"/>
  <c r="P2453" i="4"/>
  <c r="S2453" i="4" s="1"/>
  <c r="H2453" i="4"/>
  <c r="P2540" i="4"/>
  <c r="S2540" i="4" s="1"/>
  <c r="H2540" i="4"/>
  <c r="P2730" i="4"/>
  <c r="S2730" i="4" s="1"/>
  <c r="H2730" i="4"/>
  <c r="P2742" i="4"/>
  <c r="S2742" i="4" s="1"/>
  <c r="H2742" i="4"/>
  <c r="P2824" i="4"/>
  <c r="S2824" i="4" s="1"/>
  <c r="H2824" i="4"/>
  <c r="P2860" i="4"/>
  <c r="S2860" i="4" s="1"/>
  <c r="H2860" i="4"/>
  <c r="P2884" i="4"/>
  <c r="S2884" i="4" s="1"/>
  <c r="H2884" i="4"/>
  <c r="P2956" i="4"/>
  <c r="S2956" i="4" s="1"/>
  <c r="H2956" i="4"/>
  <c r="P3114" i="4"/>
  <c r="S3114" i="4" s="1"/>
  <c r="H3114" i="4"/>
  <c r="P2957" i="4"/>
  <c r="S2957" i="4" s="1"/>
  <c r="H2957" i="4"/>
  <c r="P3016" i="4"/>
  <c r="S3016" i="4" s="1"/>
  <c r="H3016" i="4"/>
  <c r="P3008" i="4"/>
  <c r="S3008" i="4" s="1"/>
  <c r="H3008" i="4"/>
  <c r="P3040" i="4"/>
  <c r="S3040" i="4" s="1"/>
  <c r="H3040" i="4"/>
  <c r="P3055" i="4"/>
  <c r="S3055" i="4" s="1"/>
  <c r="H3055" i="4"/>
  <c r="P3074" i="4"/>
  <c r="S3074" i="4" s="1"/>
  <c r="H3074" i="4"/>
  <c r="P3121" i="4"/>
  <c r="S3121" i="4" s="1"/>
  <c r="H3121" i="4"/>
  <c r="P3156" i="4"/>
  <c r="S3156" i="4" s="1"/>
  <c r="H3156" i="4"/>
  <c r="P3181" i="4"/>
  <c r="S3181" i="4" s="1"/>
  <c r="H3181" i="4"/>
  <c r="P3239" i="4"/>
  <c r="S3239" i="4" s="1"/>
  <c r="H3239" i="4"/>
  <c r="P3306" i="4"/>
  <c r="S3306" i="4" s="1"/>
  <c r="H3306" i="4"/>
  <c r="P3327" i="4"/>
  <c r="S3327" i="4" s="1"/>
  <c r="H3327" i="4"/>
  <c r="P3359" i="4"/>
  <c r="S3359" i="4" s="1"/>
  <c r="H3359" i="4"/>
  <c r="P3346" i="4"/>
  <c r="S3346" i="4" s="1"/>
  <c r="H3346" i="4"/>
  <c r="P3386" i="4"/>
  <c r="S3386" i="4" s="1"/>
  <c r="H3386" i="4"/>
  <c r="P3438" i="4"/>
  <c r="S3438" i="4" s="1"/>
  <c r="H3438" i="4"/>
  <c r="P3471" i="4"/>
  <c r="S3471" i="4" s="1"/>
  <c r="H3471" i="4"/>
  <c r="P3484" i="4"/>
  <c r="S3484" i="4" s="1"/>
  <c r="H3484" i="4"/>
  <c r="P3537" i="4"/>
  <c r="S3537" i="4" s="1"/>
  <c r="H3537" i="4"/>
  <c r="P3619" i="4"/>
  <c r="S3619" i="4" s="1"/>
  <c r="H3619" i="4"/>
  <c r="P3713" i="4"/>
  <c r="S3713" i="4" s="1"/>
  <c r="H3713" i="4"/>
  <c r="P3787" i="4"/>
  <c r="S3787" i="4" s="1"/>
  <c r="H3787" i="4"/>
  <c r="P3888" i="4"/>
  <c r="S3888" i="4" s="1"/>
  <c r="H3888" i="4"/>
  <c r="P2703" i="4"/>
  <c r="S2703" i="4" s="1"/>
  <c r="H2703" i="4"/>
  <c r="P2750" i="4"/>
  <c r="S2750" i="4" s="1"/>
  <c r="H2750" i="4"/>
  <c r="P2982" i="4"/>
  <c r="S2982" i="4" s="1"/>
  <c r="H2982" i="4"/>
  <c r="P3084" i="4"/>
  <c r="S3084" i="4" s="1"/>
  <c r="H3084" i="4"/>
  <c r="P3131" i="4"/>
  <c r="S3131" i="4" s="1"/>
  <c r="H3131" i="4"/>
  <c r="P3194" i="4"/>
  <c r="S3194" i="4" s="1"/>
  <c r="H3194" i="4"/>
  <c r="P3227" i="4"/>
  <c r="S3227" i="4" s="1"/>
  <c r="H3227" i="4"/>
  <c r="P3285" i="4"/>
  <c r="S3285" i="4" s="1"/>
  <c r="H3285" i="4"/>
  <c r="P3317" i="4"/>
  <c r="S3317" i="4" s="1"/>
  <c r="H3317" i="4"/>
  <c r="P3344" i="4"/>
  <c r="S3344" i="4" s="1"/>
  <c r="H3344" i="4"/>
  <c r="P3451" i="4"/>
  <c r="S3451" i="4" s="1"/>
  <c r="H3451" i="4"/>
  <c r="P3586" i="4"/>
  <c r="S3586" i="4" s="1"/>
  <c r="H3586" i="4"/>
  <c r="P3652" i="4"/>
  <c r="S3652" i="4" s="1"/>
  <c r="H3652" i="4"/>
  <c r="P3756" i="4"/>
  <c r="S3756" i="4" s="1"/>
  <c r="H3756" i="4"/>
  <c r="P3998" i="4"/>
  <c r="S3998" i="4" s="1"/>
  <c r="H3998" i="4"/>
  <c r="P2622" i="4"/>
  <c r="S2622" i="4" s="1"/>
  <c r="H2622" i="4"/>
  <c r="P2682" i="4"/>
  <c r="S2682" i="4" s="1"/>
  <c r="H2682" i="4"/>
  <c r="P2777" i="4"/>
  <c r="S2777" i="4" s="1"/>
  <c r="H2777" i="4"/>
  <c r="P2831" i="4"/>
  <c r="S2831" i="4" s="1"/>
  <c r="H2831" i="4"/>
  <c r="P2856" i="4"/>
  <c r="S2856" i="4" s="1"/>
  <c r="H2856" i="4"/>
  <c r="P2939" i="4"/>
  <c r="S2939" i="4" s="1"/>
  <c r="H2939" i="4"/>
  <c r="P2997" i="4"/>
  <c r="S2997" i="4" s="1"/>
  <c r="H2997" i="4"/>
  <c r="P3026" i="4"/>
  <c r="S3026" i="4" s="1"/>
  <c r="H3026" i="4"/>
  <c r="P3073" i="4"/>
  <c r="S3073" i="4" s="1"/>
  <c r="H3073" i="4"/>
  <c r="P3193" i="4"/>
  <c r="S3193" i="4" s="1"/>
  <c r="H3193" i="4"/>
  <c r="P3213" i="4"/>
  <c r="S3213" i="4" s="1"/>
  <c r="H3213" i="4"/>
  <c r="P3301" i="4"/>
  <c r="S3301" i="4" s="1"/>
  <c r="H3301" i="4"/>
  <c r="P3340" i="4"/>
  <c r="S3340" i="4" s="1"/>
  <c r="H3340" i="4"/>
  <c r="P3710" i="4"/>
  <c r="S3710" i="4" s="1"/>
  <c r="H3710" i="4"/>
  <c r="P2740" i="4"/>
  <c r="S2740" i="4" s="1"/>
  <c r="H2740" i="4"/>
  <c r="P2823" i="4"/>
  <c r="S2823" i="4" s="1"/>
  <c r="H2823" i="4"/>
  <c r="P3001" i="4"/>
  <c r="S3001" i="4" s="1"/>
  <c r="H3001" i="4"/>
  <c r="P3037" i="4"/>
  <c r="S3037" i="4" s="1"/>
  <c r="H3037" i="4"/>
  <c r="P3311" i="4"/>
  <c r="S3311" i="4" s="1"/>
  <c r="H3311" i="4"/>
  <c r="P3433" i="4"/>
  <c r="S3433" i="4" s="1"/>
  <c r="H3433" i="4"/>
  <c r="P3464" i="4"/>
  <c r="S3464" i="4" s="1"/>
  <c r="H3464" i="4"/>
  <c r="P3545" i="4"/>
  <c r="S3545" i="4" s="1"/>
  <c r="H3545" i="4"/>
  <c r="P3616" i="4"/>
  <c r="S3616" i="4" s="1"/>
  <c r="H3616" i="4"/>
  <c r="P3765" i="4"/>
  <c r="S3765" i="4" s="1"/>
  <c r="H3765" i="4"/>
  <c r="P3959" i="4"/>
  <c r="S3959" i="4" s="1"/>
  <c r="H3959" i="4"/>
  <c r="P4028" i="4"/>
  <c r="S4028" i="4" s="1"/>
  <c r="H4028" i="4"/>
  <c r="P4037" i="4"/>
  <c r="S4037" i="4" s="1"/>
  <c r="H4037" i="4"/>
  <c r="P4074" i="4"/>
  <c r="S4074" i="4" s="1"/>
  <c r="H4074" i="4"/>
  <c r="P4066" i="4"/>
  <c r="S4066" i="4" s="1"/>
  <c r="H4066" i="4"/>
  <c r="P4094" i="4"/>
  <c r="S4094" i="4" s="1"/>
  <c r="H4094" i="4"/>
  <c r="P4192" i="4"/>
  <c r="S4192" i="4" s="1"/>
  <c r="H4192" i="4"/>
  <c r="P4209" i="4"/>
  <c r="S4209" i="4" s="1"/>
  <c r="H4209" i="4"/>
  <c r="P4275" i="4"/>
  <c r="S4275" i="4" s="1"/>
  <c r="H4275" i="4"/>
  <c r="P2016" i="4"/>
  <c r="S2016" i="4" s="1"/>
  <c r="H2016" i="4"/>
  <c r="P2274" i="4"/>
  <c r="S2274" i="4" s="1"/>
  <c r="H2274" i="4"/>
  <c r="P2524" i="4"/>
  <c r="S2524" i="4" s="1"/>
  <c r="H2524" i="4"/>
  <c r="P1104" i="4"/>
  <c r="S1104" i="4" s="1"/>
  <c r="H1104" i="4"/>
  <c r="P1364" i="4"/>
  <c r="S1364" i="4" s="1"/>
  <c r="H1364" i="4"/>
  <c r="P1614" i="4"/>
  <c r="S1614" i="4" s="1"/>
  <c r="H1614" i="4"/>
  <c r="P1888" i="4"/>
  <c r="S1888" i="4" s="1"/>
  <c r="H1888" i="4"/>
  <c r="P2184" i="4"/>
  <c r="S2184" i="4" s="1"/>
  <c r="H2184" i="4"/>
  <c r="P2430" i="4"/>
  <c r="S2430" i="4" s="1"/>
  <c r="H2430" i="4"/>
  <c r="P2726" i="4"/>
  <c r="S2726" i="4" s="1"/>
  <c r="H2726" i="4"/>
  <c r="P3046" i="4"/>
  <c r="S3046" i="4" s="1"/>
  <c r="H3046" i="4"/>
  <c r="P3222" i="4"/>
  <c r="S3222" i="4" s="1"/>
  <c r="H3222" i="4"/>
  <c r="P3368" i="4"/>
  <c r="S3368" i="4" s="1"/>
  <c r="H3368" i="4"/>
  <c r="P3511" i="4"/>
  <c r="S3511" i="4" s="1"/>
  <c r="H3511" i="4"/>
  <c r="P3668" i="4"/>
  <c r="S3668" i="4" s="1"/>
  <c r="H3668" i="4"/>
  <c r="P2901" i="4"/>
  <c r="S2901" i="4" s="1"/>
  <c r="H2901" i="4"/>
  <c r="P3295" i="4"/>
  <c r="S3295" i="4" s="1"/>
  <c r="H3295" i="4"/>
  <c r="P3439" i="4"/>
  <c r="S3439" i="4" s="1"/>
  <c r="H3439" i="4"/>
  <c r="P3504" i="4"/>
  <c r="S3504" i="4" s="1"/>
  <c r="H3504" i="4"/>
  <c r="P3561" i="4"/>
  <c r="S3561" i="4" s="1"/>
  <c r="H3561" i="4"/>
  <c r="P3920" i="4"/>
  <c r="S3920" i="4" s="1"/>
  <c r="H3920" i="4"/>
  <c r="P2733" i="4"/>
  <c r="S2733" i="4" s="1"/>
  <c r="H2733" i="4"/>
  <c r="P2881" i="4"/>
  <c r="S2881" i="4" s="1"/>
  <c r="H2881" i="4"/>
  <c r="P2917" i="4"/>
  <c r="S2917" i="4" s="1"/>
  <c r="H2917" i="4"/>
  <c r="P3070" i="4"/>
  <c r="S3070" i="4" s="1"/>
  <c r="H3070" i="4"/>
  <c r="P3130" i="4"/>
  <c r="S3130" i="4" s="1"/>
  <c r="H3130" i="4"/>
  <c r="P3286" i="4"/>
  <c r="S3286" i="4" s="1"/>
  <c r="H3286" i="4"/>
  <c r="P3375" i="4"/>
  <c r="S3375" i="4" s="1"/>
  <c r="H3375" i="4"/>
  <c r="P3493" i="4"/>
  <c r="S3493" i="4" s="1"/>
  <c r="H3493" i="4"/>
  <c r="P3882" i="4"/>
  <c r="S3882" i="4" s="1"/>
  <c r="H3882" i="4"/>
  <c r="P2631" i="4"/>
  <c r="S2631" i="4" s="1"/>
  <c r="H2631" i="4"/>
  <c r="P2743" i="4"/>
  <c r="S2743" i="4" s="1"/>
  <c r="H2743" i="4"/>
  <c r="P2990" i="4"/>
  <c r="S2990" i="4" s="1"/>
  <c r="H2990" i="4"/>
  <c r="P3119" i="4"/>
  <c r="S3119" i="4" s="1"/>
  <c r="H3119" i="4"/>
  <c r="P3358" i="4"/>
  <c r="S3358" i="4" s="1"/>
  <c r="H3358" i="4"/>
  <c r="P3770" i="4"/>
  <c r="S3770" i="4" s="1"/>
  <c r="H3770" i="4"/>
  <c r="P4121" i="4"/>
  <c r="S4121" i="4" s="1"/>
  <c r="H4121" i="4"/>
  <c r="P2511" i="4"/>
  <c r="S2511" i="4" s="1"/>
  <c r="H2511" i="4"/>
  <c r="P2544" i="4"/>
  <c r="S2544" i="4" s="1"/>
  <c r="H2544" i="4"/>
  <c r="P2575" i="4"/>
  <c r="S2575" i="4" s="1"/>
  <c r="H2575" i="4"/>
  <c r="P2662" i="4"/>
  <c r="S2662" i="4" s="1"/>
  <c r="H2662" i="4"/>
  <c r="P1439" i="4"/>
  <c r="S1439" i="4" s="1"/>
  <c r="H1439" i="4"/>
  <c r="P1704" i="4"/>
  <c r="S1704" i="4" s="1"/>
  <c r="H1704" i="4"/>
  <c r="P1964" i="4"/>
  <c r="S1964" i="4" s="1"/>
  <c r="H1964" i="4"/>
  <c r="P2051" i="4"/>
  <c r="S2051" i="4" s="1"/>
  <c r="H2051" i="4"/>
  <c r="P2106" i="4"/>
  <c r="S2106" i="4" s="1"/>
  <c r="H2106" i="4"/>
  <c r="P2218" i="4"/>
  <c r="S2218" i="4" s="1"/>
  <c r="H2218" i="4"/>
  <c r="P2336" i="4"/>
  <c r="S2336" i="4" s="1"/>
  <c r="H2336" i="4"/>
  <c r="P2363" i="4"/>
  <c r="S2363" i="4" s="1"/>
  <c r="H2363" i="4"/>
  <c r="P2515" i="4"/>
  <c r="S2515" i="4" s="1"/>
  <c r="H2515" i="4"/>
  <c r="P1310" i="4"/>
  <c r="S1310" i="4" s="1"/>
  <c r="H1310" i="4"/>
  <c r="P1489" i="4"/>
  <c r="S1489" i="4" s="1"/>
  <c r="H1489" i="4"/>
  <c r="P1572" i="4"/>
  <c r="S1572" i="4" s="1"/>
  <c r="H1572" i="4"/>
  <c r="P1734" i="4"/>
  <c r="S1734" i="4" s="1"/>
  <c r="H1734" i="4"/>
  <c r="P1865" i="4"/>
  <c r="S1865" i="4" s="1"/>
  <c r="H1865" i="4"/>
  <c r="P2633" i="4"/>
  <c r="S2633" i="4" s="1"/>
  <c r="H2633" i="4"/>
  <c r="P2729" i="4"/>
  <c r="S2729" i="4" s="1"/>
  <c r="H2729" i="4"/>
  <c r="P2757" i="4"/>
  <c r="S2757" i="4" s="1"/>
  <c r="H2757" i="4"/>
  <c r="P2847" i="4"/>
  <c r="S2847" i="4" s="1"/>
  <c r="H2847" i="4"/>
  <c r="P3107" i="4"/>
  <c r="S3107" i="4" s="1"/>
  <c r="H3107" i="4"/>
  <c r="P1700" i="4"/>
  <c r="S1700" i="4" s="1"/>
  <c r="H1700" i="4"/>
  <c r="P1776" i="4"/>
  <c r="S1776" i="4" s="1"/>
  <c r="H1776" i="4"/>
  <c r="P1842" i="4"/>
  <c r="S1842" i="4" s="1"/>
  <c r="H1842" i="4"/>
  <c r="P1886" i="4"/>
  <c r="S1886" i="4" s="1"/>
  <c r="H1886" i="4"/>
  <c r="P1969" i="4"/>
  <c r="S1969" i="4" s="1"/>
  <c r="H1969" i="4"/>
  <c r="P2036" i="4"/>
  <c r="S2036" i="4" s="1"/>
  <c r="H2036" i="4"/>
  <c r="P2108" i="4"/>
  <c r="S2108" i="4" s="1"/>
  <c r="H2108" i="4"/>
  <c r="P2186" i="4"/>
  <c r="S2186" i="4" s="1"/>
  <c r="H2186" i="4"/>
  <c r="P2255" i="4"/>
  <c r="S2255" i="4" s="1"/>
  <c r="H2255" i="4"/>
  <c r="P2290" i="4"/>
  <c r="S2290" i="4" s="1"/>
  <c r="H2290" i="4"/>
  <c r="P2377" i="4"/>
  <c r="S2377" i="4" s="1"/>
  <c r="H2377" i="4"/>
  <c r="P2444" i="4"/>
  <c r="S2444" i="4" s="1"/>
  <c r="H2444" i="4"/>
  <c r="P2508" i="4"/>
  <c r="S2508" i="4" s="1"/>
  <c r="H2508" i="4"/>
  <c r="P2591" i="4"/>
  <c r="S2591" i="4" s="1"/>
  <c r="H2591" i="4"/>
  <c r="P1418" i="4"/>
  <c r="S1418" i="4" s="1"/>
  <c r="H1418" i="4"/>
  <c r="P1447" i="4"/>
  <c r="S1447" i="4" s="1"/>
  <c r="H1447" i="4"/>
  <c r="P1579" i="4"/>
  <c r="S1579" i="4" s="1"/>
  <c r="H1579" i="4"/>
  <c r="P1665" i="4"/>
  <c r="S1665" i="4" s="1"/>
  <c r="H1665" i="4"/>
  <c r="P1712" i="4"/>
  <c r="S1712" i="4" s="1"/>
  <c r="H1712" i="4"/>
  <c r="P1846" i="4"/>
  <c r="S1846" i="4" s="1"/>
  <c r="H1846" i="4"/>
  <c r="P1972" i="4"/>
  <c r="S1972" i="4" s="1"/>
  <c r="H1972" i="4"/>
  <c r="P2093" i="4"/>
  <c r="S2093" i="4" s="1"/>
  <c r="H2093" i="4"/>
  <c r="P2254" i="4"/>
  <c r="S2254" i="4" s="1"/>
  <c r="H2254" i="4"/>
  <c r="P2393" i="4"/>
  <c r="S2393" i="4" s="1"/>
  <c r="H2393" i="4"/>
  <c r="P2527" i="4"/>
  <c r="S2527" i="4" s="1"/>
  <c r="H2527" i="4"/>
  <c r="P1177" i="4"/>
  <c r="S1177" i="4" s="1"/>
  <c r="H1177" i="4"/>
  <c r="P1318" i="4"/>
  <c r="S1318" i="4" s="1"/>
  <c r="H1318" i="4"/>
  <c r="P1321" i="4"/>
  <c r="S1321" i="4" s="1"/>
  <c r="H1321" i="4"/>
  <c r="P1422" i="4"/>
  <c r="S1422" i="4" s="1"/>
  <c r="H1422" i="4"/>
  <c r="P1564" i="4"/>
  <c r="S1564" i="4" s="1"/>
  <c r="H1564" i="4"/>
  <c r="P1689" i="4"/>
  <c r="S1689" i="4" s="1"/>
  <c r="H1689" i="4"/>
  <c r="P1849" i="4"/>
  <c r="S1849" i="4" s="1"/>
  <c r="H1849" i="4"/>
  <c r="P2756" i="4"/>
  <c r="S2756" i="4" s="1"/>
  <c r="H2756" i="4"/>
  <c r="P2765" i="4"/>
  <c r="S2765" i="4" s="1"/>
  <c r="H2765" i="4"/>
  <c r="P2838" i="4"/>
  <c r="S2838" i="4" s="1"/>
  <c r="H2838" i="4"/>
  <c r="P3061" i="4"/>
  <c r="S3061" i="4" s="1"/>
  <c r="H3061" i="4"/>
  <c r="P3110" i="4"/>
  <c r="S3110" i="4" s="1"/>
  <c r="H3110" i="4"/>
  <c r="P1175" i="4"/>
  <c r="S1175" i="4" s="1"/>
  <c r="H1175" i="4"/>
  <c r="P1354" i="4"/>
  <c r="S1354" i="4" s="1"/>
  <c r="H1354" i="4"/>
  <c r="P1004" i="4"/>
  <c r="S1004" i="4" s="1"/>
  <c r="H1004" i="4"/>
  <c r="P1050" i="4"/>
  <c r="S1050" i="4" s="1"/>
  <c r="H1050" i="4"/>
  <c r="P1208" i="4"/>
  <c r="S1208" i="4" s="1"/>
  <c r="H1208" i="4"/>
  <c r="P1139" i="4"/>
  <c r="S1139" i="4" s="1"/>
  <c r="H1139" i="4"/>
  <c r="P1220" i="4"/>
  <c r="S1220" i="4" s="1"/>
  <c r="H1220" i="4"/>
  <c r="P1327" i="4"/>
  <c r="S1327" i="4" s="1"/>
  <c r="H1327" i="4"/>
  <c r="P1400" i="4"/>
  <c r="S1400" i="4" s="1"/>
  <c r="H1400" i="4"/>
  <c r="P1978" i="4"/>
  <c r="S1978" i="4" s="1"/>
  <c r="H1978" i="4"/>
  <c r="P2045" i="4"/>
  <c r="S2045" i="4" s="1"/>
  <c r="H2045" i="4"/>
  <c r="P2204" i="4"/>
  <c r="S2204" i="4" s="1"/>
  <c r="H2204" i="4"/>
  <c r="P2413" i="4"/>
  <c r="S2413" i="4" s="1"/>
  <c r="H2413" i="4"/>
  <c r="P2668" i="4"/>
  <c r="S2668" i="4" s="1"/>
  <c r="H2668" i="4"/>
  <c r="P1111" i="4"/>
  <c r="S1111" i="4" s="1"/>
  <c r="H1111" i="4"/>
  <c r="P1245" i="4"/>
  <c r="S1245" i="4" s="1"/>
  <c r="H1245" i="4"/>
  <c r="P1338" i="4"/>
  <c r="S1338" i="4" s="1"/>
  <c r="H1338" i="4"/>
  <c r="P1501" i="4"/>
  <c r="S1501" i="4" s="1"/>
  <c r="H1501" i="4"/>
  <c r="P1577" i="4"/>
  <c r="S1577" i="4" s="1"/>
  <c r="H1577" i="4"/>
  <c r="P1637" i="4"/>
  <c r="S1637" i="4" s="1"/>
  <c r="H1637" i="4"/>
  <c r="P1720" i="4"/>
  <c r="S1720" i="4" s="1"/>
  <c r="H1720" i="4"/>
  <c r="P1798" i="4"/>
  <c r="S1798" i="4" s="1"/>
  <c r="H1798" i="4"/>
  <c r="P1812" i="4"/>
  <c r="S1812" i="4" s="1"/>
  <c r="H1812" i="4"/>
  <c r="P1900" i="4"/>
  <c r="S1900" i="4" s="1"/>
  <c r="H1900" i="4"/>
  <c r="P1942" i="4"/>
  <c r="S1942" i="4" s="1"/>
  <c r="H1942" i="4"/>
  <c r="P1994" i="4"/>
  <c r="S1994" i="4" s="1"/>
  <c r="H1994" i="4"/>
  <c r="P2210" i="4"/>
  <c r="S2210" i="4" s="1"/>
  <c r="H2210" i="4"/>
  <c r="P2233" i="4"/>
  <c r="S2233" i="4" s="1"/>
  <c r="H2233" i="4"/>
  <c r="P2471" i="4"/>
  <c r="S2471" i="4" s="1"/>
  <c r="H2471" i="4"/>
  <c r="P2498" i="4"/>
  <c r="S2498" i="4" s="1"/>
  <c r="H2498" i="4"/>
  <c r="P2502" i="4"/>
  <c r="S2502" i="4" s="1"/>
  <c r="H2502" i="4"/>
  <c r="P1979" i="4"/>
  <c r="S1979" i="4" s="1"/>
  <c r="H1979" i="4"/>
  <c r="P2298" i="4"/>
  <c r="S2298" i="4" s="1"/>
  <c r="H2298" i="4"/>
  <c r="P2541" i="4"/>
  <c r="S2541" i="4" s="1"/>
  <c r="H2541" i="4"/>
  <c r="P2734" i="4"/>
  <c r="S2734" i="4" s="1"/>
  <c r="H2734" i="4"/>
  <c r="P2758" i="4"/>
  <c r="S2758" i="4" s="1"/>
  <c r="H2758" i="4"/>
  <c r="P2775" i="4"/>
  <c r="S2775" i="4" s="1"/>
  <c r="H2775" i="4"/>
  <c r="P2808" i="4"/>
  <c r="S2808" i="4" s="1"/>
  <c r="H2808" i="4"/>
  <c r="P2890" i="4"/>
  <c r="S2890" i="4" s="1"/>
  <c r="H2890" i="4"/>
  <c r="P2959" i="4"/>
  <c r="S2959" i="4" s="1"/>
  <c r="H2959" i="4"/>
  <c r="P3010" i="4"/>
  <c r="S3010" i="4" s="1"/>
  <c r="H3010" i="4"/>
  <c r="P3039" i="4"/>
  <c r="S3039" i="4" s="1"/>
  <c r="H3039" i="4"/>
  <c r="P1124" i="4"/>
  <c r="S1124" i="4" s="1"/>
  <c r="H1124" i="4"/>
  <c r="P1703" i="4"/>
  <c r="S1703" i="4" s="1"/>
  <c r="H1703" i="4"/>
  <c r="P2623" i="4"/>
  <c r="S2623" i="4" s="1"/>
  <c r="H2623" i="4"/>
  <c r="P2677" i="4"/>
  <c r="S2677" i="4" s="1"/>
  <c r="H2677" i="4"/>
  <c r="P1504" i="4"/>
  <c r="S1504" i="4" s="1"/>
  <c r="H1504" i="4"/>
  <c r="P1774" i="4"/>
  <c r="S1774" i="4" s="1"/>
  <c r="H1774" i="4"/>
  <c r="P1820" i="4"/>
  <c r="S1820" i="4" s="1"/>
  <c r="H1820" i="4"/>
  <c r="P1876" i="4"/>
  <c r="S1876" i="4" s="1"/>
  <c r="H1876" i="4"/>
  <c r="P1936" i="4"/>
  <c r="S1936" i="4" s="1"/>
  <c r="H1936" i="4"/>
  <c r="P2014" i="4"/>
  <c r="S2014" i="4" s="1"/>
  <c r="H2014" i="4"/>
  <c r="P2142" i="4"/>
  <c r="S2142" i="4" s="1"/>
  <c r="H2142" i="4"/>
  <c r="P2181" i="4"/>
  <c r="S2181" i="4" s="1"/>
  <c r="H2181" i="4"/>
  <c r="P2212" i="4"/>
  <c r="S2212" i="4" s="1"/>
  <c r="H2212" i="4"/>
  <c r="P2344" i="4"/>
  <c r="S2344" i="4" s="1"/>
  <c r="H2344" i="4"/>
  <c r="P2391" i="4"/>
  <c r="S2391" i="4" s="1"/>
  <c r="H2391" i="4"/>
  <c r="P2671" i="4"/>
  <c r="S2671" i="4" s="1"/>
  <c r="H2671" i="4"/>
  <c r="P1255" i="4"/>
  <c r="S1255" i="4" s="1"/>
  <c r="H1255" i="4"/>
  <c r="P1336" i="4"/>
  <c r="S1336" i="4" s="1"/>
  <c r="H1336" i="4"/>
  <c r="P1409" i="4"/>
  <c r="S1409" i="4" s="1"/>
  <c r="H1409" i="4"/>
  <c r="P1421" i="4"/>
  <c r="S1421" i="4" s="1"/>
  <c r="H1421" i="4"/>
  <c r="P1486" i="4"/>
  <c r="S1486" i="4" s="1"/>
  <c r="H1486" i="4"/>
  <c r="P1606" i="4"/>
  <c r="S1606" i="4" s="1"/>
  <c r="H1606" i="4"/>
  <c r="P1724" i="4"/>
  <c r="S1724" i="4" s="1"/>
  <c r="H1724" i="4"/>
  <c r="P2025" i="4"/>
  <c r="S2025" i="4" s="1"/>
  <c r="H2025" i="4"/>
  <c r="P2265" i="4"/>
  <c r="S2265" i="4" s="1"/>
  <c r="H2265" i="4"/>
  <c r="P2347" i="4"/>
  <c r="S2347" i="4" s="1"/>
  <c r="H2347" i="4"/>
  <c r="P2587" i="4"/>
  <c r="S2587" i="4" s="1"/>
  <c r="H2587" i="4"/>
  <c r="P1239" i="4"/>
  <c r="S1239" i="4" s="1"/>
  <c r="H1239" i="4"/>
  <c r="P1518" i="4"/>
  <c r="S1518" i="4" s="1"/>
  <c r="H1518" i="4"/>
  <c r="P2061" i="4"/>
  <c r="S2061" i="4" s="1"/>
  <c r="H2061" i="4"/>
  <c r="P2301" i="4"/>
  <c r="S2301" i="4" s="1"/>
  <c r="H2301" i="4"/>
  <c r="P2695" i="4"/>
  <c r="S2695" i="4" s="1"/>
  <c r="H2695" i="4"/>
  <c r="P2848" i="4"/>
  <c r="S2848" i="4" s="1"/>
  <c r="H2848" i="4"/>
  <c r="P3044" i="4"/>
  <c r="S3044" i="4" s="1"/>
  <c r="H3044" i="4"/>
  <c r="P3090" i="4"/>
  <c r="S3090" i="4" s="1"/>
  <c r="H3090" i="4"/>
  <c r="P3200" i="4"/>
  <c r="S3200" i="4" s="1"/>
  <c r="H3200" i="4"/>
  <c r="P3033" i="4"/>
  <c r="S3033" i="4" s="1"/>
  <c r="H3033" i="4"/>
  <c r="P3041" i="4"/>
  <c r="S3041" i="4" s="1"/>
  <c r="H3041" i="4"/>
  <c r="P3091" i="4"/>
  <c r="S3091" i="4" s="1"/>
  <c r="H3091" i="4"/>
  <c r="P3076" i="4"/>
  <c r="S3076" i="4" s="1"/>
  <c r="H3076" i="4"/>
  <c r="P3141" i="4"/>
  <c r="S3141" i="4" s="1"/>
  <c r="H3141" i="4"/>
  <c r="P3157" i="4"/>
  <c r="S3157" i="4" s="1"/>
  <c r="H3157" i="4"/>
  <c r="P3236" i="4"/>
  <c r="S3236" i="4" s="1"/>
  <c r="H3236" i="4"/>
  <c r="P3253" i="4"/>
  <c r="S3253" i="4" s="1"/>
  <c r="H3253" i="4"/>
  <c r="P3274" i="4"/>
  <c r="S3274" i="4" s="1"/>
  <c r="H3274" i="4"/>
  <c r="P3302" i="4"/>
  <c r="S3302" i="4" s="1"/>
  <c r="H3302" i="4"/>
  <c r="P3299" i="4"/>
  <c r="S3299" i="4" s="1"/>
  <c r="H3299" i="4"/>
  <c r="P3388" i="4"/>
  <c r="S3388" i="4" s="1"/>
  <c r="H3388" i="4"/>
  <c r="P3472" i="4"/>
  <c r="S3472" i="4" s="1"/>
  <c r="H3472" i="4"/>
  <c r="P3523" i="4"/>
  <c r="S3523" i="4" s="1"/>
  <c r="H3523" i="4"/>
  <c r="P3550" i="4"/>
  <c r="S3550" i="4" s="1"/>
  <c r="H3550" i="4"/>
  <c r="P3645" i="4"/>
  <c r="S3645" i="4" s="1"/>
  <c r="H3645" i="4"/>
  <c r="P3671" i="4"/>
  <c r="S3671" i="4" s="1"/>
  <c r="H3671" i="4"/>
  <c r="P3866" i="4"/>
  <c r="S3866" i="4" s="1"/>
  <c r="H3866" i="4"/>
  <c r="P2870" i="4"/>
  <c r="S2870" i="4" s="1"/>
  <c r="H2870" i="4"/>
  <c r="P2945" i="4"/>
  <c r="S2945" i="4" s="1"/>
  <c r="H2945" i="4"/>
  <c r="P3012" i="4"/>
  <c r="S3012" i="4" s="1"/>
  <c r="H3012" i="4"/>
  <c r="P3108" i="4"/>
  <c r="S3108" i="4" s="1"/>
  <c r="H3108" i="4"/>
  <c r="P3167" i="4"/>
  <c r="S3167" i="4" s="1"/>
  <c r="H3167" i="4"/>
  <c r="P3290" i="4"/>
  <c r="S3290" i="4" s="1"/>
  <c r="H3290" i="4"/>
  <c r="P3347" i="4"/>
  <c r="S3347" i="4" s="1"/>
  <c r="H3347" i="4"/>
  <c r="P3364" i="4"/>
  <c r="S3364" i="4" s="1"/>
  <c r="H3364" i="4"/>
  <c r="P3641" i="4"/>
  <c r="S3641" i="4" s="1"/>
  <c r="H3641" i="4"/>
  <c r="P3682" i="4"/>
  <c r="S3682" i="4" s="1"/>
  <c r="H3682" i="4"/>
  <c r="P3809" i="4"/>
  <c r="S3809" i="4" s="1"/>
  <c r="H3809" i="4"/>
  <c r="P3910" i="4"/>
  <c r="S3910" i="4" s="1"/>
  <c r="H3910" i="4"/>
  <c r="P2658" i="4"/>
  <c r="S2658" i="4" s="1"/>
  <c r="H2658" i="4"/>
  <c r="P2688" i="4"/>
  <c r="S2688" i="4" s="1"/>
  <c r="H2688" i="4"/>
  <c r="P2694" i="4"/>
  <c r="S2694" i="4" s="1"/>
  <c r="H2694" i="4"/>
  <c r="P2820" i="4"/>
  <c r="S2820" i="4" s="1"/>
  <c r="H2820" i="4"/>
  <c r="P2843" i="4"/>
  <c r="S2843" i="4" s="1"/>
  <c r="H2843" i="4"/>
  <c r="P2903" i="4"/>
  <c r="S2903" i="4" s="1"/>
  <c r="H2903" i="4"/>
  <c r="P2930" i="4"/>
  <c r="S2930" i="4" s="1"/>
  <c r="H2930" i="4"/>
  <c r="P3050" i="4"/>
  <c r="S3050" i="4" s="1"/>
  <c r="H3050" i="4"/>
  <c r="P3059" i="4"/>
  <c r="S3059" i="4" s="1"/>
  <c r="H3059" i="4"/>
  <c r="P3189" i="4"/>
  <c r="S3189" i="4" s="1"/>
  <c r="H3189" i="4"/>
  <c r="P3212" i="4"/>
  <c r="S3212" i="4" s="1"/>
  <c r="H3212" i="4"/>
  <c r="P3265" i="4"/>
  <c r="S3265" i="4" s="1"/>
  <c r="H3265" i="4"/>
  <c r="P3407" i="4"/>
  <c r="S3407" i="4" s="1"/>
  <c r="H3407" i="4"/>
  <c r="P3434" i="4"/>
  <c r="S3434" i="4" s="1"/>
  <c r="H3434" i="4"/>
  <c r="P3461" i="4"/>
  <c r="S3461" i="4" s="1"/>
  <c r="H3461" i="4"/>
  <c r="P3726" i="4"/>
  <c r="S3726" i="4" s="1"/>
  <c r="H3726" i="4"/>
  <c r="P2625" i="4"/>
  <c r="S2625" i="4" s="1"/>
  <c r="H2625" i="4"/>
  <c r="P2704" i="4"/>
  <c r="S2704" i="4" s="1"/>
  <c r="H2704" i="4"/>
  <c r="P2858" i="4"/>
  <c r="S2858" i="4" s="1"/>
  <c r="H2858" i="4"/>
  <c r="P2925" i="4"/>
  <c r="S2925" i="4" s="1"/>
  <c r="H2925" i="4"/>
  <c r="P3168" i="4"/>
  <c r="S3168" i="4" s="1"/>
  <c r="H3168" i="4"/>
  <c r="P3228" i="4"/>
  <c r="S3228" i="4" s="1"/>
  <c r="H3228" i="4"/>
  <c r="P3430" i="4"/>
  <c r="S3430" i="4" s="1"/>
  <c r="H3430" i="4"/>
  <c r="P3617" i="4"/>
  <c r="S3617" i="4" s="1"/>
  <c r="H3617" i="4"/>
  <c r="P3721" i="4"/>
  <c r="S3721" i="4" s="1"/>
  <c r="H3721" i="4"/>
  <c r="P3825" i="4"/>
  <c r="S3825" i="4" s="1"/>
  <c r="H3825" i="4"/>
  <c r="P3956" i="4"/>
  <c r="S3956" i="4" s="1"/>
  <c r="H3956" i="4"/>
  <c r="P4055" i="4"/>
  <c r="S4055" i="4" s="1"/>
  <c r="H4055" i="4"/>
  <c r="P4098" i="4"/>
  <c r="S4098" i="4" s="1"/>
  <c r="H4098" i="4"/>
  <c r="P4327" i="4"/>
  <c r="S4327" i="4" s="1"/>
  <c r="H4327" i="4"/>
  <c r="P3173" i="4"/>
  <c r="S3173" i="4" s="1"/>
  <c r="H3173" i="4"/>
  <c r="P3266" i="4"/>
  <c r="S3266" i="4" s="1"/>
  <c r="H3266" i="4"/>
  <c r="P3319" i="4"/>
  <c r="S3319" i="4" s="1"/>
  <c r="H3319" i="4"/>
  <c r="P3458" i="4"/>
  <c r="S3458" i="4" s="1"/>
  <c r="H3458" i="4"/>
  <c r="P3720" i="4"/>
  <c r="S3720" i="4" s="1"/>
  <c r="H3720" i="4"/>
  <c r="P3152" i="4"/>
  <c r="S3152" i="4" s="1"/>
  <c r="H3152" i="4"/>
  <c r="P3324" i="4"/>
  <c r="S3324" i="4" s="1"/>
  <c r="H3324" i="4"/>
  <c r="P3558" i="4"/>
  <c r="S3558" i="4" s="1"/>
  <c r="H3558" i="4"/>
  <c r="P2579" i="4"/>
  <c r="S2579" i="4" s="1"/>
  <c r="H2579" i="4"/>
  <c r="P2651" i="4"/>
  <c r="S2651" i="4" s="1"/>
  <c r="H2651" i="4"/>
  <c r="P2804" i="4"/>
  <c r="S2804" i="4" s="1"/>
  <c r="H2804" i="4"/>
  <c r="P2864" i="4"/>
  <c r="S2864" i="4" s="1"/>
  <c r="H2864" i="4"/>
  <c r="P3020" i="4"/>
  <c r="S3020" i="4" s="1"/>
  <c r="H3020" i="4"/>
  <c r="P3154" i="4"/>
  <c r="S3154" i="4" s="1"/>
  <c r="H3154" i="4"/>
  <c r="P3293" i="4"/>
  <c r="S3293" i="4" s="1"/>
  <c r="H3293" i="4"/>
  <c r="P3382" i="4"/>
  <c r="S3382" i="4" s="1"/>
  <c r="H3382" i="4"/>
  <c r="P3444" i="4"/>
  <c r="S3444" i="4" s="1"/>
  <c r="H3444" i="4"/>
  <c r="P3912" i="4"/>
  <c r="S3912" i="4" s="1"/>
  <c r="H3912" i="4"/>
  <c r="P2645" i="4"/>
  <c r="S2645" i="4" s="1"/>
  <c r="H2645" i="4"/>
  <c r="P2897" i="4"/>
  <c r="S2897" i="4" s="1"/>
  <c r="H2897" i="4"/>
  <c r="P3009" i="4"/>
  <c r="S3009" i="4" s="1"/>
  <c r="H3009" i="4"/>
  <c r="P3264" i="4"/>
  <c r="S3264" i="4" s="1"/>
  <c r="H3264" i="4"/>
  <c r="P3526" i="4"/>
  <c r="S3526" i="4" s="1"/>
  <c r="H3526" i="4"/>
  <c r="P3792" i="4"/>
  <c r="S3792" i="4" s="1"/>
  <c r="H3792" i="4"/>
  <c r="P4017" i="4"/>
  <c r="S4017" i="4" s="1"/>
  <c r="H4017" i="4"/>
  <c r="P4299" i="4"/>
  <c r="S4299" i="4" s="1"/>
  <c r="H4299" i="4"/>
  <c r="P3237" i="4"/>
  <c r="S3237" i="4" s="1"/>
  <c r="H3237" i="4"/>
  <c r="P3247" i="4"/>
  <c r="S3247" i="4" s="1"/>
  <c r="H3247" i="4"/>
  <c r="P3244" i="4"/>
  <c r="S3244" i="4" s="1"/>
  <c r="H3244" i="4"/>
  <c r="P3313" i="4"/>
  <c r="S3313" i="4" s="1"/>
  <c r="H3313" i="4"/>
  <c r="P3310" i="4"/>
  <c r="S3310" i="4" s="1"/>
  <c r="H3310" i="4"/>
  <c r="P3408" i="4"/>
  <c r="S3408" i="4" s="1"/>
  <c r="H3408" i="4"/>
  <c r="P3420" i="4"/>
  <c r="S3420" i="4" s="1"/>
  <c r="H3420" i="4"/>
  <c r="P3440" i="4"/>
  <c r="S3440" i="4" s="1"/>
  <c r="H3440" i="4"/>
  <c r="P3463" i="4"/>
  <c r="S3463" i="4" s="1"/>
  <c r="H3463" i="4"/>
  <c r="P3473" i="4"/>
  <c r="S3473" i="4" s="1"/>
  <c r="H3473" i="4"/>
  <c r="P3487" i="4"/>
  <c r="S3487" i="4" s="1"/>
  <c r="H3487" i="4"/>
  <c r="P3509" i="4"/>
  <c r="S3509" i="4" s="1"/>
  <c r="H3509" i="4"/>
  <c r="P3560" i="4"/>
  <c r="S3560" i="4" s="1"/>
  <c r="H3560" i="4"/>
  <c r="P3608" i="4"/>
  <c r="S3608" i="4" s="1"/>
  <c r="H3608" i="4"/>
  <c r="P3690" i="4"/>
  <c r="S3690" i="4" s="1"/>
  <c r="H3690" i="4"/>
  <c r="P3712" i="4"/>
  <c r="S3712" i="4" s="1"/>
  <c r="H3712" i="4"/>
  <c r="P3775" i="4"/>
  <c r="S3775" i="4" s="1"/>
  <c r="H3775" i="4"/>
  <c r="P3876" i="4"/>
  <c r="S3876" i="4" s="1"/>
  <c r="H3876" i="4"/>
  <c r="P3921" i="4"/>
  <c r="S3921" i="4" s="1"/>
  <c r="H3921" i="4"/>
  <c r="P3943" i="4"/>
  <c r="S3943" i="4" s="1"/>
  <c r="H3943" i="4"/>
  <c r="P2768" i="4"/>
  <c r="S2768" i="4" s="1"/>
  <c r="H2768" i="4"/>
  <c r="P3034" i="4"/>
  <c r="S3034" i="4" s="1"/>
  <c r="H3034" i="4"/>
  <c r="P3142" i="4"/>
  <c r="S3142" i="4" s="1"/>
  <c r="H3142" i="4"/>
  <c r="P3292" i="4"/>
  <c r="S3292" i="4" s="1"/>
  <c r="H3292" i="4"/>
  <c r="P3326" i="4"/>
  <c r="S3326" i="4" s="1"/>
  <c r="H3326" i="4"/>
  <c r="P3413" i="4"/>
  <c r="S3413" i="4" s="1"/>
  <c r="H3413" i="4"/>
  <c r="P3481" i="4"/>
  <c r="S3481" i="4" s="1"/>
  <c r="H3481" i="4"/>
  <c r="P3583" i="4"/>
  <c r="S3583" i="4" s="1"/>
  <c r="H3583" i="4"/>
  <c r="P3633" i="4"/>
  <c r="H3633" i="4"/>
  <c r="P3630" i="4"/>
  <c r="S3630" i="4" s="1"/>
  <c r="H3630" i="4"/>
  <c r="P3677" i="4"/>
  <c r="S3677" i="4" s="1"/>
  <c r="H3677" i="4"/>
  <c r="P3786" i="4"/>
  <c r="S3786" i="4" s="1"/>
  <c r="H3786" i="4"/>
  <c r="P3779" i="4"/>
  <c r="S3779" i="4" s="1"/>
  <c r="H3779" i="4"/>
  <c r="P3849" i="4"/>
  <c r="S3849" i="4" s="1"/>
  <c r="H3849" i="4"/>
  <c r="P3932" i="4"/>
  <c r="S3932" i="4" s="1"/>
  <c r="H3932" i="4"/>
  <c r="P3962" i="4"/>
  <c r="S3962" i="4" s="1"/>
  <c r="H3962" i="4"/>
  <c r="P2659" i="4"/>
  <c r="S2659" i="4" s="1"/>
  <c r="H2659" i="4"/>
  <c r="P2696" i="4"/>
  <c r="S2696" i="4" s="1"/>
  <c r="H2696" i="4"/>
  <c r="P2719" i="4"/>
  <c r="S2719" i="4" s="1"/>
  <c r="H2719" i="4"/>
  <c r="P2755" i="4"/>
  <c r="S2755" i="4" s="1"/>
  <c r="H2755" i="4"/>
  <c r="P2815" i="4"/>
  <c r="S2815" i="4" s="1"/>
  <c r="H2815" i="4"/>
  <c r="P2813" i="4"/>
  <c r="S2813" i="4" s="1"/>
  <c r="H2813" i="4"/>
  <c r="P2837" i="4"/>
  <c r="S2837" i="4" s="1"/>
  <c r="H2837" i="4"/>
  <c r="P2889" i="4"/>
  <c r="S2889" i="4" s="1"/>
  <c r="H2889" i="4"/>
  <c r="P2909" i="4"/>
  <c r="S2909" i="4" s="1"/>
  <c r="H2909" i="4"/>
  <c r="P2962" i="4"/>
  <c r="S2962" i="4" s="1"/>
  <c r="H2962" i="4"/>
  <c r="P2985" i="4"/>
  <c r="S2985" i="4" s="1"/>
  <c r="H2985" i="4"/>
  <c r="P3005" i="4"/>
  <c r="S3005" i="4" s="1"/>
  <c r="H3005" i="4"/>
  <c r="P3081" i="4"/>
  <c r="S3081" i="4" s="1"/>
  <c r="H3081" i="4"/>
  <c r="P3087" i="4"/>
  <c r="S3087" i="4" s="1"/>
  <c r="H3087" i="4"/>
  <c r="P3111" i="4"/>
  <c r="S3111" i="4" s="1"/>
  <c r="H3111" i="4"/>
  <c r="P3158" i="4"/>
  <c r="S3158" i="4" s="1"/>
  <c r="H3158" i="4"/>
  <c r="P3183" i="4"/>
  <c r="S3183" i="4" s="1"/>
  <c r="H3183" i="4"/>
  <c r="P3220" i="4"/>
  <c r="S3220" i="4" s="1"/>
  <c r="H3220" i="4"/>
  <c r="P3254" i="4"/>
  <c r="S3254" i="4" s="1"/>
  <c r="H3254" i="4"/>
  <c r="P3279" i="4"/>
  <c r="S3279" i="4" s="1"/>
  <c r="H3279" i="4"/>
  <c r="P3522" i="4"/>
  <c r="S3522" i="4" s="1"/>
  <c r="H3522" i="4"/>
  <c r="P3714" i="4"/>
  <c r="S3714" i="4" s="1"/>
  <c r="H3714" i="4"/>
  <c r="P3800" i="4"/>
  <c r="S3800" i="4" s="1"/>
  <c r="H3800" i="4"/>
  <c r="P3941" i="4"/>
  <c r="S3941" i="4" s="1"/>
  <c r="H3941" i="4"/>
  <c r="P2674" i="4"/>
  <c r="S2674" i="4" s="1"/>
  <c r="H2674" i="4"/>
  <c r="P2741" i="4"/>
  <c r="S2741" i="4" s="1"/>
  <c r="H2741" i="4"/>
  <c r="P2809" i="4"/>
  <c r="S2809" i="4" s="1"/>
  <c r="H2809" i="4"/>
  <c r="P2839" i="4"/>
  <c r="S2839" i="4" s="1"/>
  <c r="H2839" i="4"/>
  <c r="P2932" i="4"/>
  <c r="S2932" i="4" s="1"/>
  <c r="H2932" i="4"/>
  <c r="P3015" i="4"/>
  <c r="S3015" i="4" s="1"/>
  <c r="H3015" i="4"/>
  <c r="P3067" i="4"/>
  <c r="S3067" i="4" s="1"/>
  <c r="H3067" i="4"/>
  <c r="P3105" i="4"/>
  <c r="S3105" i="4" s="1"/>
  <c r="H3105" i="4"/>
  <c r="P3198" i="4"/>
  <c r="S3198" i="4" s="1"/>
  <c r="H3198" i="4"/>
  <c r="P3281" i="4"/>
  <c r="S3281" i="4" s="1"/>
  <c r="H3281" i="4"/>
  <c r="P3329" i="4"/>
  <c r="S3329" i="4" s="1"/>
  <c r="H3329" i="4"/>
  <c r="P3415" i="4"/>
  <c r="S3415" i="4" s="1"/>
  <c r="H3415" i="4"/>
  <c r="P3564" i="4"/>
  <c r="S3564" i="4" s="1"/>
  <c r="H3564" i="4"/>
  <c r="P3676" i="4"/>
  <c r="S3676" i="4" s="1"/>
  <c r="H3676" i="4"/>
  <c r="P3743" i="4"/>
  <c r="S3743" i="4" s="1"/>
  <c r="H3743" i="4"/>
  <c r="P3832" i="4"/>
  <c r="S3832" i="4" s="1"/>
  <c r="H3832" i="4"/>
  <c r="P3847" i="4"/>
  <c r="S3847" i="4" s="1"/>
  <c r="H3847" i="4"/>
  <c r="P4001" i="4"/>
  <c r="S4001" i="4" s="1"/>
  <c r="H4001" i="4"/>
  <c r="P4067" i="4"/>
  <c r="S4067" i="4" s="1"/>
  <c r="H4067" i="4"/>
  <c r="P4113" i="4"/>
  <c r="S4113" i="4" s="1"/>
  <c r="H4113" i="4"/>
  <c r="P4124" i="4"/>
  <c r="S4124" i="4" s="1"/>
  <c r="H4124" i="4"/>
  <c r="P4133" i="4"/>
  <c r="S4133" i="4" s="1"/>
  <c r="H4133" i="4"/>
  <c r="P4193" i="4"/>
  <c r="S4193" i="4" s="1"/>
  <c r="H4193" i="4"/>
  <c r="P4221" i="4"/>
  <c r="S4221" i="4" s="1"/>
  <c r="H4221" i="4"/>
  <c r="P4206" i="4"/>
  <c r="S4206" i="4" s="1"/>
  <c r="H4206" i="4"/>
  <c r="P4344" i="4"/>
  <c r="S4344" i="4" s="1"/>
  <c r="H4344" i="4"/>
  <c r="P2648" i="4"/>
  <c r="S2648" i="4" s="1"/>
  <c r="H2648" i="4"/>
  <c r="P1965" i="4"/>
  <c r="S1965" i="4" s="1"/>
  <c r="H1965" i="4"/>
  <c r="P2097" i="4"/>
  <c r="S2097" i="4" s="1"/>
  <c r="H2097" i="4"/>
  <c r="P2247" i="4"/>
  <c r="S2247" i="4" s="1"/>
  <c r="H2247" i="4"/>
  <c r="P2373" i="4"/>
  <c r="S2373" i="4" s="1"/>
  <c r="H2373" i="4"/>
  <c r="P2520" i="4"/>
  <c r="S2520" i="4" s="1"/>
  <c r="H2520" i="4"/>
  <c r="P2731" i="4"/>
  <c r="S2731" i="4" s="1"/>
  <c r="H2731" i="4"/>
  <c r="P2791" i="4"/>
  <c r="S2791" i="4" s="1"/>
  <c r="H2791" i="4"/>
  <c r="P2854" i="4"/>
  <c r="S2854" i="4" s="1"/>
  <c r="H2854" i="4"/>
  <c r="P2914" i="4"/>
  <c r="S2914" i="4" s="1"/>
  <c r="H2914" i="4"/>
  <c r="P2981" i="4"/>
  <c r="S2981" i="4" s="1"/>
  <c r="H2981" i="4"/>
  <c r="P3057" i="4"/>
  <c r="S3057" i="4" s="1"/>
  <c r="H3057" i="4"/>
  <c r="P3136" i="4"/>
  <c r="S3136" i="4" s="1"/>
  <c r="H3136" i="4"/>
  <c r="P3172" i="4"/>
  <c r="S3172" i="4" s="1"/>
  <c r="H3172" i="4"/>
  <c r="P3255" i="4"/>
  <c r="S3255" i="4" s="1"/>
  <c r="H3255" i="4"/>
  <c r="P3354" i="4"/>
  <c r="S3354" i="4" s="1"/>
  <c r="H3354" i="4"/>
  <c r="P3596" i="4"/>
  <c r="S3596" i="4" s="1"/>
  <c r="H3596" i="4"/>
  <c r="P3772" i="4"/>
  <c r="S3772" i="4" s="1"/>
  <c r="H3772" i="4"/>
  <c r="P3970" i="4"/>
  <c r="S3970" i="4" s="1"/>
  <c r="H3970" i="4"/>
  <c r="P2717" i="4"/>
  <c r="S2717" i="4" s="1"/>
  <c r="H2717" i="4"/>
  <c r="P2865" i="4"/>
  <c r="S2865" i="4" s="1"/>
  <c r="H2865" i="4"/>
  <c r="P2991" i="4"/>
  <c r="S2991" i="4" s="1"/>
  <c r="H2991" i="4"/>
  <c r="P3134" i="4"/>
  <c r="S3134" i="4" s="1"/>
  <c r="H3134" i="4"/>
  <c r="P3257" i="4"/>
  <c r="S3257" i="4" s="1"/>
  <c r="H3257" i="4"/>
  <c r="P3312" i="4"/>
  <c r="S3312" i="4" s="1"/>
  <c r="H3312" i="4"/>
  <c r="P3417" i="4"/>
  <c r="S3417" i="4" s="1"/>
  <c r="H3417" i="4"/>
  <c r="P3414" i="4"/>
  <c r="S3414" i="4" s="1"/>
  <c r="H3414" i="4"/>
  <c r="P3468" i="4"/>
  <c r="S3468" i="4" s="1"/>
  <c r="H3468" i="4"/>
  <c r="P3469" i="4"/>
  <c r="S3469" i="4" s="1"/>
  <c r="H3469" i="4"/>
  <c r="P3611" i="4"/>
  <c r="S3611" i="4" s="1"/>
  <c r="H3611" i="4"/>
  <c r="P2620" i="4"/>
  <c r="S2620" i="4" s="1"/>
  <c r="H2620" i="4"/>
  <c r="P2874" i="4"/>
  <c r="S2874" i="4" s="1"/>
  <c r="H2874" i="4"/>
  <c r="P2966" i="4"/>
  <c r="S2966" i="4" s="1"/>
  <c r="H2966" i="4"/>
  <c r="P3072" i="4"/>
  <c r="S3072" i="4" s="1"/>
  <c r="H3072" i="4"/>
  <c r="P3161" i="4"/>
  <c r="S3161" i="4" s="1"/>
  <c r="H3161" i="4"/>
  <c r="P3204" i="4"/>
  <c r="S3204" i="4" s="1"/>
  <c r="H3204" i="4"/>
  <c r="P3251" i="4"/>
  <c r="S3251" i="4" s="1"/>
  <c r="H3251" i="4"/>
  <c r="P3314" i="4"/>
  <c r="S3314" i="4" s="1"/>
  <c r="H3314" i="4"/>
  <c r="P3355" i="4"/>
  <c r="S3355" i="4" s="1"/>
  <c r="H3355" i="4"/>
  <c r="P3380" i="4"/>
  <c r="S3380" i="4" s="1"/>
  <c r="H3380" i="4"/>
  <c r="P3442" i="4"/>
  <c r="S3442" i="4" s="1"/>
  <c r="H3442" i="4"/>
  <c r="P3517" i="4"/>
  <c r="S3517" i="4" s="1"/>
  <c r="H3517" i="4"/>
  <c r="P3737" i="4"/>
  <c r="S3737" i="4" s="1"/>
  <c r="H3737" i="4"/>
  <c r="P3852" i="4"/>
  <c r="S3852" i="4" s="1"/>
  <c r="H3852" i="4"/>
  <c r="P3979" i="4"/>
  <c r="S3979" i="4" s="1"/>
  <c r="H3979" i="4"/>
  <c r="P2617" i="4"/>
  <c r="S2617" i="4" s="1"/>
  <c r="H2617" i="4"/>
  <c r="P2653" i="4"/>
  <c r="S2653" i="4" s="1"/>
  <c r="H2653" i="4"/>
  <c r="P2732" i="4"/>
  <c r="S2732" i="4" s="1"/>
  <c r="H2732" i="4"/>
  <c r="P2792" i="4"/>
  <c r="S2792" i="4" s="1"/>
  <c r="H2792" i="4"/>
  <c r="P2875" i="4"/>
  <c r="S2875" i="4" s="1"/>
  <c r="H2875" i="4"/>
  <c r="P3163" i="4"/>
  <c r="S3163" i="4" s="1"/>
  <c r="H3163" i="4"/>
  <c r="P3223" i="4"/>
  <c r="S3223" i="4" s="1"/>
  <c r="H3223" i="4"/>
  <c r="P3410" i="4"/>
  <c r="S3410" i="4" s="1"/>
  <c r="H3410" i="4"/>
  <c r="P3512" i="4"/>
  <c r="S3512" i="4" s="1"/>
  <c r="H3512" i="4"/>
  <c r="P3653" i="4"/>
  <c r="S3653" i="4" s="1"/>
  <c r="H3653" i="4"/>
  <c r="P4014" i="4"/>
  <c r="S4014" i="4" s="1"/>
  <c r="H4014" i="4"/>
  <c r="P4082" i="4"/>
  <c r="S4082" i="4" s="1"/>
  <c r="H4082" i="4"/>
  <c r="P4099" i="4"/>
  <c r="S4099" i="4" s="1"/>
  <c r="H4099" i="4"/>
  <c r="P4132" i="4"/>
  <c r="S4132" i="4" s="1"/>
  <c r="H4132" i="4"/>
  <c r="P4024" i="4"/>
  <c r="S4024" i="4" s="1"/>
  <c r="H4024" i="4"/>
  <c r="P4025" i="4"/>
  <c r="S4025" i="4" s="1"/>
  <c r="H4025" i="4"/>
  <c r="P4053" i="4"/>
  <c r="S4053" i="4" s="1"/>
  <c r="H4053" i="4"/>
  <c r="P4119" i="4"/>
  <c r="S4119" i="4" s="1"/>
  <c r="H4119" i="4"/>
  <c r="P4140" i="4"/>
  <c r="S4140" i="4" s="1"/>
  <c r="H4140" i="4"/>
  <c r="P4141" i="4"/>
  <c r="S4141" i="4" s="1"/>
  <c r="H4141" i="4"/>
  <c r="P4162" i="4"/>
  <c r="S4162" i="4" s="1"/>
  <c r="H4162" i="4"/>
  <c r="P4190" i="4"/>
  <c r="S4190" i="4" s="1"/>
  <c r="H4190" i="4"/>
  <c r="P4223" i="4"/>
  <c r="S4223" i="4" s="1"/>
  <c r="H4223" i="4"/>
  <c r="P4283" i="4"/>
  <c r="S4283" i="4" s="1"/>
  <c r="H4283" i="4"/>
  <c r="P4305" i="4"/>
  <c r="S4305" i="4" s="1"/>
  <c r="H4305" i="4"/>
  <c r="P4332" i="4"/>
  <c r="S4332" i="4" s="1"/>
  <c r="H4332" i="4"/>
  <c r="P4347" i="4"/>
  <c r="S4347" i="4" s="1"/>
  <c r="H4347" i="4"/>
  <c r="P4364" i="4"/>
  <c r="S4364" i="4" s="1"/>
  <c r="H4364" i="4"/>
  <c r="P4385" i="4"/>
  <c r="S4385" i="4" s="1"/>
  <c r="H4385" i="4"/>
  <c r="P4371" i="4"/>
  <c r="S4371" i="4" s="1"/>
  <c r="H4371" i="4"/>
  <c r="P4395" i="4"/>
  <c r="S4395" i="4" s="1"/>
  <c r="H4395" i="4"/>
  <c r="P4428" i="4"/>
  <c r="S4428" i="4" s="1"/>
  <c r="H4428" i="4"/>
  <c r="P4419" i="4"/>
  <c r="S4419" i="4" s="1"/>
  <c r="H4419" i="4"/>
  <c r="P4443" i="4"/>
  <c r="S4443" i="4" s="1"/>
  <c r="H4443" i="4"/>
  <c r="P4451" i="4"/>
  <c r="S4451" i="4" s="1"/>
  <c r="H4451" i="4"/>
  <c r="P4467" i="4"/>
  <c r="S4467" i="4" s="1"/>
  <c r="H4467" i="4"/>
  <c r="P4491" i="4"/>
  <c r="S4491" i="4" s="1"/>
  <c r="H4491" i="4"/>
  <c r="P4515" i="4"/>
  <c r="S4515" i="4" s="1"/>
  <c r="H4515" i="4"/>
  <c r="P4539" i="4"/>
  <c r="S4539" i="4" s="1"/>
  <c r="H4539" i="4"/>
  <c r="P4563" i="4"/>
  <c r="S4563" i="4" s="1"/>
  <c r="H4563" i="4"/>
  <c r="P4606" i="4"/>
  <c r="S4606" i="4" s="1"/>
  <c r="H4606" i="4"/>
  <c r="P4587" i="4"/>
  <c r="S4587" i="4" s="1"/>
  <c r="H4587" i="4"/>
  <c r="P4672" i="4"/>
  <c r="S4672" i="4" s="1"/>
  <c r="H4672" i="4"/>
  <c r="P4659" i="4"/>
  <c r="S4659" i="4" s="1"/>
  <c r="H4659" i="4"/>
  <c r="P4683" i="4"/>
  <c r="S4683" i="4" s="1"/>
  <c r="H4683" i="4"/>
  <c r="P4707" i="4"/>
  <c r="S4707" i="4" s="1"/>
  <c r="H4707" i="4"/>
  <c r="P4731" i="4"/>
  <c r="S4731" i="4" s="1"/>
  <c r="H4731" i="4"/>
  <c r="P4774" i="4"/>
  <c r="S4774" i="4" s="1"/>
  <c r="H4774" i="4"/>
  <c r="P4755" i="4"/>
  <c r="S4755" i="4" s="1"/>
  <c r="H4755" i="4"/>
  <c r="P3605" i="4"/>
  <c r="S3605" i="4" s="1"/>
  <c r="H3605" i="4"/>
  <c r="P3760" i="4"/>
  <c r="S3760" i="4" s="1"/>
  <c r="H3760" i="4"/>
  <c r="P3841" i="4"/>
  <c r="S3841" i="4" s="1"/>
  <c r="H3841" i="4"/>
  <c r="P3901" i="4"/>
  <c r="S3901" i="4" s="1"/>
  <c r="H3901" i="4"/>
  <c r="P4062" i="4"/>
  <c r="S4062" i="4" s="1"/>
  <c r="H4062" i="4"/>
  <c r="P4224" i="4"/>
  <c r="S4224" i="4" s="1"/>
  <c r="H4224" i="4"/>
  <c r="P4271" i="4"/>
  <c r="S4271" i="4" s="1"/>
  <c r="H4271" i="4"/>
  <c r="P4278" i="4"/>
  <c r="S4278" i="4" s="1"/>
  <c r="H4278" i="4"/>
  <c r="P4402" i="4"/>
  <c r="S4402" i="4" s="1"/>
  <c r="H4402" i="4"/>
  <c r="P4489" i="4"/>
  <c r="S4489" i="4" s="1"/>
  <c r="H4489" i="4"/>
  <c r="P3486" i="4"/>
  <c r="S3486" i="4" s="1"/>
  <c r="H3486" i="4"/>
  <c r="P3593" i="4"/>
  <c r="S3593" i="4" s="1"/>
  <c r="H3593" i="4"/>
  <c r="P3604" i="4"/>
  <c r="S3604" i="4" s="1"/>
  <c r="H3604" i="4"/>
  <c r="P3708" i="4"/>
  <c r="S3708" i="4" s="1"/>
  <c r="H3708" i="4"/>
  <c r="P3732" i="4"/>
  <c r="S3732" i="4" s="1"/>
  <c r="H3732" i="4"/>
  <c r="P3758" i="4"/>
  <c r="S3758" i="4" s="1"/>
  <c r="H3758" i="4"/>
  <c r="P3827" i="4"/>
  <c r="S3827" i="4" s="1"/>
  <c r="H3827" i="4"/>
  <c r="P3851" i="4"/>
  <c r="S3851" i="4" s="1"/>
  <c r="H3851" i="4"/>
  <c r="P3870" i="4"/>
  <c r="S3870" i="4" s="1"/>
  <c r="H3870" i="4"/>
  <c r="P3981" i="4"/>
  <c r="S3981" i="4" s="1"/>
  <c r="H3981" i="4"/>
  <c r="P4005" i="4"/>
  <c r="S4005" i="4" s="1"/>
  <c r="H4005" i="4"/>
  <c r="P4032" i="4"/>
  <c r="S4032" i="4" s="1"/>
  <c r="H4032" i="4"/>
  <c r="P4111" i="4"/>
  <c r="S4111" i="4" s="1"/>
  <c r="H4111" i="4"/>
  <c r="P4138" i="4"/>
  <c r="S4138" i="4" s="1"/>
  <c r="H4138" i="4"/>
  <c r="P4181" i="4"/>
  <c r="S4181" i="4" s="1"/>
  <c r="H4181" i="4"/>
  <c r="P4210" i="4"/>
  <c r="S4210" i="4" s="1"/>
  <c r="H4210" i="4"/>
  <c r="P4309" i="4"/>
  <c r="S4309" i="4" s="1"/>
  <c r="H4309" i="4"/>
  <c r="P4365" i="4"/>
  <c r="S4365" i="4" s="1"/>
  <c r="H4365" i="4"/>
  <c r="P4412" i="4"/>
  <c r="S4412" i="4" s="1"/>
  <c r="H4412" i="4"/>
  <c r="P4450" i="4"/>
  <c r="S4450" i="4" s="1"/>
  <c r="H4450" i="4"/>
  <c r="P4634" i="4"/>
  <c r="S4634" i="4" s="1"/>
  <c r="H4634" i="4"/>
  <c r="P4611" i="4"/>
  <c r="S4611" i="4" s="1"/>
  <c r="H4611" i="4"/>
  <c r="P4708" i="4"/>
  <c r="S4708" i="4" s="1"/>
  <c r="H4708" i="4"/>
  <c r="P3348" i="4"/>
  <c r="S3348" i="4" s="1"/>
  <c r="H3348" i="4"/>
  <c r="P3543" i="4"/>
  <c r="S3543" i="4" s="1"/>
  <c r="H3543" i="4"/>
  <c r="P3629" i="4"/>
  <c r="S3629" i="4" s="1"/>
  <c r="H3629" i="4"/>
  <c r="P3705" i="4"/>
  <c r="S3705" i="4" s="1"/>
  <c r="H3705" i="4"/>
  <c r="P3850" i="4"/>
  <c r="S3850" i="4" s="1"/>
  <c r="H3850" i="4"/>
  <c r="P3917" i="4"/>
  <c r="S3917" i="4" s="1"/>
  <c r="H3917" i="4"/>
  <c r="P4078" i="4"/>
  <c r="S4078" i="4" s="1"/>
  <c r="H4078" i="4"/>
  <c r="P4169" i="4"/>
  <c r="S4169" i="4" s="1"/>
  <c r="H4169" i="4"/>
  <c r="P4248" i="4"/>
  <c r="S4248" i="4" s="1"/>
  <c r="H4248" i="4"/>
  <c r="P4227" i="4"/>
  <c r="S4227" i="4" s="1"/>
  <c r="H4227" i="4"/>
  <c r="P4314" i="4"/>
  <c r="S4314" i="4" s="1"/>
  <c r="H4314" i="4"/>
  <c r="P4368" i="4"/>
  <c r="S4368" i="4" s="1"/>
  <c r="H4368" i="4"/>
  <c r="P4411" i="4"/>
  <c r="S4411" i="4" s="1"/>
  <c r="H4411" i="4"/>
  <c r="P4703" i="4"/>
  <c r="S4703" i="4" s="1"/>
  <c r="H4703" i="4"/>
  <c r="P4752" i="4"/>
  <c r="S4752" i="4" s="1"/>
  <c r="H4752" i="4"/>
  <c r="P4485" i="4"/>
  <c r="S4485" i="4" s="1"/>
  <c r="H4485" i="4"/>
  <c r="P4591" i="4"/>
  <c r="S4591" i="4" s="1"/>
  <c r="H4591" i="4"/>
  <c r="P4627" i="4"/>
  <c r="S4627" i="4" s="1"/>
  <c r="H4627" i="4"/>
  <c r="P4654" i="4"/>
  <c r="S4654" i="4" s="1"/>
  <c r="H4654" i="4"/>
  <c r="P4635" i="4"/>
  <c r="S4635" i="4" s="1"/>
  <c r="H4635" i="4"/>
  <c r="P4761" i="4"/>
  <c r="S4761" i="4" s="1"/>
  <c r="H4761" i="4"/>
  <c r="P8203" i="4"/>
  <c r="S8203" i="4" s="1"/>
  <c r="H8203" i="4"/>
  <c r="P8187" i="4"/>
  <c r="S8187" i="4" s="1"/>
  <c r="H8187" i="4"/>
  <c r="P1717" i="4"/>
  <c r="S1717" i="4" s="1"/>
  <c r="H1717" i="4"/>
  <c r="P1709" i="4"/>
  <c r="S1709" i="4" s="1"/>
  <c r="H1709" i="4"/>
  <c r="P1450" i="4"/>
  <c r="S1450" i="4" s="1"/>
  <c r="H1450" i="4"/>
  <c r="P1481" i="4"/>
  <c r="S1481" i="4" s="1"/>
  <c r="H1481" i="4"/>
  <c r="P1480" i="4"/>
  <c r="S1480" i="4" s="1"/>
  <c r="H1480" i="4"/>
  <c r="P1602" i="4"/>
  <c r="S1602" i="4" s="1"/>
  <c r="H1602" i="4"/>
  <c r="P1872" i="4"/>
  <c r="S1872" i="4" s="1"/>
  <c r="H1872" i="4"/>
  <c r="P2137" i="4"/>
  <c r="S2137" i="4" s="1"/>
  <c r="H2137" i="4"/>
  <c r="P2386" i="4"/>
  <c r="S2386" i="4" s="1"/>
  <c r="H2386" i="4"/>
  <c r="P2618" i="4"/>
  <c r="S2618" i="4" s="1"/>
  <c r="H2618" i="4"/>
  <c r="P1448" i="4"/>
  <c r="S1448" i="4" s="1"/>
  <c r="H1448" i="4"/>
  <c r="P1528" i="4"/>
  <c r="S1528" i="4" s="1"/>
  <c r="H1528" i="4"/>
  <c r="P1601" i="4"/>
  <c r="S1601" i="4" s="1"/>
  <c r="H1601" i="4"/>
  <c r="P1787" i="4"/>
  <c r="S1787" i="4" s="1"/>
  <c r="H1787" i="4"/>
  <c r="P1867" i="4"/>
  <c r="S1867" i="4" s="1"/>
  <c r="H1867" i="4"/>
  <c r="P2017" i="4"/>
  <c r="S2017" i="4" s="1"/>
  <c r="H2017" i="4"/>
  <c r="P2030" i="4"/>
  <c r="S2030" i="4" s="1"/>
  <c r="H2030" i="4"/>
  <c r="P2140" i="4"/>
  <c r="S2140" i="4" s="1"/>
  <c r="H2140" i="4"/>
  <c r="P2303" i="4"/>
  <c r="S2303" i="4" s="1"/>
  <c r="H2303" i="4"/>
  <c r="P2284" i="4"/>
  <c r="S2284" i="4" s="1"/>
  <c r="H2284" i="4"/>
  <c r="P2425" i="4"/>
  <c r="S2425" i="4" s="1"/>
  <c r="H2425" i="4"/>
  <c r="P2556" i="4"/>
  <c r="S2556" i="4" s="1"/>
  <c r="H2556" i="4"/>
  <c r="P2562" i="4"/>
  <c r="S2562" i="4" s="1"/>
  <c r="H2562" i="4"/>
  <c r="P2561" i="4"/>
  <c r="S2561" i="4" s="1"/>
  <c r="H2561" i="4"/>
  <c r="P2670" i="4"/>
  <c r="S2670" i="4" s="1"/>
  <c r="H2670" i="4"/>
  <c r="P2879" i="4"/>
  <c r="S2879" i="4" s="1"/>
  <c r="H2879" i="4"/>
  <c r="P2885" i="4"/>
  <c r="S2885" i="4" s="1"/>
  <c r="H2885" i="4"/>
  <c r="P2922" i="4"/>
  <c r="S2922" i="4" s="1"/>
  <c r="H2922" i="4"/>
  <c r="P2951" i="4"/>
  <c r="S2951" i="4" s="1"/>
  <c r="H2951" i="4"/>
  <c r="P3128" i="4"/>
  <c r="S3128" i="4" s="1"/>
  <c r="H3128" i="4"/>
  <c r="P1739" i="4"/>
  <c r="S1739" i="4" s="1"/>
  <c r="H1739" i="4"/>
  <c r="P1414" i="4"/>
  <c r="S1414" i="4" s="1"/>
  <c r="H1414" i="4"/>
  <c r="P1681" i="4"/>
  <c r="S1681" i="4" s="1"/>
  <c r="H1681" i="4"/>
  <c r="P1742" i="4"/>
  <c r="S1742" i="4" s="1"/>
  <c r="H1742" i="4"/>
  <c r="P2011" i="4"/>
  <c r="S2011" i="4" s="1"/>
  <c r="H2011" i="4"/>
  <c r="P2145" i="4"/>
  <c r="S2145" i="4" s="1"/>
  <c r="H2145" i="4"/>
  <c r="P2277" i="4"/>
  <c r="S2277" i="4" s="1"/>
  <c r="H2277" i="4"/>
  <c r="P2422" i="4"/>
  <c r="S2422" i="4" s="1"/>
  <c r="H2422" i="4"/>
  <c r="P2657" i="4"/>
  <c r="S2657" i="4" s="1"/>
  <c r="H2657" i="4"/>
  <c r="P2810" i="4"/>
  <c r="S2810" i="4" s="1"/>
  <c r="H2810" i="4"/>
  <c r="P2921" i="4"/>
  <c r="S2921" i="4" s="1"/>
  <c r="H2921" i="4"/>
  <c r="P2949" i="4"/>
  <c r="S2949" i="4" s="1"/>
  <c r="H2949" i="4"/>
  <c r="P2994" i="4"/>
  <c r="S2994" i="4" s="1"/>
  <c r="H2994" i="4"/>
  <c r="P3019" i="4"/>
  <c r="S3019" i="4" s="1"/>
  <c r="H3019" i="4"/>
  <c r="P3030" i="4"/>
  <c r="S3030" i="4" s="1"/>
  <c r="H3030" i="4"/>
  <c r="P3079" i="4"/>
  <c r="S3079" i="4" s="1"/>
  <c r="H3079" i="4"/>
  <c r="P3113" i="4"/>
  <c r="S3113" i="4" s="1"/>
  <c r="H3113" i="4"/>
  <c r="P3192" i="4"/>
  <c r="S3192" i="4" s="1"/>
  <c r="H3192" i="4"/>
  <c r="P3202" i="4"/>
  <c r="S3202" i="4" s="1"/>
  <c r="H3202" i="4"/>
  <c r="P3252" i="4"/>
  <c r="S3252" i="4" s="1"/>
  <c r="H3252" i="4"/>
  <c r="P3269" i="4"/>
  <c r="S3269" i="4" s="1"/>
  <c r="H3269" i="4"/>
  <c r="P3334" i="4"/>
  <c r="S3334" i="4" s="1"/>
  <c r="H3334" i="4"/>
  <c r="P3376" i="4"/>
  <c r="S3376" i="4" s="1"/>
  <c r="H3376" i="4"/>
  <c r="P3405" i="4"/>
  <c r="S3405" i="4" s="1"/>
  <c r="H3405" i="4"/>
  <c r="P3397" i="4"/>
  <c r="S3397" i="4" s="1"/>
  <c r="H3397" i="4"/>
  <c r="P3588" i="4"/>
  <c r="S3588" i="4" s="1"/>
  <c r="H3588" i="4"/>
  <c r="P3750" i="4"/>
  <c r="S3750" i="4" s="1"/>
  <c r="H3750" i="4"/>
  <c r="P3928" i="4"/>
  <c r="S3928" i="4" s="1"/>
  <c r="H3928" i="4"/>
  <c r="P3940" i="4"/>
  <c r="S3940" i="4" s="1"/>
  <c r="H3940" i="4"/>
  <c r="P2678" i="4"/>
  <c r="S2678" i="4" s="1"/>
  <c r="H2678" i="4"/>
  <c r="P2790" i="4"/>
  <c r="S2790" i="4" s="1"/>
  <c r="H2790" i="4"/>
  <c r="P2886" i="4"/>
  <c r="S2886" i="4" s="1"/>
  <c r="H2886" i="4"/>
  <c r="P2946" i="4"/>
  <c r="S2946" i="4" s="1"/>
  <c r="H2946" i="4"/>
  <c r="P3095" i="4"/>
  <c r="S3095" i="4" s="1"/>
  <c r="H3095" i="4"/>
  <c r="P3191" i="4"/>
  <c r="S3191" i="4" s="1"/>
  <c r="H3191" i="4"/>
  <c r="P3367" i="4"/>
  <c r="S3367" i="4" s="1"/>
  <c r="H3367" i="4"/>
  <c r="P3544" i="4"/>
  <c r="S3544" i="4" s="1"/>
  <c r="H3544" i="4"/>
  <c r="P2609" i="4"/>
  <c r="S2609" i="4" s="1"/>
  <c r="H2609" i="4"/>
  <c r="P2748" i="4"/>
  <c r="S2748" i="4" s="1"/>
  <c r="H2748" i="4"/>
  <c r="P2844" i="4"/>
  <c r="S2844" i="4" s="1"/>
  <c r="H2844" i="4"/>
  <c r="P2880" i="4"/>
  <c r="S2880" i="4" s="1"/>
  <c r="H2880" i="4"/>
  <c r="P3021" i="4"/>
  <c r="S3021" i="4" s="1"/>
  <c r="H3021" i="4"/>
  <c r="P3117" i="4"/>
  <c r="S3117" i="4" s="1"/>
  <c r="H3117" i="4"/>
  <c r="P3146" i="4"/>
  <c r="S3146" i="4" s="1"/>
  <c r="H3146" i="4"/>
  <c r="P3272" i="4"/>
  <c r="S3272" i="4" s="1"/>
  <c r="H3272" i="4"/>
  <c r="P3569" i="4"/>
  <c r="S3569" i="4" s="1"/>
  <c r="H3569" i="4"/>
  <c r="P3811" i="4"/>
  <c r="S3811" i="4" s="1"/>
  <c r="H3811" i="4"/>
  <c r="P3838" i="4"/>
  <c r="S3838" i="4" s="1"/>
  <c r="H3838" i="4"/>
  <c r="P2606" i="4"/>
  <c r="S2606" i="4" s="1"/>
  <c r="H2606" i="4"/>
  <c r="P3378" i="4"/>
  <c r="S3378" i="4" s="1"/>
  <c r="H3378" i="4"/>
  <c r="P4008" i="4"/>
  <c r="S4008" i="4" s="1"/>
  <c r="H4008" i="4"/>
  <c r="P4045" i="4"/>
  <c r="S4045" i="4" s="1"/>
  <c r="H4045" i="4"/>
  <c r="P4163" i="4"/>
  <c r="S4163" i="4" s="1"/>
  <c r="H4163" i="4"/>
  <c r="P2604" i="4"/>
  <c r="S2604" i="4" s="1"/>
  <c r="H2604" i="4"/>
  <c r="P2722" i="4"/>
  <c r="S2722" i="4" s="1"/>
  <c r="H2722" i="4"/>
  <c r="P2906" i="4"/>
  <c r="S2906" i="4" s="1"/>
  <c r="H2906" i="4"/>
  <c r="P2980" i="4"/>
  <c r="S2980" i="4" s="1"/>
  <c r="H2980" i="4"/>
  <c r="P3164" i="4"/>
  <c r="S3164" i="4" s="1"/>
  <c r="H3164" i="4"/>
  <c r="P3224" i="4"/>
  <c r="S3224" i="4" s="1"/>
  <c r="H3224" i="4"/>
  <c r="P3283" i="4"/>
  <c r="S3283" i="4" s="1"/>
  <c r="H3283" i="4"/>
  <c r="P3305" i="4"/>
  <c r="S3305" i="4" s="1"/>
  <c r="H3305" i="4"/>
  <c r="P3379" i="4"/>
  <c r="S3379" i="4" s="1"/>
  <c r="H3379" i="4"/>
  <c r="P3396" i="4"/>
  <c r="S3396" i="4" s="1"/>
  <c r="H3396" i="4"/>
  <c r="P3422" i="4"/>
  <c r="S3422" i="4" s="1"/>
  <c r="H3422" i="4"/>
  <c r="P3441" i="4"/>
  <c r="S3441" i="4" s="1"/>
  <c r="H3441" i="4"/>
  <c r="P3554" i="4"/>
  <c r="S3554" i="4" s="1"/>
  <c r="H3554" i="4"/>
  <c r="P3599" i="4"/>
  <c r="S3599" i="4" s="1"/>
  <c r="H3599" i="4"/>
  <c r="P3817" i="4"/>
  <c r="S3817" i="4" s="1"/>
  <c r="H3817" i="4"/>
  <c r="P3906" i="4"/>
  <c r="S3906" i="4" s="1"/>
  <c r="H3906" i="4"/>
  <c r="P3951" i="4"/>
  <c r="S3951" i="4" s="1"/>
  <c r="H3951" i="4"/>
  <c r="P4003" i="4"/>
  <c r="S4003" i="4" s="1"/>
  <c r="H4003" i="4"/>
  <c r="P2711" i="4"/>
  <c r="S2711" i="4" s="1"/>
  <c r="H2711" i="4"/>
  <c r="P2819" i="4"/>
  <c r="S2819" i="4" s="1"/>
  <c r="H2819" i="4"/>
  <c r="P2977" i="4"/>
  <c r="S2977" i="4" s="1"/>
  <c r="H2977" i="4"/>
  <c r="P3085" i="4"/>
  <c r="S3085" i="4" s="1"/>
  <c r="H3085" i="4"/>
  <c r="P3235" i="4"/>
  <c r="S3235" i="4" s="1"/>
  <c r="H3235" i="4"/>
  <c r="P3271" i="4"/>
  <c r="S3271" i="4" s="1"/>
  <c r="H3271" i="4"/>
  <c r="P3362" i="4"/>
  <c r="S3362" i="4" s="1"/>
  <c r="H3362" i="4"/>
  <c r="P3449" i="4"/>
  <c r="S3449" i="4" s="1"/>
  <c r="H3449" i="4"/>
  <c r="P3520" i="4"/>
  <c r="S3520" i="4" s="1"/>
  <c r="H3520" i="4"/>
  <c r="P3534" i="4"/>
  <c r="S3534" i="4" s="1"/>
  <c r="H3534" i="4"/>
  <c r="P3742" i="4"/>
  <c r="S3742" i="4" s="1"/>
  <c r="H3742" i="4"/>
  <c r="P2578" i="4"/>
  <c r="S2578" i="4" s="1"/>
  <c r="H2578" i="4"/>
  <c r="P2590" i="4"/>
  <c r="S2590" i="4" s="1"/>
  <c r="H2590" i="4"/>
  <c r="P2666" i="4"/>
  <c r="S2666" i="4" s="1"/>
  <c r="H2666" i="4"/>
  <c r="P2675" i="4"/>
  <c r="S2675" i="4" s="1"/>
  <c r="H2675" i="4"/>
  <c r="P2709" i="4"/>
  <c r="S2709" i="4" s="1"/>
  <c r="H2709" i="4"/>
  <c r="P2725" i="4"/>
  <c r="S2725" i="4" s="1"/>
  <c r="H2725" i="4"/>
  <c r="P2805" i="4"/>
  <c r="S2805" i="4" s="1"/>
  <c r="H2805" i="4"/>
  <c r="P2828" i="4"/>
  <c r="S2828" i="4" s="1"/>
  <c r="H2828" i="4"/>
  <c r="P2924" i="4"/>
  <c r="S2924" i="4" s="1"/>
  <c r="H2924" i="4"/>
  <c r="P2941" i="4"/>
  <c r="S2941" i="4" s="1"/>
  <c r="H2941" i="4"/>
  <c r="P2960" i="4"/>
  <c r="S2960" i="4" s="1"/>
  <c r="H2960" i="4"/>
  <c r="P3007" i="4"/>
  <c r="S3007" i="4" s="1"/>
  <c r="H3007" i="4"/>
  <c r="P3056" i="4"/>
  <c r="S3056" i="4" s="1"/>
  <c r="H3056" i="4"/>
  <c r="P3094" i="4"/>
  <c r="S3094" i="4" s="1"/>
  <c r="H3094" i="4"/>
  <c r="P3190" i="4"/>
  <c r="S3190" i="4" s="1"/>
  <c r="H3190" i="4"/>
  <c r="P3226" i="4"/>
  <c r="S3226" i="4" s="1"/>
  <c r="H3226" i="4"/>
  <c r="P3273" i="4"/>
  <c r="S3273" i="4" s="1"/>
  <c r="H3273" i="4"/>
  <c r="P3320" i="4"/>
  <c r="S3320" i="4" s="1"/>
  <c r="H3320" i="4"/>
  <c r="P3372" i="4"/>
  <c r="S3372" i="4" s="1"/>
  <c r="H3372" i="4"/>
  <c r="P3424" i="4"/>
  <c r="S3424" i="4" s="1"/>
  <c r="H3424" i="4"/>
  <c r="P3425" i="4"/>
  <c r="S3425" i="4" s="1"/>
  <c r="H3425" i="4"/>
  <c r="P3454" i="4"/>
  <c r="S3454" i="4" s="1"/>
  <c r="H3454" i="4"/>
  <c r="P3551" i="4"/>
  <c r="S3551" i="4" s="1"/>
  <c r="H3551" i="4"/>
  <c r="P3622" i="4"/>
  <c r="S3622" i="4" s="1"/>
  <c r="H3622" i="4"/>
  <c r="P3669" i="4"/>
  <c r="S3669" i="4" s="1"/>
  <c r="H3669" i="4"/>
  <c r="P3759" i="4"/>
  <c r="S3759" i="4" s="1"/>
  <c r="H3759" i="4"/>
  <c r="P3860" i="4"/>
  <c r="S3860" i="4" s="1"/>
  <c r="H3860" i="4"/>
  <c r="P2600" i="4"/>
  <c r="S2600" i="4" s="1"/>
  <c r="H2600" i="4"/>
  <c r="P2702" i="4"/>
  <c r="S2702" i="4" s="1"/>
  <c r="H2702" i="4"/>
  <c r="P2800" i="4"/>
  <c r="S2800" i="4" s="1"/>
  <c r="H2800" i="4"/>
  <c r="P2866" i="4"/>
  <c r="S2866" i="4" s="1"/>
  <c r="H2866" i="4"/>
  <c r="P2976" i="4"/>
  <c r="S2976" i="4" s="1"/>
  <c r="H2976" i="4"/>
  <c r="P3066" i="4"/>
  <c r="S3066" i="4" s="1"/>
  <c r="H3066" i="4"/>
  <c r="P3124" i="4"/>
  <c r="S3124" i="4" s="1"/>
  <c r="H3124" i="4"/>
  <c r="P3242" i="4"/>
  <c r="S3242" i="4" s="1"/>
  <c r="H3242" i="4"/>
  <c r="P3338" i="4"/>
  <c r="S3338" i="4" s="1"/>
  <c r="H3338" i="4"/>
  <c r="P3403" i="4"/>
  <c r="S3403" i="4" s="1"/>
  <c r="H3403" i="4"/>
  <c r="P3529" i="4"/>
  <c r="S3529" i="4" s="1"/>
  <c r="H3529" i="4"/>
  <c r="P3587" i="4"/>
  <c r="S3587" i="4" s="1"/>
  <c r="H3587" i="4"/>
  <c r="P3933" i="4"/>
  <c r="S3933" i="4" s="1"/>
  <c r="H3933" i="4"/>
  <c r="P4125" i="4"/>
  <c r="S4125" i="4" s="1"/>
  <c r="H4125" i="4"/>
  <c r="P4149" i="4"/>
  <c r="S4149" i="4" s="1"/>
  <c r="H4149" i="4"/>
  <c r="P4198" i="4"/>
  <c r="S4198" i="4" s="1"/>
  <c r="H4198" i="4"/>
  <c r="P4231" i="4"/>
  <c r="S4231" i="4" s="1"/>
  <c r="H4231" i="4"/>
  <c r="P4313" i="4"/>
  <c r="S4313" i="4" s="1"/>
  <c r="H4313" i="4"/>
  <c r="P3232" i="4"/>
  <c r="S3232" i="4" s="1"/>
  <c r="H3232" i="4"/>
  <c r="P3268" i="4"/>
  <c r="S3268" i="4" s="1"/>
  <c r="H3268" i="4"/>
  <c r="P3369" i="4"/>
  <c r="S3369" i="4" s="1"/>
  <c r="H3369" i="4"/>
  <c r="P3431" i="4"/>
  <c r="S3431" i="4" s="1"/>
  <c r="H3431" i="4"/>
  <c r="P3450" i="4"/>
  <c r="S3450" i="4" s="1"/>
  <c r="H3450" i="4"/>
  <c r="P3575" i="4"/>
  <c r="S3575" i="4" s="1"/>
  <c r="H3575" i="4"/>
  <c r="P3660" i="4"/>
  <c r="S3660" i="4" s="1"/>
  <c r="H3660" i="4"/>
  <c r="P3836" i="4"/>
  <c r="S3836" i="4" s="1"/>
  <c r="H3836" i="4"/>
  <c r="P2701" i="4"/>
  <c r="S2701" i="4" s="1"/>
  <c r="H2701" i="4"/>
  <c r="P2851" i="4"/>
  <c r="S2851" i="4" s="1"/>
  <c r="H2851" i="4"/>
  <c r="P2983" i="4"/>
  <c r="S2983" i="4" s="1"/>
  <c r="H2983" i="4"/>
  <c r="P3101" i="4"/>
  <c r="S3101" i="4" s="1"/>
  <c r="H3101" i="4"/>
  <c r="P3249" i="4"/>
  <c r="S3249" i="4" s="1"/>
  <c r="H3249" i="4"/>
  <c r="P3352" i="4"/>
  <c r="S3352" i="4" s="1"/>
  <c r="H3352" i="4"/>
  <c r="P3385" i="4"/>
  <c r="S3385" i="4" s="1"/>
  <c r="H3385" i="4"/>
  <c r="P3394" i="4"/>
  <c r="S3394" i="4" s="1"/>
  <c r="H3394" i="4"/>
  <c r="P3419" i="4"/>
  <c r="S3419" i="4" s="1"/>
  <c r="H3419" i="4"/>
  <c r="P2647" i="4"/>
  <c r="S2647" i="4" s="1"/>
  <c r="H2647" i="4"/>
  <c r="P2686" i="4"/>
  <c r="S2686" i="4" s="1"/>
  <c r="H2686" i="4"/>
  <c r="P2779" i="4"/>
  <c r="S2779" i="4" s="1"/>
  <c r="H2779" i="4"/>
  <c r="P2782" i="4"/>
  <c r="S2782" i="4" s="1"/>
  <c r="H2782" i="4"/>
  <c r="P2878" i="4"/>
  <c r="S2878" i="4" s="1"/>
  <c r="H2878" i="4"/>
  <c r="P2913" i="4"/>
  <c r="S2913" i="4" s="1"/>
  <c r="H2913" i="4"/>
  <c r="P2968" i="4"/>
  <c r="S2968" i="4" s="1"/>
  <c r="H2968" i="4"/>
  <c r="P3029" i="4"/>
  <c r="S3029" i="4" s="1"/>
  <c r="H3029" i="4"/>
  <c r="P3064" i="4"/>
  <c r="S3064" i="4" s="1"/>
  <c r="H3064" i="4"/>
  <c r="P3160" i="4"/>
  <c r="S3160" i="4" s="1"/>
  <c r="H3160" i="4"/>
  <c r="P3182" i="4"/>
  <c r="S3182" i="4" s="1"/>
  <c r="H3182" i="4"/>
  <c r="P3234" i="4"/>
  <c r="S3234" i="4" s="1"/>
  <c r="H3234" i="4"/>
  <c r="P3303" i="4"/>
  <c r="S3303" i="4" s="1"/>
  <c r="H3303" i="4"/>
  <c r="P3360" i="4"/>
  <c r="S3360" i="4" s="1"/>
  <c r="H3360" i="4"/>
  <c r="P3373" i="4"/>
  <c r="S3373" i="4" s="1"/>
  <c r="H3373" i="4"/>
  <c r="P3696" i="4"/>
  <c r="S3696" i="4" s="1"/>
  <c r="H3696" i="4"/>
  <c r="P3778" i="4"/>
  <c r="S3778" i="4" s="1"/>
  <c r="H3778" i="4"/>
  <c r="P3927" i="4"/>
  <c r="S3927" i="4" s="1"/>
  <c r="H3927" i="4"/>
  <c r="P2636" i="4"/>
  <c r="S2636" i="4" s="1"/>
  <c r="H2636" i="4"/>
  <c r="P2817" i="4"/>
  <c r="S2817" i="4" s="1"/>
  <c r="H2817" i="4"/>
  <c r="P2845" i="4"/>
  <c r="S2845" i="4" s="1"/>
  <c r="H2845" i="4"/>
  <c r="P2902" i="4"/>
  <c r="S2902" i="4" s="1"/>
  <c r="H2902" i="4"/>
  <c r="P3086" i="4"/>
  <c r="S3086" i="4" s="1"/>
  <c r="H3086" i="4"/>
  <c r="P3127" i="4"/>
  <c r="S3127" i="4" s="1"/>
  <c r="H3127" i="4"/>
  <c r="P3184" i="4"/>
  <c r="S3184" i="4" s="1"/>
  <c r="H3184" i="4"/>
  <c r="P3365" i="4"/>
  <c r="S3365" i="4" s="1"/>
  <c r="H3365" i="4"/>
  <c r="P3547" i="4"/>
  <c r="S3547" i="4" s="1"/>
  <c r="H3547" i="4"/>
  <c r="P3806" i="4"/>
  <c r="S3806" i="4" s="1"/>
  <c r="H3806" i="4"/>
  <c r="P3949" i="4"/>
  <c r="S3949" i="4" s="1"/>
  <c r="H3949" i="4"/>
  <c r="P4000" i="4"/>
  <c r="S4000" i="4" s="1"/>
  <c r="H4000" i="4"/>
  <c r="P4022" i="4"/>
  <c r="S4022" i="4" s="1"/>
  <c r="H4022" i="4"/>
  <c r="P4044" i="4"/>
  <c r="S4044" i="4" s="1"/>
  <c r="H4044" i="4"/>
  <c r="P4091" i="4"/>
  <c r="S4091" i="4" s="1"/>
  <c r="H4091" i="4"/>
  <c r="P4228" i="4"/>
  <c r="S4228" i="4" s="1"/>
  <c r="H4228" i="4"/>
  <c r="P4295" i="4"/>
  <c r="S4295" i="4" s="1"/>
  <c r="H4295" i="4"/>
  <c r="P4302" i="4"/>
  <c r="S4302" i="4" s="1"/>
  <c r="H4302" i="4"/>
  <c r="P2627" i="4"/>
  <c r="S2627" i="4" s="1"/>
  <c r="H2627" i="4"/>
  <c r="P2693" i="4"/>
  <c r="S2693" i="4" s="1"/>
  <c r="H2693" i="4"/>
  <c r="P2714" i="4"/>
  <c r="S2714" i="4" s="1"/>
  <c r="H2714" i="4"/>
  <c r="P2781" i="4"/>
  <c r="S2781" i="4" s="1"/>
  <c r="H2781" i="4"/>
  <c r="P2857" i="4"/>
  <c r="S2857" i="4" s="1"/>
  <c r="H2857" i="4"/>
  <c r="P2893" i="4"/>
  <c r="S2893" i="4" s="1"/>
  <c r="H2893" i="4"/>
  <c r="P2972" i="4"/>
  <c r="S2972" i="4" s="1"/>
  <c r="H2972" i="4"/>
  <c r="P3032" i="4"/>
  <c r="S3032" i="4" s="1"/>
  <c r="H3032" i="4"/>
  <c r="P3115" i="4"/>
  <c r="S3115" i="4" s="1"/>
  <c r="H3115" i="4"/>
  <c r="P3175" i="4"/>
  <c r="S3175" i="4" s="1"/>
  <c r="H3175" i="4"/>
  <c r="P3238" i="4"/>
  <c r="S3238" i="4" s="1"/>
  <c r="H3238" i="4"/>
  <c r="P3298" i="4"/>
  <c r="S3298" i="4" s="1"/>
  <c r="H3298" i="4"/>
  <c r="P3377" i="4"/>
  <c r="S3377" i="4" s="1"/>
  <c r="H3377" i="4"/>
  <c r="P3508" i="4"/>
  <c r="S3508" i="4" s="1"/>
  <c r="H3508" i="4"/>
  <c r="P3574" i="4"/>
  <c r="S3574" i="4" s="1"/>
  <c r="H3574" i="4"/>
  <c r="P3902" i="4"/>
  <c r="S3902" i="4" s="1"/>
  <c r="H3902" i="4"/>
  <c r="P2793" i="4"/>
  <c r="S2793" i="4" s="1"/>
  <c r="H2793" i="4"/>
  <c r="P2944" i="4"/>
  <c r="S2944" i="4" s="1"/>
  <c r="H2944" i="4"/>
  <c r="P3062" i="4"/>
  <c r="S3062" i="4" s="1"/>
  <c r="H3062" i="4"/>
  <c r="P3210" i="4"/>
  <c r="S3210" i="4" s="1"/>
  <c r="H3210" i="4"/>
  <c r="P3556" i="4"/>
  <c r="S3556" i="4" s="1"/>
  <c r="H3556" i="4"/>
  <c r="P3935" i="4"/>
  <c r="S3935" i="4" s="1"/>
  <c r="H3935" i="4"/>
  <c r="P2812" i="4"/>
  <c r="S2812" i="4" s="1"/>
  <c r="H2812" i="4"/>
  <c r="P3042" i="4"/>
  <c r="S3042" i="4" s="1"/>
  <c r="H3042" i="4"/>
  <c r="P3132" i="4"/>
  <c r="S3132" i="4" s="1"/>
  <c r="H3132" i="4"/>
  <c r="P3240" i="4"/>
  <c r="S3240" i="4" s="1"/>
  <c r="H3240" i="4"/>
  <c r="P3331" i="4"/>
  <c r="S3331" i="4" s="1"/>
  <c r="H3331" i="4"/>
  <c r="P3390" i="4"/>
  <c r="S3390" i="4" s="1"/>
  <c r="H3390" i="4"/>
  <c r="P3476" i="4"/>
  <c r="S3476" i="4" s="1"/>
  <c r="H3476" i="4"/>
  <c r="P3540" i="4"/>
  <c r="S3540" i="4" s="1"/>
  <c r="H3540" i="4"/>
  <c r="P3567" i="4"/>
  <c r="S3567" i="4" s="1"/>
  <c r="H3567" i="4"/>
  <c r="P3610" i="4"/>
  <c r="S3610" i="4" s="1"/>
  <c r="H3610" i="4"/>
  <c r="P3904" i="4"/>
  <c r="S3904" i="4" s="1"/>
  <c r="H3904" i="4"/>
  <c r="P4009" i="4"/>
  <c r="S4009" i="4" s="1"/>
  <c r="H4009" i="4"/>
  <c r="P2905" i="4"/>
  <c r="S2905" i="4" s="1"/>
  <c r="H2905" i="4"/>
  <c r="P3229" i="4"/>
  <c r="S3229" i="4" s="1"/>
  <c r="H3229" i="4"/>
  <c r="P3333" i="4"/>
  <c r="S3333" i="4" s="1"/>
  <c r="H3333" i="4"/>
  <c r="P3383" i="4"/>
  <c r="S3383" i="4" s="1"/>
  <c r="H3383" i="4"/>
  <c r="P3781" i="4"/>
  <c r="S3781" i="4" s="1"/>
  <c r="H3781" i="4"/>
  <c r="P3937" i="4"/>
  <c r="S3937" i="4" s="1"/>
  <c r="H3937" i="4"/>
  <c r="P4176" i="4"/>
  <c r="S4176" i="4" s="1"/>
  <c r="H4176" i="4"/>
  <c r="P4201" i="4"/>
  <c r="S4201" i="4" s="1"/>
  <c r="H4201" i="4"/>
  <c r="P4225" i="4"/>
  <c r="S4225" i="4" s="1"/>
  <c r="H4225" i="4"/>
  <c r="P4315" i="4"/>
  <c r="S4315" i="4" s="1"/>
  <c r="H4315" i="4"/>
  <c r="P4036" i="4"/>
  <c r="S4036" i="4" s="1"/>
  <c r="H4036" i="4"/>
  <c r="P4080" i="4"/>
  <c r="S4080" i="4" s="1"/>
  <c r="H4080" i="4"/>
  <c r="P4105" i="4"/>
  <c r="S4105" i="4" s="1"/>
  <c r="H4105" i="4"/>
  <c r="P4102" i="4"/>
  <c r="S4102" i="4" s="1"/>
  <c r="H4102" i="4"/>
  <c r="P4214" i="4"/>
  <c r="S4214" i="4" s="1"/>
  <c r="H4214" i="4"/>
  <c r="P4247" i="4"/>
  <c r="S4247" i="4" s="1"/>
  <c r="H4247" i="4"/>
  <c r="P4244" i="4"/>
  <c r="S4244" i="4" s="1"/>
  <c r="H4244" i="4"/>
  <c r="P4342" i="4"/>
  <c r="S4342" i="4" s="1"/>
  <c r="H4342" i="4"/>
  <c r="P4377" i="4"/>
  <c r="S4377" i="4" s="1"/>
  <c r="H4377" i="4"/>
  <c r="P4426" i="4"/>
  <c r="S4426" i="4" s="1"/>
  <c r="H4426" i="4"/>
  <c r="P4620" i="4"/>
  <c r="S4620" i="4" s="1"/>
  <c r="H4620" i="4"/>
  <c r="P4694" i="4"/>
  <c r="S4694" i="4" s="1"/>
  <c r="H4694" i="4"/>
  <c r="P4709" i="4"/>
  <c r="S4709" i="4" s="1"/>
  <c r="H4709" i="4"/>
  <c r="P8667" i="4"/>
  <c r="S8667" i="4" s="1"/>
  <c r="H8667" i="4"/>
  <c r="P3656" i="4"/>
  <c r="S3656" i="4" s="1"/>
  <c r="H3656" i="4"/>
  <c r="P3715" i="4"/>
  <c r="S3715" i="4" s="1"/>
  <c r="H3715" i="4"/>
  <c r="P3799" i="4"/>
  <c r="S3799" i="4" s="1"/>
  <c r="H3799" i="4"/>
  <c r="P3840" i="4"/>
  <c r="S3840" i="4" s="1"/>
  <c r="H3840" i="4"/>
  <c r="P3983" i="4"/>
  <c r="S3983" i="4" s="1"/>
  <c r="H3983" i="4"/>
  <c r="P3989" i="4"/>
  <c r="S3989" i="4" s="1"/>
  <c r="H3989" i="4"/>
  <c r="P4144" i="4"/>
  <c r="S4144" i="4" s="1"/>
  <c r="H4144" i="4"/>
  <c r="P4156" i="4"/>
  <c r="S4156" i="4" s="1"/>
  <c r="H4156" i="4"/>
  <c r="P4340" i="4"/>
  <c r="S4340" i="4" s="1"/>
  <c r="H4340" i="4"/>
  <c r="P4350" i="4"/>
  <c r="S4350" i="4" s="1"/>
  <c r="H4350" i="4"/>
  <c r="P4427" i="4"/>
  <c r="S4427" i="4" s="1"/>
  <c r="H4427" i="4"/>
  <c r="P4578" i="4"/>
  <c r="S4578" i="4" s="1"/>
  <c r="H4578" i="4"/>
  <c r="P4664" i="4"/>
  <c r="S4664" i="4" s="1"/>
  <c r="H4664" i="4"/>
  <c r="P4746" i="4"/>
  <c r="S4746" i="4" s="1"/>
  <c r="H4746" i="4"/>
  <c r="P8196" i="4"/>
  <c r="S8196" i="4" s="1"/>
  <c r="H8196" i="4"/>
  <c r="P3513" i="4"/>
  <c r="S3513" i="4" s="1"/>
  <c r="H3513" i="4"/>
  <c r="P3568" i="4"/>
  <c r="S3568" i="4" s="1"/>
  <c r="H3568" i="4"/>
  <c r="P3673" i="4"/>
  <c r="S3673" i="4" s="1"/>
  <c r="H3673" i="4"/>
  <c r="P3697" i="4"/>
  <c r="S3697" i="4" s="1"/>
  <c r="H3697" i="4"/>
  <c r="P3788" i="4"/>
  <c r="S3788" i="4" s="1"/>
  <c r="H3788" i="4"/>
  <c r="P3812" i="4"/>
  <c r="S3812" i="4" s="1"/>
  <c r="H3812" i="4"/>
  <c r="P3931" i="4"/>
  <c r="S3931" i="4" s="1"/>
  <c r="H3931" i="4"/>
  <c r="P3955" i="4"/>
  <c r="S3955" i="4" s="1"/>
  <c r="H3955" i="4"/>
  <c r="P4054" i="4"/>
  <c r="S4054" i="4" s="1"/>
  <c r="H4054" i="4"/>
  <c r="P4287" i="4"/>
  <c r="S4287" i="4" s="1"/>
  <c r="H4287" i="4"/>
  <c r="P10" i="4"/>
  <c r="S10" i="4" s="1"/>
  <c r="H10" i="4"/>
  <c r="P3562" i="4"/>
  <c r="S3562" i="4" s="1"/>
  <c r="H3562" i="4"/>
  <c r="P3790" i="4"/>
  <c r="S3790" i="4" s="1"/>
  <c r="H3790" i="4"/>
  <c r="P4015" i="4"/>
  <c r="S4015" i="4" s="1"/>
  <c r="H4015" i="4"/>
  <c r="P4086" i="4"/>
  <c r="S4086" i="4" s="1"/>
  <c r="H4086" i="4"/>
  <c r="P4532" i="4"/>
  <c r="S4532" i="4" s="1"/>
  <c r="H4532" i="4"/>
  <c r="P4584" i="4"/>
  <c r="S4584" i="4" s="1"/>
  <c r="H4584" i="4"/>
  <c r="P4531" i="4"/>
  <c r="S4531" i="4" s="1"/>
  <c r="H4531" i="4"/>
  <c r="P4544" i="4"/>
  <c r="S4544" i="4" s="1"/>
  <c r="H4544" i="4"/>
  <c r="P4685" i="4"/>
  <c r="S4685" i="4" s="1"/>
  <c r="H4685" i="4"/>
  <c r="P4744" i="4"/>
  <c r="S4744" i="4" s="1"/>
  <c r="H4744" i="4"/>
  <c r="P4127" i="4"/>
  <c r="S4127" i="4" s="1"/>
  <c r="H4127" i="4"/>
  <c r="P4134" i="4"/>
  <c r="S4134" i="4" s="1"/>
  <c r="H4134" i="4"/>
  <c r="P4195" i="4"/>
  <c r="S4195" i="4" s="1"/>
  <c r="H4195" i="4"/>
  <c r="P4216" i="4"/>
  <c r="S4216" i="4" s="1"/>
  <c r="H4216" i="4"/>
  <c r="P4239" i="4"/>
  <c r="S4239" i="4" s="1"/>
  <c r="H4239" i="4"/>
  <c r="P4281" i="4"/>
  <c r="S4281" i="4" s="1"/>
  <c r="H4281" i="4"/>
  <c r="P2628" i="4"/>
  <c r="S2628" i="4" s="1"/>
  <c r="H2628" i="4"/>
  <c r="P2700" i="4"/>
  <c r="S2700" i="4" s="1"/>
  <c r="H2700" i="4"/>
  <c r="P2640" i="4"/>
  <c r="S2640" i="4" s="1"/>
  <c r="H2640" i="4"/>
  <c r="P2840" i="4"/>
  <c r="S2840" i="4" s="1"/>
  <c r="H2840" i="4"/>
  <c r="P3106" i="4"/>
  <c r="S3106" i="4" s="1"/>
  <c r="H3106" i="4"/>
  <c r="P3225" i="4"/>
  <c r="S3225" i="4" s="1"/>
  <c r="H3225" i="4"/>
  <c r="P3350" i="4"/>
  <c r="S3350" i="4" s="1"/>
  <c r="H3350" i="4"/>
  <c r="P3366" i="4"/>
  <c r="S3366" i="4" s="1"/>
  <c r="H3366" i="4"/>
  <c r="P3421" i="4"/>
  <c r="S3421" i="4" s="1"/>
  <c r="H3421" i="4"/>
  <c r="P3443" i="4"/>
  <c r="S3443" i="4" s="1"/>
  <c r="H3443" i="4"/>
  <c r="P3489" i="4"/>
  <c r="S3489" i="4" s="1"/>
  <c r="H3489" i="4"/>
  <c r="P3535" i="4"/>
  <c r="S3535" i="4" s="1"/>
  <c r="H3535" i="4"/>
  <c r="P3649" i="4"/>
  <c r="S3649" i="4" s="1"/>
  <c r="H3649" i="4"/>
  <c r="P3698" i="4"/>
  <c r="S3698" i="4" s="1"/>
  <c r="H3698" i="4"/>
  <c r="P3749" i="4"/>
  <c r="S3749" i="4" s="1"/>
  <c r="H3749" i="4"/>
  <c r="P2747" i="4"/>
  <c r="S2747" i="4" s="1"/>
  <c r="H2747" i="4"/>
  <c r="P3013" i="4"/>
  <c r="S3013" i="4" s="1"/>
  <c r="H3013" i="4"/>
  <c r="P3307" i="4"/>
  <c r="S3307" i="4" s="1"/>
  <c r="H3307" i="4"/>
  <c r="P3325" i="4"/>
  <c r="S3325" i="4" s="1"/>
  <c r="H3325" i="4"/>
  <c r="P3399" i="4"/>
  <c r="S3399" i="4" s="1"/>
  <c r="H3399" i="4"/>
  <c r="P3453" i="4"/>
  <c r="S3453" i="4" s="1"/>
  <c r="H3453" i="4"/>
  <c r="P3491" i="4"/>
  <c r="S3491" i="4" s="1"/>
  <c r="H3491" i="4"/>
  <c r="P3536" i="4"/>
  <c r="S3536" i="4" s="1"/>
  <c r="H3536" i="4"/>
  <c r="P3614" i="4"/>
  <c r="S3614" i="4" s="1"/>
  <c r="H3614" i="4"/>
  <c r="P3913" i="4"/>
  <c r="S3913" i="4" s="1"/>
  <c r="H3913" i="4"/>
  <c r="P3995" i="4"/>
  <c r="S3995" i="4" s="1"/>
  <c r="H3995" i="4"/>
  <c r="P2615" i="4"/>
  <c r="S2615" i="4" s="1"/>
  <c r="H2615" i="4"/>
  <c r="P2639" i="4"/>
  <c r="S2639" i="4" s="1"/>
  <c r="H2639" i="4"/>
  <c r="P2642" i="4"/>
  <c r="S2642" i="4" s="1"/>
  <c r="H2642" i="4"/>
  <c r="P2689" i="4"/>
  <c r="S2689" i="4" s="1"/>
  <c r="H2689" i="4"/>
  <c r="P2738" i="4"/>
  <c r="S2738" i="4" s="1"/>
  <c r="H2738" i="4"/>
  <c r="P2749" i="4"/>
  <c r="S2749" i="4" s="1"/>
  <c r="H2749" i="4"/>
  <c r="P2900" i="4"/>
  <c r="S2900" i="4" s="1"/>
  <c r="H2900" i="4"/>
  <c r="P2947" i="4"/>
  <c r="S2947" i="4" s="1"/>
  <c r="H2947" i="4"/>
  <c r="P2996" i="4"/>
  <c r="S2996" i="4" s="1"/>
  <c r="H2996" i="4"/>
  <c r="P3031" i="4"/>
  <c r="S3031" i="4" s="1"/>
  <c r="H3031" i="4"/>
  <c r="P3166" i="4"/>
  <c r="S3166" i="4" s="1"/>
  <c r="H3166" i="4"/>
  <c r="P3197" i="4"/>
  <c r="S3197" i="4" s="1"/>
  <c r="H3197" i="4"/>
  <c r="P3262" i="4"/>
  <c r="S3262" i="4" s="1"/>
  <c r="H3262" i="4"/>
  <c r="P3297" i="4"/>
  <c r="S3297" i="4" s="1"/>
  <c r="H3297" i="4"/>
  <c r="P3402" i="4"/>
  <c r="S3402" i="4" s="1"/>
  <c r="H3402" i="4"/>
  <c r="P3395" i="4"/>
  <c r="S3395" i="4" s="1"/>
  <c r="H3395" i="4"/>
  <c r="P3447" i="4"/>
  <c r="S3447" i="4" s="1"/>
  <c r="H3447" i="4"/>
  <c r="P3501" i="4"/>
  <c r="S3501" i="4" s="1"/>
  <c r="H3501" i="4"/>
  <c r="P3625" i="4"/>
  <c r="S3625" i="4" s="1"/>
  <c r="H3625" i="4"/>
  <c r="P3875" i="4"/>
  <c r="S3875" i="4" s="1"/>
  <c r="H3875" i="4"/>
  <c r="P3926" i="4"/>
  <c r="S3926" i="4" s="1"/>
  <c r="H3926" i="4"/>
  <c r="P2683" i="4"/>
  <c r="S2683" i="4" s="1"/>
  <c r="H2683" i="4"/>
  <c r="P2778" i="4"/>
  <c r="S2778" i="4" s="1"/>
  <c r="H2778" i="4"/>
  <c r="P2836" i="4"/>
  <c r="S2836" i="4" s="1"/>
  <c r="H2836" i="4"/>
  <c r="P2933" i="4"/>
  <c r="S2933" i="4" s="1"/>
  <c r="H2933" i="4"/>
  <c r="P3036" i="4"/>
  <c r="S3036" i="4" s="1"/>
  <c r="H3036" i="4"/>
  <c r="P3102" i="4"/>
  <c r="S3102" i="4" s="1"/>
  <c r="H3102" i="4"/>
  <c r="P3207" i="4"/>
  <c r="S3207" i="4" s="1"/>
  <c r="H3207" i="4"/>
  <c r="P3309" i="4"/>
  <c r="S3309" i="4" s="1"/>
  <c r="H3309" i="4"/>
  <c r="P3482" i="4"/>
  <c r="S3482" i="4" s="1"/>
  <c r="H3482" i="4"/>
  <c r="P3594" i="4"/>
  <c r="S3594" i="4" s="1"/>
  <c r="H3594" i="4"/>
  <c r="P3654" i="4"/>
  <c r="S3654" i="4" s="1"/>
  <c r="H3654" i="4"/>
  <c r="P3810" i="4"/>
  <c r="S3810" i="4" s="1"/>
  <c r="H3810" i="4"/>
  <c r="P3896" i="4"/>
  <c r="S3896" i="4" s="1"/>
  <c r="H3896" i="4"/>
  <c r="P4016" i="4"/>
  <c r="S4016" i="4" s="1"/>
  <c r="H4016" i="4"/>
  <c r="P4097" i="4"/>
  <c r="S4097" i="4" s="1"/>
  <c r="H4097" i="4"/>
  <c r="P4135" i="4"/>
  <c r="S4135" i="4" s="1"/>
  <c r="H4135" i="4"/>
  <c r="P3233" i="4"/>
  <c r="S3233" i="4" s="1"/>
  <c r="H3233" i="4"/>
  <c r="P3288" i="4"/>
  <c r="S3288" i="4" s="1"/>
  <c r="H3288" i="4"/>
  <c r="P3418" i="4"/>
  <c r="S3418" i="4" s="1"/>
  <c r="H3418" i="4"/>
  <c r="P3480" i="4"/>
  <c r="S3480" i="4" s="1"/>
  <c r="H3480" i="4"/>
  <c r="P3533" i="4"/>
  <c r="S3533" i="4" s="1"/>
  <c r="H3533" i="4"/>
  <c r="P3597" i="4"/>
  <c r="S3597" i="4" s="1"/>
  <c r="H3597" i="4"/>
  <c r="P3734" i="4"/>
  <c r="S3734" i="4" s="1"/>
  <c r="H3734" i="4"/>
  <c r="P3814" i="4"/>
  <c r="S3814" i="4" s="1"/>
  <c r="H3814" i="4"/>
  <c r="P3899" i="4"/>
  <c r="S3899" i="4" s="1"/>
  <c r="H3899" i="4"/>
  <c r="P2629" i="4"/>
  <c r="S2629" i="4" s="1"/>
  <c r="H2629" i="4"/>
  <c r="P2911" i="4"/>
  <c r="S2911" i="4" s="1"/>
  <c r="H2911" i="4"/>
  <c r="P3177" i="4"/>
  <c r="S3177" i="4" s="1"/>
  <c r="H3177" i="4"/>
  <c r="P3335" i="4"/>
  <c r="S3335" i="4" s="1"/>
  <c r="H3335" i="4"/>
  <c r="P3515" i="4"/>
  <c r="S3515" i="4" s="1"/>
  <c r="H3515" i="4"/>
  <c r="P3580" i="4"/>
  <c r="S3580" i="4" s="1"/>
  <c r="H3580" i="4"/>
  <c r="P3663" i="4"/>
  <c r="S3663" i="4" s="1"/>
  <c r="H3663" i="4"/>
  <c r="P3830" i="4"/>
  <c r="S3830" i="4" s="1"/>
  <c r="H3830" i="4"/>
  <c r="P3846" i="4"/>
  <c r="S3846" i="4" s="1"/>
  <c r="H3846" i="4"/>
  <c r="P3984" i="4"/>
  <c r="S3984" i="4" s="1"/>
  <c r="H3984" i="4"/>
  <c r="P2672" i="4"/>
  <c r="S2672" i="4" s="1"/>
  <c r="H2672" i="4"/>
  <c r="P2710" i="4"/>
  <c r="S2710" i="4" s="1"/>
  <c r="H2710" i="4"/>
  <c r="P2746" i="4"/>
  <c r="S2746" i="4" s="1"/>
  <c r="H2746" i="4"/>
  <c r="P2842" i="4"/>
  <c r="S2842" i="4" s="1"/>
  <c r="H2842" i="4"/>
  <c r="P2938" i="4"/>
  <c r="S2938" i="4" s="1"/>
  <c r="H2938" i="4"/>
  <c r="P2992" i="4"/>
  <c r="S2992" i="4" s="1"/>
  <c r="H2992" i="4"/>
  <c r="P3004" i="4"/>
  <c r="S3004" i="4" s="1"/>
  <c r="H3004" i="4"/>
  <c r="P3100" i="4"/>
  <c r="S3100" i="4" s="1"/>
  <c r="H3100" i="4"/>
  <c r="P3196" i="4"/>
  <c r="S3196" i="4" s="1"/>
  <c r="H3196" i="4"/>
  <c r="P3258" i="4"/>
  <c r="S3258" i="4" s="1"/>
  <c r="H3258" i="4"/>
  <c r="P3270" i="4"/>
  <c r="S3270" i="4" s="1"/>
  <c r="H3270" i="4"/>
  <c r="P3674" i="4"/>
  <c r="S3674" i="4" s="1"/>
  <c r="H3674" i="4"/>
  <c r="P3748" i="4"/>
  <c r="S3748" i="4" s="1"/>
  <c r="H3748" i="4"/>
  <c r="P2614" i="4"/>
  <c r="S2614" i="4" s="1"/>
  <c r="H2614" i="4"/>
  <c r="P2896" i="4"/>
  <c r="S2896" i="4" s="1"/>
  <c r="H2896" i="4"/>
  <c r="P3162" i="4"/>
  <c r="S3162" i="4" s="1"/>
  <c r="H3162" i="4"/>
  <c r="P3490" i="4"/>
  <c r="S3490" i="4" s="1"/>
  <c r="H3490" i="4"/>
  <c r="P3624" i="4"/>
  <c r="S3624" i="4" s="1"/>
  <c r="H3624" i="4"/>
  <c r="P3706" i="4"/>
  <c r="S3706" i="4" s="1"/>
  <c r="H3706" i="4"/>
  <c r="P3833" i="4"/>
  <c r="S3833" i="4" s="1"/>
  <c r="H3833" i="4"/>
  <c r="P3948" i="4"/>
  <c r="S3948" i="4" s="1"/>
  <c r="H3948" i="4"/>
  <c r="P4031" i="4"/>
  <c r="S4031" i="4" s="1"/>
  <c r="H4031" i="4"/>
  <c r="P4088" i="4"/>
  <c r="S4088" i="4" s="1"/>
  <c r="H4088" i="4"/>
  <c r="P4112" i="4"/>
  <c r="S4112" i="4" s="1"/>
  <c r="H4112" i="4"/>
  <c r="P4137" i="4"/>
  <c r="S4137" i="4" s="1"/>
  <c r="H4137" i="4"/>
  <c r="P4170" i="4"/>
  <c r="S4170" i="4" s="1"/>
  <c r="H4170" i="4"/>
  <c r="P4217" i="4"/>
  <c r="S4217" i="4" s="1"/>
  <c r="H4217" i="4"/>
  <c r="P4236" i="4"/>
  <c r="S4236" i="4" s="1"/>
  <c r="H4236" i="4"/>
  <c r="P2626" i="4"/>
  <c r="S2626" i="4" s="1"/>
  <c r="H2626" i="4"/>
  <c r="P2753" i="4"/>
  <c r="S2753" i="4" s="1"/>
  <c r="H2753" i="4"/>
  <c r="P2832" i="4"/>
  <c r="S2832" i="4" s="1"/>
  <c r="H2832" i="4"/>
  <c r="P2892" i="4"/>
  <c r="S2892" i="4" s="1"/>
  <c r="H2892" i="4"/>
  <c r="P2975" i="4"/>
  <c r="S2975" i="4" s="1"/>
  <c r="H2975" i="4"/>
  <c r="P3011" i="4"/>
  <c r="S3011" i="4" s="1"/>
  <c r="H3011" i="4"/>
  <c r="P3098" i="4"/>
  <c r="S3098" i="4" s="1"/>
  <c r="H3098" i="4"/>
  <c r="P3165" i="4"/>
  <c r="S3165" i="4" s="1"/>
  <c r="H3165" i="4"/>
  <c r="P3241" i="4"/>
  <c r="S3241" i="4" s="1"/>
  <c r="H3241" i="4"/>
  <c r="P3277" i="4"/>
  <c r="S3277" i="4" s="1"/>
  <c r="H3277" i="4"/>
  <c r="P3753" i="4"/>
  <c r="S3753" i="4" s="1"/>
  <c r="H3753" i="4"/>
  <c r="P3918" i="4"/>
  <c r="S3918" i="4" s="1"/>
  <c r="H3918" i="4"/>
  <c r="P2872" i="4"/>
  <c r="S2872" i="4" s="1"/>
  <c r="H2872" i="4"/>
  <c r="P3138" i="4"/>
  <c r="S3138" i="4" s="1"/>
  <c r="H3138" i="4"/>
  <c r="P3246" i="4"/>
  <c r="S3246" i="4" s="1"/>
  <c r="H3246" i="4"/>
  <c r="P3381" i="4"/>
  <c r="S3381" i="4" s="1"/>
  <c r="H3381" i="4"/>
  <c r="P3416" i="4"/>
  <c r="S3416" i="4" s="1"/>
  <c r="H3416" i="4"/>
  <c r="P3457" i="4"/>
  <c r="S3457" i="4" s="1"/>
  <c r="H3457" i="4"/>
  <c r="P3466" i="4"/>
  <c r="S3466" i="4" s="1"/>
  <c r="H3466" i="4"/>
  <c r="P3559" i="4"/>
  <c r="S3559" i="4" s="1"/>
  <c r="H3559" i="4"/>
  <c r="P3868" i="4"/>
  <c r="S3868" i="4" s="1"/>
  <c r="H3868" i="4"/>
  <c r="P2621" i="4"/>
  <c r="S2621" i="4" s="1"/>
  <c r="H2621" i="4"/>
  <c r="P2680" i="4"/>
  <c r="S2680" i="4" s="1"/>
  <c r="H2680" i="4"/>
  <c r="P2727" i="4"/>
  <c r="S2727" i="4" s="1"/>
  <c r="H2727" i="4"/>
  <c r="P2774" i="4"/>
  <c r="S2774" i="4" s="1"/>
  <c r="H2774" i="4"/>
  <c r="P3078" i="4"/>
  <c r="S3078" i="4" s="1"/>
  <c r="H3078" i="4"/>
  <c r="P3300" i="4"/>
  <c r="S3300" i="4" s="1"/>
  <c r="H3300" i="4"/>
  <c r="P3479" i="4"/>
  <c r="S3479" i="4" s="1"/>
  <c r="H3479" i="4"/>
  <c r="P3585" i="4"/>
  <c r="S3585" i="4" s="1"/>
  <c r="H3585" i="4"/>
  <c r="P3647" i="4"/>
  <c r="S3647" i="4" s="1"/>
  <c r="H3647" i="4"/>
  <c r="P3751" i="4"/>
  <c r="S3751" i="4" s="1"/>
  <c r="H3751" i="4"/>
  <c r="P4006" i="4"/>
  <c r="S4006" i="4" s="1"/>
  <c r="H4006" i="4"/>
  <c r="P2963" i="4"/>
  <c r="S2963" i="4" s="1"/>
  <c r="H2963" i="4"/>
  <c r="P3058" i="4"/>
  <c r="S3058" i="4" s="1"/>
  <c r="H3058" i="4"/>
  <c r="P3125" i="4"/>
  <c r="S3125" i="4" s="1"/>
  <c r="H3125" i="4"/>
  <c r="P3201" i="4"/>
  <c r="S3201" i="4" s="1"/>
  <c r="H3201" i="4"/>
  <c r="P3280" i="4"/>
  <c r="S3280" i="4" s="1"/>
  <c r="H3280" i="4"/>
  <c r="P3400" i="4"/>
  <c r="S3400" i="4" s="1"/>
  <c r="H3400" i="4"/>
  <c r="P3455" i="4"/>
  <c r="S3455" i="4" s="1"/>
  <c r="H3455" i="4"/>
  <c r="P3462" i="4"/>
  <c r="S3462" i="4" s="1"/>
  <c r="H3462" i="4"/>
  <c r="P4058" i="4"/>
  <c r="S4058" i="4" s="1"/>
  <c r="H4058" i="4"/>
  <c r="P4075" i="4"/>
  <c r="S4075" i="4" s="1"/>
  <c r="H4075" i="4"/>
  <c r="P4096" i="4"/>
  <c r="S4096" i="4" s="1"/>
  <c r="H4096" i="4"/>
  <c r="P4237" i="4"/>
  <c r="S4237" i="4" s="1"/>
  <c r="H4237" i="4"/>
  <c r="P4029" i="4"/>
  <c r="S4029" i="4" s="1"/>
  <c r="H4029" i="4"/>
  <c r="P4039" i="4"/>
  <c r="S4039" i="4" s="1"/>
  <c r="H4039" i="4"/>
  <c r="P4143" i="4"/>
  <c r="S4143" i="4" s="1"/>
  <c r="H4143" i="4"/>
  <c r="P4164" i="4"/>
  <c r="S4164" i="4" s="1"/>
  <c r="H4164" i="4"/>
  <c r="P4165" i="4"/>
  <c r="S4165" i="4" s="1"/>
  <c r="H4165" i="4"/>
  <c r="P4263" i="4"/>
  <c r="S4263" i="4" s="1"/>
  <c r="H4263" i="4"/>
  <c r="P4277" i="4"/>
  <c r="S4277" i="4" s="1"/>
  <c r="H4277" i="4"/>
  <c r="P4312" i="4"/>
  <c r="S4312" i="4" s="1"/>
  <c r="H4312" i="4"/>
  <c r="P4322" i="4"/>
  <c r="S4322" i="4" s="1"/>
  <c r="H4322" i="4"/>
  <c r="P4417" i="4"/>
  <c r="S4417" i="4" s="1"/>
  <c r="H4417" i="4"/>
  <c r="P4413" i="4"/>
  <c r="S4413" i="4" s="1"/>
  <c r="H4413" i="4"/>
  <c r="P4396" i="4"/>
  <c r="S4396" i="4" s="1"/>
  <c r="H4396" i="4"/>
  <c r="P4482" i="4"/>
  <c r="S4482" i="4" s="1"/>
  <c r="H4482" i="4"/>
  <c r="P4505" i="4"/>
  <c r="S4505" i="4" s="1"/>
  <c r="H4505" i="4"/>
  <c r="P4527" i="4"/>
  <c r="S4527" i="4" s="1"/>
  <c r="H4527" i="4"/>
  <c r="P4546" i="4"/>
  <c r="S4546" i="4" s="1"/>
  <c r="H4546" i="4"/>
  <c r="P4735" i="4"/>
  <c r="S4735" i="4" s="1"/>
  <c r="H4735" i="4"/>
  <c r="P3681" i="4"/>
  <c r="S3681" i="4" s="1"/>
  <c r="H3681" i="4"/>
  <c r="P3736" i="4"/>
  <c r="S3736" i="4" s="1"/>
  <c r="H3736" i="4"/>
  <c r="P3816" i="4"/>
  <c r="S3816" i="4" s="1"/>
  <c r="H3816" i="4"/>
  <c r="P3865" i="4"/>
  <c r="S3865" i="4" s="1"/>
  <c r="H3865" i="4"/>
  <c r="P3877" i="4"/>
  <c r="S3877" i="4" s="1"/>
  <c r="H3877" i="4"/>
  <c r="P3980" i="4"/>
  <c r="S3980" i="4" s="1"/>
  <c r="H3980" i="4"/>
  <c r="P4026" i="4"/>
  <c r="S4026" i="4" s="1"/>
  <c r="H4026" i="4"/>
  <c r="P4038" i="4"/>
  <c r="S4038" i="4" s="1"/>
  <c r="H4038" i="4"/>
  <c r="P4145" i="4"/>
  <c r="S4145" i="4" s="1"/>
  <c r="H4145" i="4"/>
  <c r="P4200" i="4"/>
  <c r="S4200" i="4" s="1"/>
  <c r="H4200" i="4"/>
  <c r="P4320" i="4"/>
  <c r="S4320" i="4" s="1"/>
  <c r="H4320" i="4"/>
  <c r="P4353" i="4"/>
  <c r="S4353" i="4" s="1"/>
  <c r="H4353" i="4"/>
  <c r="P4448" i="4"/>
  <c r="S4448" i="4" s="1"/>
  <c r="H4448" i="4"/>
  <c r="P4702" i="4"/>
  <c r="S4702" i="4" s="1"/>
  <c r="H4702" i="4"/>
  <c r="P4768" i="4"/>
  <c r="S4768" i="4" s="1"/>
  <c r="H4768" i="4"/>
  <c r="P3510" i="4"/>
  <c r="S3510" i="4" s="1"/>
  <c r="H3510" i="4"/>
  <c r="P3648" i="4"/>
  <c r="S3648" i="4" s="1"/>
  <c r="H3648" i="4"/>
  <c r="P3672" i="4"/>
  <c r="S3672" i="4" s="1"/>
  <c r="H3672" i="4"/>
  <c r="P3687" i="4"/>
  <c r="S3687" i="4" s="1"/>
  <c r="H3687" i="4"/>
  <c r="P3791" i="4"/>
  <c r="S3791" i="4" s="1"/>
  <c r="H3791" i="4"/>
  <c r="P3815" i="4"/>
  <c r="S3815" i="4" s="1"/>
  <c r="H3815" i="4"/>
  <c r="P3834" i="4"/>
  <c r="S3834" i="4" s="1"/>
  <c r="H3834" i="4"/>
  <c r="P3914" i="4"/>
  <c r="S3914" i="4" s="1"/>
  <c r="H3914" i="4"/>
  <c r="P3938" i="4"/>
  <c r="S3938" i="4" s="1"/>
  <c r="H3938" i="4"/>
  <c r="P3953" i="4"/>
  <c r="S3953" i="4" s="1"/>
  <c r="H3953" i="4"/>
  <c r="P4057" i="4"/>
  <c r="S4057" i="4" s="1"/>
  <c r="H4057" i="4"/>
  <c r="P4081" i="4"/>
  <c r="S4081" i="4" s="1"/>
  <c r="H4081" i="4"/>
  <c r="P4092" i="4"/>
  <c r="S4092" i="4" s="1"/>
  <c r="H4092" i="4"/>
  <c r="P4114" i="4"/>
  <c r="S4114" i="4" s="1"/>
  <c r="H4114" i="4"/>
  <c r="P4246" i="4"/>
  <c r="S4246" i="4" s="1"/>
  <c r="H4246" i="4"/>
  <c r="P4325" i="4"/>
  <c r="S4325" i="4" s="1"/>
  <c r="H4325" i="4"/>
  <c r="P4415" i="4"/>
  <c r="S4415" i="4" s="1"/>
  <c r="H4415" i="4"/>
  <c r="P4442" i="4"/>
  <c r="S4442" i="4" s="1"/>
  <c r="H4442" i="4"/>
  <c r="P4518" i="4"/>
  <c r="S4518" i="4" s="1"/>
  <c r="H4518" i="4"/>
  <c r="P4656" i="4"/>
  <c r="S4656" i="4" s="1"/>
  <c r="H4656" i="4"/>
  <c r="P4738" i="4"/>
  <c r="S4738" i="4" s="1"/>
  <c r="H4738" i="4"/>
  <c r="P8682" i="4"/>
  <c r="S8682" i="4" s="1"/>
  <c r="H8682" i="4"/>
  <c r="P3584" i="4"/>
  <c r="S3584" i="4" s="1"/>
  <c r="H3584" i="4"/>
  <c r="P3667" i="4"/>
  <c r="S3667" i="4" s="1"/>
  <c r="H3667" i="4"/>
  <c r="P3903" i="4"/>
  <c r="S3903" i="4" s="1"/>
  <c r="H3903" i="4"/>
  <c r="P3974" i="4"/>
  <c r="S3974" i="4" s="1"/>
  <c r="H3974" i="4"/>
  <c r="P4108" i="4"/>
  <c r="S4108" i="4" s="1"/>
  <c r="H4108" i="4"/>
  <c r="P4191" i="4"/>
  <c r="S4191" i="4" s="1"/>
  <c r="H4191" i="4"/>
  <c r="P4554" i="4"/>
  <c r="S4554" i="4" s="1"/>
  <c r="H4554" i="4"/>
  <c r="P4495" i="4"/>
  <c r="S4495" i="4" s="1"/>
  <c r="H4495" i="4"/>
  <c r="P4522" i="4"/>
  <c r="S4522" i="4" s="1"/>
  <c r="H4522" i="4"/>
  <c r="P4558" i="4"/>
  <c r="S4558" i="4" s="1"/>
  <c r="H4558" i="4"/>
  <c r="P4589" i="4"/>
  <c r="S4589" i="4" s="1"/>
  <c r="H4589" i="4"/>
  <c r="P4723" i="4"/>
  <c r="S4723" i="4" s="1"/>
  <c r="H4723" i="4"/>
  <c r="P4736" i="4"/>
  <c r="S4736" i="4" s="1"/>
  <c r="H4736" i="4"/>
  <c r="P8202" i="4"/>
  <c r="S8202" i="4" s="1"/>
  <c r="H8202" i="4"/>
  <c r="P2799" i="4"/>
  <c r="S2799" i="4" s="1"/>
  <c r="H2799" i="4"/>
  <c r="P2952" i="4"/>
  <c r="S2952" i="4" s="1"/>
  <c r="H2952" i="4"/>
  <c r="P3048" i="4"/>
  <c r="S3048" i="4" s="1"/>
  <c r="H3048" i="4"/>
  <c r="P3065" i="4"/>
  <c r="S3065" i="4" s="1"/>
  <c r="H3065" i="4"/>
  <c r="P3218" i="4"/>
  <c r="S3218" i="4" s="1"/>
  <c r="H3218" i="4"/>
  <c r="P3384" i="4"/>
  <c r="S3384" i="4" s="1"/>
  <c r="H3384" i="4"/>
  <c r="P3845" i="4"/>
  <c r="S3845" i="4" s="1"/>
  <c r="H3845" i="4"/>
  <c r="P2705" i="4"/>
  <c r="S2705" i="4" s="1"/>
  <c r="H2705" i="4"/>
  <c r="P2718" i="4"/>
  <c r="S2718" i="4" s="1"/>
  <c r="H2718" i="4"/>
  <c r="P2867" i="4"/>
  <c r="S2867" i="4" s="1"/>
  <c r="H2867" i="4"/>
  <c r="P2942" i="4"/>
  <c r="S2942" i="4" s="1"/>
  <c r="H2942" i="4"/>
  <c r="P2935" i="4"/>
  <c r="S2935" i="4" s="1"/>
  <c r="Y124" i="4" s="1"/>
  <c r="H2935" i="4"/>
  <c r="P3023" i="4"/>
  <c r="S3023" i="4" s="1"/>
  <c r="H3023" i="4"/>
  <c r="P3133" i="4"/>
  <c r="S3133" i="4" s="1"/>
  <c r="H3133" i="4"/>
  <c r="P3289" i="4"/>
  <c r="S3289" i="4" s="1"/>
  <c r="H3289" i="4"/>
  <c r="P3342" i="4"/>
  <c r="S3342" i="4" s="1"/>
  <c r="H3342" i="4"/>
  <c r="P3353" i="4"/>
  <c r="S3353" i="4" s="1"/>
  <c r="H3353" i="4"/>
  <c r="P3349" i="4"/>
  <c r="S3349" i="4" s="1"/>
  <c r="H3349" i="4"/>
  <c r="P3351" i="4"/>
  <c r="S3351" i="4" s="1"/>
  <c r="H3351" i="4"/>
  <c r="P3942" i="4"/>
  <c r="S3942" i="4" s="1"/>
  <c r="H3942" i="4"/>
  <c r="P2650" i="4"/>
  <c r="S2650" i="4" s="1"/>
  <c r="H2650" i="4"/>
  <c r="P2644" i="4"/>
  <c r="S2644" i="4" s="1"/>
  <c r="H2644" i="4"/>
  <c r="P3971" i="4"/>
  <c r="S3971" i="4" s="1"/>
  <c r="H3971" i="4"/>
  <c r="P4052" i="4"/>
  <c r="S4052" i="4" s="1"/>
  <c r="H4052" i="4"/>
  <c r="P4178" i="4"/>
  <c r="S4178" i="4" s="1"/>
  <c r="H4178" i="4"/>
  <c r="P2789" i="4"/>
  <c r="S2789" i="4" s="1"/>
  <c r="H2789" i="4"/>
  <c r="P2973" i="4"/>
  <c r="S2973" i="4" s="1"/>
  <c r="H2973" i="4"/>
  <c r="P3063" i="4"/>
  <c r="S3063" i="4" s="1"/>
  <c r="H3063" i="4"/>
  <c r="P3577" i="4"/>
  <c r="S3577" i="4" s="1"/>
  <c r="H3577" i="4"/>
  <c r="P3861" i="4"/>
  <c r="S3861" i="4" s="1"/>
  <c r="H3861" i="4"/>
  <c r="P3929" i="4"/>
  <c r="S3929" i="4" s="1"/>
  <c r="H3929" i="4"/>
  <c r="P3965" i="4"/>
  <c r="S3965" i="4" s="1"/>
  <c r="H3965" i="4"/>
  <c r="P2834" i="4"/>
  <c r="S2834" i="4" s="1"/>
  <c r="H2834" i="4"/>
  <c r="P3092" i="4"/>
  <c r="S3092" i="4" s="1"/>
  <c r="H3092" i="4"/>
  <c r="P2713" i="4"/>
  <c r="S2713" i="4" s="1"/>
  <c r="H2713" i="4"/>
  <c r="P2829" i="4"/>
  <c r="S2829" i="4" s="1"/>
  <c r="Y119" i="4" s="1"/>
  <c r="H2829" i="4"/>
  <c r="P2971" i="4"/>
  <c r="S2971" i="4" s="1"/>
  <c r="H2971" i="4"/>
  <c r="P3080" i="4"/>
  <c r="S3080" i="4" s="1"/>
  <c r="H3080" i="4"/>
  <c r="P3221" i="4"/>
  <c r="S3221" i="4" s="1"/>
  <c r="H3221" i="4"/>
  <c r="P3321" i="4"/>
  <c r="S3321" i="4" s="1"/>
  <c r="H3321" i="4"/>
  <c r="P3429" i="4"/>
  <c r="S3429" i="4" s="1"/>
  <c r="H3429" i="4"/>
  <c r="P3530" i="4"/>
  <c r="S3530" i="4" s="1"/>
  <c r="H3530" i="4"/>
  <c r="P3632" i="4"/>
  <c r="S3632" i="4" s="1"/>
  <c r="H3632" i="4"/>
  <c r="P3729" i="4"/>
  <c r="S3729" i="4" s="1"/>
  <c r="H3729" i="4"/>
  <c r="P3863" i="4"/>
  <c r="S3863" i="4" s="1"/>
  <c r="H3863" i="4"/>
  <c r="P2788" i="4"/>
  <c r="S2788" i="4" s="1"/>
  <c r="H2788" i="4"/>
  <c r="P3371" i="4"/>
  <c r="S3371" i="4" s="1"/>
  <c r="H3371" i="4"/>
  <c r="P4159" i="4"/>
  <c r="S4159" i="4" s="1"/>
  <c r="H4159" i="4"/>
  <c r="P4222" i="4"/>
  <c r="S4222" i="4" s="1"/>
  <c r="H4222" i="4"/>
  <c r="P4273" i="4"/>
  <c r="S4273" i="4" s="1"/>
  <c r="H4273" i="4"/>
  <c r="P4333" i="4"/>
  <c r="S4333" i="4" s="1"/>
  <c r="H4333" i="4"/>
  <c r="P3322" i="4"/>
  <c r="S3322" i="4" s="1"/>
  <c r="H3322" i="4"/>
  <c r="P3406" i="4"/>
  <c r="S3406" i="4" s="1"/>
  <c r="H3406" i="4"/>
  <c r="P3646" i="4"/>
  <c r="S3646" i="4" s="1"/>
  <c r="H3646" i="4"/>
  <c r="P2708" i="4"/>
  <c r="S2708" i="4" s="1"/>
  <c r="H2708" i="4"/>
  <c r="P2908" i="4"/>
  <c r="S2908" i="4" s="1"/>
  <c r="H2908" i="4"/>
  <c r="P2910" i="4"/>
  <c r="S2910" i="4" s="1"/>
  <c r="H2910" i="4"/>
  <c r="P2974" i="4"/>
  <c r="S2974" i="4" s="1"/>
  <c r="H2974" i="4"/>
  <c r="P3174" i="4"/>
  <c r="S3174" i="4" s="1"/>
  <c r="H3174" i="4"/>
  <c r="P3256" i="4"/>
  <c r="S3256" i="4" s="1"/>
  <c r="H3256" i="4"/>
  <c r="P3332" i="4"/>
  <c r="S3332" i="4" s="1"/>
  <c r="H3332" i="4"/>
  <c r="P3398" i="4"/>
  <c r="S3398" i="4" s="1"/>
  <c r="H3398" i="4"/>
  <c r="P2673" i="4"/>
  <c r="S2673" i="4" s="1"/>
  <c r="H2673" i="4"/>
  <c r="P2697" i="4"/>
  <c r="S2697" i="4" s="1"/>
  <c r="H2697" i="4"/>
  <c r="P2770" i="4"/>
  <c r="S2770" i="4" s="1"/>
  <c r="H2770" i="4"/>
  <c r="P3028" i="4"/>
  <c r="S3028" i="4" s="1"/>
  <c r="H3028" i="4"/>
  <c r="P3054" i="4"/>
  <c r="S3054" i="4" s="1"/>
  <c r="H3054" i="4"/>
  <c r="P3294" i="4"/>
  <c r="S3294" i="4" s="1"/>
  <c r="H3294" i="4"/>
  <c r="P3370" i="4"/>
  <c r="S3370" i="4" s="1"/>
  <c r="H3370" i="4"/>
  <c r="P3539" i="4"/>
  <c r="S3539" i="4" s="1"/>
  <c r="H3539" i="4"/>
  <c r="P3837" i="4"/>
  <c r="S3837" i="4" s="1"/>
  <c r="H3837" i="4"/>
  <c r="P3967" i="4"/>
  <c r="S3967" i="4" s="1"/>
  <c r="H3967" i="4"/>
  <c r="P3423" i="4"/>
  <c r="S3423" i="4" s="1"/>
  <c r="H3423" i="4"/>
  <c r="P3740" i="4"/>
  <c r="S3740" i="4" s="1"/>
  <c r="H3740" i="4"/>
  <c r="P3986" i="4"/>
  <c r="S3986" i="4" s="1"/>
  <c r="H3986" i="4"/>
  <c r="P4023" i="4"/>
  <c r="S4023" i="4" s="1"/>
  <c r="H4023" i="4"/>
  <c r="P4262" i="4"/>
  <c r="S4262" i="4" s="1"/>
  <c r="H4262" i="4"/>
  <c r="P4280" i="4"/>
  <c r="S4280" i="4" s="1"/>
  <c r="H4280" i="4"/>
  <c r="P2752" i="4"/>
  <c r="S2752" i="4" s="1"/>
  <c r="H2752" i="4"/>
  <c r="P2871" i="4"/>
  <c r="S2871" i="4" s="1"/>
  <c r="H2871" i="4"/>
  <c r="P2895" i="4"/>
  <c r="S2895" i="4" s="1"/>
  <c r="H2895" i="4"/>
  <c r="P3018" i="4"/>
  <c r="S3018" i="4" s="1"/>
  <c r="H3018" i="4"/>
  <c r="P3137" i="4"/>
  <c r="S3137" i="4" s="1"/>
  <c r="H3137" i="4"/>
  <c r="P3216" i="4"/>
  <c r="S3216" i="4" s="1"/>
  <c r="H3216" i="4"/>
  <c r="P3276" i="4"/>
  <c r="S3276" i="4" s="1"/>
  <c r="H3276" i="4"/>
  <c r="P3409" i="4"/>
  <c r="S3409" i="4" s="1"/>
  <c r="H3409" i="4"/>
  <c r="P3557" i="4"/>
  <c r="S3557" i="4" s="1"/>
  <c r="H3557" i="4"/>
  <c r="P3767" i="4"/>
  <c r="S3767" i="4" s="1"/>
  <c r="H3767" i="4"/>
  <c r="P2608" i="4"/>
  <c r="S2608" i="4" s="1"/>
  <c r="H2608" i="4"/>
  <c r="P2993" i="4"/>
  <c r="S2993" i="4" s="1"/>
  <c r="H2993" i="4"/>
  <c r="P3412" i="4"/>
  <c r="S3412" i="4" s="1"/>
  <c r="H3412" i="4"/>
  <c r="P3506" i="4"/>
  <c r="S3506" i="4" s="1"/>
  <c r="H3506" i="4"/>
  <c r="P3582" i="4"/>
  <c r="S3582" i="4" s="1"/>
  <c r="H3582" i="4"/>
  <c r="P3890" i="4"/>
  <c r="S3890" i="4" s="1"/>
  <c r="H3890" i="4"/>
  <c r="P3905" i="4"/>
  <c r="S3905" i="4" s="1"/>
  <c r="H3905" i="4"/>
  <c r="P2998" i="4"/>
  <c r="S2998" i="4" s="1"/>
  <c r="H2998" i="4"/>
  <c r="P3215" i="4"/>
  <c r="S3215" i="4" s="1"/>
  <c r="H3215" i="4"/>
  <c r="P3565" i="4"/>
  <c r="S3565" i="4" s="1"/>
  <c r="H3565" i="4"/>
  <c r="P4330" i="4"/>
  <c r="S4330" i="4" s="1"/>
  <c r="H4330" i="4"/>
  <c r="P4060" i="4"/>
  <c r="S4060" i="4" s="1"/>
  <c r="H4060" i="4"/>
  <c r="P4104" i="4"/>
  <c r="S4104" i="4" s="1"/>
  <c r="H4104" i="4"/>
  <c r="P4129" i="4"/>
  <c r="S4129" i="4" s="1"/>
  <c r="H4129" i="4"/>
  <c r="P4220" i="4"/>
  <c r="S4220" i="4" s="1"/>
  <c r="H4220" i="4"/>
  <c r="P4229" i="4"/>
  <c r="S4229" i="4" s="1"/>
  <c r="H4229" i="4"/>
  <c r="P4389" i="4"/>
  <c r="S4389" i="4" s="1"/>
  <c r="H4389" i="4"/>
  <c r="P4452" i="4"/>
  <c r="S4452" i="4" s="1"/>
  <c r="H4452" i="4"/>
  <c r="P4568" i="4"/>
  <c r="S4568" i="4" s="1"/>
  <c r="H4568" i="4"/>
  <c r="P4650" i="4"/>
  <c r="S4650" i="4" s="1"/>
  <c r="H4650" i="4"/>
  <c r="P8680" i="4"/>
  <c r="S8680" i="4" s="1"/>
  <c r="H8680" i="4"/>
  <c r="P3739" i="4"/>
  <c r="S3739" i="4" s="1"/>
  <c r="H3739" i="4"/>
  <c r="P3900" i="4"/>
  <c r="S3900" i="4" s="1"/>
  <c r="H3900" i="4"/>
  <c r="P4065" i="4"/>
  <c r="S4065" i="4" s="1"/>
  <c r="H4065" i="4"/>
  <c r="P4120" i="4"/>
  <c r="S4120" i="4" s="1"/>
  <c r="H4120" i="4"/>
  <c r="P4180" i="4"/>
  <c r="S4180" i="4" s="1"/>
  <c r="H4180" i="4"/>
  <c r="P4298" i="4"/>
  <c r="S4298" i="4" s="1"/>
  <c r="H4298" i="4"/>
  <c r="P4435" i="4"/>
  <c r="S4435" i="4" s="1"/>
  <c r="H4435" i="4"/>
  <c r="P4533" i="4"/>
  <c r="S4533" i="4" s="1"/>
  <c r="H4533" i="4"/>
  <c r="P4623" i="4"/>
  <c r="S4623" i="4" s="1"/>
  <c r="H4623" i="4"/>
  <c r="P3592" i="4"/>
  <c r="S3592" i="4" s="1"/>
  <c r="H3592" i="4"/>
  <c r="P3621" i="4"/>
  <c r="S3621" i="4" s="1"/>
  <c r="H3621" i="4"/>
  <c r="P3709" i="4"/>
  <c r="S3709" i="4" s="1"/>
  <c r="H3709" i="4"/>
  <c r="P3733" i="4"/>
  <c r="S3733" i="4" s="1"/>
  <c r="H3733" i="4"/>
  <c r="P3848" i="4"/>
  <c r="S3848" i="4" s="1"/>
  <c r="H3848" i="4"/>
  <c r="P3872" i="4"/>
  <c r="S3872" i="4" s="1"/>
  <c r="H3872" i="4"/>
  <c r="P3991" i="4"/>
  <c r="S3991" i="4" s="1"/>
  <c r="H3991" i="4"/>
  <c r="P4174" i="4"/>
  <c r="S4174" i="4" s="1"/>
  <c r="H4174" i="4"/>
  <c r="P4205" i="4"/>
  <c r="S4205" i="4" s="1"/>
  <c r="H4205" i="4"/>
  <c r="P4254" i="4"/>
  <c r="S4254" i="4" s="1"/>
  <c r="H4254" i="4"/>
  <c r="P4306" i="4"/>
  <c r="S4306" i="4" s="1"/>
  <c r="H4306" i="4"/>
  <c r="P3524" i="4"/>
  <c r="S3524" i="4" s="1"/>
  <c r="H3524" i="4"/>
  <c r="P3820" i="4"/>
  <c r="S3820" i="4" s="1"/>
  <c r="H3820" i="4"/>
  <c r="P4072" i="4"/>
  <c r="S4072" i="4" s="1"/>
  <c r="H4072" i="4"/>
  <c r="P4285" i="4"/>
  <c r="S4285" i="4" s="1"/>
  <c r="H4285" i="4"/>
  <c r="P4337" i="4"/>
  <c r="S4337" i="4" s="1"/>
  <c r="H4337" i="4"/>
  <c r="P4382" i="4"/>
  <c r="S4382" i="4" s="1"/>
  <c r="H4382" i="4"/>
  <c r="P4431" i="4"/>
  <c r="S4431" i="4" s="1"/>
  <c r="H4431" i="4"/>
  <c r="P4617" i="4"/>
  <c r="S4617" i="4" s="1"/>
  <c r="H4617" i="4"/>
  <c r="P4730" i="4"/>
  <c r="S4730" i="4" s="1"/>
  <c r="H4730" i="4"/>
  <c r="P8677" i="4"/>
  <c r="S8677" i="4" s="1"/>
  <c r="H8677" i="4"/>
  <c r="P4640" i="4"/>
  <c r="S4640" i="4" s="1"/>
  <c r="H4640" i="4"/>
  <c r="P4676" i="4"/>
  <c r="S4676" i="4" s="1"/>
  <c r="H4676" i="4"/>
  <c r="P8676" i="4"/>
  <c r="S8676" i="4" s="1"/>
  <c r="H8676" i="4"/>
  <c r="P8595" i="4"/>
  <c r="S8595" i="4" s="1"/>
  <c r="H8595" i="4"/>
  <c r="P8603" i="4"/>
  <c r="S8603" i="4" s="1"/>
  <c r="H8603" i="4"/>
  <c r="P8739" i="4"/>
  <c r="S8739" i="4" s="1"/>
  <c r="H8739" i="4"/>
  <c r="P8759" i="4"/>
  <c r="S8759" i="4" s="1"/>
  <c r="H8759" i="4"/>
  <c r="P8741" i="4"/>
  <c r="S8741" i="4" s="1"/>
  <c r="H8741" i="4"/>
  <c r="P4779" i="4"/>
  <c r="S4779" i="4" s="1"/>
  <c r="H4779" i="4"/>
  <c r="P4895" i="4"/>
  <c r="S4895" i="4" s="1"/>
  <c r="H4895" i="4"/>
  <c r="P4875" i="4"/>
  <c r="S4875" i="4" s="1"/>
  <c r="H4875" i="4"/>
  <c r="P4877" i="4"/>
  <c r="S4877" i="4" s="1"/>
  <c r="H4877" i="4"/>
  <c r="P4991" i="4"/>
  <c r="S4991" i="4" s="1"/>
  <c r="H4991" i="4"/>
  <c r="P4971" i="4"/>
  <c r="S4971" i="4" s="1"/>
  <c r="H4971" i="4"/>
  <c r="P5067" i="4"/>
  <c r="S5067" i="4" s="1"/>
  <c r="H5067" i="4"/>
  <c r="P5078" i="4"/>
  <c r="S5078" i="4" s="1"/>
  <c r="H5078" i="4"/>
  <c r="P5279" i="4"/>
  <c r="S5279" i="4" s="1"/>
  <c r="H5279" i="4"/>
  <c r="P5259" i="4"/>
  <c r="S5259" i="4" s="1"/>
  <c r="H5259" i="4"/>
  <c r="P5355" i="4"/>
  <c r="S5355" i="4" s="1"/>
  <c r="H5355" i="4"/>
  <c r="P5551" i="4"/>
  <c r="S5551" i="4" s="1"/>
  <c r="H5551" i="4"/>
  <c r="P5547" i="4"/>
  <c r="S5547" i="4" s="1"/>
  <c r="H5547" i="4"/>
  <c r="P5739" i="4"/>
  <c r="S5739" i="4" s="1"/>
  <c r="H5739" i="4"/>
  <c r="P8172" i="4"/>
  <c r="S8172" i="4" s="1"/>
  <c r="H8172" i="4"/>
  <c r="P8163" i="4"/>
  <c r="S8163" i="4" s="1"/>
  <c r="H8163" i="4"/>
  <c r="P8755" i="4"/>
  <c r="S8755" i="4" s="1"/>
  <c r="H8755" i="4"/>
  <c r="P4973" i="4"/>
  <c r="S4973" i="4" s="1"/>
  <c r="H4973" i="4"/>
  <c r="P5281" i="4"/>
  <c r="S5281" i="4" s="1"/>
  <c r="H5281" i="4"/>
  <c r="P4255" i="4"/>
  <c r="S4255" i="4" s="1"/>
  <c r="H4255" i="4"/>
  <c r="P4378" i="4"/>
  <c r="S4378" i="4" s="1"/>
  <c r="H4378" i="4"/>
  <c r="P4534" i="4"/>
  <c r="S4534" i="4" s="1"/>
  <c r="H4534" i="4"/>
  <c r="P4594" i="4"/>
  <c r="S4594" i="4" s="1"/>
  <c r="H4594" i="4"/>
  <c r="P4661" i="4"/>
  <c r="S4661" i="4" s="1"/>
  <c r="H4661" i="4"/>
  <c r="P4894" i="4"/>
  <c r="S4894" i="4" s="1"/>
  <c r="H4894" i="4"/>
  <c r="P8186" i="4"/>
  <c r="S8186" i="4" s="1"/>
  <c r="H8186" i="4"/>
  <c r="P3436" i="4"/>
  <c r="S3436" i="4" s="1"/>
  <c r="H3436" i="4"/>
  <c r="P3640" i="4"/>
  <c r="S3640" i="4" s="1"/>
  <c r="H3640" i="4"/>
  <c r="P3500" i="4"/>
  <c r="S3500" i="4" s="1"/>
  <c r="H3500" i="4"/>
  <c r="P3945" i="4"/>
  <c r="S3945" i="4" s="1"/>
  <c r="H3945" i="4"/>
  <c r="P3869" i="4"/>
  <c r="S3869" i="4" s="1"/>
  <c r="H3869" i="4"/>
  <c r="P4118" i="4"/>
  <c r="S4118" i="4" s="1"/>
  <c r="H4118" i="4"/>
  <c r="P4250" i="4"/>
  <c r="S4250" i="4" s="1"/>
  <c r="H4250" i="4"/>
  <c r="P4458" i="4"/>
  <c r="S4458" i="4" s="1"/>
  <c r="H4458" i="4"/>
  <c r="P4497" i="4"/>
  <c r="S4497" i="4" s="1"/>
  <c r="H4497" i="4"/>
  <c r="P4605" i="4"/>
  <c r="S4605" i="4" s="1"/>
  <c r="H4605" i="4"/>
  <c r="P4673" i="4"/>
  <c r="S4673" i="4" s="1"/>
  <c r="H4673" i="4"/>
  <c r="P8690" i="4"/>
  <c r="S8690" i="4" s="1"/>
  <c r="H8690" i="4"/>
  <c r="P3634" i="4"/>
  <c r="S3634" i="4" s="1"/>
  <c r="H3634" i="4"/>
  <c r="P3777" i="4"/>
  <c r="S3777" i="4" s="1"/>
  <c r="H3777" i="4"/>
  <c r="P3892" i="4"/>
  <c r="S3892" i="4" s="1"/>
  <c r="H3892" i="4"/>
  <c r="P4046" i="4"/>
  <c r="S4046" i="4" s="1"/>
  <c r="H4046" i="4"/>
  <c r="P4158" i="4"/>
  <c r="S4158" i="4" s="1"/>
  <c r="H4158" i="4"/>
  <c r="P4253" i="4"/>
  <c r="S4253" i="4" s="1"/>
  <c r="H4253" i="4"/>
  <c r="P4486" i="4"/>
  <c r="S4486" i="4" s="1"/>
  <c r="H4486" i="4"/>
  <c r="P4701" i="4"/>
  <c r="S4701" i="4" s="1"/>
  <c r="H4701" i="4"/>
  <c r="P4769" i="4"/>
  <c r="S4769" i="4" s="1"/>
  <c r="H4769" i="4"/>
  <c r="P3494" i="4"/>
  <c r="S3494" i="4" s="1"/>
  <c r="H3494" i="4"/>
  <c r="P3643" i="4"/>
  <c r="S3643" i="4" s="1"/>
  <c r="H3643" i="4"/>
  <c r="P3665" i="4"/>
  <c r="S3665" i="4" s="1"/>
  <c r="H3665" i="4"/>
  <c r="P3689" i="4"/>
  <c r="S3689" i="4" s="1"/>
  <c r="H3689" i="4"/>
  <c r="P3700" i="4"/>
  <c r="S3700" i="4" s="1"/>
  <c r="H3700" i="4"/>
  <c r="P3769" i="4"/>
  <c r="S3769" i="4" s="1"/>
  <c r="H3769" i="4"/>
  <c r="P3893" i="4"/>
  <c r="S3893" i="4" s="1"/>
  <c r="H3893" i="4"/>
  <c r="P3923" i="4"/>
  <c r="S3923" i="4" s="1"/>
  <c r="H3923" i="4"/>
  <c r="P3947" i="4"/>
  <c r="S3947" i="4" s="1"/>
  <c r="H3947" i="4"/>
  <c r="P3966" i="4"/>
  <c r="S3966" i="4" s="1"/>
  <c r="H3966" i="4"/>
  <c r="P4027" i="4"/>
  <c r="S4027" i="4" s="1"/>
  <c r="H4027" i="4"/>
  <c r="P4204" i="4"/>
  <c r="S4204" i="4" s="1"/>
  <c r="H4204" i="4"/>
  <c r="P4433" i="4"/>
  <c r="S4433" i="4" s="1"/>
  <c r="H4433" i="4"/>
  <c r="P8199" i="4"/>
  <c r="S8199" i="4" s="1"/>
  <c r="H8199" i="4"/>
  <c r="P3541" i="4"/>
  <c r="S3541" i="4" s="1"/>
  <c r="H3541" i="4"/>
  <c r="P3650" i="4"/>
  <c r="S3650" i="4" s="1"/>
  <c r="H3650" i="4"/>
  <c r="P3763" i="4"/>
  <c r="S3763" i="4" s="1"/>
  <c r="H3763" i="4"/>
  <c r="P4089" i="4"/>
  <c r="S4089" i="4" s="1"/>
  <c r="H4089" i="4"/>
  <c r="P4301" i="4"/>
  <c r="S4301" i="4" s="1"/>
  <c r="H4301" i="4"/>
  <c r="P4456" i="4"/>
  <c r="S4456" i="4" s="1"/>
  <c r="H4456" i="4"/>
  <c r="P8206" i="4"/>
  <c r="S8206" i="4" s="1"/>
  <c r="H8206" i="4"/>
  <c r="P4479" i="4"/>
  <c r="S4479" i="4" s="1"/>
  <c r="H4479" i="4"/>
  <c r="P4552" i="4"/>
  <c r="S4552" i="4" s="1"/>
  <c r="H4552" i="4"/>
  <c r="P4575" i="4"/>
  <c r="S4575" i="4" s="1"/>
  <c r="H4575" i="4"/>
  <c r="P4648" i="4"/>
  <c r="S4648" i="4" s="1"/>
  <c r="H4648" i="4"/>
  <c r="P4662" i="4"/>
  <c r="S4662" i="4" s="1"/>
  <c r="H4662" i="4"/>
  <c r="P4742" i="4"/>
  <c r="S4742" i="4" s="1"/>
  <c r="H4742" i="4"/>
  <c r="P4758" i="4"/>
  <c r="S4758" i="4" s="1"/>
  <c r="H4758" i="4"/>
  <c r="P8413" i="4"/>
  <c r="S8413" i="4" s="1"/>
  <c r="H8413" i="4"/>
  <c r="P8403" i="4"/>
  <c r="S8403" i="4" s="1"/>
  <c r="H8403" i="4"/>
  <c r="P4987" i="4"/>
  <c r="S4987" i="4" s="1"/>
  <c r="H4987" i="4"/>
  <c r="P5086" i="4"/>
  <c r="S5086" i="4" s="1"/>
  <c r="H5086" i="4"/>
  <c r="P5269" i="4"/>
  <c r="S5269" i="4" s="1"/>
  <c r="H5269" i="4"/>
  <c r="P5665" i="4"/>
  <c r="S5665" i="4" s="1"/>
  <c r="H5665" i="4"/>
  <c r="P5643" i="4"/>
  <c r="S5643" i="4" s="1"/>
  <c r="H5643" i="4"/>
  <c r="P5749" i="4"/>
  <c r="S5749" i="4" s="1"/>
  <c r="H5749" i="4"/>
  <c r="P8618" i="4"/>
  <c r="S8618" i="4" s="1"/>
  <c r="H8618" i="4"/>
  <c r="P4406" i="4"/>
  <c r="S4406" i="4" s="1"/>
  <c r="H4406" i="4"/>
  <c r="P4771" i="4"/>
  <c r="S4771" i="4" s="1"/>
  <c r="H4771" i="4"/>
  <c r="P8598" i="4"/>
  <c r="S8598" i="4" s="1"/>
  <c r="H8598" i="4"/>
  <c r="P4892" i="4"/>
  <c r="S4892" i="4" s="1"/>
  <c r="H4892" i="4"/>
  <c r="P4720" i="4"/>
  <c r="S4720" i="4" s="1"/>
  <c r="H4720" i="4"/>
  <c r="P4887" i="4"/>
  <c r="S4887" i="4" s="1"/>
  <c r="H4887" i="4"/>
  <c r="P5367" i="4"/>
  <c r="S5367" i="4" s="1"/>
  <c r="H5367" i="4"/>
  <c r="P4358" i="4"/>
  <c r="S4358" i="4" s="1"/>
  <c r="H4358" i="4"/>
  <c r="P4374" i="4"/>
  <c r="S4374" i="4" s="1"/>
  <c r="H4374" i="4"/>
  <c r="P4436" i="4"/>
  <c r="S4436" i="4" s="1"/>
  <c r="H4436" i="4"/>
  <c r="P4453" i="4"/>
  <c r="S4453" i="4" s="1"/>
  <c r="H4453" i="4"/>
  <c r="P4516" i="4"/>
  <c r="S4516" i="4" s="1"/>
  <c r="H4516" i="4"/>
  <c r="P4695" i="4"/>
  <c r="S4695" i="4" s="1"/>
  <c r="H4695" i="4"/>
  <c r="P3684" i="4"/>
  <c r="S3684" i="4" s="1"/>
  <c r="H3684" i="4"/>
  <c r="P3803" i="4"/>
  <c r="S3803" i="4" s="1"/>
  <c r="H3803" i="4"/>
  <c r="P3957" i="4"/>
  <c r="S3957" i="4" s="1"/>
  <c r="H3957" i="4"/>
  <c r="P4069" i="4"/>
  <c r="S4069" i="4" s="1"/>
  <c r="H4069" i="4"/>
  <c r="P4268" i="4"/>
  <c r="S4268" i="4" s="1"/>
  <c r="H4268" i="4"/>
  <c r="P4372" i="4"/>
  <c r="S4372" i="4" s="1"/>
  <c r="H4372" i="4"/>
  <c r="P4538" i="4"/>
  <c r="S4538" i="4" s="1"/>
  <c r="H4538" i="4"/>
  <c r="P25" i="4"/>
  <c r="S25" i="4" s="1"/>
  <c r="H25" i="4"/>
  <c r="P3566" i="4"/>
  <c r="S3566" i="4" s="1"/>
  <c r="H3566" i="4"/>
  <c r="P3642" i="4"/>
  <c r="S3642" i="4" s="1"/>
  <c r="H3642" i="4"/>
  <c r="P3678" i="4"/>
  <c r="S3678" i="4" s="1"/>
  <c r="H3678" i="4"/>
  <c r="P3761" i="4"/>
  <c r="S3761" i="4" s="1"/>
  <c r="H3761" i="4"/>
  <c r="P4019" i="4"/>
  <c r="S4019" i="4" s="1"/>
  <c r="H4019" i="4"/>
  <c r="P4106" i="4"/>
  <c r="S4106" i="4" s="1"/>
  <c r="H4106" i="4"/>
  <c r="P4279" i="4"/>
  <c r="S4279" i="4" s="1"/>
  <c r="H4279" i="4"/>
  <c r="P4316" i="4"/>
  <c r="S4316" i="4" s="1"/>
  <c r="H4316" i="4"/>
  <c r="P4503" i="4"/>
  <c r="S4503" i="4" s="1"/>
  <c r="H4503" i="4"/>
  <c r="P4686" i="4"/>
  <c r="S4686" i="4" s="1"/>
  <c r="H4686" i="4"/>
  <c r="P3768" i="4"/>
  <c r="S3768" i="4" s="1"/>
  <c r="H3768" i="4"/>
  <c r="P3925" i="4"/>
  <c r="S3925" i="4" s="1"/>
  <c r="H3925" i="4"/>
  <c r="P4116" i="4"/>
  <c r="S4116" i="4" s="1"/>
  <c r="H4116" i="4"/>
  <c r="P4213" i="4"/>
  <c r="S4213" i="4" s="1"/>
  <c r="H4213" i="4"/>
  <c r="P4319" i="4"/>
  <c r="S4319" i="4" s="1"/>
  <c r="H4319" i="4"/>
  <c r="P4420" i="4"/>
  <c r="S4420" i="4" s="1"/>
  <c r="H4420" i="4"/>
  <c r="P8191" i="4"/>
  <c r="S8191" i="4" s="1"/>
  <c r="H8191" i="4"/>
  <c r="P4530" i="4"/>
  <c r="S4530" i="4" s="1"/>
  <c r="H4530" i="4"/>
  <c r="P4583" i="4"/>
  <c r="S4583" i="4" s="1"/>
  <c r="H4583" i="4"/>
  <c r="P4632" i="4"/>
  <c r="S4632" i="4" s="1"/>
  <c r="H4632" i="4"/>
  <c r="P4679" i="4"/>
  <c r="S4679" i="4" s="1"/>
  <c r="H4679" i="4"/>
  <c r="P8169" i="4"/>
  <c r="S8169" i="4" s="1"/>
  <c r="H8169" i="4"/>
  <c r="P8744" i="4"/>
  <c r="S8744" i="4" s="1"/>
  <c r="H8744" i="4"/>
  <c r="P4802" i="4"/>
  <c r="S4802" i="4" s="1"/>
  <c r="H4802" i="4"/>
  <c r="P5088" i="4"/>
  <c r="S5088" i="4" s="1"/>
  <c r="H5088" i="4"/>
  <c r="P8185" i="4"/>
  <c r="S8185" i="4" s="1"/>
  <c r="H8185" i="4"/>
  <c r="P4439" i="4"/>
  <c r="S4439" i="4" s="1"/>
  <c r="H4439" i="4"/>
  <c r="P4641" i="4"/>
  <c r="S4641" i="4" s="1"/>
  <c r="H4641" i="4"/>
  <c r="P3532" i="4"/>
  <c r="S3532" i="4" s="1"/>
  <c r="H3532" i="4"/>
  <c r="P3612" i="4"/>
  <c r="S3612" i="4" s="1"/>
  <c r="H3612" i="4"/>
  <c r="P3658" i="4"/>
  <c r="S3658" i="4" s="1"/>
  <c r="H3658" i="4"/>
  <c r="P3738" i="4"/>
  <c r="S3738" i="4" s="1"/>
  <c r="H3738" i="4"/>
  <c r="P3856" i="4"/>
  <c r="S3856" i="4" s="1"/>
  <c r="H3856" i="4"/>
  <c r="P3985" i="4"/>
  <c r="S3985" i="4" s="1"/>
  <c r="H3985" i="4"/>
  <c r="P4103" i="4"/>
  <c r="S4103" i="4" s="1"/>
  <c r="H4103" i="4"/>
  <c r="P4197" i="4"/>
  <c r="S4197" i="4" s="1"/>
  <c r="H4197" i="4"/>
  <c r="P4401" i="4"/>
  <c r="S4401" i="4" s="1"/>
  <c r="H4401" i="4"/>
  <c r="P3666" i="4"/>
  <c r="S3666" i="4" s="1"/>
  <c r="H3666" i="4"/>
  <c r="P3878" i="4"/>
  <c r="S3878" i="4" s="1"/>
  <c r="H3878" i="4"/>
  <c r="P4130" i="4"/>
  <c r="S4130" i="4" s="1"/>
  <c r="H4130" i="4"/>
  <c r="P4438" i="4"/>
  <c r="S4438" i="4" s="1"/>
  <c r="H4438" i="4"/>
  <c r="P8189" i="4"/>
  <c r="S8189" i="4" s="1"/>
  <c r="H8189" i="4"/>
  <c r="P4523" i="4"/>
  <c r="S4523" i="4" s="1"/>
  <c r="H4523" i="4"/>
  <c r="P4657" i="4"/>
  <c r="S4657" i="4" s="1"/>
  <c r="H4657" i="4"/>
  <c r="P4753" i="4"/>
  <c r="S4753" i="4" s="1"/>
  <c r="H4753" i="4"/>
  <c r="P8688" i="4"/>
  <c r="S8688" i="4" s="1"/>
  <c r="H8688" i="4"/>
  <c r="P8747" i="4"/>
  <c r="S8747" i="4" s="1"/>
  <c r="H8747" i="4"/>
  <c r="P5167" i="4"/>
  <c r="S5167" i="4" s="1"/>
  <c r="H5167" i="4"/>
  <c r="P5163" i="4"/>
  <c r="S5163" i="4" s="1"/>
  <c r="H5163" i="4"/>
  <c r="P4357" i="4"/>
  <c r="S4357" i="4" s="1"/>
  <c r="H4357" i="4"/>
  <c r="P5077" i="4"/>
  <c r="S5077" i="4" s="1"/>
  <c r="H5077" i="4"/>
  <c r="P4468" i="4"/>
  <c r="S4468" i="4" s="1"/>
  <c r="H4468" i="4"/>
  <c r="P5657" i="4"/>
  <c r="S5657" i="4" s="1"/>
  <c r="H5657" i="4"/>
  <c r="P4381" i="4"/>
  <c r="S4381" i="4" s="1"/>
  <c r="H4381" i="4"/>
  <c r="P4543" i="4"/>
  <c r="S4543" i="4" s="1"/>
  <c r="H4543" i="4"/>
  <c r="P8668" i="4"/>
  <c r="S8668" i="4" s="1"/>
  <c r="H8668" i="4"/>
  <c r="P3496" i="4"/>
  <c r="S3496" i="4" s="1"/>
  <c r="H3496" i="4"/>
  <c r="P3637" i="4"/>
  <c r="S3637" i="4" s="1"/>
  <c r="H3637" i="4"/>
  <c r="P3842" i="4"/>
  <c r="S3842" i="4" s="1"/>
  <c r="H3842" i="4"/>
  <c r="P4020" i="4"/>
  <c r="S4020" i="4" s="1"/>
  <c r="H4020" i="4"/>
  <c r="P4185" i="4"/>
  <c r="S4185" i="4" s="1"/>
  <c r="H4185" i="4"/>
  <c r="P4379" i="4"/>
  <c r="S4379" i="4" s="1"/>
  <c r="H4379" i="4"/>
  <c r="P4614" i="4"/>
  <c r="S4614" i="4" s="1"/>
  <c r="H4614" i="4"/>
  <c r="P4484" i="4"/>
  <c r="S4484" i="4" s="1"/>
  <c r="H4484" i="4"/>
  <c r="P4677" i="4"/>
  <c r="S4677" i="4" s="1"/>
  <c r="H4677" i="4"/>
  <c r="P8167" i="4"/>
  <c r="S8167" i="4" s="1"/>
  <c r="H8167" i="4"/>
  <c r="P8613" i="4"/>
  <c r="S8613" i="4" s="1"/>
  <c r="H8613" i="4"/>
  <c r="P4881" i="4"/>
  <c r="S4881" i="4" s="1"/>
  <c r="H4881" i="4"/>
  <c r="P5166" i="4"/>
  <c r="S5166" i="4" s="1"/>
  <c r="H5166" i="4"/>
  <c r="P5463" i="4"/>
  <c r="S5463" i="4" s="1"/>
  <c r="H5463" i="4"/>
  <c r="P5451" i="4"/>
  <c r="S5451" i="4" s="1"/>
  <c r="H5451" i="4"/>
  <c r="P8749" i="4"/>
  <c r="S8749" i="4" s="1"/>
  <c r="H8749" i="4"/>
  <c r="P4290" i="4"/>
  <c r="S4290" i="4" s="1"/>
  <c r="H4290" i="4"/>
  <c r="P4463" i="4"/>
  <c r="S4463" i="4" s="1"/>
  <c r="H4463" i="4"/>
  <c r="P4496" i="4"/>
  <c r="S4496" i="4" s="1"/>
  <c r="H4496" i="4"/>
  <c r="P4629" i="4"/>
  <c r="S4629" i="4" s="1"/>
  <c r="H4629" i="4"/>
  <c r="P4743" i="4"/>
  <c r="S4743" i="4" s="1"/>
  <c r="H4743" i="4"/>
  <c r="P8181" i="4"/>
  <c r="S8181" i="4" s="1"/>
  <c r="H8181" i="4"/>
  <c r="P8745" i="4"/>
  <c r="S8745" i="4" s="1"/>
  <c r="H8745" i="4"/>
  <c r="P4883" i="4"/>
  <c r="S4883" i="4" s="1"/>
  <c r="H4883" i="4"/>
  <c r="P5177" i="4"/>
  <c r="S5177" i="4" s="1"/>
  <c r="H5177" i="4"/>
  <c r="P5365" i="4"/>
  <c r="S5365" i="4" s="1"/>
  <c r="H5365" i="4"/>
  <c r="P4537" i="4"/>
  <c r="S4537" i="4" s="1"/>
  <c r="H4537" i="4"/>
  <c r="P4630" i="4"/>
  <c r="S4630" i="4" s="1"/>
  <c r="H4630" i="4"/>
  <c r="P4712" i="4"/>
  <c r="S4712" i="4" s="1"/>
  <c r="H4712" i="4"/>
  <c r="P8684" i="4"/>
  <c r="S8684" i="4" s="1"/>
  <c r="H8684" i="4"/>
  <c r="P4799" i="4"/>
  <c r="S4799" i="4" s="1"/>
  <c r="H4799" i="4"/>
  <c r="P5072" i="4"/>
  <c r="S5072" i="4" s="1"/>
  <c r="H5072" i="4"/>
  <c r="P5474" i="4"/>
  <c r="S5474" i="4" s="1"/>
  <c r="H5474" i="4"/>
  <c r="P5645" i="4"/>
  <c r="S5645" i="4" s="1"/>
  <c r="H5645" i="4"/>
  <c r="P6227" i="4"/>
  <c r="S6227" i="4" s="1"/>
  <c r="H6227" i="4"/>
  <c r="P6219" i="4"/>
  <c r="S6219" i="4" s="1"/>
  <c r="H6219" i="4"/>
  <c r="P6411" i="4"/>
  <c r="S6411" i="4" s="1"/>
  <c r="H6411" i="4"/>
  <c r="P6603" i="4"/>
  <c r="S6603" i="4" s="1"/>
  <c r="H6603" i="4"/>
  <c r="P8174" i="4"/>
  <c r="S8174" i="4" s="1"/>
  <c r="H8174" i="4"/>
  <c r="P8426" i="4"/>
  <c r="S8426" i="4" s="1"/>
  <c r="H8426" i="4"/>
  <c r="P8751" i="4"/>
  <c r="S8751" i="4" s="1"/>
  <c r="H8751" i="4"/>
  <c r="P4790" i="4"/>
  <c r="S4790" i="4" s="1"/>
  <c r="H4790" i="4"/>
  <c r="P4780" i="4"/>
  <c r="S4780" i="4" s="1"/>
  <c r="H4780" i="4"/>
  <c r="P4976" i="4"/>
  <c r="S4976" i="4" s="1"/>
  <c r="H4976" i="4"/>
  <c r="P5361" i="4"/>
  <c r="S5361" i="4" s="1"/>
  <c r="H5361" i="4"/>
  <c r="P5556" i="4"/>
  <c r="S5556" i="4" s="1"/>
  <c r="H5556" i="4"/>
  <c r="P5835" i="4"/>
  <c r="S5835" i="4" s="1"/>
  <c r="H5835" i="4"/>
  <c r="P5761" i="4"/>
  <c r="S5761" i="4" s="1"/>
  <c r="H5761" i="4"/>
  <c r="P4713" i="4"/>
  <c r="S4713" i="4" s="1"/>
  <c r="H4713" i="4"/>
  <c r="P18" i="4"/>
  <c r="S18" i="4" s="1"/>
  <c r="H18" i="4"/>
  <c r="P8171" i="4"/>
  <c r="S8171" i="4" s="1"/>
  <c r="H8171" i="4"/>
  <c r="P8607" i="4"/>
  <c r="S8607" i="4" s="1"/>
  <c r="H8607" i="4"/>
  <c r="P5362" i="4"/>
  <c r="S5362" i="4" s="1"/>
  <c r="H5362" i="4"/>
  <c r="P4608" i="4"/>
  <c r="S4608" i="4" s="1"/>
  <c r="H4608" i="4"/>
  <c r="P4756" i="4"/>
  <c r="S4756" i="4" s="1"/>
  <c r="H4756" i="4"/>
  <c r="P3330" i="4"/>
  <c r="S3330" i="4" s="1"/>
  <c r="H3330" i="4"/>
  <c r="P3516" i="4"/>
  <c r="S3516" i="4" s="1"/>
  <c r="H3516" i="4"/>
  <c r="P3773" i="4"/>
  <c r="S3773" i="4" s="1"/>
  <c r="H3773" i="4"/>
  <c r="P3964" i="4"/>
  <c r="S3964" i="4" s="1"/>
  <c r="H3964" i="4"/>
  <c r="P3374" i="4"/>
  <c r="S3374" i="4" s="1"/>
  <c r="H3374" i="4"/>
  <c r="P3780" i="4"/>
  <c r="S3780" i="4" s="1"/>
  <c r="H3780" i="4"/>
  <c r="P4208" i="4"/>
  <c r="S4208" i="4" s="1"/>
  <c r="H4208" i="4"/>
  <c r="P4230" i="4"/>
  <c r="S4230" i="4" s="1"/>
  <c r="H4230" i="4"/>
  <c r="P4270" i="4"/>
  <c r="S4270" i="4" s="1"/>
  <c r="H4270" i="4"/>
  <c r="P4292" i="4"/>
  <c r="S4292" i="4" s="1"/>
  <c r="H4292" i="4"/>
  <c r="P4324" i="4"/>
  <c r="S4324" i="4" s="1"/>
  <c r="H4324" i="4"/>
  <c r="P4354" i="4"/>
  <c r="S4354" i="4" s="1"/>
  <c r="H4354" i="4"/>
  <c r="P4399" i="4"/>
  <c r="S4399" i="4" s="1"/>
  <c r="H4399" i="4"/>
  <c r="P4519" i="4"/>
  <c r="S4519" i="4" s="1"/>
  <c r="H4519" i="4"/>
  <c r="P4621" i="4"/>
  <c r="S4621" i="4" s="1"/>
  <c r="H4621" i="4"/>
  <c r="P3731" i="4"/>
  <c r="S3731" i="4" s="1"/>
  <c r="H3731" i="4"/>
  <c r="P3794" i="4"/>
  <c r="S3794" i="4" s="1"/>
  <c r="H3794" i="4"/>
  <c r="P3885" i="4"/>
  <c r="S3885" i="4" s="1"/>
  <c r="H3885" i="4"/>
  <c r="P3997" i="4"/>
  <c r="S3997" i="4" s="1"/>
  <c r="H3997" i="4"/>
  <c r="P4136" i="4"/>
  <c r="S4136" i="4" s="1"/>
  <c r="H4136" i="4"/>
  <c r="P4422" i="4"/>
  <c r="S4422" i="4" s="1"/>
  <c r="H4422" i="4"/>
  <c r="P4508" i="4"/>
  <c r="S4508" i="4" s="1"/>
  <c r="H4508" i="4"/>
  <c r="P4593" i="4"/>
  <c r="S4593" i="4" s="1"/>
  <c r="H4593" i="4"/>
  <c r="P4717" i="4"/>
  <c r="S4717" i="4" s="1"/>
  <c r="H4717" i="4"/>
  <c r="P3570" i="4"/>
  <c r="S3570" i="4" s="1"/>
  <c r="H3570" i="4"/>
  <c r="P3703" i="4"/>
  <c r="S3703" i="4" s="1"/>
  <c r="H3703" i="4"/>
  <c r="P3744" i="4"/>
  <c r="S3744" i="4" s="1"/>
  <c r="H3744" i="4"/>
  <c r="P3783" i="4"/>
  <c r="S3783" i="4" s="1"/>
  <c r="H3783" i="4"/>
  <c r="P3805" i="4"/>
  <c r="S3805" i="4" s="1"/>
  <c r="H3805" i="4"/>
  <c r="P3969" i="4"/>
  <c r="S3969" i="4" s="1"/>
  <c r="H3969" i="4"/>
  <c r="P4010" i="4"/>
  <c r="S4010" i="4" s="1"/>
  <c r="H4010" i="4"/>
  <c r="P4034" i="4"/>
  <c r="S4034" i="4" s="1"/>
  <c r="H4034" i="4"/>
  <c r="P4049" i="4"/>
  <c r="S4049" i="4" s="1"/>
  <c r="H4049" i="4"/>
  <c r="P4087" i="4"/>
  <c r="S4087" i="4" s="1"/>
  <c r="H4087" i="4"/>
  <c r="P4142" i="4"/>
  <c r="S4142" i="4" s="1"/>
  <c r="H4142" i="4"/>
  <c r="P4167" i="4"/>
  <c r="S4167" i="4" s="1"/>
  <c r="H4167" i="4"/>
  <c r="P4242" i="4"/>
  <c r="S4242" i="4" s="1"/>
  <c r="H4242" i="4"/>
  <c r="P4288" i="4"/>
  <c r="S4288" i="4" s="1"/>
  <c r="H4288" i="4"/>
  <c r="P4331" i="4"/>
  <c r="S4331" i="4" s="1"/>
  <c r="H4331" i="4"/>
  <c r="P4383" i="4"/>
  <c r="S4383" i="4" s="1"/>
  <c r="H4383" i="4"/>
  <c r="P4403" i="4"/>
  <c r="S4403" i="4" s="1"/>
  <c r="H4403" i="4"/>
  <c r="P4607" i="4"/>
  <c r="S4607" i="4" s="1"/>
  <c r="H4607" i="4"/>
  <c r="P3680" i="4"/>
  <c r="S3680" i="4" s="1"/>
  <c r="H3680" i="4"/>
  <c r="P3793" i="4"/>
  <c r="S3793" i="4" s="1"/>
  <c r="H3793" i="4"/>
  <c r="P3886" i="4"/>
  <c r="S3886" i="4" s="1"/>
  <c r="H3886" i="4"/>
  <c r="P4196" i="4"/>
  <c r="S4196" i="4" s="1"/>
  <c r="H4196" i="4"/>
  <c r="P4509" i="4"/>
  <c r="S4509" i="4" s="1"/>
  <c r="H4509" i="4"/>
  <c r="P8683" i="4"/>
  <c r="S8683" i="4" s="1"/>
  <c r="H8683" i="4"/>
  <c r="P4493" i="4"/>
  <c r="S4493" i="4" s="1"/>
  <c r="H4493" i="4"/>
  <c r="P4550" i="4"/>
  <c r="S4550" i="4" s="1"/>
  <c r="H4550" i="4"/>
  <c r="P4588" i="4"/>
  <c r="S4588" i="4" s="1"/>
  <c r="H4588" i="4"/>
  <c r="P4646" i="4"/>
  <c r="S4646" i="4" s="1"/>
  <c r="H4646" i="4"/>
  <c r="P5457" i="4"/>
  <c r="S5457" i="4" s="1"/>
  <c r="H5457" i="4"/>
  <c r="P4461" i="4"/>
  <c r="S4461" i="4" s="1"/>
  <c r="H4461" i="4"/>
  <c r="P4549" i="4"/>
  <c r="S4549" i="4" s="1"/>
  <c r="H4549" i="4"/>
  <c r="P5089" i="4"/>
  <c r="S5089" i="4" s="1"/>
  <c r="H5089" i="4"/>
  <c r="P4529" i="4"/>
  <c r="S4529" i="4" s="1"/>
  <c r="H4529" i="4"/>
  <c r="P8198" i="4"/>
  <c r="S8198" i="4" s="1"/>
  <c r="H8198" i="4"/>
  <c r="P5470" i="4"/>
  <c r="S5470" i="4" s="1"/>
  <c r="H5470" i="4"/>
  <c r="P4429" i="4"/>
  <c r="S4429" i="4" s="1"/>
  <c r="H4429" i="4"/>
  <c r="P4478" i="4"/>
  <c r="S4478" i="4" s="1"/>
  <c r="H4478" i="4"/>
  <c r="P4710" i="4"/>
  <c r="S4710" i="4" s="1"/>
  <c r="H4710" i="4"/>
  <c r="P8190" i="4"/>
  <c r="S8190" i="4" s="1"/>
  <c r="H8190" i="4"/>
  <c r="P4093" i="4"/>
  <c r="S4093" i="4" s="1"/>
  <c r="H4093" i="4"/>
  <c r="P4172" i="4"/>
  <c r="S4172" i="4" s="1"/>
  <c r="H4172" i="4"/>
  <c r="P4232" i="4"/>
  <c r="S4232" i="4" s="1"/>
  <c r="H4232" i="4"/>
  <c r="P4291" i="4"/>
  <c r="S4291" i="4" s="1"/>
  <c r="H4291" i="4"/>
  <c r="P4311" i="4"/>
  <c r="S4311" i="4" s="1"/>
  <c r="H4311" i="4"/>
  <c r="P4355" i="4"/>
  <c r="S4355" i="4" s="1"/>
  <c r="H4355" i="4"/>
  <c r="P4407" i="4"/>
  <c r="S4407" i="4" s="1"/>
  <c r="H4407" i="4"/>
  <c r="P4612" i="4"/>
  <c r="S4612" i="4" s="1"/>
  <c r="H4612" i="4"/>
  <c r="P3519" i="4"/>
  <c r="S3519" i="4" s="1"/>
  <c r="H3519" i="4"/>
  <c r="P3590" i="4"/>
  <c r="S3590" i="4" s="1"/>
  <c r="H3590" i="4"/>
  <c r="P3702" i="4"/>
  <c r="S3702" i="4" s="1"/>
  <c r="H3702" i="4"/>
  <c r="P3785" i="4"/>
  <c r="S3785" i="4" s="1"/>
  <c r="H3785" i="4"/>
  <c r="P3864" i="4"/>
  <c r="S3864" i="4" s="1"/>
  <c r="H3864" i="4"/>
  <c r="P3924" i="4"/>
  <c r="S3924" i="4" s="1"/>
  <c r="H3924" i="4"/>
  <c r="P4007" i="4"/>
  <c r="S4007" i="4" s="1"/>
  <c r="H4007" i="4"/>
  <c r="P4043" i="4"/>
  <c r="S4043" i="4" s="1"/>
  <c r="H4043" i="4"/>
  <c r="P4199" i="4"/>
  <c r="S4199" i="4" s="1"/>
  <c r="H4199" i="4"/>
  <c r="P4211" i="4"/>
  <c r="S4211" i="4" s="1"/>
  <c r="H4211" i="4"/>
  <c r="P4293" i="4"/>
  <c r="S4293" i="4" s="1"/>
  <c r="H4293" i="4"/>
  <c r="P3437" i="4"/>
  <c r="S3437" i="4" s="1"/>
  <c r="H3437" i="4"/>
  <c r="P3606" i="4"/>
  <c r="S3606" i="4" s="1"/>
  <c r="H3606" i="4"/>
  <c r="P3813" i="4"/>
  <c r="S3813" i="4" s="1"/>
  <c r="H3813" i="4"/>
  <c r="P3977" i="4"/>
  <c r="S3977" i="4" s="1"/>
  <c r="H3977" i="4"/>
  <c r="P4177" i="4"/>
  <c r="S4177" i="4" s="1"/>
  <c r="H4177" i="4"/>
  <c r="P4235" i="4"/>
  <c r="S4235" i="4" s="1"/>
  <c r="H4235" i="4"/>
  <c r="P4470" i="4"/>
  <c r="S4470" i="4" s="1"/>
  <c r="H4470" i="4"/>
  <c r="P4536" i="4"/>
  <c r="S4536" i="4" s="1"/>
  <c r="H4536" i="4"/>
  <c r="P4773" i="4"/>
  <c r="S4773" i="4" s="1"/>
  <c r="H4773" i="4"/>
  <c r="P8678" i="4"/>
  <c r="S8678" i="4" s="1"/>
  <c r="H8678" i="4"/>
  <c r="P8608" i="4"/>
  <c r="S8608" i="4" s="1"/>
  <c r="H8608" i="4"/>
  <c r="P8605" i="4"/>
  <c r="S8605" i="4" s="1"/>
  <c r="H8605" i="4"/>
  <c r="P5469" i="4"/>
  <c r="S5469" i="4" s="1"/>
  <c r="H5469" i="4"/>
  <c r="P4488" i="4"/>
  <c r="S4488" i="4" s="1"/>
  <c r="H4488" i="4"/>
  <c r="P4667" i="4"/>
  <c r="S4667" i="4" s="1"/>
  <c r="H4667" i="4"/>
  <c r="P4993" i="4"/>
  <c r="S4993" i="4" s="1"/>
  <c r="H4993" i="4"/>
  <c r="P5548" i="4"/>
  <c r="S5548" i="4" s="1"/>
  <c r="H5548" i="4"/>
  <c r="P4751" i="4"/>
  <c r="S4751" i="4" s="1"/>
  <c r="H4751" i="4"/>
  <c r="P5452" i="4"/>
  <c r="S5452" i="4" s="1"/>
  <c r="H5452" i="4"/>
  <c r="P4680" i="4"/>
  <c r="S4680" i="4" s="1"/>
  <c r="H4680" i="4"/>
  <c r="P4424" i="4"/>
  <c r="S4424" i="4" s="1"/>
  <c r="H4424" i="4"/>
  <c r="P4705" i="4"/>
  <c r="S4705" i="4" s="1"/>
  <c r="H4705" i="4"/>
  <c r="P3576" i="4"/>
  <c r="S3576" i="4" s="1"/>
  <c r="H3576" i="4"/>
  <c r="P3686" i="4"/>
  <c r="S3686" i="4" s="1"/>
  <c r="H3686" i="4"/>
  <c r="P3801" i="4"/>
  <c r="S3801" i="4" s="1"/>
  <c r="H3801" i="4"/>
  <c r="P3857" i="4"/>
  <c r="S3857" i="4" s="1"/>
  <c r="H3857" i="4"/>
  <c r="P4021" i="4"/>
  <c r="S4021" i="4" s="1"/>
  <c r="H4021" i="4"/>
  <c r="P4100" i="4"/>
  <c r="S4100" i="4" s="1"/>
  <c r="H4100" i="4"/>
  <c r="P4189" i="4"/>
  <c r="S4189" i="4" s="1"/>
  <c r="H4189" i="4"/>
  <c r="P8207" i="4"/>
  <c r="S8207" i="4" s="1"/>
  <c r="H8207" i="4"/>
  <c r="P3694" i="4"/>
  <c r="S3694" i="4" s="1"/>
  <c r="H3694" i="4"/>
  <c r="P3954" i="4"/>
  <c r="S3954" i="4" s="1"/>
  <c r="H3954" i="4"/>
  <c r="P4336" i="4"/>
  <c r="S4336" i="4" s="1"/>
  <c r="H4336" i="4"/>
  <c r="P4651" i="4"/>
  <c r="S4651" i="4" s="1"/>
  <c r="H4651" i="4"/>
  <c r="P4561" i="4"/>
  <c r="S4561" i="4" s="1"/>
  <c r="H4561" i="4"/>
  <c r="P4772" i="4"/>
  <c r="S4772" i="4" s="1"/>
  <c r="H4772" i="4"/>
  <c r="P8176" i="4"/>
  <c r="S8176" i="4" s="1"/>
  <c r="H8176" i="4"/>
  <c r="P8415" i="4"/>
  <c r="S8415" i="4" s="1"/>
  <c r="H8415" i="4"/>
  <c r="P5264" i="4"/>
  <c r="S5264" i="4" s="1"/>
  <c r="H5264" i="4"/>
  <c r="P4444" i="4"/>
  <c r="S4444" i="4" s="1"/>
  <c r="H4444" i="4"/>
  <c r="P8165" i="4"/>
  <c r="S8165" i="4" s="1"/>
  <c r="H8165" i="4"/>
  <c r="P5168" i="4"/>
  <c r="S5168" i="4" s="1"/>
  <c r="H5168" i="4"/>
  <c r="P4565" i="4"/>
  <c r="S4565" i="4" s="1"/>
  <c r="H4565" i="4"/>
  <c r="P5756" i="4"/>
  <c r="S5756" i="4" s="1"/>
  <c r="H5756" i="4"/>
  <c r="P4219" i="4"/>
  <c r="S4219" i="4" s="1"/>
  <c r="H4219" i="4"/>
  <c r="P4308" i="4"/>
  <c r="S4308" i="4" s="1"/>
  <c r="H4308" i="4"/>
  <c r="P4604" i="4"/>
  <c r="S4604" i="4" s="1"/>
  <c r="H4604" i="4"/>
  <c r="P3525" i="4"/>
  <c r="S3525" i="4" s="1"/>
  <c r="H3525" i="4"/>
  <c r="P3719" i="4"/>
  <c r="S3719" i="4" s="1"/>
  <c r="H3719" i="4"/>
  <c r="P3881" i="4"/>
  <c r="S3881" i="4" s="1"/>
  <c r="H3881" i="4"/>
  <c r="P4042" i="4"/>
  <c r="S4042" i="4" s="1"/>
  <c r="H4042" i="4"/>
  <c r="P4243" i="4"/>
  <c r="S4243" i="4" s="1"/>
  <c r="H4243" i="4"/>
  <c r="P4423" i="4"/>
  <c r="S4423" i="4" s="1"/>
  <c r="H4423" i="4"/>
  <c r="P4728" i="4"/>
  <c r="S4728" i="4" s="1"/>
  <c r="H4728" i="4"/>
  <c r="P8757" i="4"/>
  <c r="S8757" i="4" s="1"/>
  <c r="H8757" i="4"/>
  <c r="P4884" i="4"/>
  <c r="S4884" i="4" s="1"/>
  <c r="H4884" i="4"/>
  <c r="P5172" i="4"/>
  <c r="S5172" i="4" s="1"/>
  <c r="H5172" i="4"/>
  <c r="P5369" i="4"/>
  <c r="S5369" i="4" s="1"/>
  <c r="H5369" i="4"/>
  <c r="P5460" i="4"/>
  <c r="S5460" i="4" s="1"/>
  <c r="H5460" i="4"/>
  <c r="P5178" i="4"/>
  <c r="S5178" i="4" s="1"/>
  <c r="H5178" i="4"/>
  <c r="P5655" i="4"/>
  <c r="S5655" i="4" s="1"/>
  <c r="H5655" i="4"/>
  <c r="P4304" i="4"/>
  <c r="S4304" i="4" s="1"/>
  <c r="H4304" i="4"/>
  <c r="P4460" i="4"/>
  <c r="S4460" i="4" s="1"/>
  <c r="H4460" i="4"/>
  <c r="P4521" i="4"/>
  <c r="S4521" i="4" s="1"/>
  <c r="H4521" i="4"/>
  <c r="P4586" i="4"/>
  <c r="S4586" i="4" s="1"/>
  <c r="H4586" i="4"/>
  <c r="P4639" i="4"/>
  <c r="S4639" i="4" s="1"/>
  <c r="H4639" i="4"/>
  <c r="P4741" i="4"/>
  <c r="S4741" i="4" s="1"/>
  <c r="H4741" i="4"/>
  <c r="P8425" i="4"/>
  <c r="S8425" i="4" s="1"/>
  <c r="H8425" i="4"/>
  <c r="P5468" i="4"/>
  <c r="S5468" i="4" s="1"/>
  <c r="H5468" i="4"/>
  <c r="P8178" i="4"/>
  <c r="S8178" i="4" s="1"/>
  <c r="H8178" i="4"/>
  <c r="P5173" i="4"/>
  <c r="S5173" i="4" s="1"/>
  <c r="H5173" i="4"/>
  <c r="P5371" i="4"/>
  <c r="S5371" i="4" s="1"/>
  <c r="H5371" i="4"/>
  <c r="P5464" i="4"/>
  <c r="S5464" i="4" s="1"/>
  <c r="H5464" i="4"/>
  <c r="P5653" i="4"/>
  <c r="S5653" i="4" s="1"/>
  <c r="H5653" i="4"/>
  <c r="P5931" i="4"/>
  <c r="S5931" i="4" s="1"/>
  <c r="H5931" i="4"/>
  <c r="P6128" i="4"/>
  <c r="S6128" i="4" s="1"/>
  <c r="H6128" i="4"/>
  <c r="P6123" i="4"/>
  <c r="S6123" i="4" s="1"/>
  <c r="H6123" i="4"/>
  <c r="P6315" i="4"/>
  <c r="S6315" i="4" s="1"/>
  <c r="H6315" i="4"/>
  <c r="P6428" i="4"/>
  <c r="S6428" i="4" s="1"/>
  <c r="H6428" i="4"/>
  <c r="P6608" i="4"/>
  <c r="S6608" i="4" s="1"/>
  <c r="H6608" i="4"/>
  <c r="P4777" i="4"/>
  <c r="S4777" i="4" s="1"/>
  <c r="H4777" i="4"/>
  <c r="P3635" i="4"/>
  <c r="S3635" i="4" s="1"/>
  <c r="H3635" i="4"/>
  <c r="P3722" i="4"/>
  <c r="S3722" i="4" s="1"/>
  <c r="H3722" i="4"/>
  <c r="P3789" i="4"/>
  <c r="S3789" i="4" s="1"/>
  <c r="H3789" i="4"/>
  <c r="P3796" i="4"/>
  <c r="S3796" i="4" s="1"/>
  <c r="H3796" i="4"/>
  <c r="P3879" i="4"/>
  <c r="S3879" i="4" s="1"/>
  <c r="H3879" i="4"/>
  <c r="P3950" i="4"/>
  <c r="S3950" i="4" s="1"/>
  <c r="H3950" i="4"/>
  <c r="P4002" i="4"/>
  <c r="S4002" i="4" s="1"/>
  <c r="H4002" i="4"/>
  <c r="P4040" i="4"/>
  <c r="S4040" i="4" s="1"/>
  <c r="H4040" i="4"/>
  <c r="P4123" i="4"/>
  <c r="S4123" i="4" s="1"/>
  <c r="H4123" i="4"/>
  <c r="P4183" i="4"/>
  <c r="S4183" i="4" s="1"/>
  <c r="H4183" i="4"/>
  <c r="P4300" i="4"/>
  <c r="S4300" i="4" s="1"/>
  <c r="H4300" i="4"/>
  <c r="P4397" i="4"/>
  <c r="S4397" i="4" s="1"/>
  <c r="H4397" i="4"/>
  <c r="P4405" i="4"/>
  <c r="S4405" i="4" s="1"/>
  <c r="H4405" i="4"/>
  <c r="P4465" i="4"/>
  <c r="S4465" i="4" s="1"/>
  <c r="H4465" i="4"/>
  <c r="P4511" i="4"/>
  <c r="S4511" i="4" s="1"/>
  <c r="H4511" i="4"/>
  <c r="P4716" i="4"/>
  <c r="S4716" i="4" s="1"/>
  <c r="H4716" i="4"/>
  <c r="P3488" i="4"/>
  <c r="S3488" i="4" s="1"/>
  <c r="H3488" i="4"/>
  <c r="P3571" i="4"/>
  <c r="S3571" i="4" s="1"/>
  <c r="H3571" i="4"/>
  <c r="P3607" i="4"/>
  <c r="S3607" i="4" s="1"/>
  <c r="H3607" i="4"/>
  <c r="P3631" i="4"/>
  <c r="S3631" i="4" s="1"/>
  <c r="H3631" i="4"/>
  <c r="P3670" i="4"/>
  <c r="S3670" i="4" s="1"/>
  <c r="H3670" i="4"/>
  <c r="P3730" i="4"/>
  <c r="S3730" i="4" s="1"/>
  <c r="H3730" i="4"/>
  <c r="P3754" i="4"/>
  <c r="S3754" i="4" s="1"/>
  <c r="H3754" i="4"/>
  <c r="P3797" i="4"/>
  <c r="S3797" i="4" s="1"/>
  <c r="H3797" i="4"/>
  <c r="P3821" i="4"/>
  <c r="S3821" i="4" s="1"/>
  <c r="H3821" i="4"/>
  <c r="P3873" i="4"/>
  <c r="S3873" i="4" s="1"/>
  <c r="H3873" i="4"/>
  <c r="P3897" i="4"/>
  <c r="S3897" i="4" s="1"/>
  <c r="H3897" i="4"/>
  <c r="P3952" i="4"/>
  <c r="S3952" i="4" s="1"/>
  <c r="H3952" i="4"/>
  <c r="P3976" i="4"/>
  <c r="S3976" i="4" s="1"/>
  <c r="H3976" i="4"/>
  <c r="P3988" i="4"/>
  <c r="S3988" i="4" s="1"/>
  <c r="H3988" i="4"/>
  <c r="P4012" i="4"/>
  <c r="S4012" i="4" s="1"/>
  <c r="H4012" i="4"/>
  <c r="P4071" i="4"/>
  <c r="S4071" i="4" s="1"/>
  <c r="H4071" i="4"/>
  <c r="P4095" i="4"/>
  <c r="S4095" i="4" s="1"/>
  <c r="H4095" i="4"/>
  <c r="P4147" i="4"/>
  <c r="S4147" i="4" s="1"/>
  <c r="H4147" i="4"/>
  <c r="P4150" i="4"/>
  <c r="S4150" i="4" s="1"/>
  <c r="H4150" i="4"/>
  <c r="P4234" i="4"/>
  <c r="S4234" i="4" s="1"/>
  <c r="H4234" i="4"/>
  <c r="P4351" i="4"/>
  <c r="S4351" i="4" s="1"/>
  <c r="H4351" i="4"/>
  <c r="P4348" i="4"/>
  <c r="S4348" i="4" s="1"/>
  <c r="H4348" i="4"/>
  <c r="P4555" i="4"/>
  <c r="S4555" i="4" s="1"/>
  <c r="H4555" i="4"/>
  <c r="P4674" i="4"/>
  <c r="S4674" i="4" s="1"/>
  <c r="H4674" i="4"/>
  <c r="P4760" i="4"/>
  <c r="S4760" i="4" s="1"/>
  <c r="H4760" i="4"/>
  <c r="P3445" i="4"/>
  <c r="S3445" i="4" s="1"/>
  <c r="H3445" i="4"/>
  <c r="P3502" i="4"/>
  <c r="S3502" i="4" s="1"/>
  <c r="H3502" i="4"/>
  <c r="P3727" i="4"/>
  <c r="S3727" i="4" s="1"/>
  <c r="H3727" i="4"/>
  <c r="P3784" i="4"/>
  <c r="S3784" i="4" s="1"/>
  <c r="H3784" i="4"/>
  <c r="P3993" i="4"/>
  <c r="S3993" i="4" s="1"/>
  <c r="H3993" i="4"/>
  <c r="P4050" i="4"/>
  <c r="S4050" i="4" s="1"/>
  <c r="H4050" i="4"/>
  <c r="P4265" i="4"/>
  <c r="S4265" i="4" s="1"/>
  <c r="H4265" i="4"/>
  <c r="P4307" i="4"/>
  <c r="S4307" i="4" s="1"/>
  <c r="H4307" i="4"/>
  <c r="P4398" i="4"/>
  <c r="S4398" i="4" s="1"/>
  <c r="H4398" i="4"/>
  <c r="P4547" i="4"/>
  <c r="S4547" i="4" s="1"/>
  <c r="H4547" i="4"/>
  <c r="P4700" i="4"/>
  <c r="S4700" i="4" s="1"/>
  <c r="H4700" i="4"/>
  <c r="P19" i="4"/>
  <c r="S19" i="4" s="1"/>
  <c r="H19" i="4"/>
  <c r="P4580" i="4"/>
  <c r="S4580" i="4" s="1"/>
  <c r="H4580" i="4"/>
  <c r="P4597" i="4"/>
  <c r="S4597" i="4" s="1"/>
  <c r="H4597" i="4"/>
  <c r="P4618" i="4"/>
  <c r="S4618" i="4" s="1"/>
  <c r="H4618" i="4"/>
  <c r="P4665" i="4"/>
  <c r="S4665" i="4" s="1"/>
  <c r="H4665" i="4"/>
  <c r="P4714" i="4"/>
  <c r="S4714" i="4" s="1"/>
  <c r="H4714" i="4"/>
  <c r="P4750" i="4"/>
  <c r="S4750" i="4" s="1"/>
  <c r="H4750" i="4"/>
  <c r="P8166" i="4"/>
  <c r="S8166" i="4" s="1"/>
  <c r="H8166" i="4"/>
  <c r="P8746" i="4"/>
  <c r="S8746" i="4" s="1"/>
  <c r="H8746" i="4"/>
  <c r="P4889" i="4"/>
  <c r="S4889" i="4" s="1"/>
  <c r="H4889" i="4"/>
  <c r="P4988" i="4"/>
  <c r="S4988" i="4" s="1"/>
  <c r="H4988" i="4"/>
  <c r="P5182" i="4"/>
  <c r="S5182" i="4" s="1"/>
  <c r="H5182" i="4"/>
  <c r="P8412" i="4"/>
  <c r="S8412" i="4" s="1"/>
  <c r="H8412" i="4"/>
  <c r="P4793" i="4"/>
  <c r="S4793" i="4" s="1"/>
  <c r="H4793" i="4"/>
  <c r="P4318" i="4"/>
  <c r="S4318" i="4" s="1"/>
  <c r="H4318" i="4"/>
  <c r="P4447" i="4"/>
  <c r="S4447" i="4" s="1"/>
  <c r="H4447" i="4"/>
  <c r="P4510" i="4"/>
  <c r="S4510" i="4" s="1"/>
  <c r="H4510" i="4"/>
  <c r="P4570" i="4"/>
  <c r="S4570" i="4" s="1"/>
  <c r="H4570" i="4"/>
  <c r="P4637" i="4"/>
  <c r="S4637" i="4" s="1"/>
  <c r="H4637" i="4"/>
  <c r="P4498" i="4"/>
  <c r="S4498" i="4" s="1"/>
  <c r="H4498" i="4"/>
  <c r="P4786" i="4"/>
  <c r="S4786" i="4" s="1"/>
  <c r="H4786" i="4"/>
  <c r="P3318" i="4"/>
  <c r="S3318" i="4" s="1"/>
  <c r="H3318" i="4"/>
  <c r="P3638" i="4"/>
  <c r="S3638" i="4" s="1"/>
  <c r="H3638" i="4"/>
  <c r="P4047" i="4"/>
  <c r="S4047" i="4" s="1"/>
  <c r="H4047" i="4"/>
  <c r="P4194" i="4"/>
  <c r="S4194" i="4" s="1"/>
  <c r="H4194" i="4"/>
  <c r="P4260" i="4"/>
  <c r="S4260" i="4" s="1"/>
  <c r="H4260" i="4"/>
  <c r="P4345" i="4"/>
  <c r="S4345" i="4" s="1"/>
  <c r="H4345" i="4"/>
  <c r="P4367" i="4"/>
  <c r="S4367" i="4" s="1"/>
  <c r="H4367" i="4"/>
  <c r="P4384" i="4"/>
  <c r="S4384" i="4" s="1"/>
  <c r="H4384" i="4"/>
  <c r="P4434" i="4"/>
  <c r="S4434" i="4" s="1"/>
  <c r="H4434" i="4"/>
  <c r="P3701" i="4"/>
  <c r="S3701" i="4" s="1"/>
  <c r="H3701" i="4"/>
  <c r="P3975" i="4"/>
  <c r="S3975" i="4" s="1"/>
  <c r="H3975" i="4"/>
  <c r="P4122" i="4"/>
  <c r="S4122" i="4" s="1"/>
  <c r="H4122" i="4"/>
  <c r="P4245" i="4"/>
  <c r="S4245" i="4" s="1"/>
  <c r="H4245" i="4"/>
  <c r="P4360" i="4"/>
  <c r="S4360" i="4" s="1"/>
  <c r="H4360" i="4"/>
  <c r="P4390" i="4"/>
  <c r="S4390" i="4" s="1"/>
  <c r="H4390" i="4"/>
  <c r="P4462" i="4"/>
  <c r="S4462" i="4" s="1"/>
  <c r="H4462" i="4"/>
  <c r="P4615" i="4"/>
  <c r="S4615" i="4" s="1"/>
  <c r="H4615" i="4"/>
  <c r="P3626" i="4"/>
  <c r="H3626" i="4"/>
  <c r="P3766" i="4"/>
  <c r="S3766" i="4" s="1"/>
  <c r="H3766" i="4"/>
  <c r="P3804" i="4"/>
  <c r="S3804" i="4" s="1"/>
  <c r="H3804" i="4"/>
  <c r="P3828" i="4"/>
  <c r="S3828" i="4" s="1"/>
  <c r="H3828" i="4"/>
  <c r="P3854" i="4"/>
  <c r="S3854" i="4" s="1"/>
  <c r="H3854" i="4"/>
  <c r="P3884" i="4"/>
  <c r="S3884" i="4" s="1"/>
  <c r="H3884" i="4"/>
  <c r="P4048" i="4"/>
  <c r="S4048" i="4" s="1"/>
  <c r="H4048" i="4"/>
  <c r="P4077" i="4"/>
  <c r="S4077" i="4" s="1"/>
  <c r="H4077" i="4"/>
  <c r="P4101" i="4"/>
  <c r="S4101" i="4" s="1"/>
  <c r="H4101" i="4"/>
  <c r="P4238" i="4"/>
  <c r="S4238" i="4" s="1"/>
  <c r="H4238" i="4"/>
  <c r="P4329" i="4"/>
  <c r="S4329" i="4" s="1"/>
  <c r="H4329" i="4"/>
  <c r="P4369" i="4"/>
  <c r="S4369" i="4" s="1"/>
  <c r="H4369" i="4"/>
  <c r="P4432" i="4"/>
  <c r="S4432" i="4" s="1"/>
  <c r="H4432" i="4"/>
  <c r="P3505" i="4"/>
  <c r="S3505" i="4" s="1"/>
  <c r="H3505" i="4"/>
  <c r="P3823" i="4"/>
  <c r="S3823" i="4" s="1"/>
  <c r="H3823" i="4"/>
  <c r="P3908" i="4"/>
  <c r="S3908" i="4" s="1"/>
  <c r="H3908" i="4"/>
  <c r="P4013" i="4"/>
  <c r="S4013" i="4" s="1"/>
  <c r="H4013" i="4"/>
  <c r="P4117" i="4"/>
  <c r="S4117" i="4" s="1"/>
  <c r="H4117" i="4"/>
  <c r="P4339" i="4"/>
  <c r="S4339" i="4" s="1"/>
  <c r="H4339" i="4"/>
  <c r="P4457" i="4"/>
  <c r="S4457" i="4" s="1"/>
  <c r="H4457" i="4"/>
  <c r="P4613" i="4"/>
  <c r="S4613" i="4" s="1"/>
  <c r="H4613" i="4"/>
  <c r="P4766" i="4"/>
  <c r="S4766" i="4" s="1"/>
  <c r="H4766" i="4"/>
  <c r="P4473" i="4"/>
  <c r="S4473" i="4" s="1"/>
  <c r="H4473" i="4"/>
  <c r="P4492" i="4"/>
  <c r="S4492" i="4" s="1"/>
  <c r="H4492" i="4"/>
  <c r="P4745" i="4"/>
  <c r="S4745" i="4" s="1"/>
  <c r="H4745" i="4"/>
  <c r="P8210" i="4"/>
  <c r="S8210" i="4" s="1"/>
  <c r="H8210" i="4"/>
  <c r="P8689" i="4"/>
  <c r="S8689" i="4" s="1"/>
  <c r="H8689" i="4"/>
  <c r="P8418" i="4"/>
  <c r="S8418" i="4" s="1"/>
  <c r="H8418" i="4"/>
  <c r="P4787" i="4"/>
  <c r="S4787" i="4" s="1"/>
  <c r="H4787" i="4"/>
  <c r="P4983" i="4"/>
  <c r="S4983" i="4" s="1"/>
  <c r="H4983" i="4"/>
  <c r="P8182" i="4"/>
  <c r="S8182" i="4" s="1"/>
  <c r="H8182" i="4"/>
  <c r="P4974" i="4"/>
  <c r="S4974" i="4" s="1"/>
  <c r="H4974" i="4"/>
  <c r="P5358" i="4"/>
  <c r="S5358" i="4" s="1"/>
  <c r="H5358" i="4"/>
  <c r="P4252" i="4"/>
  <c r="S4252" i="4" s="1"/>
  <c r="H4252" i="4"/>
  <c r="P4513" i="4"/>
  <c r="S4513" i="4" s="1"/>
  <c r="H4513" i="4"/>
  <c r="P4573" i="4"/>
  <c r="S4573" i="4" s="1"/>
  <c r="H4573" i="4"/>
  <c r="P4688" i="4"/>
  <c r="S4688" i="4" s="1"/>
  <c r="H4688" i="4"/>
  <c r="P5376" i="4"/>
  <c r="S5376" i="4" s="1"/>
  <c r="H5376" i="4"/>
  <c r="P4622" i="4"/>
  <c r="S4622" i="4" s="1"/>
  <c r="H4622" i="4"/>
  <c r="P5275" i="4"/>
  <c r="S5275" i="4" s="1"/>
  <c r="H5275" i="4"/>
  <c r="P5568" i="4"/>
  <c r="S5568" i="4" s="1"/>
  <c r="H5568" i="4"/>
  <c r="P4317" i="4"/>
  <c r="S4317" i="4" s="1"/>
  <c r="H4317" i="4"/>
  <c r="P4747" i="4"/>
  <c r="S4747" i="4" s="1"/>
  <c r="H4747" i="4"/>
  <c r="P4033" i="4"/>
  <c r="S4033" i="4" s="1"/>
  <c r="H4033" i="4"/>
  <c r="P4334" i="4"/>
  <c r="S4334" i="4" s="1"/>
  <c r="H4334" i="4"/>
  <c r="P4574" i="4"/>
  <c r="S4574" i="4" s="1"/>
  <c r="H4574" i="4"/>
  <c r="P4675" i="4"/>
  <c r="S4675" i="4" s="1"/>
  <c r="H4675" i="4"/>
  <c r="P3862" i="4"/>
  <c r="S3862" i="4" s="1"/>
  <c r="H3862" i="4"/>
  <c r="P3922" i="4"/>
  <c r="S3922" i="4" s="1"/>
  <c r="H3922" i="4"/>
  <c r="P4128" i="4"/>
  <c r="S4128" i="4" s="1"/>
  <c r="H4128" i="4"/>
  <c r="P4188" i="4"/>
  <c r="S4188" i="4" s="1"/>
  <c r="H4188" i="4"/>
  <c r="P4276" i="4"/>
  <c r="S4276" i="4" s="1"/>
  <c r="H4276" i="4"/>
  <c r="P4459" i="4"/>
  <c r="S4459" i="4" s="1"/>
  <c r="H4459" i="4"/>
  <c r="P4517" i="4"/>
  <c r="S4517" i="4" s="1"/>
  <c r="H4517" i="4"/>
  <c r="P3659" i="4"/>
  <c r="S3659" i="4" s="1"/>
  <c r="H3659" i="4"/>
  <c r="P3858" i="4"/>
  <c r="S3858" i="4" s="1"/>
  <c r="H3858" i="4"/>
  <c r="P4386" i="4"/>
  <c r="S4386" i="4" s="1"/>
  <c r="H4386" i="4"/>
  <c r="P4524" i="4"/>
  <c r="S4524" i="4" s="1"/>
  <c r="H4524" i="4"/>
  <c r="P4576" i="4"/>
  <c r="S4576" i="4" s="1"/>
  <c r="H4576" i="4"/>
  <c r="P4681" i="4"/>
  <c r="S4681" i="4" s="1"/>
  <c r="H4681" i="4"/>
  <c r="P4619" i="4"/>
  <c r="S4619" i="4" s="1"/>
  <c r="H4619" i="4"/>
  <c r="P4692" i="4"/>
  <c r="S4692" i="4" s="1"/>
  <c r="H4692" i="4"/>
  <c r="P4715" i="4"/>
  <c r="S4715" i="4" s="1"/>
  <c r="H4715" i="4"/>
  <c r="P22" i="4"/>
  <c r="S22" i="4" s="1"/>
  <c r="H22" i="4"/>
  <c r="P8681" i="4"/>
  <c r="S8681" i="4" s="1"/>
  <c r="H8681" i="4"/>
  <c r="P8597" i="4"/>
  <c r="S8597" i="4" s="1"/>
  <c r="H8597" i="4"/>
  <c r="P4801" i="4"/>
  <c r="S4801" i="4" s="1"/>
  <c r="H4801" i="4"/>
  <c r="P5071" i="4"/>
  <c r="S5071" i="4" s="1"/>
  <c r="H5071" i="4"/>
  <c r="P5181" i="4"/>
  <c r="S5181" i="4" s="1"/>
  <c r="H5181" i="4"/>
  <c r="P4788" i="4"/>
  <c r="S4788" i="4" s="1"/>
  <c r="H4788" i="4"/>
  <c r="P4296" i="4"/>
  <c r="S4296" i="4" s="1"/>
  <c r="H4296" i="4"/>
  <c r="P4446" i="4"/>
  <c r="S4446" i="4" s="1"/>
  <c r="H4446" i="4"/>
  <c r="P8209" i="4"/>
  <c r="S8209" i="4" s="1"/>
  <c r="H8209" i="4"/>
  <c r="P5377" i="4"/>
  <c r="S5377" i="4" s="1"/>
  <c r="H5377" i="4"/>
  <c r="P4063" i="4"/>
  <c r="S4063" i="4" s="1"/>
  <c r="H4063" i="4"/>
  <c r="P4474" i="4"/>
  <c r="S4474" i="4" s="1"/>
  <c r="H4474" i="4"/>
  <c r="P3818" i="4"/>
  <c r="S3818" i="4" s="1"/>
  <c r="H3818" i="4"/>
  <c r="P3916" i="4"/>
  <c r="S3916" i="4" s="1"/>
  <c r="H3916" i="4"/>
  <c r="P3996" i="4"/>
  <c r="S3996" i="4" s="1"/>
  <c r="H3996" i="4"/>
  <c r="P4257" i="4"/>
  <c r="S4257" i="4" s="1"/>
  <c r="H4257" i="4"/>
  <c r="P4361" i="4"/>
  <c r="S4361" i="4" s="1"/>
  <c r="H4361" i="4"/>
  <c r="P3990" i="4"/>
  <c r="S3990" i="4" s="1"/>
  <c r="H3990" i="4"/>
  <c r="P4366" i="4"/>
  <c r="S4366" i="4" s="1"/>
  <c r="H4366" i="4"/>
  <c r="P8175" i="4"/>
  <c r="S8175" i="4" s="1"/>
  <c r="H8175" i="4"/>
  <c r="P8616" i="4"/>
  <c r="S8616" i="4" s="1"/>
  <c r="H8616" i="4"/>
  <c r="P5083" i="4"/>
  <c r="S5083" i="4" s="1"/>
  <c r="H5083" i="4"/>
  <c r="P5662" i="4"/>
  <c r="S5662" i="4" s="1"/>
  <c r="H5662" i="4"/>
  <c r="P8756" i="4"/>
  <c r="S8756" i="4" s="1"/>
  <c r="H8756" i="4"/>
  <c r="P4668" i="4"/>
  <c r="S4668" i="4" s="1"/>
  <c r="H4668" i="4"/>
  <c r="P4160" i="4"/>
  <c r="S4160" i="4" s="1"/>
  <c r="H4160" i="4"/>
  <c r="P4240" i="4"/>
  <c r="S4240" i="4" s="1"/>
  <c r="H4240" i="4"/>
  <c r="P4689" i="4"/>
  <c r="S4689" i="4" s="1"/>
  <c r="H4689" i="4"/>
  <c r="P3762" i="4"/>
  <c r="S3762" i="4" s="1"/>
  <c r="H3762" i="4"/>
  <c r="P3919" i="4"/>
  <c r="S3919" i="4" s="1"/>
  <c r="H3919" i="4"/>
  <c r="P4566" i="4"/>
  <c r="S4566" i="4" s="1"/>
  <c r="H4566" i="4"/>
  <c r="P4794" i="4"/>
  <c r="S4794" i="4" s="1"/>
  <c r="H4794" i="4"/>
  <c r="P5068" i="4"/>
  <c r="S5068" i="4" s="1"/>
  <c r="H5068" i="4"/>
  <c r="P5368" i="4"/>
  <c r="S5368" i="4" s="1"/>
  <c r="H5368" i="4"/>
  <c r="P5558" i="4"/>
  <c r="S5558" i="4" s="1"/>
  <c r="H5558" i="4"/>
  <c r="P5378" i="4"/>
  <c r="S5378" i="4" s="1"/>
  <c r="H5378" i="4"/>
  <c r="P5760" i="4"/>
  <c r="S5760" i="4" s="1"/>
  <c r="H5760" i="4"/>
  <c r="P4370" i="4"/>
  <c r="S4370" i="4" s="1"/>
  <c r="H4370" i="4"/>
  <c r="P4469" i="4"/>
  <c r="S4469" i="4" s="1"/>
  <c r="H4469" i="4"/>
  <c r="P4603" i="4"/>
  <c r="S4603" i="4" s="1"/>
  <c r="H4603" i="4"/>
  <c r="P4636" i="4"/>
  <c r="S4636" i="4" s="1"/>
  <c r="H4636" i="4"/>
  <c r="P4729" i="4"/>
  <c r="S4729" i="4" s="1"/>
  <c r="H4729" i="4"/>
  <c r="P4762" i="4"/>
  <c r="S4762" i="4" s="1"/>
  <c r="H4762" i="4"/>
  <c r="P5081" i="4"/>
  <c r="S5081" i="4" s="1"/>
  <c r="H5081" i="4"/>
  <c r="P5375" i="4"/>
  <c r="S5375" i="4" s="1"/>
  <c r="H5375" i="4"/>
  <c r="P5552" i="4"/>
  <c r="S5552" i="4" s="1"/>
  <c r="H5552" i="4"/>
  <c r="P4476" i="4"/>
  <c r="S4476" i="4" s="1"/>
  <c r="H4476" i="4"/>
  <c r="P4567" i="4"/>
  <c r="S4567" i="4" s="1"/>
  <c r="H4567" i="4"/>
  <c r="P4682" i="4"/>
  <c r="S4682" i="4" s="1"/>
  <c r="H4682" i="4"/>
  <c r="P8416" i="4"/>
  <c r="S8416" i="4" s="1"/>
  <c r="H8416" i="4"/>
  <c r="P5363" i="4"/>
  <c r="S5363" i="4" s="1"/>
  <c r="H5363" i="4"/>
  <c r="P5569" i="4"/>
  <c r="S5569" i="4" s="1"/>
  <c r="H5569" i="4"/>
  <c r="P5944" i="4"/>
  <c r="S5944" i="4" s="1"/>
  <c r="H5944" i="4"/>
  <c r="P6333" i="4"/>
  <c r="S6333" i="4" s="1"/>
  <c r="H6333" i="4"/>
  <c r="P6507" i="4"/>
  <c r="S6507" i="4" s="1"/>
  <c r="H6507" i="4"/>
  <c r="P3618" i="4"/>
  <c r="S3618" i="4" s="1"/>
  <c r="H3618" i="4"/>
  <c r="P3871" i="4"/>
  <c r="S3871" i="4" s="1"/>
  <c r="H3871" i="4"/>
  <c r="P3898" i="4"/>
  <c r="S3898" i="4" s="1"/>
  <c r="H3898" i="4"/>
  <c r="P3503" i="4"/>
  <c r="S3503" i="4" s="1"/>
  <c r="H3503" i="4"/>
  <c r="P3644" i="4"/>
  <c r="S3644" i="4" s="1"/>
  <c r="H3644" i="4"/>
  <c r="P3853" i="4"/>
  <c r="S3853" i="4" s="1"/>
  <c r="H3853" i="4"/>
  <c r="P3475" i="4"/>
  <c r="S3475" i="4" s="1"/>
  <c r="H3475" i="4"/>
  <c r="P3907" i="4"/>
  <c r="S3907" i="4" s="1"/>
  <c r="H3907" i="4"/>
  <c r="P3934" i="4"/>
  <c r="S3934" i="4" s="1"/>
  <c r="H3934" i="4"/>
  <c r="P4126" i="4"/>
  <c r="S4126" i="4" s="1"/>
  <c r="H4126" i="4"/>
  <c r="P4186" i="4"/>
  <c r="S4186" i="4" s="1"/>
  <c r="H4186" i="4"/>
  <c r="P4261" i="4"/>
  <c r="S4261" i="4" s="1"/>
  <c r="H4261" i="4"/>
  <c r="P4362" i="4"/>
  <c r="S4362" i="4" s="1"/>
  <c r="H4362" i="4"/>
  <c r="P4416" i="4"/>
  <c r="S4416" i="4" s="1"/>
  <c r="H4416" i="4"/>
  <c r="P8201" i="4"/>
  <c r="S8201" i="4" s="1"/>
  <c r="H8201" i="4"/>
  <c r="P4173" i="4"/>
  <c r="S4173" i="4" s="1"/>
  <c r="H4173" i="4"/>
  <c r="P4249" i="4"/>
  <c r="S4249" i="4" s="1"/>
  <c r="H4249" i="4"/>
  <c r="P4375" i="4"/>
  <c r="S4375" i="4" s="1"/>
  <c r="H4375" i="4"/>
  <c r="P4560" i="4"/>
  <c r="S4560" i="4" s="1"/>
  <c r="H4560" i="4"/>
  <c r="P4601" i="4"/>
  <c r="S4601" i="4" s="1"/>
  <c r="H4601" i="4"/>
  <c r="P4642" i="4"/>
  <c r="S4642" i="4" s="1"/>
  <c r="H4642" i="4"/>
  <c r="P15" i="4"/>
  <c r="S15" i="4" s="1"/>
  <c r="H15" i="4"/>
  <c r="P8669" i="4"/>
  <c r="S8669" i="4" s="1"/>
  <c r="H8669" i="4"/>
  <c r="P3628" i="4"/>
  <c r="S3628" i="4" s="1"/>
  <c r="H3628" i="4"/>
  <c r="P3711" i="4"/>
  <c r="S3711" i="4" s="1"/>
  <c r="H3711" i="4"/>
  <c r="P3782" i="4"/>
  <c r="S3782" i="4" s="1"/>
  <c r="H3782" i="4"/>
  <c r="P3894" i="4"/>
  <c r="S3894" i="4" s="1"/>
  <c r="H3894" i="4"/>
  <c r="P4056" i="4"/>
  <c r="S4056" i="4" s="1"/>
  <c r="H4056" i="4"/>
  <c r="P4207" i="4"/>
  <c r="S4207" i="4" s="1"/>
  <c r="H4207" i="4"/>
  <c r="P4297" i="4"/>
  <c r="S4297" i="4" s="1"/>
  <c r="H4297" i="4"/>
  <c r="P4310" i="4"/>
  <c r="S4310" i="4" s="1"/>
  <c r="H4310" i="4"/>
  <c r="P4454" i="4"/>
  <c r="S4454" i="4" s="1"/>
  <c r="H4454" i="4"/>
  <c r="P4598" i="4"/>
  <c r="S4598" i="4" s="1"/>
  <c r="H4598" i="4"/>
  <c r="P4501" i="4"/>
  <c r="S4501" i="4" s="1"/>
  <c r="H4501" i="4"/>
  <c r="P4687" i="4"/>
  <c r="S4687" i="4" s="1"/>
  <c r="H4687" i="4"/>
  <c r="P24" i="4"/>
  <c r="S24" i="4" s="1"/>
  <c r="H24" i="4"/>
  <c r="P8188" i="4"/>
  <c r="S8188" i="4" s="1"/>
  <c r="H8188" i="4"/>
  <c r="P8406" i="4"/>
  <c r="S8406" i="4" s="1"/>
  <c r="H8406" i="4"/>
  <c r="P8760" i="4"/>
  <c r="S8760" i="4" s="1"/>
  <c r="H8760" i="4"/>
  <c r="P4791" i="4"/>
  <c r="S4791" i="4" s="1"/>
  <c r="H4791" i="4"/>
  <c r="P5273" i="4"/>
  <c r="S5273" i="4" s="1"/>
  <c r="H5273" i="4"/>
  <c r="P5741" i="4"/>
  <c r="S5741" i="4" s="1"/>
  <c r="H5741" i="4"/>
  <c r="P5849" i="4"/>
  <c r="S5849" i="4" s="1"/>
  <c r="H5849" i="4"/>
  <c r="P8204" i="4"/>
  <c r="S8204" i="4" s="1"/>
  <c r="H8204" i="4"/>
  <c r="P8411" i="4"/>
  <c r="S8411" i="4" s="1"/>
  <c r="H8411" i="4"/>
  <c r="P8758" i="4"/>
  <c r="S8758" i="4" s="1"/>
  <c r="H8758" i="4"/>
  <c r="P5270" i="4"/>
  <c r="S5270" i="4" s="1"/>
  <c r="H5270" i="4"/>
  <c r="P4698" i="4"/>
  <c r="S4698" i="4" s="1"/>
  <c r="H4698" i="4"/>
  <c r="P5169" i="4"/>
  <c r="S5169" i="4" s="1"/>
  <c r="H5169" i="4"/>
  <c r="P3707" i="4"/>
  <c r="S3707" i="4" s="1"/>
  <c r="H3707" i="4"/>
  <c r="P3679" i="4"/>
  <c r="S3679" i="4" s="1"/>
  <c r="H3679" i="4"/>
  <c r="P4148" i="4"/>
  <c r="S4148" i="4" s="1"/>
  <c r="H4148" i="4"/>
  <c r="P4272" i="4"/>
  <c r="S4272" i="4" s="1"/>
  <c r="H4272" i="4"/>
  <c r="P4286" i="4"/>
  <c r="S4286" i="4" s="1"/>
  <c r="H4286" i="4"/>
  <c r="P4394" i="4"/>
  <c r="S4394" i="4" s="1"/>
  <c r="H4394" i="4"/>
  <c r="P4421" i="4"/>
  <c r="S4421" i="4" s="1"/>
  <c r="H4421" i="4"/>
  <c r="P4643" i="4"/>
  <c r="S4643" i="4" s="1"/>
  <c r="H4643" i="4"/>
  <c r="P7" i="4"/>
  <c r="S7" i="4" s="1"/>
  <c r="H7" i="4"/>
  <c r="P3695" i="4"/>
  <c r="S3695" i="4" s="1"/>
  <c r="H3695" i="4"/>
  <c r="P3961" i="4"/>
  <c r="S3961" i="4" s="1"/>
  <c r="H3961" i="4"/>
  <c r="P4076" i="4"/>
  <c r="S4076" i="4" s="1"/>
  <c r="H4076" i="4"/>
  <c r="P4241" i="4"/>
  <c r="S4241" i="4" s="1"/>
  <c r="H4241" i="4"/>
  <c r="P4303" i="4"/>
  <c r="S4303" i="4" s="1"/>
  <c r="H4303" i="4"/>
  <c r="P4352" i="4"/>
  <c r="S4352" i="4" s="1"/>
  <c r="H4352" i="4"/>
  <c r="P4404" i="4"/>
  <c r="S4404" i="4" s="1"/>
  <c r="H4404" i="4"/>
  <c r="P4739" i="4"/>
  <c r="S4739" i="4" s="1"/>
  <c r="H4739" i="4"/>
  <c r="P3664" i="4"/>
  <c r="S3664" i="4" s="1"/>
  <c r="H3664" i="4"/>
  <c r="P3693" i="4"/>
  <c r="S3693" i="4" s="1"/>
  <c r="H3693" i="4"/>
  <c r="P3826" i="4"/>
  <c r="S3826" i="4" s="1"/>
  <c r="H3826" i="4"/>
  <c r="P3887" i="4"/>
  <c r="S3887" i="4" s="1"/>
  <c r="H3887" i="4"/>
  <c r="P3911" i="4"/>
  <c r="S3911" i="4" s="1"/>
  <c r="H3911" i="4"/>
  <c r="P3930" i="4"/>
  <c r="S3930" i="4" s="1"/>
  <c r="H3930" i="4"/>
  <c r="P3944" i="4"/>
  <c r="S3944" i="4" s="1"/>
  <c r="H3944" i="4"/>
  <c r="P4084" i="4"/>
  <c r="S4084" i="4" s="1"/>
  <c r="H4084" i="4"/>
  <c r="P4218" i="4"/>
  <c r="S4218" i="4" s="1"/>
  <c r="H4218" i="4"/>
  <c r="P4328" i="4"/>
  <c r="S4328" i="4" s="1"/>
  <c r="H4328" i="4"/>
  <c r="P4380" i="4"/>
  <c r="S4380" i="4" s="1"/>
  <c r="H4380" i="4"/>
  <c r="P4437" i="4"/>
  <c r="S4437" i="4" s="1"/>
  <c r="H4437" i="4"/>
  <c r="P4670" i="4"/>
  <c r="S4670" i="4" s="1"/>
  <c r="H4670" i="4"/>
  <c r="P3527" i="4"/>
  <c r="S3527" i="4" s="1"/>
  <c r="H3527" i="4"/>
  <c r="P3620" i="4"/>
  <c r="S3620" i="4" s="1"/>
  <c r="H3620" i="4"/>
  <c r="P3946" i="4"/>
  <c r="S3946" i="4" s="1"/>
  <c r="H3946" i="4"/>
  <c r="P4051" i="4"/>
  <c r="S4051" i="4" s="1"/>
  <c r="H4051" i="4"/>
  <c r="P4267" i="4"/>
  <c r="S4267" i="4" s="1"/>
  <c r="H4267" i="4"/>
  <c r="P4359" i="4"/>
  <c r="S4359" i="4" s="1"/>
  <c r="H4359" i="4"/>
  <c r="P4441" i="4"/>
  <c r="S4441" i="4" s="1"/>
  <c r="H4441" i="4"/>
  <c r="P4472" i="4"/>
  <c r="S4472" i="4" s="1"/>
  <c r="H4472" i="4"/>
  <c r="P4626" i="4"/>
  <c r="S4626" i="4" s="1"/>
  <c r="H4626" i="4"/>
  <c r="P4671" i="4"/>
  <c r="S4671" i="4" s="1"/>
  <c r="H4671" i="4"/>
  <c r="P4722" i="4"/>
  <c r="S4722" i="4" s="1"/>
  <c r="H4722" i="4"/>
  <c r="P4767" i="4"/>
  <c r="S4767" i="4" s="1"/>
  <c r="H4767" i="4"/>
  <c r="P8197" i="4"/>
  <c r="S8197" i="4" s="1"/>
  <c r="H8197" i="4"/>
  <c r="P8177" i="4"/>
  <c r="S8177" i="4" s="1"/>
  <c r="H8177" i="4"/>
  <c r="P8420" i="4"/>
  <c r="S8420" i="4" s="1"/>
  <c r="H8420" i="4"/>
  <c r="P4800" i="4"/>
  <c r="S4800" i="4" s="1"/>
  <c r="H4800" i="4"/>
  <c r="P4975" i="4"/>
  <c r="S4975" i="4" s="1"/>
  <c r="H4975" i="4"/>
  <c r="P4979" i="4"/>
  <c r="S4979" i="4" s="1"/>
  <c r="H4979" i="4"/>
  <c r="P5644" i="4"/>
  <c r="S5644" i="4" s="1"/>
  <c r="H5644" i="4"/>
  <c r="P8422" i="4"/>
  <c r="S8422" i="4" s="1"/>
  <c r="H8422" i="4"/>
  <c r="P5186" i="4"/>
  <c r="S5186" i="4" s="1"/>
  <c r="H5186" i="4"/>
  <c r="P5564" i="4"/>
  <c r="S5564" i="4" s="1"/>
  <c r="H5564" i="4"/>
  <c r="P4335" i="4"/>
  <c r="S4335" i="4" s="1"/>
  <c r="H4335" i="4"/>
  <c r="P4628" i="4"/>
  <c r="S4628" i="4" s="1"/>
  <c r="H4628" i="4"/>
  <c r="P4792" i="4"/>
  <c r="S4792" i="4" s="1"/>
  <c r="H4792" i="4"/>
  <c r="P5570" i="4"/>
  <c r="S5570" i="4" s="1"/>
  <c r="H5570" i="4"/>
  <c r="P8404" i="4"/>
  <c r="S8404" i="4" s="1"/>
  <c r="H8404" i="4"/>
  <c r="P5456" i="4"/>
  <c r="S5456" i="4" s="1"/>
  <c r="H5456" i="4"/>
  <c r="P5851" i="4"/>
  <c r="S5851" i="4" s="1"/>
  <c r="H5851" i="4"/>
  <c r="P4376" i="4"/>
  <c r="S4376" i="4" s="1"/>
  <c r="H4376" i="4"/>
  <c r="P4430" i="4"/>
  <c r="S4430" i="4" s="1"/>
  <c r="H4430" i="4"/>
  <c r="P4464" i="4"/>
  <c r="S4464" i="4" s="1"/>
  <c r="H4464" i="4"/>
  <c r="P4494" i="4"/>
  <c r="S4494" i="4" s="1"/>
  <c r="H4494" i="4"/>
  <c r="P4590" i="4"/>
  <c r="S4590" i="4" s="1"/>
  <c r="H4590" i="4"/>
  <c r="P4727" i="4"/>
  <c r="S4727" i="4" s="1"/>
  <c r="H4727" i="4"/>
  <c r="P8674" i="4"/>
  <c r="S8674" i="4" s="1"/>
  <c r="H8674" i="4"/>
  <c r="P4152" i="4"/>
  <c r="S4152" i="4" s="1"/>
  <c r="H4152" i="4"/>
  <c r="P4259" i="4"/>
  <c r="S4259" i="4" s="1"/>
  <c r="H4259" i="4"/>
  <c r="P4645" i="4"/>
  <c r="S4645" i="4" s="1"/>
  <c r="H4645" i="4"/>
  <c r="P3553" i="4"/>
  <c r="S3553" i="4" s="1"/>
  <c r="H3553" i="4"/>
  <c r="P4064" i="4"/>
  <c r="S4064" i="4" s="1"/>
  <c r="H4064" i="4"/>
  <c r="P4282" i="4"/>
  <c r="S4282" i="4" s="1"/>
  <c r="H4282" i="4"/>
  <c r="P4409" i="4"/>
  <c r="S4409" i="4" s="1"/>
  <c r="H4409" i="4"/>
  <c r="P4525" i="4"/>
  <c r="S4525" i="4" s="1"/>
  <c r="H4525" i="4"/>
  <c r="P4577" i="4"/>
  <c r="S4577" i="4" s="1"/>
  <c r="H4577" i="4"/>
  <c r="P4678" i="4"/>
  <c r="S4678" i="4" s="1"/>
  <c r="H4678" i="4"/>
  <c r="P4500" i="4"/>
  <c r="S4500" i="4" s="1"/>
  <c r="H4500" i="4"/>
  <c r="P4553" i="4"/>
  <c r="S4553" i="4" s="1"/>
  <c r="H4553" i="4"/>
  <c r="P4596" i="4"/>
  <c r="S4596" i="4" s="1"/>
  <c r="H4596" i="4"/>
  <c r="P4649" i="4"/>
  <c r="S4649" i="4" s="1"/>
  <c r="H4649" i="4"/>
  <c r="P4706" i="4"/>
  <c r="S4706" i="4" s="1"/>
  <c r="H4706" i="4"/>
  <c r="P4775" i="4"/>
  <c r="S4775" i="4" s="1"/>
  <c r="H4775" i="4"/>
  <c r="P26" i="4"/>
  <c r="S26" i="4" s="1"/>
  <c r="H26" i="4"/>
  <c r="P8602" i="4"/>
  <c r="S8602" i="4" s="1"/>
  <c r="H8602" i="4"/>
  <c r="P4797" i="4"/>
  <c r="S4797" i="4" s="1"/>
  <c r="H4797" i="4"/>
  <c r="P5090" i="4"/>
  <c r="S5090" i="4" s="1"/>
  <c r="H5090" i="4"/>
  <c r="P4876" i="4"/>
  <c r="S4876" i="4" s="1"/>
  <c r="H4876" i="4"/>
  <c r="P4356" i="4"/>
  <c r="S4356" i="4" s="1"/>
  <c r="H4356" i="4"/>
  <c r="P4551" i="4"/>
  <c r="S4551" i="4" s="1"/>
  <c r="H4551" i="4"/>
  <c r="P5847" i="4"/>
  <c r="S5847" i="4" s="1"/>
  <c r="H5847" i="4"/>
  <c r="P3548" i="4"/>
  <c r="S3548" i="4" s="1"/>
  <c r="H3548" i="4"/>
  <c r="P3755" i="4"/>
  <c r="S3755" i="4" s="1"/>
  <c r="H3755" i="4"/>
  <c r="P3960" i="4"/>
  <c r="S3960" i="4" s="1"/>
  <c r="H3960" i="4"/>
  <c r="P4070" i="4"/>
  <c r="S4070" i="4" s="1"/>
  <c r="H4070" i="4"/>
  <c r="P4153" i="4"/>
  <c r="S4153" i="4" s="1"/>
  <c r="H4153" i="4"/>
  <c r="P4274" i="4"/>
  <c r="S4274" i="4" s="1"/>
  <c r="H4274" i="4"/>
  <c r="P4388" i="4"/>
  <c r="S4388" i="4" s="1"/>
  <c r="H4388" i="4"/>
  <c r="P4514" i="4"/>
  <c r="S4514" i="4" s="1"/>
  <c r="H4514" i="4"/>
  <c r="P4693" i="4"/>
  <c r="S4693" i="4" s="1"/>
  <c r="H4693" i="4"/>
  <c r="P4885" i="4"/>
  <c r="S4885" i="4" s="1"/>
  <c r="H4885" i="4"/>
  <c r="P4886" i="4"/>
  <c r="S4886" i="4" s="1"/>
  <c r="H4886" i="4"/>
  <c r="P5837" i="4"/>
  <c r="S5837" i="4" s="1"/>
  <c r="H5837" i="4"/>
  <c r="P4978" i="4"/>
  <c r="S4978" i="4" s="1"/>
  <c r="H4978" i="4"/>
  <c r="P5752" i="4"/>
  <c r="S5752" i="4" s="1"/>
  <c r="H5752" i="4"/>
  <c r="P8687" i="4"/>
  <c r="S8687" i="4" s="1"/>
  <c r="H8687" i="4"/>
  <c r="P5565" i="4"/>
  <c r="S5565" i="4" s="1"/>
  <c r="H5565" i="4"/>
  <c r="P4502" i="4"/>
  <c r="S4502" i="4" s="1"/>
  <c r="H4502" i="4"/>
  <c r="P4733" i="4"/>
  <c r="S4733" i="4" s="1"/>
  <c r="H4733" i="4"/>
  <c r="P3615" i="4"/>
  <c r="S3615" i="4" s="1"/>
  <c r="H3615" i="4"/>
  <c r="P3776" i="4"/>
  <c r="S3776" i="4" s="1"/>
  <c r="H3776" i="4"/>
  <c r="P4139" i="4"/>
  <c r="S4139" i="4" s="1"/>
  <c r="H4139" i="4"/>
  <c r="P4341" i="4"/>
  <c r="S4341" i="4" s="1"/>
  <c r="H4341" i="4"/>
  <c r="P4535" i="4"/>
  <c r="S4535" i="4" s="1"/>
  <c r="H4535" i="4"/>
  <c r="P8192" i="4"/>
  <c r="S8192" i="4" s="1"/>
  <c r="H8192" i="4"/>
  <c r="P5170" i="4"/>
  <c r="S5170" i="4" s="1"/>
  <c r="H5170" i="4"/>
  <c r="P5261" i="4"/>
  <c r="S5261" i="4" s="1"/>
  <c r="H5261" i="4"/>
  <c r="P5455" i="4"/>
  <c r="S5455" i="4" s="1"/>
  <c r="H5455" i="4"/>
  <c r="P5465" i="4"/>
  <c r="S5465" i="4" s="1"/>
  <c r="H5465" i="4"/>
  <c r="P5852" i="4"/>
  <c r="S5852" i="4" s="1"/>
  <c r="H5852" i="4"/>
  <c r="P4475" i="4"/>
  <c r="S4475" i="4" s="1"/>
  <c r="H4475" i="4"/>
  <c r="P4624" i="4"/>
  <c r="S4624" i="4" s="1"/>
  <c r="H4624" i="4"/>
  <c r="P4726" i="4"/>
  <c r="S4726" i="4" s="1"/>
  <c r="H4726" i="4"/>
  <c r="P21" i="4"/>
  <c r="S21" i="4" s="1"/>
  <c r="H21" i="4"/>
  <c r="P8673" i="4"/>
  <c r="S8673" i="4" s="1"/>
  <c r="H8673" i="4"/>
  <c r="P8617" i="4"/>
  <c r="S8617" i="4" s="1"/>
  <c r="H8617" i="4"/>
  <c r="P5076" i="4"/>
  <c r="S5076" i="4" s="1"/>
  <c r="H5076" i="4"/>
  <c r="P5357" i="4"/>
  <c r="S5357" i="4" s="1"/>
  <c r="H5357" i="4"/>
  <c r="P4507" i="4"/>
  <c r="S4507" i="4" s="1"/>
  <c r="H4507" i="4"/>
  <c r="P4595" i="4"/>
  <c r="S4595" i="4" s="1"/>
  <c r="H4595" i="4"/>
  <c r="P4690" i="4"/>
  <c r="S4690" i="4" s="1"/>
  <c r="H4690" i="4"/>
  <c r="P8194" i="4"/>
  <c r="S8194" i="4" s="1"/>
  <c r="H8194" i="4"/>
  <c r="P8600" i="4"/>
  <c r="S8600" i="4" s="1"/>
  <c r="H8600" i="4"/>
  <c r="P4972" i="4"/>
  <c r="S4972" i="4" s="1"/>
  <c r="H4972" i="4"/>
  <c r="P5458" i="4"/>
  <c r="S5458" i="4" s="1"/>
  <c r="H5458" i="4"/>
  <c r="P5360" i="4"/>
  <c r="S5360" i="4" s="1"/>
  <c r="H5360" i="4"/>
  <c r="P5854" i="4"/>
  <c r="S5854" i="4" s="1"/>
  <c r="H5854" i="4"/>
  <c r="P6027" i="4"/>
  <c r="S6027" i="4" s="1"/>
  <c r="H6027" i="4"/>
  <c r="P6139" i="4"/>
  <c r="S6139" i="4" s="1"/>
  <c r="H6139" i="4"/>
  <c r="P6235" i="4"/>
  <c r="S6235" i="4" s="1"/>
  <c r="H6235" i="4"/>
  <c r="P6421" i="4"/>
  <c r="S6421" i="4" s="1"/>
  <c r="H6421" i="4"/>
  <c r="P6528" i="4"/>
  <c r="S6528" i="4" s="1"/>
  <c r="H6528" i="4"/>
  <c r="P5069" i="4"/>
  <c r="S5069" i="4" s="1"/>
  <c r="H5069" i="4"/>
  <c r="P4471" i="4"/>
  <c r="S4471" i="4" s="1"/>
  <c r="H4471" i="4"/>
  <c r="P4737" i="4"/>
  <c r="S4737" i="4" s="1"/>
  <c r="H4737" i="4"/>
  <c r="P5839" i="4"/>
  <c r="S5839" i="4" s="1"/>
  <c r="H5839" i="4"/>
  <c r="P3492" i="4"/>
  <c r="S3492" i="4" s="1"/>
  <c r="H3492" i="4"/>
  <c r="P3745" i="4"/>
  <c r="S3745" i="4" s="1"/>
  <c r="H3745" i="4"/>
  <c r="P4068" i="4"/>
  <c r="S4068" i="4" s="1"/>
  <c r="H4068" i="4"/>
  <c r="P4151" i="4"/>
  <c r="S4151" i="4" s="1"/>
  <c r="H4151" i="4"/>
  <c r="P4187" i="4"/>
  <c r="S4187" i="4" s="1"/>
  <c r="H4187" i="4"/>
  <c r="P4349" i="4"/>
  <c r="S4349" i="4" s="1"/>
  <c r="H4349" i="4"/>
  <c r="P4466" i="4"/>
  <c r="S4466" i="4" s="1"/>
  <c r="H4466" i="4"/>
  <c r="P4732" i="4"/>
  <c r="S4732" i="4" s="1"/>
  <c r="H4732" i="4"/>
  <c r="P3662" i="4"/>
  <c r="S3662" i="4" s="1"/>
  <c r="H3662" i="4"/>
  <c r="P3774" i="4"/>
  <c r="S3774" i="4" s="1"/>
  <c r="H3774" i="4"/>
  <c r="P3936" i="4"/>
  <c r="S3936" i="4" s="1"/>
  <c r="H3936" i="4"/>
  <c r="P4079" i="4"/>
  <c r="S4079" i="4" s="1"/>
  <c r="H4079" i="4"/>
  <c r="P4115" i="4"/>
  <c r="S4115" i="4" s="1"/>
  <c r="H4115" i="4"/>
  <c r="P4202" i="4"/>
  <c r="S4202" i="4" s="1"/>
  <c r="H4202" i="4"/>
  <c r="P4571" i="4"/>
  <c r="S4571" i="4" s="1"/>
  <c r="H4571" i="4"/>
  <c r="P8208" i="4"/>
  <c r="S8208" i="4" s="1"/>
  <c r="H8208" i="4"/>
  <c r="P3542" i="4"/>
  <c r="S3542" i="4" s="1"/>
  <c r="H3542" i="4"/>
  <c r="P3688" i="4"/>
  <c r="S3688" i="4" s="1"/>
  <c r="H3688" i="4"/>
  <c r="P3807" i="4"/>
  <c r="S3807" i="4" s="1"/>
  <c r="H3807" i="4"/>
  <c r="P4073" i="4"/>
  <c r="S4073" i="4" s="1"/>
  <c r="H4073" i="4"/>
  <c r="P4166" i="4"/>
  <c r="S4166" i="4" s="1"/>
  <c r="H4166" i="4"/>
  <c r="P4400" i="4"/>
  <c r="S4400" i="4" s="1"/>
  <c r="H4400" i="4"/>
  <c r="P4540" i="4"/>
  <c r="S4540" i="4" s="1"/>
  <c r="H4540" i="4"/>
  <c r="P4697" i="4"/>
  <c r="S4697" i="4" s="1"/>
  <c r="H4697" i="4"/>
  <c r="P3563" i="4"/>
  <c r="S3563" i="4" s="1"/>
  <c r="H3563" i="4"/>
  <c r="P3829" i="4"/>
  <c r="S3829" i="4" s="1"/>
  <c r="H3829" i="4"/>
  <c r="P4168" i="4"/>
  <c r="S4168" i="4" s="1"/>
  <c r="H4168" i="4"/>
  <c r="P4408" i="4"/>
  <c r="S4408" i="4" s="1"/>
  <c r="H4408" i="4"/>
  <c r="P4684" i="4"/>
  <c r="S4684" i="4" s="1"/>
  <c r="H4684" i="4"/>
  <c r="P8601" i="4"/>
  <c r="S8601" i="4" s="1"/>
  <c r="H8601" i="4"/>
  <c r="P4880" i="4"/>
  <c r="S4880" i="4" s="1"/>
  <c r="H4880" i="4"/>
  <c r="P5084" i="4"/>
  <c r="S5084" i="4" s="1"/>
  <c r="H5084" i="4"/>
  <c r="P4878" i="4"/>
  <c r="S4878" i="4" s="1"/>
  <c r="H4878" i="4"/>
  <c r="P20" i="4"/>
  <c r="S20" i="4" s="1"/>
  <c r="H20" i="4"/>
  <c r="P8761" i="4"/>
  <c r="S8761" i="4" s="1"/>
  <c r="H8761" i="4"/>
  <c r="P4387" i="4"/>
  <c r="S4387" i="4" s="1"/>
  <c r="H4387" i="4"/>
  <c r="P4579" i="4"/>
  <c r="S4579" i="4" s="1"/>
  <c r="H4579" i="4"/>
  <c r="P4175" i="4"/>
  <c r="S4175" i="4" s="1"/>
  <c r="H4175" i="4"/>
  <c r="P4321" i="4"/>
  <c r="S4321" i="4" s="1"/>
  <c r="H4321" i="4"/>
  <c r="P4425" i="4"/>
  <c r="S4425" i="4" s="1"/>
  <c r="H4425" i="4"/>
  <c r="P8193" i="4"/>
  <c r="S8193" i="4" s="1"/>
  <c r="H8193" i="4"/>
  <c r="P4212" i="4"/>
  <c r="S4212" i="4" s="1"/>
  <c r="H4212" i="4"/>
  <c r="P6" i="4"/>
  <c r="S6" i="4" s="1"/>
  <c r="H6" i="4"/>
  <c r="P3746" i="4"/>
  <c r="S3746" i="4" s="1"/>
  <c r="H3746" i="4"/>
  <c r="P4004" i="4"/>
  <c r="S4004" i="4" s="1"/>
  <c r="H4004" i="4"/>
  <c r="P4269" i="4"/>
  <c r="S4269" i="4" s="1"/>
  <c r="H4269" i="4"/>
  <c r="P4740" i="4"/>
  <c r="S4740" i="4" s="1"/>
  <c r="H4740" i="4"/>
  <c r="P4893" i="4"/>
  <c r="S4893" i="4" s="1"/>
  <c r="H4893" i="4"/>
  <c r="P5277" i="4"/>
  <c r="S5277" i="4" s="1"/>
  <c r="H5277" i="4"/>
  <c r="P4512" i="4"/>
  <c r="S4512" i="4" s="1"/>
  <c r="H4512" i="4"/>
  <c r="P4631" i="4"/>
  <c r="S4631" i="4" s="1"/>
  <c r="H4631" i="4"/>
  <c r="P4691" i="4"/>
  <c r="S4691" i="4" s="1"/>
  <c r="H4691" i="4"/>
  <c r="P4778" i="4"/>
  <c r="S4778" i="4" s="1"/>
  <c r="H4778" i="4"/>
  <c r="P8409" i="4"/>
  <c r="S8409" i="4" s="1"/>
  <c r="H8409" i="4"/>
  <c r="P4795" i="4"/>
  <c r="S4795" i="4" s="1"/>
  <c r="H4795" i="4"/>
  <c r="P8611" i="4"/>
  <c r="S8611" i="4" s="1"/>
  <c r="H8611" i="4"/>
  <c r="P5372" i="4"/>
  <c r="S5372" i="4" s="1"/>
  <c r="H5372" i="4"/>
  <c r="P5649" i="4"/>
  <c r="S5649" i="4" s="1"/>
  <c r="H5649" i="4"/>
  <c r="P4609" i="4"/>
  <c r="S4609" i="4" s="1"/>
  <c r="H4609" i="4"/>
  <c r="P4724" i="4"/>
  <c r="S4724" i="4" s="1"/>
  <c r="H4724" i="4"/>
  <c r="P3549" i="4"/>
  <c r="S3549" i="4" s="1"/>
  <c r="H3549" i="4"/>
  <c r="P3636" i="4"/>
  <c r="S3636" i="4" s="1"/>
  <c r="H3636" i="4"/>
  <c r="P3880" i="4"/>
  <c r="S3880" i="4" s="1"/>
  <c r="H3880" i="4"/>
  <c r="P3909" i="4"/>
  <c r="S3909" i="4" s="1"/>
  <c r="H3909" i="4"/>
  <c r="P3982" i="4"/>
  <c r="S3982" i="4" s="1"/>
  <c r="H3982" i="4"/>
  <c r="P4445" i="4"/>
  <c r="S4445" i="4" s="1"/>
  <c r="H4445" i="4"/>
  <c r="P4585" i="4"/>
  <c r="S4585" i="4" s="1"/>
  <c r="H4585" i="4"/>
  <c r="P4719" i="4"/>
  <c r="S4719" i="4" s="1"/>
  <c r="H4719" i="4"/>
  <c r="P3609" i="4"/>
  <c r="S3609" i="4" s="1"/>
  <c r="H3609" i="4"/>
  <c r="P3724" i="4"/>
  <c r="S3724" i="4" s="1"/>
  <c r="H3724" i="4"/>
  <c r="P4294" i="4"/>
  <c r="S4294" i="4" s="1"/>
  <c r="H4294" i="4"/>
  <c r="P4346" i="4"/>
  <c r="S4346" i="4" s="1"/>
  <c r="H4346" i="4"/>
  <c r="P4487" i="4"/>
  <c r="S4487" i="4" s="1"/>
  <c r="H4487" i="4"/>
  <c r="P4581" i="4"/>
  <c r="S4581" i="4" s="1"/>
  <c r="H4581" i="4"/>
  <c r="P8408" i="4"/>
  <c r="S8408" i="4" s="1"/>
  <c r="H8408" i="4"/>
  <c r="P5566" i="4"/>
  <c r="S5566" i="4" s="1"/>
  <c r="H5566" i="4"/>
  <c r="P4734" i="4"/>
  <c r="S4734" i="4" s="1"/>
  <c r="H4734" i="4"/>
  <c r="P5085" i="4"/>
  <c r="S5085" i="4" s="1"/>
  <c r="H5085" i="4"/>
  <c r="P4161" i="4"/>
  <c r="S4161" i="4" s="1"/>
  <c r="H4161" i="4"/>
  <c r="P4226" i="4"/>
  <c r="S4226" i="4" s="1"/>
  <c r="H4226" i="4"/>
  <c r="P4264" i="4"/>
  <c r="S4264" i="4" s="1"/>
  <c r="H4264" i="4"/>
  <c r="P4338" i="4"/>
  <c r="S4338" i="4" s="1"/>
  <c r="H4338" i="4"/>
  <c r="P4393" i="4"/>
  <c r="S4393" i="4" s="1"/>
  <c r="H4393" i="4"/>
  <c r="P4644" i="4"/>
  <c r="S4644" i="4" s="1"/>
  <c r="H4644" i="4"/>
  <c r="P3716" i="4"/>
  <c r="S3716" i="4" s="1"/>
  <c r="H3716" i="4"/>
  <c r="P3798" i="4"/>
  <c r="S3798" i="4" s="1"/>
  <c r="H3798" i="4"/>
  <c r="P4373" i="4"/>
  <c r="S4373" i="4" s="1"/>
  <c r="H4373" i="4"/>
  <c r="P4440" i="4"/>
  <c r="S4440" i="4" s="1"/>
  <c r="H4440" i="4"/>
  <c r="P8407" i="4"/>
  <c r="S8407" i="4" s="1"/>
  <c r="H8407" i="4"/>
  <c r="P8599" i="4"/>
  <c r="S8599" i="4" s="1"/>
  <c r="H8599" i="4"/>
  <c r="P4977" i="4"/>
  <c r="S4977" i="4" s="1"/>
  <c r="H4977" i="4"/>
  <c r="P5082" i="4"/>
  <c r="S5082" i="4" s="1"/>
  <c r="H5082" i="4"/>
  <c r="P5262" i="4"/>
  <c r="S5262" i="4" s="1"/>
  <c r="H5262" i="4"/>
  <c r="P5664" i="4"/>
  <c r="S5664" i="4" s="1"/>
  <c r="H5664" i="4"/>
  <c r="P5746" i="4"/>
  <c r="S5746" i="4" s="1"/>
  <c r="H5746" i="4"/>
  <c r="P8740" i="4"/>
  <c r="S8740" i="4" s="1"/>
  <c r="H8740" i="4"/>
  <c r="P4989" i="4"/>
  <c r="S4989" i="4" s="1"/>
  <c r="H4989" i="4"/>
  <c r="P5079" i="4"/>
  <c r="S5079" i="4" s="1"/>
  <c r="H5079" i="4"/>
  <c r="P5175" i="4"/>
  <c r="S5175" i="4" s="1"/>
  <c r="H5175" i="4"/>
  <c r="P5274" i="4"/>
  <c r="S5274" i="4" s="1"/>
  <c r="H5274" i="4"/>
  <c r="P5272" i="4"/>
  <c r="S5272" i="4" s="1"/>
  <c r="H5272" i="4"/>
  <c r="P4326" i="4"/>
  <c r="S4326" i="4" s="1"/>
  <c r="H4326" i="4"/>
  <c r="P4520" i="4"/>
  <c r="S4520" i="4" s="1"/>
  <c r="H4520" i="4"/>
  <c r="P4562" i="4"/>
  <c r="S4562" i="4" s="1"/>
  <c r="H4562" i="4"/>
  <c r="P4600" i="4"/>
  <c r="S4600" i="4" s="1"/>
  <c r="H4600" i="4"/>
  <c r="P4653" i="4"/>
  <c r="S4653" i="4" s="1"/>
  <c r="H4653" i="4"/>
  <c r="P4660" i="4"/>
  <c r="S4660" i="4" s="1"/>
  <c r="H4660" i="4"/>
  <c r="P8604" i="4"/>
  <c r="S8604" i="4" s="1"/>
  <c r="H8604" i="4"/>
  <c r="P4785" i="4"/>
  <c r="S4785" i="4" s="1"/>
  <c r="H4785" i="4"/>
  <c r="P5646" i="4"/>
  <c r="S5646" i="4" s="1"/>
  <c r="H5646" i="4"/>
  <c r="P4757" i="4"/>
  <c r="S4757" i="4" s="1"/>
  <c r="H4757" i="4"/>
  <c r="P4879" i="4"/>
  <c r="S4879" i="4" s="1"/>
  <c r="H4879" i="4"/>
  <c r="P5267" i="4"/>
  <c r="S5267" i="4" s="1"/>
  <c r="H5267" i="4"/>
  <c r="P5557" i="4"/>
  <c r="S5557" i="4" s="1"/>
  <c r="H5557" i="4"/>
  <c r="P5744" i="4"/>
  <c r="S5744" i="4" s="1"/>
  <c r="H5744" i="4"/>
  <c r="P5846" i="4"/>
  <c r="S5846" i="4" s="1"/>
  <c r="H5846" i="4"/>
  <c r="P6044" i="4"/>
  <c r="S6044" i="4" s="1"/>
  <c r="H6044" i="4"/>
  <c r="P7101" i="4"/>
  <c r="S7101" i="4" s="1"/>
  <c r="H7101" i="4"/>
  <c r="P7083" i="4"/>
  <c r="S7083" i="4" s="1"/>
  <c r="H7083" i="4"/>
  <c r="P5373" i="4"/>
  <c r="S5373" i="4" s="1"/>
  <c r="H5373" i="4"/>
  <c r="P8615" i="4"/>
  <c r="S8615" i="4" s="1"/>
  <c r="H8615" i="4"/>
  <c r="P4985" i="4"/>
  <c r="S4985" i="4" s="1"/>
  <c r="H4985" i="4"/>
  <c r="P5553" i="4"/>
  <c r="S5553" i="4" s="1"/>
  <c r="H5553" i="4"/>
  <c r="P4392" i="4"/>
  <c r="S4392" i="4" s="1"/>
  <c r="H4392" i="4"/>
  <c r="P4541" i="4"/>
  <c r="S4541" i="4" s="1"/>
  <c r="H4541" i="4"/>
  <c r="P4696" i="4"/>
  <c r="S4696" i="4" s="1"/>
  <c r="H4696" i="4"/>
  <c r="P5467" i="4"/>
  <c r="S5467" i="4" s="1"/>
  <c r="H5467" i="4"/>
  <c r="P4490" i="4"/>
  <c r="S4490" i="4" s="1"/>
  <c r="H4490" i="4"/>
  <c r="P8610" i="4"/>
  <c r="S8610" i="4" s="1"/>
  <c r="H8610" i="4"/>
  <c r="P5461" i="4"/>
  <c r="S5461" i="4" s="1"/>
  <c r="H5461" i="4"/>
  <c r="P5554" i="4"/>
  <c r="S5554" i="4" s="1"/>
  <c r="H5554" i="4"/>
  <c r="P6417" i="4"/>
  <c r="S6417" i="4" s="1"/>
  <c r="H6417" i="4"/>
  <c r="P6041" i="4"/>
  <c r="S6041" i="4" s="1"/>
  <c r="H6041" i="4"/>
  <c r="P6234" i="4"/>
  <c r="S6234" i="4" s="1"/>
  <c r="H6234" i="4"/>
  <c r="P4343" i="4"/>
  <c r="S4343" i="4" s="1"/>
  <c r="H4343" i="4"/>
  <c r="P4718" i="4"/>
  <c r="S4718" i="4" s="1"/>
  <c r="H4718" i="4"/>
  <c r="P8417" i="4"/>
  <c r="S8417" i="4" s="1"/>
  <c r="H8417" i="4"/>
  <c r="P4449" i="4"/>
  <c r="S4449" i="4" s="1"/>
  <c r="H4449" i="4"/>
  <c r="P5954" i="4"/>
  <c r="S5954" i="4" s="1"/>
  <c r="H5954" i="4"/>
  <c r="P6132" i="4"/>
  <c r="S6132" i="4" s="1"/>
  <c r="H6132" i="4"/>
  <c r="P6518" i="4"/>
  <c r="S6518" i="4" s="1"/>
  <c r="H6518" i="4"/>
  <c r="P6910" i="4"/>
  <c r="S6910" i="4" s="1"/>
  <c r="H6910" i="4"/>
  <c r="P6891" i="4"/>
  <c r="S6891" i="4" s="1"/>
  <c r="H6891" i="4"/>
  <c r="P7086" i="4"/>
  <c r="S7086" i="4" s="1"/>
  <c r="H7086" i="4"/>
  <c r="P7373" i="4"/>
  <c r="S7373" i="4" s="1"/>
  <c r="H7373" i="4"/>
  <c r="P7371" i="4"/>
  <c r="S7371" i="4" s="1"/>
  <c r="H7371" i="4"/>
  <c r="P7481" i="4"/>
  <c r="S7481" i="4" s="1"/>
  <c r="H7481" i="4"/>
  <c r="P7467" i="4"/>
  <c r="S7467" i="4" s="1"/>
  <c r="H7467" i="4"/>
  <c r="P8750" i="4"/>
  <c r="S8750" i="4" s="1"/>
  <c r="H8750" i="4"/>
  <c r="P4725" i="4"/>
  <c r="S4725" i="4" s="1"/>
  <c r="H4725" i="4"/>
  <c r="P8168" i="4"/>
  <c r="S8168" i="4" s="1"/>
  <c r="H8168" i="4"/>
  <c r="P8596" i="4"/>
  <c r="S8596" i="4" s="1"/>
  <c r="H8596" i="4"/>
  <c r="P4888" i="4"/>
  <c r="S4888" i="4" s="1"/>
  <c r="H4888" i="4"/>
  <c r="P5563" i="4"/>
  <c r="S5563" i="4" s="1"/>
  <c r="H5563" i="4"/>
  <c r="P4557" i="4"/>
  <c r="S4557" i="4" s="1"/>
  <c r="H4557" i="4"/>
  <c r="P4748" i="4"/>
  <c r="S4748" i="4" s="1"/>
  <c r="H4748" i="4"/>
  <c r="P5651" i="4"/>
  <c r="S5651" i="4" s="1"/>
  <c r="H5651" i="4"/>
  <c r="P5743" i="4"/>
  <c r="S5743" i="4" s="1"/>
  <c r="H5743" i="4"/>
  <c r="P5934" i="4"/>
  <c r="S5934" i="4" s="1"/>
  <c r="H5934" i="4"/>
  <c r="P6220" i="4"/>
  <c r="S6220" i="4" s="1"/>
  <c r="H6220" i="4"/>
  <c r="P6413" i="4"/>
  <c r="S6413" i="4" s="1"/>
  <c r="H6413" i="4"/>
  <c r="P6037" i="4"/>
  <c r="S6037" i="4" s="1"/>
  <c r="H6037" i="4"/>
  <c r="P6520" i="4"/>
  <c r="S6520" i="4" s="1"/>
  <c r="H6520" i="4"/>
  <c r="P5268" i="4"/>
  <c r="S5268" i="4" s="1"/>
  <c r="H5268" i="4"/>
  <c r="P4564" i="4"/>
  <c r="S4564" i="4" s="1"/>
  <c r="H4564" i="4"/>
  <c r="P4770" i="4"/>
  <c r="S4770" i="4" s="1"/>
  <c r="H4770" i="4"/>
  <c r="P8410" i="4"/>
  <c r="S8410" i="4" s="1"/>
  <c r="H8410" i="4"/>
  <c r="P5952" i="4"/>
  <c r="S5952" i="4" s="1"/>
  <c r="H5952" i="4"/>
  <c r="P6322" i="4"/>
  <c r="S6322" i="4" s="1"/>
  <c r="H6322" i="4"/>
  <c r="P7180" i="4"/>
  <c r="S7180" i="4" s="1"/>
  <c r="H7180" i="4"/>
  <c r="P7179" i="4"/>
  <c r="S7179" i="4" s="1"/>
  <c r="H7179" i="4"/>
  <c r="P7181" i="4"/>
  <c r="S7181" i="4" s="1"/>
  <c r="H7181" i="4"/>
  <c r="P7388" i="4"/>
  <c r="S7388" i="4" s="1"/>
  <c r="H7388" i="4"/>
  <c r="P7473" i="4"/>
  <c r="S7473" i="4" s="1"/>
  <c r="H7473" i="4"/>
  <c r="P7659" i="4"/>
  <c r="S7659" i="4" s="1"/>
  <c r="H7659" i="4"/>
  <c r="P7755" i="4"/>
  <c r="S7755" i="4" s="1"/>
  <c r="H7755" i="4"/>
  <c r="P7851" i="4"/>
  <c r="S7851" i="4" s="1"/>
  <c r="H7851" i="4"/>
  <c r="P8066" i="4"/>
  <c r="S8066" i="4" s="1"/>
  <c r="H8066" i="4"/>
  <c r="P8043" i="4"/>
  <c r="S8043" i="4" s="1"/>
  <c r="H8043" i="4"/>
  <c r="P5359" i="4"/>
  <c r="S5359" i="4" s="1"/>
  <c r="H5359" i="4"/>
  <c r="P3764" i="4"/>
  <c r="S3764" i="4" s="1"/>
  <c r="H3764" i="4"/>
  <c r="P4030" i="4"/>
  <c r="S4030" i="4" s="1"/>
  <c r="H4030" i="4"/>
  <c r="P4090" i="4"/>
  <c r="S4090" i="4" s="1"/>
  <c r="H4090" i="4"/>
  <c r="P4157" i="4"/>
  <c r="S4157" i="4" s="1"/>
  <c r="H4157" i="4"/>
  <c r="P4233" i="4"/>
  <c r="S4233" i="4" s="1"/>
  <c r="H4233" i="4"/>
  <c r="P3613" i="4"/>
  <c r="S3613" i="4" s="1"/>
  <c r="H3613" i="4"/>
  <c r="P3692" i="4"/>
  <c r="S3692" i="4" s="1"/>
  <c r="H3692" i="4"/>
  <c r="P3752" i="4"/>
  <c r="S3752" i="4" s="1"/>
  <c r="H3752" i="4"/>
  <c r="P3835" i="4"/>
  <c r="S3835" i="4" s="1"/>
  <c r="H3835" i="4"/>
  <c r="P3895" i="4"/>
  <c r="S3895" i="4" s="1"/>
  <c r="H3895" i="4"/>
  <c r="P3958" i="4"/>
  <c r="S3958" i="4" s="1"/>
  <c r="H3958" i="4"/>
  <c r="P4018" i="4"/>
  <c r="S4018" i="4" s="1"/>
  <c r="H4018" i="4"/>
  <c r="P4085" i="4"/>
  <c r="S4085" i="4" s="1"/>
  <c r="Y172" i="4" s="1"/>
  <c r="H4085" i="4"/>
  <c r="P4548" i="4"/>
  <c r="S4548" i="4" s="1"/>
  <c r="H4548" i="4"/>
  <c r="P8671" i="4"/>
  <c r="S8671" i="4" s="1"/>
  <c r="H8671" i="4"/>
  <c r="P3623" i="4"/>
  <c r="S3623" i="4" s="1"/>
  <c r="H3623" i="4"/>
  <c r="P3717" i="4"/>
  <c r="S3717" i="4" s="1"/>
  <c r="H3717" i="4"/>
  <c r="P3968" i="4"/>
  <c r="S3968" i="4" s="1"/>
  <c r="H3968" i="4"/>
  <c r="P4410" i="4"/>
  <c r="S4410" i="4" s="1"/>
  <c r="H4410" i="4"/>
  <c r="P4711" i="4"/>
  <c r="S4711" i="4" s="1"/>
  <c r="H4711" i="4"/>
  <c r="P4569" i="4"/>
  <c r="S4569" i="4" s="1"/>
  <c r="H4569" i="4"/>
  <c r="P8675" i="4"/>
  <c r="S8675" i="4" s="1"/>
  <c r="H8675" i="4"/>
  <c r="P8405" i="4"/>
  <c r="S8405" i="4" s="1"/>
  <c r="H8405" i="4"/>
  <c r="P8754" i="4"/>
  <c r="S8754" i="4" s="1"/>
  <c r="H8754" i="4"/>
  <c r="P5185" i="4"/>
  <c r="S5185" i="4" s="1"/>
  <c r="H5185" i="4"/>
  <c r="P8742" i="4"/>
  <c r="S8742" i="4" s="1"/>
  <c r="H8742" i="4"/>
  <c r="P5282" i="4"/>
  <c r="S5282" i="4" s="1"/>
  <c r="H5282" i="4"/>
  <c r="P5758" i="4"/>
  <c r="S5758" i="4" s="1"/>
  <c r="H5758" i="4"/>
  <c r="P4652" i="4"/>
  <c r="S4652" i="4" s="1"/>
  <c r="H4652" i="4"/>
  <c r="P4266" i="4"/>
  <c r="S4266" i="4" s="1"/>
  <c r="H4266" i="4"/>
  <c r="P4289" i="4"/>
  <c r="S4289" i="4" s="1"/>
  <c r="Y180" i="4" s="1"/>
  <c r="H4289" i="4"/>
  <c r="P3889" i="4"/>
  <c r="S3889" i="4" s="1"/>
  <c r="H3889" i="4"/>
  <c r="P4599" i="4"/>
  <c r="S4599" i="4" s="1"/>
  <c r="H4599" i="4"/>
  <c r="P4897" i="4"/>
  <c r="S4897" i="4" s="1"/>
  <c r="H4897" i="4"/>
  <c r="P5184" i="4"/>
  <c r="S5184" i="4" s="1"/>
  <c r="H5184" i="4"/>
  <c r="P4284" i="4"/>
  <c r="S4284" i="4" s="1"/>
  <c r="H4284" i="4"/>
  <c r="P4572" i="4"/>
  <c r="S4572" i="4" s="1"/>
  <c r="H4572" i="4"/>
  <c r="P4754" i="4"/>
  <c r="S4754" i="4" s="1"/>
  <c r="H4754" i="4"/>
  <c r="P8686" i="4"/>
  <c r="S8686" i="4" s="1"/>
  <c r="H8686" i="4"/>
  <c r="P4891" i="4"/>
  <c r="S4891" i="4" s="1"/>
  <c r="H4891" i="4"/>
  <c r="P4994" i="4"/>
  <c r="S4994" i="4" s="1"/>
  <c r="H4994" i="4"/>
  <c r="P5549" i="4"/>
  <c r="S5549" i="4" s="1"/>
  <c r="H5549" i="4"/>
  <c r="P5751" i="4"/>
  <c r="S5751" i="4" s="1"/>
  <c r="H5751" i="4"/>
  <c r="P4414" i="4"/>
  <c r="S4414" i="4" s="1"/>
  <c r="H4414" i="4"/>
  <c r="P4504" i="4"/>
  <c r="S4504" i="4" s="1"/>
  <c r="H4504" i="4"/>
  <c r="P4658" i="4"/>
  <c r="S4658" i="4" s="1"/>
  <c r="H4658" i="4"/>
  <c r="P4776" i="4"/>
  <c r="S4776" i="4" s="1"/>
  <c r="H4776" i="4"/>
  <c r="P3598" i="4"/>
  <c r="S3598" i="4" s="1"/>
  <c r="H3598" i="4"/>
  <c r="P3601" i="4"/>
  <c r="S3601" i="4" s="1"/>
  <c r="H3601" i="4"/>
  <c r="P3725" i="4"/>
  <c r="S3725" i="4" s="1"/>
  <c r="H3725" i="4"/>
  <c r="P3859" i="4"/>
  <c r="S3859" i="4" s="1"/>
  <c r="H3859" i="4"/>
  <c r="P3999" i="4"/>
  <c r="S3999" i="4" s="1"/>
  <c r="H3999" i="4"/>
  <c r="P4109" i="4"/>
  <c r="S4109" i="4" s="1"/>
  <c r="H4109" i="4"/>
  <c r="P4182" i="4"/>
  <c r="S4182" i="4" s="1"/>
  <c r="H4182" i="4"/>
  <c r="P4391" i="4"/>
  <c r="S4391" i="4" s="1"/>
  <c r="H4391" i="4"/>
  <c r="P4418" i="4"/>
  <c r="S4418" i="4" s="1"/>
  <c r="H4418" i="4"/>
  <c r="P4582" i="4"/>
  <c r="S4582" i="4" s="1"/>
  <c r="H4582" i="4"/>
  <c r="P4763" i="4"/>
  <c r="S4763" i="4" s="1"/>
  <c r="H4763" i="4"/>
  <c r="P5650" i="4"/>
  <c r="S5650" i="4" s="1"/>
  <c r="H5650" i="4"/>
  <c r="P8753" i="4"/>
  <c r="S8753" i="4" s="1"/>
  <c r="H8753" i="4"/>
  <c r="P5658" i="4"/>
  <c r="S5658" i="4" s="1"/>
  <c r="H5658" i="4"/>
  <c r="P4146" i="4"/>
  <c r="S4146" i="4" s="1"/>
  <c r="H4146" i="4"/>
  <c r="P4256" i="4"/>
  <c r="S4256" i="4" s="1"/>
  <c r="H4256" i="4"/>
  <c r="P4610" i="4"/>
  <c r="S4610" i="4" s="1"/>
  <c r="H4610" i="4"/>
  <c r="P8179" i="4"/>
  <c r="S8179" i="4" s="1"/>
  <c r="H8179" i="4"/>
  <c r="P4882" i="4"/>
  <c r="S4882" i="4" s="1"/>
  <c r="H4882" i="4"/>
  <c r="P4984" i="4"/>
  <c r="S4984" i="4" s="1"/>
  <c r="H4984" i="4"/>
  <c r="P5075" i="4"/>
  <c r="S5075" i="4" s="1"/>
  <c r="H5075" i="4"/>
  <c r="P5174" i="4"/>
  <c r="S5174" i="4" s="1"/>
  <c r="H5174" i="4"/>
  <c r="P5759" i="4"/>
  <c r="S5759" i="4" s="1"/>
  <c r="H5759" i="4"/>
  <c r="P5087" i="4"/>
  <c r="S5087" i="4" s="1"/>
  <c r="H5087" i="4"/>
  <c r="P5164" i="4"/>
  <c r="S5164" i="4" s="1"/>
  <c r="H5164" i="4"/>
  <c r="P5266" i="4"/>
  <c r="S5266" i="4" s="1"/>
  <c r="H5266" i="4"/>
  <c r="P5561" i="4"/>
  <c r="S5561" i="4" s="1"/>
  <c r="H5561" i="4"/>
  <c r="P4499" i="4"/>
  <c r="S4499" i="4" s="1"/>
  <c r="H4499" i="4"/>
  <c r="P4545" i="4"/>
  <c r="S4545" i="4" s="1"/>
  <c r="H4545" i="4"/>
  <c r="P4663" i="4"/>
  <c r="S4663" i="4" s="1"/>
  <c r="H4663" i="4"/>
  <c r="P4765" i="4"/>
  <c r="S4765" i="4" s="1"/>
  <c r="H4765" i="4"/>
  <c r="P8195" i="4"/>
  <c r="S8195" i="4" s="1"/>
  <c r="H8195" i="4"/>
  <c r="P8670" i="4"/>
  <c r="S8670" i="4" s="1"/>
  <c r="H8670" i="4"/>
  <c r="P8748" i="4"/>
  <c r="S8748" i="4" s="1"/>
  <c r="H8748" i="4"/>
  <c r="P4986" i="4"/>
  <c r="S4986" i="4" s="1"/>
  <c r="H4986" i="4"/>
  <c r="P5840" i="4"/>
  <c r="S5840" i="4" s="1"/>
  <c r="H5840" i="4"/>
  <c r="P4559" i="4"/>
  <c r="S4559" i="4" s="1"/>
  <c r="H4559" i="4"/>
  <c r="P4749" i="4"/>
  <c r="S4749" i="4" s="1"/>
  <c r="H4749" i="4"/>
  <c r="P5855" i="4"/>
  <c r="S5855" i="4" s="1"/>
  <c r="H5855" i="4"/>
  <c r="P5747" i="4"/>
  <c r="S5747" i="4" s="1"/>
  <c r="H5747" i="4"/>
  <c r="P5850" i="4"/>
  <c r="S5850" i="4" s="1"/>
  <c r="H5850" i="4"/>
  <c r="P6047" i="4"/>
  <c r="S6047" i="4" s="1"/>
  <c r="H6047" i="4"/>
  <c r="P6131" i="4"/>
  <c r="S6131" i="4" s="1"/>
  <c r="H6131" i="4"/>
  <c r="P6604" i="4"/>
  <c r="S6604" i="4" s="1"/>
  <c r="H6604" i="4"/>
  <c r="P6897" i="4"/>
  <c r="S6897" i="4" s="1"/>
  <c r="H6897" i="4"/>
  <c r="P8184" i="4"/>
  <c r="S8184" i="4" s="1"/>
  <c r="H8184" i="4"/>
  <c r="P5183" i="4"/>
  <c r="S5183" i="4" s="1"/>
  <c r="H5183" i="4"/>
  <c r="P5757" i="4"/>
  <c r="S5757" i="4" s="1"/>
  <c r="H5757" i="4"/>
  <c r="P4602" i="4"/>
  <c r="S4602" i="4" s="1"/>
  <c r="H4602" i="4"/>
  <c r="P8200" i="4"/>
  <c r="S8200" i="4" s="1"/>
  <c r="H8200" i="4"/>
  <c r="P5742" i="4"/>
  <c r="S5742" i="4" s="1"/>
  <c r="H5742" i="4"/>
  <c r="P6045" i="4"/>
  <c r="S6045" i="4" s="1"/>
  <c r="H6045" i="4"/>
  <c r="P6511" i="4"/>
  <c r="S6511" i="4" s="1"/>
  <c r="H6511" i="4"/>
  <c r="P5750" i="4"/>
  <c r="S5750" i="4" s="1"/>
  <c r="H5750" i="4"/>
  <c r="P23" i="4"/>
  <c r="S23" i="4" s="1"/>
  <c r="H23" i="4"/>
  <c r="P4896" i="4"/>
  <c r="S4896" i="4" s="1"/>
  <c r="H4896" i="4"/>
  <c r="P4616" i="4"/>
  <c r="S4616" i="4" s="1"/>
  <c r="H4616" i="4"/>
  <c r="P5762" i="4"/>
  <c r="S5762" i="4" s="1"/>
  <c r="H5762" i="4"/>
  <c r="P5755" i="4"/>
  <c r="S5755" i="4" s="1"/>
  <c r="H5755" i="4"/>
  <c r="P6033" i="4"/>
  <c r="S6033" i="4" s="1"/>
  <c r="H6033" i="4"/>
  <c r="P6316" i="4"/>
  <c r="S6316" i="4" s="1"/>
  <c r="H6316" i="4"/>
  <c r="P6717" i="4"/>
  <c r="S6717" i="4" s="1"/>
  <c r="H6717" i="4"/>
  <c r="P6699" i="4"/>
  <c r="S6699" i="4" s="1"/>
  <c r="H6699" i="4"/>
  <c r="P7006" i="4"/>
  <c r="S7006" i="4" s="1"/>
  <c r="H7006" i="4"/>
  <c r="P6987" i="4"/>
  <c r="S6987" i="4" s="1"/>
  <c r="H6987" i="4"/>
  <c r="P7563" i="4"/>
  <c r="S7563" i="4" s="1"/>
  <c r="H7563" i="4"/>
  <c r="P7677" i="4"/>
  <c r="S7677" i="4" s="1"/>
  <c r="H7677" i="4"/>
  <c r="P7776" i="4"/>
  <c r="S7776" i="4" s="1"/>
  <c r="H7776" i="4"/>
  <c r="P8414" i="4"/>
  <c r="S8414" i="4" s="1"/>
  <c r="H8414" i="4"/>
  <c r="P4784" i="4"/>
  <c r="S4784" i="4" s="1"/>
  <c r="H4784" i="4"/>
  <c r="P5171" i="4"/>
  <c r="S5171" i="4" s="1"/>
  <c r="H5171" i="4"/>
  <c r="P5841" i="4"/>
  <c r="S5841" i="4" s="1"/>
  <c r="H5841" i="4"/>
  <c r="P4655" i="4"/>
  <c r="S4655" i="4" s="1"/>
  <c r="H4655" i="4"/>
  <c r="P8180" i="4"/>
  <c r="S8180" i="4" s="1"/>
  <c r="H8180" i="4"/>
  <c r="P5462" i="4"/>
  <c r="S5462" i="4" s="1"/>
  <c r="H5462" i="4"/>
  <c r="P5953" i="4"/>
  <c r="S5953" i="4" s="1"/>
  <c r="H5953" i="4"/>
  <c r="P6127" i="4"/>
  <c r="S6127" i="4" s="1"/>
  <c r="H6127" i="4"/>
  <c r="P6529" i="4"/>
  <c r="S6529" i="4" s="1"/>
  <c r="H6529" i="4"/>
  <c r="P7088" i="4"/>
  <c r="S7088" i="4" s="1"/>
  <c r="H7088" i="4"/>
  <c r="P6509" i="4"/>
  <c r="S6509" i="4" s="1"/>
  <c r="H6509" i="4"/>
  <c r="P7001" i="4"/>
  <c r="S7001" i="4" s="1"/>
  <c r="H7001" i="4"/>
  <c r="P5260" i="4"/>
  <c r="S5260" i="4" s="1"/>
  <c r="H5260" i="4"/>
  <c r="P8173" i="4"/>
  <c r="S8173" i="4" s="1"/>
  <c r="H8173" i="4"/>
  <c r="P4992" i="4"/>
  <c r="S4992" i="4" s="1"/>
  <c r="H4992" i="4"/>
  <c r="P5753" i="4"/>
  <c r="S5753" i="4" s="1"/>
  <c r="H5753" i="4"/>
  <c r="P5271" i="4"/>
  <c r="S5271" i="4" s="1"/>
  <c r="H5271" i="4"/>
  <c r="P5845" i="4"/>
  <c r="S5845" i="4" s="1"/>
  <c r="H5845" i="4"/>
  <c r="P5844" i="4"/>
  <c r="S5844" i="4" s="1"/>
  <c r="H5844" i="4"/>
  <c r="P6143" i="4"/>
  <c r="S6143" i="4" s="1"/>
  <c r="H6143" i="4"/>
  <c r="P6418" i="4"/>
  <c r="S6418" i="4" s="1"/>
  <c r="H6418" i="4"/>
  <c r="P6991" i="4"/>
  <c r="S6991" i="4" s="1"/>
  <c r="H6991" i="4"/>
  <c r="P6714" i="4"/>
  <c r="S6714" i="4" s="1"/>
  <c r="H6714" i="4"/>
  <c r="P7678" i="4"/>
  <c r="S7678" i="4" s="1"/>
  <c r="H7678" i="4"/>
  <c r="P7764" i="4"/>
  <c r="S7764" i="4" s="1"/>
  <c r="H7764" i="4"/>
  <c r="P7873" i="4"/>
  <c r="S7873" i="4" s="1"/>
  <c r="H7873" i="4"/>
  <c r="P8056" i="4"/>
  <c r="S8056" i="4" s="1"/>
  <c r="H8056" i="4"/>
  <c r="P6912" i="4"/>
  <c r="S6912" i="4" s="1"/>
  <c r="H6912" i="4"/>
  <c r="P8421" i="4"/>
  <c r="S8421" i="4" s="1"/>
  <c r="H8421" i="4"/>
  <c r="P8606" i="4"/>
  <c r="S8606" i="4" s="1"/>
  <c r="H8606" i="4"/>
  <c r="P4898" i="4"/>
  <c r="S4898" i="4" s="1"/>
  <c r="H4898" i="4"/>
  <c r="P5179" i="4"/>
  <c r="S5179" i="4" s="1"/>
  <c r="H5179" i="4"/>
  <c r="P5278" i="4"/>
  <c r="S5278" i="4" s="1"/>
  <c r="H5278" i="4"/>
  <c r="P4455" i="4"/>
  <c r="S4455" i="4" s="1"/>
  <c r="H4455" i="4"/>
  <c r="P4477" i="4"/>
  <c r="S4477" i="4" s="1"/>
  <c r="H4477" i="4"/>
  <c r="P4526" i="4"/>
  <c r="S4526" i="4" s="1"/>
  <c r="H4526" i="4"/>
  <c r="P4556" i="4"/>
  <c r="S4556" i="4" s="1"/>
  <c r="H4556" i="4"/>
  <c r="P4638" i="4"/>
  <c r="S4638" i="4" s="1"/>
  <c r="H4638" i="4"/>
  <c r="P4699" i="4"/>
  <c r="S4699" i="4" s="1"/>
  <c r="H4699" i="4"/>
  <c r="P4721" i="4"/>
  <c r="S4721" i="4" s="1"/>
  <c r="H4721" i="4"/>
  <c r="P4759" i="4"/>
  <c r="S4759" i="4" s="1"/>
  <c r="H4759" i="4"/>
  <c r="P16" i="4"/>
  <c r="S16" i="4" s="1"/>
  <c r="H16" i="4"/>
  <c r="P8685" i="4"/>
  <c r="S8685" i="4" s="1"/>
  <c r="H8685" i="4"/>
  <c r="P8170" i="4"/>
  <c r="S8170" i="4" s="1"/>
  <c r="H8170" i="4"/>
  <c r="P8612" i="4"/>
  <c r="S8612" i="4" s="1"/>
  <c r="H8612" i="4"/>
  <c r="P8752" i="4"/>
  <c r="S8752" i="4" s="1"/>
  <c r="H8752" i="4"/>
  <c r="P4890" i="4"/>
  <c r="S4890" i="4" s="1"/>
  <c r="H4890" i="4"/>
  <c r="P4633" i="4"/>
  <c r="S4633" i="4" s="1"/>
  <c r="H4633" i="4"/>
  <c r="P8419" i="4"/>
  <c r="S8419" i="4" s="1"/>
  <c r="H8419" i="4"/>
  <c r="P8743" i="4"/>
  <c r="S8743" i="4" s="1"/>
  <c r="H8743" i="4"/>
  <c r="P5176" i="4"/>
  <c r="S5176" i="4" s="1"/>
  <c r="H5176" i="4"/>
  <c r="P5471" i="4"/>
  <c r="S5471" i="4" s="1"/>
  <c r="H5471" i="4"/>
  <c r="P5842" i="4"/>
  <c r="S5842" i="4" s="1"/>
  <c r="H5842" i="4"/>
  <c r="P5836" i="4"/>
  <c r="S5836" i="4" s="1"/>
  <c r="H5836" i="4"/>
  <c r="P5938" i="4"/>
  <c r="S5938" i="4" s="1"/>
  <c r="H5938" i="4"/>
  <c r="P6232" i="4"/>
  <c r="S6232" i="4" s="1"/>
  <c r="H6232" i="4"/>
  <c r="P6324" i="4"/>
  <c r="S6324" i="4" s="1"/>
  <c r="H6324" i="4"/>
  <c r="P6431" i="4"/>
  <c r="S6431" i="4" s="1"/>
  <c r="H6431" i="4"/>
  <c r="P6606" i="4"/>
  <c r="S6606" i="4" s="1"/>
  <c r="H6606" i="4"/>
  <c r="P6707" i="4"/>
  <c r="S6707" i="4" s="1"/>
  <c r="H6707" i="4"/>
  <c r="P7084" i="4"/>
  <c r="S7084" i="4" s="1"/>
  <c r="H7084" i="4"/>
  <c r="P6137" i="4"/>
  <c r="S6137" i="4" s="1"/>
  <c r="H6137" i="4"/>
  <c r="P6144" i="4"/>
  <c r="S6144" i="4" s="1"/>
  <c r="H6144" i="4"/>
  <c r="P6242" i="4"/>
  <c r="S6242" i="4" s="1"/>
  <c r="H6242" i="4"/>
  <c r="P6326" i="4"/>
  <c r="S6326" i="4" s="1"/>
  <c r="H6326" i="4"/>
  <c r="P6526" i="4"/>
  <c r="S6526" i="4" s="1"/>
  <c r="H6526" i="4"/>
  <c r="P6908" i="4"/>
  <c r="S6908" i="4" s="1"/>
  <c r="H6908" i="4"/>
  <c r="P5080" i="4"/>
  <c r="S5080" i="4" s="1"/>
  <c r="H5080" i="4"/>
  <c r="P5654" i="4"/>
  <c r="S5654" i="4" s="1"/>
  <c r="H5654" i="4"/>
  <c r="P4666" i="4"/>
  <c r="S4666" i="4" s="1"/>
  <c r="H4666" i="4"/>
  <c r="P4783" i="4"/>
  <c r="S4783" i="4" s="1"/>
  <c r="H4783" i="4"/>
  <c r="P5073" i="4"/>
  <c r="S5073" i="4" s="1"/>
  <c r="H5073" i="4"/>
  <c r="P5562" i="4"/>
  <c r="S5562" i="4" s="1"/>
  <c r="H5562" i="4"/>
  <c r="P5745" i="4"/>
  <c r="S5745" i="4" s="1"/>
  <c r="H5745" i="4"/>
  <c r="P4647" i="4"/>
  <c r="S4647" i="4" s="1"/>
  <c r="H4647" i="4"/>
  <c r="P8609" i="4"/>
  <c r="S8609" i="4" s="1"/>
  <c r="H8609" i="4"/>
  <c r="P4990" i="4"/>
  <c r="S4990" i="4" s="1"/>
  <c r="H4990" i="4"/>
  <c r="P5366" i="4"/>
  <c r="S5366" i="4" s="1"/>
  <c r="H5366" i="4"/>
  <c r="P5453" i="4"/>
  <c r="S5453" i="4" s="1"/>
  <c r="H5453" i="4"/>
  <c r="P5659" i="4"/>
  <c r="S5659" i="4" s="1"/>
  <c r="H5659" i="4"/>
  <c r="P5663" i="4"/>
  <c r="S5663" i="4" s="1"/>
  <c r="H5663" i="4"/>
  <c r="P5858" i="4"/>
  <c r="S5858" i="4" s="1"/>
  <c r="H5858" i="4"/>
  <c r="P6228" i="4"/>
  <c r="S6228" i="4" s="1"/>
  <c r="H6228" i="4"/>
  <c r="P6318" i="4"/>
  <c r="S6318" i="4" s="1"/>
  <c r="H6318" i="4"/>
  <c r="P6615" i="4"/>
  <c r="S6615" i="4" s="1"/>
  <c r="H6615" i="4"/>
  <c r="P7202" i="4"/>
  <c r="S7202" i="4" s="1"/>
  <c r="H7202" i="4"/>
  <c r="P6700" i="4"/>
  <c r="S6700" i="4" s="1"/>
  <c r="H6700" i="4"/>
  <c r="P6998" i="4"/>
  <c r="S6998" i="4" s="1"/>
  <c r="H6998" i="4"/>
  <c r="P7094" i="4"/>
  <c r="S7094" i="4" s="1"/>
  <c r="H7094" i="4"/>
  <c r="P7378" i="4"/>
  <c r="S7378" i="4" s="1"/>
  <c r="H7378" i="4"/>
  <c r="P7468" i="4"/>
  <c r="S7468" i="4" s="1"/>
  <c r="H7468" i="4"/>
  <c r="P7564" i="4"/>
  <c r="S7564" i="4" s="1"/>
  <c r="H7564" i="4"/>
  <c r="P7567" i="4"/>
  <c r="S7567" i="4" s="1"/>
  <c r="H7567" i="4"/>
  <c r="P7771" i="4"/>
  <c r="S7771" i="4" s="1"/>
  <c r="H7771" i="4"/>
  <c r="P7852" i="4"/>
  <c r="S7852" i="4" s="1"/>
  <c r="H7852" i="4"/>
  <c r="P7854" i="4"/>
  <c r="S7854" i="4" s="1"/>
  <c r="H7854" i="4"/>
  <c r="P8058" i="4"/>
  <c r="S8058" i="4" s="1"/>
  <c r="H8058" i="4"/>
  <c r="P8139" i="4"/>
  <c r="S8139" i="4" s="1"/>
  <c r="H8139" i="4"/>
  <c r="P8140" i="4"/>
  <c r="S8140" i="4" s="1"/>
  <c r="H8140" i="4"/>
  <c r="P8331" i="4"/>
  <c r="S8331" i="4" s="1"/>
  <c r="H8331" i="4"/>
  <c r="P8352" i="4"/>
  <c r="S8352" i="4" s="1"/>
  <c r="H8352" i="4"/>
  <c r="P7225" i="4"/>
  <c r="S7225" i="4" s="1"/>
  <c r="H7225" i="4"/>
  <c r="P7203" i="4"/>
  <c r="S7203" i="4" s="1"/>
  <c r="H7203" i="4"/>
  <c r="P7214" i="4"/>
  <c r="S7214" i="4" s="1"/>
  <c r="H7214" i="4"/>
  <c r="P7395" i="4"/>
  <c r="S7395" i="4" s="1"/>
  <c r="H7395" i="4"/>
  <c r="P7407" i="4"/>
  <c r="S7407" i="4" s="1"/>
  <c r="H7407" i="4"/>
  <c r="P8259" i="4"/>
  <c r="S8259" i="4" s="1"/>
  <c r="H8259" i="4"/>
  <c r="P8269" i="4"/>
  <c r="S8269" i="4" s="1"/>
  <c r="H8269" i="4"/>
  <c r="P8282" i="4"/>
  <c r="S8282" i="4" s="1"/>
  <c r="H8282" i="4"/>
  <c r="P8580" i="4"/>
  <c r="S8580" i="4" s="1"/>
  <c r="H8580" i="4"/>
  <c r="P8571" i="4"/>
  <c r="S8571" i="4" s="1"/>
  <c r="H8571" i="4"/>
  <c r="P4816" i="4"/>
  <c r="S4816" i="4" s="1"/>
  <c r="H4816" i="4"/>
  <c r="P4803" i="4"/>
  <c r="S4803" i="4" s="1"/>
  <c r="H4803" i="4"/>
  <c r="P4905" i="4"/>
  <c r="S4905" i="4" s="1"/>
  <c r="H4905" i="4"/>
  <c r="P4899" i="4"/>
  <c r="S4899" i="4" s="1"/>
  <c r="H4899" i="4"/>
  <c r="P4995" i="4"/>
  <c r="S4995" i="4" s="1"/>
  <c r="H4995" i="4"/>
  <c r="P4999" i="4"/>
  <c r="S4999" i="4" s="1"/>
  <c r="H4999" i="4"/>
  <c r="P5091" i="4"/>
  <c r="S5091" i="4" s="1"/>
  <c r="H5091" i="4"/>
  <c r="P5094" i="4"/>
  <c r="S5094" i="4" s="1"/>
  <c r="H5094" i="4"/>
  <c r="P5283" i="4"/>
  <c r="S5283" i="4" s="1"/>
  <c r="H5283" i="4"/>
  <c r="P5379" i="4"/>
  <c r="S5379" i="4" s="1"/>
  <c r="H5379" i="4"/>
  <c r="P5475" i="4"/>
  <c r="S5475" i="4" s="1"/>
  <c r="H5475" i="4"/>
  <c r="P5490" i="4"/>
  <c r="S5490" i="4" s="1"/>
  <c r="H5490" i="4"/>
  <c r="P5667" i="4"/>
  <c r="S5667" i="4" s="1"/>
  <c r="H5667" i="4"/>
  <c r="P5675" i="4"/>
  <c r="S5675" i="4" s="1"/>
  <c r="H5675" i="4"/>
  <c r="P5786" i="4"/>
  <c r="S5786" i="4" s="1"/>
  <c r="H5786" i="4"/>
  <c r="P5763" i="4"/>
  <c r="S5763" i="4" s="1"/>
  <c r="H5763" i="4"/>
  <c r="P5859" i="4"/>
  <c r="S5859" i="4" s="1"/>
  <c r="H5859" i="4"/>
  <c r="P5955" i="4"/>
  <c r="S5955" i="4" s="1"/>
  <c r="H5955" i="4"/>
  <c r="P5977" i="4"/>
  <c r="S5977" i="4" s="1"/>
  <c r="H5977" i="4"/>
  <c r="P6051" i="4"/>
  <c r="S6051" i="4" s="1"/>
  <c r="H6051" i="4"/>
  <c r="P6149" i="4"/>
  <c r="S6149" i="4" s="1"/>
  <c r="H6149" i="4"/>
  <c r="P6147" i="4"/>
  <c r="S6147" i="4" s="1"/>
  <c r="H6147" i="4"/>
  <c r="P6243" i="4"/>
  <c r="S6243" i="4" s="1"/>
  <c r="H6243" i="4"/>
  <c r="P6339" i="4"/>
  <c r="S6339" i="4" s="1"/>
  <c r="H6339" i="4"/>
  <c r="P6538" i="4"/>
  <c r="S6538" i="4" s="1"/>
  <c r="H6538" i="4"/>
  <c r="P6531" i="4"/>
  <c r="S6531" i="4" s="1"/>
  <c r="H6531" i="4"/>
  <c r="P6125" i="4"/>
  <c r="S6125" i="4" s="1"/>
  <c r="H6125" i="4"/>
  <c r="P6328" i="4"/>
  <c r="S6328" i="4" s="1"/>
  <c r="H6328" i="4"/>
  <c r="P6515" i="4"/>
  <c r="S6515" i="4" s="1"/>
  <c r="H6515" i="4"/>
  <c r="P6705" i="4"/>
  <c r="S6705" i="4" s="1"/>
  <c r="H6705" i="4"/>
  <c r="P6899" i="4"/>
  <c r="S6899" i="4" s="1"/>
  <c r="H6899" i="4"/>
  <c r="P6995" i="4"/>
  <c r="S6995" i="4" s="1"/>
  <c r="H6995" i="4"/>
  <c r="P7197" i="4"/>
  <c r="S7197" i="4" s="1"/>
  <c r="H7197" i="4"/>
  <c r="P7376" i="4"/>
  <c r="S7376" i="4" s="1"/>
  <c r="H7376" i="4"/>
  <c r="P7472" i="4"/>
  <c r="S7472" i="4" s="1"/>
  <c r="H7472" i="4"/>
  <c r="P7576" i="4"/>
  <c r="S7576" i="4" s="1"/>
  <c r="H7576" i="4"/>
  <c r="P7682" i="4"/>
  <c r="S7682" i="4" s="1"/>
  <c r="H7682" i="4"/>
  <c r="P8150" i="4"/>
  <c r="S8150" i="4" s="1"/>
  <c r="H8150" i="4"/>
  <c r="P8142" i="4"/>
  <c r="S8142" i="4" s="1"/>
  <c r="H8142" i="4"/>
  <c r="P8336" i="4"/>
  <c r="S8336" i="4" s="1"/>
  <c r="H8336" i="4"/>
  <c r="P7417" i="4"/>
  <c r="S7417" i="4" s="1"/>
  <c r="H7417" i="4"/>
  <c r="P8275" i="4"/>
  <c r="S8275" i="4" s="1"/>
  <c r="H8275" i="4"/>
  <c r="P4815" i="4"/>
  <c r="S4815" i="4" s="1"/>
  <c r="H4815" i="4"/>
  <c r="P4807" i="4"/>
  <c r="S4807" i="4" s="1"/>
  <c r="H4807" i="4"/>
  <c r="P4914" i="4"/>
  <c r="S4914" i="4" s="1"/>
  <c r="H4914" i="4"/>
  <c r="P5013" i="4"/>
  <c r="S5013" i="4" s="1"/>
  <c r="H5013" i="4"/>
  <c r="P5099" i="4"/>
  <c r="S5099" i="4" s="1"/>
  <c r="H5099" i="4"/>
  <c r="P5478" i="4"/>
  <c r="S5478" i="4" s="1"/>
  <c r="H5478" i="4"/>
  <c r="P5679" i="4"/>
  <c r="S5679" i="4" s="1"/>
  <c r="H5679" i="4"/>
  <c r="P6035" i="4"/>
  <c r="S6035" i="4" s="1"/>
  <c r="H6035" i="4"/>
  <c r="P6317" i="4"/>
  <c r="S6317" i="4" s="1"/>
  <c r="H6317" i="4"/>
  <c r="P6626" i="4"/>
  <c r="S6626" i="4" s="1"/>
  <c r="H6626" i="4"/>
  <c r="P6900" i="4"/>
  <c r="S6900" i="4" s="1"/>
  <c r="H6900" i="4"/>
  <c r="P7192" i="4"/>
  <c r="S7192" i="4" s="1"/>
  <c r="H7192" i="4"/>
  <c r="P7571" i="4"/>
  <c r="S7571" i="4" s="1"/>
  <c r="H7571" i="4"/>
  <c r="P7874" i="4"/>
  <c r="S7874" i="4" s="1"/>
  <c r="H7874" i="4"/>
  <c r="P8342" i="4"/>
  <c r="S8342" i="4" s="1"/>
  <c r="H8342" i="4"/>
  <c r="P5398" i="4"/>
  <c r="S5398" i="4" s="1"/>
  <c r="H5398" i="4"/>
  <c r="P5864" i="4"/>
  <c r="S5864" i="4" s="1"/>
  <c r="H5864" i="4"/>
  <c r="P6053" i="4"/>
  <c r="S6053" i="4" s="1"/>
  <c r="H6053" i="4"/>
  <c r="P6222" i="4"/>
  <c r="S6222" i="4" s="1"/>
  <c r="H6222" i="4"/>
  <c r="P6519" i="4"/>
  <c r="S6519" i="4" s="1"/>
  <c r="H6519" i="4"/>
  <c r="P6902" i="4"/>
  <c r="S6902" i="4" s="1"/>
  <c r="H6902" i="4"/>
  <c r="P7384" i="4"/>
  <c r="S7384" i="4" s="1"/>
  <c r="H7384" i="4"/>
  <c r="P7664" i="4"/>
  <c r="S7664" i="4" s="1"/>
  <c r="H7664" i="4"/>
  <c r="P7868" i="4"/>
  <c r="S7868" i="4" s="1"/>
  <c r="H7868" i="4"/>
  <c r="P5009" i="4"/>
  <c r="S5009" i="4" s="1"/>
  <c r="H5009" i="4"/>
  <c r="P5396" i="4"/>
  <c r="S5396" i="4" s="1"/>
  <c r="H5396" i="4"/>
  <c r="P6066" i="4"/>
  <c r="S6066" i="4" s="1"/>
  <c r="H6066" i="4"/>
  <c r="P6164" i="4"/>
  <c r="S6164" i="4" s="1"/>
  <c r="H6164" i="4"/>
  <c r="P6350" i="4"/>
  <c r="S6350" i="4" s="1"/>
  <c r="H6350" i="4"/>
  <c r="P6627" i="4"/>
  <c r="S6627" i="4" s="1"/>
  <c r="H6627" i="4"/>
  <c r="P6643" i="4"/>
  <c r="S6643" i="4" s="1"/>
  <c r="H6643" i="4"/>
  <c r="P6723" i="4"/>
  <c r="S6723" i="4" s="1"/>
  <c r="H6723" i="4"/>
  <c r="P6819" i="4"/>
  <c r="S6819" i="4" s="1"/>
  <c r="H6819" i="4"/>
  <c r="P6924" i="4"/>
  <c r="S6924" i="4" s="1"/>
  <c r="H6924" i="4"/>
  <c r="P6915" i="4"/>
  <c r="S6915" i="4" s="1"/>
  <c r="H6915" i="4"/>
  <c r="P7107" i="4"/>
  <c r="S7107" i="4" s="1"/>
  <c r="H7107" i="4"/>
  <c r="P7512" i="4"/>
  <c r="S7512" i="4" s="1"/>
  <c r="H7512" i="4"/>
  <c r="P7491" i="4"/>
  <c r="S7491" i="4" s="1"/>
  <c r="H7491" i="4"/>
  <c r="P7587" i="4"/>
  <c r="S7587" i="4" s="1"/>
  <c r="H7587" i="4"/>
  <c r="P7779" i="4"/>
  <c r="S7779" i="4" s="1"/>
  <c r="H7779" i="4"/>
  <c r="P7971" i="4"/>
  <c r="S7971" i="4" s="1"/>
  <c r="H7971" i="4"/>
  <c r="P4980" i="4"/>
  <c r="S4980" i="4" s="1"/>
  <c r="H4980" i="4"/>
  <c r="P5666" i="4"/>
  <c r="S5666" i="4" s="1"/>
  <c r="H5666" i="4"/>
  <c r="P8183" i="4"/>
  <c r="S8183" i="4" s="1"/>
  <c r="H8183" i="4"/>
  <c r="P5180" i="4"/>
  <c r="S5180" i="4" s="1"/>
  <c r="H5180" i="4"/>
  <c r="P5074" i="4"/>
  <c r="S5074" i="4" s="1"/>
  <c r="H5074" i="4"/>
  <c r="P5276" i="4"/>
  <c r="S5276" i="4" s="1"/>
  <c r="H5276" i="4"/>
  <c r="P4363" i="4"/>
  <c r="S4363" i="4" s="1"/>
  <c r="H4363" i="4"/>
  <c r="P4480" i="4"/>
  <c r="S4480" i="4" s="1"/>
  <c r="H4480" i="4"/>
  <c r="P4592" i="4"/>
  <c r="S4592" i="4" s="1"/>
  <c r="H4592" i="4"/>
  <c r="P8205" i="4"/>
  <c r="S8205" i="4" s="1"/>
  <c r="H8205" i="4"/>
  <c r="P8672" i="4"/>
  <c r="S8672" i="4" s="1"/>
  <c r="H8672" i="4"/>
  <c r="P4669" i="4"/>
  <c r="S4669" i="4" s="1"/>
  <c r="H4669" i="4"/>
  <c r="P8164" i="4"/>
  <c r="S8164" i="4" s="1"/>
  <c r="H8164" i="4"/>
  <c r="P4981" i="4"/>
  <c r="S4981" i="4" s="1"/>
  <c r="H4981" i="4"/>
  <c r="P5472" i="4"/>
  <c r="S5472" i="4" s="1"/>
  <c r="H5472" i="4"/>
  <c r="P4483" i="4"/>
  <c r="S4483" i="4" s="1"/>
  <c r="H4483" i="4"/>
  <c r="P8424" i="4"/>
  <c r="S8424" i="4" s="1"/>
  <c r="H8424" i="4"/>
  <c r="P4789" i="4"/>
  <c r="S4789" i="4" s="1"/>
  <c r="H4789" i="4"/>
  <c r="P5265" i="4"/>
  <c r="S5265" i="4" s="1"/>
  <c r="H5265" i="4"/>
  <c r="P4506" i="4"/>
  <c r="S4506" i="4" s="1"/>
  <c r="H4506" i="4"/>
  <c r="P4542" i="4"/>
  <c r="S4542" i="4" s="1"/>
  <c r="H4542" i="4"/>
  <c r="P4625" i="4"/>
  <c r="S4625" i="4" s="1"/>
  <c r="H4625" i="4"/>
  <c r="P4704" i="4"/>
  <c r="S4704" i="4" s="1"/>
  <c r="H4704" i="4"/>
  <c r="P4764" i="4"/>
  <c r="S4764" i="4" s="1"/>
  <c r="H4764" i="4"/>
  <c r="P8679" i="4"/>
  <c r="S8679" i="4" s="1"/>
  <c r="H8679" i="4"/>
  <c r="P8614" i="4"/>
  <c r="S8614" i="4" s="1"/>
  <c r="H8614" i="4"/>
  <c r="P4796" i="4"/>
  <c r="S4796" i="4" s="1"/>
  <c r="H4796" i="4"/>
  <c r="P5661" i="4"/>
  <c r="S5661" i="4" s="1"/>
  <c r="H5661" i="4"/>
  <c r="P5946" i="4"/>
  <c r="S5946" i="4" s="1"/>
  <c r="H5946" i="4"/>
  <c r="P6135" i="4"/>
  <c r="S6135" i="4" s="1"/>
  <c r="H6135" i="4"/>
  <c r="P6231" i="4"/>
  <c r="S6231" i="4" s="1"/>
  <c r="H6231" i="4"/>
  <c r="P6337" i="4"/>
  <c r="S6337" i="4" s="1"/>
  <c r="H6337" i="4"/>
  <c r="P6617" i="4"/>
  <c r="S6617" i="4" s="1"/>
  <c r="H6617" i="4"/>
  <c r="P6996" i="4"/>
  <c r="S6996" i="4" s="1"/>
  <c r="H6996" i="4"/>
  <c r="P7194" i="4"/>
  <c r="S7194" i="4" s="1"/>
  <c r="H7194" i="4"/>
  <c r="P4782" i="4"/>
  <c r="S4782" i="4" s="1"/>
  <c r="H4782" i="4"/>
  <c r="P5454" i="4"/>
  <c r="S5454" i="4" s="1"/>
  <c r="H5454" i="4"/>
  <c r="P5647" i="4"/>
  <c r="S5647" i="4" s="1"/>
  <c r="H5647" i="4"/>
  <c r="P5748" i="4"/>
  <c r="S5748" i="4" s="1"/>
  <c r="H5748" i="4"/>
  <c r="P5459" i="4"/>
  <c r="S5459" i="4" s="1"/>
  <c r="H5459" i="4"/>
  <c r="P5656" i="4"/>
  <c r="S5656" i="4" s="1"/>
  <c r="H5656" i="4"/>
  <c r="P4781" i="4"/>
  <c r="S4781" i="4" s="1"/>
  <c r="H4781" i="4"/>
  <c r="P5754" i="4"/>
  <c r="S5754" i="4" s="1"/>
  <c r="H5754" i="4"/>
  <c r="P5949" i="4"/>
  <c r="S5949" i="4" s="1"/>
  <c r="H5949" i="4"/>
  <c r="P6049" i="4"/>
  <c r="S6049" i="4" s="1"/>
  <c r="H6049" i="4"/>
  <c r="P6034" i="4"/>
  <c r="S6034" i="4" s="1"/>
  <c r="H6034" i="4"/>
  <c r="P6238" i="4"/>
  <c r="S6238" i="4" s="1"/>
  <c r="H6238" i="4"/>
  <c r="P6425" i="4"/>
  <c r="S6425" i="4" s="1"/>
  <c r="H6425" i="4"/>
  <c r="P6514" i="4"/>
  <c r="S6514" i="4" s="1"/>
  <c r="H6514" i="4"/>
  <c r="P6621" i="4"/>
  <c r="S6621" i="4" s="1"/>
  <c r="H6621" i="4"/>
  <c r="P7187" i="4"/>
  <c r="S7187" i="4" s="1"/>
  <c r="H7187" i="4"/>
  <c r="P6028" i="4"/>
  <c r="S6028" i="4" s="1"/>
  <c r="H6028" i="4"/>
  <c r="P6230" i="4"/>
  <c r="S6230" i="4" s="1"/>
  <c r="H6230" i="4"/>
  <c r="P6524" i="4"/>
  <c r="S6524" i="4" s="1"/>
  <c r="H6524" i="4"/>
  <c r="P6720" i="4"/>
  <c r="S6720" i="4" s="1"/>
  <c r="H6720" i="4"/>
  <c r="P6990" i="4"/>
  <c r="S6990" i="4" s="1"/>
  <c r="H6990" i="4"/>
  <c r="P5853" i="4"/>
  <c r="S5853" i="4" s="1"/>
  <c r="H5853" i="4"/>
  <c r="P5559" i="4"/>
  <c r="S5559" i="4" s="1"/>
  <c r="H5559" i="4"/>
  <c r="P5648" i="4"/>
  <c r="S5648" i="4" s="1"/>
  <c r="H5648" i="4"/>
  <c r="P5857" i="4"/>
  <c r="S5857" i="4" s="1"/>
  <c r="H5857" i="4"/>
  <c r="P4528" i="4"/>
  <c r="S4528" i="4" s="1"/>
  <c r="H4528" i="4"/>
  <c r="P8" i="4"/>
  <c r="S8" i="4" s="1"/>
  <c r="H8" i="4"/>
  <c r="P5838" i="4"/>
  <c r="S5838" i="4" s="1"/>
  <c r="H5838" i="4"/>
  <c r="P5356" i="4"/>
  <c r="S5356" i="4" s="1"/>
  <c r="H5356" i="4"/>
  <c r="P5364" i="4"/>
  <c r="S5364" i="4" s="1"/>
  <c r="H5364" i="4"/>
  <c r="P5370" i="4"/>
  <c r="S5370" i="4" s="1"/>
  <c r="H5370" i="4"/>
  <c r="P5374" i="4"/>
  <c r="S5374" i="4" s="1"/>
  <c r="H5374" i="4"/>
  <c r="P5555" i="4"/>
  <c r="S5555" i="4" s="1"/>
  <c r="H5555" i="4"/>
  <c r="P5550" i="4"/>
  <c r="S5550" i="4" s="1"/>
  <c r="H5550" i="4"/>
  <c r="P5652" i="4"/>
  <c r="S5652" i="4" s="1"/>
  <c r="H5652" i="4"/>
  <c r="P5848" i="4"/>
  <c r="S5848" i="4" s="1"/>
  <c r="H5848" i="4"/>
  <c r="P5950" i="4"/>
  <c r="S5950" i="4" s="1"/>
  <c r="H5950" i="4"/>
  <c r="P6029" i="4"/>
  <c r="S6029" i="4" s="1"/>
  <c r="H6029" i="4"/>
  <c r="P6129" i="4"/>
  <c r="S6129" i="4" s="1"/>
  <c r="H6129" i="4"/>
  <c r="P6429" i="4"/>
  <c r="S6429" i="4" s="1"/>
  <c r="H6429" i="4"/>
  <c r="P6414" i="4"/>
  <c r="S6414" i="4" s="1"/>
  <c r="H6414" i="4"/>
  <c r="P6907" i="4"/>
  <c r="S6907" i="4" s="1"/>
  <c r="H6907" i="4"/>
  <c r="P6713" i="4"/>
  <c r="S6713" i="4" s="1"/>
  <c r="H6713" i="4"/>
  <c r="P6905" i="4"/>
  <c r="S6905" i="4" s="1"/>
  <c r="H6905" i="4"/>
  <c r="P7000" i="4"/>
  <c r="S7000" i="4" s="1"/>
  <c r="H7000" i="4"/>
  <c r="P7089" i="4"/>
  <c r="S7089" i="4" s="1"/>
  <c r="H7089" i="4"/>
  <c r="P7379" i="4"/>
  <c r="S7379" i="4" s="1"/>
  <c r="H7379" i="4"/>
  <c r="P7581" i="4"/>
  <c r="S7581" i="4" s="1"/>
  <c r="H7581" i="4"/>
  <c r="P7666" i="4"/>
  <c r="S7666" i="4" s="1"/>
  <c r="H7666" i="4"/>
  <c r="P7763" i="4"/>
  <c r="S7763" i="4" s="1"/>
  <c r="H7763" i="4"/>
  <c r="P7777" i="4"/>
  <c r="S7777" i="4" s="1"/>
  <c r="H7777" i="4"/>
  <c r="P8061" i="4"/>
  <c r="S8061" i="4" s="1"/>
  <c r="H8061" i="4"/>
  <c r="P8148" i="4"/>
  <c r="S8148" i="4" s="1"/>
  <c r="H8148" i="4"/>
  <c r="P8149" i="4"/>
  <c r="S8149" i="4" s="1"/>
  <c r="H8149" i="4"/>
  <c r="P8337" i="4"/>
  <c r="S8337" i="4" s="1"/>
  <c r="H8337" i="4"/>
  <c r="P7415" i="4"/>
  <c r="S7415" i="4" s="1"/>
  <c r="H7415" i="4"/>
  <c r="P7401" i="4"/>
  <c r="S7401" i="4" s="1"/>
  <c r="H7401" i="4"/>
  <c r="P8270" i="4"/>
  <c r="S8270" i="4" s="1"/>
  <c r="H8270" i="4"/>
  <c r="P8591" i="4"/>
  <c r="S8591" i="4" s="1"/>
  <c r="H8591" i="4"/>
  <c r="P4814" i="4"/>
  <c r="S4814" i="4" s="1"/>
  <c r="H4814" i="4"/>
  <c r="P5018" i="4"/>
  <c r="S5018" i="4" s="1"/>
  <c r="H5018" i="4"/>
  <c r="P5187" i="4"/>
  <c r="S5187" i="4" s="1"/>
  <c r="H5187" i="4"/>
  <c r="P5198" i="4"/>
  <c r="S5198" i="4" s="1"/>
  <c r="H5198" i="4"/>
  <c r="P5395" i="4"/>
  <c r="S5395" i="4" s="1"/>
  <c r="H5395" i="4"/>
  <c r="P5571" i="4"/>
  <c r="S5571" i="4" s="1"/>
  <c r="H5571" i="4"/>
  <c r="P6145" i="4"/>
  <c r="S6145" i="4" s="1"/>
  <c r="H6145" i="4"/>
  <c r="P6527" i="4"/>
  <c r="S6527" i="4" s="1"/>
  <c r="H6527" i="4"/>
  <c r="P6624" i="4"/>
  <c r="S6624" i="4" s="1"/>
  <c r="H6624" i="4"/>
  <c r="P6612" i="4"/>
  <c r="S6612" i="4" s="1"/>
  <c r="H6612" i="4"/>
  <c r="P7104" i="4"/>
  <c r="S7104" i="4" s="1"/>
  <c r="H7104" i="4"/>
  <c r="P7389" i="4"/>
  <c r="S7389" i="4" s="1"/>
  <c r="H7389" i="4"/>
  <c r="P7574" i="4"/>
  <c r="S7574" i="4" s="1"/>
  <c r="H7574" i="4"/>
  <c r="P7859" i="4"/>
  <c r="S7859" i="4" s="1"/>
  <c r="H7859" i="4"/>
  <c r="P8054" i="4"/>
  <c r="S8054" i="4" s="1"/>
  <c r="H8054" i="4"/>
  <c r="P7226" i="4"/>
  <c r="S7226" i="4" s="1"/>
  <c r="H7226" i="4"/>
  <c r="P8274" i="4"/>
  <c r="S8274" i="4" s="1"/>
  <c r="H8274" i="4"/>
  <c r="P4906" i="4"/>
  <c r="S4906" i="4" s="1"/>
  <c r="H4906" i="4"/>
  <c r="P5092" i="4"/>
  <c r="S5092" i="4" s="1"/>
  <c r="H5092" i="4"/>
  <c r="P5289" i="4"/>
  <c r="S5289" i="4" s="1"/>
  <c r="H5289" i="4"/>
  <c r="P5582" i="4"/>
  <c r="S5582" i="4" s="1"/>
  <c r="H5582" i="4"/>
  <c r="P5965" i="4"/>
  <c r="S5965" i="4" s="1"/>
  <c r="H5965" i="4"/>
  <c r="P5937" i="4"/>
  <c r="S5937" i="4" s="1"/>
  <c r="H5937" i="4"/>
  <c r="P6140" i="4"/>
  <c r="S6140" i="4" s="1"/>
  <c r="H6140" i="4"/>
  <c r="P6432" i="4"/>
  <c r="S6432" i="4" s="1"/>
  <c r="H6432" i="4"/>
  <c r="P6718" i="4"/>
  <c r="S6718" i="4" s="1"/>
  <c r="H6718" i="4"/>
  <c r="P7085" i="4"/>
  <c r="S7085" i="4" s="1"/>
  <c r="H7085" i="4"/>
  <c r="P7485" i="4"/>
  <c r="S7485" i="4" s="1"/>
  <c r="H7485" i="4"/>
  <c r="P7668" i="4"/>
  <c r="S7668" i="4" s="1"/>
  <c r="H7668" i="4"/>
  <c r="P8044" i="4"/>
  <c r="S8044" i="4" s="1"/>
  <c r="H8044" i="4"/>
  <c r="P7212" i="4"/>
  <c r="S7212" i="4" s="1"/>
  <c r="H7212" i="4"/>
  <c r="P8280" i="4"/>
  <c r="S8280" i="4" s="1"/>
  <c r="H8280" i="4"/>
  <c r="P8576" i="4"/>
  <c r="S8576" i="4" s="1"/>
  <c r="H8576" i="4"/>
  <c r="P4820" i="4"/>
  <c r="S4820" i="4" s="1"/>
  <c r="H4820" i="4"/>
  <c r="P4908" i="4"/>
  <c r="S4908" i="4" s="1"/>
  <c r="H4908" i="4"/>
  <c r="P6134" i="4"/>
  <c r="S6134" i="4" s="1"/>
  <c r="H6134" i="4"/>
  <c r="P7186" i="4"/>
  <c r="S7186" i="4" s="1"/>
  <c r="H7186" i="4"/>
  <c r="P7471" i="4"/>
  <c r="S7471" i="4" s="1"/>
  <c r="H7471" i="4"/>
  <c r="P8335" i="4"/>
  <c r="S8335" i="4" s="1"/>
  <c r="H8335" i="4"/>
  <c r="P8264" i="4"/>
  <c r="S8264" i="4" s="1"/>
  <c r="H8264" i="4"/>
  <c r="P4922" i="4"/>
  <c r="S4922" i="4" s="1"/>
  <c r="H4922" i="4"/>
  <c r="P5093" i="4"/>
  <c r="S5093" i="4" s="1"/>
  <c r="H5093" i="4"/>
  <c r="P5681" i="4"/>
  <c r="S5681" i="4" s="1"/>
  <c r="H5681" i="4"/>
  <c r="P6168" i="4"/>
  <c r="S6168" i="4" s="1"/>
  <c r="H6168" i="4"/>
  <c r="P4917" i="4"/>
  <c r="S4917" i="4" s="1"/>
  <c r="H4917" i="4"/>
  <c r="P5194" i="4"/>
  <c r="S5194" i="4" s="1"/>
  <c r="H5194" i="4"/>
  <c r="P5305" i="4"/>
  <c r="S5305" i="4" s="1"/>
  <c r="H5305" i="4"/>
  <c r="P5476" i="4"/>
  <c r="S5476" i="4" s="1"/>
  <c r="H5476" i="4"/>
  <c r="P5670" i="4"/>
  <c r="S5670" i="4" s="1"/>
  <c r="H5670" i="4"/>
  <c r="P5781" i="4"/>
  <c r="S5781" i="4" s="1"/>
  <c r="H5781" i="4"/>
  <c r="P6642" i="4"/>
  <c r="S6642" i="4" s="1"/>
  <c r="H6642" i="4"/>
  <c r="P6743" i="4"/>
  <c r="S6743" i="4" s="1"/>
  <c r="H6743" i="4"/>
  <c r="P7011" i="4"/>
  <c r="S7011" i="4" s="1"/>
  <c r="H7011" i="4"/>
  <c r="P8234" i="4"/>
  <c r="S8234" i="4" s="1"/>
  <c r="H8234" i="4"/>
  <c r="P8211" i="4"/>
  <c r="S8211" i="4" s="1"/>
  <c r="H8211" i="4"/>
  <c r="P6607" i="4"/>
  <c r="S6607" i="4" s="1"/>
  <c r="H6607" i="4"/>
  <c r="P6704" i="4"/>
  <c r="S6704" i="4" s="1"/>
  <c r="H6704" i="4"/>
  <c r="P8423" i="4"/>
  <c r="S8423" i="4" s="1"/>
  <c r="H8423" i="4"/>
  <c r="P4798" i="4"/>
  <c r="S4798" i="4" s="1"/>
  <c r="H4798" i="4"/>
  <c r="P5856" i="4"/>
  <c r="S5856" i="4" s="1"/>
  <c r="H5856" i="4"/>
  <c r="P6334" i="4"/>
  <c r="S6334" i="4" s="1"/>
  <c r="H6334" i="4"/>
  <c r="P6320" i="4"/>
  <c r="S6320" i="4" s="1"/>
  <c r="H6320" i="4"/>
  <c r="P6618" i="4"/>
  <c r="S6618" i="4" s="1"/>
  <c r="H6618" i="4"/>
  <c r="P7106" i="4"/>
  <c r="S7106" i="4" s="1"/>
  <c r="H7106" i="4"/>
  <c r="P6133" i="4"/>
  <c r="S6133" i="4" s="1"/>
  <c r="H6133" i="4"/>
  <c r="P6330" i="4"/>
  <c r="S6330" i="4" s="1"/>
  <c r="H6330" i="4"/>
  <c r="P5560" i="4"/>
  <c r="S5560" i="4" s="1"/>
  <c r="H5560" i="4"/>
  <c r="P5466" i="4"/>
  <c r="S5466" i="4" s="1"/>
  <c r="H5466" i="4"/>
  <c r="P5843" i="4"/>
  <c r="S5843" i="4" s="1"/>
  <c r="H5843" i="4"/>
  <c r="P6513" i="4"/>
  <c r="S6513" i="4" s="1"/>
  <c r="H6513" i="4"/>
  <c r="P7103" i="4"/>
  <c r="S7103" i="4" s="1"/>
  <c r="H7103" i="4"/>
  <c r="P6913" i="4"/>
  <c r="S6913" i="4" s="1"/>
  <c r="H6913" i="4"/>
  <c r="P7188" i="4"/>
  <c r="S7188" i="4" s="1"/>
  <c r="H7188" i="4"/>
  <c r="P7483" i="4"/>
  <c r="S7483" i="4" s="1"/>
  <c r="H7483" i="4"/>
  <c r="P7573" i="4"/>
  <c r="S7573" i="4" s="1"/>
  <c r="H7573" i="4"/>
  <c r="P7681" i="4"/>
  <c r="S7681" i="4" s="1"/>
  <c r="H7681" i="4"/>
  <c r="P7872" i="4"/>
  <c r="S7872" i="4" s="1"/>
  <c r="H7872" i="4"/>
  <c r="P8046" i="4"/>
  <c r="S8046" i="4" s="1"/>
  <c r="H8046" i="4"/>
  <c r="P8343" i="4"/>
  <c r="S8343" i="4" s="1"/>
  <c r="H8343" i="4"/>
  <c r="P7213" i="4"/>
  <c r="S7213" i="4" s="1"/>
  <c r="H7213" i="4"/>
  <c r="P7224" i="4"/>
  <c r="S7224" i="4" s="1"/>
  <c r="H7224" i="4"/>
  <c r="P7416" i="4"/>
  <c r="S7416" i="4" s="1"/>
  <c r="H7416" i="4"/>
  <c r="P8594" i="4"/>
  <c r="S8594" i="4" s="1"/>
  <c r="H8594" i="4"/>
  <c r="P4822" i="4"/>
  <c r="S4822" i="4" s="1"/>
  <c r="H4822" i="4"/>
  <c r="P4812" i="4"/>
  <c r="S4812" i="4" s="1"/>
  <c r="H4812" i="4"/>
  <c r="P4900" i="4"/>
  <c r="S4900" i="4" s="1"/>
  <c r="H4900" i="4"/>
  <c r="P5012" i="4"/>
  <c r="S5012" i="4" s="1"/>
  <c r="H5012" i="4"/>
  <c r="P5581" i="4"/>
  <c r="S5581" i="4" s="1"/>
  <c r="H5581" i="4"/>
  <c r="P5863" i="4"/>
  <c r="S5863" i="4" s="1"/>
  <c r="H5863" i="4"/>
  <c r="P6065" i="4"/>
  <c r="S6065" i="4" s="1"/>
  <c r="H6065" i="4"/>
  <c r="P6259" i="4"/>
  <c r="S6259" i="4" s="1"/>
  <c r="H6259" i="4"/>
  <c r="P6221" i="4"/>
  <c r="S6221" i="4" s="1"/>
  <c r="H6221" i="4"/>
  <c r="P6323" i="4"/>
  <c r="S6323" i="4" s="1"/>
  <c r="H6323" i="4"/>
  <c r="P6433" i="4"/>
  <c r="S6433" i="4" s="1"/>
  <c r="H6433" i="4"/>
  <c r="P7010" i="4"/>
  <c r="S7010" i="4" s="1"/>
  <c r="H7010" i="4"/>
  <c r="P7007" i="4"/>
  <c r="S7007" i="4" s="1"/>
  <c r="H7007" i="4"/>
  <c r="P7480" i="4"/>
  <c r="S7480" i="4" s="1"/>
  <c r="H7480" i="4"/>
  <c r="P7670" i="4"/>
  <c r="S7670" i="4" s="1"/>
  <c r="H7670" i="4"/>
  <c r="P7770" i="4"/>
  <c r="S7770" i="4" s="1"/>
  <c r="H7770" i="4"/>
  <c r="P8338" i="4"/>
  <c r="S8338" i="4" s="1"/>
  <c r="H8338" i="4"/>
  <c r="P8353" i="4"/>
  <c r="S8353" i="4" s="1"/>
  <c r="H8353" i="4"/>
  <c r="P8574" i="4"/>
  <c r="S8574" i="4" s="1"/>
  <c r="H8574" i="4"/>
  <c r="P4805" i="4"/>
  <c r="S4805" i="4" s="1"/>
  <c r="H4805" i="4"/>
  <c r="P4916" i="4"/>
  <c r="S4916" i="4" s="1"/>
  <c r="H4916" i="4"/>
  <c r="P5097" i="4"/>
  <c r="S5097" i="4" s="1"/>
  <c r="H5097" i="4"/>
  <c r="P5480" i="4"/>
  <c r="S5480" i="4" s="1"/>
  <c r="H5480" i="4"/>
  <c r="P5874" i="4"/>
  <c r="S5874" i="4" s="1"/>
  <c r="H5874" i="4"/>
  <c r="P6040" i="4"/>
  <c r="S6040" i="4" s="1"/>
  <c r="H6040" i="4"/>
  <c r="P6332" i="4"/>
  <c r="S6332" i="4" s="1"/>
  <c r="H6332" i="4"/>
  <c r="P6622" i="4"/>
  <c r="S6622" i="4" s="1"/>
  <c r="H6622" i="4"/>
  <c r="P6989" i="4"/>
  <c r="S6989" i="4" s="1"/>
  <c r="H6989" i="4"/>
  <c r="P7383" i="4"/>
  <c r="S7383" i="4" s="1"/>
  <c r="H7383" i="4"/>
  <c r="P7585" i="4"/>
  <c r="S7585" i="4" s="1"/>
  <c r="H7585" i="4"/>
  <c r="P7860" i="4"/>
  <c r="S7860" i="4" s="1"/>
  <c r="H7860" i="4"/>
  <c r="P8350" i="4"/>
  <c r="S8350" i="4" s="1"/>
  <c r="H8350" i="4"/>
  <c r="P5482" i="4"/>
  <c r="S5482" i="4" s="1"/>
  <c r="H5482" i="4"/>
  <c r="P5673" i="4"/>
  <c r="S5673" i="4" s="1"/>
  <c r="H5673" i="4"/>
  <c r="P5968" i="4"/>
  <c r="S5968" i="4" s="1"/>
  <c r="H5968" i="4"/>
  <c r="P6262" i="4"/>
  <c r="S6262" i="4" s="1"/>
  <c r="H6262" i="4"/>
  <c r="P6415" i="4"/>
  <c r="S6415" i="4" s="1"/>
  <c r="H6415" i="4"/>
  <c r="P6625" i="4"/>
  <c r="S6625" i="4" s="1"/>
  <c r="H6625" i="4"/>
  <c r="P7758" i="4"/>
  <c r="S7758" i="4" s="1"/>
  <c r="H7758" i="4"/>
  <c r="P8162" i="4"/>
  <c r="S8162" i="4" s="1"/>
  <c r="H8162" i="4"/>
  <c r="P4910" i="4"/>
  <c r="S4910" i="4" s="1"/>
  <c r="H4910" i="4"/>
  <c r="P4806" i="4"/>
  <c r="S4806" i="4" s="1"/>
  <c r="H4806" i="4"/>
  <c r="P5882" i="4"/>
  <c r="S5882" i="4" s="1"/>
  <c r="H5882" i="4"/>
  <c r="P5970" i="4"/>
  <c r="S5970" i="4" s="1"/>
  <c r="H5970" i="4"/>
  <c r="P6060" i="4"/>
  <c r="S6060" i="4" s="1"/>
  <c r="H6060" i="4"/>
  <c r="P6358" i="4"/>
  <c r="S6358" i="4" s="1"/>
  <c r="H6358" i="4"/>
  <c r="P6552" i="4"/>
  <c r="S6552" i="4" s="1"/>
  <c r="H6552" i="4"/>
  <c r="P6630" i="4"/>
  <c r="S6630" i="4" s="1"/>
  <c r="H6630" i="4"/>
  <c r="P6731" i="4"/>
  <c r="S6731" i="4" s="1"/>
  <c r="H6731" i="4"/>
  <c r="P6831" i="4"/>
  <c r="S6831" i="4" s="1"/>
  <c r="H6831" i="4"/>
  <c r="P6927" i="4"/>
  <c r="S6927" i="4" s="1"/>
  <c r="H6927" i="4"/>
  <c r="P7027" i="4"/>
  <c r="S7027" i="4" s="1"/>
  <c r="H7027" i="4"/>
  <c r="P7794" i="4"/>
  <c r="S7794" i="4" s="1"/>
  <c r="H7794" i="4"/>
  <c r="P5263" i="4"/>
  <c r="S5263" i="4" s="1"/>
  <c r="H5263" i="4"/>
  <c r="P5165" i="4"/>
  <c r="S5165" i="4" s="1"/>
  <c r="H5165" i="4"/>
  <c r="P6030" i="4"/>
  <c r="S6030" i="4" s="1"/>
  <c r="H6030" i="4"/>
  <c r="P8144" i="4"/>
  <c r="S8144" i="4" s="1"/>
  <c r="H8144" i="4"/>
  <c r="P8344" i="4"/>
  <c r="S8344" i="4" s="1"/>
  <c r="H8344" i="4"/>
  <c r="P7405" i="4"/>
  <c r="S7405" i="4" s="1"/>
  <c r="H7405" i="4"/>
  <c r="P8281" i="4"/>
  <c r="S8281" i="4" s="1"/>
  <c r="H8281" i="4"/>
  <c r="P5104" i="4"/>
  <c r="S5104" i="4" s="1"/>
  <c r="H5104" i="4"/>
  <c r="P5939" i="4"/>
  <c r="S5939" i="4" s="1"/>
  <c r="H5939" i="4"/>
  <c r="P6036" i="4"/>
  <c r="S6036" i="4" s="1"/>
  <c r="H6036" i="4"/>
  <c r="P6623" i="4"/>
  <c r="S6623" i="4" s="1"/>
  <c r="H6623" i="4"/>
  <c r="P7185" i="4"/>
  <c r="S7185" i="4" s="1"/>
  <c r="H7185" i="4"/>
  <c r="P7767" i="4"/>
  <c r="S7767" i="4" s="1"/>
  <c r="H7767" i="4"/>
  <c r="P7866" i="4"/>
  <c r="S7866" i="4" s="1"/>
  <c r="H7866" i="4"/>
  <c r="P8278" i="4"/>
  <c r="S8278" i="4" s="1"/>
  <c r="H8278" i="4"/>
  <c r="P5205" i="4"/>
  <c r="S5205" i="4" s="1"/>
  <c r="H5205" i="4"/>
  <c r="P6539" i="4"/>
  <c r="S6539" i="4" s="1"/>
  <c r="H6539" i="4"/>
  <c r="P8589" i="4"/>
  <c r="S8589" i="4" s="1"/>
  <c r="H8589" i="4"/>
  <c r="P4823" i="4"/>
  <c r="S4823" i="4" s="1"/>
  <c r="H4823" i="4"/>
  <c r="P4919" i="4"/>
  <c r="S4919" i="4" s="1"/>
  <c r="H4919" i="4"/>
  <c r="P5936" i="4"/>
  <c r="S5936" i="4" s="1"/>
  <c r="H5936" i="4"/>
  <c r="P6997" i="4"/>
  <c r="S6997" i="4" s="1"/>
  <c r="H6997" i="4"/>
  <c r="P7403" i="4"/>
  <c r="S7403" i="4" s="1"/>
  <c r="H7403" i="4"/>
  <c r="P8590" i="4"/>
  <c r="S8590" i="4" s="1"/>
  <c r="H8590" i="4"/>
  <c r="P6057" i="4"/>
  <c r="S6057" i="4" s="1"/>
  <c r="H6057" i="4"/>
  <c r="P5114" i="4"/>
  <c r="S5114" i="4" s="1"/>
  <c r="H5114" i="4"/>
  <c r="P5290" i="4"/>
  <c r="S5290" i="4" s="1"/>
  <c r="H5290" i="4"/>
  <c r="P5574" i="4"/>
  <c r="S5574" i="4" s="1"/>
  <c r="H5574" i="4"/>
  <c r="P5685" i="4"/>
  <c r="S5685" i="4" s="1"/>
  <c r="H5685" i="4"/>
  <c r="P7128" i="4"/>
  <c r="S7128" i="4" s="1"/>
  <c r="H7128" i="4"/>
  <c r="P7986" i="4"/>
  <c r="S7986" i="4" s="1"/>
  <c r="H7986" i="4"/>
  <c r="P7875" i="4"/>
  <c r="S7875" i="4" s="1"/>
  <c r="H7875" i="4"/>
  <c r="P4982" i="4"/>
  <c r="S4982" i="4" s="1"/>
  <c r="H4982" i="4"/>
  <c r="P5473" i="4"/>
  <c r="S5473" i="4" s="1"/>
  <c r="H5473" i="4"/>
  <c r="P6223" i="4"/>
  <c r="S6223" i="4" s="1"/>
  <c r="H6223" i="4"/>
  <c r="P6614" i="4"/>
  <c r="S6614" i="4" s="1"/>
  <c r="H6614" i="4"/>
  <c r="P7402" i="4"/>
  <c r="S7402" i="4" s="1"/>
  <c r="H7402" i="4"/>
  <c r="P5190" i="4"/>
  <c r="S5190" i="4" s="1"/>
  <c r="H5190" i="4"/>
  <c r="P5586" i="4"/>
  <c r="S5586" i="4" s="1"/>
  <c r="H5586" i="4"/>
  <c r="P5197" i="4"/>
  <c r="S5197" i="4" s="1"/>
  <c r="H5197" i="4"/>
  <c r="P5401" i="4"/>
  <c r="S5401" i="4" s="1"/>
  <c r="H5401" i="4"/>
  <c r="P5978" i="4"/>
  <c r="S5978" i="4" s="1"/>
  <c r="H5978" i="4"/>
  <c r="P6549" i="4"/>
  <c r="S6549" i="4" s="1"/>
  <c r="H6549" i="4"/>
  <c r="P7608" i="4"/>
  <c r="S7608" i="4" s="1"/>
  <c r="H7608" i="4"/>
  <c r="P5280" i="4"/>
  <c r="S5280" i="4" s="1"/>
  <c r="H5280" i="4"/>
  <c r="P5740" i="4"/>
  <c r="S5740" i="4" s="1"/>
  <c r="H5740" i="4"/>
  <c r="P5948" i="4"/>
  <c r="S5948" i="4" s="1"/>
  <c r="H5948" i="4"/>
  <c r="P6525" i="4"/>
  <c r="S6525" i="4" s="1"/>
  <c r="H6525" i="4"/>
  <c r="P6701" i="4"/>
  <c r="S6701" i="4" s="1"/>
  <c r="H6701" i="4"/>
  <c r="P6893" i="4"/>
  <c r="S6893" i="4" s="1"/>
  <c r="H6893" i="4"/>
  <c r="P6988" i="4"/>
  <c r="S6988" i="4" s="1"/>
  <c r="H6988" i="4"/>
  <c r="P7087" i="4"/>
  <c r="S7087" i="4" s="1"/>
  <c r="H7087" i="4"/>
  <c r="P7198" i="4"/>
  <c r="S7198" i="4" s="1"/>
  <c r="H7198" i="4"/>
  <c r="P7393" i="4"/>
  <c r="S7393" i="4" s="1"/>
  <c r="H7393" i="4"/>
  <c r="P7489" i="4"/>
  <c r="S7489" i="4" s="1"/>
  <c r="H7489" i="4"/>
  <c r="P7568" i="4"/>
  <c r="S7568" i="4" s="1"/>
  <c r="H7568" i="4"/>
  <c r="P7762" i="4"/>
  <c r="S7762" i="4" s="1"/>
  <c r="H7762" i="4"/>
  <c r="P7862" i="4"/>
  <c r="S7862" i="4" s="1"/>
  <c r="H7862" i="4"/>
  <c r="P8060" i="4"/>
  <c r="S8060" i="4" s="1"/>
  <c r="H8060" i="4"/>
  <c r="P8153" i="4"/>
  <c r="S8153" i="4" s="1"/>
  <c r="H8153" i="4"/>
  <c r="P8341" i="4"/>
  <c r="S8341" i="4" s="1"/>
  <c r="H8341" i="4"/>
  <c r="P7217" i="4"/>
  <c r="S7217" i="4" s="1"/>
  <c r="H7217" i="4"/>
  <c r="P7413" i="4"/>
  <c r="S7413" i="4" s="1"/>
  <c r="H7413" i="4"/>
  <c r="P8582" i="4"/>
  <c r="S8582" i="4" s="1"/>
  <c r="H8582" i="4"/>
  <c r="P4817" i="4"/>
  <c r="S4817" i="4" s="1"/>
  <c r="H4817" i="4"/>
  <c r="P4809" i="4"/>
  <c r="S4809" i="4" s="1"/>
  <c r="H4809" i="4"/>
  <c r="P5016" i="4"/>
  <c r="S5016" i="4" s="1"/>
  <c r="H5016" i="4"/>
  <c r="P5102" i="4"/>
  <c r="S5102" i="4" s="1"/>
  <c r="H5102" i="4"/>
  <c r="P5399" i="4"/>
  <c r="S5399" i="4" s="1"/>
  <c r="H5399" i="4"/>
  <c r="P5668" i="4"/>
  <c r="S5668" i="4" s="1"/>
  <c r="H5668" i="4"/>
  <c r="P5784" i="4"/>
  <c r="S5784" i="4" s="1"/>
  <c r="H5784" i="4"/>
  <c r="P6166" i="4"/>
  <c r="S6166" i="4" s="1"/>
  <c r="H6166" i="4"/>
  <c r="P6250" i="4"/>
  <c r="S6250" i="4" s="1"/>
  <c r="H6250" i="4"/>
  <c r="P6136" i="4"/>
  <c r="S6136" i="4" s="1"/>
  <c r="H6136" i="4"/>
  <c r="P6517" i="4"/>
  <c r="S6517" i="4" s="1"/>
  <c r="H6517" i="4"/>
  <c r="P6616" i="4"/>
  <c r="S6616" i="4" s="1"/>
  <c r="H6616" i="4"/>
  <c r="P6708" i="4"/>
  <c r="S6708" i="4" s="1"/>
  <c r="H6708" i="4"/>
  <c r="P7374" i="4"/>
  <c r="S7374" i="4" s="1"/>
  <c r="H7374" i="4"/>
  <c r="P7476" i="4"/>
  <c r="S7476" i="4" s="1"/>
  <c r="H7476" i="4"/>
  <c r="P7583" i="4"/>
  <c r="S7583" i="4" s="1"/>
  <c r="H7583" i="4"/>
  <c r="P7756" i="4"/>
  <c r="S7756" i="4" s="1"/>
  <c r="H7756" i="4"/>
  <c r="P7870" i="4"/>
  <c r="S7870" i="4" s="1"/>
  <c r="H7870" i="4"/>
  <c r="P8062" i="4"/>
  <c r="S8062" i="4" s="1"/>
  <c r="H8062" i="4"/>
  <c r="P8261" i="4"/>
  <c r="S8261" i="4" s="1"/>
  <c r="H8261" i="4"/>
  <c r="P4808" i="4"/>
  <c r="S4808" i="4" s="1"/>
  <c r="H4808" i="4"/>
  <c r="P5387" i="4"/>
  <c r="S5387" i="4" s="1"/>
  <c r="H5387" i="4"/>
  <c r="P6052" i="4"/>
  <c r="S6052" i="4" s="1"/>
  <c r="H6052" i="4"/>
  <c r="P6541" i="4"/>
  <c r="S6541" i="4" s="1"/>
  <c r="H6541" i="4"/>
  <c r="P5947" i="4"/>
  <c r="S5947" i="4" s="1"/>
  <c r="H5947" i="4"/>
  <c r="P6046" i="4"/>
  <c r="S6046" i="4" s="1"/>
  <c r="H6046" i="4"/>
  <c r="P6335" i="4"/>
  <c r="S6335" i="4" s="1"/>
  <c r="H6335" i="4"/>
  <c r="P6424" i="4"/>
  <c r="S6424" i="4" s="1"/>
  <c r="H6424" i="4"/>
  <c r="P6619" i="4"/>
  <c r="S6619" i="4" s="1"/>
  <c r="H6619" i="4"/>
  <c r="P6894" i="4"/>
  <c r="S6894" i="4" s="1"/>
  <c r="H6894" i="4"/>
  <c r="P7100" i="4"/>
  <c r="S7100" i="4" s="1"/>
  <c r="H7100" i="4"/>
  <c r="P7199" i="4"/>
  <c r="S7199" i="4" s="1"/>
  <c r="H7199" i="4"/>
  <c r="P7565" i="4"/>
  <c r="S7565" i="4" s="1"/>
  <c r="H7565" i="4"/>
  <c r="P7680" i="4"/>
  <c r="S7680" i="4" s="1"/>
  <c r="H7680" i="4"/>
  <c r="P7858" i="4"/>
  <c r="S7858" i="4" s="1"/>
  <c r="H7858" i="4"/>
  <c r="P8156" i="4"/>
  <c r="S8156" i="4" s="1"/>
  <c r="H8156" i="4"/>
  <c r="P7208" i="4"/>
  <c r="S7208" i="4" s="1"/>
  <c r="H7208" i="4"/>
  <c r="P7409" i="4"/>
  <c r="S7409" i="4" s="1"/>
  <c r="H7409" i="4"/>
  <c r="P4825" i="4"/>
  <c r="S4825" i="4" s="1"/>
  <c r="H4825" i="4"/>
  <c r="P5303" i="4"/>
  <c r="S5303" i="4" s="1"/>
  <c r="H5303" i="4"/>
  <c r="P6258" i="4"/>
  <c r="S6258" i="4" s="1"/>
  <c r="H6258" i="4"/>
  <c r="P6423" i="4"/>
  <c r="S6423" i="4" s="1"/>
  <c r="H6423" i="4"/>
  <c r="P7004" i="4"/>
  <c r="S7004" i="4" s="1"/>
  <c r="H7004" i="4"/>
  <c r="P7662" i="4"/>
  <c r="S7662" i="4" s="1"/>
  <c r="H7662" i="4"/>
  <c r="P7223" i="4"/>
  <c r="S7223" i="4" s="1"/>
  <c r="H7223" i="4"/>
  <c r="P8575" i="4"/>
  <c r="S8575" i="4" s="1"/>
  <c r="H8575" i="4"/>
  <c r="P4902" i="4"/>
  <c r="S4902" i="4" s="1"/>
  <c r="H4902" i="4"/>
  <c r="P5687" i="4"/>
  <c r="S5687" i="4" s="1"/>
  <c r="H5687" i="4"/>
  <c r="P5866" i="4"/>
  <c r="S5866" i="4" s="1"/>
  <c r="H5866" i="4"/>
  <c r="P6264" i="4"/>
  <c r="S6264" i="4" s="1"/>
  <c r="H6264" i="4"/>
  <c r="P8588" i="4"/>
  <c r="S8588" i="4" s="1"/>
  <c r="H8588" i="4"/>
  <c r="P5007" i="4"/>
  <c r="S5007" i="4" s="1"/>
  <c r="H5007" i="4"/>
  <c r="P5208" i="4"/>
  <c r="S5208" i="4" s="1"/>
  <c r="H5208" i="4"/>
  <c r="P5385" i="4"/>
  <c r="S5385" i="4" s="1"/>
  <c r="H5385" i="4"/>
  <c r="P5496" i="4"/>
  <c r="S5496" i="4" s="1"/>
  <c r="H5496" i="4"/>
  <c r="P5773" i="4"/>
  <c r="S5773" i="4" s="1"/>
  <c r="H5773" i="4"/>
  <c r="P5962" i="4"/>
  <c r="S5962" i="4" s="1"/>
  <c r="H5962" i="4"/>
  <c r="P6073" i="4"/>
  <c r="S6073" i="4" s="1"/>
  <c r="H6073" i="4"/>
  <c r="P6342" i="4"/>
  <c r="S6342" i="4" s="1"/>
  <c r="H6342" i="4"/>
  <c r="P6540" i="4"/>
  <c r="S6540" i="4" s="1"/>
  <c r="H6540" i="4"/>
  <c r="P6733" i="4"/>
  <c r="S6733" i="4" s="1"/>
  <c r="H6733" i="4"/>
  <c r="P6838" i="4"/>
  <c r="S6838" i="4" s="1"/>
  <c r="H6838" i="4"/>
  <c r="P7118" i="4"/>
  <c r="S7118" i="4" s="1"/>
  <c r="H7118" i="4"/>
  <c r="P7603" i="4"/>
  <c r="S7603" i="4" s="1"/>
  <c r="H7603" i="4"/>
  <c r="P7888" i="4"/>
  <c r="S7888" i="4" s="1"/>
  <c r="H7888" i="4"/>
  <c r="P6703" i="4"/>
  <c r="S6703" i="4" s="1"/>
  <c r="H6703" i="4"/>
  <c r="P7102" i="4"/>
  <c r="S7102" i="4" s="1"/>
  <c r="H7102" i="4"/>
  <c r="P7392" i="4"/>
  <c r="S7392" i="4" s="1"/>
  <c r="H7392" i="4"/>
  <c r="P7474" i="4"/>
  <c r="S7474" i="4" s="1"/>
  <c r="H7474" i="4"/>
  <c r="P7661" i="4"/>
  <c r="S7661" i="4" s="1"/>
  <c r="H7661" i="4"/>
  <c r="P7757" i="4"/>
  <c r="S7757" i="4" s="1"/>
  <c r="H7757" i="4"/>
  <c r="P7857" i="4"/>
  <c r="S7857" i="4" s="1"/>
  <c r="H7857" i="4"/>
  <c r="P8064" i="4"/>
  <c r="S8064" i="4" s="1"/>
  <c r="H8064" i="4"/>
  <c r="P8351" i="4"/>
  <c r="S8351" i="4" s="1"/>
  <c r="H8351" i="4"/>
  <c r="P7204" i="4"/>
  <c r="S7204" i="4" s="1"/>
  <c r="H7204" i="4"/>
  <c r="P8265" i="4"/>
  <c r="S8265" i="4" s="1"/>
  <c r="H8265" i="4"/>
  <c r="P4907" i="4"/>
  <c r="S4907" i="4" s="1"/>
  <c r="H4907" i="4"/>
  <c r="P5096" i="4"/>
  <c r="S5096" i="4" s="1"/>
  <c r="H5096" i="4"/>
  <c r="P5200" i="4"/>
  <c r="S5200" i="4" s="1"/>
  <c r="H5200" i="4"/>
  <c r="P5956" i="4"/>
  <c r="S5956" i="4" s="1"/>
  <c r="H5956" i="4"/>
  <c r="P6248" i="4"/>
  <c r="S6248" i="4" s="1"/>
  <c r="H6248" i="4"/>
  <c r="P6357" i="4"/>
  <c r="S6357" i="4" s="1"/>
  <c r="H6357" i="4"/>
  <c r="P6233" i="4"/>
  <c r="S6233" i="4" s="1"/>
  <c r="H6233" i="4"/>
  <c r="P6719" i="4"/>
  <c r="S6719" i="4" s="1"/>
  <c r="H6719" i="4"/>
  <c r="P7477" i="4"/>
  <c r="S7477" i="4" s="1"/>
  <c r="H7477" i="4"/>
  <c r="P7667" i="4"/>
  <c r="S7667" i="4" s="1"/>
  <c r="H7667" i="4"/>
  <c r="P8049" i="4"/>
  <c r="S8049" i="4" s="1"/>
  <c r="H8049" i="4"/>
  <c r="P5584" i="4"/>
  <c r="S5584" i="4" s="1"/>
  <c r="H5584" i="4"/>
  <c r="P6059" i="4"/>
  <c r="S6059" i="4" s="1"/>
  <c r="H6059" i="4"/>
  <c r="P4997" i="4"/>
  <c r="S4997" i="4" s="1"/>
  <c r="H4997" i="4"/>
  <c r="P5108" i="4"/>
  <c r="S5108" i="4" s="1"/>
  <c r="H5108" i="4"/>
  <c r="P5767" i="4"/>
  <c r="S5767" i="4" s="1"/>
  <c r="H5767" i="4"/>
  <c r="P5567" i="4"/>
  <c r="S5567" i="4" s="1"/>
  <c r="H5567" i="4"/>
  <c r="P8593" i="4"/>
  <c r="S8593" i="4" s="1"/>
  <c r="H8593" i="4"/>
  <c r="P5017" i="4"/>
  <c r="S5017" i="4" s="1"/>
  <c r="H5017" i="4"/>
  <c r="P5291" i="4"/>
  <c r="S5291" i="4" s="1"/>
  <c r="H5291" i="4"/>
  <c r="P6353" i="4"/>
  <c r="S6353" i="4" s="1"/>
  <c r="H6353" i="4"/>
  <c r="P6543" i="4"/>
  <c r="S6543" i="4" s="1"/>
  <c r="H6543" i="4"/>
  <c r="P4804" i="4"/>
  <c r="S4804" i="4" s="1"/>
  <c r="H4804" i="4"/>
  <c r="P5192" i="4"/>
  <c r="S5192" i="4" s="1"/>
  <c r="H5192" i="4"/>
  <c r="P5483" i="4"/>
  <c r="S5483" i="4" s="1"/>
  <c r="H5483" i="4"/>
  <c r="P5572" i="4"/>
  <c r="S5572" i="4" s="1"/>
  <c r="H5572" i="4"/>
  <c r="P5783" i="4"/>
  <c r="S5783" i="4" s="1"/>
  <c r="H5783" i="4"/>
  <c r="P5976" i="4"/>
  <c r="S5976" i="4" s="1"/>
  <c r="H5976" i="4"/>
  <c r="P6249" i="4"/>
  <c r="S6249" i="4" s="1"/>
  <c r="H6249" i="4"/>
  <c r="P6644" i="4"/>
  <c r="S6644" i="4" s="1"/>
  <c r="H6644" i="4"/>
  <c r="P6728" i="4"/>
  <c r="S6728" i="4" s="1"/>
  <c r="H6728" i="4"/>
  <c r="P6740" i="4"/>
  <c r="S6740" i="4" s="1"/>
  <c r="H6740" i="4"/>
  <c r="P7020" i="4"/>
  <c r="S7020" i="4" s="1"/>
  <c r="H7020" i="4"/>
  <c r="P7494" i="4"/>
  <c r="S7494" i="4" s="1"/>
  <c r="H7494" i="4"/>
  <c r="P7990" i="4"/>
  <c r="S7990" i="4" s="1"/>
  <c r="H7990" i="4"/>
  <c r="P7394" i="4"/>
  <c r="S7394" i="4" s="1"/>
  <c r="H7394" i="4"/>
  <c r="P7569" i="4"/>
  <c r="S7569" i="4" s="1"/>
  <c r="H7569" i="4"/>
  <c r="P7856" i="4"/>
  <c r="S7856" i="4" s="1"/>
  <c r="H7856" i="4"/>
  <c r="P8334" i="4"/>
  <c r="S8334" i="4" s="1"/>
  <c r="H8334" i="4"/>
  <c r="P8272" i="4"/>
  <c r="S8272" i="4" s="1"/>
  <c r="H8272" i="4"/>
  <c r="P6050" i="4"/>
  <c r="S6050" i="4" s="1"/>
  <c r="H6050" i="4"/>
  <c r="P6508" i="4"/>
  <c r="S6508" i="4" s="1"/>
  <c r="H6508" i="4"/>
  <c r="P7189" i="4"/>
  <c r="S7189" i="4" s="1"/>
  <c r="H7189" i="4"/>
  <c r="P7759" i="4"/>
  <c r="S7759" i="4" s="1"/>
  <c r="H7759" i="4"/>
  <c r="P7865" i="4"/>
  <c r="S7865" i="4" s="1"/>
  <c r="H7865" i="4"/>
  <c r="P7404" i="4"/>
  <c r="S7404" i="4" s="1"/>
  <c r="H7404" i="4"/>
  <c r="P5002" i="4"/>
  <c r="S5002" i="4" s="1"/>
  <c r="H5002" i="4"/>
  <c r="P5878" i="4"/>
  <c r="S5878" i="4" s="1"/>
  <c r="H5878" i="4"/>
  <c r="P6032" i="4"/>
  <c r="S6032" i="4" s="1"/>
  <c r="H6032" i="4"/>
  <c r="P6229" i="4"/>
  <c r="S6229" i="4" s="1"/>
  <c r="H6229" i="4"/>
  <c r="P6426" i="4"/>
  <c r="S6426" i="4" s="1"/>
  <c r="H6426" i="4"/>
  <c r="P6611" i="4"/>
  <c r="S6611" i="4" s="1"/>
  <c r="H6611" i="4"/>
  <c r="P6909" i="4"/>
  <c r="S6909" i="4" s="1"/>
  <c r="H6909" i="4"/>
  <c r="P6992" i="4"/>
  <c r="S6992" i="4" s="1"/>
  <c r="H6992" i="4"/>
  <c r="P7385" i="4"/>
  <c r="S7385" i="4" s="1"/>
  <c r="H7385" i="4"/>
  <c r="P7482" i="4"/>
  <c r="S7482" i="4" s="1"/>
  <c r="H7482" i="4"/>
  <c r="P7671" i="4"/>
  <c r="S7671" i="4" s="1"/>
  <c r="H7671" i="4"/>
  <c r="P7861" i="4"/>
  <c r="S7861" i="4" s="1"/>
  <c r="H7861" i="4"/>
  <c r="P8146" i="4"/>
  <c r="S8146" i="4" s="1"/>
  <c r="H8146" i="4"/>
  <c r="P8346" i="4"/>
  <c r="S8346" i="4" s="1"/>
  <c r="H8346" i="4"/>
  <c r="P8276" i="4"/>
  <c r="S8276" i="4" s="1"/>
  <c r="H8276" i="4"/>
  <c r="P5004" i="4"/>
  <c r="S5004" i="4" s="1"/>
  <c r="H5004" i="4"/>
  <c r="P5945" i="4"/>
  <c r="S5945" i="4" s="1"/>
  <c r="H5945" i="4"/>
  <c r="P6521" i="4"/>
  <c r="S6521" i="4" s="1"/>
  <c r="H6521" i="4"/>
  <c r="P7093" i="4"/>
  <c r="S7093" i="4" s="1"/>
  <c r="H7093" i="4"/>
  <c r="P7768" i="4"/>
  <c r="S7768" i="4" s="1"/>
  <c r="H7768" i="4"/>
  <c r="P7215" i="4"/>
  <c r="S7215" i="4" s="1"/>
  <c r="H7215" i="4"/>
  <c r="P5103" i="4"/>
  <c r="S5103" i="4" s="1"/>
  <c r="H5103" i="4"/>
  <c r="P5486" i="4"/>
  <c r="S5486" i="4" s="1"/>
  <c r="H5486" i="4"/>
  <c r="P5772" i="4"/>
  <c r="S5772" i="4" s="1"/>
  <c r="H5772" i="4"/>
  <c r="P5210" i="4"/>
  <c r="S5210" i="4" s="1"/>
  <c r="H5210" i="4"/>
  <c r="P5494" i="4"/>
  <c r="S5494" i="4" s="1"/>
  <c r="H5494" i="4"/>
  <c r="P5678" i="4"/>
  <c r="S5678" i="4" s="1"/>
  <c r="H5678" i="4"/>
  <c r="P5959" i="4"/>
  <c r="S5959" i="4" s="1"/>
  <c r="H5959" i="4"/>
  <c r="P6251" i="4"/>
  <c r="S6251" i="4" s="1"/>
  <c r="H6251" i="4"/>
  <c r="P6735" i="4"/>
  <c r="S6735" i="4" s="1"/>
  <c r="H6735" i="4"/>
  <c r="P6820" i="4"/>
  <c r="S6820" i="4" s="1"/>
  <c r="H6820" i="4"/>
  <c r="P6930" i="4"/>
  <c r="S6930" i="4" s="1"/>
  <c r="H6930" i="4"/>
  <c r="P7025" i="4"/>
  <c r="S7025" i="4" s="1"/>
  <c r="H7025" i="4"/>
  <c r="P7495" i="4"/>
  <c r="S7495" i="4" s="1"/>
  <c r="H7495" i="4"/>
  <c r="P7887" i="4"/>
  <c r="S7887" i="4" s="1"/>
  <c r="H7887" i="4"/>
  <c r="P6160" i="4"/>
  <c r="S6160" i="4" s="1"/>
  <c r="H6160" i="4"/>
  <c r="P5941" i="4"/>
  <c r="S5941" i="4" s="1"/>
  <c r="H5941" i="4"/>
  <c r="P6130" i="4"/>
  <c r="S6130" i="4" s="1"/>
  <c r="H6130" i="4"/>
  <c r="P6226" i="4"/>
  <c r="S6226" i="4" s="1"/>
  <c r="H6226" i="4"/>
  <c r="P6422" i="4"/>
  <c r="S6422" i="4" s="1"/>
  <c r="H6422" i="4"/>
  <c r="P6523" i="4"/>
  <c r="S6523" i="4" s="1"/>
  <c r="H6523" i="4"/>
  <c r="P6722" i="4"/>
  <c r="S6722" i="4" s="1"/>
  <c r="H6722" i="4"/>
  <c r="P6914" i="4"/>
  <c r="S6914" i="4" s="1"/>
  <c r="H6914" i="4"/>
  <c r="P7009" i="4"/>
  <c r="S7009" i="4" s="1"/>
  <c r="H7009" i="4"/>
  <c r="P7098" i="4"/>
  <c r="S7098" i="4" s="1"/>
  <c r="H7098" i="4"/>
  <c r="P7470" i="4"/>
  <c r="S7470" i="4" s="1"/>
  <c r="H7470" i="4"/>
  <c r="P7676" i="4"/>
  <c r="S7676" i="4" s="1"/>
  <c r="H7676" i="4"/>
  <c r="P7769" i="4"/>
  <c r="S7769" i="4" s="1"/>
  <c r="H7769" i="4"/>
  <c r="P8048" i="4"/>
  <c r="S8048" i="4" s="1"/>
  <c r="H8048" i="4"/>
  <c r="P8160" i="4"/>
  <c r="S8160" i="4" s="1"/>
  <c r="H8160" i="4"/>
  <c r="P8332" i="4"/>
  <c r="S8332" i="4" s="1"/>
  <c r="H8332" i="4"/>
  <c r="P7216" i="4"/>
  <c r="S7216" i="4" s="1"/>
  <c r="H7216" i="4"/>
  <c r="P4811" i="4"/>
  <c r="S4811" i="4" s="1"/>
  <c r="H4811" i="4"/>
  <c r="P5107" i="4"/>
  <c r="S5107" i="4" s="1"/>
  <c r="H5107" i="4"/>
  <c r="P6349" i="4"/>
  <c r="S6349" i="4" s="1"/>
  <c r="H6349" i="4"/>
  <c r="P6048" i="4"/>
  <c r="S6048" i="4" s="1"/>
  <c r="H6048" i="4"/>
  <c r="P6146" i="4"/>
  <c r="S6146" i="4" s="1"/>
  <c r="H6146" i="4"/>
  <c r="P6329" i="4"/>
  <c r="S6329" i="4" s="1"/>
  <c r="H6329" i="4"/>
  <c r="P6427" i="4"/>
  <c r="S6427" i="4" s="1"/>
  <c r="H6427" i="4"/>
  <c r="P6605" i="4"/>
  <c r="S6605" i="4" s="1"/>
  <c r="H6605" i="4"/>
  <c r="P6711" i="4"/>
  <c r="S6711" i="4" s="1"/>
  <c r="H6711" i="4"/>
  <c r="P6999" i="4"/>
  <c r="S6999" i="4" s="1"/>
  <c r="H6999" i="4"/>
  <c r="P7002" i="4"/>
  <c r="S7002" i="4" s="1"/>
  <c r="H7002" i="4"/>
  <c r="P7201" i="4"/>
  <c r="S7201" i="4" s="1"/>
  <c r="H7201" i="4"/>
  <c r="P7390" i="4"/>
  <c r="S7390" i="4" s="1"/>
  <c r="H7390" i="4"/>
  <c r="P7584" i="4"/>
  <c r="S7584" i="4" s="1"/>
  <c r="H7584" i="4"/>
  <c r="P7673" i="4"/>
  <c r="S7673" i="4" s="1"/>
  <c r="H7673" i="4"/>
  <c r="P7864" i="4"/>
  <c r="S7864" i="4" s="1"/>
  <c r="H7864" i="4"/>
  <c r="P8045" i="4"/>
  <c r="S8045" i="4" s="1"/>
  <c r="H8045" i="4"/>
  <c r="P8354" i="4"/>
  <c r="S8354" i="4" s="1"/>
  <c r="H8354" i="4"/>
  <c r="P8340" i="4"/>
  <c r="S8340" i="4" s="1"/>
  <c r="H8340" i="4"/>
  <c r="P8267" i="4"/>
  <c r="S8267" i="4" s="1"/>
  <c r="H8267" i="4"/>
  <c r="P8277" i="4"/>
  <c r="S8277" i="4" s="1"/>
  <c r="H8277" i="4"/>
  <c r="P4903" i="4"/>
  <c r="S4903" i="4" s="1"/>
  <c r="H4903" i="4"/>
  <c r="P4818" i="4"/>
  <c r="S4818" i="4" s="1"/>
  <c r="H4818" i="4"/>
  <c r="P5110" i="4"/>
  <c r="S5110" i="4" s="1"/>
  <c r="H5110" i="4"/>
  <c r="P5293" i="4"/>
  <c r="S5293" i="4" s="1"/>
  <c r="H5293" i="4"/>
  <c r="P5391" i="4"/>
  <c r="S5391" i="4" s="1"/>
  <c r="H5391" i="4"/>
  <c r="P5381" i="4"/>
  <c r="S5381" i="4" s="1"/>
  <c r="H5381" i="4"/>
  <c r="P5479" i="4"/>
  <c r="S5479" i="4" s="1"/>
  <c r="H5479" i="4"/>
  <c r="P5575" i="4"/>
  <c r="S5575" i="4" s="1"/>
  <c r="H5575" i="4"/>
  <c r="P5771" i="4"/>
  <c r="S5771" i="4" s="1"/>
  <c r="H5771" i="4"/>
  <c r="P5780" i="4"/>
  <c r="S5780" i="4" s="1"/>
  <c r="H5780" i="4"/>
  <c r="P5875" i="4"/>
  <c r="S5875" i="4" s="1"/>
  <c r="H5875" i="4"/>
  <c r="P5971" i="4"/>
  <c r="S5971" i="4" s="1"/>
  <c r="H5971" i="4"/>
  <c r="P6056" i="4"/>
  <c r="S6056" i="4" s="1"/>
  <c r="H6056" i="4"/>
  <c r="P6263" i="4"/>
  <c r="S6263" i="4" s="1"/>
  <c r="H6263" i="4"/>
  <c r="P6354" i="4"/>
  <c r="S6354" i="4" s="1"/>
  <c r="H6354" i="4"/>
  <c r="P6634" i="4"/>
  <c r="S6634" i="4" s="1"/>
  <c r="H6634" i="4"/>
  <c r="P6737" i="4"/>
  <c r="S6737" i="4" s="1"/>
  <c r="H6737" i="4"/>
  <c r="P6933" i="4"/>
  <c r="S6933" i="4" s="1"/>
  <c r="H6933" i="4"/>
  <c r="P7021" i="4"/>
  <c r="S7021" i="4" s="1"/>
  <c r="H7021" i="4"/>
  <c r="P7113" i="4"/>
  <c r="S7113" i="4" s="1"/>
  <c r="H7113" i="4"/>
  <c r="P7510" i="4"/>
  <c r="S7510" i="4" s="1"/>
  <c r="H7510" i="4"/>
  <c r="P7597" i="4"/>
  <c r="S7597" i="4" s="1"/>
  <c r="H7597" i="4"/>
  <c r="P7610" i="4"/>
  <c r="S7610" i="4" s="1"/>
  <c r="H7610" i="4"/>
  <c r="P7802" i="4"/>
  <c r="S7802" i="4" s="1"/>
  <c r="H7802" i="4"/>
  <c r="P7985" i="4"/>
  <c r="S7985" i="4" s="1"/>
  <c r="H7985" i="4"/>
  <c r="P7893" i="4"/>
  <c r="S7893" i="4" s="1"/>
  <c r="H7893" i="4"/>
  <c r="P8213" i="4"/>
  <c r="S8213" i="4" s="1"/>
  <c r="H8213" i="4"/>
  <c r="P8379" i="4"/>
  <c r="S8379" i="4" s="1"/>
  <c r="H8379" i="4"/>
  <c r="P8619" i="4"/>
  <c r="S8619" i="4" s="1"/>
  <c r="H8619" i="4"/>
  <c r="P8630" i="4"/>
  <c r="S8630" i="4" s="1"/>
  <c r="H8630" i="4"/>
  <c r="P8691" i="4"/>
  <c r="S8691" i="4" s="1"/>
  <c r="H8691" i="4"/>
  <c r="P4827" i="4"/>
  <c r="S4827" i="4" s="1"/>
  <c r="H4827" i="4"/>
  <c r="P4844" i="4"/>
  <c r="S4844" i="4" s="1"/>
  <c r="H4844" i="4"/>
  <c r="P4923" i="4"/>
  <c r="S4923" i="4" s="1"/>
  <c r="H4923" i="4"/>
  <c r="P4933" i="4"/>
  <c r="S4933" i="4" s="1"/>
  <c r="H4933" i="4"/>
  <c r="P5019" i="4"/>
  <c r="S5019" i="4" s="1"/>
  <c r="H5019" i="4"/>
  <c r="P5027" i="4"/>
  <c r="S5027" i="4" s="1"/>
  <c r="H5027" i="4"/>
  <c r="P5115" i="4"/>
  <c r="S5115" i="4" s="1"/>
  <c r="H5115" i="4"/>
  <c r="P5211" i="4"/>
  <c r="S5211" i="4" s="1"/>
  <c r="H5211" i="4"/>
  <c r="P5499" i="4"/>
  <c r="S5499" i="4" s="1"/>
  <c r="H5499" i="4"/>
  <c r="P5595" i="4"/>
  <c r="S5595" i="4" s="1"/>
  <c r="H5595" i="4"/>
  <c r="P5691" i="4"/>
  <c r="S5691" i="4" s="1"/>
  <c r="H5691" i="4"/>
  <c r="P5207" i="4"/>
  <c r="S5207" i="4" s="1"/>
  <c r="H5207" i="4"/>
  <c r="P5481" i="4"/>
  <c r="S5481" i="4" s="1"/>
  <c r="H5481" i="4"/>
  <c r="P6265" i="4"/>
  <c r="S6265" i="4" s="1"/>
  <c r="H6265" i="4"/>
  <c r="P6629" i="4"/>
  <c r="S6629" i="4" s="1"/>
  <c r="H6629" i="4"/>
  <c r="P7979" i="4"/>
  <c r="S7979" i="4" s="1"/>
  <c r="H7979" i="4"/>
  <c r="P5508" i="4"/>
  <c r="S5508" i="4" s="1"/>
  <c r="H5508" i="4"/>
  <c r="P5979" i="4"/>
  <c r="S5979" i="4" s="1"/>
  <c r="H5979" i="4"/>
  <c r="P6347" i="4"/>
  <c r="S6347" i="4" s="1"/>
  <c r="H6347" i="4"/>
  <c r="P6821" i="4"/>
  <c r="S6821" i="4" s="1"/>
  <c r="H6821" i="4"/>
  <c r="P7115" i="4"/>
  <c r="S7115" i="4" s="1"/>
  <c r="H7115" i="4"/>
  <c r="P7509" i="4"/>
  <c r="S7509" i="4" s="1"/>
  <c r="H7509" i="4"/>
  <c r="P7787" i="4"/>
  <c r="S7787" i="4" s="1"/>
  <c r="H7787" i="4"/>
  <c r="P7993" i="4"/>
  <c r="S7993" i="4" s="1"/>
  <c r="H7993" i="4"/>
  <c r="P8401" i="4"/>
  <c r="S8401" i="4" s="1"/>
  <c r="H8401" i="4"/>
  <c r="P8695" i="4"/>
  <c r="S8695" i="4" s="1"/>
  <c r="H8695" i="4"/>
  <c r="P4943" i="4"/>
  <c r="S4943" i="4" s="1"/>
  <c r="H4943" i="4"/>
  <c r="P5226" i="4"/>
  <c r="S5226" i="4" s="1"/>
  <c r="H5226" i="4"/>
  <c r="P5579" i="4"/>
  <c r="S5579" i="4" s="1"/>
  <c r="H5579" i="4"/>
  <c r="P5879" i="4"/>
  <c r="S5879" i="4" s="1"/>
  <c r="H5879" i="4"/>
  <c r="P6736" i="4"/>
  <c r="S6736" i="4" s="1"/>
  <c r="H6736" i="4"/>
  <c r="P7505" i="4"/>
  <c r="S7505" i="4" s="1"/>
  <c r="H7505" i="4"/>
  <c r="P5405" i="4"/>
  <c r="S5405" i="4" s="1"/>
  <c r="H5405" i="4"/>
  <c r="P5403" i="4"/>
  <c r="S5403" i="4" s="1"/>
  <c r="H5403" i="4"/>
  <c r="P6154" i="4"/>
  <c r="S6154" i="4" s="1"/>
  <c r="H6154" i="4"/>
  <c r="P7575" i="4"/>
  <c r="S7575" i="4" s="1"/>
  <c r="H7575" i="4"/>
  <c r="P8143" i="4"/>
  <c r="S8143" i="4" s="1"/>
  <c r="H8143" i="4"/>
  <c r="P4810" i="4"/>
  <c r="S4810" i="4" s="1"/>
  <c r="H4810" i="4"/>
  <c r="P6361" i="4"/>
  <c r="S6361" i="4" s="1"/>
  <c r="H6361" i="4"/>
  <c r="P4819" i="4"/>
  <c r="S4819" i="4" s="1"/>
  <c r="H4819" i="4"/>
  <c r="P6063" i="4"/>
  <c r="S6063" i="4" s="1"/>
  <c r="H6063" i="4"/>
  <c r="P5660" i="4"/>
  <c r="S5660" i="4" s="1"/>
  <c r="H5660" i="4"/>
  <c r="P8572" i="4"/>
  <c r="S8572" i="4" s="1"/>
  <c r="H8572" i="4"/>
  <c r="P5100" i="4"/>
  <c r="S5100" i="4" s="1"/>
  <c r="H5100" i="4"/>
  <c r="P8578" i="4"/>
  <c r="S8578" i="4" s="1"/>
  <c r="H8578" i="4"/>
  <c r="P5203" i="4"/>
  <c r="S5203" i="4" s="1"/>
  <c r="H5203" i="4"/>
  <c r="P5777" i="4"/>
  <c r="S5777" i="4" s="1"/>
  <c r="H5777" i="4"/>
  <c r="P5880" i="4"/>
  <c r="S5880" i="4" s="1"/>
  <c r="H5880" i="4"/>
  <c r="P6245" i="4"/>
  <c r="S6245" i="4" s="1"/>
  <c r="H6245" i="4"/>
  <c r="P6534" i="4"/>
  <c r="S6534" i="4" s="1"/>
  <c r="H6534" i="4"/>
  <c r="P6739" i="4"/>
  <c r="S6739" i="4" s="1"/>
  <c r="H6739" i="4"/>
  <c r="P6918" i="4"/>
  <c r="S6918" i="4" s="1"/>
  <c r="H6918" i="4"/>
  <c r="P7590" i="4"/>
  <c r="S7590" i="4" s="1"/>
  <c r="H7590" i="4"/>
  <c r="P7786" i="4"/>
  <c r="S7786" i="4" s="1"/>
  <c r="H7786" i="4"/>
  <c r="P8329" i="4"/>
  <c r="S8329" i="4" s="1"/>
  <c r="H8329" i="4"/>
  <c r="P8307" i="4"/>
  <c r="S8307" i="4" s="1"/>
  <c r="H8307" i="4"/>
  <c r="P4849" i="4"/>
  <c r="S4849" i="4" s="1"/>
  <c r="H4849" i="4"/>
  <c r="P5124" i="4"/>
  <c r="S5124" i="4" s="1"/>
  <c r="H5124" i="4"/>
  <c r="P5505" i="4"/>
  <c r="S5505" i="4" s="1"/>
  <c r="H5505" i="4"/>
  <c r="P5967" i="4"/>
  <c r="S5967" i="4" s="1"/>
  <c r="H5967" i="4"/>
  <c r="P8230" i="4"/>
  <c r="S8230" i="4" s="1"/>
  <c r="H8230" i="4"/>
  <c r="P5883" i="4"/>
  <c r="S5883" i="4" s="1"/>
  <c r="H5883" i="4"/>
  <c r="P5710" i="4"/>
  <c r="S5710" i="4" s="1"/>
  <c r="H5710" i="4"/>
  <c r="P6545" i="4"/>
  <c r="S6545" i="4" s="1"/>
  <c r="H6545" i="4"/>
  <c r="P7605" i="4"/>
  <c r="S7605" i="4" s="1"/>
  <c r="H7605" i="4"/>
  <c r="P5785" i="4"/>
  <c r="S5785" i="4" s="1"/>
  <c r="H5785" i="4"/>
  <c r="P6150" i="4"/>
  <c r="S6150" i="4" s="1"/>
  <c r="H6150" i="4"/>
  <c r="P6926" i="4"/>
  <c r="S6926" i="4" s="1"/>
  <c r="H6926" i="4"/>
  <c r="P7593" i="4"/>
  <c r="S7593" i="4" s="1"/>
  <c r="H7593" i="4"/>
  <c r="P5894" i="4"/>
  <c r="S5894" i="4" s="1"/>
  <c r="H5894" i="4"/>
  <c r="P5770" i="4"/>
  <c r="S5770" i="4" s="1"/>
  <c r="H5770" i="4"/>
  <c r="P7013" i="4"/>
  <c r="S7013" i="4" s="1"/>
  <c r="H7013" i="4"/>
  <c r="P7801" i="4"/>
  <c r="S7801" i="4" s="1"/>
  <c r="H7801" i="4"/>
  <c r="P4830" i="4"/>
  <c r="S4830" i="4" s="1"/>
  <c r="H4830" i="4"/>
  <c r="P6937" i="4"/>
  <c r="S6937" i="4" s="1"/>
  <c r="H6937" i="4"/>
  <c r="P7493" i="4"/>
  <c r="S7493" i="4" s="1"/>
  <c r="H7493" i="4"/>
  <c r="P8391" i="4"/>
  <c r="S8391" i="4" s="1"/>
  <c r="H8391" i="4"/>
  <c r="P5033" i="4"/>
  <c r="S5033" i="4" s="1"/>
  <c r="H5033" i="4"/>
  <c r="P8382" i="4"/>
  <c r="S8382" i="4" s="1"/>
  <c r="H8382" i="4"/>
  <c r="P5223" i="4"/>
  <c r="S5223" i="4" s="1"/>
  <c r="H5223" i="4"/>
  <c r="P5607" i="4"/>
  <c r="S5607" i="4" s="1"/>
  <c r="H5607" i="4"/>
  <c r="P5999" i="4"/>
  <c r="S5999" i="4" s="1"/>
  <c r="H5999" i="4"/>
  <c r="P7879" i="4"/>
  <c r="S7879" i="4" s="1"/>
  <c r="H7879" i="4"/>
  <c r="P5070" i="4"/>
  <c r="S5070" i="4" s="1"/>
  <c r="H5070" i="4"/>
  <c r="P5942" i="4"/>
  <c r="S5942" i="4" s="1"/>
  <c r="H5942" i="4"/>
  <c r="P6338" i="4"/>
  <c r="S6338" i="4" s="1"/>
  <c r="H6338" i="4"/>
  <c r="P6416" i="4"/>
  <c r="S6416" i="4" s="1"/>
  <c r="H6416" i="4"/>
  <c r="P6613" i="4"/>
  <c r="S6613" i="4" s="1"/>
  <c r="H6613" i="4"/>
  <c r="P6903" i="4"/>
  <c r="S6903" i="4" s="1"/>
  <c r="H6903" i="4"/>
  <c r="P6994" i="4"/>
  <c r="S6994" i="4" s="1"/>
  <c r="H6994" i="4"/>
  <c r="P7092" i="4"/>
  <c r="S7092" i="4" s="1"/>
  <c r="H7092" i="4"/>
  <c r="P7387" i="4"/>
  <c r="S7387" i="4" s="1"/>
  <c r="H7387" i="4"/>
  <c r="P7486" i="4"/>
  <c r="S7486" i="4" s="1"/>
  <c r="H7486" i="4"/>
  <c r="P7566" i="4"/>
  <c r="S7566" i="4" s="1"/>
  <c r="H7566" i="4"/>
  <c r="P7672" i="4"/>
  <c r="S7672" i="4" s="1"/>
  <c r="H7672" i="4"/>
  <c r="P7871" i="4"/>
  <c r="S7871" i="4" s="1"/>
  <c r="H7871" i="4"/>
  <c r="P8141" i="4"/>
  <c r="S8141" i="4" s="1"/>
  <c r="H8141" i="4"/>
  <c r="P8333" i="4"/>
  <c r="S8333" i="4" s="1"/>
  <c r="H8333" i="4"/>
  <c r="P7219" i="4"/>
  <c r="S7219" i="4" s="1"/>
  <c r="H7219" i="4"/>
  <c r="P8279" i="4"/>
  <c r="S8279" i="4" s="1"/>
  <c r="H8279" i="4"/>
  <c r="P8581" i="4"/>
  <c r="S8581" i="4" s="1"/>
  <c r="H8581" i="4"/>
  <c r="P5295" i="4"/>
  <c r="S5295" i="4" s="1"/>
  <c r="H5295" i="4"/>
  <c r="P6430" i="4"/>
  <c r="S6430" i="4" s="1"/>
  <c r="H6430" i="4"/>
  <c r="P7200" i="4"/>
  <c r="S7200" i="4" s="1"/>
  <c r="H7200" i="4"/>
  <c r="P7580" i="4"/>
  <c r="S7580" i="4" s="1"/>
  <c r="H7580" i="4"/>
  <c r="P7674" i="4"/>
  <c r="S7674" i="4" s="1"/>
  <c r="H7674" i="4"/>
  <c r="P8262" i="4"/>
  <c r="S8262" i="4" s="1"/>
  <c r="H8262" i="4"/>
  <c r="P8585" i="4"/>
  <c r="S8585" i="4" s="1"/>
  <c r="H8585" i="4"/>
  <c r="P6239" i="4"/>
  <c r="S6239" i="4" s="1"/>
  <c r="H6239" i="4"/>
  <c r="P6702" i="4"/>
  <c r="S6702" i="4" s="1"/>
  <c r="H6702" i="4"/>
  <c r="P7469" i="4"/>
  <c r="S7469" i="4" s="1"/>
  <c r="H7469" i="4"/>
  <c r="P8063" i="4"/>
  <c r="S8063" i="4" s="1"/>
  <c r="H8063" i="4"/>
  <c r="P8583" i="4"/>
  <c r="S8583" i="4" s="1"/>
  <c r="H8583" i="4"/>
  <c r="P5011" i="4"/>
  <c r="S5011" i="4" s="1"/>
  <c r="H5011" i="4"/>
  <c r="P5209" i="4"/>
  <c r="S5209" i="4" s="1"/>
  <c r="H5209" i="4"/>
  <c r="P6043" i="4"/>
  <c r="S6043" i="4" s="1"/>
  <c r="H6043" i="4"/>
  <c r="P6510" i="4"/>
  <c r="S6510" i="4" s="1"/>
  <c r="H6510" i="4"/>
  <c r="P7184" i="4"/>
  <c r="S7184" i="4" s="1"/>
  <c r="H7184" i="4"/>
  <c r="P7761" i="4"/>
  <c r="S7761" i="4" s="1"/>
  <c r="H7761" i="4"/>
  <c r="P7408" i="4"/>
  <c r="S7408" i="4" s="1"/>
  <c r="H7408" i="4"/>
  <c r="P4998" i="4"/>
  <c r="S4998" i="4" s="1"/>
  <c r="H4998" i="4"/>
  <c r="P5400" i="4"/>
  <c r="S5400" i="4" s="1"/>
  <c r="H5400" i="4"/>
  <c r="P5095" i="4"/>
  <c r="S5095" i="4" s="1"/>
  <c r="H5095" i="4"/>
  <c r="P5393" i="4"/>
  <c r="S5393" i="4" s="1"/>
  <c r="H5393" i="4"/>
  <c r="P5677" i="4"/>
  <c r="S5677" i="4" s="1"/>
  <c r="H5677" i="4"/>
  <c r="P5861" i="4"/>
  <c r="S5861" i="4" s="1"/>
  <c r="H5861" i="4"/>
  <c r="P6532" i="4"/>
  <c r="S6532" i="4" s="1"/>
  <c r="H6532" i="4"/>
  <c r="P6729" i="4"/>
  <c r="S6729" i="4" s="1"/>
  <c r="H6729" i="4"/>
  <c r="P7026" i="4"/>
  <c r="S7026" i="4" s="1"/>
  <c r="H7026" i="4"/>
  <c r="P8212" i="4"/>
  <c r="S8212" i="4" s="1"/>
  <c r="H8212" i="4"/>
  <c r="P6706" i="4"/>
  <c r="S6706" i="4" s="1"/>
  <c r="H6706" i="4"/>
  <c r="P6993" i="4"/>
  <c r="S6993" i="4" s="1"/>
  <c r="H6993" i="4"/>
  <c r="P7478" i="4"/>
  <c r="S7478" i="4" s="1"/>
  <c r="H7478" i="4"/>
  <c r="P7572" i="4"/>
  <c r="S7572" i="4" s="1"/>
  <c r="H7572" i="4"/>
  <c r="P7665" i="4"/>
  <c r="S7665" i="4" s="1"/>
  <c r="H7665" i="4"/>
  <c r="P7863" i="4"/>
  <c r="S7863" i="4" s="1"/>
  <c r="H7863" i="4"/>
  <c r="P8053" i="4"/>
  <c r="S8053" i="4" s="1"/>
  <c r="H8053" i="4"/>
  <c r="P8347" i="4"/>
  <c r="S8347" i="4" s="1"/>
  <c r="H8347" i="4"/>
  <c r="P7220" i="4"/>
  <c r="S7220" i="4" s="1"/>
  <c r="H7220" i="4"/>
  <c r="P7418" i="4"/>
  <c r="S7418" i="4" s="1"/>
  <c r="H7418" i="4"/>
  <c r="P8586" i="4"/>
  <c r="S8586" i="4" s="1"/>
  <c r="H8586" i="4"/>
  <c r="P5870" i="4"/>
  <c r="S5870" i="4" s="1"/>
  <c r="H5870" i="4"/>
  <c r="P6148" i="4"/>
  <c r="S6148" i="4" s="1"/>
  <c r="H6148" i="4"/>
  <c r="P5932" i="4"/>
  <c r="S5932" i="4" s="1"/>
  <c r="H5932" i="4"/>
  <c r="P6412" i="4"/>
  <c r="S6412" i="4" s="1"/>
  <c r="H6412" i="4"/>
  <c r="P7105" i="4"/>
  <c r="S7105" i="4" s="1"/>
  <c r="H7105" i="4"/>
  <c r="P7381" i="4"/>
  <c r="S7381" i="4" s="1"/>
  <c r="H7381" i="4"/>
  <c r="P7773" i="4"/>
  <c r="S7773" i="4" s="1"/>
  <c r="H7773" i="4"/>
  <c r="P7772" i="4"/>
  <c r="S7772" i="4" s="1"/>
  <c r="H7772" i="4"/>
  <c r="P7410" i="4"/>
  <c r="S7410" i="4" s="1"/>
  <c r="H7410" i="4"/>
  <c r="P8271" i="4"/>
  <c r="S8271" i="4" s="1"/>
  <c r="H8271" i="4"/>
  <c r="P8577" i="4"/>
  <c r="S8577" i="4" s="1"/>
  <c r="H8577" i="4"/>
  <c r="P4918" i="4"/>
  <c r="S4918" i="4" s="1"/>
  <c r="H4918" i="4"/>
  <c r="P5101" i="4"/>
  <c r="S5101" i="4" s="1"/>
  <c r="H5101" i="4"/>
  <c r="P5202" i="4"/>
  <c r="S5202" i="4" s="1"/>
  <c r="H5202" i="4"/>
  <c r="P5585" i="4"/>
  <c r="S5585" i="4" s="1"/>
  <c r="H5585" i="4"/>
  <c r="P5779" i="4"/>
  <c r="S5779" i="4" s="1"/>
  <c r="H5779" i="4"/>
  <c r="P6247" i="4"/>
  <c r="S6247" i="4" s="1"/>
  <c r="H6247" i="4"/>
  <c r="P6038" i="4"/>
  <c r="S6038" i="4" s="1"/>
  <c r="H6038" i="4"/>
  <c r="P6319" i="4"/>
  <c r="S6319" i="4" s="1"/>
  <c r="H6319" i="4"/>
  <c r="P6901" i="4"/>
  <c r="S6901" i="4" s="1"/>
  <c r="H6901" i="4"/>
  <c r="P7196" i="4"/>
  <c r="S7196" i="4" s="1"/>
  <c r="H7196" i="4"/>
  <c r="P8159" i="4"/>
  <c r="S8159" i="4" s="1"/>
  <c r="H8159" i="4"/>
  <c r="P7411" i="4"/>
  <c r="S7411" i="4" s="1"/>
  <c r="H7411" i="4"/>
  <c r="P5014" i="4"/>
  <c r="S5014" i="4" s="1"/>
  <c r="H5014" i="4"/>
  <c r="P5969" i="4"/>
  <c r="S5969" i="4" s="1"/>
  <c r="H5969" i="4"/>
  <c r="P6356" i="4"/>
  <c r="S6356" i="4" s="1"/>
  <c r="H6356" i="4"/>
  <c r="P8584" i="4"/>
  <c r="S8584" i="4" s="1"/>
  <c r="H8584" i="4"/>
  <c r="P4904" i="4"/>
  <c r="S4904" i="4" s="1"/>
  <c r="H4904" i="4"/>
  <c r="P5111" i="4"/>
  <c r="S5111" i="4" s="1"/>
  <c r="H5111" i="4"/>
  <c r="P6246" i="4"/>
  <c r="S6246" i="4" s="1"/>
  <c r="H6246" i="4"/>
  <c r="P5300" i="4"/>
  <c r="S5300" i="4" s="1"/>
  <c r="H5300" i="4"/>
  <c r="P5587" i="4"/>
  <c r="S5587" i="4" s="1"/>
  <c r="H5587" i="4"/>
  <c r="P5872" i="4"/>
  <c r="S5872" i="4" s="1"/>
  <c r="H5872" i="4"/>
  <c r="P6153" i="4"/>
  <c r="S6153" i="4" s="1"/>
  <c r="H6153" i="4"/>
  <c r="P6344" i="4"/>
  <c r="S6344" i="4" s="1"/>
  <c r="H6344" i="4"/>
  <c r="P6836" i="4"/>
  <c r="S6836" i="4" s="1"/>
  <c r="H6836" i="4"/>
  <c r="P6919" i="4"/>
  <c r="S6919" i="4" s="1"/>
  <c r="H6919" i="4"/>
  <c r="P7015" i="4"/>
  <c r="S7015" i="4" s="1"/>
  <c r="H7015" i="4"/>
  <c r="P7797" i="4"/>
  <c r="S7797" i="4" s="1"/>
  <c r="H7797" i="4"/>
  <c r="P7867" i="4"/>
  <c r="S7867" i="4" s="1"/>
  <c r="H7867" i="4"/>
  <c r="P7406" i="4"/>
  <c r="S7406" i="4" s="1"/>
  <c r="H7406" i="4"/>
  <c r="P4813" i="4"/>
  <c r="S4813" i="4" s="1"/>
  <c r="H4813" i="4"/>
  <c r="P6159" i="4"/>
  <c r="S6159" i="4" s="1"/>
  <c r="H6159" i="4"/>
  <c r="P6236" i="4"/>
  <c r="S6236" i="4" s="1"/>
  <c r="H6236" i="4"/>
  <c r="P6906" i="4"/>
  <c r="S6906" i="4" s="1"/>
  <c r="H6906" i="4"/>
  <c r="P7579" i="4"/>
  <c r="S7579" i="4" s="1"/>
  <c r="H7579" i="4"/>
  <c r="P8145" i="4"/>
  <c r="S8145" i="4" s="1"/>
  <c r="H8145" i="4"/>
  <c r="P5669" i="4"/>
  <c r="S5669" i="4" s="1"/>
  <c r="H5669" i="4"/>
  <c r="P6352" i="4"/>
  <c r="S6352" i="4" s="1"/>
  <c r="H6352" i="4"/>
  <c r="P5940" i="4"/>
  <c r="S5940" i="4" s="1"/>
  <c r="H5940" i="4"/>
  <c r="P6237" i="4"/>
  <c r="S6237" i="4" s="1"/>
  <c r="H6237" i="4"/>
  <c r="P6522" i="4"/>
  <c r="S6522" i="4" s="1"/>
  <c r="H6522" i="4"/>
  <c r="P6721" i="4"/>
  <c r="S6721" i="4" s="1"/>
  <c r="H6721" i="4"/>
  <c r="P7193" i="4"/>
  <c r="S7193" i="4" s="1"/>
  <c r="H7193" i="4"/>
  <c r="P7488" i="4"/>
  <c r="S7488" i="4" s="1"/>
  <c r="H7488" i="4"/>
  <c r="P7765" i="4"/>
  <c r="S7765" i="4" s="1"/>
  <c r="H7765" i="4"/>
  <c r="P8155" i="4"/>
  <c r="S8155" i="4" s="1"/>
  <c r="H8155" i="4"/>
  <c r="P7414" i="4"/>
  <c r="S7414" i="4" s="1"/>
  <c r="H7414" i="4"/>
  <c r="P8587" i="4"/>
  <c r="S8587" i="4" s="1"/>
  <c r="H8587" i="4"/>
  <c r="P4901" i="4"/>
  <c r="S4901" i="4" s="1"/>
  <c r="H4901" i="4"/>
  <c r="P5112" i="4"/>
  <c r="S5112" i="4" s="1"/>
  <c r="H5112" i="4"/>
  <c r="P5388" i="4"/>
  <c r="S5388" i="4" s="1"/>
  <c r="H5388" i="4"/>
  <c r="P5966" i="4"/>
  <c r="S5966" i="4" s="1"/>
  <c r="H5966" i="4"/>
  <c r="P6546" i="4"/>
  <c r="S6546" i="4" s="1"/>
  <c r="H6546" i="4"/>
  <c r="P4824" i="4"/>
  <c r="S4824" i="4" s="1"/>
  <c r="H4824" i="4"/>
  <c r="P6061" i="4"/>
  <c r="S6061" i="4" s="1"/>
  <c r="H6061" i="4"/>
  <c r="P5292" i="4"/>
  <c r="S5292" i="4" s="1"/>
  <c r="H5292" i="4"/>
  <c r="P5590" i="4"/>
  <c r="S5590" i="4" s="1"/>
  <c r="H5590" i="4"/>
  <c r="P5871" i="4"/>
  <c r="S5871" i="4" s="1"/>
  <c r="H5871" i="4"/>
  <c r="P6155" i="4"/>
  <c r="S6155" i="4" s="1"/>
  <c r="H6155" i="4"/>
  <c r="P6828" i="4"/>
  <c r="S6828" i="4" s="1"/>
  <c r="H6828" i="4"/>
  <c r="P7591" i="4"/>
  <c r="S7591" i="4" s="1"/>
  <c r="H7591" i="4"/>
  <c r="P7972" i="4"/>
  <c r="S7972" i="4" s="1"/>
  <c r="H7972" i="4"/>
  <c r="P8232" i="4"/>
  <c r="S8232" i="4" s="1"/>
  <c r="H8232" i="4"/>
  <c r="P5951" i="4"/>
  <c r="S5951" i="4" s="1"/>
  <c r="H5951" i="4"/>
  <c r="P6124" i="4"/>
  <c r="S6124" i="4" s="1"/>
  <c r="H6124" i="4"/>
  <c r="P6419" i="4"/>
  <c r="S6419" i="4" s="1"/>
  <c r="H6419" i="4"/>
  <c r="P6716" i="4"/>
  <c r="S6716" i="4" s="1"/>
  <c r="H6716" i="4"/>
  <c r="P7097" i="4"/>
  <c r="S7097" i="4" s="1"/>
  <c r="H7097" i="4"/>
  <c r="P7377" i="4"/>
  <c r="S7377" i="4" s="1"/>
  <c r="H7377" i="4"/>
  <c r="P7663" i="4"/>
  <c r="S7663" i="4" s="1"/>
  <c r="H7663" i="4"/>
  <c r="P8051" i="4"/>
  <c r="S8051" i="4" s="1"/>
  <c r="H8051" i="4"/>
  <c r="P7222" i="4"/>
  <c r="S7222" i="4" s="1"/>
  <c r="H7222" i="4"/>
  <c r="P6031" i="4"/>
  <c r="S6031" i="4" s="1"/>
  <c r="H6031" i="4"/>
  <c r="P6224" i="4"/>
  <c r="S6224" i="4" s="1"/>
  <c r="H6224" i="4"/>
  <c r="P6516" i="4"/>
  <c r="S6516" i="4" s="1"/>
  <c r="H6516" i="4"/>
  <c r="P6904" i="4"/>
  <c r="S6904" i="4" s="1"/>
  <c r="H6904" i="4"/>
  <c r="P7195" i="4"/>
  <c r="S7195" i="4" s="1"/>
  <c r="H7195" i="4"/>
  <c r="P7484" i="4"/>
  <c r="S7484" i="4" s="1"/>
  <c r="H7484" i="4"/>
  <c r="P7775" i="4"/>
  <c r="S7775" i="4" s="1"/>
  <c r="H7775" i="4"/>
  <c r="P8147" i="4"/>
  <c r="S8147" i="4" s="1"/>
  <c r="H8147" i="4"/>
  <c r="P7400" i="4"/>
  <c r="S7400" i="4" s="1"/>
  <c r="H7400" i="4"/>
  <c r="P5284" i="4"/>
  <c r="S5284" i="4" s="1"/>
  <c r="H5284" i="4"/>
  <c r="P5782" i="4"/>
  <c r="S5782" i="4" s="1"/>
  <c r="H5782" i="4"/>
  <c r="P6360" i="4"/>
  <c r="S6360" i="4" s="1"/>
  <c r="H6360" i="4"/>
  <c r="P4913" i="4"/>
  <c r="S4913" i="4" s="1"/>
  <c r="H4913" i="4"/>
  <c r="P5196" i="4"/>
  <c r="S5196" i="4" s="1"/>
  <c r="H5196" i="4"/>
  <c r="P5389" i="4"/>
  <c r="S5389" i="4" s="1"/>
  <c r="H5389" i="4"/>
  <c r="P5477" i="4"/>
  <c r="S5477" i="4" s="1"/>
  <c r="H5477" i="4"/>
  <c r="P5689" i="4"/>
  <c r="S5689" i="4" s="1"/>
  <c r="H5689" i="4"/>
  <c r="P5860" i="4"/>
  <c r="S5860" i="4" s="1"/>
  <c r="H5860" i="4"/>
  <c r="P6069" i="4"/>
  <c r="S6069" i="4" s="1"/>
  <c r="H6069" i="4"/>
  <c r="P6165" i="4"/>
  <c r="S6165" i="4" s="1"/>
  <c r="H6165" i="4"/>
  <c r="P6362" i="4"/>
  <c r="S6362" i="4" s="1"/>
  <c r="H6362" i="4"/>
  <c r="P6554" i="4"/>
  <c r="S6554" i="4" s="1"/>
  <c r="H6554" i="4"/>
  <c r="P6631" i="4"/>
  <c r="S6631" i="4" s="1"/>
  <c r="H6631" i="4"/>
  <c r="P6745" i="4"/>
  <c r="S6745" i="4" s="1"/>
  <c r="H6745" i="4"/>
  <c r="P6832" i="4"/>
  <c r="S6832" i="4" s="1"/>
  <c r="H6832" i="4"/>
  <c r="P6916" i="4"/>
  <c r="S6916" i="4" s="1"/>
  <c r="H6916" i="4"/>
  <c r="P7119" i="4"/>
  <c r="S7119" i="4" s="1"/>
  <c r="H7119" i="4"/>
  <c r="P7503" i="4"/>
  <c r="S7503" i="4" s="1"/>
  <c r="H7503" i="4"/>
  <c r="P7792" i="4"/>
  <c r="S7792" i="4" s="1"/>
  <c r="H7792" i="4"/>
  <c r="P7987" i="4"/>
  <c r="S7987" i="4" s="1"/>
  <c r="H7987" i="4"/>
  <c r="P8226" i="4"/>
  <c r="S8226" i="4" s="1"/>
  <c r="H8226" i="4"/>
  <c r="P8322" i="4"/>
  <c r="S8322" i="4" s="1"/>
  <c r="H8322" i="4"/>
  <c r="P8330" i="4"/>
  <c r="S8330" i="4" s="1"/>
  <c r="H8330" i="4"/>
  <c r="P8387" i="4"/>
  <c r="S8387" i="4" s="1"/>
  <c r="H8387" i="4"/>
  <c r="P8697" i="4"/>
  <c r="S8697" i="4" s="1"/>
  <c r="H8697" i="4"/>
  <c r="P4834" i="4"/>
  <c r="S4834" i="4" s="1"/>
  <c r="H4834" i="4"/>
  <c r="P5307" i="4"/>
  <c r="S5307" i="4" s="1"/>
  <c r="H5307" i="4"/>
  <c r="P5606" i="4"/>
  <c r="S5606" i="4" s="1"/>
  <c r="H5606" i="4"/>
  <c r="P5296" i="4"/>
  <c r="S5296" i="4" s="1"/>
  <c r="H5296" i="4"/>
  <c r="P5580" i="4"/>
  <c r="S5580" i="4" s="1"/>
  <c r="H5580" i="4"/>
  <c r="P6340" i="4"/>
  <c r="S6340" i="4" s="1"/>
  <c r="H6340" i="4"/>
  <c r="P6841" i="4"/>
  <c r="S6841" i="4" s="1"/>
  <c r="H6841" i="4"/>
  <c r="P7589" i="4"/>
  <c r="S7589" i="4" s="1"/>
  <c r="H7589" i="4"/>
  <c r="P7973" i="4"/>
  <c r="S7973" i="4" s="1"/>
  <c r="H7973" i="4"/>
  <c r="P8698" i="4"/>
  <c r="S8698" i="4" s="1"/>
  <c r="H8698" i="4"/>
  <c r="P5306" i="4"/>
  <c r="S5306" i="4" s="1"/>
  <c r="H5306" i="4"/>
  <c r="P6544" i="4"/>
  <c r="S6544" i="4" s="1"/>
  <c r="H6544" i="4"/>
  <c r="P8328" i="4"/>
  <c r="S8328" i="4" s="1"/>
  <c r="H8328" i="4"/>
  <c r="P8620" i="4"/>
  <c r="S8620" i="4" s="1"/>
  <c r="H8620" i="4"/>
  <c r="P8708" i="4"/>
  <c r="S8708" i="4" s="1"/>
  <c r="H8708" i="4"/>
  <c r="P5417" i="4"/>
  <c r="S5417" i="4" s="1"/>
  <c r="H5417" i="4"/>
  <c r="P5683" i="4"/>
  <c r="S5683" i="4" s="1"/>
  <c r="H5683" i="4"/>
  <c r="P7799" i="4"/>
  <c r="S7799" i="4" s="1"/>
  <c r="H7799" i="4"/>
  <c r="P4838" i="4"/>
  <c r="S4838" i="4" s="1"/>
  <c r="H4838" i="4"/>
  <c r="P7778" i="4"/>
  <c r="S7778" i="4" s="1"/>
  <c r="H7778" i="4"/>
  <c r="P7210" i="4"/>
  <c r="S7210" i="4" s="1"/>
  <c r="H7210" i="4"/>
  <c r="P6610" i="4"/>
  <c r="S6610" i="4" s="1"/>
  <c r="H6610" i="4"/>
  <c r="P7853" i="4"/>
  <c r="S7853" i="4" s="1"/>
  <c r="H7853" i="4"/>
  <c r="P4921" i="4"/>
  <c r="S4921" i="4" s="1"/>
  <c r="H4921" i="4"/>
  <c r="P5286" i="4"/>
  <c r="S5286" i="4" s="1"/>
  <c r="H5286" i="4"/>
  <c r="P5498" i="4"/>
  <c r="S5498" i="4" s="1"/>
  <c r="H5498" i="4"/>
  <c r="P5776" i="4"/>
  <c r="S5776" i="4" s="1"/>
  <c r="H5776" i="4"/>
  <c r="P6343" i="4"/>
  <c r="S6343" i="4" s="1"/>
  <c r="H6343" i="4"/>
  <c r="P6827" i="4"/>
  <c r="S6827" i="4" s="1"/>
  <c r="H6827" i="4"/>
  <c r="P7599" i="4"/>
  <c r="S7599" i="4" s="1"/>
  <c r="H7599" i="4"/>
  <c r="P7982" i="4"/>
  <c r="S7982" i="4" s="1"/>
  <c r="H7982" i="4"/>
  <c r="P5219" i="4"/>
  <c r="S5219" i="4" s="1"/>
  <c r="H5219" i="4"/>
  <c r="P5394" i="4"/>
  <c r="S5394" i="4" s="1"/>
  <c r="H5394" i="4"/>
  <c r="P6156" i="4"/>
  <c r="S6156" i="4" s="1"/>
  <c r="H6156" i="4"/>
  <c r="P7122" i="4"/>
  <c r="S7122" i="4" s="1"/>
  <c r="H7122" i="4"/>
  <c r="P5877" i="4"/>
  <c r="S5877" i="4" s="1"/>
  <c r="H5877" i="4"/>
  <c r="P4915" i="4"/>
  <c r="S4915" i="4" s="1"/>
  <c r="H4915" i="4"/>
  <c r="P5797" i="4"/>
  <c r="S5797" i="4" s="1"/>
  <c r="H5797" i="4"/>
  <c r="P5787" i="4"/>
  <c r="S5787" i="4" s="1"/>
  <c r="H5787" i="4"/>
  <c r="P5881" i="4"/>
  <c r="S5881" i="4" s="1"/>
  <c r="H5881" i="4"/>
  <c r="P6650" i="4"/>
  <c r="S6650" i="4" s="1"/>
  <c r="H6650" i="4"/>
  <c r="P8224" i="4"/>
  <c r="S8224" i="4" s="1"/>
  <c r="H8224" i="4"/>
  <c r="P5041" i="4"/>
  <c r="S5041" i="4" s="1"/>
  <c r="H5041" i="4"/>
  <c r="P4912" i="4"/>
  <c r="S4912" i="4" s="1"/>
  <c r="H4912" i="4"/>
  <c r="P5972" i="4"/>
  <c r="S5972" i="4" s="1"/>
  <c r="H5972" i="4"/>
  <c r="P6730" i="4"/>
  <c r="S6730" i="4" s="1"/>
  <c r="H6730" i="4"/>
  <c r="P7125" i="4"/>
  <c r="S7125" i="4" s="1"/>
  <c r="H7125" i="4"/>
  <c r="P8633" i="4"/>
  <c r="S8633" i="4" s="1"/>
  <c r="H8633" i="4"/>
  <c r="P4928" i="4"/>
  <c r="S4928" i="4" s="1"/>
  <c r="H4928" i="4"/>
  <c r="P5614" i="4"/>
  <c r="S5614" i="4" s="1"/>
  <c r="H5614" i="4"/>
  <c r="P6636" i="4"/>
  <c r="S6636" i="4" s="1"/>
  <c r="H6636" i="4"/>
  <c r="P6922" i="4"/>
  <c r="S6922" i="4" s="1"/>
  <c r="H6922" i="4"/>
  <c r="P8222" i="4"/>
  <c r="S8222" i="4" s="1"/>
  <c r="H8222" i="4"/>
  <c r="P8629" i="4"/>
  <c r="S8629" i="4" s="1"/>
  <c r="H8629" i="4"/>
  <c r="P4942" i="4"/>
  <c r="S4942" i="4" s="1"/>
  <c r="H4942" i="4"/>
  <c r="P5703" i="4"/>
  <c r="S5703" i="4" s="1"/>
  <c r="H5703" i="4"/>
  <c r="P6075" i="4"/>
  <c r="S6075" i="4" s="1"/>
  <c r="H6075" i="4"/>
  <c r="P6240" i="4"/>
  <c r="S6240" i="4" s="1"/>
  <c r="H6240" i="4"/>
  <c r="P6911" i="4"/>
  <c r="S6911" i="4" s="1"/>
  <c r="H6911" i="4"/>
  <c r="P7090" i="4"/>
  <c r="S7090" i="4" s="1"/>
  <c r="H7090" i="4"/>
  <c r="P7191" i="4"/>
  <c r="S7191" i="4" s="1"/>
  <c r="H7191" i="4"/>
  <c r="P7586" i="4"/>
  <c r="S7586" i="4" s="1"/>
  <c r="H7586" i="4"/>
  <c r="P7679" i="4"/>
  <c r="S7679" i="4" s="1"/>
  <c r="H7679" i="4"/>
  <c r="P8154" i="4"/>
  <c r="S8154" i="4" s="1"/>
  <c r="H8154" i="4"/>
  <c r="P7211" i="4"/>
  <c r="S7211" i="4" s="1"/>
  <c r="H7211" i="4"/>
  <c r="P7398" i="4"/>
  <c r="S7398" i="4" s="1"/>
  <c r="H7398" i="4"/>
  <c r="P8592" i="4"/>
  <c r="S8592" i="4" s="1"/>
  <c r="H8592" i="4"/>
  <c r="P4909" i="4"/>
  <c r="S4909" i="4" s="1"/>
  <c r="H4909" i="4"/>
  <c r="P5201" i="4"/>
  <c r="S5201" i="4" s="1"/>
  <c r="H5201" i="4"/>
  <c r="P5578" i="4"/>
  <c r="S5578" i="4" s="1"/>
  <c r="H5578" i="4"/>
  <c r="P5958" i="4"/>
  <c r="S5958" i="4" s="1"/>
  <c r="H5958" i="4"/>
  <c r="P6709" i="4"/>
  <c r="S6709" i="4" s="1"/>
  <c r="H6709" i="4"/>
  <c r="P7003" i="4"/>
  <c r="S7003" i="4" s="1"/>
  <c r="H7003" i="4"/>
  <c r="P7372" i="4"/>
  <c r="S7372" i="4" s="1"/>
  <c r="H7372" i="4"/>
  <c r="P8047" i="4"/>
  <c r="S8047" i="4" s="1"/>
  <c r="H8047" i="4"/>
  <c r="P8345" i="4"/>
  <c r="S8345" i="4" s="1"/>
  <c r="H8345" i="4"/>
  <c r="P8573" i="4"/>
  <c r="S8573" i="4" s="1"/>
  <c r="H8573" i="4"/>
  <c r="P5005" i="4"/>
  <c r="S5005" i="4" s="1"/>
  <c r="H5005" i="4"/>
  <c r="P5960" i="4"/>
  <c r="S5960" i="4" s="1"/>
  <c r="H5960" i="4"/>
  <c r="P6327" i="4"/>
  <c r="S6327" i="4" s="1"/>
  <c r="H6327" i="4"/>
  <c r="P6892" i="4"/>
  <c r="S6892" i="4" s="1"/>
  <c r="H6892" i="4"/>
  <c r="P7582" i="4"/>
  <c r="S7582" i="4" s="1"/>
  <c r="H7582" i="4"/>
  <c r="P8349" i="4"/>
  <c r="S8349" i="4" s="1"/>
  <c r="H8349" i="4"/>
  <c r="P5589" i="4"/>
  <c r="S5589" i="4" s="1"/>
  <c r="H5589" i="4"/>
  <c r="P6142" i="4"/>
  <c r="S6142" i="4" s="1"/>
  <c r="H6142" i="4"/>
  <c r="P6715" i="4"/>
  <c r="S6715" i="4" s="1"/>
  <c r="H6715" i="4"/>
  <c r="P7391" i="4"/>
  <c r="S7391" i="4" s="1"/>
  <c r="H7391" i="4"/>
  <c r="P8050" i="4"/>
  <c r="S8050" i="4" s="1"/>
  <c r="H8050" i="4"/>
  <c r="P8266" i="4"/>
  <c r="S8266" i="4" s="1"/>
  <c r="H8266" i="4"/>
  <c r="P6266" i="4"/>
  <c r="S6266" i="4" s="1"/>
  <c r="H6266" i="4"/>
  <c r="P5297" i="4"/>
  <c r="S5297" i="4" s="1"/>
  <c r="H5297" i="4"/>
  <c r="P5765" i="4"/>
  <c r="S5765" i="4" s="1"/>
  <c r="H5765" i="4"/>
  <c r="P6058" i="4"/>
  <c r="S6058" i="4" s="1"/>
  <c r="H6058" i="4"/>
  <c r="P6252" i="4"/>
  <c r="S6252" i="4" s="1"/>
  <c r="H6252" i="4"/>
  <c r="P6637" i="4"/>
  <c r="S6637" i="4" s="1"/>
  <c r="H6637" i="4"/>
  <c r="P6734" i="4"/>
  <c r="S6734" i="4" s="1"/>
  <c r="H6734" i="4"/>
  <c r="P6938" i="4"/>
  <c r="S6938" i="4" s="1"/>
  <c r="H6938" i="4"/>
  <c r="P7502" i="4"/>
  <c r="S7502" i="4" s="1"/>
  <c r="H7502" i="4"/>
  <c r="P7894" i="4"/>
  <c r="S7894" i="4" s="1"/>
  <c r="H7894" i="4"/>
  <c r="P7487" i="4"/>
  <c r="S7487" i="4" s="1"/>
  <c r="H7487" i="4"/>
  <c r="P7774" i="4"/>
  <c r="S7774" i="4" s="1"/>
  <c r="H7774" i="4"/>
  <c r="P8151" i="4"/>
  <c r="S8151" i="4" s="1"/>
  <c r="H8151" i="4"/>
  <c r="P7399" i="4"/>
  <c r="S7399" i="4" s="1"/>
  <c r="H7399" i="4"/>
  <c r="P5003" i="4"/>
  <c r="S5003" i="4" s="1"/>
  <c r="H5003" i="4"/>
  <c r="P5285" i="4"/>
  <c r="S5285" i="4" s="1"/>
  <c r="H5285" i="4"/>
  <c r="P6071" i="4"/>
  <c r="S6071" i="4" s="1"/>
  <c r="H6071" i="4"/>
  <c r="P6225" i="4"/>
  <c r="S6225" i="4" s="1"/>
  <c r="H6225" i="4"/>
  <c r="P6898" i="4"/>
  <c r="S6898" i="4" s="1"/>
  <c r="H6898" i="4"/>
  <c r="P7490" i="4"/>
  <c r="S7490" i="4" s="1"/>
  <c r="H7490" i="4"/>
  <c r="P8152" i="4"/>
  <c r="S8152" i="4" s="1"/>
  <c r="H8152" i="4"/>
  <c r="P7218" i="4"/>
  <c r="S7218" i="4" s="1"/>
  <c r="H7218" i="4"/>
  <c r="P8579" i="4"/>
  <c r="S8579" i="4" s="1"/>
  <c r="H8579" i="4"/>
  <c r="P6170" i="4"/>
  <c r="S6170" i="4" s="1"/>
  <c r="H6170" i="4"/>
  <c r="P6126" i="4"/>
  <c r="S6126" i="4" s="1"/>
  <c r="H6126" i="4"/>
  <c r="P6434" i="4"/>
  <c r="S6434" i="4" s="1"/>
  <c r="H6434" i="4"/>
  <c r="P6710" i="4"/>
  <c r="S6710" i="4" s="1"/>
  <c r="H6710" i="4"/>
  <c r="P7095" i="4"/>
  <c r="S7095" i="4" s="1"/>
  <c r="H7095" i="4"/>
  <c r="P7375" i="4"/>
  <c r="S7375" i="4" s="1"/>
  <c r="H7375" i="4"/>
  <c r="P7669" i="4"/>
  <c r="S7669" i="4" s="1"/>
  <c r="H7669" i="4"/>
  <c r="P8057" i="4"/>
  <c r="S8057" i="4" s="1"/>
  <c r="H8057" i="4"/>
  <c r="P7209" i="4"/>
  <c r="S7209" i="4" s="1"/>
  <c r="H7209" i="4"/>
  <c r="P8273" i="4"/>
  <c r="S8273" i="4" s="1"/>
  <c r="H8273" i="4"/>
  <c r="P4821" i="4"/>
  <c r="S4821" i="4" s="1"/>
  <c r="H4821" i="4"/>
  <c r="P5402" i="4"/>
  <c r="S5402" i="4" s="1"/>
  <c r="H5402" i="4"/>
  <c r="P5015" i="4"/>
  <c r="S5015" i="4" s="1"/>
  <c r="H5015" i="4"/>
  <c r="P5191" i="4"/>
  <c r="S5191" i="4" s="1"/>
  <c r="H5191" i="4"/>
  <c r="P5491" i="4"/>
  <c r="S5491" i="4" s="1"/>
  <c r="H5491" i="4"/>
  <c r="P5672" i="4"/>
  <c r="S5672" i="4" s="1"/>
  <c r="H5672" i="4"/>
  <c r="P6244" i="4"/>
  <c r="S6244" i="4" s="1"/>
  <c r="H6244" i="4"/>
  <c r="P6839" i="4"/>
  <c r="S6839" i="4" s="1"/>
  <c r="H6839" i="4"/>
  <c r="P7129" i="4"/>
  <c r="S7129" i="4" s="1"/>
  <c r="H7129" i="4"/>
  <c r="P7604" i="4"/>
  <c r="S7604" i="4" s="1"/>
  <c r="H7604" i="4"/>
  <c r="P7475" i="4"/>
  <c r="S7475" i="4" s="1"/>
  <c r="H7475" i="4"/>
  <c r="P8157" i="4"/>
  <c r="S8157" i="4" s="1"/>
  <c r="H8157" i="4"/>
  <c r="P5001" i="4"/>
  <c r="S5001" i="4" s="1"/>
  <c r="H5001" i="4"/>
  <c r="P5769" i="4"/>
  <c r="S5769" i="4" s="1"/>
  <c r="H5769" i="4"/>
  <c r="P6042" i="4"/>
  <c r="S6042" i="4" s="1"/>
  <c r="H6042" i="4"/>
  <c r="P7190" i="4"/>
  <c r="S7190" i="4" s="1"/>
  <c r="H7190" i="4"/>
  <c r="P7183" i="4"/>
  <c r="S7183" i="4" s="1"/>
  <c r="H7183" i="4"/>
  <c r="P7396" i="4"/>
  <c r="S7396" i="4" s="1"/>
  <c r="H7396" i="4"/>
  <c r="P7412" i="4"/>
  <c r="S7412" i="4" s="1"/>
  <c r="H7412" i="4"/>
  <c r="P5010" i="4"/>
  <c r="S5010" i="4" s="1"/>
  <c r="H5010" i="4"/>
  <c r="P5383" i="4"/>
  <c r="S5383" i="4" s="1"/>
  <c r="H5383" i="4"/>
  <c r="P6254" i="4"/>
  <c r="S6254" i="4" s="1"/>
  <c r="H6254" i="4"/>
  <c r="P6141" i="4"/>
  <c r="S6141" i="4" s="1"/>
  <c r="H6141" i="4"/>
  <c r="P6325" i="4"/>
  <c r="S6325" i="4" s="1"/>
  <c r="H6325" i="4"/>
  <c r="P6609" i="4"/>
  <c r="S6609" i="4" s="1"/>
  <c r="H6609" i="4"/>
  <c r="P7005" i="4"/>
  <c r="S7005" i="4" s="1"/>
  <c r="H7005" i="4"/>
  <c r="P7380" i="4"/>
  <c r="S7380" i="4" s="1"/>
  <c r="H7380" i="4"/>
  <c r="P7578" i="4"/>
  <c r="S7578" i="4" s="1"/>
  <c r="H7578" i="4"/>
  <c r="P8059" i="4"/>
  <c r="S8059" i="4" s="1"/>
  <c r="H8059" i="4"/>
  <c r="P8339" i="4"/>
  <c r="S8339" i="4" s="1"/>
  <c r="H8339" i="4"/>
  <c r="P8268" i="4"/>
  <c r="S8268" i="4" s="1"/>
  <c r="H8268" i="4"/>
  <c r="P5106" i="4"/>
  <c r="S5106" i="4" s="1"/>
  <c r="H5106" i="4"/>
  <c r="P4826" i="4"/>
  <c r="S4826" i="4" s="1"/>
  <c r="H4826" i="4"/>
  <c r="P5113" i="4"/>
  <c r="S5113" i="4" s="1"/>
  <c r="H5113" i="4"/>
  <c r="P5876" i="4"/>
  <c r="S5876" i="4" s="1"/>
  <c r="H5876" i="4"/>
  <c r="P5392" i="4"/>
  <c r="S5392" i="4" s="1"/>
  <c r="H5392" i="4"/>
  <c r="P5775" i="4"/>
  <c r="S5775" i="4" s="1"/>
  <c r="H5775" i="4"/>
  <c r="P7121" i="4"/>
  <c r="S7121" i="4" s="1"/>
  <c r="H7121" i="4"/>
  <c r="P8221" i="4"/>
  <c r="S8221" i="4" s="1"/>
  <c r="H8221" i="4"/>
  <c r="P6138" i="4"/>
  <c r="S6138" i="4" s="1"/>
  <c r="H6138" i="4"/>
  <c r="P6336" i="4"/>
  <c r="S6336" i="4" s="1"/>
  <c r="H6336" i="4"/>
  <c r="P6420" i="4"/>
  <c r="S6420" i="4" s="1"/>
  <c r="H6420" i="4"/>
  <c r="P6620" i="4"/>
  <c r="S6620" i="4" s="1"/>
  <c r="H6620" i="4"/>
  <c r="P6896" i="4"/>
  <c r="S6896" i="4" s="1"/>
  <c r="H6896" i="4"/>
  <c r="P7008" i="4"/>
  <c r="S7008" i="4" s="1"/>
  <c r="H7008" i="4"/>
  <c r="P7099" i="4"/>
  <c r="S7099" i="4" s="1"/>
  <c r="H7099" i="4"/>
  <c r="P7091" i="4"/>
  <c r="S7091" i="4" s="1"/>
  <c r="H7091" i="4"/>
  <c r="P7096" i="4"/>
  <c r="S7096" i="4" s="1"/>
  <c r="H7096" i="4"/>
  <c r="P7382" i="4"/>
  <c r="S7382" i="4" s="1"/>
  <c r="H7382" i="4"/>
  <c r="P7675" i="4"/>
  <c r="S7675" i="4" s="1"/>
  <c r="H7675" i="4"/>
  <c r="P7855" i="4"/>
  <c r="S7855" i="4" s="1"/>
  <c r="H7855" i="4"/>
  <c r="P8158" i="4"/>
  <c r="S8158" i="4" s="1"/>
  <c r="H8158" i="4"/>
  <c r="P8348" i="4"/>
  <c r="S8348" i="4" s="1"/>
  <c r="H8348" i="4"/>
  <c r="P8263" i="4"/>
  <c r="S8263" i="4" s="1"/>
  <c r="H8263" i="4"/>
  <c r="P5188" i="4"/>
  <c r="S5188" i="4" s="1"/>
  <c r="H5188" i="4"/>
  <c r="P5492" i="4"/>
  <c r="S5492" i="4" s="1"/>
  <c r="H5492" i="4"/>
  <c r="P5933" i="4"/>
  <c r="S5933" i="4" s="1"/>
  <c r="H5933" i="4"/>
  <c r="P6241" i="4"/>
  <c r="S6241" i="4" s="1"/>
  <c r="H6241" i="4"/>
  <c r="P6712" i="4"/>
  <c r="S6712" i="4" s="1"/>
  <c r="H6712" i="4"/>
  <c r="P7479" i="4"/>
  <c r="S7479" i="4" s="1"/>
  <c r="H7479" i="4"/>
  <c r="P7766" i="4"/>
  <c r="S7766" i="4" s="1"/>
  <c r="H7766" i="4"/>
  <c r="P8065" i="4"/>
  <c r="S8065" i="4" s="1"/>
  <c r="H8065" i="4"/>
  <c r="P7221" i="4"/>
  <c r="S7221" i="4" s="1"/>
  <c r="H7221" i="4"/>
  <c r="P5008" i="4"/>
  <c r="S5008" i="4" s="1"/>
  <c r="H5008" i="4"/>
  <c r="P5206" i="4"/>
  <c r="S5206" i="4" s="1"/>
  <c r="H5206" i="4"/>
  <c r="P5294" i="4"/>
  <c r="S5294" i="4" s="1"/>
  <c r="H5294" i="4"/>
  <c r="P5487" i="4"/>
  <c r="S5487" i="4" s="1"/>
  <c r="H5487" i="4"/>
  <c r="P5576" i="4"/>
  <c r="S5576" i="4" s="1"/>
  <c r="H5576" i="4"/>
  <c r="P5684" i="4"/>
  <c r="S5684" i="4" s="1"/>
  <c r="H5684" i="4"/>
  <c r="P5867" i="4"/>
  <c r="S5867" i="4" s="1"/>
  <c r="H5867" i="4"/>
  <c r="P6167" i="4"/>
  <c r="S6167" i="4" s="1"/>
  <c r="H6167" i="4"/>
  <c r="P6260" i="4"/>
  <c r="S6260" i="4" s="1"/>
  <c r="H6260" i="4"/>
  <c r="P6348" i="4"/>
  <c r="S6348" i="4" s="1"/>
  <c r="H6348" i="4"/>
  <c r="P6648" i="4"/>
  <c r="S6648" i="4" s="1"/>
  <c r="H6648" i="4"/>
  <c r="P6934" i="4"/>
  <c r="S6934" i="4" s="1"/>
  <c r="H6934" i="4"/>
  <c r="P7028" i="4"/>
  <c r="S7028" i="4" s="1"/>
  <c r="H7028" i="4"/>
  <c r="P7504" i="4"/>
  <c r="S7504" i="4" s="1"/>
  <c r="H7504" i="4"/>
  <c r="P7600" i="4"/>
  <c r="S7600" i="4" s="1"/>
  <c r="H7600" i="4"/>
  <c r="P7976" i="4"/>
  <c r="S7976" i="4" s="1"/>
  <c r="H7976" i="4"/>
  <c r="P7895" i="4"/>
  <c r="S7895" i="4" s="1"/>
  <c r="H7895" i="4"/>
  <c r="P8315" i="4"/>
  <c r="S8315" i="4" s="1"/>
  <c r="H8315" i="4"/>
  <c r="P4945" i="4"/>
  <c r="S4945" i="4" s="1"/>
  <c r="H4945" i="4"/>
  <c r="P5039" i="4"/>
  <c r="S5039" i="4" s="1"/>
  <c r="H5039" i="4"/>
  <c r="P5036" i="4"/>
  <c r="S5036" i="4" s="1"/>
  <c r="H5036" i="4"/>
  <c r="P5608" i="4"/>
  <c r="S5608" i="4" s="1"/>
  <c r="H5608" i="4"/>
  <c r="P5688" i="4"/>
  <c r="S5688" i="4" s="1"/>
  <c r="H5688" i="4"/>
  <c r="P6921" i="4"/>
  <c r="S6921" i="4" s="1"/>
  <c r="H6921" i="4"/>
  <c r="P7114" i="4"/>
  <c r="S7114" i="4" s="1"/>
  <c r="H7114" i="4"/>
  <c r="P6001" i="4"/>
  <c r="S6001" i="4" s="1"/>
  <c r="H6001" i="4"/>
  <c r="P6055" i="4"/>
  <c r="S6055" i="4" s="1"/>
  <c r="H6055" i="4"/>
  <c r="P7022" i="4"/>
  <c r="S7022" i="4" s="1"/>
  <c r="H7022" i="4"/>
  <c r="P7124" i="4"/>
  <c r="S7124" i="4" s="1"/>
  <c r="H7124" i="4"/>
  <c r="P7602" i="4"/>
  <c r="S7602" i="4" s="1"/>
  <c r="H7602" i="4"/>
  <c r="P7781" i="4"/>
  <c r="S7781" i="4" s="1"/>
  <c r="H7781" i="4"/>
  <c r="P7878" i="4"/>
  <c r="S7878" i="4" s="1"/>
  <c r="H7878" i="4"/>
  <c r="P8214" i="4"/>
  <c r="S8214" i="4" s="1"/>
  <c r="H8214" i="4"/>
  <c r="P5021" i="4"/>
  <c r="S5021" i="4" s="1"/>
  <c r="H5021" i="4"/>
  <c r="P6064" i="4"/>
  <c r="S6064" i="4" s="1"/>
  <c r="H6064" i="4"/>
  <c r="P4996" i="4"/>
  <c r="S4996" i="4" s="1"/>
  <c r="H4996" i="4"/>
  <c r="P6834" i="4"/>
  <c r="S6834" i="4" s="1"/>
  <c r="H6834" i="4"/>
  <c r="P4920" i="4"/>
  <c r="S4920" i="4" s="1"/>
  <c r="H4920" i="4"/>
  <c r="P5006" i="4"/>
  <c r="S5006" i="4" s="1"/>
  <c r="H5006" i="4"/>
  <c r="P5593" i="4"/>
  <c r="S5593" i="4" s="1"/>
  <c r="H5593" i="4"/>
  <c r="P5495" i="4"/>
  <c r="S5495" i="4" s="1"/>
  <c r="H5495" i="4"/>
  <c r="P5964" i="4"/>
  <c r="S5964" i="4" s="1"/>
  <c r="H5964" i="4"/>
  <c r="P7014" i="4"/>
  <c r="S7014" i="4" s="1"/>
  <c r="H7014" i="4"/>
  <c r="P7978" i="4"/>
  <c r="S7978" i="4" s="1"/>
  <c r="H7978" i="4"/>
  <c r="P8308" i="4"/>
  <c r="S8308" i="4" s="1"/>
  <c r="H8308" i="4"/>
  <c r="P8693" i="4"/>
  <c r="S8693" i="4" s="1"/>
  <c r="H8693" i="4"/>
  <c r="P4925" i="4"/>
  <c r="S4925" i="4" s="1"/>
  <c r="H4925" i="4"/>
  <c r="P5029" i="4"/>
  <c r="S5029" i="4" s="1"/>
  <c r="H5029" i="4"/>
  <c r="P5600" i="4"/>
  <c r="S5600" i="4" s="1"/>
  <c r="H5600" i="4"/>
  <c r="P6548" i="4"/>
  <c r="S6548" i="4" s="1"/>
  <c r="H6548" i="4"/>
  <c r="P5230" i="4"/>
  <c r="S5230" i="4" s="1"/>
  <c r="H5230" i="4"/>
  <c r="P6726" i="4"/>
  <c r="S6726" i="4" s="1"/>
  <c r="H6726" i="4"/>
  <c r="P5386" i="4"/>
  <c r="S5386" i="4" s="1"/>
  <c r="H5386" i="4"/>
  <c r="P8317" i="4"/>
  <c r="S8317" i="4" s="1"/>
  <c r="H8317" i="4"/>
  <c r="P5957" i="4"/>
  <c r="S5957" i="4" s="1"/>
  <c r="H5957" i="4"/>
  <c r="P5573" i="4"/>
  <c r="S5573" i="4" s="1"/>
  <c r="H5573" i="4"/>
  <c r="P7988" i="4"/>
  <c r="S7988" i="4" s="1"/>
  <c r="H7988" i="4"/>
  <c r="P8323" i="4"/>
  <c r="S8323" i="4" s="1"/>
  <c r="H8323" i="4"/>
  <c r="P5314" i="4"/>
  <c r="S5314" i="4" s="1"/>
  <c r="H5314" i="4"/>
  <c r="P5193" i="4"/>
  <c r="S5193" i="4" s="1"/>
  <c r="H5193" i="4"/>
  <c r="P6261" i="4"/>
  <c r="S6261" i="4" s="1"/>
  <c r="H6261" i="4"/>
  <c r="P6842" i="4"/>
  <c r="S6842" i="4" s="1"/>
  <c r="H6842" i="4"/>
  <c r="P7880" i="4"/>
  <c r="S7880" i="4" s="1"/>
  <c r="H7880" i="4"/>
  <c r="P8692" i="4"/>
  <c r="S8692" i="4" s="1"/>
  <c r="H8692" i="4"/>
  <c r="P5024" i="4"/>
  <c r="S5024" i="4" s="1"/>
  <c r="H5024" i="4"/>
  <c r="P5789" i="4"/>
  <c r="S5789" i="4" s="1"/>
  <c r="H5789" i="4"/>
  <c r="P6727" i="4"/>
  <c r="S6727" i="4" s="1"/>
  <c r="H6727" i="4"/>
  <c r="P7788" i="4"/>
  <c r="S7788" i="4" s="1"/>
  <c r="H7788" i="4"/>
  <c r="P8327" i="4"/>
  <c r="S8327" i="4" s="1"/>
  <c r="H8327" i="4"/>
  <c r="P5618" i="4"/>
  <c r="S5618" i="4" s="1"/>
  <c r="H5618" i="4"/>
  <c r="P5324" i="4"/>
  <c r="S5324" i="4" s="1"/>
  <c r="H5324" i="4"/>
  <c r="P5708" i="4"/>
  <c r="S5708" i="4" s="1"/>
  <c r="H5708" i="4"/>
  <c r="P6086" i="4"/>
  <c r="S6086" i="4" s="1"/>
  <c r="H6086" i="4"/>
  <c r="P5935" i="4"/>
  <c r="S5935" i="4" s="1"/>
  <c r="H5935" i="4"/>
  <c r="P7206" i="4"/>
  <c r="S7206" i="4" s="1"/>
  <c r="H7206" i="4"/>
  <c r="P5098" i="4"/>
  <c r="S5098" i="4" s="1"/>
  <c r="H5098" i="4"/>
  <c r="P6169" i="4"/>
  <c r="S6169" i="4" s="1"/>
  <c r="H6169" i="4"/>
  <c r="P6535" i="4"/>
  <c r="S6535" i="4" s="1"/>
  <c r="H6535" i="4"/>
  <c r="P7892" i="4"/>
  <c r="S7892" i="4" s="1"/>
  <c r="H7892" i="4"/>
  <c r="P8055" i="4"/>
  <c r="S8055" i="4" s="1"/>
  <c r="H8055" i="4"/>
  <c r="P8052" i="4"/>
  <c r="S8052" i="4" s="1"/>
  <c r="H8052" i="4"/>
  <c r="P5943" i="4"/>
  <c r="S5943" i="4" s="1"/>
  <c r="H5943" i="4"/>
  <c r="P6530" i="4"/>
  <c r="S6530" i="4" s="1"/>
  <c r="H6530" i="4"/>
  <c r="P7760" i="4"/>
  <c r="S7760" i="4" s="1"/>
  <c r="H7760" i="4"/>
  <c r="P7205" i="4"/>
  <c r="S7205" i="4" s="1"/>
  <c r="H7205" i="4"/>
  <c r="P5109" i="4"/>
  <c r="S5109" i="4" s="1"/>
  <c r="H5109" i="4"/>
  <c r="P5488" i="4"/>
  <c r="S5488" i="4" s="1"/>
  <c r="H5488" i="4"/>
  <c r="P4911" i="4"/>
  <c r="S4911" i="4" s="1"/>
  <c r="H4911" i="4"/>
  <c r="P5862" i="4"/>
  <c r="S5862" i="4" s="1"/>
  <c r="H5862" i="4"/>
  <c r="P5973" i="4"/>
  <c r="S5973" i="4" s="1"/>
  <c r="H5973" i="4"/>
  <c r="P6161" i="4"/>
  <c r="S6161" i="4" s="1"/>
  <c r="H6161" i="4"/>
  <c r="P6830" i="4"/>
  <c r="S6830" i="4" s="1"/>
  <c r="H6830" i="4"/>
  <c r="P7386" i="4"/>
  <c r="S7386" i="4" s="1"/>
  <c r="H7386" i="4"/>
  <c r="P7660" i="4"/>
  <c r="S7660" i="4" s="1"/>
  <c r="H7660" i="4"/>
  <c r="P7207" i="4"/>
  <c r="S7207" i="4" s="1"/>
  <c r="H7207" i="4"/>
  <c r="P8260" i="4"/>
  <c r="S8260" i="4" s="1"/>
  <c r="H8260" i="4"/>
  <c r="P6331" i="4"/>
  <c r="S6331" i="4" s="1"/>
  <c r="H6331" i="4"/>
  <c r="P7577" i="4"/>
  <c r="S7577" i="4" s="1"/>
  <c r="H7577" i="4"/>
  <c r="P7570" i="4"/>
  <c r="S7570" i="4" s="1"/>
  <c r="H7570" i="4"/>
  <c r="P6163" i="4"/>
  <c r="S6163" i="4" s="1"/>
  <c r="H6163" i="4"/>
  <c r="P6151" i="4"/>
  <c r="S6151" i="4" s="1"/>
  <c r="H6151" i="4"/>
  <c r="P5298" i="4"/>
  <c r="S5298" i="4" s="1"/>
  <c r="H5298" i="4"/>
  <c r="P6068" i="4"/>
  <c r="S6068" i="4" s="1"/>
  <c r="H6068" i="4"/>
  <c r="P6355" i="4"/>
  <c r="S6355" i="4" s="1"/>
  <c r="H6355" i="4"/>
  <c r="P6932" i="4"/>
  <c r="S6932" i="4" s="1"/>
  <c r="H6932" i="4"/>
  <c r="P7514" i="4"/>
  <c r="S7514" i="4" s="1"/>
  <c r="H7514" i="4"/>
  <c r="P7784" i="4"/>
  <c r="S7784" i="4" s="1"/>
  <c r="H7784" i="4"/>
  <c r="P6039" i="4"/>
  <c r="S6039" i="4" s="1"/>
  <c r="H6039" i="4"/>
  <c r="P6321" i="4"/>
  <c r="S6321" i="4" s="1"/>
  <c r="H6321" i="4"/>
  <c r="P6512" i="4"/>
  <c r="S6512" i="4" s="1"/>
  <c r="H6512" i="4"/>
  <c r="P6895" i="4"/>
  <c r="S6895" i="4" s="1"/>
  <c r="H6895" i="4"/>
  <c r="P7182" i="4"/>
  <c r="S7182" i="4" s="1"/>
  <c r="H7182" i="4"/>
  <c r="P7869" i="4"/>
  <c r="S7869" i="4" s="1"/>
  <c r="H7869" i="4"/>
  <c r="P8161" i="4"/>
  <c r="S8161" i="4" s="1"/>
  <c r="H8161" i="4"/>
  <c r="P7397" i="4"/>
  <c r="S7397" i="4" s="1"/>
  <c r="H7397" i="4"/>
  <c r="P5105" i="4"/>
  <c r="S5105" i="4" s="1"/>
  <c r="H5105" i="4"/>
  <c r="P5676" i="4"/>
  <c r="S5676" i="4" s="1"/>
  <c r="H5676" i="4"/>
  <c r="P5674" i="4"/>
  <c r="S5674" i="4" s="1"/>
  <c r="H5674" i="4"/>
  <c r="P6054" i="4"/>
  <c r="S6054" i="4" s="1"/>
  <c r="H6054" i="4"/>
  <c r="P6542" i="4"/>
  <c r="S6542" i="4" s="1"/>
  <c r="H6542" i="4"/>
  <c r="P6835" i="4"/>
  <c r="S6835" i="4" s="1"/>
  <c r="H6835" i="4"/>
  <c r="P7117" i="4"/>
  <c r="S7117" i="4" s="1"/>
  <c r="H7117" i="4"/>
  <c r="P7789" i="4"/>
  <c r="S7789" i="4" s="1"/>
  <c r="H7789" i="4"/>
  <c r="P7896" i="4"/>
  <c r="S7896" i="4" s="1"/>
  <c r="H7896" i="4"/>
  <c r="P8309" i="4"/>
  <c r="S8309" i="4" s="1"/>
  <c r="H8309" i="4"/>
  <c r="P8388" i="4"/>
  <c r="S8388" i="4" s="1"/>
  <c r="H8388" i="4"/>
  <c r="P8638" i="4"/>
  <c r="S8638" i="4" s="1"/>
  <c r="H8638" i="4"/>
  <c r="P8704" i="4"/>
  <c r="S8704" i="4" s="1"/>
  <c r="H8704" i="4"/>
  <c r="P5220" i="4"/>
  <c r="S5220" i="4" s="1"/>
  <c r="H5220" i="4"/>
  <c r="P5511" i="4"/>
  <c r="S5511" i="4" s="1"/>
  <c r="H5511" i="4"/>
  <c r="P5869" i="4"/>
  <c r="S5869" i="4" s="1"/>
  <c r="H5869" i="4"/>
  <c r="P7024" i="4"/>
  <c r="S7024" i="4" s="1"/>
  <c r="H7024" i="4"/>
  <c r="P7511" i="4"/>
  <c r="S7511" i="4" s="1"/>
  <c r="H7511" i="4"/>
  <c r="P8312" i="4"/>
  <c r="S8312" i="4" s="1"/>
  <c r="H8312" i="4"/>
  <c r="P5484" i="4"/>
  <c r="S5484" i="4" s="1"/>
  <c r="H5484" i="4"/>
  <c r="P7881" i="4"/>
  <c r="S7881" i="4" s="1"/>
  <c r="H7881" i="4"/>
  <c r="P8227" i="4"/>
  <c r="S8227" i="4" s="1"/>
  <c r="H8227" i="4"/>
  <c r="P5199" i="4"/>
  <c r="S5199" i="4" s="1"/>
  <c r="H5199" i="4"/>
  <c r="P6257" i="4"/>
  <c r="S6257" i="4" s="1"/>
  <c r="H6257" i="4"/>
  <c r="P8228" i="4"/>
  <c r="S8228" i="4" s="1"/>
  <c r="H8228" i="4"/>
  <c r="P6935" i="4"/>
  <c r="S6935" i="4" s="1"/>
  <c r="H6935" i="4"/>
  <c r="P5000" i="4"/>
  <c r="S5000" i="4" s="1"/>
  <c r="H5000" i="4"/>
  <c r="P5594" i="4"/>
  <c r="S5594" i="4" s="1"/>
  <c r="H5594" i="4"/>
  <c r="P6062" i="4"/>
  <c r="S6062" i="4" s="1"/>
  <c r="H6062" i="4"/>
  <c r="P7127" i="4"/>
  <c r="S7127" i="4" s="1"/>
  <c r="H7127" i="4"/>
  <c r="P7886" i="4"/>
  <c r="S7886" i="4" s="1"/>
  <c r="H7886" i="4"/>
  <c r="P8402" i="4"/>
  <c r="S8402" i="4" s="1"/>
  <c r="H8402" i="4"/>
  <c r="P4936" i="4"/>
  <c r="S4936" i="4" s="1"/>
  <c r="H4936" i="4"/>
  <c r="P5713" i="4"/>
  <c r="S5713" i="4" s="1"/>
  <c r="H5713" i="4"/>
  <c r="P5686" i="4"/>
  <c r="S5686" i="4" s="1"/>
  <c r="H5686" i="4"/>
  <c r="P7783" i="4"/>
  <c r="S7783" i="4" s="1"/>
  <c r="H7783" i="4"/>
  <c r="P5304" i="4"/>
  <c r="S5304" i="4" s="1"/>
  <c r="H5304" i="4"/>
  <c r="P6550" i="4"/>
  <c r="S6550" i="4" s="1"/>
  <c r="H6550" i="4"/>
  <c r="P7497" i="4"/>
  <c r="S7497" i="4" s="1"/>
  <c r="H7497" i="4"/>
  <c r="P5485" i="4"/>
  <c r="S5485" i="4" s="1"/>
  <c r="H5485" i="4"/>
  <c r="P6649" i="4"/>
  <c r="S6649" i="4" s="1"/>
  <c r="H6649" i="4"/>
  <c r="P8220" i="4"/>
  <c r="S8220" i="4" s="1"/>
  <c r="H8220" i="4"/>
  <c r="P5900" i="4"/>
  <c r="S5900" i="4" s="1"/>
  <c r="H5900" i="4"/>
  <c r="P7116" i="4"/>
  <c r="S7116" i="4" s="1"/>
  <c r="H7116" i="4"/>
  <c r="P7977" i="4"/>
  <c r="S7977" i="4" s="1"/>
  <c r="H7977" i="4"/>
  <c r="P4835" i="4"/>
  <c r="S4835" i="4" s="1"/>
  <c r="H4835" i="4"/>
  <c r="P4831" i="4"/>
  <c r="S4831" i="4" s="1"/>
  <c r="H4831" i="4"/>
  <c r="P5128" i="4"/>
  <c r="S5128" i="4" s="1"/>
  <c r="H5128" i="4"/>
  <c r="P5905" i="4"/>
  <c r="S5905" i="4" s="1"/>
  <c r="H5905" i="4"/>
  <c r="P6085" i="4"/>
  <c r="S6085" i="4" s="1"/>
  <c r="H6085" i="4"/>
  <c r="P5421" i="4"/>
  <c r="S5421" i="4" s="1"/>
  <c r="H5421" i="4"/>
  <c r="P5577" i="4"/>
  <c r="S5577" i="4" s="1"/>
  <c r="H5577" i="4"/>
  <c r="P6725" i="4"/>
  <c r="S6725" i="4" s="1"/>
  <c r="H6725" i="4"/>
  <c r="P7018" i="4"/>
  <c r="S7018" i="4" s="1"/>
  <c r="H7018" i="4"/>
  <c r="P7607" i="4"/>
  <c r="S7607" i="4" s="1"/>
  <c r="H7607" i="4"/>
  <c r="P8383" i="4"/>
  <c r="S8383" i="4" s="1"/>
  <c r="H8383" i="4"/>
  <c r="P5774" i="4"/>
  <c r="S5774" i="4" s="1"/>
  <c r="H5774" i="4"/>
  <c r="P6641" i="4"/>
  <c r="S6641" i="4" s="1"/>
  <c r="H6641" i="4"/>
  <c r="P7898" i="4"/>
  <c r="S7898" i="4" s="1"/>
  <c r="H7898" i="4"/>
  <c r="P8223" i="4"/>
  <c r="S8223" i="4" s="1"/>
  <c r="H8223" i="4"/>
  <c r="P5704" i="4"/>
  <c r="S5704" i="4" s="1"/>
  <c r="H5704" i="4"/>
  <c r="P5384" i="4"/>
  <c r="S5384" i="4" s="1"/>
  <c r="H5384" i="4"/>
  <c r="P5975" i="4"/>
  <c r="S5975" i="4" s="1"/>
  <c r="H5975" i="4"/>
  <c r="P7108" i="4"/>
  <c r="S7108" i="4" s="1"/>
  <c r="H7108" i="4"/>
  <c r="P8325" i="4"/>
  <c r="S8325" i="4" s="1"/>
  <c r="H8325" i="4"/>
  <c r="P5116" i="4"/>
  <c r="S5116" i="4" s="1"/>
  <c r="H5116" i="4"/>
  <c r="P6346" i="4"/>
  <c r="S6346" i="4" s="1"/>
  <c r="H6346" i="4"/>
  <c r="P5301" i="4"/>
  <c r="S5301" i="4" s="1"/>
  <c r="H5301" i="4"/>
  <c r="P5397" i="4"/>
  <c r="S5397" i="4" s="1"/>
  <c r="H5397" i="4"/>
  <c r="P5682" i="4"/>
  <c r="S5682" i="4" s="1"/>
  <c r="H5682" i="4"/>
  <c r="P5974" i="4"/>
  <c r="S5974" i="4" s="1"/>
  <c r="H5974" i="4"/>
  <c r="P6255" i="4"/>
  <c r="S6255" i="4" s="1"/>
  <c r="H6255" i="4"/>
  <c r="P8639" i="4"/>
  <c r="S8639" i="4" s="1"/>
  <c r="H8639" i="4"/>
  <c r="P5035" i="4"/>
  <c r="S5035" i="4" s="1"/>
  <c r="H5035" i="4"/>
  <c r="P5310" i="4"/>
  <c r="S5310" i="4" s="1"/>
  <c r="H5310" i="4"/>
  <c r="P6829" i="4"/>
  <c r="S6829" i="4" s="1"/>
  <c r="H6829" i="4"/>
  <c r="P7123" i="4"/>
  <c r="S7123" i="4" s="1"/>
  <c r="H7123" i="4"/>
  <c r="P7601" i="4"/>
  <c r="S7601" i="4" s="1"/>
  <c r="H7601" i="4"/>
  <c r="P8641" i="4"/>
  <c r="S8641" i="4" s="1"/>
  <c r="H8641" i="4"/>
  <c r="P5604" i="4"/>
  <c r="S5604" i="4" s="1"/>
  <c r="H5604" i="4"/>
  <c r="P6537" i="4"/>
  <c r="S6537" i="4" s="1"/>
  <c r="H6537" i="4"/>
  <c r="P5599" i="4"/>
  <c r="S5599" i="4" s="1"/>
  <c r="H5599" i="4"/>
  <c r="P5807" i="4"/>
  <c r="S5807" i="4" s="1"/>
  <c r="H5807" i="4"/>
  <c r="P5588" i="4"/>
  <c r="S5588" i="4" s="1"/>
  <c r="H5588" i="4"/>
  <c r="P6162" i="4"/>
  <c r="S6162" i="4" s="1"/>
  <c r="H6162" i="4"/>
  <c r="P7034" i="4"/>
  <c r="S7034" i="4" s="1"/>
  <c r="H7034" i="4"/>
  <c r="P7897" i="4"/>
  <c r="S7897" i="4" s="1"/>
  <c r="H7897" i="4"/>
  <c r="P5891" i="4"/>
  <c r="S5891" i="4" s="1"/>
  <c r="H5891" i="4"/>
  <c r="P5489" i="4"/>
  <c r="S5489" i="4" s="1"/>
  <c r="H5489" i="4"/>
  <c r="P6645" i="4"/>
  <c r="S6645" i="4" s="1"/>
  <c r="H6645" i="4"/>
  <c r="P6628" i="4"/>
  <c r="S6628" i="4" s="1"/>
  <c r="H6628" i="4"/>
  <c r="P6923" i="4"/>
  <c r="S6923" i="4" s="1"/>
  <c r="H6923" i="4"/>
  <c r="P7499" i="4"/>
  <c r="S7499" i="4" s="1"/>
  <c r="H7499" i="4"/>
  <c r="P7791" i="4"/>
  <c r="S7791" i="4" s="1"/>
  <c r="H7791" i="4"/>
  <c r="P8229" i="4"/>
  <c r="S8229" i="4" s="1"/>
  <c r="H8229" i="4"/>
  <c r="P8395" i="4"/>
  <c r="S8395" i="4" s="1"/>
  <c r="H8395" i="4"/>
  <c r="P8710" i="4"/>
  <c r="S8710" i="4" s="1"/>
  <c r="H8710" i="4"/>
  <c r="P5129" i="4"/>
  <c r="S5129" i="4" s="1"/>
  <c r="H5129" i="4"/>
  <c r="P5694" i="4"/>
  <c r="S5694" i="4" s="1"/>
  <c r="H5694" i="4"/>
  <c r="P6744" i="4"/>
  <c r="S6744" i="4" s="1"/>
  <c r="H6744" i="4"/>
  <c r="P7019" i="4"/>
  <c r="S7019" i="4" s="1"/>
  <c r="H7019" i="4"/>
  <c r="P7595" i="4"/>
  <c r="S7595" i="4" s="1"/>
  <c r="H7595" i="4"/>
  <c r="P7983" i="4"/>
  <c r="S7983" i="4" s="1"/>
  <c r="H7983" i="4"/>
  <c r="P8380" i="4"/>
  <c r="S8380" i="4" s="1"/>
  <c r="H8380" i="4"/>
  <c r="P8625" i="4"/>
  <c r="S8625" i="4" s="1"/>
  <c r="H8625" i="4"/>
  <c r="P8703" i="4"/>
  <c r="S8703" i="4" s="1"/>
  <c r="H8703" i="4"/>
  <c r="P4941" i="4"/>
  <c r="S4941" i="4" s="1"/>
  <c r="H4941" i="4"/>
  <c r="P5031" i="4"/>
  <c r="S5031" i="4" s="1"/>
  <c r="H5031" i="4"/>
  <c r="P5996" i="4"/>
  <c r="S5996" i="4" s="1"/>
  <c r="H5996" i="4"/>
  <c r="P6536" i="4"/>
  <c r="S6536" i="4" s="1"/>
  <c r="H6536" i="4"/>
  <c r="P6746" i="4"/>
  <c r="S6746" i="4" s="1"/>
  <c r="H6746" i="4"/>
  <c r="P6840" i="4"/>
  <c r="S6840" i="4" s="1"/>
  <c r="H6840" i="4"/>
  <c r="P7029" i="4"/>
  <c r="S7029" i="4" s="1"/>
  <c r="H7029" i="4"/>
  <c r="P7126" i="4"/>
  <c r="S7126" i="4" s="1"/>
  <c r="H7126" i="4"/>
  <c r="P7609" i="4"/>
  <c r="S7609" i="4" s="1"/>
  <c r="H7609" i="4"/>
  <c r="P7798" i="4"/>
  <c r="S7798" i="4" s="1"/>
  <c r="H7798" i="4"/>
  <c r="P7885" i="4"/>
  <c r="S7885" i="4" s="1"/>
  <c r="H7885" i="4"/>
  <c r="P7882" i="4"/>
  <c r="S7882" i="4" s="1"/>
  <c r="H7882" i="4"/>
  <c r="P8319" i="4"/>
  <c r="S8319" i="4" s="1"/>
  <c r="H8319" i="4"/>
  <c r="P8390" i="4"/>
  <c r="S8390" i="4" s="1"/>
  <c r="H8390" i="4"/>
  <c r="P8635" i="4"/>
  <c r="S8635" i="4" s="1"/>
  <c r="H8635" i="4"/>
  <c r="P8705" i="4"/>
  <c r="S8705" i="4" s="1"/>
  <c r="H8705" i="4"/>
  <c r="P4944" i="4"/>
  <c r="S4944" i="4" s="1"/>
  <c r="H4944" i="4"/>
  <c r="P5507" i="4"/>
  <c r="S5507" i="4" s="1"/>
  <c r="H5507" i="4"/>
  <c r="P8642" i="4"/>
  <c r="S8642" i="4" s="1"/>
  <c r="H8642" i="4"/>
  <c r="P8634" i="4"/>
  <c r="S8634" i="4" s="1"/>
  <c r="H8634" i="4"/>
  <c r="P4839" i="4"/>
  <c r="S4839" i="4" s="1"/>
  <c r="H4839" i="4"/>
  <c r="P5038" i="4"/>
  <c r="S5038" i="4" s="1"/>
  <c r="H5038" i="4"/>
  <c r="P5121" i="4"/>
  <c r="S5121" i="4" s="1"/>
  <c r="H5121" i="4"/>
  <c r="P5217" i="4"/>
  <c r="S5217" i="4" s="1"/>
  <c r="H5217" i="4"/>
  <c r="P5326" i="4"/>
  <c r="S5326" i="4" s="1"/>
  <c r="H5326" i="4"/>
  <c r="P5601" i="4"/>
  <c r="S5601" i="4" s="1"/>
  <c r="H5601" i="4"/>
  <c r="P5692" i="4"/>
  <c r="S5692" i="4" s="1"/>
  <c r="H5692" i="4"/>
  <c r="P5800" i="4"/>
  <c r="S5800" i="4" s="1"/>
  <c r="H5800" i="4"/>
  <c r="P5896" i="4"/>
  <c r="S5896" i="4" s="1"/>
  <c r="H5896" i="4"/>
  <c r="P5989" i="4"/>
  <c r="S5989" i="4" s="1"/>
  <c r="H5989" i="4"/>
  <c r="P6082" i="4"/>
  <c r="S6082" i="4" s="1"/>
  <c r="H6082" i="4"/>
  <c r="P6186" i="4"/>
  <c r="S6186" i="4" s="1"/>
  <c r="H6186" i="4"/>
  <c r="P6171" i="4"/>
  <c r="S6171" i="4" s="1"/>
  <c r="H6171" i="4"/>
  <c r="P6267" i="4"/>
  <c r="S6267" i="4" s="1"/>
  <c r="H6267" i="4"/>
  <c r="P6363" i="4"/>
  <c r="S6363" i="4" s="1"/>
  <c r="H6363" i="4"/>
  <c r="P6459" i="4"/>
  <c r="S6459" i="4" s="1"/>
  <c r="H6459" i="4"/>
  <c r="P6480" i="4"/>
  <c r="S6480" i="4" s="1"/>
  <c r="H6480" i="4"/>
  <c r="P4847" i="4"/>
  <c r="S4847" i="4" s="1"/>
  <c r="H4847" i="4"/>
  <c r="P5416" i="4"/>
  <c r="S5416" i="4" s="1"/>
  <c r="H5416" i="4"/>
  <c r="P6094" i="4"/>
  <c r="S6094" i="4" s="1"/>
  <c r="H6094" i="4"/>
  <c r="P6285" i="4"/>
  <c r="S6285" i="4" s="1"/>
  <c r="H6285" i="4"/>
  <c r="P5229" i="4"/>
  <c r="S5229" i="4" s="1"/>
  <c r="H5229" i="4"/>
  <c r="P5514" i="4"/>
  <c r="S5514" i="4" s="1"/>
  <c r="H5514" i="4"/>
  <c r="P5803" i="4"/>
  <c r="S5803" i="4" s="1"/>
  <c r="H5803" i="4"/>
  <c r="P6272" i="4"/>
  <c r="S6272" i="4" s="1"/>
  <c r="H6272" i="4"/>
  <c r="P6087" i="4"/>
  <c r="S6087" i="4" s="1"/>
  <c r="H6087" i="4"/>
  <c r="P6280" i="4"/>
  <c r="S6280" i="4" s="1"/>
  <c r="H6280" i="4"/>
  <c r="P6939" i="4"/>
  <c r="S6939" i="4" s="1"/>
  <c r="H6939" i="4"/>
  <c r="P7048" i="4"/>
  <c r="S7048" i="4" s="1"/>
  <c r="H7048" i="4"/>
  <c r="P7035" i="4"/>
  <c r="S7035" i="4" s="1"/>
  <c r="H7035" i="4"/>
  <c r="P7131" i="4"/>
  <c r="S7131" i="4" s="1"/>
  <c r="H7131" i="4"/>
  <c r="P7883" i="4"/>
  <c r="S7883" i="4" s="1"/>
  <c r="H7883" i="4"/>
  <c r="P4940" i="4"/>
  <c r="S4940" i="4" s="1"/>
  <c r="H4940" i="4"/>
  <c r="P5425" i="4"/>
  <c r="S5425" i="4" s="1"/>
  <c r="H5425" i="4"/>
  <c r="P6002" i="4"/>
  <c r="S6002" i="4" s="1"/>
  <c r="H6002" i="4"/>
  <c r="P5497" i="4"/>
  <c r="S5497" i="4" s="1"/>
  <c r="H5497" i="4"/>
  <c r="P5764" i="4"/>
  <c r="S5764" i="4" s="1"/>
  <c r="H5764" i="4"/>
  <c r="P6533" i="4"/>
  <c r="S6533" i="4" s="1"/>
  <c r="H6533" i="4"/>
  <c r="P6640" i="4"/>
  <c r="S6640" i="4" s="1"/>
  <c r="H6640" i="4"/>
  <c r="P7023" i="4"/>
  <c r="S7023" i="4" s="1"/>
  <c r="H7023" i="4"/>
  <c r="P7501" i="4"/>
  <c r="S7501" i="4" s="1"/>
  <c r="H7501" i="4"/>
  <c r="P8219" i="4"/>
  <c r="S8219" i="4" s="1"/>
  <c r="H8219" i="4"/>
  <c r="P8310" i="4"/>
  <c r="S8310" i="4" s="1"/>
  <c r="H8310" i="4"/>
  <c r="P4842" i="4"/>
  <c r="S4842" i="4" s="1"/>
  <c r="H4842" i="4"/>
  <c r="P5698" i="4"/>
  <c r="S5698" i="4" s="1"/>
  <c r="H5698" i="4"/>
  <c r="P5886" i="4"/>
  <c r="S5886" i="4" s="1"/>
  <c r="H5886" i="4"/>
  <c r="P7033" i="4"/>
  <c r="S7033" i="4" s="1"/>
  <c r="H7033" i="4"/>
  <c r="P7598" i="4"/>
  <c r="S7598" i="4" s="1"/>
  <c r="H7598" i="4"/>
  <c r="P8314" i="4"/>
  <c r="S8314" i="4" s="1"/>
  <c r="H8314" i="4"/>
  <c r="P8699" i="4"/>
  <c r="S8699" i="4" s="1"/>
  <c r="H8699" i="4"/>
  <c r="P5793" i="4"/>
  <c r="S5793" i="4" s="1"/>
  <c r="H5793" i="4"/>
  <c r="P8626" i="4"/>
  <c r="S8626" i="4" s="1"/>
  <c r="H8626" i="4"/>
  <c r="P8702" i="4"/>
  <c r="S8702" i="4" s="1"/>
  <c r="H8702" i="4"/>
  <c r="P4938" i="4"/>
  <c r="S4938" i="4" s="1"/>
  <c r="H4938" i="4"/>
  <c r="P5802" i="4"/>
  <c r="S5802" i="4" s="1"/>
  <c r="H5802" i="4"/>
  <c r="P5994" i="4"/>
  <c r="S5994" i="4" s="1"/>
  <c r="H5994" i="4"/>
  <c r="P6092" i="4"/>
  <c r="S6092" i="4" s="1"/>
  <c r="H6092" i="4"/>
  <c r="P6576" i="4"/>
  <c r="S6576" i="4" s="1"/>
  <c r="H6576" i="4"/>
  <c r="P6555" i="4"/>
  <c r="S6555" i="4" s="1"/>
  <c r="H6555" i="4"/>
  <c r="P8623" i="4"/>
  <c r="S8623" i="4" s="1"/>
  <c r="H8623" i="4"/>
  <c r="P5221" i="4"/>
  <c r="S5221" i="4" s="1"/>
  <c r="H5221" i="4"/>
  <c r="P5798" i="4"/>
  <c r="S5798" i="4" s="1"/>
  <c r="H5798" i="4"/>
  <c r="P5980" i="4"/>
  <c r="S5980" i="4" s="1"/>
  <c r="H5980" i="4"/>
  <c r="P6181" i="4"/>
  <c r="S6181" i="4" s="1"/>
  <c r="H6181" i="4"/>
  <c r="P5130" i="4"/>
  <c r="S5130" i="4" s="1"/>
  <c r="H5130" i="4"/>
  <c r="P5312" i="4"/>
  <c r="S5312" i="4" s="1"/>
  <c r="H5312" i="4"/>
  <c r="P5598" i="4"/>
  <c r="S5598" i="4" s="1"/>
  <c r="H5598" i="4"/>
  <c r="P6080" i="4"/>
  <c r="S6080" i="4" s="1"/>
  <c r="H6080" i="4"/>
  <c r="P6188" i="4"/>
  <c r="S6188" i="4" s="1"/>
  <c r="H6188" i="4"/>
  <c r="P6655" i="4"/>
  <c r="S6655" i="4" s="1"/>
  <c r="H6655" i="4"/>
  <c r="P6651" i="4"/>
  <c r="S6651" i="4" s="1"/>
  <c r="H6651" i="4"/>
  <c r="P6852" i="4"/>
  <c r="S6852" i="4" s="1"/>
  <c r="H6852" i="4"/>
  <c r="P6843" i="4"/>
  <c r="S6843" i="4" s="1"/>
  <c r="H6843" i="4"/>
  <c r="P6952" i="4"/>
  <c r="S6952" i="4" s="1"/>
  <c r="H6952" i="4"/>
  <c r="P5493" i="4"/>
  <c r="S5493" i="4" s="1"/>
  <c r="H5493" i="4"/>
  <c r="P5690" i="4"/>
  <c r="S5690" i="4" s="1"/>
  <c r="H5690" i="4"/>
  <c r="P6551" i="4"/>
  <c r="S6551" i="4" s="1"/>
  <c r="H6551" i="4"/>
  <c r="P7016" i="4"/>
  <c r="S7016" i="4" s="1"/>
  <c r="H7016" i="4"/>
  <c r="P7891" i="4"/>
  <c r="S7891" i="4" s="1"/>
  <c r="H7891" i="4"/>
  <c r="P5318" i="4"/>
  <c r="S5318" i="4" s="1"/>
  <c r="H5318" i="4"/>
  <c r="P6070" i="4"/>
  <c r="S6070" i="4" s="1"/>
  <c r="H6070" i="4"/>
  <c r="P6639" i="4"/>
  <c r="S6639" i="4" s="1"/>
  <c r="H6639" i="4"/>
  <c r="P7513" i="4"/>
  <c r="S7513" i="4" s="1"/>
  <c r="H7513" i="4"/>
  <c r="P8225" i="4"/>
  <c r="S8225" i="4" s="1"/>
  <c r="H8225" i="4"/>
  <c r="P8622" i="4"/>
  <c r="S8622" i="4" s="1"/>
  <c r="H8622" i="4"/>
  <c r="P5234" i="4"/>
  <c r="S5234" i="4" s="1"/>
  <c r="H5234" i="4"/>
  <c r="P5809" i="4"/>
  <c r="S5809" i="4" s="1"/>
  <c r="H5809" i="4"/>
  <c r="P8709" i="4"/>
  <c r="S8709" i="4" s="1"/>
  <c r="H8709" i="4"/>
  <c r="P4843" i="4"/>
  <c r="S4843" i="4" s="1"/>
  <c r="H4843" i="4"/>
  <c r="P5328" i="4"/>
  <c r="S5328" i="4" s="1"/>
  <c r="H5328" i="4"/>
  <c r="P5796" i="4"/>
  <c r="S5796" i="4" s="1"/>
  <c r="H5796" i="4"/>
  <c r="P6083" i="4"/>
  <c r="S6083" i="4" s="1"/>
  <c r="H6083" i="4"/>
  <c r="P6278" i="4"/>
  <c r="S6278" i="4" s="1"/>
  <c r="H6278" i="4"/>
  <c r="P4837" i="4"/>
  <c r="S4837" i="4" s="1"/>
  <c r="H4837" i="4"/>
  <c r="P5414" i="4"/>
  <c r="S5414" i="4" s="1"/>
  <c r="H5414" i="4"/>
  <c r="P6659" i="4"/>
  <c r="S6659" i="4" s="1"/>
  <c r="H6659" i="4"/>
  <c r="P5327" i="4"/>
  <c r="S5327" i="4" s="1"/>
  <c r="H5327" i="4"/>
  <c r="P6666" i="4"/>
  <c r="S6666" i="4" s="1"/>
  <c r="H6666" i="4"/>
  <c r="P6940" i="4"/>
  <c r="S6940" i="4" s="1"/>
  <c r="H6940" i="4"/>
  <c r="P7031" i="4"/>
  <c r="S7031" i="4" s="1"/>
  <c r="H7031" i="4"/>
  <c r="P4845" i="4"/>
  <c r="S4845" i="4" s="1"/>
  <c r="H4845" i="4"/>
  <c r="P6635" i="4"/>
  <c r="S6635" i="4" s="1"/>
  <c r="H6635" i="4"/>
  <c r="P7130" i="4"/>
  <c r="S7130" i="4" s="1"/>
  <c r="H7130" i="4"/>
  <c r="P8233" i="4"/>
  <c r="S8233" i="4" s="1"/>
  <c r="H8233" i="4"/>
  <c r="P5410" i="4"/>
  <c r="S5410" i="4" s="1"/>
  <c r="H5410" i="4"/>
  <c r="P8701" i="4"/>
  <c r="S8701" i="4" s="1"/>
  <c r="H8701" i="4"/>
  <c r="P4848" i="4"/>
  <c r="S4848" i="4" s="1"/>
  <c r="H4848" i="4"/>
  <c r="P5232" i="4"/>
  <c r="S5232" i="4" s="1"/>
  <c r="H5232" i="4"/>
  <c r="P5997" i="4"/>
  <c r="S5997" i="4" s="1"/>
  <c r="H5997" i="4"/>
  <c r="P6766" i="4"/>
  <c r="S6766" i="4" s="1"/>
  <c r="H6766" i="4"/>
  <c r="P6747" i="4"/>
  <c r="S6747" i="4" s="1"/>
  <c r="H6747" i="4"/>
  <c r="P4828" i="4"/>
  <c r="S4828" i="4" s="1"/>
  <c r="H4828" i="4"/>
  <c r="P5412" i="4"/>
  <c r="S5412" i="4" s="1"/>
  <c r="H5412" i="4"/>
  <c r="P5411" i="4"/>
  <c r="S5411" i="4" s="1"/>
  <c r="H5411" i="4"/>
  <c r="P6575" i="4"/>
  <c r="S6575" i="4" s="1"/>
  <c r="H6575" i="4"/>
  <c r="P5904" i="4"/>
  <c r="S5904" i="4" s="1"/>
  <c r="H5904" i="4"/>
  <c r="P6089" i="4"/>
  <c r="S6089" i="4" s="1"/>
  <c r="H6089" i="4"/>
  <c r="P6370" i="4"/>
  <c r="S6370" i="4" s="1"/>
  <c r="H6370" i="4"/>
  <c r="P6192" i="4"/>
  <c r="S6192" i="4" s="1"/>
  <c r="H6192" i="4"/>
  <c r="P6475" i="4"/>
  <c r="S6475" i="4" s="1"/>
  <c r="H6475" i="4"/>
  <c r="P6463" i="4"/>
  <c r="S6463" i="4" s="1"/>
  <c r="H6463" i="4"/>
  <c r="P6669" i="4"/>
  <c r="S6669" i="4" s="1"/>
  <c r="H6669" i="4"/>
  <c r="P6855" i="4"/>
  <c r="S6855" i="4" s="1"/>
  <c r="H6855" i="4"/>
  <c r="P7425" i="4"/>
  <c r="S7425" i="4" s="1"/>
  <c r="H7425" i="4"/>
  <c r="P7419" i="4"/>
  <c r="S7419" i="4" s="1"/>
  <c r="H7419" i="4"/>
  <c r="P6646" i="4"/>
  <c r="S6646" i="4" s="1"/>
  <c r="H6646" i="4"/>
  <c r="P7790" i="4"/>
  <c r="S7790" i="4" s="1"/>
  <c r="H7790" i="4"/>
  <c r="P5805" i="4"/>
  <c r="S5805" i="4" s="1"/>
  <c r="H5805" i="4"/>
  <c r="P7017" i="4"/>
  <c r="S7017" i="4" s="1"/>
  <c r="H7017" i="4"/>
  <c r="P7492" i="4"/>
  <c r="S7492" i="4" s="1"/>
  <c r="H7492" i="4"/>
  <c r="P7980" i="4"/>
  <c r="S7980" i="4" s="1"/>
  <c r="H7980" i="4"/>
  <c r="P4930" i="4"/>
  <c r="S4930" i="4" s="1"/>
  <c r="H4930" i="4"/>
  <c r="P5125" i="4"/>
  <c r="S5125" i="4" s="1"/>
  <c r="H5125" i="4"/>
  <c r="P5287" i="4"/>
  <c r="S5287" i="4" s="1"/>
  <c r="H5287" i="4"/>
  <c r="P6345" i="4"/>
  <c r="S6345" i="4" s="1"/>
  <c r="H6345" i="4"/>
  <c r="P5610" i="4"/>
  <c r="S5610" i="4" s="1"/>
  <c r="H5610" i="4"/>
  <c r="P5288" i="4"/>
  <c r="S5288" i="4" s="1"/>
  <c r="H5288" i="4"/>
  <c r="P5592" i="4"/>
  <c r="S5592" i="4" s="1"/>
  <c r="H5592" i="4"/>
  <c r="P5865" i="4"/>
  <c r="S5865" i="4" s="1"/>
  <c r="H5865" i="4"/>
  <c r="P6157" i="4"/>
  <c r="S6157" i="4" s="1"/>
  <c r="H6157" i="4"/>
  <c r="P6553" i="4"/>
  <c r="S6553" i="4" s="1"/>
  <c r="H6553" i="4"/>
  <c r="P6633" i="4"/>
  <c r="S6633" i="4" s="1"/>
  <c r="H6633" i="4"/>
  <c r="P6833" i="4"/>
  <c r="S6833" i="4" s="1"/>
  <c r="H6833" i="4"/>
  <c r="P7120" i="4"/>
  <c r="S7120" i="4" s="1"/>
  <c r="H7120" i="4"/>
  <c r="P7796" i="4"/>
  <c r="S7796" i="4" s="1"/>
  <c r="H7796" i="4"/>
  <c r="P8215" i="4"/>
  <c r="S8215" i="4" s="1"/>
  <c r="H8215" i="4"/>
  <c r="P8324" i="4"/>
  <c r="S8324" i="4" s="1"/>
  <c r="H8324" i="4"/>
  <c r="P4846" i="4"/>
  <c r="S4846" i="4" s="1"/>
  <c r="H4846" i="4"/>
  <c r="P5135" i="4"/>
  <c r="S5135" i="4" s="1"/>
  <c r="H5135" i="4"/>
  <c r="P5504" i="4"/>
  <c r="S5504" i="4" s="1"/>
  <c r="H5504" i="4"/>
  <c r="P7507" i="4"/>
  <c r="S7507" i="4" s="1"/>
  <c r="H7507" i="4"/>
  <c r="P4832" i="4"/>
  <c r="S4832" i="4" s="1"/>
  <c r="H4832" i="4"/>
  <c r="P8389" i="4"/>
  <c r="S8389" i="4" s="1"/>
  <c r="H8389" i="4"/>
  <c r="P4840" i="4"/>
  <c r="S4840" i="4" s="1"/>
  <c r="H4840" i="4"/>
  <c r="P5131" i="4"/>
  <c r="S5131" i="4" s="1"/>
  <c r="H5131" i="4"/>
  <c r="P6074" i="4"/>
  <c r="S6074" i="4" s="1"/>
  <c r="H6074" i="4"/>
  <c r="P6928" i="4"/>
  <c r="S6928" i="4" s="1"/>
  <c r="H6928" i="4"/>
  <c r="P7800" i="4"/>
  <c r="S7800" i="4" s="1"/>
  <c r="H7800" i="4"/>
  <c r="P4934" i="4"/>
  <c r="S4934" i="4" s="1"/>
  <c r="H4934" i="4"/>
  <c r="P5515" i="4"/>
  <c r="S5515" i="4" s="1"/>
  <c r="H5515" i="4"/>
  <c r="P6741" i="4"/>
  <c r="S6741" i="4" s="1"/>
  <c r="H6741" i="4"/>
  <c r="P5330" i="4"/>
  <c r="S5330" i="4" s="1"/>
  <c r="H5330" i="4"/>
  <c r="P5390" i="4"/>
  <c r="S5390" i="4" s="1"/>
  <c r="H5390" i="4"/>
  <c r="P5671" i="4"/>
  <c r="S5671" i="4" s="1"/>
  <c r="H5671" i="4"/>
  <c r="P5963" i="4"/>
  <c r="S5963" i="4" s="1"/>
  <c r="H5963" i="4"/>
  <c r="P6152" i="4"/>
  <c r="S6152" i="4" s="1"/>
  <c r="H6152" i="4"/>
  <c r="P6256" i="4"/>
  <c r="S6256" i="4" s="1"/>
  <c r="H6256" i="4"/>
  <c r="P6253" i="4"/>
  <c r="S6253" i="4" s="1"/>
  <c r="H6253" i="4"/>
  <c r="P6547" i="4"/>
  <c r="S6547" i="4" s="1"/>
  <c r="H6547" i="4"/>
  <c r="P6824" i="4"/>
  <c r="S6824" i="4" s="1"/>
  <c r="H6824" i="4"/>
  <c r="P7110" i="4"/>
  <c r="S7110" i="4" s="1"/>
  <c r="H7110" i="4"/>
  <c r="P7782" i="4"/>
  <c r="S7782" i="4" s="1"/>
  <c r="H7782" i="4"/>
  <c r="P7889" i="4"/>
  <c r="S7889" i="4" s="1"/>
  <c r="H7889" i="4"/>
  <c r="P8384" i="4"/>
  <c r="S8384" i="4" s="1"/>
  <c r="H8384" i="4"/>
  <c r="P5519" i="4"/>
  <c r="S5519" i="4" s="1"/>
  <c r="H5519" i="4"/>
  <c r="P6632" i="4"/>
  <c r="S6632" i="4" s="1"/>
  <c r="H6632" i="4"/>
  <c r="P6936" i="4"/>
  <c r="S6936" i="4" s="1"/>
  <c r="H6936" i="4"/>
  <c r="P7506" i="4"/>
  <c r="S7506" i="4" s="1"/>
  <c r="H7506" i="4"/>
  <c r="P7974" i="4"/>
  <c r="S7974" i="4" s="1"/>
  <c r="H7974" i="4"/>
  <c r="P8218" i="4"/>
  <c r="S8218" i="4" s="1"/>
  <c r="H8218" i="4"/>
  <c r="P5227" i="4"/>
  <c r="S5227" i="4" s="1"/>
  <c r="H5227" i="4"/>
  <c r="P5404" i="4"/>
  <c r="S5404" i="4" s="1"/>
  <c r="H5404" i="4"/>
  <c r="P8713" i="4"/>
  <c r="S8713" i="4" s="1"/>
  <c r="H8713" i="4"/>
  <c r="P5127" i="4"/>
  <c r="S5127" i="4" s="1"/>
  <c r="H5127" i="4"/>
  <c r="P5706" i="4"/>
  <c r="S5706" i="4" s="1"/>
  <c r="H5706" i="4"/>
  <c r="P4927" i="4"/>
  <c r="S4927" i="4" s="1"/>
  <c r="H4927" i="4"/>
  <c r="P5319" i="4"/>
  <c r="S5319" i="4" s="1"/>
  <c r="H5319" i="4"/>
  <c r="P8396" i="4"/>
  <c r="S8396" i="4" s="1"/>
  <c r="H8396" i="4"/>
  <c r="P5136" i="4"/>
  <c r="S5136" i="4" s="1"/>
  <c r="H5136" i="4"/>
  <c r="P5315" i="4"/>
  <c r="S5315" i="4" s="1"/>
  <c r="H5315" i="4"/>
  <c r="P5516" i="4"/>
  <c r="S5516" i="4" s="1"/>
  <c r="H5516" i="4"/>
  <c r="P5693" i="4"/>
  <c r="S5693" i="4" s="1"/>
  <c r="H5693" i="4"/>
  <c r="P5040" i="4"/>
  <c r="S5040" i="4" s="1"/>
  <c r="H5040" i="4"/>
  <c r="P6577" i="4"/>
  <c r="S6577" i="4" s="1"/>
  <c r="H6577" i="4"/>
  <c r="P6951" i="4"/>
  <c r="S6951" i="4" s="1"/>
  <c r="H6951" i="4"/>
  <c r="P8397" i="4"/>
  <c r="S8397" i="4" s="1"/>
  <c r="H8397" i="4"/>
  <c r="P8696" i="4"/>
  <c r="S8696" i="4" s="1"/>
  <c r="H8696" i="4"/>
  <c r="P5801" i="4"/>
  <c r="S5801" i="4" s="1"/>
  <c r="H5801" i="4"/>
  <c r="P5189" i="4"/>
  <c r="S5189" i="4" s="1"/>
  <c r="H5189" i="4"/>
  <c r="P6837" i="4"/>
  <c r="S6837" i="4" s="1"/>
  <c r="H6837" i="4"/>
  <c r="P6920" i="4"/>
  <c r="S6920" i="4" s="1"/>
  <c r="H6920" i="4"/>
  <c r="P7793" i="4"/>
  <c r="S7793" i="4" s="1"/>
  <c r="H7793" i="4"/>
  <c r="P8394" i="4"/>
  <c r="S8394" i="4" s="1"/>
  <c r="H8394" i="4"/>
  <c r="P8624" i="4"/>
  <c r="S8624" i="4" s="1"/>
  <c r="H8624" i="4"/>
  <c r="P4929" i="4"/>
  <c r="S4929" i="4" s="1"/>
  <c r="H4929" i="4"/>
  <c r="P5025" i="4"/>
  <c r="S5025" i="4" s="1"/>
  <c r="H5025" i="4"/>
  <c r="P6742" i="4"/>
  <c r="S6742" i="4" s="1"/>
  <c r="H6742" i="4"/>
  <c r="P7780" i="4"/>
  <c r="S7780" i="4" s="1"/>
  <c r="H7780" i="4"/>
  <c r="P8316" i="4"/>
  <c r="S8316" i="4" s="1"/>
  <c r="H8316" i="4"/>
  <c r="P5222" i="4"/>
  <c r="S5222" i="4" s="1"/>
  <c r="H5222" i="4"/>
  <c r="P5423" i="4"/>
  <c r="S5423" i="4" s="1"/>
  <c r="H5423" i="4"/>
  <c r="P5709" i="4"/>
  <c r="S5709" i="4" s="1"/>
  <c r="H5709" i="4"/>
  <c r="P5788" i="4"/>
  <c r="S5788" i="4" s="1"/>
  <c r="H5788" i="4"/>
  <c r="P8321" i="4"/>
  <c r="S8321" i="4" s="1"/>
  <c r="H8321" i="4"/>
  <c r="P8392" i="4"/>
  <c r="S8392" i="4" s="1"/>
  <c r="H8392" i="4"/>
  <c r="P8640" i="4"/>
  <c r="S8640" i="4" s="1"/>
  <c r="H8640" i="4"/>
  <c r="P4841" i="4"/>
  <c r="S4841" i="4" s="1"/>
  <c r="H4841" i="4"/>
  <c r="P5037" i="4"/>
  <c r="S5037" i="4" s="1"/>
  <c r="H5037" i="4"/>
  <c r="P5120" i="4"/>
  <c r="S5120" i="4" s="1"/>
  <c r="H5120" i="4"/>
  <c r="P5212" i="4"/>
  <c r="S5212" i="4" s="1"/>
  <c r="H5212" i="4"/>
  <c r="P5502" i="4"/>
  <c r="S5502" i="4" s="1"/>
  <c r="H5502" i="4"/>
  <c r="P5810" i="4"/>
  <c r="S5810" i="4" s="1"/>
  <c r="H5810" i="4"/>
  <c r="P5899" i="4"/>
  <c r="S5899" i="4" s="1"/>
  <c r="H5899" i="4"/>
  <c r="P6187" i="4"/>
  <c r="S6187" i="4" s="1"/>
  <c r="H6187" i="4"/>
  <c r="P4931" i="4"/>
  <c r="S4931" i="4" s="1"/>
  <c r="H4931" i="4"/>
  <c r="P5596" i="4"/>
  <c r="S5596" i="4" s="1"/>
  <c r="H5596" i="4"/>
  <c r="P5218" i="4"/>
  <c r="S5218" i="4" s="1"/>
  <c r="H5218" i="4"/>
  <c r="P5982" i="4"/>
  <c r="S5982" i="4" s="1"/>
  <c r="H5982" i="4"/>
  <c r="P5299" i="4"/>
  <c r="S5299" i="4" s="1"/>
  <c r="H5299" i="4"/>
  <c r="P5778" i="4"/>
  <c r="S5778" i="4" s="1"/>
  <c r="H5778" i="4"/>
  <c r="P6072" i="4"/>
  <c r="S6072" i="4" s="1"/>
  <c r="H6072" i="4"/>
  <c r="P6724" i="4"/>
  <c r="S6724" i="4" s="1"/>
  <c r="H6724" i="4"/>
  <c r="P7606" i="4"/>
  <c r="S7606" i="4" s="1"/>
  <c r="H7606" i="4"/>
  <c r="P5591" i="4"/>
  <c r="S5591" i="4" s="1"/>
  <c r="H5591" i="4"/>
  <c r="P8320" i="4"/>
  <c r="S8320" i="4" s="1"/>
  <c r="H8320" i="4"/>
  <c r="P4937" i="4"/>
  <c r="S4937" i="4" s="1"/>
  <c r="H4937" i="4"/>
  <c r="P7032" i="4"/>
  <c r="S7032" i="4" s="1"/>
  <c r="H7032" i="4"/>
  <c r="P7876" i="4"/>
  <c r="S7876" i="4" s="1"/>
  <c r="H7876" i="4"/>
  <c r="P5603" i="4"/>
  <c r="S5603" i="4" s="1"/>
  <c r="H5603" i="4"/>
  <c r="P6672" i="4"/>
  <c r="S6672" i="4" s="1"/>
  <c r="H6672" i="4"/>
  <c r="P6098" i="4"/>
  <c r="S6098" i="4" s="1"/>
  <c r="H6098" i="4"/>
  <c r="P7012" i="4"/>
  <c r="S7012" i="4" s="1"/>
  <c r="H7012" i="4"/>
  <c r="P7496" i="4"/>
  <c r="S7496" i="4" s="1"/>
  <c r="H7496" i="4"/>
  <c r="P7594" i="4"/>
  <c r="S7594" i="4" s="1"/>
  <c r="H7594" i="4"/>
  <c r="P5804" i="4"/>
  <c r="S5804" i="4" s="1"/>
  <c r="H5804" i="4"/>
  <c r="P7508" i="4"/>
  <c r="S7508" i="4" s="1"/>
  <c r="H7508" i="4"/>
  <c r="P8326" i="4"/>
  <c r="S8326" i="4" s="1"/>
  <c r="H8326" i="4"/>
  <c r="P5216" i="4"/>
  <c r="S5216" i="4" s="1"/>
  <c r="H5216" i="4"/>
  <c r="P4932" i="4"/>
  <c r="S4932" i="4" s="1"/>
  <c r="H4932" i="4"/>
  <c r="P5702" i="4"/>
  <c r="S5702" i="4" s="1"/>
  <c r="H5702" i="4"/>
  <c r="P5895" i="4"/>
  <c r="S5895" i="4" s="1"/>
  <c r="H5895" i="4"/>
  <c r="P6474" i="4"/>
  <c r="S6474" i="4" s="1"/>
  <c r="H6474" i="4"/>
  <c r="P6755" i="4"/>
  <c r="S6755" i="4" s="1"/>
  <c r="H6755" i="4"/>
  <c r="P7042" i="4"/>
  <c r="S7042" i="4" s="1"/>
  <c r="H7042" i="4"/>
  <c r="P7515" i="4"/>
  <c r="S7515" i="4" s="1"/>
  <c r="H7515" i="4"/>
  <c r="P6184" i="4"/>
  <c r="S6184" i="4" s="1"/>
  <c r="H6184" i="4"/>
  <c r="P4935" i="4"/>
  <c r="S4935" i="4" s="1"/>
  <c r="H4935" i="4"/>
  <c r="P5988" i="4"/>
  <c r="S5988" i="4" s="1"/>
  <c r="H5988" i="4"/>
  <c r="P6191" i="4"/>
  <c r="S6191" i="4" s="1"/>
  <c r="H6191" i="4"/>
  <c r="P5317" i="4"/>
  <c r="S5317" i="4" s="1"/>
  <c r="H5317" i="4"/>
  <c r="P5602" i="4"/>
  <c r="S5602" i="4" s="1"/>
  <c r="H5602" i="4"/>
  <c r="P6561" i="4"/>
  <c r="S6561" i="4" s="1"/>
  <c r="H6561" i="4"/>
  <c r="P6574" i="4"/>
  <c r="S6574" i="4" s="1"/>
  <c r="H6574" i="4"/>
  <c r="P6943" i="4"/>
  <c r="S6943" i="4" s="1"/>
  <c r="H6943" i="4"/>
  <c r="P7884" i="4"/>
  <c r="S7884" i="4" s="1"/>
  <c r="H7884" i="4"/>
  <c r="P5119" i="4"/>
  <c r="S5119" i="4" s="1"/>
  <c r="H5119" i="4"/>
  <c r="P5509" i="4"/>
  <c r="S5509" i="4" s="1"/>
  <c r="H5509" i="4"/>
  <c r="P6638" i="4"/>
  <c r="S6638" i="4" s="1"/>
  <c r="H6638" i="4"/>
  <c r="P7112" i="4"/>
  <c r="S7112" i="4" s="1"/>
  <c r="H7112" i="4"/>
  <c r="P7890" i="4"/>
  <c r="S7890" i="4" s="1"/>
  <c r="H7890" i="4"/>
  <c r="P8216" i="4"/>
  <c r="S8216" i="4" s="1"/>
  <c r="H8216" i="4"/>
  <c r="P8711" i="4"/>
  <c r="S8711" i="4" s="1"/>
  <c r="H8711" i="4"/>
  <c r="P5325" i="4"/>
  <c r="S5325" i="4" s="1"/>
  <c r="H5325" i="4"/>
  <c r="P5513" i="4"/>
  <c r="S5513" i="4" s="1"/>
  <c r="H5513" i="4"/>
  <c r="P5887" i="4"/>
  <c r="S5887" i="4" s="1"/>
  <c r="H5887" i="4"/>
  <c r="P5993" i="4"/>
  <c r="S5993" i="4" s="1"/>
  <c r="H5993" i="4"/>
  <c r="P6732" i="4"/>
  <c r="S6732" i="4" s="1"/>
  <c r="H6732" i="4"/>
  <c r="P7989" i="4"/>
  <c r="S7989" i="4" s="1"/>
  <c r="H7989" i="4"/>
  <c r="P4836" i="4"/>
  <c r="S4836" i="4" s="1"/>
  <c r="H4836" i="4"/>
  <c r="P5322" i="4"/>
  <c r="S5322" i="4" s="1"/>
  <c r="H5322" i="4"/>
  <c r="P5714" i="4"/>
  <c r="S5714" i="4" s="1"/>
  <c r="Y240" i="4" s="1"/>
  <c r="H5714" i="4"/>
  <c r="P8393" i="4"/>
  <c r="S8393" i="4" s="1"/>
  <c r="H8393" i="4"/>
  <c r="P4833" i="4"/>
  <c r="S4833" i="4" s="1"/>
  <c r="H4833" i="4"/>
  <c r="P5418" i="4"/>
  <c r="S5418" i="4" s="1"/>
  <c r="H5418" i="4"/>
  <c r="P5990" i="4"/>
  <c r="S5990" i="4" s="1"/>
  <c r="H5990" i="4"/>
  <c r="P6097" i="4"/>
  <c r="S6097" i="4" s="1"/>
  <c r="H6097" i="4"/>
  <c r="P5510" i="4"/>
  <c r="S5510" i="4" s="1"/>
  <c r="H5510" i="4"/>
  <c r="P5799" i="4"/>
  <c r="S5799" i="4" s="1"/>
  <c r="H5799" i="4"/>
  <c r="P6663" i="4"/>
  <c r="S6663" i="4" s="1"/>
  <c r="H6663" i="4"/>
  <c r="P6950" i="4"/>
  <c r="S6950" i="4" s="1"/>
  <c r="H6950" i="4"/>
  <c r="P5195" i="4"/>
  <c r="S5195" i="4" s="1"/>
  <c r="H5195" i="4"/>
  <c r="P5204" i="4"/>
  <c r="S5204" i="4" s="1"/>
  <c r="H5204" i="4"/>
  <c r="P5380" i="4"/>
  <c r="S5380" i="4" s="1"/>
  <c r="H5380" i="4"/>
  <c r="P5868" i="4"/>
  <c r="S5868" i="4" s="1"/>
  <c r="H5868" i="4"/>
  <c r="P6158" i="4"/>
  <c r="S6158" i="4" s="1"/>
  <c r="H6158" i="4"/>
  <c r="P6823" i="4"/>
  <c r="S6823" i="4" s="1"/>
  <c r="H6823" i="4"/>
  <c r="P7588" i="4"/>
  <c r="S7588" i="4" s="1"/>
  <c r="H7588" i="4"/>
  <c r="P6351" i="4"/>
  <c r="S6351" i="4" s="1"/>
  <c r="H6351" i="4"/>
  <c r="P6931" i="4"/>
  <c r="S6931" i="4" s="1"/>
  <c r="H6931" i="4"/>
  <c r="P7981" i="4"/>
  <c r="S7981" i="4" s="1"/>
  <c r="H7981" i="4"/>
  <c r="P8400" i="4"/>
  <c r="S8400" i="4" s="1"/>
  <c r="H8400" i="4"/>
  <c r="P5023" i="4"/>
  <c r="S5023" i="4" s="1"/>
  <c r="H5023" i="4"/>
  <c r="P8318" i="4"/>
  <c r="S8318" i="4" s="1"/>
  <c r="H8318" i="4"/>
  <c r="P8636" i="4"/>
  <c r="S8636" i="4" s="1"/>
  <c r="H8636" i="4"/>
  <c r="P5501" i="4"/>
  <c r="S5501" i="4" s="1"/>
  <c r="H5501" i="4"/>
  <c r="P5712" i="4"/>
  <c r="S5712" i="4" s="1"/>
  <c r="H5712" i="4"/>
  <c r="P6081" i="4"/>
  <c r="S6081" i="4" s="1"/>
  <c r="H6081" i="4"/>
  <c r="P8385" i="4"/>
  <c r="S8385" i="4" s="1"/>
  <c r="H8385" i="4"/>
  <c r="P5122" i="4"/>
  <c r="S5122" i="4" s="1"/>
  <c r="H5122" i="4"/>
  <c r="P5695" i="4"/>
  <c r="S5695" i="4" s="1"/>
  <c r="H5695" i="4"/>
  <c r="P6173" i="4"/>
  <c r="S6173" i="4" s="1"/>
  <c r="H6173" i="4"/>
  <c r="P5415" i="4"/>
  <c r="S5415" i="4" s="1"/>
  <c r="H5415" i="4"/>
  <c r="P6386" i="4"/>
  <c r="S6386" i="4" s="1"/>
  <c r="H6386" i="4"/>
  <c r="P7111" i="4"/>
  <c r="S7111" i="4" s="1"/>
  <c r="H7111" i="4"/>
  <c r="P7877" i="4"/>
  <c r="S7877" i="4" s="1"/>
  <c r="H7877" i="4"/>
  <c r="P8381" i="4"/>
  <c r="S8381" i="4" s="1"/>
  <c r="H8381" i="4"/>
  <c r="P7795" i="4"/>
  <c r="S7795" i="4" s="1"/>
  <c r="H7795" i="4"/>
  <c r="P5329" i="4"/>
  <c r="S5329" i="4" s="1"/>
  <c r="H5329" i="4"/>
  <c r="P8700" i="4"/>
  <c r="S8700" i="4" s="1"/>
  <c r="H8700" i="4"/>
  <c r="P5026" i="4"/>
  <c r="S5026" i="4" s="1"/>
  <c r="H5026" i="4"/>
  <c r="P5030" i="4"/>
  <c r="S5030" i="4" s="1"/>
  <c r="H5030" i="4"/>
  <c r="P5699" i="4"/>
  <c r="S5699" i="4" s="1"/>
  <c r="H5699" i="4"/>
  <c r="P6076" i="4"/>
  <c r="S6076" i="4" s="1"/>
  <c r="H6076" i="4"/>
  <c r="P6559" i="4"/>
  <c r="S6559" i="4" s="1"/>
  <c r="H6559" i="4"/>
  <c r="P6290" i="4"/>
  <c r="S6290" i="4" s="1"/>
  <c r="H6290" i="4"/>
  <c r="P6942" i="4"/>
  <c r="S6942" i="4" s="1"/>
  <c r="H6942" i="4"/>
  <c r="P6091" i="4"/>
  <c r="S6091" i="4" s="1"/>
  <c r="H6091" i="4"/>
  <c r="P6183" i="4"/>
  <c r="S6183" i="4" s="1"/>
  <c r="H6183" i="4"/>
  <c r="P6095" i="4"/>
  <c r="S6095" i="4" s="1"/>
  <c r="H6095" i="4"/>
  <c r="P6276" i="4"/>
  <c r="S6276" i="4" s="1"/>
  <c r="H6276" i="4"/>
  <c r="P6478" i="4"/>
  <c r="S6478" i="4" s="1"/>
  <c r="H6478" i="4"/>
  <c r="P7250" i="4"/>
  <c r="S7250" i="4" s="1"/>
  <c r="H7250" i="4"/>
  <c r="P7227" i="4"/>
  <c r="S7227" i="4" s="1"/>
  <c r="H7227" i="4"/>
  <c r="P7611" i="4"/>
  <c r="S7611" i="4" s="1"/>
  <c r="H7611" i="4"/>
  <c r="P5961" i="4"/>
  <c r="S5961" i="4" s="1"/>
  <c r="H5961" i="4"/>
  <c r="P7975" i="4"/>
  <c r="S7975" i="4" s="1"/>
  <c r="H7975" i="4"/>
  <c r="P6822" i="4"/>
  <c r="S6822" i="4" s="1"/>
  <c r="H6822" i="4"/>
  <c r="P8632" i="4"/>
  <c r="S8632" i="4" s="1"/>
  <c r="H8632" i="4"/>
  <c r="P5382" i="4"/>
  <c r="S5382" i="4" s="1"/>
  <c r="H5382" i="4"/>
  <c r="P5766" i="4"/>
  <c r="S5766" i="4" s="1"/>
  <c r="H5766" i="4"/>
  <c r="P5020" i="4"/>
  <c r="S5020" i="4" s="1"/>
  <c r="H5020" i="4"/>
  <c r="P5302" i="4"/>
  <c r="S5302" i="4" s="1"/>
  <c r="H5302" i="4"/>
  <c r="P5583" i="4"/>
  <c r="S5583" i="4" s="1"/>
  <c r="H5583" i="4"/>
  <c r="P5768" i="4"/>
  <c r="S5768" i="4" s="1"/>
  <c r="H5768" i="4"/>
  <c r="P6067" i="4"/>
  <c r="S6067" i="4" s="1"/>
  <c r="H6067" i="4"/>
  <c r="P6359" i="4"/>
  <c r="S6359" i="4" s="1"/>
  <c r="H6359" i="4"/>
  <c r="P6738" i="4"/>
  <c r="S6738" i="4" s="1"/>
  <c r="H6738" i="4"/>
  <c r="P6929" i="4"/>
  <c r="S6929" i="4" s="1"/>
  <c r="H6929" i="4"/>
  <c r="P7500" i="4"/>
  <c r="S7500" i="4" s="1"/>
  <c r="H7500" i="4"/>
  <c r="P7984" i="4"/>
  <c r="S7984" i="4" s="1"/>
  <c r="H7984" i="4"/>
  <c r="P8311" i="4"/>
  <c r="S8311" i="4" s="1"/>
  <c r="H8311" i="4"/>
  <c r="P6825" i="4"/>
  <c r="S6825" i="4" s="1"/>
  <c r="H6825" i="4"/>
  <c r="P7596" i="4"/>
  <c r="S7596" i="4" s="1"/>
  <c r="H7596" i="4"/>
  <c r="P7785" i="4"/>
  <c r="S7785" i="4" s="1"/>
  <c r="H7785" i="4"/>
  <c r="P5500" i="4"/>
  <c r="S5500" i="4" s="1"/>
  <c r="H5500" i="4"/>
  <c r="P8627" i="4"/>
  <c r="S8627" i="4" s="1"/>
  <c r="H8627" i="4"/>
  <c r="P8714" i="4"/>
  <c r="S8714" i="4" s="1"/>
  <c r="H8714" i="4"/>
  <c r="P5422" i="4"/>
  <c r="S5422" i="4" s="1"/>
  <c r="H5422" i="4"/>
  <c r="P5028" i="4"/>
  <c r="S5028" i="4" s="1"/>
  <c r="H5028" i="4"/>
  <c r="P5313" i="4"/>
  <c r="S5313" i="4" s="1"/>
  <c r="H5313" i="4"/>
  <c r="P5597" i="4"/>
  <c r="S5597" i="4" s="1"/>
  <c r="H5597" i="4"/>
  <c r="P5792" i="4"/>
  <c r="S5792" i="4" s="1"/>
  <c r="H5792" i="4"/>
  <c r="P6461" i="4"/>
  <c r="S6461" i="4" s="1"/>
  <c r="H6461" i="4"/>
  <c r="P6471" i="4"/>
  <c r="S6471" i="4" s="1"/>
  <c r="H6471" i="4"/>
  <c r="P6654" i="4"/>
  <c r="S6654" i="4" s="1"/>
  <c r="H6654" i="4"/>
  <c r="P6925" i="4"/>
  <c r="S6925" i="4" s="1"/>
  <c r="H6925" i="4"/>
  <c r="P8386" i="4"/>
  <c r="S8386" i="4" s="1"/>
  <c r="H8386" i="4"/>
  <c r="P8631" i="4"/>
  <c r="S8631" i="4" s="1"/>
  <c r="H8631" i="4"/>
  <c r="P5123" i="4"/>
  <c r="S5123" i="4" s="1"/>
  <c r="H5123" i="4"/>
  <c r="P7498" i="4"/>
  <c r="S7498" i="4" s="1"/>
  <c r="H7498" i="4"/>
  <c r="P5413" i="4"/>
  <c r="S5413" i="4" s="1"/>
  <c r="H5413" i="4"/>
  <c r="P8399" i="4"/>
  <c r="S8399" i="4" s="1"/>
  <c r="H8399" i="4"/>
  <c r="P8706" i="4"/>
  <c r="S8706" i="4" s="1"/>
  <c r="H8706" i="4"/>
  <c r="P5034" i="4"/>
  <c r="S5034" i="4" s="1"/>
  <c r="H5034" i="4"/>
  <c r="P5133" i="4"/>
  <c r="S5133" i="4" s="1"/>
  <c r="H5133" i="4"/>
  <c r="P5225" i="4"/>
  <c r="S5225" i="4" s="1"/>
  <c r="H5225" i="4"/>
  <c r="P5406" i="4"/>
  <c r="S5406" i="4" s="1"/>
  <c r="H5406" i="4"/>
  <c r="P5790" i="4"/>
  <c r="S5790" i="4" s="1"/>
  <c r="H5790" i="4"/>
  <c r="P6384" i="4"/>
  <c r="S6384" i="4" s="1"/>
  <c r="H6384" i="4"/>
  <c r="P5506" i="4"/>
  <c r="S5506" i="4" s="1"/>
  <c r="H5506" i="4"/>
  <c r="P6653" i="4"/>
  <c r="S6653" i="4" s="1"/>
  <c r="H6653" i="4"/>
  <c r="P5794" i="4"/>
  <c r="S5794" i="4" s="1"/>
  <c r="H5794" i="4"/>
  <c r="P5680" i="4"/>
  <c r="S5680" i="4" s="1"/>
  <c r="H5680" i="4"/>
  <c r="P5873" i="4"/>
  <c r="S5873" i="4" s="1"/>
  <c r="H5873" i="4"/>
  <c r="P6341" i="4"/>
  <c r="S6341" i="4" s="1"/>
  <c r="H6341" i="4"/>
  <c r="P6826" i="4"/>
  <c r="S6826" i="4" s="1"/>
  <c r="H6826" i="4"/>
  <c r="P7030" i="4"/>
  <c r="S7030" i="4" s="1"/>
  <c r="H7030" i="4"/>
  <c r="P7994" i="4"/>
  <c r="S7994" i="4" s="1"/>
  <c r="H7994" i="4"/>
  <c r="P5503" i="4"/>
  <c r="S5503" i="4" s="1"/>
  <c r="H5503" i="4"/>
  <c r="P5616" i="4"/>
  <c r="S5616" i="4" s="1"/>
  <c r="H5616" i="4"/>
  <c r="P4946" i="4"/>
  <c r="S4946" i="4" s="1"/>
  <c r="H4946" i="4"/>
  <c r="P6180" i="4"/>
  <c r="S6180" i="4" s="1"/>
  <c r="H6180" i="4"/>
  <c r="P6385" i="4"/>
  <c r="S6385" i="4" s="1"/>
  <c r="H6385" i="4"/>
  <c r="P5987" i="4"/>
  <c r="S5987" i="4" s="1"/>
  <c r="H5987" i="4"/>
  <c r="P5134" i="4"/>
  <c r="S5134" i="4" s="1"/>
  <c r="H5134" i="4"/>
  <c r="P7109" i="4"/>
  <c r="S7109" i="4" s="1"/>
  <c r="H7109" i="4"/>
  <c r="P7592" i="4"/>
  <c r="S7592" i="4" s="1"/>
  <c r="H7592" i="4"/>
  <c r="P5995" i="4"/>
  <c r="S5995" i="4" s="1"/>
  <c r="H5995" i="4"/>
  <c r="P6917" i="4"/>
  <c r="S6917" i="4" s="1"/>
  <c r="H6917" i="4"/>
  <c r="P7991" i="4"/>
  <c r="S7991" i="4" s="1"/>
  <c r="H7991" i="4"/>
  <c r="P4850" i="4"/>
  <c r="S4850" i="4" s="1"/>
  <c r="H4850" i="4"/>
  <c r="P8398" i="4"/>
  <c r="S8398" i="4" s="1"/>
  <c r="H8398" i="4"/>
  <c r="P5137" i="4"/>
  <c r="S5137" i="4" s="1"/>
  <c r="H5137" i="4"/>
  <c r="P5906" i="4"/>
  <c r="S5906" i="4" s="1"/>
  <c r="H5906" i="4"/>
  <c r="P8707" i="4"/>
  <c r="S8707" i="4" s="1"/>
  <c r="H8707" i="4"/>
  <c r="P5795" i="4"/>
  <c r="S5795" i="4" s="1"/>
  <c r="H5795" i="4"/>
  <c r="P6174" i="4"/>
  <c r="S6174" i="4" s="1"/>
  <c r="H6174" i="4"/>
  <c r="P6377" i="4"/>
  <c r="S6377" i="4" s="1"/>
  <c r="H6377" i="4"/>
  <c r="P6563" i="4"/>
  <c r="S6563" i="4" s="1"/>
  <c r="H6563" i="4"/>
  <c r="P6765" i="4"/>
  <c r="S6765" i="4" s="1"/>
  <c r="H6765" i="4"/>
  <c r="P7039" i="4"/>
  <c r="S7039" i="4" s="1"/>
  <c r="H7039" i="4"/>
  <c r="P7631" i="4"/>
  <c r="S7631" i="4" s="1"/>
  <c r="H7631" i="4"/>
  <c r="P7045" i="4"/>
  <c r="S7045" i="4" s="1"/>
  <c r="H7045" i="4"/>
  <c r="P7152" i="4"/>
  <c r="S7152" i="4" s="1"/>
  <c r="H7152" i="4"/>
  <c r="P7146" i="4"/>
  <c r="S7146" i="4" s="1"/>
  <c r="H7146" i="4"/>
  <c r="P7232" i="4"/>
  <c r="S7232" i="4" s="1"/>
  <c r="H7232" i="4"/>
  <c r="P7228" i="4"/>
  <c r="S7228" i="4" s="1"/>
  <c r="H7228" i="4"/>
  <c r="P7440" i="4"/>
  <c r="S7440" i="4" s="1"/>
  <c r="H7440" i="4"/>
  <c r="P7707" i="4"/>
  <c r="S7707" i="4" s="1"/>
  <c r="H7707" i="4"/>
  <c r="P7803" i="4"/>
  <c r="S7803" i="4" s="1"/>
  <c r="H7803" i="4"/>
  <c r="P7899" i="4"/>
  <c r="S7899" i="4" s="1"/>
  <c r="H7899" i="4"/>
  <c r="P8235" i="4"/>
  <c r="S8235" i="4" s="1"/>
  <c r="H8235" i="4"/>
  <c r="P6948" i="4"/>
  <c r="S6948" i="4" s="1"/>
  <c r="H6948" i="4"/>
  <c r="P7239" i="4"/>
  <c r="S7239" i="4" s="1"/>
  <c r="H7239" i="4"/>
  <c r="P6946" i="4"/>
  <c r="S6946" i="4" s="1"/>
  <c r="H6946" i="4"/>
  <c r="P7233" i="4"/>
  <c r="S7233" i="4" s="1"/>
  <c r="H7233" i="4"/>
  <c r="P6854" i="4"/>
  <c r="S6854" i="4" s="1"/>
  <c r="H6854" i="4"/>
  <c r="P7145" i="4"/>
  <c r="S7145" i="4" s="1"/>
  <c r="H7145" i="4"/>
  <c r="P8283" i="4"/>
  <c r="S8283" i="4" s="1"/>
  <c r="H8283" i="4"/>
  <c r="P8363" i="4"/>
  <c r="S8363" i="4" s="1"/>
  <c r="H8363" i="4"/>
  <c r="P8355" i="4"/>
  <c r="S8355" i="4" s="1"/>
  <c r="H8355" i="4"/>
  <c r="P6473" i="4"/>
  <c r="S6473" i="4" s="1"/>
  <c r="H6473" i="4"/>
  <c r="P5138" i="4"/>
  <c r="S5138" i="4" s="1"/>
  <c r="H5138" i="4"/>
  <c r="P5323" i="4"/>
  <c r="S5323" i="4" s="1"/>
  <c r="H5323" i="4"/>
  <c r="P5419" i="4"/>
  <c r="S5419" i="4" s="1"/>
  <c r="H5419" i="4"/>
  <c r="P5615" i="4"/>
  <c r="S5615" i="4" s="1"/>
  <c r="H5615" i="4"/>
  <c r="P6084" i="4"/>
  <c r="S6084" i="4" s="1"/>
  <c r="H6084" i="4"/>
  <c r="P5214" i="4"/>
  <c r="S5214" i="4" s="1"/>
  <c r="H5214" i="4"/>
  <c r="P5617" i="4"/>
  <c r="S5617" i="4" s="1"/>
  <c r="H5617" i="4"/>
  <c r="P5888" i="4"/>
  <c r="S5888" i="4" s="1"/>
  <c r="H5888" i="4"/>
  <c r="P6176" i="4"/>
  <c r="S6176" i="4" s="1"/>
  <c r="H6176" i="4"/>
  <c r="P6566" i="4"/>
  <c r="S6566" i="4" s="1"/>
  <c r="H6566" i="4"/>
  <c r="P6661" i="4"/>
  <c r="S6661" i="4" s="1"/>
  <c r="H6661" i="4"/>
  <c r="P6271" i="4"/>
  <c r="S6271" i="4" s="1"/>
  <c r="H6271" i="4"/>
  <c r="P6757" i="4"/>
  <c r="S6757" i="4" s="1"/>
  <c r="H6757" i="4"/>
  <c r="P6862" i="4"/>
  <c r="S6862" i="4" s="1"/>
  <c r="H6862" i="4"/>
  <c r="P7154" i="4"/>
  <c r="S7154" i="4" s="1"/>
  <c r="H7154" i="4"/>
  <c r="P7432" i="4"/>
  <c r="S7432" i="4" s="1"/>
  <c r="H7432" i="4"/>
  <c r="P7439" i="4"/>
  <c r="S7439" i="4" s="1"/>
  <c r="H7439" i="4"/>
  <c r="P7995" i="4"/>
  <c r="S7995" i="4" s="1"/>
  <c r="H7995" i="4"/>
  <c r="P6378" i="4"/>
  <c r="S6378" i="4" s="1"/>
  <c r="H6378" i="4"/>
  <c r="P7716" i="4"/>
  <c r="S7716" i="4" s="1"/>
  <c r="H7716" i="4"/>
  <c r="P6193" i="4"/>
  <c r="S6193" i="4" s="1"/>
  <c r="H6193" i="4"/>
  <c r="P6860" i="4"/>
  <c r="S6860" i="4" s="1"/>
  <c r="H6860" i="4"/>
  <c r="P7918" i="4"/>
  <c r="S7918" i="4" s="1"/>
  <c r="H7918" i="4"/>
  <c r="P5426" i="4"/>
  <c r="S5426" i="4" s="1"/>
  <c r="H5426" i="4"/>
  <c r="P5611" i="4"/>
  <c r="S5611" i="4" s="1"/>
  <c r="H5611" i="4"/>
  <c r="P6365" i="4"/>
  <c r="S6365" i="4" s="1"/>
  <c r="H6365" i="4"/>
  <c r="P5311" i="4"/>
  <c r="S5311" i="4" s="1"/>
  <c r="H5311" i="4"/>
  <c r="P5424" i="4"/>
  <c r="S5424" i="4" s="1"/>
  <c r="H5424" i="4"/>
  <c r="P6460" i="4"/>
  <c r="S6460" i="4" s="1"/>
  <c r="H6460" i="4"/>
  <c r="P6749" i="4"/>
  <c r="S6749" i="4" s="1"/>
  <c r="H6749" i="4"/>
  <c r="P7133" i="4"/>
  <c r="S7133" i="4" s="1"/>
  <c r="H7133" i="4"/>
  <c r="P7235" i="4"/>
  <c r="S7235" i="4" s="1"/>
  <c r="H7235" i="4"/>
  <c r="P8008" i="4"/>
  <c r="S8008" i="4" s="1"/>
  <c r="H8008" i="4"/>
  <c r="P6764" i="4"/>
  <c r="S6764" i="4" s="1"/>
  <c r="H6764" i="4"/>
  <c r="P6172" i="4"/>
  <c r="S6172" i="4" s="1"/>
  <c r="H6172" i="4"/>
  <c r="P6949" i="4"/>
  <c r="S6949" i="4" s="1"/>
  <c r="H6949" i="4"/>
  <c r="P7710" i="4"/>
  <c r="S7710" i="4" s="1"/>
  <c r="H7710" i="4"/>
  <c r="P7249" i="4"/>
  <c r="S7249" i="4" s="1"/>
  <c r="H7249" i="4"/>
  <c r="P7534" i="4"/>
  <c r="S7534" i="4" s="1"/>
  <c r="H7534" i="4"/>
  <c r="P8287" i="4"/>
  <c r="S8287" i="4" s="1"/>
  <c r="H8287" i="4"/>
  <c r="P6861" i="4"/>
  <c r="S6861" i="4" s="1"/>
  <c r="H6861" i="4"/>
  <c r="P7625" i="4"/>
  <c r="S7625" i="4" s="1"/>
  <c r="H7625" i="4"/>
  <c r="P6281" i="4"/>
  <c r="S6281" i="4" s="1"/>
  <c r="H6281" i="4"/>
  <c r="P6961" i="4"/>
  <c r="S6961" i="4" s="1"/>
  <c r="H6961" i="4"/>
  <c r="P7915" i="4"/>
  <c r="S7915" i="4" s="1"/>
  <c r="H7915" i="4"/>
  <c r="P7037" i="4"/>
  <c r="S7037" i="4" s="1"/>
  <c r="H7037" i="4"/>
  <c r="P8017" i="4"/>
  <c r="S8017" i="4" s="1"/>
  <c r="H8017" i="4"/>
  <c r="P6088" i="4"/>
  <c r="S6088" i="4" s="1"/>
  <c r="H6088" i="4"/>
  <c r="P6658" i="4"/>
  <c r="S6658" i="4" s="1"/>
  <c r="H6658" i="4"/>
  <c r="P6769" i="4"/>
  <c r="S6769" i="4" s="1"/>
  <c r="H6769" i="4"/>
  <c r="P6945" i="4"/>
  <c r="S6945" i="4" s="1"/>
  <c r="H6945" i="4"/>
  <c r="P7136" i="4"/>
  <c r="S7136" i="4" s="1"/>
  <c r="H7136" i="4"/>
  <c r="P7914" i="4"/>
  <c r="S7914" i="4" s="1"/>
  <c r="H7914" i="4"/>
  <c r="P8236" i="4"/>
  <c r="S8236" i="4" s="1"/>
  <c r="H8236" i="4"/>
  <c r="P6367" i="4"/>
  <c r="S6367" i="4" s="1"/>
  <c r="H6367" i="4"/>
  <c r="P6468" i="4"/>
  <c r="S6468" i="4" s="1"/>
  <c r="H6468" i="4"/>
  <c r="P6853" i="4"/>
  <c r="S6853" i="4" s="1"/>
  <c r="H6853" i="4"/>
  <c r="P7517" i="4"/>
  <c r="S7517" i="4" s="1"/>
  <c r="H7517" i="4"/>
  <c r="P8293" i="4"/>
  <c r="S8293" i="4" s="1"/>
  <c r="H8293" i="4"/>
  <c r="P5893" i="4"/>
  <c r="S5893" i="4" s="1"/>
  <c r="H5893" i="4"/>
  <c r="P6284" i="4"/>
  <c r="S6284" i="4" s="1"/>
  <c r="H6284" i="4"/>
  <c r="P6668" i="4"/>
  <c r="S6668" i="4" s="1"/>
  <c r="H6668" i="4"/>
  <c r="P6857" i="4"/>
  <c r="S6857" i="4" s="1"/>
  <c r="H6857" i="4"/>
  <c r="P6962" i="4"/>
  <c r="S6962" i="4" s="1"/>
  <c r="H6962" i="4"/>
  <c r="P7051" i="4"/>
  <c r="S7051" i="4" s="1"/>
  <c r="H7051" i="4"/>
  <c r="P7428" i="4"/>
  <c r="S7428" i="4" s="1"/>
  <c r="H7428" i="4"/>
  <c r="P8005" i="4"/>
  <c r="S8005" i="4" s="1"/>
  <c r="H8005" i="4"/>
  <c r="P6956" i="4"/>
  <c r="S6956" i="4" s="1"/>
  <c r="H6956" i="4"/>
  <c r="P7234" i="4"/>
  <c r="S7234" i="4" s="1"/>
  <c r="H7234" i="4"/>
  <c r="P7617" i="4"/>
  <c r="S7617" i="4" s="1"/>
  <c r="H7617" i="4"/>
  <c r="P7906" i="4"/>
  <c r="S7906" i="4" s="1"/>
  <c r="H7906" i="4"/>
  <c r="P8257" i="4"/>
  <c r="S8257" i="4" s="1"/>
  <c r="H8257" i="4"/>
  <c r="P8566" i="4"/>
  <c r="S8566" i="4" s="1"/>
  <c r="H8566" i="4"/>
  <c r="P8547" i="4"/>
  <c r="S8547" i="4" s="1"/>
  <c r="H8547" i="4"/>
  <c r="P8559" i="4"/>
  <c r="S8559" i="4" s="1"/>
  <c r="H8559" i="4"/>
  <c r="P8647" i="4"/>
  <c r="S8647" i="4" s="1"/>
  <c r="H8647" i="4"/>
  <c r="P8643" i="4"/>
  <c r="S8643" i="4" s="1"/>
  <c r="H8643" i="4"/>
  <c r="P8736" i="4"/>
  <c r="S8736" i="4" s="1"/>
  <c r="H8736" i="4"/>
  <c r="P8715" i="4"/>
  <c r="S8715" i="4" s="1"/>
  <c r="H8715" i="4"/>
  <c r="P4947" i="4"/>
  <c r="S4947" i="4" s="1"/>
  <c r="H4947" i="4"/>
  <c r="P5151" i="4"/>
  <c r="S5151" i="4" s="1"/>
  <c r="H5151" i="4"/>
  <c r="P5139" i="4"/>
  <c r="S5139" i="4" s="1"/>
  <c r="H5139" i="4"/>
  <c r="P7717" i="4"/>
  <c r="S7717" i="4" s="1"/>
  <c r="H7717" i="4"/>
  <c r="P7132" i="4"/>
  <c r="S7132" i="4" s="1"/>
  <c r="H7132" i="4"/>
  <c r="P7150" i="4"/>
  <c r="S7150" i="4" s="1"/>
  <c r="H7150" i="4"/>
  <c r="P5057" i="4"/>
  <c r="S5057" i="4" s="1"/>
  <c r="H5057" i="4"/>
  <c r="P5043" i="4"/>
  <c r="S5043" i="4" s="1"/>
  <c r="H5043" i="4"/>
  <c r="P6287" i="4"/>
  <c r="S6287" i="4" s="1"/>
  <c r="H6287" i="4"/>
  <c r="P7720" i="4"/>
  <c r="S7720" i="4" s="1"/>
  <c r="H7720" i="4"/>
  <c r="P7817" i="4"/>
  <c r="S7817" i="4" s="1"/>
  <c r="H7817" i="4"/>
  <c r="P4873" i="4"/>
  <c r="S4873" i="4" s="1"/>
  <c r="H4873" i="4"/>
  <c r="P4851" i="4"/>
  <c r="S4851" i="4" s="1"/>
  <c r="H4851" i="4"/>
  <c r="P5340" i="4"/>
  <c r="S5340" i="4" s="1"/>
  <c r="H5340" i="4"/>
  <c r="P5331" i="4"/>
  <c r="S5331" i="4" s="1"/>
  <c r="H5331" i="4"/>
  <c r="P7724" i="4"/>
  <c r="S7724" i="4" s="1"/>
  <c r="H7724" i="4"/>
  <c r="P5253" i="4"/>
  <c r="S5253" i="4" s="1"/>
  <c r="H5253" i="4"/>
  <c r="P5235" i="4"/>
  <c r="S5235" i="4" s="1"/>
  <c r="H5235" i="4"/>
  <c r="P8295" i="4"/>
  <c r="S8295" i="4" s="1"/>
  <c r="H8295" i="4"/>
  <c r="P5527" i="4"/>
  <c r="S5527" i="4" s="1"/>
  <c r="H5527" i="4"/>
  <c r="P5523" i="4"/>
  <c r="S5523" i="4" s="1"/>
  <c r="H5523" i="4"/>
  <c r="P8721" i="4"/>
  <c r="S8721" i="4" s="1"/>
  <c r="H8721" i="4"/>
  <c r="P5420" i="4"/>
  <c r="S5420" i="4" s="1"/>
  <c r="H5420" i="4"/>
  <c r="P8694" i="4"/>
  <c r="S8694" i="4" s="1"/>
  <c r="H8694" i="4"/>
  <c r="P5409" i="4"/>
  <c r="S5409" i="4" s="1"/>
  <c r="H5409" i="4"/>
  <c r="P8628" i="4"/>
  <c r="S8628" i="4" s="1"/>
  <c r="H8628" i="4"/>
  <c r="P8712" i="4"/>
  <c r="S8712" i="4" s="1"/>
  <c r="H8712" i="4"/>
  <c r="P5231" i="4"/>
  <c r="S5231" i="4" s="1"/>
  <c r="H5231" i="4"/>
  <c r="P6077" i="4"/>
  <c r="S6077" i="4" s="1"/>
  <c r="H6077" i="4"/>
  <c r="P6194" i="4"/>
  <c r="S6194" i="4" s="1"/>
  <c r="H6194" i="4"/>
  <c r="P6274" i="4"/>
  <c r="S6274" i="4" s="1"/>
  <c r="H6274" i="4"/>
  <c r="P5892" i="4"/>
  <c r="S5892" i="4" s="1"/>
  <c r="H5892" i="4"/>
  <c r="P5520" i="4"/>
  <c r="S5520" i="4" s="1"/>
  <c r="H5520" i="4"/>
  <c r="P5898" i="4"/>
  <c r="S5898" i="4" s="1"/>
  <c r="H5898" i="4"/>
  <c r="P6189" i="4"/>
  <c r="S6189" i="4" s="1"/>
  <c r="H6189" i="4"/>
  <c r="P6283" i="4"/>
  <c r="S6283" i="4" s="1"/>
  <c r="H6283" i="4"/>
  <c r="P6858" i="4"/>
  <c r="S6858" i="4" s="1"/>
  <c r="H6858" i="4"/>
  <c r="P7992" i="4"/>
  <c r="S7992" i="4" s="1"/>
  <c r="H7992" i="4"/>
  <c r="P4926" i="4"/>
  <c r="S4926" i="4" s="1"/>
  <c r="H4926" i="4"/>
  <c r="P5320" i="4"/>
  <c r="S5320" i="4" s="1"/>
  <c r="H5320" i="4"/>
  <c r="P4829" i="4"/>
  <c r="S4829" i="4" s="1"/>
  <c r="H4829" i="4"/>
  <c r="P5316" i="4"/>
  <c r="S5316" i="4" s="1"/>
  <c r="H5316" i="4"/>
  <c r="P8637" i="4"/>
  <c r="S8637" i="4" s="1"/>
  <c r="H8637" i="4"/>
  <c r="P5697" i="4"/>
  <c r="S5697" i="4" s="1"/>
  <c r="H5697" i="4"/>
  <c r="P6369" i="4"/>
  <c r="S6369" i="4" s="1"/>
  <c r="H6369" i="4"/>
  <c r="P5705" i="4"/>
  <c r="S5705" i="4" s="1"/>
  <c r="H5705" i="4"/>
  <c r="P6364" i="4"/>
  <c r="S6364" i="4" s="1"/>
  <c r="H6364" i="4"/>
  <c r="P6662" i="4"/>
  <c r="S6662" i="4" s="1"/>
  <c r="H6662" i="4"/>
  <c r="P7046" i="4"/>
  <c r="S7046" i="4" s="1"/>
  <c r="H7046" i="4"/>
  <c r="P6175" i="4"/>
  <c r="S6175" i="4" s="1"/>
  <c r="H6175" i="4"/>
  <c r="P6289" i="4"/>
  <c r="S6289" i="4" s="1"/>
  <c r="H6289" i="4"/>
  <c r="P6752" i="4"/>
  <c r="S6752" i="4" s="1"/>
  <c r="H6752" i="4"/>
  <c r="P6270" i="4"/>
  <c r="S6270" i="4" s="1"/>
  <c r="H6270" i="4"/>
  <c r="P6481" i="4"/>
  <c r="S6481" i="4" s="1"/>
  <c r="H6481" i="4"/>
  <c r="P6845" i="4"/>
  <c r="S6845" i="4" s="1"/>
  <c r="H6845" i="4"/>
  <c r="P7052" i="4"/>
  <c r="S7052" i="4" s="1"/>
  <c r="H7052" i="4"/>
  <c r="P7243" i="4"/>
  <c r="S7243" i="4" s="1"/>
  <c r="H7243" i="4"/>
  <c r="P7524" i="4"/>
  <c r="S7524" i="4" s="1"/>
  <c r="H7524" i="4"/>
  <c r="P7901" i="4"/>
  <c r="S7901" i="4" s="1"/>
  <c r="H7901" i="4"/>
  <c r="P6750" i="4"/>
  <c r="S6750" i="4" s="1"/>
  <c r="H6750" i="4"/>
  <c r="P7900" i="4"/>
  <c r="S7900" i="4" s="1"/>
  <c r="H7900" i="4"/>
  <c r="P6674" i="4"/>
  <c r="S6674" i="4" s="1"/>
  <c r="H6674" i="4"/>
  <c r="P7144" i="4"/>
  <c r="S7144" i="4" s="1"/>
  <c r="H7144" i="4"/>
  <c r="P7624" i="4"/>
  <c r="S7624" i="4" s="1"/>
  <c r="H7624" i="4"/>
  <c r="P8290" i="4"/>
  <c r="S8290" i="4" s="1"/>
  <c r="H8290" i="4"/>
  <c r="P6652" i="4"/>
  <c r="S6652" i="4" s="1"/>
  <c r="H6652" i="4"/>
  <c r="P4924" i="4"/>
  <c r="S4924" i="4" s="1"/>
  <c r="H4924" i="4"/>
  <c r="P5321" i="4"/>
  <c r="S5321" i="4" s="1"/>
  <c r="H5321" i="4"/>
  <c r="P5517" i="4"/>
  <c r="S5517" i="4" s="1"/>
  <c r="H5517" i="4"/>
  <c r="P5613" i="4"/>
  <c r="S5613" i="4" s="1"/>
  <c r="H5613" i="4"/>
  <c r="P5901" i="4"/>
  <c r="S5901" i="4" s="1"/>
  <c r="H5901" i="4"/>
  <c r="P6079" i="4"/>
  <c r="S6079" i="4" s="1"/>
  <c r="H6079" i="4"/>
  <c r="P6376" i="4"/>
  <c r="S6376" i="4" s="1"/>
  <c r="H6376" i="4"/>
  <c r="P5132" i="4"/>
  <c r="S5132" i="4" s="1"/>
  <c r="H5132" i="4"/>
  <c r="P5309" i="4"/>
  <c r="S5309" i="4" s="1"/>
  <c r="H5309" i="4"/>
  <c r="P5612" i="4"/>
  <c r="S5612" i="4" s="1"/>
  <c r="H5612" i="4"/>
  <c r="P6373" i="4"/>
  <c r="S6373" i="4" s="1"/>
  <c r="H6373" i="4"/>
  <c r="P6078" i="4"/>
  <c r="S6078" i="4" s="1"/>
  <c r="H6078" i="4"/>
  <c r="P6567" i="4"/>
  <c r="S6567" i="4" s="1"/>
  <c r="H6567" i="4"/>
  <c r="P6761" i="4"/>
  <c r="S6761" i="4" s="1"/>
  <c r="H6761" i="4"/>
  <c r="P6470" i="4"/>
  <c r="S6470" i="4" s="1"/>
  <c r="H6470" i="4"/>
  <c r="P6844" i="4"/>
  <c r="S6844" i="4" s="1"/>
  <c r="H6844" i="4"/>
  <c r="P7049" i="4"/>
  <c r="S7049" i="4" s="1"/>
  <c r="H7049" i="4"/>
  <c r="P7153" i="4"/>
  <c r="S7153" i="4" s="1"/>
  <c r="H7153" i="4"/>
  <c r="P7433" i="4"/>
  <c r="S7433" i="4" s="1"/>
  <c r="H7433" i="4"/>
  <c r="P7808" i="4"/>
  <c r="S7808" i="4" s="1"/>
  <c r="H7808" i="4"/>
  <c r="P7921" i="4"/>
  <c r="S7921" i="4" s="1"/>
  <c r="H7921" i="4"/>
  <c r="P5022" i="4"/>
  <c r="S5022" i="4" s="1"/>
  <c r="H5022" i="4"/>
  <c r="P5884" i="4"/>
  <c r="S5884" i="4" s="1"/>
  <c r="H5884" i="4"/>
  <c r="P5117" i="4"/>
  <c r="S5117" i="4" s="1"/>
  <c r="H5117" i="4"/>
  <c r="P5521" i="4"/>
  <c r="S5521" i="4" s="1"/>
  <c r="H5521" i="4"/>
  <c r="P5902" i="4"/>
  <c r="S5902" i="4" s="1"/>
  <c r="H5902" i="4"/>
  <c r="P5711" i="4"/>
  <c r="S5711" i="4" s="1"/>
  <c r="H5711" i="4"/>
  <c r="P6383" i="4"/>
  <c r="S6383" i="4" s="1"/>
  <c r="H6383" i="4"/>
  <c r="P6093" i="4"/>
  <c r="S6093" i="4" s="1"/>
  <c r="H6093" i="4"/>
  <c r="P6665" i="4"/>
  <c r="S6665" i="4" s="1"/>
  <c r="H6665" i="4"/>
  <c r="P6866" i="4"/>
  <c r="S6866" i="4" s="1"/>
  <c r="H6866" i="4"/>
  <c r="P7055" i="4"/>
  <c r="S7055" i="4" s="1"/>
  <c r="H7055" i="4"/>
  <c r="P6375" i="4"/>
  <c r="S6375" i="4" s="1"/>
  <c r="H6375" i="4"/>
  <c r="P7821" i="4"/>
  <c r="S7821" i="4" s="1"/>
  <c r="H7821" i="4"/>
  <c r="P7633" i="4"/>
  <c r="S7633" i="4" s="1"/>
  <c r="H7633" i="4"/>
  <c r="P7240" i="4"/>
  <c r="S7240" i="4" s="1"/>
  <c r="H7240" i="4"/>
  <c r="P8237" i="4"/>
  <c r="S8237" i="4" s="1"/>
  <c r="H8237" i="4"/>
  <c r="P7143" i="4"/>
  <c r="S7143" i="4" s="1"/>
  <c r="H7143" i="4"/>
  <c r="P8015" i="4"/>
  <c r="S8015" i="4" s="1"/>
  <c r="H8015" i="4"/>
  <c r="P6570" i="4"/>
  <c r="S6570" i="4" s="1"/>
  <c r="H6570" i="4"/>
  <c r="P7437" i="4"/>
  <c r="S7437" i="4" s="1"/>
  <c r="H7437" i="4"/>
  <c r="P5696" i="4"/>
  <c r="S5696" i="4" s="1"/>
  <c r="H5696" i="4"/>
  <c r="P6556" i="4"/>
  <c r="S6556" i="4" s="1"/>
  <c r="H6556" i="4"/>
  <c r="P6268" i="4"/>
  <c r="S6268" i="4" s="1"/>
  <c r="H6268" i="4"/>
  <c r="P6671" i="4"/>
  <c r="S6671" i="4" s="1"/>
  <c r="H6671" i="4"/>
  <c r="P7038" i="4"/>
  <c r="S7038" i="4" s="1"/>
  <c r="H7038" i="4"/>
  <c r="P8007" i="4"/>
  <c r="S8007" i="4" s="1"/>
  <c r="H8007" i="4"/>
  <c r="P6372" i="4"/>
  <c r="S6372" i="4" s="1"/>
  <c r="H6372" i="4"/>
  <c r="P6564" i="4"/>
  <c r="S6564" i="4" s="1"/>
  <c r="H6564" i="4"/>
  <c r="P6941" i="4"/>
  <c r="S6941" i="4" s="1"/>
  <c r="H6941" i="4"/>
  <c r="P8240" i="4"/>
  <c r="S8240" i="4" s="1"/>
  <c r="H8240" i="4"/>
  <c r="P6371" i="4"/>
  <c r="S6371" i="4" s="1"/>
  <c r="H6371" i="4"/>
  <c r="P6759" i="4"/>
  <c r="S6759" i="4" s="1"/>
  <c r="H6759" i="4"/>
  <c r="P6856" i="4"/>
  <c r="S6856" i="4" s="1"/>
  <c r="H6856" i="4"/>
  <c r="P6947" i="4"/>
  <c r="S6947" i="4" s="1"/>
  <c r="H6947" i="4"/>
  <c r="P7248" i="4"/>
  <c r="S7248" i="4" s="1"/>
  <c r="H7248" i="4"/>
  <c r="P7420" i="4"/>
  <c r="S7420" i="4" s="1"/>
  <c r="H7420" i="4"/>
  <c r="P7818" i="4"/>
  <c r="S7818" i="4" s="1"/>
  <c r="H7818" i="4"/>
  <c r="P7044" i="4"/>
  <c r="S7044" i="4" s="1"/>
  <c r="H7044" i="4"/>
  <c r="P7247" i="4"/>
  <c r="S7247" i="4" s="1"/>
  <c r="H7247" i="4"/>
  <c r="P7725" i="4"/>
  <c r="S7725" i="4" s="1"/>
  <c r="H7725" i="4"/>
  <c r="P8569" i="4"/>
  <c r="S8569" i="4" s="1"/>
  <c r="H8569" i="4"/>
  <c r="P8664" i="4"/>
  <c r="S8664" i="4" s="1"/>
  <c r="H8664" i="4"/>
  <c r="P4863" i="4"/>
  <c r="S4863" i="4" s="1"/>
  <c r="H4863" i="4"/>
  <c r="P4857" i="4"/>
  <c r="S4857" i="4" s="1"/>
  <c r="H4857" i="4"/>
  <c r="P4966" i="4"/>
  <c r="S4966" i="4" s="1"/>
  <c r="H4966" i="4"/>
  <c r="P5427" i="4"/>
  <c r="S5427" i="4" s="1"/>
  <c r="H5427" i="4"/>
  <c r="P8001" i="4"/>
  <c r="S8001" i="4" s="1"/>
  <c r="H8001" i="4"/>
  <c r="P7041" i="4"/>
  <c r="S7041" i="4" s="1"/>
  <c r="H7041" i="4"/>
  <c r="P7813" i="4"/>
  <c r="S7813" i="4" s="1"/>
  <c r="H7813" i="4"/>
  <c r="P5246" i="4"/>
  <c r="S5246" i="4" s="1"/>
  <c r="H5246" i="4"/>
  <c r="P5542" i="4"/>
  <c r="S5542" i="4" s="1"/>
  <c r="H5542" i="4"/>
  <c r="P7526" i="4"/>
  <c r="S7526" i="4" s="1"/>
  <c r="H7526" i="4"/>
  <c r="P6569" i="4"/>
  <c r="S6569" i="4" s="1"/>
  <c r="H6569" i="4"/>
  <c r="P8250" i="4"/>
  <c r="S8250" i="4" s="1"/>
  <c r="H8250" i="4"/>
  <c r="P8556" i="4"/>
  <c r="S8556" i="4" s="1"/>
  <c r="H8556" i="4"/>
  <c r="P5243" i="4"/>
  <c r="S5243" i="4" s="1"/>
  <c r="H5243" i="4"/>
  <c r="P5734" i="4"/>
  <c r="S5734" i="4" s="1"/>
  <c r="H5734" i="4"/>
  <c r="P5715" i="4"/>
  <c r="S5715" i="4" s="1"/>
  <c r="H5715" i="4"/>
  <c r="P5545" i="4"/>
  <c r="S5545" i="4" s="1"/>
  <c r="H5545" i="4"/>
  <c r="P8568" i="4"/>
  <c r="S8568" i="4" s="1"/>
  <c r="H8568" i="4"/>
  <c r="P6020" i="4"/>
  <c r="S6020" i="4" s="1"/>
  <c r="H6020" i="4"/>
  <c r="P6003" i="4"/>
  <c r="S6003" i="4" s="1"/>
  <c r="H6003" i="4"/>
  <c r="P5351" i="4"/>
  <c r="S5351" i="4" s="1"/>
  <c r="H5351" i="4"/>
  <c r="P6017" i="4"/>
  <c r="S6017" i="4" s="1"/>
  <c r="H6017" i="4"/>
  <c r="P6366" i="4"/>
  <c r="S6366" i="4" s="1"/>
  <c r="H6366" i="4"/>
  <c r="P6568" i="4"/>
  <c r="S6568" i="4" s="1"/>
  <c r="H6568" i="4"/>
  <c r="P6096" i="4"/>
  <c r="S6096" i="4" s="1"/>
  <c r="H6096" i="4"/>
  <c r="P6762" i="4"/>
  <c r="S6762" i="4" s="1"/>
  <c r="H6762" i="4"/>
  <c r="P8217" i="4"/>
  <c r="S8217" i="4" s="1"/>
  <c r="H8217" i="4"/>
  <c r="P8313" i="4"/>
  <c r="S8313" i="4" s="1"/>
  <c r="H8313" i="4"/>
  <c r="P8621" i="4"/>
  <c r="S8621" i="4" s="1"/>
  <c r="H8621" i="4"/>
  <c r="P5224" i="4"/>
  <c r="S5224" i="4" s="1"/>
  <c r="H5224" i="4"/>
  <c r="P6000" i="4"/>
  <c r="S6000" i="4" s="1"/>
  <c r="H6000" i="4"/>
  <c r="P5986" i="4"/>
  <c r="S5986" i="4" s="1"/>
  <c r="H5986" i="4"/>
  <c r="P5791" i="4"/>
  <c r="S5791" i="4" s="1"/>
  <c r="H5791" i="4"/>
  <c r="P5808" i="4"/>
  <c r="S5808" i="4" s="1"/>
  <c r="H5808" i="4"/>
  <c r="P5806" i="4"/>
  <c r="S5806" i="4" s="1"/>
  <c r="H5806" i="4"/>
  <c r="P6754" i="4"/>
  <c r="S6754" i="4" s="1"/>
  <c r="H6754" i="4"/>
  <c r="P7138" i="4"/>
  <c r="S7138" i="4" s="1"/>
  <c r="H7138" i="4"/>
  <c r="P6647" i="4"/>
  <c r="S6647" i="4" s="1"/>
  <c r="H6647" i="4"/>
  <c r="P8231" i="4"/>
  <c r="S8231" i="4" s="1"/>
  <c r="H8231" i="4"/>
  <c r="P4939" i="4"/>
  <c r="S4939" i="4" s="1"/>
  <c r="H4939" i="4"/>
  <c r="P5042" i="4"/>
  <c r="S5042" i="4" s="1"/>
  <c r="H5042" i="4"/>
  <c r="P6558" i="4"/>
  <c r="S6558" i="4" s="1"/>
  <c r="H6558" i="4"/>
  <c r="P5992" i="4"/>
  <c r="S5992" i="4" s="1"/>
  <c r="H5992" i="4"/>
  <c r="P6756" i="4"/>
  <c r="S6756" i="4" s="1"/>
  <c r="H6756" i="4"/>
  <c r="P5885" i="4"/>
  <c r="S5885" i="4" s="1"/>
  <c r="H5885" i="4"/>
  <c r="P5215" i="4"/>
  <c r="S5215" i="4" s="1"/>
  <c r="H5215" i="4"/>
  <c r="P5605" i="4"/>
  <c r="S5605" i="4" s="1"/>
  <c r="H5605" i="4"/>
  <c r="P5903" i="4"/>
  <c r="S5903" i="4" s="1"/>
  <c r="H5903" i="4"/>
  <c r="P6562" i="4"/>
  <c r="S6562" i="4" s="1"/>
  <c r="H6562" i="4"/>
  <c r="P6657" i="4"/>
  <c r="S6657" i="4" s="1"/>
  <c r="H6657" i="4"/>
  <c r="P7056" i="4"/>
  <c r="S7056" i="4" s="1"/>
  <c r="H7056" i="4"/>
  <c r="P7141" i="4"/>
  <c r="S7141" i="4" s="1"/>
  <c r="H7141" i="4"/>
  <c r="P7246" i="4"/>
  <c r="S7246" i="4" s="1"/>
  <c r="H7246" i="4"/>
  <c r="P7435" i="4"/>
  <c r="S7435" i="4" s="1"/>
  <c r="H7435" i="4"/>
  <c r="P6469" i="4"/>
  <c r="S6469" i="4" s="1"/>
  <c r="H6469" i="4"/>
  <c r="P7040" i="4"/>
  <c r="S7040" i="4" s="1"/>
  <c r="H7040" i="4"/>
  <c r="P6379" i="4"/>
  <c r="S6379" i="4" s="1"/>
  <c r="H6379" i="4"/>
  <c r="P8253" i="4"/>
  <c r="S8253" i="4" s="1"/>
  <c r="H8253" i="4"/>
  <c r="P7423" i="4"/>
  <c r="S7423" i="4" s="1"/>
  <c r="H7423" i="4"/>
  <c r="P6557" i="4"/>
  <c r="S6557" i="4" s="1"/>
  <c r="H6557" i="4"/>
  <c r="P5228" i="4"/>
  <c r="S5228" i="4" s="1"/>
  <c r="H5228" i="4"/>
  <c r="P5518" i="4"/>
  <c r="S5518" i="4" s="1"/>
  <c r="H5518" i="4"/>
  <c r="P5522" i="4"/>
  <c r="S5522" i="4" s="1"/>
  <c r="H5522" i="4"/>
  <c r="P6286" i="4"/>
  <c r="S6286" i="4" s="1"/>
  <c r="H6286" i="4"/>
  <c r="P6848" i="4"/>
  <c r="S6848" i="4" s="1"/>
  <c r="H6848" i="4"/>
  <c r="P7520" i="4"/>
  <c r="S7520" i="4" s="1"/>
  <c r="H7520" i="4"/>
  <c r="P8245" i="4"/>
  <c r="S8245" i="4" s="1"/>
  <c r="H8245" i="4"/>
  <c r="P6572" i="4"/>
  <c r="S6572" i="4" s="1"/>
  <c r="H6572" i="4"/>
  <c r="P6664" i="4"/>
  <c r="S6664" i="4" s="1"/>
  <c r="H6664" i="4"/>
  <c r="P7142" i="4"/>
  <c r="S7142" i="4" s="1"/>
  <c r="H7142" i="4"/>
  <c r="P7805" i="4"/>
  <c r="S7805" i="4" s="1"/>
  <c r="H7805" i="4"/>
  <c r="P7151" i="4"/>
  <c r="S7151" i="4" s="1"/>
  <c r="H7151" i="4"/>
  <c r="P5032" i="4"/>
  <c r="S5032" i="4" s="1"/>
  <c r="H5032" i="4"/>
  <c r="P5118" i="4"/>
  <c r="S5118" i="4" s="1"/>
  <c r="H5118" i="4"/>
  <c r="P5707" i="4"/>
  <c r="S5707" i="4" s="1"/>
  <c r="H5707" i="4"/>
  <c r="P5897" i="4"/>
  <c r="S5897" i="4" s="1"/>
  <c r="H5897" i="4"/>
  <c r="P6179" i="4"/>
  <c r="S6179" i="4" s="1"/>
  <c r="H6179" i="4"/>
  <c r="P5512" i="4"/>
  <c r="S5512" i="4" s="1"/>
  <c r="H5512" i="4"/>
  <c r="P5233" i="4"/>
  <c r="S5233" i="4" s="1"/>
  <c r="H5233" i="4"/>
  <c r="P6381" i="4"/>
  <c r="S6381" i="4" s="1"/>
  <c r="H6381" i="4"/>
  <c r="P7630" i="4"/>
  <c r="S7630" i="4" s="1"/>
  <c r="H7630" i="4"/>
  <c r="P7135" i="4"/>
  <c r="S7135" i="4" s="1"/>
  <c r="H7135" i="4"/>
  <c r="P6748" i="4"/>
  <c r="S6748" i="4" s="1"/>
  <c r="H6748" i="4"/>
  <c r="P7441" i="4"/>
  <c r="S7441" i="4" s="1"/>
  <c r="H7441" i="4"/>
  <c r="P7913" i="4"/>
  <c r="S7913" i="4" s="1"/>
  <c r="H7913" i="4"/>
  <c r="P7237" i="4"/>
  <c r="S7237" i="4" s="1"/>
  <c r="H7237" i="4"/>
  <c r="P7730" i="4"/>
  <c r="S7730" i="4" s="1"/>
  <c r="H7730" i="4"/>
  <c r="P8369" i="4"/>
  <c r="S8369" i="4" s="1"/>
  <c r="H8369" i="4"/>
  <c r="P6465" i="4"/>
  <c r="S6465" i="4" s="1"/>
  <c r="H6465" i="4"/>
  <c r="P6374" i="4"/>
  <c r="S6374" i="4" s="1"/>
  <c r="H6374" i="4"/>
  <c r="P6865" i="4"/>
  <c r="S6865" i="4" s="1"/>
  <c r="H6865" i="4"/>
  <c r="P7236" i="4"/>
  <c r="S7236" i="4" s="1"/>
  <c r="H7236" i="4"/>
  <c r="P7521" i="4"/>
  <c r="S7521" i="4" s="1"/>
  <c r="H7521" i="4"/>
  <c r="P6565" i="4"/>
  <c r="S6565" i="4" s="1"/>
  <c r="H6565" i="4"/>
  <c r="P7614" i="4"/>
  <c r="S7614" i="4" s="1"/>
  <c r="H7614" i="4"/>
  <c r="P7904" i="4"/>
  <c r="S7904" i="4" s="1"/>
  <c r="H7904" i="4"/>
  <c r="P6178" i="4"/>
  <c r="S6178" i="4" s="1"/>
  <c r="H6178" i="4"/>
  <c r="P6560" i="4"/>
  <c r="S6560" i="4" s="1"/>
  <c r="H6560" i="4"/>
  <c r="P7057" i="4"/>
  <c r="S7057" i="4" s="1"/>
  <c r="H7057" i="4"/>
  <c r="P7137" i="4"/>
  <c r="S7137" i="4" s="1"/>
  <c r="H7137" i="4"/>
  <c r="P8258" i="4"/>
  <c r="S8258" i="4" s="1"/>
  <c r="H8258" i="4"/>
  <c r="P6957" i="4"/>
  <c r="S6957" i="4" s="1"/>
  <c r="H6957" i="4"/>
  <c r="P7538" i="4"/>
  <c r="S7538" i="4" s="1"/>
  <c r="H7538" i="4"/>
  <c r="P8294" i="4"/>
  <c r="S8294" i="4" s="1"/>
  <c r="H8294" i="4"/>
  <c r="P5238" i="4"/>
  <c r="S5238" i="4" s="1"/>
  <c r="H5238" i="4"/>
  <c r="P5440" i="4"/>
  <c r="S5440" i="4" s="1"/>
  <c r="H5440" i="4"/>
  <c r="P6275" i="4"/>
  <c r="S6275" i="4" s="1"/>
  <c r="H6275" i="4"/>
  <c r="P7436" i="4"/>
  <c r="S7436" i="4" s="1"/>
  <c r="H7436" i="4"/>
  <c r="P6482" i="4"/>
  <c r="S6482" i="4" s="1"/>
  <c r="H6482" i="4"/>
  <c r="P7806" i="4"/>
  <c r="S7806" i="4" s="1"/>
  <c r="H7806" i="4"/>
  <c r="P8238" i="4"/>
  <c r="S8238" i="4" s="1"/>
  <c r="H8238" i="4"/>
  <c r="P8718" i="4"/>
  <c r="S8718" i="4" s="1"/>
  <c r="H8718" i="4"/>
  <c r="P8553" i="4"/>
  <c r="S8553" i="4" s="1"/>
  <c r="H8553" i="4"/>
  <c r="P4853" i="4"/>
  <c r="S4853" i="4" s="1"/>
  <c r="H4853" i="4"/>
  <c r="P7807" i="4"/>
  <c r="S7807" i="4" s="1"/>
  <c r="H7807" i="4"/>
  <c r="P6864" i="4"/>
  <c r="S6864" i="4" s="1"/>
  <c r="H6864" i="4"/>
  <c r="P7147" i="4"/>
  <c r="S7147" i="4" s="1"/>
  <c r="H7147" i="4"/>
  <c r="P4865" i="4"/>
  <c r="S4865" i="4" s="1"/>
  <c r="H4865" i="4"/>
  <c r="P5156" i="4"/>
  <c r="S5156" i="4" s="1"/>
  <c r="H5156" i="4"/>
  <c r="P5544" i="4"/>
  <c r="S5544" i="4" s="1"/>
  <c r="H5544" i="4"/>
  <c r="P5818" i="4"/>
  <c r="S5818" i="4" s="1"/>
  <c r="H5818" i="4"/>
  <c r="P5811" i="4"/>
  <c r="S5811" i="4" s="1"/>
  <c r="H5811" i="4"/>
  <c r="P5907" i="4"/>
  <c r="S5907" i="4" s="1"/>
  <c r="H5907" i="4"/>
  <c r="P5719" i="4"/>
  <c r="S5719" i="4" s="1"/>
  <c r="H5719" i="4"/>
  <c r="P6195" i="4"/>
  <c r="S6195" i="4" s="1"/>
  <c r="H6195" i="4"/>
  <c r="P7421" i="4"/>
  <c r="S7421" i="4" s="1"/>
  <c r="H7421" i="4"/>
  <c r="P8362" i="4"/>
  <c r="S8362" i="4" s="1"/>
  <c r="H8362" i="4"/>
  <c r="P7047" i="4"/>
  <c r="S7047" i="4" s="1"/>
  <c r="H7047" i="4"/>
  <c r="P5985" i="4"/>
  <c r="S5985" i="4" s="1"/>
  <c r="H5985" i="4"/>
  <c r="P6282" i="4"/>
  <c r="S6282" i="4" s="1"/>
  <c r="H6282" i="4"/>
  <c r="P6462" i="4"/>
  <c r="S6462" i="4" s="1"/>
  <c r="H6462" i="4"/>
  <c r="P5126" i="4"/>
  <c r="S5126" i="4" s="1"/>
  <c r="H5126" i="4"/>
  <c r="P5407" i="4"/>
  <c r="S5407" i="4" s="1"/>
  <c r="H5407" i="4"/>
  <c r="P6177" i="4"/>
  <c r="S6177" i="4" s="1"/>
  <c r="H6177" i="4"/>
  <c r="P6382" i="4"/>
  <c r="S6382" i="4" s="1"/>
  <c r="H6382" i="4"/>
  <c r="P6578" i="4"/>
  <c r="S6578" i="4" s="1"/>
  <c r="H6578" i="4"/>
  <c r="P6958" i="4"/>
  <c r="S6958" i="4" s="1"/>
  <c r="H6958" i="4"/>
  <c r="P7629" i="4"/>
  <c r="S7629" i="4" s="1"/>
  <c r="H7629" i="4"/>
  <c r="P6673" i="4"/>
  <c r="S6673" i="4" s="1"/>
  <c r="H6673" i="4"/>
  <c r="P7522" i="4"/>
  <c r="S7522" i="4" s="1"/>
  <c r="H7522" i="4"/>
  <c r="P7238" i="4"/>
  <c r="S7238" i="4" s="1"/>
  <c r="H7238" i="4"/>
  <c r="P8009" i="4"/>
  <c r="S8009" i="4" s="1"/>
  <c r="H8009" i="4"/>
  <c r="P5213" i="4"/>
  <c r="S5213" i="4" s="1"/>
  <c r="H5213" i="4"/>
  <c r="P5700" i="4"/>
  <c r="S5700" i="4" s="1"/>
  <c r="H5700" i="4"/>
  <c r="P5991" i="4"/>
  <c r="S5991" i="4" s="1"/>
  <c r="H5991" i="4"/>
  <c r="P5890" i="4"/>
  <c r="S5890" i="4" s="1"/>
  <c r="H5890" i="4"/>
  <c r="P6182" i="4"/>
  <c r="S6182" i="4" s="1"/>
  <c r="H6182" i="4"/>
  <c r="P6763" i="4"/>
  <c r="S6763" i="4" s="1"/>
  <c r="H6763" i="4"/>
  <c r="P6953" i="4"/>
  <c r="S6953" i="4" s="1"/>
  <c r="H6953" i="4"/>
  <c r="P7438" i="4"/>
  <c r="S7438" i="4" s="1"/>
  <c r="H7438" i="4"/>
  <c r="P5983" i="4"/>
  <c r="S5983" i="4" s="1"/>
  <c r="H5983" i="4"/>
  <c r="P6863" i="4"/>
  <c r="S6863" i="4" s="1"/>
  <c r="H6863" i="4"/>
  <c r="P7442" i="4"/>
  <c r="S7442" i="4" s="1"/>
  <c r="H7442" i="4"/>
  <c r="P7429" i="4"/>
  <c r="S7429" i="4" s="1"/>
  <c r="H7429" i="4"/>
  <c r="P5981" i="4"/>
  <c r="S5981" i="4" s="1"/>
  <c r="H5981" i="4"/>
  <c r="P6090" i="4"/>
  <c r="S6090" i="4" s="1"/>
  <c r="H6090" i="4"/>
  <c r="P6380" i="4"/>
  <c r="S6380" i="4" s="1"/>
  <c r="H6380" i="4"/>
  <c r="P7426" i="4"/>
  <c r="S7426" i="4" s="1"/>
  <c r="H7426" i="4"/>
  <c r="P6288" i="4"/>
  <c r="S6288" i="4" s="1"/>
  <c r="H6288" i="4"/>
  <c r="P6670" i="4"/>
  <c r="S6670" i="4" s="1"/>
  <c r="H6670" i="4"/>
  <c r="P7241" i="4"/>
  <c r="S7241" i="4" s="1"/>
  <c r="H7241" i="4"/>
  <c r="P7728" i="4"/>
  <c r="S7728" i="4" s="1"/>
  <c r="H7728" i="4"/>
  <c r="P6479" i="4"/>
  <c r="S6479" i="4" s="1"/>
  <c r="H6479" i="4"/>
  <c r="P7245" i="4"/>
  <c r="S7245" i="4" s="1"/>
  <c r="H7245" i="4"/>
  <c r="P7718" i="4"/>
  <c r="S7718" i="4" s="1"/>
  <c r="H7718" i="4"/>
  <c r="P8372" i="4"/>
  <c r="S8372" i="4" s="1"/>
  <c r="H8372" i="4"/>
  <c r="P7424" i="4"/>
  <c r="S7424" i="4" s="1"/>
  <c r="H7424" i="4"/>
  <c r="P8660" i="4"/>
  <c r="S8660" i="4" s="1"/>
  <c r="H8660" i="4"/>
  <c r="P6573" i="4"/>
  <c r="S6573" i="4" s="1"/>
  <c r="H6573" i="4"/>
  <c r="P8006" i="4"/>
  <c r="S8006" i="4" s="1"/>
  <c r="H8006" i="4"/>
  <c r="P6760" i="4"/>
  <c r="S6760" i="4" s="1"/>
  <c r="H6760" i="4"/>
  <c r="P8360" i="4"/>
  <c r="S8360" i="4" s="1"/>
  <c r="H8360" i="4"/>
  <c r="P4868" i="4"/>
  <c r="S4868" i="4" s="1"/>
  <c r="H4868" i="4"/>
  <c r="P8646" i="4"/>
  <c r="S8646" i="4" s="1"/>
  <c r="H8646" i="4"/>
  <c r="P5056" i="4"/>
  <c r="S5056" i="4" s="1"/>
  <c r="H5056" i="4"/>
  <c r="P6660" i="4"/>
  <c r="S6660" i="4" s="1"/>
  <c r="H6660" i="4"/>
  <c r="P8370" i="4"/>
  <c r="S8370" i="4" s="1"/>
  <c r="H8370" i="4"/>
  <c r="P7516" i="4"/>
  <c r="S7516" i="4" s="1"/>
  <c r="H7516" i="4"/>
  <c r="P5619" i="4"/>
  <c r="S5619" i="4" s="1"/>
  <c r="H5619" i="4"/>
  <c r="P4958" i="4"/>
  <c r="S4958" i="4" s="1"/>
  <c r="H4958" i="4"/>
  <c r="P8377" i="4"/>
  <c r="S8377" i="4" s="1"/>
  <c r="H8377" i="4"/>
  <c r="P5146" i="4"/>
  <c r="S5146" i="4" s="1"/>
  <c r="H5146" i="4"/>
  <c r="P5408" i="4"/>
  <c r="S5408" i="4" s="1"/>
  <c r="H5408" i="4"/>
  <c r="P5701" i="4"/>
  <c r="S5701" i="4" s="1"/>
  <c r="H5701" i="4"/>
  <c r="P6464" i="4"/>
  <c r="S6464" i="4" s="1"/>
  <c r="H6464" i="4"/>
  <c r="P6185" i="4"/>
  <c r="S6185" i="4" s="1"/>
  <c r="H6185" i="4"/>
  <c r="P6767" i="4"/>
  <c r="S6767" i="4" s="1"/>
  <c r="H6767" i="4"/>
  <c r="P6656" i="4"/>
  <c r="S6656" i="4" s="1"/>
  <c r="H6656" i="4"/>
  <c r="P6959" i="4"/>
  <c r="S6959" i="4" s="1"/>
  <c r="H6959" i="4"/>
  <c r="P7242" i="4"/>
  <c r="S7242" i="4" s="1"/>
  <c r="H7242" i="4"/>
  <c r="P7422" i="4"/>
  <c r="S7422" i="4" s="1"/>
  <c r="H7422" i="4"/>
  <c r="P7244" i="4"/>
  <c r="S7244" i="4" s="1"/>
  <c r="H7244" i="4"/>
  <c r="P8247" i="4"/>
  <c r="S8247" i="4" s="1"/>
  <c r="H8247" i="4"/>
  <c r="P6368" i="4"/>
  <c r="S6368" i="4" s="1"/>
  <c r="H6368" i="4"/>
  <c r="P7531" i="4"/>
  <c r="S7531" i="4" s="1"/>
  <c r="H7531" i="4"/>
  <c r="P6849" i="4"/>
  <c r="S6849" i="4" s="1"/>
  <c r="H6849" i="4"/>
  <c r="P5998" i="4"/>
  <c r="S5998" i="4" s="1"/>
  <c r="H5998" i="4"/>
  <c r="P5308" i="4"/>
  <c r="S5308" i="4" s="1"/>
  <c r="H5308" i="4"/>
  <c r="P5609" i="4"/>
  <c r="S5609" i="4" s="1"/>
  <c r="H5609" i="4"/>
  <c r="P6190" i="4"/>
  <c r="S6190" i="4" s="1"/>
  <c r="H6190" i="4"/>
  <c r="P6753" i="4"/>
  <c r="S6753" i="4" s="1"/>
  <c r="H6753" i="4"/>
  <c r="P6466" i="4"/>
  <c r="S6466" i="4" s="1"/>
  <c r="H6466" i="4"/>
  <c r="P6859" i="4"/>
  <c r="S6859" i="4" s="1"/>
  <c r="H6859" i="4"/>
  <c r="P7139" i="4"/>
  <c r="S7139" i="4" s="1"/>
  <c r="H7139" i="4"/>
  <c r="P7530" i="4"/>
  <c r="S7530" i="4" s="1"/>
  <c r="H7530" i="4"/>
  <c r="P6476" i="4"/>
  <c r="S6476" i="4" s="1"/>
  <c r="H6476" i="4"/>
  <c r="P7054" i="4"/>
  <c r="S7054" i="4" s="1"/>
  <c r="H7054" i="4"/>
  <c r="P7529" i="4"/>
  <c r="S7529" i="4" s="1"/>
  <c r="H7529" i="4"/>
  <c r="P7523" i="4"/>
  <c r="S7523" i="4" s="1"/>
  <c r="H7523" i="4"/>
  <c r="P5984" i="4"/>
  <c r="S5984" i="4" s="1"/>
  <c r="H5984" i="4"/>
  <c r="P6850" i="4"/>
  <c r="S6850" i="4" s="1"/>
  <c r="H6850" i="4"/>
  <c r="P7535" i="4"/>
  <c r="S7535" i="4" s="1"/>
  <c r="H7535" i="4"/>
  <c r="P7622" i="4"/>
  <c r="S7622" i="4" s="1"/>
  <c r="H7622" i="4"/>
  <c r="P5889" i="4"/>
  <c r="S5889" i="4" s="1"/>
  <c r="H5889" i="4"/>
  <c r="P6955" i="4"/>
  <c r="S6955" i="4" s="1"/>
  <c r="H6955" i="4"/>
  <c r="P7148" i="4"/>
  <c r="S7148" i="4" s="1"/>
  <c r="H7148" i="4"/>
  <c r="P8301" i="4"/>
  <c r="S8301" i="4" s="1"/>
  <c r="H8301" i="4"/>
  <c r="P6269" i="4"/>
  <c r="S6269" i="4" s="1"/>
  <c r="H6269" i="4"/>
  <c r="P6571" i="4"/>
  <c r="S6571" i="4" s="1"/>
  <c r="H6571" i="4"/>
  <c r="P7036" i="4"/>
  <c r="S7036" i="4" s="1"/>
  <c r="H7036" i="4"/>
  <c r="P7427" i="4"/>
  <c r="S7427" i="4" s="1"/>
  <c r="H7427" i="4"/>
  <c r="P7815" i="4"/>
  <c r="S7815" i="4" s="1"/>
  <c r="H7815" i="4"/>
  <c r="P6273" i="4"/>
  <c r="S6273" i="4" s="1"/>
  <c r="H6273" i="4"/>
  <c r="P6472" i="4"/>
  <c r="S6472" i="4" s="1"/>
  <c r="H6472" i="4"/>
  <c r="P6751" i="4"/>
  <c r="S6751" i="4" s="1"/>
  <c r="H6751" i="4"/>
  <c r="P6847" i="4"/>
  <c r="S6847" i="4" s="1"/>
  <c r="H6847" i="4"/>
  <c r="P6954" i="4"/>
  <c r="S6954" i="4" s="1"/>
  <c r="H6954" i="4"/>
  <c r="P7134" i="4"/>
  <c r="S7134" i="4" s="1"/>
  <c r="H7134" i="4"/>
  <c r="P7230" i="4"/>
  <c r="S7230" i="4" s="1"/>
  <c r="H7230" i="4"/>
  <c r="P7620" i="4"/>
  <c r="S7620" i="4" s="1"/>
  <c r="H7620" i="4"/>
  <c r="P7908" i="4"/>
  <c r="S7908" i="4" s="1"/>
  <c r="H7908" i="4"/>
  <c r="P6846" i="4"/>
  <c r="S6846" i="4" s="1"/>
  <c r="H6846" i="4"/>
  <c r="P7140" i="4"/>
  <c r="S7140" i="4" s="1"/>
  <c r="H7140" i="4"/>
  <c r="P7533" i="4"/>
  <c r="S7533" i="4" s="1"/>
  <c r="H7533" i="4"/>
  <c r="P7722" i="4"/>
  <c r="S7722" i="4" s="1"/>
  <c r="H7722" i="4"/>
  <c r="P8565" i="4"/>
  <c r="S8565" i="4" s="1"/>
  <c r="H8565" i="4"/>
  <c r="P8655" i="4"/>
  <c r="S8655" i="4" s="1"/>
  <c r="H8655" i="4"/>
  <c r="P8717" i="4"/>
  <c r="S8717" i="4" s="1"/>
  <c r="H8717" i="4"/>
  <c r="P4861" i="4"/>
  <c r="S4861" i="4" s="1"/>
  <c r="H4861" i="4"/>
  <c r="P4959" i="4"/>
  <c r="S4959" i="4" s="1"/>
  <c r="H4959" i="4"/>
  <c r="P5058" i="4"/>
  <c r="S5058" i="4" s="1"/>
  <c r="H5058" i="4"/>
  <c r="P7804" i="4"/>
  <c r="S7804" i="4" s="1"/>
  <c r="H7804" i="4"/>
  <c r="P8304" i="4"/>
  <c r="S8304" i="4" s="1"/>
  <c r="H8304" i="4"/>
  <c r="P7231" i="4"/>
  <c r="S7231" i="4" s="1"/>
  <c r="H7231" i="4"/>
  <c r="P7628" i="4"/>
  <c r="S7628" i="4" s="1"/>
  <c r="H7628" i="4"/>
  <c r="P8012" i="4"/>
  <c r="S8012" i="4" s="1"/>
  <c r="H8012" i="4"/>
  <c r="P8371" i="4"/>
  <c r="S8371" i="4" s="1"/>
  <c r="H8371" i="4"/>
  <c r="P8558" i="4"/>
  <c r="S8558" i="4" s="1"/>
  <c r="H8558" i="4"/>
  <c r="P8663" i="4"/>
  <c r="S8663" i="4" s="1"/>
  <c r="H8663" i="4"/>
  <c r="P8649" i="4"/>
  <c r="S8649" i="4" s="1"/>
  <c r="H8649" i="4"/>
  <c r="P8733" i="4"/>
  <c r="S8733" i="4" s="1"/>
  <c r="H8733" i="4"/>
  <c r="P8737" i="4"/>
  <c r="S8737" i="4" s="1"/>
  <c r="H8737" i="4"/>
  <c r="P4962" i="4"/>
  <c r="S4962" i="4" s="1"/>
  <c r="H4962" i="4"/>
  <c r="P5447" i="4"/>
  <c r="S5447" i="4" s="1"/>
  <c r="H5447" i="4"/>
  <c r="P8286" i="4"/>
  <c r="S8286" i="4" s="1"/>
  <c r="H8286" i="4"/>
  <c r="P6770" i="4"/>
  <c r="S6770" i="4" s="1"/>
  <c r="H6770" i="4"/>
  <c r="P7149" i="4"/>
  <c r="S7149" i="4" s="1"/>
  <c r="H7149" i="4"/>
  <c r="P7528" i="4"/>
  <c r="S7528" i="4" s="1"/>
  <c r="H7528" i="4"/>
  <c r="P6277" i="4"/>
  <c r="S6277" i="4" s="1"/>
  <c r="H6277" i="4"/>
  <c r="P6667" i="4"/>
  <c r="S6667" i="4" s="1"/>
  <c r="H6667" i="4"/>
  <c r="P7434" i="4"/>
  <c r="S7434" i="4" s="1"/>
  <c r="H7434" i="4"/>
  <c r="P7525" i="4"/>
  <c r="S7525" i="4" s="1"/>
  <c r="H7525" i="4"/>
  <c r="P7996" i="4"/>
  <c r="S7996" i="4" s="1"/>
  <c r="H7996" i="4"/>
  <c r="P8654" i="4"/>
  <c r="S8654" i="4" s="1"/>
  <c r="H8654" i="4"/>
  <c r="P4871" i="4"/>
  <c r="S4871" i="4" s="1"/>
  <c r="H4871" i="4"/>
  <c r="P4970" i="4"/>
  <c r="S4970" i="4" s="1"/>
  <c r="Y209" i="4" s="1"/>
  <c r="H4970" i="4"/>
  <c r="P4952" i="4"/>
  <c r="S4952" i="4" s="1"/>
  <c r="H4952" i="4"/>
  <c r="P5236" i="4"/>
  <c r="S5236" i="4" s="1"/>
  <c r="H5236" i="4"/>
  <c r="P5535" i="4"/>
  <c r="S5535" i="4" s="1"/>
  <c r="H5535" i="4"/>
  <c r="P7810" i="4"/>
  <c r="S7810" i="4" s="1"/>
  <c r="H7810" i="4"/>
  <c r="P5055" i="4"/>
  <c r="S5055" i="4" s="1"/>
  <c r="H5055" i="4"/>
  <c r="P5344" i="4"/>
  <c r="S5344" i="4" s="1"/>
  <c r="H5344" i="4"/>
  <c r="P5639" i="4"/>
  <c r="S5639" i="4" s="1"/>
  <c r="H5639" i="4"/>
  <c r="P8252" i="4"/>
  <c r="S8252" i="4" s="1"/>
  <c r="H8252" i="4"/>
  <c r="P5046" i="4"/>
  <c r="S5046" i="4" s="1"/>
  <c r="H5046" i="4"/>
  <c r="P5341" i="4"/>
  <c r="S5341" i="4" s="1"/>
  <c r="H5341" i="4"/>
  <c r="P5622" i="4"/>
  <c r="S5622" i="4" s="1"/>
  <c r="H5622" i="4"/>
  <c r="P8004" i="4"/>
  <c r="S8004" i="4" s="1"/>
  <c r="H8004" i="4"/>
  <c r="P8550" i="4"/>
  <c r="S8550" i="4" s="1"/>
  <c r="H8550" i="4"/>
  <c r="P5442" i="4"/>
  <c r="S5442" i="4" s="1"/>
  <c r="H5442" i="4"/>
  <c r="P5812" i="4"/>
  <c r="S5812" i="4" s="1"/>
  <c r="H5812" i="4"/>
  <c r="P5831" i="4"/>
  <c r="S5831" i="4" s="1"/>
  <c r="H5831" i="4"/>
  <c r="P6214" i="4"/>
  <c r="S6214" i="4" s="1"/>
  <c r="H6214" i="4"/>
  <c r="P6394" i="4"/>
  <c r="S6394" i="4" s="1"/>
  <c r="H6394" i="4"/>
  <c r="P6387" i="4"/>
  <c r="S6387" i="4" s="1"/>
  <c r="H6387" i="4"/>
  <c r="P6279" i="4"/>
  <c r="S6279" i="4" s="1"/>
  <c r="H6279" i="4"/>
  <c r="P7053" i="4"/>
  <c r="S7053" i="4" s="1"/>
  <c r="H7053" i="4"/>
  <c r="P8011" i="4"/>
  <c r="S8011" i="4" s="1"/>
  <c r="H8011" i="4"/>
  <c r="P6477" i="4"/>
  <c r="S6477" i="4" s="1"/>
  <c r="H6477" i="4"/>
  <c r="P6944" i="4"/>
  <c r="S6944" i="4" s="1"/>
  <c r="H6944" i="4"/>
  <c r="P6960" i="4"/>
  <c r="S6960" i="4" s="1"/>
  <c r="H6960" i="4"/>
  <c r="P6467" i="4"/>
  <c r="S6467" i="4" s="1"/>
  <c r="H6467" i="4"/>
  <c r="P7229" i="4"/>
  <c r="S7229" i="4" s="1"/>
  <c r="H7229" i="4"/>
  <c r="P7430" i="4"/>
  <c r="S7430" i="4" s="1"/>
  <c r="H7430" i="4"/>
  <c r="P7050" i="4"/>
  <c r="S7050" i="4" s="1"/>
  <c r="H7050" i="4"/>
  <c r="P8292" i="4"/>
  <c r="S8292" i="4" s="1"/>
  <c r="H8292" i="4"/>
  <c r="P6768" i="4"/>
  <c r="S6768" i="4" s="1"/>
  <c r="H6768" i="4"/>
  <c r="P6851" i="4"/>
  <c r="S6851" i="4" s="1"/>
  <c r="H6851" i="4"/>
  <c r="P7816" i="4"/>
  <c r="S7816" i="4" s="1"/>
  <c r="H7816" i="4"/>
  <c r="P8366" i="4"/>
  <c r="S8366" i="4" s="1"/>
  <c r="H8366" i="4"/>
  <c r="P6758" i="4"/>
  <c r="S6758" i="4" s="1"/>
  <c r="H6758" i="4"/>
  <c r="P7058" i="4"/>
  <c r="S7058" i="4" s="1"/>
  <c r="H7058" i="4"/>
  <c r="P7627" i="4"/>
  <c r="S7627" i="4" s="1"/>
  <c r="H7627" i="4"/>
  <c r="P7998" i="4"/>
  <c r="S7998" i="4" s="1"/>
  <c r="H7998" i="4"/>
  <c r="P7043" i="4"/>
  <c r="S7043" i="4" s="1"/>
  <c r="H7043" i="4"/>
  <c r="P7431" i="4"/>
  <c r="S7431" i="4" s="1"/>
  <c r="H7431" i="4"/>
  <c r="P8289" i="4"/>
  <c r="S8289" i="4" s="1"/>
  <c r="H8289" i="4"/>
  <c r="P7623" i="4"/>
  <c r="S7623" i="4" s="1"/>
  <c r="H7623" i="4"/>
  <c r="P8284" i="4"/>
  <c r="S8284" i="4" s="1"/>
  <c r="H8284" i="4"/>
  <c r="P8364" i="4"/>
  <c r="S8364" i="4" s="1"/>
  <c r="H8364" i="4"/>
  <c r="P8662" i="4"/>
  <c r="S8662" i="4" s="1"/>
  <c r="H8662" i="4"/>
  <c r="P5141" i="4"/>
  <c r="S5141" i="4" s="1"/>
  <c r="H5141" i="4"/>
  <c r="P5439" i="4"/>
  <c r="S5439" i="4" s="1"/>
  <c r="H5439" i="4"/>
  <c r="P5525" i="4"/>
  <c r="S5525" i="4" s="1"/>
  <c r="H5525" i="4"/>
  <c r="P8359" i="4"/>
  <c r="S8359" i="4" s="1"/>
  <c r="H8359" i="4"/>
  <c r="P8303" i="4"/>
  <c r="S8303" i="4" s="1"/>
  <c r="H8303" i="4"/>
  <c r="P8661" i="4"/>
  <c r="S8661" i="4" s="1"/>
  <c r="H8661" i="4"/>
  <c r="P8738" i="4"/>
  <c r="S8738" i="4" s="1"/>
  <c r="H8738" i="4"/>
  <c r="P8730" i="4"/>
  <c r="S8730" i="4" s="1"/>
  <c r="H8730" i="4"/>
  <c r="P4965" i="4"/>
  <c r="S4965" i="4" s="1"/>
  <c r="H4965" i="4"/>
  <c r="P5140" i="4"/>
  <c r="S5140" i="4" s="1"/>
  <c r="H5140" i="4"/>
  <c r="P8555" i="4"/>
  <c r="S8555" i="4" s="1"/>
  <c r="H8555" i="4"/>
  <c r="P5149" i="4"/>
  <c r="S5149" i="4" s="1"/>
  <c r="H5149" i="4"/>
  <c r="P8248" i="4"/>
  <c r="S8248" i="4" s="1"/>
  <c r="H8248" i="4"/>
  <c r="P8306" i="4"/>
  <c r="S8306" i="4" s="1"/>
  <c r="H8306" i="4"/>
  <c r="P4859" i="4"/>
  <c r="S4859" i="4" s="1"/>
  <c r="H4859" i="4"/>
  <c r="P4955" i="4"/>
  <c r="S4955" i="4" s="1"/>
  <c r="H4955" i="4"/>
  <c r="P5345" i="4"/>
  <c r="S5345" i="4" s="1"/>
  <c r="H5345" i="4"/>
  <c r="P5049" i="4"/>
  <c r="S5049" i="4" s="1"/>
  <c r="H5049" i="4"/>
  <c r="P5143" i="4"/>
  <c r="S5143" i="4" s="1"/>
  <c r="H5143" i="4"/>
  <c r="P5258" i="4"/>
  <c r="S5258" i="4" s="1"/>
  <c r="H5258" i="4"/>
  <c r="P5353" i="4"/>
  <c r="S5353" i="4" s="1"/>
  <c r="H5353" i="4"/>
  <c r="P5441" i="4"/>
  <c r="S5441" i="4" s="1"/>
  <c r="H5441" i="4"/>
  <c r="P5626" i="4"/>
  <c r="S5626" i="4" s="1"/>
  <c r="H5626" i="4"/>
  <c r="P5736" i="4"/>
  <c r="S5736" i="4" s="1"/>
  <c r="H5736" i="4"/>
  <c r="P7518" i="4"/>
  <c r="S7518" i="4" s="1"/>
  <c r="H7518" i="4"/>
  <c r="P8719" i="4"/>
  <c r="S8719" i="4" s="1"/>
  <c r="H8719" i="4"/>
  <c r="P5438" i="4"/>
  <c r="S5438" i="4" s="1"/>
  <c r="H5438" i="4"/>
  <c r="P5721" i="4"/>
  <c r="S5721" i="4" s="1"/>
  <c r="H5721" i="4"/>
  <c r="P7532" i="4"/>
  <c r="S7532" i="4" s="1"/>
  <c r="H7532" i="4"/>
  <c r="P7920" i="4"/>
  <c r="S7920" i="4" s="1"/>
  <c r="H7920" i="4"/>
  <c r="P5433" i="4"/>
  <c r="S5433" i="4" s="1"/>
  <c r="H5433" i="4"/>
  <c r="P7729" i="4"/>
  <c r="S7729" i="4" s="1"/>
  <c r="H7729" i="4"/>
  <c r="P8297" i="4"/>
  <c r="S8297" i="4" s="1"/>
  <c r="H8297" i="4"/>
  <c r="P5066" i="4"/>
  <c r="S5066" i="4" s="1"/>
  <c r="H5066" i="4"/>
  <c r="P6005" i="4"/>
  <c r="S6005" i="4" s="1"/>
  <c r="H6005" i="4"/>
  <c r="P5431" i="4"/>
  <c r="S5431" i="4" s="1"/>
  <c r="H5431" i="4"/>
  <c r="P6211" i="4"/>
  <c r="S6211" i="4" s="1"/>
  <c r="H6211" i="4"/>
  <c r="P8365" i="4"/>
  <c r="S8365" i="4" s="1"/>
  <c r="H8365" i="4"/>
  <c r="P7537" i="4"/>
  <c r="S7537" i="4" s="1"/>
  <c r="H7537" i="4"/>
  <c r="P8567" i="4"/>
  <c r="S8567" i="4" s="1"/>
  <c r="H8567" i="4"/>
  <c r="P8564" i="4"/>
  <c r="S8564" i="4" s="1"/>
  <c r="H8564" i="4"/>
  <c r="P8666" i="4"/>
  <c r="S8666" i="4" s="1"/>
  <c r="H8666" i="4"/>
  <c r="P8728" i="4"/>
  <c r="S8728" i="4" s="1"/>
  <c r="H8728" i="4"/>
  <c r="P4960" i="4"/>
  <c r="S4960" i="4" s="1"/>
  <c r="H4960" i="4"/>
  <c r="P5342" i="4"/>
  <c r="S5342" i="4" s="1"/>
  <c r="H5342" i="4"/>
  <c r="P8727" i="4"/>
  <c r="S8727" i="4" s="1"/>
  <c r="H8727" i="4"/>
  <c r="P4963" i="4"/>
  <c r="S4963" i="4" s="1"/>
  <c r="H4963" i="4"/>
  <c r="P5239" i="4"/>
  <c r="S5239" i="4" s="1"/>
  <c r="H5239" i="4"/>
  <c r="P5634" i="4"/>
  <c r="S5634" i="4" s="1"/>
  <c r="H5634" i="4"/>
  <c r="P5816" i="4"/>
  <c r="S5816" i="4" s="1"/>
  <c r="H5816" i="4"/>
  <c r="P8356" i="4"/>
  <c r="S8356" i="4" s="1"/>
  <c r="H8356" i="4"/>
  <c r="P5147" i="4"/>
  <c r="S5147" i="4" s="1"/>
  <c r="H5147" i="4"/>
  <c r="P5929" i="4"/>
  <c r="S5929" i="4" s="1"/>
  <c r="H5929" i="4"/>
  <c r="P7621" i="4"/>
  <c r="S7621" i="4" s="1"/>
  <c r="H7621" i="4"/>
  <c r="P4872" i="4"/>
  <c r="S4872" i="4" s="1"/>
  <c r="H4872" i="4"/>
  <c r="P5152" i="4"/>
  <c r="S5152" i="4" s="1"/>
  <c r="H5152" i="4"/>
  <c r="P7811" i="4"/>
  <c r="S7811" i="4" s="1"/>
  <c r="H7811" i="4"/>
  <c r="P8732" i="4"/>
  <c r="S8732" i="4" s="1"/>
  <c r="H8732" i="4"/>
  <c r="P5158" i="4"/>
  <c r="S5158" i="4" s="1"/>
  <c r="H5158" i="4"/>
  <c r="P5541" i="4"/>
  <c r="S5541" i="4" s="1"/>
  <c r="H5541" i="4"/>
  <c r="P5538" i="4"/>
  <c r="S5538" i="4" s="1"/>
  <c r="H5538" i="4"/>
  <c r="P5923" i="4"/>
  <c r="S5923" i="4" s="1"/>
  <c r="H5923" i="4"/>
  <c r="P6291" i="4"/>
  <c r="S6291" i="4" s="1"/>
  <c r="H6291" i="4"/>
  <c r="P6403" i="4"/>
  <c r="S6403" i="4" s="1"/>
  <c r="H6403" i="4"/>
  <c r="P7711" i="4"/>
  <c r="S7711" i="4" s="1"/>
  <c r="H7711" i="4"/>
  <c r="P7907" i="4"/>
  <c r="S7907" i="4" s="1"/>
  <c r="H7907" i="4"/>
  <c r="P8652" i="4"/>
  <c r="S8652" i="4" s="1"/>
  <c r="H8652" i="4"/>
  <c r="P8548" i="4"/>
  <c r="S8548" i="4" s="1"/>
  <c r="H8548" i="4"/>
  <c r="P7719" i="4"/>
  <c r="S7719" i="4" s="1"/>
  <c r="H7719" i="4"/>
  <c r="P8561" i="4"/>
  <c r="S8561" i="4" s="1"/>
  <c r="H8561" i="4"/>
  <c r="P8725" i="4"/>
  <c r="S8725" i="4" s="1"/>
  <c r="H8725" i="4"/>
  <c r="P4864" i="4"/>
  <c r="S4864" i="4" s="1"/>
  <c r="H4864" i="4"/>
  <c r="P5052" i="4"/>
  <c r="S5052" i="4" s="1"/>
  <c r="H5052" i="4"/>
  <c r="P5429" i="4"/>
  <c r="S5429" i="4" s="1"/>
  <c r="H5429" i="4"/>
  <c r="P5539" i="4"/>
  <c r="S5539" i="4" s="1"/>
  <c r="H5539" i="4"/>
  <c r="P6013" i="4"/>
  <c r="S6013" i="4" s="1"/>
  <c r="H6013" i="4"/>
  <c r="P7727" i="4"/>
  <c r="S7727" i="4" s="1"/>
  <c r="H7727" i="4"/>
  <c r="P8014" i="4"/>
  <c r="S8014" i="4" s="1"/>
  <c r="H8014" i="4"/>
  <c r="P8375" i="4"/>
  <c r="S8375" i="4" s="1"/>
  <c r="H8375" i="4"/>
  <c r="P8726" i="4"/>
  <c r="S8726" i="4" s="1"/>
  <c r="H8726" i="4"/>
  <c r="P5045" i="4"/>
  <c r="S5045" i="4" s="1"/>
  <c r="H5045" i="4"/>
  <c r="P5537" i="4"/>
  <c r="S5537" i="4" s="1"/>
  <c r="H5537" i="4"/>
  <c r="P7527" i="4"/>
  <c r="S7527" i="4" s="1"/>
  <c r="H7527" i="4"/>
  <c r="P7820" i="4"/>
  <c r="S7820" i="4" s="1"/>
  <c r="H7820" i="4"/>
  <c r="P8291" i="4"/>
  <c r="S8291" i="4" s="1"/>
  <c r="H8291" i="4"/>
  <c r="P8551" i="4"/>
  <c r="S8551" i="4" s="1"/>
  <c r="H8551" i="4"/>
  <c r="P4874" i="4"/>
  <c r="S4874" i="4" s="1"/>
  <c r="Y205" i="4" s="1"/>
  <c r="H4874" i="4"/>
  <c r="P5050" i="4"/>
  <c r="S5050" i="4" s="1"/>
  <c r="H5050" i="4"/>
  <c r="P5153" i="4"/>
  <c r="S5153" i="4" s="1"/>
  <c r="H5153" i="4"/>
  <c r="P5244" i="4"/>
  <c r="S5244" i="4" s="1"/>
  <c r="H5244" i="4"/>
  <c r="P5546" i="4"/>
  <c r="S5546" i="4" s="1"/>
  <c r="Y233" i="4" s="1"/>
  <c r="H5546" i="4"/>
  <c r="P5826" i="4"/>
  <c r="S5826" i="4" s="1"/>
  <c r="H5826" i="4"/>
  <c r="P6011" i="4"/>
  <c r="S6011" i="4" s="1"/>
  <c r="H6011" i="4"/>
  <c r="P7709" i="4"/>
  <c r="S7709" i="4" s="1"/>
  <c r="H7709" i="4"/>
  <c r="P7905" i="4"/>
  <c r="S7905" i="4" s="1"/>
  <c r="H7905" i="4"/>
  <c r="P8255" i="4"/>
  <c r="S8255" i="4" s="1"/>
  <c r="H8255" i="4"/>
  <c r="P8648" i="4"/>
  <c r="S8648" i="4" s="1"/>
  <c r="H8648" i="4"/>
  <c r="P4950" i="4"/>
  <c r="S4950" i="4" s="1"/>
  <c r="H4950" i="4"/>
  <c r="P5533" i="4"/>
  <c r="S5533" i="4" s="1"/>
  <c r="H5533" i="4"/>
  <c r="P5047" i="4"/>
  <c r="S5047" i="4" s="1"/>
  <c r="H5047" i="4"/>
  <c r="P5337" i="4"/>
  <c r="S5337" i="4" s="1"/>
  <c r="H5337" i="4"/>
  <c r="P5729" i="4"/>
  <c r="S5729" i="4" s="1"/>
  <c r="H5729" i="4"/>
  <c r="P5820" i="4"/>
  <c r="S5820" i="4" s="1"/>
  <c r="H5820" i="4"/>
  <c r="P6099" i="4"/>
  <c r="S6099" i="4" s="1"/>
  <c r="H6099" i="4"/>
  <c r="P6121" i="4"/>
  <c r="S6121" i="4" s="1"/>
  <c r="H6121" i="4"/>
  <c r="P6218" i="4"/>
  <c r="S6218" i="4" s="1"/>
  <c r="H6218" i="4"/>
  <c r="P6312" i="4"/>
  <c r="S6312" i="4" s="1"/>
  <c r="H6312" i="4"/>
  <c r="P6483" i="4"/>
  <c r="S6483" i="4" s="1"/>
  <c r="H6483" i="4"/>
  <c r="P5334" i="4"/>
  <c r="S5334" i="4" s="1"/>
  <c r="H5334" i="4"/>
  <c r="P7613" i="4"/>
  <c r="S7613" i="4" s="1"/>
  <c r="H7613" i="4"/>
  <c r="P7809" i="4"/>
  <c r="S7809" i="4" s="1"/>
  <c r="H7809" i="4"/>
  <c r="P8300" i="4"/>
  <c r="S8300" i="4" s="1"/>
  <c r="H8300" i="4"/>
  <c r="P8563" i="4"/>
  <c r="S8563" i="4" s="1"/>
  <c r="H8563" i="4"/>
  <c r="P8724" i="4"/>
  <c r="S8724" i="4" s="1"/>
  <c r="H8724" i="4"/>
  <c r="P4869" i="4"/>
  <c r="S4869" i="4" s="1"/>
  <c r="H4869" i="4"/>
  <c r="P5161" i="4"/>
  <c r="S5161" i="4" s="1"/>
  <c r="H5161" i="4"/>
  <c r="P5254" i="4"/>
  <c r="S5254" i="4" s="1"/>
  <c r="H5254" i="4"/>
  <c r="P5532" i="4"/>
  <c r="S5532" i="4" s="1"/>
  <c r="H5532" i="4"/>
  <c r="P5815" i="4"/>
  <c r="S5815" i="4" s="1"/>
  <c r="H5815" i="4"/>
  <c r="P7626" i="4"/>
  <c r="S7626" i="4" s="1"/>
  <c r="H7626" i="4"/>
  <c r="P7909" i="4"/>
  <c r="S7909" i="4" s="1"/>
  <c r="H7909" i="4"/>
  <c r="P8249" i="4"/>
  <c r="S8249" i="4" s="1"/>
  <c r="H8249" i="4"/>
  <c r="P8656" i="4"/>
  <c r="S8656" i="4" s="1"/>
  <c r="H8656" i="4"/>
  <c r="P4852" i="4"/>
  <c r="S4852" i="4" s="1"/>
  <c r="H4852" i="4"/>
  <c r="P5051" i="4"/>
  <c r="S5051" i="4" s="1"/>
  <c r="H5051" i="4"/>
  <c r="P5162" i="4"/>
  <c r="S5162" i="4" s="1"/>
  <c r="H5162" i="4"/>
  <c r="P5240" i="4"/>
  <c r="S5240" i="4" s="1"/>
  <c r="H5240" i="4"/>
  <c r="P5536" i="4"/>
  <c r="S5536" i="4" s="1"/>
  <c r="H5536" i="4"/>
  <c r="P5044" i="4"/>
  <c r="S5044" i="4" s="1"/>
  <c r="H5044" i="4"/>
  <c r="P5148" i="4"/>
  <c r="S5148" i="4" s="1"/>
  <c r="H5148" i="4"/>
  <c r="P5255" i="4"/>
  <c r="S5255" i="4" s="1"/>
  <c r="H5255" i="4"/>
  <c r="P5350" i="4"/>
  <c r="S5350" i="4" s="1"/>
  <c r="H5350" i="4"/>
  <c r="P5723" i="4"/>
  <c r="S5723" i="4" s="1"/>
  <c r="H5723" i="4"/>
  <c r="P5918" i="4"/>
  <c r="S5918" i="4" s="1"/>
  <c r="H5918" i="4"/>
  <c r="P4948" i="4"/>
  <c r="S4948" i="4" s="1"/>
  <c r="H4948" i="4"/>
  <c r="P5059" i="4"/>
  <c r="S5059" i="4" s="1"/>
  <c r="H5059" i="4"/>
  <c r="P5248" i="4"/>
  <c r="S5248" i="4" s="1"/>
  <c r="H5248" i="4"/>
  <c r="P5641" i="4"/>
  <c r="S5641" i="4" s="1"/>
  <c r="H5641" i="4"/>
  <c r="P5632" i="4"/>
  <c r="S5632" i="4" s="1"/>
  <c r="H5632" i="4"/>
  <c r="P5724" i="4"/>
  <c r="S5724" i="4" s="1"/>
  <c r="H5724" i="4"/>
  <c r="P6101" i="4"/>
  <c r="S6101" i="4" s="1"/>
  <c r="H6101" i="4"/>
  <c r="P6100" i="4"/>
  <c r="S6100" i="4" s="1"/>
  <c r="H6100" i="4"/>
  <c r="P6216" i="4"/>
  <c r="S6216" i="4" s="1"/>
  <c r="H6216" i="4"/>
  <c r="P6298" i="4"/>
  <c r="S6298" i="4" s="1"/>
  <c r="H6298" i="4"/>
  <c r="P6294" i="4"/>
  <c r="S6294" i="4" s="1"/>
  <c r="H6294" i="4"/>
  <c r="P6506" i="4"/>
  <c r="S6506" i="4" s="1"/>
  <c r="H6506" i="4"/>
  <c r="P6579" i="4"/>
  <c r="S6579" i="4" s="1"/>
  <c r="H6579" i="4"/>
  <c r="P6009" i="4"/>
  <c r="S6009" i="4" s="1"/>
  <c r="H6009" i="4"/>
  <c r="P7632" i="4"/>
  <c r="S7632" i="4" s="1"/>
  <c r="H7632" i="4"/>
  <c r="P7912" i="4"/>
  <c r="S7912" i="4" s="1"/>
  <c r="H7912" i="4"/>
  <c r="P8244" i="4"/>
  <c r="S8244" i="4" s="1"/>
  <c r="H8244" i="4"/>
  <c r="P8651" i="4"/>
  <c r="S8651" i="4" s="1"/>
  <c r="H8651" i="4"/>
  <c r="P4856" i="4"/>
  <c r="S4856" i="4" s="1"/>
  <c r="H4856" i="4"/>
  <c r="P5054" i="4"/>
  <c r="S5054" i="4" s="1"/>
  <c r="H5054" i="4"/>
  <c r="P7634" i="4"/>
  <c r="S7634" i="4" s="1"/>
  <c r="H7634" i="4"/>
  <c r="P7814" i="4"/>
  <c r="S7814" i="4" s="1"/>
  <c r="H7814" i="4"/>
  <c r="P8298" i="4"/>
  <c r="S8298" i="4" s="1"/>
  <c r="H8298" i="4"/>
  <c r="P8357" i="4"/>
  <c r="S8357" i="4" s="1"/>
  <c r="H8357" i="4"/>
  <c r="P4855" i="4"/>
  <c r="S4855" i="4" s="1"/>
  <c r="H4855" i="4"/>
  <c r="P5159" i="4"/>
  <c r="S5159" i="4" s="1"/>
  <c r="H5159" i="4"/>
  <c r="P5917" i="4"/>
  <c r="S5917" i="4" s="1"/>
  <c r="H5917" i="4"/>
  <c r="P7715" i="4"/>
  <c r="S7715" i="4" s="1"/>
  <c r="H7715" i="4"/>
  <c r="P8000" i="4"/>
  <c r="S8000" i="4" s="1"/>
  <c r="H8000" i="4"/>
  <c r="P8374" i="4"/>
  <c r="S8374" i="4" s="1"/>
  <c r="H8374" i="4"/>
  <c r="P8723" i="4"/>
  <c r="S8723" i="4" s="1"/>
  <c r="H8723" i="4"/>
  <c r="P4969" i="4"/>
  <c r="S4969" i="4" s="1"/>
  <c r="H4969" i="4"/>
  <c r="P5160" i="4"/>
  <c r="S5160" i="4" s="1"/>
  <c r="H5160" i="4"/>
  <c r="P5347" i="4"/>
  <c r="S5347" i="4" s="1"/>
  <c r="H5347" i="4"/>
  <c r="P5625" i="4"/>
  <c r="S5625" i="4" s="1"/>
  <c r="H5625" i="4"/>
  <c r="P5921" i="4"/>
  <c r="S5921" i="4" s="1"/>
  <c r="H5921" i="4"/>
  <c r="P5249" i="4"/>
  <c r="S5249" i="4" s="1"/>
  <c r="H5249" i="4"/>
  <c r="P5436" i="4"/>
  <c r="S5436" i="4" s="1"/>
  <c r="H5436" i="4"/>
  <c r="P5912" i="4"/>
  <c r="S5912" i="4" s="1"/>
  <c r="H5912" i="4"/>
  <c r="P6207" i="4"/>
  <c r="S6207" i="4" s="1"/>
  <c r="H6207" i="4"/>
  <c r="P7619" i="4"/>
  <c r="S7619" i="4" s="1"/>
  <c r="H7619" i="4"/>
  <c r="P7519" i="4"/>
  <c r="S7519" i="4" s="1"/>
  <c r="H7519" i="4"/>
  <c r="P8361" i="4"/>
  <c r="S8361" i="4" s="1"/>
  <c r="H8361" i="4"/>
  <c r="P5157" i="4"/>
  <c r="S5157" i="4" s="1"/>
  <c r="H5157" i="4"/>
  <c r="P5623" i="4"/>
  <c r="S5623" i="4" s="1"/>
  <c r="H5623" i="4"/>
  <c r="P8285" i="4"/>
  <c r="S8285" i="4" s="1"/>
  <c r="H8285" i="4"/>
  <c r="P5063" i="4"/>
  <c r="S5063" i="4" s="1"/>
  <c r="H5063" i="4"/>
  <c r="P4953" i="4"/>
  <c r="S4953" i="4" s="1"/>
  <c r="H4953" i="4"/>
  <c r="P6199" i="4"/>
  <c r="S6199" i="4" s="1"/>
  <c r="H6199" i="4"/>
  <c r="P5915" i="4"/>
  <c r="S5915" i="4" s="1"/>
  <c r="H5915" i="4"/>
  <c r="P6410" i="4"/>
  <c r="S6410" i="4" s="1"/>
  <c r="Y269" i="4" s="1"/>
  <c r="H6410" i="4"/>
  <c r="P5529" i="4"/>
  <c r="S5529" i="4" s="1"/>
  <c r="H5529" i="4"/>
  <c r="P5919" i="4"/>
  <c r="S5919" i="4" s="1"/>
  <c r="H5919" i="4"/>
  <c r="P6114" i="4"/>
  <c r="S6114" i="4" s="1"/>
  <c r="H6114" i="4"/>
  <c r="P6212" i="4"/>
  <c r="S6212" i="4" s="1"/>
  <c r="H6212" i="4"/>
  <c r="P6406" i="4"/>
  <c r="S6406" i="4" s="1"/>
  <c r="H6406" i="4"/>
  <c r="P6698" i="4"/>
  <c r="S6698" i="4" s="1"/>
  <c r="H6698" i="4"/>
  <c r="P6675" i="4"/>
  <c r="S6675" i="4" s="1"/>
  <c r="H6675" i="4"/>
  <c r="P5911" i="4"/>
  <c r="S5911" i="4" s="1"/>
  <c r="H5911" i="4"/>
  <c r="P6301" i="4"/>
  <c r="S6301" i="4" s="1"/>
  <c r="H6301" i="4"/>
  <c r="P5332" i="4"/>
  <c r="S5332" i="4" s="1"/>
  <c r="H5332" i="4"/>
  <c r="P5640" i="4"/>
  <c r="S5640" i="4" s="1"/>
  <c r="H5640" i="4"/>
  <c r="P6024" i="4"/>
  <c r="S6024" i="4" s="1"/>
  <c r="H6024" i="4"/>
  <c r="P6310" i="4"/>
  <c r="S6310" i="4" s="1"/>
  <c r="H6310" i="4"/>
  <c r="P6496" i="4"/>
  <c r="S6496" i="4" s="1"/>
  <c r="H6496" i="4"/>
  <c r="P7723" i="4"/>
  <c r="S7723" i="4" s="1"/>
  <c r="H7723" i="4"/>
  <c r="P7903" i="4"/>
  <c r="S7903" i="4" s="1"/>
  <c r="H7903" i="4"/>
  <c r="P8254" i="4"/>
  <c r="S8254" i="4" s="1"/>
  <c r="H8254" i="4"/>
  <c r="P8665" i="4"/>
  <c r="S8665" i="4" s="1"/>
  <c r="H8665" i="4"/>
  <c r="P4961" i="4"/>
  <c r="S4961" i="4" s="1"/>
  <c r="H4961" i="4"/>
  <c r="P4956" i="4"/>
  <c r="S4956" i="4" s="1"/>
  <c r="H4956" i="4"/>
  <c r="P5144" i="4"/>
  <c r="S5144" i="4" s="1"/>
  <c r="H5144" i="4"/>
  <c r="P5339" i="4"/>
  <c r="S5339" i="4" s="1"/>
  <c r="H5339" i="4"/>
  <c r="P5450" i="4"/>
  <c r="S5450" i="4" s="1"/>
  <c r="H5450" i="4"/>
  <c r="P5428" i="4"/>
  <c r="S5428" i="4" s="1"/>
  <c r="H5428" i="4"/>
  <c r="P5528" i="4"/>
  <c r="S5528" i="4" s="1"/>
  <c r="H5528" i="4"/>
  <c r="P5637" i="4"/>
  <c r="S5637" i="4" s="1"/>
  <c r="H5637" i="4"/>
  <c r="P5822" i="4"/>
  <c r="S5822" i="4" s="1"/>
  <c r="H5822" i="4"/>
  <c r="P7819" i="4"/>
  <c r="S7819" i="4" s="1"/>
  <c r="H7819" i="4"/>
  <c r="P7999" i="4"/>
  <c r="S7999" i="4" s="1"/>
  <c r="H7999" i="4"/>
  <c r="P8373" i="4"/>
  <c r="S8373" i="4" s="1"/>
  <c r="H8373" i="4"/>
  <c r="P8722" i="4"/>
  <c r="S8722" i="4" s="1"/>
  <c r="H8722" i="4"/>
  <c r="P5060" i="4"/>
  <c r="S5060" i="4" s="1"/>
  <c r="H5060" i="4"/>
  <c r="P5250" i="4"/>
  <c r="S5250" i="4" s="1"/>
  <c r="H5250" i="4"/>
  <c r="P5348" i="4"/>
  <c r="S5348" i="4" s="1"/>
  <c r="H5348" i="4"/>
  <c r="P5444" i="4"/>
  <c r="S5444" i="4" s="1"/>
  <c r="H5444" i="4"/>
  <c r="P5524" i="4"/>
  <c r="S5524" i="4" s="1"/>
  <c r="H5524" i="4"/>
  <c r="P7612" i="4"/>
  <c r="S7612" i="4" s="1"/>
  <c r="H7612" i="4"/>
  <c r="P7911" i="4"/>
  <c r="S7911" i="4" s="1"/>
  <c r="H7911" i="4"/>
  <c r="P8251" i="4"/>
  <c r="S8251" i="4" s="1"/>
  <c r="H8251" i="4"/>
  <c r="P8570" i="4"/>
  <c r="S8570" i="4" s="1"/>
  <c r="H8570" i="4"/>
  <c r="P4867" i="4"/>
  <c r="S4867" i="4" s="1"/>
  <c r="H4867" i="4"/>
  <c r="P5257" i="4"/>
  <c r="S5257" i="4" s="1"/>
  <c r="H5257" i="4"/>
  <c r="P5352" i="4"/>
  <c r="S5352" i="4" s="1"/>
  <c r="H5352" i="4"/>
  <c r="P5432" i="4"/>
  <c r="S5432" i="4" s="1"/>
  <c r="H5432" i="4"/>
  <c r="P5629" i="4"/>
  <c r="S5629" i="4" s="1"/>
  <c r="H5629" i="4"/>
  <c r="P5834" i="4"/>
  <c r="S5834" i="4" s="1"/>
  <c r="Y245" i="4" s="1"/>
  <c r="H5834" i="4"/>
  <c r="P5916" i="4"/>
  <c r="S5916" i="4" s="1"/>
  <c r="H5916" i="4"/>
  <c r="P4949" i="4"/>
  <c r="S4949" i="4" s="1"/>
  <c r="H4949" i="4"/>
  <c r="P5827" i="4"/>
  <c r="S5827" i="4" s="1"/>
  <c r="H5827" i="4"/>
  <c r="P5928" i="4"/>
  <c r="S5928" i="4" s="1"/>
  <c r="H5928" i="4"/>
  <c r="P6296" i="4"/>
  <c r="S6296" i="4" s="1"/>
  <c r="H6296" i="4"/>
  <c r="P6397" i="4"/>
  <c r="S6397" i="4" s="1"/>
  <c r="H6397" i="4"/>
  <c r="P6497" i="4"/>
  <c r="S6497" i="4" s="1"/>
  <c r="H6497" i="4"/>
  <c r="P5543" i="4"/>
  <c r="S5543" i="4" s="1"/>
  <c r="H5543" i="4"/>
  <c r="P5925" i="4"/>
  <c r="S5925" i="4" s="1"/>
  <c r="H5925" i="4"/>
  <c r="P7536" i="4"/>
  <c r="S7536" i="4" s="1"/>
  <c r="H7536" i="4"/>
  <c r="P7824" i="4"/>
  <c r="S7824" i="4" s="1"/>
  <c r="H7824" i="4"/>
  <c r="P8299" i="4"/>
  <c r="S8299" i="4" s="1"/>
  <c r="H8299" i="4"/>
  <c r="P8378" i="4"/>
  <c r="S8378" i="4" s="1"/>
  <c r="H8378" i="4"/>
  <c r="P8734" i="4"/>
  <c r="S8734" i="4" s="1"/>
  <c r="H8734" i="4"/>
  <c r="P5142" i="4"/>
  <c r="S5142" i="4" s="1"/>
  <c r="H5142" i="4"/>
  <c r="P5354" i="4"/>
  <c r="S5354" i="4" s="1"/>
  <c r="Y225" i="4" s="1"/>
  <c r="H5354" i="4"/>
  <c r="P5738" i="4"/>
  <c r="S5738" i="4" s="1"/>
  <c r="H5738" i="4"/>
  <c r="P7726" i="4"/>
  <c r="S7726" i="4" s="1"/>
  <c r="H7726" i="4"/>
  <c r="P8002" i="4"/>
  <c r="S8002" i="4" s="1"/>
  <c r="H8002" i="4"/>
  <c r="P8358" i="4"/>
  <c r="S8358" i="4" s="1"/>
  <c r="H8358" i="4"/>
  <c r="P8657" i="4"/>
  <c r="S8657" i="4" s="1"/>
  <c r="H8657" i="4"/>
  <c r="P4964" i="4"/>
  <c r="S4964" i="4" s="1"/>
  <c r="H4964" i="4"/>
  <c r="P5247" i="4"/>
  <c r="S5247" i="4" s="1"/>
  <c r="H5247" i="4"/>
  <c r="P5437" i="4"/>
  <c r="S5437" i="4" s="1"/>
  <c r="H5437" i="4"/>
  <c r="P5830" i="4"/>
  <c r="S5830" i="4" s="1"/>
  <c r="H5830" i="4"/>
  <c r="P5446" i="4"/>
  <c r="S5446" i="4" s="1"/>
  <c r="H5446" i="4"/>
  <c r="P5627" i="4"/>
  <c r="S5627" i="4" s="1"/>
  <c r="H5627" i="4"/>
  <c r="P5333" i="4"/>
  <c r="S5333" i="4" s="1"/>
  <c r="H5333" i="4"/>
  <c r="P5534" i="4"/>
  <c r="S5534" i="4" s="1"/>
  <c r="H5534" i="4"/>
  <c r="P5910" i="4"/>
  <c r="S5910" i="4" s="1"/>
  <c r="H5910" i="4"/>
  <c r="P6006" i="4"/>
  <c r="S6006" i="4" s="1"/>
  <c r="H6006" i="4"/>
  <c r="P6016" i="4"/>
  <c r="S6016" i="4" s="1"/>
  <c r="H6016" i="4"/>
  <c r="P6302" i="4"/>
  <c r="S6302" i="4" s="1"/>
  <c r="H6302" i="4"/>
  <c r="P6586" i="4"/>
  <c r="S6586" i="4" s="1"/>
  <c r="H6586" i="4"/>
  <c r="P5717" i="4"/>
  <c r="S5717" i="4" s="1"/>
  <c r="H5717" i="4"/>
  <c r="P7823" i="4"/>
  <c r="S7823" i="4" s="1"/>
  <c r="H7823" i="4"/>
  <c r="P8302" i="4"/>
  <c r="S8302" i="4" s="1"/>
  <c r="H8302" i="4"/>
  <c r="P8562" i="4"/>
  <c r="S8562" i="4" s="1"/>
  <c r="H8562" i="4"/>
  <c r="P4858" i="4"/>
  <c r="S4858" i="4" s="1"/>
  <c r="H4858" i="4"/>
  <c r="P5048" i="4"/>
  <c r="S5048" i="4" s="1"/>
  <c r="H5048" i="4"/>
  <c r="P5252" i="4"/>
  <c r="S5252" i="4" s="1"/>
  <c r="H5252" i="4"/>
  <c r="P5430" i="4"/>
  <c r="S5430" i="4" s="1"/>
  <c r="H5430" i="4"/>
  <c r="P5636" i="4"/>
  <c r="S5636" i="4" s="1"/>
  <c r="H5636" i="4"/>
  <c r="P7826" i="4"/>
  <c r="S7826" i="4" s="1"/>
  <c r="H7826" i="4"/>
  <c r="P7997" i="4"/>
  <c r="S7997" i="4" s="1"/>
  <c r="H7997" i="4"/>
  <c r="P8368" i="4"/>
  <c r="S8368" i="4" s="1"/>
  <c r="H8368" i="4"/>
  <c r="P8644" i="4"/>
  <c r="S8644" i="4" s="1"/>
  <c r="H8644" i="4"/>
  <c r="P5531" i="4"/>
  <c r="S5531" i="4" s="1"/>
  <c r="H5531" i="4"/>
  <c r="P7902" i="4"/>
  <c r="S7902" i="4" s="1"/>
  <c r="H7902" i="4"/>
  <c r="P8653" i="4"/>
  <c r="S8653" i="4" s="1"/>
  <c r="H8653" i="4"/>
  <c r="P5819" i="4"/>
  <c r="S5819" i="4" s="1"/>
  <c r="H5819" i="4"/>
  <c r="P6107" i="4"/>
  <c r="S6107" i="4" s="1"/>
  <c r="H6107" i="4"/>
  <c r="P6203" i="4"/>
  <c r="S6203" i="4" s="1"/>
  <c r="H6203" i="4"/>
  <c r="P7922" i="4"/>
  <c r="S7922" i="4" s="1"/>
  <c r="H7922" i="4"/>
  <c r="P7712" i="4"/>
  <c r="S7712" i="4" s="1"/>
  <c r="H7712" i="4"/>
  <c r="P8557" i="4"/>
  <c r="S8557" i="4" s="1"/>
  <c r="H8557" i="4"/>
  <c r="P5716" i="4"/>
  <c r="S5716" i="4" s="1"/>
  <c r="H5716" i="4"/>
  <c r="P5624" i="4"/>
  <c r="S5624" i="4" s="1"/>
  <c r="H5624" i="4"/>
  <c r="P6104" i="4"/>
  <c r="S6104" i="4" s="1"/>
  <c r="H6104" i="4"/>
  <c r="P6593" i="4"/>
  <c r="S6593" i="4" s="1"/>
  <c r="H6593" i="4"/>
  <c r="P5628" i="4"/>
  <c r="S5628" i="4" s="1"/>
  <c r="H5628" i="4"/>
  <c r="P6585" i="4"/>
  <c r="S6585" i="4" s="1"/>
  <c r="H6585" i="4"/>
  <c r="P6399" i="4"/>
  <c r="S6399" i="4" s="1"/>
  <c r="H6399" i="4"/>
  <c r="P6600" i="4"/>
  <c r="S6600" i="4" s="1"/>
  <c r="H6600" i="4"/>
  <c r="P6401" i="4"/>
  <c r="S6401" i="4" s="1"/>
  <c r="H6401" i="4"/>
  <c r="P6106" i="4"/>
  <c r="S6106" i="4" s="1"/>
  <c r="H6106" i="4"/>
  <c r="P6102" i="4"/>
  <c r="S6102" i="4" s="1"/>
  <c r="H6102" i="4"/>
  <c r="P6683" i="4"/>
  <c r="S6683" i="4" s="1"/>
  <c r="H6683" i="4"/>
  <c r="P5924" i="4"/>
  <c r="S5924" i="4" s="1"/>
  <c r="H5924" i="4"/>
  <c r="P5817" i="4"/>
  <c r="S5817" i="4" s="1"/>
  <c r="H5817" i="4"/>
  <c r="P5338" i="4"/>
  <c r="S5338" i="4" s="1"/>
  <c r="H5338" i="4"/>
  <c r="P6787" i="4"/>
  <c r="S6787" i="4" s="1"/>
  <c r="H6787" i="4"/>
  <c r="P6771" i="4"/>
  <c r="S6771" i="4" s="1"/>
  <c r="H6771" i="4"/>
  <c r="P7618" i="4"/>
  <c r="S7618" i="4" s="1"/>
  <c r="H7618" i="4"/>
  <c r="P7917" i="4"/>
  <c r="S7917" i="4" s="1"/>
  <c r="H7917" i="4"/>
  <c r="P8305" i="4"/>
  <c r="S8305" i="4" s="1"/>
  <c r="H8305" i="4"/>
  <c r="P8560" i="4"/>
  <c r="S8560" i="4" s="1"/>
  <c r="H8560" i="4"/>
  <c r="P4866" i="4"/>
  <c r="S4866" i="4" s="1"/>
  <c r="H4866" i="4"/>
  <c r="P5065" i="4"/>
  <c r="S5065" i="4" s="1"/>
  <c r="H5065" i="4"/>
  <c r="P6023" i="4"/>
  <c r="S6023" i="4" s="1"/>
  <c r="H6023" i="4"/>
  <c r="P7714" i="4"/>
  <c r="S7714" i="4" s="1"/>
  <c r="H7714" i="4"/>
  <c r="P8013" i="4"/>
  <c r="S8013" i="4" s="1"/>
  <c r="H8013" i="4"/>
  <c r="P8241" i="4"/>
  <c r="S8241" i="4" s="1"/>
  <c r="H8241" i="4"/>
  <c r="P8645" i="4"/>
  <c r="S8645" i="4" s="1"/>
  <c r="H8645" i="4"/>
  <c r="P4951" i="4"/>
  <c r="S4951" i="4" s="1"/>
  <c r="H4951" i="4"/>
  <c r="P5735" i="4"/>
  <c r="S5735" i="4" s="1"/>
  <c r="H5735" i="4"/>
  <c r="P5914" i="4"/>
  <c r="S5914" i="4" s="1"/>
  <c r="H5914" i="4"/>
  <c r="P6109" i="4"/>
  <c r="S6109" i="4" s="1"/>
  <c r="H6109" i="4"/>
  <c r="P6117" i="4"/>
  <c r="S6117" i="4" s="1"/>
  <c r="H6117" i="4"/>
  <c r="P5256" i="4"/>
  <c r="S5256" i="4" s="1"/>
  <c r="H5256" i="4"/>
  <c r="P4854" i="4"/>
  <c r="S4854" i="4" s="1"/>
  <c r="H4854" i="4"/>
  <c r="P5053" i="4"/>
  <c r="S5053" i="4" s="1"/>
  <c r="H5053" i="4"/>
  <c r="P5241" i="4"/>
  <c r="S5241" i="4" s="1"/>
  <c r="H5241" i="4"/>
  <c r="P5061" i="4"/>
  <c r="S5061" i="4" s="1"/>
  <c r="H5061" i="4"/>
  <c r="P5349" i="4"/>
  <c r="S5349" i="4" s="1"/>
  <c r="H5349" i="4"/>
  <c r="P5621" i="4"/>
  <c r="S5621" i="4" s="1"/>
  <c r="H5621" i="4"/>
  <c r="P5832" i="4"/>
  <c r="S5832" i="4" s="1"/>
  <c r="H5832" i="4"/>
  <c r="P6025" i="4"/>
  <c r="S6025" i="4" s="1"/>
  <c r="H6025" i="4"/>
  <c r="P5448" i="4"/>
  <c r="S5448" i="4" s="1"/>
  <c r="H5448" i="4"/>
  <c r="P5737" i="4"/>
  <c r="S5737" i="4" s="1"/>
  <c r="H5737" i="4"/>
  <c r="P6197" i="4"/>
  <c r="S6197" i="4" s="1"/>
  <c r="H6197" i="4"/>
  <c r="P6314" i="4"/>
  <c r="S6314" i="4" s="1"/>
  <c r="H6314" i="4"/>
  <c r="P6306" i="4"/>
  <c r="S6306" i="4" s="1"/>
  <c r="H6306" i="4"/>
  <c r="P6501" i="4"/>
  <c r="S6501" i="4" s="1"/>
  <c r="H6501" i="4"/>
  <c r="P8010" i="4"/>
  <c r="S8010" i="4" s="1"/>
  <c r="H8010" i="4"/>
  <c r="P8729" i="4"/>
  <c r="S8729" i="4" s="1"/>
  <c r="H8729" i="4"/>
  <c r="P5335" i="4"/>
  <c r="S5335" i="4" s="1"/>
  <c r="H5335" i="4"/>
  <c r="P5526" i="4"/>
  <c r="S5526" i="4" s="1"/>
  <c r="H5526" i="4"/>
  <c r="P5728" i="4"/>
  <c r="S5728" i="4" s="1"/>
  <c r="H5728" i="4"/>
  <c r="P7910" i="4"/>
  <c r="S7910" i="4" s="1"/>
  <c r="H7910" i="4"/>
  <c r="P8549" i="4"/>
  <c r="S8549" i="4" s="1"/>
  <c r="H8549" i="4"/>
  <c r="P5435" i="4"/>
  <c r="S5435" i="4" s="1"/>
  <c r="H5435" i="4"/>
  <c r="P7812" i="4"/>
  <c r="S7812" i="4" s="1"/>
  <c r="H7812" i="4"/>
  <c r="P8018" i="4"/>
  <c r="S8018" i="4" s="1"/>
  <c r="H8018" i="4"/>
  <c r="P8367" i="4"/>
  <c r="S8367" i="4" s="1"/>
  <c r="H8367" i="4"/>
  <c r="P8650" i="4"/>
  <c r="S8650" i="4" s="1"/>
  <c r="H8650" i="4"/>
  <c r="P5434" i="4"/>
  <c r="S5434" i="4" s="1"/>
  <c r="H5434" i="4"/>
  <c r="P6015" i="4"/>
  <c r="S6015" i="4" s="1"/>
  <c r="H6015" i="4"/>
  <c r="P5343" i="4"/>
  <c r="S5343" i="4" s="1"/>
  <c r="H5343" i="4"/>
  <c r="P6004" i="4"/>
  <c r="S6004" i="4" s="1"/>
  <c r="H6004" i="4"/>
  <c r="P6119" i="4"/>
  <c r="S6119" i="4" s="1"/>
  <c r="H6119" i="4"/>
  <c r="P6409" i="4"/>
  <c r="S6409" i="4" s="1"/>
  <c r="H6409" i="4"/>
  <c r="P7713" i="4"/>
  <c r="S7713" i="4" s="1"/>
  <c r="H7713" i="4"/>
  <c r="P8239" i="4"/>
  <c r="S8239" i="4" s="1"/>
  <c r="H8239" i="4"/>
  <c r="P4862" i="4"/>
  <c r="S4862" i="4" s="1"/>
  <c r="H4862" i="4"/>
  <c r="P7916" i="4"/>
  <c r="S7916" i="4" s="1"/>
  <c r="H7916" i="4"/>
  <c r="P8716" i="4"/>
  <c r="S8716" i="4" s="1"/>
  <c r="H8716" i="4"/>
  <c r="P7708" i="4"/>
  <c r="S7708" i="4" s="1"/>
  <c r="H7708" i="4"/>
  <c r="P5926" i="4"/>
  <c r="S5926" i="4" s="1"/>
  <c r="H5926" i="4"/>
  <c r="P6196" i="4"/>
  <c r="S6196" i="4" s="1"/>
  <c r="H6196" i="4"/>
  <c r="P5732" i="4"/>
  <c r="S5732" i="4" s="1"/>
  <c r="H5732" i="4"/>
  <c r="P6396" i="4"/>
  <c r="S6396" i="4" s="1"/>
  <c r="H6396" i="4"/>
  <c r="P5726" i="4"/>
  <c r="S5726" i="4" s="1"/>
  <c r="H5726" i="4"/>
  <c r="P6209" i="4"/>
  <c r="S6209" i="4" s="1"/>
  <c r="H6209" i="4"/>
  <c r="P6297" i="4"/>
  <c r="S6297" i="4" s="1"/>
  <c r="H6297" i="4"/>
  <c r="P6486" i="4"/>
  <c r="S6486" i="4" s="1"/>
  <c r="H6486" i="4"/>
  <c r="P6118" i="4"/>
  <c r="S6118" i="4" s="1"/>
  <c r="H6118" i="4"/>
  <c r="P6495" i="4"/>
  <c r="S6495" i="4" s="1"/>
  <c r="H6495" i="4"/>
  <c r="P6695" i="4"/>
  <c r="S6695" i="4" s="1"/>
  <c r="H6695" i="4"/>
  <c r="P6596" i="4"/>
  <c r="S6596" i="4" s="1"/>
  <c r="H6596" i="4"/>
  <c r="P6309" i="4"/>
  <c r="S6309" i="4" s="1"/>
  <c r="H6309" i="4"/>
  <c r="P6691" i="4"/>
  <c r="S6691" i="4" s="1"/>
  <c r="H6691" i="4"/>
  <c r="P6201" i="4"/>
  <c r="S6201" i="4" s="1"/>
  <c r="H6201" i="4"/>
  <c r="P5718" i="4"/>
  <c r="S5718" i="4" s="1"/>
  <c r="H5718" i="4"/>
  <c r="P6588" i="4"/>
  <c r="S6588" i="4" s="1"/>
  <c r="H6588" i="4"/>
  <c r="P6120" i="4"/>
  <c r="S6120" i="4" s="1"/>
  <c r="H6120" i="4"/>
  <c r="P7078" i="4"/>
  <c r="S7078" i="4" s="1"/>
  <c r="H7078" i="4"/>
  <c r="P7059" i="4"/>
  <c r="S7059" i="4" s="1"/>
  <c r="H7059" i="4"/>
  <c r="P5062" i="4"/>
  <c r="S5062" i="4" s="1"/>
  <c r="H5062" i="4"/>
  <c r="P5449" i="4"/>
  <c r="S5449" i="4" s="1"/>
  <c r="H5449" i="4"/>
  <c r="P5727" i="4"/>
  <c r="S5727" i="4" s="1"/>
  <c r="H5727" i="4"/>
  <c r="P5633" i="4"/>
  <c r="S5633" i="4" s="1"/>
  <c r="H5633" i="4"/>
  <c r="P5145" i="4"/>
  <c r="S5145" i="4" s="1"/>
  <c r="H5145" i="4"/>
  <c r="P5530" i="4"/>
  <c r="S5530" i="4" s="1"/>
  <c r="H5530" i="4"/>
  <c r="P5930" i="4"/>
  <c r="S5930" i="4" s="1"/>
  <c r="H5930" i="4"/>
  <c r="P6014" i="4"/>
  <c r="S6014" i="4" s="1"/>
  <c r="H6014" i="4"/>
  <c r="P5638" i="4"/>
  <c r="S5638" i="4" s="1"/>
  <c r="H5638" i="4"/>
  <c r="P7721" i="4"/>
  <c r="S7721" i="4" s="1"/>
  <c r="H7721" i="4"/>
  <c r="P8256" i="4"/>
  <c r="S8256" i="4" s="1"/>
  <c r="H8256" i="4"/>
  <c r="P5155" i="4"/>
  <c r="S5155" i="4" s="1"/>
  <c r="H5155" i="4"/>
  <c r="P8735" i="4"/>
  <c r="S8735" i="4" s="1"/>
  <c r="H8735" i="4"/>
  <c r="P5731" i="4"/>
  <c r="S5731" i="4" s="1"/>
  <c r="H5731" i="4"/>
  <c r="P7615" i="4"/>
  <c r="S7615" i="4" s="1"/>
  <c r="H7615" i="4"/>
  <c r="P8242" i="4"/>
  <c r="S8242" i="4" s="1"/>
  <c r="H8242" i="4"/>
  <c r="P4860" i="4"/>
  <c r="S4860" i="4" s="1"/>
  <c r="H4860" i="4"/>
  <c r="P5237" i="4"/>
  <c r="S5237" i="4" s="1"/>
  <c r="H5237" i="4"/>
  <c r="P5814" i="4"/>
  <c r="S5814" i="4" s="1"/>
  <c r="H5814" i="4"/>
  <c r="P5154" i="4"/>
  <c r="S5154" i="4" s="1"/>
  <c r="H5154" i="4"/>
  <c r="P5620" i="4"/>
  <c r="S5620" i="4" s="1"/>
  <c r="H5620" i="4"/>
  <c r="P8016" i="4"/>
  <c r="S8016" i="4" s="1"/>
  <c r="H8016" i="4"/>
  <c r="P8659" i="4"/>
  <c r="S8659" i="4" s="1"/>
  <c r="H8659" i="4"/>
  <c r="P4957" i="4"/>
  <c r="S4957" i="4" s="1"/>
  <c r="H4957" i="4"/>
  <c r="P8731" i="4"/>
  <c r="S8731" i="4" s="1"/>
  <c r="H8731" i="4"/>
  <c r="P5922" i="4"/>
  <c r="S5922" i="4" s="1"/>
  <c r="H5922" i="4"/>
  <c r="P6019" i="4"/>
  <c r="S6019" i="4" s="1"/>
  <c r="H6019" i="4"/>
  <c r="P6007" i="4"/>
  <c r="S6007" i="4" s="1"/>
  <c r="H6007" i="4"/>
  <c r="P6867" i="4"/>
  <c r="S6867" i="4" s="1"/>
  <c r="H6867" i="4"/>
  <c r="P6392" i="4"/>
  <c r="S6392" i="4" s="1"/>
  <c r="H6392" i="4"/>
  <c r="P6205" i="4"/>
  <c r="S6205" i="4" s="1"/>
  <c r="H6205" i="4"/>
  <c r="P6875" i="4"/>
  <c r="S6875" i="4" s="1"/>
  <c r="H6875" i="4"/>
  <c r="P7155" i="4"/>
  <c r="S7155" i="4" s="1"/>
  <c r="H7155" i="4"/>
  <c r="P6982" i="4"/>
  <c r="S6982" i="4" s="1"/>
  <c r="H6982" i="4"/>
  <c r="P6963" i="4"/>
  <c r="S6963" i="4" s="1"/>
  <c r="H6963" i="4"/>
  <c r="P5823" i="4"/>
  <c r="S5823" i="4" s="1"/>
  <c r="H5823" i="4"/>
  <c r="P6299" i="4"/>
  <c r="S6299" i="4" s="1"/>
  <c r="H6299" i="4"/>
  <c r="P6504" i="4"/>
  <c r="S6504" i="4" s="1"/>
  <c r="H6504" i="4"/>
  <c r="P6115" i="4"/>
  <c r="S6115" i="4" s="1"/>
  <c r="H6115" i="4"/>
  <c r="P6964" i="4"/>
  <c r="S6964" i="4" s="1"/>
  <c r="H6964" i="4"/>
  <c r="P5443" i="4"/>
  <c r="S5443" i="4" s="1"/>
  <c r="H5443" i="4"/>
  <c r="P5824" i="4"/>
  <c r="S5824" i="4" s="1"/>
  <c r="H5824" i="4"/>
  <c r="P6391" i="4"/>
  <c r="S6391" i="4" s="1"/>
  <c r="H6391" i="4"/>
  <c r="P5927" i="4"/>
  <c r="S5927" i="4" s="1"/>
  <c r="H5927" i="4"/>
  <c r="P5913" i="4"/>
  <c r="S5913" i="4" s="1"/>
  <c r="H5913" i="4"/>
  <c r="P6103" i="4"/>
  <c r="S6103" i="4" s="1"/>
  <c r="H6103" i="4"/>
  <c r="P7178" i="4"/>
  <c r="S7178" i="4" s="1"/>
  <c r="H7178" i="4"/>
  <c r="P4968" i="4"/>
  <c r="S4968" i="4" s="1"/>
  <c r="H4968" i="4"/>
  <c r="P5064" i="4"/>
  <c r="S5064" i="4" s="1"/>
  <c r="H5064" i="4"/>
  <c r="P5631" i="4"/>
  <c r="S5631" i="4" s="1"/>
  <c r="H5631" i="4"/>
  <c r="P8003" i="4"/>
  <c r="S8003" i="4" s="1"/>
  <c r="H8003" i="4"/>
  <c r="P8296" i="4"/>
  <c r="S8296" i="4" s="1"/>
  <c r="H8296" i="4"/>
  <c r="P8288" i="4"/>
  <c r="S8288" i="4" s="1"/>
  <c r="H8288" i="4"/>
  <c r="P8376" i="4"/>
  <c r="S8376" i="4" s="1"/>
  <c r="H8376" i="4"/>
  <c r="P7825" i="4"/>
  <c r="S7825" i="4" s="1"/>
  <c r="H7825" i="4"/>
  <c r="P8552" i="4"/>
  <c r="S8552" i="4" s="1"/>
  <c r="H8552" i="4"/>
  <c r="P4870" i="4"/>
  <c r="S4870" i="4" s="1"/>
  <c r="H4870" i="4"/>
  <c r="P5242" i="4"/>
  <c r="S5242" i="4" s="1"/>
  <c r="H5242" i="4"/>
  <c r="P4967" i="4"/>
  <c r="S4967" i="4" s="1"/>
  <c r="H4967" i="4"/>
  <c r="P5540" i="4"/>
  <c r="S5540" i="4" s="1"/>
  <c r="H5540" i="4"/>
  <c r="P5920" i="4"/>
  <c r="S5920" i="4" s="1"/>
  <c r="H5920" i="4"/>
  <c r="P6111" i="4"/>
  <c r="S6111" i="4" s="1"/>
  <c r="H6111" i="4"/>
  <c r="P6105" i="4"/>
  <c r="S6105" i="4" s="1"/>
  <c r="H6105" i="4"/>
  <c r="P5336" i="4"/>
  <c r="S5336" i="4" s="1"/>
  <c r="H5336" i="4"/>
  <c r="P8246" i="4"/>
  <c r="S8246" i="4" s="1"/>
  <c r="H8246" i="4"/>
  <c r="P5245" i="4"/>
  <c r="S5245" i="4" s="1"/>
  <c r="H5245" i="4"/>
  <c r="P5251" i="4"/>
  <c r="S5251" i="4" s="1"/>
  <c r="H5251" i="4"/>
  <c r="P5150" i="4"/>
  <c r="S5150" i="4" s="1"/>
  <c r="Y216" i="4" s="1"/>
  <c r="H5150" i="4"/>
  <c r="P5828" i="4"/>
  <c r="S5828" i="4" s="1"/>
  <c r="H5828" i="4"/>
  <c r="P6018" i="4"/>
  <c r="S6018" i="4" s="1"/>
  <c r="H6018" i="4"/>
  <c r="P6208" i="4"/>
  <c r="S6208" i="4" s="1"/>
  <c r="H6208" i="4"/>
  <c r="P6390" i="4"/>
  <c r="S6390" i="4" s="1"/>
  <c r="H6390" i="4"/>
  <c r="P5833" i="4"/>
  <c r="S5833" i="4" s="1"/>
  <c r="H5833" i="4"/>
  <c r="P6311" i="4"/>
  <c r="S6311" i="4" s="1"/>
  <c r="H6311" i="4"/>
  <c r="P6402" i="4"/>
  <c r="S6402" i="4" s="1"/>
  <c r="H6402" i="4"/>
  <c r="P6491" i="4"/>
  <c r="S6491" i="4" s="1"/>
  <c r="H6491" i="4"/>
  <c r="P5821" i="4"/>
  <c r="S5821" i="4" s="1"/>
  <c r="H5821" i="4"/>
  <c r="P5909" i="4"/>
  <c r="S5909" i="4" s="1"/>
  <c r="H5909" i="4"/>
  <c r="P6210" i="4"/>
  <c r="S6210" i="4" s="1"/>
  <c r="H6210" i="4"/>
  <c r="P6305" i="4"/>
  <c r="S6305" i="4" s="1"/>
  <c r="H6305" i="4"/>
  <c r="P6304" i="4"/>
  <c r="S6304" i="4" s="1"/>
  <c r="H6304" i="4"/>
  <c r="P6393" i="4"/>
  <c r="S6393" i="4" s="1"/>
  <c r="H6393" i="4"/>
  <c r="P6498" i="4"/>
  <c r="S6498" i="4" s="1"/>
  <c r="H6498" i="4"/>
  <c r="P6198" i="4"/>
  <c r="S6198" i="4" s="1"/>
  <c r="H6198" i="4"/>
  <c r="P6490" i="4"/>
  <c r="S6490" i="4" s="1"/>
  <c r="H6490" i="4"/>
  <c r="P6591" i="4"/>
  <c r="S6591" i="4" s="1"/>
  <c r="H6591" i="4"/>
  <c r="P6680" i="4"/>
  <c r="S6680" i="4" s="1"/>
  <c r="H6680" i="4"/>
  <c r="P6784" i="4"/>
  <c r="S6784" i="4" s="1"/>
  <c r="H6784" i="4"/>
  <c r="P6502" i="4"/>
  <c r="S6502" i="4" s="1"/>
  <c r="H6502" i="4"/>
  <c r="P5630" i="4"/>
  <c r="S5630" i="4" s="1"/>
  <c r="H5630" i="4"/>
  <c r="P5813" i="4"/>
  <c r="S5813" i="4" s="1"/>
  <c r="H5813" i="4"/>
  <c r="P6300" i="4"/>
  <c r="S6300" i="4" s="1"/>
  <c r="H6300" i="4"/>
  <c r="P6213" i="4"/>
  <c r="S6213" i="4" s="1"/>
  <c r="H6213" i="4"/>
  <c r="P6505" i="4"/>
  <c r="S6505" i="4" s="1"/>
  <c r="H6505" i="4"/>
  <c r="P6884" i="4"/>
  <c r="S6884" i="4" s="1"/>
  <c r="H6884" i="4"/>
  <c r="P6980" i="4"/>
  <c r="S6980" i="4" s="1"/>
  <c r="H6980" i="4"/>
  <c r="P6493" i="4"/>
  <c r="S6493" i="4" s="1"/>
  <c r="H6493" i="4"/>
  <c r="P6599" i="4"/>
  <c r="S6599" i="4" s="1"/>
  <c r="H6599" i="4"/>
  <c r="P5720" i="4"/>
  <c r="S5720" i="4" s="1"/>
  <c r="H5720" i="4"/>
  <c r="P6026" i="4"/>
  <c r="S6026" i="4" s="1"/>
  <c r="H6026" i="4"/>
  <c r="P6217" i="4"/>
  <c r="S6217" i="4" s="1"/>
  <c r="H6217" i="4"/>
  <c r="P6793" i="4"/>
  <c r="S6793" i="4" s="1"/>
  <c r="H6793" i="4"/>
  <c r="P5733" i="4"/>
  <c r="S5733" i="4" s="1"/>
  <c r="H5733" i="4"/>
  <c r="P6587" i="4"/>
  <c r="S6587" i="4" s="1"/>
  <c r="H6587" i="4"/>
  <c r="P6110" i="4"/>
  <c r="S6110" i="4" s="1"/>
  <c r="H6110" i="4"/>
  <c r="P6877" i="4"/>
  <c r="S6877" i="4" s="1"/>
  <c r="H6877" i="4"/>
  <c r="P6395" i="4"/>
  <c r="S6395" i="4" s="1"/>
  <c r="H6395" i="4"/>
  <c r="P6969" i="4"/>
  <c r="S6969" i="4" s="1"/>
  <c r="H6969" i="4"/>
  <c r="P7060" i="4"/>
  <c r="S7060" i="4" s="1"/>
  <c r="H7060" i="4"/>
  <c r="P7616" i="4"/>
  <c r="S7616" i="4" s="1"/>
  <c r="H7616" i="4"/>
  <c r="P7919" i="4"/>
  <c r="S7919" i="4" s="1"/>
  <c r="H7919" i="4"/>
  <c r="P8243" i="4"/>
  <c r="S8243" i="4" s="1"/>
  <c r="H8243" i="4"/>
  <c r="P8658" i="4"/>
  <c r="S8658" i="4" s="1"/>
  <c r="H8658" i="4"/>
  <c r="P8720" i="4"/>
  <c r="S8720" i="4" s="1"/>
  <c r="H8720" i="4"/>
  <c r="P4954" i="4"/>
  <c r="S4954" i="4" s="1"/>
  <c r="H4954" i="4"/>
  <c r="P5445" i="4"/>
  <c r="S5445" i="4" s="1"/>
  <c r="H5445" i="4"/>
  <c r="P5642" i="4"/>
  <c r="S5642" i="4" s="1"/>
  <c r="H5642" i="4"/>
  <c r="P6021" i="4"/>
  <c r="S6021" i="4" s="1"/>
  <c r="H6021" i="4"/>
  <c r="P6215" i="4"/>
  <c r="S6215" i="4" s="1"/>
  <c r="H6215" i="4"/>
  <c r="P6388" i="4"/>
  <c r="S6388" i="4" s="1"/>
  <c r="H6388" i="4"/>
  <c r="P5346" i="4"/>
  <c r="S5346" i="4" s="1"/>
  <c r="H5346" i="4"/>
  <c r="P7822" i="4"/>
  <c r="S7822" i="4" s="1"/>
  <c r="H7822" i="4"/>
  <c r="P8554" i="4"/>
  <c r="S8554" i="4" s="1"/>
  <c r="H8554" i="4"/>
  <c r="P6307" i="4"/>
  <c r="S6307" i="4" s="1"/>
  <c r="H6307" i="4"/>
  <c r="P6694" i="4"/>
  <c r="S6694" i="4" s="1"/>
  <c r="H6694" i="4"/>
  <c r="P6292" i="4"/>
  <c r="S6292" i="4" s="1"/>
  <c r="H6292" i="4"/>
  <c r="P6697" i="4"/>
  <c r="S6697" i="4" s="1"/>
  <c r="H6697" i="4"/>
  <c r="P6122" i="4"/>
  <c r="S6122" i="4" s="1"/>
  <c r="H6122" i="4"/>
  <c r="P6601" i="4"/>
  <c r="S6601" i="4" s="1"/>
  <c r="H6601" i="4"/>
  <c r="P6872" i="4"/>
  <c r="S6872" i="4" s="1"/>
  <c r="H6872" i="4"/>
  <c r="P6008" i="4"/>
  <c r="S6008" i="4" s="1"/>
  <c r="H6008" i="4"/>
  <c r="P6200" i="4"/>
  <c r="S6200" i="4" s="1"/>
  <c r="H6200" i="4"/>
  <c r="P6398" i="4"/>
  <c r="S6398" i="4" s="1"/>
  <c r="H6398" i="4"/>
  <c r="P6590" i="4"/>
  <c r="S6590" i="4" s="1"/>
  <c r="H6590" i="4"/>
  <c r="P6108" i="4"/>
  <c r="S6108" i="4" s="1"/>
  <c r="H6108" i="4"/>
  <c r="P6295" i="4"/>
  <c r="S6295" i="4" s="1"/>
  <c r="H6295" i="4"/>
  <c r="P6581" i="4"/>
  <c r="S6581" i="4" s="1"/>
  <c r="H6581" i="4"/>
  <c r="P5635" i="4"/>
  <c r="S5635" i="4" s="1"/>
  <c r="H5635" i="4"/>
  <c r="P6313" i="4"/>
  <c r="S6313" i="4" s="1"/>
  <c r="H6313" i="4"/>
  <c r="P6782" i="4"/>
  <c r="S6782" i="4" s="1"/>
  <c r="H6782" i="4"/>
  <c r="P6293" i="4"/>
  <c r="S6293" i="4" s="1"/>
  <c r="H6293" i="4"/>
  <c r="P6677" i="4"/>
  <c r="S6677" i="4" s="1"/>
  <c r="H6677" i="4"/>
  <c r="P6975" i="4"/>
  <c r="S6975" i="4" s="1"/>
  <c r="H6975" i="4"/>
  <c r="P7252" i="4"/>
  <c r="S7252" i="4" s="1"/>
  <c r="H7252" i="4"/>
  <c r="P7251" i="4"/>
  <c r="S7251" i="4" s="1"/>
  <c r="H7251" i="4"/>
  <c r="P6868" i="4"/>
  <c r="S6868" i="4" s="1"/>
  <c r="H6868" i="4"/>
  <c r="P6405" i="4"/>
  <c r="S6405" i="4" s="1"/>
  <c r="H6405" i="4"/>
  <c r="P5725" i="4"/>
  <c r="S5725" i="4" s="1"/>
  <c r="H5725" i="4"/>
  <c r="P6010" i="4"/>
  <c r="S6010" i="4" s="1"/>
  <c r="H6010" i="4"/>
  <c r="P5722" i="4"/>
  <c r="S5722" i="4" s="1"/>
  <c r="H5722" i="4"/>
  <c r="P5908" i="4"/>
  <c r="S5908" i="4" s="1"/>
  <c r="H5908" i="4"/>
  <c r="P6484" i="4"/>
  <c r="S6484" i="4" s="1"/>
  <c r="H6484" i="4"/>
  <c r="P6407" i="4"/>
  <c r="S6407" i="4" s="1"/>
  <c r="H6407" i="4"/>
  <c r="P6589" i="4"/>
  <c r="S6589" i="4" s="1"/>
  <c r="H6589" i="4"/>
  <c r="P6598" i="4"/>
  <c r="S6598" i="4" s="1"/>
  <c r="H6598" i="4"/>
  <c r="P6786" i="4"/>
  <c r="S6786" i="4" s="1"/>
  <c r="H6786" i="4"/>
  <c r="P6113" i="4"/>
  <c r="S6113" i="4" s="1"/>
  <c r="H6113" i="4"/>
  <c r="P6308" i="4"/>
  <c r="S6308" i="4" s="1"/>
  <c r="H6308" i="4"/>
  <c r="P6400" i="4"/>
  <c r="S6400" i="4" s="1"/>
  <c r="H6400" i="4"/>
  <c r="P6690" i="4"/>
  <c r="S6690" i="4" s="1"/>
  <c r="H6690" i="4"/>
  <c r="P5825" i="4"/>
  <c r="S5825" i="4" s="1"/>
  <c r="H5825" i="4"/>
  <c r="P6012" i="4"/>
  <c r="S6012" i="4" s="1"/>
  <c r="H6012" i="4"/>
  <c r="P5829" i="4"/>
  <c r="S5829" i="4" s="1"/>
  <c r="H5829" i="4"/>
  <c r="P6202" i="4"/>
  <c r="S6202" i="4" s="1"/>
  <c r="H6202" i="4"/>
  <c r="P6206" i="4"/>
  <c r="S6206" i="4" s="1"/>
  <c r="H6206" i="4"/>
  <c r="P6389" i="4"/>
  <c r="S6389" i="4" s="1"/>
  <c r="H6389" i="4"/>
  <c r="P6678" i="4"/>
  <c r="S6678" i="4" s="1"/>
  <c r="H6678" i="4"/>
  <c r="P6774" i="4"/>
  <c r="S6774" i="4" s="1"/>
  <c r="H6774" i="4"/>
  <c r="P6871" i="4"/>
  <c r="S6871" i="4" s="1"/>
  <c r="H6871" i="4"/>
  <c r="P6489" i="4"/>
  <c r="S6489" i="4" s="1"/>
  <c r="H6489" i="4"/>
  <c r="P6499" i="4"/>
  <c r="S6499" i="4" s="1"/>
  <c r="H6499" i="4"/>
  <c r="P6592" i="4"/>
  <c r="S6592" i="4" s="1"/>
  <c r="H6592" i="4"/>
  <c r="P6595" i="4"/>
  <c r="S6595" i="4" s="1"/>
  <c r="H6595" i="4"/>
  <c r="P6781" i="4"/>
  <c r="S6781" i="4" s="1"/>
  <c r="H6781" i="4"/>
  <c r="P6882" i="4"/>
  <c r="S6882" i="4" s="1"/>
  <c r="H6882" i="4"/>
  <c r="P6878" i="4"/>
  <c r="S6878" i="4" s="1"/>
  <c r="H6878" i="4"/>
  <c r="P6408" i="4"/>
  <c r="S6408" i="4" s="1"/>
  <c r="H6408" i="4"/>
  <c r="P6692" i="4"/>
  <c r="S6692" i="4" s="1"/>
  <c r="H6692" i="4"/>
  <c r="P6204" i="4"/>
  <c r="S6204" i="4" s="1"/>
  <c r="H6204" i="4"/>
  <c r="P6688" i="4"/>
  <c r="S6688" i="4" s="1"/>
  <c r="H6688" i="4"/>
  <c r="P6785" i="4"/>
  <c r="S6785" i="4" s="1"/>
  <c r="H6785" i="4"/>
  <c r="P6874" i="4"/>
  <c r="S6874" i="4" s="1"/>
  <c r="H6874" i="4"/>
  <c r="P7075" i="4"/>
  <c r="S7075" i="4" s="1"/>
  <c r="H7075" i="4"/>
  <c r="P7160" i="4"/>
  <c r="S7160" i="4" s="1"/>
  <c r="H7160" i="4"/>
  <c r="P7266" i="4"/>
  <c r="S7266" i="4" s="1"/>
  <c r="H7266" i="4"/>
  <c r="P7264" i="4"/>
  <c r="S7264" i="4" s="1"/>
  <c r="H7264" i="4"/>
  <c r="P7347" i="4"/>
  <c r="S7347" i="4" s="1"/>
  <c r="H7347" i="4"/>
  <c r="P6790" i="4"/>
  <c r="S6790" i="4" s="1"/>
  <c r="H6790" i="4"/>
  <c r="P6983" i="4"/>
  <c r="S6983" i="4" s="1"/>
  <c r="H6983" i="4"/>
  <c r="P7076" i="4"/>
  <c r="S7076" i="4" s="1"/>
  <c r="H7076" i="4"/>
  <c r="P7166" i="4"/>
  <c r="S7166" i="4" s="1"/>
  <c r="H7166" i="4"/>
  <c r="P7453" i="4"/>
  <c r="S7453" i="4" s="1"/>
  <c r="H7453" i="4"/>
  <c r="P7443" i="4"/>
  <c r="S7443" i="4" s="1"/>
  <c r="H7443" i="4"/>
  <c r="P6777" i="4"/>
  <c r="S6777" i="4" s="1"/>
  <c r="H6777" i="4"/>
  <c r="P6870" i="4"/>
  <c r="S6870" i="4" s="1"/>
  <c r="H6870" i="4"/>
  <c r="P6966" i="4"/>
  <c r="S6966" i="4" s="1"/>
  <c r="H6966" i="4"/>
  <c r="P6977" i="4"/>
  <c r="S6977" i="4" s="1"/>
  <c r="H6977" i="4"/>
  <c r="P7073" i="4"/>
  <c r="S7073" i="4" s="1"/>
  <c r="H7073" i="4"/>
  <c r="P7167" i="4"/>
  <c r="S7167" i="4" s="1"/>
  <c r="H7167" i="4"/>
  <c r="P7267" i="4"/>
  <c r="S7267" i="4" s="1"/>
  <c r="H7267" i="4"/>
  <c r="P7350" i="4"/>
  <c r="S7350" i="4" s="1"/>
  <c r="H7350" i="4"/>
  <c r="P6791" i="4"/>
  <c r="S6791" i="4" s="1"/>
  <c r="H6791" i="4"/>
  <c r="P6880" i="4"/>
  <c r="S6880" i="4" s="1"/>
  <c r="H6880" i="4"/>
  <c r="P7451" i="4"/>
  <c r="S7451" i="4" s="1"/>
  <c r="H7451" i="4"/>
  <c r="P7256" i="4"/>
  <c r="S7256" i="4" s="1"/>
  <c r="H7256" i="4"/>
  <c r="P7363" i="4"/>
  <c r="S7363" i="4" s="1"/>
  <c r="H7363" i="4"/>
  <c r="P7458" i="4"/>
  <c r="S7458" i="4" s="1"/>
  <c r="H7458" i="4"/>
  <c r="P7539" i="4"/>
  <c r="S7539" i="4" s="1"/>
  <c r="H7539" i="4"/>
  <c r="P7559" i="4"/>
  <c r="S7559" i="4" s="1"/>
  <c r="H7559" i="4"/>
  <c r="P7550" i="4"/>
  <c r="S7550" i="4" s="1"/>
  <c r="H7550" i="4"/>
  <c r="P7635" i="4"/>
  <c r="S7635" i="4" s="1"/>
  <c r="H7635" i="4"/>
  <c r="P7731" i="4"/>
  <c r="S7731" i="4" s="1"/>
  <c r="H7731" i="4"/>
  <c r="P6873" i="4"/>
  <c r="S6873" i="4" s="1"/>
  <c r="H6873" i="4"/>
  <c r="P6974" i="4"/>
  <c r="S6974" i="4" s="1"/>
  <c r="H6974" i="4"/>
  <c r="P7165" i="4"/>
  <c r="S7165" i="4" s="1"/>
  <c r="H7165" i="4"/>
  <c r="P7254" i="4"/>
  <c r="S7254" i="4" s="1"/>
  <c r="H7254" i="4"/>
  <c r="P6487" i="4"/>
  <c r="S6487" i="4" s="1"/>
  <c r="H6487" i="4"/>
  <c r="P6679" i="4"/>
  <c r="S6679" i="4" s="1"/>
  <c r="H6679" i="4"/>
  <c r="P6985" i="4"/>
  <c r="S6985" i="4" s="1"/>
  <c r="H6985" i="4"/>
  <c r="P7461" i="4"/>
  <c r="S7461" i="4" s="1"/>
  <c r="H7461" i="4"/>
  <c r="P6886" i="4"/>
  <c r="S6886" i="4" s="1"/>
  <c r="H6886" i="4"/>
  <c r="P7063" i="4"/>
  <c r="S7063" i="4" s="1"/>
  <c r="H7063" i="4"/>
  <c r="P7460" i="4"/>
  <c r="S7460" i="4" s="1"/>
  <c r="H7460" i="4"/>
  <c r="P7542" i="4"/>
  <c r="S7542" i="4" s="1"/>
  <c r="H7542" i="4"/>
  <c r="P6778" i="4"/>
  <c r="S6778" i="4" s="1"/>
  <c r="H6778" i="4"/>
  <c r="P6881" i="4"/>
  <c r="S6881" i="4" s="1"/>
  <c r="H6881" i="4"/>
  <c r="P7061" i="4"/>
  <c r="S7061" i="4" s="1"/>
  <c r="H7061" i="4"/>
  <c r="P7169" i="4"/>
  <c r="S7169" i="4" s="1"/>
  <c r="H7169" i="4"/>
  <c r="P7262" i="4"/>
  <c r="S7262" i="4" s="1"/>
  <c r="H7262" i="4"/>
  <c r="P6689" i="4"/>
  <c r="S6689" i="4" s="1"/>
  <c r="H6689" i="4"/>
  <c r="P6984" i="4"/>
  <c r="S6984" i="4" s="1"/>
  <c r="H6984" i="4"/>
  <c r="P7172" i="4"/>
  <c r="S7172" i="4" s="1"/>
  <c r="H7172" i="4"/>
  <c r="P7272" i="4"/>
  <c r="S7272" i="4" s="1"/>
  <c r="H7272" i="4"/>
  <c r="P7368" i="4"/>
  <c r="S7368" i="4" s="1"/>
  <c r="H7368" i="4"/>
  <c r="P7080" i="4"/>
  <c r="S7080" i="4" s="1"/>
  <c r="H7080" i="4"/>
  <c r="P6597" i="4"/>
  <c r="S6597" i="4" s="1"/>
  <c r="H6597" i="4"/>
  <c r="P6876" i="4"/>
  <c r="S6876" i="4" s="1"/>
  <c r="H6876" i="4"/>
  <c r="P7163" i="4"/>
  <c r="S7163" i="4" s="1"/>
  <c r="H7163" i="4"/>
  <c r="P7351" i="4"/>
  <c r="S7351" i="4" s="1"/>
  <c r="H7351" i="4"/>
  <c r="P7164" i="4"/>
  <c r="S7164" i="4" s="1"/>
  <c r="H7164" i="4"/>
  <c r="P7357" i="4"/>
  <c r="S7357" i="4" s="1"/>
  <c r="H7357" i="4"/>
  <c r="P7457" i="4"/>
  <c r="S7457" i="4" s="1"/>
  <c r="H7457" i="4"/>
  <c r="P7548" i="4"/>
  <c r="S7548" i="4" s="1"/>
  <c r="H7548" i="4"/>
  <c r="P7652" i="4"/>
  <c r="S7652" i="4" s="1"/>
  <c r="H7652" i="4"/>
  <c r="P6788" i="4"/>
  <c r="S6788" i="4" s="1"/>
  <c r="H6788" i="4"/>
  <c r="P6883" i="4"/>
  <c r="S6883" i="4" s="1"/>
  <c r="H6883" i="4"/>
  <c r="P6602" i="4"/>
  <c r="S6602" i="4" s="1"/>
  <c r="H6602" i="4"/>
  <c r="P6773" i="4"/>
  <c r="S6773" i="4" s="1"/>
  <c r="H6773" i="4"/>
  <c r="P7444" i="4"/>
  <c r="S7444" i="4" s="1"/>
  <c r="H7444" i="4"/>
  <c r="P6488" i="4"/>
  <c r="S6488" i="4" s="1"/>
  <c r="H6488" i="4"/>
  <c r="P6783" i="4"/>
  <c r="S6783" i="4" s="1"/>
  <c r="H6783" i="4"/>
  <c r="P7070" i="4"/>
  <c r="S7070" i="4" s="1"/>
  <c r="H7070" i="4"/>
  <c r="P7271" i="4"/>
  <c r="S7271" i="4" s="1"/>
  <c r="H7271" i="4"/>
  <c r="P7646" i="4"/>
  <c r="S7646" i="4" s="1"/>
  <c r="H7646" i="4"/>
  <c r="P7923" i="4"/>
  <c r="S7923" i="4" s="1"/>
  <c r="H7923" i="4"/>
  <c r="P7927" i="4"/>
  <c r="S7927" i="4" s="1"/>
  <c r="H7927" i="4"/>
  <c r="P8019" i="4"/>
  <c r="S8019" i="4" s="1"/>
  <c r="H8019" i="4"/>
  <c r="P8115" i="4"/>
  <c r="S8115" i="4" s="1"/>
  <c r="H8115" i="4"/>
  <c r="P8040" i="4"/>
  <c r="S8040" i="4" s="1"/>
  <c r="H8040" i="4"/>
  <c r="P7654" i="4"/>
  <c r="S7654" i="4" s="1"/>
  <c r="H7654" i="4"/>
  <c r="P7828" i="4"/>
  <c r="S7828" i="4" s="1"/>
  <c r="H7828" i="4"/>
  <c r="P7827" i="4"/>
  <c r="S7827" i="4" s="1"/>
  <c r="H7827" i="4"/>
  <c r="P8132" i="4"/>
  <c r="S8132" i="4" s="1"/>
  <c r="H8132" i="4"/>
  <c r="P7753" i="4"/>
  <c r="S7753" i="4" s="1"/>
  <c r="H7753" i="4"/>
  <c r="P8030" i="4"/>
  <c r="S8030" i="4" s="1"/>
  <c r="H8030" i="4"/>
  <c r="P6795" i="4"/>
  <c r="S6795" i="4" s="1"/>
  <c r="H6795" i="4"/>
  <c r="P8427" i="4"/>
  <c r="S8427" i="4" s="1"/>
  <c r="H8427" i="4"/>
  <c r="P6676" i="4"/>
  <c r="S6676" i="4" s="1"/>
  <c r="H6676" i="4"/>
  <c r="P7835" i="4"/>
  <c r="S7835" i="4" s="1"/>
  <c r="H7835" i="4"/>
  <c r="P7935" i="4"/>
  <c r="S7935" i="4" s="1"/>
  <c r="H7935" i="4"/>
  <c r="P5730" i="4"/>
  <c r="S5730" i="4" s="1"/>
  <c r="H5730" i="4"/>
  <c r="P6112" i="4"/>
  <c r="S6112" i="4" s="1"/>
  <c r="H6112" i="4"/>
  <c r="P6494" i="4"/>
  <c r="S6494" i="4" s="1"/>
  <c r="H6494" i="4"/>
  <c r="P6116" i="4"/>
  <c r="S6116" i="4" s="1"/>
  <c r="H6116" i="4"/>
  <c r="P6503" i="4"/>
  <c r="S6503" i="4" s="1"/>
  <c r="H6503" i="4"/>
  <c r="P6404" i="4"/>
  <c r="S6404" i="4" s="1"/>
  <c r="H6404" i="4"/>
  <c r="P6022" i="4"/>
  <c r="S6022" i="4" s="1"/>
  <c r="H6022" i="4"/>
  <c r="P6303" i="4"/>
  <c r="S6303" i="4" s="1"/>
  <c r="H6303" i="4"/>
  <c r="P6584" i="4"/>
  <c r="S6584" i="4" s="1"/>
  <c r="H6584" i="4"/>
  <c r="P7064" i="4"/>
  <c r="S7064" i="4" s="1"/>
  <c r="H7064" i="4"/>
  <c r="P6693" i="4"/>
  <c r="S6693" i="4" s="1"/>
  <c r="H6693" i="4"/>
  <c r="P6973" i="4"/>
  <c r="S6973" i="4" s="1"/>
  <c r="H6973" i="4"/>
  <c r="P7360" i="4"/>
  <c r="S7360" i="4" s="1"/>
  <c r="H7360" i="4"/>
  <c r="P6682" i="4"/>
  <c r="S6682" i="4" s="1"/>
  <c r="H6682" i="4"/>
  <c r="P7176" i="4"/>
  <c r="S7176" i="4" s="1"/>
  <c r="H7176" i="4"/>
  <c r="P6681" i="4"/>
  <c r="S6681" i="4" s="1"/>
  <c r="H6681" i="4"/>
  <c r="P7068" i="4"/>
  <c r="S7068" i="4" s="1"/>
  <c r="H7068" i="4"/>
  <c r="P7156" i="4"/>
  <c r="S7156" i="4" s="1"/>
  <c r="H7156" i="4"/>
  <c r="P7369" i="4"/>
  <c r="S7369" i="4" s="1"/>
  <c r="H7369" i="4"/>
  <c r="P7445" i="4"/>
  <c r="S7445" i="4" s="1"/>
  <c r="H7445" i="4"/>
  <c r="P7452" i="4"/>
  <c r="S7452" i="4" s="1"/>
  <c r="H7452" i="4"/>
  <c r="P7653" i="4"/>
  <c r="S7653" i="4" s="1"/>
  <c r="H7653" i="4"/>
  <c r="P7733" i="4"/>
  <c r="S7733" i="4" s="1"/>
  <c r="H7733" i="4"/>
  <c r="P7072" i="4"/>
  <c r="S7072" i="4" s="1"/>
  <c r="H7072" i="4"/>
  <c r="P7161" i="4"/>
  <c r="S7161" i="4" s="1"/>
  <c r="H7161" i="4"/>
  <c r="P7168" i="4"/>
  <c r="S7168" i="4" s="1"/>
  <c r="H7168" i="4"/>
  <c r="P7268" i="4"/>
  <c r="S7268" i="4" s="1"/>
  <c r="H7268" i="4"/>
  <c r="P6687" i="4"/>
  <c r="S6687" i="4" s="1"/>
  <c r="H6687" i="4"/>
  <c r="P7081" i="4"/>
  <c r="S7081" i="4" s="1"/>
  <c r="H7081" i="4"/>
  <c r="P7447" i="4"/>
  <c r="S7447" i="4" s="1"/>
  <c r="H7447" i="4"/>
  <c r="P7069" i="4"/>
  <c r="S7069" i="4" s="1"/>
  <c r="H7069" i="4"/>
  <c r="P7259" i="4"/>
  <c r="S7259" i="4" s="1"/>
  <c r="H7259" i="4"/>
  <c r="P6685" i="4"/>
  <c r="S6685" i="4" s="1"/>
  <c r="H6685" i="4"/>
  <c r="P7159" i="4"/>
  <c r="S7159" i="4" s="1"/>
  <c r="H7159" i="4"/>
  <c r="P7261" i="4"/>
  <c r="S7261" i="4" s="1"/>
  <c r="H7261" i="4"/>
  <c r="P7269" i="4"/>
  <c r="S7269" i="4" s="1"/>
  <c r="H7269" i="4"/>
  <c r="P6971" i="4"/>
  <c r="S6971" i="4" s="1"/>
  <c r="H6971" i="4"/>
  <c r="P7082" i="4"/>
  <c r="S7082" i="4" s="1"/>
  <c r="H7082" i="4"/>
  <c r="P7162" i="4"/>
  <c r="S7162" i="4" s="1"/>
  <c r="H7162" i="4"/>
  <c r="P7263" i="4"/>
  <c r="S7263" i="4" s="1"/>
  <c r="H7263" i="4"/>
  <c r="P7553" i="4"/>
  <c r="S7553" i="4" s="1"/>
  <c r="H7553" i="4"/>
  <c r="P6986" i="4"/>
  <c r="S6986" i="4" s="1"/>
  <c r="H6986" i="4"/>
  <c r="P6890" i="4"/>
  <c r="S6890" i="4" s="1"/>
  <c r="H6890" i="4"/>
  <c r="P7174" i="4"/>
  <c r="S7174" i="4" s="1"/>
  <c r="H7174" i="4"/>
  <c r="P6492" i="4"/>
  <c r="S6492" i="4" s="1"/>
  <c r="H6492" i="4"/>
  <c r="P6885" i="4"/>
  <c r="S6885" i="4" s="1"/>
  <c r="H6885" i="4"/>
  <c r="P7462" i="4"/>
  <c r="S7462" i="4" s="1"/>
  <c r="H7462" i="4"/>
  <c r="P7560" i="4"/>
  <c r="S7560" i="4" s="1"/>
  <c r="H7560" i="4"/>
  <c r="P7732" i="4"/>
  <c r="S7732" i="4" s="1"/>
  <c r="H7732" i="4"/>
  <c r="P7747" i="4"/>
  <c r="S7747" i="4" s="1"/>
  <c r="H7747" i="4"/>
  <c r="P8034" i="4"/>
  <c r="S8034" i="4" s="1"/>
  <c r="H8034" i="4"/>
  <c r="P7366" i="4"/>
  <c r="S7366" i="4" s="1"/>
  <c r="H7366" i="4"/>
  <c r="P7829" i="4"/>
  <c r="S7829" i="4" s="1"/>
  <c r="H7829" i="4"/>
  <c r="P7941" i="4"/>
  <c r="S7941" i="4" s="1"/>
  <c r="H7941" i="4"/>
  <c r="P7349" i="4"/>
  <c r="S7349" i="4" s="1"/>
  <c r="H7349" i="4"/>
  <c r="P6776" i="4"/>
  <c r="S6776" i="4" s="1"/>
  <c r="H6776" i="4"/>
  <c r="P6869" i="4"/>
  <c r="S6869" i="4" s="1"/>
  <c r="H6869" i="4"/>
  <c r="P7071" i="4"/>
  <c r="S7071" i="4" s="1"/>
  <c r="H7071" i="4"/>
  <c r="P7367" i="4"/>
  <c r="S7367" i="4" s="1"/>
  <c r="H7367" i="4"/>
  <c r="P6889" i="4"/>
  <c r="S6889" i="4" s="1"/>
  <c r="H6889" i="4"/>
  <c r="P6965" i="4"/>
  <c r="S6965" i="4" s="1"/>
  <c r="H6965" i="4"/>
  <c r="P7175" i="4"/>
  <c r="S7175" i="4" s="1"/>
  <c r="H7175" i="4"/>
  <c r="P7255" i="4"/>
  <c r="S7255" i="4" s="1"/>
  <c r="H7255" i="4"/>
  <c r="P7265" i="4"/>
  <c r="S7265" i="4" s="1"/>
  <c r="H7265" i="4"/>
  <c r="P6583" i="4"/>
  <c r="S6583" i="4" s="1"/>
  <c r="H6583" i="4"/>
  <c r="P6772" i="4"/>
  <c r="S6772" i="4" s="1"/>
  <c r="H6772" i="4"/>
  <c r="P6970" i="4"/>
  <c r="S6970" i="4" s="1"/>
  <c r="H6970" i="4"/>
  <c r="P7365" i="4"/>
  <c r="S7365" i="4" s="1"/>
  <c r="H7365" i="4"/>
  <c r="P7362" i="4"/>
  <c r="S7362" i="4" s="1"/>
  <c r="H7362" i="4"/>
  <c r="P7354" i="4"/>
  <c r="S7354" i="4" s="1"/>
  <c r="H7354" i="4"/>
  <c r="P7545" i="4"/>
  <c r="S7545" i="4" s="1"/>
  <c r="H7545" i="4"/>
  <c r="P7551" i="4"/>
  <c r="S7551" i="4" s="1"/>
  <c r="H7551" i="4"/>
  <c r="P7158" i="4"/>
  <c r="S7158" i="4" s="1"/>
  <c r="H7158" i="4"/>
  <c r="P6794" i="4"/>
  <c r="S6794" i="4" s="1"/>
  <c r="H6794" i="4"/>
  <c r="P6485" i="4"/>
  <c r="S6485" i="4" s="1"/>
  <c r="H6485" i="4"/>
  <c r="P7077" i="4"/>
  <c r="S7077" i="4" s="1"/>
  <c r="H7077" i="4"/>
  <c r="P6967" i="4"/>
  <c r="S6967" i="4" s="1"/>
  <c r="H6967" i="4"/>
  <c r="P7370" i="4"/>
  <c r="S7370" i="4" s="1"/>
  <c r="H7370" i="4"/>
  <c r="P7459" i="4"/>
  <c r="S7459" i="4" s="1"/>
  <c r="H7459" i="4"/>
  <c r="P6775" i="4"/>
  <c r="S6775" i="4" s="1"/>
  <c r="H6775" i="4"/>
  <c r="P6981" i="4"/>
  <c r="S6981" i="4" s="1"/>
  <c r="H6981" i="4"/>
  <c r="P7062" i="4"/>
  <c r="S7062" i="4" s="1"/>
  <c r="H7062" i="4"/>
  <c r="P7177" i="4"/>
  <c r="S7177" i="4" s="1"/>
  <c r="H7177" i="4"/>
  <c r="P7257" i="4"/>
  <c r="S7257" i="4" s="1"/>
  <c r="H7257" i="4"/>
  <c r="P7364" i="4"/>
  <c r="S7364" i="4" s="1"/>
  <c r="H7364" i="4"/>
  <c r="P6976" i="4"/>
  <c r="S6976" i="4" s="1"/>
  <c r="H6976" i="4"/>
  <c r="P7258" i="4"/>
  <c r="S7258" i="4" s="1"/>
  <c r="H7258" i="4"/>
  <c r="P7074" i="4"/>
  <c r="S7074" i="4" s="1"/>
  <c r="H7074" i="4"/>
  <c r="P6686" i="4"/>
  <c r="S6686" i="4" s="1"/>
  <c r="H6686" i="4"/>
  <c r="P7273" i="4"/>
  <c r="S7273" i="4" s="1"/>
  <c r="H7273" i="4"/>
  <c r="P7274" i="4"/>
  <c r="S7274" i="4" s="1"/>
  <c r="H7274" i="4"/>
  <c r="P7348" i="4"/>
  <c r="S7348" i="4" s="1"/>
  <c r="H7348" i="4"/>
  <c r="P7555" i="4"/>
  <c r="S7555" i="4" s="1"/>
  <c r="H7555" i="4"/>
  <c r="P7658" i="4"/>
  <c r="S7658" i="4" s="1"/>
  <c r="H7658" i="4"/>
  <c r="P7170" i="4"/>
  <c r="S7170" i="4" s="1"/>
  <c r="H7170" i="4"/>
  <c r="P6684" i="4"/>
  <c r="S6684" i="4" s="1"/>
  <c r="H6684" i="4"/>
  <c r="P6792" i="4"/>
  <c r="S6792" i="4" s="1"/>
  <c r="H6792" i="4"/>
  <c r="P7450" i="4"/>
  <c r="S7450" i="4" s="1"/>
  <c r="H7450" i="4"/>
  <c r="P7650" i="4"/>
  <c r="S7650" i="4" s="1"/>
  <c r="H7650" i="4"/>
  <c r="P8028" i="4"/>
  <c r="S8028" i="4" s="1"/>
  <c r="H8028" i="4"/>
  <c r="P7541" i="4"/>
  <c r="S7541" i="4" s="1"/>
  <c r="H7541" i="4"/>
  <c r="P7448" i="4"/>
  <c r="S7448" i="4" s="1"/>
  <c r="H7448" i="4"/>
  <c r="P7840" i="4"/>
  <c r="S7840" i="4" s="1"/>
  <c r="H7840" i="4"/>
  <c r="P7937" i="4"/>
  <c r="S7937" i="4" s="1"/>
  <c r="H7937" i="4"/>
  <c r="P7745" i="4"/>
  <c r="S7745" i="4" s="1"/>
  <c r="H7745" i="4"/>
  <c r="P6500" i="4"/>
  <c r="S6500" i="4" s="1"/>
  <c r="H6500" i="4"/>
  <c r="P6696" i="4"/>
  <c r="S6696" i="4" s="1"/>
  <c r="H6696" i="4"/>
  <c r="P6594" i="4"/>
  <c r="S6594" i="4" s="1"/>
  <c r="H6594" i="4"/>
  <c r="P6780" i="4"/>
  <c r="S6780" i="4" s="1"/>
  <c r="H6780" i="4"/>
  <c r="P6582" i="4"/>
  <c r="S6582" i="4" s="1"/>
  <c r="H6582" i="4"/>
  <c r="P7171" i="4"/>
  <c r="S7171" i="4" s="1"/>
  <c r="H7171" i="4"/>
  <c r="P7253" i="4"/>
  <c r="S7253" i="4" s="1"/>
  <c r="H7253" i="4"/>
  <c r="P7558" i="4"/>
  <c r="S7558" i="4" s="1"/>
  <c r="H7558" i="4"/>
  <c r="P7079" i="4"/>
  <c r="S7079" i="4" s="1"/>
  <c r="H7079" i="4"/>
  <c r="P7066" i="4"/>
  <c r="S7066" i="4" s="1"/>
  <c r="H7066" i="4"/>
  <c r="P7270" i="4"/>
  <c r="S7270" i="4" s="1"/>
  <c r="H7270" i="4"/>
  <c r="P7456" i="4"/>
  <c r="S7456" i="4" s="1"/>
  <c r="H7456" i="4"/>
  <c r="P6978" i="4"/>
  <c r="S6978" i="4" s="1"/>
  <c r="H6978" i="4"/>
  <c r="P6779" i="4"/>
  <c r="S6779" i="4" s="1"/>
  <c r="H6779" i="4"/>
  <c r="P6879" i="4"/>
  <c r="S6879" i="4" s="1"/>
  <c r="H6879" i="4"/>
  <c r="P7359" i="4"/>
  <c r="S7359" i="4" s="1"/>
  <c r="H7359" i="4"/>
  <c r="P6580" i="4"/>
  <c r="S6580" i="4" s="1"/>
  <c r="H6580" i="4"/>
  <c r="P7173" i="4"/>
  <c r="S7173" i="4" s="1"/>
  <c r="H7173" i="4"/>
  <c r="P7647" i="4"/>
  <c r="S7647" i="4" s="1"/>
  <c r="H7647" i="4"/>
  <c r="P6972" i="4"/>
  <c r="S6972" i="4" s="1"/>
  <c r="H6972" i="4"/>
  <c r="P7260" i="4"/>
  <c r="S7260" i="4" s="1"/>
  <c r="H7260" i="4"/>
  <c r="P6789" i="4"/>
  <c r="S6789" i="4" s="1"/>
  <c r="H6789" i="4"/>
  <c r="P7639" i="4"/>
  <c r="S7639" i="4" s="1"/>
  <c r="H7639" i="4"/>
  <c r="P6979" i="4"/>
  <c r="S6979" i="4" s="1"/>
  <c r="H6979" i="4"/>
  <c r="P7744" i="4"/>
  <c r="S7744" i="4" s="1"/>
  <c r="H7744" i="4"/>
  <c r="P7746" i="4"/>
  <c r="S7746" i="4" s="1"/>
  <c r="H7746" i="4"/>
  <c r="P7740" i="4"/>
  <c r="S7740" i="4" s="1"/>
  <c r="H7740" i="4"/>
  <c r="P7926" i="4"/>
  <c r="S7926" i="4" s="1"/>
  <c r="H7926" i="4"/>
  <c r="P8029" i="4"/>
  <c r="S8029" i="4" s="1"/>
  <c r="H8029" i="4"/>
  <c r="P7751" i="4"/>
  <c r="S7751" i="4" s="1"/>
  <c r="H7751" i="4"/>
  <c r="P8023" i="4"/>
  <c r="S8023" i="4" s="1"/>
  <c r="H8023" i="4"/>
  <c r="P7557" i="4"/>
  <c r="S7557" i="4" s="1"/>
  <c r="H7557" i="4"/>
  <c r="P8121" i="4"/>
  <c r="S8121" i="4" s="1"/>
  <c r="H8121" i="4"/>
  <c r="P7284" i="4"/>
  <c r="S7284" i="4" s="1"/>
  <c r="H7284" i="4"/>
  <c r="P7275" i="4"/>
  <c r="S7275" i="4" s="1"/>
  <c r="H7275" i="4"/>
  <c r="P7067" i="4"/>
  <c r="S7067" i="4" s="1"/>
  <c r="H7067" i="4"/>
  <c r="P7748" i="4"/>
  <c r="S7748" i="4" s="1"/>
  <c r="H7748" i="4"/>
  <c r="P6888" i="4"/>
  <c r="S6888" i="4" s="1"/>
  <c r="H6888" i="4"/>
  <c r="P7157" i="4"/>
  <c r="S7157" i="4" s="1"/>
  <c r="H7157" i="4"/>
  <c r="P7645" i="4"/>
  <c r="S7645" i="4" s="1"/>
  <c r="H7645" i="4"/>
  <c r="P7738" i="4"/>
  <c r="S7738" i="4" s="1"/>
  <c r="H7738" i="4"/>
  <c r="P6968" i="4"/>
  <c r="S6968" i="4" s="1"/>
  <c r="H6968" i="4"/>
  <c r="P7449" i="4"/>
  <c r="S7449" i="4" s="1"/>
  <c r="H7449" i="4"/>
  <c r="P7463" i="4"/>
  <c r="S7463" i="4" s="1"/>
  <c r="H7463" i="4"/>
  <c r="P6887" i="4"/>
  <c r="S6887" i="4" s="1"/>
  <c r="H6887" i="4"/>
  <c r="P7065" i="4"/>
  <c r="S7065" i="4" s="1"/>
  <c r="H7065" i="4"/>
  <c r="P7544" i="4"/>
  <c r="S7544" i="4" s="1"/>
  <c r="H7544" i="4"/>
  <c r="P7656" i="4"/>
  <c r="S7656" i="4" s="1"/>
  <c r="H7656" i="4"/>
  <c r="P7636" i="4"/>
  <c r="S7636" i="4" s="1"/>
  <c r="H7636" i="4"/>
  <c r="P7839" i="4"/>
  <c r="S7839" i="4" s="1"/>
  <c r="H7839" i="4"/>
  <c r="P7637" i="4"/>
  <c r="S7637" i="4" s="1"/>
  <c r="H7637" i="4"/>
  <c r="P7939" i="4"/>
  <c r="S7939" i="4" s="1"/>
  <c r="H7939" i="4"/>
  <c r="P7356" i="4"/>
  <c r="S7356" i="4" s="1"/>
  <c r="H7356" i="4"/>
  <c r="P8118" i="4"/>
  <c r="S8118" i="4" s="1"/>
  <c r="H8118" i="4"/>
  <c r="P7286" i="4"/>
  <c r="S7286" i="4" s="1"/>
  <c r="H7286" i="4"/>
  <c r="P7643" i="4"/>
  <c r="S7643" i="4" s="1"/>
  <c r="H7643" i="4"/>
  <c r="P8031" i="4"/>
  <c r="S8031" i="4" s="1"/>
  <c r="H8031" i="4"/>
  <c r="P7288" i="4"/>
  <c r="S7288" i="4" s="1"/>
  <c r="H7288" i="4"/>
  <c r="P8130" i="4"/>
  <c r="S8130" i="4" s="1"/>
  <c r="H8130" i="4"/>
  <c r="P8122" i="4"/>
  <c r="S8122" i="4" s="1"/>
  <c r="H8122" i="4"/>
  <c r="P7942" i="4"/>
  <c r="S7942" i="4" s="1"/>
  <c r="H7942" i="4"/>
  <c r="P8020" i="4"/>
  <c r="S8020" i="4" s="1"/>
  <c r="H8020" i="4"/>
  <c r="P8041" i="4"/>
  <c r="S8041" i="4" s="1"/>
  <c r="H8041" i="4"/>
  <c r="P7279" i="4"/>
  <c r="S7279" i="4" s="1"/>
  <c r="H7279" i="4"/>
  <c r="P8441" i="4"/>
  <c r="S8441" i="4" s="1"/>
  <c r="H8441" i="4"/>
  <c r="P8123" i="4"/>
  <c r="S8123" i="4" s="1"/>
  <c r="H8123" i="4"/>
  <c r="P6447" i="4"/>
  <c r="S6447" i="4" s="1"/>
  <c r="H6447" i="4"/>
  <c r="P6435" i="4"/>
  <c r="S6435" i="4" s="1"/>
  <c r="H6435" i="4"/>
  <c r="P6451" i="4"/>
  <c r="S6451" i="4" s="1"/>
  <c r="H6451" i="4"/>
  <c r="P8516" i="4"/>
  <c r="S8516" i="4" s="1"/>
  <c r="H8516" i="4"/>
  <c r="P8499" i="4"/>
  <c r="S8499" i="4" s="1"/>
  <c r="H8499" i="4"/>
  <c r="P7947" i="4"/>
  <c r="S7947" i="4" s="1"/>
  <c r="H7947" i="4"/>
  <c r="P7734" i="4"/>
  <c r="S7734" i="4" s="1"/>
  <c r="H7734" i="4"/>
  <c r="P7285" i="4"/>
  <c r="S7285" i="4" s="1"/>
  <c r="H7285" i="4"/>
  <c r="P7358" i="4"/>
  <c r="S7358" i="4" s="1"/>
  <c r="H7358" i="4"/>
  <c r="P8137" i="4"/>
  <c r="S8137" i="4" s="1"/>
  <c r="H8137" i="4"/>
  <c r="P6810" i="4"/>
  <c r="S6810" i="4" s="1"/>
  <c r="H6810" i="4"/>
  <c r="P8127" i="4"/>
  <c r="S8127" i="4" s="1"/>
  <c r="H8127" i="4"/>
  <c r="P7464" i="4"/>
  <c r="S7464" i="4" s="1"/>
  <c r="H7464" i="4"/>
  <c r="P7282" i="4"/>
  <c r="S7282" i="4" s="1"/>
  <c r="H7282" i="4"/>
  <c r="P7638" i="4"/>
  <c r="S7638" i="4" s="1"/>
  <c r="H7638" i="4"/>
  <c r="P7830" i="4"/>
  <c r="S7830" i="4" s="1"/>
  <c r="H7830" i="4"/>
  <c r="P7936" i="4"/>
  <c r="S7936" i="4" s="1"/>
  <c r="H7936" i="4"/>
  <c r="P8125" i="4"/>
  <c r="S8125" i="4" s="1"/>
  <c r="H8125" i="4"/>
  <c r="P8035" i="4"/>
  <c r="S8035" i="4" s="1"/>
  <c r="H8035" i="4"/>
  <c r="P7841" i="4"/>
  <c r="S7841" i="4" s="1"/>
  <c r="H7841" i="4"/>
  <c r="P7843" i="4"/>
  <c r="S7843" i="4" s="1"/>
  <c r="H7843" i="4"/>
  <c r="P7850" i="4"/>
  <c r="S7850" i="4" s="1"/>
  <c r="H7850" i="4"/>
  <c r="P7556" i="4"/>
  <c r="S7556" i="4" s="1"/>
  <c r="H7556" i="4"/>
  <c r="P6815" i="4"/>
  <c r="S6815" i="4" s="1"/>
  <c r="H6815" i="4"/>
  <c r="P7960" i="4"/>
  <c r="S7960" i="4" s="1"/>
  <c r="H7960" i="4"/>
  <c r="P6444" i="4"/>
  <c r="S6444" i="4" s="1"/>
  <c r="H6444" i="4"/>
  <c r="P7465" i="4"/>
  <c r="S7465" i="4" s="1"/>
  <c r="H7465" i="4"/>
  <c r="P7969" i="4"/>
  <c r="S7969" i="4" s="1"/>
  <c r="H7969" i="4"/>
  <c r="P8131" i="4"/>
  <c r="S8131" i="4" s="1"/>
  <c r="H8131" i="4"/>
  <c r="P7355" i="4"/>
  <c r="S7355" i="4" s="1"/>
  <c r="H7355" i="4"/>
  <c r="P7540" i="4"/>
  <c r="S7540" i="4" s="1"/>
  <c r="H7540" i="4"/>
  <c r="P7929" i="4"/>
  <c r="S7929" i="4" s="1"/>
  <c r="H7929" i="4"/>
  <c r="P7842" i="4"/>
  <c r="S7842" i="4" s="1"/>
  <c r="H7842" i="4"/>
  <c r="P8026" i="4"/>
  <c r="S8026" i="4" s="1"/>
  <c r="H8026" i="4"/>
  <c r="P7930" i="4"/>
  <c r="S7930" i="4" s="1"/>
  <c r="H7930" i="4"/>
  <c r="P8036" i="4"/>
  <c r="S8036" i="4" s="1"/>
  <c r="H8036" i="4"/>
  <c r="P7844" i="4"/>
  <c r="S7844" i="4" s="1"/>
  <c r="H7844" i="4"/>
  <c r="P7832" i="4"/>
  <c r="S7832" i="4" s="1"/>
  <c r="H7832" i="4"/>
  <c r="P8506" i="4"/>
  <c r="S8506" i="4" s="1"/>
  <c r="H8506" i="4"/>
  <c r="P6801" i="4"/>
  <c r="S6801" i="4" s="1"/>
  <c r="H6801" i="4"/>
  <c r="P8434" i="4"/>
  <c r="S8434" i="4" s="1"/>
  <c r="H8434" i="4"/>
  <c r="P8124" i="4"/>
  <c r="S8124" i="4" s="1"/>
  <c r="H8124" i="4"/>
  <c r="P7752" i="4"/>
  <c r="S7752" i="4" s="1"/>
  <c r="H7752" i="4"/>
  <c r="P7352" i="4"/>
  <c r="S7352" i="4" s="1"/>
  <c r="H7352" i="4"/>
  <c r="P8038" i="4"/>
  <c r="S8038" i="4" s="1"/>
  <c r="H8038" i="4"/>
  <c r="P6438" i="4"/>
  <c r="S6438" i="4" s="1"/>
  <c r="H6438" i="4"/>
  <c r="P7292" i="4"/>
  <c r="S7292" i="4" s="1"/>
  <c r="H7292" i="4"/>
  <c r="P7299" i="4"/>
  <c r="S7299" i="4" s="1"/>
  <c r="H7299" i="4"/>
  <c r="P6814" i="4"/>
  <c r="S6814" i="4" s="1"/>
  <c r="H6814" i="4"/>
  <c r="P7455" i="4"/>
  <c r="S7455" i="4" s="1"/>
  <c r="H7455" i="4"/>
  <c r="P7657" i="4"/>
  <c r="S7657" i="4" s="1"/>
  <c r="H7657" i="4"/>
  <c r="P7754" i="4"/>
  <c r="S7754" i="4" s="1"/>
  <c r="H7754" i="4"/>
  <c r="P7940" i="4"/>
  <c r="S7940" i="4" s="1"/>
  <c r="H7940" i="4"/>
  <c r="P7932" i="4"/>
  <c r="S7932" i="4" s="1"/>
  <c r="H7932" i="4"/>
  <c r="P6811" i="4"/>
  <c r="S6811" i="4" s="1"/>
  <c r="H6811" i="4"/>
  <c r="P8521" i="4"/>
  <c r="S8521" i="4" s="1"/>
  <c r="H8521" i="4"/>
  <c r="P7952" i="4"/>
  <c r="S7952" i="4" s="1"/>
  <c r="H7952" i="4"/>
  <c r="P7953" i="4"/>
  <c r="S7953" i="4" s="1"/>
  <c r="H7953" i="4"/>
  <c r="P7831" i="4"/>
  <c r="S7831" i="4" s="1"/>
  <c r="H7831" i="4"/>
  <c r="P8042" i="4"/>
  <c r="S8042" i="4" s="1"/>
  <c r="H8042" i="4"/>
  <c r="P8129" i="4"/>
  <c r="S8129" i="4" s="1"/>
  <c r="H8129" i="4"/>
  <c r="P7291" i="4"/>
  <c r="S7291" i="4" s="1"/>
  <c r="H7291" i="4"/>
  <c r="P7309" i="4"/>
  <c r="S7309" i="4" s="1"/>
  <c r="H7309" i="4"/>
  <c r="P6458" i="4"/>
  <c r="S6458" i="4" s="1"/>
  <c r="H6458" i="4"/>
  <c r="P8510" i="4"/>
  <c r="S8510" i="4" s="1"/>
  <c r="H8510" i="4"/>
  <c r="P7686" i="4"/>
  <c r="S7686" i="4" s="1"/>
  <c r="H7686" i="4"/>
  <c r="P7683" i="4"/>
  <c r="S7683" i="4" s="1"/>
  <c r="H7683" i="4"/>
  <c r="P8126" i="4"/>
  <c r="S8126" i="4" s="1"/>
  <c r="H8126" i="4"/>
  <c r="P7546" i="4"/>
  <c r="S7546" i="4" s="1"/>
  <c r="H7546" i="4"/>
  <c r="P7750" i="4"/>
  <c r="S7750" i="4" s="1"/>
  <c r="H7750" i="4"/>
  <c r="P8135" i="4"/>
  <c r="S8135" i="4" s="1"/>
  <c r="H8135" i="4"/>
  <c r="P7741" i="4"/>
  <c r="S7741" i="4" s="1"/>
  <c r="H7741" i="4"/>
  <c r="P7946" i="4"/>
  <c r="S7946" i="4" s="1"/>
  <c r="H7946" i="4"/>
  <c r="P7549" i="4"/>
  <c r="S7549" i="4" s="1"/>
  <c r="H7549" i="4"/>
  <c r="P7290" i="4"/>
  <c r="S7290" i="4" s="1"/>
  <c r="H7290" i="4"/>
  <c r="P8442" i="4"/>
  <c r="S8442" i="4" s="1"/>
  <c r="H8442" i="4"/>
  <c r="P6812" i="4"/>
  <c r="S6812" i="4" s="1"/>
  <c r="H6812" i="4"/>
  <c r="P7547" i="4"/>
  <c r="S7547" i="4" s="1"/>
  <c r="H7547" i="4"/>
  <c r="P7651" i="4"/>
  <c r="S7651" i="4" s="1"/>
  <c r="H7651" i="4"/>
  <c r="P8133" i="4"/>
  <c r="S8133" i="4" s="1"/>
  <c r="H8133" i="4"/>
  <c r="P6800" i="4"/>
  <c r="S6800" i="4" s="1"/>
  <c r="H6800" i="4"/>
  <c r="P8447" i="4"/>
  <c r="S8447" i="4" s="1"/>
  <c r="H8447" i="4"/>
  <c r="P8435" i="4"/>
  <c r="S8435" i="4" s="1"/>
  <c r="H8435" i="4"/>
  <c r="P8504" i="4"/>
  <c r="S8504" i="4" s="1"/>
  <c r="H8504" i="4"/>
  <c r="P7735" i="4"/>
  <c r="S7735" i="4" s="1"/>
  <c r="H7735" i="4"/>
  <c r="P8032" i="4"/>
  <c r="S8032" i="4" s="1"/>
  <c r="H8032" i="4"/>
  <c r="P7640" i="4"/>
  <c r="S7640" i="4" s="1"/>
  <c r="H7640" i="4"/>
  <c r="P7361" i="4"/>
  <c r="S7361" i="4" s="1"/>
  <c r="H7361" i="4"/>
  <c r="P7838" i="4"/>
  <c r="S7838" i="4" s="1"/>
  <c r="H7838" i="4"/>
  <c r="P8503" i="4"/>
  <c r="S8503" i="4" s="1"/>
  <c r="H8503" i="4"/>
  <c r="P6797" i="4"/>
  <c r="S6797" i="4" s="1"/>
  <c r="H6797" i="4"/>
  <c r="P8440" i="4"/>
  <c r="S8440" i="4" s="1"/>
  <c r="H8440" i="4"/>
  <c r="P7924" i="4"/>
  <c r="S7924" i="4" s="1"/>
  <c r="H7924" i="4"/>
  <c r="P8451" i="4"/>
  <c r="S8451" i="4" s="1"/>
  <c r="H8451" i="4"/>
  <c r="P7293" i="4"/>
  <c r="S7293" i="4" s="1"/>
  <c r="H7293" i="4"/>
  <c r="P6816" i="4"/>
  <c r="S6816" i="4" s="1"/>
  <c r="H6816" i="4"/>
  <c r="P8067" i="4"/>
  <c r="S8067" i="4" s="1"/>
  <c r="H8067" i="4"/>
  <c r="P7933" i="4"/>
  <c r="S7933" i="4" s="1"/>
  <c r="H7933" i="4"/>
  <c r="P7353" i="4"/>
  <c r="S7353" i="4" s="1"/>
  <c r="H7353" i="4"/>
  <c r="P7561" i="4"/>
  <c r="S7561" i="4" s="1"/>
  <c r="H7561" i="4"/>
  <c r="P7739" i="4"/>
  <c r="S7739" i="4" s="1"/>
  <c r="H7739" i="4"/>
  <c r="P7833" i="4"/>
  <c r="S7833" i="4" s="1"/>
  <c r="H7833" i="4"/>
  <c r="P7737" i="4"/>
  <c r="S7737" i="4" s="1"/>
  <c r="H7737" i="4"/>
  <c r="P7836" i="4"/>
  <c r="S7836" i="4" s="1"/>
  <c r="H7836" i="4"/>
  <c r="P6802" i="4"/>
  <c r="S6802" i="4" s="1"/>
  <c r="H6802" i="4"/>
  <c r="P7928" i="4"/>
  <c r="S7928" i="4" s="1"/>
  <c r="H7928" i="4"/>
  <c r="P7945" i="4"/>
  <c r="S7945" i="4" s="1"/>
  <c r="H7945" i="4"/>
  <c r="P7454" i="4"/>
  <c r="S7454" i="4" s="1"/>
  <c r="H7454" i="4"/>
  <c r="P8033" i="4"/>
  <c r="S8033" i="4" s="1"/>
  <c r="H8033" i="4"/>
  <c r="P7837" i="4"/>
  <c r="S7837" i="4" s="1"/>
  <c r="H7837" i="4"/>
  <c r="P7280" i="4"/>
  <c r="S7280" i="4" s="1"/>
  <c r="H7280" i="4"/>
  <c r="P6449" i="4"/>
  <c r="S6449" i="4" s="1"/>
  <c r="H6449" i="4"/>
  <c r="P7967" i="4"/>
  <c r="S7967" i="4" s="1"/>
  <c r="H7967" i="4"/>
  <c r="P7543" i="4"/>
  <c r="S7543" i="4" s="1"/>
  <c r="H7543" i="4"/>
  <c r="P8116" i="4"/>
  <c r="S8116" i="4" s="1"/>
  <c r="H8116" i="4"/>
  <c r="P8136" i="4"/>
  <c r="S8136" i="4" s="1"/>
  <c r="H8136" i="4"/>
  <c r="P6456" i="4"/>
  <c r="S6456" i="4" s="1"/>
  <c r="H6456" i="4"/>
  <c r="P7297" i="4"/>
  <c r="S7297" i="4" s="1"/>
  <c r="H7297" i="4"/>
  <c r="P7934" i="4"/>
  <c r="S7934" i="4" s="1"/>
  <c r="H7934" i="4"/>
  <c r="P7743" i="4"/>
  <c r="S7743" i="4" s="1"/>
  <c r="H7743" i="4"/>
  <c r="P8517" i="4"/>
  <c r="S8517" i="4" s="1"/>
  <c r="H8517" i="4"/>
  <c r="P7949" i="4"/>
  <c r="S7949" i="4" s="1"/>
  <c r="H7949" i="4"/>
  <c r="P8120" i="4"/>
  <c r="S8120" i="4" s="1"/>
  <c r="H8120" i="4"/>
  <c r="P7294" i="4"/>
  <c r="S7294" i="4" s="1"/>
  <c r="H7294" i="4"/>
  <c r="P8444" i="4"/>
  <c r="S8444" i="4" s="1"/>
  <c r="H8444" i="4"/>
  <c r="P8134" i="4"/>
  <c r="S8134" i="4" s="1"/>
  <c r="H8134" i="4"/>
  <c r="P7655" i="4"/>
  <c r="S7655" i="4" s="1"/>
  <c r="H7655" i="4"/>
  <c r="P7642" i="4"/>
  <c r="S7642" i="4" s="1"/>
  <c r="H7642" i="4"/>
  <c r="P7312" i="4"/>
  <c r="S7312" i="4" s="1"/>
  <c r="H7312" i="4"/>
  <c r="P7964" i="4"/>
  <c r="S7964" i="4" s="1"/>
  <c r="H7964" i="4"/>
  <c r="P8523" i="4"/>
  <c r="S8523" i="4" s="1"/>
  <c r="H8523" i="4"/>
  <c r="P7466" i="4"/>
  <c r="S7466" i="4" s="1"/>
  <c r="H7466" i="4"/>
  <c r="P7925" i="4"/>
  <c r="S7925" i="4" s="1"/>
  <c r="H7925" i="4"/>
  <c r="P7834" i="4"/>
  <c r="S7834" i="4" s="1"/>
  <c r="H7834" i="4"/>
  <c r="P8117" i="4"/>
  <c r="S8117" i="4" s="1"/>
  <c r="H8117" i="4"/>
  <c r="P6817" i="4"/>
  <c r="S6817" i="4" s="1"/>
  <c r="H6817" i="4"/>
  <c r="P8037" i="4"/>
  <c r="S8037" i="4" s="1"/>
  <c r="H8037" i="4"/>
  <c r="P7943" i="4"/>
  <c r="S7943" i="4" s="1"/>
  <c r="H7943" i="4"/>
  <c r="P7648" i="4"/>
  <c r="S7648" i="4" s="1"/>
  <c r="H7648" i="4"/>
  <c r="P7847" i="4"/>
  <c r="S7847" i="4" s="1"/>
  <c r="H7847" i="4"/>
  <c r="P7944" i="4"/>
  <c r="S7944" i="4" s="1"/>
  <c r="H7944" i="4"/>
  <c r="P8119" i="4"/>
  <c r="S8119" i="4" s="1"/>
  <c r="H8119" i="4"/>
  <c r="P7845" i="4"/>
  <c r="S7845" i="4" s="1"/>
  <c r="H7845" i="4"/>
  <c r="P7931" i="4"/>
  <c r="S7931" i="4" s="1"/>
  <c r="H7931" i="4"/>
  <c r="P8509" i="4"/>
  <c r="S8509" i="4" s="1"/>
  <c r="H8509" i="4"/>
  <c r="P6798" i="4"/>
  <c r="S6798" i="4" s="1"/>
  <c r="H6798" i="4"/>
  <c r="P7961" i="4"/>
  <c r="S7961" i="4" s="1"/>
  <c r="H7961" i="4"/>
  <c r="P6454" i="4"/>
  <c r="S6454" i="4" s="1"/>
  <c r="H6454" i="4"/>
  <c r="P8507" i="4"/>
  <c r="S8507" i="4" s="1"/>
  <c r="H8507" i="4"/>
  <c r="P6450" i="4"/>
  <c r="S6450" i="4" s="1"/>
  <c r="H6450" i="4"/>
  <c r="P7554" i="4"/>
  <c r="S7554" i="4" s="1"/>
  <c r="H7554" i="4"/>
  <c r="P7742" i="4"/>
  <c r="S7742" i="4" s="1"/>
  <c r="H7742" i="4"/>
  <c r="P7848" i="4"/>
  <c r="S7848" i="4" s="1"/>
  <c r="H7848" i="4"/>
  <c r="P7736" i="4"/>
  <c r="S7736" i="4" s="1"/>
  <c r="H7736" i="4"/>
  <c r="P8024" i="4"/>
  <c r="S8024" i="4" s="1"/>
  <c r="H8024" i="4"/>
  <c r="P8505" i="4"/>
  <c r="S8505" i="4" s="1"/>
  <c r="H8505" i="4"/>
  <c r="P8522" i="4"/>
  <c r="S8522" i="4" s="1"/>
  <c r="H8522" i="4"/>
  <c r="P7287" i="4"/>
  <c r="S7287" i="4" s="1"/>
  <c r="H7287" i="4"/>
  <c r="P7951" i="4"/>
  <c r="S7951" i="4" s="1"/>
  <c r="H7951" i="4"/>
  <c r="P6453" i="4"/>
  <c r="S6453" i="4" s="1"/>
  <c r="H6453" i="4"/>
  <c r="P7313" i="4"/>
  <c r="S7313" i="4" s="1"/>
  <c r="H7313" i="4"/>
  <c r="P6807" i="4"/>
  <c r="S6807" i="4" s="1"/>
  <c r="H6807" i="4"/>
  <c r="P7641" i="4"/>
  <c r="S7641" i="4" s="1"/>
  <c r="H7641" i="4"/>
  <c r="P7846" i="4"/>
  <c r="S7846" i="4" s="1"/>
  <c r="H7846" i="4"/>
  <c r="P7562" i="4"/>
  <c r="S7562" i="4" s="1"/>
  <c r="H7562" i="4"/>
  <c r="P6818" i="4"/>
  <c r="S6818" i="4" s="1"/>
  <c r="H6818" i="4"/>
  <c r="P7298" i="4"/>
  <c r="S7298" i="4" s="1"/>
  <c r="H7298" i="4"/>
  <c r="P8429" i="4"/>
  <c r="S8429" i="4" s="1"/>
  <c r="H8429" i="4"/>
  <c r="P6446" i="4"/>
  <c r="S6446" i="4" s="1"/>
  <c r="H6446" i="4"/>
  <c r="P7959" i="4"/>
  <c r="S7959" i="4" s="1"/>
  <c r="H7959" i="4"/>
  <c r="P7948" i="4"/>
  <c r="S7948" i="4" s="1"/>
  <c r="H7948" i="4"/>
  <c r="P7966" i="4"/>
  <c r="S7966" i="4" s="1"/>
  <c r="H7966" i="4"/>
  <c r="P7695" i="4"/>
  <c r="S7695" i="4" s="1"/>
  <c r="H7695" i="4"/>
  <c r="P6804" i="4"/>
  <c r="S6804" i="4" s="1"/>
  <c r="H6804" i="4"/>
  <c r="P6443" i="4"/>
  <c r="S6443" i="4" s="1"/>
  <c r="H6443" i="4"/>
  <c r="P8443" i="4"/>
  <c r="S8443" i="4" s="1"/>
  <c r="H8443" i="4"/>
  <c r="P7956" i="4"/>
  <c r="S7956" i="4" s="1"/>
  <c r="H7956" i="4"/>
  <c r="P8476" i="4"/>
  <c r="S8476" i="4" s="1"/>
  <c r="H8476" i="4"/>
  <c r="P8475" i="4"/>
  <c r="S8475" i="4" s="1"/>
  <c r="H8475" i="4"/>
  <c r="P8027" i="4"/>
  <c r="S8027" i="4" s="1"/>
  <c r="H8027" i="4"/>
  <c r="P8039" i="4"/>
  <c r="S8039" i="4" s="1"/>
  <c r="H8039" i="4"/>
  <c r="P7958" i="4"/>
  <c r="S7958" i="4" s="1"/>
  <c r="H7958" i="4"/>
  <c r="P7644" i="4"/>
  <c r="S7644" i="4" s="1"/>
  <c r="H7644" i="4"/>
  <c r="P8021" i="4"/>
  <c r="S8021" i="4" s="1"/>
  <c r="H8021" i="4"/>
  <c r="P7446" i="4"/>
  <c r="S7446" i="4" s="1"/>
  <c r="H7446" i="4"/>
  <c r="P7938" i="4"/>
  <c r="S7938" i="4" s="1"/>
  <c r="H7938" i="4"/>
  <c r="P8502" i="4"/>
  <c r="S8502" i="4" s="1"/>
  <c r="H8502" i="4"/>
  <c r="P7278" i="4"/>
  <c r="S7278" i="4" s="1"/>
  <c r="H7278" i="4"/>
  <c r="P7303" i="4"/>
  <c r="S7303" i="4" s="1"/>
  <c r="H7303" i="4"/>
  <c r="P7849" i="4"/>
  <c r="S7849" i="4" s="1"/>
  <c r="H7849" i="4"/>
  <c r="P8025" i="4"/>
  <c r="S8025" i="4" s="1"/>
  <c r="H8025" i="4"/>
  <c r="P7302" i="4"/>
  <c r="S7302" i="4" s="1"/>
  <c r="H7302" i="4"/>
  <c r="P8022" i="4"/>
  <c r="S8022" i="4" s="1"/>
  <c r="H8022" i="4"/>
  <c r="P8128" i="4"/>
  <c r="S8128" i="4" s="1"/>
  <c r="H8128" i="4"/>
  <c r="P6442" i="4"/>
  <c r="S6442" i="4" s="1"/>
  <c r="H6442" i="4"/>
  <c r="P7950" i="4"/>
  <c r="S7950" i="4" s="1"/>
  <c r="H7950" i="4"/>
  <c r="P8519" i="4"/>
  <c r="S8519" i="4" s="1"/>
  <c r="H8519" i="4"/>
  <c r="P6806" i="4"/>
  <c r="S6806" i="4" s="1"/>
  <c r="H6806" i="4"/>
  <c r="P7963" i="4"/>
  <c r="S7963" i="4" s="1"/>
  <c r="H7963" i="4"/>
  <c r="P7319" i="4"/>
  <c r="S7319" i="4" s="1"/>
  <c r="H7319" i="4"/>
  <c r="P7957" i="4"/>
  <c r="S7957" i="4" s="1"/>
  <c r="H7957" i="4"/>
  <c r="P7649" i="4"/>
  <c r="S7649" i="4" s="1"/>
  <c r="H7649" i="4"/>
  <c r="P8508" i="4"/>
  <c r="S8508" i="4" s="1"/>
  <c r="H8508" i="4"/>
  <c r="P6455" i="4"/>
  <c r="S6455" i="4" s="1"/>
  <c r="H6455" i="4"/>
  <c r="P8512" i="4"/>
  <c r="S8512" i="4" s="1"/>
  <c r="H8512" i="4"/>
  <c r="P8433" i="4"/>
  <c r="S8433" i="4" s="1"/>
  <c r="H8433" i="4"/>
  <c r="P8456" i="4"/>
  <c r="S8456" i="4" s="1"/>
  <c r="H8456" i="4"/>
  <c r="P8501" i="4"/>
  <c r="S8501" i="4" s="1"/>
  <c r="H8501" i="4"/>
  <c r="P7316" i="4"/>
  <c r="S7316" i="4" s="1"/>
  <c r="H7316" i="4"/>
  <c r="P8448" i="4"/>
  <c r="S8448" i="4" s="1"/>
  <c r="H8448" i="4"/>
  <c r="P8513" i="4"/>
  <c r="S8513" i="4" s="1"/>
  <c r="H8513" i="4"/>
  <c r="P7552" i="4"/>
  <c r="S7552" i="4" s="1"/>
  <c r="H7552" i="4"/>
  <c r="P8138" i="4"/>
  <c r="S8138" i="4" s="1"/>
  <c r="H8138" i="4"/>
  <c r="P8520" i="4"/>
  <c r="S8520" i="4" s="1"/>
  <c r="H8520" i="4"/>
  <c r="P8437" i="4"/>
  <c r="S8437" i="4" s="1"/>
  <c r="H8437" i="4"/>
  <c r="P6805" i="4"/>
  <c r="S6805" i="4" s="1"/>
  <c r="H6805" i="4"/>
  <c r="P8487" i="4"/>
  <c r="S8487" i="4" s="1"/>
  <c r="H8487" i="4"/>
  <c r="P7301" i="4"/>
  <c r="S7301" i="4" s="1"/>
  <c r="H7301" i="4"/>
  <c r="P7749" i="4"/>
  <c r="S7749" i="4" s="1"/>
  <c r="H7749" i="4"/>
  <c r="P7296" i="4"/>
  <c r="S7296" i="4" s="1"/>
  <c r="H7296" i="4"/>
  <c r="P7955" i="4"/>
  <c r="S7955" i="4" s="1"/>
  <c r="H7955" i="4"/>
  <c r="P8436" i="4"/>
  <c r="S8436" i="4" s="1"/>
  <c r="H8436" i="4"/>
  <c r="P7696" i="4"/>
  <c r="S7696" i="4" s="1"/>
  <c r="H7696" i="4"/>
  <c r="P7277" i="4"/>
  <c r="S7277" i="4" s="1"/>
  <c r="H7277" i="4"/>
  <c r="P8500" i="4"/>
  <c r="S8500" i="4" s="1"/>
  <c r="H8500" i="4"/>
  <c r="P8528" i="4"/>
  <c r="S8528" i="4" s="1"/>
  <c r="H8528" i="4"/>
  <c r="P8540" i="4"/>
  <c r="S8540" i="4" s="1"/>
  <c r="H8540" i="4"/>
  <c r="P8091" i="4"/>
  <c r="S8091" i="4" s="1"/>
  <c r="H8091" i="4"/>
  <c r="P8484" i="4"/>
  <c r="S8484" i="4" s="1"/>
  <c r="H8484" i="4"/>
  <c r="P8492" i="4"/>
  <c r="S8492" i="4" s="1"/>
  <c r="H8492" i="4"/>
  <c r="P6803" i="4"/>
  <c r="S6803" i="4" s="1"/>
  <c r="H6803" i="4"/>
  <c r="P7968" i="4"/>
  <c r="S7968" i="4" s="1"/>
  <c r="H7968" i="4"/>
  <c r="P8438" i="4"/>
  <c r="S8438" i="4" s="1"/>
  <c r="H8438" i="4"/>
  <c r="P7315" i="4"/>
  <c r="S7315" i="4" s="1"/>
  <c r="H7315" i="4"/>
  <c r="P8514" i="4"/>
  <c r="S8514" i="4" s="1"/>
  <c r="H8514" i="4"/>
  <c r="P7289" i="4"/>
  <c r="S7289" i="4" s="1"/>
  <c r="H7289" i="4"/>
  <c r="P7965" i="4"/>
  <c r="S7965" i="4" s="1"/>
  <c r="H7965" i="4"/>
  <c r="P6440" i="4"/>
  <c r="S6440" i="4" s="1"/>
  <c r="H6440" i="4"/>
  <c r="P7310" i="4"/>
  <c r="S7310" i="4" s="1"/>
  <c r="H7310" i="4"/>
  <c r="P7283" i="4"/>
  <c r="S7283" i="4" s="1"/>
  <c r="H7283" i="4"/>
  <c r="P8446" i="4"/>
  <c r="S8446" i="4" s="1"/>
  <c r="H8446" i="4"/>
  <c r="P6808" i="4"/>
  <c r="S6808" i="4" s="1"/>
  <c r="H6808" i="4"/>
  <c r="P8534" i="4"/>
  <c r="S8534" i="4" s="1"/>
  <c r="H8534" i="4"/>
  <c r="P7344" i="4"/>
  <c r="S7344" i="4" s="1"/>
  <c r="H7344" i="4"/>
  <c r="P7323" i="4"/>
  <c r="S7323" i="4" s="1"/>
  <c r="H7323" i="4"/>
  <c r="P7692" i="4"/>
  <c r="S7692" i="4" s="1"/>
  <c r="H7692" i="4"/>
  <c r="P8079" i="4"/>
  <c r="S8079" i="4" s="1"/>
  <c r="H8079" i="4"/>
  <c r="P8496" i="4"/>
  <c r="S8496" i="4" s="1"/>
  <c r="H8496" i="4"/>
  <c r="P7338" i="4"/>
  <c r="S7338" i="4" s="1"/>
  <c r="H7338" i="4"/>
  <c r="P8457" i="4"/>
  <c r="S8457" i="4" s="1"/>
  <c r="H8457" i="4"/>
  <c r="P8490" i="4"/>
  <c r="S8490" i="4" s="1"/>
  <c r="H8490" i="4"/>
  <c r="P8071" i="4"/>
  <c r="S8071" i="4" s="1"/>
  <c r="H8071" i="4"/>
  <c r="P8078" i="4"/>
  <c r="S8078" i="4" s="1"/>
  <c r="H8078" i="4"/>
  <c r="P6796" i="4"/>
  <c r="S6796" i="4" s="1"/>
  <c r="H6796" i="4"/>
  <c r="P7962" i="4"/>
  <c r="S7962" i="4" s="1"/>
  <c r="H7962" i="4"/>
  <c r="P8111" i="4"/>
  <c r="S8111" i="4" s="1"/>
  <c r="H8111" i="4"/>
  <c r="P8536" i="4"/>
  <c r="S8536" i="4" s="1"/>
  <c r="H8536" i="4"/>
  <c r="P8511" i="4"/>
  <c r="S8511" i="4" s="1"/>
  <c r="H8511" i="4"/>
  <c r="P8450" i="4"/>
  <c r="S8450" i="4" s="1"/>
  <c r="H8450" i="4"/>
  <c r="P7970" i="4"/>
  <c r="S7970" i="4" s="1"/>
  <c r="H7970" i="4"/>
  <c r="P7307" i="4"/>
  <c r="S7307" i="4" s="1"/>
  <c r="H7307" i="4"/>
  <c r="P7276" i="4"/>
  <c r="S7276" i="4" s="1"/>
  <c r="H7276" i="4"/>
  <c r="P8488" i="4"/>
  <c r="S8488" i="4" s="1"/>
  <c r="H8488" i="4"/>
  <c r="P8481" i="4"/>
  <c r="S8481" i="4" s="1"/>
  <c r="H8481" i="4"/>
  <c r="P8468" i="4"/>
  <c r="S8468" i="4" s="1"/>
  <c r="H8468" i="4"/>
  <c r="P8097" i="4"/>
  <c r="S8097" i="4" s="1"/>
  <c r="H8097" i="4"/>
  <c r="P7691" i="4"/>
  <c r="S7691" i="4" s="1"/>
  <c r="H7691" i="4"/>
  <c r="P8463" i="4"/>
  <c r="S8463" i="4" s="1"/>
  <c r="H8463" i="4"/>
  <c r="P8110" i="4"/>
  <c r="S8110" i="4" s="1"/>
  <c r="H8110" i="4"/>
  <c r="P6448" i="4"/>
  <c r="S6448" i="4" s="1"/>
  <c r="H6448" i="4"/>
  <c r="P7690" i="4"/>
  <c r="S7690" i="4" s="1"/>
  <c r="H7690" i="4"/>
  <c r="P6457" i="4"/>
  <c r="S6457" i="4" s="1"/>
  <c r="H6457" i="4"/>
  <c r="P7705" i="4"/>
  <c r="S7705" i="4" s="1"/>
  <c r="H7705" i="4"/>
  <c r="P8101" i="4"/>
  <c r="S8101" i="4" s="1"/>
  <c r="H8101" i="4"/>
  <c r="P8103" i="4"/>
  <c r="S8103" i="4" s="1"/>
  <c r="H8103" i="4"/>
  <c r="P8518" i="4"/>
  <c r="S8518" i="4" s="1"/>
  <c r="H8518" i="4"/>
  <c r="P7281" i="4"/>
  <c r="S7281" i="4" s="1"/>
  <c r="H7281" i="4"/>
  <c r="P6439" i="4"/>
  <c r="S6439" i="4" s="1"/>
  <c r="H6439" i="4"/>
  <c r="P6799" i="4"/>
  <c r="S6799" i="4" s="1"/>
  <c r="H6799" i="4"/>
  <c r="P7954" i="4"/>
  <c r="S7954" i="4" s="1"/>
  <c r="H7954" i="4"/>
  <c r="P7321" i="4"/>
  <c r="S7321" i="4" s="1"/>
  <c r="H7321" i="4"/>
  <c r="P6809" i="4"/>
  <c r="S6809" i="4" s="1"/>
  <c r="H6809" i="4"/>
  <c r="P8515" i="4"/>
  <c r="S8515" i="4" s="1"/>
  <c r="H8515" i="4"/>
  <c r="P8524" i="4"/>
  <c r="S8524" i="4" s="1"/>
  <c r="H8524" i="4"/>
  <c r="P7326" i="4"/>
  <c r="S7326" i="4" s="1"/>
  <c r="H7326" i="4"/>
  <c r="P8477" i="4"/>
  <c r="S8477" i="4" s="1"/>
  <c r="H8477" i="4"/>
  <c r="P8084" i="4"/>
  <c r="S8084" i="4" s="1"/>
  <c r="H8084" i="4"/>
  <c r="P8529" i="4"/>
  <c r="S8529" i="4" s="1"/>
  <c r="H8529" i="4"/>
  <c r="P8068" i="4"/>
  <c r="S8068" i="4" s="1"/>
  <c r="H8068" i="4"/>
  <c r="P8533" i="4"/>
  <c r="S8533" i="4" s="1"/>
  <c r="H8533" i="4"/>
  <c r="P8545" i="4"/>
  <c r="S8545" i="4" s="1"/>
  <c r="H8545" i="4"/>
  <c r="P8465" i="4"/>
  <c r="S8465" i="4" s="1"/>
  <c r="H8465" i="4"/>
  <c r="P8453" i="4"/>
  <c r="S8453" i="4" s="1"/>
  <c r="H8453" i="4"/>
  <c r="P7335" i="4"/>
  <c r="S7335" i="4" s="1"/>
  <c r="H7335" i="4"/>
  <c r="P8114" i="4"/>
  <c r="S8114" i="4" s="1"/>
  <c r="H8114" i="4"/>
  <c r="P6813" i="4"/>
  <c r="S6813" i="4" s="1"/>
  <c r="H6813" i="4"/>
  <c r="P8546" i="4"/>
  <c r="S8546" i="4" s="1"/>
  <c r="H8546" i="4"/>
  <c r="P7328" i="4"/>
  <c r="S7328" i="4" s="1"/>
  <c r="H7328" i="4"/>
  <c r="P7702" i="4"/>
  <c r="S7702" i="4" s="1"/>
  <c r="H7702" i="4"/>
  <c r="P8480" i="4"/>
  <c r="S8480" i="4" s="1"/>
  <c r="H8480" i="4"/>
  <c r="P8542" i="4"/>
  <c r="S8542" i="4" s="1"/>
  <c r="H8542" i="4"/>
  <c r="P8100" i="4"/>
  <c r="S8100" i="4" s="1"/>
  <c r="H8100" i="4"/>
  <c r="P7704" i="4"/>
  <c r="S7704" i="4" s="1"/>
  <c r="H7704" i="4"/>
  <c r="P8109" i="4"/>
  <c r="S8109" i="4" s="1"/>
  <c r="H8109" i="4"/>
  <c r="P8530" i="4"/>
  <c r="S8530" i="4" s="1"/>
  <c r="H8530" i="4"/>
  <c r="P8470" i="4"/>
  <c r="S8470" i="4" s="1"/>
  <c r="H8470" i="4"/>
  <c r="P8083" i="4"/>
  <c r="S8083" i="4" s="1"/>
  <c r="H8083" i="4"/>
  <c r="P7703" i="4"/>
  <c r="S7703" i="4" s="1"/>
  <c r="H7703" i="4"/>
  <c r="P8498" i="4"/>
  <c r="S8498" i="4" s="1"/>
  <c r="H8498" i="4"/>
  <c r="P7295" i="4"/>
  <c r="S7295" i="4" s="1"/>
  <c r="H7295" i="4"/>
  <c r="P8449" i="4"/>
  <c r="S8449" i="4" s="1"/>
  <c r="H8449" i="4"/>
  <c r="P8104" i="4"/>
  <c r="S8104" i="4" s="1"/>
  <c r="H8104" i="4"/>
  <c r="P8537" i="4"/>
  <c r="S8537" i="4" s="1"/>
  <c r="H8537" i="4"/>
  <c r="P8458" i="4"/>
  <c r="S8458" i="4" s="1"/>
  <c r="H8458" i="4"/>
  <c r="P8070" i="4"/>
  <c r="S8070" i="4" s="1"/>
  <c r="H8070" i="4"/>
  <c r="P8472" i="4"/>
  <c r="S8472" i="4" s="1"/>
  <c r="H8472" i="4"/>
  <c r="P7700" i="4"/>
  <c r="S7700" i="4" s="1"/>
  <c r="H7700" i="4"/>
  <c r="P8430" i="4"/>
  <c r="S8430" i="4" s="1"/>
  <c r="H8430" i="4"/>
  <c r="P8094" i="4"/>
  <c r="S8094" i="4" s="1"/>
  <c r="H8094" i="4"/>
  <c r="P8096" i="4"/>
  <c r="S8096" i="4" s="1"/>
  <c r="H8096" i="4"/>
  <c r="P7342" i="4"/>
  <c r="S7342" i="4" s="1"/>
  <c r="H7342" i="4"/>
  <c r="P8452" i="4"/>
  <c r="S8452" i="4" s="1"/>
  <c r="H8452" i="4"/>
  <c r="P8069" i="4"/>
  <c r="S8069" i="4" s="1"/>
  <c r="H8069" i="4"/>
  <c r="P8479" i="4"/>
  <c r="S8479" i="4" s="1"/>
  <c r="H8479" i="4"/>
  <c r="P8532" i="4"/>
  <c r="S8532" i="4" s="1"/>
  <c r="H8532" i="4"/>
  <c r="P7701" i="4"/>
  <c r="S7701" i="4" s="1"/>
  <c r="H7701" i="4"/>
  <c r="P8089" i="4"/>
  <c r="S8089" i="4" s="1"/>
  <c r="H8089" i="4"/>
  <c r="P8454" i="4"/>
  <c r="S8454" i="4" s="1"/>
  <c r="H8454" i="4"/>
  <c r="P8538" i="4"/>
  <c r="S8538" i="4" s="1"/>
  <c r="H8538" i="4"/>
  <c r="P8108" i="4"/>
  <c r="S8108" i="4" s="1"/>
  <c r="H8108" i="4"/>
  <c r="P8461" i="4"/>
  <c r="S8461" i="4" s="1"/>
  <c r="H8461" i="4"/>
  <c r="P8072" i="4"/>
  <c r="S8072" i="4" s="1"/>
  <c r="H8072" i="4"/>
  <c r="P8491" i="4"/>
  <c r="S8491" i="4" s="1"/>
  <c r="H8491" i="4"/>
  <c r="P8460" i="4"/>
  <c r="S8460" i="4" s="1"/>
  <c r="H8460" i="4"/>
  <c r="P7334" i="4"/>
  <c r="S7334" i="4" s="1"/>
  <c r="H7334" i="4"/>
  <c r="P8495" i="4"/>
  <c r="S8495" i="4" s="1"/>
  <c r="H8495" i="4"/>
  <c r="P7300" i="4"/>
  <c r="S7300" i="4" s="1"/>
  <c r="H7300" i="4"/>
  <c r="P8455" i="4"/>
  <c r="S8455" i="4" s="1"/>
  <c r="H8455" i="4"/>
  <c r="P7684" i="4"/>
  <c r="S7684" i="4" s="1"/>
  <c r="H7684" i="4"/>
  <c r="P8527" i="4"/>
  <c r="S8527" i="4" s="1"/>
  <c r="H8527" i="4"/>
  <c r="P7339" i="4"/>
  <c r="S7339" i="4" s="1"/>
  <c r="H7339" i="4"/>
  <c r="P8473" i="4"/>
  <c r="S8473" i="4" s="1"/>
  <c r="H8473" i="4"/>
  <c r="P8074" i="4"/>
  <c r="S8074" i="4" s="1"/>
  <c r="H8074" i="4"/>
  <c r="P8539" i="4"/>
  <c r="S8539" i="4" s="1"/>
  <c r="H8539" i="4"/>
  <c r="P8099" i="4"/>
  <c r="S8099" i="4" s="1"/>
  <c r="H8099" i="4"/>
  <c r="P8464" i="4"/>
  <c r="S8464" i="4" s="1"/>
  <c r="H8464" i="4"/>
  <c r="P7304" i="4"/>
  <c r="S7304" i="4" s="1"/>
  <c r="H7304" i="4"/>
  <c r="P8535" i="4"/>
  <c r="S8535" i="4" s="1"/>
  <c r="H8535" i="4"/>
  <c r="P8485" i="4"/>
  <c r="S8485" i="4" s="1"/>
  <c r="H8485" i="4"/>
  <c r="P8112" i="4"/>
  <c r="S8112" i="4" s="1"/>
  <c r="H8112" i="4"/>
  <c r="P8525" i="4"/>
  <c r="S8525" i="4" s="1"/>
  <c r="H8525" i="4"/>
  <c r="P8098" i="4"/>
  <c r="S8098" i="4" s="1"/>
  <c r="H8098" i="4"/>
  <c r="P7336" i="4"/>
  <c r="S7336" i="4" s="1"/>
  <c r="H7336" i="4"/>
  <c r="P8073" i="4"/>
  <c r="S8073" i="4" s="1"/>
  <c r="H8073" i="4"/>
  <c r="P8531" i="4"/>
  <c r="S8531" i="4" s="1"/>
  <c r="H8531" i="4"/>
  <c r="P8497" i="4"/>
  <c r="S8497" i="4" s="1"/>
  <c r="H8497" i="4"/>
  <c r="P7327" i="4"/>
  <c r="S7327" i="4" s="1"/>
  <c r="H7327" i="4"/>
  <c r="P8478" i="4"/>
  <c r="S8478" i="4" s="1"/>
  <c r="H8478" i="4"/>
  <c r="P6445" i="4"/>
  <c r="S6445" i="4" s="1"/>
  <c r="H6445" i="4"/>
  <c r="P7706" i="4"/>
  <c r="S7706" i="4" s="1"/>
  <c r="H7706" i="4"/>
  <c r="P6437" i="4"/>
  <c r="S6437" i="4" s="1"/>
  <c r="H6437" i="4"/>
  <c r="P6441" i="4"/>
  <c r="S6441" i="4" s="1"/>
  <c r="H6441" i="4"/>
  <c r="P8526" i="4"/>
  <c r="S8526" i="4" s="1"/>
  <c r="H8526" i="4"/>
  <c r="P6452" i="4"/>
  <c r="S6452" i="4" s="1"/>
  <c r="H6452" i="4"/>
  <c r="P7331" i="4"/>
  <c r="S7331" i="4" s="1"/>
  <c r="H7331" i="4"/>
  <c r="P7314" i="4"/>
  <c r="S7314" i="4" s="1"/>
  <c r="H7314" i="4"/>
  <c r="P7329" i="4"/>
  <c r="S7329" i="4" s="1"/>
  <c r="H7329" i="4"/>
  <c r="P7330" i="4"/>
  <c r="S7330" i="4" s="1"/>
  <c r="H7330" i="4"/>
  <c r="P8466" i="4"/>
  <c r="S8466" i="4" s="1"/>
  <c r="H8466" i="4"/>
  <c r="P7694" i="4"/>
  <c r="S7694" i="4" s="1"/>
  <c r="H7694" i="4"/>
  <c r="P7333" i="4"/>
  <c r="S7333" i="4" s="1"/>
  <c r="H7333" i="4"/>
  <c r="P8469" i="4"/>
  <c r="S8469" i="4" s="1"/>
  <c r="H8469" i="4"/>
  <c r="P7324" i="4"/>
  <c r="S7324" i="4" s="1"/>
  <c r="H7324" i="4"/>
  <c r="P7317" i="4"/>
  <c r="S7317" i="4" s="1"/>
  <c r="H7317" i="4"/>
  <c r="P8541" i="4"/>
  <c r="S8541" i="4" s="1"/>
  <c r="H8541" i="4"/>
  <c r="P8494" i="4"/>
  <c r="S8494" i="4" s="1"/>
  <c r="H8494" i="4"/>
  <c r="P7337" i="4"/>
  <c r="S7337" i="4" s="1"/>
  <c r="H7337" i="4"/>
  <c r="P7343" i="4"/>
  <c r="S7343" i="4" s="1"/>
  <c r="H7343" i="4"/>
  <c r="P8093" i="4"/>
  <c r="S8093" i="4" s="1"/>
  <c r="H8093" i="4"/>
  <c r="P7693" i="4"/>
  <c r="S7693" i="4" s="1"/>
  <c r="H7693" i="4"/>
  <c r="P8474" i="4"/>
  <c r="S8474" i="4" s="1"/>
  <c r="H8474" i="4"/>
  <c r="P8105" i="4"/>
  <c r="S8105" i="4" s="1"/>
  <c r="H8105" i="4"/>
  <c r="P8092" i="4"/>
  <c r="S8092" i="4" s="1"/>
  <c r="H8092" i="4"/>
  <c r="P7697" i="4"/>
  <c r="S7697" i="4" s="1"/>
  <c r="H7697" i="4"/>
  <c r="P7685" i="4"/>
  <c r="S7685" i="4" s="1"/>
  <c r="H7685" i="4"/>
  <c r="P7305" i="4"/>
  <c r="S7305" i="4" s="1"/>
  <c r="H7305" i="4"/>
  <c r="P8445" i="4"/>
  <c r="S8445" i="4" s="1"/>
  <c r="H8445" i="4"/>
  <c r="P7311" i="4"/>
  <c r="S7311" i="4" s="1"/>
  <c r="H7311" i="4"/>
  <c r="P7689" i="4"/>
  <c r="S7689" i="4" s="1"/>
  <c r="H7689" i="4"/>
  <c r="P8087" i="4"/>
  <c r="S8087" i="4" s="1"/>
  <c r="H8087" i="4"/>
  <c r="P8077" i="4"/>
  <c r="S8077" i="4" s="1"/>
  <c r="H8077" i="4"/>
  <c r="P8486" i="4"/>
  <c r="S8486" i="4" s="1"/>
  <c r="H8486" i="4"/>
  <c r="P8106" i="4"/>
  <c r="S8106" i="4" s="1"/>
  <c r="H8106" i="4"/>
  <c r="P8102" i="4"/>
  <c r="S8102" i="4" s="1"/>
  <c r="H8102" i="4"/>
  <c r="P8543" i="4"/>
  <c r="S8543" i="4" s="1"/>
  <c r="H8543" i="4"/>
  <c r="P8489" i="4"/>
  <c r="S8489" i="4" s="1"/>
  <c r="H8489" i="4"/>
  <c r="P8471" i="4"/>
  <c r="S8471" i="4" s="1"/>
  <c r="H8471" i="4"/>
  <c r="P8081" i="4"/>
  <c r="S8081" i="4" s="1"/>
  <c r="H8081" i="4"/>
  <c r="P8088" i="4"/>
  <c r="S8088" i="4" s="1"/>
  <c r="H8088" i="4"/>
  <c r="P8432" i="4"/>
  <c r="S8432" i="4" s="1"/>
  <c r="H8432" i="4"/>
  <c r="P8107" i="4"/>
  <c r="S8107" i="4" s="1"/>
  <c r="H8107" i="4"/>
  <c r="P7345" i="4"/>
  <c r="S7345" i="4" s="1"/>
  <c r="H7345" i="4"/>
  <c r="P7698" i="4"/>
  <c r="S7698" i="4" s="1"/>
  <c r="H7698" i="4"/>
  <c r="P8086" i="4"/>
  <c r="S8086" i="4" s="1"/>
  <c r="H8086" i="4"/>
  <c r="P8090" i="4"/>
  <c r="S8090" i="4" s="1"/>
  <c r="H8090" i="4"/>
  <c r="P7320" i="4"/>
  <c r="S7320" i="4" s="1"/>
  <c r="H7320" i="4"/>
  <c r="P8076" i="4"/>
  <c r="S8076" i="4" s="1"/>
  <c r="H8076" i="4"/>
  <c r="P7306" i="4"/>
  <c r="S7306" i="4" s="1"/>
  <c r="H7306" i="4"/>
  <c r="P7318" i="4"/>
  <c r="S7318" i="4" s="1"/>
  <c r="H7318" i="4"/>
  <c r="P8085" i="4"/>
  <c r="S8085" i="4" s="1"/>
  <c r="H8085" i="4"/>
  <c r="P6436" i="4"/>
  <c r="S6436" i="4" s="1"/>
  <c r="H6436" i="4"/>
  <c r="P8467" i="4"/>
  <c r="S8467" i="4" s="1"/>
  <c r="H8467" i="4"/>
  <c r="P8482" i="4"/>
  <c r="S8482" i="4" s="1"/>
  <c r="H8482" i="4"/>
  <c r="P8483" i="4"/>
  <c r="S8483" i="4" s="1"/>
  <c r="H8483" i="4"/>
  <c r="P8493" i="4"/>
  <c r="S8493" i="4" s="1"/>
  <c r="H8493" i="4"/>
  <c r="P8462" i="4"/>
  <c r="S8462" i="4" s="1"/>
  <c r="H8462" i="4"/>
  <c r="P7341" i="4"/>
  <c r="S7341" i="4" s="1"/>
  <c r="H7341" i="4"/>
  <c r="P8080" i="4"/>
  <c r="S8080" i="4" s="1"/>
  <c r="H8080" i="4"/>
  <c r="P7332" i="4"/>
  <c r="S7332" i="4" s="1"/>
  <c r="H7332" i="4"/>
  <c r="P8113" i="4"/>
  <c r="S8113" i="4" s="1"/>
  <c r="H8113" i="4"/>
  <c r="P7308" i="4"/>
  <c r="S7308" i="4" s="1"/>
  <c r="H7308" i="4"/>
  <c r="P8095" i="4"/>
  <c r="S8095" i="4" s="1"/>
  <c r="H8095" i="4"/>
  <c r="P8544" i="4"/>
  <c r="S8544" i="4" s="1"/>
  <c r="H8544" i="4"/>
  <c r="P7325" i="4"/>
  <c r="S7325" i="4" s="1"/>
  <c r="H7325" i="4"/>
  <c r="P8075" i="4"/>
  <c r="S8075" i="4" s="1"/>
  <c r="H8075" i="4"/>
  <c r="P7687" i="4"/>
  <c r="S7687" i="4" s="1"/>
  <c r="H7687" i="4"/>
  <c r="P7340" i="4"/>
  <c r="S7340" i="4" s="1"/>
  <c r="H7340" i="4"/>
  <c r="P7699" i="4"/>
  <c r="S7699" i="4" s="1"/>
  <c r="H7699" i="4"/>
  <c r="P7322" i="4"/>
  <c r="S7322" i="4" s="1"/>
  <c r="H7322" i="4"/>
  <c r="P7688" i="4"/>
  <c r="S7688" i="4" s="1"/>
  <c r="H7688" i="4"/>
  <c r="P8428" i="4"/>
  <c r="S8428" i="4" s="1"/>
  <c r="H8428" i="4"/>
  <c r="P8431" i="4"/>
  <c r="S8431" i="4" s="1"/>
  <c r="H8431" i="4"/>
  <c r="P8082" i="4"/>
  <c r="S8082" i="4" s="1"/>
  <c r="H8082" i="4"/>
  <c r="P8439" i="4"/>
  <c r="S8439" i="4" s="1"/>
  <c r="H8439" i="4"/>
  <c r="P8459" i="4"/>
  <c r="S8459" i="4" s="1"/>
  <c r="H8459" i="4"/>
  <c r="P7346" i="4"/>
  <c r="S7346" i="4" s="1"/>
  <c r="H7346" i="4"/>
  <c r="S3633" i="4"/>
  <c r="Y153" i="4" s="1"/>
  <c r="S3626" i="4"/>
  <c r="P2390" i="4"/>
  <c r="S2390" i="4" s="1"/>
  <c r="BG42" i="4"/>
  <c r="BI42" i="4" s="1"/>
  <c r="P1837" i="4"/>
  <c r="S1837" i="4" s="1"/>
  <c r="BG41" i="4"/>
  <c r="BI41" i="4" s="1"/>
  <c r="P2418" i="4"/>
  <c r="S2418" i="4" s="1"/>
  <c r="BG50" i="4"/>
  <c r="BI50" i="4" s="1"/>
  <c r="P2918" i="4"/>
  <c r="S2918" i="4" s="1"/>
  <c r="BG52" i="4"/>
  <c r="BI52" i="4" s="1"/>
  <c r="P2776" i="4"/>
  <c r="S2776" i="4" s="1"/>
  <c r="BG45" i="4"/>
  <c r="BI45" i="4" s="1"/>
  <c r="P4481" i="4"/>
  <c r="S4481" i="4" s="1"/>
  <c r="BG56" i="4"/>
  <c r="BI56" i="4" s="1"/>
  <c r="P2415" i="4"/>
  <c r="S2415" i="4" s="1"/>
  <c r="BG44" i="4"/>
  <c r="BI44" i="4" s="1"/>
  <c r="P2795" i="4"/>
  <c r="S2795" i="4" s="1"/>
  <c r="BG46" i="4"/>
  <c r="BI46" i="4" s="1"/>
  <c r="P3474" i="4"/>
  <c r="S3474" i="4" s="1"/>
  <c r="BG53" i="4"/>
  <c r="BI53" i="4" s="1"/>
  <c r="P3495" i="4"/>
  <c r="S3495" i="4" s="1"/>
  <c r="BG54" i="4"/>
  <c r="BI54" i="4" s="1"/>
  <c r="P2421" i="4"/>
  <c r="S2421" i="4" s="1"/>
  <c r="BG43" i="4"/>
  <c r="BI43" i="4" s="1"/>
  <c r="P2416" i="4"/>
  <c r="S2416" i="4" s="1"/>
  <c r="BG47" i="4"/>
  <c r="BI47" i="4" s="1"/>
  <c r="P2419" i="4"/>
  <c r="S2419" i="4" s="1"/>
  <c r="BG49" i="4"/>
  <c r="BI49" i="4" s="1"/>
  <c r="P2417" i="4"/>
  <c r="S2417" i="4" s="1"/>
  <c r="BG48" i="4"/>
  <c r="BI48" i="4" s="1"/>
  <c r="P2798" i="4"/>
  <c r="S2798" i="4" s="1"/>
  <c r="BG51" i="4"/>
  <c r="BI51" i="4" s="1"/>
  <c r="P3497" i="4"/>
  <c r="S3497" i="4" s="1"/>
  <c r="BG55" i="4"/>
  <c r="BI55" i="4" s="1"/>
  <c r="Y127" i="4"/>
  <c r="Y166" i="4"/>
  <c r="Y182" i="4"/>
  <c r="Y213" i="4"/>
  <c r="Y249" i="4"/>
  <c r="P554" i="4"/>
  <c r="S554" i="4" s="1"/>
  <c r="BF5" i="4"/>
  <c r="J4" i="2" s="1"/>
  <c r="BF29" i="4"/>
  <c r="J28" i="2" s="1"/>
  <c r="P2" i="4"/>
  <c r="BF15" i="4"/>
  <c r="J14" i="2" s="1"/>
  <c r="P125" i="4"/>
  <c r="S125" i="4" s="1"/>
  <c r="K861" i="4"/>
  <c r="P861" i="4"/>
  <c r="S861" i="4" s="1"/>
  <c r="BF14" i="4"/>
  <c r="J13" i="2" s="1"/>
  <c r="P334" i="4"/>
  <c r="S334" i="4" s="1"/>
  <c r="BF12" i="4"/>
  <c r="J11" i="2" s="1"/>
  <c r="P336" i="4"/>
  <c r="S336" i="4" s="1"/>
  <c r="BF33" i="4"/>
  <c r="J32" i="2" s="1"/>
  <c r="P13" i="4"/>
  <c r="S13" i="4" s="1"/>
  <c r="BF20" i="4"/>
  <c r="J19" i="2" s="1"/>
  <c r="P119" i="4"/>
  <c r="S119" i="4" s="1"/>
  <c r="BF32" i="4"/>
  <c r="J31" i="2" s="1"/>
  <c r="P12" i="4"/>
  <c r="S12" i="4" s="1"/>
  <c r="K79" i="4"/>
  <c r="P79" i="4"/>
  <c r="S79" i="4" s="1"/>
  <c r="BF9" i="4"/>
  <c r="P341" i="4"/>
  <c r="S341" i="4" s="1"/>
  <c r="P39" i="6"/>
  <c r="P1840" i="4"/>
  <c r="S1840" i="4" s="1"/>
  <c r="BF37" i="4"/>
  <c r="P1145" i="4"/>
  <c r="S1145" i="4" s="1"/>
  <c r="K229" i="4"/>
  <c r="P229" i="4"/>
  <c r="S229" i="4" s="1"/>
  <c r="K391" i="4"/>
  <c r="M391" i="4" s="1"/>
  <c r="P391" i="4"/>
  <c r="S391" i="4" s="1"/>
  <c r="BF6" i="4"/>
  <c r="J5" i="2" s="1"/>
  <c r="P552" i="4"/>
  <c r="S552" i="4" s="1"/>
  <c r="K798" i="4"/>
  <c r="P798" i="4"/>
  <c r="S798" i="4" s="1"/>
  <c r="BF25" i="4"/>
  <c r="J24" i="2" s="1"/>
  <c r="P47" i="4"/>
  <c r="S47" i="4" s="1"/>
  <c r="BF7" i="4"/>
  <c r="J6" i="2" s="1"/>
  <c r="P551" i="4"/>
  <c r="S551" i="4" s="1"/>
  <c r="BF18" i="4"/>
  <c r="J17" i="2" s="1"/>
  <c r="P132" i="4"/>
  <c r="S132" i="4" s="1"/>
  <c r="BF21" i="4"/>
  <c r="P76" i="4"/>
  <c r="S76" i="4" s="1"/>
  <c r="BF23" i="4"/>
  <c r="P54" i="4"/>
  <c r="S54" i="4" s="1"/>
  <c r="BF28" i="4"/>
  <c r="P44" i="4"/>
  <c r="S44" i="4" s="1"/>
  <c r="BF30" i="4"/>
  <c r="P9" i="4"/>
  <c r="BF34" i="4"/>
  <c r="P17" i="4"/>
  <c r="S17" i="4" s="1"/>
  <c r="K862" i="4"/>
  <c r="P862" i="4"/>
  <c r="S862" i="4" s="1"/>
  <c r="BF16" i="4"/>
  <c r="P123" i="4"/>
  <c r="S123" i="4" s="1"/>
  <c r="BF24" i="4"/>
  <c r="P49" i="4"/>
  <c r="S49" i="4" s="1"/>
  <c r="BF4" i="4"/>
  <c r="P555" i="4"/>
  <c r="S555" i="4" s="1"/>
  <c r="K386" i="4"/>
  <c r="P386" i="4"/>
  <c r="S386" i="4" s="1"/>
  <c r="K759" i="4"/>
  <c r="P759" i="4"/>
  <c r="S759" i="4" s="1"/>
  <c r="BF11" i="4"/>
  <c r="P337" i="4"/>
  <c r="S337" i="4" s="1"/>
  <c r="K2103" i="4"/>
  <c r="P2103" i="4"/>
  <c r="S2103" i="4" s="1"/>
  <c r="K557" i="4"/>
  <c r="M557" i="4" s="1"/>
  <c r="BF2" i="4"/>
  <c r="P557" i="4"/>
  <c r="S557" i="4" s="1"/>
  <c r="K542" i="4"/>
  <c r="P542" i="4"/>
  <c r="S542" i="4" s="1"/>
  <c r="BF19" i="4"/>
  <c r="J18" i="2" s="1"/>
  <c r="P120" i="4"/>
  <c r="S120" i="4" s="1"/>
  <c r="BF17" i="4"/>
  <c r="J16" i="2" s="1"/>
  <c r="P131" i="4"/>
  <c r="S131" i="4" s="1"/>
  <c r="BF8" i="4"/>
  <c r="J7" i="2" s="1"/>
  <c r="P394" i="4"/>
  <c r="S394" i="4" s="1"/>
  <c r="BF10" i="4"/>
  <c r="P339" i="4"/>
  <c r="S339" i="4" s="1"/>
  <c r="BF26" i="4"/>
  <c r="J25" i="2" s="1"/>
  <c r="P46" i="4"/>
  <c r="S46" i="4" s="1"/>
  <c r="BF27" i="4"/>
  <c r="P45" i="4"/>
  <c r="S45" i="4" s="1"/>
  <c r="BF36" i="4"/>
  <c r="J35" i="2" s="1"/>
  <c r="P1143" i="4"/>
  <c r="S1143" i="4" s="1"/>
  <c r="K5" i="4"/>
  <c r="M5" i="4" s="1"/>
  <c r="P5" i="4"/>
  <c r="S5" i="4" s="1"/>
  <c r="BF22" i="4"/>
  <c r="J21" i="2" s="1"/>
  <c r="P57" i="4"/>
  <c r="S57" i="4" s="1"/>
  <c r="BF31" i="4"/>
  <c r="P11" i="4"/>
  <c r="S11" i="4" s="1"/>
  <c r="BF13" i="4"/>
  <c r="P335" i="4"/>
  <c r="S335" i="4" s="1"/>
  <c r="BF3" i="4"/>
  <c r="P556" i="4"/>
  <c r="S556" i="4" s="1"/>
  <c r="BF38" i="4"/>
  <c r="P1167" i="4"/>
  <c r="S1167" i="4" s="1"/>
  <c r="BF39" i="4"/>
  <c r="P1832" i="4"/>
  <c r="S1832" i="4" s="1"/>
  <c r="BF35" i="4"/>
  <c r="P14" i="4"/>
  <c r="S14" i="4" s="1"/>
  <c r="K82" i="4"/>
  <c r="K550" i="4"/>
  <c r="M550" i="4" s="1"/>
  <c r="K577" i="4"/>
  <c r="M577" i="4" s="1"/>
  <c r="K483" i="4"/>
  <c r="O483" i="4" s="1"/>
  <c r="K1026" i="4"/>
  <c r="K1242" i="4"/>
  <c r="K507" i="4"/>
  <c r="K171" i="4"/>
  <c r="O171" i="4" s="1"/>
  <c r="K723" i="4"/>
  <c r="K2079" i="4"/>
  <c r="K641" i="4"/>
  <c r="K1079" i="4"/>
  <c r="O1079" i="4" s="1"/>
  <c r="K71" i="4"/>
  <c r="K984" i="4"/>
  <c r="K1438" i="4"/>
  <c r="K316" i="4"/>
  <c r="M316" i="4" s="1"/>
  <c r="K295" i="4"/>
  <c r="K1083" i="4"/>
  <c r="K480" i="4"/>
  <c r="K991" i="4"/>
  <c r="O991" i="4" s="1"/>
  <c r="K118" i="4"/>
  <c r="K1074" i="4"/>
  <c r="K1014" i="4"/>
  <c r="K1503" i="4"/>
  <c r="O1503" i="4" s="1"/>
  <c r="K355" i="4"/>
  <c r="K100" i="4"/>
  <c r="K923" i="4"/>
  <c r="K718" i="4"/>
  <c r="O718" i="4" s="1"/>
  <c r="K857" i="4"/>
  <c r="K629" i="4"/>
  <c r="K1066" i="4"/>
  <c r="K420" i="4"/>
  <c r="M420" i="4" s="1"/>
  <c r="K1046" i="4"/>
  <c r="K1683" i="4"/>
  <c r="K1883" i="4"/>
  <c r="K450" i="4"/>
  <c r="M450" i="4" s="1"/>
  <c r="K491" i="4"/>
  <c r="K897" i="4"/>
  <c r="K356" i="4"/>
  <c r="K35" i="4"/>
  <c r="O35" i="4" s="1"/>
  <c r="K1048" i="4"/>
  <c r="K1583" i="4"/>
  <c r="K292" i="4"/>
  <c r="K142" i="4"/>
  <c r="M142" i="4" s="1"/>
  <c r="K929" i="4"/>
  <c r="K468" i="4"/>
  <c r="K1075" i="4"/>
  <c r="K464" i="4"/>
  <c r="M464" i="4" s="1"/>
  <c r="K1150" i="4"/>
  <c r="K636" i="4"/>
  <c r="K1121" i="4"/>
  <c r="K479" i="4"/>
  <c r="O479" i="4" s="1"/>
  <c r="K1201" i="4"/>
  <c r="K681" i="4"/>
  <c r="K1806" i="4"/>
  <c r="K2286" i="4"/>
  <c r="M2286" i="4" s="1"/>
  <c r="K221" i="4"/>
  <c r="K190" i="4"/>
  <c r="K952" i="4"/>
  <c r="K415" i="4"/>
  <c r="M415" i="4" s="1"/>
  <c r="K896" i="4"/>
  <c r="K816" i="4"/>
  <c r="K892" i="4"/>
  <c r="K709" i="4"/>
  <c r="M709" i="4" s="1"/>
  <c r="K1113" i="4"/>
  <c r="K564" i="4"/>
  <c r="M564" i="4" s="1"/>
  <c r="K666" i="4"/>
  <c r="K1498" i="4"/>
  <c r="M1498" i="4" s="1"/>
  <c r="K561" i="4"/>
  <c r="M561" i="4" s="1"/>
  <c r="K332" i="4"/>
  <c r="K669" i="4"/>
  <c r="K578" i="4"/>
  <c r="M578" i="4" s="1"/>
  <c r="K559" i="4"/>
  <c r="M559" i="4" s="1"/>
  <c r="K2087" i="4"/>
  <c r="K864" i="4"/>
  <c r="K606" i="4"/>
  <c r="O606" i="4" s="1"/>
  <c r="K616" i="4"/>
  <c r="K947" i="4"/>
  <c r="K871" i="4"/>
  <c r="K302" i="4"/>
  <c r="O302" i="4" s="1"/>
  <c r="K170" i="4"/>
  <c r="K388" i="4"/>
  <c r="K1832" i="4"/>
  <c r="K1144" i="4"/>
  <c r="O1144" i="4" s="1"/>
  <c r="K773" i="4"/>
  <c r="K1211" i="4"/>
  <c r="K1850" i="4"/>
  <c r="K2003" i="4"/>
  <c r="M2003" i="4" s="1"/>
  <c r="K2304" i="4"/>
  <c r="K2429" i="4"/>
  <c r="K2545" i="4"/>
  <c r="K2624" i="4"/>
  <c r="M2624" i="4" s="1"/>
  <c r="K1508" i="4"/>
  <c r="K1861" i="4"/>
  <c r="K2122" i="4"/>
  <c r="K2388" i="4"/>
  <c r="O2388" i="4" s="1"/>
  <c r="K1706" i="4"/>
  <c r="K2056" i="4"/>
  <c r="K2406" i="4"/>
  <c r="T2406" i="4" s="1"/>
  <c r="K1188" i="4"/>
  <c r="M1188" i="4" s="1"/>
  <c r="K1736" i="4"/>
  <c r="K2278" i="4"/>
  <c r="K2763" i="4"/>
  <c r="T2763" i="4" s="1"/>
  <c r="K2907" i="4"/>
  <c r="T2907" i="4" s="1"/>
  <c r="K3027" i="4"/>
  <c r="K3171" i="4"/>
  <c r="K1816" i="4"/>
  <c r="K2012" i="4"/>
  <c r="O2012" i="4" s="1"/>
  <c r="K2165" i="4"/>
  <c r="K2358" i="4"/>
  <c r="K2567" i="4"/>
  <c r="K1509" i="4"/>
  <c r="M1509" i="4" s="1"/>
  <c r="K1639" i="4"/>
  <c r="K1902" i="4"/>
  <c r="K2176" i="4"/>
  <c r="K2445" i="4"/>
  <c r="M2445" i="4" s="1"/>
  <c r="K1413" i="4"/>
  <c r="K2004" i="4"/>
  <c r="K2570" i="4"/>
  <c r="K1463" i="4"/>
  <c r="O1463" i="4" s="1"/>
  <c r="K1988" i="4"/>
  <c r="K2338" i="4"/>
  <c r="K387" i="4"/>
  <c r="K867" i="4"/>
  <c r="K2091" i="4"/>
  <c r="K75" i="4"/>
  <c r="K43" i="4"/>
  <c r="K243" i="4"/>
  <c r="K435" i="4"/>
  <c r="K531" i="4"/>
  <c r="M531" i="4" s="1"/>
  <c r="K91" i="4"/>
  <c r="K474" i="4"/>
  <c r="K658" i="4"/>
  <c r="K858" i="4"/>
  <c r="K213" i="4"/>
  <c r="K363" i="4"/>
  <c r="K494" i="4"/>
  <c r="K891" i="4"/>
  <c r="K933" i="4"/>
  <c r="K998" i="4"/>
  <c r="K1056" i="4"/>
  <c r="K1072" i="4"/>
  <c r="K1155" i="4"/>
  <c r="K1251" i="4"/>
  <c r="K1330" i="4"/>
  <c r="K2" i="4"/>
  <c r="K2451" i="4"/>
  <c r="K125" i="4"/>
  <c r="K412" i="4"/>
  <c r="K615" i="4"/>
  <c r="K60" i="4"/>
  <c r="K263" i="4"/>
  <c r="K646" i="4"/>
  <c r="K285" i="4"/>
  <c r="K764" i="4"/>
  <c r="K309" i="4"/>
  <c r="K684" i="4"/>
  <c r="K791" i="4"/>
  <c r="K877" i="4"/>
  <c r="K1003" i="4"/>
  <c r="K1270" i="4"/>
  <c r="K1803" i="4"/>
  <c r="K2080" i="4"/>
  <c r="K521" i="4"/>
  <c r="K258" i="4"/>
  <c r="K173" i="4"/>
  <c r="K490" i="4"/>
  <c r="K829" i="4"/>
  <c r="K922" i="4"/>
  <c r="K1152" i="4"/>
  <c r="K1347" i="4"/>
  <c r="K334" i="4"/>
  <c r="K347" i="4"/>
  <c r="M347" i="4" s="1"/>
  <c r="K470" i="4"/>
  <c r="K367" i="4"/>
  <c r="K824" i="4"/>
  <c r="K963" i="4"/>
  <c r="K1231" i="4"/>
  <c r="K1181" i="4"/>
  <c r="K1365" i="4"/>
  <c r="K1419" i="4"/>
  <c r="K1491" i="4"/>
  <c r="M1491" i="4" s="1"/>
  <c r="K1563" i="4"/>
  <c r="K1899" i="4"/>
  <c r="K336" i="4"/>
  <c r="M336" i="4" s="1"/>
  <c r="K167" i="4"/>
  <c r="K92" i="4"/>
  <c r="K654" i="4"/>
  <c r="K369" i="4"/>
  <c r="K676" i="4"/>
  <c r="K820" i="4"/>
  <c r="K1051" i="4"/>
  <c r="K1194" i="4"/>
  <c r="K138" i="4"/>
  <c r="K703" i="4"/>
  <c r="K533" i="4"/>
  <c r="M533" i="4" s="1"/>
  <c r="K754" i="4"/>
  <c r="K406" i="4"/>
  <c r="M406" i="4" s="1"/>
  <c r="K739" i="4"/>
  <c r="K1043" i="4"/>
  <c r="K429" i="4"/>
  <c r="K345" i="4"/>
  <c r="M345" i="4" s="1"/>
  <c r="K576" i="4"/>
  <c r="M576" i="4" s="1"/>
  <c r="K304" i="4"/>
  <c r="K742" i="4"/>
  <c r="M742" i="4" s="1"/>
  <c r="K875" i="4"/>
  <c r="K1061" i="4"/>
  <c r="K2104" i="4"/>
  <c r="K514" i="4"/>
  <c r="K182" i="4"/>
  <c r="K382" i="4"/>
  <c r="K841" i="4"/>
  <c r="K1215" i="4"/>
  <c r="K1199" i="4"/>
  <c r="K1391" i="4"/>
  <c r="K1534" i="4"/>
  <c r="K1587" i="4"/>
  <c r="K140" i="4"/>
  <c r="K517" i="4"/>
  <c r="K56" i="4"/>
  <c r="K448" i="4"/>
  <c r="K191" i="4"/>
  <c r="K670" i="4"/>
  <c r="K200" i="4"/>
  <c r="K598" i="4"/>
  <c r="K837" i="4"/>
  <c r="K943" i="4"/>
  <c r="K1067" i="4"/>
  <c r="K33" i="4"/>
  <c r="K413" i="4"/>
  <c r="K73" i="4"/>
  <c r="K436" i="4"/>
  <c r="K80" i="4"/>
  <c r="K571" i="4"/>
  <c r="M571" i="4" s="1"/>
  <c r="K115" i="4"/>
  <c r="K585" i="4"/>
  <c r="K1134" i="4"/>
  <c r="K130" i="4"/>
  <c r="K662" i="4"/>
  <c r="K827" i="4"/>
  <c r="K1180" i="4"/>
  <c r="K194" i="4"/>
  <c r="K1137" i="4"/>
  <c r="K2321" i="4"/>
  <c r="K697" i="4"/>
  <c r="K1063" i="4"/>
  <c r="K445" i="4"/>
  <c r="K805" i="4"/>
  <c r="K136" i="4"/>
  <c r="K595" i="4"/>
  <c r="K41" i="4"/>
  <c r="K119" i="4"/>
  <c r="K1158" i="4"/>
  <c r="K1488" i="4"/>
  <c r="K1617" i="4"/>
  <c r="K1659" i="4"/>
  <c r="K1707" i="4"/>
  <c r="K1744" i="4"/>
  <c r="K1779" i="4"/>
  <c r="K1851" i="4"/>
  <c r="K1923" i="4"/>
  <c r="K2206" i="4"/>
  <c r="K2282" i="4"/>
  <c r="K1190" i="4"/>
  <c r="K12" i="4"/>
  <c r="K145" i="4"/>
  <c r="K419" i="4"/>
  <c r="K714" i="4"/>
  <c r="K162" i="4"/>
  <c r="K549" i="4"/>
  <c r="M549" i="4" s="1"/>
  <c r="K268" i="4"/>
  <c r="K748" i="4"/>
  <c r="K314" i="4"/>
  <c r="K489" i="4"/>
  <c r="K784" i="4"/>
  <c r="K972" i="4"/>
  <c r="K1173" i="4"/>
  <c r="K872" i="4"/>
  <c r="K522" i="4"/>
  <c r="K452" i="4"/>
  <c r="K279" i="4"/>
  <c r="K396" i="4"/>
  <c r="M396" i="4" s="1"/>
  <c r="K1006" i="4"/>
  <c r="K510" i="4"/>
  <c r="K184" i="4"/>
  <c r="K106" i="4"/>
  <c r="K735" i="4"/>
  <c r="K990" i="4"/>
  <c r="K645" i="4"/>
  <c r="K593" i="4"/>
  <c r="K1154" i="4"/>
  <c r="K1511" i="4"/>
  <c r="K1589" i="4"/>
  <c r="K525" i="4"/>
  <c r="K180" i="4"/>
  <c r="K364" i="4"/>
  <c r="K786" i="4"/>
  <c r="K1045" i="4"/>
  <c r="K873" i="4"/>
  <c r="K321" i="4"/>
  <c r="K630" i="4"/>
  <c r="K389" i="4"/>
  <c r="M389" i="4" s="1"/>
  <c r="K985" i="4"/>
  <c r="K1053" i="4"/>
  <c r="K134" i="4"/>
  <c r="K341" i="4"/>
  <c r="M341" i="4" s="1"/>
  <c r="K659" i="4"/>
  <c r="K506" i="4"/>
  <c r="K1276" i="4"/>
  <c r="M1276" i="4" s="1"/>
  <c r="K352" i="4"/>
  <c r="K814" i="4"/>
  <c r="K1170" i="4"/>
  <c r="K1417" i="4"/>
  <c r="K1607" i="4"/>
  <c r="K231" i="4"/>
  <c r="K74" i="4"/>
  <c r="K628" i="4"/>
  <c r="K560" i="4"/>
  <c r="M560" i="4" s="1"/>
  <c r="K373" i="4"/>
  <c r="K812" i="4"/>
  <c r="K1022" i="4"/>
  <c r="K1237" i="4"/>
  <c r="K230" i="4"/>
  <c r="K515" i="4"/>
  <c r="K261" i="4"/>
  <c r="K174" i="4"/>
  <c r="K856" i="4"/>
  <c r="K682" i="4"/>
  <c r="K910" i="4"/>
  <c r="K1267" i="4"/>
  <c r="K604" i="4"/>
  <c r="K313" i="4"/>
  <c r="K1127" i="4"/>
  <c r="K495" i="4"/>
  <c r="K1368" i="4"/>
  <c r="K833" i="4"/>
  <c r="K698" i="4"/>
  <c r="K1358" i="4"/>
  <c r="K854" i="4"/>
  <c r="K1069" i="4"/>
  <c r="K264" i="4"/>
  <c r="K1088" i="4"/>
  <c r="K1658" i="4"/>
  <c r="K1721" i="4"/>
  <c r="K1830" i="4"/>
  <c r="K1947" i="4"/>
  <c r="K2043" i="4"/>
  <c r="K2147" i="4"/>
  <c r="K2342" i="4"/>
  <c r="K424" i="4"/>
  <c r="K159" i="4"/>
  <c r="K888" i="4"/>
  <c r="K317" i="4"/>
  <c r="K720" i="4"/>
  <c r="K360" i="4"/>
  <c r="K175" i="4"/>
  <c r="K770" i="4"/>
  <c r="K407" i="4"/>
  <c r="K691" i="4"/>
  <c r="K834" i="4"/>
  <c r="K951" i="4"/>
  <c r="K1097" i="4"/>
  <c r="K31" i="4"/>
  <c r="K621" i="4"/>
  <c r="K643" i="4"/>
  <c r="K121" i="4"/>
  <c r="K790" i="4"/>
  <c r="K1142" i="4"/>
  <c r="K144" i="4"/>
  <c r="K248" i="4"/>
  <c r="K845" i="4"/>
  <c r="K484" i="4"/>
  <c r="K956" i="4"/>
  <c r="K1363" i="4"/>
  <c r="K447" i="4"/>
  <c r="K487" i="4"/>
  <c r="K955" i="4"/>
  <c r="K1378" i="4"/>
  <c r="K1402" i="4"/>
  <c r="K1609" i="4"/>
  <c r="K260" i="4"/>
  <c r="K769" i="4"/>
  <c r="K597" i="4"/>
  <c r="K881" i="4"/>
  <c r="K1223" i="4"/>
  <c r="K644" i="4"/>
  <c r="K997" i="4"/>
  <c r="K1366" i="4"/>
  <c r="K153" i="4"/>
  <c r="K297" i="4"/>
  <c r="K741" i="4"/>
  <c r="K1049" i="4"/>
  <c r="K1240" i="4"/>
  <c r="K849" i="4"/>
  <c r="K967" i="4"/>
  <c r="K1205" i="4"/>
  <c r="K1254" i="4"/>
  <c r="M1254" i="4" s="1"/>
  <c r="K1526" i="4"/>
  <c r="K228" i="4"/>
  <c r="K59" i="4"/>
  <c r="K648" i="4"/>
  <c r="K653" i="4"/>
  <c r="K502" i="4"/>
  <c r="K930" i="4"/>
  <c r="K1226" i="4"/>
  <c r="K428" i="4"/>
  <c r="K163" i="4"/>
  <c r="K88" i="4"/>
  <c r="K765" i="4"/>
  <c r="K789" i="4"/>
  <c r="K328" i="4"/>
  <c r="K912" i="4"/>
  <c r="K1129" i="4"/>
  <c r="K1449" i="4"/>
  <c r="K1176" i="4"/>
  <c r="K813" i="4"/>
  <c r="K374" i="4"/>
  <c r="K1287" i="4"/>
  <c r="K299" i="4"/>
  <c r="K1462" i="4"/>
  <c r="K1934" i="4"/>
  <c r="K2163" i="4"/>
  <c r="K225" i="4"/>
  <c r="K161" i="4"/>
  <c r="K270" i="4"/>
  <c r="K294" i="4"/>
  <c r="K914" i="4"/>
  <c r="K534" i="4"/>
  <c r="M534" i="4" s="1"/>
  <c r="K945" i="4"/>
  <c r="K172" i="4"/>
  <c r="K924" i="4"/>
  <c r="K1549" i="4"/>
  <c r="K1013" i="4"/>
  <c r="K278" i="4"/>
  <c r="K919" i="4"/>
  <c r="K511" i="4"/>
  <c r="K964" i="4"/>
  <c r="K1288" i="4"/>
  <c r="K1485" i="4"/>
  <c r="K716" i="4"/>
  <c r="K461" i="4"/>
  <c r="K913" i="4"/>
  <c r="K1339" i="4"/>
  <c r="K701" i="4"/>
  <c r="K558" i="4"/>
  <c r="M558" i="4" s="1"/>
  <c r="K293" i="4"/>
  <c r="K971" i="4"/>
  <c r="K656" i="4"/>
  <c r="K944" i="4"/>
  <c r="K1487" i="4"/>
  <c r="K408" i="4"/>
  <c r="K541" i="4"/>
  <c r="K979" i="4"/>
  <c r="K1141" i="4"/>
  <c r="K1903" i="4"/>
  <c r="K1971" i="4"/>
  <c r="K2188" i="4"/>
  <c r="K2398" i="4"/>
  <c r="K350" i="4"/>
  <c r="K1005" i="4"/>
  <c r="K807" i="4"/>
  <c r="K1285" i="4"/>
  <c r="K1547" i="4"/>
  <c r="K1207" i="4"/>
  <c r="K433" i="4"/>
  <c r="K187" i="4"/>
  <c r="K981" i="4"/>
  <c r="K453" i="4"/>
  <c r="K1040" i="4"/>
  <c r="K1334" i="4"/>
  <c r="K1682" i="4"/>
  <c r="K1768" i="4"/>
  <c r="K1829" i="4"/>
  <c r="K1932" i="4"/>
  <c r="K2021" i="4"/>
  <c r="K2125" i="4"/>
  <c r="K2221" i="4"/>
  <c r="K2317" i="4"/>
  <c r="K2394" i="4"/>
  <c r="K2454" i="4"/>
  <c r="K2499" i="4"/>
  <c r="K2542" i="4"/>
  <c r="K2583" i="4"/>
  <c r="K2619" i="4"/>
  <c r="K1441" i="4"/>
  <c r="K1608" i="4"/>
  <c r="K1716" i="4"/>
  <c r="K1877" i="4"/>
  <c r="K2024" i="4"/>
  <c r="K2173" i="4"/>
  <c r="K2287" i="4"/>
  <c r="K2442" i="4"/>
  <c r="K2555" i="4"/>
  <c r="K2646" i="4"/>
  <c r="K1436" i="4"/>
  <c r="K1542" i="4"/>
  <c r="K1735" i="4"/>
  <c r="K1944" i="4"/>
  <c r="K2099" i="4"/>
  <c r="K2272" i="4"/>
  <c r="K2459" i="4"/>
  <c r="K2663" i="4"/>
  <c r="K1313" i="4"/>
  <c r="K1582" i="4"/>
  <c r="K1828" i="4"/>
  <c r="K2109" i="4"/>
  <c r="K2390" i="4"/>
  <c r="M2390" i="4" s="1"/>
  <c r="K2692" i="4"/>
  <c r="K2773" i="4"/>
  <c r="T2773" i="4" s="1"/>
  <c r="K2859" i="4"/>
  <c r="K2937" i="4"/>
  <c r="T2937" i="4" s="1"/>
  <c r="K3014" i="4"/>
  <c r="T3014" i="4" s="1"/>
  <c r="K3051" i="4"/>
  <c r="K3140" i="4"/>
  <c r="K1676" i="4"/>
  <c r="K1749" i="4"/>
  <c r="K1840" i="4"/>
  <c r="K1945" i="4"/>
  <c r="K2033" i="4"/>
  <c r="K2136" i="4"/>
  <c r="K2231" i="4"/>
  <c r="K2299" i="4"/>
  <c r="K2382" i="4"/>
  <c r="K2495" i="4"/>
  <c r="K2564" i="4"/>
  <c r="K2661" i="4"/>
  <c r="K1555" i="4"/>
  <c r="K1641" i="4"/>
  <c r="K1804" i="4"/>
  <c r="K1917" i="4"/>
  <c r="K2075" i="4"/>
  <c r="K2199" i="4"/>
  <c r="K2369" i="4"/>
  <c r="K2467" i="4"/>
  <c r="K1103" i="4"/>
  <c r="K1507" i="4"/>
  <c r="K1756" i="4"/>
  <c r="K2086" i="4"/>
  <c r="K2360" i="4"/>
  <c r="K2690" i="4"/>
  <c r="K1282" i="4"/>
  <c r="M1282" i="4" s="1"/>
  <c r="K1544" i="4"/>
  <c r="K1813" i="4"/>
  <c r="K2089" i="4"/>
  <c r="K2375" i="4"/>
  <c r="K2641" i="4"/>
  <c r="K2877" i="4"/>
  <c r="K3000" i="4"/>
  <c r="T3000" i="4" s="1"/>
  <c r="K876" i="4"/>
  <c r="K1145" i="4"/>
  <c r="K1090" i="4"/>
  <c r="K1163" i="4"/>
  <c r="K1360" i="4"/>
  <c r="K1472" i="4"/>
  <c r="M1472" i="4" s="1"/>
  <c r="K1570" i="4"/>
  <c r="K1654" i="4"/>
  <c r="K1741" i="4"/>
  <c r="K1848" i="4"/>
  <c r="K1912" i="4"/>
  <c r="K1999" i="4"/>
  <c r="K2095" i="4"/>
  <c r="K2201" i="4"/>
  <c r="K2268" i="4"/>
  <c r="K2362" i="4"/>
  <c r="K2463" i="4"/>
  <c r="K2553" i="4"/>
  <c r="K1474" i="4"/>
  <c r="M1474" i="4" s="1"/>
  <c r="K1669" i="4"/>
  <c r="K1927" i="4"/>
  <c r="K2560" i="4"/>
  <c r="K1202" i="4"/>
  <c r="K1426" i="4"/>
  <c r="K1613" i="4"/>
  <c r="K1843" i="4"/>
  <c r="K2085" i="4"/>
  <c r="K2350" i="4"/>
  <c r="K1117" i="4"/>
  <c r="K1957" i="4"/>
  <c r="K2365" i="4"/>
  <c r="K2764" i="4"/>
  <c r="T2764" i="4" s="1"/>
  <c r="K3099" i="4"/>
  <c r="K1575" i="4"/>
  <c r="K2120" i="4"/>
  <c r="K2665" i="4"/>
  <c r="K1670" i="4"/>
  <c r="K1958" i="4"/>
  <c r="K2457" i="4"/>
  <c r="K1454" i="4"/>
  <c r="K1898" i="4"/>
  <c r="K2223" i="4"/>
  <c r="K1015" i="4"/>
  <c r="K1359" i="4"/>
  <c r="K1725" i="4"/>
  <c r="K2117" i="4"/>
  <c r="K2443" i="4"/>
  <c r="K2787" i="4"/>
  <c r="T2787" i="4" s="1"/>
  <c r="K2835" i="4"/>
  <c r="K2955" i="4"/>
  <c r="T2955" i="4" s="1"/>
  <c r="K3017" i="4"/>
  <c r="T3017" i="4" s="1"/>
  <c r="K3120" i="4"/>
  <c r="K3159" i="4"/>
  <c r="K3219" i="4"/>
  <c r="T3219" i="4" s="1"/>
  <c r="K3267" i="4"/>
  <c r="T3267" i="4" s="1"/>
  <c r="K3315" i="4"/>
  <c r="T3315" i="4" s="1"/>
  <c r="K3356" i="4"/>
  <c r="T3356" i="4" s="1"/>
  <c r="K3448" i="4"/>
  <c r="T3448" i="4" s="1"/>
  <c r="K3483" i="4"/>
  <c r="T3483" i="4" s="1"/>
  <c r="K3555" i="4"/>
  <c r="T3555" i="4" s="1"/>
  <c r="K3627" i="4"/>
  <c r="T3627" i="4" s="1"/>
  <c r="K3699" i="4"/>
  <c r="T3699" i="4" s="1"/>
  <c r="K3824" i="4"/>
  <c r="T3824" i="4" s="1"/>
  <c r="K3915" i="4"/>
  <c r="T3915" i="4" s="1"/>
  <c r="K2873" i="4"/>
  <c r="K3261" i="4"/>
  <c r="T3261" i="4" s="1"/>
  <c r="K3655" i="4"/>
  <c r="T3655" i="4" s="1"/>
  <c r="K3831" i="4"/>
  <c r="T3831" i="4" s="1"/>
  <c r="K2724" i="4"/>
  <c r="T2724" i="4" s="1"/>
  <c r="K2940" i="4"/>
  <c r="T2940" i="4" s="1"/>
  <c r="K3205" i="4"/>
  <c r="T3205" i="4" s="1"/>
  <c r="K3467" i="4"/>
  <c r="T3467" i="4" s="1"/>
  <c r="K3006" i="4"/>
  <c r="T3006" i="4" s="1"/>
  <c r="K3393" i="4"/>
  <c r="T3393" i="4" s="1"/>
  <c r="K3718" i="4"/>
  <c r="T3718" i="4" s="1"/>
  <c r="K4059" i="4"/>
  <c r="T4059" i="4" s="1"/>
  <c r="K4171" i="4"/>
  <c r="T4171" i="4" s="1"/>
  <c r="K4258" i="4"/>
  <c r="T4258" i="4" s="1"/>
  <c r="K2424" i="4"/>
  <c r="T2424" i="4" s="1"/>
  <c r="K1759" i="4"/>
  <c r="K2780" i="4"/>
  <c r="T2780" i="4" s="1"/>
  <c r="K3002" i="4"/>
  <c r="T3002" i="4" s="1"/>
  <c r="K2762" i="4"/>
  <c r="T2762" i="4" s="1"/>
  <c r="K3250" i="4"/>
  <c r="T3250" i="4" s="1"/>
  <c r="K3987" i="4"/>
  <c r="T3987" i="4" s="1"/>
  <c r="K3278" i="4"/>
  <c r="T3278" i="4" s="1"/>
  <c r="K3843" i="4"/>
  <c r="T3843" i="4" s="1"/>
  <c r="K207" i="4"/>
  <c r="K1186" i="4"/>
  <c r="K1286" i="4"/>
  <c r="K1057" i="4"/>
  <c r="K1266" i="4"/>
  <c r="K1633" i="4"/>
  <c r="K1762" i="4"/>
  <c r="K1897" i="4"/>
  <c r="K2041" i="4"/>
  <c r="K2133" i="4"/>
  <c r="K2258" i="4"/>
  <c r="K2343" i="4"/>
  <c r="K2450" i="4"/>
  <c r="K2566" i="4"/>
  <c r="K1561" i="4"/>
  <c r="K1837" i="4"/>
  <c r="K2105" i="4"/>
  <c r="K2256" i="4"/>
  <c r="K2418" i="4"/>
  <c r="K1204" i="4"/>
  <c r="K1460" i="4"/>
  <c r="K1885" i="4"/>
  <c r="K2114" i="4"/>
  <c r="K2370" i="4"/>
  <c r="K1138" i="4"/>
  <c r="K1660" i="4"/>
  <c r="K2222" i="4"/>
  <c r="K2707" i="4"/>
  <c r="K2797" i="4"/>
  <c r="T2797" i="4" s="1"/>
  <c r="K2989" i="4"/>
  <c r="T2989" i="4" s="1"/>
  <c r="K1722" i="4"/>
  <c r="K1868" i="4"/>
  <c r="K2015" i="4"/>
  <c r="K2134" i="4"/>
  <c r="K2276" i="4"/>
  <c r="K2423" i="4"/>
  <c r="T2423" i="4" s="1"/>
  <c r="K2530" i="4"/>
  <c r="K1459" i="4"/>
  <c r="K1701" i="4"/>
  <c r="K1961" i="4"/>
  <c r="K2127" i="4"/>
  <c r="K2349" i="4"/>
  <c r="K2539" i="4"/>
  <c r="K1437" i="4"/>
  <c r="K1738" i="4"/>
  <c r="K2053" i="4"/>
  <c r="K2314" i="4"/>
  <c r="K2613" i="4"/>
  <c r="K1499" i="4"/>
  <c r="K2048" i="4"/>
  <c r="K2572" i="4"/>
  <c r="K2802" i="4"/>
  <c r="T2802" i="4" s="1"/>
  <c r="K3077" i="4"/>
  <c r="K839" i="4"/>
  <c r="K821" i="4"/>
  <c r="K1309" i="4"/>
  <c r="K1362" i="4"/>
  <c r="K1591" i="4"/>
  <c r="K1870" i="4"/>
  <c r="K2128" i="4"/>
  <c r="K2397" i="4"/>
  <c r="K1424" i="4"/>
  <c r="K1789" i="4"/>
  <c r="K2267" i="4"/>
  <c r="K2581" i="4"/>
  <c r="K1147" i="4"/>
  <c r="K1621" i="4"/>
  <c r="K1792" i="4"/>
  <c r="K2182" i="4"/>
  <c r="K2447" i="4"/>
  <c r="K2040" i="4"/>
  <c r="K2548" i="4"/>
  <c r="K2772" i="4"/>
  <c r="T2772" i="4" s="1"/>
  <c r="K3047" i="4"/>
  <c r="K2601" i="4"/>
  <c r="K1600" i="4"/>
  <c r="K1833" i="4"/>
  <c r="K2438" i="4"/>
  <c r="K1132" i="4"/>
  <c r="K1751" i="4"/>
  <c r="K2007" i="4"/>
  <c r="K2526" i="4"/>
  <c r="K1505" i="4"/>
  <c r="K2035" i="4"/>
  <c r="K2586" i="4"/>
  <c r="K2953" i="4"/>
  <c r="T2953" i="4" s="1"/>
  <c r="K3170" i="4"/>
  <c r="K2987" i="4"/>
  <c r="T2987" i="4" s="1"/>
  <c r="K3148" i="4"/>
  <c r="K3231" i="4"/>
  <c r="T3231" i="4" s="1"/>
  <c r="K3296" i="4"/>
  <c r="T3296" i="4" s="1"/>
  <c r="K3514" i="4"/>
  <c r="T3514" i="4" s="1"/>
  <c r="K3802" i="4"/>
  <c r="T3802" i="4" s="1"/>
  <c r="K2862" i="4"/>
  <c r="K3287" i="4"/>
  <c r="T3287" i="4" s="1"/>
  <c r="K3741" i="4"/>
  <c r="T3741" i="4" s="1"/>
  <c r="K2784" i="4"/>
  <c r="T2784" i="4" s="1"/>
  <c r="K2999" i="4"/>
  <c r="T2999" i="4" s="1"/>
  <c r="K3188" i="4"/>
  <c r="K3456" i="4"/>
  <c r="T3456" i="4" s="1"/>
  <c r="K2894" i="4"/>
  <c r="T2894" i="4" s="1"/>
  <c r="K3361" i="4"/>
  <c r="T3361" i="4" s="1"/>
  <c r="K3600" i="4"/>
  <c r="T3600" i="4" s="1"/>
  <c r="K4011" i="4"/>
  <c r="T4011" i="4" s="1"/>
  <c r="K4203" i="4"/>
  <c r="T4203" i="4" s="1"/>
  <c r="K3022" i="4"/>
  <c r="T3022" i="4" s="1"/>
  <c r="K3589" i="4"/>
  <c r="T3589" i="4" s="1"/>
  <c r="K3498" i="4"/>
  <c r="T3498" i="4" s="1"/>
  <c r="K2821" i="4"/>
  <c r="T2821" i="4" s="1"/>
  <c r="K3323" i="4"/>
  <c r="T3323" i="4" s="1"/>
  <c r="K2814" i="4"/>
  <c r="T2814" i="4" s="1"/>
  <c r="K3657" i="4"/>
  <c r="T3657" i="4" s="1"/>
  <c r="K2010" i="4"/>
  <c r="K2389" i="4"/>
  <c r="K2536" i="4"/>
  <c r="K1465" i="4"/>
  <c r="K1620" i="4"/>
  <c r="K1887" i="4"/>
  <c r="K2159" i="4"/>
  <c r="K2285" i="4"/>
  <c r="K2546" i="4"/>
  <c r="K1146" i="4"/>
  <c r="K1393" i="4"/>
  <c r="K1548" i="4"/>
  <c r="K1815" i="4"/>
  <c r="K1973" i="4"/>
  <c r="K2262" i="4"/>
  <c r="K2535" i="4"/>
  <c r="K1349" i="4"/>
  <c r="K1911" i="4"/>
  <c r="K2446" i="4"/>
  <c r="K2818" i="4"/>
  <c r="T2818" i="4" s="1"/>
  <c r="K2965" i="4"/>
  <c r="T2965" i="4" s="1"/>
  <c r="K1672" i="4"/>
  <c r="K1822" i="4"/>
  <c r="K1925" i="4"/>
  <c r="K2082" i="4"/>
  <c r="K2214" i="4"/>
  <c r="K2333" i="4"/>
  <c r="K2487" i="4"/>
  <c r="K2684" i="4"/>
  <c r="K1605" i="4"/>
  <c r="K1784" i="4"/>
  <c r="K2037" i="4"/>
  <c r="K2295" i="4"/>
  <c r="K2552" i="4"/>
  <c r="K1153" i="4"/>
  <c r="K1497" i="4"/>
  <c r="K1825" i="4"/>
  <c r="K2094" i="4"/>
  <c r="K2359" i="4"/>
  <c r="K1222" i="4"/>
  <c r="K1743" i="4"/>
  <c r="K2288" i="4"/>
  <c r="K2699" i="4"/>
  <c r="K2926" i="4"/>
  <c r="T2926" i="4" s="1"/>
  <c r="K1161" i="4"/>
  <c r="K1277" i="4"/>
  <c r="M1277" i="4" s="1"/>
  <c r="K1513" i="4"/>
  <c r="K1656" i="4"/>
  <c r="K1778" i="4"/>
  <c r="K1916" i="4"/>
  <c r="K2028" i="4"/>
  <c r="K2170" i="4"/>
  <c r="K2324" i="4"/>
  <c r="K2436" i="4"/>
  <c r="K2596" i="4"/>
  <c r="K2005" i="4"/>
  <c r="K2341" i="4"/>
  <c r="K1431" i="4"/>
  <c r="K1793" i="4"/>
  <c r="K2126" i="4"/>
  <c r="K2378" i="4"/>
  <c r="K2148" i="4"/>
  <c r="K2796" i="4"/>
  <c r="T2796" i="4" s="1"/>
  <c r="K2918" i="4"/>
  <c r="K1517" i="4"/>
  <c r="K2225" i="4"/>
  <c r="K2488" i="4"/>
  <c r="K1445" i="4"/>
  <c r="K1678" i="4"/>
  <c r="K1913" i="4"/>
  <c r="K2241" i="4"/>
  <c r="K1086" i="4"/>
  <c r="K1189" i="4"/>
  <c r="K1702" i="4"/>
  <c r="K2249" i="4"/>
  <c r="K2742" i="4"/>
  <c r="K2956" i="4"/>
  <c r="T2956" i="4" s="1"/>
  <c r="K3008" i="4"/>
  <c r="T3008" i="4" s="1"/>
  <c r="K3121" i="4"/>
  <c r="K3306" i="4"/>
  <c r="T3306" i="4" s="1"/>
  <c r="K3386" i="4"/>
  <c r="T3386" i="4" s="1"/>
  <c r="K3537" i="4"/>
  <c r="T3537" i="4" s="1"/>
  <c r="K3888" i="4"/>
  <c r="T3888" i="4" s="1"/>
  <c r="K3084" i="4"/>
  <c r="K3285" i="4"/>
  <c r="T3285" i="4" s="1"/>
  <c r="K3586" i="4"/>
  <c r="T3586" i="4" s="1"/>
  <c r="K2622" i="4"/>
  <c r="K2856" i="4"/>
  <c r="K3073" i="4"/>
  <c r="K3340" i="4"/>
  <c r="T3340" i="4" s="1"/>
  <c r="K2823" i="4"/>
  <c r="T2823" i="4" s="1"/>
  <c r="K3433" i="4"/>
  <c r="T3433" i="4" s="1"/>
  <c r="K3765" i="4"/>
  <c r="T3765" i="4" s="1"/>
  <c r="K4074" i="4"/>
  <c r="T4074" i="4" s="1"/>
  <c r="K4209" i="4"/>
  <c r="T4209" i="4" s="1"/>
  <c r="K2524" i="4"/>
  <c r="K1888" i="4"/>
  <c r="K3046" i="4"/>
  <c r="K3668" i="4"/>
  <c r="T3668" i="4" s="1"/>
  <c r="K3504" i="4"/>
  <c r="T3504" i="4" s="1"/>
  <c r="K2881" i="4"/>
  <c r="K3286" i="4"/>
  <c r="T3286" i="4" s="1"/>
  <c r="K2631" i="4"/>
  <c r="K3358" i="4"/>
  <c r="T3358" i="4" s="1"/>
  <c r="K2544" i="4"/>
  <c r="K1704" i="4"/>
  <c r="K2218" i="4"/>
  <c r="K1310" i="4"/>
  <c r="K1865" i="4"/>
  <c r="K2847" i="4"/>
  <c r="K1842" i="4"/>
  <c r="K2108" i="4"/>
  <c r="K2377" i="4"/>
  <c r="K1418" i="4"/>
  <c r="K1712" i="4"/>
  <c r="K2254" i="4"/>
  <c r="K1318" i="4"/>
  <c r="K1689" i="4"/>
  <c r="K2838" i="4"/>
  <c r="K1354" i="4"/>
  <c r="K1139" i="4"/>
  <c r="K1978" i="4"/>
  <c r="K2668" i="4"/>
  <c r="K1501" i="4"/>
  <c r="K1798" i="4"/>
  <c r="K1994" i="4"/>
  <c r="K2498" i="4"/>
  <c r="K2541" i="4"/>
  <c r="K2808" i="4"/>
  <c r="T2808" i="4" s="1"/>
  <c r="K3039" i="4"/>
  <c r="K2677" i="4"/>
  <c r="K1876" i="4"/>
  <c r="K2181" i="4"/>
  <c r="K2671" i="4"/>
  <c r="K1421" i="4"/>
  <c r="K2025" i="4"/>
  <c r="K1239" i="4"/>
  <c r="K2695" i="4"/>
  <c r="K3200" i="4"/>
  <c r="T3200" i="4" s="1"/>
  <c r="K3076" i="4"/>
  <c r="K3253" i="4"/>
  <c r="T3253" i="4" s="1"/>
  <c r="K3388" i="4"/>
  <c r="T3388" i="4" s="1"/>
  <c r="K3645" i="4"/>
  <c r="T3645" i="4" s="1"/>
  <c r="K2945" i="4"/>
  <c r="T2945" i="4" s="1"/>
  <c r="K3290" i="4"/>
  <c r="T3290" i="4" s="1"/>
  <c r="K3682" i="4"/>
  <c r="T3682" i="4" s="1"/>
  <c r="K2688" i="4"/>
  <c r="K2903" i="4"/>
  <c r="T2903" i="4" s="1"/>
  <c r="K3189" i="4"/>
  <c r="K3434" i="4"/>
  <c r="T3434" i="4" s="1"/>
  <c r="K2704" i="4"/>
  <c r="K3228" i="4"/>
  <c r="T3228" i="4" s="1"/>
  <c r="K3825" i="4"/>
  <c r="T3825" i="4" s="1"/>
  <c r="K4327" i="4"/>
  <c r="T4327" i="4" s="1"/>
  <c r="K3458" i="4"/>
  <c r="T3458" i="4" s="1"/>
  <c r="K3558" i="4"/>
  <c r="T3558" i="4" s="1"/>
  <c r="K2864" i="4"/>
  <c r="K3382" i="4"/>
  <c r="T3382" i="4" s="1"/>
  <c r="K2897" i="4"/>
  <c r="T2897" i="4" s="1"/>
  <c r="K3792" i="4"/>
  <c r="T3792" i="4" s="1"/>
  <c r="K3247" i="4"/>
  <c r="T3247" i="4" s="1"/>
  <c r="K3408" i="4"/>
  <c r="T3408" i="4" s="1"/>
  <c r="K3473" i="4"/>
  <c r="T3473" i="4" s="1"/>
  <c r="K3608" i="4"/>
  <c r="T3608" i="4" s="1"/>
  <c r="K3876" i="4"/>
  <c r="T3876" i="4" s="1"/>
  <c r="K3034" i="4"/>
  <c r="K3413" i="4"/>
  <c r="T3413" i="4" s="1"/>
  <c r="K3630" i="4"/>
  <c r="T3630" i="4" s="1"/>
  <c r="K3849" i="4"/>
  <c r="T3849" i="4" s="1"/>
  <c r="K2696" i="4"/>
  <c r="K2813" i="4"/>
  <c r="T2813" i="4" s="1"/>
  <c r="K2962" i="4"/>
  <c r="T2962" i="4" s="1"/>
  <c r="K3087" i="4"/>
  <c r="K3220" i="4"/>
  <c r="T3220" i="4" s="1"/>
  <c r="K3714" i="4"/>
  <c r="T3714" i="4" s="1"/>
  <c r="K2741" i="4"/>
  <c r="K3015" i="4"/>
  <c r="T3015" i="4" s="1"/>
  <c r="K3281" i="4"/>
  <c r="T3281" i="4" s="1"/>
  <c r="K3676" i="4"/>
  <c r="T3676" i="4" s="1"/>
  <c r="K4001" i="4"/>
  <c r="T4001" i="4" s="1"/>
  <c r="K4133" i="4"/>
  <c r="T4133" i="4" s="1"/>
  <c r="K4344" i="4"/>
  <c r="T4344" i="4" s="1"/>
  <c r="K2247" i="4"/>
  <c r="K2791" i="4"/>
  <c r="T2791" i="4" s="1"/>
  <c r="K3057" i="4"/>
  <c r="K3354" i="4"/>
  <c r="T3354" i="4" s="1"/>
  <c r="K2717" i="4"/>
  <c r="T2717" i="4" s="1"/>
  <c r="K3257" i="4"/>
  <c r="T3257" i="4" s="1"/>
  <c r="K3468" i="4"/>
  <c r="T3468" i="4" s="1"/>
  <c r="K2776" i="4"/>
  <c r="K3161" i="4"/>
  <c r="K3355" i="4"/>
  <c r="T3355" i="4" s="1"/>
  <c r="K3737" i="4"/>
  <c r="T3737" i="4" s="1"/>
  <c r="K2653" i="4"/>
  <c r="K3163" i="4"/>
  <c r="K3653" i="4"/>
  <c r="T3653" i="4" s="1"/>
  <c r="K4132" i="4"/>
  <c r="T4132" i="4" s="1"/>
  <c r="K4119" i="4"/>
  <c r="T4119" i="4" s="1"/>
  <c r="K4190" i="4"/>
  <c r="T4190" i="4" s="1"/>
  <c r="K4332" i="4"/>
  <c r="T4332" i="4" s="1"/>
  <c r="K4371" i="4"/>
  <c r="T4371" i="4" s="1"/>
  <c r="K4443" i="4"/>
  <c r="T4443" i="4" s="1"/>
  <c r="K4515" i="4"/>
  <c r="T4515" i="4" s="1"/>
  <c r="K4587" i="4"/>
  <c r="T4587" i="4" s="1"/>
  <c r="K4707" i="4"/>
  <c r="T4707" i="4" s="1"/>
  <c r="K3605" i="4"/>
  <c r="T3605" i="4" s="1"/>
  <c r="K4062" i="4"/>
  <c r="T4062" i="4" s="1"/>
  <c r="K4402" i="4"/>
  <c r="T4402" i="4" s="1"/>
  <c r="K3604" i="4"/>
  <c r="T3604" i="4" s="1"/>
  <c r="K3827" i="4"/>
  <c r="T3827" i="4" s="1"/>
  <c r="K4005" i="4"/>
  <c r="T4005" i="4" s="1"/>
  <c r="K4181" i="4"/>
  <c r="T4181" i="4" s="1"/>
  <c r="K4412" i="4"/>
  <c r="T4412" i="4" s="1"/>
  <c r="K4708" i="4"/>
  <c r="T4708" i="4" s="1"/>
  <c r="K3705" i="4"/>
  <c r="T3705" i="4" s="1"/>
  <c r="K4169" i="4"/>
  <c r="T4169" i="4" s="1"/>
  <c r="K4368" i="4"/>
  <c r="T4368" i="4" s="1"/>
  <c r="K4485" i="4"/>
  <c r="T4485" i="4" s="1"/>
  <c r="K4635" i="4"/>
  <c r="T4635" i="4" s="1"/>
  <c r="K1717" i="4"/>
  <c r="K1480" i="4"/>
  <c r="K2386" i="4"/>
  <c r="K1601" i="4"/>
  <c r="K2030" i="4"/>
  <c r="K2425" i="4"/>
  <c r="T2425" i="4" s="1"/>
  <c r="K2670" i="4"/>
  <c r="K2951" i="4"/>
  <c r="T2951" i="4" s="1"/>
  <c r="K1681" i="4"/>
  <c r="K2277" i="4"/>
  <c r="K2921" i="4"/>
  <c r="T2921" i="4" s="1"/>
  <c r="K3030" i="4"/>
  <c r="K3202" i="4"/>
  <c r="T3202" i="4" s="1"/>
  <c r="K3376" i="4"/>
  <c r="T3376" i="4" s="1"/>
  <c r="K3750" i="4"/>
  <c r="T3750" i="4" s="1"/>
  <c r="K2790" i="4"/>
  <c r="T2790" i="4" s="1"/>
  <c r="K3191" i="4"/>
  <c r="K2748" i="4"/>
  <c r="K3117" i="4"/>
  <c r="K3811" i="4"/>
  <c r="T3811" i="4" s="1"/>
  <c r="K4008" i="4"/>
  <c r="T4008" i="4" s="1"/>
  <c r="K2722" i="4"/>
  <c r="T2722" i="4" s="1"/>
  <c r="K3224" i="4"/>
  <c r="T3224" i="4" s="1"/>
  <c r="K3396" i="4"/>
  <c r="T3396" i="4" s="1"/>
  <c r="K3599" i="4"/>
  <c r="T3599" i="4" s="1"/>
  <c r="K4003" i="4"/>
  <c r="T4003" i="4" s="1"/>
  <c r="K3085" i="4"/>
  <c r="K3449" i="4"/>
  <c r="T3449" i="4" s="1"/>
  <c r="K2578" i="4"/>
  <c r="K2709" i="4"/>
  <c r="K2924" i="4"/>
  <c r="T2924" i="4" s="1"/>
  <c r="K3056" i="4"/>
  <c r="K3273" i="4"/>
  <c r="T3273" i="4" s="1"/>
  <c r="K3425" i="4"/>
  <c r="T3425" i="4" s="1"/>
  <c r="K3669" i="4"/>
  <c r="T3669" i="4" s="1"/>
  <c r="K2702" i="4"/>
  <c r="K3066" i="4"/>
  <c r="K3403" i="4"/>
  <c r="T3403" i="4" s="1"/>
  <c r="K4125" i="4"/>
  <c r="T4125" i="4" s="1"/>
  <c r="K4313" i="4"/>
  <c r="T4313" i="4" s="1"/>
  <c r="K3431" i="4"/>
  <c r="T3431" i="4" s="1"/>
  <c r="K3836" i="4"/>
  <c r="T3836" i="4" s="1"/>
  <c r="K3101" i="4"/>
  <c r="K3394" i="4"/>
  <c r="T3394" i="4" s="1"/>
  <c r="K2779" i="4"/>
  <c r="T2779" i="4" s="1"/>
  <c r="K2968" i="4"/>
  <c r="T2968" i="4" s="1"/>
  <c r="K3182" i="4"/>
  <c r="K3373" i="4"/>
  <c r="T3373" i="4" s="1"/>
  <c r="K2636" i="4"/>
  <c r="K3086" i="4"/>
  <c r="K3547" i="4"/>
  <c r="T3547" i="4" s="1"/>
  <c r="K4022" i="4"/>
  <c r="T4022" i="4" s="1"/>
  <c r="K4295" i="4"/>
  <c r="T4295" i="4" s="1"/>
  <c r="K2714" i="4"/>
  <c r="T2714" i="4" s="1"/>
  <c r="K2972" i="4"/>
  <c r="T2972" i="4" s="1"/>
  <c r="K3238" i="4"/>
  <c r="T3238" i="4" s="1"/>
  <c r="K3574" i="4"/>
  <c r="T3574" i="4" s="1"/>
  <c r="K3062" i="4"/>
  <c r="K2812" i="4"/>
  <c r="T2812" i="4" s="1"/>
  <c r="K3331" i="4"/>
  <c r="T3331" i="4" s="1"/>
  <c r="K3567" i="4"/>
  <c r="T3567" i="4" s="1"/>
  <c r="K2905" i="4"/>
  <c r="T2905" i="4" s="1"/>
  <c r="K3781" i="4"/>
  <c r="T3781" i="4" s="1"/>
  <c r="K4225" i="4"/>
  <c r="T4225" i="4" s="1"/>
  <c r="K4105" i="4"/>
  <c r="T4105" i="4" s="1"/>
  <c r="K4244" i="4"/>
  <c r="T4244" i="4" s="1"/>
  <c r="K4620" i="4"/>
  <c r="T4620" i="4" s="1"/>
  <c r="K3656" i="4"/>
  <c r="T3656" i="4" s="1"/>
  <c r="K3983" i="4"/>
  <c r="T3983" i="4" s="1"/>
  <c r="K4340" i="4"/>
  <c r="T4340" i="4" s="1"/>
  <c r="K4664" i="4"/>
  <c r="T4664" i="4" s="1"/>
  <c r="K3568" i="4"/>
  <c r="T3568" i="4" s="1"/>
  <c r="K3812" i="4"/>
  <c r="T3812" i="4" s="1"/>
  <c r="K4287" i="4"/>
  <c r="T4287" i="4" s="1"/>
  <c r="K4015" i="4"/>
  <c r="T4015" i="4" s="1"/>
  <c r="K4531" i="4"/>
  <c r="T4531" i="4" s="1"/>
  <c r="K4127" i="4"/>
  <c r="T4127" i="4" s="1"/>
  <c r="K4239" i="4"/>
  <c r="T4239" i="4" s="1"/>
  <c r="K2640" i="4"/>
  <c r="K3350" i="4"/>
  <c r="T3350" i="4" s="1"/>
  <c r="K3489" i="4"/>
  <c r="T3489" i="4" s="1"/>
  <c r="K3749" i="4"/>
  <c r="T3749" i="4" s="1"/>
  <c r="K3325" i="4"/>
  <c r="T3325" i="4" s="1"/>
  <c r="K3536" i="4"/>
  <c r="T3536" i="4" s="1"/>
  <c r="K2615" i="4"/>
  <c r="K2738" i="4"/>
  <c r="K2996" i="4"/>
  <c r="T2996" i="4" s="1"/>
  <c r="K3262" i="4"/>
  <c r="T3262" i="4" s="1"/>
  <c r="K3447" i="4"/>
  <c r="T3447" i="4" s="1"/>
  <c r="K3926" i="4"/>
  <c r="T3926" i="4" s="1"/>
  <c r="K2933" i="4"/>
  <c r="T2933" i="4" s="1"/>
  <c r="K3309" i="4"/>
  <c r="T3309" i="4" s="1"/>
  <c r="K3810" i="4"/>
  <c r="T3810" i="4" s="1"/>
  <c r="K4135" i="4"/>
  <c r="T4135" i="4" s="1"/>
  <c r="K3480" i="4"/>
  <c r="T3480" i="4" s="1"/>
  <c r="K3734" i="4"/>
  <c r="T3734" i="4" s="1"/>
  <c r="K2911" i="4"/>
  <c r="T2911" i="4" s="1"/>
  <c r="K3580" i="4"/>
  <c r="T3580" i="4" s="1"/>
  <c r="K195" i="4"/>
  <c r="K411" i="4"/>
  <c r="K757" i="4"/>
  <c r="K602" i="4"/>
  <c r="M602" i="4" s="1"/>
  <c r="K1080" i="4"/>
  <c r="K1299" i="4"/>
  <c r="K315" i="4"/>
  <c r="K147" i="4"/>
  <c r="O147" i="4" s="1"/>
  <c r="K202" i="4"/>
  <c r="K1000" i="4"/>
  <c r="K330" i="4"/>
  <c r="K381" i="4"/>
  <c r="O381" i="4" s="1"/>
  <c r="K1325" i="4"/>
  <c r="K730" i="4"/>
  <c r="M730" i="4" s="1"/>
  <c r="K1324" i="4"/>
  <c r="K863" i="4"/>
  <c r="O863" i="4" s="1"/>
  <c r="K69" i="4"/>
  <c r="K583" i="4"/>
  <c r="K523" i="4"/>
  <c r="K692" i="4"/>
  <c r="O692" i="4" s="1"/>
  <c r="K245" i="4"/>
  <c r="K887" i="4"/>
  <c r="K634" i="4"/>
  <c r="K1136" i="4"/>
  <c r="M1136" i="4" s="1"/>
  <c r="K421" i="4"/>
  <c r="K563" i="4"/>
  <c r="M563" i="4" s="1"/>
  <c r="K1910" i="4"/>
  <c r="K94" i="4"/>
  <c r="O94" i="4" s="1"/>
  <c r="K831" i="4"/>
  <c r="K737" i="4"/>
  <c r="K354" i="4"/>
  <c r="K973" i="4"/>
  <c r="M973" i="4" s="1"/>
  <c r="K1236" i="4"/>
  <c r="K1650" i="4"/>
  <c r="K1856" i="4"/>
  <c r="K2403" i="4"/>
  <c r="T2403" i="4" s="1"/>
  <c r="K607" i="4"/>
  <c r="K567" i="4"/>
  <c r="M567" i="4" s="1"/>
  <c r="K1387" i="4"/>
  <c r="K108" i="4"/>
  <c r="M108" i="4" s="1"/>
  <c r="K750" i="4"/>
  <c r="K244" i="4"/>
  <c r="K306" i="4"/>
  <c r="K223" i="4"/>
  <c r="O223" i="4" s="1"/>
  <c r="K1353" i="4"/>
  <c r="K1017" i="4"/>
  <c r="K988" i="4"/>
  <c r="K1502" i="4"/>
  <c r="M1502" i="4" s="1"/>
  <c r="K129" i="4"/>
  <c r="K969" i="4"/>
  <c r="K157" i="4"/>
  <c r="K878" i="4"/>
  <c r="M878" i="4" s="1"/>
  <c r="K1002" i="4"/>
  <c r="K503" i="4"/>
  <c r="K466" i="4"/>
  <c r="K1545" i="4"/>
  <c r="O1545" i="4" s="1"/>
  <c r="K2065" i="4"/>
  <c r="K715" i="4"/>
  <c r="K252" i="4"/>
  <c r="K694" i="4"/>
  <c r="M694" i="4" s="1"/>
  <c r="K1047" i="4"/>
  <c r="K671" i="4"/>
  <c r="K164" i="4"/>
  <c r="K1221" i="4"/>
  <c r="M1221" i="4" s="1"/>
  <c r="K1273" i="4"/>
  <c r="K478" i="4"/>
  <c r="K444" i="4"/>
  <c r="K53" i="4"/>
  <c r="O53" i="4" s="1"/>
  <c r="K1126" i="4"/>
  <c r="K1071" i="4"/>
  <c r="K623" i="4"/>
  <c r="K405" i="4"/>
  <c r="M405" i="4" s="1"/>
  <c r="K67" i="4"/>
  <c r="K1167" i="4"/>
  <c r="K989" i="4"/>
  <c r="K760" i="4"/>
  <c r="M760" i="4" s="1"/>
  <c r="K1376" i="4"/>
  <c r="K64" i="4"/>
  <c r="K711" i="4"/>
  <c r="K1521" i="4"/>
  <c r="M1521" i="4" s="1"/>
  <c r="K1232" i="4"/>
  <c r="K425" i="4"/>
  <c r="K418" i="4"/>
  <c r="K1428" i="4"/>
  <c r="M1428" i="4" s="1"/>
  <c r="K796" i="4"/>
  <c r="K1990" i="4"/>
  <c r="K40" i="4"/>
  <c r="K259" i="4"/>
  <c r="M259" i="4" s="1"/>
  <c r="K370" i="4"/>
  <c r="K146" i="4"/>
  <c r="K2632" i="4"/>
  <c r="K1179" i="4"/>
  <c r="K2307" i="4"/>
  <c r="K247" i="4"/>
  <c r="K649" i="4"/>
  <c r="K459" i="4"/>
  <c r="M459" i="4" s="1"/>
  <c r="K116" i="4"/>
  <c r="K579" i="4"/>
  <c r="M579" i="4" s="1"/>
  <c r="K953" i="4"/>
  <c r="K1035" i="4"/>
  <c r="M1035" i="4" s="1"/>
  <c r="K1203" i="4"/>
  <c r="K1323" i="4"/>
  <c r="K77" i="4"/>
  <c r="K432" i="4"/>
  <c r="O432" i="4" s="1"/>
  <c r="K359" i="4"/>
  <c r="K473" i="4"/>
  <c r="K377" i="4"/>
  <c r="K771" i="4"/>
  <c r="M771" i="4" s="1"/>
  <c r="K1036" i="4"/>
  <c r="K710" i="4"/>
  <c r="K471" i="4"/>
  <c r="K688" i="4"/>
  <c r="K959" i="4"/>
  <c r="K1392" i="4"/>
  <c r="K457" i="4"/>
  <c r="K401" i="4"/>
  <c r="M401" i="4" s="1"/>
  <c r="K1343" i="4"/>
  <c r="K1395" i="4"/>
  <c r="K1492" i="4"/>
  <c r="M1492" i="4" s="1"/>
  <c r="K519" i="4"/>
  <c r="K281" i="4"/>
  <c r="K101" i="4"/>
  <c r="K724" i="4"/>
  <c r="K1062" i="4"/>
  <c r="K338" i="4"/>
  <c r="M338" i="4" s="1"/>
  <c r="K855" i="4"/>
  <c r="K823" i="4"/>
  <c r="K29" i="4"/>
  <c r="K55" i="4"/>
  <c r="K672" i="4"/>
  <c r="K787" i="4"/>
  <c r="K1099" i="4"/>
  <c r="K32" i="4"/>
  <c r="K275" i="4"/>
  <c r="K869" i="4"/>
  <c r="K1228" i="4"/>
  <c r="K1399" i="4"/>
  <c r="K1596" i="4"/>
  <c r="K620" i="4"/>
  <c r="K150" i="4"/>
  <c r="K762" i="4"/>
  <c r="K303" i="4"/>
  <c r="K685" i="4"/>
  <c r="K868" i="4"/>
  <c r="K957" i="4"/>
  <c r="K1094" i="4"/>
  <c r="K509" i="4"/>
  <c r="K160" i="4"/>
  <c r="K456" i="4"/>
  <c r="K176" i="4"/>
  <c r="K665" i="4"/>
  <c r="K208" i="4"/>
  <c r="O208" i="4" s="1"/>
  <c r="K726" i="4"/>
  <c r="K1244" i="4"/>
  <c r="K327" i="4"/>
  <c r="K201" i="4"/>
  <c r="M201" i="4" s="1"/>
  <c r="K941" i="4"/>
  <c r="K1340" i="4"/>
  <c r="K755" i="4"/>
  <c r="K1218" i="4"/>
  <c r="O1218" i="4" s="1"/>
  <c r="K416" i="4"/>
  <c r="K808" i="4"/>
  <c r="K1259" i="4"/>
  <c r="K178" i="4"/>
  <c r="M178" i="4" s="1"/>
  <c r="K1008" i="4"/>
  <c r="K70" i="4"/>
  <c r="K1058" i="4"/>
  <c r="K253" i="4"/>
  <c r="O253" i="4" s="1"/>
  <c r="K792" i="4"/>
  <c r="K1249" i="4"/>
  <c r="K1524" i="4"/>
  <c r="K1611" i="4"/>
  <c r="K1661" i="4"/>
  <c r="K1729" i="4"/>
  <c r="K1760" i="4"/>
  <c r="K1847" i="4"/>
  <c r="K1873" i="4"/>
  <c r="K1995" i="4"/>
  <c r="K2187" i="4"/>
  <c r="K2259" i="4"/>
  <c r="K690" i="4"/>
  <c r="K222" i="4"/>
  <c r="K520" i="4"/>
  <c r="K52" i="4"/>
  <c r="K255" i="4"/>
  <c r="K635" i="4"/>
  <c r="K472" i="4"/>
  <c r="K852" i="4"/>
  <c r="K307" i="4"/>
  <c r="K678" i="4"/>
  <c r="K783" i="4"/>
  <c r="K992" i="4"/>
  <c r="K1216" i="4"/>
  <c r="K42" i="4"/>
  <c r="K618" i="4"/>
  <c r="K642" i="4"/>
  <c r="K574" i="4"/>
  <c r="M574" i="4" s="1"/>
  <c r="K587" i="4"/>
  <c r="K1073" i="4"/>
  <c r="K617" i="4"/>
  <c r="K286" i="4"/>
  <c r="K393" i="4"/>
  <c r="M393" i="4" s="1"/>
  <c r="K884" i="4"/>
  <c r="K1010" i="4"/>
  <c r="K240" i="4"/>
  <c r="K272" i="4"/>
  <c r="K811" i="4"/>
  <c r="K1182" i="4"/>
  <c r="K1516" i="4"/>
  <c r="K1648" i="4"/>
  <c r="K58" i="4"/>
  <c r="K575" i="4"/>
  <c r="M575" i="4" s="1"/>
  <c r="K505" i="4"/>
  <c r="K806" i="4"/>
  <c r="K1084" i="4"/>
  <c r="K2101" i="4"/>
  <c r="K614" i="4"/>
  <c r="K460" i="4"/>
  <c r="K733" i="4"/>
  <c r="K980" i="4"/>
  <c r="K1122" i="4"/>
  <c r="K619" i="4"/>
  <c r="K441" i="4"/>
  <c r="K866" i="4"/>
  <c r="K696" i="4"/>
  <c r="K1377" i="4"/>
  <c r="K554" i="4"/>
  <c r="M554" i="4" s="1"/>
  <c r="K918" i="4"/>
  <c r="K1212" i="4"/>
  <c r="K1435" i="4"/>
  <c r="K1619" i="4"/>
  <c r="K430" i="4"/>
  <c r="K266" i="4"/>
  <c r="K188" i="4"/>
  <c r="K761" i="4"/>
  <c r="K591" i="4"/>
  <c r="K883" i="4"/>
  <c r="K1041" i="4"/>
  <c r="K1305" i="4"/>
  <c r="K47" i="4"/>
  <c r="M47" i="4" s="1"/>
  <c r="K611" i="4"/>
  <c r="K357" i="4"/>
  <c r="K273" i="4"/>
  <c r="K117" i="4"/>
  <c r="K774" i="4"/>
  <c r="K906" i="4"/>
  <c r="K543" i="4"/>
  <c r="K351" i="4"/>
  <c r="K589" i="4"/>
  <c r="K524" i="4"/>
  <c r="K935" i="4"/>
  <c r="K1523" i="4"/>
  <c r="O1523" i="4" s="1"/>
  <c r="K1119" i="4"/>
  <c r="K946" i="4"/>
  <c r="K2461" i="4"/>
  <c r="K500" i="4"/>
  <c r="K1128" i="4"/>
  <c r="K90" i="4"/>
  <c r="K1298" i="4"/>
  <c r="K1649" i="4"/>
  <c r="K1747" i="4"/>
  <c r="K1853" i="4"/>
  <c r="K2018" i="4"/>
  <c r="K2092" i="4"/>
  <c r="K2139" i="4"/>
  <c r="K2331" i="4"/>
  <c r="K625" i="4"/>
  <c r="K810" i="4"/>
  <c r="K390" i="4"/>
  <c r="M390" i="4" s="1"/>
  <c r="K427" i="4"/>
  <c r="K166" i="4"/>
  <c r="K551" i="4"/>
  <c r="M551" i="4" s="1"/>
  <c r="K283" i="4"/>
  <c r="K851" i="4"/>
  <c r="K488" i="4"/>
  <c r="K777" i="4"/>
  <c r="K911" i="4"/>
  <c r="K1009" i="4"/>
  <c r="K1151" i="4"/>
  <c r="K137" i="4"/>
  <c r="K154" i="4"/>
  <c r="K96" i="4"/>
  <c r="K206" i="4"/>
  <c r="K815" i="4"/>
  <c r="K1157" i="4"/>
  <c r="K323" i="4"/>
  <c r="K548" i="4"/>
  <c r="M548" i="4" s="1"/>
  <c r="K211" i="4"/>
  <c r="K677" i="4"/>
  <c r="K1102" i="4"/>
  <c r="K139" i="4"/>
  <c r="K277" i="4"/>
  <c r="K782" i="4"/>
  <c r="K1060" i="4"/>
  <c r="K1172" i="4"/>
  <c r="K1490" i="4"/>
  <c r="M1490" i="4" s="1"/>
  <c r="K132" i="4"/>
  <c r="K440" i="4"/>
  <c r="K215" i="4"/>
  <c r="K689" i="4"/>
  <c r="K940" i="4"/>
  <c r="K224" i="4"/>
  <c r="K463" i="4"/>
  <c r="K994" i="4"/>
  <c r="K320" i="4"/>
  <c r="K76" i="4"/>
  <c r="K372" i="4"/>
  <c r="K779" i="4"/>
  <c r="K1078" i="4"/>
  <c r="K54" i="4"/>
  <c r="K582" i="4"/>
  <c r="M582" i="4" s="1"/>
  <c r="K1001" i="4"/>
  <c r="K1342" i="4"/>
  <c r="K1329" i="4"/>
  <c r="K1586" i="4"/>
  <c r="K324" i="4"/>
  <c r="K155" i="4"/>
  <c r="K177" i="4"/>
  <c r="K859" i="4"/>
  <c r="K588" i="4"/>
  <c r="K960" i="4"/>
  <c r="K44" i="4"/>
  <c r="K512" i="4"/>
  <c r="K343" i="4"/>
  <c r="M343" i="4" s="1"/>
  <c r="K290" i="4"/>
  <c r="K111" i="4"/>
  <c r="K874" i="4"/>
  <c r="K458" i="4"/>
  <c r="K1168" i="4"/>
  <c r="K1295" i="4"/>
  <c r="K3" i="4"/>
  <c r="K1304" i="4"/>
  <c r="K1038" i="4"/>
  <c r="K728" i="4"/>
  <c r="K242" i="4"/>
  <c r="K822" i="4"/>
  <c r="K1495" i="4"/>
  <c r="K1924" i="4"/>
  <c r="K2281" i="4"/>
  <c r="K414" i="4"/>
  <c r="K340" i="4"/>
  <c r="M340" i="4" s="1"/>
  <c r="K566" i="4"/>
  <c r="M566" i="4" s="1"/>
  <c r="K398" i="4"/>
  <c r="K1197" i="4"/>
  <c r="K185" i="4"/>
  <c r="K1076" i="4"/>
  <c r="K280" i="4"/>
  <c r="K1272" i="4"/>
  <c r="K1625" i="4"/>
  <c r="K1311" i="4"/>
  <c r="K103" i="4"/>
  <c r="K1021" i="4"/>
  <c r="K705" i="4"/>
  <c r="K1262" i="4"/>
  <c r="K1412" i="4"/>
  <c r="K1651" i="4"/>
  <c r="K451" i="4"/>
  <c r="K203" i="4"/>
  <c r="K983" i="4"/>
  <c r="K128" i="4"/>
  <c r="K256" i="4"/>
  <c r="K768" i="4"/>
  <c r="K826" i="4"/>
  <c r="K1258" i="4"/>
  <c r="M1258" i="4" s="1"/>
  <c r="K661" i="4"/>
  <c r="K1317" i="4"/>
  <c r="K1562" i="4"/>
  <c r="K745" i="4"/>
  <c r="K753" i="4"/>
  <c r="K1281" i="4"/>
  <c r="M1281" i="4" s="1"/>
  <c r="K1757" i="4"/>
  <c r="K1931" i="4"/>
  <c r="K1997" i="4"/>
  <c r="K2226" i="4"/>
  <c r="K2379" i="4"/>
  <c r="K107" i="4"/>
  <c r="K1178" i="4"/>
  <c r="K921" i="4"/>
  <c r="K1404" i="4"/>
  <c r="K986" i="4"/>
  <c r="K1333" i="4"/>
  <c r="K530" i="4"/>
  <c r="M530" i="4" s="1"/>
  <c r="K209" i="4"/>
  <c r="K1065" i="4"/>
  <c r="K217" i="4"/>
  <c r="K1114" i="4"/>
  <c r="K1434" i="4"/>
  <c r="K1685" i="4"/>
  <c r="K1783" i="4"/>
  <c r="K1889" i="4"/>
  <c r="K1992" i="4"/>
  <c r="K2046" i="4"/>
  <c r="K2143" i="4"/>
  <c r="K2250" i="4"/>
  <c r="K2315" i="4"/>
  <c r="K2411" i="4"/>
  <c r="T2411" i="4" s="1"/>
  <c r="K2475" i="4"/>
  <c r="K2516" i="4"/>
  <c r="K2565" i="4"/>
  <c r="K2599" i="4"/>
  <c r="K2643" i="4"/>
  <c r="K1451" i="4"/>
  <c r="K1634" i="4"/>
  <c r="K1740" i="4"/>
  <c r="K1940" i="4"/>
  <c r="K2027" i="4"/>
  <c r="K2194" i="4"/>
  <c r="K2312" i="4"/>
  <c r="K2482" i="4"/>
  <c r="K2589" i="4"/>
  <c r="K1140" i="4"/>
  <c r="K1452" i="4"/>
  <c r="K1644" i="4"/>
  <c r="K1795" i="4"/>
  <c r="K1949" i="4"/>
  <c r="K2160" i="4"/>
  <c r="K2352" i="4"/>
  <c r="K2503" i="4"/>
  <c r="K2712" i="4"/>
  <c r="K1346" i="4"/>
  <c r="K1593" i="4"/>
  <c r="K1859" i="4"/>
  <c r="K2151" i="4"/>
  <c r="K2404" i="4"/>
  <c r="T2404" i="4" s="1"/>
  <c r="K2715" i="4"/>
  <c r="T2715" i="4" s="1"/>
  <c r="K2822" i="4"/>
  <c r="T2822" i="4" s="1"/>
  <c r="K2883" i="4"/>
  <c r="T2883" i="4" s="1"/>
  <c r="K2931" i="4"/>
  <c r="T2931" i="4" s="1"/>
  <c r="K3003" i="4"/>
  <c r="T3003" i="4" s="1"/>
  <c r="K3083" i="4"/>
  <c r="K3147" i="4"/>
  <c r="K1687" i="4"/>
  <c r="K1773" i="4"/>
  <c r="K1866" i="4"/>
  <c r="K1950" i="4"/>
  <c r="K2057" i="4"/>
  <c r="K2162" i="4"/>
  <c r="K2224" i="4"/>
  <c r="K2322" i="4"/>
  <c r="K2420" i="4"/>
  <c r="T2420" i="4" s="1"/>
  <c r="K2484" i="4"/>
  <c r="K2574" i="4"/>
  <c r="K2706" i="4"/>
  <c r="K1581" i="4"/>
  <c r="K1688" i="4"/>
  <c r="K1871" i="4"/>
  <c r="K1948" i="4"/>
  <c r="K2131" i="4"/>
  <c r="K2230" i="4"/>
  <c r="K2385" i="4"/>
  <c r="K2522" i="4"/>
  <c r="K1248" i="4"/>
  <c r="K1616" i="4"/>
  <c r="K1892" i="4"/>
  <c r="K2146" i="4"/>
  <c r="K2412" i="4"/>
  <c r="T2412" i="4" s="1"/>
  <c r="K2667" i="4"/>
  <c r="K1300" i="4"/>
  <c r="K1585" i="4"/>
  <c r="K1834" i="4"/>
  <c r="K2138" i="4"/>
  <c r="K2396" i="4"/>
  <c r="K2669" i="4"/>
  <c r="K2887" i="4"/>
  <c r="T2887" i="4" s="1"/>
  <c r="K3053" i="4"/>
  <c r="K916" i="4"/>
  <c r="K1297" i="4"/>
  <c r="K801" i="4"/>
  <c r="K1238" i="4"/>
  <c r="K1396" i="4"/>
  <c r="K1496" i="4"/>
  <c r="K1576" i="4"/>
  <c r="K1671" i="4"/>
  <c r="K1765" i="4"/>
  <c r="K1845" i="4"/>
  <c r="K1930" i="4"/>
  <c r="K2023" i="4"/>
  <c r="K2118" i="4"/>
  <c r="K2216" i="4"/>
  <c r="K2292" i="4"/>
  <c r="K2395" i="4"/>
  <c r="K2476" i="4"/>
  <c r="K2577" i="4"/>
  <c r="K1520" i="4"/>
  <c r="K1745" i="4"/>
  <c r="K2144" i="4"/>
  <c r="K2594" i="4"/>
  <c r="K1225" i="4"/>
  <c r="K1482" i="4"/>
  <c r="K1673" i="4"/>
  <c r="K1993" i="4"/>
  <c r="K2116" i="4"/>
  <c r="K2402" i="4"/>
  <c r="T2402" i="4" s="1"/>
  <c r="K1292" i="4"/>
  <c r="K2058" i="4"/>
  <c r="K2448" i="4"/>
  <c r="K2876" i="4"/>
  <c r="K3149" i="4"/>
  <c r="K1809" i="4"/>
  <c r="K2367" i="4"/>
  <c r="K1397" i="4"/>
  <c r="K1753" i="4"/>
  <c r="K2070" i="4"/>
  <c r="K2477" i="4"/>
  <c r="K1574" i="4"/>
  <c r="K1939" i="4"/>
  <c r="K2415" i="4"/>
  <c r="K1120" i="4"/>
  <c r="K1429" i="4"/>
  <c r="K1831" i="4"/>
  <c r="K2200" i="4"/>
  <c r="K2518" i="4"/>
  <c r="K2795" i="4"/>
  <c r="K2904" i="4"/>
  <c r="T2904" i="4" s="1"/>
  <c r="K2988" i="4"/>
  <c r="T2988" i="4" s="1"/>
  <c r="K3069" i="4"/>
  <c r="K3118" i="4"/>
  <c r="K3178" i="4"/>
  <c r="K3230" i="4"/>
  <c r="T3230" i="4" s="1"/>
  <c r="K3282" i="4"/>
  <c r="T3282" i="4" s="1"/>
  <c r="K3316" i="4"/>
  <c r="T3316" i="4" s="1"/>
  <c r="K3363" i="4"/>
  <c r="T3363" i="4" s="1"/>
  <c r="K3435" i="4"/>
  <c r="T3435" i="4" s="1"/>
  <c r="K3507" i="4"/>
  <c r="T3507" i="4" s="1"/>
  <c r="K3579" i="4"/>
  <c r="T3579" i="4" s="1"/>
  <c r="K3661" i="4"/>
  <c r="T3661" i="4" s="1"/>
  <c r="K3723" i="4"/>
  <c r="T3723" i="4" s="1"/>
  <c r="K3819" i="4"/>
  <c r="T3819" i="4" s="1"/>
  <c r="K3939" i="4"/>
  <c r="T3939" i="4" s="1"/>
  <c r="K2928" i="4"/>
  <c r="T2928" i="4" s="1"/>
  <c r="K3345" i="4"/>
  <c r="T3345" i="4" s="1"/>
  <c r="K3704" i="4"/>
  <c r="T3704" i="4" s="1"/>
  <c r="K3972" i="4"/>
  <c r="T3972" i="4" s="1"/>
  <c r="K2760" i="4"/>
  <c r="K3035" i="4"/>
  <c r="K3248" i="4"/>
  <c r="T3248" i="4" s="1"/>
  <c r="K3581" i="4"/>
  <c r="T3581" i="4" s="1"/>
  <c r="K3089" i="4"/>
  <c r="K3499" i="4"/>
  <c r="T3499" i="4" s="1"/>
  <c r="K3822" i="4"/>
  <c r="T3822" i="4" s="1"/>
  <c r="K4083" i="4"/>
  <c r="T4083" i="4" s="1"/>
  <c r="K4155" i="4"/>
  <c r="T4155" i="4" s="1"/>
  <c r="K4251" i="4"/>
  <c r="T4251" i="4" s="1"/>
  <c r="K2612" i="4"/>
  <c r="K2022" i="4"/>
  <c r="K2899" i="4"/>
  <c r="T2899" i="4" s="1"/>
  <c r="K3211" i="4"/>
  <c r="T3211" i="4" s="1"/>
  <c r="K2888" i="4"/>
  <c r="T2888" i="4" s="1"/>
  <c r="K3392" i="4"/>
  <c r="T3392" i="4" s="1"/>
  <c r="K2806" i="4"/>
  <c r="T2806" i="4" s="1"/>
  <c r="K3432" i="4"/>
  <c r="T3432" i="4" s="1"/>
  <c r="K4041" i="4"/>
  <c r="T4041" i="4" s="1"/>
  <c r="K785" i="4"/>
  <c r="K1566" i="4"/>
  <c r="K1348" i="4"/>
  <c r="K1116" i="4"/>
  <c r="K1198" i="4"/>
  <c r="K1612" i="4"/>
  <c r="K1801" i="4"/>
  <c r="K1935" i="4"/>
  <c r="K2062" i="4"/>
  <c r="K2174" i="4"/>
  <c r="K2260" i="4"/>
  <c r="K2356" i="4"/>
  <c r="M2356" i="4" s="1"/>
  <c r="K2449" i="4"/>
  <c r="K2580" i="4"/>
  <c r="K1584" i="4"/>
  <c r="K1928" i="4"/>
  <c r="K2098" i="4"/>
  <c r="K2348" i="4"/>
  <c r="K2458" i="4"/>
  <c r="K1331" i="4"/>
  <c r="K1632" i="4"/>
  <c r="K1920" i="4"/>
  <c r="K2178" i="4"/>
  <c r="K2440" i="4"/>
  <c r="K1264" i="4"/>
  <c r="K1810" i="4"/>
  <c r="K2337" i="4"/>
  <c r="K2736" i="4"/>
  <c r="T2736" i="4" s="1"/>
  <c r="K2846" i="4"/>
  <c r="K3129" i="4"/>
  <c r="K1767" i="4"/>
  <c r="K1922" i="4"/>
  <c r="O1922" i="4" s="1"/>
  <c r="K2026" i="4"/>
  <c r="K2185" i="4"/>
  <c r="K2330" i="4"/>
  <c r="K2434" i="4"/>
  <c r="K2573" i="4"/>
  <c r="K1543" i="4"/>
  <c r="K1708" i="4"/>
  <c r="K1985" i="4"/>
  <c r="K2227" i="4"/>
  <c r="K2380" i="4"/>
  <c r="K1174" i="4"/>
  <c r="K1473" i="4"/>
  <c r="M1473" i="4" s="1"/>
  <c r="K1838" i="4"/>
  <c r="K2132" i="4"/>
  <c r="K2383" i="4"/>
  <c r="K1130" i="4"/>
  <c r="M1130" i="4" s="1"/>
  <c r="K1652" i="4"/>
  <c r="K2207" i="4"/>
  <c r="K2720" i="4"/>
  <c r="T2720" i="4" s="1"/>
  <c r="K2849" i="4"/>
  <c r="K3126" i="4"/>
  <c r="K996" i="4"/>
  <c r="K1085" i="4"/>
  <c r="K1355" i="4"/>
  <c r="K1388" i="4"/>
  <c r="K1653" i="4"/>
  <c r="K1937" i="4"/>
  <c r="K2203" i="4"/>
  <c r="K2464" i="4"/>
  <c r="K1506" i="4"/>
  <c r="K1874" i="4"/>
  <c r="K2351" i="4"/>
  <c r="K2605" i="4"/>
  <c r="K1352" i="4"/>
  <c r="K1647" i="4"/>
  <c r="K1854" i="4"/>
  <c r="K2234" i="4"/>
  <c r="K2452" i="4"/>
  <c r="K2111" i="4"/>
  <c r="K2655" i="4"/>
  <c r="O2655" i="4" s="1"/>
  <c r="K2833" i="4"/>
  <c r="T2833" i="4" s="1"/>
  <c r="K1959" i="4"/>
  <c r="K1405" i="4"/>
  <c r="K1646" i="4"/>
  <c r="K2054" i="4"/>
  <c r="K2485" i="4"/>
  <c r="K1217" i="4"/>
  <c r="K1800" i="4"/>
  <c r="K2078" i="4"/>
  <c r="K898" i="4"/>
  <c r="K1541" i="4"/>
  <c r="K2107" i="4"/>
  <c r="M2107" i="4" s="1"/>
  <c r="K2759" i="4"/>
  <c r="K3025" i="4"/>
  <c r="T3025" i="4" s="1"/>
  <c r="K3208" i="4"/>
  <c r="T3208" i="4" s="1"/>
  <c r="K3045" i="4"/>
  <c r="K3180" i="4"/>
  <c r="K3263" i="4"/>
  <c r="T3263" i="4" s="1"/>
  <c r="K3426" i="4"/>
  <c r="T3426" i="4" s="1"/>
  <c r="K3572" i="4"/>
  <c r="T3572" i="4" s="1"/>
  <c r="K2754" i="4"/>
  <c r="K2958" i="4"/>
  <c r="T2958" i="4" s="1"/>
  <c r="K3427" i="4"/>
  <c r="T3427" i="4" s="1"/>
  <c r="K3808" i="4"/>
  <c r="T3808" i="4" s="1"/>
  <c r="K2801" i="4"/>
  <c r="T2801" i="4" s="1"/>
  <c r="K3093" i="4"/>
  <c r="K3308" i="4"/>
  <c r="T3308" i="4" s="1"/>
  <c r="K3528" i="4"/>
  <c r="T3528" i="4" s="1"/>
  <c r="K2970" i="4"/>
  <c r="T2970" i="4" s="1"/>
  <c r="K3401" i="4"/>
  <c r="T3401" i="4" s="1"/>
  <c r="K3691" i="4"/>
  <c r="T3691" i="4" s="1"/>
  <c r="K4061" i="4"/>
  <c r="T4061" i="4" s="1"/>
  <c r="K1933" i="4"/>
  <c r="K3304" i="4"/>
  <c r="T3304" i="4" s="1"/>
  <c r="K3839" i="4"/>
  <c r="T3839" i="4" s="1"/>
  <c r="K3883" i="4"/>
  <c r="T3883" i="4" s="1"/>
  <c r="K2984" i="4"/>
  <c r="T2984" i="4" s="1"/>
  <c r="K3465" i="4"/>
  <c r="T3465" i="4" s="1"/>
  <c r="K3088" i="4"/>
  <c r="K3874" i="4"/>
  <c r="T3874" i="4" s="1"/>
  <c r="K2232" i="4"/>
  <c r="K2472" i="4"/>
  <c r="K2569" i="4"/>
  <c r="K1512" i="4"/>
  <c r="K1730" i="4"/>
  <c r="K1904" i="4"/>
  <c r="K2183" i="4"/>
  <c r="K2408" i="4"/>
  <c r="T2408" i="4" s="1"/>
  <c r="K2593" i="4"/>
  <c r="K1195" i="4"/>
  <c r="K1440" i="4"/>
  <c r="K1610" i="4"/>
  <c r="K1841" i="4"/>
  <c r="K2081" i="4"/>
  <c r="K2346" i="4"/>
  <c r="K2685" i="4"/>
  <c r="K1510" i="4"/>
  <c r="K2038" i="4"/>
  <c r="K2592" i="4"/>
  <c r="K2855" i="4"/>
  <c r="M2855" i="4" s="1"/>
  <c r="K3060" i="4"/>
  <c r="K1718" i="4"/>
  <c r="K1855" i="4"/>
  <c r="K1984" i="4"/>
  <c r="K2130" i="4"/>
  <c r="K2273" i="4"/>
  <c r="K2392" i="4"/>
  <c r="M2392" i="4" s="1"/>
  <c r="K2534" i="4"/>
  <c r="K1470" i="4"/>
  <c r="M1470" i="4" s="1"/>
  <c r="K1636" i="4"/>
  <c r="K1894" i="4"/>
  <c r="K2044" i="4"/>
  <c r="O2044" i="4" s="1"/>
  <c r="K2310" i="4"/>
  <c r="K2576" i="4"/>
  <c r="K1247" i="4"/>
  <c r="K1540" i="4"/>
  <c r="K1878" i="4"/>
  <c r="K2168" i="4"/>
  <c r="K2437" i="4"/>
  <c r="K1341" i="4"/>
  <c r="M1341" i="4" s="1"/>
  <c r="K1896" i="4"/>
  <c r="K2410" i="4"/>
  <c r="T2410" i="4" s="1"/>
  <c r="K2745" i="4"/>
  <c r="K2967" i="4"/>
  <c r="T2967" i="4" s="1"/>
  <c r="K1135" i="4"/>
  <c r="K1433" i="4"/>
  <c r="K1552" i="4"/>
  <c r="K1694" i="4"/>
  <c r="K1821" i="4"/>
  <c r="K1963" i="4"/>
  <c r="K2096" i="4"/>
  <c r="K2229" i="4"/>
  <c r="M2229" i="4" s="1"/>
  <c r="K2371" i="4"/>
  <c r="K2506" i="4"/>
  <c r="K1623" i="4"/>
  <c r="K2047" i="4"/>
  <c r="K2473" i="4"/>
  <c r="K1455" i="4"/>
  <c r="K1836" i="4"/>
  <c r="K2279" i="4"/>
  <c r="K2588" i="4"/>
  <c r="K2219" i="4"/>
  <c r="K2852" i="4"/>
  <c r="K2069" i="4"/>
  <c r="O2069" i="4" s="1"/>
  <c r="K1763" i="4"/>
  <c r="K2306" i="4"/>
  <c r="K1109" i="4"/>
  <c r="M1109" i="4" s="1"/>
  <c r="K1535" i="4"/>
  <c r="M1535" i="4" s="1"/>
  <c r="K1727" i="4"/>
  <c r="K1941" i="4"/>
  <c r="K2433" i="4"/>
  <c r="K1169" i="4"/>
  <c r="K1380" i="4"/>
  <c r="K1926" i="4"/>
  <c r="K2453" i="4"/>
  <c r="K2824" i="4"/>
  <c r="T2824" i="4" s="1"/>
  <c r="K3114" i="4"/>
  <c r="K3040" i="4"/>
  <c r="M3040" i="4" s="1"/>
  <c r="K3156" i="4"/>
  <c r="K3327" i="4"/>
  <c r="T3327" i="4" s="1"/>
  <c r="K3438" i="4"/>
  <c r="T3438" i="4" s="1"/>
  <c r="K3619" i="4"/>
  <c r="T3619" i="4" s="1"/>
  <c r="K2703" i="4"/>
  <c r="K3131" i="4"/>
  <c r="M3131" i="4" s="1"/>
  <c r="K3317" i="4"/>
  <c r="T3317" i="4" s="1"/>
  <c r="K3652" i="4"/>
  <c r="T3652" i="4" s="1"/>
  <c r="K2682" i="4"/>
  <c r="K2939" i="4"/>
  <c r="T2939" i="4" s="1"/>
  <c r="K3193" i="4"/>
  <c r="K3474" i="4"/>
  <c r="K3001" i="4"/>
  <c r="T3001" i="4" s="1"/>
  <c r="K3464" i="4"/>
  <c r="T3464" i="4" s="1"/>
  <c r="K3959" i="4"/>
  <c r="T3959" i="4" s="1"/>
  <c r="K4066" i="4"/>
  <c r="T4066" i="4" s="1"/>
  <c r="K4275" i="4"/>
  <c r="T4275" i="4" s="1"/>
  <c r="K1104" i="4"/>
  <c r="M1104" i="4" s="1"/>
  <c r="K2184" i="4"/>
  <c r="K3222" i="4"/>
  <c r="T3222" i="4" s="1"/>
  <c r="K2901" i="4"/>
  <c r="T2901" i="4" s="1"/>
  <c r="K3561" i="4"/>
  <c r="T3561" i="4" s="1"/>
  <c r="K2917" i="4"/>
  <c r="T2917" i="4" s="1"/>
  <c r="K3375" i="4"/>
  <c r="T3375" i="4" s="1"/>
  <c r="K2743" i="4"/>
  <c r="K3770" i="4"/>
  <c r="T3770" i="4" s="1"/>
  <c r="K2575" i="4"/>
  <c r="K1964" i="4"/>
  <c r="K2336" i="4"/>
  <c r="K1489" i="4"/>
  <c r="K2633" i="4"/>
  <c r="K3107" i="4"/>
  <c r="K1886" i="4"/>
  <c r="K2186" i="4"/>
  <c r="M2186" i="4" s="1"/>
  <c r="K2444" i="4"/>
  <c r="K1447" i="4"/>
  <c r="K1846" i="4"/>
  <c r="K2393" i="4"/>
  <c r="M2393" i="4" s="1"/>
  <c r="K1321" i="4"/>
  <c r="K1849" i="4"/>
  <c r="K3061" i="4"/>
  <c r="K1004" i="4"/>
  <c r="O1004" i="4" s="1"/>
  <c r="K1220" i="4"/>
  <c r="K2045" i="4"/>
  <c r="K1111" i="4"/>
  <c r="M1111" i="4" s="1"/>
  <c r="K1577" i="4"/>
  <c r="M1577" i="4" s="1"/>
  <c r="K1812" i="4"/>
  <c r="K2210" i="4"/>
  <c r="K2502" i="4"/>
  <c r="K2734" i="4"/>
  <c r="T2734" i="4" s="1"/>
  <c r="K2890" i="4"/>
  <c r="T2890" i="4" s="1"/>
  <c r="K1124" i="4"/>
  <c r="K1504" i="4"/>
  <c r="K1936" i="4"/>
  <c r="K2212" i="4"/>
  <c r="K1255" i="4"/>
  <c r="M1255" i="4" s="1"/>
  <c r="K1486" i="4"/>
  <c r="K2265" i="4"/>
  <c r="K1518" i="4"/>
  <c r="K2848" i="4"/>
  <c r="K3033" i="4"/>
  <c r="K3141" i="4"/>
  <c r="K3274" i="4"/>
  <c r="T3274" i="4" s="1"/>
  <c r="K3472" i="4"/>
  <c r="T3472" i="4" s="1"/>
  <c r="K3671" i="4"/>
  <c r="T3671" i="4" s="1"/>
  <c r="K3012" i="4"/>
  <c r="T3012" i="4" s="1"/>
  <c r="K3347" i="4"/>
  <c r="T3347" i="4" s="1"/>
  <c r="K3809" i="4"/>
  <c r="T3809" i="4" s="1"/>
  <c r="K2694" i="4"/>
  <c r="K2930" i="4"/>
  <c r="T2930" i="4" s="1"/>
  <c r="K3212" i="4"/>
  <c r="T3212" i="4" s="1"/>
  <c r="K3461" i="4"/>
  <c r="T3461" i="4" s="1"/>
  <c r="K2858" i="4"/>
  <c r="K3430" i="4"/>
  <c r="T3430" i="4" s="1"/>
  <c r="K3956" i="4"/>
  <c r="T3956" i="4" s="1"/>
  <c r="K3173" i="4"/>
  <c r="K3720" i="4"/>
  <c r="T3720" i="4" s="1"/>
  <c r="K2579" i="4"/>
  <c r="K3020" i="4"/>
  <c r="T3020" i="4" s="1"/>
  <c r="K3444" i="4"/>
  <c r="T3444" i="4" s="1"/>
  <c r="K3009" i="4"/>
  <c r="T3009" i="4" s="1"/>
  <c r="K4017" i="4"/>
  <c r="T4017" i="4" s="1"/>
  <c r="K3244" i="4"/>
  <c r="T3244" i="4" s="1"/>
  <c r="K3420" i="4"/>
  <c r="T3420" i="4" s="1"/>
  <c r="K3487" i="4"/>
  <c r="T3487" i="4" s="1"/>
  <c r="K3690" i="4"/>
  <c r="T3690" i="4" s="1"/>
  <c r="K3921" i="4"/>
  <c r="T3921" i="4" s="1"/>
  <c r="K3142" i="4"/>
  <c r="K3481" i="4"/>
  <c r="T3481" i="4" s="1"/>
  <c r="K3677" i="4"/>
  <c r="T3677" i="4" s="1"/>
  <c r="K3932" i="4"/>
  <c r="T3932" i="4" s="1"/>
  <c r="K2719" i="4"/>
  <c r="T2719" i="4" s="1"/>
  <c r="K2837" i="4"/>
  <c r="K2985" i="4"/>
  <c r="T2985" i="4" s="1"/>
  <c r="K3111" i="4"/>
  <c r="K3254" i="4"/>
  <c r="T3254" i="4" s="1"/>
  <c r="K3800" i="4"/>
  <c r="T3800" i="4" s="1"/>
  <c r="K2809" i="4"/>
  <c r="T2809" i="4" s="1"/>
  <c r="K3067" i="4"/>
  <c r="K3329" i="4"/>
  <c r="T3329" i="4" s="1"/>
  <c r="K3743" i="4"/>
  <c r="T3743" i="4" s="1"/>
  <c r="K4067" i="4"/>
  <c r="T4067" i="4" s="1"/>
  <c r="K4193" i="4"/>
  <c r="T4193" i="4" s="1"/>
  <c r="K2648" i="4"/>
  <c r="K2373" i="4"/>
  <c r="K2854" i="4"/>
  <c r="M2854" i="4" s="1"/>
  <c r="K3136" i="4"/>
  <c r="K3596" i="4"/>
  <c r="T3596" i="4" s="1"/>
  <c r="K2865" i="4"/>
  <c r="K3312" i="4"/>
  <c r="T3312" i="4" s="1"/>
  <c r="K3469" i="4"/>
  <c r="T3469" i="4" s="1"/>
  <c r="K2874" i="4"/>
  <c r="K3204" i="4"/>
  <c r="T3204" i="4" s="1"/>
  <c r="K3380" i="4"/>
  <c r="T3380" i="4" s="1"/>
  <c r="K3852" i="4"/>
  <c r="T3852" i="4" s="1"/>
  <c r="K2732" i="4"/>
  <c r="T2732" i="4" s="1"/>
  <c r="K3223" i="4"/>
  <c r="T3223" i="4" s="1"/>
  <c r="K4014" i="4"/>
  <c r="T4014" i="4" s="1"/>
  <c r="K4024" i="4"/>
  <c r="T4024" i="4" s="1"/>
  <c r="K4140" i="4"/>
  <c r="T4140" i="4" s="1"/>
  <c r="K4223" i="4"/>
  <c r="T4223" i="4" s="1"/>
  <c r="K4347" i="4"/>
  <c r="T4347" i="4" s="1"/>
  <c r="K4395" i="4"/>
  <c r="T4395" i="4" s="1"/>
  <c r="K4451" i="4"/>
  <c r="T4451" i="4" s="1"/>
  <c r="K4539" i="4"/>
  <c r="T4539" i="4" s="1"/>
  <c r="K4672" i="4"/>
  <c r="T4672" i="4" s="1"/>
  <c r="K4731" i="4"/>
  <c r="T4731" i="4" s="1"/>
  <c r="K3760" i="4"/>
  <c r="T3760" i="4" s="1"/>
  <c r="K4224" i="4"/>
  <c r="T4224" i="4" s="1"/>
  <c r="K4489" i="4"/>
  <c r="T4489" i="4" s="1"/>
  <c r="K3708" i="4"/>
  <c r="T3708" i="4" s="1"/>
  <c r="K3851" i="4"/>
  <c r="T3851" i="4" s="1"/>
  <c r="K4032" i="4"/>
  <c r="T4032" i="4" s="1"/>
  <c r="K4210" i="4"/>
  <c r="T4210" i="4" s="1"/>
  <c r="K4450" i="4"/>
  <c r="T4450" i="4" s="1"/>
  <c r="K3348" i="4"/>
  <c r="T3348" i="4" s="1"/>
  <c r="K3850" i="4"/>
  <c r="T3850" i="4" s="1"/>
  <c r="K4248" i="4"/>
  <c r="T4248" i="4" s="1"/>
  <c r="K4411" i="4"/>
  <c r="T4411" i="4" s="1"/>
  <c r="K4591" i="4"/>
  <c r="T4591" i="4" s="1"/>
  <c r="K4761" i="4"/>
  <c r="T4761" i="4" s="1"/>
  <c r="K1709" i="4"/>
  <c r="K1602" i="4"/>
  <c r="K2618" i="4"/>
  <c r="K1787" i="4"/>
  <c r="K2140" i="4"/>
  <c r="K2556" i="4"/>
  <c r="K2879" i="4"/>
  <c r="K3128" i="4"/>
  <c r="K1742" i="4"/>
  <c r="O1742" i="4" s="1"/>
  <c r="K2422" i="4"/>
  <c r="T2422" i="4" s="1"/>
  <c r="K2949" i="4"/>
  <c r="T2949" i="4" s="1"/>
  <c r="K3079" i="4"/>
  <c r="K3252" i="4"/>
  <c r="T3252" i="4" s="1"/>
  <c r="K3405" i="4"/>
  <c r="T3405" i="4" s="1"/>
  <c r="K3928" i="4"/>
  <c r="T3928" i="4" s="1"/>
  <c r="K2886" i="4"/>
  <c r="T2886" i="4" s="1"/>
  <c r="K3367" i="4"/>
  <c r="T3367" i="4" s="1"/>
  <c r="K2844" i="4"/>
  <c r="K3146" i="4"/>
  <c r="K3838" i="4"/>
  <c r="T3838" i="4" s="1"/>
  <c r="K4045" i="4"/>
  <c r="T4045" i="4" s="1"/>
  <c r="K2906" i="4"/>
  <c r="T2906" i="4" s="1"/>
  <c r="K3283" i="4"/>
  <c r="T3283" i="4" s="1"/>
  <c r="K3422" i="4"/>
  <c r="T3422" i="4" s="1"/>
  <c r="K3817" i="4"/>
  <c r="T3817" i="4" s="1"/>
  <c r="K2711" i="4"/>
  <c r="K3235" i="4"/>
  <c r="T3235" i="4" s="1"/>
  <c r="K3520" i="4"/>
  <c r="T3520" i="4" s="1"/>
  <c r="K2590" i="4"/>
  <c r="K2725" i="4"/>
  <c r="T2725" i="4" s="1"/>
  <c r="K2941" i="4"/>
  <c r="T2941" i="4" s="1"/>
  <c r="K3094" i="4"/>
  <c r="K3320" i="4"/>
  <c r="T3320" i="4" s="1"/>
  <c r="K3454" i="4"/>
  <c r="T3454" i="4" s="1"/>
  <c r="K3759" i="4"/>
  <c r="T3759" i="4" s="1"/>
  <c r="K2800" i="4"/>
  <c r="T2800" i="4" s="1"/>
  <c r="K3124" i="4"/>
  <c r="K3529" i="4"/>
  <c r="T3529" i="4" s="1"/>
  <c r="K4149" i="4"/>
  <c r="T4149" i="4" s="1"/>
  <c r="K3232" i="4"/>
  <c r="T3232" i="4" s="1"/>
  <c r="K3450" i="4"/>
  <c r="T3450" i="4" s="1"/>
  <c r="K2701" i="4"/>
  <c r="K3249" i="4"/>
  <c r="T3249" i="4" s="1"/>
  <c r="K3419" i="4"/>
  <c r="T3419" i="4" s="1"/>
  <c r="K2782" i="4"/>
  <c r="T2782" i="4" s="1"/>
  <c r="K3029" i="4"/>
  <c r="K3234" i="4"/>
  <c r="T3234" i="4" s="1"/>
  <c r="K3696" i="4"/>
  <c r="T3696" i="4" s="1"/>
  <c r="K2817" i="4"/>
  <c r="T2817" i="4" s="1"/>
  <c r="K3127" i="4"/>
  <c r="K3806" i="4"/>
  <c r="T3806" i="4" s="1"/>
  <c r="K4044" i="4"/>
  <c r="T4044" i="4" s="1"/>
  <c r="K4302" i="4"/>
  <c r="T4302" i="4" s="1"/>
  <c r="K2781" i="4"/>
  <c r="T2781" i="4" s="1"/>
  <c r="K3032" i="4"/>
  <c r="K3298" i="4"/>
  <c r="T3298" i="4" s="1"/>
  <c r="K3902" i="4"/>
  <c r="T3902" i="4" s="1"/>
  <c r="K3210" i="4"/>
  <c r="T3210" i="4" s="1"/>
  <c r="K3042" i="4"/>
  <c r="M3042" i="4" s="1"/>
  <c r="K3390" i="4"/>
  <c r="T3390" i="4" s="1"/>
  <c r="K3610" i="4"/>
  <c r="T3610" i="4" s="1"/>
  <c r="K3229" i="4"/>
  <c r="T3229" i="4" s="1"/>
  <c r="K3937" i="4"/>
  <c r="T3937" i="4" s="1"/>
  <c r="K4315" i="4"/>
  <c r="T4315" i="4" s="1"/>
  <c r="K4102" i="4"/>
  <c r="T4102" i="4" s="1"/>
  <c r="K4342" i="4"/>
  <c r="T4342" i="4" s="1"/>
  <c r="K4694" i="4"/>
  <c r="T4694" i="4" s="1"/>
  <c r="K3715" i="4"/>
  <c r="T3715" i="4" s="1"/>
  <c r="K3989" i="4"/>
  <c r="T3989" i="4" s="1"/>
  <c r="K4350" i="4"/>
  <c r="T4350" i="4" s="1"/>
  <c r="K4746" i="4"/>
  <c r="T4746" i="4" s="1"/>
  <c r="K3673" i="4"/>
  <c r="T3673" i="4" s="1"/>
  <c r="K3931" i="4"/>
  <c r="T3931" i="4" s="1"/>
  <c r="K10" i="4"/>
  <c r="K4086" i="4"/>
  <c r="T4086" i="4" s="1"/>
  <c r="K4544" i="4"/>
  <c r="T4544" i="4" s="1"/>
  <c r="K4134" i="4"/>
  <c r="T4134" i="4" s="1"/>
  <c r="K4281" i="4"/>
  <c r="T4281" i="4" s="1"/>
  <c r="K2840" i="4"/>
  <c r="K3366" i="4"/>
  <c r="T3366" i="4" s="1"/>
  <c r="K3535" i="4"/>
  <c r="T3535" i="4" s="1"/>
  <c r="K2747" i="4"/>
  <c r="K3399" i="4"/>
  <c r="T3399" i="4" s="1"/>
  <c r="K3614" i="4"/>
  <c r="T3614" i="4" s="1"/>
  <c r="K2639" i="4"/>
  <c r="K2749" i="4"/>
  <c r="K3031" i="4"/>
  <c r="K3297" i="4"/>
  <c r="T3297" i="4" s="1"/>
  <c r="K3501" i="4"/>
  <c r="T3501" i="4" s="1"/>
  <c r="K2683" i="4"/>
  <c r="K3036" i="4"/>
  <c r="K3482" i="4"/>
  <c r="T3482" i="4" s="1"/>
  <c r="K3896" i="4"/>
  <c r="T3896" i="4" s="1"/>
  <c r="K3233" i="4"/>
  <c r="T3233" i="4" s="1"/>
  <c r="K3495" i="4"/>
  <c r="K3814" i="4"/>
  <c r="T3814" i="4" s="1"/>
  <c r="K3177" i="4"/>
  <c r="K3663" i="4"/>
  <c r="T3663" i="4" s="1"/>
  <c r="K2672" i="4"/>
  <c r="K2938" i="4"/>
  <c r="T2938" i="4" s="1"/>
  <c r="K3196" i="4"/>
  <c r="T3196" i="4" s="1"/>
  <c r="K3748" i="4"/>
  <c r="T3748" i="4" s="1"/>
  <c r="K3490" i="4"/>
  <c r="T3490" i="4" s="1"/>
  <c r="K3948" i="4"/>
  <c r="T3948" i="4" s="1"/>
  <c r="K4137" i="4"/>
  <c r="T4137" i="4" s="1"/>
  <c r="K2626" i="4"/>
  <c r="K2975" i="4"/>
  <c r="T2975" i="4" s="1"/>
  <c r="K3241" i="4"/>
  <c r="T3241" i="4" s="1"/>
  <c r="K2872" i="4"/>
  <c r="K3416" i="4"/>
  <c r="T3416" i="4" s="1"/>
  <c r="K3868" i="4"/>
  <c r="T3868" i="4" s="1"/>
  <c r="K2774" i="4"/>
  <c r="T2774" i="4" s="1"/>
  <c r="K3585" i="4"/>
  <c r="T3585" i="4" s="1"/>
  <c r="K2963" i="4"/>
  <c r="T2963" i="4" s="1"/>
  <c r="K3280" i="4"/>
  <c r="T3280" i="4" s="1"/>
  <c r="K4058" i="4"/>
  <c r="T4058" i="4" s="1"/>
  <c r="K4029" i="4"/>
  <c r="T4029" i="4" s="1"/>
  <c r="K4165" i="4"/>
  <c r="T4165" i="4" s="1"/>
  <c r="K4322" i="4"/>
  <c r="T4322" i="4" s="1"/>
  <c r="K4482" i="4"/>
  <c r="T4482" i="4" s="1"/>
  <c r="K4735" i="4"/>
  <c r="T4735" i="4" s="1"/>
  <c r="K3865" i="4"/>
  <c r="T3865" i="4" s="1"/>
  <c r="K4038" i="4"/>
  <c r="T4038" i="4" s="1"/>
  <c r="K4353" i="4"/>
  <c r="T4353" i="4" s="1"/>
  <c r="K3510" i="4"/>
  <c r="T3510" i="4" s="1"/>
  <c r="K3791" i="4"/>
  <c r="T3791" i="4" s="1"/>
  <c r="K3938" i="4"/>
  <c r="T3938" i="4" s="1"/>
  <c r="K2102" i="4"/>
  <c r="K339" i="4"/>
  <c r="M339" i="4" s="1"/>
  <c r="K288" i="4"/>
  <c r="K113" i="4"/>
  <c r="K915" i="4"/>
  <c r="K1131" i="4"/>
  <c r="O1131" i="4" s="1"/>
  <c r="K4" i="4"/>
  <c r="K46" i="4"/>
  <c r="K539" i="4"/>
  <c r="M539" i="4" s="1"/>
  <c r="K599" i="4"/>
  <c r="O599" i="4" s="1"/>
  <c r="K1814" i="4"/>
  <c r="K674" i="4"/>
  <c r="K904" i="4"/>
  <c r="K189" i="4"/>
  <c r="O189" i="4" s="1"/>
  <c r="K1143" i="4"/>
  <c r="K1467" i="4"/>
  <c r="K640" i="4"/>
  <c r="K795" i="4"/>
  <c r="O795" i="4" s="1"/>
  <c r="K218" i="4"/>
  <c r="K1345" i="4"/>
  <c r="K89" i="4"/>
  <c r="K1265" i="4"/>
  <c r="O1265" i="4" s="1"/>
  <c r="K686" i="4"/>
  <c r="K1588" i="4"/>
  <c r="K702" i="4"/>
  <c r="K402" i="4"/>
  <c r="M402" i="4" s="1"/>
  <c r="K1042" i="4"/>
  <c r="K361" i="4"/>
  <c r="K400" i="4"/>
  <c r="K1018" i="4"/>
  <c r="M1018" i="4" s="1"/>
  <c r="K371" i="4"/>
  <c r="K865" i="4"/>
  <c r="K465" i="4"/>
  <c r="K1664" i="4"/>
  <c r="O1664" i="4" s="1"/>
  <c r="K1796" i="4"/>
  <c r="K2235" i="4"/>
  <c r="K331" i="4"/>
  <c r="K186" i="4"/>
  <c r="O186" i="4" s="1"/>
  <c r="K736" i="4"/>
  <c r="K326" i="4"/>
  <c r="K948" i="4"/>
  <c r="K927" i="4"/>
  <c r="M927" i="4" s="1"/>
  <c r="K1406" i="4"/>
  <c r="K744" i="4"/>
  <c r="M744" i="4" s="1"/>
  <c r="K449" i="4"/>
  <c r="K311" i="4"/>
  <c r="O311" i="4" s="1"/>
  <c r="K57" i="4"/>
  <c r="K238" i="4"/>
  <c r="K312" i="4"/>
  <c r="K721" i="4"/>
  <c r="O721" i="4" s="1"/>
  <c r="K794" i="4"/>
  <c r="K335" i="4"/>
  <c r="K581" i="4"/>
  <c r="M581" i="4" s="1"/>
  <c r="K476" i="4"/>
  <c r="M476" i="4" s="1"/>
  <c r="K766" i="4"/>
  <c r="K1032" i="4"/>
  <c r="K1705" i="4"/>
  <c r="K2115" i="4"/>
  <c r="O2115" i="4" s="1"/>
  <c r="K880" i="4"/>
  <c r="K655" i="4"/>
  <c r="K838" i="4"/>
  <c r="K442" i="4"/>
  <c r="M442" i="4" s="1"/>
  <c r="K1385" i="4"/>
  <c r="K365" i="4"/>
  <c r="K199" i="4"/>
  <c r="K1529" i="4"/>
  <c r="M1529" i="4" s="1"/>
  <c r="K840" i="4"/>
  <c r="K1093" i="4"/>
  <c r="K870" i="4"/>
  <c r="K1210" i="4"/>
  <c r="M1210" i="4" s="1"/>
  <c r="K538" i="4"/>
  <c r="M538" i="4" s="1"/>
  <c r="K1054" i="4"/>
  <c r="K485" i="4"/>
  <c r="K385" i="4"/>
  <c r="M385" i="4" s="1"/>
  <c r="K1012" i="4"/>
  <c r="K2376" i="4"/>
  <c r="K775" i="4"/>
  <c r="K905" i="4"/>
  <c r="M905" i="4" s="1"/>
  <c r="K740" i="4"/>
  <c r="K1162" i="4"/>
  <c r="K282" i="4"/>
  <c r="K179" i="4"/>
  <c r="M179" i="4" s="1"/>
  <c r="K962" i="4"/>
  <c r="K719" i="4"/>
  <c r="K2361" i="4"/>
  <c r="K1477" i="4"/>
  <c r="O1477" i="4" s="1"/>
  <c r="K86" i="4"/>
  <c r="K1645" i="4"/>
  <c r="K1907" i="4"/>
  <c r="K2208" i="4"/>
  <c r="O2208" i="4" s="1"/>
  <c r="K1403" i="4"/>
  <c r="K219" i="4"/>
  <c r="K127" i="4"/>
  <c r="K437" i="4"/>
  <c r="K271" i="4"/>
  <c r="K651" i="4"/>
  <c r="K291" i="4"/>
  <c r="K383" i="4"/>
  <c r="K900" i="4"/>
  <c r="K1025" i="4"/>
  <c r="K1118" i="4"/>
  <c r="K1275" i="4"/>
  <c r="M1275" i="4" s="1"/>
  <c r="K749" i="4"/>
  <c r="M749" i="4" s="1"/>
  <c r="K135" i="4"/>
  <c r="K603" i="4"/>
  <c r="K51" i="4"/>
  <c r="M51" i="4" s="1"/>
  <c r="K95" i="4"/>
  <c r="K752" i="4"/>
  <c r="K675" i="4"/>
  <c r="K893" i="4"/>
  <c r="K1293" i="4"/>
  <c r="K236" i="4"/>
  <c r="K545" i="4"/>
  <c r="M545" i="4" s="1"/>
  <c r="K296" i="4"/>
  <c r="K842" i="4"/>
  <c r="K1149" i="4"/>
  <c r="K417" i="4"/>
  <c r="K562" i="4"/>
  <c r="M562" i="4" s="1"/>
  <c r="K902" i="4"/>
  <c r="K1019" i="4"/>
  <c r="K1246" i="4"/>
  <c r="K1464" i="4"/>
  <c r="K1565" i="4"/>
  <c r="K28" i="4"/>
  <c r="K342" i="4"/>
  <c r="M342" i="4" s="1"/>
  <c r="K410" i="4"/>
  <c r="K928" i="4"/>
  <c r="K1252" i="4"/>
  <c r="K72" i="4"/>
  <c r="K78" i="4"/>
  <c r="K498" i="4"/>
  <c r="K1064" i="4"/>
  <c r="K552" i="4"/>
  <c r="M552" i="4" s="1"/>
  <c r="K397" i="4"/>
  <c r="K1033" i="4"/>
  <c r="K722" i="4"/>
  <c r="K501" i="4"/>
  <c r="K1243" i="4"/>
  <c r="O1243" i="4" s="1"/>
  <c r="K1515" i="4"/>
  <c r="K227" i="4"/>
  <c r="K544" i="4"/>
  <c r="K269" i="4"/>
  <c r="K126" i="4"/>
  <c r="K2067" i="4"/>
  <c r="K123" i="4"/>
  <c r="K747" i="4"/>
  <c r="K49" i="4"/>
  <c r="K226" i="4"/>
  <c r="K348" i="4"/>
  <c r="K446" i="4"/>
  <c r="K627" i="4"/>
  <c r="K267" i="4"/>
  <c r="K555" i="4"/>
  <c r="K660" i="4"/>
  <c r="K99" i="4"/>
  <c r="K298" i="4"/>
  <c r="K404" i="4"/>
  <c r="K584" i="4"/>
  <c r="K937" i="4"/>
  <c r="K939" i="4"/>
  <c r="K1011" i="4"/>
  <c r="K1059" i="4"/>
  <c r="K1107" i="4"/>
  <c r="M1107" i="4" s="1"/>
  <c r="K1227" i="4"/>
  <c r="K1278" i="4"/>
  <c r="M1278" i="4" s="1"/>
  <c r="K1371" i="4"/>
  <c r="K337" i="4"/>
  <c r="M337" i="4" s="1"/>
  <c r="K528" i="4"/>
  <c r="K708" i="4"/>
  <c r="K165" i="4"/>
  <c r="K438" i="4"/>
  <c r="K181" i="4"/>
  <c r="K565" i="4"/>
  <c r="M565" i="4" s="1"/>
  <c r="K104" i="4"/>
  <c r="K504" i="4"/>
  <c r="K732" i="4"/>
  <c r="K828" i="4"/>
  <c r="K931" i="4"/>
  <c r="K1108" i="4"/>
  <c r="M1108" i="4" s="1"/>
  <c r="K1379" i="4"/>
  <c r="K233" i="4"/>
  <c r="K66" i="4"/>
  <c r="K547" i="4"/>
  <c r="M547" i="4" s="1"/>
  <c r="K652" i="4"/>
  <c r="K310" i="4"/>
  <c r="K725" i="4"/>
  <c r="K890" i="4"/>
  <c r="K942" i="4"/>
  <c r="K1224" i="4"/>
  <c r="K37" i="4"/>
  <c r="K712" i="4"/>
  <c r="K639" i="4"/>
  <c r="K848" i="4"/>
  <c r="K683" i="4"/>
  <c r="K932" i="4"/>
  <c r="K1037" i="4"/>
  <c r="K1361" i="4"/>
  <c r="K1279" i="4"/>
  <c r="M1279" i="4" s="1"/>
  <c r="K1407" i="4"/>
  <c r="K1443" i="4"/>
  <c r="K1500" i="4"/>
  <c r="K1635" i="4"/>
  <c r="K48" i="4"/>
  <c r="K612" i="4"/>
  <c r="K443" i="4"/>
  <c r="K469" i="4"/>
  <c r="K205" i="4"/>
  <c r="K496" i="4"/>
  <c r="K803" i="4"/>
  <c r="K950" i="4"/>
  <c r="K1092" i="4"/>
  <c r="K756" i="4"/>
  <c r="K434" i="4"/>
  <c r="K168" i="4"/>
  <c r="K289" i="4"/>
  <c r="K198" i="4"/>
  <c r="K594" i="4"/>
  <c r="K966" i="4"/>
  <c r="K1312" i="4"/>
  <c r="K235" i="4"/>
  <c r="K151" i="4"/>
  <c r="K631" i="4"/>
  <c r="K767" i="4"/>
  <c r="K486" i="4"/>
  <c r="K797" i="4"/>
  <c r="K1055" i="4"/>
  <c r="K1250" i="4"/>
  <c r="K325" i="4"/>
  <c r="K454" i="4"/>
  <c r="K572" i="4"/>
  <c r="M572" i="4" s="1"/>
  <c r="K492" i="4"/>
  <c r="K958" i="4"/>
  <c r="K1369" i="4"/>
  <c r="K1269" i="4"/>
  <c r="K1479" i="4"/>
  <c r="K1560" i="4"/>
  <c r="K110" i="4"/>
  <c r="K329" i="4"/>
  <c r="K610" i="4"/>
  <c r="K249" i="4"/>
  <c r="K638" i="4"/>
  <c r="K467" i="4"/>
  <c r="K844" i="4"/>
  <c r="K376" i="4"/>
  <c r="K793" i="4"/>
  <c r="K917" i="4"/>
  <c r="K1016" i="4"/>
  <c r="K1193" i="4"/>
  <c r="K237" i="4"/>
  <c r="K609" i="4"/>
  <c r="K265" i="4"/>
  <c r="K536" i="4"/>
  <c r="M536" i="4" s="1"/>
  <c r="K462" i="4"/>
  <c r="K751" i="4"/>
  <c r="K380" i="4"/>
  <c r="K802" i="4"/>
  <c r="K1381" i="4"/>
  <c r="K254" i="4"/>
  <c r="K493" i="4"/>
  <c r="K999" i="4"/>
  <c r="K704" i="4"/>
  <c r="K746" i="4"/>
  <c r="K1315" i="4"/>
  <c r="K193" i="4"/>
  <c r="K908" i="4"/>
  <c r="K36" i="4"/>
  <c r="K122" i="4"/>
  <c r="K1082" i="4"/>
  <c r="K477" i="4"/>
  <c r="K1105" i="4"/>
  <c r="M1105" i="4" s="1"/>
  <c r="K540" i="4"/>
  <c r="M540" i="4" s="1"/>
  <c r="K954" i="4"/>
  <c r="K1308" i="4"/>
  <c r="K1573" i="4"/>
  <c r="K1643" i="4"/>
  <c r="K1684" i="4"/>
  <c r="K1746" i="4"/>
  <c r="K1755" i="4"/>
  <c r="K1827" i="4"/>
  <c r="K1875" i="4"/>
  <c r="K2019" i="4"/>
  <c r="K2246" i="4"/>
  <c r="K2283" i="4"/>
  <c r="K970" i="4"/>
  <c r="K109" i="4"/>
  <c r="K318" i="4"/>
  <c r="K518" i="4"/>
  <c r="K65" i="4"/>
  <c r="K353" i="4"/>
  <c r="K98" i="4"/>
  <c r="K570" i="4"/>
  <c r="M570" i="4" s="1"/>
  <c r="K105" i="4"/>
  <c r="K399" i="4"/>
  <c r="K738" i="4"/>
  <c r="K832" i="4"/>
  <c r="K1098" i="4"/>
  <c r="K1301" i="4"/>
  <c r="K234" i="4"/>
  <c r="K62" i="4"/>
  <c r="K93" i="4"/>
  <c r="K846" i="4"/>
  <c r="K899" i="4"/>
  <c r="K1070" i="4"/>
  <c r="K68" i="4"/>
  <c r="K586" i="4"/>
  <c r="K909" i="4"/>
  <c r="K1029" i="4"/>
  <c r="K605" i="4"/>
  <c r="K758" i="4"/>
  <c r="K885" i="4"/>
  <c r="K1257" i="4"/>
  <c r="M1257" i="4" s="1"/>
  <c r="K1553" i="4"/>
  <c r="K39" i="4"/>
  <c r="K250" i="4"/>
  <c r="K847" i="4"/>
  <c r="K601" i="4"/>
  <c r="K901" i="4"/>
  <c r="K1165" i="4"/>
  <c r="K148" i="4"/>
  <c r="K216" i="4"/>
  <c r="K818" i="4"/>
  <c r="K1023" i="4"/>
  <c r="K1206" i="4"/>
  <c r="K706" i="4"/>
  <c r="K481" i="4"/>
  <c r="K212" i="4"/>
  <c r="K977" i="4"/>
  <c r="K34" i="4"/>
  <c r="K120" i="4"/>
  <c r="K993" i="4"/>
  <c r="K1307" i="4"/>
  <c r="K1461" i="4"/>
  <c r="K133" i="4"/>
  <c r="K526" i="4"/>
  <c r="K362" i="4"/>
  <c r="K284" i="4"/>
  <c r="K114" i="4"/>
  <c r="K687" i="4"/>
  <c r="K894" i="4"/>
  <c r="K1077" i="4"/>
  <c r="K1374" i="4"/>
  <c r="K239" i="4"/>
  <c r="K61" i="4"/>
  <c r="K546" i="4"/>
  <c r="M546" i="4" s="1"/>
  <c r="K568" i="4"/>
  <c r="M568" i="4" s="1"/>
  <c r="K308" i="4"/>
  <c r="K830" i="4"/>
  <c r="K968" i="4"/>
  <c r="K220" i="4"/>
  <c r="K83" i="4"/>
  <c r="K982" i="4"/>
  <c r="K535" i="4"/>
  <c r="M535" i="4" s="1"/>
  <c r="K1007" i="4"/>
  <c r="K1568" i="4"/>
  <c r="K152" i="4"/>
  <c r="K1106" i="4"/>
  <c r="M1106" i="4" s="1"/>
  <c r="K156" i="4"/>
  <c r="K936" i="4"/>
  <c r="K1389" i="4"/>
  <c r="K673" i="4"/>
  <c r="K1357" i="4"/>
  <c r="K1662" i="4"/>
  <c r="K1772" i="4"/>
  <c r="K1882" i="4"/>
  <c r="K2020" i="4"/>
  <c r="K2121" i="4"/>
  <c r="K2211" i="4"/>
  <c r="K2355" i="4"/>
  <c r="K700" i="4"/>
  <c r="K835" i="4"/>
  <c r="K50" i="4"/>
  <c r="K529" i="4"/>
  <c r="M529" i="4" s="1"/>
  <c r="K262" i="4"/>
  <c r="K650" i="4"/>
  <c r="K573" i="4"/>
  <c r="M573" i="4" s="1"/>
  <c r="K112" i="4"/>
  <c r="K596" i="4"/>
  <c r="K809" i="4"/>
  <c r="K920" i="4"/>
  <c r="K1030" i="4"/>
  <c r="K1260" i="4"/>
  <c r="K319" i="4"/>
  <c r="K346" i="4"/>
  <c r="M346" i="4" s="1"/>
  <c r="K276" i="4"/>
  <c r="K378" i="4"/>
  <c r="K825" i="4"/>
  <c r="K1296" i="4"/>
  <c r="K713" i="4"/>
  <c r="K647" i="4"/>
  <c r="K368" i="4"/>
  <c r="K778" i="4"/>
  <c r="K1187" i="4"/>
  <c r="K516" i="4"/>
  <c r="K667" i="4"/>
  <c r="K889" i="4"/>
  <c r="K1209" i="4"/>
  <c r="K1219" i="4"/>
  <c r="K1494" i="4"/>
  <c r="M1494" i="4" s="1"/>
  <c r="K426" i="4"/>
  <c r="K87" i="4"/>
  <c r="K384" i="4"/>
  <c r="K734" i="4"/>
  <c r="K1068" i="4"/>
  <c r="K717" i="4"/>
  <c r="K497" i="4"/>
  <c r="K1039" i="4"/>
  <c r="K613" i="4"/>
  <c r="K287" i="4"/>
  <c r="K395" i="4"/>
  <c r="M395" i="4" s="1"/>
  <c r="K836" i="4"/>
  <c r="K1100" i="4"/>
  <c r="K246" i="4"/>
  <c r="K743" i="4"/>
  <c r="M743" i="4" s="1"/>
  <c r="K1020" i="4"/>
  <c r="K1382" i="4"/>
  <c r="K1373" i="4"/>
  <c r="K1590" i="4"/>
  <c r="K527" i="4"/>
  <c r="K349" i="4"/>
  <c r="K274" i="4"/>
  <c r="K305" i="4"/>
  <c r="K729" i="4"/>
  <c r="M729" i="4" s="1"/>
  <c r="K1028" i="4"/>
  <c r="K131" i="4"/>
  <c r="K608" i="4"/>
  <c r="K439" i="4"/>
  <c r="K482" i="4"/>
  <c r="K197" i="4"/>
  <c r="K882" i="4"/>
  <c r="K853" i="4"/>
  <c r="K1303" i="4"/>
  <c r="K1200" i="4"/>
  <c r="K590" i="4"/>
  <c r="K251" i="4"/>
  <c r="K624" i="4"/>
  <c r="K976" i="4"/>
  <c r="K344" i="4"/>
  <c r="M344" i="4" s="1"/>
  <c r="K895" i="4"/>
  <c r="K1598" i="4"/>
  <c r="K1968" i="4"/>
  <c r="K2302" i="4"/>
  <c r="K513" i="4"/>
  <c r="K633" i="4"/>
  <c r="K663" i="4"/>
  <c r="K731" i="4"/>
  <c r="M731" i="4" s="1"/>
  <c r="K508" i="4"/>
  <c r="K569" i="4"/>
  <c r="M569" i="4" s="1"/>
  <c r="K422" i="4"/>
  <c r="K580" i="4"/>
  <c r="M580" i="4" s="1"/>
  <c r="K1394" i="4"/>
  <c r="K403" i="4"/>
  <c r="K30" i="4"/>
  <c r="K379" i="4"/>
  <c r="K1196" i="4"/>
  <c r="K192" i="4"/>
  <c r="K1302" i="4"/>
  <c r="K1423" i="4"/>
  <c r="K143" i="4"/>
  <c r="K84" i="4"/>
  <c r="K800" i="4"/>
  <c r="K1081" i="4"/>
  <c r="K241" i="4"/>
  <c r="K532" i="4"/>
  <c r="M532" i="4" s="1"/>
  <c r="K850" i="4"/>
  <c r="K907" i="4"/>
  <c r="K622" i="4"/>
  <c r="K1125" i="4"/>
  <c r="K1383" i="4"/>
  <c r="K394" i="4"/>
  <c r="M394" i="4" s="1"/>
  <c r="K926" i="4"/>
  <c r="K727" i="4"/>
  <c r="K431" i="4"/>
  <c r="K1807" i="4"/>
  <c r="K1953" i="4"/>
  <c r="K2150" i="4"/>
  <c r="K2332" i="4"/>
  <c r="K2405" i="4"/>
  <c r="T2405" i="4" s="1"/>
  <c r="K776" i="4"/>
  <c r="K81" i="4"/>
  <c r="K1034" i="4"/>
  <c r="K1453" i="4"/>
  <c r="K1091" i="4"/>
  <c r="K1356" i="4"/>
  <c r="K63" i="4"/>
  <c r="K499" i="4"/>
  <c r="K1235" i="4"/>
  <c r="K879" i="4"/>
  <c r="K1320" i="4"/>
  <c r="K1557" i="4"/>
  <c r="K1723" i="4"/>
  <c r="K1819" i="4"/>
  <c r="K1909" i="4"/>
  <c r="K1986" i="4"/>
  <c r="K2071" i="4"/>
  <c r="K2171" i="4"/>
  <c r="K2237" i="4"/>
  <c r="K2340" i="4"/>
  <c r="K2427" i="4"/>
  <c r="K2494" i="4"/>
  <c r="K2523" i="4"/>
  <c r="K2547" i="4"/>
  <c r="K2595" i="4"/>
  <c r="K2691" i="4"/>
  <c r="K1475" i="4"/>
  <c r="K1680" i="4"/>
  <c r="K1758" i="4"/>
  <c r="K1956" i="4"/>
  <c r="K2077" i="4"/>
  <c r="K2245" i="4"/>
  <c r="K2339" i="4"/>
  <c r="K2507" i="4"/>
  <c r="K2610" i="4"/>
  <c r="K1290" i="4"/>
  <c r="K1536" i="4"/>
  <c r="K1668" i="4"/>
  <c r="K1797" i="4"/>
  <c r="K1998" i="4"/>
  <c r="K2202" i="4"/>
  <c r="K2357" i="4"/>
  <c r="K2533" i="4"/>
  <c r="K1156" i="4"/>
  <c r="K1432" i="4"/>
  <c r="K1691" i="4"/>
  <c r="K1982" i="4"/>
  <c r="K2236" i="4"/>
  <c r="K2521" i="4"/>
  <c r="K2739" i="4"/>
  <c r="K2811" i="4"/>
  <c r="T2811" i="4" s="1"/>
  <c r="K2891" i="4"/>
  <c r="T2891" i="4" s="1"/>
  <c r="K2948" i="4"/>
  <c r="T2948" i="4" s="1"/>
  <c r="K3038" i="4"/>
  <c r="K3075" i="4"/>
  <c r="K3186" i="4"/>
  <c r="K1711" i="4"/>
  <c r="K1788" i="4"/>
  <c r="K1891" i="4"/>
  <c r="K1974" i="4"/>
  <c r="K2072" i="4"/>
  <c r="K2141" i="4"/>
  <c r="K2248" i="4"/>
  <c r="K2353" i="4"/>
  <c r="K2441" i="4"/>
  <c r="K2517" i="4"/>
  <c r="K2597" i="4"/>
  <c r="K1483" i="4"/>
  <c r="K1615" i="4"/>
  <c r="K1732" i="4"/>
  <c r="K1890" i="4"/>
  <c r="K2001" i="4"/>
  <c r="K2152" i="4"/>
  <c r="K2294" i="4"/>
  <c r="K2421" i="4"/>
  <c r="K2563" i="4"/>
  <c r="K1375" i="4"/>
  <c r="K1640" i="4"/>
  <c r="K1952" i="4"/>
  <c r="K2215" i="4"/>
  <c r="K2479" i="4"/>
  <c r="K1148" i="4"/>
  <c r="K1401" i="4"/>
  <c r="K1674" i="4"/>
  <c r="K1967" i="4"/>
  <c r="K2228" i="4"/>
  <c r="K2481" i="4"/>
  <c r="K2723" i="4"/>
  <c r="T2723" i="4" s="1"/>
  <c r="K2920" i="4"/>
  <c r="T2920" i="4" s="1"/>
  <c r="K3150" i="4"/>
  <c r="K1044" i="4"/>
  <c r="K961" i="4"/>
  <c r="K1332" i="4"/>
  <c r="K1280" i="4"/>
  <c r="M1280" i="4" s="1"/>
  <c r="K1420" i="4"/>
  <c r="K1493" i="4"/>
  <c r="M1493" i="4" s="1"/>
  <c r="K1594" i="4"/>
  <c r="M1594" i="4" s="1"/>
  <c r="K1695" i="4"/>
  <c r="K1799" i="4"/>
  <c r="K1860" i="4"/>
  <c r="K1954" i="4"/>
  <c r="O1954" i="4" s="1"/>
  <c r="K2055" i="4"/>
  <c r="K2156" i="4"/>
  <c r="K2240" i="4"/>
  <c r="K2320" i="4"/>
  <c r="O2320" i="4" s="1"/>
  <c r="K2407" i="4"/>
  <c r="T2407" i="4" s="1"/>
  <c r="K2509" i="4"/>
  <c r="K2687" i="4"/>
  <c r="K1530" i="4"/>
  <c r="M1530" i="4" s="1"/>
  <c r="K1781" i="4"/>
  <c r="K2335" i="4"/>
  <c r="K1087" i="4"/>
  <c r="K1256" i="4"/>
  <c r="M1256" i="4" s="1"/>
  <c r="K1527" i="4"/>
  <c r="K1696" i="4"/>
  <c r="K2039" i="4"/>
  <c r="K2158" i="4"/>
  <c r="O2158" i="4" s="1"/>
  <c r="K2532" i="4"/>
  <c r="K1638" i="4"/>
  <c r="K2119" i="4"/>
  <c r="K2512" i="4"/>
  <c r="O2512" i="4" s="1"/>
  <c r="K2898" i="4"/>
  <c r="T2898" i="4" s="1"/>
  <c r="K1316" i="4"/>
  <c r="K2006" i="4"/>
  <c r="K2537" i="4"/>
  <c r="O2537" i="4" s="1"/>
  <c r="K1550" i="4"/>
  <c r="K1869" i="4"/>
  <c r="K2129" i="4"/>
  <c r="K2656" i="4"/>
  <c r="M2656" i="4" s="1"/>
  <c r="K1657" i="4"/>
  <c r="K1983" i="4"/>
  <c r="K2489" i="4"/>
  <c r="K1183" i="4"/>
  <c r="O1183" i="4" s="1"/>
  <c r="K1603" i="4"/>
  <c r="K1893" i="4"/>
  <c r="K2275" i="4"/>
  <c r="K2698" i="4"/>
  <c r="M2698" i="4" s="1"/>
  <c r="K2827" i="4"/>
  <c r="T2827" i="4" s="1"/>
  <c r="K2929" i="4"/>
  <c r="T2929" i="4" s="1"/>
  <c r="K3143" i="4"/>
  <c r="K3052" i="4"/>
  <c r="M3052" i="4" s="1"/>
  <c r="K3135" i="4"/>
  <c r="K3217" i="4"/>
  <c r="T3217" i="4" s="1"/>
  <c r="K3243" i="4"/>
  <c r="T3243" i="4" s="1"/>
  <c r="K3291" i="4"/>
  <c r="T3291" i="4" s="1"/>
  <c r="K3341" i="4"/>
  <c r="T3341" i="4" s="1"/>
  <c r="K3387" i="4"/>
  <c r="T3387" i="4" s="1"/>
  <c r="K3459" i="4"/>
  <c r="T3459" i="4" s="1"/>
  <c r="K3531" i="4"/>
  <c r="T3531" i="4" s="1"/>
  <c r="K3602" i="4"/>
  <c r="T3602" i="4" s="1"/>
  <c r="K3651" i="4"/>
  <c r="T3651" i="4" s="1"/>
  <c r="K3771" i="4"/>
  <c r="T3771" i="4" s="1"/>
  <c r="K3867" i="4"/>
  <c r="T3867" i="4" s="1"/>
  <c r="K2716" i="4"/>
  <c r="T2716" i="4" s="1"/>
  <c r="K2969" i="4"/>
  <c r="T2969" i="4" s="1"/>
  <c r="K3404" i="4"/>
  <c r="T3404" i="4" s="1"/>
  <c r="K3757" i="4"/>
  <c r="T3757" i="4" s="1"/>
  <c r="K3963" i="4"/>
  <c r="T3963" i="4" s="1"/>
  <c r="K2807" i="4"/>
  <c r="T2807" i="4" s="1"/>
  <c r="K3097" i="4"/>
  <c r="K3284" i="4"/>
  <c r="T3284" i="4" s="1"/>
  <c r="K2735" i="4"/>
  <c r="T2735" i="4" s="1"/>
  <c r="K3259" i="4"/>
  <c r="T3259" i="4" s="1"/>
  <c r="K3578" i="4"/>
  <c r="T3578" i="4" s="1"/>
  <c r="K3978" i="4"/>
  <c r="T3978" i="4" s="1"/>
  <c r="K4110" i="4"/>
  <c r="T4110" i="4" s="1"/>
  <c r="K4184" i="4"/>
  <c r="T4184" i="4" s="1"/>
  <c r="K4323" i="4"/>
  <c r="T4323" i="4" s="1"/>
  <c r="K1214" i="4"/>
  <c r="O1214" i="4" s="1"/>
  <c r="K2296" i="4"/>
  <c r="K3336" i="4"/>
  <c r="T3336" i="4" s="1"/>
  <c r="K3470" i="4"/>
  <c r="T3470" i="4" s="1"/>
  <c r="K3043" i="4"/>
  <c r="M3043" i="4" s="1"/>
  <c r="K3538" i="4"/>
  <c r="T3538" i="4" s="1"/>
  <c r="K2919" i="4"/>
  <c r="T2919" i="4" s="1"/>
  <c r="K3411" i="4"/>
  <c r="T3411" i="4" s="1"/>
  <c r="K124" i="4"/>
  <c r="O124" i="4" s="1"/>
  <c r="K1213" i="4"/>
  <c r="K772" i="4"/>
  <c r="K978" i="4"/>
  <c r="K781" i="4"/>
  <c r="O781" i="4" s="1"/>
  <c r="K1171" i="4"/>
  <c r="K1679" i="4"/>
  <c r="K1811" i="4"/>
  <c r="K1966" i="4"/>
  <c r="O1966" i="4" s="1"/>
  <c r="K2112" i="4"/>
  <c r="K2164" i="4"/>
  <c r="K2305" i="4"/>
  <c r="K2374" i="4"/>
  <c r="O2374" i="4" s="1"/>
  <c r="K2469" i="4"/>
  <c r="K2676" i="4"/>
  <c r="K1782" i="4"/>
  <c r="K1955" i="4"/>
  <c r="O1955" i="4" s="1"/>
  <c r="K2149" i="4"/>
  <c r="K2372" i="4"/>
  <c r="K2501" i="4"/>
  <c r="K1367" i="4"/>
  <c r="O1367" i="4" s="1"/>
  <c r="K1675" i="4"/>
  <c r="K1962" i="4"/>
  <c r="K2213" i="4"/>
  <c r="K2513" i="4"/>
  <c r="O2513" i="4" s="1"/>
  <c r="K1411" i="4"/>
  <c r="K1929" i="4"/>
  <c r="K2486" i="4"/>
  <c r="K2761" i="4"/>
  <c r="M2761" i="4" s="1"/>
  <c r="K2868" i="4"/>
  <c r="K1666" i="4"/>
  <c r="K1791" i="4"/>
  <c r="K1946" i="4"/>
  <c r="O1946" i="4" s="1"/>
  <c r="K2050" i="4"/>
  <c r="K2209" i="4"/>
  <c r="K2354" i="4"/>
  <c r="K2470" i="4"/>
  <c r="M2470" i="4" s="1"/>
  <c r="K1398" i="4"/>
  <c r="K1569" i="4"/>
  <c r="K1808" i="4"/>
  <c r="K1977" i="4"/>
  <c r="O1977" i="4" s="1"/>
  <c r="K2251" i="4"/>
  <c r="K2491" i="4"/>
  <c r="K1284" i="4"/>
  <c r="K1567" i="4"/>
  <c r="M1567" i="4" s="1"/>
  <c r="K1906" i="4"/>
  <c r="K2192" i="4"/>
  <c r="K2468" i="4"/>
  <c r="K1233" i="4"/>
  <c r="O1233" i="4" s="1"/>
  <c r="K1764" i="4"/>
  <c r="K2329" i="4"/>
  <c r="K2744" i="4"/>
  <c r="K2863" i="4"/>
  <c r="M2863" i="4" s="1"/>
  <c r="K3179" i="4"/>
  <c r="K1024" i="4"/>
  <c r="K1159" i="4"/>
  <c r="K1185" i="4"/>
  <c r="O1185" i="4" s="1"/>
  <c r="K1466" i="4"/>
  <c r="K1713" i="4"/>
  <c r="K1989" i="4"/>
  <c r="K2271" i="4"/>
  <c r="M2271" i="4" s="1"/>
  <c r="K2528" i="4"/>
  <c r="K1642" i="4"/>
  <c r="K2088" i="4"/>
  <c r="K2480" i="4"/>
  <c r="M2480" i="4" s="1"/>
  <c r="K1095" i="4"/>
  <c r="K1522" i="4"/>
  <c r="K1697" i="4"/>
  <c r="K1918" i="4"/>
  <c r="O1918" i="4" s="1"/>
  <c r="K2257" i="4"/>
  <c r="K2493" i="4"/>
  <c r="K2280" i="4"/>
  <c r="K2728" i="4"/>
  <c r="T2728" i="4" s="1"/>
  <c r="K2934" i="4"/>
  <c r="T2934" i="4" s="1"/>
  <c r="K2172" i="4"/>
  <c r="K1478" i="4"/>
  <c r="K1667" i="4"/>
  <c r="O1667" i="4" s="1"/>
  <c r="K2217" i="4"/>
  <c r="K2568" i="4"/>
  <c r="K1571" i="4"/>
  <c r="K1824" i="4"/>
  <c r="M1824" i="4" s="1"/>
  <c r="K2318" i="4"/>
  <c r="K1261" i="4"/>
  <c r="K1785" i="4"/>
  <c r="K2334" i="4"/>
  <c r="O2334" i="4" s="1"/>
  <c r="K2786" i="4"/>
  <c r="T2786" i="4" s="1"/>
  <c r="K3068" i="4"/>
  <c r="K2961" i="4"/>
  <c r="T2961" i="4" s="1"/>
  <c r="K3096" i="4"/>
  <c r="M3096" i="4" s="1"/>
  <c r="K3206" i="4"/>
  <c r="T3206" i="4" s="1"/>
  <c r="K3260" i="4"/>
  <c r="T3260" i="4" s="1"/>
  <c r="K3477" i="4"/>
  <c r="T3477" i="4" s="1"/>
  <c r="K3683" i="4"/>
  <c r="T3683" i="4" s="1"/>
  <c r="K2766" i="4"/>
  <c r="T2766" i="4" s="1"/>
  <c r="K3144" i="4"/>
  <c r="K3521" i="4"/>
  <c r="T3521" i="4" s="1"/>
  <c r="K3973" i="4"/>
  <c r="T3973" i="4" s="1"/>
  <c r="K2916" i="4"/>
  <c r="T2916" i="4" s="1"/>
  <c r="K3109" i="4"/>
  <c r="K3357" i="4"/>
  <c r="T3357" i="4" s="1"/>
  <c r="K3685" i="4"/>
  <c r="T3685" i="4" s="1"/>
  <c r="K3116" i="4"/>
  <c r="K3452" i="4"/>
  <c r="T3452" i="4" s="1"/>
  <c r="K3728" i="4"/>
  <c r="T3728" i="4" s="1"/>
  <c r="K4154" i="4"/>
  <c r="T4154" i="4" s="1"/>
  <c r="K2638" i="4"/>
  <c r="K3428" i="4"/>
  <c r="T3428" i="4" s="1"/>
  <c r="K3992" i="4"/>
  <c r="T3992" i="4" s="1"/>
  <c r="K2637" i="4"/>
  <c r="M2637" i="4" s="1"/>
  <c r="K3139" i="4"/>
  <c r="K3591" i="4"/>
  <c r="T3591" i="4" s="1"/>
  <c r="K3185" i="4"/>
  <c r="K4215" i="4"/>
  <c r="T4215" i="4" s="1"/>
  <c r="K2261" i="4"/>
  <c r="K2492" i="4"/>
  <c r="K2559" i="4"/>
  <c r="K1604" i="4"/>
  <c r="M1604" i="4" s="1"/>
  <c r="K1771" i="4"/>
  <c r="K1980" i="4"/>
  <c r="K2167" i="4"/>
  <c r="K2432" i="4"/>
  <c r="M2432" i="4" s="1"/>
  <c r="K2616" i="4"/>
  <c r="K1274" i="4"/>
  <c r="K1532" i="4"/>
  <c r="K1699" i="4"/>
  <c r="O1699" i="4" s="1"/>
  <c r="K1864" i="4"/>
  <c r="K2123" i="4"/>
  <c r="K2381" i="4"/>
  <c r="K1089" i="4"/>
  <c r="M1089" i="4" s="1"/>
  <c r="K1655" i="4"/>
  <c r="K2169" i="4"/>
  <c r="K2737" i="4"/>
  <c r="T2737" i="4" s="1"/>
  <c r="K2912" i="4"/>
  <c r="T2912" i="4" s="1"/>
  <c r="K3153" i="4"/>
  <c r="K1750" i="4"/>
  <c r="K1879" i="4"/>
  <c r="K2008" i="4"/>
  <c r="O2008" i="4" s="1"/>
  <c r="K2154" i="4"/>
  <c r="K2297" i="4"/>
  <c r="K2416" i="4"/>
  <c r="K2558" i="4"/>
  <c r="O2558" i="4" s="1"/>
  <c r="K1514" i="4"/>
  <c r="K1737" i="4"/>
  <c r="K1905" i="4"/>
  <c r="K2155" i="4"/>
  <c r="M2155" i="4" s="1"/>
  <c r="K2325" i="4"/>
  <c r="K2679" i="4"/>
  <c r="K1294" i="4"/>
  <c r="K1629" i="4"/>
  <c r="M1629" i="4" s="1"/>
  <c r="K1951" i="4"/>
  <c r="K2220" i="4"/>
  <c r="K2504" i="4"/>
  <c r="K1468" i="4"/>
  <c r="M1468" i="4" s="1"/>
  <c r="K2002" i="4"/>
  <c r="K2549" i="4"/>
  <c r="K2853" i="4"/>
  <c r="K3071" i="4"/>
  <c r="M3071" i="4" s="1"/>
  <c r="K1164" i="4"/>
  <c r="K1427" i="4"/>
  <c r="K1580" i="4"/>
  <c r="K1692" i="4"/>
  <c r="M1692" i="4" s="1"/>
  <c r="K1839" i="4"/>
  <c r="K1976" i="4"/>
  <c r="K2135" i="4"/>
  <c r="K2239" i="4"/>
  <c r="M2239" i="4" s="1"/>
  <c r="K2384" i="4"/>
  <c r="K2519" i="4"/>
  <c r="K1693" i="4"/>
  <c r="K2196" i="4"/>
  <c r="M2196" i="4" s="1"/>
  <c r="K1268" i="4"/>
  <c r="K1525" i="4"/>
  <c r="K2063" i="4"/>
  <c r="K2300" i="4"/>
  <c r="O2300" i="4" s="1"/>
  <c r="K1551" i="4"/>
  <c r="K2387" i="4"/>
  <c r="K2861" i="4"/>
  <c r="K2428" i="4"/>
  <c r="M2428" i="4" s="1"/>
  <c r="K2073" i="4"/>
  <c r="K2419" i="4"/>
  <c r="K1253" i="4"/>
  <c r="K1559" i="4"/>
  <c r="M1559" i="4" s="1"/>
  <c r="K1748" i="4"/>
  <c r="K2153" i="4"/>
  <c r="K2497" i="4"/>
  <c r="K1184" i="4"/>
  <c r="O1184" i="4" s="1"/>
  <c r="K1446" i="4"/>
  <c r="K2009" i="4"/>
  <c r="K2540" i="4"/>
  <c r="K2860" i="4"/>
  <c r="M2860" i="4" s="1"/>
  <c r="K2957" i="4"/>
  <c r="T2957" i="4" s="1"/>
  <c r="K3055" i="4"/>
  <c r="K3181" i="4"/>
  <c r="K3359" i="4"/>
  <c r="T3359" i="4" s="1"/>
  <c r="K3471" i="4"/>
  <c r="T3471" i="4" s="1"/>
  <c r="K3713" i="4"/>
  <c r="T3713" i="4" s="1"/>
  <c r="K2750" i="4"/>
  <c r="K3194" i="4"/>
  <c r="T3194" i="4" s="1"/>
  <c r="K3344" i="4"/>
  <c r="T3344" i="4" s="1"/>
  <c r="K3756" i="4"/>
  <c r="T3756" i="4" s="1"/>
  <c r="K2777" i="4"/>
  <c r="T2777" i="4" s="1"/>
  <c r="K2997" i="4"/>
  <c r="T2997" i="4" s="1"/>
  <c r="K3213" i="4"/>
  <c r="T3213" i="4" s="1"/>
  <c r="K3710" i="4"/>
  <c r="T3710" i="4" s="1"/>
  <c r="K3037" i="4"/>
  <c r="K3545" i="4"/>
  <c r="T3545" i="4" s="1"/>
  <c r="K4028" i="4"/>
  <c r="T4028" i="4" s="1"/>
  <c r="K4094" i="4"/>
  <c r="T4094" i="4" s="1"/>
  <c r="K2016" i="4"/>
  <c r="K1364" i="4"/>
  <c r="O1364" i="4" s="1"/>
  <c r="K2430" i="4"/>
  <c r="K3368" i="4"/>
  <c r="T3368" i="4" s="1"/>
  <c r="K3295" i="4"/>
  <c r="T3295" i="4" s="1"/>
  <c r="K3920" i="4"/>
  <c r="T3920" i="4" s="1"/>
  <c r="K3070" i="4"/>
  <c r="K3493" i="4"/>
  <c r="T3493" i="4" s="1"/>
  <c r="K2990" i="4"/>
  <c r="T2990" i="4" s="1"/>
  <c r="K4121" i="4"/>
  <c r="T4121" i="4" s="1"/>
  <c r="K2662" i="4"/>
  <c r="K2051" i="4"/>
  <c r="K2363" i="4"/>
  <c r="K1572" i="4"/>
  <c r="M1572" i="4" s="1"/>
  <c r="K2729" i="4"/>
  <c r="T2729" i="4" s="1"/>
  <c r="K1700" i="4"/>
  <c r="K1969" i="4"/>
  <c r="K2255" i="4"/>
  <c r="M2255" i="4" s="1"/>
  <c r="K2508" i="4"/>
  <c r="K1579" i="4"/>
  <c r="K1972" i="4"/>
  <c r="K2527" i="4"/>
  <c r="O2527" i="4" s="1"/>
  <c r="K1422" i="4"/>
  <c r="K2756" i="4"/>
  <c r="K3110" i="4"/>
  <c r="K1050" i="4"/>
  <c r="M1050" i="4" s="1"/>
  <c r="K1327" i="4"/>
  <c r="K2204" i="4"/>
  <c r="K1245" i="4"/>
  <c r="K1637" i="4"/>
  <c r="M1637" i="4" s="1"/>
  <c r="K1900" i="4"/>
  <c r="K2233" i="4"/>
  <c r="K1979" i="4"/>
  <c r="K2758" i="4"/>
  <c r="M2758" i="4" s="1"/>
  <c r="K2959" i="4"/>
  <c r="T2959" i="4" s="1"/>
  <c r="K1703" i="4"/>
  <c r="K1774" i="4"/>
  <c r="K2014" i="4"/>
  <c r="O2014" i="4" s="1"/>
  <c r="K2344" i="4"/>
  <c r="K1336" i="4"/>
  <c r="K1606" i="4"/>
  <c r="K2347" i="4"/>
  <c r="O2347" i="4" s="1"/>
  <c r="K2061" i="4"/>
  <c r="K3044" i="4"/>
  <c r="K3041" i="4"/>
  <c r="K3157" i="4"/>
  <c r="M3157" i="4" s="1"/>
  <c r="K3302" i="4"/>
  <c r="T3302" i="4" s="1"/>
  <c r="K3523" i="4"/>
  <c r="T3523" i="4" s="1"/>
  <c r="K3866" i="4"/>
  <c r="T3866" i="4" s="1"/>
  <c r="K3108" i="4"/>
  <c r="M3108" i="4" s="1"/>
  <c r="K3364" i="4"/>
  <c r="T3364" i="4" s="1"/>
  <c r="K3910" i="4"/>
  <c r="T3910" i="4" s="1"/>
  <c r="K2820" i="4"/>
  <c r="T2820" i="4" s="1"/>
  <c r="K3050" i="4"/>
  <c r="O3050" i="4" s="1"/>
  <c r="K3265" i="4"/>
  <c r="T3265" i="4" s="1"/>
  <c r="K3726" i="4"/>
  <c r="T3726" i="4" s="1"/>
  <c r="K2925" i="4"/>
  <c r="T2925" i="4" s="1"/>
  <c r="K3617" i="4"/>
  <c r="T3617" i="4" s="1"/>
  <c r="K4055" i="4"/>
  <c r="T4055" i="4" s="1"/>
  <c r="K3266" i="4"/>
  <c r="T3266" i="4" s="1"/>
  <c r="K3152" i="4"/>
  <c r="K2651" i="4"/>
  <c r="M2651" i="4" s="1"/>
  <c r="K3154" i="4"/>
  <c r="K3912" i="4"/>
  <c r="T3912" i="4" s="1"/>
  <c r="K3264" i="4"/>
  <c r="T3264" i="4" s="1"/>
  <c r="K4299" i="4"/>
  <c r="T4299" i="4" s="1"/>
  <c r="K3313" i="4"/>
  <c r="T3313" i="4" s="1"/>
  <c r="K3440" i="4"/>
  <c r="T3440" i="4" s="1"/>
  <c r="K3509" i="4"/>
  <c r="T3509" i="4" s="1"/>
  <c r="K3712" i="4"/>
  <c r="T3712" i="4" s="1"/>
  <c r="K3943" i="4"/>
  <c r="T3943" i="4" s="1"/>
  <c r="K3292" i="4"/>
  <c r="T3292" i="4" s="1"/>
  <c r="K3583" i="4"/>
  <c r="T3583" i="4" s="1"/>
  <c r="K3786" i="4"/>
  <c r="T3786" i="4" s="1"/>
  <c r="K3962" i="4"/>
  <c r="T3962" i="4" s="1"/>
  <c r="K2755" i="4"/>
  <c r="K2889" i="4"/>
  <c r="T2889" i="4" s="1"/>
  <c r="K3005" i="4"/>
  <c r="T3005" i="4" s="1"/>
  <c r="K3158" i="4"/>
  <c r="K3279" i="4"/>
  <c r="T3279" i="4" s="1"/>
  <c r="K3941" i="4"/>
  <c r="T3941" i="4" s="1"/>
  <c r="K2839" i="4"/>
  <c r="M2839" i="4" s="1"/>
  <c r="K3105" i="4"/>
  <c r="K3415" i="4"/>
  <c r="T3415" i="4" s="1"/>
  <c r="K3832" i="4"/>
  <c r="T3832" i="4" s="1"/>
  <c r="K4113" i="4"/>
  <c r="T4113" i="4" s="1"/>
  <c r="K4221" i="4"/>
  <c r="T4221" i="4" s="1"/>
  <c r="K1965" i="4"/>
  <c r="K2520" i="4"/>
  <c r="K2914" i="4"/>
  <c r="T2914" i="4" s="1"/>
  <c r="K3172" i="4"/>
  <c r="K3772" i="4"/>
  <c r="T3772" i="4" s="1"/>
  <c r="K2991" i="4"/>
  <c r="T2991" i="4" s="1"/>
  <c r="K3417" i="4"/>
  <c r="T3417" i="4" s="1"/>
  <c r="K3611" i="4"/>
  <c r="T3611" i="4" s="1"/>
  <c r="K2966" i="4"/>
  <c r="T2966" i="4" s="1"/>
  <c r="K3251" i="4"/>
  <c r="T3251" i="4" s="1"/>
  <c r="K3442" i="4"/>
  <c r="T3442" i="4" s="1"/>
  <c r="K3979" i="4"/>
  <c r="T3979" i="4" s="1"/>
  <c r="K2792" i="4"/>
  <c r="T2792" i="4" s="1"/>
  <c r="K3410" i="4"/>
  <c r="T3410" i="4" s="1"/>
  <c r="K4082" i="4"/>
  <c r="T4082" i="4" s="1"/>
  <c r="K4025" i="4"/>
  <c r="T4025" i="4" s="1"/>
  <c r="K4141" i="4"/>
  <c r="T4141" i="4" s="1"/>
  <c r="K4283" i="4"/>
  <c r="T4283" i="4" s="1"/>
  <c r="K4364" i="4"/>
  <c r="T4364" i="4" s="1"/>
  <c r="K4428" i="4"/>
  <c r="T4428" i="4" s="1"/>
  <c r="K4467" i="4"/>
  <c r="T4467" i="4" s="1"/>
  <c r="K4563" i="4"/>
  <c r="T4563" i="4" s="1"/>
  <c r="K4659" i="4"/>
  <c r="T4659" i="4" s="1"/>
  <c r="K4774" i="4"/>
  <c r="T4774" i="4" s="1"/>
  <c r="K3841" i="4"/>
  <c r="T3841" i="4" s="1"/>
  <c r="K4271" i="4"/>
  <c r="T4271" i="4" s="1"/>
  <c r="K3486" i="4"/>
  <c r="T3486" i="4" s="1"/>
  <c r="K3732" i="4"/>
  <c r="T3732" i="4" s="1"/>
  <c r="K3870" i="4"/>
  <c r="T3870" i="4" s="1"/>
  <c r="K4111" i="4"/>
  <c r="T4111" i="4" s="1"/>
  <c r="K4309" i="4"/>
  <c r="T4309" i="4" s="1"/>
  <c r="K4634" i="4"/>
  <c r="T4634" i="4" s="1"/>
  <c r="K3543" i="4"/>
  <c r="T3543" i="4" s="1"/>
  <c r="K3917" i="4"/>
  <c r="T3917" i="4" s="1"/>
  <c r="K4227" i="4"/>
  <c r="T4227" i="4" s="1"/>
  <c r="K4703" i="4"/>
  <c r="T4703" i="4" s="1"/>
  <c r="K4627" i="4"/>
  <c r="T4627" i="4" s="1"/>
  <c r="K8203" i="4"/>
  <c r="K1450" i="4"/>
  <c r="O1450" i="4" s="1"/>
  <c r="K1872" i="4"/>
  <c r="K1448" i="4"/>
  <c r="K1867" i="4"/>
  <c r="K2303" i="4"/>
  <c r="M2303" i="4" s="1"/>
  <c r="K2562" i="4"/>
  <c r="K2885" i="4"/>
  <c r="T2885" i="4" s="1"/>
  <c r="K1739" i="4"/>
  <c r="K2011" i="4"/>
  <c r="M2011" i="4" s="1"/>
  <c r="K2657" i="4"/>
  <c r="K2994" i="4"/>
  <c r="T2994" i="4" s="1"/>
  <c r="K3113" i="4"/>
  <c r="K3269" i="4"/>
  <c r="T3269" i="4" s="1"/>
  <c r="K3397" i="4"/>
  <c r="T3397" i="4" s="1"/>
  <c r="K3940" i="4"/>
  <c r="T3940" i="4" s="1"/>
  <c r="K2946" i="4"/>
  <c r="T2946" i="4" s="1"/>
  <c r="K3544" i="4"/>
  <c r="T3544" i="4" s="1"/>
  <c r="K2880" i="4"/>
  <c r="K3272" i="4"/>
  <c r="T3272" i="4" s="1"/>
  <c r="K2606" i="4"/>
  <c r="K4163" i="4"/>
  <c r="T4163" i="4" s="1"/>
  <c r="K2980" i="4"/>
  <c r="T2980" i="4" s="1"/>
  <c r="K3305" i="4"/>
  <c r="T3305" i="4" s="1"/>
  <c r="K3441" i="4"/>
  <c r="T3441" i="4" s="1"/>
  <c r="K3906" i="4"/>
  <c r="T3906" i="4" s="1"/>
  <c r="K2819" i="4"/>
  <c r="T2819" i="4" s="1"/>
  <c r="K3271" i="4"/>
  <c r="T3271" i="4" s="1"/>
  <c r="K3534" i="4"/>
  <c r="T3534" i="4" s="1"/>
  <c r="K2666" i="4"/>
  <c r="O2666" i="4" s="1"/>
  <c r="K2805" i="4"/>
  <c r="T2805" i="4" s="1"/>
  <c r="K2960" i="4"/>
  <c r="T2960" i="4" s="1"/>
  <c r="K3190" i="4"/>
  <c r="K3372" i="4"/>
  <c r="T3372" i="4" s="1"/>
  <c r="K3551" i="4"/>
  <c r="T3551" i="4" s="1"/>
  <c r="K3860" i="4"/>
  <c r="T3860" i="4" s="1"/>
  <c r="K2866" i="4"/>
  <c r="K3242" i="4"/>
  <c r="K3587" i="4"/>
  <c r="T3587" i="4" s="1"/>
  <c r="K4198" i="4"/>
  <c r="T4198" i="4" s="1"/>
  <c r="K3268" i="4"/>
  <c r="T3268" i="4" s="1"/>
  <c r="K3575" i="4"/>
  <c r="T3575" i="4" s="1"/>
  <c r="K2851" i="4"/>
  <c r="K3352" i="4"/>
  <c r="T3352" i="4" s="1"/>
  <c r="K2647" i="4"/>
  <c r="K2878" i="4"/>
  <c r="O2878" i="4" s="1"/>
  <c r="K3064" i="4"/>
  <c r="K3303" i="4"/>
  <c r="T3303" i="4" s="1"/>
  <c r="K3778" i="4"/>
  <c r="T3778" i="4" s="1"/>
  <c r="K2845" i="4"/>
  <c r="M2845" i="4" s="1"/>
  <c r="K3184" i="4"/>
  <c r="K3949" i="4"/>
  <c r="T3949" i="4" s="1"/>
  <c r="K4091" i="4"/>
  <c r="T4091" i="4" s="1"/>
  <c r="K2627" i="4"/>
  <c r="M2627" i="4" s="1"/>
  <c r="K2857" i="4"/>
  <c r="K3115" i="4"/>
  <c r="K3377" i="4"/>
  <c r="T3377" i="4" s="1"/>
  <c r="K2793" i="4"/>
  <c r="T2793" i="4" s="1"/>
  <c r="K3556" i="4"/>
  <c r="T3556" i="4" s="1"/>
  <c r="K3132" i="4"/>
  <c r="K3476" i="4"/>
  <c r="T3476" i="4" s="1"/>
  <c r="K3904" i="4"/>
  <c r="T3904" i="4" s="1"/>
  <c r="K3333" i="4"/>
  <c r="T3333" i="4" s="1"/>
  <c r="K4176" i="4"/>
  <c r="T4176" i="4" s="1"/>
  <c r="K4036" i="4"/>
  <c r="T4036" i="4" s="1"/>
  <c r="K4214" i="4"/>
  <c r="T4214" i="4" s="1"/>
  <c r="K4377" i="4"/>
  <c r="T4377" i="4" s="1"/>
  <c r="K4709" i="4"/>
  <c r="T4709" i="4" s="1"/>
  <c r="K3799" i="4"/>
  <c r="T3799" i="4" s="1"/>
  <c r="K843" i="4"/>
  <c r="O843" i="4" s="1"/>
  <c r="K27" i="4"/>
  <c r="K632" i="4"/>
  <c r="K366" i="4"/>
  <c r="K987" i="4"/>
  <c r="M987" i="4" s="1"/>
  <c r="K2460" i="4"/>
  <c r="K699" i="4"/>
  <c r="K657" i="4"/>
  <c r="K819" i="4"/>
  <c r="M819" i="4" s="1"/>
  <c r="K1160" i="4"/>
  <c r="K158" i="4"/>
  <c r="K788" i="4"/>
  <c r="K45" i="4"/>
  <c r="M45" i="4" s="1"/>
  <c r="K102" i="4"/>
  <c r="K1133" i="4"/>
  <c r="K1539" i="4"/>
  <c r="K668" i="4"/>
  <c r="O668" i="4" s="1"/>
  <c r="K1031" i="4"/>
  <c r="K358" i="4"/>
  <c r="K300" i="4"/>
  <c r="K333" i="4"/>
  <c r="O333" i="4" s="1"/>
  <c r="K693" i="4"/>
  <c r="K423" i="4"/>
  <c r="K210" i="4"/>
  <c r="K1337" i="4"/>
  <c r="O1337" i="4" s="1"/>
  <c r="K38" i="4"/>
  <c r="K97" i="4"/>
  <c r="K799" i="4"/>
  <c r="K322" i="4"/>
  <c r="M322" i="4" s="1"/>
  <c r="K475" i="4"/>
  <c r="K860" i="4"/>
  <c r="K1592" i="4"/>
  <c r="K409" i="4"/>
  <c r="O409" i="4" s="1"/>
  <c r="K196" i="4"/>
  <c r="K1430" i="4"/>
  <c r="K1731" i="4"/>
  <c r="K2074" i="4"/>
  <c r="O2074" i="4" s="1"/>
  <c r="K975" i="4"/>
  <c r="K149" i="4"/>
  <c r="K214" i="4"/>
  <c r="K1110" i="4"/>
  <c r="M1110" i="4" s="1"/>
  <c r="K183" i="4"/>
  <c r="K257" i="4"/>
  <c r="K592" i="4"/>
  <c r="K938" i="4"/>
  <c r="M938" i="4" s="1"/>
  <c r="K537" i="4"/>
  <c r="M537" i="4" s="1"/>
  <c r="K995" i="4"/>
  <c r="K1322" i="4"/>
  <c r="K375" i="4"/>
  <c r="M375" i="4" s="1"/>
  <c r="K1370" i="4"/>
  <c r="K553" i="4"/>
  <c r="M553" i="4" s="1"/>
  <c r="K204" i="4"/>
  <c r="K11" i="4"/>
  <c r="M11" i="4" s="1"/>
  <c r="K664" i="4"/>
  <c r="K232" i="4"/>
  <c r="K1263" i="4"/>
  <c r="K707" i="4"/>
  <c r="O707" i="4" s="1"/>
  <c r="K1919" i="4"/>
  <c r="K2426" i="4"/>
  <c r="K626" i="4"/>
  <c r="K301" i="4"/>
  <c r="O301" i="4" s="1"/>
  <c r="K1335" i="4"/>
  <c r="K695" i="4"/>
  <c r="K556" i="4"/>
  <c r="M556" i="4" s="1"/>
  <c r="K169" i="4"/>
  <c r="O169" i="4" s="1"/>
  <c r="K1306" i="4"/>
  <c r="K392" i="4"/>
  <c r="M392" i="4" s="1"/>
  <c r="K680" i="4"/>
  <c r="K600" i="4"/>
  <c r="M600" i="4" s="1"/>
  <c r="K925" i="4"/>
  <c r="K1627" i="4"/>
  <c r="K780" i="4"/>
  <c r="K637" i="4"/>
  <c r="O637" i="4" s="1"/>
  <c r="K1425" i="4"/>
  <c r="K763" i="4"/>
  <c r="K1786" i="4"/>
  <c r="K85" i="4"/>
  <c r="O85" i="4" s="1"/>
  <c r="K949" i="4"/>
  <c r="K679" i="4"/>
  <c r="K1458" i="4"/>
  <c r="K1289" i="4"/>
  <c r="O1289" i="4" s="1"/>
  <c r="K1191" i="4"/>
  <c r="K886" i="4"/>
  <c r="K2175" i="4"/>
  <c r="K965" i="4"/>
  <c r="O965" i="4" s="1"/>
  <c r="K141" i="4"/>
  <c r="K903" i="4"/>
  <c r="K1754" i="4"/>
  <c r="K2100" i="4"/>
  <c r="O2100" i="4" s="1"/>
  <c r="K2400" i="4"/>
  <c r="K2478" i="4"/>
  <c r="K2571" i="4"/>
  <c r="K1415" i="4"/>
  <c r="O1415" i="4" s="1"/>
  <c r="K1686" i="4"/>
  <c r="K2000" i="4"/>
  <c r="K2263" i="4"/>
  <c r="K2531" i="4"/>
  <c r="M2531" i="4" s="1"/>
  <c r="K1538" i="4"/>
  <c r="K1805" i="4"/>
  <c r="K2238" i="4"/>
  <c r="K2634" i="4"/>
  <c r="M2634" i="4" s="1"/>
  <c r="K1471" i="4"/>
  <c r="K1996" i="4"/>
  <c r="K2551" i="4"/>
  <c r="K2830" i="4"/>
  <c r="T2830" i="4" s="1"/>
  <c r="K2979" i="4"/>
  <c r="T2979" i="4" s="1"/>
  <c r="K3123" i="4"/>
  <c r="K1752" i="4"/>
  <c r="K1914" i="4"/>
  <c r="O1914" i="4" s="1"/>
  <c r="K2076" i="4"/>
  <c r="K2266" i="4"/>
  <c r="K2465" i="4"/>
  <c r="K2635" i="4"/>
  <c r="O2635" i="4" s="1"/>
  <c r="K1794" i="4"/>
  <c r="K2066" i="4"/>
  <c r="K2313" i="4"/>
  <c r="K2649" i="4"/>
  <c r="M2649" i="4" s="1"/>
  <c r="K1698" i="4"/>
  <c r="K2293" i="4"/>
  <c r="K1166" i="4"/>
  <c r="K1728" i="4"/>
  <c r="M1728" i="4" s="1"/>
  <c r="K2242" i="4"/>
  <c r="K2543" i="4"/>
  <c r="K2825" i="4"/>
  <c r="T2825" i="4" s="1"/>
  <c r="K2950" i="4"/>
  <c r="T2950" i="4" s="1"/>
  <c r="K804" i="4"/>
  <c r="K1096" i="4"/>
  <c r="K1052" i="4"/>
  <c r="K1384" i="4"/>
  <c r="O1384" i="4" s="1"/>
  <c r="K1314" i="4"/>
  <c r="K1457" i="4"/>
  <c r="K1554" i="4"/>
  <c r="K1626" i="4"/>
  <c r="O1626" i="4" s="1"/>
  <c r="K1726" i="4"/>
  <c r="K1817" i="4"/>
  <c r="K1884" i="4"/>
  <c r="K1987" i="4"/>
  <c r="M1987" i="4" s="1"/>
  <c r="K2084" i="4"/>
  <c r="K2180" i="4"/>
  <c r="K2253" i="4"/>
  <c r="K2431" i="4"/>
  <c r="M2431" i="4" s="1"/>
  <c r="K2538" i="4"/>
  <c r="K1444" i="4"/>
  <c r="K1599" i="4"/>
  <c r="K1943" i="4"/>
  <c r="O1943" i="4" s="1"/>
  <c r="K2483" i="4"/>
  <c r="K1123" i="4"/>
  <c r="K1372" i="4"/>
  <c r="K1597" i="4"/>
  <c r="M1597" i="4" s="1"/>
  <c r="K1766" i="4"/>
  <c r="K2060" i="4"/>
  <c r="K2308" i="4"/>
  <c r="K2554" i="4"/>
  <c r="O2554" i="4" s="1"/>
  <c r="K1826" i="4"/>
  <c r="K2197" i="4"/>
  <c r="K2611" i="4"/>
  <c r="K3104" i="4"/>
  <c r="M3104" i="4" s="1"/>
  <c r="K1456" i="4"/>
  <c r="K2064" i="4"/>
  <c r="K2585" i="4"/>
  <c r="K1630" i="4"/>
  <c r="M1630" i="4" s="1"/>
  <c r="K1915" i="4"/>
  <c r="K2323" i="4"/>
  <c r="K1229" i="4"/>
  <c r="K1858" i="4"/>
  <c r="O1858" i="4" s="1"/>
  <c r="K2179" i="4"/>
  <c r="K2510" i="4"/>
  <c r="K1291" i="4"/>
  <c r="K1663" i="4"/>
  <c r="O1663" i="4" s="1"/>
  <c r="K1960" i="4"/>
  <c r="K2368" i="4"/>
  <c r="K2803" i="4"/>
  <c r="T2803" i="4" s="1"/>
  <c r="K2841" i="4"/>
  <c r="O2841" i="4" s="1"/>
  <c r="K2964" i="4"/>
  <c r="T2964" i="4" s="1"/>
  <c r="K2978" i="4"/>
  <c r="T2978" i="4" s="1"/>
  <c r="K3112" i="4"/>
  <c r="K3151" i="4"/>
  <c r="M3151" i="4" s="1"/>
  <c r="K3195" i="4"/>
  <c r="T3195" i="4" s="1"/>
  <c r="K3245" i="4"/>
  <c r="T3245" i="4" s="1"/>
  <c r="K3337" i="4"/>
  <c r="T3337" i="4" s="1"/>
  <c r="K3339" i="4"/>
  <c r="T3339" i="4" s="1"/>
  <c r="K3391" i="4"/>
  <c r="T3391" i="4" s="1"/>
  <c r="K3478" i="4"/>
  <c r="T3478" i="4" s="1"/>
  <c r="K3573" i="4"/>
  <c r="T3573" i="4" s="1"/>
  <c r="K3603" i="4"/>
  <c r="T3603" i="4" s="1"/>
  <c r="K3675" i="4"/>
  <c r="T3675" i="4" s="1"/>
  <c r="K3795" i="4"/>
  <c r="T3795" i="4" s="1"/>
  <c r="K3891" i="4"/>
  <c r="T3891" i="4" s="1"/>
  <c r="K2826" i="4"/>
  <c r="T2826" i="4" s="1"/>
  <c r="K3024" i="4"/>
  <c r="T3024" i="4" s="1"/>
  <c r="K3518" i="4"/>
  <c r="T3518" i="4" s="1"/>
  <c r="K3747" i="4"/>
  <c r="T3747" i="4" s="1"/>
  <c r="K2681" i="4"/>
  <c r="M2681" i="4" s="1"/>
  <c r="K2927" i="4"/>
  <c r="T2927" i="4" s="1"/>
  <c r="K3122" i="4"/>
  <c r="K3343" i="4"/>
  <c r="T3343" i="4" s="1"/>
  <c r="K2771" i="4"/>
  <c r="T2771" i="4" s="1"/>
  <c r="K3328" i="4"/>
  <c r="T3328" i="4" s="1"/>
  <c r="K3639" i="4"/>
  <c r="T3639" i="4" s="1"/>
  <c r="K4035" i="4"/>
  <c r="T4035" i="4" s="1"/>
  <c r="K4107" i="4"/>
  <c r="T4107" i="4" s="1"/>
  <c r="K4179" i="4"/>
  <c r="T4179" i="4" s="1"/>
  <c r="K2124" i="4"/>
  <c r="K1476" i="4"/>
  <c r="K2557" i="4"/>
  <c r="O2557" i="4" s="1"/>
  <c r="K2783" i="4"/>
  <c r="T2783" i="4" s="1"/>
  <c r="K3546" i="4"/>
  <c r="T3546" i="4" s="1"/>
  <c r="K3103" i="4"/>
  <c r="K3994" i="4"/>
  <c r="T3994" i="4" s="1"/>
  <c r="K3155" i="4"/>
  <c r="K3844" i="4"/>
  <c r="T3844" i="4" s="1"/>
  <c r="K455" i="4"/>
  <c r="K1351" i="4"/>
  <c r="O1351" i="4" s="1"/>
  <c r="K934" i="4"/>
  <c r="K1027" i="4"/>
  <c r="K974" i="4"/>
  <c r="K1484" i="4"/>
  <c r="M1484" i="4" s="1"/>
  <c r="K1715" i="4"/>
  <c r="K1852" i="4"/>
  <c r="K2042" i="4"/>
  <c r="K2113" i="4"/>
  <c r="O2113" i="4" s="1"/>
  <c r="K2193" i="4"/>
  <c r="K2327" i="4"/>
  <c r="K2414" i="4"/>
  <c r="T2414" i="4" s="1"/>
  <c r="K2500" i="4"/>
  <c r="O2500" i="4" s="1"/>
  <c r="K1537" i="4"/>
  <c r="K1818" i="4"/>
  <c r="K2052" i="4"/>
  <c r="K2191" i="4"/>
  <c r="M2191" i="4" s="1"/>
  <c r="K2364" i="4"/>
  <c r="K2603" i="4"/>
  <c r="K1416" i="4"/>
  <c r="K1710" i="4"/>
  <c r="O1710" i="4" s="1"/>
  <c r="K2032" i="4"/>
  <c r="K2328" i="4"/>
  <c r="K2582" i="4"/>
  <c r="K1533" i="4"/>
  <c r="M1533" i="4" s="1"/>
  <c r="K2090" i="4"/>
  <c r="K2602" i="4"/>
  <c r="K2767" i="4"/>
  <c r="T2767" i="4" s="1"/>
  <c r="K2915" i="4"/>
  <c r="T2915" i="4" s="1"/>
  <c r="K1690" i="4"/>
  <c r="K1844" i="4"/>
  <c r="K1991" i="4"/>
  <c r="K2110" i="4"/>
  <c r="M2110" i="4" s="1"/>
  <c r="K2252" i="4"/>
  <c r="K2399" i="4"/>
  <c r="K2514" i="4"/>
  <c r="K1442" i="4"/>
  <c r="O1442" i="4" s="1"/>
  <c r="K1677" i="4"/>
  <c r="K1835" i="4"/>
  <c r="K2083" i="4"/>
  <c r="K2270" i="4"/>
  <c r="M2270" i="4" s="1"/>
  <c r="K2505" i="4"/>
  <c r="K1319" i="4"/>
  <c r="K1714" i="4"/>
  <c r="K1975" i="4"/>
  <c r="M1975" i="4" s="1"/>
  <c r="K2244" i="4"/>
  <c r="K2529" i="4"/>
  <c r="K1390" i="4"/>
  <c r="K1921" i="4"/>
  <c r="M1921" i="4" s="1"/>
  <c r="K2456" i="4"/>
  <c r="K2769" i="4"/>
  <c r="T2769" i="4" s="1"/>
  <c r="K2943" i="4"/>
  <c r="T2943" i="4" s="1"/>
  <c r="K817" i="4"/>
  <c r="O817" i="4" s="1"/>
  <c r="K1328" i="4"/>
  <c r="K1234" i="4"/>
  <c r="K1241" i="4"/>
  <c r="K1531" i="4"/>
  <c r="M1531" i="4" s="1"/>
  <c r="K1780" i="4"/>
  <c r="K2049" i="4"/>
  <c r="K2345" i="4"/>
  <c r="K1410" i="4"/>
  <c r="M1410" i="4" s="1"/>
  <c r="K1719" i="4"/>
  <c r="K2195" i="4"/>
  <c r="K2525" i="4"/>
  <c r="K1112" i="4"/>
  <c r="T1112" i="4" s="1"/>
  <c r="K1578" i="4"/>
  <c r="K1733" i="4"/>
  <c r="K1970" i="4"/>
  <c r="K2401" i="4"/>
  <c r="O2401" i="4" s="1"/>
  <c r="K1895" i="4"/>
  <c r="K2316" i="4"/>
  <c r="K2751" i="4"/>
  <c r="K2986" i="4"/>
  <c r="T2986" i="4" s="1"/>
  <c r="K2243" i="4"/>
  <c r="K1558" i="4"/>
  <c r="K1823" i="4"/>
  <c r="K2366" i="4"/>
  <c r="O2366" i="4" s="1"/>
  <c r="K1115" i="4"/>
  <c r="K1595" i="4"/>
  <c r="K1880" i="4"/>
  <c r="K2409" i="4"/>
  <c r="T2409" i="4" s="1"/>
  <c r="K1344" i="4"/>
  <c r="K1862" i="4"/>
  <c r="K2417" i="4"/>
  <c r="K2816" i="4"/>
  <c r="T2816" i="4" s="1"/>
  <c r="K3082" i="4"/>
  <c r="K2995" i="4"/>
  <c r="T2995" i="4" s="1"/>
  <c r="K3145" i="4"/>
  <c r="K3214" i="4"/>
  <c r="T3214" i="4" s="1"/>
  <c r="K3275" i="4"/>
  <c r="T3275" i="4" s="1"/>
  <c r="K3485" i="4"/>
  <c r="T3485" i="4" s="1"/>
  <c r="K3735" i="4"/>
  <c r="T3735" i="4" s="1"/>
  <c r="K2850" i="4"/>
  <c r="O2850" i="4" s="1"/>
  <c r="K3203" i="4"/>
  <c r="T3203" i="4" s="1"/>
  <c r="K3595" i="4"/>
  <c r="T3595" i="4" s="1"/>
  <c r="K2664" i="4"/>
  <c r="K2954" i="4"/>
  <c r="T2954" i="4" s="1"/>
  <c r="K3169" i="4"/>
  <c r="K3389" i="4"/>
  <c r="T3389" i="4" s="1"/>
  <c r="K2652" i="4"/>
  <c r="K3176" i="4"/>
  <c r="M3176" i="4" s="1"/>
  <c r="K3552" i="4"/>
  <c r="T3552" i="4" s="1"/>
  <c r="K3855" i="4"/>
  <c r="T3855" i="4" s="1"/>
  <c r="K4131" i="4"/>
  <c r="T4131" i="4" s="1"/>
  <c r="K2923" i="4"/>
  <c r="T2923" i="4" s="1"/>
  <c r="K3460" i="4"/>
  <c r="T3460" i="4" s="1"/>
  <c r="K3049" i="4"/>
  <c r="K2785" i="4"/>
  <c r="T2785" i="4" s="1"/>
  <c r="K3199" i="4"/>
  <c r="T3199" i="4" s="1"/>
  <c r="K2721" i="4"/>
  <c r="T2721" i="4" s="1"/>
  <c r="K3446" i="4"/>
  <c r="T3446" i="4" s="1"/>
  <c r="K1981" i="4"/>
  <c r="K2311" i="4"/>
  <c r="M2311" i="4" s="1"/>
  <c r="K2490" i="4"/>
  <c r="K2607" i="4"/>
  <c r="K1628" i="4"/>
  <c r="K1863" i="4"/>
  <c r="M1863" i="4" s="1"/>
  <c r="K2034" i="4"/>
  <c r="K2269" i="4"/>
  <c r="K2435" i="4"/>
  <c r="K2630" i="4"/>
  <c r="O2630" i="4" s="1"/>
  <c r="K1283" i="4"/>
  <c r="K1556" i="4"/>
  <c r="K1802" i="4"/>
  <c r="K1938" i="4"/>
  <c r="O1938" i="4" s="1"/>
  <c r="K2189" i="4"/>
  <c r="K2496" i="4"/>
  <c r="K1230" i="4"/>
  <c r="K1777" i="4"/>
  <c r="M1777" i="4" s="1"/>
  <c r="K2319" i="4"/>
  <c r="K2794" i="4"/>
  <c r="T2794" i="4" s="1"/>
  <c r="K2936" i="4"/>
  <c r="T2936" i="4" s="1"/>
  <c r="K3209" i="4"/>
  <c r="T3209" i="4" s="1"/>
  <c r="K1790" i="4"/>
  <c r="K1901" i="4"/>
  <c r="K2059" i="4"/>
  <c r="K2190" i="4"/>
  <c r="M2190" i="4" s="1"/>
  <c r="K2309" i="4"/>
  <c r="K2466" i="4"/>
  <c r="K2598" i="4"/>
  <c r="K1519" i="4"/>
  <c r="M1519" i="4" s="1"/>
  <c r="K1761" i="4"/>
  <c r="K2013" i="4"/>
  <c r="K2198" i="4"/>
  <c r="K2474" i="4"/>
  <c r="M2474" i="4" s="1"/>
  <c r="K1101" i="4"/>
  <c r="K1350" i="4"/>
  <c r="K1770" i="4"/>
  <c r="K2029" i="4"/>
  <c r="O2029" i="4" s="1"/>
  <c r="K2291" i="4"/>
  <c r="K2584" i="4"/>
  <c r="K1618" i="4"/>
  <c r="K2161" i="4"/>
  <c r="O2161" i="4" s="1"/>
  <c r="K2654" i="4"/>
  <c r="K2882" i="4"/>
  <c r="T2882" i="4" s="1"/>
  <c r="K3187" i="4"/>
  <c r="K1271" i="4"/>
  <c r="M1271" i="4" s="1"/>
  <c r="K1469" i="4"/>
  <c r="K1622" i="4"/>
  <c r="K1775" i="4"/>
  <c r="K1881" i="4"/>
  <c r="O1881" i="4" s="1"/>
  <c r="K2031" i="4"/>
  <c r="K2177" i="4"/>
  <c r="K2289" i="4"/>
  <c r="K2439" i="4"/>
  <c r="M2439" i="4" s="1"/>
  <c r="K2550" i="4"/>
  <c r="K1769" i="4"/>
  <c r="K2264" i="4"/>
  <c r="K1386" i="4"/>
  <c r="M1386" i="4" s="1"/>
  <c r="K1546" i="4"/>
  <c r="K2068" i="4"/>
  <c r="K2326" i="4"/>
  <c r="K1908" i="4"/>
  <c r="O1908" i="4" s="1"/>
  <c r="K2455" i="4"/>
  <c r="K2869" i="4"/>
  <c r="K1408" i="4"/>
  <c r="K2157" i="4"/>
  <c r="O2157" i="4" s="1"/>
  <c r="K2462" i="4"/>
  <c r="K1326" i="4"/>
  <c r="K1631" i="4"/>
  <c r="K1857" i="4"/>
  <c r="O1857" i="4" s="1"/>
  <c r="K2205" i="4"/>
  <c r="K2660" i="4"/>
  <c r="K1192" i="4"/>
  <c r="K1624" i="4"/>
  <c r="M1624" i="4" s="1"/>
  <c r="K2166" i="4"/>
  <c r="K2730" i="4"/>
  <c r="T2730" i="4" s="1"/>
  <c r="K2884" i="4"/>
  <c r="T2884" i="4" s="1"/>
  <c r="K3016" i="4"/>
  <c r="T3016" i="4" s="1"/>
  <c r="K3074" i="4"/>
  <c r="K3239" i="4"/>
  <c r="T3239" i="4" s="1"/>
  <c r="K3346" i="4"/>
  <c r="T3346" i="4" s="1"/>
  <c r="K3484" i="4"/>
  <c r="T3484" i="4" s="1"/>
  <c r="K3787" i="4"/>
  <c r="T3787" i="4" s="1"/>
  <c r="K2982" i="4"/>
  <c r="T2982" i="4" s="1"/>
  <c r="K3227" i="4"/>
  <c r="T3227" i="4" s="1"/>
  <c r="K3451" i="4"/>
  <c r="T3451" i="4" s="1"/>
  <c r="K3998" i="4"/>
  <c r="T3998" i="4" s="1"/>
  <c r="K2831" i="4"/>
  <c r="T2831" i="4" s="1"/>
  <c r="K3026" i="4"/>
  <c r="K3301" i="4"/>
  <c r="T3301" i="4" s="1"/>
  <c r="K2740" i="4"/>
  <c r="K3311" i="4"/>
  <c r="T3311" i="4" s="1"/>
  <c r="K3616" i="4"/>
  <c r="T3616" i="4" s="1"/>
  <c r="K4037" i="4"/>
  <c r="T4037" i="4" s="1"/>
  <c r="K4192" i="4"/>
  <c r="T4192" i="4" s="1"/>
  <c r="K2274" i="4"/>
  <c r="K1614" i="4"/>
  <c r="K2726" i="4"/>
  <c r="T2726" i="4" s="1"/>
  <c r="K3511" i="4"/>
  <c r="T3511" i="4" s="1"/>
  <c r="K3439" i="4"/>
  <c r="T3439" i="4" s="1"/>
  <c r="K2733" i="4"/>
  <c r="T2733" i="4" s="1"/>
  <c r="K3130" i="4"/>
  <c r="M3130" i="4" s="1"/>
  <c r="K3882" i="4"/>
  <c r="T3882" i="4" s="1"/>
  <c r="K3119" i="4"/>
  <c r="K2511" i="4"/>
  <c r="K1439" i="4"/>
  <c r="O1439" i="4" s="1"/>
  <c r="K2106" i="4"/>
  <c r="K2515" i="4"/>
  <c r="K1734" i="4"/>
  <c r="K2757" i="4"/>
  <c r="O2757" i="4" s="1"/>
  <c r="K1776" i="4"/>
  <c r="K2036" i="4"/>
  <c r="K2290" i="4"/>
  <c r="K2591" i="4"/>
  <c r="O2591" i="4" s="1"/>
  <c r="K1665" i="4"/>
  <c r="K2093" i="4"/>
  <c r="K1177" i="4"/>
  <c r="K1564" i="4"/>
  <c r="O1564" i="4" s="1"/>
  <c r="K2765" i="4"/>
  <c r="T2765" i="4" s="1"/>
  <c r="K1175" i="4"/>
  <c r="K1208" i="4"/>
  <c r="K1400" i="4"/>
  <c r="O1400" i="4" s="1"/>
  <c r="K2413" i="4"/>
  <c r="T2413" i="4" s="1"/>
  <c r="K1338" i="4"/>
  <c r="K1720" i="4"/>
  <c r="K1942" i="4"/>
  <c r="M1942" i="4" s="1"/>
  <c r="K2471" i="4"/>
  <c r="K2298" i="4"/>
  <c r="K2775" i="4"/>
  <c r="T2775" i="4" s="1"/>
  <c r="K3010" i="4"/>
  <c r="T3010" i="4" s="1"/>
  <c r="K2623" i="4"/>
  <c r="K1820" i="4"/>
  <c r="K2142" i="4"/>
  <c r="K2391" i="4"/>
  <c r="T2391" i="4" s="1"/>
  <c r="K1409" i="4"/>
  <c r="K1724" i="4"/>
  <c r="K2587" i="4"/>
  <c r="K2301" i="4"/>
  <c r="O2301" i="4" s="1"/>
  <c r="K3090" i="4"/>
  <c r="K3091" i="4"/>
  <c r="K3236" i="4"/>
  <c r="T3236" i="4" s="1"/>
  <c r="K3299" i="4"/>
  <c r="T3299" i="4" s="1"/>
  <c r="K3550" i="4"/>
  <c r="T3550" i="4" s="1"/>
  <c r="K2870" i="4"/>
  <c r="K3167" i="4"/>
  <c r="K3641" i="4"/>
  <c r="T3641" i="4" s="1"/>
  <c r="K2658" i="4"/>
  <c r="K2843" i="4"/>
  <c r="K3059" i="4"/>
  <c r="K3407" i="4"/>
  <c r="T3407" i="4" s="1"/>
  <c r="K2625" i="4"/>
  <c r="K3168" i="4"/>
  <c r="K3721" i="4"/>
  <c r="T3721" i="4" s="1"/>
  <c r="K4098" i="4"/>
  <c r="T4098" i="4" s="1"/>
  <c r="K3319" i="4"/>
  <c r="T3319" i="4" s="1"/>
  <c r="K3324" i="4"/>
  <c r="T3324" i="4" s="1"/>
  <c r="K2804" i="4"/>
  <c r="T2804" i="4" s="1"/>
  <c r="K3293" i="4"/>
  <c r="T3293" i="4" s="1"/>
  <c r="K2645" i="4"/>
  <c r="K3526" i="4"/>
  <c r="T3526" i="4" s="1"/>
  <c r="K3237" i="4"/>
  <c r="T3237" i="4" s="1"/>
  <c r="K3310" i="4"/>
  <c r="T3310" i="4" s="1"/>
  <c r="K3463" i="4"/>
  <c r="T3463" i="4" s="1"/>
  <c r="K3560" i="4"/>
  <c r="T3560" i="4" s="1"/>
  <c r="K3775" i="4"/>
  <c r="T3775" i="4" s="1"/>
  <c r="K2768" i="4"/>
  <c r="T2768" i="4" s="1"/>
  <c r="K3326" i="4"/>
  <c r="T3326" i="4" s="1"/>
  <c r="K3633" i="4"/>
  <c r="K3779" i="4"/>
  <c r="T3779" i="4" s="1"/>
  <c r="K2659" i="4"/>
  <c r="M2659" i="4" s="1"/>
  <c r="K2815" i="4"/>
  <c r="T2815" i="4" s="1"/>
  <c r="K2909" i="4"/>
  <c r="T2909" i="4" s="1"/>
  <c r="K3081" i="4"/>
  <c r="K3183" i="4"/>
  <c r="M3183" i="4" s="1"/>
  <c r="K3522" i="4"/>
  <c r="T3522" i="4" s="1"/>
  <c r="K2674" i="4"/>
  <c r="K2932" i="4"/>
  <c r="T2932" i="4" s="1"/>
  <c r="K3198" i="4"/>
  <c r="T3198" i="4" s="1"/>
  <c r="K3564" i="4"/>
  <c r="T3564" i="4" s="1"/>
  <c r="K3847" i="4"/>
  <c r="T3847" i="4" s="1"/>
  <c r="K4124" i="4"/>
  <c r="T4124" i="4" s="1"/>
  <c r="K4206" i="4"/>
  <c r="T4206" i="4" s="1"/>
  <c r="K2097" i="4"/>
  <c r="K2731" i="4"/>
  <c r="T2731" i="4" s="1"/>
  <c r="K2981" i="4"/>
  <c r="T2981" i="4" s="1"/>
  <c r="K3255" i="4"/>
  <c r="T3255" i="4" s="1"/>
  <c r="K3970" i="4"/>
  <c r="T3970" i="4" s="1"/>
  <c r="K3134" i="4"/>
  <c r="K3414" i="4"/>
  <c r="T3414" i="4" s="1"/>
  <c r="K2620" i="4"/>
  <c r="M2620" i="4" s="1"/>
  <c r="K3072" i="4"/>
  <c r="K3314" i="4"/>
  <c r="T3314" i="4" s="1"/>
  <c r="K3517" i="4"/>
  <c r="T3517" i="4" s="1"/>
  <c r="K2617" i="4"/>
  <c r="M2617" i="4" s="1"/>
  <c r="K2875" i="4"/>
  <c r="K3512" i="4"/>
  <c r="T3512" i="4" s="1"/>
  <c r="K4099" i="4"/>
  <c r="T4099" i="4" s="1"/>
  <c r="K4053" i="4"/>
  <c r="T4053" i="4" s="1"/>
  <c r="K4162" i="4"/>
  <c r="T4162" i="4" s="1"/>
  <c r="K4305" i="4"/>
  <c r="T4305" i="4" s="1"/>
  <c r="K4385" i="4"/>
  <c r="T4385" i="4" s="1"/>
  <c r="K4419" i="4"/>
  <c r="T4419" i="4" s="1"/>
  <c r="K4491" i="4"/>
  <c r="T4491" i="4" s="1"/>
  <c r="K4606" i="4"/>
  <c r="T4606" i="4" s="1"/>
  <c r="K4683" i="4"/>
  <c r="T4683" i="4" s="1"/>
  <c r="K4755" i="4"/>
  <c r="T4755" i="4" s="1"/>
  <c r="K3901" i="4"/>
  <c r="T3901" i="4" s="1"/>
  <c r="K4278" i="4"/>
  <c r="T4278" i="4" s="1"/>
  <c r="K3593" i="4"/>
  <c r="T3593" i="4" s="1"/>
  <c r="K3758" i="4"/>
  <c r="T3758" i="4" s="1"/>
  <c r="K3981" i="4"/>
  <c r="T3981" i="4" s="1"/>
  <c r="K4138" i="4"/>
  <c r="T4138" i="4" s="1"/>
  <c r="K4365" i="4"/>
  <c r="T4365" i="4" s="1"/>
  <c r="K4611" i="4"/>
  <c r="T4611" i="4" s="1"/>
  <c r="K3629" i="4"/>
  <c r="T3629" i="4" s="1"/>
  <c r="K4078" i="4"/>
  <c r="T4078" i="4" s="1"/>
  <c r="K4314" i="4"/>
  <c r="T4314" i="4" s="1"/>
  <c r="K4752" i="4"/>
  <c r="T4752" i="4" s="1"/>
  <c r="K4654" i="4"/>
  <c r="T4654" i="4" s="1"/>
  <c r="K8187" i="4"/>
  <c r="K1481" i="4"/>
  <c r="K2137" i="4"/>
  <c r="O2137" i="4" s="1"/>
  <c r="K1528" i="4"/>
  <c r="K2017" i="4"/>
  <c r="K2284" i="4"/>
  <c r="K2561" i="4"/>
  <c r="O2561" i="4" s="1"/>
  <c r="K2922" i="4"/>
  <c r="T2922" i="4" s="1"/>
  <c r="K1414" i="4"/>
  <c r="K2145" i="4"/>
  <c r="K2810" i="4"/>
  <c r="T2810" i="4" s="1"/>
  <c r="K3019" i="4"/>
  <c r="T3019" i="4" s="1"/>
  <c r="K3192" i="4"/>
  <c r="K3334" i="4"/>
  <c r="T3334" i="4" s="1"/>
  <c r="K3588" i="4"/>
  <c r="T3588" i="4" s="1"/>
  <c r="K2678" i="4"/>
  <c r="K3095" i="4"/>
  <c r="K2609" i="4"/>
  <c r="K3021" i="4"/>
  <c r="T3021" i="4" s="1"/>
  <c r="K3569" i="4"/>
  <c r="T3569" i="4" s="1"/>
  <c r="K3378" i="4"/>
  <c r="T3378" i="4" s="1"/>
  <c r="K2604" i="4"/>
  <c r="K3164" i="4"/>
  <c r="M3164" i="4" s="1"/>
  <c r="K3379" i="4"/>
  <c r="T3379" i="4" s="1"/>
  <c r="K3554" i="4"/>
  <c r="T3554" i="4" s="1"/>
  <c r="K3951" i="4"/>
  <c r="T3951" i="4" s="1"/>
  <c r="K2977" i="4"/>
  <c r="T2977" i="4" s="1"/>
  <c r="K3362" i="4"/>
  <c r="T3362" i="4" s="1"/>
  <c r="K3742" i="4"/>
  <c r="T3742" i="4" s="1"/>
  <c r="K2675" i="4"/>
  <c r="K2828" i="4"/>
  <c r="T2828" i="4" s="1"/>
  <c r="K3007" i="4"/>
  <c r="T3007" i="4" s="1"/>
  <c r="K3226" i="4"/>
  <c r="T3226" i="4" s="1"/>
  <c r="K3424" i="4"/>
  <c r="T3424" i="4" s="1"/>
  <c r="K3622" i="4"/>
  <c r="T3622" i="4" s="1"/>
  <c r="K2600" i="4"/>
  <c r="K2976" i="4"/>
  <c r="T2976" i="4" s="1"/>
  <c r="K3338" i="4"/>
  <c r="T3338" i="4" s="1"/>
  <c r="K3933" i="4"/>
  <c r="T3933" i="4" s="1"/>
  <c r="K4231" i="4"/>
  <c r="T4231" i="4" s="1"/>
  <c r="K3369" i="4"/>
  <c r="T3369" i="4" s="1"/>
  <c r="K3660" i="4"/>
  <c r="T3660" i="4" s="1"/>
  <c r="K2983" i="4"/>
  <c r="T2983" i="4" s="1"/>
  <c r="K3385" i="4"/>
  <c r="T3385" i="4" s="1"/>
  <c r="K2686" i="4"/>
  <c r="K2913" i="4"/>
  <c r="T2913" i="4" s="1"/>
  <c r="K3160" i="4"/>
  <c r="M3160" i="4" s="1"/>
  <c r="K3360" i="4"/>
  <c r="T3360" i="4" s="1"/>
  <c r="K3927" i="4"/>
  <c r="T3927" i="4" s="1"/>
  <c r="K2902" i="4"/>
  <c r="T2902" i="4" s="1"/>
  <c r="K3365" i="4"/>
  <c r="T3365" i="4" s="1"/>
  <c r="K4000" i="4"/>
  <c r="T4000" i="4" s="1"/>
  <c r="K4228" i="4"/>
  <c r="T4228" i="4" s="1"/>
  <c r="K2693" i="4"/>
  <c r="K2893" i="4"/>
  <c r="T2893" i="4" s="1"/>
  <c r="K3175" i="4"/>
  <c r="K3508" i="4"/>
  <c r="T3508" i="4" s="1"/>
  <c r="K2944" i="4"/>
  <c r="T2944" i="4" s="1"/>
  <c r="K3935" i="4"/>
  <c r="T3935" i="4" s="1"/>
  <c r="K3240" i="4"/>
  <c r="T3240" i="4" s="1"/>
  <c r="K3540" i="4"/>
  <c r="T3540" i="4" s="1"/>
  <c r="K4009" i="4"/>
  <c r="T4009" i="4" s="1"/>
  <c r="K3383" i="4"/>
  <c r="T3383" i="4" s="1"/>
  <c r="K4201" i="4"/>
  <c r="T4201" i="4" s="1"/>
  <c r="K4080" i="4"/>
  <c r="T4080" i="4" s="1"/>
  <c r="K4247" i="4"/>
  <c r="T4247" i="4" s="1"/>
  <c r="K4426" i="4"/>
  <c r="T4426" i="4" s="1"/>
  <c r="K8667" i="4"/>
  <c r="K3840" i="4"/>
  <c r="T3840" i="4" s="1"/>
  <c r="K4156" i="4"/>
  <c r="T4156" i="4" s="1"/>
  <c r="K4578" i="4"/>
  <c r="T4578" i="4" s="1"/>
  <c r="K3513" i="4"/>
  <c r="T3513" i="4" s="1"/>
  <c r="K3788" i="4"/>
  <c r="T3788" i="4" s="1"/>
  <c r="K4054" i="4"/>
  <c r="T4054" i="4" s="1"/>
  <c r="K3790" i="4"/>
  <c r="T3790" i="4" s="1"/>
  <c r="K4584" i="4"/>
  <c r="T4584" i="4" s="1"/>
  <c r="K4744" i="4"/>
  <c r="T4744" i="4" s="1"/>
  <c r="K4216" i="4"/>
  <c r="T4216" i="4" s="1"/>
  <c r="K2700" i="4"/>
  <c r="M2700" i="4" s="1"/>
  <c r="K3225" i="4"/>
  <c r="T3225" i="4" s="1"/>
  <c r="K3443" i="4"/>
  <c r="T3443" i="4" s="1"/>
  <c r="K3698" i="4"/>
  <c r="T3698" i="4" s="1"/>
  <c r="K3307" i="4"/>
  <c r="T3307" i="4" s="1"/>
  <c r="K3491" i="4"/>
  <c r="T3491" i="4" s="1"/>
  <c r="K3995" i="4"/>
  <c r="T3995" i="4" s="1"/>
  <c r="K2689" i="4"/>
  <c r="K2947" i="4"/>
  <c r="T2947" i="4" s="1"/>
  <c r="K3197" i="4"/>
  <c r="T3197" i="4" s="1"/>
  <c r="K3395" i="4"/>
  <c r="T3395" i="4" s="1"/>
  <c r="K3875" i="4"/>
  <c r="T3875" i="4" s="1"/>
  <c r="K2836" i="4"/>
  <c r="M2836" i="4" s="1"/>
  <c r="K3207" i="4"/>
  <c r="T3207" i="4" s="1"/>
  <c r="K3654" i="4"/>
  <c r="T3654" i="4" s="1"/>
  <c r="K4097" i="4"/>
  <c r="T4097" i="4" s="1"/>
  <c r="K3418" i="4"/>
  <c r="T3418" i="4" s="1"/>
  <c r="K3597" i="4"/>
  <c r="T3597" i="4" s="1"/>
  <c r="K2629" i="4"/>
  <c r="K3515" i="4"/>
  <c r="T3515" i="4" s="1"/>
  <c r="K3846" i="4"/>
  <c r="T3846" i="4" s="1"/>
  <c r="K2746" i="4"/>
  <c r="K3004" i="4"/>
  <c r="T3004" i="4" s="1"/>
  <c r="K3270" i="4"/>
  <c r="T3270" i="4" s="1"/>
  <c r="K2896" i="4"/>
  <c r="T2896" i="4" s="1"/>
  <c r="K3706" i="4"/>
  <c r="T3706" i="4" s="1"/>
  <c r="K4088" i="4"/>
  <c r="T4088" i="4" s="1"/>
  <c r="K4217" i="4"/>
  <c r="T4217" i="4" s="1"/>
  <c r="K2832" i="4"/>
  <c r="T2832" i="4" s="1"/>
  <c r="K3098" i="4"/>
  <c r="K3753" i="4"/>
  <c r="T3753" i="4" s="1"/>
  <c r="K3246" i="4"/>
  <c r="T3246" i="4" s="1"/>
  <c r="K3466" i="4"/>
  <c r="T3466" i="4" s="1"/>
  <c r="K2680" i="4"/>
  <c r="K3300" i="4"/>
  <c r="T3300" i="4" s="1"/>
  <c r="K3751" i="4"/>
  <c r="T3751" i="4" s="1"/>
  <c r="K3125" i="4"/>
  <c r="M3125" i="4" s="1"/>
  <c r="K3455" i="4"/>
  <c r="T3455" i="4" s="1"/>
  <c r="K4096" i="4"/>
  <c r="T4096" i="4" s="1"/>
  <c r="K4143" i="4"/>
  <c r="T4143" i="4" s="1"/>
  <c r="K4277" i="4"/>
  <c r="T4277" i="4" s="1"/>
  <c r="K4413" i="4"/>
  <c r="T4413" i="4" s="1"/>
  <c r="K4527" i="4"/>
  <c r="T4527" i="4" s="1"/>
  <c r="K3736" i="4"/>
  <c r="T3736" i="4" s="1"/>
  <c r="K3980" i="4"/>
  <c r="T3980" i="4" s="1"/>
  <c r="K4200" i="4"/>
  <c r="T4200" i="4" s="1"/>
  <c r="K4702" i="4"/>
  <c r="T4702" i="4" s="1"/>
  <c r="K3672" i="4"/>
  <c r="T3672" i="4" s="1"/>
  <c r="K3834" i="4"/>
  <c r="T3834" i="4" s="1"/>
  <c r="K4057" i="4"/>
  <c r="T4057" i="4" s="1"/>
  <c r="K4246" i="4"/>
  <c r="T4246" i="4" s="1"/>
  <c r="K4518" i="4"/>
  <c r="T4518" i="4" s="1"/>
  <c r="K3584" i="4"/>
  <c r="T3584" i="4" s="1"/>
  <c r="K4108" i="4"/>
  <c r="T4108" i="4" s="1"/>
  <c r="K4522" i="4"/>
  <c r="T4522" i="4" s="1"/>
  <c r="K4736" i="4"/>
  <c r="T4736" i="4" s="1"/>
  <c r="K3048" i="4"/>
  <c r="M3048" i="4" s="1"/>
  <c r="K3845" i="4"/>
  <c r="T3845" i="4" s="1"/>
  <c r="K2942" i="4"/>
  <c r="T2942" i="4" s="1"/>
  <c r="K3289" i="4"/>
  <c r="T3289" i="4" s="1"/>
  <c r="K3351" i="4"/>
  <c r="T3351" i="4" s="1"/>
  <c r="K3971" i="4"/>
  <c r="T3971" i="4" s="1"/>
  <c r="K2973" i="4"/>
  <c r="T2973" i="4" s="1"/>
  <c r="K3929" i="4"/>
  <c r="T3929" i="4" s="1"/>
  <c r="K2713" i="4"/>
  <c r="M2713" i="4" s="1"/>
  <c r="K3221" i="4"/>
  <c r="T3221" i="4" s="1"/>
  <c r="K3632" i="4"/>
  <c r="T3632" i="4" s="1"/>
  <c r="K2798" i="4"/>
  <c r="K4273" i="4"/>
  <c r="K3646" i="4"/>
  <c r="K2974" i="4"/>
  <c r="K3398" i="4"/>
  <c r="K3028" i="4"/>
  <c r="M3028" i="4" s="1"/>
  <c r="K3539" i="4"/>
  <c r="K3740" i="4"/>
  <c r="K4280" i="4"/>
  <c r="K3018" i="4"/>
  <c r="K3409" i="4"/>
  <c r="K2993" i="4"/>
  <c r="K3890" i="4"/>
  <c r="K3565" i="4"/>
  <c r="K4129" i="4"/>
  <c r="K4452" i="4"/>
  <c r="K3739" i="4"/>
  <c r="K4180" i="4"/>
  <c r="K4623" i="4"/>
  <c r="K3733" i="4"/>
  <c r="K4174" i="4"/>
  <c r="K3524" i="4"/>
  <c r="K4337" i="4"/>
  <c r="K4730" i="4"/>
  <c r="K14" i="4"/>
  <c r="K8739" i="4"/>
  <c r="M8739" i="4" s="1"/>
  <c r="K4895" i="4"/>
  <c r="T4895" i="4" s="1"/>
  <c r="K4971" i="4"/>
  <c r="T4971" i="4" s="1"/>
  <c r="K5259" i="4"/>
  <c r="T5259" i="4" s="1"/>
  <c r="K5739" i="4"/>
  <c r="T5739" i="4" s="1"/>
  <c r="K4973" i="4"/>
  <c r="T4973" i="4" s="1"/>
  <c r="K4534" i="4"/>
  <c r="T4534" i="4" s="1"/>
  <c r="K8186" i="4"/>
  <c r="K3945" i="4"/>
  <c r="T3945" i="4" s="1"/>
  <c r="K4458" i="4"/>
  <c r="T4458" i="4" s="1"/>
  <c r="K8690" i="4"/>
  <c r="K4046" i="4"/>
  <c r="T4046" i="4" s="1"/>
  <c r="K4701" i="4"/>
  <c r="T4701" i="4" s="1"/>
  <c r="K3665" i="4"/>
  <c r="T3665" i="4" s="1"/>
  <c r="K3893" i="4"/>
  <c r="T3893" i="4" s="1"/>
  <c r="K4027" i="4"/>
  <c r="T4027" i="4" s="1"/>
  <c r="K3541" i="4"/>
  <c r="T3541" i="4" s="1"/>
  <c r="K4301" i="4"/>
  <c r="T4301" i="4" s="1"/>
  <c r="K4552" i="4"/>
  <c r="T4552" i="4" s="1"/>
  <c r="K4742" i="4"/>
  <c r="T4742" i="4" s="1"/>
  <c r="K4987" i="4"/>
  <c r="T4987" i="4" s="1"/>
  <c r="K5643" i="4"/>
  <c r="T5643" i="4" s="1"/>
  <c r="K4771" i="4"/>
  <c r="T4771" i="4" s="1"/>
  <c r="K4887" i="4"/>
  <c r="T4887" i="4" s="1"/>
  <c r="K4436" i="4"/>
  <c r="T4436" i="4" s="1"/>
  <c r="K3684" i="4"/>
  <c r="T3684" i="4" s="1"/>
  <c r="K4268" i="4"/>
  <c r="T4268" i="4" s="1"/>
  <c r="K3566" i="4"/>
  <c r="T3566" i="4" s="1"/>
  <c r="K4019" i="4"/>
  <c r="T4019" i="4" s="1"/>
  <c r="K4503" i="4"/>
  <c r="T4503" i="4" s="1"/>
  <c r="K4116" i="4"/>
  <c r="T4116" i="4" s="1"/>
  <c r="K8191" i="4"/>
  <c r="K4679" i="4"/>
  <c r="T4679" i="4" s="1"/>
  <c r="K5088" i="4"/>
  <c r="T5088" i="4" s="1"/>
  <c r="K3532" i="4"/>
  <c r="T3532" i="4" s="1"/>
  <c r="K3856" i="4"/>
  <c r="T3856" i="4" s="1"/>
  <c r="K4401" i="4"/>
  <c r="T4401" i="4" s="1"/>
  <c r="K4438" i="4"/>
  <c r="T4438" i="4" s="1"/>
  <c r="K4753" i="4"/>
  <c r="T4753" i="4" s="1"/>
  <c r="K5163" i="4"/>
  <c r="T5163" i="4" s="1"/>
  <c r="K5657" i="4"/>
  <c r="T5657" i="4" s="1"/>
  <c r="K3496" i="4"/>
  <c r="T3496" i="4" s="1"/>
  <c r="K4185" i="4"/>
  <c r="T4185" i="4" s="1"/>
  <c r="K4677" i="4"/>
  <c r="T4677" i="4" s="1"/>
  <c r="K5166" i="4"/>
  <c r="T5166" i="4" s="1"/>
  <c r="K4290" i="4"/>
  <c r="T4290" i="4" s="1"/>
  <c r="K4743" i="4"/>
  <c r="T4743" i="4" s="1"/>
  <c r="K5177" i="4"/>
  <c r="T5177" i="4" s="1"/>
  <c r="K4712" i="4"/>
  <c r="T4712" i="4" s="1"/>
  <c r="K5474" i="4"/>
  <c r="T5474" i="4" s="1"/>
  <c r="K6411" i="4"/>
  <c r="T6411" i="4" s="1"/>
  <c r="K8751" i="4"/>
  <c r="K5361" i="4"/>
  <c r="T5361" i="4" s="1"/>
  <c r="K4713" i="4"/>
  <c r="T4713" i="4" s="1"/>
  <c r="K5362" i="4"/>
  <c r="T5362" i="4" s="1"/>
  <c r="K3516" i="4"/>
  <c r="T3516" i="4" s="1"/>
  <c r="K3780" i="4"/>
  <c r="T3780" i="4" s="1"/>
  <c r="K4292" i="4"/>
  <c r="T4292" i="4" s="1"/>
  <c r="K4519" i="4"/>
  <c r="T4519" i="4" s="1"/>
  <c r="K3885" i="4"/>
  <c r="T3885" i="4" s="1"/>
  <c r="K4508" i="4"/>
  <c r="T4508" i="4" s="1"/>
  <c r="K3703" i="4"/>
  <c r="T3703" i="4" s="1"/>
  <c r="K3969" i="4"/>
  <c r="T3969" i="4" s="1"/>
  <c r="K4087" i="4"/>
  <c r="T4087" i="4" s="1"/>
  <c r="K4288" i="4"/>
  <c r="T4288" i="4" s="1"/>
  <c r="K4607" i="4"/>
  <c r="T4607" i="4" s="1"/>
  <c r="K4196" i="4"/>
  <c r="T4196" i="4" s="1"/>
  <c r="K4550" i="4"/>
  <c r="T4550" i="4" s="1"/>
  <c r="K4461" i="4"/>
  <c r="T4461" i="4" s="1"/>
  <c r="K8198" i="4"/>
  <c r="K4710" i="4"/>
  <c r="T4710" i="4" s="1"/>
  <c r="K4232" i="4"/>
  <c r="T4232" i="4" s="1"/>
  <c r="K4407" i="4"/>
  <c r="T4407" i="4" s="1"/>
  <c r="K3702" i="4"/>
  <c r="T3702" i="4" s="1"/>
  <c r="K4007" i="4"/>
  <c r="T4007" i="4" s="1"/>
  <c r="K4293" i="4"/>
  <c r="T4293" i="4" s="1"/>
  <c r="K3977" i="4"/>
  <c r="T3977" i="4" s="1"/>
  <c r="K4536" i="4"/>
  <c r="T4536" i="4" s="1"/>
  <c r="K8605" i="4"/>
  <c r="K4993" i="4"/>
  <c r="T4993" i="4" s="1"/>
  <c r="K4680" i="4"/>
  <c r="T4680" i="4" s="1"/>
  <c r="K3686" i="4"/>
  <c r="T3686" i="4" s="1"/>
  <c r="K4100" i="4"/>
  <c r="T4100" i="4" s="1"/>
  <c r="K3954" i="4"/>
  <c r="T3954" i="4" s="1"/>
  <c r="K4772" i="4"/>
  <c r="T4772" i="4" s="1"/>
  <c r="K4444" i="4"/>
  <c r="T4444" i="4" s="1"/>
  <c r="K5756" i="4"/>
  <c r="T5756" i="4" s="1"/>
  <c r="K3525" i="4"/>
  <c r="T3525" i="4" s="1"/>
  <c r="K4243" i="4"/>
  <c r="T4243" i="4" s="1"/>
  <c r="K4884" i="4"/>
  <c r="T4884" i="4" s="1"/>
  <c r="K5178" i="4"/>
  <c r="T5178" i="4" s="1"/>
  <c r="K4521" i="4"/>
  <c r="T4521" i="4" s="1"/>
  <c r="K8425" i="4"/>
  <c r="M8425" i="4" s="1"/>
  <c r="K5371" i="4"/>
  <c r="T5371" i="4" s="1"/>
  <c r="K6128" i="4"/>
  <c r="T6128" i="4" s="1"/>
  <c r="K6608" i="4"/>
  <c r="K3789" i="4"/>
  <c r="T3789" i="4" s="1"/>
  <c r="K4002" i="4"/>
  <c r="T4002" i="4" s="1"/>
  <c r="K4300" i="4"/>
  <c r="T4300" i="4" s="1"/>
  <c r="K4511" i="4"/>
  <c r="T4511" i="4" s="1"/>
  <c r="K3607" i="4"/>
  <c r="T3607" i="4" s="1"/>
  <c r="K3754" i="4"/>
  <c r="T3754" i="4" s="1"/>
  <c r="K3897" i="4"/>
  <c r="T3897" i="4" s="1"/>
  <c r="K4012" i="4"/>
  <c r="T4012" i="4" s="1"/>
  <c r="K4150" i="4"/>
  <c r="T4150" i="4" s="1"/>
  <c r="K4555" i="4"/>
  <c r="T4555" i="4" s="1"/>
  <c r="K3502" i="4"/>
  <c r="T3502" i="4" s="1"/>
  <c r="K4050" i="4"/>
  <c r="T4050" i="4" s="1"/>
  <c r="K4547" i="4"/>
  <c r="T4547" i="4" s="1"/>
  <c r="K4597" i="4"/>
  <c r="T4597" i="4" s="1"/>
  <c r="K4750" i="4"/>
  <c r="T4750" i="4" s="1"/>
  <c r="K4988" i="4"/>
  <c r="T4988" i="4" s="1"/>
  <c r="K4318" i="4"/>
  <c r="T4318" i="4" s="1"/>
  <c r="K4637" i="4"/>
  <c r="T4637" i="4" s="1"/>
  <c r="K3638" i="4"/>
  <c r="T3638" i="4" s="1"/>
  <c r="K4345" i="4"/>
  <c r="T4345" i="4" s="1"/>
  <c r="K3701" i="4"/>
  <c r="T3701" i="4" s="1"/>
  <c r="K4360" i="4"/>
  <c r="T4360" i="4" s="1"/>
  <c r="K3626" i="4"/>
  <c r="K3854" i="4"/>
  <c r="T3854" i="4" s="1"/>
  <c r="K4101" i="4"/>
  <c r="T4101" i="4" s="1"/>
  <c r="K4432" i="4"/>
  <c r="T4432" i="4" s="1"/>
  <c r="K4013" i="4"/>
  <c r="T4013" i="4" s="1"/>
  <c r="K4613" i="4"/>
  <c r="T4613" i="4" s="1"/>
  <c r="K4745" i="4"/>
  <c r="T4745" i="4" s="1"/>
  <c r="K4787" i="4"/>
  <c r="T4787" i="4" s="1"/>
  <c r="K5358" i="4"/>
  <c r="T5358" i="4" s="1"/>
  <c r="K4688" i="4"/>
  <c r="T4688" i="4" s="1"/>
  <c r="K5568" i="4"/>
  <c r="T5568" i="4" s="1"/>
  <c r="K4334" i="4"/>
  <c r="T4334" i="4" s="1"/>
  <c r="K3922" i="4"/>
  <c r="T3922" i="4" s="1"/>
  <c r="K4459" i="4"/>
  <c r="T4459" i="4" s="1"/>
  <c r="K4386" i="4"/>
  <c r="T4386" i="4" s="1"/>
  <c r="K4619" i="4"/>
  <c r="T4619" i="4" s="1"/>
  <c r="K8681" i="4"/>
  <c r="K5181" i="4"/>
  <c r="T5181" i="4" s="1"/>
  <c r="K8209" i="4"/>
  <c r="M8209" i="4" s="1"/>
  <c r="K3818" i="4"/>
  <c r="T3818" i="4" s="1"/>
  <c r="K4361" i="4"/>
  <c r="T4361" i="4" s="1"/>
  <c r="K8616" i="4"/>
  <c r="K4668" i="4"/>
  <c r="T4668" i="4" s="1"/>
  <c r="K3762" i="4"/>
  <c r="T3762" i="4" s="1"/>
  <c r="K5068" i="4"/>
  <c r="T5068" i="4" s="1"/>
  <c r="K5760" i="4"/>
  <c r="T5760" i="4" s="1"/>
  <c r="K4636" i="4"/>
  <c r="T4636" i="4" s="1"/>
  <c r="K5375" i="4"/>
  <c r="T5375" i="4" s="1"/>
  <c r="K4682" i="4"/>
  <c r="T4682" i="4" s="1"/>
  <c r="K5944" i="4"/>
  <c r="T5944" i="4" s="1"/>
  <c r="K3871" i="4"/>
  <c r="T3871" i="4" s="1"/>
  <c r="K3853" i="4"/>
  <c r="T3853" i="4" s="1"/>
  <c r="K4126" i="4"/>
  <c r="T4126" i="4" s="1"/>
  <c r="K3984" i="4"/>
  <c r="T3984" i="4" s="1"/>
  <c r="K2842" i="4"/>
  <c r="K3100" i="4"/>
  <c r="K3674" i="4"/>
  <c r="T3674" i="4" s="1"/>
  <c r="K3162" i="4"/>
  <c r="K3833" i="4"/>
  <c r="T3833" i="4" s="1"/>
  <c r="K4112" i="4"/>
  <c r="T4112" i="4" s="1"/>
  <c r="K4236" i="4"/>
  <c r="T4236" i="4" s="1"/>
  <c r="K2892" i="4"/>
  <c r="T2892" i="4" s="1"/>
  <c r="K3165" i="4"/>
  <c r="K3918" i="4"/>
  <c r="T3918" i="4" s="1"/>
  <c r="K3381" i="4"/>
  <c r="T3381" i="4" s="1"/>
  <c r="K3559" i="4"/>
  <c r="T3559" i="4" s="1"/>
  <c r="K2727" i="4"/>
  <c r="T2727" i="4" s="1"/>
  <c r="K3479" i="4"/>
  <c r="T3479" i="4" s="1"/>
  <c r="K4006" i="4"/>
  <c r="T4006" i="4" s="1"/>
  <c r="K3201" i="4"/>
  <c r="T3201" i="4" s="1"/>
  <c r="K3462" i="4"/>
  <c r="T3462" i="4" s="1"/>
  <c r="K4237" i="4"/>
  <c r="T4237" i="4" s="1"/>
  <c r="K4164" i="4"/>
  <c r="T4164" i="4" s="1"/>
  <c r="K4312" i="4"/>
  <c r="T4312" i="4" s="1"/>
  <c r="K4396" i="4"/>
  <c r="T4396" i="4" s="1"/>
  <c r="K4546" i="4"/>
  <c r="T4546" i="4" s="1"/>
  <c r="K3816" i="4"/>
  <c r="T3816" i="4" s="1"/>
  <c r="K4026" i="4"/>
  <c r="T4026" i="4" s="1"/>
  <c r="K4320" i="4"/>
  <c r="T4320" i="4" s="1"/>
  <c r="K4768" i="4"/>
  <c r="T4768" i="4" s="1"/>
  <c r="K3687" i="4"/>
  <c r="T3687" i="4" s="1"/>
  <c r="K3914" i="4"/>
  <c r="T3914" i="4" s="1"/>
  <c r="K4081" i="4"/>
  <c r="T4081" i="4" s="1"/>
  <c r="K4325" i="4"/>
  <c r="T4325" i="4" s="1"/>
  <c r="K4656" i="4"/>
  <c r="T4656" i="4" s="1"/>
  <c r="K3667" i="4"/>
  <c r="T3667" i="4" s="1"/>
  <c r="K4191" i="4"/>
  <c r="T4191" i="4" s="1"/>
  <c r="K4558" i="4"/>
  <c r="T4558" i="4" s="1"/>
  <c r="K8202" i="4"/>
  <c r="K3065" i="4"/>
  <c r="K2705" i="4"/>
  <c r="K2935" i="4"/>
  <c r="T2935" i="4" s="1"/>
  <c r="K3342" i="4"/>
  <c r="T3342" i="4" s="1"/>
  <c r="K3942" i="4"/>
  <c r="T3942" i="4" s="1"/>
  <c r="K4052" i="4"/>
  <c r="T4052" i="4" s="1"/>
  <c r="K3063" i="4"/>
  <c r="K3965" i="4"/>
  <c r="T3965" i="4" s="1"/>
  <c r="K2829" i="4"/>
  <c r="T2829" i="4" s="1"/>
  <c r="K3321" i="4"/>
  <c r="K3729" i="4"/>
  <c r="K3371" i="4"/>
  <c r="T3371" i="4" s="1"/>
  <c r="K4333" i="4"/>
  <c r="T4333" i="4" s="1"/>
  <c r="K2708" i="4"/>
  <c r="K3174" i="4"/>
  <c r="K2673" i="4"/>
  <c r="K3054" i="4"/>
  <c r="K3837" i="4"/>
  <c r="T3837" i="4" s="1"/>
  <c r="K3986" i="4"/>
  <c r="T3986" i="4" s="1"/>
  <c r="K2752" i="4"/>
  <c r="K3137" i="4"/>
  <c r="K3557" i="4"/>
  <c r="T3557" i="4" s="1"/>
  <c r="K3412" i="4"/>
  <c r="T3412" i="4" s="1"/>
  <c r="K3905" i="4"/>
  <c r="T3905" i="4" s="1"/>
  <c r="K4330" i="4"/>
  <c r="T4330" i="4" s="1"/>
  <c r="K4220" i="4"/>
  <c r="T4220" i="4" s="1"/>
  <c r="K4568" i="4"/>
  <c r="T4568" i="4" s="1"/>
  <c r="K3900" i="4"/>
  <c r="T3900" i="4" s="1"/>
  <c r="K4298" i="4"/>
  <c r="T4298" i="4" s="1"/>
  <c r="K3592" i="4"/>
  <c r="T3592" i="4" s="1"/>
  <c r="K3848" i="4"/>
  <c r="T3848" i="4" s="1"/>
  <c r="K4205" i="4"/>
  <c r="T4205" i="4" s="1"/>
  <c r="K3820" i="4"/>
  <c r="T3820" i="4" s="1"/>
  <c r="K4382" i="4"/>
  <c r="T4382" i="4" s="1"/>
  <c r="K8677" i="4"/>
  <c r="K8676" i="4"/>
  <c r="K8759" i="4"/>
  <c r="K4875" i="4"/>
  <c r="K5067" i="4"/>
  <c r="K5355" i="4"/>
  <c r="K8172" i="4"/>
  <c r="K5281" i="4"/>
  <c r="K4594" i="4"/>
  <c r="K3436" i="4"/>
  <c r="K3869" i="4"/>
  <c r="K4497" i="4"/>
  <c r="K3634" i="4"/>
  <c r="K4158" i="4"/>
  <c r="K4769" i="4"/>
  <c r="K3689" i="4"/>
  <c r="K3923" i="4"/>
  <c r="K4204" i="4"/>
  <c r="K3650" i="4"/>
  <c r="K4456" i="4"/>
  <c r="K4575" i="4"/>
  <c r="K4758" i="4"/>
  <c r="K5086" i="4"/>
  <c r="K5749" i="4"/>
  <c r="K8598" i="4"/>
  <c r="K5367" i="4"/>
  <c r="K4453" i="4"/>
  <c r="K3803" i="4"/>
  <c r="K4372" i="4"/>
  <c r="K3642" i="4"/>
  <c r="K4106" i="4"/>
  <c r="K4686" i="4"/>
  <c r="K4213" i="4"/>
  <c r="K4530" i="4"/>
  <c r="K8169" i="4"/>
  <c r="K8185" i="4"/>
  <c r="K3612" i="4"/>
  <c r="K3985" i="4"/>
  <c r="K3666" i="4"/>
  <c r="K8189" i="4"/>
  <c r="K8688" i="4"/>
  <c r="K4357" i="4"/>
  <c r="K4381" i="4"/>
  <c r="K3637" i="4"/>
  <c r="K4379" i="4"/>
  <c r="K8167" i="4"/>
  <c r="K5463" i="4"/>
  <c r="K4463" i="4"/>
  <c r="K8181" i="4"/>
  <c r="K5365" i="4"/>
  <c r="K8684" i="4"/>
  <c r="K5645" i="4"/>
  <c r="K6603" i="4"/>
  <c r="K4790" i="4"/>
  <c r="K5556" i="4"/>
  <c r="K18" i="4"/>
  <c r="K4608" i="4"/>
  <c r="K3773" i="4"/>
  <c r="K4208" i="4"/>
  <c r="K4324" i="4"/>
  <c r="K4621" i="4"/>
  <c r="K3997" i="4"/>
  <c r="K4593" i="4"/>
  <c r="K3744" i="4"/>
  <c r="K4010" i="4"/>
  <c r="K4142" i="4"/>
  <c r="K4331" i="4"/>
  <c r="K3680" i="4"/>
  <c r="K4509" i="4"/>
  <c r="K4588" i="4"/>
  <c r="K4549" i="4"/>
  <c r="K5470" i="4"/>
  <c r="K8190" i="4"/>
  <c r="K4291" i="4"/>
  <c r="K4612" i="4"/>
  <c r="K3785" i="4"/>
  <c r="K4043" i="4"/>
  <c r="K3437" i="4"/>
  <c r="K4177" i="4"/>
  <c r="K4773" i="4"/>
  <c r="K5469" i="4"/>
  <c r="K5548" i="4"/>
  <c r="K4424" i="4"/>
  <c r="K3801" i="4"/>
  <c r="K4189" i="4"/>
  <c r="K4336" i="4"/>
  <c r="K8176" i="4"/>
  <c r="K8165" i="4"/>
  <c r="K4219" i="4"/>
  <c r="K3719" i="4"/>
  <c r="K4423" i="4"/>
  <c r="K5172" i="4"/>
  <c r="K5655" i="4"/>
  <c r="K4586" i="4"/>
  <c r="K5468" i="4"/>
  <c r="K5464" i="4"/>
  <c r="K6123" i="4"/>
  <c r="K4777" i="4"/>
  <c r="K3796" i="4"/>
  <c r="K4040" i="4"/>
  <c r="K4397" i="4"/>
  <c r="K4716" i="4"/>
  <c r="K3631" i="4"/>
  <c r="K3797" i="4"/>
  <c r="K3952" i="4"/>
  <c r="K4071" i="4"/>
  <c r="K4234" i="4"/>
  <c r="K4674" i="4"/>
  <c r="K3727" i="4"/>
  <c r="K4265" i="4"/>
  <c r="K4700" i="4"/>
  <c r="K4618" i="4"/>
  <c r="K8166" i="4"/>
  <c r="K5182" i="4"/>
  <c r="K4447" i="4"/>
  <c r="K4498" i="4"/>
  <c r="K4047" i="4"/>
  <c r="K4367" i="4"/>
  <c r="K3975" i="4"/>
  <c r="K4390" i="4"/>
  <c r="K3766" i="4"/>
  <c r="K3884" i="4"/>
  <c r="K4238" i="4"/>
  <c r="K3505" i="4"/>
  <c r="K4117" i="4"/>
  <c r="K4766" i="4"/>
  <c r="K8210" i="4"/>
  <c r="K4983" i="4"/>
  <c r="K4252" i="4"/>
  <c r="K5376" i="4"/>
  <c r="K4317" i="4"/>
  <c r="K4574" i="4"/>
  <c r="K4128" i="4"/>
  <c r="K4517" i="4"/>
  <c r="K4524" i="4"/>
  <c r="K4692" i="4"/>
  <c r="K8597" i="4"/>
  <c r="K4788" i="4"/>
  <c r="K5377" i="4"/>
  <c r="K3916" i="4"/>
  <c r="K3990" i="4"/>
  <c r="K5083" i="4"/>
  <c r="K4160" i="4"/>
  <c r="K3919" i="4"/>
  <c r="K5368" i="4"/>
  <c r="K4370" i="4"/>
  <c r="K4729" i="4"/>
  <c r="K5552" i="4"/>
  <c r="K8416" i="4"/>
  <c r="K6333" i="4"/>
  <c r="K3898" i="4"/>
  <c r="K3475" i="4"/>
  <c r="K4186" i="4"/>
  <c r="K8201" i="4"/>
  <c r="K4560" i="4"/>
  <c r="K8669" i="4"/>
  <c r="K3894" i="4"/>
  <c r="K4310" i="4"/>
  <c r="K4687" i="4"/>
  <c r="K8760" i="4"/>
  <c r="K5849" i="4"/>
  <c r="K5270" i="4"/>
  <c r="K3679" i="4"/>
  <c r="K4394" i="4"/>
  <c r="K3695" i="4"/>
  <c r="K4303" i="4"/>
  <c r="K3664" i="4"/>
  <c r="K3911" i="4"/>
  <c r="K4218" i="4"/>
  <c r="K4670" i="4"/>
  <c r="K4051" i="4"/>
  <c r="K4472" i="4"/>
  <c r="K4722" i="4"/>
  <c r="T4722" i="4" s="1"/>
  <c r="K8420" i="4"/>
  <c r="K5644" i="4"/>
  <c r="T5644" i="4" s="1"/>
  <c r="K4335" i="4"/>
  <c r="T4335" i="4" s="1"/>
  <c r="K8404" i="4"/>
  <c r="K4430" i="4"/>
  <c r="T4430" i="4" s="1"/>
  <c r="K4727" i="4"/>
  <c r="T4727" i="4" s="1"/>
  <c r="K4481" i="4"/>
  <c r="K4282" i="4"/>
  <c r="K4678" i="4"/>
  <c r="K4649" i="4"/>
  <c r="K8602" i="4"/>
  <c r="K4356" i="4"/>
  <c r="K3755" i="4"/>
  <c r="K4274" i="4"/>
  <c r="K4885" i="4"/>
  <c r="K5752" i="4"/>
  <c r="K4733" i="4"/>
  <c r="K4341" i="4"/>
  <c r="K5261" i="4"/>
  <c r="K4475" i="4"/>
  <c r="K8673" i="4"/>
  <c r="M8673" i="4" s="1"/>
  <c r="K4507" i="4"/>
  <c r="K8600" i="4"/>
  <c r="K5854" i="4"/>
  <c r="K6421" i="4"/>
  <c r="K4737" i="4"/>
  <c r="K4068" i="4"/>
  <c r="K4466" i="4"/>
  <c r="K3936" i="4"/>
  <c r="K4571" i="4"/>
  <c r="K3807" i="4"/>
  <c r="K4540" i="4"/>
  <c r="K4168" i="4"/>
  <c r="K4880" i="4"/>
  <c r="K8761" i="4"/>
  <c r="K4321" i="4"/>
  <c r="K6" i="4"/>
  <c r="K4740" i="4"/>
  <c r="K4631" i="4"/>
  <c r="K4795" i="4"/>
  <c r="K4609" i="4"/>
  <c r="K3880" i="4"/>
  <c r="K4585" i="4"/>
  <c r="K4294" i="4"/>
  <c r="K8408" i="4"/>
  <c r="K4161" i="4"/>
  <c r="K4393" i="4"/>
  <c r="K4373" i="4"/>
  <c r="K4977" i="4"/>
  <c r="K5746" i="4"/>
  <c r="K5175" i="4"/>
  <c r="K4520" i="4"/>
  <c r="K4660" i="4"/>
  <c r="K5646" i="4"/>
  <c r="T5646" i="4" s="1"/>
  <c r="K5557" i="4"/>
  <c r="T5557" i="4" s="1"/>
  <c r="K7101" i="4"/>
  <c r="K4985" i="4"/>
  <c r="T4985" i="4" s="1"/>
  <c r="K4696" i="4"/>
  <c r="T4696" i="4" s="1"/>
  <c r="K5461" i="4"/>
  <c r="T5461" i="4" s="1"/>
  <c r="K6234" i="4"/>
  <c r="T6234" i="4" s="1"/>
  <c r="K4449" i="4"/>
  <c r="T4449" i="4" s="1"/>
  <c r="K6910" i="4"/>
  <c r="K7371" i="4"/>
  <c r="K4725" i="4"/>
  <c r="T4725" i="4" s="1"/>
  <c r="K5563" i="4"/>
  <c r="T5563" i="4" s="1"/>
  <c r="K5743" i="4"/>
  <c r="T5743" i="4" s="1"/>
  <c r="K6037" i="4"/>
  <c r="T6037" i="4" s="1"/>
  <c r="K4770" i="4"/>
  <c r="T4770" i="4" s="1"/>
  <c r="K7180" i="4"/>
  <c r="T7180" i="4" s="1"/>
  <c r="K7473" i="4"/>
  <c r="K8066" i="4"/>
  <c r="K4030" i="4"/>
  <c r="T4030" i="4" s="1"/>
  <c r="K3613" i="4"/>
  <c r="T3613" i="4" s="1"/>
  <c r="K3895" i="4"/>
  <c r="T3895" i="4" s="1"/>
  <c r="K4548" i="4"/>
  <c r="T4548" i="4" s="1"/>
  <c r="K3968" i="4"/>
  <c r="T3968" i="4" s="1"/>
  <c r="K4569" i="4"/>
  <c r="K5185" i="4"/>
  <c r="K4652" i="4"/>
  <c r="K4599" i="4"/>
  <c r="K4572" i="4"/>
  <c r="K4994" i="4"/>
  <c r="K4504" i="4"/>
  <c r="K3601" i="4"/>
  <c r="K4109" i="4"/>
  <c r="K4582" i="4"/>
  <c r="K5658" i="4"/>
  <c r="K8179" i="4"/>
  <c r="K5174" i="4"/>
  <c r="K5266" i="4"/>
  <c r="K4663" i="4"/>
  <c r="K8748" i="4"/>
  <c r="K4749" i="4"/>
  <c r="K6047" i="4"/>
  <c r="K8184" i="4"/>
  <c r="K8200" i="4"/>
  <c r="K5750" i="4"/>
  <c r="K5762" i="4"/>
  <c r="K6717" i="4"/>
  <c r="K7563" i="4"/>
  <c r="K4784" i="4"/>
  <c r="K8180" i="4"/>
  <c r="K6529" i="4"/>
  <c r="K5260" i="4"/>
  <c r="K5271" i="4"/>
  <c r="K6418" i="4"/>
  <c r="K7764" i="4"/>
  <c r="K8421" i="4"/>
  <c r="K5278" i="4"/>
  <c r="K4556" i="4"/>
  <c r="K4759" i="4"/>
  <c r="K8612" i="4"/>
  <c r="K8419" i="4"/>
  <c r="K5842" i="4"/>
  <c r="K6324" i="4"/>
  <c r="K7084" i="4"/>
  <c r="K6326" i="4"/>
  <c r="M6326" i="4" s="1"/>
  <c r="K5654" i="4"/>
  <c r="K5562" i="4"/>
  <c r="K4990" i="4"/>
  <c r="K5663" i="4"/>
  <c r="K6615" i="4"/>
  <c r="K7094" i="4"/>
  <c r="K7567" i="4"/>
  <c r="K8058" i="4"/>
  <c r="K8352" i="4"/>
  <c r="K7395" i="4"/>
  <c r="K8282" i="4"/>
  <c r="K4803" i="4"/>
  <c r="K4999" i="4"/>
  <c r="K5379" i="4"/>
  <c r="K5675" i="4"/>
  <c r="K5955" i="4"/>
  <c r="K6147" i="4"/>
  <c r="K6531" i="4"/>
  <c r="K6705" i="4"/>
  <c r="K7376" i="4"/>
  <c r="K8150" i="4"/>
  <c r="K8275" i="4"/>
  <c r="K5013" i="4"/>
  <c r="K6035" i="4"/>
  <c r="K7192" i="4"/>
  <c r="K5398" i="4"/>
  <c r="K6519" i="4"/>
  <c r="K7868" i="4"/>
  <c r="K6164" i="4"/>
  <c r="K6723" i="4"/>
  <c r="K7107" i="4"/>
  <c r="K7779" i="4"/>
  <c r="K8183" i="4"/>
  <c r="K4363" i="4"/>
  <c r="K8672" i="4"/>
  <c r="M8672" i="4" s="1"/>
  <c r="K5472" i="4"/>
  <c r="K5265" i="4"/>
  <c r="K4704" i="4"/>
  <c r="K4796" i="4"/>
  <c r="K6231" i="4"/>
  <c r="K7194" i="4"/>
  <c r="K5748" i="4"/>
  <c r="K5754" i="4"/>
  <c r="K6238" i="4"/>
  <c r="K7187" i="4"/>
  <c r="K6720" i="4"/>
  <c r="K5648" i="4"/>
  <c r="K5838" i="4"/>
  <c r="K5374" i="4"/>
  <c r="K5848" i="4"/>
  <c r="K6429" i="4"/>
  <c r="K6905" i="4"/>
  <c r="K7581" i="4"/>
  <c r="K8061" i="4"/>
  <c r="K7415" i="4"/>
  <c r="K4814" i="4"/>
  <c r="K5395" i="4"/>
  <c r="K6624" i="4"/>
  <c r="K7574" i="4"/>
  <c r="K8274" i="4"/>
  <c r="K5582" i="4"/>
  <c r="K6432" i="4"/>
  <c r="K7668" i="4"/>
  <c r="K8576" i="4"/>
  <c r="K7186" i="4"/>
  <c r="K4922" i="4"/>
  <c r="K4917" i="4"/>
  <c r="K5670" i="4"/>
  <c r="K7011" i="4"/>
  <c r="K6704" i="4"/>
  <c r="K6334" i="4"/>
  <c r="K6133" i="4"/>
  <c r="K5843" i="4"/>
  <c r="K7188" i="4"/>
  <c r="K7872" i="4"/>
  <c r="K7224" i="4"/>
  <c r="K4812" i="4"/>
  <c r="K5863" i="4"/>
  <c r="K6323" i="4"/>
  <c r="K7480" i="4"/>
  <c r="K8353" i="4"/>
  <c r="K5097" i="4"/>
  <c r="K6332" i="4"/>
  <c r="K7585" i="4"/>
  <c r="K5673" i="4"/>
  <c r="K6625" i="4"/>
  <c r="K4806" i="4"/>
  <c r="K6358" i="4"/>
  <c r="K6831" i="4"/>
  <c r="K5263" i="4"/>
  <c r="K8344" i="4"/>
  <c r="K5939" i="4"/>
  <c r="K7767" i="4"/>
  <c r="K6539" i="4"/>
  <c r="K5936" i="4"/>
  <c r="K6057" i="4"/>
  <c r="K5685" i="4"/>
  <c r="K4982" i="4"/>
  <c r="K7402" i="4"/>
  <c r="K5401" i="4"/>
  <c r="K5280" i="4"/>
  <c r="K6701" i="4"/>
  <c r="K7198" i="4"/>
  <c r="K7762" i="4"/>
  <c r="K8341" i="4"/>
  <c r="K4817" i="4"/>
  <c r="K5399" i="4"/>
  <c r="K6250" i="4"/>
  <c r="K6708" i="4"/>
  <c r="K7756" i="4"/>
  <c r="K4808" i="4"/>
  <c r="K5947" i="4"/>
  <c r="K6619" i="4"/>
  <c r="K7565" i="4"/>
  <c r="K7208" i="4"/>
  <c r="K6258" i="4"/>
  <c r="K7223" i="4"/>
  <c r="K5866" i="4"/>
  <c r="K5208" i="4"/>
  <c r="K5962" i="4"/>
  <c r="K6733" i="4"/>
  <c r="K7888" i="4"/>
  <c r="K7474" i="4"/>
  <c r="K8064" i="4"/>
  <c r="K4907" i="4"/>
  <c r="K6248" i="4"/>
  <c r="K7477" i="4"/>
  <c r="K6059" i="4"/>
  <c r="K5567" i="4"/>
  <c r="K6353" i="4"/>
  <c r="K5483" i="4"/>
  <c r="K6249" i="4"/>
  <c r="K7020" i="4"/>
  <c r="K7569" i="4"/>
  <c r="K6050" i="4"/>
  <c r="K7865" i="4"/>
  <c r="K6032" i="4"/>
  <c r="K6909" i="4"/>
  <c r="K7671" i="4"/>
  <c r="K8276" i="4"/>
  <c r="K7093" i="4"/>
  <c r="K5486" i="4"/>
  <c r="K5678" i="4"/>
  <c r="K6820" i="4"/>
  <c r="K7887" i="4"/>
  <c r="K6226" i="4"/>
  <c r="K6914" i="4"/>
  <c r="K7676" i="4"/>
  <c r="K8332" i="4"/>
  <c r="K6349" i="4"/>
  <c r="K6427" i="4"/>
  <c r="K7002" i="4"/>
  <c r="K7673" i="4"/>
  <c r="K8340" i="4"/>
  <c r="K4818" i="4"/>
  <c r="K5381" i="4"/>
  <c r="K5780" i="4"/>
  <c r="K6263" i="4"/>
  <c r="K6933" i="4"/>
  <c r="K7597" i="4"/>
  <c r="K7893" i="4"/>
  <c r="K8630" i="4"/>
  <c r="K4923" i="4"/>
  <c r="K5115" i="4"/>
  <c r="K5691" i="4"/>
  <c r="K6629" i="4"/>
  <c r="K6347" i="4"/>
  <c r="K7787" i="4"/>
  <c r="K4943" i="4"/>
  <c r="K6736" i="4"/>
  <c r="K6154" i="4"/>
  <c r="K6361" i="4"/>
  <c r="K8572" i="4"/>
  <c r="K5777" i="4"/>
  <c r="K6739" i="4"/>
  <c r="K8329" i="4"/>
  <c r="K5505" i="4"/>
  <c r="K5710" i="4"/>
  <c r="K6150" i="4"/>
  <c r="K5770" i="4"/>
  <c r="K6937" i="4"/>
  <c r="K8382" i="4"/>
  <c r="K7879" i="4"/>
  <c r="K6416" i="4"/>
  <c r="K7092" i="4"/>
  <c r="K7672" i="4"/>
  <c r="K7219" i="4"/>
  <c r="K6430" i="4"/>
  <c r="K8262" i="4"/>
  <c r="K7469" i="4"/>
  <c r="K5209" i="4"/>
  <c r="K7761" i="4"/>
  <c r="K5095" i="4"/>
  <c r="K6532" i="4"/>
  <c r="K6706" i="4"/>
  <c r="K7665" i="4"/>
  <c r="K7220" i="4"/>
  <c r="K6148" i="4"/>
  <c r="K7381" i="4"/>
  <c r="K8271" i="4"/>
  <c r="K5202" i="4"/>
  <c r="K6038" i="4"/>
  <c r="K8159" i="4"/>
  <c r="K6356" i="4"/>
  <c r="K6246" i="4"/>
  <c r="K6153" i="4"/>
  <c r="K7015" i="4"/>
  <c r="K4813" i="4"/>
  <c r="K7579" i="4"/>
  <c r="K5940" i="4"/>
  <c r="K7193" i="4"/>
  <c r="K7414" i="4"/>
  <c r="K5388" i="4"/>
  <c r="K6061" i="4"/>
  <c r="K6155" i="4"/>
  <c r="K8232" i="4"/>
  <c r="K6716" i="4"/>
  <c r="K8051" i="4"/>
  <c r="K6516" i="4"/>
  <c r="K7775" i="4"/>
  <c r="K5782" i="4"/>
  <c r="K5389" i="4"/>
  <c r="K6069" i="4"/>
  <c r="K6631" i="4"/>
  <c r="K7119" i="4"/>
  <c r="K8226" i="4"/>
  <c r="K8697" i="4"/>
  <c r="K5296" i="4"/>
  <c r="K7589" i="4"/>
  <c r="K6544" i="4"/>
  <c r="K5417" i="4"/>
  <c r="K7778" i="4"/>
  <c r="K4921" i="4"/>
  <c r="K6343" i="4"/>
  <c r="K5219" i="4"/>
  <c r="K5877" i="4"/>
  <c r="K5881" i="4"/>
  <c r="K4912" i="4"/>
  <c r="K8633" i="4"/>
  <c r="K6922" i="4"/>
  <c r="K5703" i="4"/>
  <c r="K7090" i="4"/>
  <c r="K8154" i="4"/>
  <c r="K4909" i="4"/>
  <c r="K6709" i="4"/>
  <c r="K8345" i="4"/>
  <c r="K6327" i="4"/>
  <c r="M6327" i="4" s="1"/>
  <c r="K5589" i="4"/>
  <c r="K8050" i="4"/>
  <c r="K5765" i="4"/>
  <c r="K6734" i="4"/>
  <c r="K7487" i="4"/>
  <c r="K5003" i="4"/>
  <c r="K6898" i="4"/>
  <c r="K8579" i="4"/>
  <c r="K6710" i="4"/>
  <c r="K8057" i="4"/>
  <c r="K5402" i="4"/>
  <c r="K5672" i="4"/>
  <c r="K7604" i="4"/>
  <c r="K5769" i="4"/>
  <c r="K7396" i="4"/>
  <c r="K6254" i="4"/>
  <c r="K7005" i="4"/>
  <c r="K8339" i="4"/>
  <c r="K5113" i="4"/>
  <c r="K7121" i="4"/>
  <c r="K6420" i="4"/>
  <c r="K7099" i="4"/>
  <c r="K7675" i="4"/>
  <c r="K8263" i="4"/>
  <c r="K6241" i="4"/>
  <c r="K8065" i="4"/>
  <c r="K5294" i="4"/>
  <c r="K5867" i="4"/>
  <c r="K6648" i="4"/>
  <c r="K7600" i="4"/>
  <c r="K4945" i="4"/>
  <c r="K5688" i="4"/>
  <c r="K6055" i="4"/>
  <c r="K7781" i="4"/>
  <c r="K6064" i="4"/>
  <c r="K5006" i="4"/>
  <c r="K7014" i="4"/>
  <c r="K4925" i="4"/>
  <c r="K5230" i="4"/>
  <c r="K5957" i="4"/>
  <c r="K5314" i="4"/>
  <c r="K7880" i="4"/>
  <c r="K6727" i="4"/>
  <c r="K5324" i="4"/>
  <c r="K7206" i="4"/>
  <c r="K7892" i="4"/>
  <c r="K6530" i="4"/>
  <c r="K5488" i="4"/>
  <c r="K6161" i="4"/>
  <c r="K7207" i="4"/>
  <c r="K7570" i="4"/>
  <c r="K6068" i="4"/>
  <c r="K7784" i="4"/>
  <c r="K6895" i="4"/>
  <c r="K7397" i="4"/>
  <c r="K6054" i="4"/>
  <c r="K7789" i="4"/>
  <c r="K8638" i="4"/>
  <c r="K5869" i="4"/>
  <c r="K5484" i="4"/>
  <c r="K6257" i="4"/>
  <c r="K5594" i="4"/>
  <c r="K8402" i="4"/>
  <c r="K7783" i="4"/>
  <c r="K5485" i="4"/>
  <c r="K7116" i="4"/>
  <c r="K5128" i="4"/>
  <c r="K5577" i="4"/>
  <c r="K8383" i="4"/>
  <c r="K8223" i="4"/>
  <c r="K7108" i="4"/>
  <c r="K5301" i="4"/>
  <c r="K6255" i="4"/>
  <c r="K6829" i="4"/>
  <c r="K5604" i="4"/>
  <c r="K5588" i="4"/>
  <c r="K5891" i="4"/>
  <c r="K6923" i="4"/>
  <c r="K8395" i="4"/>
  <c r="K6744" i="4"/>
  <c r="K8380" i="4"/>
  <c r="K5031" i="4"/>
  <c r="K6840" i="4"/>
  <c r="K7798" i="4"/>
  <c r="K8390" i="4"/>
  <c r="K5507" i="4"/>
  <c r="K5038" i="4"/>
  <c r="K5601" i="4"/>
  <c r="K5989" i="4"/>
  <c r="K6267" i="4"/>
  <c r="K4847" i="4"/>
  <c r="K5229" i="4"/>
  <c r="K6087" i="4"/>
  <c r="K7035" i="4"/>
  <c r="K5425" i="4"/>
  <c r="K6533" i="4"/>
  <c r="K8219" i="4"/>
  <c r="K5886" i="4"/>
  <c r="K8699" i="4"/>
  <c r="K4938" i="4"/>
  <c r="K6576" i="4"/>
  <c r="K5798" i="4"/>
  <c r="K5312" i="4"/>
  <c r="K6655" i="4"/>
  <c r="K6952" i="4"/>
  <c r="K7016" i="4"/>
  <c r="K6639" i="4"/>
  <c r="K5234" i="4"/>
  <c r="K5328" i="4"/>
  <c r="K4837" i="4"/>
  <c r="K6666" i="4"/>
  <c r="K6635" i="4"/>
  <c r="K8701" i="4"/>
  <c r="K6766" i="4"/>
  <c r="K5411" i="4"/>
  <c r="K6370" i="4"/>
  <c r="K6669" i="4"/>
  <c r="K6646" i="4"/>
  <c r="K7492" i="4"/>
  <c r="K5287" i="4"/>
  <c r="K5592" i="4"/>
  <c r="K6633" i="4"/>
  <c r="K8215" i="4"/>
  <c r="K5504" i="4"/>
  <c r="K4840" i="4"/>
  <c r="K7800" i="4"/>
  <c r="K5330" i="4"/>
  <c r="K6152" i="4"/>
  <c r="K6824" i="4"/>
  <c r="K8384" i="4"/>
  <c r="K7506" i="4"/>
  <c r="K5404" i="4"/>
  <c r="K4927" i="4"/>
  <c r="K5315" i="4"/>
  <c r="K6577" i="4"/>
  <c r="K5801" i="4"/>
  <c r="K7793" i="4"/>
  <c r="K5025" i="4"/>
  <c r="K5222" i="4"/>
  <c r="K8321" i="4"/>
  <c r="K5037" i="4"/>
  <c r="K5810" i="4"/>
  <c r="K5596" i="4"/>
  <c r="K5778" i="4"/>
  <c r="K5591" i="4"/>
  <c r="K7876" i="4"/>
  <c r="K7012" i="4"/>
  <c r="K7508" i="4"/>
  <c r="K5702" i="4"/>
  <c r="K7042" i="4"/>
  <c r="K5988" i="4"/>
  <c r="K6561" i="4"/>
  <c r="K5119" i="4"/>
  <c r="K7890" i="4"/>
  <c r="K5513" i="4"/>
  <c r="K7989" i="4"/>
  <c r="K8393" i="4"/>
  <c r="K6097" i="4"/>
  <c r="K6950" i="4"/>
  <c r="K5868" i="4"/>
  <c r="K6351" i="4"/>
  <c r="K5023" i="4"/>
  <c r="K5712" i="4"/>
  <c r="K5695" i="4"/>
  <c r="K7111" i="4"/>
  <c r="K5329" i="4"/>
  <c r="K5699" i="4"/>
  <c r="K6942" i="4"/>
  <c r="K6276" i="4"/>
  <c r="K7611" i="4"/>
  <c r="K8632" i="4"/>
  <c r="K5302" i="4"/>
  <c r="K6359" i="4"/>
  <c r="K7984" i="4"/>
  <c r="K7785" i="4"/>
  <c r="K5422" i="4"/>
  <c r="K5792" i="4"/>
  <c r="K6925" i="4"/>
  <c r="K7498" i="4"/>
  <c r="K5034" i="4"/>
  <c r="K5790" i="4"/>
  <c r="K5794" i="4"/>
  <c r="K6826" i="4"/>
  <c r="K5616" i="4"/>
  <c r="K5987" i="4"/>
  <c r="K5995" i="4"/>
  <c r="K8398" i="4"/>
  <c r="K5795" i="4"/>
  <c r="K6765" i="4"/>
  <c r="K7152" i="4"/>
  <c r="K7440" i="4"/>
  <c r="K8235" i="4"/>
  <c r="K7233" i="4"/>
  <c r="K8363" i="4"/>
  <c r="K5323" i="4"/>
  <c r="K5214" i="4"/>
  <c r="K6566" i="4"/>
  <c r="K6862" i="4"/>
  <c r="K7995" i="4"/>
  <c r="K6860" i="4"/>
  <c r="K6365" i="4"/>
  <c r="K6749" i="4"/>
  <c r="K6764" i="4"/>
  <c r="K7249" i="4"/>
  <c r="K7625" i="4"/>
  <c r="K7037" i="4"/>
  <c r="K6769" i="4"/>
  <c r="K8236" i="4"/>
  <c r="K7517" i="4"/>
  <c r="K6668" i="4"/>
  <c r="K7428" i="4"/>
  <c r="K7617" i="4"/>
  <c r="K8547" i="4"/>
  <c r="K8736" i="4"/>
  <c r="K5139" i="4"/>
  <c r="K5057" i="4"/>
  <c r="K7817" i="4"/>
  <c r="K5331" i="4"/>
  <c r="K8295" i="4"/>
  <c r="K5420" i="4"/>
  <c r="K8712" i="4"/>
  <c r="K6274" i="4"/>
  <c r="K6189" i="4"/>
  <c r="K4926" i="4"/>
  <c r="K8637" i="4"/>
  <c r="K6364" i="4"/>
  <c r="K6289" i="4"/>
  <c r="K6845" i="4"/>
  <c r="K7901" i="4"/>
  <c r="K7144" i="4"/>
  <c r="K4924" i="4"/>
  <c r="K5901" i="4"/>
  <c r="K5309" i="4"/>
  <c r="K6567" i="4"/>
  <c r="K7049" i="4"/>
  <c r="K7921" i="4"/>
  <c r="K5521" i="4"/>
  <c r="K6093" i="4"/>
  <c r="K6375" i="4"/>
  <c r="K8237" i="4"/>
  <c r="K7437" i="4"/>
  <c r="K6671" i="4"/>
  <c r="K6564" i="4"/>
  <c r="K6759" i="4"/>
  <c r="K7420" i="4"/>
  <c r="K7725" i="4"/>
  <c r="K4857" i="4"/>
  <c r="K7041" i="4"/>
  <c r="K7526" i="4"/>
  <c r="K5243" i="4"/>
  <c r="K8568" i="4"/>
  <c r="K6017" i="4"/>
  <c r="K6762" i="4"/>
  <c r="K5224" i="4"/>
  <c r="K5808" i="4"/>
  <c r="K6647" i="4"/>
  <c r="K6558" i="4"/>
  <c r="K5215" i="4"/>
  <c r="K6657" i="4"/>
  <c r="K7435" i="4"/>
  <c r="K8253" i="4"/>
  <c r="K5518" i="4"/>
  <c r="K7520" i="4"/>
  <c r="K7142" i="4"/>
  <c r="K5118" i="4"/>
  <c r="K5512" i="4"/>
  <c r="K7135" i="4"/>
  <c r="K7237" i="4"/>
  <c r="K6374" i="4"/>
  <c r="K6565" i="4"/>
  <c r="K6560" i="4"/>
  <c r="K6957" i="4"/>
  <c r="K5440" i="4"/>
  <c r="K7806" i="4"/>
  <c r="K4853" i="4"/>
  <c r="K4865" i="4"/>
  <c r="K5811" i="4"/>
  <c r="K7421" i="4"/>
  <c r="K6282" i="4"/>
  <c r="K6177" i="4"/>
  <c r="K7629" i="4"/>
  <c r="K8009" i="4"/>
  <c r="K5890" i="4"/>
  <c r="K7438" i="4"/>
  <c r="K7429" i="4"/>
  <c r="K7426" i="4"/>
  <c r="K7728" i="4"/>
  <c r="K8372" i="4"/>
  <c r="K8006" i="4"/>
  <c r="K8646" i="4"/>
  <c r="K7516" i="4"/>
  <c r="K5146" i="4"/>
  <c r="K6185" i="4"/>
  <c r="K7242" i="4"/>
  <c r="K6368" i="4"/>
  <c r="K5308" i="4"/>
  <c r="K6466" i="4"/>
  <c r="K6476" i="4"/>
  <c r="K5984" i="4"/>
  <c r="K5889" i="4"/>
  <c r="K6269" i="4"/>
  <c r="K7815" i="4"/>
  <c r="K6847" i="4"/>
  <c r="K7620" i="4"/>
  <c r="K7533" i="4"/>
  <c r="K8717" i="4"/>
  <c r="K7804" i="4"/>
  <c r="K8012" i="4"/>
  <c r="K8649" i="4"/>
  <c r="K5447" i="4"/>
  <c r="K7528" i="4"/>
  <c r="K7525" i="4"/>
  <c r="K4970" i="4"/>
  <c r="K7810" i="4"/>
  <c r="K8252" i="4"/>
  <c r="K8004" i="4"/>
  <c r="K5831" i="4"/>
  <c r="K6279" i="4"/>
  <c r="K6944" i="4"/>
  <c r="K7430" i="4"/>
  <c r="K6851" i="4"/>
  <c r="K7058" i="4"/>
  <c r="K7431" i="4"/>
  <c r="K8364" i="4"/>
  <c r="K5525" i="4"/>
  <c r="K8738" i="4"/>
  <c r="K8555" i="4"/>
  <c r="K4859" i="4"/>
  <c r="K5143" i="4"/>
  <c r="K5626" i="4"/>
  <c r="K5438" i="4"/>
  <c r="K5433" i="4"/>
  <c r="K6005" i="4"/>
  <c r="K7537" i="4"/>
  <c r="K8728" i="4"/>
  <c r="K4963" i="4"/>
  <c r="K8356" i="4"/>
  <c r="K4872" i="4"/>
  <c r="K5158" i="4"/>
  <c r="K6291" i="4"/>
  <c r="K8652" i="4"/>
  <c r="K8725" i="4"/>
  <c r="K5539" i="4"/>
  <c r="K8375" i="4"/>
  <c r="K7527" i="4"/>
  <c r="K4874" i="4"/>
  <c r="K5546" i="4"/>
  <c r="K7905" i="4"/>
  <c r="K5533" i="4"/>
  <c r="K5820" i="4"/>
  <c r="K6312" i="4"/>
  <c r="K7809" i="4"/>
  <c r="K4869" i="4"/>
  <c r="K5815" i="4"/>
  <c r="K8656" i="4"/>
  <c r="K5240" i="4"/>
  <c r="K5255" i="4"/>
  <c r="K4948" i="4"/>
  <c r="K5632" i="4"/>
  <c r="K6216" i="4"/>
  <c r="K6579" i="4"/>
  <c r="K8244" i="4"/>
  <c r="K7634" i="4"/>
  <c r="K4855" i="4"/>
  <c r="K8000" i="4"/>
  <c r="K5160" i="4"/>
  <c r="K5249" i="4"/>
  <c r="K7619" i="4"/>
  <c r="K5623" i="4"/>
  <c r="K6199" i="4"/>
  <c r="K5919" i="4"/>
  <c r="K6698" i="4"/>
  <c r="K5332" i="4"/>
  <c r="K6496" i="4"/>
  <c r="K8665" i="4"/>
  <c r="K5339" i="4"/>
  <c r="K5637" i="4"/>
  <c r="K8373" i="4"/>
  <c r="K5348" i="4"/>
  <c r="K7911" i="4"/>
  <c r="K5257" i="4"/>
  <c r="K5834" i="4"/>
  <c r="K5928" i="4"/>
  <c r="K5543" i="4"/>
  <c r="K8299" i="4"/>
  <c r="K5354" i="4"/>
  <c r="K8358" i="4"/>
  <c r="K5437" i="4"/>
  <c r="K5333" i="4"/>
  <c r="K6016" i="4"/>
  <c r="K7823" i="4"/>
  <c r="K5048" i="4"/>
  <c r="K7826" i="4"/>
  <c r="K5531" i="4"/>
  <c r="K6107" i="4"/>
  <c r="K8557" i="4"/>
  <c r="K6593" i="4"/>
  <c r="K6600" i="4"/>
  <c r="K6683" i="4"/>
  <c r="K6787" i="4"/>
  <c r="K8305" i="4"/>
  <c r="K6023" i="4"/>
  <c r="K8645" i="4"/>
  <c r="K6109" i="4"/>
  <c r="K5053" i="4"/>
  <c r="K5621" i="4"/>
  <c r="K5737" i="4"/>
  <c r="K6501" i="4"/>
  <c r="K5526" i="4"/>
  <c r="K5435" i="4"/>
  <c r="K8650" i="4"/>
  <c r="K6004" i="4"/>
  <c r="K8239" i="4"/>
  <c r="M8239" i="4" s="1"/>
  <c r="K7708" i="4"/>
  <c r="K6396" i="4"/>
  <c r="K6486" i="4"/>
  <c r="K6596" i="4"/>
  <c r="K5718" i="4"/>
  <c r="K7059" i="4"/>
  <c r="K5633" i="4"/>
  <c r="K6014" i="4"/>
  <c r="K5155" i="4"/>
  <c r="K8242" i="4"/>
  <c r="M8242" i="4" s="1"/>
  <c r="K5154" i="4"/>
  <c r="K4957" i="4"/>
  <c r="K6007" i="4"/>
  <c r="K6875" i="4"/>
  <c r="K5823" i="4"/>
  <c r="K6964" i="4"/>
  <c r="K5927" i="4"/>
  <c r="K4968" i="4"/>
  <c r="K8296" i="4"/>
  <c r="K8552" i="4"/>
  <c r="K5540" i="4"/>
  <c r="K5336" i="4"/>
  <c r="K5150" i="4"/>
  <c r="K6390" i="4"/>
  <c r="K6491" i="4"/>
  <c r="K6305" i="4"/>
  <c r="K6198" i="4"/>
  <c r="K6784" i="4"/>
  <c r="K6300" i="4"/>
  <c r="K6980" i="4"/>
  <c r="K6026" i="4"/>
  <c r="K6587" i="4"/>
  <c r="K6969" i="4"/>
  <c r="K8243" i="4"/>
  <c r="K5445" i="4"/>
  <c r="K6388" i="4"/>
  <c r="K6307" i="4"/>
  <c r="K6122" i="4"/>
  <c r="K6200" i="4"/>
  <c r="K6295" i="4"/>
  <c r="K6782" i="4"/>
  <c r="K7252" i="4"/>
  <c r="K5725" i="4"/>
  <c r="K6484" i="4"/>
  <c r="K6786" i="4"/>
  <c r="K6690" i="4"/>
  <c r="K6202" i="4"/>
  <c r="K6774" i="4"/>
  <c r="K6592" i="4"/>
  <c r="K6878" i="4"/>
  <c r="K6688" i="4"/>
  <c r="K7160" i="4"/>
  <c r="K6790" i="4"/>
  <c r="K7453" i="4"/>
  <c r="K6966" i="4"/>
  <c r="K7267" i="4"/>
  <c r="K7451" i="4"/>
  <c r="K7539" i="4"/>
  <c r="K7731" i="4"/>
  <c r="K7254" i="4"/>
  <c r="K7461" i="4"/>
  <c r="K7542" i="4"/>
  <c r="K7169" i="4"/>
  <c r="K7172" i="4"/>
  <c r="K6597" i="4"/>
  <c r="K7164" i="4"/>
  <c r="K7652" i="4"/>
  <c r="K6773" i="4"/>
  <c r="K7070" i="4"/>
  <c r="K7927" i="4"/>
  <c r="K7654" i="4"/>
  <c r="K7753" i="4"/>
  <c r="K6676" i="4"/>
  <c r="K6112" i="4"/>
  <c r="K6404" i="4"/>
  <c r="K7064" i="4"/>
  <c r="K6682" i="4"/>
  <c r="K7156" i="4"/>
  <c r="K7653" i="4"/>
  <c r="K7168" i="4"/>
  <c r="K7447" i="4"/>
  <c r="K7159" i="4"/>
  <c r="K7082" i="4"/>
  <c r="K6986" i="4"/>
  <c r="K6885" i="4"/>
  <c r="K7747" i="4"/>
  <c r="K7941" i="4"/>
  <c r="K7071" i="4"/>
  <c r="K7175" i="4"/>
  <c r="K6772" i="4"/>
  <c r="K7354" i="4"/>
  <c r="K6794" i="4"/>
  <c r="K7370" i="4"/>
  <c r="K7062" i="4"/>
  <c r="K6976" i="4"/>
  <c r="K7273" i="4"/>
  <c r="K7658" i="4"/>
  <c r="K7450" i="4"/>
  <c r="K7448" i="4"/>
  <c r="K6500" i="4"/>
  <c r="K6582" i="4"/>
  <c r="K7079" i="4"/>
  <c r="K6978" i="4"/>
  <c r="K6580" i="4"/>
  <c r="K7260" i="4"/>
  <c r="K7744" i="4"/>
  <c r="K8029" i="4"/>
  <c r="K8121" i="4"/>
  <c r="K7748" i="4"/>
  <c r="K7738" i="4"/>
  <c r="K6887" i="4"/>
  <c r="K7636" i="4"/>
  <c r="K7356" i="4"/>
  <c r="K8031" i="4"/>
  <c r="K7942" i="4"/>
  <c r="K8441" i="4"/>
  <c r="K6451" i="4"/>
  <c r="K7734" i="4"/>
  <c r="K6810" i="4"/>
  <c r="K7638" i="4"/>
  <c r="K8035" i="4"/>
  <c r="K7556" i="4"/>
  <c r="K7465" i="4"/>
  <c r="K7540" i="4"/>
  <c r="K7930" i="4"/>
  <c r="K8506" i="4"/>
  <c r="K7752" i="4"/>
  <c r="K7292" i="4"/>
  <c r="K7657" i="4"/>
  <c r="K6811" i="4"/>
  <c r="K7831" i="4"/>
  <c r="K7309" i="4"/>
  <c r="K7683" i="4"/>
  <c r="K8135" i="4"/>
  <c r="K7290" i="4"/>
  <c r="K7651" i="4"/>
  <c r="K8435" i="4"/>
  <c r="K7640" i="4"/>
  <c r="K6797" i="4"/>
  <c r="K7293" i="4"/>
  <c r="K7353" i="4"/>
  <c r="K7737" i="4"/>
  <c r="K7945" i="4"/>
  <c r="K7280" i="4"/>
  <c r="K8116" i="4"/>
  <c r="K7934" i="4"/>
  <c r="K8120" i="4"/>
  <c r="K7655" i="4"/>
  <c r="K8523" i="4"/>
  <c r="K8117" i="4"/>
  <c r="K7648" i="4"/>
  <c r="K7845" i="4"/>
  <c r="K7961" i="4"/>
  <c r="K7554" i="4"/>
  <c r="K8024" i="4"/>
  <c r="K7951" i="4"/>
  <c r="K7641" i="4"/>
  <c r="K7298" i="4"/>
  <c r="K7948" i="4"/>
  <c r="K6443" i="4"/>
  <c r="K8475" i="4"/>
  <c r="K7644" i="4"/>
  <c r="K8502" i="4"/>
  <c r="K8025" i="4"/>
  <c r="K6442" i="4"/>
  <c r="K7963" i="4"/>
  <c r="K8508" i="4"/>
  <c r="K8456" i="4"/>
  <c r="K8513" i="4"/>
  <c r="K8437" i="4"/>
  <c r="K7749" i="4"/>
  <c r="K7696" i="4"/>
  <c r="K8540" i="4"/>
  <c r="K6803" i="4"/>
  <c r="K8514" i="4"/>
  <c r="K7310" i="4"/>
  <c r="K8534" i="4"/>
  <c r="K8079" i="4"/>
  <c r="K8490" i="4"/>
  <c r="K7962" i="4"/>
  <c r="K8450" i="4"/>
  <c r="K8488" i="4"/>
  <c r="K7691" i="4"/>
  <c r="K7690" i="4"/>
  <c r="K8103" i="4"/>
  <c r="K6799" i="4"/>
  <c r="K8515" i="4"/>
  <c r="K8084" i="4"/>
  <c r="K8545" i="4"/>
  <c r="K8114" i="4"/>
  <c r="K7702" i="4"/>
  <c r="K7704" i="4"/>
  <c r="K8083" i="4"/>
  <c r="K8449" i="4"/>
  <c r="K8070" i="4"/>
  <c r="K8094" i="4"/>
  <c r="K8069" i="4"/>
  <c r="K8089" i="4"/>
  <c r="K8461" i="4"/>
  <c r="K7334" i="4"/>
  <c r="K7684" i="4"/>
  <c r="K8074" i="4"/>
  <c r="K7304" i="4"/>
  <c r="K8525" i="4"/>
  <c r="K8531" i="4"/>
  <c r="K6445" i="4"/>
  <c r="K8526" i="4"/>
  <c r="K7329" i="4"/>
  <c r="K7333" i="4"/>
  <c r="K8541" i="4"/>
  <c r="K8093" i="4"/>
  <c r="K8092" i="4"/>
  <c r="K8445" i="4"/>
  <c r="K8077" i="4"/>
  <c r="K8543" i="4"/>
  <c r="K8088" i="4"/>
  <c r="K7698" i="4"/>
  <c r="K8076" i="4"/>
  <c r="K6436" i="4"/>
  <c r="K8493" i="4"/>
  <c r="K7332" i="4"/>
  <c r="K8544" i="4"/>
  <c r="K7340" i="4"/>
  <c r="K8428" i="4"/>
  <c r="K8459" i="4"/>
  <c r="K4092" i="4"/>
  <c r="T4092" i="4" s="1"/>
  <c r="K4415" i="4"/>
  <c r="T4415" i="4" s="1"/>
  <c r="K4738" i="4"/>
  <c r="T4738" i="4" s="1"/>
  <c r="K3903" i="4"/>
  <c r="T3903" i="4" s="1"/>
  <c r="K4554" i="4"/>
  <c r="T4554" i="4" s="1"/>
  <c r="K4589" i="4"/>
  <c r="T4589" i="4" s="1"/>
  <c r="K2799" i="4"/>
  <c r="T2799" i="4" s="1"/>
  <c r="K3218" i="4"/>
  <c r="T3218" i="4" s="1"/>
  <c r="K2718" i="4"/>
  <c r="T2718" i="4" s="1"/>
  <c r="K3023" i="4"/>
  <c r="T3023" i="4" s="1"/>
  <c r="K3353" i="4"/>
  <c r="T3353" i="4" s="1"/>
  <c r="K2650" i="4"/>
  <c r="K4178" i="4"/>
  <c r="T4178" i="4" s="1"/>
  <c r="K3577" i="4"/>
  <c r="T3577" i="4" s="1"/>
  <c r="K2834" i="4"/>
  <c r="K2971" i="4"/>
  <c r="T2971" i="4" s="1"/>
  <c r="K3429" i="4"/>
  <c r="T3429" i="4" s="1"/>
  <c r="K3863" i="4"/>
  <c r="T3863" i="4" s="1"/>
  <c r="K4159" i="4"/>
  <c r="K3322" i="4"/>
  <c r="T3322" i="4" s="1"/>
  <c r="K2908" i="4"/>
  <c r="K3256" i="4"/>
  <c r="K2697" i="4"/>
  <c r="K3294" i="4"/>
  <c r="T3294" i="4" s="1"/>
  <c r="K3967" i="4"/>
  <c r="K4023" i="4"/>
  <c r="K2871" i="4"/>
  <c r="K3216" i="4"/>
  <c r="T3216" i="4" s="1"/>
  <c r="K3767" i="4"/>
  <c r="K3506" i="4"/>
  <c r="K2998" i="4"/>
  <c r="K4060" i="4"/>
  <c r="T4060" i="4" s="1"/>
  <c r="K4229" i="4"/>
  <c r="K4650" i="4"/>
  <c r="K4065" i="4"/>
  <c r="K4435" i="4"/>
  <c r="T4435" i="4" s="1"/>
  <c r="K3621" i="4"/>
  <c r="K3872" i="4"/>
  <c r="K4254" i="4"/>
  <c r="K4072" i="4"/>
  <c r="T4072" i="4" s="1"/>
  <c r="K4431" i="4"/>
  <c r="K4640" i="4"/>
  <c r="K8595" i="4"/>
  <c r="K8741" i="4"/>
  <c r="K4877" i="4"/>
  <c r="T4877" i="4" s="1"/>
  <c r="K5078" i="4"/>
  <c r="T5078" i="4" s="1"/>
  <c r="K5551" i="4"/>
  <c r="T5551" i="4" s="1"/>
  <c r="K8163" i="4"/>
  <c r="K4255" i="4"/>
  <c r="T4255" i="4" s="1"/>
  <c r="K4661" i="4"/>
  <c r="T4661" i="4" s="1"/>
  <c r="K3640" i="4"/>
  <c r="T3640" i="4" s="1"/>
  <c r="K4118" i="4"/>
  <c r="T4118" i="4" s="1"/>
  <c r="K4605" i="4"/>
  <c r="T4605" i="4" s="1"/>
  <c r="K3777" i="4"/>
  <c r="T3777" i="4" s="1"/>
  <c r="K4253" i="4"/>
  <c r="T4253" i="4" s="1"/>
  <c r="K3494" i="4"/>
  <c r="T3494" i="4" s="1"/>
  <c r="K3700" i="4"/>
  <c r="T3700" i="4" s="1"/>
  <c r="K3947" i="4"/>
  <c r="T3947" i="4" s="1"/>
  <c r="K4433" i="4"/>
  <c r="T4433" i="4" s="1"/>
  <c r="K3763" i="4"/>
  <c r="T3763" i="4" s="1"/>
  <c r="K8206" i="4"/>
  <c r="K4648" i="4"/>
  <c r="T4648" i="4" s="1"/>
  <c r="K8413" i="4"/>
  <c r="K5269" i="4"/>
  <c r="T5269" i="4" s="1"/>
  <c r="K8618" i="4"/>
  <c r="K4892" i="4"/>
  <c r="T4892" i="4" s="1"/>
  <c r="K4358" i="4"/>
  <c r="T4358" i="4" s="1"/>
  <c r="K4516" i="4"/>
  <c r="T4516" i="4" s="1"/>
  <c r="K3957" i="4"/>
  <c r="T3957" i="4" s="1"/>
  <c r="K4538" i="4"/>
  <c r="T4538" i="4" s="1"/>
  <c r="K3678" i="4"/>
  <c r="T3678" i="4" s="1"/>
  <c r="K4279" i="4"/>
  <c r="T4279" i="4" s="1"/>
  <c r="K3768" i="4"/>
  <c r="T3768" i="4" s="1"/>
  <c r="K4319" i="4"/>
  <c r="T4319" i="4" s="1"/>
  <c r="K4583" i="4"/>
  <c r="T4583" i="4" s="1"/>
  <c r="K8744" i="4"/>
  <c r="K4439" i="4"/>
  <c r="T4439" i="4" s="1"/>
  <c r="K3658" i="4"/>
  <c r="T3658" i="4" s="1"/>
  <c r="K4103" i="4"/>
  <c r="T4103" i="4" s="1"/>
  <c r="K3878" i="4"/>
  <c r="T3878" i="4" s="1"/>
  <c r="K4523" i="4"/>
  <c r="T4523" i="4" s="1"/>
  <c r="K8747" i="4"/>
  <c r="K5077" i="4"/>
  <c r="T5077" i="4" s="1"/>
  <c r="K4543" i="4"/>
  <c r="T4543" i="4" s="1"/>
  <c r="K3842" i="4"/>
  <c r="T3842" i="4" s="1"/>
  <c r="K4614" i="4"/>
  <c r="T4614" i="4" s="1"/>
  <c r="K8613" i="4"/>
  <c r="K5451" i="4"/>
  <c r="T5451" i="4" s="1"/>
  <c r="K4496" i="4"/>
  <c r="T4496" i="4" s="1"/>
  <c r="K8745" i="4"/>
  <c r="K4537" i="4"/>
  <c r="T4537" i="4" s="1"/>
  <c r="K4799" i="4"/>
  <c r="T4799" i="4" s="1"/>
  <c r="K6227" i="4"/>
  <c r="T6227" i="4" s="1"/>
  <c r="K8174" i="4"/>
  <c r="K4780" i="4"/>
  <c r="T4780" i="4" s="1"/>
  <c r="K5835" i="4"/>
  <c r="T5835" i="4" s="1"/>
  <c r="K8171" i="4"/>
  <c r="K4756" i="4"/>
  <c r="T4756" i="4" s="1"/>
  <c r="K3964" i="4"/>
  <c r="T3964" i="4" s="1"/>
  <c r="K4230" i="4"/>
  <c r="T4230" i="4" s="1"/>
  <c r="K4354" i="4"/>
  <c r="T4354" i="4" s="1"/>
  <c r="K3731" i="4"/>
  <c r="T3731" i="4" s="1"/>
  <c r="K4136" i="4"/>
  <c r="T4136" i="4" s="1"/>
  <c r="K4717" i="4"/>
  <c r="T4717" i="4" s="1"/>
  <c r="K3783" i="4"/>
  <c r="T3783" i="4" s="1"/>
  <c r="K4034" i="4"/>
  <c r="T4034" i="4" s="1"/>
  <c r="K4167" i="4"/>
  <c r="T4167" i="4" s="1"/>
  <c r="K4383" i="4"/>
  <c r="T4383" i="4" s="1"/>
  <c r="K3793" i="4"/>
  <c r="T3793" i="4" s="1"/>
  <c r="K8683" i="4"/>
  <c r="K4646" i="4"/>
  <c r="T4646" i="4" s="1"/>
  <c r="K5089" i="4"/>
  <c r="T5089" i="4" s="1"/>
  <c r="K4429" i="4"/>
  <c r="T4429" i="4" s="1"/>
  <c r="K4093" i="4"/>
  <c r="T4093" i="4" s="1"/>
  <c r="K4311" i="4"/>
  <c r="T4311" i="4" s="1"/>
  <c r="K3519" i="4"/>
  <c r="T3519" i="4" s="1"/>
  <c r="K3864" i="4"/>
  <c r="T3864" i="4" s="1"/>
  <c r="K4199" i="4"/>
  <c r="T4199" i="4" s="1"/>
  <c r="K3606" i="4"/>
  <c r="T3606" i="4" s="1"/>
  <c r="K4235" i="4"/>
  <c r="T4235" i="4" s="1"/>
  <c r="K8678" i="4"/>
  <c r="K4488" i="4"/>
  <c r="T4488" i="4" s="1"/>
  <c r="K4751" i="4"/>
  <c r="T4751" i="4" s="1"/>
  <c r="K4705" i="4"/>
  <c r="T4705" i="4" s="1"/>
  <c r="K3857" i="4"/>
  <c r="T3857" i="4" s="1"/>
  <c r="K8207" i="4"/>
  <c r="K4651" i="4"/>
  <c r="T4651" i="4" s="1"/>
  <c r="K8415" i="4"/>
  <c r="K5168" i="4"/>
  <c r="T5168" i="4" s="1"/>
  <c r="K4308" i="4"/>
  <c r="T4308" i="4" s="1"/>
  <c r="K3881" i="4"/>
  <c r="T3881" i="4" s="1"/>
  <c r="K4728" i="4"/>
  <c r="T4728" i="4" s="1"/>
  <c r="K5369" i="4"/>
  <c r="T5369" i="4" s="1"/>
  <c r="K4304" i="4"/>
  <c r="T4304" i="4" s="1"/>
  <c r="K4639" i="4"/>
  <c r="T4639" i="4" s="1"/>
  <c r="K8178" i="4"/>
  <c r="K5653" i="4"/>
  <c r="T5653" i="4" s="1"/>
  <c r="K6315" i="4"/>
  <c r="K3635" i="4"/>
  <c r="T3635" i="4" s="1"/>
  <c r="K3879" i="4"/>
  <c r="T3879" i="4" s="1"/>
  <c r="K4123" i="4"/>
  <c r="T4123" i="4" s="1"/>
  <c r="K4405" i="4"/>
  <c r="T4405" i="4" s="1"/>
  <c r="K3488" i="4"/>
  <c r="T3488" i="4" s="1"/>
  <c r="K3670" i="4"/>
  <c r="T3670" i="4" s="1"/>
  <c r="K3821" i="4"/>
  <c r="T3821" i="4" s="1"/>
  <c r="K3976" i="4"/>
  <c r="T3976" i="4" s="1"/>
  <c r="K4095" i="4"/>
  <c r="T4095" i="4" s="1"/>
  <c r="K4351" i="4"/>
  <c r="T4351" i="4" s="1"/>
  <c r="K4760" i="4"/>
  <c r="T4760" i="4" s="1"/>
  <c r="K3784" i="4"/>
  <c r="T3784" i="4" s="1"/>
  <c r="K4307" i="4"/>
  <c r="T4307" i="4" s="1"/>
  <c r="K19" i="4"/>
  <c r="K4665" i="4"/>
  <c r="T4665" i="4" s="1"/>
  <c r="K8746" i="4"/>
  <c r="K8412" i="4"/>
  <c r="K4510" i="4"/>
  <c r="T4510" i="4" s="1"/>
  <c r="K4786" i="4"/>
  <c r="T4786" i="4" s="1"/>
  <c r="K4194" i="4"/>
  <c r="T4194" i="4" s="1"/>
  <c r="K4384" i="4"/>
  <c r="T4384" i="4" s="1"/>
  <c r="K4122" i="4"/>
  <c r="T4122" i="4" s="1"/>
  <c r="K4462" i="4"/>
  <c r="T4462" i="4" s="1"/>
  <c r="K3804" i="4"/>
  <c r="T3804" i="4" s="1"/>
  <c r="K4048" i="4"/>
  <c r="T4048" i="4" s="1"/>
  <c r="K4329" i="4"/>
  <c r="T4329" i="4" s="1"/>
  <c r="K3823" i="4"/>
  <c r="T3823" i="4" s="1"/>
  <c r="K4339" i="4"/>
  <c r="T4339" i="4" s="1"/>
  <c r="K4473" i="4"/>
  <c r="T4473" i="4" s="1"/>
  <c r="K8689" i="4"/>
  <c r="K8182" i="4"/>
  <c r="K4513" i="4"/>
  <c r="T4513" i="4" s="1"/>
  <c r="K4622" i="4"/>
  <c r="T4622" i="4" s="1"/>
  <c r="K4747" i="4"/>
  <c r="T4747" i="4" s="1"/>
  <c r="K4675" i="4"/>
  <c r="T4675" i="4" s="1"/>
  <c r="K4188" i="4"/>
  <c r="T4188" i="4" s="1"/>
  <c r="K3659" i="4"/>
  <c r="T3659" i="4" s="1"/>
  <c r="K4576" i="4"/>
  <c r="T4576" i="4" s="1"/>
  <c r="K4715" i="4"/>
  <c r="T4715" i="4" s="1"/>
  <c r="K4801" i="4"/>
  <c r="T4801" i="4" s="1"/>
  <c r="K4296" i="4"/>
  <c r="T4296" i="4" s="1"/>
  <c r="K4063" i="4"/>
  <c r="T4063" i="4" s="1"/>
  <c r="K3996" i="4"/>
  <c r="T3996" i="4" s="1"/>
  <c r="K4366" i="4"/>
  <c r="T4366" i="4" s="1"/>
  <c r="K5662" i="4"/>
  <c r="T5662" i="4" s="1"/>
  <c r="K4240" i="4"/>
  <c r="T4240" i="4" s="1"/>
  <c r="K4566" i="4"/>
  <c r="T4566" i="4" s="1"/>
  <c r="K5558" i="4"/>
  <c r="T5558" i="4" s="1"/>
  <c r="K4469" i="4"/>
  <c r="T4469" i="4" s="1"/>
  <c r="K4762" i="4"/>
  <c r="T4762" i="4" s="1"/>
  <c r="K4476" i="4"/>
  <c r="T4476" i="4" s="1"/>
  <c r="K5363" i="4"/>
  <c r="T5363" i="4" s="1"/>
  <c r="K6507" i="4"/>
  <c r="T6507" i="4" s="1"/>
  <c r="K3503" i="4"/>
  <c r="T3503" i="4" s="1"/>
  <c r="K3907" i="4"/>
  <c r="T3907" i="4" s="1"/>
  <c r="K4261" i="4"/>
  <c r="T4261" i="4" s="1"/>
  <c r="K4173" i="4"/>
  <c r="T4173" i="4" s="1"/>
  <c r="K4601" i="4"/>
  <c r="T4601" i="4" s="1"/>
  <c r="K3628" i="4"/>
  <c r="T3628" i="4" s="1"/>
  <c r="K4056" i="4"/>
  <c r="T4056" i="4" s="1"/>
  <c r="K4454" i="4"/>
  <c r="T4454" i="4" s="1"/>
  <c r="K24" i="4"/>
  <c r="K4791" i="4"/>
  <c r="T4791" i="4" s="1"/>
  <c r="K8204" i="4"/>
  <c r="K4698" i="4"/>
  <c r="T4698" i="4" s="1"/>
  <c r="K4148" i="4"/>
  <c r="T4148" i="4" s="1"/>
  <c r="K4421" i="4"/>
  <c r="T4421" i="4" s="1"/>
  <c r="K3961" i="4"/>
  <c r="T3961" i="4" s="1"/>
  <c r="K4352" i="4"/>
  <c r="T4352" i="4" s="1"/>
  <c r="K3693" i="4"/>
  <c r="T3693" i="4" s="1"/>
  <c r="K3930" i="4"/>
  <c r="T3930" i="4" s="1"/>
  <c r="K4328" i="4"/>
  <c r="T4328" i="4" s="1"/>
  <c r="K3527" i="4"/>
  <c r="T3527" i="4" s="1"/>
  <c r="K4267" i="4"/>
  <c r="T4267" i="4" s="1"/>
  <c r="K9" i="4"/>
  <c r="K4767" i="4"/>
  <c r="K4800" i="4"/>
  <c r="K8422" i="4"/>
  <c r="K4628" i="4"/>
  <c r="K5456" i="4"/>
  <c r="K4464" i="4"/>
  <c r="K8674" i="4"/>
  <c r="M8674" i="4" s="1"/>
  <c r="K4645" i="4"/>
  <c r="T4645" i="4" s="1"/>
  <c r="K4409" i="4"/>
  <c r="T4409" i="4" s="1"/>
  <c r="K4500" i="4"/>
  <c r="T4500" i="4" s="1"/>
  <c r="K4706" i="4"/>
  <c r="T4706" i="4" s="1"/>
  <c r="K4797" i="4"/>
  <c r="T4797" i="4" s="1"/>
  <c r="K4551" i="4"/>
  <c r="T4551" i="4" s="1"/>
  <c r="K3960" i="4"/>
  <c r="T3960" i="4" s="1"/>
  <c r="K4388" i="4"/>
  <c r="T4388" i="4" s="1"/>
  <c r="K4886" i="4"/>
  <c r="T4886" i="4" s="1"/>
  <c r="K8687" i="4"/>
  <c r="K3615" i="4"/>
  <c r="T3615" i="4" s="1"/>
  <c r="K4535" i="4"/>
  <c r="T4535" i="4" s="1"/>
  <c r="K5455" i="4"/>
  <c r="T5455" i="4" s="1"/>
  <c r="K4624" i="4"/>
  <c r="T4624" i="4" s="1"/>
  <c r="K8617" i="4"/>
  <c r="K4595" i="4"/>
  <c r="T4595" i="4" s="1"/>
  <c r="K4972" i="4"/>
  <c r="T4972" i="4" s="1"/>
  <c r="K6027" i="4"/>
  <c r="T6027" i="4" s="1"/>
  <c r="K6528" i="4"/>
  <c r="T6528" i="4" s="1"/>
  <c r="K5839" i="4"/>
  <c r="T5839" i="4" s="1"/>
  <c r="K4151" i="4"/>
  <c r="T4151" i="4" s="1"/>
  <c r="K4732" i="4"/>
  <c r="T4732" i="4" s="1"/>
  <c r="K4079" i="4"/>
  <c r="T4079" i="4" s="1"/>
  <c r="K8208" i="4"/>
  <c r="K4073" i="4"/>
  <c r="T4073" i="4" s="1"/>
  <c r="K4697" i="4"/>
  <c r="T4697" i="4" s="1"/>
  <c r="K4408" i="4"/>
  <c r="T4408" i="4" s="1"/>
  <c r="K5084" i="4"/>
  <c r="T5084" i="4" s="1"/>
  <c r="K4387" i="4"/>
  <c r="T4387" i="4" s="1"/>
  <c r="K4425" i="4"/>
  <c r="T4425" i="4" s="1"/>
  <c r="K3746" i="4"/>
  <c r="T3746" i="4" s="1"/>
  <c r="K4893" i="4"/>
  <c r="T4893" i="4" s="1"/>
  <c r="K4691" i="4"/>
  <c r="T4691" i="4" s="1"/>
  <c r="K8611" i="4"/>
  <c r="K4724" i="4"/>
  <c r="T4724" i="4" s="1"/>
  <c r="K3909" i="4"/>
  <c r="T3909" i="4" s="1"/>
  <c r="K4719" i="4"/>
  <c r="T4719" i="4" s="1"/>
  <c r="K4346" i="4"/>
  <c r="T4346" i="4" s="1"/>
  <c r="K5566" i="4"/>
  <c r="T5566" i="4" s="1"/>
  <c r="K4226" i="4"/>
  <c r="T4226" i="4" s="1"/>
  <c r="K4644" i="4"/>
  <c r="T4644" i="4" s="1"/>
  <c r="K4440" i="4"/>
  <c r="T4440" i="4" s="1"/>
  <c r="K5082" i="4"/>
  <c r="T5082" i="4" s="1"/>
  <c r="K8740" i="4"/>
  <c r="K5274" i="4"/>
  <c r="T5274" i="4" s="1"/>
  <c r="K4562" i="4"/>
  <c r="T4562" i="4" s="1"/>
  <c r="K17" i="4"/>
  <c r="K4757" i="4"/>
  <c r="K5744" i="4"/>
  <c r="K7083" i="4"/>
  <c r="K5553" i="4"/>
  <c r="K5467" i="4"/>
  <c r="K5554" i="4"/>
  <c r="K4343" i="4"/>
  <c r="K5954" i="4"/>
  <c r="K6891" i="4"/>
  <c r="K7481" i="4"/>
  <c r="K8168" i="4"/>
  <c r="K4557" i="4"/>
  <c r="K5934" i="4"/>
  <c r="K6520" i="4"/>
  <c r="K8410" i="4"/>
  <c r="K7179" i="4"/>
  <c r="K7659" i="4"/>
  <c r="K8043" i="4"/>
  <c r="K4090" i="4"/>
  <c r="K3692" i="4"/>
  <c r="K3958" i="4"/>
  <c r="K8671" i="4"/>
  <c r="M8671" i="4" s="1"/>
  <c r="K4410" i="4"/>
  <c r="K8675" i="4"/>
  <c r="K8742" i="4"/>
  <c r="K4266" i="4"/>
  <c r="T4266" i="4" s="1"/>
  <c r="K4897" i="4"/>
  <c r="T4897" i="4" s="1"/>
  <c r="K4754" i="4"/>
  <c r="T4754" i="4" s="1"/>
  <c r="K5549" i="4"/>
  <c r="T5549" i="4" s="1"/>
  <c r="K4658" i="4"/>
  <c r="T4658" i="4" s="1"/>
  <c r="K3725" i="4"/>
  <c r="T3725" i="4" s="1"/>
  <c r="K4182" i="4"/>
  <c r="T4182" i="4" s="1"/>
  <c r="K4763" i="4"/>
  <c r="T4763" i="4" s="1"/>
  <c r="K4146" i="4"/>
  <c r="T4146" i="4" s="1"/>
  <c r="K4882" i="4"/>
  <c r="T4882" i="4" s="1"/>
  <c r="K5759" i="4"/>
  <c r="T5759" i="4" s="1"/>
  <c r="K5561" i="4"/>
  <c r="T5561" i="4" s="1"/>
  <c r="K4765" i="4"/>
  <c r="T4765" i="4" s="1"/>
  <c r="K4986" i="4"/>
  <c r="T4986" i="4" s="1"/>
  <c r="K5855" i="4"/>
  <c r="T5855" i="4" s="1"/>
  <c r="K6131" i="4"/>
  <c r="T6131" i="4" s="1"/>
  <c r="K5183" i="4"/>
  <c r="T5183" i="4" s="1"/>
  <c r="K5742" i="4"/>
  <c r="T5742" i="4" s="1"/>
  <c r="K23" i="4"/>
  <c r="K5755" i="4"/>
  <c r="T5755" i="4" s="1"/>
  <c r="K6699" i="4"/>
  <c r="K7677" i="4"/>
  <c r="K5171" i="4"/>
  <c r="T5171" i="4" s="1"/>
  <c r="K5462" i="4"/>
  <c r="T5462" i="4" s="1"/>
  <c r="K7088" i="4"/>
  <c r="K8173" i="4"/>
  <c r="K5845" i="4"/>
  <c r="T5845" i="4" s="1"/>
  <c r="K6991" i="4"/>
  <c r="K7873" i="4"/>
  <c r="K8606" i="4"/>
  <c r="K4455" i="4"/>
  <c r="T4455" i="4" s="1"/>
  <c r="K4638" i="4"/>
  <c r="T4638" i="4" s="1"/>
  <c r="K16" i="4"/>
  <c r="K8752" i="4"/>
  <c r="K8743" i="4"/>
  <c r="K5836" i="4"/>
  <c r="T5836" i="4" s="1"/>
  <c r="K6431" i="4"/>
  <c r="T6431" i="4" s="1"/>
  <c r="K6137" i="4"/>
  <c r="T6137" i="4" s="1"/>
  <c r="K6526" i="4"/>
  <c r="T6526" i="4" s="1"/>
  <c r="K4666" i="4"/>
  <c r="T4666" i="4" s="1"/>
  <c r="K5745" i="4"/>
  <c r="T5745" i="4" s="1"/>
  <c r="K5366" i="4"/>
  <c r="T5366" i="4" s="1"/>
  <c r="K5858" i="4"/>
  <c r="T5858" i="4" s="1"/>
  <c r="K7202" i="4"/>
  <c r="K7378" i="4"/>
  <c r="K7771" i="4"/>
  <c r="K8139" i="4"/>
  <c r="K7225" i="4"/>
  <c r="T7225" i="4" s="1"/>
  <c r="K7407" i="4"/>
  <c r="K8580" i="4"/>
  <c r="K4905" i="4"/>
  <c r="T4905" i="4" s="1"/>
  <c r="K5091" i="4"/>
  <c r="T5091" i="4" s="1"/>
  <c r="K5475" i="4"/>
  <c r="T5475" i="4" s="1"/>
  <c r="K5786" i="4"/>
  <c r="T5786" i="4" s="1"/>
  <c r="K5977" i="4"/>
  <c r="T5977" i="4" s="1"/>
  <c r="K6243" i="4"/>
  <c r="T6243" i="4" s="1"/>
  <c r="K6125" i="4"/>
  <c r="T6125" i="4" s="1"/>
  <c r="K6899" i="4"/>
  <c r="K7472" i="4"/>
  <c r="K8142" i="4"/>
  <c r="K4815" i="4"/>
  <c r="T4815" i="4" s="1"/>
  <c r="K5099" i="4"/>
  <c r="T5099" i="4" s="1"/>
  <c r="K6317" i="4"/>
  <c r="K7571" i="4"/>
  <c r="K5864" i="4"/>
  <c r="T5864" i="4" s="1"/>
  <c r="K6902" i="4"/>
  <c r="K5009" i="4"/>
  <c r="T5009" i="4" s="1"/>
  <c r="K6350" i="4"/>
  <c r="T6350" i="4" s="1"/>
  <c r="K6819" i="4"/>
  <c r="K7512" i="4"/>
  <c r="K7971" i="4"/>
  <c r="K5180" i="4"/>
  <c r="T5180" i="4" s="1"/>
  <c r="K4480" i="4"/>
  <c r="T4480" i="4" s="1"/>
  <c r="K4669" i="4"/>
  <c r="T4669" i="4" s="1"/>
  <c r="K4483" i="4"/>
  <c r="T4483" i="4" s="1"/>
  <c r="K4506" i="4"/>
  <c r="T4506" i="4" s="1"/>
  <c r="K4764" i="4"/>
  <c r="T4764" i="4" s="1"/>
  <c r="K5661" i="4"/>
  <c r="T5661" i="4" s="1"/>
  <c r="K6337" i="4"/>
  <c r="M6337" i="4" s="1"/>
  <c r="K4782" i="4"/>
  <c r="T4782" i="4" s="1"/>
  <c r="K5459" i="4"/>
  <c r="T5459" i="4" s="1"/>
  <c r="K5949" i="4"/>
  <c r="T5949" i="4" s="1"/>
  <c r="K6425" i="4"/>
  <c r="T6425" i="4" s="1"/>
  <c r="K6028" i="4"/>
  <c r="T6028" i="4" s="1"/>
  <c r="K6990" i="4"/>
  <c r="K5857" i="4"/>
  <c r="T5857" i="4" s="1"/>
  <c r="K5356" i="4"/>
  <c r="T5356" i="4" s="1"/>
  <c r="K5555" i="4"/>
  <c r="T5555" i="4" s="1"/>
  <c r="K5950" i="4"/>
  <c r="T5950" i="4" s="1"/>
  <c r="K6414" i="4"/>
  <c r="T6414" i="4" s="1"/>
  <c r="K7000" i="4"/>
  <c r="K7666" i="4"/>
  <c r="K8148" i="4"/>
  <c r="K7401" i="4"/>
  <c r="K5018" i="4"/>
  <c r="T5018" i="4" s="1"/>
  <c r="K5571" i="4"/>
  <c r="T5571" i="4" s="1"/>
  <c r="K6612" i="4"/>
  <c r="K7859" i="4"/>
  <c r="K4906" i="4"/>
  <c r="T4906" i="4" s="1"/>
  <c r="K5965" i="4"/>
  <c r="T5965" i="4" s="1"/>
  <c r="K6718" i="4"/>
  <c r="K8044" i="4"/>
  <c r="K4820" i="4"/>
  <c r="T4820" i="4" s="1"/>
  <c r="K7471" i="4"/>
  <c r="K5093" i="4"/>
  <c r="T5093" i="4" s="1"/>
  <c r="K5194" i="4"/>
  <c r="T5194" i="4" s="1"/>
  <c r="K5781" i="4"/>
  <c r="T5781" i="4" s="1"/>
  <c r="K8234" i="4"/>
  <c r="M8234" i="4" s="1"/>
  <c r="K8423" i="4"/>
  <c r="K6320" i="4"/>
  <c r="K6330" i="4"/>
  <c r="M6330" i="4" s="1"/>
  <c r="K6513" i="4"/>
  <c r="T6513" i="4" s="1"/>
  <c r="K7483" i="4"/>
  <c r="K8046" i="4"/>
  <c r="K7416" i="4"/>
  <c r="K4900" i="4"/>
  <c r="T4900" i="4" s="1"/>
  <c r="K6065" i="4"/>
  <c r="T6065" i="4" s="1"/>
  <c r="K6433" i="4"/>
  <c r="T6433" i="4" s="1"/>
  <c r="K7670" i="4"/>
  <c r="K8574" i="4"/>
  <c r="K5480" i="4"/>
  <c r="T5480" i="4" s="1"/>
  <c r="K6622" i="4"/>
  <c r="K7860" i="4"/>
  <c r="K5968" i="4"/>
  <c r="T5968" i="4" s="1"/>
  <c r="K7758" i="4"/>
  <c r="K5882" i="4"/>
  <c r="T5882" i="4" s="1"/>
  <c r="K6552" i="4"/>
  <c r="T6552" i="4" s="1"/>
  <c r="K6927" i="4"/>
  <c r="K5165" i="4"/>
  <c r="T5165" i="4" s="1"/>
  <c r="K7405" i="4"/>
  <c r="K6036" i="4"/>
  <c r="T6036" i="4" s="1"/>
  <c r="K7866" i="4"/>
  <c r="K8589" i="4"/>
  <c r="K6997" i="4"/>
  <c r="K5114" i="4"/>
  <c r="T5114" i="4" s="1"/>
  <c r="K7128" i="4"/>
  <c r="K5473" i="4"/>
  <c r="T5473" i="4" s="1"/>
  <c r="K5190" i="4"/>
  <c r="T5190" i="4" s="1"/>
  <c r="K5978" i="4"/>
  <c r="T5978" i="4" s="1"/>
  <c r="K5740" i="4"/>
  <c r="T5740" i="4" s="1"/>
  <c r="K6893" i="4"/>
  <c r="K7393" i="4"/>
  <c r="K7862" i="4"/>
  <c r="K7217" i="4"/>
  <c r="T7217" i="4" s="1"/>
  <c r="K4809" i="4"/>
  <c r="T4809" i="4" s="1"/>
  <c r="K5668" i="4"/>
  <c r="T5668" i="4" s="1"/>
  <c r="K6136" i="4"/>
  <c r="T6136" i="4" s="1"/>
  <c r="K7374" i="4"/>
  <c r="K7870" i="4"/>
  <c r="K5387" i="4"/>
  <c r="T5387" i="4" s="1"/>
  <c r="K6046" i="4"/>
  <c r="T6046" i="4" s="1"/>
  <c r="K6894" i="4"/>
  <c r="K7680" i="4"/>
  <c r="K7409" i="4"/>
  <c r="K6423" i="4"/>
  <c r="T6423" i="4" s="1"/>
  <c r="K8575" i="4"/>
  <c r="K6264" i="4"/>
  <c r="T6264" i="4" s="1"/>
  <c r="K5385" i="4"/>
  <c r="T5385" i="4" s="1"/>
  <c r="K6073" i="4"/>
  <c r="T6073" i="4" s="1"/>
  <c r="K6838" i="4"/>
  <c r="K6703" i="4"/>
  <c r="K7661" i="4"/>
  <c r="K8351" i="4"/>
  <c r="K5096" i="4"/>
  <c r="T5096" i="4" s="1"/>
  <c r="K6357" i="4"/>
  <c r="T6357" i="4" s="1"/>
  <c r="K7667" i="4"/>
  <c r="K4997" i="4"/>
  <c r="T4997" i="4" s="1"/>
  <c r="K8593" i="4"/>
  <c r="K6543" i="4"/>
  <c r="T6543" i="4" s="1"/>
  <c r="K5572" i="4"/>
  <c r="T5572" i="4" s="1"/>
  <c r="K6644" i="4"/>
  <c r="K7494" i="4"/>
  <c r="K7856" i="4"/>
  <c r="K6508" i="4"/>
  <c r="T6508" i="4" s="1"/>
  <c r="K7404" i="4"/>
  <c r="K6229" i="4"/>
  <c r="T6229" i="4" s="1"/>
  <c r="K6992" i="4"/>
  <c r="K7861" i="4"/>
  <c r="K5004" i="4"/>
  <c r="T5004" i="4" s="1"/>
  <c r="K7768" i="4"/>
  <c r="K5772" i="4"/>
  <c r="T5772" i="4" s="1"/>
  <c r="K5959" i="4"/>
  <c r="T5959" i="4" s="1"/>
  <c r="K6930" i="4"/>
  <c r="K6160" i="4"/>
  <c r="T6160" i="4" s="1"/>
  <c r="K6422" i="4"/>
  <c r="T6422" i="4" s="1"/>
  <c r="K7009" i="4"/>
  <c r="K7769" i="4"/>
  <c r="K7216" i="4"/>
  <c r="T7216" i="4" s="1"/>
  <c r="K6048" i="4"/>
  <c r="T6048" i="4" s="1"/>
  <c r="K6605" i="4"/>
  <c r="K7201" i="4"/>
  <c r="T7201" i="4" s="1"/>
  <c r="K7864" i="4"/>
  <c r="K8267" i="4"/>
  <c r="K5110" i="4"/>
  <c r="T5110" i="4" s="1"/>
  <c r="K5479" i="4"/>
  <c r="T5479" i="4" s="1"/>
  <c r="K5875" i="4"/>
  <c r="T5875" i="4" s="1"/>
  <c r="K6354" i="4"/>
  <c r="T6354" i="4" s="1"/>
  <c r="K7021" i="4"/>
  <c r="K7610" i="4"/>
  <c r="K8213" i="4"/>
  <c r="K8691" i="4"/>
  <c r="K4933" i="4"/>
  <c r="T4933" i="4" s="1"/>
  <c r="K5211" i="4"/>
  <c r="T5211" i="4" s="1"/>
  <c r="K5207" i="4"/>
  <c r="T5207" i="4" s="1"/>
  <c r="K7979" i="4"/>
  <c r="K6821" i="4"/>
  <c r="K7993" i="4"/>
  <c r="K5226" i="4"/>
  <c r="T5226" i="4" s="1"/>
  <c r="K7505" i="4"/>
  <c r="K7575" i="4"/>
  <c r="K4819" i="4"/>
  <c r="T4819" i="4" s="1"/>
  <c r="K5100" i="4"/>
  <c r="T5100" i="4" s="1"/>
  <c r="K5880" i="4"/>
  <c r="T5880" i="4" s="1"/>
  <c r="K6918" i="4"/>
  <c r="K8307" i="4"/>
  <c r="K5967" i="4"/>
  <c r="T5967" i="4" s="1"/>
  <c r="K6545" i="4"/>
  <c r="T6545" i="4" s="1"/>
  <c r="K6926" i="4"/>
  <c r="K7013" i="4"/>
  <c r="K7493" i="4"/>
  <c r="K5223" i="4"/>
  <c r="T5223" i="4" s="1"/>
  <c r="K5070" i="4"/>
  <c r="T5070" i="4" s="1"/>
  <c r="K6613" i="4"/>
  <c r="K7387" i="4"/>
  <c r="K7871" i="4"/>
  <c r="K8279" i="4"/>
  <c r="K7200" i="4"/>
  <c r="T7200" i="4" s="1"/>
  <c r="K8585" i="4"/>
  <c r="K8063" i="4"/>
  <c r="K6043" i="4"/>
  <c r="T6043" i="4" s="1"/>
  <c r="K7408" i="4"/>
  <c r="K5393" i="4"/>
  <c r="T5393" i="4" s="1"/>
  <c r="K6729" i="4"/>
  <c r="T6729" i="4" s="1"/>
  <c r="K6993" i="4"/>
  <c r="K7863" i="4"/>
  <c r="K7418" i="4"/>
  <c r="K5932" i="4"/>
  <c r="T5932" i="4" s="1"/>
  <c r="K7773" i="4"/>
  <c r="K8577" i="4"/>
  <c r="K5585" i="4"/>
  <c r="T5585" i="4" s="1"/>
  <c r="K6319" i="4"/>
  <c r="K7411" i="4"/>
  <c r="K8584" i="4"/>
  <c r="K5300" i="4"/>
  <c r="T5300" i="4" s="1"/>
  <c r="K6344" i="4"/>
  <c r="T6344" i="4" s="1"/>
  <c r="K7797" i="4"/>
  <c r="K6159" i="4"/>
  <c r="T6159" i="4" s="1"/>
  <c r="K8145" i="4"/>
  <c r="K6237" i="4"/>
  <c r="T6237" i="4" s="1"/>
  <c r="K7488" i="4"/>
  <c r="K8587" i="4"/>
  <c r="K5966" i="4"/>
  <c r="T5966" i="4" s="1"/>
  <c r="K5292" i="4"/>
  <c r="T5292" i="4" s="1"/>
  <c r="K6828" i="4"/>
  <c r="K5951" i="4"/>
  <c r="T5951" i="4" s="1"/>
  <c r="K7097" i="4"/>
  <c r="K7222" i="4"/>
  <c r="T7222" i="4" s="1"/>
  <c r="K6904" i="4"/>
  <c r="K8147" i="4"/>
  <c r="K6360" i="4"/>
  <c r="T6360" i="4" s="1"/>
  <c r="K5477" i="4"/>
  <c r="T5477" i="4" s="1"/>
  <c r="K6165" i="4"/>
  <c r="T6165" i="4" s="1"/>
  <c r="K6745" i="4"/>
  <c r="T6745" i="4" s="1"/>
  <c r="K7503" i="4"/>
  <c r="K8322" i="4"/>
  <c r="K4834" i="4"/>
  <c r="T4834" i="4" s="1"/>
  <c r="K5580" i="4"/>
  <c r="T5580" i="4" s="1"/>
  <c r="K7973" i="4"/>
  <c r="K8328" i="4"/>
  <c r="K5683" i="4"/>
  <c r="T5683" i="4" s="1"/>
  <c r="K7210" i="4"/>
  <c r="T7210" i="4" s="1"/>
  <c r="K5286" i="4"/>
  <c r="T5286" i="4" s="1"/>
  <c r="K6827" i="4"/>
  <c r="K5394" i="4"/>
  <c r="T5394" i="4" s="1"/>
  <c r="K4915" i="4"/>
  <c r="T4915" i="4" s="1"/>
  <c r="K6650" i="4"/>
  <c r="T6650" i="4" s="1"/>
  <c r="K5972" i="4"/>
  <c r="T5972" i="4" s="1"/>
  <c r="K4928" i="4"/>
  <c r="T4928" i="4" s="1"/>
  <c r="K8222" i="4"/>
  <c r="K6075" i="4"/>
  <c r="T6075" i="4" s="1"/>
  <c r="K7191" i="4"/>
  <c r="T7191" i="4" s="1"/>
  <c r="K7211" i="4"/>
  <c r="T7211" i="4" s="1"/>
  <c r="K5201" i="4"/>
  <c r="T5201" i="4" s="1"/>
  <c r="K7003" i="4"/>
  <c r="K8573" i="4"/>
  <c r="K6892" i="4"/>
  <c r="K6142" i="4"/>
  <c r="T6142" i="4" s="1"/>
  <c r="K8266" i="4"/>
  <c r="K6058" i="4"/>
  <c r="T6058" i="4" s="1"/>
  <c r="K6938" i="4"/>
  <c r="K7774" i="4"/>
  <c r="K5285" i="4"/>
  <c r="T5285" i="4" s="1"/>
  <c r="K7490" i="4"/>
  <c r="K6170" i="4"/>
  <c r="K7095" i="4"/>
  <c r="K7209" i="4"/>
  <c r="T7209" i="4" s="1"/>
  <c r="K5015" i="4"/>
  <c r="T5015" i="4" s="1"/>
  <c r="K6244" i="4"/>
  <c r="T6244" i="4" s="1"/>
  <c r="K7475" i="4"/>
  <c r="K6042" i="4"/>
  <c r="T6042" i="4" s="1"/>
  <c r="K7412" i="4"/>
  <c r="K6141" i="4"/>
  <c r="T6141" i="4" s="1"/>
  <c r="K7380" i="4"/>
  <c r="K8268" i="4"/>
  <c r="K5876" i="4"/>
  <c r="T5876" i="4" s="1"/>
  <c r="K8221" i="4"/>
  <c r="K6620" i="4"/>
  <c r="K7091" i="4"/>
  <c r="K7855" i="4"/>
  <c r="K5188" i="4"/>
  <c r="T5188" i="4" s="1"/>
  <c r="K6712" i="4"/>
  <c r="K7221" i="4"/>
  <c r="T7221" i="4" s="1"/>
  <c r="K5487" i="4"/>
  <c r="T5487" i="4" s="1"/>
  <c r="K6167" i="4"/>
  <c r="T6167" i="4" s="1"/>
  <c r="K6934" i="4"/>
  <c r="K7976" i="4"/>
  <c r="K5039" i="4"/>
  <c r="T5039" i="4" s="1"/>
  <c r="K6921" i="4"/>
  <c r="K7022" i="4"/>
  <c r="K7878" i="4"/>
  <c r="K4996" i="4"/>
  <c r="T4996" i="4" s="1"/>
  <c r="K5593" i="4"/>
  <c r="T5593" i="4" s="1"/>
  <c r="K7978" i="4"/>
  <c r="K5029" i="4"/>
  <c r="T5029" i="4" s="1"/>
  <c r="K6726" i="4"/>
  <c r="T6726" i="4" s="1"/>
  <c r="K5573" i="4"/>
  <c r="T5573" i="4" s="1"/>
  <c r="K5193" i="4"/>
  <c r="T5193" i="4" s="1"/>
  <c r="K8692" i="4"/>
  <c r="K7788" i="4"/>
  <c r="K5708" i="4"/>
  <c r="T5708" i="4" s="1"/>
  <c r="K5098" i="4"/>
  <c r="T5098" i="4" s="1"/>
  <c r="K8055" i="4"/>
  <c r="K7760" i="4"/>
  <c r="K4911" i="4"/>
  <c r="T4911" i="4" s="1"/>
  <c r="K6830" i="4"/>
  <c r="K8260" i="4"/>
  <c r="K6163" i="4"/>
  <c r="T6163" i="4" s="1"/>
  <c r="K6355" i="4"/>
  <c r="T6355" i="4" s="1"/>
  <c r="K6039" i="4"/>
  <c r="T6039" i="4" s="1"/>
  <c r="K7182" i="4"/>
  <c r="T7182" i="4" s="1"/>
  <c r="K5105" i="4"/>
  <c r="T5105" i="4" s="1"/>
  <c r="K6542" i="4"/>
  <c r="T6542" i="4" s="1"/>
  <c r="K7896" i="4"/>
  <c r="K8704" i="4"/>
  <c r="K7024" i="4"/>
  <c r="K7881" i="4"/>
  <c r="K8228" i="4"/>
  <c r="K6062" i="4"/>
  <c r="T6062" i="4" s="1"/>
  <c r="K4936" i="4"/>
  <c r="T4936" i="4" s="1"/>
  <c r="K5304" i="4"/>
  <c r="T5304" i="4" s="1"/>
  <c r="K6649" i="4"/>
  <c r="K7977" i="4"/>
  <c r="K5905" i="4"/>
  <c r="T5905" i="4" s="1"/>
  <c r="K6725" i="4"/>
  <c r="T6725" i="4" s="1"/>
  <c r="K5774" i="4"/>
  <c r="T5774" i="4" s="1"/>
  <c r="K5704" i="4"/>
  <c r="T5704" i="4" s="1"/>
  <c r="K8325" i="4"/>
  <c r="K5397" i="4"/>
  <c r="T5397" i="4" s="1"/>
  <c r="K8639" i="4"/>
  <c r="K7123" i="4"/>
  <c r="K6537" i="4"/>
  <c r="T6537" i="4" s="1"/>
  <c r="K6162" i="4"/>
  <c r="T6162" i="4" s="1"/>
  <c r="K5489" i="4"/>
  <c r="T5489" i="4" s="1"/>
  <c r="K7499" i="4"/>
  <c r="K8710" i="4"/>
  <c r="K7019" i="4"/>
  <c r="K8625" i="4"/>
  <c r="K5996" i="4"/>
  <c r="T5996" i="4" s="1"/>
  <c r="K7029" i="4"/>
  <c r="K7885" i="4"/>
  <c r="K8635" i="4"/>
  <c r="K8642" i="4"/>
  <c r="K5121" i="4"/>
  <c r="T5121" i="4" s="1"/>
  <c r="K5692" i="4"/>
  <c r="T5692" i="4" s="1"/>
  <c r="K6082" i="4"/>
  <c r="T6082" i="4" s="1"/>
  <c r="K6363" i="4"/>
  <c r="T6363" i="4" s="1"/>
  <c r="K5416" i="4"/>
  <c r="T5416" i="4" s="1"/>
  <c r="K5514" i="4"/>
  <c r="T5514" i="4" s="1"/>
  <c r="K6280" i="4"/>
  <c r="T6280" i="4" s="1"/>
  <c r="K7131" i="4"/>
  <c r="K6002" i="4"/>
  <c r="T6002" i="4" s="1"/>
  <c r="K6640" i="4"/>
  <c r="K8310" i="4"/>
  <c r="K7033" i="4"/>
  <c r="K5793" i="4"/>
  <c r="T5793" i="4" s="1"/>
  <c r="K5802" i="4"/>
  <c r="T5802" i="4" s="1"/>
  <c r="K6555" i="4"/>
  <c r="T6555" i="4" s="1"/>
  <c r="K5980" i="4"/>
  <c r="T5980" i="4" s="1"/>
  <c r="K5598" i="4"/>
  <c r="T5598" i="4" s="1"/>
  <c r="K6651" i="4"/>
  <c r="T6651" i="4" s="1"/>
  <c r="K5493" i="4"/>
  <c r="T5493" i="4" s="1"/>
  <c r="K7891" i="4"/>
  <c r="K7513" i="4"/>
  <c r="K5809" i="4"/>
  <c r="T5809" i="4" s="1"/>
  <c r="K5796" i="4"/>
  <c r="T5796" i="4" s="1"/>
  <c r="K5414" i="4"/>
  <c r="T5414" i="4" s="1"/>
  <c r="K6940" i="4"/>
  <c r="K7130" i="4"/>
  <c r="K4848" i="4"/>
  <c r="T4848" i="4" s="1"/>
  <c r="K6747" i="4"/>
  <c r="K6575" i="4"/>
  <c r="T6575" i="4" s="1"/>
  <c r="K6192" i="4"/>
  <c r="K6855" i="4"/>
  <c r="K7790" i="4"/>
  <c r="K7980" i="4"/>
  <c r="K6345" i="4"/>
  <c r="T6345" i="4" s="1"/>
  <c r="K5865" i="4"/>
  <c r="T5865" i="4" s="1"/>
  <c r="K6833" i="4"/>
  <c r="K8324" i="4"/>
  <c r="K7507" i="4"/>
  <c r="K5131" i="4"/>
  <c r="T5131" i="4" s="1"/>
  <c r="K4934" i="4"/>
  <c r="T4934" i="4" s="1"/>
  <c r="K5390" i="4"/>
  <c r="T5390" i="4" s="1"/>
  <c r="K6256" i="4"/>
  <c r="T6256" i="4" s="1"/>
  <c r="K7110" i="4"/>
  <c r="K5519" i="4"/>
  <c r="T5519" i="4" s="1"/>
  <c r="K7974" i="4"/>
  <c r="K8713" i="4"/>
  <c r="K5319" i="4"/>
  <c r="T5319" i="4" s="1"/>
  <c r="K5516" i="4"/>
  <c r="T5516" i="4" s="1"/>
  <c r="K6951" i="4"/>
  <c r="K5189" i="4"/>
  <c r="T5189" i="4" s="1"/>
  <c r="K8394" i="4"/>
  <c r="K6742" i="4"/>
  <c r="T6742" i="4" s="1"/>
  <c r="K5423" i="4"/>
  <c r="T5423" i="4" s="1"/>
  <c r="K8392" i="4"/>
  <c r="K5120" i="4"/>
  <c r="T5120" i="4" s="1"/>
  <c r="K5899" i="4"/>
  <c r="T5899" i="4" s="1"/>
  <c r="K5218" i="4"/>
  <c r="T5218" i="4" s="1"/>
  <c r="K6072" i="4"/>
  <c r="T6072" i="4" s="1"/>
  <c r="K8320" i="4"/>
  <c r="K5603" i="4"/>
  <c r="T5603" i="4" s="1"/>
  <c r="K7496" i="4"/>
  <c r="K8326" i="4"/>
  <c r="K5895" i="4"/>
  <c r="T5895" i="4" s="1"/>
  <c r="K7515" i="4"/>
  <c r="K6191" i="4"/>
  <c r="K6574" i="4"/>
  <c r="T6574" i="4" s="1"/>
  <c r="K5509" i="4"/>
  <c r="T5509" i="4" s="1"/>
  <c r="K8216" i="4"/>
  <c r="K5887" i="4"/>
  <c r="T5887" i="4" s="1"/>
  <c r="K4836" i="4"/>
  <c r="T4836" i="4" s="1"/>
  <c r="K4833" i="4"/>
  <c r="T4833" i="4" s="1"/>
  <c r="K5510" i="4"/>
  <c r="T5510" i="4" s="1"/>
  <c r="K5195" i="4"/>
  <c r="T5195" i="4" s="1"/>
  <c r="K6158" i="4"/>
  <c r="T6158" i="4" s="1"/>
  <c r="K6931" i="4"/>
  <c r="K8318" i="4"/>
  <c r="K6081" i="4"/>
  <c r="T6081" i="4" s="1"/>
  <c r="K6173" i="4"/>
  <c r="K7877" i="4"/>
  <c r="K8700" i="4"/>
  <c r="K6076" i="4"/>
  <c r="T6076" i="4" s="1"/>
  <c r="K6091" i="4"/>
  <c r="T6091" i="4" s="1"/>
  <c r="K6478" i="4"/>
  <c r="T6478" i="4" s="1"/>
  <c r="K5961" i="4"/>
  <c r="T5961" i="4" s="1"/>
  <c r="K5382" i="4"/>
  <c r="T5382" i="4" s="1"/>
  <c r="K5583" i="4"/>
  <c r="T5583" i="4" s="1"/>
  <c r="K6738" i="4"/>
  <c r="T6738" i="4" s="1"/>
  <c r="K8311" i="4"/>
  <c r="K5500" i="4"/>
  <c r="T5500" i="4" s="1"/>
  <c r="K5028" i="4"/>
  <c r="T5028" i="4" s="1"/>
  <c r="K6461" i="4"/>
  <c r="T6461" i="4" s="1"/>
  <c r="K8386" i="4"/>
  <c r="K5413" i="4"/>
  <c r="T5413" i="4" s="1"/>
  <c r="K5133" i="4"/>
  <c r="T5133" i="4" s="1"/>
  <c r="K6384" i="4"/>
  <c r="T6384" i="4" s="1"/>
  <c r="K5680" i="4"/>
  <c r="T5680" i="4" s="1"/>
  <c r="K7030" i="4"/>
  <c r="K4946" i="4"/>
  <c r="T4946" i="4" s="1"/>
  <c r="K5134" i="4"/>
  <c r="T5134" i="4" s="1"/>
  <c r="K6917" i="4"/>
  <c r="K5137" i="4"/>
  <c r="T5137" i="4" s="1"/>
  <c r="K6174" i="4"/>
  <c r="K7039" i="4"/>
  <c r="K7146" i="4"/>
  <c r="K7707" i="4"/>
  <c r="K6948" i="4"/>
  <c r="K6854" i="4"/>
  <c r="K8355" i="4"/>
  <c r="K5419" i="4"/>
  <c r="T5419" i="4" s="1"/>
  <c r="K5617" i="4"/>
  <c r="T5617" i="4" s="1"/>
  <c r="K6661" i="4"/>
  <c r="T6661" i="4" s="1"/>
  <c r="K7154" i="4"/>
  <c r="T7154" i="4" s="1"/>
  <c r="K6378" i="4"/>
  <c r="T6378" i="4" s="1"/>
  <c r="K7918" i="4"/>
  <c r="K5311" i="4"/>
  <c r="T5311" i="4" s="1"/>
  <c r="K7133" i="4"/>
  <c r="K6172" i="4"/>
  <c r="K7534" i="4"/>
  <c r="K6281" i="4"/>
  <c r="T6281" i="4" s="1"/>
  <c r="K8017" i="4"/>
  <c r="K6945" i="4"/>
  <c r="K6367" i="4"/>
  <c r="T6367" i="4" s="1"/>
  <c r="K8293" i="4"/>
  <c r="K6857" i="4"/>
  <c r="K8005" i="4"/>
  <c r="K7906" i="4"/>
  <c r="K8559" i="4"/>
  <c r="K8715" i="4"/>
  <c r="K7717" i="4"/>
  <c r="K5043" i="4"/>
  <c r="T5043" i="4" s="1"/>
  <c r="K4873" i="4"/>
  <c r="T4873" i="4" s="1"/>
  <c r="K7724" i="4"/>
  <c r="K5527" i="4"/>
  <c r="T5527" i="4" s="1"/>
  <c r="K8694" i="4"/>
  <c r="K5231" i="4"/>
  <c r="T5231" i="4" s="1"/>
  <c r="K5892" i="4"/>
  <c r="T5892" i="4" s="1"/>
  <c r="K6283" i="4"/>
  <c r="T6283" i="4" s="1"/>
  <c r="K5320" i="4"/>
  <c r="T5320" i="4" s="1"/>
  <c r="K5697" i="4"/>
  <c r="T5697" i="4" s="1"/>
  <c r="K6662" i="4"/>
  <c r="T6662" i="4" s="1"/>
  <c r="K6752" i="4"/>
  <c r="K7052" i="4"/>
  <c r="K6750" i="4"/>
  <c r="K7624" i="4"/>
  <c r="K5321" i="4"/>
  <c r="T5321" i="4" s="1"/>
  <c r="K6079" i="4"/>
  <c r="T6079" i="4" s="1"/>
  <c r="K5612" i="4"/>
  <c r="T5612" i="4" s="1"/>
  <c r="K6761" i="4"/>
  <c r="K7153" i="4"/>
  <c r="K5022" i="4"/>
  <c r="T5022" i="4" s="1"/>
  <c r="K5902" i="4"/>
  <c r="T5902" i="4" s="1"/>
  <c r="K6665" i="4"/>
  <c r="T6665" i="4" s="1"/>
  <c r="K7821" i="4"/>
  <c r="K7143" i="4"/>
  <c r="K5696" i="4"/>
  <c r="T5696" i="4" s="1"/>
  <c r="K7038" i="4"/>
  <c r="K6941" i="4"/>
  <c r="K6856" i="4"/>
  <c r="K7818" i="4"/>
  <c r="K8569" i="4"/>
  <c r="K4966" i="4"/>
  <c r="T4966" i="4" s="1"/>
  <c r="K7813" i="4"/>
  <c r="K6569" i="4"/>
  <c r="T6569" i="4" s="1"/>
  <c r="K5734" i="4"/>
  <c r="T5734" i="4" s="1"/>
  <c r="K6020" i="4"/>
  <c r="T6020" i="4" s="1"/>
  <c r="K6366" i="4"/>
  <c r="T6366" i="4" s="1"/>
  <c r="K8217" i="4"/>
  <c r="K6000" i="4"/>
  <c r="T6000" i="4" s="1"/>
  <c r="K5806" i="4"/>
  <c r="T5806" i="4" s="1"/>
  <c r="K8231" i="4"/>
  <c r="K5992" i="4"/>
  <c r="T5992" i="4" s="1"/>
  <c r="K5605" i="4"/>
  <c r="T5605" i="4" s="1"/>
  <c r="K7056" i="4"/>
  <c r="K6469" i="4"/>
  <c r="T6469" i="4" s="1"/>
  <c r="K7423" i="4"/>
  <c r="K5522" i="4"/>
  <c r="T5522" i="4" s="1"/>
  <c r="K8245" i="4"/>
  <c r="K7805" i="4"/>
  <c r="K5707" i="4"/>
  <c r="T5707" i="4" s="1"/>
  <c r="K5233" i="4"/>
  <c r="T5233" i="4" s="1"/>
  <c r="K6748" i="4"/>
  <c r="K7730" i="4"/>
  <c r="K6865" i="4"/>
  <c r="K7614" i="4"/>
  <c r="K7057" i="4"/>
  <c r="K7538" i="4"/>
  <c r="K6275" i="4"/>
  <c r="T6275" i="4" s="1"/>
  <c r="K8238" i="4"/>
  <c r="K7807" i="4"/>
  <c r="K5156" i="4"/>
  <c r="T5156" i="4" s="1"/>
  <c r="K5907" i="4"/>
  <c r="T5907" i="4" s="1"/>
  <c r="K8362" i="4"/>
  <c r="K6462" i="4"/>
  <c r="T6462" i="4" s="1"/>
  <c r="K6382" i="4"/>
  <c r="T6382" i="4" s="1"/>
  <c r="K6673" i="4"/>
  <c r="T6673" i="4" s="1"/>
  <c r="K5213" i="4"/>
  <c r="T5213" i="4" s="1"/>
  <c r="K6182" i="4"/>
  <c r="K5983" i="4"/>
  <c r="T5983" i="4" s="1"/>
  <c r="K5981" i="4"/>
  <c r="T5981" i="4" s="1"/>
  <c r="K6288" i="4"/>
  <c r="T6288" i="4" s="1"/>
  <c r="K6479" i="4"/>
  <c r="T6479" i="4" s="1"/>
  <c r="K7424" i="4"/>
  <c r="K6760" i="4"/>
  <c r="K5056" i="4"/>
  <c r="T5056" i="4" s="1"/>
  <c r="K5619" i="4"/>
  <c r="T5619" i="4" s="1"/>
  <c r="K5408" i="4"/>
  <c r="T5408" i="4" s="1"/>
  <c r="K6767" i="4"/>
  <c r="K7422" i="4"/>
  <c r="K7531" i="4"/>
  <c r="K5609" i="4"/>
  <c r="T5609" i="4" s="1"/>
  <c r="K6859" i="4"/>
  <c r="K7054" i="4"/>
  <c r="K6850" i="4"/>
  <c r="K6955" i="4"/>
  <c r="K6571" i="4"/>
  <c r="T6571" i="4" s="1"/>
  <c r="K6273" i="4"/>
  <c r="T6273" i="4" s="1"/>
  <c r="K6954" i="4"/>
  <c r="K7908" i="4"/>
  <c r="K7722" i="4"/>
  <c r="K4861" i="4"/>
  <c r="T4861" i="4" s="1"/>
  <c r="K8304" i="4"/>
  <c r="K8371" i="4"/>
  <c r="K8733" i="4"/>
  <c r="K8286" i="4"/>
  <c r="K6277" i="4"/>
  <c r="T6277" i="4" s="1"/>
  <c r="K7996" i="4"/>
  <c r="K4952" i="4"/>
  <c r="T4952" i="4" s="1"/>
  <c r="K5055" i="4"/>
  <c r="T5055" i="4" s="1"/>
  <c r="K5046" i="4"/>
  <c r="T5046" i="4" s="1"/>
  <c r="K8550" i="4"/>
  <c r="K6214" i="4"/>
  <c r="T6214" i="4" s="1"/>
  <c r="K7053" i="4"/>
  <c r="K6960" i="4"/>
  <c r="K7050" i="4"/>
  <c r="K7816" i="4"/>
  <c r="K7627" i="4"/>
  <c r="K8289" i="4"/>
  <c r="K8662" i="4"/>
  <c r="K8359" i="4"/>
  <c r="K8730" i="4"/>
  <c r="K5149" i="4"/>
  <c r="T5149" i="4" s="1"/>
  <c r="K4955" i="4"/>
  <c r="T4955" i="4" s="1"/>
  <c r="K5258" i="4"/>
  <c r="T5258" i="4" s="1"/>
  <c r="K5736" i="4"/>
  <c r="T5736" i="4" s="1"/>
  <c r="K5721" i="4"/>
  <c r="T5721" i="4" s="1"/>
  <c r="K7729" i="4"/>
  <c r="K5431" i="4"/>
  <c r="T5431" i="4" s="1"/>
  <c r="K8567" i="4"/>
  <c r="K4960" i="4"/>
  <c r="T4960" i="4" s="1"/>
  <c r="K5239" i="4"/>
  <c r="T5239" i="4" s="1"/>
  <c r="K5147" i="4"/>
  <c r="T5147" i="4" s="1"/>
  <c r="K5152" i="4"/>
  <c r="T5152" i="4" s="1"/>
  <c r="K5541" i="4"/>
  <c r="T5541" i="4" s="1"/>
  <c r="K6403" i="4"/>
  <c r="T6403" i="4" s="1"/>
  <c r="K8548" i="4"/>
  <c r="K4864" i="4"/>
  <c r="T4864" i="4" s="1"/>
  <c r="K6013" i="4"/>
  <c r="T6013" i="4" s="1"/>
  <c r="K8726" i="4"/>
  <c r="K7820" i="4"/>
  <c r="K5050" i="4"/>
  <c r="T5050" i="4" s="1"/>
  <c r="K5826" i="4"/>
  <c r="T5826" i="4" s="1"/>
  <c r="K8255" i="4"/>
  <c r="K5047" i="4"/>
  <c r="T5047" i="4" s="1"/>
  <c r="K6099" i="4"/>
  <c r="T6099" i="4" s="1"/>
  <c r="K6483" i="4"/>
  <c r="T6483" i="4" s="1"/>
  <c r="K8300" i="4"/>
  <c r="K5161" i="4"/>
  <c r="T5161" i="4" s="1"/>
  <c r="K7626" i="4"/>
  <c r="K4852" i="4"/>
  <c r="T4852" i="4" s="1"/>
  <c r="K5536" i="4"/>
  <c r="T5536" i="4" s="1"/>
  <c r="K5350" i="4"/>
  <c r="T5350" i="4" s="1"/>
  <c r="K5059" i="4"/>
  <c r="T5059" i="4" s="1"/>
  <c r="K5724" i="4"/>
  <c r="T5724" i="4" s="1"/>
  <c r="K6298" i="4"/>
  <c r="K6009" i="4"/>
  <c r="T6009" i="4" s="1"/>
  <c r="K8651" i="4"/>
  <c r="K7814" i="4"/>
  <c r="K5159" i="4"/>
  <c r="T5159" i="4" s="1"/>
  <c r="K8374" i="4"/>
  <c r="K5347" i="4"/>
  <c r="T5347" i="4" s="1"/>
  <c r="K5436" i="4"/>
  <c r="T5436" i="4" s="1"/>
  <c r="K7519" i="4"/>
  <c r="K8285" i="4"/>
  <c r="K5915" i="4"/>
  <c r="T5915" i="4" s="1"/>
  <c r="K6114" i="4"/>
  <c r="T6114" i="4" s="1"/>
  <c r="K6675" i="4"/>
  <c r="K5640" i="4"/>
  <c r="T5640" i="4" s="1"/>
  <c r="K7723" i="4"/>
  <c r="K4961" i="4"/>
  <c r="T4961" i="4" s="1"/>
  <c r="K5450" i="4"/>
  <c r="T5450" i="4" s="1"/>
  <c r="K5822" i="4"/>
  <c r="T5822" i="4" s="1"/>
  <c r="K8722" i="4"/>
  <c r="K5444" i="4"/>
  <c r="T5444" i="4" s="1"/>
  <c r="K8251" i="4"/>
  <c r="K5352" i="4"/>
  <c r="T5352" i="4" s="1"/>
  <c r="K5916" i="4"/>
  <c r="T5916" i="4" s="1"/>
  <c r="K6296" i="4"/>
  <c r="K5925" i="4"/>
  <c r="T5925" i="4" s="1"/>
  <c r="K8378" i="4"/>
  <c r="K5738" i="4"/>
  <c r="T5738" i="4" s="1"/>
  <c r="K8657" i="4"/>
  <c r="K5830" i="4"/>
  <c r="T5830" i="4" s="1"/>
  <c r="K5534" i="4"/>
  <c r="T5534" i="4" s="1"/>
  <c r="K6302" i="4"/>
  <c r="K8302" i="4"/>
  <c r="K5252" i="4"/>
  <c r="T5252" i="4" s="1"/>
  <c r="K7997" i="4"/>
  <c r="K7902" i="4"/>
  <c r="K6203" i="4"/>
  <c r="T6203" i="4" s="1"/>
  <c r="K5716" i="4"/>
  <c r="T5716" i="4" s="1"/>
  <c r="K5628" i="4"/>
  <c r="T5628" i="4" s="1"/>
  <c r="K6401" i="4"/>
  <c r="T6401" i="4" s="1"/>
  <c r="K5924" i="4"/>
  <c r="T5924" i="4" s="1"/>
  <c r="K6771" i="4"/>
  <c r="K8560" i="4"/>
  <c r="K7714" i="4"/>
  <c r="K4951" i="4"/>
  <c r="T4951" i="4" s="1"/>
  <c r="K6117" i="4"/>
  <c r="T6117" i="4" s="1"/>
  <c r="K5241" i="4"/>
  <c r="T5241" i="4" s="1"/>
  <c r="K5832" i="4"/>
  <c r="T5832" i="4" s="1"/>
  <c r="K6197" i="4"/>
  <c r="T6197" i="4" s="1"/>
  <c r="K8010" i="4"/>
  <c r="K5728" i="4"/>
  <c r="T5728" i="4" s="1"/>
  <c r="K7812" i="4"/>
  <c r="K5434" i="4"/>
  <c r="T5434" i="4" s="1"/>
  <c r="K6119" i="4"/>
  <c r="T6119" i="4" s="1"/>
  <c r="K4862" i="4"/>
  <c r="T4862" i="4" s="1"/>
  <c r="K5926" i="4"/>
  <c r="T5926" i="4" s="1"/>
  <c r="K5726" i="4"/>
  <c r="T5726" i="4" s="1"/>
  <c r="K6118" i="4"/>
  <c r="T6118" i="4" s="1"/>
  <c r="K6309" i="4"/>
  <c r="K6588" i="4"/>
  <c r="K5062" i="4"/>
  <c r="T5062" i="4" s="1"/>
  <c r="K5145" i="4"/>
  <c r="T5145" i="4" s="1"/>
  <c r="K5638" i="4"/>
  <c r="T5638" i="4" s="1"/>
  <c r="K8735" i="4"/>
  <c r="K4860" i="4"/>
  <c r="T4860" i="4" s="1"/>
  <c r="K5620" i="4"/>
  <c r="T5620" i="4" s="1"/>
  <c r="K8731" i="4"/>
  <c r="K6867" i="4"/>
  <c r="K7155" i="4"/>
  <c r="T7155" i="4" s="1"/>
  <c r="K6299" i="4"/>
  <c r="K5443" i="4"/>
  <c r="T5443" i="4" s="1"/>
  <c r="K5913" i="4"/>
  <c r="T5913" i="4" s="1"/>
  <c r="K5064" i="4"/>
  <c r="T5064" i="4" s="1"/>
  <c r="K8288" i="4"/>
  <c r="K4870" i="4"/>
  <c r="T4870" i="4" s="1"/>
  <c r="K5920" i="4"/>
  <c r="T5920" i="4" s="1"/>
  <c r="K8246" i="4"/>
  <c r="K5828" i="4"/>
  <c r="T5828" i="4" s="1"/>
  <c r="K5833" i="4"/>
  <c r="T5833" i="4" s="1"/>
  <c r="K5821" i="4"/>
  <c r="T5821" i="4" s="1"/>
  <c r="K6304" i="4"/>
  <c r="K6490" i="4"/>
  <c r="T6490" i="4" s="1"/>
  <c r="K6502" i="4"/>
  <c r="T6502" i="4" s="1"/>
  <c r="K6213" i="4"/>
  <c r="T6213" i="4" s="1"/>
  <c r="K6493" i="4"/>
  <c r="T6493" i="4" s="1"/>
  <c r="K6217" i="4"/>
  <c r="T6217" i="4" s="1"/>
  <c r="K6110" i="4"/>
  <c r="T6110" i="4" s="1"/>
  <c r="K7060" i="4"/>
  <c r="K8658" i="4"/>
  <c r="K5642" i="4"/>
  <c r="T5642" i="4" s="1"/>
  <c r="K5346" i="4"/>
  <c r="T5346" i="4" s="1"/>
  <c r="K6694" i="4"/>
  <c r="K6601" i="4"/>
  <c r="K6398" i="4"/>
  <c r="T6398" i="4" s="1"/>
  <c r="K6581" i="4"/>
  <c r="K6293" i="4"/>
  <c r="K7251" i="4"/>
  <c r="K6010" i="4"/>
  <c r="T6010" i="4" s="1"/>
  <c r="K6407" i="4"/>
  <c r="T6407" i="4" s="1"/>
  <c r="K6113" i="4"/>
  <c r="T6113" i="4" s="1"/>
  <c r="K5825" i="4"/>
  <c r="T5825" i="4" s="1"/>
  <c r="K6206" i="4"/>
  <c r="T6206" i="4" s="1"/>
  <c r="K6871" i="4"/>
  <c r="K6595" i="4"/>
  <c r="K6408" i="4"/>
  <c r="T6408" i="4" s="1"/>
  <c r="K6785" i="4"/>
  <c r="K7266" i="4"/>
  <c r="K6983" i="4"/>
  <c r="K7443" i="4"/>
  <c r="K6977" i="4"/>
  <c r="K7350" i="4"/>
  <c r="K7256" i="4"/>
  <c r="K7559" i="4"/>
  <c r="K6873" i="4"/>
  <c r="K6487" i="4"/>
  <c r="T6487" i="4" s="1"/>
  <c r="K6886" i="4"/>
  <c r="K6778" i="4"/>
  <c r="K7262" i="4"/>
  <c r="K7272" i="4"/>
  <c r="K6876" i="4"/>
  <c r="K7357" i="4"/>
  <c r="K6788" i="4"/>
  <c r="K7444" i="4"/>
  <c r="K7271" i="4"/>
  <c r="K8019" i="4"/>
  <c r="K7828" i="4"/>
  <c r="K8030" i="4"/>
  <c r="K7835" i="4"/>
  <c r="K6494" i="4"/>
  <c r="T6494" i="4" s="1"/>
  <c r="K6022" i="4"/>
  <c r="T6022" i="4" s="1"/>
  <c r="K6693" i="4"/>
  <c r="K7176" i="4"/>
  <c r="T7176" i="4" s="1"/>
  <c r="K7369" i="4"/>
  <c r="K7733" i="4"/>
  <c r="K7268" i="4"/>
  <c r="K7069" i="4"/>
  <c r="K7261" i="4"/>
  <c r="K7162" i="4"/>
  <c r="T7162" i="4" s="1"/>
  <c r="K6890" i="4"/>
  <c r="K7462" i="4"/>
  <c r="K8034" i="4"/>
  <c r="K7349" i="4"/>
  <c r="K7367" i="4"/>
  <c r="K7255" i="4"/>
  <c r="K6970" i="4"/>
  <c r="K7545" i="4"/>
  <c r="K6485" i="4"/>
  <c r="T6485" i="4" s="1"/>
  <c r="K7459" i="4"/>
  <c r="K7177" i="4"/>
  <c r="T7177" i="4" s="1"/>
  <c r="K7258" i="4"/>
  <c r="K7274" i="4"/>
  <c r="K7170" i="4"/>
  <c r="T7170" i="4" s="1"/>
  <c r="K7650" i="4"/>
  <c r="K7840" i="4"/>
  <c r="K6696" i="4"/>
  <c r="K7171" i="4"/>
  <c r="T7171" i="4" s="1"/>
  <c r="K7066" i="4"/>
  <c r="K6779" i="4"/>
  <c r="K7173" i="4"/>
  <c r="T7173" i="4" s="1"/>
  <c r="K6789" i="4"/>
  <c r="K7746" i="4"/>
  <c r="K7751" i="4"/>
  <c r="K7284" i="4"/>
  <c r="K6888" i="4"/>
  <c r="K6968" i="4"/>
  <c r="K7065" i="4"/>
  <c r="K7839" i="4"/>
  <c r="K8118" i="4"/>
  <c r="K7288" i="4"/>
  <c r="K8020" i="4"/>
  <c r="K8123" i="4"/>
  <c r="K8516" i="4"/>
  <c r="K7285" i="4"/>
  <c r="K8127" i="4"/>
  <c r="K7830" i="4"/>
  <c r="K7841" i="4"/>
  <c r="K6815" i="4"/>
  <c r="K7969" i="4"/>
  <c r="K7929" i="4"/>
  <c r="K8036" i="4"/>
  <c r="K6801" i="4"/>
  <c r="K7352" i="4"/>
  <c r="K7299" i="4"/>
  <c r="K7754" i="4"/>
  <c r="K8521" i="4"/>
  <c r="K8042" i="4"/>
  <c r="K6458" i="4"/>
  <c r="T6458" i="4" s="1"/>
  <c r="K8126" i="4"/>
  <c r="K7741" i="4"/>
  <c r="K8442" i="4"/>
  <c r="K8133" i="4"/>
  <c r="K8504" i="4"/>
  <c r="K7361" i="4"/>
  <c r="K8440" i="4"/>
  <c r="K6816" i="4"/>
  <c r="K7561" i="4"/>
  <c r="K7836" i="4"/>
  <c r="K7454" i="4"/>
  <c r="K6449" i="4"/>
  <c r="T6449" i="4" s="1"/>
  <c r="K8136" i="4"/>
  <c r="K7743" i="4"/>
  <c r="K7294" i="4"/>
  <c r="K7642" i="4"/>
  <c r="K7466" i="4"/>
  <c r="K6817" i="4"/>
  <c r="K7847" i="4"/>
  <c r="K7931" i="4"/>
  <c r="K6454" i="4"/>
  <c r="T6454" i="4" s="1"/>
  <c r="K7742" i="4"/>
  <c r="K8505" i="4"/>
  <c r="K6453" i="4"/>
  <c r="T6453" i="4" s="1"/>
  <c r="K7846" i="4"/>
  <c r="K8429" i="4"/>
  <c r="K7966" i="4"/>
  <c r="K8443" i="4"/>
  <c r="K8027" i="4"/>
  <c r="K8021" i="4"/>
  <c r="K7278" i="4"/>
  <c r="K7302" i="4"/>
  <c r="K7950" i="4"/>
  <c r="K7319" i="4"/>
  <c r="K6455" i="4"/>
  <c r="T6455" i="4" s="1"/>
  <c r="K8501" i="4"/>
  <c r="K7552" i="4"/>
  <c r="K6805" i="4"/>
  <c r="K7296" i="4"/>
  <c r="K7277" i="4"/>
  <c r="K8091" i="4"/>
  <c r="K7968" i="4"/>
  <c r="K7289" i="4"/>
  <c r="K7283" i="4"/>
  <c r="K7344" i="4"/>
  <c r="K8496" i="4"/>
  <c r="K8071" i="4"/>
  <c r="K8111" i="4"/>
  <c r="K7970" i="4"/>
  <c r="K8481" i="4"/>
  <c r="K8463" i="4"/>
  <c r="K6457" i="4"/>
  <c r="T6457" i="4" s="1"/>
  <c r="K8518" i="4"/>
  <c r="K7954" i="4"/>
  <c r="K8524" i="4"/>
  <c r="K8529" i="4"/>
  <c r="K8465" i="4"/>
  <c r="K6813" i="4"/>
  <c r="K8480" i="4"/>
  <c r="K8109" i="4"/>
  <c r="K7703" i="4"/>
  <c r="K8104" i="4"/>
  <c r="K8472" i="4"/>
  <c r="K8096" i="4"/>
  <c r="K8479" i="4"/>
  <c r="K8454" i="4"/>
  <c r="K8072" i="4"/>
  <c r="K8495" i="4"/>
  <c r="K8527" i="4"/>
  <c r="K8539" i="4"/>
  <c r="K8535" i="4"/>
  <c r="K8098" i="4"/>
  <c r="K8497" i="4"/>
  <c r="K7706" i="4"/>
  <c r="K6452" i="4"/>
  <c r="K7330" i="4"/>
  <c r="K8469" i="4"/>
  <c r="K8494" i="4"/>
  <c r="K7693" i="4"/>
  <c r="K7697" i="4"/>
  <c r="K7311" i="4"/>
  <c r="K8486" i="4"/>
  <c r="K8489" i="4"/>
  <c r="K8432" i="4"/>
  <c r="K8086" i="4"/>
  <c r="K7306" i="4"/>
  <c r="K8467" i="4"/>
  <c r="K8462" i="4"/>
  <c r="K8113" i="4"/>
  <c r="K7325" i="4"/>
  <c r="K7699" i="4"/>
  <c r="K8431" i="4"/>
  <c r="K7346" i="4"/>
  <c r="K4144" i="4"/>
  <c r="T4144" i="4" s="1"/>
  <c r="K4427" i="4"/>
  <c r="T4427" i="4" s="1"/>
  <c r="K8196" i="4"/>
  <c r="K3697" i="4"/>
  <c r="T3697" i="4" s="1"/>
  <c r="K3955" i="4"/>
  <c r="T3955" i="4" s="1"/>
  <c r="K3562" i="4"/>
  <c r="T3562" i="4" s="1"/>
  <c r="K4532" i="4"/>
  <c r="T4532" i="4" s="1"/>
  <c r="K4685" i="4"/>
  <c r="T4685" i="4" s="1"/>
  <c r="K4195" i="4"/>
  <c r="T4195" i="4" s="1"/>
  <c r="K2628" i="4"/>
  <c r="K3106" i="4"/>
  <c r="K3421" i="4"/>
  <c r="T3421" i="4" s="1"/>
  <c r="K3649" i="4"/>
  <c r="T3649" i="4" s="1"/>
  <c r="K3013" i="4"/>
  <c r="T3013" i="4" s="1"/>
  <c r="K3453" i="4"/>
  <c r="T3453" i="4" s="1"/>
  <c r="K3913" i="4"/>
  <c r="T3913" i="4" s="1"/>
  <c r="K2642" i="4"/>
  <c r="K2900" i="4"/>
  <c r="T2900" i="4" s="1"/>
  <c r="K3166" i="4"/>
  <c r="K3402" i="4"/>
  <c r="T3402" i="4" s="1"/>
  <c r="K3625" i="4"/>
  <c r="T3625" i="4" s="1"/>
  <c r="K2778" i="4"/>
  <c r="T2778" i="4" s="1"/>
  <c r="K3102" i="4"/>
  <c r="K3594" i="4"/>
  <c r="T3594" i="4" s="1"/>
  <c r="K4016" i="4"/>
  <c r="T4016" i="4" s="1"/>
  <c r="K3288" i="4"/>
  <c r="T3288" i="4" s="1"/>
  <c r="K3533" i="4"/>
  <c r="T3533" i="4" s="1"/>
  <c r="K3899" i="4"/>
  <c r="T3899" i="4" s="1"/>
  <c r="K3335" i="4"/>
  <c r="T3335" i="4" s="1"/>
  <c r="K3830" i="4"/>
  <c r="T3830" i="4" s="1"/>
  <c r="K2710" i="4"/>
  <c r="K2992" i="4"/>
  <c r="T2992" i="4" s="1"/>
  <c r="K3258" i="4"/>
  <c r="T3258" i="4" s="1"/>
  <c r="K2614" i="4"/>
  <c r="K3624" i="4"/>
  <c r="T3624" i="4" s="1"/>
  <c r="K4031" i="4"/>
  <c r="T4031" i="4" s="1"/>
  <c r="K4170" i="4"/>
  <c r="T4170" i="4" s="1"/>
  <c r="K2753" i="4"/>
  <c r="K3011" i="4"/>
  <c r="T3011" i="4" s="1"/>
  <c r="K3277" i="4"/>
  <c r="T3277" i="4" s="1"/>
  <c r="K3138" i="4"/>
  <c r="K3457" i="4"/>
  <c r="T3457" i="4" s="1"/>
  <c r="K2621" i="4"/>
  <c r="K3078" i="4"/>
  <c r="K3647" i="4"/>
  <c r="T3647" i="4" s="1"/>
  <c r="K3058" i="4"/>
  <c r="K3400" i="4"/>
  <c r="T3400" i="4" s="1"/>
  <c r="K4075" i="4"/>
  <c r="T4075" i="4" s="1"/>
  <c r="K4039" i="4"/>
  <c r="T4039" i="4" s="1"/>
  <c r="K4263" i="4"/>
  <c r="T4263" i="4" s="1"/>
  <c r="K4417" i="4"/>
  <c r="T4417" i="4" s="1"/>
  <c r="K4505" i="4"/>
  <c r="T4505" i="4" s="1"/>
  <c r="K3681" i="4"/>
  <c r="T3681" i="4" s="1"/>
  <c r="K3877" i="4"/>
  <c r="T3877" i="4" s="1"/>
  <c r="K4145" i="4"/>
  <c r="T4145" i="4" s="1"/>
  <c r="K4448" i="4"/>
  <c r="T4448" i="4" s="1"/>
  <c r="K3648" i="4"/>
  <c r="T3648" i="4" s="1"/>
  <c r="K3815" i="4"/>
  <c r="T3815" i="4" s="1"/>
  <c r="K3953" i="4"/>
  <c r="T3953" i="4" s="1"/>
  <c r="K4114" i="4"/>
  <c r="T4114" i="4" s="1"/>
  <c r="K4442" i="4"/>
  <c r="T4442" i="4" s="1"/>
  <c r="K8682" i="4"/>
  <c r="K3974" i="4"/>
  <c r="T3974" i="4" s="1"/>
  <c r="K4495" i="4"/>
  <c r="T4495" i="4" s="1"/>
  <c r="K4723" i="4"/>
  <c r="T4723" i="4" s="1"/>
  <c r="K2952" i="4"/>
  <c r="T2952" i="4" s="1"/>
  <c r="K3384" i="4"/>
  <c r="T3384" i="4" s="1"/>
  <c r="K2867" i="4"/>
  <c r="K3133" i="4"/>
  <c r="K3349" i="4"/>
  <c r="T3349" i="4" s="1"/>
  <c r="K2644" i="4"/>
  <c r="K2789" i="4"/>
  <c r="T2789" i="4" s="1"/>
  <c r="K3861" i="4"/>
  <c r="T3861" i="4" s="1"/>
  <c r="K3092" i="4"/>
  <c r="K3080" i="4"/>
  <c r="K3530" i="4"/>
  <c r="T3530" i="4" s="1"/>
  <c r="K2788" i="4"/>
  <c r="K4222" i="4"/>
  <c r="T4222" i="4" s="1"/>
  <c r="K3406" i="4"/>
  <c r="T3406" i="4" s="1"/>
  <c r="K2910" i="4"/>
  <c r="T2910" i="4" s="1"/>
  <c r="K3332" i="4"/>
  <c r="T3332" i="4" s="1"/>
  <c r="K2770" i="4"/>
  <c r="T2770" i="4" s="1"/>
  <c r="K3370" i="4"/>
  <c r="T3370" i="4" s="1"/>
  <c r="K3423" i="4"/>
  <c r="T3423" i="4" s="1"/>
  <c r="K4262" i="4"/>
  <c r="T4262" i="4" s="1"/>
  <c r="K2895" i="4"/>
  <c r="T2895" i="4" s="1"/>
  <c r="K3276" i="4"/>
  <c r="T3276" i="4" s="1"/>
  <c r="K2608" i="4"/>
  <c r="K3582" i="4"/>
  <c r="T3582" i="4" s="1"/>
  <c r="K3215" i="4"/>
  <c r="T3215" i="4" s="1"/>
  <c r="K4104" i="4"/>
  <c r="T4104" i="4" s="1"/>
  <c r="K4389" i="4"/>
  <c r="T4389" i="4" s="1"/>
  <c r="K8680" i="4"/>
  <c r="K4120" i="4"/>
  <c r="T4120" i="4" s="1"/>
  <c r="K4533" i="4"/>
  <c r="T4533" i="4" s="1"/>
  <c r="K3709" i="4"/>
  <c r="T3709" i="4" s="1"/>
  <c r="K3991" i="4"/>
  <c r="T3991" i="4" s="1"/>
  <c r="K4306" i="4"/>
  <c r="T4306" i="4" s="1"/>
  <c r="K4285" i="4"/>
  <c r="T4285" i="4" s="1"/>
  <c r="K4617" i="4"/>
  <c r="T4617" i="4" s="1"/>
  <c r="K4676" i="4"/>
  <c r="T4676" i="4" s="1"/>
  <c r="K8603" i="4"/>
  <c r="K4779" i="4"/>
  <c r="K4991" i="4"/>
  <c r="T4991" i="4" s="1"/>
  <c r="K5279" i="4"/>
  <c r="K5547" i="4"/>
  <c r="K8755" i="4"/>
  <c r="K4378" i="4"/>
  <c r="T4378" i="4" s="1"/>
  <c r="K4894" i="4"/>
  <c r="K3500" i="4"/>
  <c r="K4250" i="4"/>
  <c r="K4673" i="4"/>
  <c r="T4673" i="4" s="1"/>
  <c r="K3892" i="4"/>
  <c r="K4486" i="4"/>
  <c r="K3643" i="4"/>
  <c r="K3769" i="4"/>
  <c r="T3769" i="4" s="1"/>
  <c r="K3966" i="4"/>
  <c r="K8199" i="4"/>
  <c r="K4089" i="4"/>
  <c r="K4479" i="4"/>
  <c r="T4479" i="4" s="1"/>
  <c r="K4662" i="4"/>
  <c r="K8403" i="4"/>
  <c r="K5665" i="4"/>
  <c r="K4406" i="4"/>
  <c r="T4406" i="4" s="1"/>
  <c r="K4720" i="4"/>
  <c r="K4374" i="4"/>
  <c r="K4695" i="4"/>
  <c r="K4069" i="4"/>
  <c r="T4069" i="4" s="1"/>
  <c r="K25" i="4"/>
  <c r="K3761" i="4"/>
  <c r="K4316" i="4"/>
  <c r="K3925" i="4"/>
  <c r="K4420" i="4"/>
  <c r="K4632" i="4"/>
  <c r="K4802" i="4"/>
  <c r="K4641" i="4"/>
  <c r="K3738" i="4"/>
  <c r="K4197" i="4"/>
  <c r="K4130" i="4"/>
  <c r="K4657" i="4"/>
  <c r="K5167" i="4"/>
  <c r="K4468" i="4"/>
  <c r="K8668" i="4"/>
  <c r="K4020" i="4"/>
  <c r="K4484" i="4"/>
  <c r="K4881" i="4"/>
  <c r="K8749" i="4"/>
  <c r="K4629" i="4"/>
  <c r="K4883" i="4"/>
  <c r="K4630" i="4"/>
  <c r="K5072" i="4"/>
  <c r="K6219" i="4"/>
  <c r="K8426" i="4"/>
  <c r="K4976" i="4"/>
  <c r="K5761" i="4"/>
  <c r="K8607" i="4"/>
  <c r="K3330" i="4"/>
  <c r="K3374" i="4"/>
  <c r="K4270" i="4"/>
  <c r="K4399" i="4"/>
  <c r="K3794" i="4"/>
  <c r="K4422" i="4"/>
  <c r="K3570" i="4"/>
  <c r="K3805" i="4"/>
  <c r="K4049" i="4"/>
  <c r="K4242" i="4"/>
  <c r="K4403" i="4"/>
  <c r="K3886" i="4"/>
  <c r="K4493" i="4"/>
  <c r="K5457" i="4"/>
  <c r="K4529" i="4"/>
  <c r="K4478" i="4"/>
  <c r="K4172" i="4"/>
  <c r="K4355" i="4"/>
  <c r="K3590" i="4"/>
  <c r="K3924" i="4"/>
  <c r="K4211" i="4"/>
  <c r="K3813" i="4"/>
  <c r="K4470" i="4"/>
  <c r="K8608" i="4"/>
  <c r="K4667" i="4"/>
  <c r="K5452" i="4"/>
  <c r="K3576" i="4"/>
  <c r="K4021" i="4"/>
  <c r="K3694" i="4"/>
  <c r="K4561" i="4"/>
  <c r="K5264" i="4"/>
  <c r="K4565" i="4"/>
  <c r="K4604" i="4"/>
  <c r="K4042" i="4"/>
  <c r="K8757" i="4"/>
  <c r="K5460" i="4"/>
  <c r="K4460" i="4"/>
  <c r="K4741" i="4"/>
  <c r="K5173" i="4"/>
  <c r="K5931" i="4"/>
  <c r="K6428" i="4"/>
  <c r="K3722" i="4"/>
  <c r="K3950" i="4"/>
  <c r="K4183" i="4"/>
  <c r="K4465" i="4"/>
  <c r="K3571" i="4"/>
  <c r="K3730" i="4"/>
  <c r="K3873" i="4"/>
  <c r="K3988" i="4"/>
  <c r="K4147" i="4"/>
  <c r="K4348" i="4"/>
  <c r="K3445" i="4"/>
  <c r="K3993" i="4"/>
  <c r="K4398" i="4"/>
  <c r="K4580" i="4"/>
  <c r="K4714" i="4"/>
  <c r="K4889" i="4"/>
  <c r="K4793" i="4"/>
  <c r="K4570" i="4"/>
  <c r="K3318" i="4"/>
  <c r="K4260" i="4"/>
  <c r="K4434" i="4"/>
  <c r="K4245" i="4"/>
  <c r="K4615" i="4"/>
  <c r="K3828" i="4"/>
  <c r="K4077" i="4"/>
  <c r="K4369" i="4"/>
  <c r="K3908" i="4"/>
  <c r="K4457" i="4"/>
  <c r="K4492" i="4"/>
  <c r="K8418" i="4"/>
  <c r="K4974" i="4"/>
  <c r="K4573" i="4"/>
  <c r="K5275" i="4"/>
  <c r="K4033" i="4"/>
  <c r="K3862" i="4"/>
  <c r="K4276" i="4"/>
  <c r="K3858" i="4"/>
  <c r="K4681" i="4"/>
  <c r="K22" i="4"/>
  <c r="K5071" i="4"/>
  <c r="K4446" i="4"/>
  <c r="K4474" i="4"/>
  <c r="K4257" i="4"/>
  <c r="K8175" i="4"/>
  <c r="K8756" i="4"/>
  <c r="K4689" i="4"/>
  <c r="K4794" i="4"/>
  <c r="K5378" i="4"/>
  <c r="K4603" i="4"/>
  <c r="K5081" i="4"/>
  <c r="K4567" i="4"/>
  <c r="K5569" i="4"/>
  <c r="K3618" i="4"/>
  <c r="K3644" i="4"/>
  <c r="K3934" i="4"/>
  <c r="K4362" i="4"/>
  <c r="K4249" i="4"/>
  <c r="K4642" i="4"/>
  <c r="K3711" i="4"/>
  <c r="K4207" i="4"/>
  <c r="K4598" i="4"/>
  <c r="K8188" i="4"/>
  <c r="K5273" i="4"/>
  <c r="K8411" i="4"/>
  <c r="K5169" i="4"/>
  <c r="K4272" i="4"/>
  <c r="K4643" i="4"/>
  <c r="K4076" i="4"/>
  <c r="K4404" i="4"/>
  <c r="K3826" i="4"/>
  <c r="K3944" i="4"/>
  <c r="K4380" i="4"/>
  <c r="K3620" i="4"/>
  <c r="K4359" i="4"/>
  <c r="K4626" i="4"/>
  <c r="T4626" i="4" s="1"/>
  <c r="K8197" i="4"/>
  <c r="K4975" i="4"/>
  <c r="T4975" i="4" s="1"/>
  <c r="K5186" i="4"/>
  <c r="T5186" i="4" s="1"/>
  <c r="K4792" i="4"/>
  <c r="T4792" i="4" s="1"/>
  <c r="K5851" i="4"/>
  <c r="T5851" i="4" s="1"/>
  <c r="K4494" i="4"/>
  <c r="T4494" i="4" s="1"/>
  <c r="K4152" i="4"/>
  <c r="T4152" i="4" s="1"/>
  <c r="K3553" i="4"/>
  <c r="K4525" i="4"/>
  <c r="K4553" i="4"/>
  <c r="K4775" i="4"/>
  <c r="K5090" i="4"/>
  <c r="K5847" i="4"/>
  <c r="K4070" i="4"/>
  <c r="K4514" i="4"/>
  <c r="K5837" i="4"/>
  <c r="K5565" i="4"/>
  <c r="K3776" i="4"/>
  <c r="K8192" i="4"/>
  <c r="K5465" i="4"/>
  <c r="K4726" i="4"/>
  <c r="K5076" i="4"/>
  <c r="K4690" i="4"/>
  <c r="K5458" i="4"/>
  <c r="K6139" i="4"/>
  <c r="K5069" i="4"/>
  <c r="K3492" i="4"/>
  <c r="K4187" i="4"/>
  <c r="K3662" i="4"/>
  <c r="K4115" i="4"/>
  <c r="K3542" i="4"/>
  <c r="K4166" i="4"/>
  <c r="K3563" i="4"/>
  <c r="K4684" i="4"/>
  <c r="K4878" i="4"/>
  <c r="K4579" i="4"/>
  <c r="K8193" i="4"/>
  <c r="K4004" i="4"/>
  <c r="K5277" i="4"/>
  <c r="K4778" i="4"/>
  <c r="K5372" i="4"/>
  <c r="K3549" i="4"/>
  <c r="K3982" i="4"/>
  <c r="K3609" i="4"/>
  <c r="K4487" i="4"/>
  <c r="K4734" i="4"/>
  <c r="K4264" i="4"/>
  <c r="K3716" i="4"/>
  <c r="K8407" i="4"/>
  <c r="K5262" i="4"/>
  <c r="K4989" i="4"/>
  <c r="K5272" i="4"/>
  <c r="K4600" i="4"/>
  <c r="K8604" i="4"/>
  <c r="K4879" i="4"/>
  <c r="T4879" i="4" s="1"/>
  <c r="K5846" i="4"/>
  <c r="T5846" i="4" s="1"/>
  <c r="K5373" i="4"/>
  <c r="T5373" i="4" s="1"/>
  <c r="K4392" i="4"/>
  <c r="T4392" i="4" s="1"/>
  <c r="K4490" i="4"/>
  <c r="T4490" i="4" s="1"/>
  <c r="K6417" i="4"/>
  <c r="T6417" i="4" s="1"/>
  <c r="K4718" i="4"/>
  <c r="T4718" i="4" s="1"/>
  <c r="K6132" i="4"/>
  <c r="T6132" i="4" s="1"/>
  <c r="K7086" i="4"/>
  <c r="K7467" i="4"/>
  <c r="K8596" i="4"/>
  <c r="K4748" i="4"/>
  <c r="T4748" i="4" s="1"/>
  <c r="K6220" i="4"/>
  <c r="T6220" i="4" s="1"/>
  <c r="K5268" i="4"/>
  <c r="T5268" i="4" s="1"/>
  <c r="K5952" i="4"/>
  <c r="T5952" i="4" s="1"/>
  <c r="K7181" i="4"/>
  <c r="T7181" i="4" s="1"/>
  <c r="K7755" i="4"/>
  <c r="K5359" i="4"/>
  <c r="T5359" i="4" s="1"/>
  <c r="K4157" i="4"/>
  <c r="T4157" i="4" s="1"/>
  <c r="K3752" i="4"/>
  <c r="T3752" i="4" s="1"/>
  <c r="K4018" i="4"/>
  <c r="T4018" i="4" s="1"/>
  <c r="K3623" i="4"/>
  <c r="T3623" i="4" s="1"/>
  <c r="K4711" i="4"/>
  <c r="T4711" i="4" s="1"/>
  <c r="K8405" i="4"/>
  <c r="K5282" i="4"/>
  <c r="K4289" i="4"/>
  <c r="K5184" i="4"/>
  <c r="K8686" i="4"/>
  <c r="K5751" i="4"/>
  <c r="K4776" i="4"/>
  <c r="K3859" i="4"/>
  <c r="K4391" i="4"/>
  <c r="K5650" i="4"/>
  <c r="K4256" i="4"/>
  <c r="K4984" i="4"/>
  <c r="K5087" i="4"/>
  <c r="K4499" i="4"/>
  <c r="K8195" i="4"/>
  <c r="K5840" i="4"/>
  <c r="K5747" i="4"/>
  <c r="K6604" i="4"/>
  <c r="K5757" i="4"/>
  <c r="K6045" i="4"/>
  <c r="K4896" i="4"/>
  <c r="K6033" i="4"/>
  <c r="K7006" i="4"/>
  <c r="K7776" i="4"/>
  <c r="K5841" i="4"/>
  <c r="K5953" i="4"/>
  <c r="K6509" i="4"/>
  <c r="K4992" i="4"/>
  <c r="K5844" i="4"/>
  <c r="K6714" i="4"/>
  <c r="K8056" i="4"/>
  <c r="K4898" i="4"/>
  <c r="K4477" i="4"/>
  <c r="K4699" i="4"/>
  <c r="K8685" i="4"/>
  <c r="K4890" i="4"/>
  <c r="K5176" i="4"/>
  <c r="K5938" i="4"/>
  <c r="K6606" i="4"/>
  <c r="K6144" i="4"/>
  <c r="K6908" i="4"/>
  <c r="K4783" i="4"/>
  <c r="K4647" i="4"/>
  <c r="K5453" i="4"/>
  <c r="K6228" i="4"/>
  <c r="K6700" i="4"/>
  <c r="K7468" i="4"/>
  <c r="K7852" i="4"/>
  <c r="K8140" i="4"/>
  <c r="K7203" i="4"/>
  <c r="K8259" i="4"/>
  <c r="K8571" i="4"/>
  <c r="K4899" i="4"/>
  <c r="K5094" i="4"/>
  <c r="K5490" i="4"/>
  <c r="K5763" i="4"/>
  <c r="K6051" i="4"/>
  <c r="K6339" i="4"/>
  <c r="K6328" i="4"/>
  <c r="K6995" i="4"/>
  <c r="K7576" i="4"/>
  <c r="K8336" i="4"/>
  <c r="K4807" i="4"/>
  <c r="K5478" i="4"/>
  <c r="K6626" i="4"/>
  <c r="K7874" i="4"/>
  <c r="K6053" i="4"/>
  <c r="K7384" i="4"/>
  <c r="K5396" i="4"/>
  <c r="K6627" i="4"/>
  <c r="K6924" i="4"/>
  <c r="K7491" i="4"/>
  <c r="K4980" i="4"/>
  <c r="K5074" i="4"/>
  <c r="K4592" i="4"/>
  <c r="K8164" i="4"/>
  <c r="K8424" i="4"/>
  <c r="K4542" i="4"/>
  <c r="K8679" i="4"/>
  <c r="K5946" i="4"/>
  <c r="K6617" i="4"/>
  <c r="K5454" i="4"/>
  <c r="K5656" i="4"/>
  <c r="K6049" i="4"/>
  <c r="K6514" i="4"/>
  <c r="K6230" i="4"/>
  <c r="K5853" i="4"/>
  <c r="K4528" i="4"/>
  <c r="K5364" i="4"/>
  <c r="K5550" i="4"/>
  <c r="K6029" i="4"/>
  <c r="K6907" i="4"/>
  <c r="K7089" i="4"/>
  <c r="K7763" i="4"/>
  <c r="K8149" i="4"/>
  <c r="K8270" i="4"/>
  <c r="K5187" i="4"/>
  <c r="K6145" i="4"/>
  <c r="K7104" i="4"/>
  <c r="K8054" i="4"/>
  <c r="K5092" i="4"/>
  <c r="K5937" i="4"/>
  <c r="K7085" i="4"/>
  <c r="K7212" i="4"/>
  <c r="K4908" i="4"/>
  <c r="K8335" i="4"/>
  <c r="K5681" i="4"/>
  <c r="K5305" i="4"/>
  <c r="K6642" i="4"/>
  <c r="K8211" i="4"/>
  <c r="K4798" i="4"/>
  <c r="K6618" i="4"/>
  <c r="K5560" i="4"/>
  <c r="K7103" i="4"/>
  <c r="K7573" i="4"/>
  <c r="K8343" i="4"/>
  <c r="K8594" i="4"/>
  <c r="K5012" i="4"/>
  <c r="K6259" i="4"/>
  <c r="K7010" i="4"/>
  <c r="K7770" i="4"/>
  <c r="K4805" i="4"/>
  <c r="K5874" i="4"/>
  <c r="K6989" i="4"/>
  <c r="K8350" i="4"/>
  <c r="K6262" i="4"/>
  <c r="K8162" i="4"/>
  <c r="K5970" i="4"/>
  <c r="K6630" i="4"/>
  <c r="K7027" i="4"/>
  <c r="K6030" i="4"/>
  <c r="K8281" i="4"/>
  <c r="K6623" i="4"/>
  <c r="K8278" i="4"/>
  <c r="K4823" i="4"/>
  <c r="K7403" i="4"/>
  <c r="K5290" i="4"/>
  <c r="K7986" i="4"/>
  <c r="K6223" i="4"/>
  <c r="K5586" i="4"/>
  <c r="K6549" i="4"/>
  <c r="K5948" i="4"/>
  <c r="K6988" i="4"/>
  <c r="K7489" i="4"/>
  <c r="K8060" i="4"/>
  <c r="K7413" i="4"/>
  <c r="K5016" i="4"/>
  <c r="K5784" i="4"/>
  <c r="K6517" i="4"/>
  <c r="K7476" i="4"/>
  <c r="K8062" i="4"/>
  <c r="K6052" i="4"/>
  <c r="K6335" i="4"/>
  <c r="K7100" i="4"/>
  <c r="K7858" i="4"/>
  <c r="K4825" i="4"/>
  <c r="K7004" i="4"/>
  <c r="K4902" i="4"/>
  <c r="K8588" i="4"/>
  <c r="K5496" i="4"/>
  <c r="K6342" i="4"/>
  <c r="K7118" i="4"/>
  <c r="K7102" i="4"/>
  <c r="K7757" i="4"/>
  <c r="K7204" i="4"/>
  <c r="K5200" i="4"/>
  <c r="K6233" i="4"/>
  <c r="K8049" i="4"/>
  <c r="K5108" i="4"/>
  <c r="K5017" i="4"/>
  <c r="K4804" i="4"/>
  <c r="K5783" i="4"/>
  <c r="K6728" i="4"/>
  <c r="K7990" i="4"/>
  <c r="K8334" i="4"/>
  <c r="K7189" i="4"/>
  <c r="K5002" i="4"/>
  <c r="K6426" i="4"/>
  <c r="K7385" i="4"/>
  <c r="K8146" i="4"/>
  <c r="K5945" i="4"/>
  <c r="K7215" i="4"/>
  <c r="K5210" i="4"/>
  <c r="K6251" i="4"/>
  <c r="K7025" i="4"/>
  <c r="K5941" i="4"/>
  <c r="K6523" i="4"/>
  <c r="K7098" i="4"/>
  <c r="K8048" i="4"/>
  <c r="K4811" i="4"/>
  <c r="K6146" i="4"/>
  <c r="K6711" i="4"/>
  <c r="K7390" i="4"/>
  <c r="K8045" i="4"/>
  <c r="K8277" i="4"/>
  <c r="K5293" i="4"/>
  <c r="K5575" i="4"/>
  <c r="K5971" i="4"/>
  <c r="K6634" i="4"/>
  <c r="K7113" i="4"/>
  <c r="K7802" i="4"/>
  <c r="K8379" i="4"/>
  <c r="K4827" i="4"/>
  <c r="K5019" i="4"/>
  <c r="K5499" i="4"/>
  <c r="K5481" i="4"/>
  <c r="K5508" i="4"/>
  <c r="K7115" i="4"/>
  <c r="K8401" i="4"/>
  <c r="K5579" i="4"/>
  <c r="K5405" i="4"/>
  <c r="K8143" i="4"/>
  <c r="K6063" i="4"/>
  <c r="K8578" i="4"/>
  <c r="K6245" i="4"/>
  <c r="K7590" i="4"/>
  <c r="K4849" i="4"/>
  <c r="K8230" i="4"/>
  <c r="K7605" i="4"/>
  <c r="K7593" i="4"/>
  <c r="K7801" i="4"/>
  <c r="K8391" i="4"/>
  <c r="K5607" i="4"/>
  <c r="K5942" i="4"/>
  <c r="K6903" i="4"/>
  <c r="K7486" i="4"/>
  <c r="K8141" i="4"/>
  <c r="K8581" i="4"/>
  <c r="K7580" i="4"/>
  <c r="K6239" i="4"/>
  <c r="K8583" i="4"/>
  <c r="K6510" i="4"/>
  <c r="K4998" i="4"/>
  <c r="K5677" i="4"/>
  <c r="K7026" i="4"/>
  <c r="K7478" i="4"/>
  <c r="K8053" i="4"/>
  <c r="K8586" i="4"/>
  <c r="K6412" i="4"/>
  <c r="K7772" i="4"/>
  <c r="K4918" i="4"/>
  <c r="K5779" i="4"/>
  <c r="K6901" i="4"/>
  <c r="K5014" i="4"/>
  <c r="K4904" i="4"/>
  <c r="K5587" i="4"/>
  <c r="K6836" i="4"/>
  <c r="K7867" i="4"/>
  <c r="K6236" i="4"/>
  <c r="K5669" i="4"/>
  <c r="K6522" i="4"/>
  <c r="K7765" i="4"/>
  <c r="K4901" i="4"/>
  <c r="K6546" i="4"/>
  <c r="K5590" i="4"/>
  <c r="K7591" i="4"/>
  <c r="K6124" i="4"/>
  <c r="K7377" i="4"/>
  <c r="K6031" i="4"/>
  <c r="K7195" i="4"/>
  <c r="K7400" i="4"/>
  <c r="K4913" i="4"/>
  <c r="K5689" i="4"/>
  <c r="K6362" i="4"/>
  <c r="K6832" i="4"/>
  <c r="K7792" i="4"/>
  <c r="K8330" i="4"/>
  <c r="K5307" i="4"/>
  <c r="K6340" i="4"/>
  <c r="K8698" i="4"/>
  <c r="K8620" i="4"/>
  <c r="K7799" i="4"/>
  <c r="K6610" i="4"/>
  <c r="K5498" i="4"/>
  <c r="K7599" i="4"/>
  <c r="K6156" i="4"/>
  <c r="K5797" i="4"/>
  <c r="K8224" i="4"/>
  <c r="K6730" i="4"/>
  <c r="K5614" i="4"/>
  <c r="K8629" i="4"/>
  <c r="K6240" i="4"/>
  <c r="K7586" i="4"/>
  <c r="K7398" i="4"/>
  <c r="K5578" i="4"/>
  <c r="K7372" i="4"/>
  <c r="K5005" i="4"/>
  <c r="K7582" i="4"/>
  <c r="K6715" i="4"/>
  <c r="K6266" i="4"/>
  <c r="K6252" i="4"/>
  <c r="K7502" i="4"/>
  <c r="K8151" i="4"/>
  <c r="K6071" i="4"/>
  <c r="K8152" i="4"/>
  <c r="K6126" i="4"/>
  <c r="K7375" i="4"/>
  <c r="K8273" i="4"/>
  <c r="K5191" i="4"/>
  <c r="K6839" i="4"/>
  <c r="K8157" i="4"/>
  <c r="K7190" i="4"/>
  <c r="K5010" i="4"/>
  <c r="K6325" i="4"/>
  <c r="K7578" i="4"/>
  <c r="K5106" i="4"/>
  <c r="K5392" i="4"/>
  <c r="K6138" i="4"/>
  <c r="K6896" i="4"/>
  <c r="K7096" i="4"/>
  <c r="K8158" i="4"/>
  <c r="K5492" i="4"/>
  <c r="K7479" i="4"/>
  <c r="K5008" i="4"/>
  <c r="K5576" i="4"/>
  <c r="K6260" i="4"/>
  <c r="K7028" i="4"/>
  <c r="K7895" i="4"/>
  <c r="K5036" i="4"/>
  <c r="K7114" i="4"/>
  <c r="K7124" i="4"/>
  <c r="K8214" i="4"/>
  <c r="K6834" i="4"/>
  <c r="K5495" i="4"/>
  <c r="K8308" i="4"/>
  <c r="K5600" i="4"/>
  <c r="K5386" i="4"/>
  <c r="K7988" i="4"/>
  <c r="K6261" i="4"/>
  <c r="K5024" i="4"/>
  <c r="K8327" i="4"/>
  <c r="K6086" i="4"/>
  <c r="K6169" i="4"/>
  <c r="K8052" i="4"/>
  <c r="K7205" i="4"/>
  <c r="K5862" i="4"/>
  <c r="K7386" i="4"/>
  <c r="K6331" i="4"/>
  <c r="M6331" i="4" s="1"/>
  <c r="K6151" i="4"/>
  <c r="K6932" i="4"/>
  <c r="K6321" i="4"/>
  <c r="K7869" i="4"/>
  <c r="K5676" i="4"/>
  <c r="K6835" i="4"/>
  <c r="K8309" i="4"/>
  <c r="K5220" i="4"/>
  <c r="K7511" i="4"/>
  <c r="K8227" i="4"/>
  <c r="K6935" i="4"/>
  <c r="K7127" i="4"/>
  <c r="K5713" i="4"/>
  <c r="K6550" i="4"/>
  <c r="K8220" i="4"/>
  <c r="K4835" i="4"/>
  <c r="K6085" i="4"/>
  <c r="K7018" i="4"/>
  <c r="K6641" i="4"/>
  <c r="K5384" i="4"/>
  <c r="K5116" i="4"/>
  <c r="K5682" i="4"/>
  <c r="K5035" i="4"/>
  <c r="K7601" i="4"/>
  <c r="K5599" i="4"/>
  <c r="K7034" i="4"/>
  <c r="K6645" i="4"/>
  <c r="K7791" i="4"/>
  <c r="K5129" i="4"/>
  <c r="K7595" i="4"/>
  <c r="K8703" i="4"/>
  <c r="K6536" i="4"/>
  <c r="K7126" i="4"/>
  <c r="K7882" i="4"/>
  <c r="K8705" i="4"/>
  <c r="K8634" i="4"/>
  <c r="K5217" i="4"/>
  <c r="K5800" i="4"/>
  <c r="K6186" i="4"/>
  <c r="K6459" i="4"/>
  <c r="K6094" i="4"/>
  <c r="K5803" i="4"/>
  <c r="K6939" i="4"/>
  <c r="K7883" i="4"/>
  <c r="K5497" i="4"/>
  <c r="K7023" i="4"/>
  <c r="K4842" i="4"/>
  <c r="K7598" i="4"/>
  <c r="K8626" i="4"/>
  <c r="K5994" i="4"/>
  <c r="K8623" i="4"/>
  <c r="K6181" i="4"/>
  <c r="K6080" i="4"/>
  <c r="K6852" i="4"/>
  <c r="K5690" i="4"/>
  <c r="K5318" i="4"/>
  <c r="K8225" i="4"/>
  <c r="K8709" i="4"/>
  <c r="K6083" i="4"/>
  <c r="K6659" i="4"/>
  <c r="K7031" i="4"/>
  <c r="K8233" i="4"/>
  <c r="K5232" i="4"/>
  <c r="K4828" i="4"/>
  <c r="K5904" i="4"/>
  <c r="K6475" i="4"/>
  <c r="K7425" i="4"/>
  <c r="K5805" i="4"/>
  <c r="K4930" i="4"/>
  <c r="K5610" i="4"/>
  <c r="K6157" i="4"/>
  <c r="K7120" i="4"/>
  <c r="K4846" i="4"/>
  <c r="K4832" i="4"/>
  <c r="K6074" i="4"/>
  <c r="K5515" i="4"/>
  <c r="K5671" i="4"/>
  <c r="K6253" i="4"/>
  <c r="K7782" i="4"/>
  <c r="K6632" i="4"/>
  <c r="K8218" i="4"/>
  <c r="K5127" i="4"/>
  <c r="K8396" i="4"/>
  <c r="K5693" i="4"/>
  <c r="K8397" i="4"/>
  <c r="K6837" i="4"/>
  <c r="K8624" i="4"/>
  <c r="K7780" i="4"/>
  <c r="K5709" i="4"/>
  <c r="K8640" i="4"/>
  <c r="K5212" i="4"/>
  <c r="K6187" i="4"/>
  <c r="K5982" i="4"/>
  <c r="K6724" i="4"/>
  <c r="K4937" i="4"/>
  <c r="K6672" i="4"/>
  <c r="K7594" i="4"/>
  <c r="K5216" i="4"/>
  <c r="K6474" i="4"/>
  <c r="K6184" i="4"/>
  <c r="K5317" i="4"/>
  <c r="K6943" i="4"/>
  <c r="K6638" i="4"/>
  <c r="K8711" i="4"/>
  <c r="K5993" i="4"/>
  <c r="K5322" i="4"/>
  <c r="K5418" i="4"/>
  <c r="K5799" i="4"/>
  <c r="K5204" i="4"/>
  <c r="K6823" i="4"/>
  <c r="K7981" i="4"/>
  <c r="K8636" i="4"/>
  <c r="K8385" i="4"/>
  <c r="K5415" i="4"/>
  <c r="K8381" i="4"/>
  <c r="K5026" i="4"/>
  <c r="K6559" i="4"/>
  <c r="K6183" i="4"/>
  <c r="K7250" i="4"/>
  <c r="K7975" i="4"/>
  <c r="K5766" i="4"/>
  <c r="K5768" i="4"/>
  <c r="K6929" i="4"/>
  <c r="K6825" i="4"/>
  <c r="K8627" i="4"/>
  <c r="K5313" i="4"/>
  <c r="K6471" i="4"/>
  <c r="K8631" i="4"/>
  <c r="K8399" i="4"/>
  <c r="K5225" i="4"/>
  <c r="K5506" i="4"/>
  <c r="K5873" i="4"/>
  <c r="K7994" i="4"/>
  <c r="K6180" i="4"/>
  <c r="K7109" i="4"/>
  <c r="K7991" i="4"/>
  <c r="K5906" i="4"/>
  <c r="K6377" i="4"/>
  <c r="K7631" i="4"/>
  <c r="K7232" i="4"/>
  <c r="K7803" i="4"/>
  <c r="K7239" i="4"/>
  <c r="K7145" i="4"/>
  <c r="K6473" i="4"/>
  <c r="K5615" i="4"/>
  <c r="K5888" i="4"/>
  <c r="K6271" i="4"/>
  <c r="K7432" i="4"/>
  <c r="K7716" i="4"/>
  <c r="K5426" i="4"/>
  <c r="K5424" i="4"/>
  <c r="K7235" i="4"/>
  <c r="K6949" i="4"/>
  <c r="K8287" i="4"/>
  <c r="K6961" i="4"/>
  <c r="K6088" i="4"/>
  <c r="K7136" i="4"/>
  <c r="K6468" i="4"/>
  <c r="K5893" i="4"/>
  <c r="K6962" i="4"/>
  <c r="K6956" i="4"/>
  <c r="K8257" i="4"/>
  <c r="K8647" i="4"/>
  <c r="K4947" i="4"/>
  <c r="K7132" i="4"/>
  <c r="K6287" i="4"/>
  <c r="K4851" i="4"/>
  <c r="K5253" i="4"/>
  <c r="K5523" i="4"/>
  <c r="K5409" i="4"/>
  <c r="K6077" i="4"/>
  <c r="K5520" i="4"/>
  <c r="K6858" i="4"/>
  <c r="K4829" i="4"/>
  <c r="K6369" i="4"/>
  <c r="K7046" i="4"/>
  <c r="K6270" i="4"/>
  <c r="K7243" i="4"/>
  <c r="K7900" i="4"/>
  <c r="K8290" i="4"/>
  <c r="K5517" i="4"/>
  <c r="K6376" i="4"/>
  <c r="K6373" i="4"/>
  <c r="K6470" i="4"/>
  <c r="K7433" i="4"/>
  <c r="K5884" i="4"/>
  <c r="K5711" i="4"/>
  <c r="K6866" i="4"/>
  <c r="K7633" i="4"/>
  <c r="K8015" i="4"/>
  <c r="K6556" i="4"/>
  <c r="K8007" i="4"/>
  <c r="K8240" i="4"/>
  <c r="M8240" i="4" s="1"/>
  <c r="K6947" i="4"/>
  <c r="K7044" i="4"/>
  <c r="K8664" i="4"/>
  <c r="K5427" i="4"/>
  <c r="K5246" i="4"/>
  <c r="K8250" i="4"/>
  <c r="K5715" i="4"/>
  <c r="K6003" i="4"/>
  <c r="K6568" i="4"/>
  <c r="K8313" i="4"/>
  <c r="K5986" i="4"/>
  <c r="K6754" i="4"/>
  <c r="K4939" i="4"/>
  <c r="K6756" i="4"/>
  <c r="K5903" i="4"/>
  <c r="K7141" i="4"/>
  <c r="K7040" i="4"/>
  <c r="K6557" i="4"/>
  <c r="K6286" i="4"/>
  <c r="K6572" i="4"/>
  <c r="K7151" i="4"/>
  <c r="K5897" i="4"/>
  <c r="K6381" i="4"/>
  <c r="K7441" i="4"/>
  <c r="K8369" i="4"/>
  <c r="K7236" i="4"/>
  <c r="K7904" i="4"/>
  <c r="K7137" i="4"/>
  <c r="K8294" i="4"/>
  <c r="K7436" i="4"/>
  <c r="K8718" i="4"/>
  <c r="K6864" i="4"/>
  <c r="K5544" i="4"/>
  <c r="K5719" i="4"/>
  <c r="K7047" i="4"/>
  <c r="K5126" i="4"/>
  <c r="K6578" i="4"/>
  <c r="K7522" i="4"/>
  <c r="K5700" i="4"/>
  <c r="K6763" i="4"/>
  <c r="K6863" i="4"/>
  <c r="K6090" i="4"/>
  <c r="K6670" i="4"/>
  <c r="K7245" i="4"/>
  <c r="K8660" i="4"/>
  <c r="K8360" i="4"/>
  <c r="K6660" i="4"/>
  <c r="K4958" i="4"/>
  <c r="K5701" i="4"/>
  <c r="K6656" i="4"/>
  <c r="K7244" i="4"/>
  <c r="K6849" i="4"/>
  <c r="K6190" i="4"/>
  <c r="K7139" i="4"/>
  <c r="K7529" i="4"/>
  <c r="K7535" i="4"/>
  <c r="K7148" i="4"/>
  <c r="K7036" i="4"/>
  <c r="K6472" i="4"/>
  <c r="K7134" i="4"/>
  <c r="K6846" i="4"/>
  <c r="K8565" i="4"/>
  <c r="K4959" i="4"/>
  <c r="K7231" i="4"/>
  <c r="K8558" i="4"/>
  <c r="K8737" i="4"/>
  <c r="K6770" i="4"/>
  <c r="K6667" i="4"/>
  <c r="K8654" i="4"/>
  <c r="K5236" i="4"/>
  <c r="K5344" i="4"/>
  <c r="K5341" i="4"/>
  <c r="K5442" i="4"/>
  <c r="K6394" i="4"/>
  <c r="K8011" i="4"/>
  <c r="K6467" i="4"/>
  <c r="K8292" i="4"/>
  <c r="K8366" i="4"/>
  <c r="K7998" i="4"/>
  <c r="K7623" i="4"/>
  <c r="K5141" i="4"/>
  <c r="K8303" i="4"/>
  <c r="K4965" i="4"/>
  <c r="K8248" i="4"/>
  <c r="K5345" i="4"/>
  <c r="K5353" i="4"/>
  <c r="K7518" i="4"/>
  <c r="K7532" i="4"/>
  <c r="K8297" i="4"/>
  <c r="K6211" i="4"/>
  <c r="K8564" i="4"/>
  <c r="K5342" i="4"/>
  <c r="K5634" i="4"/>
  <c r="K5929" i="4"/>
  <c r="K7811" i="4"/>
  <c r="K5538" i="4"/>
  <c r="K7711" i="4"/>
  <c r="K7719" i="4"/>
  <c r="K5052" i="4"/>
  <c r="K7727" i="4"/>
  <c r="K5045" i="4"/>
  <c r="K8291" i="4"/>
  <c r="K5153" i="4"/>
  <c r="K6011" i="4"/>
  <c r="K8648" i="4"/>
  <c r="K5337" i="4"/>
  <c r="K6121" i="4"/>
  <c r="K5334" i="4"/>
  <c r="K8563" i="4"/>
  <c r="K5254" i="4"/>
  <c r="K7909" i="4"/>
  <c r="K5051" i="4"/>
  <c r="K5044" i="4"/>
  <c r="K5723" i="4"/>
  <c r="K5248" i="4"/>
  <c r="K6101" i="4"/>
  <c r="K6294" i="4"/>
  <c r="K7632" i="4"/>
  <c r="K4856" i="4"/>
  <c r="K8298" i="4"/>
  <c r="K5917" i="4"/>
  <c r="K8723" i="4"/>
  <c r="K5625" i="4"/>
  <c r="K5912" i="4"/>
  <c r="K8361" i="4"/>
  <c r="K5063" i="4"/>
  <c r="K6410" i="4"/>
  <c r="K6212" i="4"/>
  <c r="K5911" i="4"/>
  <c r="K6024" i="4"/>
  <c r="K7903" i="4"/>
  <c r="K4956" i="4"/>
  <c r="K5428" i="4"/>
  <c r="K7819" i="4"/>
  <c r="K5060" i="4"/>
  <c r="K5524" i="4"/>
  <c r="K8570" i="4"/>
  <c r="K5432" i="4"/>
  <c r="K4949" i="4"/>
  <c r="K6397" i="4"/>
  <c r="K7536" i="4"/>
  <c r="K8734" i="4"/>
  <c r="K7726" i="4"/>
  <c r="K4964" i="4"/>
  <c r="K5446" i="4"/>
  <c r="K5910" i="4"/>
  <c r="K6586" i="4"/>
  <c r="K8562" i="4"/>
  <c r="K5430" i="4"/>
  <c r="K8368" i="4"/>
  <c r="K8653" i="4"/>
  <c r="K7922" i="4"/>
  <c r="K5624" i="4"/>
  <c r="K6585" i="4"/>
  <c r="K6106" i="4"/>
  <c r="K5817" i="4"/>
  <c r="K7618" i="4"/>
  <c r="K4866" i="4"/>
  <c r="K8013" i="4"/>
  <c r="K5735" i="4"/>
  <c r="K5256" i="4"/>
  <c r="K5061" i="4"/>
  <c r="K6025" i="4"/>
  <c r="K6314" i="4"/>
  <c r="K8729" i="4"/>
  <c r="K7910" i="4"/>
  <c r="K8018" i="4"/>
  <c r="K6015" i="4"/>
  <c r="K6409" i="4"/>
  <c r="K7916" i="4"/>
  <c r="K6196" i="4"/>
  <c r="K6209" i="4"/>
  <c r="K6495" i="4"/>
  <c r="K6691" i="4"/>
  <c r="K6120" i="4"/>
  <c r="K5449" i="4"/>
  <c r="K5530" i="4"/>
  <c r="K7721" i="4"/>
  <c r="K5731" i="4"/>
  <c r="K5237" i="4"/>
  <c r="K8016" i="4"/>
  <c r="K5922" i="4"/>
  <c r="K6392" i="4"/>
  <c r="K6982" i="4"/>
  <c r="K6504" i="4"/>
  <c r="K5824" i="4"/>
  <c r="K6103" i="4"/>
  <c r="K5631" i="4"/>
  <c r="K8376" i="4"/>
  <c r="K5242" i="4"/>
  <c r="K6111" i="4"/>
  <c r="K5245" i="4"/>
  <c r="K6018" i="4"/>
  <c r="K6311" i="4"/>
  <c r="K5909" i="4"/>
  <c r="K6393" i="4"/>
  <c r="K6591" i="4"/>
  <c r="K5630" i="4"/>
  <c r="K6505" i="4"/>
  <c r="K6599" i="4"/>
  <c r="K6793" i="4"/>
  <c r="K6877" i="4"/>
  <c r="K7616" i="4"/>
  <c r="K8720" i="4"/>
  <c r="K6021" i="4"/>
  <c r="K7822" i="4"/>
  <c r="K6292" i="4"/>
  <c r="K6872" i="4"/>
  <c r="K6590" i="4"/>
  <c r="K5635" i="4"/>
  <c r="K6677" i="4"/>
  <c r="K6868" i="4"/>
  <c r="K5722" i="4"/>
  <c r="K6589" i="4"/>
  <c r="K6308" i="4"/>
  <c r="K6012" i="4"/>
  <c r="K6389" i="4"/>
  <c r="K6489" i="4"/>
  <c r="K6781" i="4"/>
  <c r="K6692" i="4"/>
  <c r="K6874" i="4"/>
  <c r="K7264" i="4"/>
  <c r="K7076" i="4"/>
  <c r="K6777" i="4"/>
  <c r="K7073" i="4"/>
  <c r="K6791" i="4"/>
  <c r="K7363" i="4"/>
  <c r="K7550" i="4"/>
  <c r="K6974" i="4"/>
  <c r="K6679" i="4"/>
  <c r="K7063" i="4"/>
  <c r="K6881" i="4"/>
  <c r="K6689" i="4"/>
  <c r="K7368" i="4"/>
  <c r="K7163" i="4"/>
  <c r="K7457" i="4"/>
  <c r="K6883" i="4"/>
  <c r="K6488" i="4"/>
  <c r="K7646" i="4"/>
  <c r="K8115" i="4"/>
  <c r="K7827" i="4"/>
  <c r="K6795" i="4"/>
  <c r="K7935" i="4"/>
  <c r="K6116" i="4"/>
  <c r="K6303" i="4"/>
  <c r="K6973" i="4"/>
  <c r="K6681" i="4"/>
  <c r="K7445" i="4"/>
  <c r="K7072" i="4"/>
  <c r="K6687" i="4"/>
  <c r="K7259" i="4"/>
  <c r="K7269" i="4"/>
  <c r="K7263" i="4"/>
  <c r="K7174" i="4"/>
  <c r="K7560" i="4"/>
  <c r="K7366" i="4"/>
  <c r="K6776" i="4"/>
  <c r="K6889" i="4"/>
  <c r="K7265" i="4"/>
  <c r="K7365" i="4"/>
  <c r="K7551" i="4"/>
  <c r="K7077" i="4"/>
  <c r="K6775" i="4"/>
  <c r="K7257" i="4"/>
  <c r="K7074" i="4"/>
  <c r="K7348" i="4"/>
  <c r="K6684" i="4"/>
  <c r="K8028" i="4"/>
  <c r="K7937" i="4"/>
  <c r="K6594" i="4"/>
  <c r="K7253" i="4"/>
  <c r="K7270" i="4"/>
  <c r="K6879" i="4"/>
  <c r="M6879" i="4" s="1"/>
  <c r="K7647" i="4"/>
  <c r="K7639" i="4"/>
  <c r="K7740" i="4"/>
  <c r="K8023" i="4"/>
  <c r="K7275" i="4"/>
  <c r="K7157" i="4"/>
  <c r="K7449" i="4"/>
  <c r="K7544" i="4"/>
  <c r="K7637" i="4"/>
  <c r="K7286" i="4"/>
  <c r="K8130" i="4"/>
  <c r="K8041" i="4"/>
  <c r="K6447" i="4"/>
  <c r="K8499" i="4"/>
  <c r="K7358" i="4"/>
  <c r="K7464" i="4"/>
  <c r="K7936" i="4"/>
  <c r="K7843" i="4"/>
  <c r="K7960" i="4"/>
  <c r="K8131" i="4"/>
  <c r="K7842" i="4"/>
  <c r="K7844" i="4"/>
  <c r="K8434" i="4"/>
  <c r="K8038" i="4"/>
  <c r="K6814" i="4"/>
  <c r="K7940" i="4"/>
  <c r="K7952" i="4"/>
  <c r="K8129" i="4"/>
  <c r="K8510" i="4"/>
  <c r="K7546" i="4"/>
  <c r="K7946" i="4"/>
  <c r="K6812" i="4"/>
  <c r="K6800" i="4"/>
  <c r="K7735" i="4"/>
  <c r="K7838" i="4"/>
  <c r="K7924" i="4"/>
  <c r="K8067" i="4"/>
  <c r="K7739" i="4"/>
  <c r="K6802" i="4"/>
  <c r="K8033" i="4"/>
  <c r="K7967" i="4"/>
  <c r="K6456" i="4"/>
  <c r="K8517" i="4"/>
  <c r="K8444" i="4"/>
  <c r="K7312" i="4"/>
  <c r="K7925" i="4"/>
  <c r="K8037" i="4"/>
  <c r="K7944" i="4"/>
  <c r="K8509" i="4"/>
  <c r="K8507" i="4"/>
  <c r="K7848" i="4"/>
  <c r="K8522" i="4"/>
  <c r="K7313" i="4"/>
  <c r="K7562" i="4"/>
  <c r="K6446" i="4"/>
  <c r="K7695" i="4"/>
  <c r="K7956" i="4"/>
  <c r="K8039" i="4"/>
  <c r="K7446" i="4"/>
  <c r="K7303" i="4"/>
  <c r="K8022" i="4"/>
  <c r="K8519" i="4"/>
  <c r="K7957" i="4"/>
  <c r="K8512" i="4"/>
  <c r="K7316" i="4"/>
  <c r="K8138" i="4"/>
  <c r="K8487" i="4"/>
  <c r="K7955" i="4"/>
  <c r="K8500" i="4"/>
  <c r="K8484" i="4"/>
  <c r="K8438" i="4"/>
  <c r="K7965" i="4"/>
  <c r="K8446" i="4"/>
  <c r="K7323" i="4"/>
  <c r="K7338" i="4"/>
  <c r="K8078" i="4"/>
  <c r="K8536" i="4"/>
  <c r="K7307" i="4"/>
  <c r="K8468" i="4"/>
  <c r="K8110" i="4"/>
  <c r="K7705" i="4"/>
  <c r="K7281" i="4"/>
  <c r="K7321" i="4"/>
  <c r="K7326" i="4"/>
  <c r="K8068" i="4"/>
  <c r="K8453" i="4"/>
  <c r="K8546" i="4"/>
  <c r="K8542" i="4"/>
  <c r="K8530" i="4"/>
  <c r="K8498" i="4"/>
  <c r="K8537" i="4"/>
  <c r="K7700" i="4"/>
  <c r="K7342" i="4"/>
  <c r="K8532" i="4"/>
  <c r="K8538" i="4"/>
  <c r="K8491" i="4"/>
  <c r="K7300" i="4"/>
  <c r="K7339" i="4"/>
  <c r="K8099" i="4"/>
  <c r="K8485" i="4"/>
  <c r="K7336" i="4"/>
  <c r="K7327" i="4"/>
  <c r="K6437" i="4"/>
  <c r="K7331" i="4"/>
  <c r="K8466" i="4"/>
  <c r="K7324" i="4"/>
  <c r="K7337" i="4"/>
  <c r="K8474" i="4"/>
  <c r="K7685" i="4"/>
  <c r="K7689" i="4"/>
  <c r="K8106" i="4"/>
  <c r="K8471" i="4"/>
  <c r="K8107" i="4"/>
  <c r="K8090" i="4"/>
  <c r="K7318" i="4"/>
  <c r="K8482" i="4"/>
  <c r="K7341" i="4"/>
  <c r="K7308" i="4"/>
  <c r="K8075" i="4"/>
  <c r="K7322" i="4"/>
  <c r="K8082" i="4"/>
  <c r="K4416" i="4"/>
  <c r="T4416" i="4" s="1"/>
  <c r="K4375" i="4"/>
  <c r="T4375" i="4" s="1"/>
  <c r="K15" i="4"/>
  <c r="K3782" i="4"/>
  <c r="T3782" i="4" s="1"/>
  <c r="K4297" i="4"/>
  <c r="T4297" i="4" s="1"/>
  <c r="K4501" i="4"/>
  <c r="T4501" i="4" s="1"/>
  <c r="K8406" i="4"/>
  <c r="K5741" i="4"/>
  <c r="T5741" i="4" s="1"/>
  <c r="K8758" i="4"/>
  <c r="K3707" i="4"/>
  <c r="T3707" i="4" s="1"/>
  <c r="K4286" i="4"/>
  <c r="T4286" i="4" s="1"/>
  <c r="K7" i="4"/>
  <c r="K4241" i="4"/>
  <c r="T4241" i="4" s="1"/>
  <c r="K4739" i="4"/>
  <c r="T4739" i="4" s="1"/>
  <c r="K3887" i="4"/>
  <c r="T3887" i="4" s="1"/>
  <c r="K4084" i="4"/>
  <c r="T4084" i="4" s="1"/>
  <c r="K4437" i="4"/>
  <c r="T4437" i="4" s="1"/>
  <c r="K3946" i="4"/>
  <c r="T3946" i="4" s="1"/>
  <c r="K4441" i="4"/>
  <c r="T4441" i="4" s="1"/>
  <c r="K4671" i="4"/>
  <c r="K8177" i="4"/>
  <c r="K4979" i="4"/>
  <c r="K5564" i="4"/>
  <c r="K5570" i="4"/>
  <c r="K4376" i="4"/>
  <c r="K4590" i="4"/>
  <c r="K4259" i="4"/>
  <c r="K4064" i="4"/>
  <c r="T4064" i="4" s="1"/>
  <c r="K4577" i="4"/>
  <c r="T4577" i="4" s="1"/>
  <c r="K4596" i="4"/>
  <c r="T4596" i="4" s="1"/>
  <c r="K26" i="4"/>
  <c r="K4876" i="4"/>
  <c r="T4876" i="4" s="1"/>
  <c r="K3548" i="4"/>
  <c r="T3548" i="4" s="1"/>
  <c r="K4153" i="4"/>
  <c r="T4153" i="4" s="1"/>
  <c r="K4693" i="4"/>
  <c r="T4693" i="4" s="1"/>
  <c r="K4978" i="4"/>
  <c r="T4978" i="4" s="1"/>
  <c r="K4502" i="4"/>
  <c r="T4502" i="4" s="1"/>
  <c r="K4139" i="4"/>
  <c r="T4139" i="4" s="1"/>
  <c r="K5170" i="4"/>
  <c r="T5170" i="4" s="1"/>
  <c r="K5852" i="4"/>
  <c r="T5852" i="4" s="1"/>
  <c r="K21" i="4"/>
  <c r="K5357" i="4"/>
  <c r="T5357" i="4" s="1"/>
  <c r="K8194" i="4"/>
  <c r="K5360" i="4"/>
  <c r="T5360" i="4" s="1"/>
  <c r="K6235" i="4"/>
  <c r="T6235" i="4" s="1"/>
  <c r="K4471" i="4"/>
  <c r="T4471" i="4" s="1"/>
  <c r="K3745" i="4"/>
  <c r="T3745" i="4" s="1"/>
  <c r="K4349" i="4"/>
  <c r="T4349" i="4" s="1"/>
  <c r="K3774" i="4"/>
  <c r="T3774" i="4" s="1"/>
  <c r="K4202" i="4"/>
  <c r="T4202" i="4" s="1"/>
  <c r="K3688" i="4"/>
  <c r="T3688" i="4" s="1"/>
  <c r="K4400" i="4"/>
  <c r="T4400" i="4" s="1"/>
  <c r="K3829" i="4"/>
  <c r="T3829" i="4" s="1"/>
  <c r="K8601" i="4"/>
  <c r="K20" i="4"/>
  <c r="K4175" i="4"/>
  <c r="T4175" i="4" s="1"/>
  <c r="K4212" i="4"/>
  <c r="T4212" i="4" s="1"/>
  <c r="K4269" i="4"/>
  <c r="T4269" i="4" s="1"/>
  <c r="K4512" i="4"/>
  <c r="T4512" i="4" s="1"/>
  <c r="K8409" i="4"/>
  <c r="K5649" i="4"/>
  <c r="T5649" i="4" s="1"/>
  <c r="K3636" i="4"/>
  <c r="T3636" i="4" s="1"/>
  <c r="K4445" i="4"/>
  <c r="T4445" i="4" s="1"/>
  <c r="K3724" i="4"/>
  <c r="T3724" i="4" s="1"/>
  <c r="K4581" i="4"/>
  <c r="T4581" i="4" s="1"/>
  <c r="K5085" i="4"/>
  <c r="T5085" i="4" s="1"/>
  <c r="K4338" i="4"/>
  <c r="T4338" i="4" s="1"/>
  <c r="K3798" i="4"/>
  <c r="T3798" i="4" s="1"/>
  <c r="K8599" i="4"/>
  <c r="K5664" i="4"/>
  <c r="T5664" i="4" s="1"/>
  <c r="K5079" i="4"/>
  <c r="T5079" i="4" s="1"/>
  <c r="K4326" i="4"/>
  <c r="T4326" i="4" s="1"/>
  <c r="K4653" i="4"/>
  <c r="T4653" i="4" s="1"/>
  <c r="K4785" i="4"/>
  <c r="K5267" i="4"/>
  <c r="K6044" i="4"/>
  <c r="K8615" i="4"/>
  <c r="K4541" i="4"/>
  <c r="K8610" i="4"/>
  <c r="K6041" i="4"/>
  <c r="K8417" i="4"/>
  <c r="K6518" i="4"/>
  <c r="K7373" i="4"/>
  <c r="K8750" i="4"/>
  <c r="K4888" i="4"/>
  <c r="K5651" i="4"/>
  <c r="K6413" i="4"/>
  <c r="K4564" i="4"/>
  <c r="K6322" i="4"/>
  <c r="K7388" i="4"/>
  <c r="K7851" i="4"/>
  <c r="K3764" i="4"/>
  <c r="K4233" i="4"/>
  <c r="K3835" i="4"/>
  <c r="K4085" i="4"/>
  <c r="K3717" i="4"/>
  <c r="K3497" i="4"/>
  <c r="K8754" i="4"/>
  <c r="K5758" i="4"/>
  <c r="T5758" i="4" s="1"/>
  <c r="K3889" i="4"/>
  <c r="T3889" i="4" s="1"/>
  <c r="K4284" i="4"/>
  <c r="T4284" i="4" s="1"/>
  <c r="K4891" i="4"/>
  <c r="T4891" i="4" s="1"/>
  <c r="K4414" i="4"/>
  <c r="T4414" i="4" s="1"/>
  <c r="K3598" i="4"/>
  <c r="T3598" i="4" s="1"/>
  <c r="K3999" i="4"/>
  <c r="T3999" i="4" s="1"/>
  <c r="K4418" i="4"/>
  <c r="T4418" i="4" s="1"/>
  <c r="K8753" i="4"/>
  <c r="K4610" i="4"/>
  <c r="T4610" i="4" s="1"/>
  <c r="K5075" i="4"/>
  <c r="T5075" i="4" s="1"/>
  <c r="K5164" i="4"/>
  <c r="T5164" i="4" s="1"/>
  <c r="K4545" i="4"/>
  <c r="T4545" i="4" s="1"/>
  <c r="K8670" i="4"/>
  <c r="K4559" i="4"/>
  <c r="T4559" i="4" s="1"/>
  <c r="K5850" i="4"/>
  <c r="T5850" i="4" s="1"/>
  <c r="K6897" i="4"/>
  <c r="K4602" i="4"/>
  <c r="T4602" i="4" s="1"/>
  <c r="K6511" i="4"/>
  <c r="T6511" i="4" s="1"/>
  <c r="K4616" i="4"/>
  <c r="T4616" i="4" s="1"/>
  <c r="K6316" i="4"/>
  <c r="K6987" i="4"/>
  <c r="K8414" i="4"/>
  <c r="K4655" i="4"/>
  <c r="T4655" i="4" s="1"/>
  <c r="K6127" i="4"/>
  <c r="T6127" i="4" s="1"/>
  <c r="K7001" i="4"/>
  <c r="K5753" i="4"/>
  <c r="T5753" i="4" s="1"/>
  <c r="K6143" i="4"/>
  <c r="T6143" i="4" s="1"/>
  <c r="K7678" i="4"/>
  <c r="K6912" i="4"/>
  <c r="K5179" i="4"/>
  <c r="T5179" i="4" s="1"/>
  <c r="K4526" i="4"/>
  <c r="T4526" i="4" s="1"/>
  <c r="K4721" i="4"/>
  <c r="T4721" i="4" s="1"/>
  <c r="K8170" i="4"/>
  <c r="K4633" i="4"/>
  <c r="T4633" i="4" s="1"/>
  <c r="K5471" i="4"/>
  <c r="T5471" i="4" s="1"/>
  <c r="K6232" i="4"/>
  <c r="T6232" i="4" s="1"/>
  <c r="K6707" i="4"/>
  <c r="K6242" i="4"/>
  <c r="K5080" i="4"/>
  <c r="T5080" i="4" s="1"/>
  <c r="K5073" i="4"/>
  <c r="T5073" i="4" s="1"/>
  <c r="K8609" i="4"/>
  <c r="K5659" i="4"/>
  <c r="T5659" i="4" s="1"/>
  <c r="K6318" i="4"/>
  <c r="K6998" i="4"/>
  <c r="K7564" i="4"/>
  <c r="K7854" i="4"/>
  <c r="K8331" i="4"/>
  <c r="K7214" i="4"/>
  <c r="T7214" i="4" s="1"/>
  <c r="K8269" i="4"/>
  <c r="K4816" i="4"/>
  <c r="T4816" i="4" s="1"/>
  <c r="K4995" i="4"/>
  <c r="T4995" i="4" s="1"/>
  <c r="K5283" i="4"/>
  <c r="T5283" i="4" s="1"/>
  <c r="K5667" i="4"/>
  <c r="T5667" i="4" s="1"/>
  <c r="K5859" i="4"/>
  <c r="T5859" i="4" s="1"/>
  <c r="K6149" i="4"/>
  <c r="T6149" i="4" s="1"/>
  <c r="K6538" i="4"/>
  <c r="T6538" i="4" s="1"/>
  <c r="K6515" i="4"/>
  <c r="T6515" i="4" s="1"/>
  <c r="K7197" i="4"/>
  <c r="T7197" i="4" s="1"/>
  <c r="K7682" i="4"/>
  <c r="K7417" i="4"/>
  <c r="K4914" i="4"/>
  <c r="T4914" i="4" s="1"/>
  <c r="K5679" i="4"/>
  <c r="T5679" i="4" s="1"/>
  <c r="K6900" i="4"/>
  <c r="K8342" i="4"/>
  <c r="K6222" i="4"/>
  <c r="T6222" i="4" s="1"/>
  <c r="K7664" i="4"/>
  <c r="K6066" i="4"/>
  <c r="T6066" i="4" s="1"/>
  <c r="K6643" i="4"/>
  <c r="K6915" i="4"/>
  <c r="K7587" i="4"/>
  <c r="K5666" i="4"/>
  <c r="T5666" i="4" s="1"/>
  <c r="K5276" i="4"/>
  <c r="T5276" i="4" s="1"/>
  <c r="K8205" i="4"/>
  <c r="K4981" i="4"/>
  <c r="T4981" i="4" s="1"/>
  <c r="K4789" i="4"/>
  <c r="T4789" i="4" s="1"/>
  <c r="K4625" i="4"/>
  <c r="T4625" i="4" s="1"/>
  <c r="K8614" i="4"/>
  <c r="K6135" i="4"/>
  <c r="T6135" i="4" s="1"/>
  <c r="K6996" i="4"/>
  <c r="K5647" i="4"/>
  <c r="T5647" i="4" s="1"/>
  <c r="K4781" i="4"/>
  <c r="T4781" i="4" s="1"/>
  <c r="K6034" i="4"/>
  <c r="T6034" i="4" s="1"/>
  <c r="K6621" i="4"/>
  <c r="K6524" i="4"/>
  <c r="T6524" i="4" s="1"/>
  <c r="K5559" i="4"/>
  <c r="T5559" i="4" s="1"/>
  <c r="K8" i="4"/>
  <c r="K5370" i="4"/>
  <c r="T5370" i="4" s="1"/>
  <c r="K5652" i="4"/>
  <c r="T5652" i="4" s="1"/>
  <c r="K6129" i="4"/>
  <c r="T6129" i="4" s="1"/>
  <c r="K6713" i="4"/>
  <c r="K7379" i="4"/>
  <c r="K7777" i="4"/>
  <c r="K8337" i="4"/>
  <c r="K8591" i="4"/>
  <c r="K5198" i="4"/>
  <c r="T5198" i="4" s="1"/>
  <c r="K6527" i="4"/>
  <c r="T6527" i="4" s="1"/>
  <c r="K7389" i="4"/>
  <c r="K7226" i="4"/>
  <c r="K5289" i="4"/>
  <c r="T5289" i="4" s="1"/>
  <c r="K6140" i="4"/>
  <c r="T6140" i="4" s="1"/>
  <c r="K7485" i="4"/>
  <c r="K8280" i="4"/>
  <c r="K6134" i="4"/>
  <c r="T6134" i="4" s="1"/>
  <c r="K8264" i="4"/>
  <c r="K6168" i="4"/>
  <c r="T6168" i="4" s="1"/>
  <c r="K5476" i="4"/>
  <c r="T5476" i="4" s="1"/>
  <c r="K6743" i="4"/>
  <c r="T6743" i="4" s="1"/>
  <c r="K6607" i="4"/>
  <c r="K5856" i="4"/>
  <c r="T5856" i="4" s="1"/>
  <c r="K7106" i="4"/>
  <c r="K5466" i="4"/>
  <c r="T5466" i="4" s="1"/>
  <c r="K6913" i="4"/>
  <c r="K7681" i="4"/>
  <c r="K7213" i="4"/>
  <c r="T7213" i="4" s="1"/>
  <c r="K4822" i="4"/>
  <c r="T4822" i="4" s="1"/>
  <c r="K5581" i="4"/>
  <c r="T5581" i="4" s="1"/>
  <c r="K6221" i="4"/>
  <c r="T6221" i="4" s="1"/>
  <c r="K7007" i="4"/>
  <c r="K8338" i="4"/>
  <c r="K4916" i="4"/>
  <c r="T4916" i="4" s="1"/>
  <c r="K6040" i="4"/>
  <c r="T6040" i="4" s="1"/>
  <c r="K7383" i="4"/>
  <c r="K5482" i="4"/>
  <c r="T5482" i="4" s="1"/>
  <c r="K6415" i="4"/>
  <c r="T6415" i="4" s="1"/>
  <c r="K4910" i="4"/>
  <c r="T4910" i="4" s="1"/>
  <c r="K6060" i="4"/>
  <c r="T6060" i="4" s="1"/>
  <c r="K6731" i="4"/>
  <c r="T6731" i="4" s="1"/>
  <c r="K7794" i="4"/>
  <c r="K8144" i="4"/>
  <c r="K5104" i="4"/>
  <c r="T5104" i="4" s="1"/>
  <c r="K7185" i="4"/>
  <c r="T7185" i="4" s="1"/>
  <c r="K5205" i="4"/>
  <c r="T5205" i="4" s="1"/>
  <c r="K4919" i="4"/>
  <c r="T4919" i="4" s="1"/>
  <c r="K8590" i="4"/>
  <c r="K5574" i="4"/>
  <c r="T5574" i="4" s="1"/>
  <c r="K7875" i="4"/>
  <c r="K6614" i="4"/>
  <c r="K5197" i="4"/>
  <c r="T5197" i="4" s="1"/>
  <c r="K7608" i="4"/>
  <c r="K6525" i="4"/>
  <c r="T6525" i="4" s="1"/>
  <c r="K7087" i="4"/>
  <c r="K7568" i="4"/>
  <c r="K8153" i="4"/>
  <c r="K8582" i="4"/>
  <c r="K5102" i="4"/>
  <c r="T5102" i="4" s="1"/>
  <c r="K6166" i="4"/>
  <c r="T6166" i="4" s="1"/>
  <c r="K6616" i="4"/>
  <c r="K7583" i="4"/>
  <c r="K8261" i="4"/>
  <c r="K6541" i="4"/>
  <c r="T6541" i="4" s="1"/>
  <c r="K6424" i="4"/>
  <c r="T6424" i="4" s="1"/>
  <c r="K7199" i="4"/>
  <c r="T7199" i="4" s="1"/>
  <c r="K8156" i="4"/>
  <c r="K5303" i="4"/>
  <c r="T5303" i="4" s="1"/>
  <c r="K7662" i="4"/>
  <c r="K5687" i="4"/>
  <c r="T5687" i="4" s="1"/>
  <c r="K5007" i="4"/>
  <c r="T5007" i="4" s="1"/>
  <c r="K5773" i="4"/>
  <c r="T5773" i="4" s="1"/>
  <c r="K6540" i="4"/>
  <c r="T6540" i="4" s="1"/>
  <c r="K7603" i="4"/>
  <c r="K7392" i="4"/>
  <c r="K7857" i="4"/>
  <c r="K8265" i="4"/>
  <c r="K5956" i="4"/>
  <c r="T5956" i="4" s="1"/>
  <c r="K6719" i="4"/>
  <c r="K5584" i="4"/>
  <c r="T5584" i="4" s="1"/>
  <c r="K5767" i="4"/>
  <c r="T5767" i="4" s="1"/>
  <c r="K5291" i="4"/>
  <c r="T5291" i="4" s="1"/>
  <c r="K5192" i="4"/>
  <c r="T5192" i="4" s="1"/>
  <c r="K5976" i="4"/>
  <c r="T5976" i="4" s="1"/>
  <c r="K6740" i="4"/>
  <c r="T6740" i="4" s="1"/>
  <c r="K7394" i="4"/>
  <c r="K8272" i="4"/>
  <c r="K7759" i="4"/>
  <c r="K5878" i="4"/>
  <c r="T5878" i="4" s="1"/>
  <c r="K6611" i="4"/>
  <c r="K7482" i="4"/>
  <c r="K8346" i="4"/>
  <c r="K6521" i="4"/>
  <c r="T6521" i="4" s="1"/>
  <c r="K5103" i="4"/>
  <c r="T5103" i="4" s="1"/>
  <c r="K5494" i="4"/>
  <c r="T5494" i="4" s="1"/>
  <c r="K6735" i="4"/>
  <c r="T6735" i="4" s="1"/>
  <c r="K7495" i="4"/>
  <c r="K6130" i="4"/>
  <c r="T6130" i="4" s="1"/>
  <c r="K6722" i="4"/>
  <c r="K7470" i="4"/>
  <c r="K8160" i="4"/>
  <c r="K5107" i="4"/>
  <c r="T5107" i="4" s="1"/>
  <c r="K6329" i="4"/>
  <c r="K6999" i="4"/>
  <c r="K7584" i="4"/>
  <c r="K8354" i="4"/>
  <c r="K4903" i="4"/>
  <c r="T4903" i="4" s="1"/>
  <c r="K5391" i="4"/>
  <c r="T5391" i="4" s="1"/>
  <c r="K5771" i="4"/>
  <c r="T5771" i="4" s="1"/>
  <c r="K6056" i="4"/>
  <c r="T6056" i="4" s="1"/>
  <c r="K6737" i="4"/>
  <c r="T6737" i="4" s="1"/>
  <c r="K7510" i="4"/>
  <c r="K7985" i="4"/>
  <c r="K8619" i="4"/>
  <c r="K4844" i="4"/>
  <c r="T4844" i="4" s="1"/>
  <c r="K5027" i="4"/>
  <c r="T5027" i="4" s="1"/>
  <c r="K5595" i="4"/>
  <c r="T5595" i="4" s="1"/>
  <c r="K6265" i="4"/>
  <c r="T6265" i="4" s="1"/>
  <c r="K5979" i="4"/>
  <c r="T5979" i="4" s="1"/>
  <c r="K7509" i="4"/>
  <c r="K8695" i="4"/>
  <c r="K5879" i="4"/>
  <c r="T5879" i="4" s="1"/>
  <c r="K5403" i="4"/>
  <c r="T5403" i="4" s="1"/>
  <c r="K4810" i="4"/>
  <c r="T4810" i="4" s="1"/>
  <c r="K5660" i="4"/>
  <c r="T5660" i="4" s="1"/>
  <c r="K5203" i="4"/>
  <c r="T5203" i="4" s="1"/>
  <c r="K6534" i="4"/>
  <c r="T6534" i="4" s="1"/>
  <c r="K7786" i="4"/>
  <c r="K5124" i="4"/>
  <c r="T5124" i="4" s="1"/>
  <c r="K5883" i="4"/>
  <c r="T5883" i="4" s="1"/>
  <c r="K5785" i="4"/>
  <c r="T5785" i="4" s="1"/>
  <c r="K5894" i="4"/>
  <c r="T5894" i="4" s="1"/>
  <c r="K4830" i="4"/>
  <c r="T4830" i="4" s="1"/>
  <c r="K5033" i="4"/>
  <c r="T5033" i="4" s="1"/>
  <c r="K5999" i="4"/>
  <c r="T5999" i="4" s="1"/>
  <c r="K6338" i="4"/>
  <c r="T6338" i="4" s="1"/>
  <c r="K6994" i="4"/>
  <c r="K7566" i="4"/>
  <c r="K8333" i="4"/>
  <c r="K5295" i="4"/>
  <c r="T5295" i="4" s="1"/>
  <c r="K7674" i="4"/>
  <c r="K6702" i="4"/>
  <c r="K5011" i="4"/>
  <c r="T5011" i="4" s="1"/>
  <c r="K7184" i="4"/>
  <c r="T7184" i="4" s="1"/>
  <c r="K5400" i="4"/>
  <c r="T5400" i="4" s="1"/>
  <c r="K5861" i="4"/>
  <c r="T5861" i="4" s="1"/>
  <c r="K8212" i="4"/>
  <c r="K7572" i="4"/>
  <c r="K8347" i="4"/>
  <c r="K5870" i="4"/>
  <c r="T5870" i="4" s="1"/>
  <c r="K7105" i="4"/>
  <c r="K7410" i="4"/>
  <c r="K5101" i="4"/>
  <c r="T5101" i="4" s="1"/>
  <c r="K6247" i="4"/>
  <c r="T6247" i="4" s="1"/>
  <c r="K7196" i="4"/>
  <c r="T7196" i="4" s="1"/>
  <c r="K5969" i="4"/>
  <c r="T5969" i="4" s="1"/>
  <c r="K5111" i="4"/>
  <c r="T5111" i="4" s="1"/>
  <c r="K5872" i="4"/>
  <c r="T5872" i="4" s="1"/>
  <c r="K6919" i="4"/>
  <c r="K7406" i="4"/>
  <c r="K6906" i="4"/>
  <c r="K6352" i="4"/>
  <c r="T6352" i="4" s="1"/>
  <c r="K6721" i="4"/>
  <c r="K8155" i="4"/>
  <c r="K5112" i="4"/>
  <c r="T5112" i="4" s="1"/>
  <c r="K4824" i="4"/>
  <c r="T4824" i="4" s="1"/>
  <c r="K5871" i="4"/>
  <c r="T5871" i="4" s="1"/>
  <c r="K7972" i="4"/>
  <c r="K6419" i="4"/>
  <c r="T6419" i="4" s="1"/>
  <c r="K7663" i="4"/>
  <c r="K6224" i="4"/>
  <c r="T6224" i="4" s="1"/>
  <c r="K7484" i="4"/>
  <c r="K5284" i="4"/>
  <c r="T5284" i="4" s="1"/>
  <c r="K5196" i="4"/>
  <c r="T5196" i="4" s="1"/>
  <c r="K5860" i="4"/>
  <c r="T5860" i="4" s="1"/>
  <c r="K6554" i="4"/>
  <c r="T6554" i="4" s="1"/>
  <c r="K6916" i="4"/>
  <c r="K7987" i="4"/>
  <c r="K8387" i="4"/>
  <c r="K5606" i="4"/>
  <c r="T5606" i="4" s="1"/>
  <c r="K6841" i="4"/>
  <c r="K5306" i="4"/>
  <c r="T5306" i="4" s="1"/>
  <c r="K8708" i="4"/>
  <c r="K4838" i="4"/>
  <c r="T4838" i="4" s="1"/>
  <c r="K7853" i="4"/>
  <c r="K5776" i="4"/>
  <c r="T5776" i="4" s="1"/>
  <c r="K7982" i="4"/>
  <c r="K7122" i="4"/>
  <c r="K5787" i="4"/>
  <c r="T5787" i="4" s="1"/>
  <c r="K5041" i="4"/>
  <c r="T5041" i="4" s="1"/>
  <c r="K7125" i="4"/>
  <c r="K6636" i="4"/>
  <c r="K4942" i="4"/>
  <c r="T4942" i="4" s="1"/>
  <c r="K6911" i="4"/>
  <c r="K7679" i="4"/>
  <c r="K8592" i="4"/>
  <c r="K5958" i="4"/>
  <c r="T5958" i="4" s="1"/>
  <c r="K8047" i="4"/>
  <c r="K5960" i="4"/>
  <c r="T5960" i="4" s="1"/>
  <c r="K8349" i="4"/>
  <c r="K7391" i="4"/>
  <c r="K5297" i="4"/>
  <c r="T5297" i="4" s="1"/>
  <c r="K6637" i="4"/>
  <c r="K7894" i="4"/>
  <c r="K7399" i="4"/>
  <c r="K6225" i="4"/>
  <c r="T6225" i="4" s="1"/>
  <c r="K7218" i="4"/>
  <c r="T7218" i="4" s="1"/>
  <c r="K6434" i="4"/>
  <c r="T6434" i="4" s="1"/>
  <c r="K7669" i="4"/>
  <c r="K4821" i="4"/>
  <c r="T4821" i="4" s="1"/>
  <c r="K5491" i="4"/>
  <c r="T5491" i="4" s="1"/>
  <c r="K7129" i="4"/>
  <c r="K5001" i="4"/>
  <c r="T5001" i="4" s="1"/>
  <c r="K7183" i="4"/>
  <c r="T7183" i="4" s="1"/>
  <c r="K5383" i="4"/>
  <c r="T5383" i="4" s="1"/>
  <c r="K6609" i="4"/>
  <c r="K8059" i="4"/>
  <c r="K4826" i="4"/>
  <c r="T4826" i="4" s="1"/>
  <c r="K5775" i="4"/>
  <c r="T5775" i="4" s="1"/>
  <c r="K6336" i="4"/>
  <c r="K7008" i="4"/>
  <c r="K7382" i="4"/>
  <c r="K8348" i="4"/>
  <c r="K5933" i="4"/>
  <c r="T5933" i="4" s="1"/>
  <c r="K7766" i="4"/>
  <c r="K5206" i="4"/>
  <c r="T5206" i="4" s="1"/>
  <c r="K5684" i="4"/>
  <c r="T5684" i="4" s="1"/>
  <c r="K6348" i="4"/>
  <c r="T6348" i="4" s="1"/>
  <c r="K7504" i="4"/>
  <c r="K8315" i="4"/>
  <c r="K5608" i="4"/>
  <c r="T5608" i="4" s="1"/>
  <c r="K6001" i="4"/>
  <c r="T6001" i="4" s="1"/>
  <c r="K7602" i="4"/>
  <c r="K5021" i="4"/>
  <c r="T5021" i="4" s="1"/>
  <c r="K4920" i="4"/>
  <c r="T4920" i="4" s="1"/>
  <c r="K5964" i="4"/>
  <c r="T5964" i="4" s="1"/>
  <c r="K8693" i="4"/>
  <c r="K6548" i="4"/>
  <c r="T6548" i="4" s="1"/>
  <c r="K8317" i="4"/>
  <c r="K8323" i="4"/>
  <c r="K6842" i="4"/>
  <c r="K5789" i="4"/>
  <c r="T5789" i="4" s="1"/>
  <c r="K5618" i="4"/>
  <c r="T5618" i="4" s="1"/>
  <c r="K5935" i="4"/>
  <c r="T5935" i="4" s="1"/>
  <c r="K6535" i="4"/>
  <c r="T6535" i="4" s="1"/>
  <c r="K5943" i="4"/>
  <c r="T5943" i="4" s="1"/>
  <c r="K5109" i="4"/>
  <c r="T5109" i="4" s="1"/>
  <c r="K5973" i="4"/>
  <c r="T5973" i="4" s="1"/>
  <c r="K7660" i="4"/>
  <c r="K7577" i="4"/>
  <c r="K5298" i="4"/>
  <c r="T5298" i="4" s="1"/>
  <c r="K7514" i="4"/>
  <c r="K6512" i="4"/>
  <c r="T6512" i="4" s="1"/>
  <c r="K8161" i="4"/>
  <c r="K5674" i="4"/>
  <c r="T5674" i="4" s="1"/>
  <c r="K7117" i="4"/>
  <c r="K8388" i="4"/>
  <c r="K5511" i="4"/>
  <c r="T5511" i="4" s="1"/>
  <c r="K8312" i="4"/>
  <c r="K5199" i="4"/>
  <c r="T5199" i="4" s="1"/>
  <c r="K5000" i="4"/>
  <c r="T5000" i="4" s="1"/>
  <c r="K7886" i="4"/>
  <c r="K5686" i="4"/>
  <c r="T5686" i="4" s="1"/>
  <c r="K7497" i="4"/>
  <c r="K5900" i="4"/>
  <c r="T5900" i="4" s="1"/>
  <c r="K4831" i="4"/>
  <c r="T4831" i="4" s="1"/>
  <c r="K5421" i="4"/>
  <c r="T5421" i="4" s="1"/>
  <c r="K7607" i="4"/>
  <c r="K7898" i="4"/>
  <c r="K5975" i="4"/>
  <c r="T5975" i="4" s="1"/>
  <c r="K6346" i="4"/>
  <c r="T6346" i="4" s="1"/>
  <c r="K5974" i="4"/>
  <c r="T5974" i="4" s="1"/>
  <c r="K5310" i="4"/>
  <c r="T5310" i="4" s="1"/>
  <c r="K8641" i="4"/>
  <c r="K5807" i="4"/>
  <c r="T5807" i="4" s="1"/>
  <c r="K7897" i="4"/>
  <c r="K6628" i="4"/>
  <c r="K8229" i="4"/>
  <c r="K5694" i="4"/>
  <c r="T5694" i="4" s="1"/>
  <c r="K7983" i="4"/>
  <c r="K4941" i="4"/>
  <c r="T4941" i="4" s="1"/>
  <c r="K6746" i="4"/>
  <c r="K7609" i="4"/>
  <c r="K8319" i="4"/>
  <c r="K4944" i="4"/>
  <c r="T4944" i="4" s="1"/>
  <c r="K4839" i="4"/>
  <c r="T4839" i="4" s="1"/>
  <c r="K5326" i="4"/>
  <c r="T5326" i="4" s="1"/>
  <c r="K5896" i="4"/>
  <c r="T5896" i="4" s="1"/>
  <c r="K6171" i="4"/>
  <c r="K6480" i="4"/>
  <c r="T6480" i="4" s="1"/>
  <c r="K6285" i="4"/>
  <c r="T6285" i="4" s="1"/>
  <c r="K6272" i="4"/>
  <c r="T6272" i="4" s="1"/>
  <c r="K7048" i="4"/>
  <c r="K4940" i="4"/>
  <c r="T4940" i="4" s="1"/>
  <c r="K5764" i="4"/>
  <c r="T5764" i="4" s="1"/>
  <c r="K7501" i="4"/>
  <c r="K5698" i="4"/>
  <c r="T5698" i="4" s="1"/>
  <c r="K8314" i="4"/>
  <c r="K8702" i="4"/>
  <c r="K6092" i="4"/>
  <c r="T6092" i="4" s="1"/>
  <c r="K5221" i="4"/>
  <c r="T5221" i="4" s="1"/>
  <c r="K5130" i="4"/>
  <c r="T5130" i="4" s="1"/>
  <c r="K6188" i="4"/>
  <c r="K6843" i="4"/>
  <c r="K6551" i="4"/>
  <c r="T6551" i="4" s="1"/>
  <c r="K6070" i="4"/>
  <c r="T6070" i="4" s="1"/>
  <c r="K8622" i="4"/>
  <c r="K4843" i="4"/>
  <c r="T4843" i="4" s="1"/>
  <c r="K6278" i="4"/>
  <c r="T6278" i="4" s="1"/>
  <c r="K5327" i="4"/>
  <c r="T5327" i="4" s="1"/>
  <c r="K4845" i="4"/>
  <c r="T4845" i="4" s="1"/>
  <c r="K5410" i="4"/>
  <c r="T5410" i="4" s="1"/>
  <c r="K5997" i="4"/>
  <c r="T5997" i="4" s="1"/>
  <c r="K5412" i="4"/>
  <c r="T5412" i="4" s="1"/>
  <c r="K6089" i="4"/>
  <c r="T6089" i="4" s="1"/>
  <c r="K6463" i="4"/>
  <c r="T6463" i="4" s="1"/>
  <c r="K7419" i="4"/>
  <c r="K7017" i="4"/>
  <c r="K5125" i="4"/>
  <c r="T5125" i="4" s="1"/>
  <c r="K5288" i="4"/>
  <c r="T5288" i="4" s="1"/>
  <c r="K6553" i="4"/>
  <c r="T6553" i="4" s="1"/>
  <c r="K7796" i="4"/>
  <c r="K5135" i="4"/>
  <c r="T5135" i="4" s="1"/>
  <c r="K8389" i="4"/>
  <c r="K6928" i="4"/>
  <c r="K6741" i="4"/>
  <c r="T6741" i="4" s="1"/>
  <c r="K5963" i="4"/>
  <c r="T5963" i="4" s="1"/>
  <c r="K6547" i="4"/>
  <c r="T6547" i="4" s="1"/>
  <c r="K7889" i="4"/>
  <c r="K6936" i="4"/>
  <c r="K5227" i="4"/>
  <c r="T5227" i="4" s="1"/>
  <c r="K5706" i="4"/>
  <c r="T5706" i="4" s="1"/>
  <c r="K5136" i="4"/>
  <c r="T5136" i="4" s="1"/>
  <c r="K5040" i="4"/>
  <c r="T5040" i="4" s="1"/>
  <c r="K8696" i="4"/>
  <c r="K6920" i="4"/>
  <c r="K4929" i="4"/>
  <c r="T4929" i="4" s="1"/>
  <c r="K8316" i="4"/>
  <c r="K5788" i="4"/>
  <c r="T5788" i="4" s="1"/>
  <c r="K4841" i="4"/>
  <c r="T4841" i="4" s="1"/>
  <c r="K5502" i="4"/>
  <c r="T5502" i="4" s="1"/>
  <c r="K4931" i="4"/>
  <c r="T4931" i="4" s="1"/>
  <c r="K5299" i="4"/>
  <c r="T5299" i="4" s="1"/>
  <c r="K7606" i="4"/>
  <c r="K7032" i="4"/>
  <c r="K6098" i="4"/>
  <c r="T6098" i="4" s="1"/>
  <c r="K5804" i="4"/>
  <c r="T5804" i="4" s="1"/>
  <c r="K4932" i="4"/>
  <c r="T4932" i="4" s="1"/>
  <c r="K6755" i="4"/>
  <c r="K4935" i="4"/>
  <c r="T4935" i="4" s="1"/>
  <c r="K5602" i="4"/>
  <c r="T5602" i="4" s="1"/>
  <c r="K7884" i="4"/>
  <c r="K7112" i="4"/>
  <c r="K5325" i="4"/>
  <c r="T5325" i="4" s="1"/>
  <c r="K6732" i="4"/>
  <c r="T6732" i="4" s="1"/>
  <c r="K5714" i="4"/>
  <c r="T5714" i="4" s="1"/>
  <c r="K5990" i="4"/>
  <c r="T5990" i="4" s="1"/>
  <c r="K6663" i="4"/>
  <c r="T6663" i="4" s="1"/>
  <c r="K5380" i="4"/>
  <c r="T5380" i="4" s="1"/>
  <c r="K7588" i="4"/>
  <c r="K8400" i="4"/>
  <c r="K5501" i="4"/>
  <c r="T5501" i="4" s="1"/>
  <c r="K5122" i="4"/>
  <c r="T5122" i="4" s="1"/>
  <c r="K6386" i="4"/>
  <c r="T6386" i="4" s="1"/>
  <c r="K7795" i="4"/>
  <c r="K5030" i="4"/>
  <c r="T5030" i="4" s="1"/>
  <c r="K6290" i="4"/>
  <c r="K6095" i="4"/>
  <c r="T6095" i="4" s="1"/>
  <c r="K7227" i="4"/>
  <c r="K6822" i="4"/>
  <c r="K5020" i="4"/>
  <c r="T5020" i="4" s="1"/>
  <c r="K6067" i="4"/>
  <c r="T6067" i="4" s="1"/>
  <c r="K7500" i="4"/>
  <c r="K7596" i="4"/>
  <c r="K8714" i="4"/>
  <c r="K5597" i="4"/>
  <c r="T5597" i="4" s="1"/>
  <c r="K6654" i="4"/>
  <c r="T6654" i="4" s="1"/>
  <c r="K5123" i="4"/>
  <c r="T5123" i="4" s="1"/>
  <c r="K8706" i="4"/>
  <c r="K5406" i="4"/>
  <c r="T5406" i="4" s="1"/>
  <c r="K6653" i="4"/>
  <c r="T6653" i="4" s="1"/>
  <c r="K6341" i="4"/>
  <c r="T6341" i="4" s="1"/>
  <c r="K5503" i="4"/>
  <c r="T5503" i="4" s="1"/>
  <c r="K6385" i="4"/>
  <c r="T6385" i="4" s="1"/>
  <c r="K7592" i="4"/>
  <c r="K4850" i="4"/>
  <c r="T4850" i="4" s="1"/>
  <c r="K8707" i="4"/>
  <c r="K6563" i="4"/>
  <c r="T6563" i="4" s="1"/>
  <c r="K7045" i="4"/>
  <c r="K7228" i="4"/>
  <c r="K7899" i="4"/>
  <c r="K6946" i="4"/>
  <c r="K8283" i="4"/>
  <c r="K5138" i="4"/>
  <c r="T5138" i="4" s="1"/>
  <c r="K6084" i="4"/>
  <c r="T6084" i="4" s="1"/>
  <c r="K6176" i="4"/>
  <c r="K6757" i="4"/>
  <c r="K7439" i="4"/>
  <c r="K6193" i="4"/>
  <c r="K5611" i="4"/>
  <c r="T5611" i="4" s="1"/>
  <c r="K6460" i="4"/>
  <c r="T6460" i="4" s="1"/>
  <c r="K8008" i="4"/>
  <c r="K7710" i="4"/>
  <c r="K6861" i="4"/>
  <c r="K7915" i="4"/>
  <c r="K6658" i="4"/>
  <c r="T6658" i="4" s="1"/>
  <c r="K7914" i="4"/>
  <c r="K6853" i="4"/>
  <c r="K6284" i="4"/>
  <c r="T6284" i="4" s="1"/>
  <c r="K7051" i="4"/>
  <c r="K7234" i="4"/>
  <c r="K8566" i="4"/>
  <c r="K8643" i="4"/>
  <c r="K5151" i="4"/>
  <c r="T5151" i="4" s="1"/>
  <c r="K7150" i="4"/>
  <c r="K7720" i="4"/>
  <c r="K5340" i="4"/>
  <c r="T5340" i="4" s="1"/>
  <c r="K5235" i="4"/>
  <c r="T5235" i="4" s="1"/>
  <c r="K8721" i="4"/>
  <c r="K8628" i="4"/>
  <c r="K6194" i="4"/>
  <c r="T6194" i="4" s="1"/>
  <c r="K5898" i="4"/>
  <c r="T5898" i="4" s="1"/>
  <c r="K7992" i="4"/>
  <c r="K5316" i="4"/>
  <c r="T5316" i="4" s="1"/>
  <c r="K5705" i="4"/>
  <c r="T5705" i="4" s="1"/>
  <c r="K6175" i="4"/>
  <c r="K6481" i="4"/>
  <c r="T6481" i="4" s="1"/>
  <c r="K7524" i="4"/>
  <c r="K6674" i="4"/>
  <c r="K6652" i="4"/>
  <c r="T6652" i="4" s="1"/>
  <c r="K5613" i="4"/>
  <c r="T5613" i="4" s="1"/>
  <c r="K5132" i="4"/>
  <c r="T5132" i="4" s="1"/>
  <c r="K6078" i="4"/>
  <c r="T6078" i="4" s="1"/>
  <c r="K6844" i="4"/>
  <c r="K7808" i="4"/>
  <c r="K5117" i="4"/>
  <c r="T5117" i="4" s="1"/>
  <c r="K6383" i="4"/>
  <c r="T6383" i="4" s="1"/>
  <c r="K7055" i="4"/>
  <c r="K7240" i="4"/>
  <c r="K6570" i="4"/>
  <c r="T6570" i="4" s="1"/>
  <c r="K6268" i="4"/>
  <c r="T6268" i="4" s="1"/>
  <c r="K6372" i="4"/>
  <c r="T6372" i="4" s="1"/>
  <c r="K6371" i="4"/>
  <c r="T6371" i="4" s="1"/>
  <c r="K7248" i="4"/>
  <c r="K7247" i="4"/>
  <c r="K4863" i="4"/>
  <c r="T4863" i="4" s="1"/>
  <c r="K8001" i="4"/>
  <c r="K5542" i="4"/>
  <c r="T5542" i="4" s="1"/>
  <c r="K8556" i="4"/>
  <c r="K5545" i="4"/>
  <c r="T5545" i="4" s="1"/>
  <c r="K5351" i="4"/>
  <c r="T5351" i="4" s="1"/>
  <c r="K6096" i="4"/>
  <c r="T6096" i="4" s="1"/>
  <c r="K8621" i="4"/>
  <c r="K5791" i="4"/>
  <c r="T5791" i="4" s="1"/>
  <c r="K7138" i="4"/>
  <c r="K5042" i="4"/>
  <c r="T5042" i="4" s="1"/>
  <c r="K5885" i="4"/>
  <c r="T5885" i="4" s="1"/>
  <c r="K6562" i="4"/>
  <c r="T6562" i="4" s="1"/>
  <c r="K7246" i="4"/>
  <c r="K6379" i="4"/>
  <c r="T6379" i="4" s="1"/>
  <c r="K5228" i="4"/>
  <c r="T5228" i="4" s="1"/>
  <c r="K6848" i="4"/>
  <c r="K6664" i="4"/>
  <c r="T6664" i="4" s="1"/>
  <c r="K5032" i="4"/>
  <c r="T5032" i="4" s="1"/>
  <c r="K6179" i="4"/>
  <c r="K7630" i="4"/>
  <c r="K7913" i="4"/>
  <c r="K6465" i="4"/>
  <c r="T6465" i="4" s="1"/>
  <c r="K7521" i="4"/>
  <c r="K6178" i="4"/>
  <c r="K8258" i="4"/>
  <c r="K5238" i="4"/>
  <c r="T5238" i="4" s="1"/>
  <c r="K6482" i="4"/>
  <c r="T6482" i="4" s="1"/>
  <c r="K8553" i="4"/>
  <c r="K7147" i="4"/>
  <c r="K5818" i="4"/>
  <c r="T5818" i="4" s="1"/>
  <c r="K6195" i="4"/>
  <c r="T6195" i="4" s="1"/>
  <c r="K5985" i="4"/>
  <c r="T5985" i="4" s="1"/>
  <c r="K5407" i="4"/>
  <c r="T5407" i="4" s="1"/>
  <c r="K6958" i="4"/>
  <c r="K7238" i="4"/>
  <c r="K5991" i="4"/>
  <c r="T5991" i="4" s="1"/>
  <c r="K6953" i="4"/>
  <c r="K7442" i="4"/>
  <c r="K6380" i="4"/>
  <c r="T6380" i="4" s="1"/>
  <c r="K7241" i="4"/>
  <c r="K7718" i="4"/>
  <c r="K6573" i="4"/>
  <c r="T6573" i="4" s="1"/>
  <c r="K4868" i="4"/>
  <c r="T4868" i="4" s="1"/>
  <c r="K8370" i="4"/>
  <c r="K8377" i="4"/>
  <c r="K6464" i="4"/>
  <c r="T6464" i="4" s="1"/>
  <c r="K6959" i="4"/>
  <c r="K8247" i="4"/>
  <c r="K5998" i="4"/>
  <c r="T5998" i="4" s="1"/>
  <c r="K6753" i="4"/>
  <c r="K7530" i="4"/>
  <c r="K7523" i="4"/>
  <c r="K7622" i="4"/>
  <c r="K8301" i="4"/>
  <c r="K7427" i="4"/>
  <c r="K6751" i="4"/>
  <c r="K7230" i="4"/>
  <c r="K7140" i="4"/>
  <c r="K8655" i="4"/>
  <c r="K5058" i="4"/>
  <c r="T5058" i="4" s="1"/>
  <c r="K7628" i="4"/>
  <c r="K8663" i="4"/>
  <c r="K4962" i="4"/>
  <c r="T4962" i="4" s="1"/>
  <c r="K7149" i="4"/>
  <c r="K7434" i="4"/>
  <c r="K4871" i="4"/>
  <c r="T4871" i="4" s="1"/>
  <c r="K5535" i="4"/>
  <c r="T5535" i="4" s="1"/>
  <c r="K5639" i="4"/>
  <c r="T5639" i="4" s="1"/>
  <c r="K5622" i="4"/>
  <c r="T5622" i="4" s="1"/>
  <c r="K5812" i="4"/>
  <c r="T5812" i="4" s="1"/>
  <c r="K6387" i="4"/>
  <c r="T6387" i="4" s="1"/>
  <c r="K6477" i="4"/>
  <c r="T6477" i="4" s="1"/>
  <c r="K7229" i="4"/>
  <c r="K6768" i="4"/>
  <c r="K6758" i="4"/>
  <c r="K7043" i="4"/>
  <c r="K8284" i="4"/>
  <c r="K5439" i="4"/>
  <c r="T5439" i="4" s="1"/>
  <c r="K8661" i="4"/>
  <c r="K5140" i="4"/>
  <c r="T5140" i="4" s="1"/>
  <c r="K8306" i="4"/>
  <c r="K5049" i="4"/>
  <c r="T5049" i="4" s="1"/>
  <c r="K5441" i="4"/>
  <c r="T5441" i="4" s="1"/>
  <c r="K8719" i="4"/>
  <c r="K7920" i="4"/>
  <c r="K5066" i="4"/>
  <c r="T5066" i="4" s="1"/>
  <c r="K8365" i="4"/>
  <c r="K8666" i="4"/>
  <c r="K8727" i="4"/>
  <c r="K5816" i="4"/>
  <c r="T5816" i="4" s="1"/>
  <c r="K7621" i="4"/>
  <c r="K8732" i="4"/>
  <c r="K5923" i="4"/>
  <c r="T5923" i="4" s="1"/>
  <c r="K7907" i="4"/>
  <c r="K8561" i="4"/>
  <c r="K5429" i="4"/>
  <c r="T5429" i="4" s="1"/>
  <c r="K8014" i="4"/>
  <c r="K5537" i="4"/>
  <c r="T5537" i="4" s="1"/>
  <c r="K8551" i="4"/>
  <c r="K5244" i="4"/>
  <c r="T5244" i="4" s="1"/>
  <c r="K7709" i="4"/>
  <c r="K4950" i="4"/>
  <c r="T4950" i="4" s="1"/>
  <c r="K5729" i="4"/>
  <c r="T5729" i="4" s="1"/>
  <c r="K6218" i="4"/>
  <c r="T6218" i="4" s="1"/>
  <c r="K7613" i="4"/>
  <c r="K8724" i="4"/>
  <c r="K5532" i="4"/>
  <c r="T5532" i="4" s="1"/>
  <c r="K8249" i="4"/>
  <c r="K5162" i="4"/>
  <c r="T5162" i="4" s="1"/>
  <c r="K5148" i="4"/>
  <c r="T5148" i="4" s="1"/>
  <c r="K5918" i="4"/>
  <c r="T5918" i="4" s="1"/>
  <c r="K5641" i="4"/>
  <c r="T5641" i="4" s="1"/>
  <c r="K6100" i="4"/>
  <c r="T6100" i="4" s="1"/>
  <c r="K6506" i="4"/>
  <c r="T6506" i="4" s="1"/>
  <c r="K7912" i="4"/>
  <c r="K5054" i="4"/>
  <c r="T5054" i="4" s="1"/>
  <c r="K8357" i="4"/>
  <c r="K7715" i="4"/>
  <c r="K4969" i="4"/>
  <c r="T4969" i="4" s="1"/>
  <c r="K5921" i="4"/>
  <c r="T5921" i="4" s="1"/>
  <c r="K6207" i="4"/>
  <c r="T6207" i="4" s="1"/>
  <c r="K5157" i="4"/>
  <c r="T5157" i="4" s="1"/>
  <c r="K4953" i="4"/>
  <c r="T4953" i="4" s="1"/>
  <c r="K5529" i="4"/>
  <c r="T5529" i="4" s="1"/>
  <c r="K6406" i="4"/>
  <c r="T6406" i="4" s="1"/>
  <c r="K6301" i="4"/>
  <c r="K6310" i="4"/>
  <c r="K8254" i="4"/>
  <c r="K5144" i="4"/>
  <c r="T5144" i="4" s="1"/>
  <c r="K5528" i="4"/>
  <c r="T5528" i="4" s="1"/>
  <c r="K7999" i="4"/>
  <c r="K5250" i="4"/>
  <c r="T5250" i="4" s="1"/>
  <c r="K7612" i="4"/>
  <c r="K4867" i="4"/>
  <c r="T4867" i="4" s="1"/>
  <c r="K5629" i="4"/>
  <c r="T5629" i="4" s="1"/>
  <c r="K5827" i="4"/>
  <c r="T5827" i="4" s="1"/>
  <c r="K6497" i="4"/>
  <c r="T6497" i="4" s="1"/>
  <c r="K7824" i="4"/>
  <c r="K5142" i="4"/>
  <c r="T5142" i="4" s="1"/>
  <c r="K8002" i="4"/>
  <c r="K5247" i="4"/>
  <c r="T5247" i="4" s="1"/>
  <c r="K5627" i="4"/>
  <c r="T5627" i="4" s="1"/>
  <c r="K6006" i="4"/>
  <c r="T6006" i="4" s="1"/>
  <c r="K5717" i="4"/>
  <c r="T5717" i="4" s="1"/>
  <c r="K4858" i="4"/>
  <c r="T4858" i="4" s="1"/>
  <c r="K5636" i="4"/>
  <c r="T5636" i="4" s="1"/>
  <c r="K8644" i="4"/>
  <c r="K5819" i="4"/>
  <c r="T5819" i="4" s="1"/>
  <c r="K7712" i="4"/>
  <c r="K6104" i="4"/>
  <c r="T6104" i="4" s="1"/>
  <c r="K6399" i="4"/>
  <c r="T6399" i="4" s="1"/>
  <c r="K6102" i="4"/>
  <c r="T6102" i="4" s="1"/>
  <c r="K5338" i="4"/>
  <c r="T5338" i="4" s="1"/>
  <c r="K7917" i="4"/>
  <c r="K5065" i="4"/>
  <c r="T5065" i="4" s="1"/>
  <c r="K8241" i="4"/>
  <c r="K5914" i="4"/>
  <c r="T5914" i="4" s="1"/>
  <c r="K4854" i="4"/>
  <c r="T4854" i="4" s="1"/>
  <c r="K5349" i="4"/>
  <c r="T5349" i="4" s="1"/>
  <c r="K5448" i="4"/>
  <c r="T5448" i="4" s="1"/>
  <c r="K6306" i="4"/>
  <c r="K5335" i="4"/>
  <c r="T5335" i="4" s="1"/>
  <c r="K8549" i="4"/>
  <c r="K8367" i="4"/>
  <c r="K5343" i="4"/>
  <c r="T5343" i="4" s="1"/>
  <c r="K7713" i="4"/>
  <c r="K8716" i="4"/>
  <c r="K5732" i="4"/>
  <c r="T5732" i="4" s="1"/>
  <c r="K6297" i="4"/>
  <c r="K6695" i="4"/>
  <c r="K6201" i="4"/>
  <c r="T6201" i="4" s="1"/>
  <c r="K7078" i="4"/>
  <c r="K5727" i="4"/>
  <c r="T5727" i="4" s="1"/>
  <c r="K5930" i="4"/>
  <c r="T5930" i="4" s="1"/>
  <c r="K8256" i="4"/>
  <c r="K7615" i="4"/>
  <c r="K5814" i="4"/>
  <c r="T5814" i="4" s="1"/>
  <c r="K8659" i="4"/>
  <c r="K6019" i="4"/>
  <c r="T6019" i="4" s="1"/>
  <c r="K6205" i="4"/>
  <c r="T6205" i="4" s="1"/>
  <c r="K6963" i="4"/>
  <c r="K6115" i="4"/>
  <c r="T6115" i="4" s="1"/>
  <c r="K6391" i="4"/>
  <c r="T6391" i="4" s="1"/>
  <c r="K7178" i="4"/>
  <c r="T7178" i="4" s="1"/>
  <c r="K8003" i="4"/>
  <c r="K7825" i="4"/>
  <c r="K4967" i="4"/>
  <c r="T4967" i="4" s="1"/>
  <c r="K6105" i="4"/>
  <c r="T6105" i="4" s="1"/>
  <c r="K5251" i="4"/>
  <c r="T5251" i="4" s="1"/>
  <c r="K6208" i="4"/>
  <c r="T6208" i="4" s="1"/>
  <c r="K6402" i="4"/>
  <c r="T6402" i="4" s="1"/>
  <c r="K6210" i="4"/>
  <c r="T6210" i="4" s="1"/>
  <c r="K6498" i="4"/>
  <c r="T6498" i="4" s="1"/>
  <c r="K6680" i="4"/>
  <c r="K5813" i="4"/>
  <c r="T5813" i="4" s="1"/>
  <c r="K6884" i="4"/>
  <c r="K5720" i="4"/>
  <c r="T5720" i="4" s="1"/>
  <c r="K5733" i="4"/>
  <c r="T5733" i="4" s="1"/>
  <c r="K6395" i="4"/>
  <c r="T6395" i="4" s="1"/>
  <c r="K7919" i="4"/>
  <c r="K4954" i="4"/>
  <c r="T4954" i="4" s="1"/>
  <c r="K6215" i="4"/>
  <c r="T6215" i="4" s="1"/>
  <c r="K8554" i="4"/>
  <c r="K6697" i="4"/>
  <c r="K6008" i="4"/>
  <c r="T6008" i="4" s="1"/>
  <c r="K6108" i="4"/>
  <c r="T6108" i="4" s="1"/>
  <c r="K6313" i="4"/>
  <c r="K6975" i="4"/>
  <c r="K6405" i="4"/>
  <c r="T6405" i="4" s="1"/>
  <c r="K5908" i="4"/>
  <c r="T5908" i="4" s="1"/>
  <c r="K6598" i="4"/>
  <c r="K6400" i="4"/>
  <c r="T6400" i="4" s="1"/>
  <c r="K5829" i="4"/>
  <c r="T5829" i="4" s="1"/>
  <c r="K6678" i="4"/>
  <c r="K6499" i="4"/>
  <c r="T6499" i="4" s="1"/>
  <c r="K6882" i="4"/>
  <c r="K6204" i="4"/>
  <c r="T6204" i="4" s="1"/>
  <c r="K7075" i="4"/>
  <c r="K7347" i="4"/>
  <c r="K7166" i="4"/>
  <c r="T7166" i="4" s="1"/>
  <c r="K6870" i="4"/>
  <c r="K7167" i="4"/>
  <c r="T7167" i="4" s="1"/>
  <c r="K6880" i="4"/>
  <c r="K7458" i="4"/>
  <c r="K7635" i="4"/>
  <c r="K7165" i="4"/>
  <c r="T7165" i="4" s="1"/>
  <c r="K6985" i="4"/>
  <c r="K7460" i="4"/>
  <c r="K7061" i="4"/>
  <c r="K6984" i="4"/>
  <c r="K7080" i="4"/>
  <c r="K7351" i="4"/>
  <c r="K7548" i="4"/>
  <c r="K6602" i="4"/>
  <c r="K6783" i="4"/>
  <c r="K7923" i="4"/>
  <c r="K8040" i="4"/>
  <c r="K8132" i="4"/>
  <c r="K8427" i="4"/>
  <c r="K5730" i="4"/>
  <c r="T5730" i="4" s="1"/>
  <c r="K6503" i="4"/>
  <c r="T6503" i="4" s="1"/>
  <c r="K6584" i="4"/>
  <c r="K7360" i="4"/>
  <c r="K7068" i="4"/>
  <c r="K7452" i="4"/>
  <c r="K7161" i="4"/>
  <c r="T7161" i="4" s="1"/>
  <c r="K7081" i="4"/>
  <c r="K6685" i="4"/>
  <c r="K6971" i="4"/>
  <c r="K7553" i="4"/>
  <c r="K6492" i="4"/>
  <c r="T6492" i="4" s="1"/>
  <c r="K7732" i="4"/>
  <c r="K7829" i="4"/>
  <c r="K6869" i="4"/>
  <c r="K6965" i="4"/>
  <c r="K6583" i="4"/>
  <c r="K7362" i="4"/>
  <c r="K7158" i="4"/>
  <c r="T7158" i="4" s="1"/>
  <c r="K6967" i="4"/>
  <c r="K6981" i="4"/>
  <c r="K7364" i="4"/>
  <c r="K6686" i="4"/>
  <c r="K7555" i="4"/>
  <c r="K6792" i="4"/>
  <c r="K7541" i="4"/>
  <c r="K7745" i="4"/>
  <c r="K6780" i="4"/>
  <c r="K7558" i="4"/>
  <c r="K7456" i="4"/>
  <c r="K7359" i="4"/>
  <c r="K6972" i="4"/>
  <c r="K6979" i="4"/>
  <c r="K7926" i="4"/>
  <c r="K7557" i="4"/>
  <c r="K7067" i="4"/>
  <c r="K7645" i="4"/>
  <c r="K7463" i="4"/>
  <c r="K7656" i="4"/>
  <c r="K7939" i="4"/>
  <c r="K7643" i="4"/>
  <c r="K8122" i="4"/>
  <c r="K7279" i="4"/>
  <c r="K6435" i="4"/>
  <c r="T6435" i="4" s="1"/>
  <c r="K7947" i="4"/>
  <c r="K8137" i="4"/>
  <c r="K7282" i="4"/>
  <c r="K8125" i="4"/>
  <c r="K7850" i="4"/>
  <c r="K6444" i="4"/>
  <c r="T6444" i="4" s="1"/>
  <c r="K7355" i="4"/>
  <c r="K8026" i="4"/>
  <c r="K7832" i="4"/>
  <c r="K8124" i="4"/>
  <c r="K6438" i="4"/>
  <c r="T6438" i="4" s="1"/>
  <c r="K7455" i="4"/>
  <c r="K7932" i="4"/>
  <c r="K7953" i="4"/>
  <c r="K7291" i="4"/>
  <c r="K7686" i="4"/>
  <c r="K7750" i="4"/>
  <c r="K7549" i="4"/>
  <c r="K7547" i="4"/>
  <c r="K8447" i="4"/>
  <c r="K8032" i="4"/>
  <c r="K8503" i="4"/>
  <c r="K8451" i="4"/>
  <c r="K7933" i="4"/>
  <c r="K7833" i="4"/>
  <c r="K7928" i="4"/>
  <c r="K7837" i="4"/>
  <c r="K7543" i="4"/>
  <c r="K7297" i="4"/>
  <c r="K7949" i="4"/>
  <c r="K8134" i="4"/>
  <c r="K7964" i="4"/>
  <c r="K7834" i="4"/>
  <c r="K7943" i="4"/>
  <c r="K8119" i="4"/>
  <c r="K6798" i="4"/>
  <c r="K6450" i="4"/>
  <c r="T6450" i="4" s="1"/>
  <c r="K7736" i="4"/>
  <c r="K7287" i="4"/>
  <c r="K6807" i="4"/>
  <c r="K6818" i="4"/>
  <c r="K7959" i="4"/>
  <c r="K6804" i="4"/>
  <c r="K8476" i="4"/>
  <c r="K7958" i="4"/>
  <c r="K7938" i="4"/>
  <c r="K7849" i="4"/>
  <c r="K8128" i="4"/>
  <c r="K6806" i="4"/>
  <c r="K7649" i="4"/>
  <c r="K8433" i="4"/>
  <c r="K8448" i="4"/>
  <c r="K8520" i="4"/>
  <c r="K7301" i="4"/>
  <c r="K8436" i="4"/>
  <c r="K8528" i="4"/>
  <c r="K8492" i="4"/>
  <c r="K7315" i="4"/>
  <c r="K6440" i="4"/>
  <c r="T6440" i="4" s="1"/>
  <c r="K6808" i="4"/>
  <c r="K7692" i="4"/>
  <c r="K8457" i="4"/>
  <c r="K6796" i="4"/>
  <c r="K8511" i="4"/>
  <c r="K7276" i="4"/>
  <c r="K8097" i="4"/>
  <c r="K6448" i="4"/>
  <c r="T6448" i="4" s="1"/>
  <c r="K8101" i="4"/>
  <c r="K6439" i="4"/>
  <c r="T6439" i="4" s="1"/>
  <c r="K6809" i="4"/>
  <c r="K8477" i="4"/>
  <c r="K8533" i="4"/>
  <c r="K7335" i="4"/>
  <c r="K7328" i="4"/>
  <c r="K8100" i="4"/>
  <c r="K8470" i="4"/>
  <c r="K7295" i="4"/>
  <c r="K8458" i="4"/>
  <c r="K8430" i="4"/>
  <c r="K8452" i="4"/>
  <c r="K7701" i="4"/>
  <c r="K8108" i="4"/>
  <c r="K8460" i="4"/>
  <c r="K8455" i="4"/>
  <c r="K8473" i="4"/>
  <c r="K8464" i="4"/>
  <c r="K8112" i="4"/>
  <c r="K8073" i="4"/>
  <c r="K8478" i="4"/>
  <c r="K6441" i="4"/>
  <c r="T6441" i="4" s="1"/>
  <c r="K7314" i="4"/>
  <c r="K7694" i="4"/>
  <c r="K7317" i="4"/>
  <c r="K7343" i="4"/>
  <c r="K8105" i="4"/>
  <c r="K7305" i="4"/>
  <c r="K8087" i="4"/>
  <c r="K8102" i="4"/>
  <c r="K8081" i="4"/>
  <c r="K7345" i="4"/>
  <c r="K7320" i="4"/>
  <c r="K8085" i="4"/>
  <c r="K8483" i="4"/>
  <c r="K8080" i="4"/>
  <c r="K8095" i="4"/>
  <c r="K7687" i="4"/>
  <c r="K7688" i="4"/>
  <c r="K8439" i="4"/>
  <c r="P31" i="6"/>
  <c r="V31" i="6" s="1"/>
  <c r="P28" i="6"/>
  <c r="V28" i="6" s="1"/>
  <c r="P13" i="6"/>
  <c r="K13" i="4"/>
  <c r="P18" i="6"/>
  <c r="P16" i="6"/>
  <c r="P5" i="6"/>
  <c r="P14" i="6"/>
  <c r="P4" i="6"/>
  <c r="Y179" i="4" l="1"/>
  <c r="T3993" i="4"/>
  <c r="T3988" i="4"/>
  <c r="T4465" i="4"/>
  <c r="T6428" i="4"/>
  <c r="T4460" i="4"/>
  <c r="T4604" i="4"/>
  <c r="T3694" i="4"/>
  <c r="T4667" i="4"/>
  <c r="T4211" i="4"/>
  <c r="T4172" i="4"/>
  <c r="T4493" i="4"/>
  <c r="T4049" i="4"/>
  <c r="T3794" i="4"/>
  <c r="T3330" i="4"/>
  <c r="T4883" i="4"/>
  <c r="T4484" i="4"/>
  <c r="T5167" i="4"/>
  <c r="T3738" i="4"/>
  <c r="T4420" i="4"/>
  <c r="T4720" i="4"/>
  <c r="T4662" i="4"/>
  <c r="T3966" i="4"/>
  <c r="T3892" i="4"/>
  <c r="T4894" i="4"/>
  <c r="T5279" i="4"/>
  <c r="T2788" i="4"/>
  <c r="T4431" i="4"/>
  <c r="T3621" i="4"/>
  <c r="T4229" i="4"/>
  <c r="T3767" i="4"/>
  <c r="T3967" i="4"/>
  <c r="T2908" i="4"/>
  <c r="T5464" i="4"/>
  <c r="T5172" i="4"/>
  <c r="T3801" i="4"/>
  <c r="T4773" i="4"/>
  <c r="T3785" i="4"/>
  <c r="T5470" i="4"/>
  <c r="T3680" i="4"/>
  <c r="T3744" i="4"/>
  <c r="T4324" i="4"/>
  <c r="T5645" i="4"/>
  <c r="T4463" i="4"/>
  <c r="T3637" i="4"/>
  <c r="T4686" i="4"/>
  <c r="T3803" i="4"/>
  <c r="T5749" i="4"/>
  <c r="T4456" i="4"/>
  <c r="T3689" i="4"/>
  <c r="T4497" i="4"/>
  <c r="T5281" i="4"/>
  <c r="T4875" i="4"/>
  <c r="T3321" i="4"/>
  <c r="T3524" i="4"/>
  <c r="T4180" i="4"/>
  <c r="T3565" i="4"/>
  <c r="T3018" i="4"/>
  <c r="T4273" i="4"/>
  <c r="T4183" i="4"/>
  <c r="T5460" i="4"/>
  <c r="T4021" i="4"/>
  <c r="T3924" i="4"/>
  <c r="T3886" i="4"/>
  <c r="T4399" i="4"/>
  <c r="T6219" i="4"/>
  <c r="T4020" i="4"/>
  <c r="T3925" i="4"/>
  <c r="T3873" i="4"/>
  <c r="T5931" i="4"/>
  <c r="T4565" i="4"/>
  <c r="T4478" i="4"/>
  <c r="T3805" i="4"/>
  <c r="T4629" i="4"/>
  <c r="T4657" i="4"/>
  <c r="T4641" i="4"/>
  <c r="T4376" i="4"/>
  <c r="T4272" i="4"/>
  <c r="T4642" i="4"/>
  <c r="T3644" i="4"/>
  <c r="T5081" i="4"/>
  <c r="T4689" i="4"/>
  <c r="T4474" i="4"/>
  <c r="T4681" i="4"/>
  <c r="T4033" i="4"/>
  <c r="T4369" i="4"/>
  <c r="T4245" i="4"/>
  <c r="T4570" i="4"/>
  <c r="T4580" i="4"/>
  <c r="T4348" i="4"/>
  <c r="T3730" i="4"/>
  <c r="T3950" i="4"/>
  <c r="T5173" i="4"/>
  <c r="T5264" i="4"/>
  <c r="T3576" i="4"/>
  <c r="T4470" i="4"/>
  <c r="T3590" i="4"/>
  <c r="T4529" i="4"/>
  <c r="T4403" i="4"/>
  <c r="T3570" i="4"/>
  <c r="T4270" i="4"/>
  <c r="T5761" i="4"/>
  <c r="T5072" i="4"/>
  <c r="T4130" i="4"/>
  <c r="T4802" i="4"/>
  <c r="T4316" i="4"/>
  <c r="T4695" i="4"/>
  <c r="T5665" i="4"/>
  <c r="T4089" i="4"/>
  <c r="T3643" i="4"/>
  <c r="T4250" i="4"/>
  <c r="T4779" i="4"/>
  <c r="T4254" i="4"/>
  <c r="T4065" i="4"/>
  <c r="T2998" i="4"/>
  <c r="T4159" i="4"/>
  <c r="T4790" i="4"/>
  <c r="T5365" i="4"/>
  <c r="T4357" i="4"/>
  <c r="T3985" i="4"/>
  <c r="T4530" i="4"/>
  <c r="T3642" i="4"/>
  <c r="T5367" i="4"/>
  <c r="T4758" i="4"/>
  <c r="T4204" i="4"/>
  <c r="T4158" i="4"/>
  <c r="T3436" i="4"/>
  <c r="T5355" i="4"/>
  <c r="T4730" i="4"/>
  <c r="T3733" i="4"/>
  <c r="T4452" i="4"/>
  <c r="T2993" i="4"/>
  <c r="T3740" i="4"/>
  <c r="T2974" i="4"/>
  <c r="T2419" i="4"/>
  <c r="T2421" i="4"/>
  <c r="T3474" i="4"/>
  <c r="T2418" i="4"/>
  <c r="T4590" i="4"/>
  <c r="T4979" i="4"/>
  <c r="T3862" i="4"/>
  <c r="T4974" i="4"/>
  <c r="T3908" i="4"/>
  <c r="T4615" i="4"/>
  <c r="T3318" i="4"/>
  <c r="T4714" i="4"/>
  <c r="T3445" i="4"/>
  <c r="Y197" i="4"/>
  <c r="Y173" i="4"/>
  <c r="T4233" i="4"/>
  <c r="T5650" i="4"/>
  <c r="T5282" i="4"/>
  <c r="T4264" i="4"/>
  <c r="T5277" i="4"/>
  <c r="T3542" i="4"/>
  <c r="T4690" i="4"/>
  <c r="T4514" i="4"/>
  <c r="T3826" i="4"/>
  <c r="T7179" i="4"/>
  <c r="T5954" i="4"/>
  <c r="T4464" i="4"/>
  <c r="T4569" i="4"/>
  <c r="T4660" i="4"/>
  <c r="T4609" i="4"/>
  <c r="T4168" i="4"/>
  <c r="T6421" i="4"/>
  <c r="T4733" i="4"/>
  <c r="T4678" i="4"/>
  <c r="T4303" i="4"/>
  <c r="T4310" i="4"/>
  <c r="T5083" i="4"/>
  <c r="T5376" i="4"/>
  <c r="T3884" i="4"/>
  <c r="T5182" i="4"/>
  <c r="T4265" i="4"/>
  <c r="T4716" i="4"/>
  <c r="T4586" i="4"/>
  <c r="T4336" i="4"/>
  <c r="T4291" i="4"/>
  <c r="T3997" i="4"/>
  <c r="T4888" i="4"/>
  <c r="T5751" i="4"/>
  <c r="T4989" i="4"/>
  <c r="T3982" i="4"/>
  <c r="T4878" i="4"/>
  <c r="T3492" i="4"/>
  <c r="T4775" i="4"/>
  <c r="T4359" i="4"/>
  <c r="T3692" i="4"/>
  <c r="T4557" i="4"/>
  <c r="T5553" i="4"/>
  <c r="T4800" i="4"/>
  <c r="T4977" i="4"/>
  <c r="T3936" i="4"/>
  <c r="T3755" i="4"/>
  <c r="T4670" i="4"/>
  <c r="T5270" i="4"/>
  <c r="T4370" i="4"/>
  <c r="T4788" i="4"/>
  <c r="T4517" i="4"/>
  <c r="T4766" i="4"/>
  <c r="T4367" i="4"/>
  <c r="T4071" i="4"/>
  <c r="T4777" i="4"/>
  <c r="T3719" i="4"/>
  <c r="T5548" i="4"/>
  <c r="T3437" i="4"/>
  <c r="T4588" i="4"/>
  <c r="T4142" i="4"/>
  <c r="T3773" i="4"/>
  <c r="T5570" i="4"/>
  <c r="T4671" i="4"/>
  <c r="T3858" i="4"/>
  <c r="T5275" i="4"/>
  <c r="T4492" i="4"/>
  <c r="T4077" i="4"/>
  <c r="T4434" i="4"/>
  <c r="T4793" i="4"/>
  <c r="T4398" i="4"/>
  <c r="T4147" i="4"/>
  <c r="T3571" i="4"/>
  <c r="T3722" i="4"/>
  <c r="T4741" i="4"/>
  <c r="T4042" i="4"/>
  <c r="T4561" i="4"/>
  <c r="T5452" i="4"/>
  <c r="T3813" i="4"/>
  <c r="T4355" i="4"/>
  <c r="T5457" i="4"/>
  <c r="T4242" i="4"/>
  <c r="T4422" i="4"/>
  <c r="T3374" i="4"/>
  <c r="T4976" i="4"/>
  <c r="T4630" i="4"/>
  <c r="T4881" i="4"/>
  <c r="T4468" i="4"/>
  <c r="T4197" i="4"/>
  <c r="T4632" i="4"/>
  <c r="T3761" i="4"/>
  <c r="T4374" i="4"/>
  <c r="T4486" i="4"/>
  <c r="T3500" i="4"/>
  <c r="T5547" i="4"/>
  <c r="T6452" i="4"/>
  <c r="T4640" i="4"/>
  <c r="T3872" i="4"/>
  <c r="T4650" i="4"/>
  <c r="T3506" i="4"/>
  <c r="T4023" i="4"/>
  <c r="T3256" i="4"/>
  <c r="T3729" i="4"/>
  <c r="T3717" i="4"/>
  <c r="T3764" i="4"/>
  <c r="T4564" i="4"/>
  <c r="T6041" i="4"/>
  <c r="T6044" i="4"/>
  <c r="T6447" i="4"/>
  <c r="T7174" i="4"/>
  <c r="T6488" i="4"/>
  <c r="T6489" i="4"/>
  <c r="T5635" i="4"/>
  <c r="T5630" i="4"/>
  <c r="T5242" i="4"/>
  <c r="T5824" i="4"/>
  <c r="T5922" i="4"/>
  <c r="T5061" i="4"/>
  <c r="T4866" i="4"/>
  <c r="T5910" i="4"/>
  <c r="T5432" i="4"/>
  <c r="T6024" i="4"/>
  <c r="T5063" i="4"/>
  <c r="T5723" i="4"/>
  <c r="T5254" i="4"/>
  <c r="T5337" i="4"/>
  <c r="T5929" i="4"/>
  <c r="T6211" i="4"/>
  <c r="T5353" i="4"/>
  <c r="T6394" i="4"/>
  <c r="T5236" i="4"/>
  <c r="T6656" i="4"/>
  <c r="T6090" i="4"/>
  <c r="T5719" i="4"/>
  <c r="T5897" i="4"/>
  <c r="T6557" i="4"/>
  <c r="T6556" i="4"/>
  <c r="T5711" i="4"/>
  <c r="T6373" i="4"/>
  <c r="T6369" i="4"/>
  <c r="T6077" i="4"/>
  <c r="T4851" i="4"/>
  <c r="T5893" i="4"/>
  <c r="T5424" i="4"/>
  <c r="T6271" i="4"/>
  <c r="T5506" i="4"/>
  <c r="T6471" i="4"/>
  <c r="T5418" i="4"/>
  <c r="T6474" i="4"/>
  <c r="T4937" i="4"/>
  <c r="T5212" i="4"/>
  <c r="T6074" i="4"/>
  <c r="T6157" i="4"/>
  <c r="T5232" i="4"/>
  <c r="T6083" i="4"/>
  <c r="T5690" i="4"/>
  <c r="T4842" i="4"/>
  <c r="T5035" i="4"/>
  <c r="T6169" i="4"/>
  <c r="T6261" i="4"/>
  <c r="T5578" i="4"/>
  <c r="T5797" i="4"/>
  <c r="T6340" i="4"/>
  <c r="T6124" i="4"/>
  <c r="T4901" i="4"/>
  <c r="T6236" i="4"/>
  <c r="T4904" i="4"/>
  <c r="T4918" i="4"/>
  <c r="T4998" i="4"/>
  <c r="T4849" i="4"/>
  <c r="T6063" i="4"/>
  <c r="T5499" i="4"/>
  <c r="T5575" i="4"/>
  <c r="T5945" i="4"/>
  <c r="T5002" i="4"/>
  <c r="T6728" i="4"/>
  <c r="T5108" i="4"/>
  <c r="T7204" i="4"/>
  <c r="T6342" i="4"/>
  <c r="T6517" i="4"/>
  <c r="T6549" i="4"/>
  <c r="T5290" i="4"/>
  <c r="T5560" i="4"/>
  <c r="T4908" i="4"/>
  <c r="T5092" i="4"/>
  <c r="T5187" i="4"/>
  <c r="T5364" i="4"/>
  <c r="T6514" i="4"/>
  <c r="T4980" i="4"/>
  <c r="T5396" i="4"/>
  <c r="T6051" i="4"/>
  <c r="T4899" i="4"/>
  <c r="T6228" i="4"/>
  <c r="T5176" i="4"/>
  <c r="T4477" i="4"/>
  <c r="T5844" i="4"/>
  <c r="T5841" i="4"/>
  <c r="T4896" i="4"/>
  <c r="T5747" i="4"/>
  <c r="T5087" i="4"/>
  <c r="T4391" i="4"/>
  <c r="T5262" i="4"/>
  <c r="T4734" i="4"/>
  <c r="T3549" i="4"/>
  <c r="T4004" i="4"/>
  <c r="T4684" i="4"/>
  <c r="T4115" i="4"/>
  <c r="T5069" i="4"/>
  <c r="T5076" i="4"/>
  <c r="T3776" i="4"/>
  <c r="T4070" i="4"/>
  <c r="T4553" i="4"/>
  <c r="T3620" i="4"/>
  <c r="T4404" i="4"/>
  <c r="T5169" i="4"/>
  <c r="T4598" i="4"/>
  <c r="T4249" i="4"/>
  <c r="T3618" i="4"/>
  <c r="T4603" i="4"/>
  <c r="T4446" i="4"/>
  <c r="T4410" i="4"/>
  <c r="T4090" i="4"/>
  <c r="T4343" i="4"/>
  <c r="T5456" i="4"/>
  <c r="T4767" i="4"/>
  <c r="T5889" i="4"/>
  <c r="T5308" i="4"/>
  <c r="T5146" i="4"/>
  <c r="T4865" i="4"/>
  <c r="T6017" i="4"/>
  <c r="T5901" i="4"/>
  <c r="T4926" i="4"/>
  <c r="T5420" i="4"/>
  <c r="T5057" i="4"/>
  <c r="T5214" i="4"/>
  <c r="T5795" i="4"/>
  <c r="T5616" i="4"/>
  <c r="T5034" i="4"/>
  <c r="T5422" i="4"/>
  <c r="T5302" i="4"/>
  <c r="T5695" i="4"/>
  <c r="T5868" i="4"/>
  <c r="T6561" i="4"/>
  <c r="T5778" i="4"/>
  <c r="T5801" i="4"/>
  <c r="T5404" i="4"/>
  <c r="T6152" i="4"/>
  <c r="T5504" i="4"/>
  <c r="T5287" i="4"/>
  <c r="T6370" i="4"/>
  <c r="T5234" i="4"/>
  <c r="T6655" i="4"/>
  <c r="T4938" i="4"/>
  <c r="T6533" i="4"/>
  <c r="T5229" i="4"/>
  <c r="T5601" i="4"/>
  <c r="T6744" i="4"/>
  <c r="T5588" i="4"/>
  <c r="T5301" i="4"/>
  <c r="T5577" i="4"/>
  <c r="T5484" i="4"/>
  <c r="T6054" i="4"/>
  <c r="T6068" i="4"/>
  <c r="T5488" i="4"/>
  <c r="T5324" i="4"/>
  <c r="T5957" i="4"/>
  <c r="T5006" i="4"/>
  <c r="T5688" i="4"/>
  <c r="T5867" i="4"/>
  <c r="T6254" i="4"/>
  <c r="T5672" i="4"/>
  <c r="T6734" i="4"/>
  <c r="T5219" i="4"/>
  <c r="T5417" i="4"/>
  <c r="T6069" i="4"/>
  <c r="T6516" i="4"/>
  <c r="T6155" i="4"/>
  <c r="T7193" i="4"/>
  <c r="T5209" i="4"/>
  <c r="T7219" i="4"/>
  <c r="T6150" i="4"/>
  <c r="T6739" i="4"/>
  <c r="T6154" i="4"/>
  <c r="T6347" i="4"/>
  <c r="T4923" i="4"/>
  <c r="T4818" i="4"/>
  <c r="T6427" i="4"/>
  <c r="T5678" i="4"/>
  <c r="T5483" i="4"/>
  <c r="T5208" i="4"/>
  <c r="T7208" i="4"/>
  <c r="T4808" i="4"/>
  <c r="T5399" i="4"/>
  <c r="T7198" i="4"/>
  <c r="T5936" i="4"/>
  <c r="T4806" i="4"/>
  <c r="T4917" i="4"/>
  <c r="T6429" i="4"/>
  <c r="T5648" i="4"/>
  <c r="T5754" i="4"/>
  <c r="T4796" i="4"/>
  <c r="T6519" i="4"/>
  <c r="T5013" i="4"/>
  <c r="T5675" i="4"/>
  <c r="T4990" i="4"/>
  <c r="T5260" i="4"/>
  <c r="T3601" i="4"/>
  <c r="T4599" i="4"/>
  <c r="T4520" i="4"/>
  <c r="T4373" i="4"/>
  <c r="T4294" i="4"/>
  <c r="T4795" i="4"/>
  <c r="T4321" i="4"/>
  <c r="T4540" i="4"/>
  <c r="T4466" i="4"/>
  <c r="T5854" i="4"/>
  <c r="T4475" i="4"/>
  <c r="T5752" i="4"/>
  <c r="T4356" i="4"/>
  <c r="T4282" i="4"/>
  <c r="T4218" i="4"/>
  <c r="T3695" i="4"/>
  <c r="T5849" i="4"/>
  <c r="T3894" i="4"/>
  <c r="T4186" i="4"/>
  <c r="T5368" i="4"/>
  <c r="T3990" i="4"/>
  <c r="T4128" i="4"/>
  <c r="T4252" i="4"/>
  <c r="T4117" i="4"/>
  <c r="T3766" i="4"/>
  <c r="T4047" i="4"/>
  <c r="T3727" i="4"/>
  <c r="T3952" i="4"/>
  <c r="T4397" i="4"/>
  <c r="T6123" i="4"/>
  <c r="T5655" i="4"/>
  <c r="T4219" i="4"/>
  <c r="T4189" i="4"/>
  <c r="T5469" i="4"/>
  <c r="T4043" i="4"/>
  <c r="T4509" i="4"/>
  <c r="T4010" i="4"/>
  <c r="T4621" i="4"/>
  <c r="T4608" i="4"/>
  <c r="T4379" i="4"/>
  <c r="T3612" i="4"/>
  <c r="T4213" i="4"/>
  <c r="T4372" i="4"/>
  <c r="T4575" i="4"/>
  <c r="T3923" i="4"/>
  <c r="T3634" i="4"/>
  <c r="T4594" i="4"/>
  <c r="T5067" i="4"/>
  <c r="T4337" i="4"/>
  <c r="T4623" i="4"/>
  <c r="T4129" i="4"/>
  <c r="T3409" i="4"/>
  <c r="T3539" i="4"/>
  <c r="T3646" i="4"/>
  <c r="T2776" i="4"/>
  <c r="T3835" i="4"/>
  <c r="T5651" i="4"/>
  <c r="T6518" i="4"/>
  <c r="T4541" i="4"/>
  <c r="T4785" i="4"/>
  <c r="T4798" i="4"/>
  <c r="T5681" i="4"/>
  <c r="T6029" i="4"/>
  <c r="T5853" i="4"/>
  <c r="T5656" i="4"/>
  <c r="T4592" i="4"/>
  <c r="T6053" i="4"/>
  <c r="T4807" i="4"/>
  <c r="T5490" i="4"/>
  <c r="T4647" i="4"/>
  <c r="T6509" i="4"/>
  <c r="T5757" i="4"/>
  <c r="T4256" i="4"/>
  <c r="T4776" i="4"/>
  <c r="T4289" i="4"/>
  <c r="T5272" i="4"/>
  <c r="T3716" i="4"/>
  <c r="T3609" i="4"/>
  <c r="T4778" i="4"/>
  <c r="T4579" i="4"/>
  <c r="T4166" i="4"/>
  <c r="T4187" i="4"/>
  <c r="T5458" i="4"/>
  <c r="T5465" i="4"/>
  <c r="T5837" i="4"/>
  <c r="T5090" i="4"/>
  <c r="T3553" i="4"/>
  <c r="T3944" i="4"/>
  <c r="T4643" i="4"/>
  <c r="T5273" i="4"/>
  <c r="T3711" i="4"/>
  <c r="T3934" i="4"/>
  <c r="T4567" i="4"/>
  <c r="T4794" i="4"/>
  <c r="T4257" i="4"/>
  <c r="T3958" i="4"/>
  <c r="T5934" i="4"/>
  <c r="T5467" i="4"/>
  <c r="T4757" i="4"/>
  <c r="T5185" i="4"/>
  <c r="T5746" i="4"/>
  <c r="T4161" i="4"/>
  <c r="T3880" i="4"/>
  <c r="T4740" i="4"/>
  <c r="T4880" i="4"/>
  <c r="T4571" i="4"/>
  <c r="T4737" i="4"/>
  <c r="T4507" i="4"/>
  <c r="T4341" i="4"/>
  <c r="T4274" i="4"/>
  <c r="T4649" i="4"/>
  <c r="T4051" i="4"/>
  <c r="T3664" i="4"/>
  <c r="T3679" i="4"/>
  <c r="T4687" i="4"/>
  <c r="T4560" i="4"/>
  <c r="T3898" i="4"/>
  <c r="T4729" i="4"/>
  <c r="T4160" i="4"/>
  <c r="T5377" i="4"/>
  <c r="T4524" i="4"/>
  <c r="T4317" i="4"/>
  <c r="T4238" i="4"/>
  <c r="T3975" i="4"/>
  <c r="T4447" i="4"/>
  <c r="T4700" i="4"/>
  <c r="T4234" i="4"/>
  <c r="T3631" i="4"/>
  <c r="T3796" i="4"/>
  <c r="T5468" i="4"/>
  <c r="T4423" i="4"/>
  <c r="T4424" i="4"/>
  <c r="T4177" i="4"/>
  <c r="T4612" i="4"/>
  <c r="T4549" i="4"/>
  <c r="T4331" i="4"/>
  <c r="T4593" i="4"/>
  <c r="T4208" i="4"/>
  <c r="T5556" i="4"/>
  <c r="T5463" i="4"/>
  <c r="T4381" i="4"/>
  <c r="T3666" i="4"/>
  <c r="T4106" i="4"/>
  <c r="T4453" i="4"/>
  <c r="T5086" i="4"/>
  <c r="T3650" i="4"/>
  <c r="T4769" i="4"/>
  <c r="T3869" i="4"/>
  <c r="T4174" i="4"/>
  <c r="T3739" i="4"/>
  <c r="T3890" i="4"/>
  <c r="T4280" i="4"/>
  <c r="T3398" i="4"/>
  <c r="T2798" i="4"/>
  <c r="T2415" i="4"/>
  <c r="M7688" i="4"/>
  <c r="O7688" i="4"/>
  <c r="O8105" i="4"/>
  <c r="M8105" i="4"/>
  <c r="O8430" i="4"/>
  <c r="M8430" i="4"/>
  <c r="M8436" i="4"/>
  <c r="O8436" i="4"/>
  <c r="O6804" i="4"/>
  <c r="M6804" i="4"/>
  <c r="O7837" i="4"/>
  <c r="M7837" i="4"/>
  <c r="M7282" i="4"/>
  <c r="O7282" i="4"/>
  <c r="M7557" i="4"/>
  <c r="O7557" i="4"/>
  <c r="M8132" i="4"/>
  <c r="O8132" i="4"/>
  <c r="M6678" i="4"/>
  <c r="O6678" i="4"/>
  <c r="O6680" i="4"/>
  <c r="M6680" i="4"/>
  <c r="M7825" i="4"/>
  <c r="O7825" i="4"/>
  <c r="M7824" i="4"/>
  <c r="O7824" i="4"/>
  <c r="O6301" i="4"/>
  <c r="M6301" i="4"/>
  <c r="M6768" i="4"/>
  <c r="O6768" i="4"/>
  <c r="M8663" i="4"/>
  <c r="O8663" i="4"/>
  <c r="O6753" i="4"/>
  <c r="M6753" i="4"/>
  <c r="M7442" i="4"/>
  <c r="O7442" i="4"/>
  <c r="O7248" i="4"/>
  <c r="M7248" i="4"/>
  <c r="O7720" i="4"/>
  <c r="M7720" i="4"/>
  <c r="M6853" i="4"/>
  <c r="O6853" i="4"/>
  <c r="M6946" i="4"/>
  <c r="O6946" i="4"/>
  <c r="O7588" i="4"/>
  <c r="M7588" i="4"/>
  <c r="M7884" i="4"/>
  <c r="O7884" i="4"/>
  <c r="O6843" i="4"/>
  <c r="M6843" i="4"/>
  <c r="M7983" i="4"/>
  <c r="O7983" i="4"/>
  <c r="M7497" i="4"/>
  <c r="O7497" i="4"/>
  <c r="M7117" i="4"/>
  <c r="O7117" i="4"/>
  <c r="M6336" i="4"/>
  <c r="O6336" i="4"/>
  <c r="M8592" i="4"/>
  <c r="O8592" i="4"/>
  <c r="M7122" i="4"/>
  <c r="O7122" i="4"/>
  <c r="O8155" i="4"/>
  <c r="M8155" i="4"/>
  <c r="O7410" i="4"/>
  <c r="M7410" i="4"/>
  <c r="M7786" i="4"/>
  <c r="O7786" i="4"/>
  <c r="O6999" i="4"/>
  <c r="M6999" i="4"/>
  <c r="M8346" i="4"/>
  <c r="O8346" i="4"/>
  <c r="M8590" i="4"/>
  <c r="O8590" i="4"/>
  <c r="O7383" i="4"/>
  <c r="M7383" i="4"/>
  <c r="M8280" i="4"/>
  <c r="O8280" i="4"/>
  <c r="M6713" i="4"/>
  <c r="O6713" i="4"/>
  <c r="O7587" i="4"/>
  <c r="M7587" i="4"/>
  <c r="M7854" i="4"/>
  <c r="O7854" i="4"/>
  <c r="M8414" i="4"/>
  <c r="O8414" i="4"/>
  <c r="M8417" i="4"/>
  <c r="O8417" i="4"/>
  <c r="M8599" i="4"/>
  <c r="O8599" i="4"/>
  <c r="O21" i="4"/>
  <c r="M21" i="4"/>
  <c r="O8090" i="4"/>
  <c r="M8090" i="4"/>
  <c r="M7327" i="4"/>
  <c r="O7327" i="4"/>
  <c r="O8453" i="4"/>
  <c r="M8453" i="4"/>
  <c r="M7323" i="4"/>
  <c r="O7323" i="4"/>
  <c r="O8519" i="4"/>
  <c r="M8519" i="4"/>
  <c r="O7562" i="4"/>
  <c r="M7562" i="4"/>
  <c r="O7546" i="4"/>
  <c r="M7546" i="4"/>
  <c r="M7844" i="4"/>
  <c r="O7844" i="4"/>
  <c r="M7286" i="4"/>
  <c r="O7286" i="4"/>
  <c r="O7253" i="4"/>
  <c r="M7253" i="4"/>
  <c r="O7265" i="4"/>
  <c r="M7265" i="4"/>
  <c r="M6681" i="4"/>
  <c r="O6681" i="4"/>
  <c r="O7063" i="4"/>
  <c r="M7063" i="4"/>
  <c r="M6781" i="4"/>
  <c r="O6781" i="4"/>
  <c r="M6292" i="4"/>
  <c r="O6292" i="4"/>
  <c r="M8013" i="4"/>
  <c r="O8013" i="4"/>
  <c r="M7726" i="4"/>
  <c r="O7726" i="4"/>
  <c r="M7903" i="4"/>
  <c r="O7903" i="4"/>
  <c r="M7909" i="4"/>
  <c r="O7909" i="4"/>
  <c r="M8564" i="4"/>
  <c r="O8564" i="4"/>
  <c r="M7998" i="4"/>
  <c r="O7998" i="4"/>
  <c r="M6770" i="4"/>
  <c r="O6770" i="4"/>
  <c r="O7529" i="4"/>
  <c r="M7529" i="4"/>
  <c r="M7904" i="4"/>
  <c r="O7904" i="4"/>
  <c r="M8664" i="4"/>
  <c r="O8664" i="4"/>
  <c r="M7975" i="4"/>
  <c r="O7975" i="4"/>
  <c r="M8711" i="4"/>
  <c r="O8711" i="4"/>
  <c r="O6632" i="4"/>
  <c r="M6632" i="4"/>
  <c r="M7883" i="4"/>
  <c r="O7883" i="4"/>
  <c r="M8634" i="4"/>
  <c r="O8634" i="4"/>
  <c r="O7601" i="4"/>
  <c r="M7601" i="4"/>
  <c r="O8052" i="4"/>
  <c r="M8052" i="4"/>
  <c r="M8214" i="4"/>
  <c r="O8214" i="4"/>
  <c r="M7096" i="4"/>
  <c r="O7096" i="4"/>
  <c r="M8273" i="4"/>
  <c r="O8273" i="4"/>
  <c r="M7372" i="4"/>
  <c r="O7372" i="4"/>
  <c r="O8698" i="4"/>
  <c r="M8698" i="4"/>
  <c r="O8230" i="4"/>
  <c r="M8230" i="4"/>
  <c r="M7100" i="4"/>
  <c r="O7100" i="4"/>
  <c r="M8278" i="4"/>
  <c r="O8278" i="4"/>
  <c r="O8211" i="4"/>
  <c r="M8211" i="4"/>
  <c r="M7763" i="4"/>
  <c r="O7763" i="4"/>
  <c r="O6627" i="4"/>
  <c r="M6627" i="4"/>
  <c r="O6700" i="4"/>
  <c r="M6700" i="4"/>
  <c r="M7755" i="4"/>
  <c r="O7755" i="4"/>
  <c r="O8192" i="4"/>
  <c r="M8192" i="4"/>
  <c r="M8188" i="4"/>
  <c r="O8188" i="4"/>
  <c r="O8418" i="4"/>
  <c r="M8418" i="4"/>
  <c r="O8757" i="4"/>
  <c r="M8757" i="4"/>
  <c r="M8755" i="4"/>
  <c r="O8755" i="4"/>
  <c r="O2621" i="4"/>
  <c r="M2621" i="4"/>
  <c r="O2710" i="4"/>
  <c r="M2710" i="4"/>
  <c r="O3102" i="4"/>
  <c r="M3102" i="4"/>
  <c r="M3106" i="4"/>
  <c r="O3106" i="4"/>
  <c r="O8196" i="4"/>
  <c r="M8196" i="4"/>
  <c r="M8431" i="4"/>
  <c r="O8431" i="4"/>
  <c r="M8462" i="4"/>
  <c r="O8462" i="4"/>
  <c r="M8432" i="4"/>
  <c r="O8432" i="4"/>
  <c r="M7697" i="4"/>
  <c r="O7697" i="4"/>
  <c r="O7330" i="4"/>
  <c r="M7330" i="4"/>
  <c r="M8098" i="4"/>
  <c r="O8098" i="4"/>
  <c r="M8495" i="4"/>
  <c r="O8495" i="4"/>
  <c r="M8096" i="4"/>
  <c r="O8096" i="4"/>
  <c r="M8109" i="4"/>
  <c r="O8109" i="4"/>
  <c r="M8529" i="4"/>
  <c r="O8529" i="4"/>
  <c r="M8111" i="4"/>
  <c r="O8111" i="4"/>
  <c r="O7283" i="4"/>
  <c r="M7283" i="4"/>
  <c r="O7277" i="4"/>
  <c r="M7277" i="4"/>
  <c r="M8501" i="4"/>
  <c r="O8501" i="4"/>
  <c r="O7302" i="4"/>
  <c r="M7302" i="4"/>
  <c r="M8443" i="4"/>
  <c r="O8443" i="4"/>
  <c r="M7931" i="4"/>
  <c r="O7931" i="4"/>
  <c r="O7642" i="4"/>
  <c r="M7642" i="4"/>
  <c r="M6816" i="4"/>
  <c r="O6816" i="4"/>
  <c r="O8133" i="4"/>
  <c r="M8133" i="4"/>
  <c r="M7299" i="4"/>
  <c r="O7299" i="4"/>
  <c r="O7929" i="4"/>
  <c r="M7929" i="4"/>
  <c r="O7830" i="4"/>
  <c r="M7830" i="4"/>
  <c r="O8123" i="4"/>
  <c r="M8123" i="4"/>
  <c r="O7839" i="4"/>
  <c r="M7839" i="4"/>
  <c r="M7284" i="4"/>
  <c r="O7284" i="4"/>
  <c r="M6696" i="4"/>
  <c r="O6696" i="4"/>
  <c r="O7274" i="4"/>
  <c r="M7274" i="4"/>
  <c r="O7367" i="4"/>
  <c r="M7367" i="4"/>
  <c r="O6890" i="4"/>
  <c r="M6890" i="4"/>
  <c r="O7268" i="4"/>
  <c r="M7268" i="4"/>
  <c r="O6693" i="4"/>
  <c r="M6693" i="4"/>
  <c r="M8030" i="4"/>
  <c r="O8030" i="4"/>
  <c r="O7444" i="4"/>
  <c r="M7444" i="4"/>
  <c r="O7272" i="4"/>
  <c r="M7272" i="4"/>
  <c r="M7350" i="4"/>
  <c r="O7350" i="4"/>
  <c r="M7266" i="4"/>
  <c r="O7266" i="4"/>
  <c r="O6871" i="4"/>
  <c r="M6871" i="4"/>
  <c r="M6581" i="4"/>
  <c r="O6581" i="4"/>
  <c r="M8731" i="4"/>
  <c r="O8731" i="4"/>
  <c r="O6309" i="4"/>
  <c r="M6309" i="4"/>
  <c r="O8560" i="4"/>
  <c r="M8560" i="4"/>
  <c r="O7997" i="4"/>
  <c r="M7997" i="4"/>
  <c r="M8378" i="4"/>
  <c r="O8378" i="4"/>
  <c r="M8285" i="4"/>
  <c r="O8285" i="4"/>
  <c r="M8374" i="4"/>
  <c r="O8374" i="4"/>
  <c r="O7820" i="4"/>
  <c r="M7820" i="4"/>
  <c r="O8548" i="4"/>
  <c r="M8548" i="4"/>
  <c r="M8359" i="4"/>
  <c r="O8359" i="4"/>
  <c r="M7816" i="4"/>
  <c r="O7816" i="4"/>
  <c r="M8733" i="4"/>
  <c r="O8733" i="4"/>
  <c r="O7722" i="4"/>
  <c r="M7722" i="4"/>
  <c r="M6859" i="4"/>
  <c r="O6859" i="4"/>
  <c r="M6767" i="4"/>
  <c r="O6767" i="4"/>
  <c r="O6760" i="4"/>
  <c r="M6760" i="4"/>
  <c r="M6865" i="4"/>
  <c r="O6865" i="4"/>
  <c r="M7423" i="4"/>
  <c r="O7423" i="4"/>
  <c r="O8217" i="4"/>
  <c r="M8217" i="4"/>
  <c r="O7818" i="4"/>
  <c r="M7818" i="4"/>
  <c r="O6750" i="4"/>
  <c r="M6750" i="4"/>
  <c r="M8559" i="4"/>
  <c r="O8559" i="4"/>
  <c r="M8293" i="4"/>
  <c r="O8293" i="4"/>
  <c r="O6854" i="4"/>
  <c r="M6854" i="4"/>
  <c r="O7039" i="4"/>
  <c r="M7039" i="4"/>
  <c r="M7877" i="4"/>
  <c r="O7877" i="4"/>
  <c r="O6931" i="4"/>
  <c r="M6931" i="4"/>
  <c r="M8320" i="4"/>
  <c r="O8320" i="4"/>
  <c r="M8394" i="4"/>
  <c r="O8394" i="4"/>
  <c r="O7110" i="4"/>
  <c r="M7110" i="4"/>
  <c r="O6855" i="4"/>
  <c r="M6855" i="4"/>
  <c r="O8310" i="4"/>
  <c r="M8310" i="4"/>
  <c r="O8635" i="4"/>
  <c r="M8635" i="4"/>
  <c r="M8625" i="4"/>
  <c r="O8625" i="4"/>
  <c r="O8639" i="4"/>
  <c r="M8639" i="4"/>
  <c r="O6649" i="4"/>
  <c r="M6649" i="4"/>
  <c r="O8228" i="4"/>
  <c r="M8228" i="4"/>
  <c r="O7896" i="4"/>
  <c r="M7896" i="4"/>
  <c r="O6830" i="4"/>
  <c r="M6830" i="4"/>
  <c r="M7978" i="4"/>
  <c r="O7978" i="4"/>
  <c r="M7022" i="4"/>
  <c r="O7022" i="4"/>
  <c r="M6934" i="4"/>
  <c r="O6934" i="4"/>
  <c r="O6712" i="4"/>
  <c r="M6712" i="4"/>
  <c r="M6620" i="4"/>
  <c r="O6620" i="4"/>
  <c r="O7380" i="4"/>
  <c r="M7380" i="4"/>
  <c r="O7475" i="4"/>
  <c r="M7475" i="4"/>
  <c r="M7095" i="4"/>
  <c r="O7095" i="4"/>
  <c r="M7774" i="4"/>
  <c r="O7774" i="4"/>
  <c r="M8222" i="4"/>
  <c r="O8222" i="4"/>
  <c r="M8147" i="4"/>
  <c r="O8147" i="4"/>
  <c r="M8587" i="4"/>
  <c r="O8587" i="4"/>
  <c r="O8584" i="4"/>
  <c r="M8584" i="4"/>
  <c r="M8577" i="4"/>
  <c r="O8577" i="4"/>
  <c r="M7863" i="4"/>
  <c r="O7863" i="4"/>
  <c r="M7408" i="4"/>
  <c r="O7408" i="4"/>
  <c r="O6613" i="4"/>
  <c r="M6613" i="4"/>
  <c r="O7013" i="4"/>
  <c r="M7013" i="4"/>
  <c r="M8307" i="4"/>
  <c r="O8307" i="4"/>
  <c r="M7993" i="4"/>
  <c r="O7993" i="4"/>
  <c r="M7610" i="4"/>
  <c r="O7610" i="4"/>
  <c r="O7769" i="4"/>
  <c r="M7769" i="4"/>
  <c r="M6930" i="4"/>
  <c r="O6930" i="4"/>
  <c r="M7404" i="4"/>
  <c r="O7404" i="4"/>
  <c r="O6644" i="4"/>
  <c r="M6644" i="4"/>
  <c r="M8351" i="4"/>
  <c r="O8351" i="4"/>
  <c r="M7862" i="4"/>
  <c r="O7862" i="4"/>
  <c r="M7860" i="4"/>
  <c r="O7860" i="4"/>
  <c r="O7670" i="4"/>
  <c r="M7670" i="4"/>
  <c r="M7416" i="4"/>
  <c r="O7416" i="4"/>
  <c r="O7000" i="4"/>
  <c r="M7000" i="4"/>
  <c r="O7971" i="4"/>
  <c r="M7971" i="4"/>
  <c r="M6317" i="4"/>
  <c r="O6317" i="4"/>
  <c r="O7472" i="4"/>
  <c r="M7472" i="4"/>
  <c r="M8139" i="4"/>
  <c r="O8139" i="4"/>
  <c r="M8743" i="4"/>
  <c r="O8743" i="4"/>
  <c r="O23" i="4"/>
  <c r="M23" i="4"/>
  <c r="O8675" i="4"/>
  <c r="M8675" i="4"/>
  <c r="M17" i="4"/>
  <c r="O17" i="4"/>
  <c r="M8617" i="4"/>
  <c r="O8617" i="4"/>
  <c r="O8412" i="4"/>
  <c r="M8412" i="4"/>
  <c r="M8613" i="4"/>
  <c r="O8613" i="4"/>
  <c r="O8413" i="4"/>
  <c r="M8413" i="4"/>
  <c r="M8595" i="4"/>
  <c r="O8595" i="4"/>
  <c r="O2871" i="4"/>
  <c r="M2871" i="4"/>
  <c r="O2697" i="4"/>
  <c r="M2697" i="4"/>
  <c r="M2834" i="4"/>
  <c r="O2834" i="4"/>
  <c r="O8428" i="4"/>
  <c r="M8428" i="4"/>
  <c r="O8493" i="4"/>
  <c r="M8493" i="4"/>
  <c r="O8088" i="4"/>
  <c r="M8088" i="4"/>
  <c r="O8092" i="4"/>
  <c r="M8092" i="4"/>
  <c r="M7329" i="4"/>
  <c r="O7329" i="4"/>
  <c r="O8525" i="4"/>
  <c r="M8525" i="4"/>
  <c r="M7334" i="4"/>
  <c r="O7334" i="4"/>
  <c r="O8094" i="4"/>
  <c r="M8094" i="4"/>
  <c r="O7704" i="4"/>
  <c r="M7704" i="4"/>
  <c r="O8084" i="4"/>
  <c r="M8084" i="4"/>
  <c r="M7690" i="4"/>
  <c r="O7690" i="4"/>
  <c r="O7962" i="4"/>
  <c r="M7962" i="4"/>
  <c r="M7310" i="4"/>
  <c r="O7310" i="4"/>
  <c r="O7696" i="4"/>
  <c r="M7696" i="4"/>
  <c r="O8456" i="4"/>
  <c r="M8456" i="4"/>
  <c r="O8025" i="4"/>
  <c r="M8025" i="4"/>
  <c r="O7951" i="4"/>
  <c r="M7951" i="4"/>
  <c r="O7845" i="4"/>
  <c r="M7845" i="4"/>
  <c r="M7655" i="4"/>
  <c r="O7655" i="4"/>
  <c r="M7280" i="4"/>
  <c r="O7280" i="4"/>
  <c r="M7293" i="4"/>
  <c r="O7293" i="4"/>
  <c r="M7651" i="4"/>
  <c r="O7651" i="4"/>
  <c r="M7309" i="4"/>
  <c r="O7309" i="4"/>
  <c r="M7292" i="4"/>
  <c r="O7292" i="4"/>
  <c r="M7540" i="4"/>
  <c r="O7540" i="4"/>
  <c r="M7638" i="4"/>
  <c r="O7638" i="4"/>
  <c r="O8441" i="4"/>
  <c r="M8441" i="4"/>
  <c r="M7636" i="4"/>
  <c r="O7636" i="4"/>
  <c r="O8121" i="4"/>
  <c r="M8121" i="4"/>
  <c r="M6580" i="4"/>
  <c r="O6580" i="4"/>
  <c r="O7273" i="4"/>
  <c r="M7273" i="4"/>
  <c r="M6794" i="4"/>
  <c r="O6794" i="4"/>
  <c r="M7071" i="4"/>
  <c r="O7071" i="4"/>
  <c r="M6986" i="4"/>
  <c r="O6986" i="4"/>
  <c r="O7064" i="4"/>
  <c r="M7064" i="4"/>
  <c r="O7753" i="4"/>
  <c r="M7753" i="4"/>
  <c r="O6773" i="4"/>
  <c r="M6773" i="4"/>
  <c r="O7254" i="4"/>
  <c r="M7254" i="4"/>
  <c r="O7267" i="4"/>
  <c r="M7267" i="4"/>
  <c r="M6774" i="4"/>
  <c r="O6774" i="4"/>
  <c r="O6295" i="4"/>
  <c r="M6295" i="4"/>
  <c r="O6587" i="4"/>
  <c r="M6587" i="4"/>
  <c r="M6784" i="4"/>
  <c r="O6784" i="4"/>
  <c r="O8552" i="4"/>
  <c r="M8552" i="4"/>
  <c r="M6964" i="4"/>
  <c r="O6964" i="4"/>
  <c r="O6596" i="4"/>
  <c r="M6596" i="4"/>
  <c r="O8305" i="4"/>
  <c r="M8305" i="4"/>
  <c r="O6593" i="4"/>
  <c r="M6593" i="4"/>
  <c r="M7826" i="4"/>
  <c r="O7826" i="4"/>
  <c r="M8299" i="4"/>
  <c r="O8299" i="4"/>
  <c r="M8000" i="4"/>
  <c r="O8000" i="4"/>
  <c r="M6579" i="4"/>
  <c r="O6579" i="4"/>
  <c r="O7527" i="4"/>
  <c r="M7527" i="4"/>
  <c r="O8652" i="4"/>
  <c r="M8652" i="4"/>
  <c r="O8356" i="4"/>
  <c r="M8356" i="4"/>
  <c r="O6851" i="4"/>
  <c r="M6851" i="4"/>
  <c r="O8649" i="4"/>
  <c r="M8649" i="4"/>
  <c r="M7533" i="4"/>
  <c r="O7533" i="4"/>
  <c r="O6185" i="4"/>
  <c r="M6185" i="4"/>
  <c r="M8006" i="4"/>
  <c r="O8006" i="4"/>
  <c r="O7429" i="4"/>
  <c r="M7429" i="4"/>
  <c r="M7629" i="4"/>
  <c r="O7629" i="4"/>
  <c r="O8253" i="4"/>
  <c r="M8253" i="4"/>
  <c r="M6762" i="4"/>
  <c r="O6762" i="4"/>
  <c r="O7526" i="4"/>
  <c r="M7526" i="4"/>
  <c r="M7420" i="4"/>
  <c r="O7420" i="4"/>
  <c r="M7437" i="4"/>
  <c r="O7437" i="4"/>
  <c r="M7901" i="4"/>
  <c r="O7901" i="4"/>
  <c r="M8637" i="4"/>
  <c r="O8637" i="4"/>
  <c r="O8712" i="4"/>
  <c r="M8712" i="4"/>
  <c r="O7817" i="4"/>
  <c r="M7817" i="4"/>
  <c r="O8547" i="4"/>
  <c r="M8547" i="4"/>
  <c r="M7517" i="4"/>
  <c r="O7517" i="4"/>
  <c r="M7625" i="4"/>
  <c r="O7625" i="4"/>
  <c r="M7233" i="4"/>
  <c r="O7233" i="4"/>
  <c r="O6765" i="4"/>
  <c r="M6765" i="4"/>
  <c r="M7111" i="4"/>
  <c r="O7111" i="4"/>
  <c r="O8393" i="4"/>
  <c r="M8393" i="4"/>
  <c r="M7793" i="4"/>
  <c r="O7793" i="4"/>
  <c r="O6824" i="4"/>
  <c r="M6824" i="4"/>
  <c r="O8701" i="4"/>
  <c r="M8701" i="4"/>
  <c r="O6952" i="4"/>
  <c r="M6952" i="4"/>
  <c r="M8219" i="4"/>
  <c r="O8219" i="4"/>
  <c r="M8390" i="4"/>
  <c r="O8390" i="4"/>
  <c r="O8380" i="4"/>
  <c r="M8380" i="4"/>
  <c r="M8383" i="4"/>
  <c r="O8383" i="4"/>
  <c r="M7789" i="4"/>
  <c r="O7789" i="4"/>
  <c r="M7784" i="4"/>
  <c r="O7784" i="4"/>
  <c r="M7014" i="4"/>
  <c r="O7014" i="4"/>
  <c r="M6648" i="4"/>
  <c r="O6648" i="4"/>
  <c r="M7005" i="4"/>
  <c r="O7005" i="4"/>
  <c r="O7604" i="4"/>
  <c r="M7604" i="4"/>
  <c r="M6710" i="4"/>
  <c r="O6710" i="4"/>
  <c r="M7487" i="4"/>
  <c r="O7487" i="4"/>
  <c r="O6922" i="4"/>
  <c r="M6922" i="4"/>
  <c r="M7778" i="4"/>
  <c r="O7778" i="4"/>
  <c r="M6631" i="4"/>
  <c r="O6631" i="4"/>
  <c r="M7775" i="4"/>
  <c r="O7775" i="4"/>
  <c r="M8232" i="4"/>
  <c r="O8232" i="4"/>
  <c r="O7414" i="4"/>
  <c r="M7414" i="4"/>
  <c r="M8271" i="4"/>
  <c r="O8271" i="4"/>
  <c r="O7665" i="4"/>
  <c r="M7665" i="4"/>
  <c r="M7761" i="4"/>
  <c r="O7761" i="4"/>
  <c r="M8329" i="4"/>
  <c r="O8329" i="4"/>
  <c r="M7787" i="4"/>
  <c r="O7787" i="4"/>
  <c r="O7597" i="4"/>
  <c r="M7597" i="4"/>
  <c r="O7002" i="4"/>
  <c r="M7002" i="4"/>
  <c r="O7676" i="4"/>
  <c r="M7676" i="4"/>
  <c r="O6820" i="4"/>
  <c r="M6820" i="4"/>
  <c r="M8276" i="4"/>
  <c r="O8276" i="4"/>
  <c r="M7865" i="4"/>
  <c r="O7865" i="4"/>
  <c r="M8064" i="4"/>
  <c r="O8064" i="4"/>
  <c r="M7762" i="4"/>
  <c r="O7762" i="4"/>
  <c r="O7585" i="4"/>
  <c r="M7585" i="4"/>
  <c r="O7480" i="4"/>
  <c r="M7480" i="4"/>
  <c r="M8576" i="4"/>
  <c r="O8576" i="4"/>
  <c r="M8274" i="4"/>
  <c r="O8274" i="4"/>
  <c r="O6905" i="4"/>
  <c r="M6905" i="4"/>
  <c r="M7779" i="4"/>
  <c r="O7779" i="4"/>
  <c r="M7868" i="4"/>
  <c r="O7868" i="4"/>
  <c r="O7376" i="4"/>
  <c r="M7376" i="4"/>
  <c r="M8058" i="4"/>
  <c r="O8058" i="4"/>
  <c r="O8419" i="4"/>
  <c r="M8419" i="4"/>
  <c r="O8408" i="4"/>
  <c r="M8408" i="4"/>
  <c r="O6" i="4"/>
  <c r="M6" i="4"/>
  <c r="O8420" i="4"/>
  <c r="M8420" i="4"/>
  <c r="M8201" i="4"/>
  <c r="O8201" i="4"/>
  <c r="M6333" i="4"/>
  <c r="O6333" i="4"/>
  <c r="O8167" i="4"/>
  <c r="M8167" i="4"/>
  <c r="M8676" i="4"/>
  <c r="O8676" i="4"/>
  <c r="O2752" i="4"/>
  <c r="M2752" i="4"/>
  <c r="O2673" i="4"/>
  <c r="M2673" i="4"/>
  <c r="O8202" i="4"/>
  <c r="M8202" i="4"/>
  <c r="M8681" i="4"/>
  <c r="O8681" i="4"/>
  <c r="M8605" i="4"/>
  <c r="O8605" i="4"/>
  <c r="M8690" i="4"/>
  <c r="O8690" i="4"/>
  <c r="M2629" i="4"/>
  <c r="O2629" i="4"/>
  <c r="M2686" i="4"/>
  <c r="O2686" i="4"/>
  <c r="M3095" i="4"/>
  <c r="O3095" i="4"/>
  <c r="M3192" i="4"/>
  <c r="O3192" i="4"/>
  <c r="M1414" i="4"/>
  <c r="O1414" i="4"/>
  <c r="O2017" i="4"/>
  <c r="M2017" i="4"/>
  <c r="M8187" i="4"/>
  <c r="O8187" i="4"/>
  <c r="M3134" i="4"/>
  <c r="O3134" i="4"/>
  <c r="M2674" i="4"/>
  <c r="O2674" i="4"/>
  <c r="M3168" i="4"/>
  <c r="O3168" i="4"/>
  <c r="M2843" i="4"/>
  <c r="O2843" i="4"/>
  <c r="M2870" i="4"/>
  <c r="O2870" i="4"/>
  <c r="M3091" i="4"/>
  <c r="O3091" i="4"/>
  <c r="M1724" i="4"/>
  <c r="O1724" i="4"/>
  <c r="M1820" i="4"/>
  <c r="O1820" i="4"/>
  <c r="M2298" i="4"/>
  <c r="O2298" i="4"/>
  <c r="M1338" i="4"/>
  <c r="O1338" i="4"/>
  <c r="M1175" i="4"/>
  <c r="O1175" i="4"/>
  <c r="M2093" i="4"/>
  <c r="O2093" i="4"/>
  <c r="M2036" i="4"/>
  <c r="O2036" i="4"/>
  <c r="M2515" i="4"/>
  <c r="O2515" i="4"/>
  <c r="O3119" i="4"/>
  <c r="M3119" i="4"/>
  <c r="O2274" i="4"/>
  <c r="M2274" i="4"/>
  <c r="M2660" i="4"/>
  <c r="O2660" i="4"/>
  <c r="M1326" i="4"/>
  <c r="O1326" i="4"/>
  <c r="M2869" i="4"/>
  <c r="O2869" i="4"/>
  <c r="M2068" i="4"/>
  <c r="O2068" i="4"/>
  <c r="O1769" i="4"/>
  <c r="M1769" i="4"/>
  <c r="M2177" i="4"/>
  <c r="O2177" i="4"/>
  <c r="M1622" i="4"/>
  <c r="O1622" i="4"/>
  <c r="M2584" i="4"/>
  <c r="O2584" i="4"/>
  <c r="O1350" i="4"/>
  <c r="M1350" i="4"/>
  <c r="O2013" i="4"/>
  <c r="M2013" i="4"/>
  <c r="M2466" i="4"/>
  <c r="O2466" i="4"/>
  <c r="O1901" i="4"/>
  <c r="M1901" i="4"/>
  <c r="M2496" i="4"/>
  <c r="O2496" i="4"/>
  <c r="O1556" i="4"/>
  <c r="M1556" i="4"/>
  <c r="M2269" i="4"/>
  <c r="O2269" i="4"/>
  <c r="O2607" i="4"/>
  <c r="M2607" i="4"/>
  <c r="M3049" i="4"/>
  <c r="O3049" i="4"/>
  <c r="O1862" i="4"/>
  <c r="M1862" i="4"/>
  <c r="M1595" i="4"/>
  <c r="O1595" i="4"/>
  <c r="M1558" i="4"/>
  <c r="O1558" i="4"/>
  <c r="O2316" i="4"/>
  <c r="M2316" i="4"/>
  <c r="O1733" i="4"/>
  <c r="M1733" i="4"/>
  <c r="M2195" i="4"/>
  <c r="O2195" i="4"/>
  <c r="M2049" i="4"/>
  <c r="O2049" i="4"/>
  <c r="O1234" i="4"/>
  <c r="M1234" i="4"/>
  <c r="M2529" i="4"/>
  <c r="O2529" i="4"/>
  <c r="O1319" i="4"/>
  <c r="M1319" i="4"/>
  <c r="M1835" i="4"/>
  <c r="O1835" i="4"/>
  <c r="M2399" i="4"/>
  <c r="O2399" i="4"/>
  <c r="M1844" i="4"/>
  <c r="O1844" i="4"/>
  <c r="M2602" i="4"/>
  <c r="O2602" i="4"/>
  <c r="O2328" i="4"/>
  <c r="M2328" i="4"/>
  <c r="M2603" i="4"/>
  <c r="O2603" i="4"/>
  <c r="O1818" i="4"/>
  <c r="M1818" i="4"/>
  <c r="O2327" i="4"/>
  <c r="M2327" i="4"/>
  <c r="O1852" i="4"/>
  <c r="M1852" i="4"/>
  <c r="O1027" i="4"/>
  <c r="M1027" i="4"/>
  <c r="O2124" i="4"/>
  <c r="M2124" i="4"/>
  <c r="O3122" i="4"/>
  <c r="M3122" i="4"/>
  <c r="O2368" i="4"/>
  <c r="M2368" i="4"/>
  <c r="O2510" i="4"/>
  <c r="M2510" i="4"/>
  <c r="O2323" i="4"/>
  <c r="M2323" i="4"/>
  <c r="M2064" i="4"/>
  <c r="O2064" i="4"/>
  <c r="M2197" i="4"/>
  <c r="O2197" i="4"/>
  <c r="M2060" i="4"/>
  <c r="O2060" i="4"/>
  <c r="O1123" i="4"/>
  <c r="M1123" i="4"/>
  <c r="M1444" i="4"/>
  <c r="O1444" i="4"/>
  <c r="O2180" i="4"/>
  <c r="M2180" i="4"/>
  <c r="M1817" i="4"/>
  <c r="O1817" i="4"/>
  <c r="O1457" i="4"/>
  <c r="M1457" i="4"/>
  <c r="M1096" i="4"/>
  <c r="O1096" i="4"/>
  <c r="M2543" i="4"/>
  <c r="O2543" i="4"/>
  <c r="O2293" i="4"/>
  <c r="M2293" i="4"/>
  <c r="M2066" i="4"/>
  <c r="O2066" i="4"/>
  <c r="M2266" i="4"/>
  <c r="O2266" i="4"/>
  <c r="O3123" i="4"/>
  <c r="M3123" i="4"/>
  <c r="O1996" i="4"/>
  <c r="M1996" i="4"/>
  <c r="O1805" i="4"/>
  <c r="M1805" i="4"/>
  <c r="M2000" i="4"/>
  <c r="O2000" i="4"/>
  <c r="O2478" i="4"/>
  <c r="M2478" i="4"/>
  <c r="M903" i="4"/>
  <c r="O903" i="4"/>
  <c r="O886" i="4"/>
  <c r="M886" i="4"/>
  <c r="M679" i="4"/>
  <c r="O679" i="4"/>
  <c r="M763" i="4"/>
  <c r="O763" i="4"/>
  <c r="O1627" i="4"/>
  <c r="M1627" i="4"/>
  <c r="O695" i="4"/>
  <c r="M695" i="4"/>
  <c r="M2426" i="4"/>
  <c r="O2426" i="4"/>
  <c r="M232" i="4"/>
  <c r="O232" i="4"/>
  <c r="O995" i="4"/>
  <c r="M995" i="4"/>
  <c r="O257" i="4"/>
  <c r="M257" i="4"/>
  <c r="M149" i="4"/>
  <c r="O149" i="4"/>
  <c r="O1430" i="4"/>
  <c r="M1430" i="4"/>
  <c r="M860" i="4"/>
  <c r="O860" i="4"/>
  <c r="M97" i="4"/>
  <c r="O97" i="4"/>
  <c r="M423" i="4"/>
  <c r="O423" i="4"/>
  <c r="O358" i="4"/>
  <c r="M358" i="4"/>
  <c r="O1133" i="4"/>
  <c r="M1133" i="4"/>
  <c r="M158" i="4"/>
  <c r="O158" i="4"/>
  <c r="M699" i="4"/>
  <c r="O699" i="4"/>
  <c r="O632" i="4"/>
  <c r="M632" i="4"/>
  <c r="O3132" i="4"/>
  <c r="M3132" i="4"/>
  <c r="M3115" i="4"/>
  <c r="O3115" i="4"/>
  <c r="O1448" i="4"/>
  <c r="M1448" i="4"/>
  <c r="M1965" i="4"/>
  <c r="O1965" i="4"/>
  <c r="O2755" i="4"/>
  <c r="M2755" i="4"/>
  <c r="M3044" i="4"/>
  <c r="O3044" i="4"/>
  <c r="O1336" i="4"/>
  <c r="M1336" i="4"/>
  <c r="O1703" i="4"/>
  <c r="M1703" i="4"/>
  <c r="O2233" i="4"/>
  <c r="M2233" i="4"/>
  <c r="M2204" i="4"/>
  <c r="O2204" i="4"/>
  <c r="M2756" i="4"/>
  <c r="O2756" i="4"/>
  <c r="M1579" i="4"/>
  <c r="O1579" i="4"/>
  <c r="M1700" i="4"/>
  <c r="O1700" i="4"/>
  <c r="M2051" i="4"/>
  <c r="O2051" i="4"/>
  <c r="M3055" i="4"/>
  <c r="O3055" i="4"/>
  <c r="O2009" i="4"/>
  <c r="M2009" i="4"/>
  <c r="M2153" i="4"/>
  <c r="O2153" i="4"/>
  <c r="O2387" i="4"/>
  <c r="M2387" i="4"/>
  <c r="M1525" i="4"/>
  <c r="O1525" i="4"/>
  <c r="O2519" i="4"/>
  <c r="M2519" i="4"/>
  <c r="O1976" i="4"/>
  <c r="M1976" i="4"/>
  <c r="M1427" i="4"/>
  <c r="O1427" i="4"/>
  <c r="O2549" i="4"/>
  <c r="M2549" i="4"/>
  <c r="M2220" i="4"/>
  <c r="O2220" i="4"/>
  <c r="M2679" i="4"/>
  <c r="O2679" i="4"/>
  <c r="O1737" i="4"/>
  <c r="M1737" i="4"/>
  <c r="O2297" i="4"/>
  <c r="M2297" i="4"/>
  <c r="O1750" i="4"/>
  <c r="M1750" i="4"/>
  <c r="M2169" i="4"/>
  <c r="O2169" i="4"/>
  <c r="O2123" i="4"/>
  <c r="M2123" i="4"/>
  <c r="T1274" i="4"/>
  <c r="M1274" i="4"/>
  <c r="O1980" i="4"/>
  <c r="M1980" i="4"/>
  <c r="O2492" i="4"/>
  <c r="M2492" i="4"/>
  <c r="M3109" i="4"/>
  <c r="O3109" i="4"/>
  <c r="M3144" i="4"/>
  <c r="O3144" i="4"/>
  <c r="M3068" i="4"/>
  <c r="O3068" i="4"/>
  <c r="O1261" i="4"/>
  <c r="M1261" i="4"/>
  <c r="O2568" i="4"/>
  <c r="M2568" i="4"/>
  <c r="M2172" i="4"/>
  <c r="O2172" i="4"/>
  <c r="O2493" i="4"/>
  <c r="M2493" i="4"/>
  <c r="M1522" i="4"/>
  <c r="O1522" i="4"/>
  <c r="M1642" i="4"/>
  <c r="O1642" i="4"/>
  <c r="O1713" i="4"/>
  <c r="M1713" i="4"/>
  <c r="O1024" i="4"/>
  <c r="M1024" i="4"/>
  <c r="O2329" i="4"/>
  <c r="M2329" i="4"/>
  <c r="M2192" i="4"/>
  <c r="O2192" i="4"/>
  <c r="O2491" i="4"/>
  <c r="M2491" i="4"/>
  <c r="M1569" i="4"/>
  <c r="O1569" i="4"/>
  <c r="M2209" i="4"/>
  <c r="O2209" i="4"/>
  <c r="O1666" i="4"/>
  <c r="M1666" i="4"/>
  <c r="O1929" i="4"/>
  <c r="M1929" i="4"/>
  <c r="O1962" i="4"/>
  <c r="M1962" i="4"/>
  <c r="O2372" i="4"/>
  <c r="M2372" i="4"/>
  <c r="M2676" i="4"/>
  <c r="O2676" i="4"/>
  <c r="M2164" i="4"/>
  <c r="O2164" i="4"/>
  <c r="O1679" i="4"/>
  <c r="M1679" i="4"/>
  <c r="O772" i="4"/>
  <c r="M772" i="4"/>
  <c r="O1893" i="4"/>
  <c r="M1893" i="4"/>
  <c r="O1983" i="4"/>
  <c r="M1983" i="4"/>
  <c r="O1869" i="4"/>
  <c r="M1869" i="4"/>
  <c r="M1316" i="4"/>
  <c r="O1316" i="4"/>
  <c r="M1638" i="4"/>
  <c r="O1638" i="4"/>
  <c r="M1696" i="4"/>
  <c r="O1696" i="4"/>
  <c r="O2335" i="4"/>
  <c r="M2335" i="4"/>
  <c r="O2509" i="4"/>
  <c r="M2509" i="4"/>
  <c r="O2156" i="4"/>
  <c r="M2156" i="4"/>
  <c r="O1799" i="4"/>
  <c r="M1799" i="4"/>
  <c r="M1420" i="4"/>
  <c r="O1420" i="4"/>
  <c r="O1044" i="4"/>
  <c r="M1044" i="4"/>
  <c r="M2481" i="4"/>
  <c r="O2481" i="4"/>
  <c r="O1401" i="4"/>
  <c r="M1401" i="4"/>
  <c r="M1952" i="4"/>
  <c r="O1952" i="4"/>
  <c r="O1890" i="4"/>
  <c r="M1890" i="4"/>
  <c r="M2597" i="4"/>
  <c r="O2597" i="4"/>
  <c r="M2248" i="4"/>
  <c r="O2248" i="4"/>
  <c r="O1891" i="4"/>
  <c r="M1891" i="4"/>
  <c r="M3075" i="4"/>
  <c r="O3075" i="4"/>
  <c r="M1982" i="4"/>
  <c r="O1982" i="4"/>
  <c r="O2533" i="4"/>
  <c r="M2533" i="4"/>
  <c r="O1797" i="4"/>
  <c r="M1797" i="4"/>
  <c r="M2610" i="4"/>
  <c r="O2610" i="4"/>
  <c r="M2077" i="4"/>
  <c r="O2077" i="4"/>
  <c r="M1475" i="4"/>
  <c r="O1475" i="4"/>
  <c r="O2523" i="4"/>
  <c r="M2523" i="4"/>
  <c r="O2237" i="4"/>
  <c r="M2237" i="4"/>
  <c r="O1909" i="4"/>
  <c r="M1909" i="4"/>
  <c r="M1320" i="4"/>
  <c r="O1320" i="4"/>
  <c r="M63" i="4"/>
  <c r="O63" i="4"/>
  <c r="M1034" i="4"/>
  <c r="O1034" i="4"/>
  <c r="O2332" i="4"/>
  <c r="M2332" i="4"/>
  <c r="M431" i="4"/>
  <c r="O431" i="4"/>
  <c r="M1383" i="4"/>
  <c r="O1383" i="4"/>
  <c r="O850" i="4"/>
  <c r="M850" i="4"/>
  <c r="O800" i="4"/>
  <c r="M800" i="4"/>
  <c r="M1302" i="4"/>
  <c r="O1302" i="4"/>
  <c r="M30" i="4"/>
  <c r="O30" i="4"/>
  <c r="M422" i="4"/>
  <c r="O422" i="4"/>
  <c r="O663" i="4"/>
  <c r="M663" i="4"/>
  <c r="O1968" i="4"/>
  <c r="M1968" i="4"/>
  <c r="O976" i="4"/>
  <c r="M976" i="4"/>
  <c r="O1200" i="4"/>
  <c r="M1200" i="4"/>
  <c r="O197" i="4"/>
  <c r="M197" i="4"/>
  <c r="M131" i="4"/>
  <c r="O131" i="4"/>
  <c r="O274" i="4"/>
  <c r="M274" i="4"/>
  <c r="M1373" i="4"/>
  <c r="O1373" i="4"/>
  <c r="O246" i="4"/>
  <c r="M246" i="4"/>
  <c r="M287" i="4"/>
  <c r="O287" i="4"/>
  <c r="O717" i="4"/>
  <c r="M717" i="4"/>
  <c r="M87" i="4"/>
  <c r="O87" i="4"/>
  <c r="O1209" i="4"/>
  <c r="M1209" i="4"/>
  <c r="O1187" i="4"/>
  <c r="M1187" i="4"/>
  <c r="O713" i="4"/>
  <c r="M713" i="4"/>
  <c r="O276" i="4"/>
  <c r="M276" i="4"/>
  <c r="M1030" i="4"/>
  <c r="O1030" i="4"/>
  <c r="O112" i="4"/>
  <c r="M112" i="4"/>
  <c r="O2355" i="4"/>
  <c r="M2355" i="4"/>
  <c r="O1882" i="4"/>
  <c r="M1882" i="4"/>
  <c r="O673" i="4"/>
  <c r="M673" i="4"/>
  <c r="O968" i="4"/>
  <c r="M968" i="4"/>
  <c r="M1077" i="4"/>
  <c r="O1077" i="4"/>
  <c r="M284" i="4"/>
  <c r="O284" i="4"/>
  <c r="M1461" i="4"/>
  <c r="O1461" i="4"/>
  <c r="M34" i="4"/>
  <c r="O34" i="4"/>
  <c r="O706" i="4"/>
  <c r="M706" i="4"/>
  <c r="O216" i="4"/>
  <c r="M216" i="4"/>
  <c r="M601" i="4"/>
  <c r="O601" i="4"/>
  <c r="O1553" i="4"/>
  <c r="M1553" i="4"/>
  <c r="M605" i="4"/>
  <c r="O605" i="4"/>
  <c r="O68" i="4"/>
  <c r="M68" i="4"/>
  <c r="O93" i="4"/>
  <c r="M93" i="4"/>
  <c r="M1098" i="4"/>
  <c r="O1098" i="4"/>
  <c r="M105" i="4"/>
  <c r="O105" i="4"/>
  <c r="M65" i="4"/>
  <c r="O65" i="4"/>
  <c r="O970" i="4"/>
  <c r="M970" i="4"/>
  <c r="O1875" i="4"/>
  <c r="M1875" i="4"/>
  <c r="M1684" i="4"/>
  <c r="O1684" i="4"/>
  <c r="O954" i="4"/>
  <c r="M954" i="4"/>
  <c r="M1082" i="4"/>
  <c r="O1082" i="4"/>
  <c r="O193" i="4"/>
  <c r="M193" i="4"/>
  <c r="O999" i="4"/>
  <c r="M999" i="4"/>
  <c r="M802" i="4"/>
  <c r="O802" i="4"/>
  <c r="O1193" i="4"/>
  <c r="M1193" i="4"/>
  <c r="M376" i="4"/>
  <c r="O376" i="4"/>
  <c r="O249" i="4"/>
  <c r="M249" i="4"/>
  <c r="M1560" i="4"/>
  <c r="O1560" i="4"/>
  <c r="O958" i="4"/>
  <c r="M958" i="4"/>
  <c r="O325" i="4"/>
  <c r="M325" i="4"/>
  <c r="M486" i="4"/>
  <c r="O486" i="4"/>
  <c r="O235" i="4"/>
  <c r="M235" i="4"/>
  <c r="O198" i="4"/>
  <c r="M198" i="4"/>
  <c r="O756" i="4"/>
  <c r="M756" i="4"/>
  <c r="O496" i="4"/>
  <c r="M496" i="4"/>
  <c r="O612" i="4"/>
  <c r="M612" i="4"/>
  <c r="M1443" i="4"/>
  <c r="O1443" i="4"/>
  <c r="M1037" i="4"/>
  <c r="O1037" i="4"/>
  <c r="O639" i="4"/>
  <c r="M639" i="4"/>
  <c r="O942" i="4"/>
  <c r="M942" i="4"/>
  <c r="O652" i="4"/>
  <c r="M652" i="4"/>
  <c r="O1379" i="4"/>
  <c r="M1379" i="4"/>
  <c r="M732" i="4"/>
  <c r="O732" i="4"/>
  <c r="M181" i="4"/>
  <c r="O181" i="4"/>
  <c r="M528" i="4"/>
  <c r="O528" i="4"/>
  <c r="M1227" i="4"/>
  <c r="O1227" i="4"/>
  <c r="M939" i="4"/>
  <c r="O939" i="4"/>
  <c r="M298" i="4"/>
  <c r="O298" i="4"/>
  <c r="O267" i="4"/>
  <c r="M267" i="4"/>
  <c r="O226" i="4"/>
  <c r="M226" i="4"/>
  <c r="O2067" i="4"/>
  <c r="M2067" i="4"/>
  <c r="M227" i="4"/>
  <c r="O227" i="4"/>
  <c r="O722" i="4"/>
  <c r="M722" i="4"/>
  <c r="O1064" i="4"/>
  <c r="M1064" i="4"/>
  <c r="M1252" i="4"/>
  <c r="O1252" i="4"/>
  <c r="O28" i="4"/>
  <c r="M28" i="4"/>
  <c r="O1019" i="4"/>
  <c r="M1019" i="4"/>
  <c r="M1149" i="4"/>
  <c r="O1149" i="4"/>
  <c r="O236" i="4"/>
  <c r="M236" i="4"/>
  <c r="O752" i="4"/>
  <c r="M752" i="4"/>
  <c r="M135" i="4"/>
  <c r="O135" i="4"/>
  <c r="M1025" i="4"/>
  <c r="O1025" i="4"/>
  <c r="O651" i="4"/>
  <c r="M651" i="4"/>
  <c r="M219" i="4"/>
  <c r="O219" i="4"/>
  <c r="O1645" i="4"/>
  <c r="M1645" i="4"/>
  <c r="M719" i="4"/>
  <c r="O719" i="4"/>
  <c r="M1162" i="4"/>
  <c r="O1162" i="4"/>
  <c r="M2376" i="4"/>
  <c r="O2376" i="4"/>
  <c r="O1054" i="4"/>
  <c r="M1054" i="4"/>
  <c r="M1093" i="4"/>
  <c r="O1093" i="4"/>
  <c r="M365" i="4"/>
  <c r="O365" i="4"/>
  <c r="M655" i="4"/>
  <c r="O655" i="4"/>
  <c r="O1032" i="4"/>
  <c r="M1032" i="4"/>
  <c r="O335" i="4"/>
  <c r="M335" i="4"/>
  <c r="O238" i="4"/>
  <c r="M238" i="4"/>
  <c r="O326" i="4"/>
  <c r="M326" i="4"/>
  <c r="M2235" i="4"/>
  <c r="O2235" i="4"/>
  <c r="O865" i="4"/>
  <c r="M865" i="4"/>
  <c r="M361" i="4"/>
  <c r="O361" i="4"/>
  <c r="M1588" i="4"/>
  <c r="O1588" i="4"/>
  <c r="M1345" i="4"/>
  <c r="O1345" i="4"/>
  <c r="M1467" i="4"/>
  <c r="O1467" i="4"/>
  <c r="O674" i="4"/>
  <c r="M674" i="4"/>
  <c r="O46" i="4"/>
  <c r="M46" i="4"/>
  <c r="M113" i="4"/>
  <c r="O113" i="4"/>
  <c r="M2672" i="4"/>
  <c r="O2672" i="4"/>
  <c r="O3036" i="4"/>
  <c r="M3036" i="4"/>
  <c r="M3031" i="4"/>
  <c r="O3031" i="4"/>
  <c r="O2840" i="4"/>
  <c r="M2840" i="4"/>
  <c r="O3032" i="4"/>
  <c r="M3032" i="4"/>
  <c r="M3146" i="4"/>
  <c r="O3146" i="4"/>
  <c r="O2879" i="4"/>
  <c r="M2879" i="4"/>
  <c r="M2618" i="4"/>
  <c r="O2618" i="4"/>
  <c r="M2874" i="4"/>
  <c r="O2874" i="4"/>
  <c r="M2648" i="4"/>
  <c r="O2648" i="4"/>
  <c r="M3142" i="4"/>
  <c r="O3142" i="4"/>
  <c r="O3173" i="4"/>
  <c r="M3173" i="4"/>
  <c r="M2848" i="4"/>
  <c r="O2848" i="4"/>
  <c r="O1124" i="4"/>
  <c r="M1124" i="4"/>
  <c r="O2210" i="4"/>
  <c r="M2210" i="4"/>
  <c r="O2045" i="4"/>
  <c r="M2045" i="4"/>
  <c r="O1849" i="4"/>
  <c r="M1849" i="4"/>
  <c r="M1447" i="4"/>
  <c r="O1447" i="4"/>
  <c r="O3107" i="4"/>
  <c r="M3107" i="4"/>
  <c r="O1964" i="4"/>
  <c r="M1964" i="4"/>
  <c r="O1926" i="4"/>
  <c r="M1926" i="4"/>
  <c r="M1941" i="4"/>
  <c r="O1941" i="4"/>
  <c r="O2306" i="4"/>
  <c r="M2306" i="4"/>
  <c r="M2219" i="4"/>
  <c r="O2219" i="4"/>
  <c r="O1455" i="4"/>
  <c r="M1455" i="4"/>
  <c r="O2506" i="4"/>
  <c r="M2506" i="4"/>
  <c r="O1963" i="4"/>
  <c r="M1963" i="4"/>
  <c r="O1433" i="4"/>
  <c r="M1433" i="4"/>
  <c r="M2168" i="4"/>
  <c r="O2168" i="4"/>
  <c r="M2576" i="4"/>
  <c r="O2576" i="4"/>
  <c r="M1636" i="4"/>
  <c r="O1636" i="4"/>
  <c r="O2273" i="4"/>
  <c r="M2273" i="4"/>
  <c r="O1718" i="4"/>
  <c r="M1718" i="4"/>
  <c r="M2038" i="4"/>
  <c r="O2038" i="4"/>
  <c r="M2081" i="4"/>
  <c r="O2081" i="4"/>
  <c r="O1195" i="4"/>
  <c r="M1195" i="4"/>
  <c r="M1904" i="4"/>
  <c r="O1904" i="4"/>
  <c r="M2472" i="4"/>
  <c r="O2472" i="4"/>
  <c r="O3093" i="4"/>
  <c r="M3093" i="4"/>
  <c r="O898" i="4"/>
  <c r="M898" i="4"/>
  <c r="M2485" i="4"/>
  <c r="O2485" i="4"/>
  <c r="O1959" i="4"/>
  <c r="M1959" i="4"/>
  <c r="M2452" i="4"/>
  <c r="O2452" i="4"/>
  <c r="M1352" i="4"/>
  <c r="O1352" i="4"/>
  <c r="O1506" i="4"/>
  <c r="M1506" i="4"/>
  <c r="M1653" i="4"/>
  <c r="O1653" i="4"/>
  <c r="M996" i="4"/>
  <c r="O996" i="4"/>
  <c r="O2207" i="4"/>
  <c r="M2207" i="4"/>
  <c r="O2132" i="4"/>
  <c r="M2132" i="4"/>
  <c r="O2380" i="4"/>
  <c r="M2380" i="4"/>
  <c r="O1543" i="4"/>
  <c r="M1543" i="4"/>
  <c r="M2185" i="4"/>
  <c r="O2185" i="4"/>
  <c r="O3129" i="4"/>
  <c r="M3129" i="4"/>
  <c r="M1810" i="4"/>
  <c r="O1810" i="4"/>
  <c r="O1920" i="4"/>
  <c r="M1920" i="4"/>
  <c r="M2348" i="4"/>
  <c r="O2348" i="4"/>
  <c r="O2580" i="4"/>
  <c r="M2580" i="4"/>
  <c r="M2174" i="4"/>
  <c r="O2174" i="4"/>
  <c r="M1612" i="4"/>
  <c r="O1612" i="4"/>
  <c r="M1566" i="4"/>
  <c r="O1566" i="4"/>
  <c r="O3089" i="4"/>
  <c r="M3089" i="4"/>
  <c r="M2760" i="4"/>
  <c r="O2760" i="4"/>
  <c r="M3178" i="4"/>
  <c r="O3178" i="4"/>
  <c r="O1831" i="4"/>
  <c r="M1831" i="4"/>
  <c r="O1939" i="4"/>
  <c r="M1939" i="4"/>
  <c r="O1753" i="4"/>
  <c r="M1753" i="4"/>
  <c r="M3149" i="4"/>
  <c r="O3149" i="4"/>
  <c r="O1292" i="4"/>
  <c r="M1292" i="4"/>
  <c r="O1673" i="4"/>
  <c r="M1673" i="4"/>
  <c r="M2144" i="4"/>
  <c r="O2144" i="4"/>
  <c r="M2476" i="4"/>
  <c r="O2476" i="4"/>
  <c r="M2118" i="4"/>
  <c r="O2118" i="4"/>
  <c r="O1765" i="4"/>
  <c r="M1765" i="4"/>
  <c r="O1396" i="4"/>
  <c r="M1396" i="4"/>
  <c r="O916" i="4"/>
  <c r="M916" i="4"/>
  <c r="M2396" i="4"/>
  <c r="O2396" i="4"/>
  <c r="M1300" i="4"/>
  <c r="O1300" i="4"/>
  <c r="M1892" i="4"/>
  <c r="O1892" i="4"/>
  <c r="O2385" i="4"/>
  <c r="M2385" i="4"/>
  <c r="M1871" i="4"/>
  <c r="O1871" i="4"/>
  <c r="M2574" i="4"/>
  <c r="O2574" i="4"/>
  <c r="O2224" i="4"/>
  <c r="M2224" i="4"/>
  <c r="O1866" i="4"/>
  <c r="M1866" i="4"/>
  <c r="O3083" i="4"/>
  <c r="M3083" i="4"/>
  <c r="O1859" i="4"/>
  <c r="M1859" i="4"/>
  <c r="O2503" i="4"/>
  <c r="M2503" i="4"/>
  <c r="O1795" i="4"/>
  <c r="M1795" i="4"/>
  <c r="M2589" i="4"/>
  <c r="O2589" i="4"/>
  <c r="O2027" i="4"/>
  <c r="M2027" i="4"/>
  <c r="M1451" i="4"/>
  <c r="O1451" i="4"/>
  <c r="O2516" i="4"/>
  <c r="M2516" i="4"/>
  <c r="O2250" i="4"/>
  <c r="M2250" i="4"/>
  <c r="O1889" i="4"/>
  <c r="M1889" i="4"/>
  <c r="M1114" i="4"/>
  <c r="O1114" i="4"/>
  <c r="O921" i="4"/>
  <c r="M921" i="4"/>
  <c r="M2226" i="4"/>
  <c r="O2226" i="4"/>
  <c r="O1317" i="4"/>
  <c r="M1317" i="4"/>
  <c r="O768" i="4"/>
  <c r="M768" i="4"/>
  <c r="O203" i="4"/>
  <c r="M203" i="4"/>
  <c r="O1262" i="4"/>
  <c r="M1262" i="4"/>
  <c r="O1311" i="4"/>
  <c r="M1311" i="4"/>
  <c r="O1076" i="4"/>
  <c r="M1076" i="4"/>
  <c r="O1924" i="4"/>
  <c r="M1924" i="4"/>
  <c r="O728" i="4"/>
  <c r="M728" i="4"/>
  <c r="M1295" i="4"/>
  <c r="O1295" i="4"/>
  <c r="O111" i="4"/>
  <c r="M111" i="4"/>
  <c r="O44" i="4"/>
  <c r="M44" i="4"/>
  <c r="M177" i="4"/>
  <c r="O177" i="4"/>
  <c r="O1329" i="4"/>
  <c r="M1329" i="4"/>
  <c r="O54" i="4"/>
  <c r="M54" i="4"/>
  <c r="O76" i="4"/>
  <c r="M76" i="4"/>
  <c r="M224" i="4"/>
  <c r="O224" i="4"/>
  <c r="O440" i="4"/>
  <c r="M440" i="4"/>
  <c r="O1060" i="4"/>
  <c r="M1060" i="4"/>
  <c r="O1102" i="4"/>
  <c r="M1102" i="4"/>
  <c r="M323" i="4"/>
  <c r="O323" i="4"/>
  <c r="O96" i="4"/>
  <c r="M96" i="4"/>
  <c r="O1009" i="4"/>
  <c r="M1009" i="4"/>
  <c r="M851" i="4"/>
  <c r="O851" i="4"/>
  <c r="M427" i="4"/>
  <c r="O427" i="4"/>
  <c r="O2331" i="4"/>
  <c r="M2331" i="4"/>
  <c r="O1853" i="4"/>
  <c r="M1853" i="4"/>
  <c r="M90" i="4"/>
  <c r="O90" i="4"/>
  <c r="M946" i="4"/>
  <c r="O946" i="4"/>
  <c r="O524" i="4"/>
  <c r="M524" i="4"/>
  <c r="O906" i="4"/>
  <c r="M906" i="4"/>
  <c r="O357" i="4"/>
  <c r="M357" i="4"/>
  <c r="O1041" i="4"/>
  <c r="M1041" i="4"/>
  <c r="O188" i="4"/>
  <c r="M188" i="4"/>
  <c r="M1435" i="4"/>
  <c r="O1435" i="4"/>
  <c r="M1377" i="4"/>
  <c r="O1377" i="4"/>
  <c r="O619" i="4"/>
  <c r="M619" i="4"/>
  <c r="O460" i="4"/>
  <c r="M460" i="4"/>
  <c r="M806" i="4"/>
  <c r="O806" i="4"/>
  <c r="M1648" i="4"/>
  <c r="O1648" i="4"/>
  <c r="M272" i="4"/>
  <c r="O272" i="4"/>
  <c r="O587" i="4"/>
  <c r="M587" i="4"/>
  <c r="O42" i="4"/>
  <c r="M42" i="4"/>
  <c r="O678" i="4"/>
  <c r="M678" i="4"/>
  <c r="M635" i="4"/>
  <c r="O635" i="4"/>
  <c r="O222" i="4"/>
  <c r="M222" i="4"/>
  <c r="M1995" i="4"/>
  <c r="O1995" i="4"/>
  <c r="O1729" i="4"/>
  <c r="M1729" i="4"/>
  <c r="M1249" i="4"/>
  <c r="O1249" i="4"/>
  <c r="M70" i="4"/>
  <c r="O70" i="4"/>
  <c r="O808" i="4"/>
  <c r="M808" i="4"/>
  <c r="O1340" i="4"/>
  <c r="M1340" i="4"/>
  <c r="O1244" i="4"/>
  <c r="M1244" i="4"/>
  <c r="M176" i="4"/>
  <c r="O176" i="4"/>
  <c r="M1094" i="4"/>
  <c r="O1094" i="4"/>
  <c r="O303" i="4"/>
  <c r="M303" i="4"/>
  <c r="O1596" i="4"/>
  <c r="M1596" i="4"/>
  <c r="M275" i="4"/>
  <c r="O275" i="4"/>
  <c r="O672" i="4"/>
  <c r="M672" i="4"/>
  <c r="O855" i="4"/>
  <c r="M855" i="4"/>
  <c r="O101" i="4"/>
  <c r="M101" i="4"/>
  <c r="M1395" i="4"/>
  <c r="O1395" i="4"/>
  <c r="O1392" i="4"/>
  <c r="M1392" i="4"/>
  <c r="O710" i="4"/>
  <c r="M710" i="4"/>
  <c r="O473" i="4"/>
  <c r="M473" i="4"/>
  <c r="M1323" i="4"/>
  <c r="O1323" i="4"/>
  <c r="O247" i="4"/>
  <c r="M247" i="4"/>
  <c r="M146" i="4"/>
  <c r="O146" i="4"/>
  <c r="O1990" i="4"/>
  <c r="M1990" i="4"/>
  <c r="M425" i="4"/>
  <c r="O425" i="4"/>
  <c r="O64" i="4"/>
  <c r="M64" i="4"/>
  <c r="M1167" i="4"/>
  <c r="O1167" i="4"/>
  <c r="O1071" i="4"/>
  <c r="M1071" i="4"/>
  <c r="O478" i="4"/>
  <c r="M478" i="4"/>
  <c r="O671" i="4"/>
  <c r="M671" i="4"/>
  <c r="O715" i="4"/>
  <c r="M715" i="4"/>
  <c r="O503" i="4"/>
  <c r="M503" i="4"/>
  <c r="M969" i="4"/>
  <c r="O969" i="4"/>
  <c r="M1017" i="4"/>
  <c r="O1017" i="4"/>
  <c r="M244" i="4"/>
  <c r="O244" i="4"/>
  <c r="O1650" i="4"/>
  <c r="M1650" i="4"/>
  <c r="M737" i="4"/>
  <c r="O737" i="4"/>
  <c r="M887" i="4"/>
  <c r="O887" i="4"/>
  <c r="O583" i="4"/>
  <c r="M583" i="4"/>
  <c r="M1000" i="4"/>
  <c r="O1000" i="4"/>
  <c r="M1299" i="4"/>
  <c r="O1299" i="4"/>
  <c r="O411" i="4"/>
  <c r="M411" i="4"/>
  <c r="M2702" i="4"/>
  <c r="O2702" i="4"/>
  <c r="M3056" i="4"/>
  <c r="O3056" i="4"/>
  <c r="O3030" i="4"/>
  <c r="M3030" i="4"/>
  <c r="M1601" i="4"/>
  <c r="O1601" i="4"/>
  <c r="M3163" i="4"/>
  <c r="O3163" i="4"/>
  <c r="M3161" i="4"/>
  <c r="O3161" i="4"/>
  <c r="M2247" i="4"/>
  <c r="O2247" i="4"/>
  <c r="O2704" i="4"/>
  <c r="M2704" i="4"/>
  <c r="M2688" i="4"/>
  <c r="O2688" i="4"/>
  <c r="O1421" i="4"/>
  <c r="M1421" i="4"/>
  <c r="O2677" i="4"/>
  <c r="M2677" i="4"/>
  <c r="O2498" i="4"/>
  <c r="M2498" i="4"/>
  <c r="M2668" i="4"/>
  <c r="O2668" i="4"/>
  <c r="M2838" i="4"/>
  <c r="O2838" i="4"/>
  <c r="M1712" i="4"/>
  <c r="O1712" i="4"/>
  <c r="O1842" i="4"/>
  <c r="M1842" i="4"/>
  <c r="M2218" i="4"/>
  <c r="O2218" i="4"/>
  <c r="O2631" i="4"/>
  <c r="M2631" i="4"/>
  <c r="M2622" i="4"/>
  <c r="O2622" i="4"/>
  <c r="O3121" i="4"/>
  <c r="M3121" i="4"/>
  <c r="M2249" i="4"/>
  <c r="O2249" i="4"/>
  <c r="M2241" i="4"/>
  <c r="O2241" i="4"/>
  <c r="O2488" i="4"/>
  <c r="M2488" i="4"/>
  <c r="M1793" i="4"/>
  <c r="O1793" i="4"/>
  <c r="O2596" i="4"/>
  <c r="M2596" i="4"/>
  <c r="M2028" i="4"/>
  <c r="O2028" i="4"/>
  <c r="O1513" i="4"/>
  <c r="M1513" i="4"/>
  <c r="M2699" i="4"/>
  <c r="O2699" i="4"/>
  <c r="O2359" i="4"/>
  <c r="M2359" i="4"/>
  <c r="M1153" i="4"/>
  <c r="O1153" i="4"/>
  <c r="M1784" i="4"/>
  <c r="O1784" i="4"/>
  <c r="O2333" i="4"/>
  <c r="M2333" i="4"/>
  <c r="O1822" i="4"/>
  <c r="M1822" i="4"/>
  <c r="M2446" i="4"/>
  <c r="O2446" i="4"/>
  <c r="O2262" i="4"/>
  <c r="M2262" i="4"/>
  <c r="M1393" i="4"/>
  <c r="O1393" i="4"/>
  <c r="O2159" i="4"/>
  <c r="M2159" i="4"/>
  <c r="O2536" i="4"/>
  <c r="M2536" i="4"/>
  <c r="O3188" i="4"/>
  <c r="M3188" i="4"/>
  <c r="O3170" i="4"/>
  <c r="M3170" i="4"/>
  <c r="M1505" i="4"/>
  <c r="O1505" i="4"/>
  <c r="O1132" i="4"/>
  <c r="M1132" i="4"/>
  <c r="M2601" i="4"/>
  <c r="O2601" i="4"/>
  <c r="O2040" i="4"/>
  <c r="M2040" i="4"/>
  <c r="M1621" i="4"/>
  <c r="O1621" i="4"/>
  <c r="O1789" i="4"/>
  <c r="M1789" i="4"/>
  <c r="M1870" i="4"/>
  <c r="O1870" i="4"/>
  <c r="O821" i="4"/>
  <c r="M821" i="4"/>
  <c r="O2572" i="4"/>
  <c r="M2572" i="4"/>
  <c r="M2314" i="4"/>
  <c r="O2314" i="4"/>
  <c r="M2539" i="4"/>
  <c r="O2539" i="4"/>
  <c r="M1701" i="4"/>
  <c r="O1701" i="4"/>
  <c r="M2276" i="4"/>
  <c r="O2276" i="4"/>
  <c r="O1722" i="4"/>
  <c r="M1722" i="4"/>
  <c r="M2222" i="4"/>
  <c r="O2222" i="4"/>
  <c r="O2114" i="4"/>
  <c r="M2114" i="4"/>
  <c r="O1561" i="4"/>
  <c r="M1561" i="4"/>
  <c r="M2258" i="4"/>
  <c r="O2258" i="4"/>
  <c r="M1762" i="4"/>
  <c r="O1762" i="4"/>
  <c r="O1286" i="4"/>
  <c r="M1286" i="4"/>
  <c r="O2117" i="4"/>
  <c r="M2117" i="4"/>
  <c r="M2223" i="4"/>
  <c r="O2223" i="4"/>
  <c r="O1958" i="4"/>
  <c r="M1958" i="4"/>
  <c r="M1575" i="4"/>
  <c r="O1575" i="4"/>
  <c r="O1957" i="4"/>
  <c r="M1957" i="4"/>
  <c r="O1843" i="4"/>
  <c r="M1843" i="4"/>
  <c r="O2560" i="4"/>
  <c r="M2560" i="4"/>
  <c r="O2553" i="4"/>
  <c r="M2553" i="4"/>
  <c r="M2201" i="4"/>
  <c r="O2201" i="4"/>
  <c r="O1848" i="4"/>
  <c r="M1848" i="4"/>
  <c r="M1145" i="4"/>
  <c r="O1145" i="4"/>
  <c r="O2641" i="4"/>
  <c r="M2641" i="4"/>
  <c r="O1544" i="4"/>
  <c r="M1544" i="4"/>
  <c r="O2086" i="4"/>
  <c r="M2086" i="4"/>
  <c r="O2467" i="4"/>
  <c r="M2467" i="4"/>
  <c r="M1917" i="4"/>
  <c r="O1917" i="4"/>
  <c r="O2661" i="4"/>
  <c r="M2661" i="4"/>
  <c r="M2299" i="4"/>
  <c r="O2299" i="4"/>
  <c r="M1945" i="4"/>
  <c r="O1945" i="4"/>
  <c r="O3140" i="4"/>
  <c r="M3140" i="4"/>
  <c r="O2859" i="4"/>
  <c r="M2859" i="4"/>
  <c r="O2109" i="4"/>
  <c r="M2109" i="4"/>
  <c r="M2663" i="4"/>
  <c r="O2663" i="4"/>
  <c r="O1944" i="4"/>
  <c r="M1944" i="4"/>
  <c r="M2646" i="4"/>
  <c r="O2646" i="4"/>
  <c r="M2173" i="4"/>
  <c r="O2173" i="4"/>
  <c r="M1608" i="4"/>
  <c r="O1608" i="4"/>
  <c r="O2542" i="4"/>
  <c r="M2542" i="4"/>
  <c r="O2317" i="4"/>
  <c r="M2317" i="4"/>
  <c r="O1932" i="4"/>
  <c r="M1932" i="4"/>
  <c r="M1334" i="4"/>
  <c r="O1334" i="4"/>
  <c r="O187" i="4"/>
  <c r="M187" i="4"/>
  <c r="M1285" i="4"/>
  <c r="O1285" i="4"/>
  <c r="O2398" i="4"/>
  <c r="M2398" i="4"/>
  <c r="M1141" i="4"/>
  <c r="O1141" i="4"/>
  <c r="M1487" i="4"/>
  <c r="O1487" i="4"/>
  <c r="O293" i="4"/>
  <c r="M293" i="4"/>
  <c r="O913" i="4"/>
  <c r="M913" i="4"/>
  <c r="M1288" i="4"/>
  <c r="O1288" i="4"/>
  <c r="O278" i="4"/>
  <c r="M278" i="4"/>
  <c r="M172" i="4"/>
  <c r="O172" i="4"/>
  <c r="O294" i="4"/>
  <c r="M294" i="4"/>
  <c r="M2163" i="4"/>
  <c r="O2163" i="4"/>
  <c r="M1287" i="4"/>
  <c r="O1287" i="4"/>
  <c r="M1449" i="4"/>
  <c r="O1449" i="4"/>
  <c r="O789" i="4"/>
  <c r="M789" i="4"/>
  <c r="M428" i="4"/>
  <c r="O428" i="4"/>
  <c r="O653" i="4"/>
  <c r="M653" i="4"/>
  <c r="M1526" i="4"/>
  <c r="O1526" i="4"/>
  <c r="O849" i="4"/>
  <c r="M849" i="4"/>
  <c r="O297" i="4"/>
  <c r="M297" i="4"/>
  <c r="O644" i="4"/>
  <c r="M644" i="4"/>
  <c r="O769" i="4"/>
  <c r="M769" i="4"/>
  <c r="M1378" i="4"/>
  <c r="O1378" i="4"/>
  <c r="O1363" i="4"/>
  <c r="M1363" i="4"/>
  <c r="O248" i="4"/>
  <c r="M248" i="4"/>
  <c r="M121" i="4"/>
  <c r="O121" i="4"/>
  <c r="M1097" i="4"/>
  <c r="O1097" i="4"/>
  <c r="M407" i="4"/>
  <c r="O407" i="4"/>
  <c r="M720" i="4"/>
  <c r="O720" i="4"/>
  <c r="M424" i="4"/>
  <c r="O424" i="4"/>
  <c r="O1947" i="4"/>
  <c r="M1947" i="4"/>
  <c r="O1088" i="4"/>
  <c r="M1088" i="4"/>
  <c r="O1358" i="4"/>
  <c r="M1358" i="4"/>
  <c r="O495" i="4"/>
  <c r="M495" i="4"/>
  <c r="M1267" i="4"/>
  <c r="O1267" i="4"/>
  <c r="O174" i="4"/>
  <c r="M174" i="4"/>
  <c r="M1237" i="4"/>
  <c r="O1237" i="4"/>
  <c r="M1607" i="4"/>
  <c r="O1607" i="4"/>
  <c r="O352" i="4"/>
  <c r="M352" i="4"/>
  <c r="M1045" i="4"/>
  <c r="O1045" i="4"/>
  <c r="O525" i="4"/>
  <c r="M525" i="4"/>
  <c r="O593" i="4"/>
  <c r="M593" i="4"/>
  <c r="M106" i="4"/>
  <c r="O106" i="4"/>
  <c r="O872" i="4"/>
  <c r="M872" i="4"/>
  <c r="O489" i="4"/>
  <c r="M489" i="4"/>
  <c r="M145" i="4"/>
  <c r="O145" i="4"/>
  <c r="M2206" i="4"/>
  <c r="O2206" i="4"/>
  <c r="M1744" i="4"/>
  <c r="O1744" i="4"/>
  <c r="M1488" i="4"/>
  <c r="O1488" i="4"/>
  <c r="O595" i="4"/>
  <c r="M595" i="4"/>
  <c r="O1063" i="4"/>
  <c r="M1063" i="4"/>
  <c r="O194" i="4"/>
  <c r="M194" i="4"/>
  <c r="M130" i="4"/>
  <c r="O130" i="4"/>
  <c r="M413" i="4"/>
  <c r="O413" i="4"/>
  <c r="O837" i="4"/>
  <c r="M837" i="4"/>
  <c r="O191" i="4"/>
  <c r="M191" i="4"/>
  <c r="O140" i="4"/>
  <c r="M140" i="4"/>
  <c r="O1199" i="4"/>
  <c r="M1199" i="4"/>
  <c r="O182" i="4"/>
  <c r="M182" i="4"/>
  <c r="O875" i="4"/>
  <c r="M875" i="4"/>
  <c r="M138" i="4"/>
  <c r="O138" i="4"/>
  <c r="O676" i="4"/>
  <c r="M676" i="4"/>
  <c r="M167" i="4"/>
  <c r="O167" i="4"/>
  <c r="O1231" i="4"/>
  <c r="M1231" i="4"/>
  <c r="O470" i="4"/>
  <c r="M470" i="4"/>
  <c r="O1152" i="4"/>
  <c r="M1152" i="4"/>
  <c r="M173" i="4"/>
  <c r="O173" i="4"/>
  <c r="O1803" i="4"/>
  <c r="M1803" i="4"/>
  <c r="M791" i="4"/>
  <c r="O791" i="4"/>
  <c r="O285" i="4"/>
  <c r="M285" i="4"/>
  <c r="O615" i="4"/>
  <c r="M615" i="4"/>
  <c r="M2" i="4"/>
  <c r="O2" i="4"/>
  <c r="O1072" i="4"/>
  <c r="M1072" i="4"/>
  <c r="O891" i="4"/>
  <c r="M891" i="4"/>
  <c r="O858" i="4"/>
  <c r="M858" i="4"/>
  <c r="M75" i="4"/>
  <c r="O75" i="4"/>
  <c r="M2338" i="4"/>
  <c r="O2338" i="4"/>
  <c r="M2004" i="4"/>
  <c r="O2004" i="4"/>
  <c r="M1902" i="4"/>
  <c r="O1902" i="4"/>
  <c r="O2358" i="4"/>
  <c r="M2358" i="4"/>
  <c r="M3171" i="4"/>
  <c r="O3171" i="4"/>
  <c r="M2278" i="4"/>
  <c r="O2278" i="4"/>
  <c r="O2056" i="4"/>
  <c r="M2056" i="4"/>
  <c r="O1861" i="4"/>
  <c r="M1861" i="4"/>
  <c r="O2429" i="4"/>
  <c r="M2429" i="4"/>
  <c r="O1211" i="4"/>
  <c r="M1211" i="4"/>
  <c r="O388" i="4"/>
  <c r="M388" i="4"/>
  <c r="M947" i="4"/>
  <c r="O947" i="4"/>
  <c r="M2087" i="4"/>
  <c r="O2087" i="4"/>
  <c r="M332" i="4"/>
  <c r="O332" i="4"/>
  <c r="M816" i="4"/>
  <c r="O816" i="4"/>
  <c r="O190" i="4"/>
  <c r="M190" i="4"/>
  <c r="O681" i="4"/>
  <c r="M681" i="4"/>
  <c r="O636" i="4"/>
  <c r="M636" i="4"/>
  <c r="O468" i="4"/>
  <c r="M468" i="4"/>
  <c r="O1583" i="4"/>
  <c r="M1583" i="4"/>
  <c r="M897" i="4"/>
  <c r="O897" i="4"/>
  <c r="O1683" i="4"/>
  <c r="M1683" i="4"/>
  <c r="O629" i="4"/>
  <c r="M629" i="4"/>
  <c r="M100" i="4"/>
  <c r="O100" i="4"/>
  <c r="M1074" i="4"/>
  <c r="O1074" i="4"/>
  <c r="M1083" i="4"/>
  <c r="O1083" i="4"/>
  <c r="M984" i="4"/>
  <c r="O984" i="4"/>
  <c r="M2079" i="4"/>
  <c r="O2079" i="4"/>
  <c r="M1242" i="4"/>
  <c r="O1242" i="4"/>
  <c r="M386" i="4"/>
  <c r="O386" i="4"/>
  <c r="O8483" i="4"/>
  <c r="M8483" i="4"/>
  <c r="O8112" i="4"/>
  <c r="M8112" i="4"/>
  <c r="O8100" i="4"/>
  <c r="M8100" i="4"/>
  <c r="M7849" i="4"/>
  <c r="O7849" i="4"/>
  <c r="O8119" i="4"/>
  <c r="M8119" i="4"/>
  <c r="O8451" i="4"/>
  <c r="M8451" i="4"/>
  <c r="M7291" i="4"/>
  <c r="O7291" i="4"/>
  <c r="M7279" i="4"/>
  <c r="O7279" i="4"/>
  <c r="M7359" i="4"/>
  <c r="O7359" i="4"/>
  <c r="O6686" i="4"/>
  <c r="M6686" i="4"/>
  <c r="O7553" i="4"/>
  <c r="M7553" i="4"/>
  <c r="M6602" i="4"/>
  <c r="O6602" i="4"/>
  <c r="M6695" i="4"/>
  <c r="O6695" i="4"/>
  <c r="M7917" i="4"/>
  <c r="O7917" i="4"/>
  <c r="O7715" i="4"/>
  <c r="M7715" i="4"/>
  <c r="O8724" i="4"/>
  <c r="M8724" i="4"/>
  <c r="M7140" i="4"/>
  <c r="O7140" i="4"/>
  <c r="M7524" i="4"/>
  <c r="O7524" i="4"/>
  <c r="M8628" i="4"/>
  <c r="O8628" i="4"/>
  <c r="O7606" i="4"/>
  <c r="M7606" i="4"/>
  <c r="M7501" i="4"/>
  <c r="O7501" i="4"/>
  <c r="O8319" i="4"/>
  <c r="M8319" i="4"/>
  <c r="O7897" i="4"/>
  <c r="M7897" i="4"/>
  <c r="M7129" i="4"/>
  <c r="O7129" i="4"/>
  <c r="O7894" i="4"/>
  <c r="M7894" i="4"/>
  <c r="M6636" i="4"/>
  <c r="O6636" i="4"/>
  <c r="M7972" i="4"/>
  <c r="O7972" i="4"/>
  <c r="O7406" i="4"/>
  <c r="M7406" i="4"/>
  <c r="M7572" i="4"/>
  <c r="O7572" i="4"/>
  <c r="M7759" i="4"/>
  <c r="O7759" i="4"/>
  <c r="M7857" i="4"/>
  <c r="O7857" i="4"/>
  <c r="O7568" i="4"/>
  <c r="M7568" i="4"/>
  <c r="O7007" i="4"/>
  <c r="M7007" i="4"/>
  <c r="O7106" i="4"/>
  <c r="M7106" i="4"/>
  <c r="O7226" i="4"/>
  <c r="M7226" i="4"/>
  <c r="O8" i="4"/>
  <c r="M8" i="4"/>
  <c r="O7664" i="4"/>
  <c r="M7664" i="4"/>
  <c r="M8177" i="4"/>
  <c r="O8177" i="4"/>
  <c r="M7689" i="4"/>
  <c r="O7689" i="4"/>
  <c r="O8532" i="4"/>
  <c r="M8532" i="4"/>
  <c r="M7281" i="4"/>
  <c r="O7281" i="4"/>
  <c r="M7307" i="4"/>
  <c r="O7307" i="4"/>
  <c r="O8138" i="4"/>
  <c r="M8138" i="4"/>
  <c r="M8507" i="4"/>
  <c r="O8507" i="4"/>
  <c r="M7739" i="4"/>
  <c r="O7739" i="4"/>
  <c r="M7940" i="4"/>
  <c r="O7940" i="4"/>
  <c r="M7843" i="4"/>
  <c r="O7843" i="4"/>
  <c r="O6684" i="4"/>
  <c r="M6684" i="4"/>
  <c r="O7560" i="4"/>
  <c r="M7560" i="4"/>
  <c r="M7935" i="4"/>
  <c r="O7935" i="4"/>
  <c r="O7363" i="4"/>
  <c r="M7363" i="4"/>
  <c r="M6677" i="4"/>
  <c r="O6677" i="4"/>
  <c r="M8653" i="4"/>
  <c r="O8653" i="4"/>
  <c r="M7811" i="4"/>
  <c r="O7811" i="4"/>
  <c r="M8011" i="4"/>
  <c r="O8011" i="4"/>
  <c r="O7244" i="4"/>
  <c r="M7244" i="4"/>
  <c r="O7047" i="4"/>
  <c r="M7047" i="4"/>
  <c r="M8007" i="4"/>
  <c r="O8007" i="4"/>
  <c r="M8290" i="4"/>
  <c r="O8290" i="4"/>
  <c r="O6962" i="4"/>
  <c r="M6962" i="4"/>
  <c r="O7432" i="4"/>
  <c r="M7432" i="4"/>
  <c r="M7991" i="4"/>
  <c r="O7991" i="4"/>
  <c r="M8631" i="4"/>
  <c r="O8631" i="4"/>
  <c r="M6187" i="4"/>
  <c r="O6187" i="4"/>
  <c r="O7120" i="4"/>
  <c r="M7120" i="4"/>
  <c r="O7598" i="4"/>
  <c r="M7598" i="4"/>
  <c r="M7791" i="4"/>
  <c r="O7791" i="4"/>
  <c r="M8224" i="4"/>
  <c r="O8224" i="4"/>
  <c r="O7377" i="4"/>
  <c r="M7377" i="4"/>
  <c r="O8586" i="4"/>
  <c r="M8586" i="4"/>
  <c r="M7486" i="4"/>
  <c r="O7486" i="4"/>
  <c r="M8578" i="4"/>
  <c r="O8578" i="4"/>
  <c r="O8379" i="4"/>
  <c r="M8379" i="4"/>
  <c r="M7990" i="4"/>
  <c r="O7990" i="4"/>
  <c r="M7118" i="4"/>
  <c r="O7118" i="4"/>
  <c r="M7476" i="4"/>
  <c r="O7476" i="4"/>
  <c r="M7986" i="4"/>
  <c r="O7986" i="4"/>
  <c r="M7103" i="4"/>
  <c r="O7103" i="4"/>
  <c r="M7874" i="4"/>
  <c r="O7874" i="4"/>
  <c r="M7086" i="4"/>
  <c r="O7086" i="4"/>
  <c r="M8668" i="4"/>
  <c r="O8668" i="4"/>
  <c r="M2644" i="4"/>
  <c r="O2644" i="4"/>
  <c r="M8085" i="4"/>
  <c r="O8085" i="4"/>
  <c r="M8108" i="4"/>
  <c r="O8108" i="4"/>
  <c r="O7328" i="4"/>
  <c r="M7328" i="4"/>
  <c r="O8097" i="4"/>
  <c r="M8097" i="4"/>
  <c r="M7315" i="4"/>
  <c r="O7315" i="4"/>
  <c r="M7649" i="4"/>
  <c r="O7649" i="4"/>
  <c r="O7736" i="4"/>
  <c r="M7736" i="4"/>
  <c r="M7949" i="4"/>
  <c r="O7949" i="4"/>
  <c r="M8503" i="4"/>
  <c r="O8503" i="4"/>
  <c r="O7549" i="4"/>
  <c r="M7549" i="4"/>
  <c r="M8122" i="4"/>
  <c r="O8122" i="4"/>
  <c r="M7926" i="4"/>
  <c r="O7926" i="4"/>
  <c r="O7541" i="4"/>
  <c r="M7541" i="4"/>
  <c r="O7362" i="4"/>
  <c r="M7362" i="4"/>
  <c r="M6971" i="4"/>
  <c r="O6971" i="4"/>
  <c r="M7548" i="4"/>
  <c r="O7548" i="4"/>
  <c r="O7635" i="4"/>
  <c r="M7635" i="4"/>
  <c r="O8003" i="4"/>
  <c r="M8003" i="4"/>
  <c r="O6297" i="4"/>
  <c r="M6297" i="4"/>
  <c r="O6306" i="4"/>
  <c r="M6306" i="4"/>
  <c r="O7712" i="4"/>
  <c r="M7712" i="4"/>
  <c r="O7612" i="4"/>
  <c r="M7612" i="4"/>
  <c r="M8357" i="4"/>
  <c r="O8357" i="4"/>
  <c r="M7709" i="4"/>
  <c r="O7709" i="4"/>
  <c r="M8014" i="4"/>
  <c r="O8014" i="4"/>
  <c r="O8727" i="4"/>
  <c r="M8727" i="4"/>
  <c r="M8306" i="4"/>
  <c r="O8306" i="4"/>
  <c r="O7229" i="4"/>
  <c r="M7229" i="4"/>
  <c r="O7434" i="4"/>
  <c r="M7434" i="4"/>
  <c r="O7230" i="4"/>
  <c r="M7230" i="4"/>
  <c r="O7622" i="4"/>
  <c r="M7622" i="4"/>
  <c r="O8377" i="4"/>
  <c r="M8377" i="4"/>
  <c r="O6953" i="4"/>
  <c r="M6953" i="4"/>
  <c r="O7147" i="4"/>
  <c r="M7147" i="4"/>
  <c r="M7913" i="4"/>
  <c r="O7913" i="4"/>
  <c r="O7246" i="4"/>
  <c r="M7246" i="4"/>
  <c r="M8001" i="4"/>
  <c r="O8001" i="4"/>
  <c r="M7240" i="4"/>
  <c r="O7240" i="4"/>
  <c r="M7992" i="4"/>
  <c r="O7992" i="4"/>
  <c r="O7150" i="4"/>
  <c r="M7150" i="4"/>
  <c r="M7914" i="4"/>
  <c r="O7914" i="4"/>
  <c r="O8696" i="4"/>
  <c r="M8696" i="4"/>
  <c r="M6188" i="4"/>
  <c r="O6188" i="4"/>
  <c r="O8312" i="4"/>
  <c r="M8312" i="4"/>
  <c r="O8348" i="4"/>
  <c r="M8348" i="4"/>
  <c r="O7125" i="4"/>
  <c r="M7125" i="4"/>
  <c r="M8708" i="4"/>
  <c r="O8708" i="4"/>
  <c r="M6919" i="4"/>
  <c r="O6919" i="4"/>
  <c r="M7105" i="4"/>
  <c r="O7105" i="4"/>
  <c r="M8272" i="4"/>
  <c r="O8272" i="4"/>
  <c r="M6719" i="4"/>
  <c r="O6719" i="4"/>
  <c r="M8261" i="4"/>
  <c r="O8261" i="4"/>
  <c r="O7087" i="4"/>
  <c r="M7087" i="4"/>
  <c r="M6614" i="4"/>
  <c r="O6614" i="4"/>
  <c r="M8144" i="4"/>
  <c r="O8144" i="4"/>
  <c r="O7681" i="4"/>
  <c r="M7681" i="4"/>
  <c r="O7485" i="4"/>
  <c r="M7485" i="4"/>
  <c r="O6915" i="4"/>
  <c r="M6915" i="4"/>
  <c r="O7564" i="4"/>
  <c r="M7564" i="4"/>
  <c r="M6707" i="4"/>
  <c r="O6707" i="4"/>
  <c r="O6912" i="4"/>
  <c r="M6912" i="4"/>
  <c r="O6987" i="4"/>
  <c r="M6987" i="4"/>
  <c r="M8670" i="4"/>
  <c r="O8670" i="4"/>
  <c r="M8750" i="4"/>
  <c r="O8750" i="4"/>
  <c r="O7" i="4"/>
  <c r="M7" i="4"/>
  <c r="M8107" i="4"/>
  <c r="O8107" i="4"/>
  <c r="M8466" i="4"/>
  <c r="O8466" i="4"/>
  <c r="O7300" i="4"/>
  <c r="M7300" i="4"/>
  <c r="O7342" i="4"/>
  <c r="M7342" i="4"/>
  <c r="M7705" i="4"/>
  <c r="O7705" i="4"/>
  <c r="M8446" i="4"/>
  <c r="O8446" i="4"/>
  <c r="O7316" i="4"/>
  <c r="M7316" i="4"/>
  <c r="M7956" i="4"/>
  <c r="O7956" i="4"/>
  <c r="O8509" i="4"/>
  <c r="M8509" i="4"/>
  <c r="O7967" i="4"/>
  <c r="M7967" i="4"/>
  <c r="M6800" i="4"/>
  <c r="O6800" i="4"/>
  <c r="O6814" i="4"/>
  <c r="M6814" i="4"/>
  <c r="O7936" i="4"/>
  <c r="M7936" i="4"/>
  <c r="O7637" i="4"/>
  <c r="M7637" i="4"/>
  <c r="O7647" i="4"/>
  <c r="M7647" i="4"/>
  <c r="O7348" i="4"/>
  <c r="M7348" i="4"/>
  <c r="O6889" i="4"/>
  <c r="M6889" i="4"/>
  <c r="M6687" i="4"/>
  <c r="O6687" i="4"/>
  <c r="O6973" i="4"/>
  <c r="M6973" i="4"/>
  <c r="M6679" i="4"/>
  <c r="O6679" i="4"/>
  <c r="O6877" i="4"/>
  <c r="M6877" i="4"/>
  <c r="M6311" i="4"/>
  <c r="O6311" i="4"/>
  <c r="M7721" i="4"/>
  <c r="O7721" i="4"/>
  <c r="M7916" i="4"/>
  <c r="O7916" i="4"/>
  <c r="M6585" i="4"/>
  <c r="O6585" i="4"/>
  <c r="M8734" i="4"/>
  <c r="O8734" i="4"/>
  <c r="M8303" i="4"/>
  <c r="O8303" i="4"/>
  <c r="M8737" i="4"/>
  <c r="O8737" i="4"/>
  <c r="O7036" i="4"/>
  <c r="M7036" i="4"/>
  <c r="M8360" i="4"/>
  <c r="O8360" i="4"/>
  <c r="O7522" i="4"/>
  <c r="M7522" i="4"/>
  <c r="O7436" i="4"/>
  <c r="M7436" i="4"/>
  <c r="O7236" i="4"/>
  <c r="M7236" i="4"/>
  <c r="O6756" i="4"/>
  <c r="M6756" i="4"/>
  <c r="M8250" i="4"/>
  <c r="O8250" i="4"/>
  <c r="O7631" i="4"/>
  <c r="M7631" i="4"/>
  <c r="O7109" i="4"/>
  <c r="M7109" i="4"/>
  <c r="M8381" i="4"/>
  <c r="O8381" i="4"/>
  <c r="M7981" i="4"/>
  <c r="O7981" i="4"/>
  <c r="M6638" i="4"/>
  <c r="O6638" i="4"/>
  <c r="M8624" i="4"/>
  <c r="O8624" i="4"/>
  <c r="O7425" i="4"/>
  <c r="M7425" i="4"/>
  <c r="O6939" i="4"/>
  <c r="M6939" i="4"/>
  <c r="M8705" i="4"/>
  <c r="O8705" i="4"/>
  <c r="M6645" i="4"/>
  <c r="O6645" i="4"/>
  <c r="M6641" i="4"/>
  <c r="O6641" i="4"/>
  <c r="O6935" i="4"/>
  <c r="M6935" i="4"/>
  <c r="M7386" i="4"/>
  <c r="O7386" i="4"/>
  <c r="M7124" i="4"/>
  <c r="O7124" i="4"/>
  <c r="M7479" i="4"/>
  <c r="O7479" i="4"/>
  <c r="O7578" i="4"/>
  <c r="M7578" i="4"/>
  <c r="M7375" i="4"/>
  <c r="O7375" i="4"/>
  <c r="O6715" i="4"/>
  <c r="M6715" i="4"/>
  <c r="M8629" i="4"/>
  <c r="O8629" i="4"/>
  <c r="M7400" i="4"/>
  <c r="O7400" i="4"/>
  <c r="M7801" i="4"/>
  <c r="O7801" i="4"/>
  <c r="O8048" i="4"/>
  <c r="M8048" i="4"/>
  <c r="M7004" i="4"/>
  <c r="O7004" i="4"/>
  <c r="O6623" i="4"/>
  <c r="M6623" i="4"/>
  <c r="M8350" i="4"/>
  <c r="O8350" i="4"/>
  <c r="M8594" i="4"/>
  <c r="O8594" i="4"/>
  <c r="M6642" i="4"/>
  <c r="O6642" i="4"/>
  <c r="M7089" i="4"/>
  <c r="O7089" i="4"/>
  <c r="M8424" i="4"/>
  <c r="O8424" i="4"/>
  <c r="O8140" i="4"/>
  <c r="M8140" i="4"/>
  <c r="O6908" i="4"/>
  <c r="M6908" i="4"/>
  <c r="M8405" i="4"/>
  <c r="O8405" i="4"/>
  <c r="O8604" i="4"/>
  <c r="M8604" i="4"/>
  <c r="O8403" i="4"/>
  <c r="M8403" i="4"/>
  <c r="M2614" i="4"/>
  <c r="O2614" i="4"/>
  <c r="O7699" i="4"/>
  <c r="M7699" i="4"/>
  <c r="O8489" i="4"/>
  <c r="M8489" i="4"/>
  <c r="O8072" i="4"/>
  <c r="M8072" i="4"/>
  <c r="O8480" i="4"/>
  <c r="M8480" i="4"/>
  <c r="O8463" i="4"/>
  <c r="M8463" i="4"/>
  <c r="M7289" i="4"/>
  <c r="O7289" i="4"/>
  <c r="M7296" i="4"/>
  <c r="O7296" i="4"/>
  <c r="M7278" i="4"/>
  <c r="O7278" i="4"/>
  <c r="O8505" i="4"/>
  <c r="M8505" i="4"/>
  <c r="M7294" i="4"/>
  <c r="O7294" i="4"/>
  <c r="O7454" i="4"/>
  <c r="M7454" i="4"/>
  <c r="M8442" i="4"/>
  <c r="O8442" i="4"/>
  <c r="O7352" i="4"/>
  <c r="M7352" i="4"/>
  <c r="M7969" i="4"/>
  <c r="O7969" i="4"/>
  <c r="M8020" i="4"/>
  <c r="O8020" i="4"/>
  <c r="M7751" i="4"/>
  <c r="O7751" i="4"/>
  <c r="M7840" i="4"/>
  <c r="O7840" i="4"/>
  <c r="M7545" i="4"/>
  <c r="O7545" i="4"/>
  <c r="M7349" i="4"/>
  <c r="O7349" i="4"/>
  <c r="O7733" i="4"/>
  <c r="M7733" i="4"/>
  <c r="O7828" i="4"/>
  <c r="M7828" i="4"/>
  <c r="M7262" i="4"/>
  <c r="O7262" i="4"/>
  <c r="O6977" i="4"/>
  <c r="M6977" i="4"/>
  <c r="O8010" i="4"/>
  <c r="M8010" i="4"/>
  <c r="M6771" i="4"/>
  <c r="O6771" i="4"/>
  <c r="M8251" i="4"/>
  <c r="O8251" i="4"/>
  <c r="M6675" i="4"/>
  <c r="O6675" i="4"/>
  <c r="M7519" i="4"/>
  <c r="O7519" i="4"/>
  <c r="M6298" i="4"/>
  <c r="O6298" i="4"/>
  <c r="M8300" i="4"/>
  <c r="O8300" i="4"/>
  <c r="M8726" i="4"/>
  <c r="O8726" i="4"/>
  <c r="M7050" i="4"/>
  <c r="O7050" i="4"/>
  <c r="M7996" i="4"/>
  <c r="O7996" i="4"/>
  <c r="O6955" i="4"/>
  <c r="M6955" i="4"/>
  <c r="M7730" i="4"/>
  <c r="O7730" i="4"/>
  <c r="O6856" i="4"/>
  <c r="M6856" i="4"/>
  <c r="O7052" i="4"/>
  <c r="M7052" i="4"/>
  <c r="O7918" i="4"/>
  <c r="M7918" i="4"/>
  <c r="M6948" i="4"/>
  <c r="O6948" i="4"/>
  <c r="M6174" i="4"/>
  <c r="O6174" i="4"/>
  <c r="O6173" i="4"/>
  <c r="M6173" i="4"/>
  <c r="M8326" i="4"/>
  <c r="O8326" i="4"/>
  <c r="M8392" i="4"/>
  <c r="O8392" i="4"/>
  <c r="M8713" i="4"/>
  <c r="O8713" i="4"/>
  <c r="M7507" i="4"/>
  <c r="O7507" i="4"/>
  <c r="O6192" i="4"/>
  <c r="M6192" i="4"/>
  <c r="M7885" i="4"/>
  <c r="O7885" i="4"/>
  <c r="M7881" i="4"/>
  <c r="O7881" i="4"/>
  <c r="M8221" i="4"/>
  <c r="O8221" i="4"/>
  <c r="M6938" i="4"/>
  <c r="O6938" i="4"/>
  <c r="M6828" i="4"/>
  <c r="O6828" i="4"/>
  <c r="O7797" i="4"/>
  <c r="M7797" i="4"/>
  <c r="O7773" i="4"/>
  <c r="M7773" i="4"/>
  <c r="M6993" i="4"/>
  <c r="O6993" i="4"/>
  <c r="M8279" i="4"/>
  <c r="O8279" i="4"/>
  <c r="M6926" i="4"/>
  <c r="O6926" i="4"/>
  <c r="O7575" i="4"/>
  <c r="M7575" i="4"/>
  <c r="O7021" i="4"/>
  <c r="M7021" i="4"/>
  <c r="O6605" i="4"/>
  <c r="M6605" i="4"/>
  <c r="O7667" i="4"/>
  <c r="M7667" i="4"/>
  <c r="M7393" i="4"/>
  <c r="O7393" i="4"/>
  <c r="M6997" i="4"/>
  <c r="O6997" i="4"/>
  <c r="M6320" i="4"/>
  <c r="O6320" i="4"/>
  <c r="M8044" i="4"/>
  <c r="O8044" i="4"/>
  <c r="O7401" i="4"/>
  <c r="M7401" i="4"/>
  <c r="O7771" i="4"/>
  <c r="M7771" i="4"/>
  <c r="O8752" i="4"/>
  <c r="M8752" i="4"/>
  <c r="M8173" i="4"/>
  <c r="O8173" i="4"/>
  <c r="O8207" i="4"/>
  <c r="M8207" i="4"/>
  <c r="O8683" i="4"/>
  <c r="M8683" i="4"/>
  <c r="O8174" i="4"/>
  <c r="M8174" i="4"/>
  <c r="O8745" i="4"/>
  <c r="M8745" i="4"/>
  <c r="M8747" i="4"/>
  <c r="O8747" i="4"/>
  <c r="M8093" i="4"/>
  <c r="O8093" i="4"/>
  <c r="O7304" i="4"/>
  <c r="M7304" i="4"/>
  <c r="M8070" i="4"/>
  <c r="O8070" i="4"/>
  <c r="M8515" i="4"/>
  <c r="O8515" i="4"/>
  <c r="M8490" i="4"/>
  <c r="O8490" i="4"/>
  <c r="M7749" i="4"/>
  <c r="O7749" i="4"/>
  <c r="M8502" i="4"/>
  <c r="O8502" i="4"/>
  <c r="M7948" i="4"/>
  <c r="O7948" i="4"/>
  <c r="O7648" i="4"/>
  <c r="M7648" i="4"/>
  <c r="M6797" i="4"/>
  <c r="O6797" i="4"/>
  <c r="M7831" i="4"/>
  <c r="O7831" i="4"/>
  <c r="O7465" i="4"/>
  <c r="M7465" i="4"/>
  <c r="M7942" i="4"/>
  <c r="O7942" i="4"/>
  <c r="M8029" i="4"/>
  <c r="O8029" i="4"/>
  <c r="M7448" i="4"/>
  <c r="O7448" i="4"/>
  <c r="M7354" i="4"/>
  <c r="O7354" i="4"/>
  <c r="O7082" i="4"/>
  <c r="M7082" i="4"/>
  <c r="M7653" i="4"/>
  <c r="O7653" i="4"/>
  <c r="O7654" i="4"/>
  <c r="M7654" i="4"/>
  <c r="M6966" i="4"/>
  <c r="O6966" i="4"/>
  <c r="M8557" i="4"/>
  <c r="O8557" i="4"/>
  <c r="O7911" i="4"/>
  <c r="M7911" i="4"/>
  <c r="O6698" i="4"/>
  <c r="M6698" i="4"/>
  <c r="M7905" i="4"/>
  <c r="O7905" i="4"/>
  <c r="M6291" i="4"/>
  <c r="O6291" i="4"/>
  <c r="O8364" i="4"/>
  <c r="M8364" i="4"/>
  <c r="O8004" i="4"/>
  <c r="M8004" i="4"/>
  <c r="M7525" i="4"/>
  <c r="O7525" i="4"/>
  <c r="O7620" i="4"/>
  <c r="M7620" i="4"/>
  <c r="O8372" i="4"/>
  <c r="M8372" i="4"/>
  <c r="M6177" i="4"/>
  <c r="O6177" i="4"/>
  <c r="O6957" i="4"/>
  <c r="M6957" i="4"/>
  <c r="M7142" i="4"/>
  <c r="O7142" i="4"/>
  <c r="O6647" i="4"/>
  <c r="M6647" i="4"/>
  <c r="M7041" i="4"/>
  <c r="O7041" i="4"/>
  <c r="T8237" i="4"/>
  <c r="M8237" i="4"/>
  <c r="T8236" i="4"/>
  <c r="M8236" i="4"/>
  <c r="O6860" i="4"/>
  <c r="M6860" i="4"/>
  <c r="T8235" i="4"/>
  <c r="M8235" i="4"/>
  <c r="O6942" i="4"/>
  <c r="M6942" i="4"/>
  <c r="O7798" i="4"/>
  <c r="M7798" i="4"/>
  <c r="O8579" i="4"/>
  <c r="M8579" i="4"/>
  <c r="M8154" i="4"/>
  <c r="O8154" i="4"/>
  <c r="M8697" i="4"/>
  <c r="O8697" i="4"/>
  <c r="M8159" i="4"/>
  <c r="O8159" i="4"/>
  <c r="M6706" i="4"/>
  <c r="O6706" i="4"/>
  <c r="O6914" i="4"/>
  <c r="M6914" i="4"/>
  <c r="O7671" i="4"/>
  <c r="M7671" i="4"/>
  <c r="O7474" i="4"/>
  <c r="M7474" i="4"/>
  <c r="M6323" i="4"/>
  <c r="O6323" i="4"/>
  <c r="M6334" i="4"/>
  <c r="O6334" i="4"/>
  <c r="O7668" i="4"/>
  <c r="M7668" i="4"/>
  <c r="O7415" i="4"/>
  <c r="M7415" i="4"/>
  <c r="O7107" i="4"/>
  <c r="M7107" i="4"/>
  <c r="O7567" i="4"/>
  <c r="M7567" i="4"/>
  <c r="M7084" i="4"/>
  <c r="O7084" i="4"/>
  <c r="O8421" i="4"/>
  <c r="M8421" i="4"/>
  <c r="O7563" i="4"/>
  <c r="M7563" i="4"/>
  <c r="O8200" i="4"/>
  <c r="M8200" i="4"/>
  <c r="O8179" i="4"/>
  <c r="M8179" i="4"/>
  <c r="O7101" i="4"/>
  <c r="M7101" i="4"/>
  <c r="O8416" i="4"/>
  <c r="M8416" i="4"/>
  <c r="M8181" i="4"/>
  <c r="O8181" i="4"/>
  <c r="O8688" i="4"/>
  <c r="M8688" i="4"/>
  <c r="M8598" i="4"/>
  <c r="O8598" i="4"/>
  <c r="O8677" i="4"/>
  <c r="M8677" i="4"/>
  <c r="M8198" i="4"/>
  <c r="O8198" i="4"/>
  <c r="M2680" i="4"/>
  <c r="O2680" i="4"/>
  <c r="M3175" i="4"/>
  <c r="O3175" i="4"/>
  <c r="M2600" i="4"/>
  <c r="O2600" i="4"/>
  <c r="M1528" i="4"/>
  <c r="O1528" i="4"/>
  <c r="M3072" i="4"/>
  <c r="O3072" i="4"/>
  <c r="O2097" i="4"/>
  <c r="M2097" i="4"/>
  <c r="M2645" i="4"/>
  <c r="O2645" i="4"/>
  <c r="M2625" i="4"/>
  <c r="O2625" i="4"/>
  <c r="M1409" i="4"/>
  <c r="O1409" i="4"/>
  <c r="O1665" i="4"/>
  <c r="M1665" i="4"/>
  <c r="O2106" i="4"/>
  <c r="M2106" i="4"/>
  <c r="O2740" i="4"/>
  <c r="M2740" i="4"/>
  <c r="O2166" i="4"/>
  <c r="M2166" i="4"/>
  <c r="O2462" i="4"/>
  <c r="M2462" i="4"/>
  <c r="O1546" i="4"/>
  <c r="M1546" i="4"/>
  <c r="M2031" i="4"/>
  <c r="O2031" i="4"/>
  <c r="O2654" i="4"/>
  <c r="M2654" i="4"/>
  <c r="O1101" i="4"/>
  <c r="M1101" i="4"/>
  <c r="M2309" i="4"/>
  <c r="O2309" i="4"/>
  <c r="O2319" i="4"/>
  <c r="M2319" i="4"/>
  <c r="M1283" i="4"/>
  <c r="O1283" i="4"/>
  <c r="O3082" i="4"/>
  <c r="M3082" i="4"/>
  <c r="M1115" i="4"/>
  <c r="O1115" i="4"/>
  <c r="O1578" i="4"/>
  <c r="M1578" i="4"/>
  <c r="O1780" i="4"/>
  <c r="M1780" i="4"/>
  <c r="O1328" i="4"/>
  <c r="M1328" i="4"/>
  <c r="M2244" i="4"/>
  <c r="O2244" i="4"/>
  <c r="O1677" i="4"/>
  <c r="M1677" i="4"/>
  <c r="O1690" i="4"/>
  <c r="M1690" i="4"/>
  <c r="M2032" i="4"/>
  <c r="O2032" i="4"/>
  <c r="O1537" i="4"/>
  <c r="M1537" i="4"/>
  <c r="M1715" i="4"/>
  <c r="O1715" i="4"/>
  <c r="O3155" i="4"/>
  <c r="M3155" i="4"/>
  <c r="O2179" i="4"/>
  <c r="M2179" i="4"/>
  <c r="O1456" i="4"/>
  <c r="M1456" i="4"/>
  <c r="M1826" i="4"/>
  <c r="O1826" i="4"/>
  <c r="O2483" i="4"/>
  <c r="M2483" i="4"/>
  <c r="M2084" i="4"/>
  <c r="O2084" i="4"/>
  <c r="M1314" i="4"/>
  <c r="O1314" i="4"/>
  <c r="O2242" i="4"/>
  <c r="M2242" i="4"/>
  <c r="O1794" i="4"/>
  <c r="M1794" i="4"/>
  <c r="M1538" i="4"/>
  <c r="O1538" i="4"/>
  <c r="M2400" i="4"/>
  <c r="O2400" i="4"/>
  <c r="M1191" i="4"/>
  <c r="O1191" i="4"/>
  <c r="M1425" i="4"/>
  <c r="O1425" i="4"/>
  <c r="M1335" i="4"/>
  <c r="O1335" i="4"/>
  <c r="O1919" i="4"/>
  <c r="M1919" i="4"/>
  <c r="O975" i="4"/>
  <c r="M975" i="4"/>
  <c r="M475" i="4"/>
  <c r="O475" i="4"/>
  <c r="O693" i="4"/>
  <c r="M693" i="4"/>
  <c r="O1160" i="4"/>
  <c r="M1160" i="4"/>
  <c r="O3184" i="4"/>
  <c r="M3184" i="4"/>
  <c r="M2657" i="4"/>
  <c r="O2657" i="4"/>
  <c r="O1872" i="4"/>
  <c r="M1872" i="4"/>
  <c r="O3172" i="4"/>
  <c r="M3172" i="4"/>
  <c r="O3105" i="4"/>
  <c r="M3105" i="4"/>
  <c r="O3154" i="4"/>
  <c r="M3154" i="4"/>
  <c r="O2344" i="4"/>
  <c r="M2344" i="4"/>
  <c r="O1900" i="4"/>
  <c r="M1900" i="4"/>
  <c r="M1422" i="4"/>
  <c r="O1422" i="4"/>
  <c r="O2508" i="4"/>
  <c r="M2508" i="4"/>
  <c r="M3070" i="4"/>
  <c r="O3070" i="4"/>
  <c r="M1748" i="4"/>
  <c r="O1748" i="4"/>
  <c r="M1551" i="4"/>
  <c r="O1551" i="4"/>
  <c r="O2384" i="4"/>
  <c r="M2384" i="4"/>
  <c r="O1164" i="4"/>
  <c r="M1164" i="4"/>
  <c r="O1951" i="4"/>
  <c r="M1951" i="4"/>
  <c r="M1514" i="4"/>
  <c r="O1514" i="4"/>
  <c r="M3153" i="4"/>
  <c r="O3153" i="4"/>
  <c r="O1864" i="4"/>
  <c r="M1864" i="4"/>
  <c r="O1771" i="4"/>
  <c r="M1771" i="4"/>
  <c r="M3139" i="4"/>
  <c r="O3139" i="4"/>
  <c r="M3116" i="4"/>
  <c r="O3116" i="4"/>
  <c r="M2217" i="4"/>
  <c r="O2217" i="4"/>
  <c r="O2257" i="4"/>
  <c r="M2257" i="4"/>
  <c r="O1095" i="4"/>
  <c r="M1095" i="4"/>
  <c r="M1466" i="4"/>
  <c r="O1466" i="4"/>
  <c r="M1764" i="4"/>
  <c r="O1764" i="4"/>
  <c r="M2251" i="4"/>
  <c r="O2251" i="4"/>
  <c r="M2050" i="4"/>
  <c r="O2050" i="4"/>
  <c r="M1411" i="4"/>
  <c r="O1411" i="4"/>
  <c r="O2149" i="4"/>
  <c r="M2149" i="4"/>
  <c r="O2112" i="4"/>
  <c r="M2112" i="4"/>
  <c r="O1213" i="4"/>
  <c r="M1213" i="4"/>
  <c r="O1657" i="4"/>
  <c r="M1657" i="4"/>
  <c r="M1527" i="4"/>
  <c r="O1527" i="4"/>
  <c r="O1781" i="4"/>
  <c r="M1781" i="4"/>
  <c r="M2055" i="4"/>
  <c r="O2055" i="4"/>
  <c r="O1695" i="4"/>
  <c r="M1695" i="4"/>
  <c r="O3150" i="4"/>
  <c r="M3150" i="4"/>
  <c r="O1148" i="4"/>
  <c r="M1148" i="4"/>
  <c r="M1640" i="4"/>
  <c r="O1640" i="4"/>
  <c r="O1732" i="4"/>
  <c r="M1732" i="4"/>
  <c r="O1788" i="4"/>
  <c r="M1788" i="4"/>
  <c r="O2739" i="4"/>
  <c r="M2739" i="4"/>
  <c r="M2357" i="4"/>
  <c r="O2357" i="4"/>
  <c r="M1956" i="4"/>
  <c r="O1956" i="4"/>
  <c r="O2691" i="4"/>
  <c r="M2691" i="4"/>
  <c r="O2171" i="4"/>
  <c r="M2171" i="4"/>
  <c r="M879" i="4"/>
  <c r="O879" i="4"/>
  <c r="O81" i="4"/>
  <c r="M81" i="4"/>
  <c r="O727" i="4"/>
  <c r="M727" i="4"/>
  <c r="O1125" i="4"/>
  <c r="M1125" i="4"/>
  <c r="O84" i="4"/>
  <c r="M84" i="4"/>
  <c r="O1598" i="4"/>
  <c r="M1598" i="4"/>
  <c r="O1303" i="4"/>
  <c r="M1303" i="4"/>
  <c r="M1028" i="4"/>
  <c r="O1028" i="4"/>
  <c r="O1382" i="4"/>
  <c r="M1382" i="4"/>
  <c r="M1068" i="4"/>
  <c r="O1068" i="4"/>
  <c r="O426" i="4"/>
  <c r="M426" i="4"/>
  <c r="O778" i="4"/>
  <c r="M778" i="4"/>
  <c r="O1296" i="4"/>
  <c r="M1296" i="4"/>
  <c r="M920" i="4"/>
  <c r="O920" i="4"/>
  <c r="O50" i="4"/>
  <c r="M50" i="4"/>
  <c r="O1772" i="4"/>
  <c r="M1772" i="4"/>
  <c r="O1389" i="4"/>
  <c r="M1389" i="4"/>
  <c r="M982" i="4"/>
  <c r="O982" i="4"/>
  <c r="O61" i="4"/>
  <c r="M61" i="4"/>
  <c r="M362" i="4"/>
  <c r="O362" i="4"/>
  <c r="M977" i="4"/>
  <c r="O977" i="4"/>
  <c r="M148" i="4"/>
  <c r="O148" i="4"/>
  <c r="O847" i="4"/>
  <c r="M847" i="4"/>
  <c r="M1029" i="4"/>
  <c r="O1029" i="4"/>
  <c r="O62" i="4"/>
  <c r="M62" i="4"/>
  <c r="M832" i="4"/>
  <c r="O832" i="4"/>
  <c r="O518" i="4"/>
  <c r="M518" i="4"/>
  <c r="M1827" i="4"/>
  <c r="O1827" i="4"/>
  <c r="O1643" i="4"/>
  <c r="M1643" i="4"/>
  <c r="O122" i="4"/>
  <c r="M122" i="4"/>
  <c r="O380" i="4"/>
  <c r="M380" i="4"/>
  <c r="M1016" i="4"/>
  <c r="O1016" i="4"/>
  <c r="M844" i="4"/>
  <c r="O844" i="4"/>
  <c r="O1479" i="4"/>
  <c r="M1479" i="4"/>
  <c r="M1250" i="4"/>
  <c r="O1250" i="4"/>
  <c r="O767" i="4"/>
  <c r="M767" i="4"/>
  <c r="M289" i="4"/>
  <c r="O289" i="4"/>
  <c r="O205" i="4"/>
  <c r="M205" i="4"/>
  <c r="O1407" i="4"/>
  <c r="M1407" i="4"/>
  <c r="O712" i="4"/>
  <c r="M712" i="4"/>
  <c r="M890" i="4"/>
  <c r="O890" i="4"/>
  <c r="O438" i="4"/>
  <c r="M438" i="4"/>
  <c r="O99" i="4"/>
  <c r="M99" i="4"/>
  <c r="O49" i="4"/>
  <c r="M49" i="4"/>
  <c r="O1515" i="4"/>
  <c r="M1515" i="4"/>
  <c r="M498" i="4"/>
  <c r="O498" i="4"/>
  <c r="O1565" i="4"/>
  <c r="M1565" i="4"/>
  <c r="M842" i="4"/>
  <c r="O842" i="4"/>
  <c r="M95" i="4"/>
  <c r="O95" i="4"/>
  <c r="O900" i="4"/>
  <c r="M900" i="4"/>
  <c r="O1403" i="4"/>
  <c r="M1403" i="4"/>
  <c r="M962" i="4"/>
  <c r="O962" i="4"/>
  <c r="O1385" i="4"/>
  <c r="M1385" i="4"/>
  <c r="O766" i="4"/>
  <c r="M766" i="4"/>
  <c r="M57" i="4"/>
  <c r="O57" i="4"/>
  <c r="O736" i="4"/>
  <c r="M736" i="4"/>
  <c r="M371" i="4"/>
  <c r="O371" i="4"/>
  <c r="M686" i="4"/>
  <c r="O686" i="4"/>
  <c r="O1143" i="4"/>
  <c r="M1143" i="4"/>
  <c r="M4" i="4"/>
  <c r="O4" i="4"/>
  <c r="O288" i="4"/>
  <c r="M288" i="4"/>
  <c r="O2626" i="4"/>
  <c r="M2626" i="4"/>
  <c r="O2683" i="4"/>
  <c r="M2683" i="4"/>
  <c r="O2749" i="4"/>
  <c r="M2749" i="4"/>
  <c r="M2747" i="4"/>
  <c r="O2747" i="4"/>
  <c r="O10" i="4"/>
  <c r="M10" i="4"/>
  <c r="O3127" i="4"/>
  <c r="M3127" i="4"/>
  <c r="M2701" i="4"/>
  <c r="O2701" i="4"/>
  <c r="O2711" i="4"/>
  <c r="M2711" i="4"/>
  <c r="O2844" i="4"/>
  <c r="M2844" i="4"/>
  <c r="O1602" i="4"/>
  <c r="M1602" i="4"/>
  <c r="M3111" i="4"/>
  <c r="O3111" i="4"/>
  <c r="M1220" i="4"/>
  <c r="O1220" i="4"/>
  <c r="M2444" i="4"/>
  <c r="O2444" i="4"/>
  <c r="M1380" i="4"/>
  <c r="O1380" i="4"/>
  <c r="M1763" i="4"/>
  <c r="O1763" i="4"/>
  <c r="O2473" i="4"/>
  <c r="M2473" i="4"/>
  <c r="O1821" i="4"/>
  <c r="M1821" i="4"/>
  <c r="O1896" i="4"/>
  <c r="M1896" i="4"/>
  <c r="M1878" i="4"/>
  <c r="O1878" i="4"/>
  <c r="O2310" i="4"/>
  <c r="M2310" i="4"/>
  <c r="M2130" i="4"/>
  <c r="O2130" i="4"/>
  <c r="O1510" i="4"/>
  <c r="M1510" i="4"/>
  <c r="M1841" i="4"/>
  <c r="O1841" i="4"/>
  <c r="M1730" i="4"/>
  <c r="O1730" i="4"/>
  <c r="O2232" i="4"/>
  <c r="M2232" i="4"/>
  <c r="O1933" i="4"/>
  <c r="M1933" i="4"/>
  <c r="M3180" i="4"/>
  <c r="O3180" i="4"/>
  <c r="M2078" i="4"/>
  <c r="O2078" i="4"/>
  <c r="O2054" i="4"/>
  <c r="M2054" i="4"/>
  <c r="O2234" i="4"/>
  <c r="M2234" i="4"/>
  <c r="M2464" i="4"/>
  <c r="O2464" i="4"/>
  <c r="M3126" i="4"/>
  <c r="O3126" i="4"/>
  <c r="M1838" i="4"/>
  <c r="O1838" i="4"/>
  <c r="O2573" i="4"/>
  <c r="M2573" i="4"/>
  <c r="M2846" i="4"/>
  <c r="O2846" i="4"/>
  <c r="M1632" i="4"/>
  <c r="O1632" i="4"/>
  <c r="M2449" i="4"/>
  <c r="O2449" i="4"/>
  <c r="M1198" i="4"/>
  <c r="O1198" i="4"/>
  <c r="M2022" i="4"/>
  <c r="O2022" i="4"/>
  <c r="M1574" i="4"/>
  <c r="O1574" i="4"/>
  <c r="M1745" i="4"/>
  <c r="O1745" i="4"/>
  <c r="O2023" i="4"/>
  <c r="M2023" i="4"/>
  <c r="O1238" i="4"/>
  <c r="M1238" i="4"/>
  <c r="O2138" i="4"/>
  <c r="M2138" i="4"/>
  <c r="M1616" i="4"/>
  <c r="O1616" i="4"/>
  <c r="M1688" i="4"/>
  <c r="O1688" i="4"/>
  <c r="M2162" i="4"/>
  <c r="O2162" i="4"/>
  <c r="M1593" i="4"/>
  <c r="O1593" i="4"/>
  <c r="M1644" i="4"/>
  <c r="O1644" i="4"/>
  <c r="O1940" i="4"/>
  <c r="M1940" i="4"/>
  <c r="O2643" i="4"/>
  <c r="M2643" i="4"/>
  <c r="M2143" i="4"/>
  <c r="O2143" i="4"/>
  <c r="M217" i="4"/>
  <c r="O217" i="4"/>
  <c r="M1333" i="4"/>
  <c r="O1333" i="4"/>
  <c r="M1997" i="4"/>
  <c r="O1997" i="4"/>
  <c r="O661" i="4"/>
  <c r="M661" i="4"/>
  <c r="M451" i="4"/>
  <c r="O451" i="4"/>
  <c r="O705" i="4"/>
  <c r="M705" i="4"/>
  <c r="M1038" i="4"/>
  <c r="O1038" i="4"/>
  <c r="O1168" i="4"/>
  <c r="M1168" i="4"/>
  <c r="M155" i="4"/>
  <c r="O155" i="4"/>
  <c r="M1078" i="4"/>
  <c r="O1078" i="4"/>
  <c r="O940" i="4"/>
  <c r="M940" i="4"/>
  <c r="M132" i="4"/>
  <c r="O132" i="4"/>
  <c r="M677" i="4"/>
  <c r="O677" i="4"/>
  <c r="O154" i="4"/>
  <c r="M154" i="4"/>
  <c r="O1747" i="4"/>
  <c r="M1747" i="4"/>
  <c r="O1119" i="4"/>
  <c r="M1119" i="4"/>
  <c r="M774" i="4"/>
  <c r="O774" i="4"/>
  <c r="M883" i="4"/>
  <c r="O883" i="4"/>
  <c r="O1212" i="4"/>
  <c r="M1212" i="4"/>
  <c r="O696" i="4"/>
  <c r="M696" i="4"/>
  <c r="M614" i="4"/>
  <c r="O614" i="4"/>
  <c r="O505" i="4"/>
  <c r="M505" i="4"/>
  <c r="O240" i="4"/>
  <c r="M240" i="4"/>
  <c r="O286" i="4"/>
  <c r="M286" i="4"/>
  <c r="O1216" i="4"/>
  <c r="M1216" i="4"/>
  <c r="O255" i="4"/>
  <c r="M255" i="4"/>
  <c r="O1873" i="4"/>
  <c r="M1873" i="4"/>
  <c r="O1008" i="4"/>
  <c r="M1008" i="4"/>
  <c r="M416" i="4"/>
  <c r="O416" i="4"/>
  <c r="M726" i="4"/>
  <c r="O726" i="4"/>
  <c r="M957" i="4"/>
  <c r="O957" i="4"/>
  <c r="M32" i="4"/>
  <c r="O32" i="4"/>
  <c r="O1343" i="4"/>
  <c r="M1343" i="4"/>
  <c r="M1036" i="4"/>
  <c r="O1036" i="4"/>
  <c r="M1203" i="4"/>
  <c r="O1203" i="4"/>
  <c r="M2307" i="4"/>
  <c r="O2307" i="4"/>
  <c r="M370" i="4"/>
  <c r="O370" i="4"/>
  <c r="O1232" i="4"/>
  <c r="M1232" i="4"/>
  <c r="O67" i="4"/>
  <c r="M67" i="4"/>
  <c r="M1273" i="4"/>
  <c r="O1273" i="4"/>
  <c r="O1047" i="4"/>
  <c r="M1047" i="4"/>
  <c r="M1002" i="4"/>
  <c r="O1002" i="4"/>
  <c r="M1353" i="4"/>
  <c r="O1353" i="4"/>
  <c r="M607" i="4"/>
  <c r="O607" i="4"/>
  <c r="O831" i="4"/>
  <c r="M831" i="4"/>
  <c r="M245" i="4"/>
  <c r="O245" i="4"/>
  <c r="M69" i="4"/>
  <c r="O69" i="4"/>
  <c r="M202" i="4"/>
  <c r="O202" i="4"/>
  <c r="O2640" i="4"/>
  <c r="M2640" i="4"/>
  <c r="M2386" i="4"/>
  <c r="O2386" i="4"/>
  <c r="M2696" i="4"/>
  <c r="O2696" i="4"/>
  <c r="M2695" i="4"/>
  <c r="O2695" i="4"/>
  <c r="M3039" i="4"/>
  <c r="O3039" i="4"/>
  <c r="M1689" i="4"/>
  <c r="O1689" i="4"/>
  <c r="O2847" i="4"/>
  <c r="M2847" i="4"/>
  <c r="O1702" i="4"/>
  <c r="M1702" i="4"/>
  <c r="O2148" i="4"/>
  <c r="M2148" i="4"/>
  <c r="M1431" i="4"/>
  <c r="O1431" i="4"/>
  <c r="O1916" i="4"/>
  <c r="M1916" i="4"/>
  <c r="M2288" i="4"/>
  <c r="O2288" i="4"/>
  <c r="M2552" i="4"/>
  <c r="O2552" i="4"/>
  <c r="O2214" i="4"/>
  <c r="M2214" i="4"/>
  <c r="M1911" i="4"/>
  <c r="O1911" i="4"/>
  <c r="O1146" i="4"/>
  <c r="M1146" i="4"/>
  <c r="M2389" i="4"/>
  <c r="O2389" i="4"/>
  <c r="O2438" i="4"/>
  <c r="M2438" i="4"/>
  <c r="O2447" i="4"/>
  <c r="M2447" i="4"/>
  <c r="O1424" i="4"/>
  <c r="M1424" i="4"/>
  <c r="O1591" i="4"/>
  <c r="M1591" i="4"/>
  <c r="M2048" i="4"/>
  <c r="O2048" i="4"/>
  <c r="M1459" i="4"/>
  <c r="O1459" i="4"/>
  <c r="M1885" i="4"/>
  <c r="O1885" i="4"/>
  <c r="M2566" i="4"/>
  <c r="O2566" i="4"/>
  <c r="M1633" i="4"/>
  <c r="O1633" i="4"/>
  <c r="M2873" i="4"/>
  <c r="O2873" i="4"/>
  <c r="M3159" i="4"/>
  <c r="O3159" i="4"/>
  <c r="M1725" i="4"/>
  <c r="O1725" i="4"/>
  <c r="M1670" i="4"/>
  <c r="O1670" i="4"/>
  <c r="O1117" i="4"/>
  <c r="M1117" i="4"/>
  <c r="M1927" i="4"/>
  <c r="O1927" i="4"/>
  <c r="M2095" i="4"/>
  <c r="O2095" i="4"/>
  <c r="M876" i="4"/>
  <c r="O876" i="4"/>
  <c r="O2369" i="4"/>
  <c r="M2369" i="4"/>
  <c r="O2564" i="4"/>
  <c r="M2564" i="4"/>
  <c r="O1840" i="4"/>
  <c r="M1840" i="4"/>
  <c r="M2459" i="4"/>
  <c r="O2459" i="4"/>
  <c r="O2555" i="4"/>
  <c r="M2555" i="4"/>
  <c r="M1441" i="4"/>
  <c r="O1441" i="4"/>
  <c r="M2221" i="4"/>
  <c r="O2221" i="4"/>
  <c r="O1040" i="4"/>
  <c r="M1040" i="4"/>
  <c r="M807" i="4"/>
  <c r="O807" i="4"/>
  <c r="M2188" i="4"/>
  <c r="O2188" i="4"/>
  <c r="O944" i="4"/>
  <c r="M944" i="4"/>
  <c r="M461" i="4"/>
  <c r="O461" i="4"/>
  <c r="O1013" i="4"/>
  <c r="M1013" i="4"/>
  <c r="O270" i="4"/>
  <c r="M270" i="4"/>
  <c r="M374" i="4"/>
  <c r="O374" i="4"/>
  <c r="M1129" i="4"/>
  <c r="O1129" i="4"/>
  <c r="O1226" i="4"/>
  <c r="M1226" i="4"/>
  <c r="O648" i="4"/>
  <c r="M648" i="4"/>
  <c r="O1240" i="4"/>
  <c r="M1240" i="4"/>
  <c r="O1223" i="4"/>
  <c r="M1223" i="4"/>
  <c r="O955" i="4"/>
  <c r="M955" i="4"/>
  <c r="O144" i="4"/>
  <c r="M144" i="4"/>
  <c r="O643" i="4"/>
  <c r="M643" i="4"/>
  <c r="M770" i="4"/>
  <c r="O770" i="4"/>
  <c r="M2342" i="4"/>
  <c r="O2342" i="4"/>
  <c r="O264" i="4"/>
  <c r="M264" i="4"/>
  <c r="O698" i="4"/>
  <c r="M698" i="4"/>
  <c r="O910" i="4"/>
  <c r="M910" i="4"/>
  <c r="M1022" i="4"/>
  <c r="O1022" i="4"/>
  <c r="O628" i="4"/>
  <c r="M628" i="4"/>
  <c r="M1417" i="4"/>
  <c r="O1417" i="4"/>
  <c r="M134" i="4"/>
  <c r="O134" i="4"/>
  <c r="M786" i="4"/>
  <c r="O786" i="4"/>
  <c r="O645" i="4"/>
  <c r="M645" i="4"/>
  <c r="O279" i="4"/>
  <c r="M279" i="4"/>
  <c r="O314" i="4"/>
  <c r="M314" i="4"/>
  <c r="M162" i="4"/>
  <c r="O162" i="4"/>
  <c r="O1923" i="4"/>
  <c r="M1923" i="4"/>
  <c r="M1158" i="4"/>
  <c r="O1158" i="4"/>
  <c r="O697" i="4"/>
  <c r="M697" i="4"/>
  <c r="M1134" i="4"/>
  <c r="O1134" i="4"/>
  <c r="M33" i="4"/>
  <c r="O33" i="4"/>
  <c r="M448" i="4"/>
  <c r="O448" i="4"/>
  <c r="M1587" i="4"/>
  <c r="O1587" i="4"/>
  <c r="O514" i="4"/>
  <c r="M514" i="4"/>
  <c r="M429" i="4"/>
  <c r="O429" i="4"/>
  <c r="M754" i="4"/>
  <c r="O754" i="4"/>
  <c r="O1194" i="4"/>
  <c r="M1194" i="4"/>
  <c r="M369" i="4"/>
  <c r="O369" i="4"/>
  <c r="O963" i="4"/>
  <c r="M963" i="4"/>
  <c r="O922" i="4"/>
  <c r="M922" i="4"/>
  <c r="O258" i="4"/>
  <c r="M258" i="4"/>
  <c r="M1270" i="4"/>
  <c r="O1270" i="4"/>
  <c r="O684" i="4"/>
  <c r="M684" i="4"/>
  <c r="O646" i="4"/>
  <c r="M646" i="4"/>
  <c r="M412" i="4"/>
  <c r="O412" i="4"/>
  <c r="M1330" i="4"/>
  <c r="O1330" i="4"/>
  <c r="O1056" i="4"/>
  <c r="M1056" i="4"/>
  <c r="O494" i="4"/>
  <c r="M494" i="4"/>
  <c r="O658" i="4"/>
  <c r="M658" i="4"/>
  <c r="M435" i="4"/>
  <c r="O435" i="4"/>
  <c r="O2091" i="4"/>
  <c r="M2091" i="4"/>
  <c r="M1988" i="4"/>
  <c r="O1988" i="4"/>
  <c r="O1413" i="4"/>
  <c r="M1413" i="4"/>
  <c r="O1639" i="4"/>
  <c r="M1639" i="4"/>
  <c r="M2165" i="4"/>
  <c r="O2165" i="4"/>
  <c r="M3027" i="4"/>
  <c r="O3027" i="4"/>
  <c r="O1736" i="4"/>
  <c r="M1736" i="4"/>
  <c r="M1706" i="4"/>
  <c r="O1706" i="4"/>
  <c r="M1508" i="4"/>
  <c r="O1508" i="4"/>
  <c r="O2304" i="4"/>
  <c r="M2304" i="4"/>
  <c r="M773" i="4"/>
  <c r="O773" i="4"/>
  <c r="M170" i="4"/>
  <c r="O170" i="4"/>
  <c r="O616" i="4"/>
  <c r="M616" i="4"/>
  <c r="O1113" i="4"/>
  <c r="M1113" i="4"/>
  <c r="O896" i="4"/>
  <c r="M896" i="4"/>
  <c r="M221" i="4"/>
  <c r="O221" i="4"/>
  <c r="M1201" i="4"/>
  <c r="O1201" i="4"/>
  <c r="M1150" i="4"/>
  <c r="O1150" i="4"/>
  <c r="M929" i="4"/>
  <c r="O929" i="4"/>
  <c r="O1048" i="4"/>
  <c r="M1048" i="4"/>
  <c r="M491" i="4"/>
  <c r="O491" i="4"/>
  <c r="M1046" i="4"/>
  <c r="O1046" i="4"/>
  <c r="O857" i="4"/>
  <c r="M857" i="4"/>
  <c r="O355" i="4"/>
  <c r="M355" i="4"/>
  <c r="O118" i="4"/>
  <c r="M118" i="4"/>
  <c r="O295" i="4"/>
  <c r="M295" i="4"/>
  <c r="O71" i="4"/>
  <c r="M71" i="4"/>
  <c r="O723" i="4"/>
  <c r="M723" i="4"/>
  <c r="M1026" i="4"/>
  <c r="O1026" i="4"/>
  <c r="M82" i="4"/>
  <c r="O82" i="4"/>
  <c r="O13" i="4"/>
  <c r="M13" i="4"/>
  <c r="M8439" i="4"/>
  <c r="O8439" i="4"/>
  <c r="M8080" i="4"/>
  <c r="O8080" i="4"/>
  <c r="O7345" i="4"/>
  <c r="M7345" i="4"/>
  <c r="O7305" i="4"/>
  <c r="M7305" i="4"/>
  <c r="M7694" i="4"/>
  <c r="O7694" i="4"/>
  <c r="M8073" i="4"/>
  <c r="O8073" i="4"/>
  <c r="M8455" i="4"/>
  <c r="O8455" i="4"/>
  <c r="M8452" i="4"/>
  <c r="O8452" i="4"/>
  <c r="M8470" i="4"/>
  <c r="O8470" i="4"/>
  <c r="M8533" i="4"/>
  <c r="O8533" i="4"/>
  <c r="M8101" i="4"/>
  <c r="O8101" i="4"/>
  <c r="O8511" i="4"/>
  <c r="M8511" i="4"/>
  <c r="M6808" i="4"/>
  <c r="O6808" i="4"/>
  <c r="O8528" i="4"/>
  <c r="M8528" i="4"/>
  <c r="O8448" i="4"/>
  <c r="M8448" i="4"/>
  <c r="O8128" i="4"/>
  <c r="M8128" i="4"/>
  <c r="O8476" i="4"/>
  <c r="M8476" i="4"/>
  <c r="O6807" i="4"/>
  <c r="M6807" i="4"/>
  <c r="M6798" i="4"/>
  <c r="O6798" i="4"/>
  <c r="M7964" i="4"/>
  <c r="O7964" i="4"/>
  <c r="O7543" i="4"/>
  <c r="M7543" i="4"/>
  <c r="M7933" i="4"/>
  <c r="O7933" i="4"/>
  <c r="M8447" i="4"/>
  <c r="O8447" i="4"/>
  <c r="O7686" i="4"/>
  <c r="M7686" i="4"/>
  <c r="O7455" i="4"/>
  <c r="M7455" i="4"/>
  <c r="M8026" i="4"/>
  <c r="O8026" i="4"/>
  <c r="M8125" i="4"/>
  <c r="O8125" i="4"/>
  <c r="M7939" i="4"/>
  <c r="O7939" i="4"/>
  <c r="O7067" i="4"/>
  <c r="M7067" i="4"/>
  <c r="O6972" i="4"/>
  <c r="M6972" i="4"/>
  <c r="O6780" i="4"/>
  <c r="M6780" i="4"/>
  <c r="O7555" i="4"/>
  <c r="M7555" i="4"/>
  <c r="O6967" i="4"/>
  <c r="M6967" i="4"/>
  <c r="O6965" i="4"/>
  <c r="M6965" i="4"/>
  <c r="M7081" i="4"/>
  <c r="O7081" i="4"/>
  <c r="M7360" i="4"/>
  <c r="O7360" i="4"/>
  <c r="O8427" i="4"/>
  <c r="M8427" i="4"/>
  <c r="O6783" i="4"/>
  <c r="M6783" i="4"/>
  <c r="M7080" i="4"/>
  <c r="O7080" i="4"/>
  <c r="M6985" i="4"/>
  <c r="O6985" i="4"/>
  <c r="O6880" i="4"/>
  <c r="M6880" i="4"/>
  <c r="O7347" i="4"/>
  <c r="M7347" i="4"/>
  <c r="O6598" i="4"/>
  <c r="M6598" i="4"/>
  <c r="O6313" i="4"/>
  <c r="M6313" i="4"/>
  <c r="M8554" i="4"/>
  <c r="O8554" i="4"/>
  <c r="M8256" i="4"/>
  <c r="O8256" i="4"/>
  <c r="M8716" i="4"/>
  <c r="O8716" i="4"/>
  <c r="O8549" i="4"/>
  <c r="M8549" i="4"/>
  <c r="M8644" i="4"/>
  <c r="O8644" i="4"/>
  <c r="O7999" i="4"/>
  <c r="M7999" i="4"/>
  <c r="O6310" i="4"/>
  <c r="M6310" i="4"/>
  <c r="O7912" i="4"/>
  <c r="M7912" i="4"/>
  <c r="O8551" i="4"/>
  <c r="M8551" i="4"/>
  <c r="O8561" i="4"/>
  <c r="M8561" i="4"/>
  <c r="O7621" i="4"/>
  <c r="M7621" i="4"/>
  <c r="O8365" i="4"/>
  <c r="M8365" i="4"/>
  <c r="O8661" i="4"/>
  <c r="M8661" i="4"/>
  <c r="M6758" i="4"/>
  <c r="O6758" i="4"/>
  <c r="M8655" i="4"/>
  <c r="O8655" i="4"/>
  <c r="O7427" i="4"/>
  <c r="M7427" i="4"/>
  <c r="O7530" i="4"/>
  <c r="M7530" i="4"/>
  <c r="M6959" i="4"/>
  <c r="O6959" i="4"/>
  <c r="M7238" i="4"/>
  <c r="O7238" i="4"/>
  <c r="O7521" i="4"/>
  <c r="M7521" i="4"/>
  <c r="M6179" i="4"/>
  <c r="O6179" i="4"/>
  <c r="O8621" i="4"/>
  <c r="M8621" i="4"/>
  <c r="O8556" i="4"/>
  <c r="M8556" i="4"/>
  <c r="M7247" i="4"/>
  <c r="O7247" i="4"/>
  <c r="M6674" i="4"/>
  <c r="O6674" i="4"/>
  <c r="O8643" i="4"/>
  <c r="M8643" i="4"/>
  <c r="M7915" i="4"/>
  <c r="O7915" i="4"/>
  <c r="O6757" i="4"/>
  <c r="M6757" i="4"/>
  <c r="M8283" i="4"/>
  <c r="O8283" i="4"/>
  <c r="O7045" i="4"/>
  <c r="M7045" i="4"/>
  <c r="O7592" i="4"/>
  <c r="M7592" i="4"/>
  <c r="O7500" i="4"/>
  <c r="M7500" i="4"/>
  <c r="M7227" i="4"/>
  <c r="O7227" i="4"/>
  <c r="M7795" i="4"/>
  <c r="O7795" i="4"/>
  <c r="O8400" i="4"/>
  <c r="M8400" i="4"/>
  <c r="M7112" i="4"/>
  <c r="O7112" i="4"/>
  <c r="O6755" i="4"/>
  <c r="M6755" i="4"/>
  <c r="M7032" i="4"/>
  <c r="O7032" i="4"/>
  <c r="M7889" i="4"/>
  <c r="O7889" i="4"/>
  <c r="M6928" i="4"/>
  <c r="O6928" i="4"/>
  <c r="M7419" i="4"/>
  <c r="O7419" i="4"/>
  <c r="M7048" i="4"/>
  <c r="O7048" i="4"/>
  <c r="O6171" i="4"/>
  <c r="M6171" i="4"/>
  <c r="O6628" i="4"/>
  <c r="M6628" i="4"/>
  <c r="O7898" i="4"/>
  <c r="M7898" i="4"/>
  <c r="M8388" i="4"/>
  <c r="O8388" i="4"/>
  <c r="O7660" i="4"/>
  <c r="M7660" i="4"/>
  <c r="M6842" i="4"/>
  <c r="O6842" i="4"/>
  <c r="O8693" i="4"/>
  <c r="M8693" i="4"/>
  <c r="O7602" i="4"/>
  <c r="M7602" i="4"/>
  <c r="O7504" i="4"/>
  <c r="M7504" i="4"/>
  <c r="O7766" i="4"/>
  <c r="M7766" i="4"/>
  <c r="M7008" i="4"/>
  <c r="O7008" i="4"/>
  <c r="O8059" i="4"/>
  <c r="M8059" i="4"/>
  <c r="O7669" i="4"/>
  <c r="M7669" i="4"/>
  <c r="O7399" i="4"/>
  <c r="M7399" i="4"/>
  <c r="M7391" i="4"/>
  <c r="O7391" i="4"/>
  <c r="O7853" i="4"/>
  <c r="M7853" i="4"/>
  <c r="M6841" i="4"/>
  <c r="O6841" i="4"/>
  <c r="O6916" i="4"/>
  <c r="M6916" i="4"/>
  <c r="M6906" i="4"/>
  <c r="O6906" i="4"/>
  <c r="M8347" i="4"/>
  <c r="O8347" i="4"/>
  <c r="O7674" i="4"/>
  <c r="M7674" i="4"/>
  <c r="M6994" i="4"/>
  <c r="O6994" i="4"/>
  <c r="M8695" i="4"/>
  <c r="O8695" i="4"/>
  <c r="O7985" i="4"/>
  <c r="M7985" i="4"/>
  <c r="M7584" i="4"/>
  <c r="O7584" i="4"/>
  <c r="M8160" i="4"/>
  <c r="O8160" i="4"/>
  <c r="O7495" i="4"/>
  <c r="M7495" i="4"/>
  <c r="M8265" i="4"/>
  <c r="O8265" i="4"/>
  <c r="O7662" i="4"/>
  <c r="M7662" i="4"/>
  <c r="O6616" i="4"/>
  <c r="M6616" i="4"/>
  <c r="M8153" i="4"/>
  <c r="O8153" i="4"/>
  <c r="O7608" i="4"/>
  <c r="M7608" i="4"/>
  <c r="M8338" i="4"/>
  <c r="O8338" i="4"/>
  <c r="O7379" i="4"/>
  <c r="M7379" i="4"/>
  <c r="M6621" i="4"/>
  <c r="O6621" i="4"/>
  <c r="O6996" i="4"/>
  <c r="M6996" i="4"/>
  <c r="O6900" i="4"/>
  <c r="M6900" i="4"/>
  <c r="O7682" i="4"/>
  <c r="M7682" i="4"/>
  <c r="M8331" i="4"/>
  <c r="O8331" i="4"/>
  <c r="O6318" i="4"/>
  <c r="M6318" i="4"/>
  <c r="M8754" i="4"/>
  <c r="O8754" i="4"/>
  <c r="O7388" i="4"/>
  <c r="M7388" i="4"/>
  <c r="M8601" i="4"/>
  <c r="O8601" i="4"/>
  <c r="M8075" i="4"/>
  <c r="O8075" i="4"/>
  <c r="O7318" i="4"/>
  <c r="M7318" i="4"/>
  <c r="M8106" i="4"/>
  <c r="O8106" i="4"/>
  <c r="O7337" i="4"/>
  <c r="M7337" i="4"/>
  <c r="M8099" i="4"/>
  <c r="O8099" i="4"/>
  <c r="M8538" i="4"/>
  <c r="O8538" i="4"/>
  <c r="M8537" i="4"/>
  <c r="O8537" i="4"/>
  <c r="M8546" i="4"/>
  <c r="O8546" i="4"/>
  <c r="O7321" i="4"/>
  <c r="M7321" i="4"/>
  <c r="M8468" i="4"/>
  <c r="O8468" i="4"/>
  <c r="O7338" i="4"/>
  <c r="M7338" i="4"/>
  <c r="M8438" i="4"/>
  <c r="O8438" i="4"/>
  <c r="M8487" i="4"/>
  <c r="O8487" i="4"/>
  <c r="M7957" i="4"/>
  <c r="O7957" i="4"/>
  <c r="O7446" i="4"/>
  <c r="M7446" i="4"/>
  <c r="O7848" i="4"/>
  <c r="M7848" i="4"/>
  <c r="O8037" i="4"/>
  <c r="M8037" i="4"/>
  <c r="O8517" i="4"/>
  <c r="M8517" i="4"/>
  <c r="O6802" i="4"/>
  <c r="M6802" i="4"/>
  <c r="O7838" i="4"/>
  <c r="M7838" i="4"/>
  <c r="O7946" i="4"/>
  <c r="M7946" i="4"/>
  <c r="O7952" i="4"/>
  <c r="M7952" i="4"/>
  <c r="O8434" i="4"/>
  <c r="M8434" i="4"/>
  <c r="O7960" i="4"/>
  <c r="M7960" i="4"/>
  <c r="M7358" i="4"/>
  <c r="O7358" i="4"/>
  <c r="M8130" i="4"/>
  <c r="O8130" i="4"/>
  <c r="O7449" i="4"/>
  <c r="M7449" i="4"/>
  <c r="M7740" i="4"/>
  <c r="O7740" i="4"/>
  <c r="O7270" i="4"/>
  <c r="M7270" i="4"/>
  <c r="M8028" i="4"/>
  <c r="O8028" i="4"/>
  <c r="O7257" i="4"/>
  <c r="M7257" i="4"/>
  <c r="O7365" i="4"/>
  <c r="M7365" i="4"/>
  <c r="O7366" i="4"/>
  <c r="M7366" i="4"/>
  <c r="O7269" i="4"/>
  <c r="M7269" i="4"/>
  <c r="O7445" i="4"/>
  <c r="M7445" i="4"/>
  <c r="M8115" i="4"/>
  <c r="O8115" i="4"/>
  <c r="O7457" i="4"/>
  <c r="M7457" i="4"/>
  <c r="O6881" i="4"/>
  <c r="M6881" i="4"/>
  <c r="O7550" i="4"/>
  <c r="M7550" i="4"/>
  <c r="M6777" i="4"/>
  <c r="O6777" i="4"/>
  <c r="O6692" i="4"/>
  <c r="M6692" i="4"/>
  <c r="O6868" i="4"/>
  <c r="M6868" i="4"/>
  <c r="O6872" i="4"/>
  <c r="M6872" i="4"/>
  <c r="M8720" i="4"/>
  <c r="O8720" i="4"/>
  <c r="M6599" i="4"/>
  <c r="O6599" i="4"/>
  <c r="O6982" i="4"/>
  <c r="M6982" i="4"/>
  <c r="O6314" i="4"/>
  <c r="M6314" i="4"/>
  <c r="M7922" i="4"/>
  <c r="O7922" i="4"/>
  <c r="M8562" i="4"/>
  <c r="O8562" i="4"/>
  <c r="M8298" i="4"/>
  <c r="O8298" i="4"/>
  <c r="M7727" i="4"/>
  <c r="O7727" i="4"/>
  <c r="O7532" i="4"/>
  <c r="M7532" i="4"/>
  <c r="M8248" i="4"/>
  <c r="O8248" i="4"/>
  <c r="O7623" i="4"/>
  <c r="M7623" i="4"/>
  <c r="O7231" i="4"/>
  <c r="M7231" i="4"/>
  <c r="O7134" i="4"/>
  <c r="M7134" i="4"/>
  <c r="O7535" i="4"/>
  <c r="M7535" i="4"/>
  <c r="O6849" i="4"/>
  <c r="M6849" i="4"/>
  <c r="O7245" i="4"/>
  <c r="M7245" i="4"/>
  <c r="M6763" i="4"/>
  <c r="O6763" i="4"/>
  <c r="O6864" i="4"/>
  <c r="M6864" i="4"/>
  <c r="O7137" i="4"/>
  <c r="M7137" i="4"/>
  <c r="O7441" i="4"/>
  <c r="M7441" i="4"/>
  <c r="O7141" i="4"/>
  <c r="M7141" i="4"/>
  <c r="M6754" i="4"/>
  <c r="O6754" i="4"/>
  <c r="O7633" i="4"/>
  <c r="M7633" i="4"/>
  <c r="O7433" i="4"/>
  <c r="M7433" i="4"/>
  <c r="O6858" i="4"/>
  <c r="M6858" i="4"/>
  <c r="O7132" i="4"/>
  <c r="M7132" i="4"/>
  <c r="O6956" i="4"/>
  <c r="M6956" i="4"/>
  <c r="O7136" i="4"/>
  <c r="M7136" i="4"/>
  <c r="O6949" i="4"/>
  <c r="M6949" i="4"/>
  <c r="M7716" i="4"/>
  <c r="O7716" i="4"/>
  <c r="M7803" i="4"/>
  <c r="O7803" i="4"/>
  <c r="M7994" i="4"/>
  <c r="O7994" i="4"/>
  <c r="M8399" i="4"/>
  <c r="O8399" i="4"/>
  <c r="M8627" i="4"/>
  <c r="O8627" i="4"/>
  <c r="M8385" i="4"/>
  <c r="O8385" i="4"/>
  <c r="O7594" i="4"/>
  <c r="M7594" i="4"/>
  <c r="M8397" i="4"/>
  <c r="O8397" i="4"/>
  <c r="M8218" i="4"/>
  <c r="O8218" i="4"/>
  <c r="O7031" i="4"/>
  <c r="M7031" i="4"/>
  <c r="M8225" i="4"/>
  <c r="O8225" i="4"/>
  <c r="M8626" i="4"/>
  <c r="O8626" i="4"/>
  <c r="O7126" i="4"/>
  <c r="M7126" i="4"/>
  <c r="O7511" i="4"/>
  <c r="M7511" i="4"/>
  <c r="O8327" i="4"/>
  <c r="M8327" i="4"/>
  <c r="O6834" i="4"/>
  <c r="M6834" i="4"/>
  <c r="M8158" i="4"/>
  <c r="O8158" i="4"/>
  <c r="O8152" i="4"/>
  <c r="M8152" i="4"/>
  <c r="O7586" i="4"/>
  <c r="M7586" i="4"/>
  <c r="O7599" i="4"/>
  <c r="M7599" i="4"/>
  <c r="M8620" i="4"/>
  <c r="O8620" i="4"/>
  <c r="M8330" i="4"/>
  <c r="O8330" i="4"/>
  <c r="O6836" i="4"/>
  <c r="M6836" i="4"/>
  <c r="M6901" i="4"/>
  <c r="O6901" i="4"/>
  <c r="O7026" i="4"/>
  <c r="M7026" i="4"/>
  <c r="M8583" i="4"/>
  <c r="O8583" i="4"/>
  <c r="M8141" i="4"/>
  <c r="O8141" i="4"/>
  <c r="O7605" i="4"/>
  <c r="M7605" i="4"/>
  <c r="M6634" i="4"/>
  <c r="O6634" i="4"/>
  <c r="M8277" i="4"/>
  <c r="O8277" i="4"/>
  <c r="O7385" i="4"/>
  <c r="M7385" i="4"/>
  <c r="O8334" i="4"/>
  <c r="M8334" i="4"/>
  <c r="O7102" i="4"/>
  <c r="M7102" i="4"/>
  <c r="M8588" i="4"/>
  <c r="O8588" i="4"/>
  <c r="M7858" i="4"/>
  <c r="O7858" i="4"/>
  <c r="M8062" i="4"/>
  <c r="O8062" i="4"/>
  <c r="M6988" i="4"/>
  <c r="O6988" i="4"/>
  <c r="M8162" i="4"/>
  <c r="O8162" i="4"/>
  <c r="O7573" i="4"/>
  <c r="M7573" i="4"/>
  <c r="O7085" i="4"/>
  <c r="M7085" i="4"/>
  <c r="O7104" i="4"/>
  <c r="M7104" i="4"/>
  <c r="O8149" i="4"/>
  <c r="M8149" i="4"/>
  <c r="O8679" i="4"/>
  <c r="M8679" i="4"/>
  <c r="O6924" i="4"/>
  <c r="M6924" i="4"/>
  <c r="O6328" i="4"/>
  <c r="M6328" i="4"/>
  <c r="O8259" i="4"/>
  <c r="M8259" i="4"/>
  <c r="M7468" i="4"/>
  <c r="O7468" i="4"/>
  <c r="M6606" i="4"/>
  <c r="O6606" i="4"/>
  <c r="M8685" i="4"/>
  <c r="O8685" i="4"/>
  <c r="O8056" i="4"/>
  <c r="M8056" i="4"/>
  <c r="M7006" i="4"/>
  <c r="O7006" i="4"/>
  <c r="O8195" i="4"/>
  <c r="M8195" i="4"/>
  <c r="O7467" i="4"/>
  <c r="M7467" i="4"/>
  <c r="O22" i="4"/>
  <c r="M22" i="4"/>
  <c r="M8608" i="4"/>
  <c r="O8608" i="4"/>
  <c r="O8607" i="4"/>
  <c r="M8607" i="4"/>
  <c r="O2608" i="4"/>
  <c r="M2608" i="4"/>
  <c r="M2867" i="4"/>
  <c r="O2867" i="4"/>
  <c r="M3078" i="4"/>
  <c r="O3078" i="4"/>
  <c r="M7346" i="4"/>
  <c r="O7346" i="4"/>
  <c r="O8113" i="4"/>
  <c r="M8113" i="4"/>
  <c r="O8086" i="4"/>
  <c r="M8086" i="4"/>
  <c r="M7311" i="4"/>
  <c r="O7311" i="4"/>
  <c r="O8469" i="4"/>
  <c r="M8469" i="4"/>
  <c r="O8497" i="4"/>
  <c r="M8497" i="4"/>
  <c r="O8527" i="4"/>
  <c r="M8527" i="4"/>
  <c r="O8479" i="4"/>
  <c r="M8479" i="4"/>
  <c r="O7703" i="4"/>
  <c r="M7703" i="4"/>
  <c r="O8465" i="4"/>
  <c r="M8465" i="4"/>
  <c r="O8518" i="4"/>
  <c r="M8518" i="4"/>
  <c r="O7970" i="4"/>
  <c r="M7970" i="4"/>
  <c r="M7344" i="4"/>
  <c r="O7344" i="4"/>
  <c r="O8091" i="4"/>
  <c r="M8091" i="4"/>
  <c r="M7552" i="4"/>
  <c r="O7552" i="4"/>
  <c r="O7950" i="4"/>
  <c r="M7950" i="4"/>
  <c r="O8027" i="4"/>
  <c r="M8027" i="4"/>
  <c r="O7846" i="4"/>
  <c r="M7846" i="4"/>
  <c r="M7466" i="4"/>
  <c r="O7466" i="4"/>
  <c r="O8136" i="4"/>
  <c r="M8136" i="4"/>
  <c r="O7561" i="4"/>
  <c r="M7561" i="4"/>
  <c r="M8504" i="4"/>
  <c r="O8504" i="4"/>
  <c r="M8126" i="4"/>
  <c r="O8126" i="4"/>
  <c r="M7754" i="4"/>
  <c r="O7754" i="4"/>
  <c r="M8036" i="4"/>
  <c r="O8036" i="4"/>
  <c r="M7841" i="4"/>
  <c r="O7841" i="4"/>
  <c r="M8516" i="4"/>
  <c r="O8516" i="4"/>
  <c r="M8118" i="4"/>
  <c r="O8118" i="4"/>
  <c r="O6888" i="4"/>
  <c r="M6888" i="4"/>
  <c r="M6789" i="4"/>
  <c r="O6789" i="4"/>
  <c r="O7459" i="4"/>
  <c r="M7459" i="4"/>
  <c r="M7255" i="4"/>
  <c r="O7255" i="4"/>
  <c r="M7462" i="4"/>
  <c r="O7462" i="4"/>
  <c r="M7069" i="4"/>
  <c r="O7069" i="4"/>
  <c r="O7835" i="4"/>
  <c r="M7835" i="4"/>
  <c r="M7271" i="4"/>
  <c r="O7271" i="4"/>
  <c r="M6876" i="4"/>
  <c r="O6876" i="4"/>
  <c r="M6886" i="4"/>
  <c r="O6886" i="4"/>
  <c r="O7256" i="4"/>
  <c r="M7256" i="4"/>
  <c r="O6983" i="4"/>
  <c r="M6983" i="4"/>
  <c r="O6595" i="4"/>
  <c r="M6595" i="4"/>
  <c r="O6293" i="4"/>
  <c r="M6293" i="4"/>
  <c r="M6694" i="4"/>
  <c r="O6694" i="4"/>
  <c r="M7060" i="4"/>
  <c r="O7060" i="4"/>
  <c r="M6867" i="4"/>
  <c r="O6867" i="4"/>
  <c r="O8735" i="4"/>
  <c r="M8735" i="4"/>
  <c r="O6588" i="4"/>
  <c r="M6588" i="4"/>
  <c r="M7812" i="4"/>
  <c r="O7812" i="4"/>
  <c r="M7714" i="4"/>
  <c r="O7714" i="4"/>
  <c r="M7902" i="4"/>
  <c r="O7902" i="4"/>
  <c r="M6302" i="4"/>
  <c r="O6302" i="4"/>
  <c r="O8722" i="4"/>
  <c r="M8722" i="4"/>
  <c r="M7723" i="4"/>
  <c r="O7723" i="4"/>
  <c r="M8651" i="4"/>
  <c r="O8651" i="4"/>
  <c r="M7626" i="4"/>
  <c r="O7626" i="4"/>
  <c r="O8567" i="4"/>
  <c r="M8567" i="4"/>
  <c r="O8730" i="4"/>
  <c r="M8730" i="4"/>
  <c r="M7627" i="4"/>
  <c r="O7627" i="4"/>
  <c r="M7053" i="4"/>
  <c r="O7053" i="4"/>
  <c r="O8286" i="4"/>
  <c r="M8286" i="4"/>
  <c r="O7054" i="4"/>
  <c r="M7054" i="4"/>
  <c r="M7422" i="4"/>
  <c r="O7422" i="4"/>
  <c r="M8362" i="4"/>
  <c r="O8362" i="4"/>
  <c r="T8238" i="4"/>
  <c r="M8238" i="4"/>
  <c r="O7614" i="4"/>
  <c r="M7614" i="4"/>
  <c r="M8569" i="4"/>
  <c r="O8569" i="4"/>
  <c r="O7038" i="4"/>
  <c r="M7038" i="4"/>
  <c r="M6761" i="4"/>
  <c r="O6761" i="4"/>
  <c r="O7624" i="4"/>
  <c r="M7624" i="4"/>
  <c r="M7724" i="4"/>
  <c r="O7724" i="4"/>
  <c r="O8715" i="4"/>
  <c r="M8715" i="4"/>
  <c r="M6857" i="4"/>
  <c r="O6857" i="4"/>
  <c r="O8017" i="4"/>
  <c r="M8017" i="4"/>
  <c r="O7133" i="4"/>
  <c r="M7133" i="4"/>
  <c r="O8355" i="4"/>
  <c r="M8355" i="4"/>
  <c r="M7146" i="4"/>
  <c r="O7146" i="4"/>
  <c r="O6917" i="4"/>
  <c r="M6917" i="4"/>
  <c r="M8386" i="4"/>
  <c r="O8386" i="4"/>
  <c r="O8311" i="4"/>
  <c r="M8311" i="4"/>
  <c r="O8700" i="4"/>
  <c r="M8700" i="4"/>
  <c r="O8318" i="4"/>
  <c r="M8318" i="4"/>
  <c r="M8216" i="4"/>
  <c r="O8216" i="4"/>
  <c r="M7515" i="4"/>
  <c r="O7515" i="4"/>
  <c r="O6833" i="4"/>
  <c r="M6833" i="4"/>
  <c r="O7790" i="4"/>
  <c r="M7790" i="4"/>
  <c r="O6747" i="4"/>
  <c r="M6747" i="4"/>
  <c r="O7891" i="4"/>
  <c r="M7891" i="4"/>
  <c r="O7033" i="4"/>
  <c r="M7033" i="4"/>
  <c r="M7131" i="4"/>
  <c r="O7131" i="4"/>
  <c r="M8642" i="4"/>
  <c r="O8642" i="4"/>
  <c r="M7499" i="4"/>
  <c r="O7499" i="4"/>
  <c r="O7123" i="4"/>
  <c r="M7123" i="4"/>
  <c r="M7977" i="4"/>
  <c r="O7977" i="4"/>
  <c r="M8704" i="4"/>
  <c r="O8704" i="4"/>
  <c r="M8260" i="4"/>
  <c r="O8260" i="4"/>
  <c r="O8055" i="4"/>
  <c r="M8055" i="4"/>
  <c r="O8692" i="4"/>
  <c r="M8692" i="4"/>
  <c r="M7878" i="4"/>
  <c r="O7878" i="4"/>
  <c r="M7976" i="4"/>
  <c r="O7976" i="4"/>
  <c r="O7091" i="4"/>
  <c r="M7091" i="4"/>
  <c r="O8268" i="4"/>
  <c r="M8268" i="4"/>
  <c r="O8266" i="4"/>
  <c r="M8266" i="4"/>
  <c r="M7003" i="4"/>
  <c r="O7003" i="4"/>
  <c r="M7973" i="4"/>
  <c r="O7973" i="4"/>
  <c r="O7503" i="4"/>
  <c r="M7503" i="4"/>
  <c r="M7097" i="4"/>
  <c r="O7097" i="4"/>
  <c r="O8145" i="4"/>
  <c r="M8145" i="4"/>
  <c r="M7418" i="4"/>
  <c r="O7418" i="4"/>
  <c r="M8585" i="4"/>
  <c r="O8585" i="4"/>
  <c r="O7387" i="4"/>
  <c r="M7387" i="4"/>
  <c r="M7493" i="4"/>
  <c r="O7493" i="4"/>
  <c r="M8213" i="4"/>
  <c r="O8213" i="4"/>
  <c r="O7864" i="4"/>
  <c r="M7864" i="4"/>
  <c r="O7768" i="4"/>
  <c r="M7768" i="4"/>
  <c r="M7494" i="4"/>
  <c r="O7494" i="4"/>
  <c r="M8593" i="4"/>
  <c r="O8593" i="4"/>
  <c r="O6838" i="4"/>
  <c r="M6838" i="4"/>
  <c r="M8575" i="4"/>
  <c r="O8575" i="4"/>
  <c r="M6894" i="4"/>
  <c r="O6894" i="4"/>
  <c r="O7374" i="4"/>
  <c r="M7374" i="4"/>
  <c r="O7128" i="4"/>
  <c r="M7128" i="4"/>
  <c r="O7866" i="4"/>
  <c r="M7866" i="4"/>
  <c r="O6927" i="4"/>
  <c r="M6927" i="4"/>
  <c r="O8574" i="4"/>
  <c r="M8574" i="4"/>
  <c r="O7471" i="4"/>
  <c r="M7471" i="4"/>
  <c r="O7666" i="4"/>
  <c r="M7666" i="4"/>
  <c r="M7571" i="4"/>
  <c r="O7571" i="4"/>
  <c r="O8142" i="4"/>
  <c r="M8142" i="4"/>
  <c r="M6991" i="4"/>
  <c r="O6991" i="4"/>
  <c r="M8742" i="4"/>
  <c r="O8742" i="4"/>
  <c r="M7659" i="4"/>
  <c r="O7659" i="4"/>
  <c r="O6891" i="4"/>
  <c r="M6891" i="4"/>
  <c r="M8740" i="4"/>
  <c r="O8740" i="4"/>
  <c r="M8208" i="4"/>
  <c r="O8208" i="4"/>
  <c r="M8422" i="4"/>
  <c r="O8422" i="4"/>
  <c r="O24" i="4"/>
  <c r="M24" i="4"/>
  <c r="O8689" i="4"/>
  <c r="M8689" i="4"/>
  <c r="M19" i="4"/>
  <c r="O19" i="4"/>
  <c r="O8178" i="4"/>
  <c r="M8178" i="4"/>
  <c r="M8415" i="4"/>
  <c r="O8415" i="4"/>
  <c r="O8744" i="4"/>
  <c r="M8744" i="4"/>
  <c r="M8163" i="4"/>
  <c r="O8163" i="4"/>
  <c r="O8741" i="4"/>
  <c r="M8741" i="4"/>
  <c r="M2650" i="4"/>
  <c r="O2650" i="4"/>
  <c r="M8459" i="4"/>
  <c r="O8459" i="4"/>
  <c r="O7332" i="4"/>
  <c r="M7332" i="4"/>
  <c r="M7698" i="4"/>
  <c r="O7698" i="4"/>
  <c r="M8445" i="4"/>
  <c r="O8445" i="4"/>
  <c r="O7333" i="4"/>
  <c r="M7333" i="4"/>
  <c r="M8531" i="4"/>
  <c r="O8531" i="4"/>
  <c r="O7684" i="4"/>
  <c r="M7684" i="4"/>
  <c r="M8069" i="4"/>
  <c r="O8069" i="4"/>
  <c r="M8083" i="4"/>
  <c r="O8083" i="4"/>
  <c r="M8545" i="4"/>
  <c r="O8545" i="4"/>
  <c r="M8103" i="4"/>
  <c r="O8103" i="4"/>
  <c r="M8450" i="4"/>
  <c r="O8450" i="4"/>
  <c r="M8534" i="4"/>
  <c r="O8534" i="4"/>
  <c r="M8540" i="4"/>
  <c r="O8540" i="4"/>
  <c r="M8513" i="4"/>
  <c r="O8513" i="4"/>
  <c r="M8475" i="4"/>
  <c r="O8475" i="4"/>
  <c r="O7641" i="4"/>
  <c r="M7641" i="4"/>
  <c r="M7961" i="4"/>
  <c r="O7961" i="4"/>
  <c r="M8523" i="4"/>
  <c r="O8523" i="4"/>
  <c r="M8116" i="4"/>
  <c r="O8116" i="4"/>
  <c r="O7353" i="4"/>
  <c r="M7353" i="4"/>
  <c r="M8435" i="4"/>
  <c r="O8435" i="4"/>
  <c r="O7683" i="4"/>
  <c r="M7683" i="4"/>
  <c r="O7657" i="4"/>
  <c r="M7657" i="4"/>
  <c r="M7930" i="4"/>
  <c r="O7930" i="4"/>
  <c r="M8035" i="4"/>
  <c r="O8035" i="4"/>
  <c r="O7356" i="4"/>
  <c r="M7356" i="4"/>
  <c r="M7748" i="4"/>
  <c r="O7748" i="4"/>
  <c r="O7260" i="4"/>
  <c r="M7260" i="4"/>
  <c r="M6582" i="4"/>
  <c r="O6582" i="4"/>
  <c r="M7658" i="4"/>
  <c r="O7658" i="4"/>
  <c r="M7370" i="4"/>
  <c r="O7370" i="4"/>
  <c r="O6885" i="4"/>
  <c r="M6885" i="4"/>
  <c r="O7447" i="4"/>
  <c r="M7447" i="4"/>
  <c r="O6682" i="4"/>
  <c r="M6682" i="4"/>
  <c r="O6676" i="4"/>
  <c r="M6676" i="4"/>
  <c r="O7070" i="4"/>
  <c r="M7070" i="4"/>
  <c r="O6597" i="4"/>
  <c r="M6597" i="4"/>
  <c r="M7461" i="4"/>
  <c r="O7461" i="4"/>
  <c r="M7451" i="4"/>
  <c r="O7451" i="4"/>
  <c r="O6790" i="4"/>
  <c r="M6790" i="4"/>
  <c r="M6592" i="4"/>
  <c r="O6592" i="4"/>
  <c r="O6786" i="4"/>
  <c r="M6786" i="4"/>
  <c r="M6782" i="4"/>
  <c r="O6782" i="4"/>
  <c r="M6307" i="4"/>
  <c r="O6307" i="4"/>
  <c r="O6969" i="4"/>
  <c r="M6969" i="4"/>
  <c r="M6300" i="4"/>
  <c r="O6300" i="4"/>
  <c r="O7708" i="4"/>
  <c r="M7708" i="4"/>
  <c r="O6600" i="4"/>
  <c r="M6600" i="4"/>
  <c r="M8373" i="4"/>
  <c r="O8373" i="4"/>
  <c r="O8244" i="4"/>
  <c r="M8244" i="4"/>
  <c r="M8725" i="4"/>
  <c r="O8725" i="4"/>
  <c r="M7537" i="4"/>
  <c r="O7537" i="4"/>
  <c r="M8738" i="4"/>
  <c r="O8738" i="4"/>
  <c r="M7058" i="4"/>
  <c r="O7058" i="4"/>
  <c r="O7810" i="4"/>
  <c r="M7810" i="4"/>
  <c r="M8717" i="4"/>
  <c r="O8717" i="4"/>
  <c r="M7815" i="4"/>
  <c r="O7815" i="4"/>
  <c r="O7242" i="4"/>
  <c r="M7242" i="4"/>
  <c r="O8646" i="4"/>
  <c r="M8646" i="4"/>
  <c r="M7426" i="4"/>
  <c r="O7426" i="4"/>
  <c r="M8009" i="4"/>
  <c r="O8009" i="4"/>
  <c r="M7421" i="4"/>
  <c r="O7421" i="4"/>
  <c r="O7806" i="4"/>
  <c r="M7806" i="4"/>
  <c r="M7725" i="4"/>
  <c r="O7725" i="4"/>
  <c r="M7144" i="4"/>
  <c r="O7144" i="4"/>
  <c r="M8736" i="4"/>
  <c r="O8736" i="4"/>
  <c r="O7037" i="4"/>
  <c r="M7037" i="4"/>
  <c r="M6749" i="4"/>
  <c r="O6749" i="4"/>
  <c r="O6862" i="4"/>
  <c r="M6862" i="4"/>
  <c r="M8363" i="4"/>
  <c r="O8363" i="4"/>
  <c r="O7152" i="4"/>
  <c r="M7152" i="4"/>
  <c r="O6925" i="4"/>
  <c r="M6925" i="4"/>
  <c r="O7984" i="4"/>
  <c r="M7984" i="4"/>
  <c r="M7611" i="4"/>
  <c r="O7611" i="4"/>
  <c r="O7890" i="4"/>
  <c r="M7890" i="4"/>
  <c r="M7042" i="4"/>
  <c r="O7042" i="4"/>
  <c r="M7876" i="4"/>
  <c r="O7876" i="4"/>
  <c r="O8384" i="4"/>
  <c r="M8384" i="4"/>
  <c r="M7800" i="4"/>
  <c r="O7800" i="4"/>
  <c r="O6633" i="4"/>
  <c r="M6633" i="4"/>
  <c r="O6646" i="4"/>
  <c r="M6646" i="4"/>
  <c r="M6766" i="4"/>
  <c r="O6766" i="4"/>
  <c r="M7016" i="4"/>
  <c r="O7016" i="4"/>
  <c r="O7035" i="4"/>
  <c r="M7035" i="4"/>
  <c r="O6923" i="4"/>
  <c r="M6923" i="4"/>
  <c r="O6829" i="4"/>
  <c r="M6829" i="4"/>
  <c r="O8223" i="4"/>
  <c r="M8223" i="4"/>
  <c r="O7116" i="4"/>
  <c r="M7116" i="4"/>
  <c r="O8638" i="4"/>
  <c r="M8638" i="4"/>
  <c r="M6895" i="4"/>
  <c r="O6895" i="4"/>
  <c r="O7892" i="4"/>
  <c r="M7892" i="4"/>
  <c r="M7880" i="4"/>
  <c r="O7880" i="4"/>
  <c r="O7781" i="4"/>
  <c r="M7781" i="4"/>
  <c r="O7600" i="4"/>
  <c r="M7600" i="4"/>
  <c r="M8065" i="4"/>
  <c r="O8065" i="4"/>
  <c r="O7099" i="4"/>
  <c r="M7099" i="4"/>
  <c r="M8339" i="4"/>
  <c r="O8339" i="4"/>
  <c r="O8057" i="4"/>
  <c r="M8057" i="4"/>
  <c r="O8050" i="4"/>
  <c r="M8050" i="4"/>
  <c r="M6709" i="4"/>
  <c r="O6709" i="4"/>
  <c r="O7589" i="4"/>
  <c r="M7589" i="4"/>
  <c r="O7119" i="4"/>
  <c r="M7119" i="4"/>
  <c r="O6716" i="4"/>
  <c r="M6716" i="4"/>
  <c r="O7579" i="4"/>
  <c r="M7579" i="4"/>
  <c r="M8262" i="4"/>
  <c r="O8262" i="4"/>
  <c r="O7092" i="4"/>
  <c r="M7092" i="4"/>
  <c r="O6937" i="4"/>
  <c r="M6937" i="4"/>
  <c r="M8572" i="4"/>
  <c r="O8572" i="4"/>
  <c r="M7893" i="4"/>
  <c r="O7893" i="4"/>
  <c r="O7673" i="4"/>
  <c r="M7673" i="4"/>
  <c r="M8332" i="4"/>
  <c r="O8332" i="4"/>
  <c r="M7887" i="4"/>
  <c r="O7887" i="4"/>
  <c r="O7093" i="4"/>
  <c r="M7093" i="4"/>
  <c r="O7020" i="4"/>
  <c r="M7020" i="4"/>
  <c r="M6619" i="4"/>
  <c r="O6619" i="4"/>
  <c r="O6708" i="4"/>
  <c r="M6708" i="4"/>
  <c r="M8341" i="4"/>
  <c r="O8341" i="4"/>
  <c r="M7767" i="4"/>
  <c r="O7767" i="4"/>
  <c r="M6831" i="4"/>
  <c r="O6831" i="4"/>
  <c r="M8353" i="4"/>
  <c r="O8353" i="4"/>
  <c r="O7011" i="4"/>
  <c r="M7011" i="4"/>
  <c r="O7581" i="4"/>
  <c r="M7581" i="4"/>
  <c r="M8183" i="4"/>
  <c r="O8183" i="4"/>
  <c r="M8150" i="4"/>
  <c r="O8150" i="4"/>
  <c r="M8352" i="4"/>
  <c r="O8352" i="4"/>
  <c r="M6615" i="4"/>
  <c r="O6615" i="4"/>
  <c r="O8180" i="4"/>
  <c r="M8180" i="4"/>
  <c r="O7473" i="4"/>
  <c r="M7473" i="4"/>
  <c r="O6910" i="4"/>
  <c r="M6910" i="4"/>
  <c r="M8210" i="4"/>
  <c r="O8210" i="4"/>
  <c r="O8176" i="4"/>
  <c r="M8176" i="4"/>
  <c r="O8684" i="4"/>
  <c r="M8684" i="4"/>
  <c r="O8169" i="4"/>
  <c r="M8169" i="4"/>
  <c r="M8172" i="4"/>
  <c r="O8172" i="4"/>
  <c r="O8759" i="4"/>
  <c r="M8759" i="4"/>
  <c r="M3137" i="4"/>
  <c r="O3137" i="4"/>
  <c r="M3054" i="4"/>
  <c r="O3054" i="4"/>
  <c r="M3065" i="4"/>
  <c r="O3065" i="4"/>
  <c r="O3162" i="4"/>
  <c r="M3162" i="4"/>
  <c r="M8616" i="4"/>
  <c r="O8616" i="4"/>
  <c r="O6608" i="4"/>
  <c r="M6608" i="4"/>
  <c r="M8751" i="4"/>
  <c r="O8751" i="4"/>
  <c r="M8191" i="4"/>
  <c r="O8191" i="4"/>
  <c r="M8186" i="4"/>
  <c r="O8186" i="4"/>
  <c r="O14" i="4"/>
  <c r="M14" i="4"/>
  <c r="M2689" i="4"/>
  <c r="O2689" i="4"/>
  <c r="M2693" i="4"/>
  <c r="O2693" i="4"/>
  <c r="M2675" i="4"/>
  <c r="O2675" i="4"/>
  <c r="M2604" i="4"/>
  <c r="O2604" i="4"/>
  <c r="M2609" i="4"/>
  <c r="O2609" i="4"/>
  <c r="O2145" i="4"/>
  <c r="M2145" i="4"/>
  <c r="M2284" i="4"/>
  <c r="O2284" i="4"/>
  <c r="M1481" i="4"/>
  <c r="O1481" i="4"/>
  <c r="M3081" i="4"/>
  <c r="O3081" i="4"/>
  <c r="M3059" i="4"/>
  <c r="O3059" i="4"/>
  <c r="M3167" i="4"/>
  <c r="O3167" i="4"/>
  <c r="M2587" i="4"/>
  <c r="O2587" i="4"/>
  <c r="M2142" i="4"/>
  <c r="O2142" i="4"/>
  <c r="M1720" i="4"/>
  <c r="O1720" i="4"/>
  <c r="O1208" i="4"/>
  <c r="M1208" i="4"/>
  <c r="M1177" i="4"/>
  <c r="O1177" i="4"/>
  <c r="O2290" i="4"/>
  <c r="M2290" i="4"/>
  <c r="O1734" i="4"/>
  <c r="M1734" i="4"/>
  <c r="O2511" i="4"/>
  <c r="M2511" i="4"/>
  <c r="O1614" i="4"/>
  <c r="M1614" i="4"/>
  <c r="M3026" i="4"/>
  <c r="O3026" i="4"/>
  <c r="M1192" i="4"/>
  <c r="O1192" i="4"/>
  <c r="O1631" i="4"/>
  <c r="M1631" i="4"/>
  <c r="O1408" i="4"/>
  <c r="M1408" i="4"/>
  <c r="M2326" i="4"/>
  <c r="O2326" i="4"/>
  <c r="O2264" i="4"/>
  <c r="M2264" i="4"/>
  <c r="M2289" i="4"/>
  <c r="O2289" i="4"/>
  <c r="M1775" i="4"/>
  <c r="O1775" i="4"/>
  <c r="O3187" i="4"/>
  <c r="M3187" i="4"/>
  <c r="O1618" i="4"/>
  <c r="M1618" i="4"/>
  <c r="M1770" i="4"/>
  <c r="O1770" i="4"/>
  <c r="O2198" i="4"/>
  <c r="M2198" i="4"/>
  <c r="O2598" i="4"/>
  <c r="M2598" i="4"/>
  <c r="O2059" i="4"/>
  <c r="M2059" i="4"/>
  <c r="O1230" i="4"/>
  <c r="M1230" i="4"/>
  <c r="O1802" i="4"/>
  <c r="M1802" i="4"/>
  <c r="M2435" i="4"/>
  <c r="O2435" i="4"/>
  <c r="M1628" i="4"/>
  <c r="O1628" i="4"/>
  <c r="O1981" i="4"/>
  <c r="M1981" i="4"/>
  <c r="O2652" i="4"/>
  <c r="M2652" i="4"/>
  <c r="O2664" i="4"/>
  <c r="M2664" i="4"/>
  <c r="M3145" i="4"/>
  <c r="O3145" i="4"/>
  <c r="M1880" i="4"/>
  <c r="O1880" i="4"/>
  <c r="M1823" i="4"/>
  <c r="O1823" i="4"/>
  <c r="O2751" i="4"/>
  <c r="M2751" i="4"/>
  <c r="M1970" i="4"/>
  <c r="O1970" i="4"/>
  <c r="M2525" i="4"/>
  <c r="O2525" i="4"/>
  <c r="M2345" i="4"/>
  <c r="O2345" i="4"/>
  <c r="O1241" i="4"/>
  <c r="M1241" i="4"/>
  <c r="M1390" i="4"/>
  <c r="O1390" i="4"/>
  <c r="O1714" i="4"/>
  <c r="M1714" i="4"/>
  <c r="M2083" i="4"/>
  <c r="O2083" i="4"/>
  <c r="O2514" i="4"/>
  <c r="M2514" i="4"/>
  <c r="O1991" i="4"/>
  <c r="M1991" i="4"/>
  <c r="O2582" i="4"/>
  <c r="M2582" i="4"/>
  <c r="O1416" i="4"/>
  <c r="M1416" i="4"/>
  <c r="O2052" i="4"/>
  <c r="M2052" i="4"/>
  <c r="M2042" i="4"/>
  <c r="O2042" i="4"/>
  <c r="M974" i="4"/>
  <c r="O974" i="4"/>
  <c r="M455" i="4"/>
  <c r="O455" i="4"/>
  <c r="M3103" i="4"/>
  <c r="O3103" i="4"/>
  <c r="O1476" i="4"/>
  <c r="M1476" i="4"/>
  <c r="O3112" i="4"/>
  <c r="M3112" i="4"/>
  <c r="O1291" i="4"/>
  <c r="M1291" i="4"/>
  <c r="M1229" i="4"/>
  <c r="O1229" i="4"/>
  <c r="O2585" i="4"/>
  <c r="M2585" i="4"/>
  <c r="O2611" i="4"/>
  <c r="M2611" i="4"/>
  <c r="M2308" i="4"/>
  <c r="O2308" i="4"/>
  <c r="O1372" i="4"/>
  <c r="M1372" i="4"/>
  <c r="O1599" i="4"/>
  <c r="M1599" i="4"/>
  <c r="O2253" i="4"/>
  <c r="M2253" i="4"/>
  <c r="O1884" i="4"/>
  <c r="M1884" i="4"/>
  <c r="M1554" i="4"/>
  <c r="O1554" i="4"/>
  <c r="O1052" i="4"/>
  <c r="M1052" i="4"/>
  <c r="M1166" i="4"/>
  <c r="O1166" i="4"/>
  <c r="O2313" i="4"/>
  <c r="M2313" i="4"/>
  <c r="M2465" i="4"/>
  <c r="O2465" i="4"/>
  <c r="O1752" i="4"/>
  <c r="M1752" i="4"/>
  <c r="O2551" i="4"/>
  <c r="M2551" i="4"/>
  <c r="O2238" i="4"/>
  <c r="M2238" i="4"/>
  <c r="O2263" i="4"/>
  <c r="M2263" i="4"/>
  <c r="O2571" i="4"/>
  <c r="M2571" i="4"/>
  <c r="O1754" i="4"/>
  <c r="M1754" i="4"/>
  <c r="O2175" i="4"/>
  <c r="M2175" i="4"/>
  <c r="O1458" i="4"/>
  <c r="M1458" i="4"/>
  <c r="M1786" i="4"/>
  <c r="O1786" i="4"/>
  <c r="O780" i="4"/>
  <c r="M780" i="4"/>
  <c r="M680" i="4"/>
  <c r="O680" i="4"/>
  <c r="O626" i="4"/>
  <c r="M626" i="4"/>
  <c r="M1263" i="4"/>
  <c r="O1263" i="4"/>
  <c r="O204" i="4"/>
  <c r="M204" i="4"/>
  <c r="O1322" i="4"/>
  <c r="M1322" i="4"/>
  <c r="O592" i="4"/>
  <c r="M592" i="4"/>
  <c r="O214" i="4"/>
  <c r="M214" i="4"/>
  <c r="M1731" i="4"/>
  <c r="O1731" i="4"/>
  <c r="O1592" i="4"/>
  <c r="M1592" i="4"/>
  <c r="O799" i="4"/>
  <c r="M799" i="4"/>
  <c r="O210" i="4"/>
  <c r="M210" i="4"/>
  <c r="M300" i="4"/>
  <c r="O300" i="4"/>
  <c r="O1539" i="4"/>
  <c r="M1539" i="4"/>
  <c r="O788" i="4"/>
  <c r="M788" i="4"/>
  <c r="O657" i="4"/>
  <c r="M657" i="4"/>
  <c r="O366" i="4"/>
  <c r="M366" i="4"/>
  <c r="M2647" i="4"/>
  <c r="O2647" i="4"/>
  <c r="M2866" i="4"/>
  <c r="O2866" i="4"/>
  <c r="O3190" i="4"/>
  <c r="M3190" i="4"/>
  <c r="M2606" i="4"/>
  <c r="O2606" i="4"/>
  <c r="O3113" i="4"/>
  <c r="M3113" i="4"/>
  <c r="O1739" i="4"/>
  <c r="M1739" i="4"/>
  <c r="O1867" i="4"/>
  <c r="M1867" i="4"/>
  <c r="M8203" i="4"/>
  <c r="O8203" i="4"/>
  <c r="M2520" i="4"/>
  <c r="O2520" i="4"/>
  <c r="O3152" i="4"/>
  <c r="M3152" i="4"/>
  <c r="T3041" i="4"/>
  <c r="M3041" i="4"/>
  <c r="M1606" i="4"/>
  <c r="O1606" i="4"/>
  <c r="O1774" i="4"/>
  <c r="M1774" i="4"/>
  <c r="O1979" i="4"/>
  <c r="M1979" i="4"/>
  <c r="O1245" i="4"/>
  <c r="M1245" i="4"/>
  <c r="M3110" i="4"/>
  <c r="O3110" i="4"/>
  <c r="O1972" i="4"/>
  <c r="M1972" i="4"/>
  <c r="O1969" i="4"/>
  <c r="M1969" i="4"/>
  <c r="O2363" i="4"/>
  <c r="M2363" i="4"/>
  <c r="O2016" i="4"/>
  <c r="M2016" i="4"/>
  <c r="M3037" i="4"/>
  <c r="O3037" i="4"/>
  <c r="M2750" i="4"/>
  <c r="O2750" i="4"/>
  <c r="M3181" i="4"/>
  <c r="O3181" i="4"/>
  <c r="O2540" i="4"/>
  <c r="M2540" i="4"/>
  <c r="O2497" i="4"/>
  <c r="M2497" i="4"/>
  <c r="T1253" i="4"/>
  <c r="M1253" i="4"/>
  <c r="M2861" i="4"/>
  <c r="O2861" i="4"/>
  <c r="M2063" i="4"/>
  <c r="O2063" i="4"/>
  <c r="O1693" i="4"/>
  <c r="M1693" i="4"/>
  <c r="O2135" i="4"/>
  <c r="M2135" i="4"/>
  <c r="M1580" i="4"/>
  <c r="O1580" i="4"/>
  <c r="M2853" i="4"/>
  <c r="O2853" i="4"/>
  <c r="O2504" i="4"/>
  <c r="M2504" i="4"/>
  <c r="M1294" i="4"/>
  <c r="O1294" i="4"/>
  <c r="O1905" i="4"/>
  <c r="M1905" i="4"/>
  <c r="O1879" i="4"/>
  <c r="M1879" i="4"/>
  <c r="O2381" i="4"/>
  <c r="M2381" i="4"/>
  <c r="M1532" i="4"/>
  <c r="O1532" i="4"/>
  <c r="M2167" i="4"/>
  <c r="O2167" i="4"/>
  <c r="O2559" i="4"/>
  <c r="M2559" i="4"/>
  <c r="M3185" i="4"/>
  <c r="O3185" i="4"/>
  <c r="O1785" i="4"/>
  <c r="M1785" i="4"/>
  <c r="M1571" i="4"/>
  <c r="O1571" i="4"/>
  <c r="M1478" i="4"/>
  <c r="O1478" i="4"/>
  <c r="M2280" i="4"/>
  <c r="O2280" i="4"/>
  <c r="O1697" i="4"/>
  <c r="M1697" i="4"/>
  <c r="M2088" i="4"/>
  <c r="O2088" i="4"/>
  <c r="O1989" i="4"/>
  <c r="M1989" i="4"/>
  <c r="O1159" i="4"/>
  <c r="M1159" i="4"/>
  <c r="M2744" i="4"/>
  <c r="O2744" i="4"/>
  <c r="M2468" i="4"/>
  <c r="O2468" i="4"/>
  <c r="M1284" i="4"/>
  <c r="O1284" i="4"/>
  <c r="M1808" i="4"/>
  <c r="O1808" i="4"/>
  <c r="O2354" i="4"/>
  <c r="M2354" i="4"/>
  <c r="O1791" i="4"/>
  <c r="M1791" i="4"/>
  <c r="M2486" i="4"/>
  <c r="O2486" i="4"/>
  <c r="M2213" i="4"/>
  <c r="O2213" i="4"/>
  <c r="O2501" i="4"/>
  <c r="M2501" i="4"/>
  <c r="O1782" i="4"/>
  <c r="M1782" i="4"/>
  <c r="O2305" i="4"/>
  <c r="M2305" i="4"/>
  <c r="O1811" i="4"/>
  <c r="M1811" i="4"/>
  <c r="O978" i="4"/>
  <c r="M978" i="4"/>
  <c r="M3097" i="4"/>
  <c r="O3097" i="4"/>
  <c r="M3143" i="4"/>
  <c r="O3143" i="4"/>
  <c r="M2275" i="4"/>
  <c r="O2275" i="4"/>
  <c r="O2489" i="4"/>
  <c r="M2489" i="4"/>
  <c r="O2129" i="4"/>
  <c r="M2129" i="4"/>
  <c r="O2006" i="4"/>
  <c r="M2006" i="4"/>
  <c r="O2119" i="4"/>
  <c r="M2119" i="4"/>
  <c r="O2039" i="4"/>
  <c r="M2039" i="4"/>
  <c r="O1087" i="4"/>
  <c r="M1087" i="4"/>
  <c r="M2687" i="4"/>
  <c r="O2687" i="4"/>
  <c r="M2240" i="4"/>
  <c r="O2240" i="4"/>
  <c r="O1860" i="4"/>
  <c r="M1860" i="4"/>
  <c r="M961" i="4"/>
  <c r="O961" i="4"/>
  <c r="O1674" i="4"/>
  <c r="M1674" i="4"/>
  <c r="M2215" i="4"/>
  <c r="O2215" i="4"/>
  <c r="O2563" i="4"/>
  <c r="M2563" i="4"/>
  <c r="M2001" i="4"/>
  <c r="O2001" i="4"/>
  <c r="O1483" i="4"/>
  <c r="M1483" i="4"/>
  <c r="M2353" i="4"/>
  <c r="O2353" i="4"/>
  <c r="M1974" i="4"/>
  <c r="O1974" i="4"/>
  <c r="O3186" i="4"/>
  <c r="M3186" i="4"/>
  <c r="O2236" i="4"/>
  <c r="M2236" i="4"/>
  <c r="M1156" i="4"/>
  <c r="O1156" i="4"/>
  <c r="M1998" i="4"/>
  <c r="O1998" i="4"/>
  <c r="O1290" i="4"/>
  <c r="M1290" i="4"/>
  <c r="M2245" i="4"/>
  <c r="O2245" i="4"/>
  <c r="O1680" i="4"/>
  <c r="M1680" i="4"/>
  <c r="M2547" i="4"/>
  <c r="O2547" i="4"/>
  <c r="M2340" i="4"/>
  <c r="O2340" i="4"/>
  <c r="O1986" i="4"/>
  <c r="M1986" i="4"/>
  <c r="O1557" i="4"/>
  <c r="M1557" i="4"/>
  <c r="M499" i="4"/>
  <c r="O499" i="4"/>
  <c r="O1453" i="4"/>
  <c r="M1453" i="4"/>
  <c r="M1807" i="4"/>
  <c r="O1807" i="4"/>
  <c r="M907" i="4"/>
  <c r="O907" i="4"/>
  <c r="O1081" i="4"/>
  <c r="M1081" i="4"/>
  <c r="O1423" i="4"/>
  <c r="M1423" i="4"/>
  <c r="O379" i="4"/>
  <c r="M379" i="4"/>
  <c r="M2302" i="4"/>
  <c r="O2302" i="4"/>
  <c r="M590" i="4"/>
  <c r="O590" i="4"/>
  <c r="M882" i="4"/>
  <c r="O882" i="4"/>
  <c r="M608" i="4"/>
  <c r="O608" i="4"/>
  <c r="M305" i="4"/>
  <c r="O305" i="4"/>
  <c r="O1590" i="4"/>
  <c r="M1590" i="4"/>
  <c r="M497" i="4"/>
  <c r="O497" i="4"/>
  <c r="O384" i="4"/>
  <c r="M384" i="4"/>
  <c r="M1219" i="4"/>
  <c r="O1219" i="4"/>
  <c r="M516" i="4"/>
  <c r="O516" i="4"/>
  <c r="M647" i="4"/>
  <c r="O647" i="4"/>
  <c r="O378" i="4"/>
  <c r="M378" i="4"/>
  <c r="M1260" i="4"/>
  <c r="O1260" i="4"/>
  <c r="M596" i="4"/>
  <c r="O596" i="4"/>
  <c r="M262" i="4"/>
  <c r="O262" i="4"/>
  <c r="O700" i="4"/>
  <c r="M700" i="4"/>
  <c r="M2020" i="4"/>
  <c r="O2020" i="4"/>
  <c r="M1357" i="4"/>
  <c r="O1357" i="4"/>
  <c r="M156" i="4"/>
  <c r="O156" i="4"/>
  <c r="M1007" i="4"/>
  <c r="O1007" i="4"/>
  <c r="M220" i="4"/>
  <c r="O220" i="4"/>
  <c r="O1374" i="4"/>
  <c r="M1374" i="4"/>
  <c r="O114" i="4"/>
  <c r="M114" i="4"/>
  <c r="O133" i="4"/>
  <c r="M133" i="4"/>
  <c r="M120" i="4"/>
  <c r="O120" i="4"/>
  <c r="M481" i="4"/>
  <c r="O481" i="4"/>
  <c r="O818" i="4"/>
  <c r="M818" i="4"/>
  <c r="O901" i="4"/>
  <c r="M901" i="4"/>
  <c r="M39" i="4"/>
  <c r="O39" i="4"/>
  <c r="M758" i="4"/>
  <c r="O758" i="4"/>
  <c r="O586" i="4"/>
  <c r="M586" i="4"/>
  <c r="M846" i="4"/>
  <c r="O846" i="4"/>
  <c r="O1301" i="4"/>
  <c r="M1301" i="4"/>
  <c r="O399" i="4"/>
  <c r="M399" i="4"/>
  <c r="M353" i="4"/>
  <c r="O353" i="4"/>
  <c r="O109" i="4"/>
  <c r="M109" i="4"/>
  <c r="M2019" i="4"/>
  <c r="O2019" i="4"/>
  <c r="M1746" i="4"/>
  <c r="O1746" i="4"/>
  <c r="O1308" i="4"/>
  <c r="M1308" i="4"/>
  <c r="M477" i="4"/>
  <c r="O477" i="4"/>
  <c r="M908" i="4"/>
  <c r="O908" i="4"/>
  <c r="O704" i="4"/>
  <c r="M704" i="4"/>
  <c r="O1381" i="4"/>
  <c r="M1381" i="4"/>
  <c r="M462" i="4"/>
  <c r="O462" i="4"/>
  <c r="M237" i="4"/>
  <c r="O237" i="4"/>
  <c r="M793" i="4"/>
  <c r="O793" i="4"/>
  <c r="M638" i="4"/>
  <c r="O638" i="4"/>
  <c r="O110" i="4"/>
  <c r="M110" i="4"/>
  <c r="M1369" i="4"/>
  <c r="O1369" i="4"/>
  <c r="M454" i="4"/>
  <c r="O454" i="4"/>
  <c r="M797" i="4"/>
  <c r="O797" i="4"/>
  <c r="O151" i="4"/>
  <c r="M151" i="4"/>
  <c r="M594" i="4"/>
  <c r="O594" i="4"/>
  <c r="O434" i="4"/>
  <c r="M434" i="4"/>
  <c r="O803" i="4"/>
  <c r="M803" i="4"/>
  <c r="M443" i="4"/>
  <c r="O443" i="4"/>
  <c r="O1500" i="4"/>
  <c r="M1500" i="4"/>
  <c r="M1361" i="4"/>
  <c r="O1361" i="4"/>
  <c r="M848" i="4"/>
  <c r="O848" i="4"/>
  <c r="M1224" i="4"/>
  <c r="O1224" i="4"/>
  <c r="M310" i="4"/>
  <c r="O310" i="4"/>
  <c r="M233" i="4"/>
  <c r="O233" i="4"/>
  <c r="O828" i="4"/>
  <c r="M828" i="4"/>
  <c r="M708" i="4"/>
  <c r="O708" i="4"/>
  <c r="O1011" i="4"/>
  <c r="M1011" i="4"/>
  <c r="M404" i="4"/>
  <c r="O404" i="4"/>
  <c r="O348" i="4"/>
  <c r="M348" i="4"/>
  <c r="O123" i="4"/>
  <c r="M123" i="4"/>
  <c r="O544" i="4"/>
  <c r="M544" i="4"/>
  <c r="O501" i="4"/>
  <c r="M501" i="4"/>
  <c r="O72" i="4"/>
  <c r="M72" i="4"/>
  <c r="M1246" i="4"/>
  <c r="O1246" i="4"/>
  <c r="M417" i="4"/>
  <c r="O417" i="4"/>
  <c r="O675" i="4"/>
  <c r="M675" i="4"/>
  <c r="O603" i="4"/>
  <c r="M603" i="4"/>
  <c r="M1118" i="4"/>
  <c r="O1118" i="4"/>
  <c r="O291" i="4"/>
  <c r="M291" i="4"/>
  <c r="O127" i="4"/>
  <c r="M127" i="4"/>
  <c r="O1907" i="4"/>
  <c r="M1907" i="4"/>
  <c r="O2361" i="4"/>
  <c r="M2361" i="4"/>
  <c r="M282" i="4"/>
  <c r="O282" i="4"/>
  <c r="O775" i="4"/>
  <c r="M775" i="4"/>
  <c r="O485" i="4"/>
  <c r="M485" i="4"/>
  <c r="O870" i="4"/>
  <c r="M870" i="4"/>
  <c r="O199" i="4"/>
  <c r="M199" i="4"/>
  <c r="O838" i="4"/>
  <c r="M838" i="4"/>
  <c r="O1705" i="4"/>
  <c r="M1705" i="4"/>
  <c r="O312" i="4"/>
  <c r="M312" i="4"/>
  <c r="O449" i="4"/>
  <c r="M449" i="4"/>
  <c r="O948" i="4"/>
  <c r="M948" i="4"/>
  <c r="O331" i="4"/>
  <c r="M331" i="4"/>
  <c r="O465" i="4"/>
  <c r="M465" i="4"/>
  <c r="O400" i="4"/>
  <c r="M400" i="4"/>
  <c r="M702" i="4"/>
  <c r="O702" i="4"/>
  <c r="O89" i="4"/>
  <c r="M89" i="4"/>
  <c r="M640" i="4"/>
  <c r="O640" i="4"/>
  <c r="M904" i="4"/>
  <c r="O904" i="4"/>
  <c r="O915" i="4"/>
  <c r="M915" i="4"/>
  <c r="O2102" i="4"/>
  <c r="M2102" i="4"/>
  <c r="O3094" i="4"/>
  <c r="M3094" i="4"/>
  <c r="M3079" i="4"/>
  <c r="O3079" i="4"/>
  <c r="O3128" i="4"/>
  <c r="M3128" i="4"/>
  <c r="O1787" i="4"/>
  <c r="M1787" i="4"/>
  <c r="M2865" i="4"/>
  <c r="O2865" i="4"/>
  <c r="M2373" i="4"/>
  <c r="O2373" i="4"/>
  <c r="O2837" i="4"/>
  <c r="M2837" i="4"/>
  <c r="M2858" i="4"/>
  <c r="O2858" i="4"/>
  <c r="M2694" i="4"/>
  <c r="O2694" i="4"/>
  <c r="M3033" i="4"/>
  <c r="O3033" i="4"/>
  <c r="M1486" i="4"/>
  <c r="O1486" i="4"/>
  <c r="O1504" i="4"/>
  <c r="M1504" i="4"/>
  <c r="O2502" i="4"/>
  <c r="M2502" i="4"/>
  <c r="O3061" i="4"/>
  <c r="M3061" i="4"/>
  <c r="M1846" i="4"/>
  <c r="O1846" i="4"/>
  <c r="O1886" i="4"/>
  <c r="M1886" i="4"/>
  <c r="O2336" i="4"/>
  <c r="M2336" i="4"/>
  <c r="O2743" i="4"/>
  <c r="M2743" i="4"/>
  <c r="M2682" i="4"/>
  <c r="O2682" i="4"/>
  <c r="M2703" i="4"/>
  <c r="O2703" i="4"/>
  <c r="O3156" i="4"/>
  <c r="M3156" i="4"/>
  <c r="O2453" i="4"/>
  <c r="M2453" i="4"/>
  <c r="M2433" i="4"/>
  <c r="O2433" i="4"/>
  <c r="M2852" i="4"/>
  <c r="O2852" i="4"/>
  <c r="O1836" i="4"/>
  <c r="M1836" i="4"/>
  <c r="M1623" i="4"/>
  <c r="O1623" i="4"/>
  <c r="O2096" i="4"/>
  <c r="M2096" i="4"/>
  <c r="O1552" i="4"/>
  <c r="M1552" i="4"/>
  <c r="M2745" i="4"/>
  <c r="O2745" i="4"/>
  <c r="O2437" i="4"/>
  <c r="M2437" i="4"/>
  <c r="M1247" i="4"/>
  <c r="O1247" i="4"/>
  <c r="O1894" i="4"/>
  <c r="M1894" i="4"/>
  <c r="M1855" i="4"/>
  <c r="O1855" i="4"/>
  <c r="O2592" i="4"/>
  <c r="M2592" i="4"/>
  <c r="O2346" i="4"/>
  <c r="M2346" i="4"/>
  <c r="O1440" i="4"/>
  <c r="M1440" i="4"/>
  <c r="O2183" i="4"/>
  <c r="M2183" i="4"/>
  <c r="O2569" i="4"/>
  <c r="M2569" i="4"/>
  <c r="O3088" i="4"/>
  <c r="M3088" i="4"/>
  <c r="O1541" i="4"/>
  <c r="M1541" i="4"/>
  <c r="O1217" i="4"/>
  <c r="M1217" i="4"/>
  <c r="M1405" i="4"/>
  <c r="O1405" i="4"/>
  <c r="M2111" i="4"/>
  <c r="O2111" i="4"/>
  <c r="O1647" i="4"/>
  <c r="M1647" i="4"/>
  <c r="O1874" i="4"/>
  <c r="M1874" i="4"/>
  <c r="O1937" i="4"/>
  <c r="M1937" i="4"/>
  <c r="M1085" i="4"/>
  <c r="O1085" i="4"/>
  <c r="O2383" i="4"/>
  <c r="M2383" i="4"/>
  <c r="O1174" i="4"/>
  <c r="M1174" i="4"/>
  <c r="M1708" i="4"/>
  <c r="O1708" i="4"/>
  <c r="O2330" i="4"/>
  <c r="M2330" i="4"/>
  <c r="M1767" i="4"/>
  <c r="O1767" i="4"/>
  <c r="O2337" i="4"/>
  <c r="M2337" i="4"/>
  <c r="M2178" i="4"/>
  <c r="O2178" i="4"/>
  <c r="O2458" i="4"/>
  <c r="M2458" i="4"/>
  <c r="M1584" i="4"/>
  <c r="O1584" i="4"/>
  <c r="M2260" i="4"/>
  <c r="O2260" i="4"/>
  <c r="M1801" i="4"/>
  <c r="O1801" i="4"/>
  <c r="M1348" i="4"/>
  <c r="O1348" i="4"/>
  <c r="M3035" i="4"/>
  <c r="O3035" i="4"/>
  <c r="M2200" i="4"/>
  <c r="O2200" i="4"/>
  <c r="O2070" i="4"/>
  <c r="M2070" i="4"/>
  <c r="O1809" i="4"/>
  <c r="M1809" i="4"/>
  <c r="M2058" i="4"/>
  <c r="O2058" i="4"/>
  <c r="O1993" i="4"/>
  <c r="M1993" i="4"/>
  <c r="M2594" i="4"/>
  <c r="O2594" i="4"/>
  <c r="M2577" i="4"/>
  <c r="O2577" i="4"/>
  <c r="M2216" i="4"/>
  <c r="O2216" i="4"/>
  <c r="O1845" i="4"/>
  <c r="M1845" i="4"/>
  <c r="M1496" i="4"/>
  <c r="O1496" i="4"/>
  <c r="M1297" i="4"/>
  <c r="O1297" i="4"/>
  <c r="M2669" i="4"/>
  <c r="O2669" i="4"/>
  <c r="M1585" i="4"/>
  <c r="O1585" i="4"/>
  <c r="O2146" i="4"/>
  <c r="M2146" i="4"/>
  <c r="O2522" i="4"/>
  <c r="M2522" i="4"/>
  <c r="M1948" i="4"/>
  <c r="O1948" i="4"/>
  <c r="M2706" i="4"/>
  <c r="O2706" i="4"/>
  <c r="M2322" i="4"/>
  <c r="O2322" i="4"/>
  <c r="O1950" i="4"/>
  <c r="M1950" i="4"/>
  <c r="O3147" i="4"/>
  <c r="M3147" i="4"/>
  <c r="M2151" i="4"/>
  <c r="O2151" i="4"/>
  <c r="M2712" i="4"/>
  <c r="O2712" i="4"/>
  <c r="M1949" i="4"/>
  <c r="O1949" i="4"/>
  <c r="O1140" i="4"/>
  <c r="M1140" i="4"/>
  <c r="O2194" i="4"/>
  <c r="M2194" i="4"/>
  <c r="M1634" i="4"/>
  <c r="O1634" i="4"/>
  <c r="M2565" i="4"/>
  <c r="O2565" i="4"/>
  <c r="O2315" i="4"/>
  <c r="M2315" i="4"/>
  <c r="M1992" i="4"/>
  <c r="O1992" i="4"/>
  <c r="M1434" i="4"/>
  <c r="O1434" i="4"/>
  <c r="O209" i="4"/>
  <c r="M209" i="4"/>
  <c r="M1404" i="4"/>
  <c r="O1404" i="4"/>
  <c r="O2379" i="4"/>
  <c r="M2379" i="4"/>
  <c r="O1757" i="4"/>
  <c r="M1757" i="4"/>
  <c r="M1562" i="4"/>
  <c r="O1562" i="4"/>
  <c r="O826" i="4"/>
  <c r="M826" i="4"/>
  <c r="O983" i="4"/>
  <c r="M983" i="4"/>
  <c r="O1412" i="4"/>
  <c r="M1412" i="4"/>
  <c r="O103" i="4"/>
  <c r="M103" i="4"/>
  <c r="M280" i="4"/>
  <c r="O280" i="4"/>
  <c r="M398" i="4"/>
  <c r="O398" i="4"/>
  <c r="M2281" i="4"/>
  <c r="O2281" i="4"/>
  <c r="O242" i="4"/>
  <c r="M242" i="4"/>
  <c r="M3" i="4"/>
  <c r="O3" i="4"/>
  <c r="O874" i="4"/>
  <c r="M874" i="4"/>
  <c r="M512" i="4"/>
  <c r="O512" i="4"/>
  <c r="O859" i="4"/>
  <c r="M859" i="4"/>
  <c r="M1586" i="4"/>
  <c r="O1586" i="4"/>
  <c r="O372" i="4"/>
  <c r="M372" i="4"/>
  <c r="O463" i="4"/>
  <c r="M463" i="4"/>
  <c r="O215" i="4"/>
  <c r="M215" i="4"/>
  <c r="O1172" i="4"/>
  <c r="M1172" i="4"/>
  <c r="O139" i="4"/>
  <c r="M139" i="4"/>
  <c r="M206" i="4"/>
  <c r="O206" i="4"/>
  <c r="M1151" i="4"/>
  <c r="O1151" i="4"/>
  <c r="O488" i="4"/>
  <c r="M488" i="4"/>
  <c r="O166" i="4"/>
  <c r="M166" i="4"/>
  <c r="O625" i="4"/>
  <c r="M625" i="4"/>
  <c r="M2018" i="4"/>
  <c r="O2018" i="4"/>
  <c r="M1298" i="4"/>
  <c r="O1298" i="4"/>
  <c r="O2461" i="4"/>
  <c r="M2461" i="4"/>
  <c r="O935" i="4"/>
  <c r="M935" i="4"/>
  <c r="O543" i="4"/>
  <c r="M543" i="4"/>
  <c r="M273" i="4"/>
  <c r="O273" i="4"/>
  <c r="M1305" i="4"/>
  <c r="O1305" i="4"/>
  <c r="O761" i="4"/>
  <c r="M761" i="4"/>
  <c r="O1619" i="4"/>
  <c r="M1619" i="4"/>
  <c r="O441" i="4"/>
  <c r="M441" i="4"/>
  <c r="O733" i="4"/>
  <c r="M733" i="4"/>
  <c r="M1084" i="4"/>
  <c r="O1084" i="4"/>
  <c r="M58" i="4"/>
  <c r="O58" i="4"/>
  <c r="M811" i="4"/>
  <c r="O811" i="4"/>
  <c r="M884" i="4"/>
  <c r="O884" i="4"/>
  <c r="M1073" i="4"/>
  <c r="O1073" i="4"/>
  <c r="M618" i="4"/>
  <c r="O618" i="4"/>
  <c r="M783" i="4"/>
  <c r="O783" i="4"/>
  <c r="O472" i="4"/>
  <c r="M472" i="4"/>
  <c r="M520" i="4"/>
  <c r="O520" i="4"/>
  <c r="O2187" i="4"/>
  <c r="M2187" i="4"/>
  <c r="M1760" i="4"/>
  <c r="O1760" i="4"/>
  <c r="O1524" i="4"/>
  <c r="M1524" i="4"/>
  <c r="O1058" i="4"/>
  <c r="M1058" i="4"/>
  <c r="M1259" i="4"/>
  <c r="O1259" i="4"/>
  <c r="M755" i="4"/>
  <c r="O755" i="4"/>
  <c r="O327" i="4"/>
  <c r="M327" i="4"/>
  <c r="O665" i="4"/>
  <c r="M665" i="4"/>
  <c r="O509" i="4"/>
  <c r="M509" i="4"/>
  <c r="M685" i="4"/>
  <c r="O685" i="4"/>
  <c r="O620" i="4"/>
  <c r="M620" i="4"/>
  <c r="O869" i="4"/>
  <c r="M869" i="4"/>
  <c r="M787" i="4"/>
  <c r="O787" i="4"/>
  <c r="O823" i="4"/>
  <c r="M823" i="4"/>
  <c r="M724" i="4"/>
  <c r="O724" i="4"/>
  <c r="O457" i="4"/>
  <c r="M457" i="4"/>
  <c r="O471" i="4"/>
  <c r="M471" i="4"/>
  <c r="M377" i="4"/>
  <c r="O377" i="4"/>
  <c r="M77" i="4"/>
  <c r="O77" i="4"/>
  <c r="O953" i="4"/>
  <c r="M953" i="4"/>
  <c r="O649" i="4"/>
  <c r="M649" i="4"/>
  <c r="M2632" i="4"/>
  <c r="O2632" i="4"/>
  <c r="M40" i="4"/>
  <c r="O40" i="4"/>
  <c r="M418" i="4"/>
  <c r="O418" i="4"/>
  <c r="M711" i="4"/>
  <c r="O711" i="4"/>
  <c r="M989" i="4"/>
  <c r="O989" i="4"/>
  <c r="O623" i="4"/>
  <c r="M623" i="4"/>
  <c r="M444" i="4"/>
  <c r="O444" i="4"/>
  <c r="O164" i="4"/>
  <c r="M164" i="4"/>
  <c r="M252" i="4"/>
  <c r="O252" i="4"/>
  <c r="M466" i="4"/>
  <c r="O466" i="4"/>
  <c r="O157" i="4"/>
  <c r="M157" i="4"/>
  <c r="M988" i="4"/>
  <c r="O988" i="4"/>
  <c r="O306" i="4"/>
  <c r="M306" i="4"/>
  <c r="O1387" i="4"/>
  <c r="M1387" i="4"/>
  <c r="M1856" i="4"/>
  <c r="O1856" i="4"/>
  <c r="M354" i="4"/>
  <c r="O354" i="4"/>
  <c r="M1910" i="4"/>
  <c r="O1910" i="4"/>
  <c r="M634" i="4"/>
  <c r="O634" i="4"/>
  <c r="M523" i="4"/>
  <c r="O523" i="4"/>
  <c r="M1324" i="4"/>
  <c r="O1324" i="4"/>
  <c r="M330" i="4"/>
  <c r="O330" i="4"/>
  <c r="O315" i="4"/>
  <c r="M315" i="4"/>
  <c r="M757" i="4"/>
  <c r="O757" i="4"/>
  <c r="O2615" i="4"/>
  <c r="M2615" i="4"/>
  <c r="O2636" i="4"/>
  <c r="M2636" i="4"/>
  <c r="O3066" i="4"/>
  <c r="M3066" i="4"/>
  <c r="M2578" i="4"/>
  <c r="O2578" i="4"/>
  <c r="O3191" i="4"/>
  <c r="M3191" i="4"/>
  <c r="M1681" i="4"/>
  <c r="O1681" i="4"/>
  <c r="M2030" i="4"/>
  <c r="O2030" i="4"/>
  <c r="M1717" i="4"/>
  <c r="O1717" i="4"/>
  <c r="O2741" i="4"/>
  <c r="M2741" i="4"/>
  <c r="M3076" i="4"/>
  <c r="O3076" i="4"/>
  <c r="O2025" i="4"/>
  <c r="M2025" i="4"/>
  <c r="O1876" i="4"/>
  <c r="M1876" i="4"/>
  <c r="M2541" i="4"/>
  <c r="O2541" i="4"/>
  <c r="O1501" i="4"/>
  <c r="M1501" i="4"/>
  <c r="M1354" i="4"/>
  <c r="O1354" i="4"/>
  <c r="M2254" i="4"/>
  <c r="O2254" i="4"/>
  <c r="M2108" i="4"/>
  <c r="O2108" i="4"/>
  <c r="O1310" i="4"/>
  <c r="M1310" i="4"/>
  <c r="O2524" i="4"/>
  <c r="M2524" i="4"/>
  <c r="O2856" i="4"/>
  <c r="M2856" i="4"/>
  <c r="M3084" i="4"/>
  <c r="O3084" i="4"/>
  <c r="M2742" i="4"/>
  <c r="O2742" i="4"/>
  <c r="M1086" i="4"/>
  <c r="O1086" i="4"/>
  <c r="M1445" i="4"/>
  <c r="O1445" i="4"/>
  <c r="O2126" i="4"/>
  <c r="M2126" i="4"/>
  <c r="O2005" i="4"/>
  <c r="M2005" i="4"/>
  <c r="M2170" i="4"/>
  <c r="O2170" i="4"/>
  <c r="M1656" i="4"/>
  <c r="O1656" i="4"/>
  <c r="M1222" i="4"/>
  <c r="O1222" i="4"/>
  <c r="O1497" i="4"/>
  <c r="M1497" i="4"/>
  <c r="M2037" i="4"/>
  <c r="O2037" i="4"/>
  <c r="O2487" i="4"/>
  <c r="M2487" i="4"/>
  <c r="M1925" i="4"/>
  <c r="O1925" i="4"/>
  <c r="M2535" i="4"/>
  <c r="O2535" i="4"/>
  <c r="O1548" i="4"/>
  <c r="M1548" i="4"/>
  <c r="M2285" i="4"/>
  <c r="O2285" i="4"/>
  <c r="O1465" i="4"/>
  <c r="M1465" i="4"/>
  <c r="M2035" i="4"/>
  <c r="O2035" i="4"/>
  <c r="M1751" i="4"/>
  <c r="O1751" i="4"/>
  <c r="O1600" i="4"/>
  <c r="M1600" i="4"/>
  <c r="M2548" i="4"/>
  <c r="O2548" i="4"/>
  <c r="O1792" i="4"/>
  <c r="M1792" i="4"/>
  <c r="O2267" i="4"/>
  <c r="M2267" i="4"/>
  <c r="M2128" i="4"/>
  <c r="O2128" i="4"/>
  <c r="O1309" i="4"/>
  <c r="M1309" i="4"/>
  <c r="M2613" i="4"/>
  <c r="O2613" i="4"/>
  <c r="M1437" i="4"/>
  <c r="O1437" i="4"/>
  <c r="O1961" i="4"/>
  <c r="M1961" i="4"/>
  <c r="M1868" i="4"/>
  <c r="O1868" i="4"/>
  <c r="O2707" i="4"/>
  <c r="M2707" i="4"/>
  <c r="M2370" i="4"/>
  <c r="O2370" i="4"/>
  <c r="M1204" i="4"/>
  <c r="O1204" i="4"/>
  <c r="O1837" i="4"/>
  <c r="M1837" i="4"/>
  <c r="M2343" i="4"/>
  <c r="O2343" i="4"/>
  <c r="O1897" i="4"/>
  <c r="M1897" i="4"/>
  <c r="M1057" i="4"/>
  <c r="O1057" i="4"/>
  <c r="O2443" i="4"/>
  <c r="M2443" i="4"/>
  <c r="M1015" i="4"/>
  <c r="O1015" i="4"/>
  <c r="M2457" i="4"/>
  <c r="O2457" i="4"/>
  <c r="M2120" i="4"/>
  <c r="O2120" i="4"/>
  <c r="M2365" i="4"/>
  <c r="O2365" i="4"/>
  <c r="O2085" i="4"/>
  <c r="M2085" i="4"/>
  <c r="M1202" i="4"/>
  <c r="O1202" i="4"/>
  <c r="O2268" i="4"/>
  <c r="M2268" i="4"/>
  <c r="M1912" i="4"/>
  <c r="O1912" i="4"/>
  <c r="O1570" i="4"/>
  <c r="M1570" i="4"/>
  <c r="O1090" i="4"/>
  <c r="M1090" i="4"/>
  <c r="M2877" i="4"/>
  <c r="O2877" i="4"/>
  <c r="O1813" i="4"/>
  <c r="M1813" i="4"/>
  <c r="O2360" i="4"/>
  <c r="M2360" i="4"/>
  <c r="O1103" i="4"/>
  <c r="M1103" i="4"/>
  <c r="M2075" i="4"/>
  <c r="O2075" i="4"/>
  <c r="M1555" i="4"/>
  <c r="O1555" i="4"/>
  <c r="O2382" i="4"/>
  <c r="M2382" i="4"/>
  <c r="O2033" i="4"/>
  <c r="M2033" i="4"/>
  <c r="M1676" i="4"/>
  <c r="O1676" i="4"/>
  <c r="M1313" i="4"/>
  <c r="O1313" i="4"/>
  <c r="O2099" i="4"/>
  <c r="M2099" i="4"/>
  <c r="M1436" i="4"/>
  <c r="O1436" i="4"/>
  <c r="M2287" i="4"/>
  <c r="O2287" i="4"/>
  <c r="M1716" i="4"/>
  <c r="O1716" i="4"/>
  <c r="M2583" i="4"/>
  <c r="O2583" i="4"/>
  <c r="O2394" i="4"/>
  <c r="M2394" i="4"/>
  <c r="O2021" i="4"/>
  <c r="M2021" i="4"/>
  <c r="O1682" i="4"/>
  <c r="M1682" i="4"/>
  <c r="O981" i="4"/>
  <c r="M981" i="4"/>
  <c r="M1547" i="4"/>
  <c r="O1547" i="4"/>
  <c r="O350" i="4"/>
  <c r="M350" i="4"/>
  <c r="O1903" i="4"/>
  <c r="M1903" i="4"/>
  <c r="M408" i="4"/>
  <c r="O408" i="4"/>
  <c r="O971" i="4"/>
  <c r="M971" i="4"/>
  <c r="O1339" i="4"/>
  <c r="M1339" i="4"/>
  <c r="M1485" i="4"/>
  <c r="O1485" i="4"/>
  <c r="O919" i="4"/>
  <c r="M919" i="4"/>
  <c r="O924" i="4"/>
  <c r="M924" i="4"/>
  <c r="O914" i="4"/>
  <c r="M914" i="4"/>
  <c r="O225" i="4"/>
  <c r="M225" i="4"/>
  <c r="M299" i="4"/>
  <c r="O299" i="4"/>
  <c r="O1176" i="4"/>
  <c r="M1176" i="4"/>
  <c r="M328" i="4"/>
  <c r="O328" i="4"/>
  <c r="M163" i="4"/>
  <c r="O163" i="4"/>
  <c r="M502" i="4"/>
  <c r="O502" i="4"/>
  <c r="O228" i="4"/>
  <c r="M228" i="4"/>
  <c r="O967" i="4"/>
  <c r="M967" i="4"/>
  <c r="O741" i="4"/>
  <c r="M741" i="4"/>
  <c r="O997" i="4"/>
  <c r="M997" i="4"/>
  <c r="O597" i="4"/>
  <c r="M597" i="4"/>
  <c r="M1402" i="4"/>
  <c r="O1402" i="4"/>
  <c r="O447" i="4"/>
  <c r="M447" i="4"/>
  <c r="O845" i="4"/>
  <c r="M845" i="4"/>
  <c r="M790" i="4"/>
  <c r="O790" i="4"/>
  <c r="M31" i="4"/>
  <c r="O31" i="4"/>
  <c r="M691" i="4"/>
  <c r="O691" i="4"/>
  <c r="M360" i="4"/>
  <c r="O360" i="4"/>
  <c r="M159" i="4"/>
  <c r="O159" i="4"/>
  <c r="O2043" i="4"/>
  <c r="M2043" i="4"/>
  <c r="O1658" i="4"/>
  <c r="M1658" i="4"/>
  <c r="O854" i="4"/>
  <c r="M854" i="4"/>
  <c r="O1368" i="4"/>
  <c r="M1368" i="4"/>
  <c r="O604" i="4"/>
  <c r="M604" i="4"/>
  <c r="O856" i="4"/>
  <c r="M856" i="4"/>
  <c r="O230" i="4"/>
  <c r="M230" i="4"/>
  <c r="M373" i="4"/>
  <c r="O373" i="4"/>
  <c r="O231" i="4"/>
  <c r="M231" i="4"/>
  <c r="M814" i="4"/>
  <c r="O814" i="4"/>
  <c r="O659" i="4"/>
  <c r="M659" i="4"/>
  <c r="O985" i="4"/>
  <c r="M985" i="4"/>
  <c r="O873" i="4"/>
  <c r="M873" i="4"/>
  <c r="O180" i="4"/>
  <c r="M180" i="4"/>
  <c r="M1154" i="4"/>
  <c r="O1154" i="4"/>
  <c r="M735" i="4"/>
  <c r="O735" i="4"/>
  <c r="O1006" i="4"/>
  <c r="M1006" i="4"/>
  <c r="O522" i="4"/>
  <c r="M522" i="4"/>
  <c r="O784" i="4"/>
  <c r="M784" i="4"/>
  <c r="O268" i="4"/>
  <c r="M268" i="4"/>
  <c r="M419" i="4"/>
  <c r="O419" i="4"/>
  <c r="O2282" i="4"/>
  <c r="M2282" i="4"/>
  <c r="O1779" i="4"/>
  <c r="M1779" i="4"/>
  <c r="M1617" i="4"/>
  <c r="O1617" i="4"/>
  <c r="M41" i="4"/>
  <c r="O41" i="4"/>
  <c r="M445" i="4"/>
  <c r="O445" i="4"/>
  <c r="M1137" i="4"/>
  <c r="O1137" i="4"/>
  <c r="O662" i="4"/>
  <c r="M662" i="4"/>
  <c r="M115" i="4"/>
  <c r="O115" i="4"/>
  <c r="M73" i="4"/>
  <c r="O73" i="4"/>
  <c r="O943" i="4"/>
  <c r="M943" i="4"/>
  <c r="O670" i="4"/>
  <c r="M670" i="4"/>
  <c r="O517" i="4"/>
  <c r="M517" i="4"/>
  <c r="M1391" i="4"/>
  <c r="O1391" i="4"/>
  <c r="M382" i="4"/>
  <c r="O382" i="4"/>
  <c r="M1061" i="4"/>
  <c r="O1061" i="4"/>
  <c r="M739" i="4"/>
  <c r="O739" i="4"/>
  <c r="M703" i="4"/>
  <c r="O703" i="4"/>
  <c r="O820" i="4"/>
  <c r="M820" i="4"/>
  <c r="O92" i="4"/>
  <c r="M92" i="4"/>
  <c r="M1563" i="4"/>
  <c r="O1563" i="4"/>
  <c r="M1181" i="4"/>
  <c r="O1181" i="4"/>
  <c r="M367" i="4"/>
  <c r="O367" i="4"/>
  <c r="O1347" i="4"/>
  <c r="M1347" i="4"/>
  <c r="M490" i="4"/>
  <c r="O490" i="4"/>
  <c r="M2080" i="4"/>
  <c r="O2080" i="4"/>
  <c r="O877" i="4"/>
  <c r="M877" i="4"/>
  <c r="O764" i="4"/>
  <c r="M764" i="4"/>
  <c r="O60" i="4"/>
  <c r="M60" i="4"/>
  <c r="M2451" i="4"/>
  <c r="O2451" i="4"/>
  <c r="O1155" i="4"/>
  <c r="M1155" i="4"/>
  <c r="O933" i="4"/>
  <c r="M933" i="4"/>
  <c r="O213" i="4"/>
  <c r="M213" i="4"/>
  <c r="O91" i="4"/>
  <c r="M91" i="4"/>
  <c r="M43" i="4"/>
  <c r="O43" i="4"/>
  <c r="M387" i="4"/>
  <c r="O387" i="4"/>
  <c r="O2570" i="4"/>
  <c r="M2570" i="4"/>
  <c r="O2176" i="4"/>
  <c r="M2176" i="4"/>
  <c r="M2567" i="4"/>
  <c r="O2567" i="4"/>
  <c r="M1816" i="4"/>
  <c r="O1816" i="4"/>
  <c r="O2122" i="4"/>
  <c r="M2122" i="4"/>
  <c r="O2545" i="4"/>
  <c r="M2545" i="4"/>
  <c r="M1850" i="4"/>
  <c r="O1850" i="4"/>
  <c r="O1832" i="4"/>
  <c r="M1832" i="4"/>
  <c r="O871" i="4"/>
  <c r="M871" i="4"/>
  <c r="O864" i="4"/>
  <c r="M864" i="4"/>
  <c r="M669" i="4"/>
  <c r="O669" i="4"/>
  <c r="O666" i="4"/>
  <c r="M666" i="4"/>
  <c r="M892" i="4"/>
  <c r="O892" i="4"/>
  <c r="M952" i="4"/>
  <c r="O952" i="4"/>
  <c r="M1806" i="4"/>
  <c r="O1806" i="4"/>
  <c r="M1121" i="4"/>
  <c r="O1121" i="4"/>
  <c r="O1075" i="4"/>
  <c r="M1075" i="4"/>
  <c r="M292" i="4"/>
  <c r="O292" i="4"/>
  <c r="M356" i="4"/>
  <c r="O356" i="4"/>
  <c r="O1883" i="4"/>
  <c r="M1883" i="4"/>
  <c r="M1066" i="4"/>
  <c r="O1066" i="4"/>
  <c r="O923" i="4"/>
  <c r="M923" i="4"/>
  <c r="O1014" i="4"/>
  <c r="M1014" i="4"/>
  <c r="M480" i="4"/>
  <c r="O480" i="4"/>
  <c r="O1438" i="4"/>
  <c r="M1438" i="4"/>
  <c r="M641" i="4"/>
  <c r="O641" i="4"/>
  <c r="M507" i="4"/>
  <c r="O507" i="4"/>
  <c r="O8081" i="4"/>
  <c r="M8081" i="4"/>
  <c r="M7314" i="4"/>
  <c r="O7314" i="4"/>
  <c r="O8460" i="4"/>
  <c r="M8460" i="4"/>
  <c r="O8477" i="4"/>
  <c r="M8477" i="4"/>
  <c r="O6796" i="4"/>
  <c r="M6796" i="4"/>
  <c r="M8433" i="4"/>
  <c r="O8433" i="4"/>
  <c r="O7287" i="4"/>
  <c r="M7287" i="4"/>
  <c r="O8134" i="4"/>
  <c r="M8134" i="4"/>
  <c r="M7547" i="4"/>
  <c r="O7547" i="4"/>
  <c r="M7355" i="4"/>
  <c r="O7355" i="4"/>
  <c r="M7656" i="4"/>
  <c r="O7656" i="4"/>
  <c r="O7745" i="4"/>
  <c r="M7745" i="4"/>
  <c r="M6869" i="4"/>
  <c r="O6869" i="4"/>
  <c r="O6584" i="4"/>
  <c r="M6584" i="4"/>
  <c r="O6984" i="4"/>
  <c r="M6984" i="4"/>
  <c r="M7075" i="4"/>
  <c r="O7075" i="4"/>
  <c r="M8659" i="4"/>
  <c r="O8659" i="4"/>
  <c r="O7713" i="4"/>
  <c r="M7713" i="4"/>
  <c r="M7907" i="4"/>
  <c r="O7907" i="4"/>
  <c r="O8301" i="4"/>
  <c r="M8301" i="4"/>
  <c r="O6958" i="4"/>
  <c r="M6958" i="4"/>
  <c r="M8566" i="4"/>
  <c r="O8566" i="4"/>
  <c r="M6861" i="4"/>
  <c r="O6861" i="4"/>
  <c r="M6176" i="4"/>
  <c r="O6176" i="4"/>
  <c r="O6920" i="4"/>
  <c r="M6920" i="4"/>
  <c r="M8389" i="4"/>
  <c r="O8389" i="4"/>
  <c r="O7607" i="4"/>
  <c r="M7607" i="4"/>
  <c r="O7514" i="4"/>
  <c r="M7514" i="4"/>
  <c r="O8323" i="4"/>
  <c r="M8323" i="4"/>
  <c r="M6609" i="4"/>
  <c r="O6609" i="4"/>
  <c r="M8349" i="4"/>
  <c r="O8349" i="4"/>
  <c r="M7484" i="4"/>
  <c r="O7484" i="4"/>
  <c r="M7509" i="4"/>
  <c r="O7509" i="4"/>
  <c r="O7510" i="4"/>
  <c r="M7510" i="4"/>
  <c r="O7470" i="4"/>
  <c r="M7470" i="4"/>
  <c r="M8591" i="4"/>
  <c r="O8591" i="4"/>
  <c r="O6322" i="4"/>
  <c r="M6322" i="4"/>
  <c r="M8615" i="4"/>
  <c r="O8615" i="4"/>
  <c r="M8758" i="4"/>
  <c r="O8758" i="4"/>
  <c r="M7308" i="4"/>
  <c r="O7308" i="4"/>
  <c r="M7324" i="4"/>
  <c r="O7324" i="4"/>
  <c r="M7339" i="4"/>
  <c r="O7339" i="4"/>
  <c r="O8498" i="4"/>
  <c r="M8498" i="4"/>
  <c r="O8484" i="4"/>
  <c r="M8484" i="4"/>
  <c r="O8039" i="4"/>
  <c r="M8039" i="4"/>
  <c r="M7925" i="4"/>
  <c r="O7925" i="4"/>
  <c r="M7735" i="4"/>
  <c r="O7735" i="4"/>
  <c r="M8499" i="4"/>
  <c r="O8499" i="4"/>
  <c r="M7639" i="4"/>
  <c r="O7639" i="4"/>
  <c r="M6775" i="4"/>
  <c r="O6775" i="4"/>
  <c r="O7259" i="4"/>
  <c r="M7259" i="4"/>
  <c r="O7646" i="4"/>
  <c r="M7646" i="4"/>
  <c r="O7076" i="4"/>
  <c r="M7076" i="4"/>
  <c r="M6308" i="4"/>
  <c r="O6308" i="4"/>
  <c r="O7616" i="4"/>
  <c r="M7616" i="4"/>
  <c r="M8018" i="4"/>
  <c r="O8018" i="4"/>
  <c r="M6586" i="4"/>
  <c r="O6586" i="4"/>
  <c r="O7518" i="4"/>
  <c r="M7518" i="4"/>
  <c r="M8718" i="4"/>
  <c r="O8718" i="4"/>
  <c r="O6866" i="4"/>
  <c r="M6866" i="4"/>
  <c r="O7046" i="4"/>
  <c r="M7046" i="4"/>
  <c r="O7235" i="4"/>
  <c r="M7235" i="4"/>
  <c r="O7232" i="4"/>
  <c r="M7232" i="4"/>
  <c r="M6825" i="4"/>
  <c r="O6825" i="4"/>
  <c r="M8636" i="4"/>
  <c r="O8636" i="4"/>
  <c r="M6184" i="4"/>
  <c r="O6184" i="4"/>
  <c r="M7780" i="4"/>
  <c r="O7780" i="4"/>
  <c r="M6181" i="4"/>
  <c r="O6181" i="4"/>
  <c r="O7127" i="4"/>
  <c r="M7127" i="4"/>
  <c r="M7869" i="4"/>
  <c r="O7869" i="4"/>
  <c r="O7895" i="4"/>
  <c r="M7895" i="4"/>
  <c r="O7792" i="4"/>
  <c r="M7792" i="4"/>
  <c r="O8391" i="4"/>
  <c r="M8391" i="4"/>
  <c r="O8045" i="4"/>
  <c r="M8045" i="4"/>
  <c r="O7413" i="4"/>
  <c r="M7413" i="4"/>
  <c r="O7027" i="4"/>
  <c r="M7027" i="4"/>
  <c r="O8335" i="4"/>
  <c r="M8335" i="4"/>
  <c r="O8336" i="4"/>
  <c r="M8336" i="4"/>
  <c r="M6714" i="4"/>
  <c r="O6714" i="4"/>
  <c r="O6604" i="4"/>
  <c r="M6604" i="4"/>
  <c r="M8749" i="4"/>
  <c r="O8749" i="4"/>
  <c r="M3080" i="4"/>
  <c r="O3080" i="4"/>
  <c r="M3166" i="4"/>
  <c r="O3166" i="4"/>
  <c r="O7687" i="4"/>
  <c r="M7687" i="4"/>
  <c r="M8102" i="4"/>
  <c r="O8102" i="4"/>
  <c r="O7343" i="4"/>
  <c r="M7343" i="4"/>
  <c r="M8464" i="4"/>
  <c r="O8464" i="4"/>
  <c r="M8458" i="4"/>
  <c r="O8458" i="4"/>
  <c r="M6809" i="4"/>
  <c r="O6809" i="4"/>
  <c r="O8457" i="4"/>
  <c r="M8457" i="4"/>
  <c r="M7301" i="4"/>
  <c r="O7301" i="4"/>
  <c r="O7938" i="4"/>
  <c r="M7938" i="4"/>
  <c r="O7959" i="4"/>
  <c r="M7959" i="4"/>
  <c r="M7943" i="4"/>
  <c r="O7943" i="4"/>
  <c r="M7928" i="4"/>
  <c r="O7928" i="4"/>
  <c r="M7953" i="4"/>
  <c r="O7953" i="4"/>
  <c r="M8124" i="4"/>
  <c r="O8124" i="4"/>
  <c r="M8137" i="4"/>
  <c r="O8137" i="4"/>
  <c r="O7463" i="4"/>
  <c r="M7463" i="4"/>
  <c r="O7456" i="4"/>
  <c r="M7456" i="4"/>
  <c r="O7364" i="4"/>
  <c r="M7364" i="4"/>
  <c r="M7829" i="4"/>
  <c r="O7829" i="4"/>
  <c r="M7452" i="4"/>
  <c r="O7452" i="4"/>
  <c r="O8040" i="4"/>
  <c r="M8040" i="4"/>
  <c r="M7061" i="4"/>
  <c r="O7061" i="4"/>
  <c r="M6870" i="4"/>
  <c r="O6870" i="4"/>
  <c r="O6963" i="4"/>
  <c r="M6963" i="4"/>
  <c r="O7613" i="4"/>
  <c r="M7613" i="4"/>
  <c r="O7920" i="4"/>
  <c r="M7920" i="4"/>
  <c r="M8284" i="4"/>
  <c r="O8284" i="4"/>
  <c r="M7628" i="4"/>
  <c r="O7628" i="4"/>
  <c r="M7718" i="4"/>
  <c r="O7718" i="4"/>
  <c r="M8258" i="4"/>
  <c r="O8258" i="4"/>
  <c r="M7138" i="4"/>
  <c r="O7138" i="4"/>
  <c r="M7808" i="4"/>
  <c r="O7808" i="4"/>
  <c r="O8721" i="4"/>
  <c r="M8721" i="4"/>
  <c r="M7234" i="4"/>
  <c r="O7234" i="4"/>
  <c r="M7710" i="4"/>
  <c r="O7710" i="4"/>
  <c r="O6193" i="4"/>
  <c r="M6193" i="4"/>
  <c r="M7899" i="4"/>
  <c r="O7899" i="4"/>
  <c r="M8707" i="4"/>
  <c r="O8707" i="4"/>
  <c r="M8706" i="4"/>
  <c r="O8706" i="4"/>
  <c r="M8714" i="4"/>
  <c r="O8714" i="4"/>
  <c r="M6290" i="4"/>
  <c r="O6290" i="4"/>
  <c r="O8622" i="4"/>
  <c r="M8622" i="4"/>
  <c r="O8702" i="4"/>
  <c r="M8702" i="4"/>
  <c r="O7609" i="4"/>
  <c r="M7609" i="4"/>
  <c r="M8317" i="4"/>
  <c r="O8317" i="4"/>
  <c r="M6637" i="4"/>
  <c r="O6637" i="4"/>
  <c r="M7679" i="4"/>
  <c r="O7679" i="4"/>
  <c r="M7982" i="4"/>
  <c r="O7982" i="4"/>
  <c r="M8387" i="4"/>
  <c r="O8387" i="4"/>
  <c r="M6721" i="4"/>
  <c r="O6721" i="4"/>
  <c r="M8212" i="4"/>
  <c r="O8212" i="4"/>
  <c r="O8333" i="4"/>
  <c r="M8333" i="4"/>
  <c r="T6329" i="4"/>
  <c r="M6329" i="4"/>
  <c r="O7482" i="4"/>
  <c r="M7482" i="4"/>
  <c r="O7392" i="4"/>
  <c r="M7392" i="4"/>
  <c r="M8156" i="4"/>
  <c r="O8156" i="4"/>
  <c r="O7389" i="4"/>
  <c r="M7389" i="4"/>
  <c r="M8337" i="4"/>
  <c r="O8337" i="4"/>
  <c r="M8614" i="4"/>
  <c r="O8614" i="4"/>
  <c r="M8205" i="4"/>
  <c r="O8205" i="4"/>
  <c r="M8269" i="4"/>
  <c r="O8269" i="4"/>
  <c r="M8609" i="4"/>
  <c r="O8609" i="4"/>
  <c r="M8170" i="4"/>
  <c r="O8170" i="4"/>
  <c r="O7001" i="4"/>
  <c r="M7001" i="4"/>
  <c r="M8409" i="4"/>
  <c r="O8409" i="4"/>
  <c r="M8082" i="4"/>
  <c r="O8082" i="4"/>
  <c r="O7341" i="4"/>
  <c r="M7341" i="4"/>
  <c r="O7685" i="4"/>
  <c r="M7685" i="4"/>
  <c r="O7336" i="4"/>
  <c r="M7336" i="4"/>
  <c r="M8530" i="4"/>
  <c r="O8530" i="4"/>
  <c r="M8068" i="4"/>
  <c r="O8068" i="4"/>
  <c r="M8536" i="4"/>
  <c r="O8536" i="4"/>
  <c r="M8500" i="4"/>
  <c r="O8500" i="4"/>
  <c r="M8022" i="4"/>
  <c r="O8022" i="4"/>
  <c r="M7313" i="4"/>
  <c r="O7313" i="4"/>
  <c r="M7312" i="4"/>
  <c r="O7312" i="4"/>
  <c r="O8067" i="4"/>
  <c r="M8067" i="4"/>
  <c r="O8510" i="4"/>
  <c r="M8510" i="4"/>
  <c r="O7842" i="4"/>
  <c r="M7842" i="4"/>
  <c r="O7275" i="4"/>
  <c r="M7275" i="4"/>
  <c r="M6594" i="4"/>
  <c r="O6594" i="4"/>
  <c r="O7077" i="4"/>
  <c r="M7077" i="4"/>
  <c r="M6795" i="4"/>
  <c r="O6795" i="4"/>
  <c r="O7368" i="4"/>
  <c r="M7368" i="4"/>
  <c r="M6791" i="4"/>
  <c r="O6791" i="4"/>
  <c r="O7264" i="4"/>
  <c r="M7264" i="4"/>
  <c r="M6589" i="4"/>
  <c r="O6589" i="4"/>
  <c r="M7822" i="4"/>
  <c r="O7822" i="4"/>
  <c r="M6691" i="4"/>
  <c r="O6691" i="4"/>
  <c r="M7910" i="4"/>
  <c r="O7910" i="4"/>
  <c r="M8368" i="4"/>
  <c r="O8368" i="4"/>
  <c r="M7819" i="4"/>
  <c r="O7819" i="4"/>
  <c r="M8723" i="4"/>
  <c r="O8723" i="4"/>
  <c r="O7632" i="4"/>
  <c r="M7632" i="4"/>
  <c r="M8291" i="4"/>
  <c r="O8291" i="4"/>
  <c r="M7719" i="4"/>
  <c r="O7719" i="4"/>
  <c r="M8366" i="4"/>
  <c r="O8366" i="4"/>
  <c r="M8565" i="4"/>
  <c r="O8565" i="4"/>
  <c r="O7139" i="4"/>
  <c r="M7139" i="4"/>
  <c r="M8313" i="4"/>
  <c r="O8313" i="4"/>
  <c r="O7044" i="4"/>
  <c r="M7044" i="4"/>
  <c r="M7900" i="4"/>
  <c r="O7900" i="4"/>
  <c r="M8647" i="4"/>
  <c r="O8647" i="4"/>
  <c r="O6961" i="4"/>
  <c r="M6961" i="4"/>
  <c r="O7145" i="4"/>
  <c r="M7145" i="4"/>
  <c r="O6929" i="4"/>
  <c r="M6929" i="4"/>
  <c r="O7250" i="4"/>
  <c r="M7250" i="4"/>
  <c r="M8396" i="4"/>
  <c r="O8396" i="4"/>
  <c r="M7782" i="4"/>
  <c r="O7782" i="4"/>
  <c r="M8623" i="4"/>
  <c r="O8623" i="4"/>
  <c r="O6186" i="4"/>
  <c r="M6186" i="4"/>
  <c r="M8703" i="4"/>
  <c r="O8703" i="4"/>
  <c r="M8220" i="4"/>
  <c r="O8220" i="4"/>
  <c r="M8309" i="4"/>
  <c r="O8309" i="4"/>
  <c r="M6321" i="4"/>
  <c r="O6321" i="4"/>
  <c r="M8308" i="4"/>
  <c r="O8308" i="4"/>
  <c r="O7028" i="4"/>
  <c r="M7028" i="4"/>
  <c r="O6896" i="4"/>
  <c r="M6896" i="4"/>
  <c r="M8157" i="4"/>
  <c r="O8157" i="4"/>
  <c r="O8151" i="4"/>
  <c r="M8151" i="4"/>
  <c r="M6610" i="4"/>
  <c r="O6610" i="4"/>
  <c r="O6832" i="4"/>
  <c r="M6832" i="4"/>
  <c r="M8053" i="4"/>
  <c r="O8053" i="4"/>
  <c r="O7580" i="4"/>
  <c r="M7580" i="4"/>
  <c r="O6903" i="4"/>
  <c r="M6903" i="4"/>
  <c r="M8401" i="4"/>
  <c r="O8401" i="4"/>
  <c r="M7802" i="4"/>
  <c r="O7802" i="4"/>
  <c r="O7390" i="4"/>
  <c r="M7390" i="4"/>
  <c r="M7025" i="4"/>
  <c r="O7025" i="4"/>
  <c r="O6335" i="4"/>
  <c r="M6335" i="4"/>
  <c r="O8060" i="4"/>
  <c r="M8060" i="4"/>
  <c r="O6630" i="4"/>
  <c r="M6630" i="4"/>
  <c r="M7770" i="4"/>
  <c r="O7770" i="4"/>
  <c r="M6617" i="4"/>
  <c r="O6617" i="4"/>
  <c r="O6626" i="4"/>
  <c r="M6626" i="4"/>
  <c r="O7576" i="4"/>
  <c r="M7576" i="4"/>
  <c r="O8686" i="4"/>
  <c r="M8686" i="4"/>
  <c r="M8756" i="4"/>
  <c r="O8756" i="4"/>
  <c r="M8199" i="4"/>
  <c r="O8199" i="4"/>
  <c r="O8603" i="4"/>
  <c r="M8603" i="4"/>
  <c r="O3092" i="4"/>
  <c r="M3092" i="4"/>
  <c r="O8682" i="4"/>
  <c r="M8682" i="4"/>
  <c r="M3058" i="4"/>
  <c r="O3058" i="4"/>
  <c r="M2753" i="4"/>
  <c r="O2753" i="4"/>
  <c r="O2628" i="4"/>
  <c r="M2628" i="4"/>
  <c r="O8467" i="4"/>
  <c r="M8467" i="4"/>
  <c r="O7693" i="4"/>
  <c r="M7693" i="4"/>
  <c r="O8535" i="4"/>
  <c r="M8535" i="4"/>
  <c r="O8472" i="4"/>
  <c r="M8472" i="4"/>
  <c r="O8524" i="4"/>
  <c r="M8524" i="4"/>
  <c r="O8071" i="4"/>
  <c r="M8071" i="4"/>
  <c r="O7966" i="4"/>
  <c r="M7966" i="4"/>
  <c r="O7847" i="4"/>
  <c r="M7847" i="4"/>
  <c r="M8440" i="4"/>
  <c r="O8440" i="4"/>
  <c r="M8042" i="4"/>
  <c r="O8042" i="4"/>
  <c r="M8127" i="4"/>
  <c r="O8127" i="4"/>
  <c r="O7065" i="4"/>
  <c r="M7065" i="4"/>
  <c r="O6779" i="4"/>
  <c r="M6779" i="4"/>
  <c r="M7258" i="4"/>
  <c r="O7258" i="4"/>
  <c r="M6788" i="4"/>
  <c r="O6788" i="4"/>
  <c r="O6873" i="4"/>
  <c r="M6873" i="4"/>
  <c r="M6785" i="4"/>
  <c r="O6785" i="4"/>
  <c r="O8288" i="4"/>
  <c r="M8288" i="4"/>
  <c r="O6299" i="4"/>
  <c r="M6299" i="4"/>
  <c r="M8255" i="4"/>
  <c r="O8255" i="4"/>
  <c r="O7729" i="4"/>
  <c r="M7729" i="4"/>
  <c r="O8662" i="4"/>
  <c r="M8662" i="4"/>
  <c r="O8550" i="4"/>
  <c r="M8550" i="4"/>
  <c r="O8371" i="4"/>
  <c r="M8371" i="4"/>
  <c r="M7908" i="4"/>
  <c r="O7908" i="4"/>
  <c r="M7424" i="4"/>
  <c r="O7424" i="4"/>
  <c r="O7538" i="4"/>
  <c r="M7538" i="4"/>
  <c r="O7805" i="4"/>
  <c r="M7805" i="4"/>
  <c r="M8231" i="4"/>
  <c r="O8231" i="4"/>
  <c r="O7813" i="4"/>
  <c r="M7813" i="4"/>
  <c r="M7143" i="4"/>
  <c r="O7143" i="4"/>
  <c r="M8694" i="4"/>
  <c r="O8694" i="4"/>
  <c r="O7906" i="4"/>
  <c r="M7906" i="4"/>
  <c r="O7534" i="4"/>
  <c r="M7534" i="4"/>
  <c r="O7130" i="4"/>
  <c r="M7130" i="4"/>
  <c r="O6640" i="4"/>
  <c r="M6640" i="4"/>
  <c r="M7019" i="4"/>
  <c r="O7019" i="4"/>
  <c r="O6921" i="4"/>
  <c r="M6921" i="4"/>
  <c r="O6170" i="4"/>
  <c r="M6170" i="4"/>
  <c r="M6892" i="4"/>
  <c r="O6892" i="4"/>
  <c r="M6904" i="4"/>
  <c r="O6904" i="4"/>
  <c r="M7488" i="4"/>
  <c r="O7488" i="4"/>
  <c r="O7411" i="4"/>
  <c r="M7411" i="4"/>
  <c r="M6918" i="4"/>
  <c r="O6918" i="4"/>
  <c r="O6821" i="4"/>
  <c r="M6821" i="4"/>
  <c r="O7009" i="4"/>
  <c r="M7009" i="4"/>
  <c r="M7861" i="4"/>
  <c r="O7861" i="4"/>
  <c r="M7661" i="4"/>
  <c r="O7661" i="4"/>
  <c r="M7409" i="4"/>
  <c r="O7409" i="4"/>
  <c r="M7405" i="4"/>
  <c r="O7405" i="4"/>
  <c r="O6622" i="4"/>
  <c r="M6622" i="4"/>
  <c r="M8046" i="4"/>
  <c r="O8046" i="4"/>
  <c r="M7859" i="4"/>
  <c r="O7859" i="4"/>
  <c r="O7512" i="4"/>
  <c r="M7512" i="4"/>
  <c r="O6902" i="4"/>
  <c r="M6902" i="4"/>
  <c r="M6899" i="4"/>
  <c r="O6899" i="4"/>
  <c r="O8580" i="4"/>
  <c r="M8580" i="4"/>
  <c r="O8606" i="4"/>
  <c r="M8606" i="4"/>
  <c r="O7677" i="4"/>
  <c r="M7677" i="4"/>
  <c r="M8410" i="4"/>
  <c r="O8410" i="4"/>
  <c r="M8168" i="4"/>
  <c r="O8168" i="4"/>
  <c r="M7083" i="4"/>
  <c r="O7083" i="4"/>
  <c r="O8611" i="4"/>
  <c r="M8611" i="4"/>
  <c r="O8687" i="4"/>
  <c r="M8687" i="4"/>
  <c r="O8204" i="4"/>
  <c r="M8204" i="4"/>
  <c r="M8746" i="4"/>
  <c r="O8746" i="4"/>
  <c r="M6315" i="4"/>
  <c r="O6315" i="4"/>
  <c r="O7340" i="4"/>
  <c r="M7340" i="4"/>
  <c r="M8543" i="4"/>
  <c r="O8543" i="4"/>
  <c r="M8526" i="4"/>
  <c r="O8526" i="4"/>
  <c r="M8461" i="4"/>
  <c r="O8461" i="4"/>
  <c r="M7702" i="4"/>
  <c r="O7702" i="4"/>
  <c r="M7691" i="4"/>
  <c r="O7691" i="4"/>
  <c r="M8514" i="4"/>
  <c r="O8514" i="4"/>
  <c r="M8508" i="4"/>
  <c r="O8508" i="4"/>
  <c r="M8024" i="4"/>
  <c r="O8024" i="4"/>
  <c r="M8120" i="4"/>
  <c r="O8120" i="4"/>
  <c r="M7945" i="4"/>
  <c r="O7945" i="4"/>
  <c r="O7290" i="4"/>
  <c r="M7290" i="4"/>
  <c r="M7752" i="4"/>
  <c r="O7752" i="4"/>
  <c r="M6810" i="4"/>
  <c r="O6810" i="4"/>
  <c r="O6887" i="4"/>
  <c r="M6887" i="4"/>
  <c r="O6978" i="4"/>
  <c r="M6978" i="4"/>
  <c r="M6976" i="4"/>
  <c r="O6976" i="4"/>
  <c r="M7941" i="4"/>
  <c r="O7941" i="4"/>
  <c r="O7652" i="4"/>
  <c r="M7652" i="4"/>
  <c r="O7731" i="4"/>
  <c r="M7731" i="4"/>
  <c r="M6688" i="4"/>
  <c r="O6688" i="4"/>
  <c r="M8296" i="4"/>
  <c r="O8296" i="4"/>
  <c r="M6787" i="4"/>
  <c r="O6787" i="4"/>
  <c r="M7619" i="4"/>
  <c r="O7619" i="4"/>
  <c r="M7809" i="4"/>
  <c r="O7809" i="4"/>
  <c r="O8375" i="4"/>
  <c r="M8375" i="4"/>
  <c r="M7430" i="4"/>
  <c r="O7430" i="4"/>
  <c r="M8012" i="4"/>
  <c r="O8012" i="4"/>
  <c r="M7438" i="4"/>
  <c r="O7438" i="4"/>
  <c r="M7237" i="4"/>
  <c r="O7237" i="4"/>
  <c r="O7435" i="4"/>
  <c r="M7435" i="4"/>
  <c r="M6759" i="4"/>
  <c r="O6759" i="4"/>
  <c r="M7921" i="4"/>
  <c r="O7921" i="4"/>
  <c r="M6845" i="4"/>
  <c r="O6845" i="4"/>
  <c r="O7617" i="4"/>
  <c r="M7617" i="4"/>
  <c r="O7249" i="4"/>
  <c r="M7249" i="4"/>
  <c r="M7989" i="4"/>
  <c r="O7989" i="4"/>
  <c r="O7508" i="4"/>
  <c r="M7508" i="4"/>
  <c r="O8321" i="4"/>
  <c r="M8321" i="4"/>
  <c r="M6635" i="4"/>
  <c r="O6635" i="4"/>
  <c r="O7783" i="4"/>
  <c r="M7783" i="4"/>
  <c r="M8263" i="4"/>
  <c r="O8263" i="4"/>
  <c r="M7121" i="4"/>
  <c r="O7121" i="4"/>
  <c r="M8633" i="4"/>
  <c r="O8633" i="4"/>
  <c r="O7015" i="4"/>
  <c r="M7015" i="4"/>
  <c r="O7381" i="4"/>
  <c r="M7381" i="4"/>
  <c r="M7879" i="4"/>
  <c r="O7879" i="4"/>
  <c r="O6933" i="4"/>
  <c r="M6933" i="4"/>
  <c r="O7477" i="4"/>
  <c r="M7477" i="4"/>
  <c r="O7402" i="4"/>
  <c r="M7402" i="4"/>
  <c r="M8344" i="4"/>
  <c r="O8344" i="4"/>
  <c r="M6332" i="4"/>
  <c r="O6332" i="4"/>
  <c r="M7872" i="4"/>
  <c r="O7872" i="4"/>
  <c r="O7574" i="4"/>
  <c r="M7574" i="4"/>
  <c r="M6705" i="4"/>
  <c r="O6705" i="4"/>
  <c r="M8282" i="4"/>
  <c r="O8282" i="4"/>
  <c r="M8612" i="4"/>
  <c r="O8612" i="4"/>
  <c r="M8748" i="4"/>
  <c r="O8748" i="4"/>
  <c r="O8404" i="4"/>
  <c r="M8404" i="4"/>
  <c r="O8597" i="4"/>
  <c r="M8597" i="4"/>
  <c r="M8166" i="4"/>
  <c r="O8166" i="4"/>
  <c r="M8190" i="4"/>
  <c r="O8190" i="4"/>
  <c r="O6603" i="4"/>
  <c r="M6603" i="4"/>
  <c r="M3174" i="4"/>
  <c r="O3174" i="4"/>
  <c r="M3063" i="4"/>
  <c r="O3063" i="4"/>
  <c r="M3100" i="4"/>
  <c r="O3100" i="4"/>
  <c r="M3098" i="4"/>
  <c r="O3098" i="4"/>
  <c r="M2746" i="4"/>
  <c r="O2746" i="4"/>
  <c r="M8667" i="4"/>
  <c r="O8667" i="4"/>
  <c r="M2678" i="4"/>
  <c r="O2678" i="4"/>
  <c r="M2875" i="4"/>
  <c r="O2875" i="4"/>
  <c r="M2658" i="4"/>
  <c r="O2658" i="4"/>
  <c r="M3090" i="4"/>
  <c r="O3090" i="4"/>
  <c r="O2623" i="4"/>
  <c r="M2623" i="4"/>
  <c r="M2471" i="4"/>
  <c r="O2471" i="4"/>
  <c r="M1776" i="4"/>
  <c r="O1776" i="4"/>
  <c r="M3074" i="4"/>
  <c r="O3074" i="4"/>
  <c r="O2205" i="4"/>
  <c r="M2205" i="4"/>
  <c r="O2455" i="4"/>
  <c r="M2455" i="4"/>
  <c r="M2550" i="4"/>
  <c r="O2550" i="4"/>
  <c r="O1469" i="4"/>
  <c r="M1469" i="4"/>
  <c r="M2291" i="4"/>
  <c r="O2291" i="4"/>
  <c r="M1761" i="4"/>
  <c r="O1761" i="4"/>
  <c r="M1790" i="4"/>
  <c r="O1790" i="4"/>
  <c r="M2189" i="4"/>
  <c r="O2189" i="4"/>
  <c r="O2034" i="4"/>
  <c r="M2034" i="4"/>
  <c r="M2490" i="4"/>
  <c r="O2490" i="4"/>
  <c r="O3169" i="4"/>
  <c r="M3169" i="4"/>
  <c r="M1344" i="4"/>
  <c r="O1344" i="4"/>
  <c r="O2243" i="4"/>
  <c r="M2243" i="4"/>
  <c r="M1895" i="4"/>
  <c r="O1895" i="4"/>
  <c r="M1719" i="4"/>
  <c r="O1719" i="4"/>
  <c r="M2456" i="4"/>
  <c r="O2456" i="4"/>
  <c r="O2505" i="4"/>
  <c r="M2505" i="4"/>
  <c r="M2252" i="4"/>
  <c r="O2252" i="4"/>
  <c r="M2090" i="4"/>
  <c r="O2090" i="4"/>
  <c r="M2364" i="4"/>
  <c r="O2364" i="4"/>
  <c r="O2193" i="4"/>
  <c r="M2193" i="4"/>
  <c r="M934" i="4"/>
  <c r="O934" i="4"/>
  <c r="M1960" i="4"/>
  <c r="O1960" i="4"/>
  <c r="M1915" i="4"/>
  <c r="O1915" i="4"/>
  <c r="M1766" i="4"/>
  <c r="O1766" i="4"/>
  <c r="M2538" i="4"/>
  <c r="O2538" i="4"/>
  <c r="O1726" i="4"/>
  <c r="M1726" i="4"/>
  <c r="O804" i="4"/>
  <c r="M804" i="4"/>
  <c r="O1698" i="4"/>
  <c r="M1698" i="4"/>
  <c r="O2076" i="4"/>
  <c r="M2076" i="4"/>
  <c r="T1471" i="4"/>
  <c r="M1471" i="4"/>
  <c r="M1686" i="4"/>
  <c r="O1686" i="4"/>
  <c r="O141" i="4"/>
  <c r="M141" i="4"/>
  <c r="M949" i="4"/>
  <c r="O949" i="4"/>
  <c r="M925" i="4"/>
  <c r="O925" i="4"/>
  <c r="O1306" i="4"/>
  <c r="M1306" i="4"/>
  <c r="M664" i="4"/>
  <c r="O664" i="4"/>
  <c r="M1370" i="4"/>
  <c r="O1370" i="4"/>
  <c r="O183" i="4"/>
  <c r="M183" i="4"/>
  <c r="M196" i="4"/>
  <c r="O196" i="4"/>
  <c r="O38" i="4"/>
  <c r="M38" i="4"/>
  <c r="O1031" i="4"/>
  <c r="M1031" i="4"/>
  <c r="M102" i="4"/>
  <c r="O102" i="4"/>
  <c r="M2460" i="4"/>
  <c r="O2460" i="4"/>
  <c r="M27" i="4"/>
  <c r="O27" i="4"/>
  <c r="O2857" i="4"/>
  <c r="M2857" i="4"/>
  <c r="M3064" i="4"/>
  <c r="O3064" i="4"/>
  <c r="O2851" i="4"/>
  <c r="M2851" i="4"/>
  <c r="M2880" i="4"/>
  <c r="O2880" i="4"/>
  <c r="O2562" i="4"/>
  <c r="M2562" i="4"/>
  <c r="M3158" i="4"/>
  <c r="O3158" i="4"/>
  <c r="M2061" i="4"/>
  <c r="O2061" i="4"/>
  <c r="M1327" i="4"/>
  <c r="O1327" i="4"/>
  <c r="M2662" i="4"/>
  <c r="O2662" i="4"/>
  <c r="M2430" i="4"/>
  <c r="O2430" i="4"/>
  <c r="M1446" i="4"/>
  <c r="O1446" i="4"/>
  <c r="M2073" i="4"/>
  <c r="O2073" i="4"/>
  <c r="M1268" i="4"/>
  <c r="O1268" i="4"/>
  <c r="O1839" i="4"/>
  <c r="M1839" i="4"/>
  <c r="O2002" i="4"/>
  <c r="M2002" i="4"/>
  <c r="O2325" i="4"/>
  <c r="M2325" i="4"/>
  <c r="M2154" i="4"/>
  <c r="O2154" i="4"/>
  <c r="O1655" i="4"/>
  <c r="M1655" i="4"/>
  <c r="M2616" i="4"/>
  <c r="O2616" i="4"/>
  <c r="O2261" i="4"/>
  <c r="M2261" i="4"/>
  <c r="M2638" i="4"/>
  <c r="O2638" i="4"/>
  <c r="O2318" i="4"/>
  <c r="M2318" i="4"/>
  <c r="O2528" i="4"/>
  <c r="M2528" i="4"/>
  <c r="M3179" i="4"/>
  <c r="O3179" i="4"/>
  <c r="O1906" i="4"/>
  <c r="M1906" i="4"/>
  <c r="M1398" i="4"/>
  <c r="O1398" i="4"/>
  <c r="M2868" i="4"/>
  <c r="O2868" i="4"/>
  <c r="O1675" i="4"/>
  <c r="M1675" i="4"/>
  <c r="O2469" i="4"/>
  <c r="M2469" i="4"/>
  <c r="O1171" i="4"/>
  <c r="M1171" i="4"/>
  <c r="O2296" i="4"/>
  <c r="M2296" i="4"/>
  <c r="M3135" i="4"/>
  <c r="O3135" i="4"/>
  <c r="M1603" i="4"/>
  <c r="O1603" i="4"/>
  <c r="M1550" i="4"/>
  <c r="O1550" i="4"/>
  <c r="O2532" i="4"/>
  <c r="M2532" i="4"/>
  <c r="M2228" i="4"/>
  <c r="O2228" i="4"/>
  <c r="M2294" i="4"/>
  <c r="O2294" i="4"/>
  <c r="M2517" i="4"/>
  <c r="O2517" i="4"/>
  <c r="M2141" i="4"/>
  <c r="O2141" i="4"/>
  <c r="O3038" i="4"/>
  <c r="M3038" i="4"/>
  <c r="M1691" i="4"/>
  <c r="O1691" i="4"/>
  <c r="O1668" i="4"/>
  <c r="M1668" i="4"/>
  <c r="M2507" i="4"/>
  <c r="O2507" i="4"/>
  <c r="M2494" i="4"/>
  <c r="O2494" i="4"/>
  <c r="M1819" i="4"/>
  <c r="O1819" i="4"/>
  <c r="M1356" i="4"/>
  <c r="O1356" i="4"/>
  <c r="M2150" i="4"/>
  <c r="O2150" i="4"/>
  <c r="M192" i="4"/>
  <c r="O192" i="4"/>
  <c r="O403" i="4"/>
  <c r="M403" i="4"/>
  <c r="M633" i="4"/>
  <c r="O633" i="4"/>
  <c r="M624" i="4"/>
  <c r="O624" i="4"/>
  <c r="M482" i="4"/>
  <c r="O482" i="4"/>
  <c r="M349" i="4"/>
  <c r="O349" i="4"/>
  <c r="M1100" i="4"/>
  <c r="O1100" i="4"/>
  <c r="M613" i="4"/>
  <c r="O613" i="4"/>
  <c r="M889" i="4"/>
  <c r="O889" i="4"/>
  <c r="O2211" i="4"/>
  <c r="M2211" i="4"/>
  <c r="M152" i="4"/>
  <c r="O152" i="4"/>
  <c r="M830" i="4"/>
  <c r="O830" i="4"/>
  <c r="M894" i="4"/>
  <c r="O894" i="4"/>
  <c r="O1307" i="4"/>
  <c r="M1307" i="4"/>
  <c r="M1206" i="4"/>
  <c r="O1206" i="4"/>
  <c r="O1070" i="4"/>
  <c r="M1070" i="4"/>
  <c r="O2283" i="4"/>
  <c r="M2283" i="4"/>
  <c r="O1315" i="4"/>
  <c r="M1315" i="4"/>
  <c r="M493" i="4"/>
  <c r="O493" i="4"/>
  <c r="M265" i="4"/>
  <c r="O265" i="4"/>
  <c r="O610" i="4"/>
  <c r="M610" i="4"/>
  <c r="M492" i="4"/>
  <c r="O492" i="4"/>
  <c r="O1312" i="4"/>
  <c r="M1312" i="4"/>
  <c r="M1092" i="4"/>
  <c r="O1092" i="4"/>
  <c r="M48" i="4"/>
  <c r="O48" i="4"/>
  <c r="M932" i="4"/>
  <c r="O932" i="4"/>
  <c r="M504" i="4"/>
  <c r="O504" i="4"/>
  <c r="O937" i="4"/>
  <c r="M937" i="4"/>
  <c r="M627" i="4"/>
  <c r="O627" i="4"/>
  <c r="M126" i="4"/>
  <c r="O126" i="4"/>
  <c r="O1033" i="4"/>
  <c r="M1033" i="4"/>
  <c r="M928" i="4"/>
  <c r="O928" i="4"/>
  <c r="M902" i="4"/>
  <c r="O902" i="4"/>
  <c r="O1293" i="4"/>
  <c r="M1293" i="4"/>
  <c r="O271" i="4"/>
  <c r="M271" i="4"/>
  <c r="O86" i="4"/>
  <c r="M86" i="4"/>
  <c r="M740" i="4"/>
  <c r="O740" i="4"/>
  <c r="O1012" i="4"/>
  <c r="M1012" i="4"/>
  <c r="O840" i="4"/>
  <c r="M840" i="4"/>
  <c r="O880" i="4"/>
  <c r="M880" i="4"/>
  <c r="M794" i="4"/>
  <c r="O794" i="4"/>
  <c r="M1406" i="4"/>
  <c r="O1406" i="4"/>
  <c r="M1796" i="4"/>
  <c r="O1796" i="4"/>
  <c r="O1042" i="4"/>
  <c r="M1042" i="4"/>
  <c r="O218" i="4"/>
  <c r="M218" i="4"/>
  <c r="M1814" i="4"/>
  <c r="O1814" i="4"/>
  <c r="O3029" i="4"/>
  <c r="M3029" i="4"/>
  <c r="O2556" i="4"/>
  <c r="M2556" i="4"/>
  <c r="M3136" i="4"/>
  <c r="O3136" i="4"/>
  <c r="M3067" i="4"/>
  <c r="O3067" i="4"/>
  <c r="O1518" i="4"/>
  <c r="M1518" i="4"/>
  <c r="M2212" i="4"/>
  <c r="O2212" i="4"/>
  <c r="O1812" i="4"/>
  <c r="M1812" i="4"/>
  <c r="M1321" i="4"/>
  <c r="O1321" i="4"/>
  <c r="M2633" i="4"/>
  <c r="O2633" i="4"/>
  <c r="M2575" i="4"/>
  <c r="O2575" i="4"/>
  <c r="M2184" i="4"/>
  <c r="O2184" i="4"/>
  <c r="M3193" i="4"/>
  <c r="O3193" i="4"/>
  <c r="M3114" i="4"/>
  <c r="O3114" i="4"/>
  <c r="O1727" i="4"/>
  <c r="M1727" i="4"/>
  <c r="M2588" i="4"/>
  <c r="O2588" i="4"/>
  <c r="M2371" i="4"/>
  <c r="O2371" i="4"/>
  <c r="O1135" i="4"/>
  <c r="M1135" i="4"/>
  <c r="M3060" i="4"/>
  <c r="O3060" i="4"/>
  <c r="M2593" i="4"/>
  <c r="O2593" i="4"/>
  <c r="O2754" i="4"/>
  <c r="M2754" i="4"/>
  <c r="O2759" i="4"/>
  <c r="M2759" i="4"/>
  <c r="O2605" i="4"/>
  <c r="M2605" i="4"/>
  <c r="M1388" i="4"/>
  <c r="O1388" i="4"/>
  <c r="O1652" i="4"/>
  <c r="M1652" i="4"/>
  <c r="M2227" i="4"/>
  <c r="O2227" i="4"/>
  <c r="O2026" i="4"/>
  <c r="M2026" i="4"/>
  <c r="M1264" i="4"/>
  <c r="O1264" i="4"/>
  <c r="O2098" i="4"/>
  <c r="M2098" i="4"/>
  <c r="M2062" i="4"/>
  <c r="O2062" i="4"/>
  <c r="M785" i="4"/>
  <c r="O785" i="4"/>
  <c r="M3118" i="4"/>
  <c r="O3118" i="4"/>
  <c r="O1429" i="4"/>
  <c r="M1429" i="4"/>
  <c r="O1397" i="4"/>
  <c r="M1397" i="4"/>
  <c r="M2876" i="4"/>
  <c r="O2876" i="4"/>
  <c r="M1482" i="4"/>
  <c r="O1482" i="4"/>
  <c r="M2395" i="4"/>
  <c r="O2395" i="4"/>
  <c r="M1671" i="4"/>
  <c r="O1671" i="4"/>
  <c r="M3053" i="4"/>
  <c r="O3053" i="4"/>
  <c r="M2667" i="4"/>
  <c r="O2667" i="4"/>
  <c r="O2230" i="4"/>
  <c r="M2230" i="4"/>
  <c r="M2484" i="4"/>
  <c r="O2484" i="4"/>
  <c r="O1773" i="4"/>
  <c r="M1773" i="4"/>
  <c r="M2352" i="4"/>
  <c r="O2352" i="4"/>
  <c r="O2482" i="4"/>
  <c r="M2482" i="4"/>
  <c r="M2475" i="4"/>
  <c r="O2475" i="4"/>
  <c r="O1783" i="4"/>
  <c r="M1783" i="4"/>
  <c r="O1178" i="4"/>
  <c r="M1178" i="4"/>
  <c r="M753" i="4"/>
  <c r="O753" i="4"/>
  <c r="M256" i="4"/>
  <c r="O256" i="4"/>
  <c r="M1625" i="4"/>
  <c r="O1625" i="4"/>
  <c r="O185" i="4"/>
  <c r="M185" i="4"/>
  <c r="M1495" i="4"/>
  <c r="O1495" i="4"/>
  <c r="O290" i="4"/>
  <c r="M290" i="4"/>
  <c r="O960" i="4"/>
  <c r="M960" i="4"/>
  <c r="O1342" i="4"/>
  <c r="M1342" i="4"/>
  <c r="O320" i="4"/>
  <c r="M320" i="4"/>
  <c r="M782" i="4"/>
  <c r="O782" i="4"/>
  <c r="M1157" i="4"/>
  <c r="O1157" i="4"/>
  <c r="O911" i="4"/>
  <c r="M911" i="4"/>
  <c r="O283" i="4"/>
  <c r="M283" i="4"/>
  <c r="M2139" i="4"/>
  <c r="O2139" i="4"/>
  <c r="M1128" i="4"/>
  <c r="O1128" i="4"/>
  <c r="M589" i="4"/>
  <c r="O589" i="4"/>
  <c r="M611" i="4"/>
  <c r="O611" i="4"/>
  <c r="O266" i="4"/>
  <c r="M266" i="4"/>
  <c r="M1122" i="4"/>
  <c r="O1122" i="4"/>
  <c r="O1516" i="4"/>
  <c r="M1516" i="4"/>
  <c r="O307" i="4"/>
  <c r="M307" i="4"/>
  <c r="O690" i="4"/>
  <c r="M690" i="4"/>
  <c r="O1661" i="4"/>
  <c r="M1661" i="4"/>
  <c r="O792" i="4"/>
  <c r="M792" i="4"/>
  <c r="M941" i="4"/>
  <c r="O941" i="4"/>
  <c r="M456" i="4"/>
  <c r="O456" i="4"/>
  <c r="M762" i="4"/>
  <c r="O762" i="4"/>
  <c r="M1399" i="4"/>
  <c r="O1399" i="4"/>
  <c r="O55" i="4"/>
  <c r="M55" i="4"/>
  <c r="O281" i="4"/>
  <c r="M281" i="4"/>
  <c r="O959" i="4"/>
  <c r="M959" i="4"/>
  <c r="M359" i="4"/>
  <c r="O359" i="4"/>
  <c r="M116" i="4"/>
  <c r="O116" i="4"/>
  <c r="M796" i="4"/>
  <c r="O796" i="4"/>
  <c r="M1376" i="4"/>
  <c r="O1376" i="4"/>
  <c r="O1126" i="4"/>
  <c r="M1126" i="4"/>
  <c r="O2065" i="4"/>
  <c r="M2065" i="4"/>
  <c r="O129" i="4"/>
  <c r="M129" i="4"/>
  <c r="O750" i="4"/>
  <c r="M750" i="4"/>
  <c r="O1236" i="4"/>
  <c r="M1236" i="4"/>
  <c r="M421" i="4"/>
  <c r="O421" i="4"/>
  <c r="O1325" i="4"/>
  <c r="M1325" i="4"/>
  <c r="M1080" i="4"/>
  <c r="O1080" i="4"/>
  <c r="O195" i="4"/>
  <c r="M195" i="4"/>
  <c r="M3182" i="4"/>
  <c r="O3182" i="4"/>
  <c r="O3101" i="4"/>
  <c r="M3101" i="4"/>
  <c r="O3085" i="4"/>
  <c r="M3085" i="4"/>
  <c r="O3117" i="4"/>
  <c r="M3117" i="4"/>
  <c r="M2670" i="4"/>
  <c r="O2670" i="4"/>
  <c r="O2653" i="4"/>
  <c r="M2653" i="4"/>
  <c r="O3034" i="4"/>
  <c r="M3034" i="4"/>
  <c r="M2671" i="4"/>
  <c r="O2671" i="4"/>
  <c r="M1994" i="4"/>
  <c r="O1994" i="4"/>
  <c r="M1978" i="4"/>
  <c r="O1978" i="4"/>
  <c r="O1418" i="4"/>
  <c r="M1418" i="4"/>
  <c r="O1704" i="4"/>
  <c r="M1704" i="4"/>
  <c r="M3046" i="4"/>
  <c r="O3046" i="4"/>
  <c r="O1913" i="4"/>
  <c r="M1913" i="4"/>
  <c r="O2225" i="4"/>
  <c r="M2225" i="4"/>
  <c r="M2436" i="4"/>
  <c r="O2436" i="4"/>
  <c r="M2094" i="4"/>
  <c r="O2094" i="4"/>
  <c r="O1605" i="4"/>
  <c r="M1605" i="4"/>
  <c r="O1672" i="4"/>
  <c r="M1672" i="4"/>
  <c r="M1973" i="4"/>
  <c r="O1973" i="4"/>
  <c r="M1887" i="4"/>
  <c r="O1887" i="4"/>
  <c r="M2862" i="4"/>
  <c r="O2862" i="4"/>
  <c r="M2526" i="4"/>
  <c r="O2526" i="4"/>
  <c r="O3047" i="4"/>
  <c r="M3047" i="4"/>
  <c r="M1147" i="4"/>
  <c r="O1147" i="4"/>
  <c r="M839" i="4"/>
  <c r="O839" i="4"/>
  <c r="M2053" i="4"/>
  <c r="O2053" i="4"/>
  <c r="O2349" i="4"/>
  <c r="M2349" i="4"/>
  <c r="M2134" i="4"/>
  <c r="O2134" i="4"/>
  <c r="O1660" i="4"/>
  <c r="M1660" i="4"/>
  <c r="M2256" i="4"/>
  <c r="O2256" i="4"/>
  <c r="O2133" i="4"/>
  <c r="M2133" i="4"/>
  <c r="O1186" i="4"/>
  <c r="M1186" i="4"/>
  <c r="O2835" i="4"/>
  <c r="M2835" i="4"/>
  <c r="M1898" i="4"/>
  <c r="O1898" i="4"/>
  <c r="O3099" i="4"/>
  <c r="M3099" i="4"/>
  <c r="O1613" i="4"/>
  <c r="M1613" i="4"/>
  <c r="O2463" i="4"/>
  <c r="M2463" i="4"/>
  <c r="M1741" i="4"/>
  <c r="O1741" i="4"/>
  <c r="M1360" i="4"/>
  <c r="O1360" i="4"/>
  <c r="O2375" i="4"/>
  <c r="M2375" i="4"/>
  <c r="M1756" i="4"/>
  <c r="O1756" i="4"/>
  <c r="M1804" i="4"/>
  <c r="O1804" i="4"/>
  <c r="M2231" i="4"/>
  <c r="O2231" i="4"/>
  <c r="M3051" i="4"/>
  <c r="O3051" i="4"/>
  <c r="M1828" i="4"/>
  <c r="O1828" i="4"/>
  <c r="O1735" i="4"/>
  <c r="M1735" i="4"/>
  <c r="O2024" i="4"/>
  <c r="M2024" i="4"/>
  <c r="O2499" i="4"/>
  <c r="M2499" i="4"/>
  <c r="O1829" i="4"/>
  <c r="M1829" i="4"/>
  <c r="M433" i="4"/>
  <c r="O433" i="4"/>
  <c r="O979" i="4"/>
  <c r="M979" i="4"/>
  <c r="O964" i="4"/>
  <c r="M964" i="4"/>
  <c r="O945" i="4"/>
  <c r="M945" i="4"/>
  <c r="M1934" i="4"/>
  <c r="O1934" i="4"/>
  <c r="O765" i="4"/>
  <c r="M765" i="4"/>
  <c r="M153" i="4"/>
  <c r="O153" i="4"/>
  <c r="O260" i="4"/>
  <c r="M260" i="4"/>
  <c r="O956" i="4"/>
  <c r="M956" i="4"/>
  <c r="O951" i="4"/>
  <c r="M951" i="4"/>
  <c r="O317" i="4"/>
  <c r="M317" i="4"/>
  <c r="O1830" i="4"/>
  <c r="M1830" i="4"/>
  <c r="O1127" i="4"/>
  <c r="M1127" i="4"/>
  <c r="O261" i="4"/>
  <c r="M261" i="4"/>
  <c r="O630" i="4"/>
  <c r="M630" i="4"/>
  <c r="M1589" i="4"/>
  <c r="O1589" i="4"/>
  <c r="O184" i="4"/>
  <c r="M184" i="4"/>
  <c r="M1173" i="4"/>
  <c r="O1173" i="4"/>
  <c r="O12" i="4"/>
  <c r="M12" i="4"/>
  <c r="O1707" i="4"/>
  <c r="M1707" i="4"/>
  <c r="O136" i="4"/>
  <c r="M136" i="4"/>
  <c r="O1180" i="4"/>
  <c r="M1180" i="4"/>
  <c r="O80" i="4"/>
  <c r="M80" i="4"/>
  <c r="O598" i="4"/>
  <c r="M598" i="4"/>
  <c r="O1215" i="4"/>
  <c r="M1215" i="4"/>
  <c r="M1419" i="4"/>
  <c r="O1419" i="4"/>
  <c r="O8095" i="4"/>
  <c r="M8095" i="4"/>
  <c r="M7320" i="4"/>
  <c r="O7320" i="4"/>
  <c r="O8087" i="4"/>
  <c r="M8087" i="4"/>
  <c r="M7317" i="4"/>
  <c r="O7317" i="4"/>
  <c r="O8478" i="4"/>
  <c r="M8478" i="4"/>
  <c r="O8473" i="4"/>
  <c r="M8473" i="4"/>
  <c r="O7701" i="4"/>
  <c r="M7701" i="4"/>
  <c r="M7295" i="4"/>
  <c r="O7295" i="4"/>
  <c r="M7335" i="4"/>
  <c r="O7335" i="4"/>
  <c r="O7276" i="4"/>
  <c r="M7276" i="4"/>
  <c r="M7692" i="4"/>
  <c r="O7692" i="4"/>
  <c r="M8492" i="4"/>
  <c r="O8492" i="4"/>
  <c r="M8520" i="4"/>
  <c r="O8520" i="4"/>
  <c r="M6806" i="4"/>
  <c r="O6806" i="4"/>
  <c r="M7958" i="4"/>
  <c r="O7958" i="4"/>
  <c r="M6818" i="4"/>
  <c r="O6818" i="4"/>
  <c r="O7834" i="4"/>
  <c r="M7834" i="4"/>
  <c r="M7297" i="4"/>
  <c r="O7297" i="4"/>
  <c r="O7833" i="4"/>
  <c r="M7833" i="4"/>
  <c r="O8032" i="4"/>
  <c r="M8032" i="4"/>
  <c r="O7750" i="4"/>
  <c r="M7750" i="4"/>
  <c r="O7932" i="4"/>
  <c r="M7932" i="4"/>
  <c r="O7832" i="4"/>
  <c r="M7832" i="4"/>
  <c r="O7850" i="4"/>
  <c r="M7850" i="4"/>
  <c r="O7947" i="4"/>
  <c r="M7947" i="4"/>
  <c r="M7643" i="4"/>
  <c r="O7643" i="4"/>
  <c r="M7645" i="4"/>
  <c r="O7645" i="4"/>
  <c r="M6979" i="4"/>
  <c r="O6979" i="4"/>
  <c r="M7558" i="4"/>
  <c r="O7558" i="4"/>
  <c r="M6792" i="4"/>
  <c r="O6792" i="4"/>
  <c r="M6981" i="4"/>
  <c r="O6981" i="4"/>
  <c r="O6583" i="4"/>
  <c r="M6583" i="4"/>
  <c r="O7732" i="4"/>
  <c r="M7732" i="4"/>
  <c r="M6685" i="4"/>
  <c r="O6685" i="4"/>
  <c r="O7068" i="4"/>
  <c r="M7068" i="4"/>
  <c r="M7923" i="4"/>
  <c r="O7923" i="4"/>
  <c r="O7351" i="4"/>
  <c r="M7351" i="4"/>
  <c r="O7460" i="4"/>
  <c r="M7460" i="4"/>
  <c r="M7458" i="4"/>
  <c r="O7458" i="4"/>
  <c r="M6882" i="4"/>
  <c r="O6882" i="4"/>
  <c r="O6975" i="4"/>
  <c r="M6975" i="4"/>
  <c r="O6697" i="4"/>
  <c r="M6697" i="4"/>
  <c r="M7919" i="4"/>
  <c r="O7919" i="4"/>
  <c r="M6884" i="4"/>
  <c r="O6884" i="4"/>
  <c r="M7615" i="4"/>
  <c r="O7615" i="4"/>
  <c r="O7078" i="4"/>
  <c r="M7078" i="4"/>
  <c r="M8367" i="4"/>
  <c r="O8367" i="4"/>
  <c r="T8241" i="4"/>
  <c r="M8241" i="4"/>
  <c r="O8002" i="4"/>
  <c r="M8002" i="4"/>
  <c r="O8254" i="4"/>
  <c r="M8254" i="4"/>
  <c r="M8249" i="4"/>
  <c r="O8249" i="4"/>
  <c r="O8732" i="4"/>
  <c r="M8732" i="4"/>
  <c r="M8666" i="4"/>
  <c r="O8666" i="4"/>
  <c r="M8719" i="4"/>
  <c r="O8719" i="4"/>
  <c r="M7043" i="4"/>
  <c r="O7043" i="4"/>
  <c r="M7149" i="4"/>
  <c r="O7149" i="4"/>
  <c r="O6751" i="4"/>
  <c r="M6751" i="4"/>
  <c r="M7523" i="4"/>
  <c r="O7523" i="4"/>
  <c r="M8247" i="4"/>
  <c r="O8247" i="4"/>
  <c r="M8370" i="4"/>
  <c r="O8370" i="4"/>
  <c r="M7241" i="4"/>
  <c r="O7241" i="4"/>
  <c r="O8553" i="4"/>
  <c r="M8553" i="4"/>
  <c r="M6178" i="4"/>
  <c r="O6178" i="4"/>
  <c r="M7630" i="4"/>
  <c r="O7630" i="4"/>
  <c r="O6848" i="4"/>
  <c r="M6848" i="4"/>
  <c r="O7055" i="4"/>
  <c r="M7055" i="4"/>
  <c r="O6844" i="4"/>
  <c r="M6844" i="4"/>
  <c r="O6175" i="4"/>
  <c r="M6175" i="4"/>
  <c r="O7051" i="4"/>
  <c r="M7051" i="4"/>
  <c r="O8008" i="4"/>
  <c r="M8008" i="4"/>
  <c r="O7439" i="4"/>
  <c r="M7439" i="4"/>
  <c r="M7228" i="4"/>
  <c r="O7228" i="4"/>
  <c r="M7596" i="4"/>
  <c r="O7596" i="4"/>
  <c r="M6822" i="4"/>
  <c r="O6822" i="4"/>
  <c r="O8316" i="4"/>
  <c r="M8316" i="4"/>
  <c r="M6936" i="4"/>
  <c r="O6936" i="4"/>
  <c r="O7796" i="4"/>
  <c r="M7796" i="4"/>
  <c r="O7017" i="4"/>
  <c r="M7017" i="4"/>
  <c r="M8314" i="4"/>
  <c r="O8314" i="4"/>
  <c r="O6746" i="4"/>
  <c r="M6746" i="4"/>
  <c r="O8229" i="4"/>
  <c r="M8229" i="4"/>
  <c r="M8641" i="4"/>
  <c r="O8641" i="4"/>
  <c r="M7886" i="4"/>
  <c r="O7886" i="4"/>
  <c r="M8161" i="4"/>
  <c r="O8161" i="4"/>
  <c r="M7577" i="4"/>
  <c r="O7577" i="4"/>
  <c r="O8315" i="4"/>
  <c r="M8315" i="4"/>
  <c r="O7382" i="4"/>
  <c r="M7382" i="4"/>
  <c r="M8047" i="4"/>
  <c r="O8047" i="4"/>
  <c r="O6911" i="4"/>
  <c r="M6911" i="4"/>
  <c r="O7987" i="4"/>
  <c r="M7987" i="4"/>
  <c r="M7663" i="4"/>
  <c r="O7663" i="4"/>
  <c r="O6702" i="4"/>
  <c r="M6702" i="4"/>
  <c r="O7566" i="4"/>
  <c r="M7566" i="4"/>
  <c r="M8619" i="4"/>
  <c r="O8619" i="4"/>
  <c r="M8354" i="4"/>
  <c r="O8354" i="4"/>
  <c r="M6611" i="4"/>
  <c r="O6611" i="4"/>
  <c r="O7394" i="4"/>
  <c r="M7394" i="4"/>
  <c r="O7603" i="4"/>
  <c r="M7603" i="4"/>
  <c r="O7583" i="4"/>
  <c r="M7583" i="4"/>
  <c r="M8582" i="4"/>
  <c r="O8582" i="4"/>
  <c r="M7875" i="4"/>
  <c r="O7875" i="4"/>
  <c r="M7794" i="4"/>
  <c r="O7794" i="4"/>
  <c r="O6913" i="4"/>
  <c r="M6913" i="4"/>
  <c r="M6607" i="4"/>
  <c r="O6607" i="4"/>
  <c r="M8264" i="4"/>
  <c r="O8264" i="4"/>
  <c r="M7777" i="4"/>
  <c r="O7777" i="4"/>
  <c r="M6643" i="4"/>
  <c r="O6643" i="4"/>
  <c r="M8342" i="4"/>
  <c r="O8342" i="4"/>
  <c r="O7417" i="4"/>
  <c r="M7417" i="4"/>
  <c r="O6998" i="4"/>
  <c r="M6998" i="4"/>
  <c r="O7678" i="4"/>
  <c r="M7678" i="4"/>
  <c r="M6316" i="4"/>
  <c r="O6316" i="4"/>
  <c r="O6897" i="4"/>
  <c r="M6897" i="4"/>
  <c r="M8753" i="4"/>
  <c r="O8753" i="4"/>
  <c r="M7851" i="4"/>
  <c r="O7851" i="4"/>
  <c r="O7373" i="4"/>
  <c r="M7373" i="4"/>
  <c r="M8610" i="4"/>
  <c r="O8610" i="4"/>
  <c r="O20" i="4"/>
  <c r="M20" i="4"/>
  <c r="M8194" i="4"/>
  <c r="O8194" i="4"/>
  <c r="M26" i="4"/>
  <c r="O26" i="4"/>
  <c r="M8406" i="4"/>
  <c r="O8406" i="4"/>
  <c r="O15" i="4"/>
  <c r="M15" i="4"/>
  <c r="M7322" i="4"/>
  <c r="O7322" i="4"/>
  <c r="O8482" i="4"/>
  <c r="M8482" i="4"/>
  <c r="O8471" i="4"/>
  <c r="M8471" i="4"/>
  <c r="O8474" i="4"/>
  <c r="M8474" i="4"/>
  <c r="M7331" i="4"/>
  <c r="O7331" i="4"/>
  <c r="O8485" i="4"/>
  <c r="M8485" i="4"/>
  <c r="O8491" i="4"/>
  <c r="M8491" i="4"/>
  <c r="O7700" i="4"/>
  <c r="M7700" i="4"/>
  <c r="O8542" i="4"/>
  <c r="M8542" i="4"/>
  <c r="M7326" i="4"/>
  <c r="O7326" i="4"/>
  <c r="O8110" i="4"/>
  <c r="M8110" i="4"/>
  <c r="O8078" i="4"/>
  <c r="M8078" i="4"/>
  <c r="O7965" i="4"/>
  <c r="M7965" i="4"/>
  <c r="O7955" i="4"/>
  <c r="M7955" i="4"/>
  <c r="O8512" i="4"/>
  <c r="M8512" i="4"/>
  <c r="M7303" i="4"/>
  <c r="O7303" i="4"/>
  <c r="O7695" i="4"/>
  <c r="M7695" i="4"/>
  <c r="M8522" i="4"/>
  <c r="O8522" i="4"/>
  <c r="M7944" i="4"/>
  <c r="O7944" i="4"/>
  <c r="M8444" i="4"/>
  <c r="O8444" i="4"/>
  <c r="M8033" i="4"/>
  <c r="O8033" i="4"/>
  <c r="M7924" i="4"/>
  <c r="O7924" i="4"/>
  <c r="O6812" i="4"/>
  <c r="M6812" i="4"/>
  <c r="M8129" i="4"/>
  <c r="O8129" i="4"/>
  <c r="M8038" i="4"/>
  <c r="O8038" i="4"/>
  <c r="M8131" i="4"/>
  <c r="O8131" i="4"/>
  <c r="O7464" i="4"/>
  <c r="M7464" i="4"/>
  <c r="O8041" i="4"/>
  <c r="M8041" i="4"/>
  <c r="M7544" i="4"/>
  <c r="O7544" i="4"/>
  <c r="O8023" i="4"/>
  <c r="M8023" i="4"/>
  <c r="M7937" i="4"/>
  <c r="O7937" i="4"/>
  <c r="O7074" i="4"/>
  <c r="M7074" i="4"/>
  <c r="O7551" i="4"/>
  <c r="M7551" i="4"/>
  <c r="O6776" i="4"/>
  <c r="M6776" i="4"/>
  <c r="O7263" i="4"/>
  <c r="M7263" i="4"/>
  <c r="O7072" i="4"/>
  <c r="M7072" i="4"/>
  <c r="M6303" i="4"/>
  <c r="O6303" i="4"/>
  <c r="M7827" i="4"/>
  <c r="O7827" i="4"/>
  <c r="O6883" i="4"/>
  <c r="M6883" i="4"/>
  <c r="M6689" i="4"/>
  <c r="O6689" i="4"/>
  <c r="O6974" i="4"/>
  <c r="M6974" i="4"/>
  <c r="O7073" i="4"/>
  <c r="M7073" i="4"/>
  <c r="O6874" i="4"/>
  <c r="M6874" i="4"/>
  <c r="M6590" i="4"/>
  <c r="O6590" i="4"/>
  <c r="M6793" i="4"/>
  <c r="O6793" i="4"/>
  <c r="M6591" i="4"/>
  <c r="O6591" i="4"/>
  <c r="M8376" i="4"/>
  <c r="O8376" i="4"/>
  <c r="M8016" i="4"/>
  <c r="O8016" i="4"/>
  <c r="M8729" i="4"/>
  <c r="O8729" i="4"/>
  <c r="O7618" i="4"/>
  <c r="M7618" i="4"/>
  <c r="O7536" i="4"/>
  <c r="M7536" i="4"/>
  <c r="M8570" i="4"/>
  <c r="O8570" i="4"/>
  <c r="M8361" i="4"/>
  <c r="O8361" i="4"/>
  <c r="O6294" i="4"/>
  <c r="M6294" i="4"/>
  <c r="M8563" i="4"/>
  <c r="O8563" i="4"/>
  <c r="M8648" i="4"/>
  <c r="O8648" i="4"/>
  <c r="M7711" i="4"/>
  <c r="O7711" i="4"/>
  <c r="M8297" i="4"/>
  <c r="O8297" i="4"/>
  <c r="M8292" i="4"/>
  <c r="O8292" i="4"/>
  <c r="M8654" i="4"/>
  <c r="O8654" i="4"/>
  <c r="M8558" i="4"/>
  <c r="O8558" i="4"/>
  <c r="M6846" i="4"/>
  <c r="O6846" i="4"/>
  <c r="O7148" i="4"/>
  <c r="M7148" i="4"/>
  <c r="O6190" i="4"/>
  <c r="M6190" i="4"/>
  <c r="M8660" i="4"/>
  <c r="O8660" i="4"/>
  <c r="O6863" i="4"/>
  <c r="M6863" i="4"/>
  <c r="M6578" i="4"/>
  <c r="O6578" i="4"/>
  <c r="M8294" i="4"/>
  <c r="O8294" i="4"/>
  <c r="M8369" i="4"/>
  <c r="O8369" i="4"/>
  <c r="O7151" i="4"/>
  <c r="M7151" i="4"/>
  <c r="O7040" i="4"/>
  <c r="M7040" i="4"/>
  <c r="O6947" i="4"/>
  <c r="M6947" i="4"/>
  <c r="M8015" i="4"/>
  <c r="O8015" i="4"/>
  <c r="O7243" i="4"/>
  <c r="M7243" i="4"/>
  <c r="M8257" i="4"/>
  <c r="O8257" i="4"/>
  <c r="M8287" i="4"/>
  <c r="O8287" i="4"/>
  <c r="O7239" i="4"/>
  <c r="M7239" i="4"/>
  <c r="M6180" i="4"/>
  <c r="O6180" i="4"/>
  <c r="M6183" i="4"/>
  <c r="O6183" i="4"/>
  <c r="M6823" i="4"/>
  <c r="O6823" i="4"/>
  <c r="O6943" i="4"/>
  <c r="M6943" i="4"/>
  <c r="M8640" i="4"/>
  <c r="O8640" i="4"/>
  <c r="M6837" i="4"/>
  <c r="O6837" i="4"/>
  <c r="M8233" i="4"/>
  <c r="O8233" i="4"/>
  <c r="M8709" i="4"/>
  <c r="O8709" i="4"/>
  <c r="O6852" i="4"/>
  <c r="M6852" i="4"/>
  <c r="O7023" i="4"/>
  <c r="M7023" i="4"/>
  <c r="M7882" i="4"/>
  <c r="O7882" i="4"/>
  <c r="O7595" i="4"/>
  <c r="M7595" i="4"/>
  <c r="O7034" i="4"/>
  <c r="M7034" i="4"/>
  <c r="O7018" i="4"/>
  <c r="M7018" i="4"/>
  <c r="M8227" i="4"/>
  <c r="O8227" i="4"/>
  <c r="M6835" i="4"/>
  <c r="O6835" i="4"/>
  <c r="O6932" i="4"/>
  <c r="M6932" i="4"/>
  <c r="O7988" i="4"/>
  <c r="M7988" i="4"/>
  <c r="O7114" i="4"/>
  <c r="M7114" i="4"/>
  <c r="O6325" i="4"/>
  <c r="M6325" i="4"/>
  <c r="O6839" i="4"/>
  <c r="M6839" i="4"/>
  <c r="O7502" i="4"/>
  <c r="M7502" i="4"/>
  <c r="O7582" i="4"/>
  <c r="M7582" i="4"/>
  <c r="M7398" i="4"/>
  <c r="O7398" i="4"/>
  <c r="O7799" i="4"/>
  <c r="M7799" i="4"/>
  <c r="O7591" i="4"/>
  <c r="M7591" i="4"/>
  <c r="O7765" i="4"/>
  <c r="M7765" i="4"/>
  <c r="O7867" i="4"/>
  <c r="M7867" i="4"/>
  <c r="M7772" i="4"/>
  <c r="O7772" i="4"/>
  <c r="M7478" i="4"/>
  <c r="O7478" i="4"/>
  <c r="O8581" i="4"/>
  <c r="M8581" i="4"/>
  <c r="M7593" i="4"/>
  <c r="O7593" i="4"/>
  <c r="O7590" i="4"/>
  <c r="M7590" i="4"/>
  <c r="M8143" i="4"/>
  <c r="O8143" i="4"/>
  <c r="M7115" i="4"/>
  <c r="O7115" i="4"/>
  <c r="M7113" i="4"/>
  <c r="O7113" i="4"/>
  <c r="O6711" i="4"/>
  <c r="M6711" i="4"/>
  <c r="O7098" i="4"/>
  <c r="M7098" i="4"/>
  <c r="O8146" i="4"/>
  <c r="M8146" i="4"/>
  <c r="M8049" i="4"/>
  <c r="O8049" i="4"/>
  <c r="O7757" i="4"/>
  <c r="M7757" i="4"/>
  <c r="O7489" i="4"/>
  <c r="M7489" i="4"/>
  <c r="M7403" i="4"/>
  <c r="O7403" i="4"/>
  <c r="M8281" i="4"/>
  <c r="O8281" i="4"/>
  <c r="M6989" i="4"/>
  <c r="O6989" i="4"/>
  <c r="M7010" i="4"/>
  <c r="O7010" i="4"/>
  <c r="O8343" i="4"/>
  <c r="M8343" i="4"/>
  <c r="M6618" i="4"/>
  <c r="O6618" i="4"/>
  <c r="O8054" i="4"/>
  <c r="M8054" i="4"/>
  <c r="M8270" i="4"/>
  <c r="O8270" i="4"/>
  <c r="O6907" i="4"/>
  <c r="M6907" i="4"/>
  <c r="O8164" i="4"/>
  <c r="M8164" i="4"/>
  <c r="M7491" i="4"/>
  <c r="O7491" i="4"/>
  <c r="O7384" i="4"/>
  <c r="M7384" i="4"/>
  <c r="M6995" i="4"/>
  <c r="O6995" i="4"/>
  <c r="M8571" i="4"/>
  <c r="O8571" i="4"/>
  <c r="M7852" i="4"/>
  <c r="O7852" i="4"/>
  <c r="M7776" i="4"/>
  <c r="O7776" i="4"/>
  <c r="O8596" i="4"/>
  <c r="M8596" i="4"/>
  <c r="O8407" i="4"/>
  <c r="M8407" i="4"/>
  <c r="M8193" i="4"/>
  <c r="O8193" i="4"/>
  <c r="O8197" i="4"/>
  <c r="M8197" i="4"/>
  <c r="O8411" i="4"/>
  <c r="M8411" i="4"/>
  <c r="O8175" i="4"/>
  <c r="M8175" i="4"/>
  <c r="M8426" i="4"/>
  <c r="O8426" i="4"/>
  <c r="M25" i="4"/>
  <c r="O25" i="4"/>
  <c r="O8680" i="4"/>
  <c r="M8680" i="4"/>
  <c r="O3133" i="4"/>
  <c r="M3133" i="4"/>
  <c r="M3138" i="4"/>
  <c r="O3138" i="4"/>
  <c r="O2642" i="4"/>
  <c r="M2642" i="4"/>
  <c r="O7325" i="4"/>
  <c r="M7325" i="4"/>
  <c r="O7306" i="4"/>
  <c r="M7306" i="4"/>
  <c r="M8486" i="4"/>
  <c r="O8486" i="4"/>
  <c r="M8494" i="4"/>
  <c r="O8494" i="4"/>
  <c r="M7706" i="4"/>
  <c r="O7706" i="4"/>
  <c r="M8539" i="4"/>
  <c r="O8539" i="4"/>
  <c r="M8454" i="4"/>
  <c r="O8454" i="4"/>
  <c r="M8104" i="4"/>
  <c r="O8104" i="4"/>
  <c r="M6813" i="4"/>
  <c r="O6813" i="4"/>
  <c r="M7954" i="4"/>
  <c r="O7954" i="4"/>
  <c r="M8481" i="4"/>
  <c r="O8481" i="4"/>
  <c r="O862" i="4"/>
  <c r="M862" i="4"/>
  <c r="O229" i="4"/>
  <c r="M229" i="4"/>
  <c r="M79" i="4"/>
  <c r="O79" i="4"/>
  <c r="O861" i="4"/>
  <c r="M861" i="4"/>
  <c r="O8209" i="4"/>
  <c r="O3048" i="4"/>
  <c r="O3125" i="4"/>
  <c r="O2836" i="4"/>
  <c r="O3160" i="4"/>
  <c r="M2561" i="4"/>
  <c r="M2137" i="4"/>
  <c r="O2617" i="4"/>
  <c r="O3183" i="4"/>
  <c r="O1942" i="4"/>
  <c r="M1400" i="4"/>
  <c r="M1564" i="4"/>
  <c r="M2591" i="4"/>
  <c r="M2757" i="4"/>
  <c r="M1439" i="4"/>
  <c r="O1777" i="4"/>
  <c r="M1938" i="4"/>
  <c r="M2630" i="4"/>
  <c r="O1863" i="4"/>
  <c r="O2311" i="4"/>
  <c r="M2850" i="4"/>
  <c r="O1921" i="4"/>
  <c r="O1975" i="4"/>
  <c r="O2270" i="4"/>
  <c r="M1442" i="4"/>
  <c r="O2110" i="4"/>
  <c r="M2841" i="4"/>
  <c r="O1987" i="4"/>
  <c r="M1626" i="4"/>
  <c r="M1384" i="4"/>
  <c r="M1463" i="4"/>
  <c r="O2445" i="4"/>
  <c r="M2635" i="4"/>
  <c r="M1914" i="4"/>
  <c r="O1188" i="4"/>
  <c r="O2531" i="4"/>
  <c r="M1415" i="4"/>
  <c r="M2208" i="4"/>
  <c r="O2003" i="4"/>
  <c r="M1477" i="4"/>
  <c r="O259" i="4"/>
  <c r="O179" i="4"/>
  <c r="M1289" i="4"/>
  <c r="O905" i="4"/>
  <c r="M85" i="4"/>
  <c r="O760" i="4"/>
  <c r="O1210" i="4"/>
  <c r="O600" i="4"/>
  <c r="M53" i="4"/>
  <c r="O709" i="4"/>
  <c r="M169" i="4"/>
  <c r="O442" i="4"/>
  <c r="O694" i="4"/>
  <c r="O2286" i="4"/>
  <c r="M1545" i="4"/>
  <c r="M707" i="4"/>
  <c r="O878" i="4"/>
  <c r="O11" i="4"/>
  <c r="O938" i="4"/>
  <c r="O927" i="4"/>
  <c r="M35" i="4"/>
  <c r="O108" i="4"/>
  <c r="O450" i="4"/>
  <c r="O5" i="4"/>
  <c r="M2074" i="4"/>
  <c r="M1664" i="4"/>
  <c r="M409" i="4"/>
  <c r="O973" i="4"/>
  <c r="O322" i="4"/>
  <c r="M1503" i="4"/>
  <c r="O1136" i="4"/>
  <c r="M1265" i="4"/>
  <c r="M692" i="4"/>
  <c r="M795" i="4"/>
  <c r="O316" i="4"/>
  <c r="M381" i="4"/>
  <c r="M171" i="4"/>
  <c r="M147" i="4"/>
  <c r="O987" i="4"/>
  <c r="O602" i="4"/>
  <c r="M843" i="4"/>
  <c r="O2854" i="4"/>
  <c r="M1004" i="4"/>
  <c r="O3131" i="4"/>
  <c r="M2069" i="4"/>
  <c r="O2229" i="4"/>
  <c r="O1341" i="4"/>
  <c r="O2107" i="4"/>
  <c r="M2655" i="4"/>
  <c r="M1922" i="4"/>
  <c r="O2356" i="4"/>
  <c r="M1523" i="4"/>
  <c r="O178" i="4"/>
  <c r="O201" i="4"/>
  <c r="M432" i="4"/>
  <c r="O1035" i="4"/>
  <c r="O459" i="4"/>
  <c r="M2878" i="4"/>
  <c r="M2666" i="4"/>
  <c r="O2011" i="4"/>
  <c r="O2303" i="4"/>
  <c r="M1450" i="4"/>
  <c r="M3050" i="4"/>
  <c r="M2347" i="4"/>
  <c r="M2014" i="4"/>
  <c r="O2758" i="4"/>
  <c r="O1637" i="4"/>
  <c r="O1050" i="4"/>
  <c r="M2527" i="4"/>
  <c r="O2255" i="4"/>
  <c r="O1572" i="4"/>
  <c r="O2860" i="4"/>
  <c r="M1184" i="4"/>
  <c r="O1559" i="4"/>
  <c r="M2008" i="4"/>
  <c r="M1918" i="4"/>
  <c r="O2480" i="4"/>
  <c r="O2271" i="4"/>
  <c r="M1185" i="4"/>
  <c r="O2863" i="4"/>
  <c r="M1233" i="4"/>
  <c r="O1567" i="4"/>
  <c r="M1977" i="4"/>
  <c r="O2470" i="4"/>
  <c r="M1946" i="4"/>
  <c r="O2761" i="4"/>
  <c r="M2513" i="4"/>
  <c r="M1367" i="4"/>
  <c r="M1955" i="4"/>
  <c r="M2374" i="4"/>
  <c r="M1966" i="4"/>
  <c r="M781" i="4"/>
  <c r="M124" i="4"/>
  <c r="M1214" i="4"/>
  <c r="M2512" i="4"/>
  <c r="M2158" i="4"/>
  <c r="O1530" i="4"/>
  <c r="M2320" i="4"/>
  <c r="M1954" i="4"/>
  <c r="O1594" i="4"/>
  <c r="O542" i="4"/>
  <c r="M542" i="4"/>
  <c r="O3130" i="4"/>
  <c r="O1624" i="4"/>
  <c r="M1857" i="4"/>
  <c r="M2157" i="4"/>
  <c r="M1908" i="4"/>
  <c r="O1386" i="4"/>
  <c r="O2439" i="4"/>
  <c r="M1881" i="4"/>
  <c r="O1271" i="4"/>
  <c r="M2161" i="4"/>
  <c r="M2029" i="4"/>
  <c r="O2474" i="4"/>
  <c r="O1519" i="4"/>
  <c r="O2190" i="4"/>
  <c r="O3176" i="4"/>
  <c r="M2366" i="4"/>
  <c r="M2401" i="4"/>
  <c r="M1112" i="4"/>
  <c r="O1410" i="4"/>
  <c r="O1531" i="4"/>
  <c r="M817" i="4"/>
  <c r="O1533" i="4"/>
  <c r="M1710" i="4"/>
  <c r="O2191" i="4"/>
  <c r="M2500" i="4"/>
  <c r="M2113" i="4"/>
  <c r="O1484" i="4"/>
  <c r="M1351" i="4"/>
  <c r="M2557" i="4"/>
  <c r="O2681" i="4"/>
  <c r="O3151" i="4"/>
  <c r="M1663" i="4"/>
  <c r="M1858" i="4"/>
  <c r="O1630" i="4"/>
  <c r="O3104" i="4"/>
  <c r="M2554" i="4"/>
  <c r="O1597" i="4"/>
  <c r="M1943" i="4"/>
  <c r="O2431" i="4"/>
  <c r="O1728" i="4"/>
  <c r="O2649" i="4"/>
  <c r="O1509" i="4"/>
  <c r="M2012" i="4"/>
  <c r="O2634" i="4"/>
  <c r="M2388" i="4"/>
  <c r="O2624" i="4"/>
  <c r="M2100" i="4"/>
  <c r="M1144" i="4"/>
  <c r="M965" i="4"/>
  <c r="O1428" i="4"/>
  <c r="M302" i="4"/>
  <c r="O1521" i="4"/>
  <c r="M606" i="4"/>
  <c r="O385" i="4"/>
  <c r="M637" i="4"/>
  <c r="O1498" i="4"/>
  <c r="O1529" i="4"/>
  <c r="O1221" i="4"/>
  <c r="O415" i="4"/>
  <c r="M301" i="4"/>
  <c r="M2115" i="4"/>
  <c r="M479" i="4"/>
  <c r="O476" i="4"/>
  <c r="O464" i="4"/>
  <c r="M721" i="4"/>
  <c r="O1502" i="4"/>
  <c r="O375" i="4"/>
  <c r="M311" i="4"/>
  <c r="O142" i="4"/>
  <c r="M223" i="4"/>
  <c r="M186" i="4"/>
  <c r="O420" i="4"/>
  <c r="O1018" i="4"/>
  <c r="M94" i="4"/>
  <c r="M718" i="4"/>
  <c r="O402" i="4"/>
  <c r="M1337" i="4"/>
  <c r="M333" i="4"/>
  <c r="M991" i="4"/>
  <c r="M668" i="4"/>
  <c r="M863" i="4"/>
  <c r="M189" i="4"/>
  <c r="O45" i="4"/>
  <c r="M1079" i="4"/>
  <c r="O819" i="4"/>
  <c r="M599" i="4"/>
  <c r="M1131" i="4"/>
  <c r="M483" i="4"/>
  <c r="O1535" i="4"/>
  <c r="M2044" i="4"/>
  <c r="O2855" i="4"/>
  <c r="O1130" i="4"/>
  <c r="O47" i="4"/>
  <c r="M253" i="4"/>
  <c r="M1218" i="4"/>
  <c r="M208" i="4"/>
  <c r="M1243" i="4"/>
  <c r="O401" i="4"/>
  <c r="O771" i="4"/>
  <c r="O51" i="4"/>
  <c r="O2627" i="4"/>
  <c r="O2845" i="4"/>
  <c r="O2839" i="4"/>
  <c r="O2651" i="4"/>
  <c r="O3108" i="4"/>
  <c r="O3157" i="4"/>
  <c r="M8496" i="4"/>
  <c r="O8496" i="4"/>
  <c r="M7968" i="4"/>
  <c r="O7968" i="4"/>
  <c r="M6805" i="4"/>
  <c r="O6805" i="4"/>
  <c r="O7319" i="4"/>
  <c r="M7319" i="4"/>
  <c r="M8021" i="4"/>
  <c r="O8021" i="4"/>
  <c r="M8429" i="4"/>
  <c r="O8429" i="4"/>
  <c r="M7742" i="4"/>
  <c r="O7742" i="4"/>
  <c r="M6817" i="4"/>
  <c r="O6817" i="4"/>
  <c r="M7743" i="4"/>
  <c r="O7743" i="4"/>
  <c r="O7836" i="4"/>
  <c r="M7836" i="4"/>
  <c r="M7361" i="4"/>
  <c r="O7361" i="4"/>
  <c r="O7741" i="4"/>
  <c r="M7741" i="4"/>
  <c r="O8521" i="4"/>
  <c r="M8521" i="4"/>
  <c r="O6801" i="4"/>
  <c r="M6801" i="4"/>
  <c r="O6815" i="4"/>
  <c r="M6815" i="4"/>
  <c r="M7285" i="4"/>
  <c r="O7285" i="4"/>
  <c r="M7288" i="4"/>
  <c r="O7288" i="4"/>
  <c r="M6968" i="4"/>
  <c r="O6968" i="4"/>
  <c r="O7746" i="4"/>
  <c r="M7746" i="4"/>
  <c r="O7066" i="4"/>
  <c r="M7066" i="4"/>
  <c r="M7650" i="4"/>
  <c r="O7650" i="4"/>
  <c r="O6970" i="4"/>
  <c r="M6970" i="4"/>
  <c r="M8034" i="4"/>
  <c r="O8034" i="4"/>
  <c r="O7261" i="4"/>
  <c r="M7261" i="4"/>
  <c r="O7369" i="4"/>
  <c r="M7369" i="4"/>
  <c r="M8019" i="4"/>
  <c r="O8019" i="4"/>
  <c r="O7357" i="4"/>
  <c r="M7357" i="4"/>
  <c r="M6778" i="4"/>
  <c r="O6778" i="4"/>
  <c r="M7559" i="4"/>
  <c r="O7559" i="4"/>
  <c r="M7443" i="4"/>
  <c r="O7443" i="4"/>
  <c r="O7251" i="4"/>
  <c r="M7251" i="4"/>
  <c r="O6601" i="4"/>
  <c r="M6601" i="4"/>
  <c r="M8658" i="4"/>
  <c r="O8658" i="4"/>
  <c r="O6304" i="4"/>
  <c r="M6304" i="4"/>
  <c r="M8246" i="4"/>
  <c r="O8246" i="4"/>
  <c r="M8302" i="4"/>
  <c r="O8302" i="4"/>
  <c r="M8657" i="4"/>
  <c r="O8657" i="4"/>
  <c r="O6296" i="4"/>
  <c r="M6296" i="4"/>
  <c r="O7814" i="4"/>
  <c r="M7814" i="4"/>
  <c r="M8289" i="4"/>
  <c r="O8289" i="4"/>
  <c r="O6960" i="4"/>
  <c r="M6960" i="4"/>
  <c r="M8304" i="4"/>
  <c r="O8304" i="4"/>
  <c r="M6954" i="4"/>
  <c r="O6954" i="4"/>
  <c r="M6850" i="4"/>
  <c r="O6850" i="4"/>
  <c r="O7531" i="4"/>
  <c r="M7531" i="4"/>
  <c r="O6182" i="4"/>
  <c r="M6182" i="4"/>
  <c r="O7807" i="4"/>
  <c r="M7807" i="4"/>
  <c r="M7057" i="4"/>
  <c r="O7057" i="4"/>
  <c r="M6748" i="4"/>
  <c r="O6748" i="4"/>
  <c r="M8245" i="4"/>
  <c r="O8245" i="4"/>
  <c r="M7056" i="4"/>
  <c r="O7056" i="4"/>
  <c r="M6941" i="4"/>
  <c r="O6941" i="4"/>
  <c r="M7821" i="4"/>
  <c r="O7821" i="4"/>
  <c r="M7153" i="4"/>
  <c r="O7153" i="4"/>
  <c r="M6752" i="4"/>
  <c r="O6752" i="4"/>
  <c r="M7717" i="4"/>
  <c r="O7717" i="4"/>
  <c r="M8005" i="4"/>
  <c r="O8005" i="4"/>
  <c r="O6945" i="4"/>
  <c r="M6945" i="4"/>
  <c r="O6172" i="4"/>
  <c r="M6172" i="4"/>
  <c r="M7707" i="4"/>
  <c r="O7707" i="4"/>
  <c r="O7030" i="4"/>
  <c r="M7030" i="4"/>
  <c r="M6191" i="4"/>
  <c r="O6191" i="4"/>
  <c r="M7496" i="4"/>
  <c r="O7496" i="4"/>
  <c r="M6951" i="4"/>
  <c r="O6951" i="4"/>
  <c r="O7974" i="4"/>
  <c r="M7974" i="4"/>
  <c r="M8324" i="4"/>
  <c r="O8324" i="4"/>
  <c r="M7980" i="4"/>
  <c r="O7980" i="4"/>
  <c r="M6940" i="4"/>
  <c r="O6940" i="4"/>
  <c r="O7513" i="4"/>
  <c r="M7513" i="4"/>
  <c r="M7029" i="4"/>
  <c r="O7029" i="4"/>
  <c r="M8710" i="4"/>
  <c r="O8710" i="4"/>
  <c r="M8325" i="4"/>
  <c r="O8325" i="4"/>
  <c r="M7024" i="4"/>
  <c r="O7024" i="4"/>
  <c r="M7760" i="4"/>
  <c r="O7760" i="4"/>
  <c r="M7788" i="4"/>
  <c r="O7788" i="4"/>
  <c r="O7855" i="4"/>
  <c r="M7855" i="4"/>
  <c r="O7412" i="4"/>
  <c r="M7412" i="4"/>
  <c r="M7490" i="4"/>
  <c r="O7490" i="4"/>
  <c r="M8573" i="4"/>
  <c r="O8573" i="4"/>
  <c r="M6827" i="4"/>
  <c r="O6827" i="4"/>
  <c r="O8328" i="4"/>
  <c r="M8328" i="4"/>
  <c r="O8322" i="4"/>
  <c r="M8322" i="4"/>
  <c r="O6319" i="4"/>
  <c r="M6319" i="4"/>
  <c r="O8063" i="4"/>
  <c r="M8063" i="4"/>
  <c r="O7871" i="4"/>
  <c r="M7871" i="4"/>
  <c r="M7505" i="4"/>
  <c r="O7505" i="4"/>
  <c r="M7979" i="4"/>
  <c r="O7979" i="4"/>
  <c r="O8691" i="4"/>
  <c r="M8691" i="4"/>
  <c r="M8267" i="4"/>
  <c r="O8267" i="4"/>
  <c r="M6992" i="4"/>
  <c r="O6992" i="4"/>
  <c r="M7856" i="4"/>
  <c r="O7856" i="4"/>
  <c r="M6703" i="4"/>
  <c r="O6703" i="4"/>
  <c r="O7680" i="4"/>
  <c r="M7680" i="4"/>
  <c r="O7870" i="4"/>
  <c r="M7870" i="4"/>
  <c r="O6893" i="4"/>
  <c r="M6893" i="4"/>
  <c r="M8589" i="4"/>
  <c r="O8589" i="4"/>
  <c r="O7758" i="4"/>
  <c r="M7758" i="4"/>
  <c r="M7483" i="4"/>
  <c r="O7483" i="4"/>
  <c r="M8423" i="4"/>
  <c r="O8423" i="4"/>
  <c r="M6718" i="4"/>
  <c r="O6718" i="4"/>
  <c r="O6612" i="4"/>
  <c r="M6612" i="4"/>
  <c r="M8148" i="4"/>
  <c r="O8148" i="4"/>
  <c r="O6990" i="4"/>
  <c r="M6990" i="4"/>
  <c r="O6819" i="4"/>
  <c r="M6819" i="4"/>
  <c r="O7407" i="4"/>
  <c r="M7407" i="4"/>
  <c r="O7378" i="4"/>
  <c r="M7378" i="4"/>
  <c r="O16" i="4"/>
  <c r="M16" i="4"/>
  <c r="M7873" i="4"/>
  <c r="O7873" i="4"/>
  <c r="M7088" i="4"/>
  <c r="O7088" i="4"/>
  <c r="O6699" i="4"/>
  <c r="M6699" i="4"/>
  <c r="M8043" i="4"/>
  <c r="O8043" i="4"/>
  <c r="M7481" i="4"/>
  <c r="O7481" i="4"/>
  <c r="M9" i="4"/>
  <c r="O9" i="4"/>
  <c r="M8182" i="4"/>
  <c r="O8182" i="4"/>
  <c r="O8678" i="4"/>
  <c r="M8678" i="4"/>
  <c r="M8171" i="4"/>
  <c r="O8171" i="4"/>
  <c r="M8618" i="4"/>
  <c r="O8618" i="4"/>
  <c r="M8206" i="4"/>
  <c r="O8206" i="4"/>
  <c r="O8544" i="4"/>
  <c r="M8544" i="4"/>
  <c r="O8076" i="4"/>
  <c r="M8076" i="4"/>
  <c r="O8077" i="4"/>
  <c r="M8077" i="4"/>
  <c r="O8541" i="4"/>
  <c r="M8541" i="4"/>
  <c r="O8074" i="4"/>
  <c r="M8074" i="4"/>
  <c r="O8089" i="4"/>
  <c r="M8089" i="4"/>
  <c r="O8449" i="4"/>
  <c r="M8449" i="4"/>
  <c r="O8114" i="4"/>
  <c r="M8114" i="4"/>
  <c r="O6799" i="4"/>
  <c r="M6799" i="4"/>
  <c r="O8488" i="4"/>
  <c r="M8488" i="4"/>
  <c r="O8079" i="4"/>
  <c r="M8079" i="4"/>
  <c r="O6803" i="4"/>
  <c r="M6803" i="4"/>
  <c r="O8437" i="4"/>
  <c r="M8437" i="4"/>
  <c r="O7963" i="4"/>
  <c r="M7963" i="4"/>
  <c r="M7644" i="4"/>
  <c r="O7644" i="4"/>
  <c r="M7298" i="4"/>
  <c r="O7298" i="4"/>
  <c r="M7554" i="4"/>
  <c r="O7554" i="4"/>
  <c r="O8117" i="4"/>
  <c r="M8117" i="4"/>
  <c r="O7934" i="4"/>
  <c r="M7934" i="4"/>
  <c r="O7737" i="4"/>
  <c r="M7737" i="4"/>
  <c r="M7640" i="4"/>
  <c r="O7640" i="4"/>
  <c r="O8135" i="4"/>
  <c r="M8135" i="4"/>
  <c r="O6811" i="4"/>
  <c r="M6811" i="4"/>
  <c r="O8506" i="4"/>
  <c r="M8506" i="4"/>
  <c r="M7556" i="4"/>
  <c r="O7556" i="4"/>
  <c r="O7734" i="4"/>
  <c r="M7734" i="4"/>
  <c r="O8031" i="4"/>
  <c r="M8031" i="4"/>
  <c r="O7738" i="4"/>
  <c r="M7738" i="4"/>
  <c r="O7744" i="4"/>
  <c r="M7744" i="4"/>
  <c r="M7079" i="4"/>
  <c r="O7079" i="4"/>
  <c r="O7450" i="4"/>
  <c r="M7450" i="4"/>
  <c r="O7062" i="4"/>
  <c r="M7062" i="4"/>
  <c r="O6772" i="4"/>
  <c r="M6772" i="4"/>
  <c r="O7747" i="4"/>
  <c r="M7747" i="4"/>
  <c r="O7927" i="4"/>
  <c r="M7927" i="4"/>
  <c r="O7542" i="4"/>
  <c r="M7542" i="4"/>
  <c r="O7539" i="4"/>
  <c r="M7539" i="4"/>
  <c r="O7453" i="4"/>
  <c r="M7453" i="4"/>
  <c r="O6878" i="4"/>
  <c r="M6878" i="4"/>
  <c r="M6690" i="4"/>
  <c r="O6690" i="4"/>
  <c r="M7252" i="4"/>
  <c r="O7252" i="4"/>
  <c r="O8243" i="4"/>
  <c r="M8243" i="4"/>
  <c r="M6980" i="4"/>
  <c r="O6980" i="4"/>
  <c r="O6305" i="4"/>
  <c r="M6305" i="4"/>
  <c r="O6875" i="4"/>
  <c r="M6875" i="4"/>
  <c r="O7059" i="4"/>
  <c r="M7059" i="4"/>
  <c r="O8650" i="4"/>
  <c r="M8650" i="4"/>
  <c r="O8645" i="4"/>
  <c r="M8645" i="4"/>
  <c r="O6683" i="4"/>
  <c r="M6683" i="4"/>
  <c r="M7823" i="4"/>
  <c r="O7823" i="4"/>
  <c r="O8358" i="4"/>
  <c r="M8358" i="4"/>
  <c r="M8665" i="4"/>
  <c r="O8665" i="4"/>
  <c r="O7634" i="4"/>
  <c r="M7634" i="4"/>
  <c r="O8656" i="4"/>
  <c r="M8656" i="4"/>
  <c r="O6312" i="4"/>
  <c r="M6312" i="4"/>
  <c r="M8728" i="4"/>
  <c r="O8728" i="4"/>
  <c r="O8555" i="4"/>
  <c r="M8555" i="4"/>
  <c r="O7431" i="4"/>
  <c r="M7431" i="4"/>
  <c r="O6944" i="4"/>
  <c r="M6944" i="4"/>
  <c r="M8252" i="4"/>
  <c r="O8252" i="4"/>
  <c r="O7528" i="4"/>
  <c r="M7528" i="4"/>
  <c r="O7804" i="4"/>
  <c r="M7804" i="4"/>
  <c r="O6847" i="4"/>
  <c r="M6847" i="4"/>
  <c r="O7516" i="4"/>
  <c r="M7516" i="4"/>
  <c r="M7728" i="4"/>
  <c r="O7728" i="4"/>
  <c r="O7135" i="4"/>
  <c r="M7135" i="4"/>
  <c r="O7520" i="4"/>
  <c r="M7520" i="4"/>
  <c r="O8568" i="4"/>
  <c r="M8568" i="4"/>
  <c r="M7049" i="4"/>
  <c r="O7049" i="4"/>
  <c r="O6189" i="4"/>
  <c r="M6189" i="4"/>
  <c r="M8295" i="4"/>
  <c r="O8295" i="4"/>
  <c r="M7428" i="4"/>
  <c r="O7428" i="4"/>
  <c r="O6769" i="4"/>
  <c r="M6769" i="4"/>
  <c r="M6764" i="4"/>
  <c r="O6764" i="4"/>
  <c r="O7995" i="4"/>
  <c r="M7995" i="4"/>
  <c r="M7440" i="4"/>
  <c r="O7440" i="4"/>
  <c r="M8398" i="4"/>
  <c r="O8398" i="4"/>
  <c r="O6826" i="4"/>
  <c r="M6826" i="4"/>
  <c r="M7498" i="4"/>
  <c r="O7498" i="4"/>
  <c r="M7785" i="4"/>
  <c r="O7785" i="4"/>
  <c r="M8632" i="4"/>
  <c r="O8632" i="4"/>
  <c r="M6950" i="4"/>
  <c r="O6950" i="4"/>
  <c r="M7012" i="4"/>
  <c r="O7012" i="4"/>
  <c r="O7506" i="4"/>
  <c r="M7506" i="4"/>
  <c r="M8215" i="4"/>
  <c r="O8215" i="4"/>
  <c r="O7492" i="4"/>
  <c r="M7492" i="4"/>
  <c r="M6639" i="4"/>
  <c r="O6639" i="4"/>
  <c r="O8699" i="4"/>
  <c r="M8699" i="4"/>
  <c r="M6840" i="4"/>
  <c r="O6840" i="4"/>
  <c r="O8395" i="4"/>
  <c r="M8395" i="4"/>
  <c r="O7108" i="4"/>
  <c r="M7108" i="4"/>
  <c r="M8402" i="4"/>
  <c r="O8402" i="4"/>
  <c r="O7397" i="4"/>
  <c r="M7397" i="4"/>
  <c r="O7570" i="4"/>
  <c r="M7570" i="4"/>
  <c r="M7675" i="4"/>
  <c r="O7675" i="4"/>
  <c r="O7396" i="4"/>
  <c r="M7396" i="4"/>
  <c r="O6898" i="4"/>
  <c r="M6898" i="4"/>
  <c r="M8345" i="4"/>
  <c r="O8345" i="4"/>
  <c r="O7090" i="4"/>
  <c r="M7090" i="4"/>
  <c r="M8226" i="4"/>
  <c r="O8226" i="4"/>
  <c r="M8051" i="4"/>
  <c r="O8051" i="4"/>
  <c r="O7469" i="4"/>
  <c r="M7469" i="4"/>
  <c r="O7672" i="4"/>
  <c r="M7672" i="4"/>
  <c r="M8382" i="4"/>
  <c r="O8382" i="4"/>
  <c r="M6629" i="4"/>
  <c r="O6629" i="4"/>
  <c r="M8630" i="4"/>
  <c r="O8630" i="4"/>
  <c r="M8340" i="4"/>
  <c r="O8340" i="4"/>
  <c r="O6909" i="4"/>
  <c r="M6909" i="4"/>
  <c r="O7569" i="4"/>
  <c r="M7569" i="4"/>
  <c r="M7888" i="4"/>
  <c r="O7888" i="4"/>
  <c r="O7565" i="4"/>
  <c r="M7565" i="4"/>
  <c r="M7756" i="4"/>
  <c r="O7756" i="4"/>
  <c r="M6701" i="4"/>
  <c r="O6701" i="4"/>
  <c r="M6625" i="4"/>
  <c r="O6625" i="4"/>
  <c r="O6704" i="4"/>
  <c r="M6704" i="4"/>
  <c r="O6624" i="4"/>
  <c r="M6624" i="4"/>
  <c r="M8061" i="4"/>
  <c r="O8061" i="4"/>
  <c r="O6720" i="4"/>
  <c r="M6720" i="4"/>
  <c r="M8275" i="4"/>
  <c r="O8275" i="4"/>
  <c r="O7395" i="4"/>
  <c r="M7395" i="4"/>
  <c r="O7094" i="4"/>
  <c r="M7094" i="4"/>
  <c r="M6324" i="4"/>
  <c r="O6324" i="4"/>
  <c r="M7764" i="4"/>
  <c r="O7764" i="4"/>
  <c r="O6717" i="4"/>
  <c r="M6717" i="4"/>
  <c r="M8184" i="4"/>
  <c r="O8184" i="4"/>
  <c r="O8066" i="4"/>
  <c r="M8066" i="4"/>
  <c r="M7371" i="4"/>
  <c r="O7371" i="4"/>
  <c r="M8761" i="4"/>
  <c r="O8761" i="4"/>
  <c r="O8600" i="4"/>
  <c r="M8600" i="4"/>
  <c r="M8602" i="4"/>
  <c r="O8602" i="4"/>
  <c r="O8760" i="4"/>
  <c r="M8760" i="4"/>
  <c r="O8669" i="4"/>
  <c r="M8669" i="4"/>
  <c r="M8165" i="4"/>
  <c r="O8165" i="4"/>
  <c r="O18" i="4"/>
  <c r="M18" i="4"/>
  <c r="M8189" i="4"/>
  <c r="O8189" i="4"/>
  <c r="M8185" i="4"/>
  <c r="O8185" i="4"/>
  <c r="O2708" i="4"/>
  <c r="M2708" i="4"/>
  <c r="O2705" i="4"/>
  <c r="M2705" i="4"/>
  <c r="O3165" i="4"/>
  <c r="M3165" i="4"/>
  <c r="O2842" i="4"/>
  <c r="M2842" i="4"/>
  <c r="M1332" i="4"/>
  <c r="O1332" i="4"/>
  <c r="M1967" i="4"/>
  <c r="O1967" i="4"/>
  <c r="O2479" i="4"/>
  <c r="M2479" i="4"/>
  <c r="O1375" i="4"/>
  <c r="M1375" i="4"/>
  <c r="O2152" i="4"/>
  <c r="M2152" i="4"/>
  <c r="M1615" i="4"/>
  <c r="O1615" i="4"/>
  <c r="O2441" i="4"/>
  <c r="M2441" i="4"/>
  <c r="M2072" i="4"/>
  <c r="O2072" i="4"/>
  <c r="O1711" i="4"/>
  <c r="M1711" i="4"/>
  <c r="O2521" i="4"/>
  <c r="M2521" i="4"/>
  <c r="M1432" i="4"/>
  <c r="O1432" i="4"/>
  <c r="M2202" i="4"/>
  <c r="O2202" i="4"/>
  <c r="M1536" i="4"/>
  <c r="O1536" i="4"/>
  <c r="O2339" i="4"/>
  <c r="M2339" i="4"/>
  <c r="O1758" i="4"/>
  <c r="M1758" i="4"/>
  <c r="M2595" i="4"/>
  <c r="O2595" i="4"/>
  <c r="M2427" i="4"/>
  <c r="O2427" i="4"/>
  <c r="M2071" i="4"/>
  <c r="O2071" i="4"/>
  <c r="O1723" i="4"/>
  <c r="M1723" i="4"/>
  <c r="O1235" i="4"/>
  <c r="M1235" i="4"/>
  <c r="O1091" i="4"/>
  <c r="M1091" i="4"/>
  <c r="O776" i="4"/>
  <c r="M776" i="4"/>
  <c r="O1953" i="4"/>
  <c r="M1953" i="4"/>
  <c r="O926" i="4"/>
  <c r="M926" i="4"/>
  <c r="O622" i="4"/>
  <c r="M622" i="4"/>
  <c r="O241" i="4"/>
  <c r="M241" i="4"/>
  <c r="M143" i="4"/>
  <c r="O143" i="4"/>
  <c r="O1196" i="4"/>
  <c r="M1196" i="4"/>
  <c r="M1394" i="4"/>
  <c r="O1394" i="4"/>
  <c r="M508" i="4"/>
  <c r="O508" i="4"/>
  <c r="O513" i="4"/>
  <c r="M513" i="4"/>
  <c r="O895" i="4"/>
  <c r="M895" i="4"/>
  <c r="O251" i="4"/>
  <c r="M251" i="4"/>
  <c r="O853" i="4"/>
  <c r="M853" i="4"/>
  <c r="O439" i="4"/>
  <c r="M439" i="4"/>
  <c r="O527" i="4"/>
  <c r="M527" i="4"/>
  <c r="O1020" i="4"/>
  <c r="M1020" i="4"/>
  <c r="O836" i="4"/>
  <c r="M836" i="4"/>
  <c r="O1039" i="4"/>
  <c r="M1039" i="4"/>
  <c r="M734" i="4"/>
  <c r="O734" i="4"/>
  <c r="O667" i="4"/>
  <c r="M667" i="4"/>
  <c r="M368" i="4"/>
  <c r="O368" i="4"/>
  <c r="O825" i="4"/>
  <c r="M825" i="4"/>
  <c r="O319" i="4"/>
  <c r="M319" i="4"/>
  <c r="O809" i="4"/>
  <c r="M809" i="4"/>
  <c r="O650" i="4"/>
  <c r="M650" i="4"/>
  <c r="O835" i="4"/>
  <c r="M835" i="4"/>
  <c r="O2121" i="4"/>
  <c r="M2121" i="4"/>
  <c r="O1662" i="4"/>
  <c r="M1662" i="4"/>
  <c r="O936" i="4"/>
  <c r="M936" i="4"/>
  <c r="M1568" i="4"/>
  <c r="O1568" i="4"/>
  <c r="M83" i="4"/>
  <c r="O83" i="4"/>
  <c r="M308" i="4"/>
  <c r="O308" i="4"/>
  <c r="O239" i="4"/>
  <c r="M239" i="4"/>
  <c r="O687" i="4"/>
  <c r="M687" i="4"/>
  <c r="O526" i="4"/>
  <c r="M526" i="4"/>
  <c r="O993" i="4"/>
  <c r="M993" i="4"/>
  <c r="O212" i="4"/>
  <c r="M212" i="4"/>
  <c r="O1023" i="4"/>
  <c r="M1023" i="4"/>
  <c r="O1165" i="4"/>
  <c r="M1165" i="4"/>
  <c r="M250" i="4"/>
  <c r="O250" i="4"/>
  <c r="M885" i="4"/>
  <c r="O885" i="4"/>
  <c r="M909" i="4"/>
  <c r="O909" i="4"/>
  <c r="O899" i="4"/>
  <c r="M899" i="4"/>
  <c r="O234" i="4"/>
  <c r="M234" i="4"/>
  <c r="M738" i="4"/>
  <c r="O738" i="4"/>
  <c r="O98" i="4"/>
  <c r="M98" i="4"/>
  <c r="O318" i="4"/>
  <c r="M318" i="4"/>
  <c r="O2246" i="4"/>
  <c r="M2246" i="4"/>
  <c r="O1755" i="4"/>
  <c r="M1755" i="4"/>
  <c r="M1573" i="4"/>
  <c r="O1573" i="4"/>
  <c r="O36" i="4"/>
  <c r="M36" i="4"/>
  <c r="O746" i="4"/>
  <c r="M746" i="4"/>
  <c r="O254" i="4"/>
  <c r="M254" i="4"/>
  <c r="M751" i="4"/>
  <c r="O751" i="4"/>
  <c r="O609" i="4"/>
  <c r="M609" i="4"/>
  <c r="O917" i="4"/>
  <c r="M917" i="4"/>
  <c r="O467" i="4"/>
  <c r="M467" i="4"/>
  <c r="O329" i="4"/>
  <c r="M329" i="4"/>
  <c r="M1269" i="4"/>
  <c r="O1269" i="4"/>
  <c r="O1055" i="4"/>
  <c r="M1055" i="4"/>
  <c r="O631" i="4"/>
  <c r="M631" i="4"/>
  <c r="O966" i="4"/>
  <c r="M966" i="4"/>
  <c r="O168" i="4"/>
  <c r="M168" i="4"/>
  <c r="O950" i="4"/>
  <c r="M950" i="4"/>
  <c r="M469" i="4"/>
  <c r="O469" i="4"/>
  <c r="M1635" i="4"/>
  <c r="O1635" i="4"/>
  <c r="O683" i="4"/>
  <c r="M683" i="4"/>
  <c r="M37" i="4"/>
  <c r="O37" i="4"/>
  <c r="O725" i="4"/>
  <c r="M725" i="4"/>
  <c r="M66" i="4"/>
  <c r="O66" i="4"/>
  <c r="M931" i="4"/>
  <c r="O931" i="4"/>
  <c r="M104" i="4"/>
  <c r="O104" i="4"/>
  <c r="O165" i="4"/>
  <c r="M165" i="4"/>
  <c r="O1371" i="4"/>
  <c r="M1371" i="4"/>
  <c r="M1059" i="4"/>
  <c r="O1059" i="4"/>
  <c r="M584" i="4"/>
  <c r="O584" i="4"/>
  <c r="M660" i="4"/>
  <c r="O660" i="4"/>
  <c r="O446" i="4"/>
  <c r="M446" i="4"/>
  <c r="M747" i="4"/>
  <c r="O747" i="4"/>
  <c r="O269" i="4"/>
  <c r="M269" i="4"/>
  <c r="M397" i="4"/>
  <c r="O397" i="4"/>
  <c r="M78" i="4"/>
  <c r="O78" i="4"/>
  <c r="M410" i="4"/>
  <c r="O410" i="4"/>
  <c r="M1464" i="4"/>
  <c r="O1464" i="4"/>
  <c r="M296" i="4"/>
  <c r="O296" i="4"/>
  <c r="O893" i="4"/>
  <c r="M893" i="4"/>
  <c r="M383" i="4"/>
  <c r="O383" i="4"/>
  <c r="M437" i="4"/>
  <c r="O437" i="4"/>
  <c r="M2872" i="4"/>
  <c r="O2872" i="4"/>
  <c r="O3177" i="4"/>
  <c r="M3177" i="4"/>
  <c r="O2639" i="4"/>
  <c r="M2639" i="4"/>
  <c r="M3124" i="4"/>
  <c r="O3124" i="4"/>
  <c r="O2590" i="4"/>
  <c r="M2590" i="4"/>
  <c r="M2140" i="4"/>
  <c r="O2140" i="4"/>
  <c r="M1709" i="4"/>
  <c r="O1709" i="4"/>
  <c r="M2579" i="4"/>
  <c r="O2579" i="4"/>
  <c r="M3141" i="4"/>
  <c r="O3141" i="4"/>
  <c r="M2265" i="4"/>
  <c r="O2265" i="4"/>
  <c r="M1936" i="4"/>
  <c r="O1936" i="4"/>
  <c r="M1489" i="4"/>
  <c r="O1489" i="4"/>
  <c r="M1169" i="4"/>
  <c r="O1169" i="4"/>
  <c r="M2279" i="4"/>
  <c r="O2279" i="4"/>
  <c r="M2047" i="4"/>
  <c r="O2047" i="4"/>
  <c r="O1694" i="4"/>
  <c r="M1694" i="4"/>
  <c r="M1540" i="4"/>
  <c r="O1540" i="4"/>
  <c r="O2534" i="4"/>
  <c r="M2534" i="4"/>
  <c r="M1984" i="4"/>
  <c r="O1984" i="4"/>
  <c r="M2685" i="4"/>
  <c r="O2685" i="4"/>
  <c r="O1610" i="4"/>
  <c r="M1610" i="4"/>
  <c r="M1512" i="4"/>
  <c r="O1512" i="4"/>
  <c r="O3045" i="4"/>
  <c r="M3045" i="4"/>
  <c r="O1800" i="4"/>
  <c r="M1800" i="4"/>
  <c r="M1646" i="4"/>
  <c r="O1646" i="4"/>
  <c r="M1854" i="4"/>
  <c r="O1854" i="4"/>
  <c r="O2351" i="4"/>
  <c r="M2351" i="4"/>
  <c r="O2203" i="4"/>
  <c r="M2203" i="4"/>
  <c r="M1355" i="4"/>
  <c r="O1355" i="4"/>
  <c r="M2849" i="4"/>
  <c r="O2849" i="4"/>
  <c r="O1985" i="4"/>
  <c r="M1985" i="4"/>
  <c r="O2434" i="4"/>
  <c r="M2434" i="4"/>
  <c r="O2440" i="4"/>
  <c r="M2440" i="4"/>
  <c r="O1331" i="4"/>
  <c r="M1331" i="4"/>
  <c r="O1928" i="4"/>
  <c r="M1928" i="4"/>
  <c r="M1935" i="4"/>
  <c r="O1935" i="4"/>
  <c r="O1116" i="4"/>
  <c r="M1116" i="4"/>
  <c r="M2612" i="4"/>
  <c r="O2612" i="4"/>
  <c r="M3069" i="4"/>
  <c r="O3069" i="4"/>
  <c r="M2518" i="4"/>
  <c r="O2518" i="4"/>
  <c r="O1120" i="4"/>
  <c r="M1120" i="4"/>
  <c r="M2477" i="4"/>
  <c r="O2477" i="4"/>
  <c r="O2367" i="4"/>
  <c r="M2367" i="4"/>
  <c r="O2448" i="4"/>
  <c r="M2448" i="4"/>
  <c r="O2116" i="4"/>
  <c r="M2116" i="4"/>
  <c r="O1225" i="4"/>
  <c r="M1225" i="4"/>
  <c r="M1520" i="4"/>
  <c r="O1520" i="4"/>
  <c r="O2292" i="4"/>
  <c r="M2292" i="4"/>
  <c r="O1930" i="4"/>
  <c r="M1930" i="4"/>
  <c r="M1576" i="4"/>
  <c r="O1576" i="4"/>
  <c r="M801" i="4"/>
  <c r="O801" i="4"/>
  <c r="M1834" i="4"/>
  <c r="O1834" i="4"/>
  <c r="M1248" i="4"/>
  <c r="O1248" i="4"/>
  <c r="O2131" i="4"/>
  <c r="M2131" i="4"/>
  <c r="O1581" i="4"/>
  <c r="M1581" i="4"/>
  <c r="M2057" i="4"/>
  <c r="O2057" i="4"/>
  <c r="M1687" i="4"/>
  <c r="O1687" i="4"/>
  <c r="M1346" i="4"/>
  <c r="O1346" i="4"/>
  <c r="O2160" i="4"/>
  <c r="M2160" i="4"/>
  <c r="O1452" i="4"/>
  <c r="M1452" i="4"/>
  <c r="O2312" i="4"/>
  <c r="M2312" i="4"/>
  <c r="O1740" i="4"/>
  <c r="M1740" i="4"/>
  <c r="M2599" i="4"/>
  <c r="O2599" i="4"/>
  <c r="O2046" i="4"/>
  <c r="M2046" i="4"/>
  <c r="M1685" i="4"/>
  <c r="O1685" i="4"/>
  <c r="M1065" i="4"/>
  <c r="O1065" i="4"/>
  <c r="M986" i="4"/>
  <c r="O986" i="4"/>
  <c r="M107" i="4"/>
  <c r="O107" i="4"/>
  <c r="O1931" i="4"/>
  <c r="M1931" i="4"/>
  <c r="O745" i="4"/>
  <c r="M745" i="4"/>
  <c r="O128" i="4"/>
  <c r="M128" i="4"/>
  <c r="M1651" i="4"/>
  <c r="O1651" i="4"/>
  <c r="M1021" i="4"/>
  <c r="O1021" i="4"/>
  <c r="O1272" i="4"/>
  <c r="M1272" i="4"/>
  <c r="O1197" i="4"/>
  <c r="M1197" i="4"/>
  <c r="O414" i="4"/>
  <c r="M414" i="4"/>
  <c r="O822" i="4"/>
  <c r="M822" i="4"/>
  <c r="O1304" i="4"/>
  <c r="M1304" i="4"/>
  <c r="O458" i="4"/>
  <c r="M458" i="4"/>
  <c r="O588" i="4"/>
  <c r="M588" i="4"/>
  <c r="M324" i="4"/>
  <c r="O324" i="4"/>
  <c r="O1001" i="4"/>
  <c r="M1001" i="4"/>
  <c r="O779" i="4"/>
  <c r="M779" i="4"/>
  <c r="O994" i="4"/>
  <c r="M994" i="4"/>
  <c r="M689" i="4"/>
  <c r="O689" i="4"/>
  <c r="O277" i="4"/>
  <c r="M277" i="4"/>
  <c r="O211" i="4"/>
  <c r="M211" i="4"/>
  <c r="M815" i="4"/>
  <c r="O815" i="4"/>
  <c r="O137" i="4"/>
  <c r="M137" i="4"/>
  <c r="O777" i="4"/>
  <c r="M777" i="4"/>
  <c r="M810" i="4"/>
  <c r="O810" i="4"/>
  <c r="M2092" i="4"/>
  <c r="O2092" i="4"/>
  <c r="M1649" i="4"/>
  <c r="O1649" i="4"/>
  <c r="M500" i="4"/>
  <c r="O500" i="4"/>
  <c r="M351" i="4"/>
  <c r="O351" i="4"/>
  <c r="M117" i="4"/>
  <c r="O117" i="4"/>
  <c r="O591" i="4"/>
  <c r="M591" i="4"/>
  <c r="O430" i="4"/>
  <c r="M430" i="4"/>
  <c r="O918" i="4"/>
  <c r="M918" i="4"/>
  <c r="O866" i="4"/>
  <c r="M866" i="4"/>
  <c r="O980" i="4"/>
  <c r="M980" i="4"/>
  <c r="O2101" i="4"/>
  <c r="M2101" i="4"/>
  <c r="O1182" i="4"/>
  <c r="M1182" i="4"/>
  <c r="O1010" i="4"/>
  <c r="M1010" i="4"/>
  <c r="O617" i="4"/>
  <c r="M617" i="4"/>
  <c r="O642" i="4"/>
  <c r="M642" i="4"/>
  <c r="O992" i="4"/>
  <c r="M992" i="4"/>
  <c r="O852" i="4"/>
  <c r="M852" i="4"/>
  <c r="O52" i="4"/>
  <c r="M52" i="4"/>
  <c r="M2259" i="4"/>
  <c r="O2259" i="4"/>
  <c r="M1847" i="4"/>
  <c r="O1847" i="4"/>
  <c r="M1611" i="4"/>
  <c r="O1611" i="4"/>
  <c r="M160" i="4"/>
  <c r="O160" i="4"/>
  <c r="O868" i="4"/>
  <c r="M868" i="4"/>
  <c r="M150" i="4"/>
  <c r="O150" i="4"/>
  <c r="O1228" i="4"/>
  <c r="M1228" i="4"/>
  <c r="O1099" i="4"/>
  <c r="M1099" i="4"/>
  <c r="M29" i="4"/>
  <c r="O29" i="4"/>
  <c r="M1062" i="4"/>
  <c r="O1062" i="4"/>
  <c r="M519" i="4"/>
  <c r="O519" i="4"/>
  <c r="M688" i="4"/>
  <c r="O688" i="4"/>
  <c r="O1179" i="4"/>
  <c r="M1179" i="4"/>
  <c r="M2738" i="4"/>
  <c r="O2738" i="4"/>
  <c r="O3062" i="4"/>
  <c r="M3062" i="4"/>
  <c r="M3086" i="4"/>
  <c r="O3086" i="4"/>
  <c r="O2709" i="4"/>
  <c r="M2709" i="4"/>
  <c r="M2748" i="4"/>
  <c r="O2748" i="4"/>
  <c r="O2277" i="4"/>
  <c r="M2277" i="4"/>
  <c r="M1480" i="4"/>
  <c r="O1480" i="4"/>
  <c r="M3057" i="4"/>
  <c r="O3057" i="4"/>
  <c r="O3087" i="4"/>
  <c r="M3087" i="4"/>
  <c r="O2864" i="4"/>
  <c r="M2864" i="4"/>
  <c r="O3189" i="4"/>
  <c r="M3189" i="4"/>
  <c r="M1239" i="4"/>
  <c r="O1239" i="4"/>
  <c r="O2181" i="4"/>
  <c r="M2181" i="4"/>
  <c r="O1798" i="4"/>
  <c r="M1798" i="4"/>
  <c r="O1139" i="4"/>
  <c r="M1139" i="4"/>
  <c r="M1318" i="4"/>
  <c r="O1318" i="4"/>
  <c r="O2377" i="4"/>
  <c r="M2377" i="4"/>
  <c r="O1865" i="4"/>
  <c r="M1865" i="4"/>
  <c r="O2544" i="4"/>
  <c r="M2544" i="4"/>
  <c r="O2881" i="4"/>
  <c r="M2881" i="4"/>
  <c r="M1888" i="4"/>
  <c r="O1888" i="4"/>
  <c r="M3073" i="4"/>
  <c r="O3073" i="4"/>
  <c r="M1189" i="4"/>
  <c r="O1189" i="4"/>
  <c r="M1678" i="4"/>
  <c r="O1678" i="4"/>
  <c r="O1517" i="4"/>
  <c r="M1517" i="4"/>
  <c r="M2378" i="4"/>
  <c r="O2378" i="4"/>
  <c r="M2341" i="4"/>
  <c r="O2341" i="4"/>
  <c r="M2324" i="4"/>
  <c r="O2324" i="4"/>
  <c r="M1778" i="4"/>
  <c r="O1778" i="4"/>
  <c r="O1161" i="4"/>
  <c r="M1161" i="4"/>
  <c r="O1743" i="4"/>
  <c r="M1743" i="4"/>
  <c r="O1825" i="4"/>
  <c r="M1825" i="4"/>
  <c r="O2295" i="4"/>
  <c r="M2295" i="4"/>
  <c r="M2684" i="4"/>
  <c r="O2684" i="4"/>
  <c r="M2082" i="4"/>
  <c r="O2082" i="4"/>
  <c r="O1349" i="4"/>
  <c r="M1349" i="4"/>
  <c r="O1815" i="4"/>
  <c r="M1815" i="4"/>
  <c r="O2546" i="4"/>
  <c r="M2546" i="4"/>
  <c r="M1620" i="4"/>
  <c r="O1620" i="4"/>
  <c r="M2010" i="4"/>
  <c r="O2010" i="4"/>
  <c r="O3148" i="4"/>
  <c r="M3148" i="4"/>
  <c r="M2586" i="4"/>
  <c r="O2586" i="4"/>
  <c r="O2007" i="4"/>
  <c r="M2007" i="4"/>
  <c r="O1833" i="4"/>
  <c r="M1833" i="4"/>
  <c r="M2182" i="4"/>
  <c r="O2182" i="4"/>
  <c r="M2581" i="4"/>
  <c r="O2581" i="4"/>
  <c r="O2397" i="4"/>
  <c r="M2397" i="4"/>
  <c r="O1362" i="4"/>
  <c r="M1362" i="4"/>
  <c r="M3077" i="4"/>
  <c r="O3077" i="4"/>
  <c r="O1499" i="4"/>
  <c r="M1499" i="4"/>
  <c r="M1738" i="4"/>
  <c r="O1738" i="4"/>
  <c r="M2127" i="4"/>
  <c r="O2127" i="4"/>
  <c r="M2530" i="4"/>
  <c r="O2530" i="4"/>
  <c r="O2015" i="4"/>
  <c r="M2015" i="4"/>
  <c r="M1138" i="4"/>
  <c r="O1138" i="4"/>
  <c r="M1460" i="4"/>
  <c r="O1460" i="4"/>
  <c r="M2105" i="4"/>
  <c r="O2105" i="4"/>
  <c r="O2450" i="4"/>
  <c r="M2450" i="4"/>
  <c r="M2041" i="4"/>
  <c r="O2041" i="4"/>
  <c r="O1266" i="4"/>
  <c r="M1266" i="4"/>
  <c r="M207" i="4"/>
  <c r="O207" i="4"/>
  <c r="M1759" i="4"/>
  <c r="O1759" i="4"/>
  <c r="O3120" i="4"/>
  <c r="M3120" i="4"/>
  <c r="O1359" i="4"/>
  <c r="M1359" i="4"/>
  <c r="M1454" i="4"/>
  <c r="O1454" i="4"/>
  <c r="M2665" i="4"/>
  <c r="O2665" i="4"/>
  <c r="O2350" i="4"/>
  <c r="M2350" i="4"/>
  <c r="M1426" i="4"/>
  <c r="O1426" i="4"/>
  <c r="O1669" i="4"/>
  <c r="M1669" i="4"/>
  <c r="O2362" i="4"/>
  <c r="M2362" i="4"/>
  <c r="O1999" i="4"/>
  <c r="M1999" i="4"/>
  <c r="O1654" i="4"/>
  <c r="M1654" i="4"/>
  <c r="O1163" i="4"/>
  <c r="M1163" i="4"/>
  <c r="O2089" i="4"/>
  <c r="M2089" i="4"/>
  <c r="O2690" i="4"/>
  <c r="M2690" i="4"/>
  <c r="O1507" i="4"/>
  <c r="M1507" i="4"/>
  <c r="O2199" i="4"/>
  <c r="M2199" i="4"/>
  <c r="O1641" i="4"/>
  <c r="M1641" i="4"/>
  <c r="M2495" i="4"/>
  <c r="O2495" i="4"/>
  <c r="O2136" i="4"/>
  <c r="M2136" i="4"/>
  <c r="M1749" i="4"/>
  <c r="O1749" i="4"/>
  <c r="M2692" i="4"/>
  <c r="O2692" i="4"/>
  <c r="M1582" i="4"/>
  <c r="O1582" i="4"/>
  <c r="M2272" i="4"/>
  <c r="O2272" i="4"/>
  <c r="M1542" i="4"/>
  <c r="O1542" i="4"/>
  <c r="M2442" i="4"/>
  <c r="O2442" i="4"/>
  <c r="O1877" i="4"/>
  <c r="M1877" i="4"/>
  <c r="M2619" i="4"/>
  <c r="O2619" i="4"/>
  <c r="M2454" i="4"/>
  <c r="O2454" i="4"/>
  <c r="O2125" i="4"/>
  <c r="M2125" i="4"/>
  <c r="M1768" i="4"/>
  <c r="O1768" i="4"/>
  <c r="M453" i="4"/>
  <c r="O453" i="4"/>
  <c r="O1207" i="4"/>
  <c r="M1207" i="4"/>
  <c r="O1005" i="4"/>
  <c r="M1005" i="4"/>
  <c r="O1971" i="4"/>
  <c r="M1971" i="4"/>
  <c r="O541" i="4"/>
  <c r="M541" i="4"/>
  <c r="O656" i="4"/>
  <c r="M656" i="4"/>
  <c r="O701" i="4"/>
  <c r="M701" i="4"/>
  <c r="M716" i="4"/>
  <c r="O716" i="4"/>
  <c r="O511" i="4"/>
  <c r="M511" i="4"/>
  <c r="M1549" i="4"/>
  <c r="O1549" i="4"/>
  <c r="M161" i="4"/>
  <c r="O161" i="4"/>
  <c r="M1462" i="4"/>
  <c r="O1462" i="4"/>
  <c r="O813" i="4"/>
  <c r="M813" i="4"/>
  <c r="O912" i="4"/>
  <c r="M912" i="4"/>
  <c r="O88" i="4"/>
  <c r="M88" i="4"/>
  <c r="O930" i="4"/>
  <c r="M930" i="4"/>
  <c r="M59" i="4"/>
  <c r="O59" i="4"/>
  <c r="M1205" i="4"/>
  <c r="O1205" i="4"/>
  <c r="M1049" i="4"/>
  <c r="O1049" i="4"/>
  <c r="O1366" i="4"/>
  <c r="M1366" i="4"/>
  <c r="O881" i="4"/>
  <c r="M881" i="4"/>
  <c r="M1609" i="4"/>
  <c r="O1609" i="4"/>
  <c r="O487" i="4"/>
  <c r="M487" i="4"/>
  <c r="M484" i="4"/>
  <c r="O484" i="4"/>
  <c r="M1142" i="4"/>
  <c r="O1142" i="4"/>
  <c r="O621" i="4"/>
  <c r="M621" i="4"/>
  <c r="O834" i="4"/>
  <c r="M834" i="4"/>
  <c r="O175" i="4"/>
  <c r="M175" i="4"/>
  <c r="O888" i="4"/>
  <c r="M888" i="4"/>
  <c r="O2147" i="4"/>
  <c r="M2147" i="4"/>
  <c r="O1721" i="4"/>
  <c r="M1721" i="4"/>
  <c r="M1069" i="4"/>
  <c r="O1069" i="4"/>
  <c r="O833" i="4"/>
  <c r="M833" i="4"/>
  <c r="O313" i="4"/>
  <c r="M313" i="4"/>
  <c r="O682" i="4"/>
  <c r="M682" i="4"/>
  <c r="O515" i="4"/>
  <c r="M515" i="4"/>
  <c r="O812" i="4"/>
  <c r="M812" i="4"/>
  <c r="M74" i="4"/>
  <c r="O74" i="4"/>
  <c r="M1170" i="4"/>
  <c r="O1170" i="4"/>
  <c r="O506" i="4"/>
  <c r="M506" i="4"/>
  <c r="M1053" i="4"/>
  <c r="O1053" i="4"/>
  <c r="O321" i="4"/>
  <c r="M321" i="4"/>
  <c r="O364" i="4"/>
  <c r="M364" i="4"/>
  <c r="M1511" i="4"/>
  <c r="O1511" i="4"/>
  <c r="O990" i="4"/>
  <c r="M990" i="4"/>
  <c r="O510" i="4"/>
  <c r="M510" i="4"/>
  <c r="M452" i="4"/>
  <c r="O452" i="4"/>
  <c r="O972" i="4"/>
  <c r="M972" i="4"/>
  <c r="M748" i="4"/>
  <c r="O748" i="4"/>
  <c r="O714" i="4"/>
  <c r="M714" i="4"/>
  <c r="O1190" i="4"/>
  <c r="M1190" i="4"/>
  <c r="O1851" i="4"/>
  <c r="M1851" i="4"/>
  <c r="O1659" i="4"/>
  <c r="M1659" i="4"/>
  <c r="M119" i="4"/>
  <c r="O119" i="4"/>
  <c r="O805" i="4"/>
  <c r="M805" i="4"/>
  <c r="O2321" i="4"/>
  <c r="M2321" i="4"/>
  <c r="O827" i="4"/>
  <c r="M827" i="4"/>
  <c r="O585" i="4"/>
  <c r="M585" i="4"/>
  <c r="M436" i="4"/>
  <c r="O436" i="4"/>
  <c r="O1067" i="4"/>
  <c r="M1067" i="4"/>
  <c r="O200" i="4"/>
  <c r="M200" i="4"/>
  <c r="O56" i="4"/>
  <c r="M56" i="4"/>
  <c r="M1534" i="4"/>
  <c r="O1534" i="4"/>
  <c r="O841" i="4"/>
  <c r="M841" i="4"/>
  <c r="O2104" i="4"/>
  <c r="M2104" i="4"/>
  <c r="M304" i="4"/>
  <c r="O304" i="4"/>
  <c r="O1043" i="4"/>
  <c r="M1043" i="4"/>
  <c r="O1051" i="4"/>
  <c r="M1051" i="4"/>
  <c r="O654" i="4"/>
  <c r="M654" i="4"/>
  <c r="O1899" i="4"/>
  <c r="M1899" i="4"/>
  <c r="O1365" i="4"/>
  <c r="M1365" i="4"/>
  <c r="O824" i="4"/>
  <c r="M824" i="4"/>
  <c r="O334" i="4"/>
  <c r="M334" i="4"/>
  <c r="O829" i="4"/>
  <c r="M829" i="4"/>
  <c r="O521" i="4"/>
  <c r="M521" i="4"/>
  <c r="O1003" i="4"/>
  <c r="M1003" i="4"/>
  <c r="O309" i="4"/>
  <c r="M309" i="4"/>
  <c r="O263" i="4"/>
  <c r="M263" i="4"/>
  <c r="M125" i="4"/>
  <c r="O125" i="4"/>
  <c r="O1251" i="4"/>
  <c r="M1251" i="4"/>
  <c r="O998" i="4"/>
  <c r="M998" i="4"/>
  <c r="O363" i="4"/>
  <c r="M363" i="4"/>
  <c r="O474" i="4"/>
  <c r="M474" i="4"/>
  <c r="O243" i="4"/>
  <c r="M243" i="4"/>
  <c r="O867" i="4"/>
  <c r="M867" i="4"/>
  <c r="O2103" i="4"/>
  <c r="M2103" i="4"/>
  <c r="O759" i="4"/>
  <c r="M759" i="4"/>
  <c r="M798" i="4"/>
  <c r="O798" i="4"/>
  <c r="O8425" i="4"/>
  <c r="O8739" i="4"/>
  <c r="O3028" i="4"/>
  <c r="O2713" i="4"/>
  <c r="O2700" i="4"/>
  <c r="O3164" i="4"/>
  <c r="O2620" i="4"/>
  <c r="O2659" i="4"/>
  <c r="M2301" i="4"/>
  <c r="M2391" i="4"/>
  <c r="M1742" i="4"/>
  <c r="O1577" i="4"/>
  <c r="O2186" i="4"/>
  <c r="M1364" i="4"/>
  <c r="O2428" i="4"/>
  <c r="M2300" i="4"/>
  <c r="O2196" i="4"/>
  <c r="O2239" i="4"/>
  <c r="O1692" i="4"/>
  <c r="O3071" i="4"/>
  <c r="O1468" i="4"/>
  <c r="O1629" i="4"/>
  <c r="O2155" i="4"/>
  <c r="M2558" i="4"/>
  <c r="O1089" i="4"/>
  <c r="M1699" i="4"/>
  <c r="O2432" i="4"/>
  <c r="O1604" i="4"/>
  <c r="O2637" i="4"/>
  <c r="O3096" i="4"/>
  <c r="M2334" i="4"/>
  <c r="O1824" i="4"/>
  <c r="M1667" i="4"/>
  <c r="O3043" i="4"/>
  <c r="O3052" i="4"/>
  <c r="O2698" i="4"/>
  <c r="M1183" i="4"/>
  <c r="O2656" i="4"/>
  <c r="M2537" i="4"/>
  <c r="T1110" i="4"/>
  <c r="T1256" i="4"/>
  <c r="T729" i="4"/>
  <c r="T1494" i="4"/>
  <c r="T1105" i="4"/>
  <c r="T572" i="4"/>
  <c r="T1279" i="4"/>
  <c r="T562" i="4"/>
  <c r="T1275" i="4"/>
  <c r="T2393" i="4"/>
  <c r="T1104" i="4"/>
  <c r="T1473" i="4"/>
  <c r="T1258" i="4"/>
  <c r="T343" i="4"/>
  <c r="T1490" i="4"/>
  <c r="T575" i="4"/>
  <c r="T405" i="4"/>
  <c r="T534" i="4"/>
  <c r="T533" i="4"/>
  <c r="T578" i="4"/>
  <c r="T6330" i="4"/>
  <c r="T6337" i="4"/>
  <c r="T8234" i="4"/>
  <c r="T8674" i="4"/>
  <c r="T1493" i="4"/>
  <c r="T580" i="4"/>
  <c r="T731" i="4"/>
  <c r="T344" i="4"/>
  <c r="T743" i="4"/>
  <c r="T395" i="4"/>
  <c r="T568" i="4"/>
  <c r="T565" i="4"/>
  <c r="T1278" i="4"/>
  <c r="T342" i="4"/>
  <c r="T545" i="4"/>
  <c r="T581" i="4"/>
  <c r="T539" i="4"/>
  <c r="T1111" i="4"/>
  <c r="T1109" i="4"/>
  <c r="T2392" i="4"/>
  <c r="T582" i="4"/>
  <c r="T548" i="4"/>
  <c r="T1492" i="4"/>
  <c r="T1474" i="4"/>
  <c r="T2390" i="4"/>
  <c r="T576" i="4"/>
  <c r="T577" i="4"/>
  <c r="T392" i="4"/>
  <c r="T553" i="4"/>
  <c r="T744" i="4"/>
  <c r="T3042" i="4"/>
  <c r="T530" i="4"/>
  <c r="T563" i="4"/>
  <c r="T1472" i="4"/>
  <c r="T396" i="4"/>
  <c r="T549" i="4"/>
  <c r="T345" i="4"/>
  <c r="T564" i="4"/>
  <c r="Y231" i="4"/>
  <c r="Y238" i="4"/>
  <c r="Y266" i="4"/>
  <c r="Y229" i="4"/>
  <c r="Y250" i="4"/>
  <c r="Y190" i="4"/>
  <c r="Y151" i="4"/>
  <c r="T8673" i="4"/>
  <c r="T529" i="4"/>
  <c r="T1106" i="4"/>
  <c r="T535" i="4"/>
  <c r="T546" i="4"/>
  <c r="T536" i="4"/>
  <c r="T1255" i="4"/>
  <c r="T3040" i="4"/>
  <c r="T1281" i="4"/>
  <c r="T566" i="4"/>
  <c r="T393" i="4"/>
  <c r="T579" i="4"/>
  <c r="T567" i="4"/>
  <c r="T730" i="4"/>
  <c r="T560" i="4"/>
  <c r="T389" i="4"/>
  <c r="T571" i="4"/>
  <c r="T406" i="4"/>
  <c r="T1491" i="4"/>
  <c r="T531" i="4"/>
  <c r="T550" i="4"/>
  <c r="BJ2" i="4"/>
  <c r="T6327" i="4"/>
  <c r="T8672" i="4"/>
  <c r="T537" i="4"/>
  <c r="T1280" i="4"/>
  <c r="T532" i="4"/>
  <c r="T569" i="4"/>
  <c r="T346" i="4"/>
  <c r="T573" i="4"/>
  <c r="T1257" i="4"/>
  <c r="T570" i="4"/>
  <c r="T540" i="4"/>
  <c r="T547" i="4"/>
  <c r="T1108" i="4"/>
  <c r="T1107" i="4"/>
  <c r="T749" i="4"/>
  <c r="T538" i="4"/>
  <c r="T1470" i="4"/>
  <c r="T340" i="4"/>
  <c r="T390" i="4"/>
  <c r="T574" i="4"/>
  <c r="T338" i="4"/>
  <c r="T1277" i="4"/>
  <c r="T1282" i="4"/>
  <c r="T558" i="4"/>
  <c r="T1254" i="4"/>
  <c r="T1276" i="4"/>
  <c r="T742" i="4"/>
  <c r="T347" i="4"/>
  <c r="T559" i="4"/>
  <c r="T561" i="4"/>
  <c r="T8102" i="4"/>
  <c r="T8108" i="4"/>
  <c r="T7328" i="4"/>
  <c r="T8097" i="4"/>
  <c r="T7315" i="4"/>
  <c r="T7649" i="4"/>
  <c r="T7959" i="4"/>
  <c r="T7943" i="4"/>
  <c r="T7928" i="4"/>
  <c r="T7549" i="4"/>
  <c r="T8124" i="4"/>
  <c r="T8137" i="4"/>
  <c r="T7463" i="4"/>
  <c r="T7456" i="4"/>
  <c r="T7364" i="4"/>
  <c r="T7829" i="4"/>
  <c r="T7548" i="4"/>
  <c r="T7635" i="4"/>
  <c r="T6963" i="4"/>
  <c r="T7712" i="4"/>
  <c r="T7612" i="4"/>
  <c r="T8357" i="4"/>
  <c r="T8014" i="4"/>
  <c r="T8727" i="4"/>
  <c r="T8284" i="4"/>
  <c r="T7628" i="4"/>
  <c r="T7622" i="4"/>
  <c r="T8377" i="4"/>
  <c r="T7808" i="4"/>
  <c r="T7150" i="4"/>
  <c r="T7914" i="4"/>
  <c r="T8696" i="4"/>
  <c r="T6188" i="4"/>
  <c r="T8702" i="4"/>
  <c r="T8348" i="4"/>
  <c r="T7125" i="4"/>
  <c r="T8708" i="4"/>
  <c r="T8387" i="4"/>
  <c r="T6721" i="4"/>
  <c r="T8212" i="4"/>
  <c r="T8333" i="4"/>
  <c r="T8272" i="4"/>
  <c r="T6719" i="4"/>
  <c r="T7392" i="4"/>
  <c r="T8156" i="4"/>
  <c r="T6614" i="4"/>
  <c r="T8144" i="4"/>
  <c r="T7681" i="4"/>
  <c r="T7389" i="4"/>
  <c r="T8614" i="4"/>
  <c r="T6915" i="4"/>
  <c r="T7564" i="4"/>
  <c r="T8609" i="4"/>
  <c r="T8170" i="4"/>
  <c r="T7001" i="4"/>
  <c r="T6987" i="4"/>
  <c r="T8670" i="4"/>
  <c r="T8082" i="4"/>
  <c r="T7341" i="4"/>
  <c r="T7685" i="4"/>
  <c r="T7336" i="4"/>
  <c r="T7342" i="4"/>
  <c r="T7705" i="4"/>
  <c r="T8446" i="4"/>
  <c r="T7316" i="4"/>
  <c r="T7956" i="4"/>
  <c r="T7312" i="4"/>
  <c r="T6800" i="4"/>
  <c r="T6795" i="4"/>
  <c r="T6630" i="4"/>
  <c r="T7770" i="4"/>
  <c r="T6642" i="4"/>
  <c r="T8424" i="4"/>
  <c r="T6626" i="4"/>
  <c r="T8199" i="4"/>
  <c r="T8467" i="4"/>
  <c r="T7693" i="4"/>
  <c r="T8472" i="4"/>
  <c r="T8463" i="4"/>
  <c r="T7296" i="4"/>
  <c r="T7966" i="4"/>
  <c r="T7294" i="4"/>
  <c r="T8442" i="4"/>
  <c r="T7969" i="4"/>
  <c r="T7065" i="4"/>
  <c r="T7840" i="4"/>
  <c r="T7349" i="4"/>
  <c r="T7733" i="4"/>
  <c r="T7262" i="4"/>
  <c r="T6785" i="4"/>
  <c r="T8010" i="4"/>
  <c r="T6675" i="4"/>
  <c r="T8300" i="4"/>
  <c r="T7729" i="4"/>
  <c r="T8550" i="4"/>
  <c r="T7908" i="4"/>
  <c r="T7730" i="4"/>
  <c r="T8231" i="4"/>
  <c r="T6856" i="4"/>
  <c r="T8694" i="4"/>
  <c r="T8326" i="4"/>
  <c r="T7019" i="4"/>
  <c r="T6904" i="4"/>
  <c r="T7797" i="4"/>
  <c r="T6993" i="4"/>
  <c r="T7575" i="4"/>
  <c r="T7861" i="4"/>
  <c r="T7667" i="4"/>
  <c r="T7409" i="4"/>
  <c r="T8046" i="4"/>
  <c r="T8044" i="4"/>
  <c r="T6902" i="4"/>
  <c r="T8606" i="4"/>
  <c r="T8168" i="4"/>
  <c r="T8611" i="4"/>
  <c r="T6315" i="4"/>
  <c r="T8207" i="4"/>
  <c r="T8745" i="4"/>
  <c r="T8004" i="4"/>
  <c r="T7620" i="4"/>
  <c r="T6177" i="4"/>
  <c r="T7237" i="4"/>
  <c r="T6845" i="4"/>
  <c r="T7617" i="4"/>
  <c r="T6860" i="4"/>
  <c r="T6635" i="4"/>
  <c r="T7798" i="4"/>
  <c r="T8263" i="4"/>
  <c r="T8633" i="4"/>
  <c r="T8159" i="4"/>
  <c r="T7671" i="4"/>
  <c r="T7474" i="4"/>
  <c r="T7872" i="4"/>
  <c r="T7668" i="4"/>
  <c r="T7415" i="4"/>
  <c r="T7567" i="4"/>
  <c r="T8612" i="4"/>
  <c r="T7563" i="4"/>
  <c r="T8179" i="4"/>
  <c r="T8416" i="4"/>
  <c r="T8597" i="4"/>
  <c r="T8166" i="4"/>
  <c r="T6603" i="4"/>
  <c r="T8198" i="4"/>
  <c r="T3098" i="4"/>
  <c r="T3175" i="4"/>
  <c r="T2875" i="4"/>
  <c r="T2625" i="4"/>
  <c r="T2658" i="4"/>
  <c r="T1409" i="4"/>
  <c r="T1776" i="4"/>
  <c r="T2205" i="4"/>
  <c r="T1546" i="4"/>
  <c r="T1469" i="4"/>
  <c r="T1101" i="4"/>
  <c r="T1790" i="4"/>
  <c r="T2319" i="4"/>
  <c r="T2034" i="4"/>
  <c r="T3169" i="4"/>
  <c r="T3082" i="4"/>
  <c r="T1895" i="4"/>
  <c r="T1780" i="4"/>
  <c r="T2456" i="4"/>
  <c r="T1677" i="4"/>
  <c r="T2252" i="4"/>
  <c r="T2090" i="4"/>
  <c r="T2364" i="4"/>
  <c r="T2193" i="4"/>
  <c r="T1715" i="4"/>
  <c r="T934" i="4"/>
  <c r="T1960" i="4"/>
  <c r="T2179" i="4"/>
  <c r="T1915" i="4"/>
  <c r="T1456" i="4"/>
  <c r="T1826" i="4"/>
  <c r="T1766" i="4"/>
  <c r="T2483" i="4"/>
  <c r="T2538" i="4"/>
  <c r="T2084" i="4"/>
  <c r="T1726" i="4"/>
  <c r="T1314" i="4"/>
  <c r="T804" i="4"/>
  <c r="T2242" i="4"/>
  <c r="T1698" i="4"/>
  <c r="T1794" i="4"/>
  <c r="T2076" i="4"/>
  <c r="T1538" i="4"/>
  <c r="T1686" i="4"/>
  <c r="T2400" i="4"/>
  <c r="T141" i="4"/>
  <c r="T1191" i="4"/>
  <c r="T949" i="4"/>
  <c r="T1425" i="4"/>
  <c r="T925" i="4"/>
  <c r="T1306" i="4"/>
  <c r="T1335" i="4"/>
  <c r="T1919" i="4"/>
  <c r="T664" i="4"/>
  <c r="T1370" i="4"/>
  <c r="T183" i="4"/>
  <c r="T975" i="4"/>
  <c r="T196" i="4"/>
  <c r="T475" i="4"/>
  <c r="T38" i="4"/>
  <c r="T693" i="4"/>
  <c r="T1031" i="4"/>
  <c r="T102" i="4"/>
  <c r="T1160" i="4"/>
  <c r="T2460" i="4"/>
  <c r="T27" i="4"/>
  <c r="T2857" i="4"/>
  <c r="T3184" i="4"/>
  <c r="T3064" i="4"/>
  <c r="T2851" i="4"/>
  <c r="T2880" i="4"/>
  <c r="T2657" i="4"/>
  <c r="T2562" i="4"/>
  <c r="T1872" i="4"/>
  <c r="T3172" i="4"/>
  <c r="T3154" i="4"/>
  <c r="T2061" i="4"/>
  <c r="T2344" i="4"/>
  <c r="T1900" i="4"/>
  <c r="T1327" i="4"/>
  <c r="T1422" i="4"/>
  <c r="T2508" i="4"/>
  <c r="T2662" i="4"/>
  <c r="T3070" i="4"/>
  <c r="T2430" i="4"/>
  <c r="T1446" i="4"/>
  <c r="T1748" i="4"/>
  <c r="T2073" i="4"/>
  <c r="T1551" i="4"/>
  <c r="T1268" i="4"/>
  <c r="T2384" i="4"/>
  <c r="T1839" i="4"/>
  <c r="T1164" i="4"/>
  <c r="T2002" i="4"/>
  <c r="T1951" i="4"/>
  <c r="T2325" i="4"/>
  <c r="T1514" i="4"/>
  <c r="T2154" i="4"/>
  <c r="T3153" i="4"/>
  <c r="T1655" i="4"/>
  <c r="T1864" i="4"/>
  <c r="T2616" i="4"/>
  <c r="T1771" i="4"/>
  <c r="T2261" i="4"/>
  <c r="T3139" i="4"/>
  <c r="T2638" i="4"/>
  <c r="T3116" i="4"/>
  <c r="T2318" i="4"/>
  <c r="T2217" i="4"/>
  <c r="T2257" i="4"/>
  <c r="T1095" i="4"/>
  <c r="T2528" i="4"/>
  <c r="T1466" i="4"/>
  <c r="T3179" i="4"/>
  <c r="T1764" i="4"/>
  <c r="T1906" i="4"/>
  <c r="T2251" i="4"/>
  <c r="T1398" i="4"/>
  <c r="T2050" i="4"/>
  <c r="T2868" i="4"/>
  <c r="T1411" i="4"/>
  <c r="T1675" i="4"/>
  <c r="T2149" i="4"/>
  <c r="T2469" i="4"/>
  <c r="T2112" i="4"/>
  <c r="T1171" i="4"/>
  <c r="T1213" i="4"/>
  <c r="T2296" i="4"/>
  <c r="T3135" i="4"/>
  <c r="T1603" i="4"/>
  <c r="T1657" i="4"/>
  <c r="T1550" i="4"/>
  <c r="T2532" i="4"/>
  <c r="T1527" i="4"/>
  <c r="T1781" i="4"/>
  <c r="T2055" i="4"/>
  <c r="T1695" i="4"/>
  <c r="T3150" i="4"/>
  <c r="T2228" i="4"/>
  <c r="T1148" i="4"/>
  <c r="T1640" i="4"/>
  <c r="T2294" i="4"/>
  <c r="T1732" i="4"/>
  <c r="T2517" i="4"/>
  <c r="T2141" i="4"/>
  <c r="T1788" i="4"/>
  <c r="T3038" i="4"/>
  <c r="T2739" i="4"/>
  <c r="T1691" i="4"/>
  <c r="T2357" i="4"/>
  <c r="T1668" i="4"/>
  <c r="T2507" i="4"/>
  <c r="T1956" i="4"/>
  <c r="T2691" i="4"/>
  <c r="T2494" i="4"/>
  <c r="T2171" i="4"/>
  <c r="T1819" i="4"/>
  <c r="T879" i="4"/>
  <c r="T1356" i="4"/>
  <c r="T81" i="4"/>
  <c r="T2150" i="4"/>
  <c r="T727" i="4"/>
  <c r="T1125" i="4"/>
  <c r="T84" i="4"/>
  <c r="T192" i="4"/>
  <c r="T403" i="4"/>
  <c r="T633" i="4"/>
  <c r="T1598" i="4"/>
  <c r="T624" i="4"/>
  <c r="T1303" i="4"/>
  <c r="T482" i="4"/>
  <c r="T1028" i="4"/>
  <c r="T349" i="4"/>
  <c r="T1382" i="4"/>
  <c r="T1100" i="4"/>
  <c r="T613" i="4"/>
  <c r="T1068" i="4"/>
  <c r="T426" i="4"/>
  <c r="T889" i="4"/>
  <c r="T778" i="4"/>
  <c r="T1296" i="4"/>
  <c r="T920" i="4"/>
  <c r="T50" i="4"/>
  <c r="T2211" i="4"/>
  <c r="T1772" i="4"/>
  <c r="T1389" i="4"/>
  <c r="T152" i="4"/>
  <c r="T982" i="4"/>
  <c r="T830" i="4"/>
  <c r="T61" i="4"/>
  <c r="T894" i="4"/>
  <c r="T362" i="4"/>
  <c r="T1307" i="4"/>
  <c r="T977" i="4"/>
  <c r="T1206" i="4"/>
  <c r="T148" i="4"/>
  <c r="T847" i="4"/>
  <c r="T1029" i="4"/>
  <c r="T1070" i="4"/>
  <c r="T62" i="4"/>
  <c r="T832" i="4"/>
  <c r="T518" i="4"/>
  <c r="T2283" i="4"/>
  <c r="T1827" i="4"/>
  <c r="T1643" i="4"/>
  <c r="T122" i="4"/>
  <c r="T1315" i="4"/>
  <c r="T493" i="4"/>
  <c r="T380" i="4"/>
  <c r="T265" i="4"/>
  <c r="T1016" i="4"/>
  <c r="T844" i="4"/>
  <c r="T610" i="4"/>
  <c r="T1479" i="4"/>
  <c r="T492" i="4"/>
  <c r="T1250" i="4"/>
  <c r="T767" i="4"/>
  <c r="T1312" i="4"/>
  <c r="T289" i="4"/>
  <c r="T1092" i="4"/>
  <c r="T205" i="4"/>
  <c r="T48" i="4"/>
  <c r="T1407" i="4"/>
  <c r="T932" i="4"/>
  <c r="T712" i="4"/>
  <c r="T890" i="4"/>
  <c r="T504" i="4"/>
  <c r="T438" i="4"/>
  <c r="T937" i="4"/>
  <c r="T99" i="4"/>
  <c r="T627" i="4"/>
  <c r="T126" i="4"/>
  <c r="T1515" i="4"/>
  <c r="T1033" i="4"/>
  <c r="T498" i="4"/>
  <c r="T928" i="4"/>
  <c r="T1565" i="4"/>
  <c r="T902" i="4"/>
  <c r="T842" i="4"/>
  <c r="T1293" i="4"/>
  <c r="T95" i="4"/>
  <c r="T900" i="4"/>
  <c r="T271" i="4"/>
  <c r="T1403" i="4"/>
  <c r="T86" i="4"/>
  <c r="T962" i="4"/>
  <c r="T740" i="4"/>
  <c r="T1012" i="4"/>
  <c r="T840" i="4"/>
  <c r="T1385" i="4"/>
  <c r="T880" i="4"/>
  <c r="T766" i="4"/>
  <c r="T794" i="4"/>
  <c r="T1406" i="4"/>
  <c r="T736" i="4"/>
  <c r="T1796" i="4"/>
  <c r="T371" i="4"/>
  <c r="T1042" i="4"/>
  <c r="T686" i="4"/>
  <c r="T218" i="4"/>
  <c r="T1814" i="4"/>
  <c r="T4" i="4"/>
  <c r="T288" i="4"/>
  <c r="T2626" i="4"/>
  <c r="T2683" i="4"/>
  <c r="T2749" i="4"/>
  <c r="T2747" i="4"/>
  <c r="T10" i="4"/>
  <c r="T3127" i="4"/>
  <c r="T3029" i="4"/>
  <c r="T2701" i="4"/>
  <c r="T2711" i="4"/>
  <c r="T2844" i="4"/>
  <c r="T2556" i="4"/>
  <c r="T1602" i="4"/>
  <c r="T3136" i="4"/>
  <c r="T3067" i="4"/>
  <c r="T3111" i="4"/>
  <c r="T1518" i="4"/>
  <c r="T2212" i="4"/>
  <c r="T1812" i="4"/>
  <c r="T1220" i="4"/>
  <c r="T1321" i="4"/>
  <c r="T2444" i="4"/>
  <c r="T2633" i="4"/>
  <c r="T2575" i="4"/>
  <c r="T2184" i="4"/>
  <c r="T3193" i="4"/>
  <c r="T3114" i="4"/>
  <c r="T1380" i="4"/>
  <c r="T1727" i="4"/>
  <c r="T1763" i="4"/>
  <c r="T2588" i="4"/>
  <c r="T2473" i="4"/>
  <c r="T2371" i="4"/>
  <c r="T1821" i="4"/>
  <c r="T1135" i="4"/>
  <c r="T1896" i="4"/>
  <c r="T1878" i="4"/>
  <c r="T2310" i="4"/>
  <c r="T2130" i="4"/>
  <c r="T3060" i="4"/>
  <c r="T1510" i="4"/>
  <c r="T1841" i="4"/>
  <c r="T2593" i="4"/>
  <c r="T1730" i="4"/>
  <c r="T2232" i="4"/>
  <c r="T1933" i="4"/>
  <c r="T7236" i="4"/>
  <c r="T8313" i="4"/>
  <c r="T7044" i="4"/>
  <c r="T7900" i="4"/>
  <c r="T7145" i="4"/>
  <c r="T7250" i="4"/>
  <c r="T7981" i="4"/>
  <c r="T6638" i="4"/>
  <c r="T8624" i="4"/>
  <c r="T7782" i="4"/>
  <c r="T7425" i="4"/>
  <c r="T8623" i="4"/>
  <c r="T6939" i="4"/>
  <c r="T6186" i="4"/>
  <c r="T6935" i="4"/>
  <c r="T7386" i="4"/>
  <c r="T8308" i="4"/>
  <c r="T7028" i="4"/>
  <c r="T6896" i="4"/>
  <c r="T8157" i="4"/>
  <c r="T8151" i="4"/>
  <c r="T8629" i="4"/>
  <c r="T6610" i="4"/>
  <c r="T6832" i="4"/>
  <c r="T8053" i="4"/>
  <c r="T7580" i="4"/>
  <c r="T7801" i="4"/>
  <c r="T7802" i="4"/>
  <c r="T7390" i="4"/>
  <c r="T7025" i="4"/>
  <c r="T6335" i="4"/>
  <c r="T8060" i="4"/>
  <c r="T8350" i="4"/>
  <c r="T7089" i="4"/>
  <c r="T6617" i="4"/>
  <c r="T8140" i="4"/>
  <c r="T6908" i="4"/>
  <c r="T8686" i="4"/>
  <c r="T8756" i="4"/>
  <c r="T8403" i="4"/>
  <c r="T8603" i="4"/>
  <c r="T3092" i="4"/>
  <c r="T8682" i="4"/>
  <c r="T2753" i="4"/>
  <c r="T2628" i="4"/>
  <c r="T7699" i="4"/>
  <c r="T8489" i="4"/>
  <c r="T8535" i="4"/>
  <c r="T8072" i="4"/>
  <c r="T8524" i="4"/>
  <c r="T8071" i="4"/>
  <c r="T8505" i="4"/>
  <c r="T7454" i="4"/>
  <c r="T8042" i="4"/>
  <c r="T8127" i="4"/>
  <c r="T7751" i="4"/>
  <c r="T7258" i="4"/>
  <c r="T7828" i="4"/>
  <c r="T6873" i="4"/>
  <c r="T8288" i="4"/>
  <c r="T6299" i="4"/>
  <c r="T6771" i="4"/>
  <c r="T8251" i="4"/>
  <c r="T7519" i="4"/>
  <c r="T6298" i="4"/>
  <c r="T8255" i="4"/>
  <c r="T8662" i="4"/>
  <c r="T7996" i="4"/>
  <c r="T7538" i="4"/>
  <c r="T7906" i="4"/>
  <c r="T7534" i="4"/>
  <c r="T6948" i="4"/>
  <c r="T6174" i="4"/>
  <c r="T6173" i="4"/>
  <c r="T8392" i="4"/>
  <c r="T6192" i="4"/>
  <c r="T6640" i="4"/>
  <c r="T7885" i="4"/>
  <c r="T7881" i="4"/>
  <c r="T6921" i="4"/>
  <c r="T8221" i="4"/>
  <c r="T6170" i="4"/>
  <c r="T6892" i="4"/>
  <c r="T7488" i="4"/>
  <c r="T7773" i="4"/>
  <c r="T6926" i="4"/>
  <c r="T6821" i="4"/>
  <c r="T7021" i="4"/>
  <c r="T7009" i="4"/>
  <c r="T7393" i="4"/>
  <c r="T7405" i="4"/>
  <c r="T6320" i="4"/>
  <c r="T7859" i="4"/>
  <c r="T8580" i="4"/>
  <c r="T8173" i="4"/>
  <c r="T8410" i="4"/>
  <c r="T7083" i="4"/>
  <c r="T8687" i="4"/>
  <c r="T8683" i="4"/>
  <c r="T7525" i="4"/>
  <c r="T8372" i="4"/>
  <c r="T7142" i="4"/>
  <c r="T6647" i="4"/>
  <c r="T6759" i="4"/>
  <c r="T7249" i="4"/>
  <c r="T7508" i="4"/>
  <c r="T8321" i="4"/>
  <c r="T8697" i="4"/>
  <c r="T7381" i="4"/>
  <c r="T7879" i="4"/>
  <c r="T6933" i="4"/>
  <c r="T6914" i="4"/>
  <c r="T7477" i="4"/>
  <c r="T7402" i="4"/>
  <c r="T8344" i="4"/>
  <c r="T6323" i="4"/>
  <c r="T6334" i="4"/>
  <c r="T7574" i="4"/>
  <c r="T8282" i="4"/>
  <c r="T7084" i="4"/>
  <c r="T8421" i="4"/>
  <c r="T8200" i="4"/>
  <c r="T7101" i="4"/>
  <c r="T3100" i="4"/>
  <c r="T8667" i="4"/>
  <c r="T2600" i="4"/>
  <c r="T2678" i="4"/>
  <c r="T3072" i="4"/>
  <c r="T2623" i="4"/>
  <c r="T2106" i="4"/>
  <c r="T2740" i="4"/>
  <c r="T3074" i="4"/>
  <c r="T2462" i="4"/>
  <c r="T2550" i="4"/>
  <c r="T2654" i="4"/>
  <c r="T1761" i="4"/>
  <c r="T2189" i="4"/>
  <c r="T2490" i="4"/>
  <c r="T1115" i="4"/>
  <c r="T2243" i="4"/>
  <c r="T1719" i="4"/>
  <c r="T2244" i="4"/>
  <c r="T1537" i="4"/>
  <c r="T3105" i="4"/>
  <c r="T7687" i="4"/>
  <c r="T8085" i="4"/>
  <c r="T7343" i="4"/>
  <c r="T8464" i="4"/>
  <c r="T8458" i="4"/>
  <c r="T6809" i="4"/>
  <c r="T8457" i="4"/>
  <c r="T7301" i="4"/>
  <c r="T7938" i="4"/>
  <c r="T7736" i="4"/>
  <c r="T7949" i="4"/>
  <c r="T8503" i="4"/>
  <c r="T7953" i="4"/>
  <c r="T8122" i="4"/>
  <c r="T7926" i="4"/>
  <c r="T7541" i="4"/>
  <c r="T7362" i="4"/>
  <c r="T6971" i="4"/>
  <c r="T7452" i="4"/>
  <c r="T8040" i="4"/>
  <c r="T7061" i="4"/>
  <c r="T6870" i="4"/>
  <c r="T8003" i="4"/>
  <c r="T6297" i="4"/>
  <c r="T6306" i="4"/>
  <c r="T7613" i="4"/>
  <c r="T7709" i="4"/>
  <c r="T7920" i="4"/>
  <c r="T8306" i="4"/>
  <c r="T7229" i="4"/>
  <c r="T7434" i="4"/>
  <c r="T7230" i="4"/>
  <c r="T7718" i="4"/>
  <c r="T6953" i="4"/>
  <c r="T7147" i="4"/>
  <c r="T8258" i="4"/>
  <c r="T7913" i="4"/>
  <c r="T7246" i="4"/>
  <c r="T7138" i="4"/>
  <c r="T8001" i="4"/>
  <c r="T7240" i="4"/>
  <c r="T7992" i="4"/>
  <c r="T8721" i="4"/>
  <c r="T7234" i="4"/>
  <c r="T7710" i="4"/>
  <c r="T6193" i="4"/>
  <c r="T7899" i="4"/>
  <c r="T8707" i="4"/>
  <c r="T8706" i="4"/>
  <c r="T8714" i="4"/>
  <c r="T6290" i="4"/>
  <c r="T8622" i="4"/>
  <c r="T7609" i="4"/>
  <c r="T8312" i="4"/>
  <c r="T8317" i="4"/>
  <c r="T6637" i="4"/>
  <c r="T7679" i="4"/>
  <c r="T7982" i="4"/>
  <c r="T6919" i="4"/>
  <c r="T7105" i="4"/>
  <c r="T7482" i="4"/>
  <c r="T8261" i="4"/>
  <c r="T7087" i="4"/>
  <c r="T7485" i="4"/>
  <c r="T8337" i="4"/>
  <c r="T8205" i="4"/>
  <c r="T8269" i="4"/>
  <c r="T6707" i="4"/>
  <c r="T6912" i="4"/>
  <c r="T8750" i="4"/>
  <c r="T8409" i="4"/>
  <c r="T7" i="4"/>
  <c r="T8107" i="4"/>
  <c r="T8466" i="4"/>
  <c r="T7300" i="4"/>
  <c r="T8530" i="4"/>
  <c r="T8068" i="4"/>
  <c r="T8536" i="4"/>
  <c r="T8500" i="4"/>
  <c r="T8022" i="4"/>
  <c r="T7313" i="4"/>
  <c r="T8509" i="4"/>
  <c r="T7967" i="4"/>
  <c r="T8067" i="4"/>
  <c r="T8510" i="4"/>
  <c r="T6814" i="4"/>
  <c r="T7842" i="4"/>
  <c r="T7936" i="4"/>
  <c r="T7637" i="4"/>
  <c r="T7275" i="4"/>
  <c r="T7647" i="4"/>
  <c r="T6594" i="4"/>
  <c r="T7348" i="4"/>
  <c r="T7077" i="4"/>
  <c r="T6889" i="4"/>
  <c r="T6687" i="4"/>
  <c r="T6973" i="4"/>
  <c r="T7368" i="4"/>
  <c r="T6679" i="4"/>
  <c r="T6791" i="4"/>
  <c r="T7264" i="4"/>
  <c r="T6589" i="4"/>
  <c r="T7822" i="4"/>
  <c r="T6877" i="4"/>
  <c r="T6311" i="4"/>
  <c r="T7721" i="4"/>
  <c r="T6691" i="4"/>
  <c r="T7916" i="4"/>
  <c r="T7910" i="4"/>
  <c r="T6585" i="4"/>
  <c r="T8368" i="4"/>
  <c r="T8734" i="4"/>
  <c r="T7819" i="4"/>
  <c r="T8723" i="4"/>
  <c r="T7632" i="4"/>
  <c r="T8291" i="4"/>
  <c r="T7719" i="4"/>
  <c r="T8303" i="4"/>
  <c r="T8366" i="4"/>
  <c r="T8737" i="4"/>
  <c r="T8565" i="4"/>
  <c r="T7036" i="4"/>
  <c r="T7139" i="4"/>
  <c r="T8360" i="4"/>
  <c r="T7522" i="4"/>
  <c r="T7436" i="4"/>
  <c r="T6756" i="4"/>
  <c r="T8250" i="4"/>
  <c r="T8647" i="4"/>
  <c r="T6961" i="4"/>
  <c r="T7631" i="4"/>
  <c r="T7109" i="4"/>
  <c r="T6929" i="4"/>
  <c r="T8381" i="4"/>
  <c r="T8396" i="4"/>
  <c r="T8705" i="4"/>
  <c r="T8703" i="4"/>
  <c r="T6645" i="4"/>
  <c r="T6641" i="4"/>
  <c r="T8220" i="4"/>
  <c r="T8309" i="4"/>
  <c r="T6321" i="4"/>
  <c r="T7124" i="4"/>
  <c r="T7479" i="4"/>
  <c r="T7578" i="4"/>
  <c r="T7375" i="4"/>
  <c r="T6715" i="4"/>
  <c r="T7400" i="4"/>
  <c r="T6903" i="4"/>
  <c r="T8401" i="4"/>
  <c r="T8048" i="4"/>
  <c r="T7004" i="4"/>
  <c r="T6623" i="4"/>
  <c r="T8594" i="4"/>
  <c r="T7576" i="4"/>
  <c r="T8405" i="4"/>
  <c r="T8604" i="4"/>
  <c r="T3058" i="4"/>
  <c r="T2614" i="4"/>
  <c r="T8480" i="4"/>
  <c r="T7289" i="4"/>
  <c r="T7278" i="4"/>
  <c r="T7847" i="4"/>
  <c r="T8440" i="4"/>
  <c r="T7352" i="4"/>
  <c r="T8020" i="4"/>
  <c r="T6779" i="4"/>
  <c r="T7545" i="4"/>
  <c r="T6788" i="4"/>
  <c r="T6977" i="4"/>
  <c r="T8726" i="4"/>
  <c r="T7050" i="4"/>
  <c r="T8371" i="4"/>
  <c r="T6955" i="4"/>
  <c r="T7424" i="4"/>
  <c r="T7805" i="4"/>
  <c r="T7813" i="4"/>
  <c r="T7143" i="4"/>
  <c r="T7052" i="4"/>
  <c r="T7918" i="4"/>
  <c r="T8713" i="4"/>
  <c r="T7507" i="4"/>
  <c r="T7130" i="4"/>
  <c r="T6938" i="4"/>
  <c r="T6828" i="4"/>
  <c r="T7411" i="4"/>
  <c r="T8279" i="4"/>
  <c r="T6918" i="4"/>
  <c r="T6605" i="4"/>
  <c r="T7661" i="4"/>
  <c r="T6997" i="4"/>
  <c r="T6622" i="4"/>
  <c r="T7401" i="4"/>
  <c r="T7512" i="4"/>
  <c r="T6899" i="4"/>
  <c r="T7771" i="4"/>
  <c r="T8752" i="4"/>
  <c r="T7677" i="4"/>
  <c r="T8204" i="4"/>
  <c r="T8746" i="4"/>
  <c r="T8174" i="4"/>
  <c r="T8747" i="4"/>
  <c r="T8012" i="4"/>
  <c r="T7438" i="4"/>
  <c r="T6957" i="4"/>
  <c r="T7435" i="4"/>
  <c r="T7041" i="4"/>
  <c r="T7921" i="4"/>
  <c r="T6942" i="4"/>
  <c r="T7989" i="4"/>
  <c r="T7783" i="4"/>
  <c r="T7121" i="4"/>
  <c r="T8579" i="4"/>
  <c r="T8154" i="4"/>
  <c r="T7015" i="4"/>
  <c r="T6706" i="4"/>
  <c r="T6332" i="4"/>
  <c r="T7107" i="4"/>
  <c r="T6705" i="4"/>
  <c r="T8748" i="4"/>
  <c r="T8404" i="4"/>
  <c r="T8190" i="4"/>
  <c r="T8181" i="4"/>
  <c r="T8688" i="4"/>
  <c r="T8598" i="4"/>
  <c r="T8677" i="4"/>
  <c r="T3174" i="4"/>
  <c r="T3063" i="4"/>
  <c r="T2680" i="4"/>
  <c r="T2746" i="4"/>
  <c r="T1528" i="4"/>
  <c r="T2097" i="4"/>
  <c r="T2645" i="4"/>
  <c r="T3090" i="4"/>
  <c r="T2471" i="4"/>
  <c r="T1665" i="4"/>
  <c r="T2166" i="4"/>
  <c r="T2455" i="4"/>
  <c r="T2031" i="4"/>
  <c r="T2291" i="4"/>
  <c r="T2309" i="4"/>
  <c r="T1283" i="4"/>
  <c r="T1344" i="4"/>
  <c r="T1578" i="4"/>
  <c r="T1328" i="4"/>
  <c r="T2505" i="4"/>
  <c r="T1690" i="4"/>
  <c r="T2032" i="4"/>
  <c r="T3155" i="4"/>
  <c r="T3158" i="4"/>
  <c r="T8095" i="4"/>
  <c r="T7320" i="4"/>
  <c r="T8087" i="4"/>
  <c r="T7317" i="4"/>
  <c r="T8478" i="4"/>
  <c r="T8473" i="4"/>
  <c r="T7701" i="4"/>
  <c r="T7295" i="4"/>
  <c r="T7335" i="4"/>
  <c r="T7276" i="4"/>
  <c r="T7692" i="4"/>
  <c r="T8492" i="4"/>
  <c r="T8520" i="4"/>
  <c r="T6806" i="4"/>
  <c r="T7958" i="4"/>
  <c r="T6818" i="4"/>
  <c r="T7834" i="4"/>
  <c r="T7297" i="4"/>
  <c r="T7833" i="4"/>
  <c r="T8032" i="4"/>
  <c r="T7750" i="4"/>
  <c r="T7932" i="4"/>
  <c r="T7832" i="4"/>
  <c r="T7850" i="4"/>
  <c r="T7947" i="4"/>
  <c r="T7643" i="4"/>
  <c r="T7645" i="4"/>
  <c r="T6979" i="4"/>
  <c r="T7558" i="4"/>
  <c r="T6792" i="4"/>
  <c r="T6981" i="4"/>
  <c r="T6583" i="4"/>
  <c r="T7732" i="4"/>
  <c r="T6685" i="4"/>
  <c r="T7068" i="4"/>
  <c r="T7923" i="4"/>
  <c r="T7351" i="4"/>
  <c r="T7460" i="4"/>
  <c r="T7458" i="4"/>
  <c r="T6882" i="4"/>
  <c r="T6975" i="4"/>
  <c r="T6697" i="4"/>
  <c r="T7919" i="4"/>
  <c r="T6884" i="4"/>
  <c r="T7615" i="4"/>
  <c r="T7078" i="4"/>
  <c r="T8367" i="4"/>
  <c r="T8002" i="4"/>
  <c r="T8254" i="4"/>
  <c r="T8249" i="4"/>
  <c r="T8732" i="4"/>
  <c r="T8666" i="4"/>
  <c r="T8719" i="4"/>
  <c r="T7043" i="4"/>
  <c r="T7149" i="4"/>
  <c r="T6751" i="4"/>
  <c r="T7523" i="4"/>
  <c r="T8247" i="4"/>
  <c r="T8370" i="4"/>
  <c r="T7241" i="4"/>
  <c r="T8553" i="4"/>
  <c r="T6178" i="4"/>
  <c r="T7630" i="4"/>
  <c r="T6848" i="4"/>
  <c r="T7055" i="4"/>
  <c r="T6844" i="4"/>
  <c r="T6175" i="4"/>
  <c r="T7051" i="4"/>
  <c r="T8008" i="4"/>
  <c r="T7439" i="4"/>
  <c r="T7228" i="4"/>
  <c r="T7596" i="4"/>
  <c r="T6822" i="4"/>
  <c r="T8316" i="4"/>
  <c r="T6936" i="4"/>
  <c r="T7796" i="4"/>
  <c r="T7017" i="4"/>
  <c r="T8314" i="4"/>
  <c r="T6746" i="4"/>
  <c r="T8229" i="4"/>
  <c r="T8641" i="4"/>
  <c r="T7886" i="4"/>
  <c r="T8161" i="4"/>
  <c r="T7577" i="4"/>
  <c r="T8315" i="4"/>
  <c r="T7382" i="4"/>
  <c r="T8047" i="4"/>
  <c r="T6911" i="4"/>
  <c r="T7987" i="4"/>
  <c r="T7663" i="4"/>
  <c r="T6702" i="4"/>
  <c r="T7566" i="4"/>
  <c r="T8619" i="4"/>
  <c r="T8354" i="4"/>
  <c r="T6611" i="4"/>
  <c r="T7394" i="4"/>
  <c r="T7603" i="4"/>
  <c r="T7583" i="4"/>
  <c r="T8582" i="4"/>
  <c r="T7875" i="4"/>
  <c r="T7794" i="4"/>
  <c r="T6913" i="4"/>
  <c r="T6607" i="4"/>
  <c r="T8264" i="4"/>
  <c r="T7777" i="4"/>
  <c r="T6643" i="4"/>
  <c r="T8342" i="4"/>
  <c r="T7417" i="4"/>
  <c r="T6998" i="4"/>
  <c r="T7678" i="4"/>
  <c r="T6316" i="4"/>
  <c r="T6897" i="4"/>
  <c r="T8753" i="4"/>
  <c r="T4085" i="4"/>
  <c r="T7851" i="4"/>
  <c r="T6413" i="4"/>
  <c r="T7373" i="4"/>
  <c r="T8610" i="4"/>
  <c r="T5267" i="4"/>
  <c r="T20" i="4"/>
  <c r="T8194" i="4"/>
  <c r="T26" i="4"/>
  <c r="T4259" i="4"/>
  <c r="T5564" i="4"/>
  <c r="T8406" i="4"/>
  <c r="T15" i="4"/>
  <c r="T5045" i="4"/>
  <c r="T7711" i="4"/>
  <c r="T5634" i="4"/>
  <c r="T8297" i="4"/>
  <c r="T5345" i="4"/>
  <c r="T5141" i="4"/>
  <c r="T8292" i="4"/>
  <c r="T5442" i="4"/>
  <c r="T8654" i="4"/>
  <c r="T8558" i="4"/>
  <c r="T6846" i="4"/>
  <c r="T7148" i="4"/>
  <c r="T6190" i="4"/>
  <c r="T5701" i="4"/>
  <c r="T8660" i="4"/>
  <c r="T6863" i="4"/>
  <c r="T6578" i="4"/>
  <c r="T5544" i="4"/>
  <c r="T8294" i="4"/>
  <c r="T8369" i="4"/>
  <c r="T7151" i="4"/>
  <c r="T7040" i="4"/>
  <c r="T4939" i="4"/>
  <c r="T6568" i="4"/>
  <c r="T5246" i="4"/>
  <c r="T6947" i="4"/>
  <c r="T8015" i="4"/>
  <c r="T5884" i="4"/>
  <c r="T6376" i="4"/>
  <c r="T7243" i="4"/>
  <c r="T4829" i="4"/>
  <c r="T5409" i="4"/>
  <c r="T6287" i="4"/>
  <c r="T8257" i="4"/>
  <c r="T6468" i="4"/>
  <c r="T8287" i="4"/>
  <c r="T5426" i="4"/>
  <c r="T5888" i="4"/>
  <c r="T7239" i="4"/>
  <c r="T6377" i="4"/>
  <c r="T6180" i="4"/>
  <c r="T5225" i="4"/>
  <c r="T5313" i="4"/>
  <c r="T5768" i="4"/>
  <c r="T6183" i="4"/>
  <c r="T5415" i="4"/>
  <c r="T6823" i="4"/>
  <c r="T5322" i="4"/>
  <c r="T6943" i="4"/>
  <c r="T5216" i="4"/>
  <c r="T6724" i="4"/>
  <c r="T8640" i="4"/>
  <c r="T6837" i="4"/>
  <c r="T5127" i="4"/>
  <c r="T6253" i="4"/>
  <c r="T4832" i="4"/>
  <c r="T5610" i="4"/>
  <c r="T6475" i="4"/>
  <c r="T8233" i="4"/>
  <c r="T8709" i="4"/>
  <c r="T6852" i="4"/>
  <c r="T5994" i="4"/>
  <c r="T7023" i="4"/>
  <c r="T5803" i="4"/>
  <c r="T5800" i="4"/>
  <c r="T7882" i="4"/>
  <c r="T7595" i="4"/>
  <c r="T7034" i="4"/>
  <c r="T5682" i="4"/>
  <c r="T7018" i="4"/>
  <c r="T6550" i="4"/>
  <c r="T8227" i="4"/>
  <c r="T6835" i="4"/>
  <c r="T6932" i="4"/>
  <c r="T5862" i="4"/>
  <c r="T6086" i="4"/>
  <c r="T7988" i="4"/>
  <c r="T5495" i="4"/>
  <c r="T7114" i="4"/>
  <c r="T6260" i="4"/>
  <c r="T5492" i="4"/>
  <c r="T6138" i="4"/>
  <c r="T6325" i="4"/>
  <c r="T6839" i="4"/>
  <c r="T6126" i="4"/>
  <c r="T7502" i="4"/>
  <c r="T7582" i="4"/>
  <c r="T7398" i="4"/>
  <c r="T5614" i="4"/>
  <c r="T6156" i="4"/>
  <c r="T7799" i="4"/>
  <c r="T5307" i="4"/>
  <c r="T6362" i="4"/>
  <c r="T7195" i="4"/>
  <c r="T7591" i="4"/>
  <c r="T7765" i="4"/>
  <c r="T7867" i="4"/>
  <c r="T5014" i="4"/>
  <c r="T7772" i="4"/>
  <c r="T7478" i="4"/>
  <c r="T6510" i="4"/>
  <c r="T8581" i="4"/>
  <c r="T5942" i="4"/>
  <c r="T7593" i="4"/>
  <c r="T7590" i="4"/>
  <c r="T8143" i="4"/>
  <c r="T7115" i="4"/>
  <c r="T5019" i="4"/>
  <c r="T7113" i="4"/>
  <c r="T5293" i="4"/>
  <c r="T6711" i="4"/>
  <c r="T7098" i="4"/>
  <c r="T6251" i="4"/>
  <c r="T8146" i="4"/>
  <c r="T7189" i="4"/>
  <c r="T5783" i="4"/>
  <c r="T8049" i="4"/>
  <c r="T7757" i="4"/>
  <c r="T5496" i="4"/>
  <c r="T4825" i="4"/>
  <c r="T6052" i="4"/>
  <c r="T5784" i="4"/>
  <c r="T7489" i="4"/>
  <c r="T5586" i="4"/>
  <c r="T7403" i="4"/>
  <c r="T8281" i="4"/>
  <c r="T5970" i="4"/>
  <c r="T6989" i="4"/>
  <c r="T7010" i="4"/>
  <c r="T8343" i="4"/>
  <c r="T6618" i="4"/>
  <c r="T5305" i="4"/>
  <c r="T7212" i="4"/>
  <c r="T8054" i="4"/>
  <c r="T8270" i="4"/>
  <c r="T6907" i="4"/>
  <c r="T4528" i="4"/>
  <c r="T6049" i="4"/>
  <c r="T5946" i="4"/>
  <c r="T8164" i="4"/>
  <c r="T7491" i="4"/>
  <c r="T7384" i="4"/>
  <c r="T5478" i="4"/>
  <c r="T6995" i="4"/>
  <c r="T5763" i="4"/>
  <c r="T8571" i="4"/>
  <c r="T7852" i="4"/>
  <c r="T5453" i="4"/>
  <c r="T6144" i="4"/>
  <c r="T4890" i="4"/>
  <c r="T4898" i="4"/>
  <c r="T4992" i="4"/>
  <c r="T7776" i="4"/>
  <c r="T6045" i="4"/>
  <c r="T5840" i="4"/>
  <c r="T4984" i="4"/>
  <c r="T3859" i="4"/>
  <c r="T5184" i="4"/>
  <c r="T8596" i="4"/>
  <c r="T4600" i="4"/>
  <c r="T8407" i="4"/>
  <c r="T4487" i="4"/>
  <c r="T5372" i="4"/>
  <c r="T8193" i="4"/>
  <c r="T3563" i="4"/>
  <c r="T3662" i="4"/>
  <c r="T6139" i="4"/>
  <c r="T4726" i="4"/>
  <c r="T5565" i="4"/>
  <c r="T5847" i="4"/>
  <c r="T4525" i="4"/>
  <c r="T8197" i="4"/>
  <c r="T4380" i="4"/>
  <c r="T4076" i="4"/>
  <c r="T8411" i="4"/>
  <c r="T4207" i="4"/>
  <c r="T4362" i="4"/>
  <c r="T5569" i="4"/>
  <c r="T5378" i="4"/>
  <c r="T8175" i="4"/>
  <c r="T5071" i="4"/>
  <c r="T4276" i="4"/>
  <c r="T4573" i="4"/>
  <c r="T4457" i="4"/>
  <c r="T3828" i="4"/>
  <c r="T4260" i="4"/>
  <c r="T4889" i="4"/>
  <c r="T8426" i="4"/>
  <c r="T25" i="4"/>
  <c r="T8680" i="4"/>
  <c r="T3133" i="4"/>
  <c r="T3138" i="4"/>
  <c r="T2642" i="4"/>
  <c r="T7325" i="4"/>
  <c r="T7306" i="4"/>
  <c r="T8486" i="4"/>
  <c r="T8494" i="4"/>
  <c r="T7706" i="4"/>
  <c r="T8539" i="4"/>
  <c r="T8454" i="4"/>
  <c r="T8104" i="4"/>
  <c r="T6813" i="4"/>
  <c r="T7954" i="4"/>
  <c r="T8481" i="4"/>
  <c r="T8496" i="4"/>
  <c r="T7968" i="4"/>
  <c r="T6805" i="4"/>
  <c r="T7319" i="4"/>
  <c r="T8021" i="4"/>
  <c r="T8429" i="4"/>
  <c r="T7742" i="4"/>
  <c r="T6817" i="4"/>
  <c r="T7743" i="4"/>
  <c r="T7836" i="4"/>
  <c r="T7361" i="4"/>
  <c r="T7741" i="4"/>
  <c r="T8521" i="4"/>
  <c r="T6801" i="4"/>
  <c r="T6815" i="4"/>
  <c r="T7285" i="4"/>
  <c r="T7288" i="4"/>
  <c r="T6968" i="4"/>
  <c r="T7746" i="4"/>
  <c r="T7066" i="4"/>
  <c r="T7650" i="4"/>
  <c r="T6970" i="4"/>
  <c r="T8034" i="4"/>
  <c r="T7261" i="4"/>
  <c r="T7369" i="4"/>
  <c r="T8019" i="4"/>
  <c r="T7357" i="4"/>
  <c r="T6778" i="4"/>
  <c r="T7559" i="4"/>
  <c r="T7443" i="4"/>
  <c r="T7251" i="4"/>
  <c r="T6601" i="4"/>
  <c r="T8658" i="4"/>
  <c r="T6304" i="4"/>
  <c r="T8246" i="4"/>
  <c r="T8302" i="4"/>
  <c r="T8657" i="4"/>
  <c r="T6296" i="4"/>
  <c r="T7814" i="4"/>
  <c r="T8289" i="4"/>
  <c r="T6960" i="4"/>
  <c r="T8304" i="4"/>
  <c r="T6954" i="4"/>
  <c r="T6850" i="4"/>
  <c r="T7531" i="4"/>
  <c r="T6182" i="4"/>
  <c r="T7807" i="4"/>
  <c r="T7057" i="4"/>
  <c r="T6748" i="4"/>
  <c r="T8245" i="4"/>
  <c r="T7056" i="4"/>
  <c r="T6941" i="4"/>
  <c r="T7821" i="4"/>
  <c r="T7153" i="4"/>
  <c r="T6752" i="4"/>
  <c r="T7717" i="4"/>
  <c r="T8005" i="4"/>
  <c r="T6945" i="4"/>
  <c r="T6172" i="4"/>
  <c r="T7707" i="4"/>
  <c r="T7030" i="4"/>
  <c r="T6191" i="4"/>
  <c r="T7496" i="4"/>
  <c r="T6951" i="4"/>
  <c r="T7974" i="4"/>
  <c r="T8324" i="4"/>
  <c r="T7980" i="4"/>
  <c r="T6940" i="4"/>
  <c r="T7513" i="4"/>
  <c r="T7029" i="4"/>
  <c r="T8710" i="4"/>
  <c r="T8325" i="4"/>
  <c r="T7024" i="4"/>
  <c r="T7760" i="4"/>
  <c r="T7788" i="4"/>
  <c r="T7855" i="4"/>
  <c r="T7412" i="4"/>
  <c r="T7490" i="4"/>
  <c r="T8573" i="4"/>
  <c r="T6827" i="4"/>
  <c r="T8328" i="4"/>
  <c r="T8322" i="4"/>
  <c r="T6319" i="4"/>
  <c r="T8063" i="4"/>
  <c r="T7871" i="4"/>
  <c r="T7505" i="4"/>
  <c r="T7979" i="4"/>
  <c r="T8691" i="4"/>
  <c r="T8267" i="4"/>
  <c r="T6992" i="4"/>
  <c r="T7856" i="4"/>
  <c r="T6703" i="4"/>
  <c r="T7680" i="4"/>
  <c r="T7870" i="4"/>
  <c r="T6893" i="4"/>
  <c r="T8589" i="4"/>
  <c r="T7758" i="4"/>
  <c r="T7483" i="4"/>
  <c r="T8423" i="4"/>
  <c r="T6718" i="4"/>
  <c r="T6612" i="4"/>
  <c r="T8148" i="4"/>
  <c r="T6990" i="4"/>
  <c r="T6819" i="4"/>
  <c r="T7407" i="4"/>
  <c r="T7378" i="4"/>
  <c r="T16" i="4"/>
  <c r="T7873" i="4"/>
  <c r="T7088" i="4"/>
  <c r="T6699" i="4"/>
  <c r="T8671" i="4"/>
  <c r="T8043" i="4"/>
  <c r="T6520" i="4"/>
  <c r="T7481" i="4"/>
  <c r="T5554" i="4"/>
  <c r="T5744" i="4"/>
  <c r="T4628" i="4"/>
  <c r="T8182" i="4"/>
  <c r="T8678" i="4"/>
  <c r="T8171" i="4"/>
  <c r="T8618" i="4"/>
  <c r="T8206" i="4"/>
  <c r="T5539" i="4"/>
  <c r="T5158" i="4"/>
  <c r="T8728" i="4"/>
  <c r="T5438" i="4"/>
  <c r="T8555" i="4"/>
  <c r="T7431" i="4"/>
  <c r="T6944" i="4"/>
  <c r="T8252" i="4"/>
  <c r="T7528" i="4"/>
  <c r="T7804" i="4"/>
  <c r="T6847" i="4"/>
  <c r="T5984" i="4"/>
  <c r="T6368" i="4"/>
  <c r="T7516" i="4"/>
  <c r="T7728" i="4"/>
  <c r="T5890" i="4"/>
  <c r="T6282" i="4"/>
  <c r="T4853" i="4"/>
  <c r="T6560" i="4"/>
  <c r="T7135" i="4"/>
  <c r="T7520" i="4"/>
  <c r="T6657" i="4"/>
  <c r="T5808" i="4"/>
  <c r="T8568" i="4"/>
  <c r="T4857" i="4"/>
  <c r="T6564" i="4"/>
  <c r="T6375" i="4"/>
  <c r="T7049" i="4"/>
  <c r="T4924" i="4"/>
  <c r="T6289" i="4"/>
  <c r="T6189" i="4"/>
  <c r="T8295" i="4"/>
  <c r="T5139" i="4"/>
  <c r="T7428" i="4"/>
  <c r="T6769" i="4"/>
  <c r="T6764" i="4"/>
  <c r="T7995" i="4"/>
  <c r="T5323" i="4"/>
  <c r="T7440" i="4"/>
  <c r="T8398" i="4"/>
  <c r="T6826" i="4"/>
  <c r="T7498" i="4"/>
  <c r="T7785" i="4"/>
  <c r="T8632" i="4"/>
  <c r="T5699" i="4"/>
  <c r="T5712" i="4"/>
  <c r="T6950" i="4"/>
  <c r="T5513" i="4"/>
  <c r="T5988" i="4"/>
  <c r="T7012" i="4"/>
  <c r="T5596" i="4"/>
  <c r="T5222" i="4"/>
  <c r="T6577" i="4"/>
  <c r="T7506" i="4"/>
  <c r="T5330" i="4"/>
  <c r="T8215" i="4"/>
  <c r="T7492" i="4"/>
  <c r="T5411" i="4"/>
  <c r="T6666" i="4"/>
  <c r="T6639" i="4"/>
  <c r="T5312" i="4"/>
  <c r="T8699" i="4"/>
  <c r="T5425" i="4"/>
  <c r="T4847" i="4"/>
  <c r="T5038" i="4"/>
  <c r="T6840" i="4"/>
  <c r="T8395" i="4"/>
  <c r="T5604" i="4"/>
  <c r="T7108" i="4"/>
  <c r="T5128" i="4"/>
  <c r="T8402" i="4"/>
  <c r="T5869" i="4"/>
  <c r="T7397" i="4"/>
  <c r="T7570" i="4"/>
  <c r="T6530" i="4"/>
  <c r="T6727" i="4"/>
  <c r="T5230" i="4"/>
  <c r="T6064" i="4"/>
  <c r="T4945" i="4"/>
  <c r="T5294" i="4"/>
  <c r="T7675" i="4"/>
  <c r="T5113" i="4"/>
  <c r="T7396" i="4"/>
  <c r="T5402" i="4"/>
  <c r="T6898" i="4"/>
  <c r="T5765" i="4"/>
  <c r="T8345" i="4"/>
  <c r="T7090" i="4"/>
  <c r="T4912" i="4"/>
  <c r="T6343" i="4"/>
  <c r="T6544" i="4"/>
  <c r="T8226" i="4"/>
  <c r="T5389" i="4"/>
  <c r="T8051" i="4"/>
  <c r="T6061" i="4"/>
  <c r="T5940" i="4"/>
  <c r="T6153" i="4"/>
  <c r="T6038" i="4"/>
  <c r="T6148" i="4"/>
  <c r="T6532" i="4"/>
  <c r="T7469" i="4"/>
  <c r="T7672" i="4"/>
  <c r="T8382" i="4"/>
  <c r="T5710" i="4"/>
  <c r="T5777" i="4"/>
  <c r="T6736" i="4"/>
  <c r="T6629" i="4"/>
  <c r="T8630" i="4"/>
  <c r="T6263" i="4"/>
  <c r="T8340" i="4"/>
  <c r="T6349" i="4"/>
  <c r="T6226" i="4"/>
  <c r="T5486" i="4"/>
  <c r="T6909" i="4"/>
  <c r="T7569" i="4"/>
  <c r="T6353" i="4"/>
  <c r="T6248" i="4"/>
  <c r="T7888" i="4"/>
  <c r="T5866" i="4"/>
  <c r="T7565" i="4"/>
  <c r="T7756" i="4"/>
  <c r="T4817" i="4"/>
  <c r="T6701" i="4"/>
  <c r="T4982" i="4"/>
  <c r="T6539" i="4"/>
  <c r="T5263" i="4"/>
  <c r="T6625" i="4"/>
  <c r="T5097" i="4"/>
  <c r="T5863" i="4"/>
  <c r="T7188" i="4"/>
  <c r="T6704" i="4"/>
  <c r="T4922" i="4"/>
  <c r="T6432" i="4"/>
  <c r="T6624" i="4"/>
  <c r="T8061" i="4"/>
  <c r="T5848" i="4"/>
  <c r="T6720" i="4"/>
  <c r="T5748" i="4"/>
  <c r="T4704" i="4"/>
  <c r="T4363" i="4"/>
  <c r="T6723" i="4"/>
  <c r="T5398" i="4"/>
  <c r="T8275" i="4"/>
  <c r="T6531" i="4"/>
  <c r="T5379" i="4"/>
  <c r="T7395" i="4"/>
  <c r="T7094" i="4"/>
  <c r="T5562" i="4"/>
  <c r="T6324" i="4"/>
  <c r="T4759" i="4"/>
  <c r="T7764" i="4"/>
  <c r="T6529" i="4"/>
  <c r="T6717" i="4"/>
  <c r="T8184" i="4"/>
  <c r="T4663" i="4"/>
  <c r="T5658" i="4"/>
  <c r="T4504" i="4"/>
  <c r="T4652" i="4"/>
  <c r="T8066" i="4"/>
  <c r="T7371" i="4"/>
  <c r="T5175" i="4"/>
  <c r="T4393" i="4"/>
  <c r="T4585" i="4"/>
  <c r="T4631" i="4"/>
  <c r="T8761" i="4"/>
  <c r="T3807" i="4"/>
  <c r="T4068" i="4"/>
  <c r="T8600" i="4"/>
  <c r="T5261" i="4"/>
  <c r="T4885" i="4"/>
  <c r="T8602" i="4"/>
  <c r="T4472" i="4"/>
  <c r="T3911" i="4"/>
  <c r="T4394" i="4"/>
  <c r="T8760" i="4"/>
  <c r="T8669" i="4"/>
  <c r="T3475" i="4"/>
  <c r="T5552" i="4"/>
  <c r="T3919" i="4"/>
  <c r="T3916" i="4"/>
  <c r="T4692" i="4"/>
  <c r="T4574" i="4"/>
  <c r="T4983" i="4"/>
  <c r="T3505" i="4"/>
  <c r="T4390" i="4"/>
  <c r="T4498" i="4"/>
  <c r="T4618" i="4"/>
  <c r="T4674" i="4"/>
  <c r="T3797" i="4"/>
  <c r="T4040" i="4"/>
  <c r="T8165" i="4"/>
  <c r="T18" i="4"/>
  <c r="T8189" i="4"/>
  <c r="T8185" i="4"/>
  <c r="T2708" i="4"/>
  <c r="T2705" i="4"/>
  <c r="T3165" i="4"/>
  <c r="T2842" i="4"/>
  <c r="T8209" i="4"/>
  <c r="T8425" i="4"/>
  <c r="T8739" i="4"/>
  <c r="T3028" i="4"/>
  <c r="T2713" i="4"/>
  <c r="T3048" i="4"/>
  <c r="T3125" i="4"/>
  <c r="T2836" i="4"/>
  <c r="T2700" i="4"/>
  <c r="T3160" i="4"/>
  <c r="T3164" i="4"/>
  <c r="T2561" i="4"/>
  <c r="T2137" i="4"/>
  <c r="T2617" i="4"/>
  <c r="T2620" i="4"/>
  <c r="T3183" i="4"/>
  <c r="T2659" i="4"/>
  <c r="T2301" i="4"/>
  <c r="T1942" i="4"/>
  <c r="T1400" i="4"/>
  <c r="T1564" i="4"/>
  <c r="T2591" i="4"/>
  <c r="T2757" i="4"/>
  <c r="T1439" i="4"/>
  <c r="T3130" i="4"/>
  <c r="T1624" i="4"/>
  <c r="T1857" i="4"/>
  <c r="T2157" i="4"/>
  <c r="T1908" i="4"/>
  <c r="T1386" i="4"/>
  <c r="T2439" i="4"/>
  <c r="T1881" i="4"/>
  <c r="T1271" i="4"/>
  <c r="T2161" i="4"/>
  <c r="T2029" i="4"/>
  <c r="T2474" i="4"/>
  <c r="T1519" i="4"/>
  <c r="T2190" i="4"/>
  <c r="T1777" i="4"/>
  <c r="T1938" i="4"/>
  <c r="T2630" i="4"/>
  <c r="T1863" i="4"/>
  <c r="T2311" i="4"/>
  <c r="T3176" i="4"/>
  <c r="T2850" i="4"/>
  <c r="T2366" i="4"/>
  <c r="T2401" i="4"/>
  <c r="T1410" i="4"/>
  <c r="T1531" i="4"/>
  <c r="T817" i="4"/>
  <c r="T1921" i="4"/>
  <c r="T1975" i="4"/>
  <c r="T2270" i="4"/>
  <c r="T1442" i="4"/>
  <c r="T2110" i="4"/>
  <c r="T1533" i="4"/>
  <c r="T1710" i="4"/>
  <c r="T2191" i="4"/>
  <c r="T2500" i="4"/>
  <c r="T2113" i="4"/>
  <c r="T1484" i="4"/>
  <c r="T1351" i="4"/>
  <c r="T2557" i="4"/>
  <c r="T2681" i="4"/>
  <c r="T3151" i="4"/>
  <c r="T2841" i="4"/>
  <c r="T1663" i="4"/>
  <c r="T1858" i="4"/>
  <c r="T1630" i="4"/>
  <c r="T3104" i="4"/>
  <c r="T2554" i="4"/>
  <c r="T1597" i="4"/>
  <c r="T1943" i="4"/>
  <c r="T2431" i="4"/>
  <c r="T1987" i="4"/>
  <c r="T1626" i="4"/>
  <c r="T1384" i="4"/>
  <c r="T1728" i="4"/>
  <c r="T2649" i="4"/>
  <c r="T2635" i="4"/>
  <c r="T1914" i="4"/>
  <c r="T2634" i="4"/>
  <c r="T2531" i="4"/>
  <c r="T1415" i="4"/>
  <c r="T2100" i="4"/>
  <c r="T965" i="4"/>
  <c r="T1289" i="4"/>
  <c r="T85" i="4"/>
  <c r="T637" i="4"/>
  <c r="T600" i="4"/>
  <c r="T169" i="4"/>
  <c r="T301" i="4"/>
  <c r="T707" i="4"/>
  <c r="T375" i="4"/>
  <c r="T938" i="4"/>
  <c r="T2074" i="4"/>
  <c r="T409" i="4"/>
  <c r="T322" i="4"/>
  <c r="T1337" i="4"/>
  <c r="T333" i="4"/>
  <c r="T668" i="4"/>
  <c r="T819" i="4"/>
  <c r="T987" i="4"/>
  <c r="T843" i="4"/>
  <c r="T2627" i="4"/>
  <c r="T2845" i="4"/>
  <c r="T2878" i="4"/>
  <c r="T2666" i="4"/>
  <c r="T2011" i="4"/>
  <c r="T2303" i="4"/>
  <c r="T1450" i="4"/>
  <c r="T2839" i="4"/>
  <c r="T2651" i="4"/>
  <c r="T3050" i="4"/>
  <c r="T3108" i="4"/>
  <c r="T3157" i="4"/>
  <c r="T2347" i="4"/>
  <c r="T2014" i="4"/>
  <c r="T2758" i="4"/>
  <c r="T1637" i="4"/>
  <c r="T1050" i="4"/>
  <c r="T2527" i="4"/>
  <c r="T2255" i="4"/>
  <c r="T1572" i="4"/>
  <c r="T1364" i="4"/>
  <c r="T2860" i="4"/>
  <c r="T1184" i="4"/>
  <c r="T1559" i="4"/>
  <c r="T2428" i="4"/>
  <c r="T2300" i="4"/>
  <c r="T2196" i="4"/>
  <c r="T2239" i="4"/>
  <c r="T1692" i="4"/>
  <c r="T3071" i="4"/>
  <c r="T1468" i="4"/>
  <c r="T1629" i="4"/>
  <c r="T2155" i="4"/>
  <c r="T2558" i="4"/>
  <c r="T2008" i="4"/>
  <c r="T1089" i="4"/>
  <c r="T1699" i="4"/>
  <c r="T2432" i="4"/>
  <c r="T1604" i="4"/>
  <c r="T2637" i="4"/>
  <c r="T3096" i="4"/>
  <c r="T2334" i="4"/>
  <c r="T1824" i="4"/>
  <c r="T1667" i="4"/>
  <c r="T1918" i="4"/>
  <c r="T2480" i="4"/>
  <c r="T2271" i="4"/>
  <c r="T1185" i="4"/>
  <c r="T2863" i="4"/>
  <c r="T1233" i="4"/>
  <c r="T1567" i="4"/>
  <c r="T1977" i="4"/>
  <c r="T2470" i="4"/>
  <c r="T1946" i="4"/>
  <c r="T2761" i="4"/>
  <c r="T2513" i="4"/>
  <c r="T1367" i="4"/>
  <c r="T1955" i="4"/>
  <c r="T2374" i="4"/>
  <c r="T1966" i="4"/>
  <c r="T781" i="4"/>
  <c r="T124" i="4"/>
  <c r="T3043" i="4"/>
  <c r="T1214" i="4"/>
  <c r="T3052" i="4"/>
  <c r="T2698" i="4"/>
  <c r="T1183" i="4"/>
  <c r="T2656" i="4"/>
  <c r="T2537" i="4"/>
  <c r="T2512" i="4"/>
  <c r="T2158" i="4"/>
  <c r="T1530" i="4"/>
  <c r="T2320" i="4"/>
  <c r="T1954" i="4"/>
  <c r="T1594" i="4"/>
  <c r="T1332" i="4"/>
  <c r="T1967" i="4"/>
  <c r="T2479" i="4"/>
  <c r="T1375" i="4"/>
  <c r="T2152" i="4"/>
  <c r="T1615" i="4"/>
  <c r="T2441" i="4"/>
  <c r="T2072" i="4"/>
  <c r="T1711" i="4"/>
  <c r="T2521" i="4"/>
  <c r="T1432" i="4"/>
  <c r="T2202" i="4"/>
  <c r="T1536" i="4"/>
  <c r="T2339" i="4"/>
  <c r="T1758" i="4"/>
  <c r="T2595" i="4"/>
  <c r="T2427" i="4"/>
  <c r="T2071" i="4"/>
  <c r="T1723" i="4"/>
  <c r="T1235" i="4"/>
  <c r="T1091" i="4"/>
  <c r="T776" i="4"/>
  <c r="T1953" i="4"/>
  <c r="T926" i="4"/>
  <c r="T622" i="4"/>
  <c r="T241" i="4"/>
  <c r="T143" i="4"/>
  <c r="T1196" i="4"/>
  <c r="T1394" i="4"/>
  <c r="T508" i="4"/>
  <c r="T513" i="4"/>
  <c r="T895" i="4"/>
  <c r="T251" i="4"/>
  <c r="T853" i="4"/>
  <c r="T439" i="4"/>
  <c r="T527" i="4"/>
  <c r="T1020" i="4"/>
  <c r="T836" i="4"/>
  <c r="T1039" i="4"/>
  <c r="T734" i="4"/>
  <c r="T667" i="4"/>
  <c r="T368" i="4"/>
  <c r="T825" i="4"/>
  <c r="T319" i="4"/>
  <c r="T809" i="4"/>
  <c r="T650" i="4"/>
  <c r="T835" i="4"/>
  <c r="T2121" i="4"/>
  <c r="T1662" i="4"/>
  <c r="T936" i="4"/>
  <c r="T1568" i="4"/>
  <c r="T83" i="4"/>
  <c r="T308" i="4"/>
  <c r="T239" i="4"/>
  <c r="T687" i="4"/>
  <c r="T526" i="4"/>
  <c r="T993" i="4"/>
  <c r="T212" i="4"/>
  <c r="T1023" i="4"/>
  <c r="T1165" i="4"/>
  <c r="T250" i="4"/>
  <c r="T885" i="4"/>
  <c r="T909" i="4"/>
  <c r="T899" i="4"/>
  <c r="T234" i="4"/>
  <c r="T738" i="4"/>
  <c r="T98" i="4"/>
  <c r="T318" i="4"/>
  <c r="T2246" i="4"/>
  <c r="T1755" i="4"/>
  <c r="T1573" i="4"/>
  <c r="T36" i="4"/>
  <c r="T746" i="4"/>
  <c r="T254" i="4"/>
  <c r="T751" i="4"/>
  <c r="T609" i="4"/>
  <c r="T917" i="4"/>
  <c r="T467" i="4"/>
  <c r="T329" i="4"/>
  <c r="T1269" i="4"/>
  <c r="T1055" i="4"/>
  <c r="T631" i="4"/>
  <c r="T966" i="4"/>
  <c r="T168" i="4"/>
  <c r="T950" i="4"/>
  <c r="T469" i="4"/>
  <c r="T1635" i="4"/>
  <c r="T683" i="4"/>
  <c r="T37" i="4"/>
  <c r="T725" i="4"/>
  <c r="T66" i="4"/>
  <c r="T931" i="4"/>
  <c r="T104" i="4"/>
  <c r="T165" i="4"/>
  <c r="T1371" i="4"/>
  <c r="T1059" i="4"/>
  <c r="T584" i="4"/>
  <c r="T660" i="4"/>
  <c r="T446" i="4"/>
  <c r="T747" i="4"/>
  <c r="T269" i="4"/>
  <c r="T1243" i="4"/>
  <c r="T397" i="4"/>
  <c r="T78" i="4"/>
  <c r="T410" i="4"/>
  <c r="T1464" i="4"/>
  <c r="T296" i="4"/>
  <c r="T893" i="4"/>
  <c r="T51" i="4"/>
  <c r="T383" i="4"/>
  <c r="T437" i="4"/>
  <c r="T2208" i="4"/>
  <c r="T1477" i="4"/>
  <c r="T179" i="4"/>
  <c r="T905" i="4"/>
  <c r="T385" i="4"/>
  <c r="T1210" i="4"/>
  <c r="T1529" i="4"/>
  <c r="T442" i="4"/>
  <c r="T2115" i="4"/>
  <c r="T476" i="4"/>
  <c r="T721" i="4"/>
  <c r="T311" i="4"/>
  <c r="T927" i="4"/>
  <c r="T186" i="4"/>
  <c r="T1664" i="4"/>
  <c r="T1018" i="4"/>
  <c r="T402" i="4"/>
  <c r="T1265" i="4"/>
  <c r="T795" i="4"/>
  <c r="T189" i="4"/>
  <c r="T599" i="4"/>
  <c r="T1131" i="4"/>
  <c r="T2872" i="4"/>
  <c r="T3177" i="4"/>
  <c r="T2639" i="4"/>
  <c r="T3124" i="4"/>
  <c r="T2590" i="4"/>
  <c r="T1742" i="4"/>
  <c r="T2140" i="4"/>
  <c r="T1709" i="4"/>
  <c r="T2854" i="4"/>
  <c r="T2579" i="4"/>
  <c r="T3141" i="4"/>
  <c r="T2265" i="4"/>
  <c r="T1936" i="4"/>
  <c r="T1577" i="4"/>
  <c r="T1004" i="4"/>
  <c r="T2186" i="4"/>
  <c r="T1489" i="4"/>
  <c r="T3131" i="4"/>
  <c r="T1169" i="4"/>
  <c r="T1535" i="4"/>
  <c r="T2069" i="4"/>
  <c r="T2279" i="4"/>
  <c r="T2047" i="4"/>
  <c r="T2229" i="4"/>
  <c r="T1694" i="4"/>
  <c r="T1341" i="4"/>
  <c r="T1540" i="4"/>
  <c r="T2044" i="4"/>
  <c r="T2534" i="4"/>
  <c r="T1984" i="4"/>
  <c r="T2855" i="4"/>
  <c r="T2685" i="4"/>
  <c r="T1610" i="4"/>
  <c r="T1512" i="4"/>
  <c r="T3045" i="4"/>
  <c r="T2107" i="4"/>
  <c r="T1800" i="4"/>
  <c r="T1646" i="4"/>
  <c r="T2655" i="4"/>
  <c r="T1854" i="4"/>
  <c r="T2351" i="4"/>
  <c r="T2203" i="4"/>
  <c r="T1355" i="4"/>
  <c r="T2849" i="4"/>
  <c r="T1130" i="4"/>
  <c r="T1985" i="4"/>
  <c r="T2434" i="4"/>
  <c r="T1922" i="4"/>
  <c r="T2440" i="4"/>
  <c r="T1331" i="4"/>
  <c r="T1928" i="4"/>
  <c r="T2356" i="4"/>
  <c r="T1935" i="4"/>
  <c r="T1116" i="4"/>
  <c r="T2612" i="4"/>
  <c r="T3069" i="4"/>
  <c r="T2518" i="4"/>
  <c r="T1120" i="4"/>
  <c r="T2477" i="4"/>
  <c r="T2367" i="4"/>
  <c r="T2448" i="4"/>
  <c r="T2116" i="4"/>
  <c r="T1225" i="4"/>
  <c r="T1520" i="4"/>
  <c r="T2292" i="4"/>
  <c r="T1930" i="4"/>
  <c r="T1576" i="4"/>
  <c r="T801" i="4"/>
  <c r="T1834" i="4"/>
  <c r="T1248" i="4"/>
  <c r="T2131" i="4"/>
  <c r="T1581" i="4"/>
  <c r="T2057" i="4"/>
  <c r="T1687" i="4"/>
  <c r="T1346" i="4"/>
  <c r="T2160" i="4"/>
  <c r="T1452" i="4"/>
  <c r="T2312" i="4"/>
  <c r="T1740" i="4"/>
  <c r="T2599" i="4"/>
  <c r="T2046" i="4"/>
  <c r="T1685" i="4"/>
  <c r="T1065" i="4"/>
  <c r="T986" i="4"/>
  <c r="T107" i="4"/>
  <c r="T1931" i="4"/>
  <c r="T745" i="4"/>
  <c r="T128" i="4"/>
  <c r="T1651" i="4"/>
  <c r="T1021" i="4"/>
  <c r="T1272" i="4"/>
  <c r="T1197" i="4"/>
  <c r="T414" i="4"/>
  <c r="T822" i="4"/>
  <c r="T1304" i="4"/>
  <c r="T458" i="4"/>
  <c r="T588" i="4"/>
  <c r="T324" i="4"/>
  <c r="T1001" i="4"/>
  <c r="T779" i="4"/>
  <c r="T994" i="4"/>
  <c r="T689" i="4"/>
  <c r="T277" i="4"/>
  <c r="T211" i="4"/>
  <c r="T815" i="4"/>
  <c r="T137" i="4"/>
  <c r="T777" i="4"/>
  <c r="T810" i="4"/>
  <c r="T2092" i="4"/>
  <c r="T1649" i="4"/>
  <c r="T500" i="4"/>
  <c r="T1523" i="4"/>
  <c r="T351" i="4"/>
  <c r="T117" i="4"/>
  <c r="T591" i="4"/>
  <c r="T430" i="4"/>
  <c r="T918" i="4"/>
  <c r="T866" i="4"/>
  <c r="T980" i="4"/>
  <c r="T2101" i="4"/>
  <c r="T1182" i="4"/>
  <c r="T1010" i="4"/>
  <c r="T617" i="4"/>
  <c r="T642" i="4"/>
  <c r="T992" i="4"/>
  <c r="T852" i="4"/>
  <c r="T52" i="4"/>
  <c r="T2259" i="4"/>
  <c r="T1847" i="4"/>
  <c r="T1611" i="4"/>
  <c r="T253" i="4"/>
  <c r="T178" i="4"/>
  <c r="T1218" i="4"/>
  <c r="T201" i="4"/>
  <c r="T208" i="4"/>
  <c r="T160" i="4"/>
  <c r="T868" i="4"/>
  <c r="T150" i="4"/>
  <c r="T1228" i="4"/>
  <c r="T1099" i="4"/>
  <c r="T29" i="4"/>
  <c r="T1062" i="4"/>
  <c r="T519" i="4"/>
  <c r="T401" i="4"/>
  <c r="T688" i="4"/>
  <c r="T771" i="4"/>
  <c r="T432" i="4"/>
  <c r="T1035" i="4"/>
  <c r="T459" i="4"/>
  <c r="T1179" i="4"/>
  <c r="T259" i="4"/>
  <c r="T1428" i="4"/>
  <c r="T1521" i="4"/>
  <c r="T760" i="4"/>
  <c r="T53" i="4"/>
  <c r="T1221" i="4"/>
  <c r="T694" i="4"/>
  <c r="T1545" i="4"/>
  <c r="T878" i="4"/>
  <c r="T1502" i="4"/>
  <c r="T223" i="4"/>
  <c r="T108" i="4"/>
  <c r="T973" i="4"/>
  <c r="T94" i="4"/>
  <c r="T1136" i="4"/>
  <c r="T692" i="4"/>
  <c r="T863" i="4"/>
  <c r="T381" i="4"/>
  <c r="T147" i="4"/>
  <c r="T602" i="4"/>
  <c r="T2738" i="4"/>
  <c r="T3062" i="4"/>
  <c r="T3086" i="4"/>
  <c r="T2709" i="4"/>
  <c r="T2748" i="4"/>
  <c r="T2277" i="4"/>
  <c r="T1480" i="4"/>
  <c r="T3057" i="4"/>
  <c r="T3087" i="4"/>
  <c r="T2864" i="4"/>
  <c r="T3189" i="4"/>
  <c r="T1239" i="4"/>
  <c r="T2181" i="4"/>
  <c r="T1798" i="4"/>
  <c r="T1139" i="4"/>
  <c r="T1318" i="4"/>
  <c r="T2377" i="4"/>
  <c r="T1865" i="4"/>
  <c r="T2544" i="4"/>
  <c r="T2881" i="4"/>
  <c r="T1888" i="4"/>
  <c r="T3073" i="4"/>
  <c r="T1189" i="4"/>
  <c r="T1678" i="4"/>
  <c r="T1517" i="4"/>
  <c r="T2378" i="4"/>
  <c r="T2341" i="4"/>
  <c r="T2324" i="4"/>
  <c r="T1778" i="4"/>
  <c r="T1161" i="4"/>
  <c r="T1743" i="4"/>
  <c r="T1825" i="4"/>
  <c r="T2295" i="4"/>
  <c r="T2684" i="4"/>
  <c r="T2082" i="4"/>
  <c r="T1349" i="4"/>
  <c r="T1815" i="4"/>
  <c r="T2546" i="4"/>
  <c r="T1620" i="4"/>
  <c r="T2010" i="4"/>
  <c r="T3148" i="4"/>
  <c r="T2586" i="4"/>
  <c r="T2007" i="4"/>
  <c r="T1833" i="4"/>
  <c r="T2182" i="4"/>
  <c r="T2581" i="4"/>
  <c r="T2397" i="4"/>
  <c r="T1362" i="4"/>
  <c r="T3077" i="4"/>
  <c r="T1499" i="4"/>
  <c r="T1738" i="4"/>
  <c r="T2127" i="4"/>
  <c r="T2530" i="4"/>
  <c r="T2015" i="4"/>
  <c r="T1138" i="4"/>
  <c r="T1460" i="4"/>
  <c r="T2105" i="4"/>
  <c r="T2450" i="4"/>
  <c r="T2041" i="4"/>
  <c r="T1266" i="4"/>
  <c r="T207" i="4"/>
  <c r="T1759" i="4"/>
  <c r="T3120" i="4"/>
  <c r="T1359" i="4"/>
  <c r="T1454" i="4"/>
  <c r="T2665" i="4"/>
  <c r="T2350" i="4"/>
  <c r="T1426" i="4"/>
  <c r="T1669" i="4"/>
  <c r="T2362" i="4"/>
  <c r="T1999" i="4"/>
  <c r="T1654" i="4"/>
  <c r="T1163" i="4"/>
  <c r="T2089" i="4"/>
  <c r="T2690" i="4"/>
  <c r="T1507" i="4"/>
  <c r="T2199" i="4"/>
  <c r="T1641" i="4"/>
  <c r="T2495" i="4"/>
  <c r="T2136" i="4"/>
  <c r="T1749" i="4"/>
  <c r="T2692" i="4"/>
  <c r="T1582" i="4"/>
  <c r="T2272" i="4"/>
  <c r="T1542" i="4"/>
  <c r="T2442" i="4"/>
  <c r="T1877" i="4"/>
  <c r="T2619" i="4"/>
  <c r="T2454" i="4"/>
  <c r="T2125" i="4"/>
  <c r="T1768" i="4"/>
  <c r="T453" i="4"/>
  <c r="T1207" i="4"/>
  <c r="T1005" i="4"/>
  <c r="T1971" i="4"/>
  <c r="T541" i="4"/>
  <c r="T656" i="4"/>
  <c r="T701" i="4"/>
  <c r="T716" i="4"/>
  <c r="T511" i="4"/>
  <c r="T1549" i="4"/>
  <c r="T161" i="4"/>
  <c r="T1462" i="4"/>
  <c r="T813" i="4"/>
  <c r="T912" i="4"/>
  <c r="T88" i="4"/>
  <c r="T930" i="4"/>
  <c r="T59" i="4"/>
  <c r="T1205" i="4"/>
  <c r="T1049" i="4"/>
  <c r="T1366" i="4"/>
  <c r="T881" i="4"/>
  <c r="T1609" i="4"/>
  <c r="T487" i="4"/>
  <c r="T484" i="4"/>
  <c r="T1142" i="4"/>
  <c r="T621" i="4"/>
  <c r="T834" i="4"/>
  <c r="T175" i="4"/>
  <c r="T888" i="4"/>
  <c r="T2147" i="4"/>
  <c r="T1721" i="4"/>
  <c r="T1069" i="4"/>
  <c r="T833" i="4"/>
  <c r="T313" i="4"/>
  <c r="T682" i="4"/>
  <c r="T515" i="4"/>
  <c r="T812" i="4"/>
  <c r="T74" i="4"/>
  <c r="T1170" i="4"/>
  <c r="T506" i="4"/>
  <c r="T1053" i="4"/>
  <c r="T321" i="4"/>
  <c r="T364" i="4"/>
  <c r="T1511" i="4"/>
  <c r="T990" i="4"/>
  <c r="T510" i="4"/>
  <c r="T452" i="4"/>
  <c r="T972" i="4"/>
  <c r="T748" i="4"/>
  <c r="T714" i="4"/>
  <c r="T1190" i="4"/>
  <c r="T1851" i="4"/>
  <c r="T1659" i="4"/>
  <c r="T805" i="4"/>
  <c r="T2321" i="4"/>
  <c r="T827" i="4"/>
  <c r="T585" i="4"/>
  <c r="T436" i="4"/>
  <c r="T1067" i="4"/>
  <c r="T200" i="4"/>
  <c r="T56" i="4"/>
  <c r="T1534" i="4"/>
  <c r="T841" i="4"/>
  <c r="T2104" i="4"/>
  <c r="T304" i="4"/>
  <c r="T1043" i="4"/>
  <c r="T1051" i="4"/>
  <c r="T654" i="4"/>
  <c r="T1899" i="4"/>
  <c r="T1365" i="4"/>
  <c r="T824" i="4"/>
  <c r="T829" i="4"/>
  <c r="T521" i="4"/>
  <c r="T1003" i="4"/>
  <c r="T309" i="4"/>
  <c r="T263" i="4"/>
  <c r="T1251" i="4"/>
  <c r="T998" i="4"/>
  <c r="T363" i="4"/>
  <c r="T474" i="4"/>
  <c r="T243" i="4"/>
  <c r="T867" i="4"/>
  <c r="T1463" i="4"/>
  <c r="T2445" i="4"/>
  <c r="T1509" i="4"/>
  <c r="T2012" i="4"/>
  <c r="T1188" i="4"/>
  <c r="T2388" i="4"/>
  <c r="T2624" i="4"/>
  <c r="T2003" i="4"/>
  <c r="T1144" i="4"/>
  <c r="T302" i="4"/>
  <c r="T606" i="4"/>
  <c r="T1498" i="4"/>
  <c r="T709" i="4"/>
  <c r="T415" i="4"/>
  <c r="T2286" i="4"/>
  <c r="T479" i="4"/>
  <c r="T464" i="4"/>
  <c r="T142" i="4"/>
  <c r="T35" i="4"/>
  <c r="T450" i="4"/>
  <c r="T420" i="4"/>
  <c r="T718" i="4"/>
  <c r="T1503" i="4"/>
  <c r="T991" i="4"/>
  <c r="T316" i="4"/>
  <c r="T1079" i="4"/>
  <c r="T171" i="4"/>
  <c r="T483" i="4"/>
  <c r="T8080" i="4"/>
  <c r="T7345" i="4"/>
  <c r="T7694" i="4"/>
  <c r="T8455" i="4"/>
  <c r="T8470" i="4"/>
  <c r="T8101" i="4"/>
  <c r="T6808" i="4"/>
  <c r="T8448" i="4"/>
  <c r="T8476" i="4"/>
  <c r="T6798" i="4"/>
  <c r="T7543" i="4"/>
  <c r="T8447" i="4"/>
  <c r="T7455" i="4"/>
  <c r="T8125" i="4"/>
  <c r="T7939" i="4"/>
  <c r="T6972" i="4"/>
  <c r="T7555" i="4"/>
  <c r="T6965" i="4"/>
  <c r="T7360" i="4"/>
  <c r="T6783" i="4"/>
  <c r="T6985" i="4"/>
  <c r="T7347" i="4"/>
  <c r="T6598" i="4"/>
  <c r="T8256" i="4"/>
  <c r="T8716" i="4"/>
  <c r="T8644" i="4"/>
  <c r="T6310" i="4"/>
  <c r="T7621" i="4"/>
  <c r="T8365" i="4"/>
  <c r="T8661" i="4"/>
  <c r="T6758" i="4"/>
  <c r="T8655" i="4"/>
  <c r="T7427" i="4"/>
  <c r="T6959" i="4"/>
  <c r="T6179" i="4"/>
  <c r="T8556" i="4"/>
  <c r="T8643" i="4"/>
  <c r="T7915" i="4"/>
  <c r="T6757" i="4"/>
  <c r="T7045" i="4"/>
  <c r="T7795" i="4"/>
  <c r="T6755" i="4"/>
  <c r="T7032" i="4"/>
  <c r="T7889" i="4"/>
  <c r="T6928" i="4"/>
  <c r="T7419" i="4"/>
  <c r="T7048" i="4"/>
  <c r="T6628" i="4"/>
  <c r="T8388" i="4"/>
  <c r="T7660" i="4"/>
  <c r="T6842" i="4"/>
  <c r="T7504" i="4"/>
  <c r="T7008" i="4"/>
  <c r="T7399" i="4"/>
  <c r="T7391" i="4"/>
  <c r="T7853" i="4"/>
  <c r="T6906" i="4"/>
  <c r="T6994" i="4"/>
  <c r="T8160" i="4"/>
  <c r="T8265" i="4"/>
  <c r="T7662" i="4"/>
  <c r="T6616" i="4"/>
  <c r="T7608" i="4"/>
  <c r="T8338" i="4"/>
  <c r="T6996" i="4"/>
  <c r="T7682" i="4"/>
  <c r="T8754" i="4"/>
  <c r="T8601" i="4"/>
  <c r="T7727" i="4"/>
  <c r="T5538" i="4"/>
  <c r="T5342" i="4"/>
  <c r="T7532" i="4"/>
  <c r="T8248" i="4"/>
  <c r="T7623" i="4"/>
  <c r="T6467" i="4"/>
  <c r="T5341" i="4"/>
  <c r="T6667" i="4"/>
  <c r="T7231" i="4"/>
  <c r="T7134" i="4"/>
  <c r="T7535" i="4"/>
  <c r="T6849" i="4"/>
  <c r="T4958" i="4"/>
  <c r="T7245" i="4"/>
  <c r="T6763" i="4"/>
  <c r="T5126" i="4"/>
  <c r="T6864" i="4"/>
  <c r="T7137" i="4"/>
  <c r="T7441" i="4"/>
  <c r="T6572" i="4"/>
  <c r="T7141" i="4"/>
  <c r="T6754" i="4"/>
  <c r="T6003" i="4"/>
  <c r="T5427" i="4"/>
  <c r="T8240" i="4"/>
  <c r="T7633" i="4"/>
  <c r="T7433" i="4"/>
  <c r="T5517" i="4"/>
  <c r="T6270" i="4"/>
  <c r="T6858" i="4"/>
  <c r="T5523" i="4"/>
  <c r="T7132" i="4"/>
  <c r="T6956" i="4"/>
  <c r="T7136" i="4"/>
  <c r="T6949" i="4"/>
  <c r="T7716" i="4"/>
  <c r="T5615" i="4"/>
  <c r="T7803" i="4"/>
  <c r="T5906" i="4"/>
  <c r="T7994" i="4"/>
  <c r="T8399" i="4"/>
  <c r="T8627" i="4"/>
  <c r="T5766" i="4"/>
  <c r="T6559" i="4"/>
  <c r="T8385" i="4"/>
  <c r="T5204" i="4"/>
  <c r="T5993" i="4"/>
  <c r="T5317" i="4"/>
  <c r="T7594" i="4"/>
  <c r="T5982" i="4"/>
  <c r="T5709" i="4"/>
  <c r="T8397" i="4"/>
  <c r="T8218" i="4"/>
  <c r="T5671" i="4"/>
  <c r="T4846" i="4"/>
  <c r="T4930" i="4"/>
  <c r="T5904" i="4"/>
  <c r="T7031" i="4"/>
  <c r="T8225" i="4"/>
  <c r="T6080" i="4"/>
  <c r="T8626" i="4"/>
  <c r="T5497" i="4"/>
  <c r="T6094" i="4"/>
  <c r="T5217" i="4"/>
  <c r="T7126" i="4"/>
  <c r="T5129" i="4"/>
  <c r="T5599" i="4"/>
  <c r="T5116" i="4"/>
  <c r="T6085" i="4"/>
  <c r="T5713" i="4"/>
  <c r="T7511" i="4"/>
  <c r="T5676" i="4"/>
  <c r="T6151" i="4"/>
  <c r="T7205" i="4"/>
  <c r="T8327" i="4"/>
  <c r="T5386" i="4"/>
  <c r="T6834" i="4"/>
  <c r="T5036" i="4"/>
  <c r="T5576" i="4"/>
  <c r="T8158" i="4"/>
  <c r="T5392" i="4"/>
  <c r="T5010" i="4"/>
  <c r="T5191" i="4"/>
  <c r="T8152" i="4"/>
  <c r="T6252" i="4"/>
  <c r="T5005" i="4"/>
  <c r="T7586" i="4"/>
  <c r="T6730" i="4"/>
  <c r="T7599" i="4"/>
  <c r="T8620" i="4"/>
  <c r="T8330" i="4"/>
  <c r="T5689" i="4"/>
  <c r="T6031" i="4"/>
  <c r="T5590" i="4"/>
  <c r="T6522" i="4"/>
  <c r="T6836" i="4"/>
  <c r="T6901" i="4"/>
  <c r="T6412" i="4"/>
  <c r="T7026" i="4"/>
  <c r="T8583" i="4"/>
  <c r="T8141" i="4"/>
  <c r="T5607" i="4"/>
  <c r="T7605" i="4"/>
  <c r="T6245" i="4"/>
  <c r="T5405" i="4"/>
  <c r="T5508" i="4"/>
  <c r="T4827" i="4"/>
  <c r="T6634" i="4"/>
  <c r="T8277" i="4"/>
  <c r="T6146" i="4"/>
  <c r="T6523" i="4"/>
  <c r="T5210" i="4"/>
  <c r="T7385" i="4"/>
  <c r="T8334" i="4"/>
  <c r="T4804" i="4"/>
  <c r="T6233" i="4"/>
  <c r="T7102" i="4"/>
  <c r="T8588" i="4"/>
  <c r="T7858" i="4"/>
  <c r="T8062" i="4"/>
  <c r="T5016" i="4"/>
  <c r="T6988" i="4"/>
  <c r="T6223" i="4"/>
  <c r="T4823" i="4"/>
  <c r="T6030" i="4"/>
  <c r="T8162" i="4"/>
  <c r="T5874" i="4"/>
  <c r="T6259" i="4"/>
  <c r="T7573" i="4"/>
  <c r="T7085" i="4"/>
  <c r="T7104" i="4"/>
  <c r="T8149" i="4"/>
  <c r="T8679" i="4"/>
  <c r="T6924" i="4"/>
  <c r="T6328" i="4"/>
  <c r="T8259" i="4"/>
  <c r="T7468" i="4"/>
  <c r="T6606" i="4"/>
  <c r="T8685" i="4"/>
  <c r="T8056" i="4"/>
  <c r="T7006" i="4"/>
  <c r="T8195" i="4"/>
  <c r="T7467" i="4"/>
  <c r="T22" i="4"/>
  <c r="T8608" i="4"/>
  <c r="T8607" i="4"/>
  <c r="T2608" i="4"/>
  <c r="T2867" i="4"/>
  <c r="T3078" i="4"/>
  <c r="T7346" i="4"/>
  <c r="T8113" i="4"/>
  <c r="T8086" i="4"/>
  <c r="T7311" i="4"/>
  <c r="T8469" i="4"/>
  <c r="T8497" i="4"/>
  <c r="T8527" i="4"/>
  <c r="T8479" i="4"/>
  <c r="T7703" i="4"/>
  <c r="T8465" i="4"/>
  <c r="T8518" i="4"/>
  <c r="T7970" i="4"/>
  <c r="T7344" i="4"/>
  <c r="T8091" i="4"/>
  <c r="T7552" i="4"/>
  <c r="T7950" i="4"/>
  <c r="T8027" i="4"/>
  <c r="T7846" i="4"/>
  <c r="T7466" i="4"/>
  <c r="T8136" i="4"/>
  <c r="T7561" i="4"/>
  <c r="T8504" i="4"/>
  <c r="T8126" i="4"/>
  <c r="T7754" i="4"/>
  <c r="T8036" i="4"/>
  <c r="T7841" i="4"/>
  <c r="T8516" i="4"/>
  <c r="T8118" i="4"/>
  <c r="T6888" i="4"/>
  <c r="T6789" i="4"/>
  <c r="T7459" i="4"/>
  <c r="T7255" i="4"/>
  <c r="T7462" i="4"/>
  <c r="T7069" i="4"/>
  <c r="T7835" i="4"/>
  <c r="T7271" i="4"/>
  <c r="T6876" i="4"/>
  <c r="T6886" i="4"/>
  <c r="T7256" i="4"/>
  <c r="T6983" i="4"/>
  <c r="T6595" i="4"/>
  <c r="T6293" i="4"/>
  <c r="T6694" i="4"/>
  <c r="T7060" i="4"/>
  <c r="T6867" i="4"/>
  <c r="T8735" i="4"/>
  <c r="T6588" i="4"/>
  <c r="T7812" i="4"/>
  <c r="T7714" i="4"/>
  <c r="T7902" i="4"/>
  <c r="T6302" i="4"/>
  <c r="T8722" i="4"/>
  <c r="T7723" i="4"/>
  <c r="T8651" i="4"/>
  <c r="T7626" i="4"/>
  <c r="T8567" i="4"/>
  <c r="T8730" i="4"/>
  <c r="T7627" i="4"/>
  <c r="T7053" i="4"/>
  <c r="T8286" i="4"/>
  <c r="T7054" i="4"/>
  <c r="T7422" i="4"/>
  <c r="T8362" i="4"/>
  <c r="T7614" i="4"/>
  <c r="T8569" i="4"/>
  <c r="T7038" i="4"/>
  <c r="T6761" i="4"/>
  <c r="T7624" i="4"/>
  <c r="T7724" i="4"/>
  <c r="T8715" i="4"/>
  <c r="T6857" i="4"/>
  <c r="T8017" i="4"/>
  <c r="T7133" i="4"/>
  <c r="T8355" i="4"/>
  <c r="T7146" i="4"/>
  <c r="T6917" i="4"/>
  <c r="T8386" i="4"/>
  <c r="T8311" i="4"/>
  <c r="T8700" i="4"/>
  <c r="T8318" i="4"/>
  <c r="T8216" i="4"/>
  <c r="T7515" i="4"/>
  <c r="T6833" i="4"/>
  <c r="T7790" i="4"/>
  <c r="T6747" i="4"/>
  <c r="T7891" i="4"/>
  <c r="T7033" i="4"/>
  <c r="T7131" i="4"/>
  <c r="T8642" i="4"/>
  <c r="T7499" i="4"/>
  <c r="T7123" i="4"/>
  <c r="T7977" i="4"/>
  <c r="T8704" i="4"/>
  <c r="T8260" i="4"/>
  <c r="T8055" i="4"/>
  <c r="T8692" i="4"/>
  <c r="T7878" i="4"/>
  <c r="T7976" i="4"/>
  <c r="T7091" i="4"/>
  <c r="T8268" i="4"/>
  <c r="T8266" i="4"/>
  <c r="T7003" i="4"/>
  <c r="T7973" i="4"/>
  <c r="T7503" i="4"/>
  <c r="T7097" i="4"/>
  <c r="T8145" i="4"/>
  <c r="T7418" i="4"/>
  <c r="T8585" i="4"/>
  <c r="T7387" i="4"/>
  <c r="T7493" i="4"/>
  <c r="T8213" i="4"/>
  <c r="T7864" i="4"/>
  <c r="T7768" i="4"/>
  <c r="T7494" i="4"/>
  <c r="T8593" i="4"/>
  <c r="T6838" i="4"/>
  <c r="T8575" i="4"/>
  <c r="T6894" i="4"/>
  <c r="T7374" i="4"/>
  <c r="T7128" i="4"/>
  <c r="T7866" i="4"/>
  <c r="T6927" i="4"/>
  <c r="T8574" i="4"/>
  <c r="T7471" i="4"/>
  <c r="T7666" i="4"/>
  <c r="T7571" i="4"/>
  <c r="T8142" i="4"/>
  <c r="T6991" i="4"/>
  <c r="T8742" i="4"/>
  <c r="T7659" i="4"/>
  <c r="T6891" i="4"/>
  <c r="T8740" i="4"/>
  <c r="T8208" i="4"/>
  <c r="T8422" i="4"/>
  <c r="T24" i="4"/>
  <c r="T8689" i="4"/>
  <c r="T19" i="4"/>
  <c r="T8178" i="4"/>
  <c r="T8415" i="4"/>
  <c r="T8744" i="4"/>
  <c r="T8163" i="4"/>
  <c r="T8741" i="4"/>
  <c r="T2650" i="4"/>
  <c r="T4874" i="4"/>
  <c r="T8725" i="4"/>
  <c r="T4872" i="4"/>
  <c r="T7537" i="4"/>
  <c r="T5626" i="4"/>
  <c r="T8738" i="4"/>
  <c r="T7058" i="4"/>
  <c r="T6279" i="4"/>
  <c r="T7810" i="4"/>
  <c r="T5447" i="4"/>
  <c r="T8717" i="4"/>
  <c r="T7815" i="4"/>
  <c r="T6476" i="4"/>
  <c r="T7242" i="4"/>
  <c r="T8646" i="4"/>
  <c r="T7426" i="4"/>
  <c r="T8009" i="4"/>
  <c r="T7421" i="4"/>
  <c r="T7806" i="4"/>
  <c r="T6565" i="4"/>
  <c r="T5512" i="4"/>
  <c r="T5518" i="4"/>
  <c r="T5215" i="4"/>
  <c r="T5224" i="4"/>
  <c r="T5243" i="4"/>
  <c r="T7725" i="4"/>
  <c r="T6671" i="4"/>
  <c r="T6093" i="4"/>
  <c r="T6567" i="4"/>
  <c r="T7144" i="4"/>
  <c r="T6364" i="4"/>
  <c r="T6274" i="4"/>
  <c r="T5331" i="4"/>
  <c r="T8736" i="4"/>
  <c r="T6668" i="4"/>
  <c r="T7037" i="4"/>
  <c r="T6749" i="4"/>
  <c r="T6862" i="4"/>
  <c r="T8363" i="4"/>
  <c r="T7152" i="4"/>
  <c r="T5995" i="4"/>
  <c r="T5794" i="4"/>
  <c r="T6925" i="4"/>
  <c r="T7984" i="4"/>
  <c r="T7611" i="4"/>
  <c r="T5329" i="4"/>
  <c r="T5023" i="4"/>
  <c r="T6097" i="4"/>
  <c r="T7890" i="4"/>
  <c r="T7042" i="4"/>
  <c r="T7876" i="4"/>
  <c r="T5810" i="4"/>
  <c r="T5025" i="4"/>
  <c r="T5315" i="4"/>
  <c r="T8384" i="4"/>
  <c r="T7800" i="4"/>
  <c r="T6633" i="4"/>
  <c r="T6646" i="4"/>
  <c r="T6766" i="4"/>
  <c r="T4837" i="4"/>
  <c r="T7016" i="4"/>
  <c r="T5798" i="4"/>
  <c r="T5886" i="4"/>
  <c r="T7035" i="4"/>
  <c r="T6267" i="4"/>
  <c r="T5507" i="4"/>
  <c r="T5031" i="4"/>
  <c r="T6923" i="4"/>
  <c r="T6829" i="4"/>
  <c r="T8223" i="4"/>
  <c r="T7116" i="4"/>
  <c r="T5594" i="4"/>
  <c r="T8638" i="4"/>
  <c r="T6895" i="4"/>
  <c r="T7207" i="4"/>
  <c r="T7892" i="4"/>
  <c r="T7880" i="4"/>
  <c r="T4925" i="4"/>
  <c r="T7781" i="4"/>
  <c r="T7600" i="4"/>
  <c r="T8065" i="4"/>
  <c r="T7099" i="4"/>
  <c r="T8339" i="4"/>
  <c r="T5769" i="4"/>
  <c r="T8057" i="4"/>
  <c r="T5003" i="4"/>
  <c r="T8050" i="4"/>
  <c r="T6709" i="4"/>
  <c r="T5703" i="4"/>
  <c r="T5881" i="4"/>
  <c r="T4921" i="4"/>
  <c r="T7589" i="4"/>
  <c r="T7119" i="4"/>
  <c r="T5782" i="4"/>
  <c r="T6716" i="4"/>
  <c r="T5388" i="4"/>
  <c r="T7579" i="4"/>
  <c r="T6246" i="4"/>
  <c r="T5202" i="4"/>
  <c r="T7220" i="4"/>
  <c r="T5095" i="4"/>
  <c r="T8262" i="4"/>
  <c r="T7092" i="4"/>
  <c r="T6937" i="4"/>
  <c r="T5505" i="4"/>
  <c r="T8572" i="4"/>
  <c r="T4943" i="4"/>
  <c r="T5691" i="4"/>
  <c r="T7893" i="4"/>
  <c r="T5780" i="4"/>
  <c r="T7673" i="4"/>
  <c r="T8332" i="4"/>
  <c r="T7887" i="4"/>
  <c r="T7093" i="4"/>
  <c r="T6032" i="4"/>
  <c r="T7020" i="4"/>
  <c r="T5567" i="4"/>
  <c r="T4907" i="4"/>
  <c r="T6733" i="4"/>
  <c r="T7223" i="4"/>
  <c r="T6619" i="4"/>
  <c r="T6708" i="4"/>
  <c r="T8341" i="4"/>
  <c r="T5280" i="4"/>
  <c r="T5685" i="4"/>
  <c r="T7767" i="4"/>
  <c r="T6831" i="4"/>
  <c r="T5673" i="4"/>
  <c r="T8353" i="4"/>
  <c r="T4812" i="4"/>
  <c r="T5843" i="4"/>
  <c r="T7011" i="4"/>
  <c r="T7186" i="4"/>
  <c r="T5582" i="4"/>
  <c r="T5395" i="4"/>
  <c r="T7581" i="4"/>
  <c r="T5374" i="4"/>
  <c r="T7187" i="4"/>
  <c r="T7194" i="4"/>
  <c r="T5265" i="4"/>
  <c r="T8183" i="4"/>
  <c r="T6164" i="4"/>
  <c r="T7192" i="4"/>
  <c r="T8150" i="4"/>
  <c r="T6147" i="4"/>
  <c r="T4999" i="4"/>
  <c r="T8352" i="4"/>
  <c r="T6615" i="4"/>
  <c r="T5654" i="4"/>
  <c r="T5842" i="4"/>
  <c r="T4556" i="4"/>
  <c r="T6418" i="4"/>
  <c r="T8180" i="4"/>
  <c r="T5762" i="4"/>
  <c r="T6047" i="4"/>
  <c r="T5266" i="4"/>
  <c r="T4582" i="4"/>
  <c r="T4994" i="4"/>
  <c r="T7473" i="4"/>
  <c r="T6910" i="4"/>
  <c r="T8210" i="4"/>
  <c r="T8176" i="4"/>
  <c r="T8684" i="4"/>
  <c r="T8169" i="4"/>
  <c r="T8172" i="4"/>
  <c r="T8759" i="4"/>
  <c r="T3137" i="4"/>
  <c r="T3054" i="4"/>
  <c r="T3065" i="4"/>
  <c r="T3162" i="4"/>
  <c r="T8616" i="4"/>
  <c r="T6608" i="4"/>
  <c r="T8751" i="4"/>
  <c r="T8191" i="4"/>
  <c r="T8186" i="4"/>
  <c r="T2689" i="4"/>
  <c r="T2693" i="4"/>
  <c r="T2675" i="4"/>
  <c r="T2604" i="4"/>
  <c r="T2609" i="4"/>
  <c r="T2145" i="4"/>
  <c r="T2284" i="4"/>
  <c r="T1481" i="4"/>
  <c r="T3081" i="4"/>
  <c r="T3059" i="4"/>
  <c r="T3167" i="4"/>
  <c r="T2587" i="4"/>
  <c r="T2142" i="4"/>
  <c r="T1720" i="4"/>
  <c r="T1208" i="4"/>
  <c r="T1177" i="4"/>
  <c r="T2290" i="4"/>
  <c r="T1734" i="4"/>
  <c r="T2511" i="4"/>
  <c r="T1614" i="4"/>
  <c r="T3026" i="4"/>
  <c r="T1192" i="4"/>
  <c r="T1631" i="4"/>
  <c r="T1408" i="4"/>
  <c r="T2326" i="4"/>
  <c r="T2264" i="4"/>
  <c r="T2289" i="4"/>
  <c r="T1775" i="4"/>
  <c r="T3187" i="4"/>
  <c r="T1618" i="4"/>
  <c r="T1770" i="4"/>
  <c r="T2198" i="4"/>
  <c r="T2598" i="4"/>
  <c r="T2059" i="4"/>
  <c r="T1230" i="4"/>
  <c r="T1802" i="4"/>
  <c r="T2435" i="4"/>
  <c r="T1628" i="4"/>
  <c r="T1981" i="4"/>
  <c r="T2652" i="4"/>
  <c r="T2664" i="4"/>
  <c r="T3145" i="4"/>
  <c r="T1880" i="4"/>
  <c r="T1823" i="4"/>
  <c r="T2751" i="4"/>
  <c r="T1970" i="4"/>
  <c r="T2525" i="4"/>
  <c r="T2345" i="4"/>
  <c r="T1241" i="4"/>
  <c r="T1390" i="4"/>
  <c r="T1714" i="4"/>
  <c r="T2083" i="4"/>
  <c r="T2514" i="4"/>
  <c r="T1991" i="4"/>
  <c r="T2582" i="4"/>
  <c r="T1416" i="4"/>
  <c r="T2052" i="4"/>
  <c r="T2042" i="4"/>
  <c r="T974" i="4"/>
  <c r="T455" i="4"/>
  <c r="T3103" i="4"/>
  <c r="T1476" i="4"/>
  <c r="T3112" i="4"/>
  <c r="T1291" i="4"/>
  <c r="T1229" i="4"/>
  <c r="T2585" i="4"/>
  <c r="T2611" i="4"/>
  <c r="T2308" i="4"/>
  <c r="T1372" i="4"/>
  <c r="T1599" i="4"/>
  <c r="T2253" i="4"/>
  <c r="T1884" i="4"/>
  <c r="T1554" i="4"/>
  <c r="T1052" i="4"/>
  <c r="T1166" i="4"/>
  <c r="T2313" i="4"/>
  <c r="T2465" i="4"/>
  <c r="T1752" i="4"/>
  <c r="T2551" i="4"/>
  <c r="T2238" i="4"/>
  <c r="T2263" i="4"/>
  <c r="T2571" i="4"/>
  <c r="T1754" i="4"/>
  <c r="T2175" i="4"/>
  <c r="T1458" i="4"/>
  <c r="T1786" i="4"/>
  <c r="T780" i="4"/>
  <c r="T680" i="4"/>
  <c r="T626" i="4"/>
  <c r="T1263" i="4"/>
  <c r="T204" i="4"/>
  <c r="T1322" i="4"/>
  <c r="T592" i="4"/>
  <c r="T214" i="4"/>
  <c r="T1731" i="4"/>
  <c r="T1592" i="4"/>
  <c r="T799" i="4"/>
  <c r="T210" i="4"/>
  <c r="T300" i="4"/>
  <c r="T1539" i="4"/>
  <c r="T788" i="4"/>
  <c r="T657" i="4"/>
  <c r="T366" i="4"/>
  <c r="T2647" i="4"/>
  <c r="T2866" i="4"/>
  <c r="T3190" i="4"/>
  <c r="T2606" i="4"/>
  <c r="T3113" i="4"/>
  <c r="T1739" i="4"/>
  <c r="T1867" i="4"/>
  <c r="T8203" i="4"/>
  <c r="T2520" i="4"/>
  <c r="T3152" i="4"/>
  <c r="T1606" i="4"/>
  <c r="T1774" i="4"/>
  <c r="T1979" i="4"/>
  <c r="T1245" i="4"/>
  <c r="T3110" i="4"/>
  <c r="T1972" i="4"/>
  <c r="T1969" i="4"/>
  <c r="T2363" i="4"/>
  <c r="T2016" i="4"/>
  <c r="T3037" i="4"/>
  <c r="T2750" i="4"/>
  <c r="T3181" i="4"/>
  <c r="T2540" i="4"/>
  <c r="T2497" i="4"/>
  <c r="T2861" i="4"/>
  <c r="T2063" i="4"/>
  <c r="T1693" i="4"/>
  <c r="T2135" i="4"/>
  <c r="T1580" i="4"/>
  <c r="T2853" i="4"/>
  <c r="T2504" i="4"/>
  <c r="T1294" i="4"/>
  <c r="T1905" i="4"/>
  <c r="T1879" i="4"/>
  <c r="T2381" i="4"/>
  <c r="T1532" i="4"/>
  <c r="T2167" i="4"/>
  <c r="T2559" i="4"/>
  <c r="T3185" i="4"/>
  <c r="T1785" i="4"/>
  <c r="T1571" i="4"/>
  <c r="T1478" i="4"/>
  <c r="T2280" i="4"/>
  <c r="T1697" i="4"/>
  <c r="T2088" i="4"/>
  <c r="T1989" i="4"/>
  <c r="T1159" i="4"/>
  <c r="T2744" i="4"/>
  <c r="T2468" i="4"/>
  <c r="T1284" i="4"/>
  <c r="T1808" i="4"/>
  <c r="T2354" i="4"/>
  <c r="T1791" i="4"/>
  <c r="T2486" i="4"/>
  <c r="T2213" i="4"/>
  <c r="T2501" i="4"/>
  <c r="T1782" i="4"/>
  <c r="T2305" i="4"/>
  <c r="T1811" i="4"/>
  <c r="T978" i="4"/>
  <c r="T3097" i="4"/>
  <c r="T3143" i="4"/>
  <c r="T2275" i="4"/>
  <c r="T2489" i="4"/>
  <c r="T2129" i="4"/>
  <c r="T2006" i="4"/>
  <c r="T2119" i="4"/>
  <c r="T2039" i="4"/>
  <c r="T1087" i="4"/>
  <c r="T2687" i="4"/>
  <c r="T2240" i="4"/>
  <c r="T1860" i="4"/>
  <c r="T961" i="4"/>
  <c r="T1674" i="4"/>
  <c r="T2215" i="4"/>
  <c r="T2563" i="4"/>
  <c r="T2001" i="4"/>
  <c r="T1483" i="4"/>
  <c r="T2353" i="4"/>
  <c r="T1974" i="4"/>
  <c r="T3186" i="4"/>
  <c r="T2236" i="4"/>
  <c r="T1156" i="4"/>
  <c r="T1998" i="4"/>
  <c r="T1290" i="4"/>
  <c r="T2245" i="4"/>
  <c r="T1680" i="4"/>
  <c r="T2547" i="4"/>
  <c r="T2340" i="4"/>
  <c r="T1986" i="4"/>
  <c r="T1557" i="4"/>
  <c r="T499" i="4"/>
  <c r="T1453" i="4"/>
  <c r="T1807" i="4"/>
  <c r="T907" i="4"/>
  <c r="T1081" i="4"/>
  <c r="T1423" i="4"/>
  <c r="T379" i="4"/>
  <c r="T2302" i="4"/>
  <c r="T590" i="4"/>
  <c r="T882" i="4"/>
  <c r="T608" i="4"/>
  <c r="T305" i="4"/>
  <c r="T1590" i="4"/>
  <c r="T497" i="4"/>
  <c r="T384" i="4"/>
  <c r="T1219" i="4"/>
  <c r="T516" i="4"/>
  <c r="T647" i="4"/>
  <c r="T378" i="4"/>
  <c r="T1260" i="4"/>
  <c r="T596" i="4"/>
  <c r="T262" i="4"/>
  <c r="T700" i="4"/>
  <c r="T2020" i="4"/>
  <c r="T1357" i="4"/>
  <c r="T156" i="4"/>
  <c r="T1007" i="4"/>
  <c r="T220" i="4"/>
  <c r="T1374" i="4"/>
  <c r="T114" i="4"/>
  <c r="T133" i="4"/>
  <c r="T481" i="4"/>
  <c r="T818" i="4"/>
  <c r="T901" i="4"/>
  <c r="T39" i="4"/>
  <c r="T758" i="4"/>
  <c r="T586" i="4"/>
  <c r="T846" i="4"/>
  <c r="T1301" i="4"/>
  <c r="T399" i="4"/>
  <c r="T353" i="4"/>
  <c r="T109" i="4"/>
  <c r="T2019" i="4"/>
  <c r="T1746" i="4"/>
  <c r="T1308" i="4"/>
  <c r="T477" i="4"/>
  <c r="T908" i="4"/>
  <c r="T704" i="4"/>
  <c r="T1381" i="4"/>
  <c r="T462" i="4"/>
  <c r="T237" i="4"/>
  <c r="T793" i="4"/>
  <c r="T638" i="4"/>
  <c r="T110" i="4"/>
  <c r="T1369" i="4"/>
  <c r="T454" i="4"/>
  <c r="T797" i="4"/>
  <c r="T151" i="4"/>
  <c r="T594" i="4"/>
  <c r="T434" i="4"/>
  <c r="T803" i="4"/>
  <c r="T443" i="4"/>
  <c r="T1500" i="4"/>
  <c r="T1361" i="4"/>
  <c r="T848" i="4"/>
  <c r="T1224" i="4"/>
  <c r="T310" i="4"/>
  <c r="T233" i="4"/>
  <c r="T828" i="4"/>
  <c r="T708" i="4"/>
  <c r="T1011" i="4"/>
  <c r="T404" i="4"/>
  <c r="T348" i="4"/>
  <c r="T544" i="4"/>
  <c r="T501" i="4"/>
  <c r="T72" i="4"/>
  <c r="T1246" i="4"/>
  <c r="T417" i="4"/>
  <c r="T675" i="4"/>
  <c r="T603" i="4"/>
  <c r="T1118" i="4"/>
  <c r="T291" i="4"/>
  <c r="T127" i="4"/>
  <c r="T1907" i="4"/>
  <c r="T2361" i="4"/>
  <c r="T282" i="4"/>
  <c r="T775" i="4"/>
  <c r="T485" i="4"/>
  <c r="T870" i="4"/>
  <c r="T199" i="4"/>
  <c r="T838" i="4"/>
  <c r="T1705" i="4"/>
  <c r="T312" i="4"/>
  <c r="T449" i="4"/>
  <c r="T948" i="4"/>
  <c r="T331" i="4"/>
  <c r="T465" i="4"/>
  <c r="T400" i="4"/>
  <c r="T702" i="4"/>
  <c r="T89" i="4"/>
  <c r="T640" i="4"/>
  <c r="T904" i="4"/>
  <c r="T915" i="4"/>
  <c r="T2102" i="4"/>
  <c r="T3094" i="4"/>
  <c r="T3079" i="4"/>
  <c r="T3128" i="4"/>
  <c r="T1787" i="4"/>
  <c r="T2865" i="4"/>
  <c r="T2373" i="4"/>
  <c r="T2837" i="4"/>
  <c r="T2858" i="4"/>
  <c r="T2694" i="4"/>
  <c r="T3033" i="4"/>
  <c r="T1486" i="4"/>
  <c r="T1504" i="4"/>
  <c r="T2502" i="4"/>
  <c r="T3061" i="4"/>
  <c r="T1846" i="4"/>
  <c r="T1886" i="4"/>
  <c r="T2336" i="4"/>
  <c r="T2743" i="4"/>
  <c r="T2682" i="4"/>
  <c r="T2703" i="4"/>
  <c r="T3156" i="4"/>
  <c r="T2453" i="4"/>
  <c r="T2433" i="4"/>
  <c r="T2852" i="4"/>
  <c r="T1836" i="4"/>
  <c r="T1623" i="4"/>
  <c r="T2096" i="4"/>
  <c r="T1552" i="4"/>
  <c r="T2745" i="4"/>
  <c r="T2437" i="4"/>
  <c r="T1247" i="4"/>
  <c r="T1894" i="4"/>
  <c r="T1855" i="4"/>
  <c r="T2592" i="4"/>
  <c r="T2346" i="4"/>
  <c r="T1440" i="4"/>
  <c r="T2183" i="4"/>
  <c r="T2569" i="4"/>
  <c r="T3088" i="4"/>
  <c r="T1541" i="4"/>
  <c r="T1217" i="4"/>
  <c r="T1405" i="4"/>
  <c r="T2111" i="4"/>
  <c r="T1647" i="4"/>
  <c r="T1874" i="4"/>
  <c r="T1937" i="4"/>
  <c r="T1085" i="4"/>
  <c r="T2383" i="4"/>
  <c r="T1174" i="4"/>
  <c r="T1708" i="4"/>
  <c r="T2330" i="4"/>
  <c r="T1767" i="4"/>
  <c r="T2337" i="4"/>
  <c r="T2178" i="4"/>
  <c r="T2458" i="4"/>
  <c r="T1584" i="4"/>
  <c r="T2260" i="4"/>
  <c r="T1801" i="4"/>
  <c r="T1348" i="4"/>
  <c r="T3035" i="4"/>
  <c r="T2200" i="4"/>
  <c r="T2070" i="4"/>
  <c r="T1809" i="4"/>
  <c r="T2058" i="4"/>
  <c r="T1993" i="4"/>
  <c r="T2594" i="4"/>
  <c r="T2577" i="4"/>
  <c r="T2216" i="4"/>
  <c r="T1845" i="4"/>
  <c r="T1496" i="4"/>
  <c r="T1297" i="4"/>
  <c r="T2669" i="4"/>
  <c r="T1585" i="4"/>
  <c r="T2146" i="4"/>
  <c r="T2522" i="4"/>
  <c r="T1948" i="4"/>
  <c r="T2706" i="4"/>
  <c r="T2322" i="4"/>
  <c r="T1950" i="4"/>
  <c r="T3147" i="4"/>
  <c r="T2151" i="4"/>
  <c r="T2712" i="4"/>
  <c r="T1949" i="4"/>
  <c r="T1140" i="4"/>
  <c r="T2194" i="4"/>
  <c r="T1634" i="4"/>
  <c r="T2565" i="4"/>
  <c r="T2315" i="4"/>
  <c r="T1992" i="4"/>
  <c r="T1434" i="4"/>
  <c r="T209" i="4"/>
  <c r="T1404" i="4"/>
  <c r="T2379" i="4"/>
  <c r="T1757" i="4"/>
  <c r="T1562" i="4"/>
  <c r="T826" i="4"/>
  <c r="T983" i="4"/>
  <c r="T1412" i="4"/>
  <c r="T103" i="4"/>
  <c r="T280" i="4"/>
  <c r="T398" i="4"/>
  <c r="T2281" i="4"/>
  <c r="T242" i="4"/>
  <c r="T3" i="4"/>
  <c r="T874" i="4"/>
  <c r="T512" i="4"/>
  <c r="T859" i="4"/>
  <c r="T1586" i="4"/>
  <c r="T372" i="4"/>
  <c r="T463" i="4"/>
  <c r="T215" i="4"/>
  <c r="T1172" i="4"/>
  <c r="T139" i="4"/>
  <c r="T206" i="4"/>
  <c r="T1151" i="4"/>
  <c r="T488" i="4"/>
  <c r="T166" i="4"/>
  <c r="T625" i="4"/>
  <c r="T2018" i="4"/>
  <c r="T1298" i="4"/>
  <c r="T2461" i="4"/>
  <c r="T935" i="4"/>
  <c r="T543" i="4"/>
  <c r="T273" i="4"/>
  <c r="T1305" i="4"/>
  <c r="T761" i="4"/>
  <c r="T1619" i="4"/>
  <c r="T441" i="4"/>
  <c r="T733" i="4"/>
  <c r="T1084" i="4"/>
  <c r="T58" i="4"/>
  <c r="T811" i="4"/>
  <c r="T884" i="4"/>
  <c r="T1073" i="4"/>
  <c r="T618" i="4"/>
  <c r="T783" i="4"/>
  <c r="T472" i="4"/>
  <c r="T520" i="4"/>
  <c r="T2187" i="4"/>
  <c r="T1760" i="4"/>
  <c r="T1524" i="4"/>
  <c r="T1058" i="4"/>
  <c r="T1259" i="4"/>
  <c r="T755" i="4"/>
  <c r="T327" i="4"/>
  <c r="T665" i="4"/>
  <c r="T509" i="4"/>
  <c r="T685" i="4"/>
  <c r="T620" i="4"/>
  <c r="T869" i="4"/>
  <c r="T787" i="4"/>
  <c r="T823" i="4"/>
  <c r="T724" i="4"/>
  <c r="T457" i="4"/>
  <c r="T471" i="4"/>
  <c r="T377" i="4"/>
  <c r="T77" i="4"/>
  <c r="T953" i="4"/>
  <c r="T649" i="4"/>
  <c r="T2632" i="4"/>
  <c r="T40" i="4"/>
  <c r="T418" i="4"/>
  <c r="T711" i="4"/>
  <c r="T989" i="4"/>
  <c r="T623" i="4"/>
  <c r="T444" i="4"/>
  <c r="T164" i="4"/>
  <c r="T252" i="4"/>
  <c r="T466" i="4"/>
  <c r="T157" i="4"/>
  <c r="T988" i="4"/>
  <c r="T306" i="4"/>
  <c r="T1387" i="4"/>
  <c r="T1856" i="4"/>
  <c r="T354" i="4"/>
  <c r="T1910" i="4"/>
  <c r="T634" i="4"/>
  <c r="T523" i="4"/>
  <c r="T1324" i="4"/>
  <c r="T330" i="4"/>
  <c r="T315" i="4"/>
  <c r="T757" i="4"/>
  <c r="T2615" i="4"/>
  <c r="T2636" i="4"/>
  <c r="T3066" i="4"/>
  <c r="T2578" i="4"/>
  <c r="T3191" i="4"/>
  <c r="T1681" i="4"/>
  <c r="T2030" i="4"/>
  <c r="T1717" i="4"/>
  <c r="T2741" i="4"/>
  <c r="T3076" i="4"/>
  <c r="T2025" i="4"/>
  <c r="T1876" i="4"/>
  <c r="T2541" i="4"/>
  <c r="T1501" i="4"/>
  <c r="T1354" i="4"/>
  <c r="T2254" i="4"/>
  <c r="T2108" i="4"/>
  <c r="T1310" i="4"/>
  <c r="T2524" i="4"/>
  <c r="T2856" i="4"/>
  <c r="T3084" i="4"/>
  <c r="T2742" i="4"/>
  <c r="T1086" i="4"/>
  <c r="T1445" i="4"/>
  <c r="T2126" i="4"/>
  <c r="T2005" i="4"/>
  <c r="T2170" i="4"/>
  <c r="T1656" i="4"/>
  <c r="T1222" i="4"/>
  <c r="T1497" i="4"/>
  <c r="T2037" i="4"/>
  <c r="T2487" i="4"/>
  <c r="T1925" i="4"/>
  <c r="T2535" i="4"/>
  <c r="T1548" i="4"/>
  <c r="T2285" i="4"/>
  <c r="T1465" i="4"/>
  <c r="T2035" i="4"/>
  <c r="T1751" i="4"/>
  <c r="T1600" i="4"/>
  <c r="T2548" i="4"/>
  <c r="T1792" i="4"/>
  <c r="T2267" i="4"/>
  <c r="T2128" i="4"/>
  <c r="T1309" i="4"/>
  <c r="T2613" i="4"/>
  <c r="T1437" i="4"/>
  <c r="T1961" i="4"/>
  <c r="T1868" i="4"/>
  <c r="T2707" i="4"/>
  <c r="T2370" i="4"/>
  <c r="T1204" i="4"/>
  <c r="T2343" i="4"/>
  <c r="T1897" i="4"/>
  <c r="T1057" i="4"/>
  <c r="T2443" i="4"/>
  <c r="T1015" i="4"/>
  <c r="T2457" i="4"/>
  <c r="T2120" i="4"/>
  <c r="T2365" i="4"/>
  <c r="T2085" i="4"/>
  <c r="T1202" i="4"/>
  <c r="T2268" i="4"/>
  <c r="T1912" i="4"/>
  <c r="T1570" i="4"/>
  <c r="T1090" i="4"/>
  <c r="T2877" i="4"/>
  <c r="T1813" i="4"/>
  <c r="T2360" i="4"/>
  <c r="T1103" i="4"/>
  <c r="T2075" i="4"/>
  <c r="T1555" i="4"/>
  <c r="T2382" i="4"/>
  <c r="T2033" i="4"/>
  <c r="T1676" i="4"/>
  <c r="T1313" i="4"/>
  <c r="T2099" i="4"/>
  <c r="T1436" i="4"/>
  <c r="T2287" i="4"/>
  <c r="T1716" i="4"/>
  <c r="T2583" i="4"/>
  <c r="T2394" i="4"/>
  <c r="T2021" i="4"/>
  <c r="T1682" i="4"/>
  <c r="T981" i="4"/>
  <c r="T1547" i="4"/>
  <c r="T350" i="4"/>
  <c r="T1903" i="4"/>
  <c r="T408" i="4"/>
  <c r="T971" i="4"/>
  <c r="T1339" i="4"/>
  <c r="T1485" i="4"/>
  <c r="T919" i="4"/>
  <c r="T924" i="4"/>
  <c r="T914" i="4"/>
  <c r="T225" i="4"/>
  <c r="T299" i="4"/>
  <c r="T1176" i="4"/>
  <c r="T328" i="4"/>
  <c r="T163" i="4"/>
  <c r="T502" i="4"/>
  <c r="T228" i="4"/>
  <c r="T967" i="4"/>
  <c r="T741" i="4"/>
  <c r="T997" i="4"/>
  <c r="T597" i="4"/>
  <c r="T1402" i="4"/>
  <c r="T447" i="4"/>
  <c r="T845" i="4"/>
  <c r="T790" i="4"/>
  <c r="T31" i="4"/>
  <c r="T691" i="4"/>
  <c r="T360" i="4"/>
  <c r="T159" i="4"/>
  <c r="T2043" i="4"/>
  <c r="T1658" i="4"/>
  <c r="T854" i="4"/>
  <c r="T1368" i="4"/>
  <c r="T604" i="4"/>
  <c r="T856" i="4"/>
  <c r="T230" i="4"/>
  <c r="T373" i="4"/>
  <c r="T231" i="4"/>
  <c r="T814" i="4"/>
  <c r="T659" i="4"/>
  <c r="T985" i="4"/>
  <c r="T873" i="4"/>
  <c r="T180" i="4"/>
  <c r="T1154" i="4"/>
  <c r="T735" i="4"/>
  <c r="T1006" i="4"/>
  <c r="T522" i="4"/>
  <c r="T784" i="4"/>
  <c r="T268" i="4"/>
  <c r="T419" i="4"/>
  <c r="T2282" i="4"/>
  <c r="T1779" i="4"/>
  <c r="T1617" i="4"/>
  <c r="T41" i="4"/>
  <c r="T445" i="4"/>
  <c r="T1137" i="4"/>
  <c r="T662" i="4"/>
  <c r="T115" i="4"/>
  <c r="T73" i="4"/>
  <c r="T943" i="4"/>
  <c r="T670" i="4"/>
  <c r="T517" i="4"/>
  <c r="T1391" i="4"/>
  <c r="T382" i="4"/>
  <c r="T1061" i="4"/>
  <c r="T739" i="4"/>
  <c r="T703" i="4"/>
  <c r="T820" i="4"/>
  <c r="T92" i="4"/>
  <c r="T1563" i="4"/>
  <c r="T1181" i="4"/>
  <c r="T367" i="4"/>
  <c r="T1347" i="4"/>
  <c r="T490" i="4"/>
  <c r="T2080" i="4"/>
  <c r="T877" i="4"/>
  <c r="T764" i="4"/>
  <c r="T60" i="4"/>
  <c r="T2451" i="4"/>
  <c r="T1155" i="4"/>
  <c r="T933" i="4"/>
  <c r="T213" i="4"/>
  <c r="T91" i="4"/>
  <c r="T43" i="4"/>
  <c r="T387" i="4"/>
  <c r="T2570" i="4"/>
  <c r="T2176" i="4"/>
  <c r="T2567" i="4"/>
  <c r="T1816" i="4"/>
  <c r="T2122" i="4"/>
  <c r="T2545" i="4"/>
  <c r="T1850" i="4"/>
  <c r="T871" i="4"/>
  <c r="T864" i="4"/>
  <c r="T669" i="4"/>
  <c r="T666" i="4"/>
  <c r="T892" i="4"/>
  <c r="T952" i="4"/>
  <c r="T1806" i="4"/>
  <c r="T1121" i="4"/>
  <c r="T1075" i="4"/>
  <c r="T292" i="4"/>
  <c r="T356" i="4"/>
  <c r="T1883" i="4"/>
  <c r="T1066" i="4"/>
  <c r="T923" i="4"/>
  <c r="T1014" i="4"/>
  <c r="T480" i="4"/>
  <c r="T1438" i="4"/>
  <c r="T641" i="4"/>
  <c r="T507" i="4"/>
  <c r="T2754" i="4"/>
  <c r="T3180" i="4"/>
  <c r="T2759" i="4"/>
  <c r="T2078" i="4"/>
  <c r="T2054" i="4"/>
  <c r="T2234" i="4"/>
  <c r="T2605" i="4"/>
  <c r="T2464" i="4"/>
  <c r="T1388" i="4"/>
  <c r="T3126" i="4"/>
  <c r="T1652" i="4"/>
  <c r="T1838" i="4"/>
  <c r="T2227" i="4"/>
  <c r="T2573" i="4"/>
  <c r="T2026" i="4"/>
  <c r="T2846" i="4"/>
  <c r="T1264" i="4"/>
  <c r="T1632" i="4"/>
  <c r="T2098" i="4"/>
  <c r="T2449" i="4"/>
  <c r="T2062" i="4"/>
  <c r="T1198" i="4"/>
  <c r="T785" i="4"/>
  <c r="T2022" i="4"/>
  <c r="T3118" i="4"/>
  <c r="T1429" i="4"/>
  <c r="T1574" i="4"/>
  <c r="T1397" i="4"/>
  <c r="T2876" i="4"/>
  <c r="T1482" i="4"/>
  <c r="T1745" i="4"/>
  <c r="T2395" i="4"/>
  <c r="T2023" i="4"/>
  <c r="T1671" i="4"/>
  <c r="T1238" i="4"/>
  <c r="T3053" i="4"/>
  <c r="T2138" i="4"/>
  <c r="T2667" i="4"/>
  <c r="T1616" i="4"/>
  <c r="T2230" i="4"/>
  <c r="T1688" i="4"/>
  <c r="T2484" i="4"/>
  <c r="T2162" i="4"/>
  <c r="T1773" i="4"/>
  <c r="T1593" i="4"/>
  <c r="T2352" i="4"/>
  <c r="T1644" i="4"/>
  <c r="T2482" i="4"/>
  <c r="T1940" i="4"/>
  <c r="T2643" i="4"/>
  <c r="T2475" i="4"/>
  <c r="T2143" i="4"/>
  <c r="T1783" i="4"/>
  <c r="T217" i="4"/>
  <c r="T1333" i="4"/>
  <c r="T1178" i="4"/>
  <c r="T1997" i="4"/>
  <c r="T753" i="4"/>
  <c r="T661" i="4"/>
  <c r="T256" i="4"/>
  <c r="T451" i="4"/>
  <c r="T705" i="4"/>
  <c r="T1625" i="4"/>
  <c r="T185" i="4"/>
  <c r="T1495" i="4"/>
  <c r="T1038" i="4"/>
  <c r="T1168" i="4"/>
  <c r="T290" i="4"/>
  <c r="T960" i="4"/>
  <c r="T155" i="4"/>
  <c r="T1342" i="4"/>
  <c r="T1078" i="4"/>
  <c r="T320" i="4"/>
  <c r="T940" i="4"/>
  <c r="T782" i="4"/>
  <c r="T677" i="4"/>
  <c r="T1157" i="4"/>
  <c r="T154" i="4"/>
  <c r="T911" i="4"/>
  <c r="T283" i="4"/>
  <c r="T2139" i="4"/>
  <c r="T1747" i="4"/>
  <c r="T1128" i="4"/>
  <c r="T1119" i="4"/>
  <c r="T589" i="4"/>
  <c r="T774" i="4"/>
  <c r="T611" i="4"/>
  <c r="T883" i="4"/>
  <c r="T266" i="4"/>
  <c r="T1212" i="4"/>
  <c r="T696" i="4"/>
  <c r="T1122" i="4"/>
  <c r="T614" i="4"/>
  <c r="T505" i="4"/>
  <c r="T1516" i="4"/>
  <c r="T240" i="4"/>
  <c r="T286" i="4"/>
  <c r="T1216" i="4"/>
  <c r="T307" i="4"/>
  <c r="T255" i="4"/>
  <c r="T690" i="4"/>
  <c r="T1873" i="4"/>
  <c r="T1661" i="4"/>
  <c r="T792" i="4"/>
  <c r="T1008" i="4"/>
  <c r="T416" i="4"/>
  <c r="T941" i="4"/>
  <c r="T726" i="4"/>
  <c r="T456" i="4"/>
  <c r="T957" i="4"/>
  <c r="T762" i="4"/>
  <c r="T1399" i="4"/>
  <c r="T32" i="4"/>
  <c r="T55" i="4"/>
  <c r="T281" i="4"/>
  <c r="T1343" i="4"/>
  <c r="T959" i="4"/>
  <c r="T1036" i="4"/>
  <c r="T359" i="4"/>
  <c r="T1203" i="4"/>
  <c r="T116" i="4"/>
  <c r="T2307" i="4"/>
  <c r="T370" i="4"/>
  <c r="T796" i="4"/>
  <c r="T1232" i="4"/>
  <c r="T1376" i="4"/>
  <c r="T67" i="4"/>
  <c r="T1126" i="4"/>
  <c r="T1273" i="4"/>
  <c r="T1047" i="4"/>
  <c r="T2065" i="4"/>
  <c r="T1002" i="4"/>
  <c r="T129" i="4"/>
  <c r="T1353" i="4"/>
  <c r="T750" i="4"/>
  <c r="T607" i="4"/>
  <c r="T1236" i="4"/>
  <c r="T831" i="4"/>
  <c r="T421" i="4"/>
  <c r="T245" i="4"/>
  <c r="T69" i="4"/>
  <c r="T1325" i="4"/>
  <c r="T202" i="4"/>
  <c r="T1080" i="4"/>
  <c r="T195" i="4"/>
  <c r="T2640" i="4"/>
  <c r="T3182" i="4"/>
  <c r="T3101" i="4"/>
  <c r="T3085" i="4"/>
  <c r="T3117" i="4"/>
  <c r="T2670" i="4"/>
  <c r="T2386" i="4"/>
  <c r="T2653" i="4"/>
  <c r="T2696" i="4"/>
  <c r="T3034" i="4"/>
  <c r="T2695" i="4"/>
  <c r="T2671" i="4"/>
  <c r="T3039" i="4"/>
  <c r="T1994" i="4"/>
  <c r="T1978" i="4"/>
  <c r="T1689" i="4"/>
  <c r="T1418" i="4"/>
  <c r="T2847" i="4"/>
  <c r="T1704" i="4"/>
  <c r="T3046" i="4"/>
  <c r="T1702" i="4"/>
  <c r="T1913" i="4"/>
  <c r="T2225" i="4"/>
  <c r="T2148" i="4"/>
  <c r="T1431" i="4"/>
  <c r="T2436" i="4"/>
  <c r="T1916" i="4"/>
  <c r="T2288" i="4"/>
  <c r="T2094" i="4"/>
  <c r="T2552" i="4"/>
  <c r="T1605" i="4"/>
  <c r="T2214" i="4"/>
  <c r="T1672" i="4"/>
  <c r="T1911" i="4"/>
  <c r="T1973" i="4"/>
  <c r="T1146" i="4"/>
  <c r="T1887" i="4"/>
  <c r="T2389" i="4"/>
  <c r="T2862" i="4"/>
  <c r="T2526" i="4"/>
  <c r="T2438" i="4"/>
  <c r="T3047" i="4"/>
  <c r="T2447" i="4"/>
  <c r="T1147" i="4"/>
  <c r="T1424" i="4"/>
  <c r="T1591" i="4"/>
  <c r="T839" i="4"/>
  <c r="T2048" i="4"/>
  <c r="T2053" i="4"/>
  <c r="T2349" i="4"/>
  <c r="T1459" i="4"/>
  <c r="T2134" i="4"/>
  <c r="T1660" i="4"/>
  <c r="T1885" i="4"/>
  <c r="T2256" i="4"/>
  <c r="T2566" i="4"/>
  <c r="T2133" i="4"/>
  <c r="T1633" i="4"/>
  <c r="T1186" i="4"/>
  <c r="T2873" i="4"/>
  <c r="T3159" i="4"/>
  <c r="T2835" i="4"/>
  <c r="T1725" i="4"/>
  <c r="T1898" i="4"/>
  <c r="T1670" i="4"/>
  <c r="T3099" i="4"/>
  <c r="T1117" i="4"/>
  <c r="T1613" i="4"/>
  <c r="T1927" i="4"/>
  <c r="T2463" i="4"/>
  <c r="T2095" i="4"/>
  <c r="T1741" i="4"/>
  <c r="T1360" i="4"/>
  <c r="T876" i="4"/>
  <c r="T2375" i="4"/>
  <c r="T1756" i="4"/>
  <c r="T2369" i="4"/>
  <c r="T1804" i="4"/>
  <c r="T2564" i="4"/>
  <c r="T2231" i="4"/>
  <c r="T3051" i="4"/>
  <c r="T1828" i="4"/>
  <c r="T2459" i="4"/>
  <c r="T1735" i="4"/>
  <c r="T2555" i="4"/>
  <c r="T2024" i="4"/>
  <c r="T1441" i="4"/>
  <c r="T2499" i="4"/>
  <c r="T2221" i="4"/>
  <c r="T1829" i="4"/>
  <c r="T1040" i="4"/>
  <c r="T433" i="4"/>
  <c r="T807" i="4"/>
  <c r="T2188" i="4"/>
  <c r="T979" i="4"/>
  <c r="T944" i="4"/>
  <c r="T461" i="4"/>
  <c r="T964" i="4"/>
  <c r="T1013" i="4"/>
  <c r="T945" i="4"/>
  <c r="T270" i="4"/>
  <c r="T1934" i="4"/>
  <c r="T374" i="4"/>
  <c r="T1129" i="4"/>
  <c r="T765" i="4"/>
  <c r="T1226" i="4"/>
  <c r="T648" i="4"/>
  <c r="T1240" i="4"/>
  <c r="T153" i="4"/>
  <c r="T1223" i="4"/>
  <c r="T260" i="4"/>
  <c r="T955" i="4"/>
  <c r="T956" i="4"/>
  <c r="T144" i="4"/>
  <c r="T643" i="4"/>
  <c r="T951" i="4"/>
  <c r="T770" i="4"/>
  <c r="T317" i="4"/>
  <c r="T2342" i="4"/>
  <c r="T1830" i="4"/>
  <c r="T264" i="4"/>
  <c r="T698" i="4"/>
  <c r="T1127" i="4"/>
  <c r="T910" i="4"/>
  <c r="T261" i="4"/>
  <c r="T1022" i="4"/>
  <c r="T628" i="4"/>
  <c r="T1417" i="4"/>
  <c r="T134" i="4"/>
  <c r="T630" i="4"/>
  <c r="T786" i="4"/>
  <c r="T1589" i="4"/>
  <c r="T645" i="4"/>
  <c r="T184" i="4"/>
  <c r="T279" i="4"/>
  <c r="T1173" i="4"/>
  <c r="T314" i="4"/>
  <c r="T162" i="4"/>
  <c r="T1923" i="4"/>
  <c r="T1707" i="4"/>
  <c r="T1158" i="4"/>
  <c r="T136" i="4"/>
  <c r="T697" i="4"/>
  <c r="T1180" i="4"/>
  <c r="T1134" i="4"/>
  <c r="T80" i="4"/>
  <c r="T33" i="4"/>
  <c r="T598" i="4"/>
  <c r="T448" i="4"/>
  <c r="T1587" i="4"/>
  <c r="T1215" i="4"/>
  <c r="T514" i="4"/>
  <c r="T429" i="4"/>
  <c r="T754" i="4"/>
  <c r="T1194" i="4"/>
  <c r="T369" i="4"/>
  <c r="T1419" i="4"/>
  <c r="T963" i="4"/>
  <c r="T922" i="4"/>
  <c r="T258" i="4"/>
  <c r="T1270" i="4"/>
  <c r="T684" i="4"/>
  <c r="T646" i="4"/>
  <c r="T412" i="4"/>
  <c r="T1330" i="4"/>
  <c r="T1056" i="4"/>
  <c r="T494" i="4"/>
  <c r="T658" i="4"/>
  <c r="T435" i="4"/>
  <c r="T2091" i="4"/>
  <c r="T1988" i="4"/>
  <c r="T1413" i="4"/>
  <c r="T1639" i="4"/>
  <c r="T2165" i="4"/>
  <c r="T3027" i="4"/>
  <c r="T1736" i="4"/>
  <c r="T1706" i="4"/>
  <c r="T1508" i="4"/>
  <c r="T2304" i="4"/>
  <c r="T773" i="4"/>
  <c r="T170" i="4"/>
  <c r="T616" i="4"/>
  <c r="T1113" i="4"/>
  <c r="T896" i="4"/>
  <c r="T221" i="4"/>
  <c r="T1201" i="4"/>
  <c r="T1150" i="4"/>
  <c r="T929" i="4"/>
  <c r="T1048" i="4"/>
  <c r="T491" i="4"/>
  <c r="T1046" i="4"/>
  <c r="T857" i="4"/>
  <c r="T355" i="4"/>
  <c r="T118" i="4"/>
  <c r="T295" i="4"/>
  <c r="T71" i="4"/>
  <c r="T723" i="4"/>
  <c r="T1026" i="4"/>
  <c r="T82" i="4"/>
  <c r="T8439" i="4"/>
  <c r="T7305" i="4"/>
  <c r="T8073" i="4"/>
  <c r="T8452" i="4"/>
  <c r="T8533" i="4"/>
  <c r="T8511" i="4"/>
  <c r="T8528" i="4"/>
  <c r="T8128" i="4"/>
  <c r="T6807" i="4"/>
  <c r="T7964" i="4"/>
  <c r="T7933" i="4"/>
  <c r="T7686" i="4"/>
  <c r="T8026" i="4"/>
  <c r="T7067" i="4"/>
  <c r="T6780" i="4"/>
  <c r="T6967" i="4"/>
  <c r="T7081" i="4"/>
  <c r="T8427" i="4"/>
  <c r="T7080" i="4"/>
  <c r="T6880" i="4"/>
  <c r="T6313" i="4"/>
  <c r="T8554" i="4"/>
  <c r="T8549" i="4"/>
  <c r="T7999" i="4"/>
  <c r="T7912" i="4"/>
  <c r="T8551" i="4"/>
  <c r="T8561" i="4"/>
  <c r="T7530" i="4"/>
  <c r="T7238" i="4"/>
  <c r="T7521" i="4"/>
  <c r="T8621" i="4"/>
  <c r="T7247" i="4"/>
  <c r="T6674" i="4"/>
  <c r="T8283" i="4"/>
  <c r="T7592" i="4"/>
  <c r="T7500" i="4"/>
  <c r="T7227" i="4"/>
  <c r="T8400" i="4"/>
  <c r="T7112" i="4"/>
  <c r="T6171" i="4"/>
  <c r="T7898" i="4"/>
  <c r="T8693" i="4"/>
  <c r="T7602" i="4"/>
  <c r="T7766" i="4"/>
  <c r="T8059" i="4"/>
  <c r="T7669" i="4"/>
  <c r="T6841" i="4"/>
  <c r="T6916" i="4"/>
  <c r="T8347" i="4"/>
  <c r="T7674" i="4"/>
  <c r="T8695" i="4"/>
  <c r="T7985" i="4"/>
  <c r="T7584" i="4"/>
  <c r="T7495" i="4"/>
  <c r="T8153" i="4"/>
  <c r="T7379" i="4"/>
  <c r="T6621" i="4"/>
  <c r="T6900" i="4"/>
  <c r="T8331" i="4"/>
  <c r="T6318" i="4"/>
  <c r="T7388" i="4"/>
  <c r="T7688" i="4"/>
  <c r="T8483" i="4"/>
  <c r="T8081" i="4"/>
  <c r="T8105" i="4"/>
  <c r="T7314" i="4"/>
  <c r="T8112" i="4"/>
  <c r="T8460" i="4"/>
  <c r="T8430" i="4"/>
  <c r="T8100" i="4"/>
  <c r="T8477" i="4"/>
  <c r="T6796" i="4"/>
  <c r="T8436" i="4"/>
  <c r="T8433" i="4"/>
  <c r="T7849" i="4"/>
  <c r="T6804" i="4"/>
  <c r="T7287" i="4"/>
  <c r="T8119" i="4"/>
  <c r="T8134" i="4"/>
  <c r="T7837" i="4"/>
  <c r="T8451" i="4"/>
  <c r="T7547" i="4"/>
  <c r="T7291" i="4"/>
  <c r="T7355" i="4"/>
  <c r="T7282" i="4"/>
  <c r="T7279" i="4"/>
  <c r="T7656" i="4"/>
  <c r="T7557" i="4"/>
  <c r="T7359" i="4"/>
  <c r="T7745" i="4"/>
  <c r="T6686" i="4"/>
  <c r="T6869" i="4"/>
  <c r="T7553" i="4"/>
  <c r="T6584" i="4"/>
  <c r="T8132" i="4"/>
  <c r="T6602" i="4"/>
  <c r="T6984" i="4"/>
  <c r="T7075" i="4"/>
  <c r="T6678" i="4"/>
  <c r="T6680" i="4"/>
  <c r="T7825" i="4"/>
  <c r="T8659" i="4"/>
  <c r="T6695" i="4"/>
  <c r="T7713" i="4"/>
  <c r="T7917" i="4"/>
  <c r="T7824" i="4"/>
  <c r="T6301" i="4"/>
  <c r="T7715" i="4"/>
  <c r="T8724" i="4"/>
  <c r="T7907" i="4"/>
  <c r="T6768" i="4"/>
  <c r="T8663" i="4"/>
  <c r="T7140" i="4"/>
  <c r="T8301" i="4"/>
  <c r="T6753" i="4"/>
  <c r="T7442" i="4"/>
  <c r="T6958" i="4"/>
  <c r="T7248" i="4"/>
  <c r="T7524" i="4"/>
  <c r="T8628" i="4"/>
  <c r="T7720" i="4"/>
  <c r="T8566" i="4"/>
  <c r="T6853" i="4"/>
  <c r="T6861" i="4"/>
  <c r="T6176" i="4"/>
  <c r="T6946" i="4"/>
  <c r="T7588" i="4"/>
  <c r="T7884" i="4"/>
  <c r="T7606" i="4"/>
  <c r="T6920" i="4"/>
  <c r="T8389" i="4"/>
  <c r="T6843" i="4"/>
  <c r="T7501" i="4"/>
  <c r="T8319" i="4"/>
  <c r="T7983" i="4"/>
  <c r="T7897" i="4"/>
  <c r="T7607" i="4"/>
  <c r="T7497" i="4"/>
  <c r="T7117" i="4"/>
  <c r="T7514" i="4"/>
  <c r="T8323" i="4"/>
  <c r="T6336" i="4"/>
  <c r="T6609" i="4"/>
  <c r="T7129" i="4"/>
  <c r="T7894" i="4"/>
  <c r="T8349" i="4"/>
  <c r="T8592" i="4"/>
  <c r="T6636" i="4"/>
  <c r="T7122" i="4"/>
  <c r="T7484" i="4"/>
  <c r="T7972" i="4"/>
  <c r="T8155" i="4"/>
  <c r="T7406" i="4"/>
  <c r="T7410" i="4"/>
  <c r="T7572" i="4"/>
  <c r="T7786" i="4"/>
  <c r="T7509" i="4"/>
  <c r="T7510" i="4"/>
  <c r="T6999" i="4"/>
  <c r="T7470" i="4"/>
  <c r="T8346" i="4"/>
  <c r="T7759" i="4"/>
  <c r="T7857" i="4"/>
  <c r="T7568" i="4"/>
  <c r="T8590" i="4"/>
  <c r="T7383" i="4"/>
  <c r="T7007" i="4"/>
  <c r="T7106" i="4"/>
  <c r="T8280" i="4"/>
  <c r="T7226" i="4"/>
  <c r="T8591" i="4"/>
  <c r="T6713" i="4"/>
  <c r="T8" i="4"/>
  <c r="T7587" i="4"/>
  <c r="T7664" i="4"/>
  <c r="T7854" i="4"/>
  <c r="T8414" i="4"/>
  <c r="T6322" i="4"/>
  <c r="T8417" i="4"/>
  <c r="T8615" i="4"/>
  <c r="T8599" i="4"/>
  <c r="T21" i="4"/>
  <c r="T8177" i="4"/>
  <c r="T8758" i="4"/>
  <c r="T6410" i="4"/>
  <c r="T5625" i="4"/>
  <c r="T4856" i="4"/>
  <c r="T5248" i="4"/>
  <c r="T7909" i="4"/>
  <c r="T6121" i="4"/>
  <c r="T5153" i="4"/>
  <c r="T5052" i="4"/>
  <c r="T7811" i="4"/>
  <c r="T8564" i="4"/>
  <c r="T7518" i="4"/>
  <c r="T4965" i="4"/>
  <c r="T7998" i="4"/>
  <c r="T8011" i="4"/>
  <c r="T5344" i="4"/>
  <c r="T6770" i="4"/>
  <c r="T4959" i="4"/>
  <c r="T6472" i="4"/>
  <c r="T7529" i="4"/>
  <c r="T7244" i="4"/>
  <c r="T6660" i="4"/>
  <c r="T6670" i="4"/>
  <c r="T5700" i="4"/>
  <c r="T7047" i="4"/>
  <c r="T8718" i="4"/>
  <c r="T7904" i="4"/>
  <c r="T6381" i="4"/>
  <c r="T6286" i="4"/>
  <c r="T5903" i="4"/>
  <c r="T5986" i="4"/>
  <c r="T5715" i="4"/>
  <c r="T8664" i="4"/>
  <c r="T8007" i="4"/>
  <c r="T6866" i="4"/>
  <c r="T6470" i="4"/>
  <c r="T8290" i="4"/>
  <c r="T7046" i="4"/>
  <c r="T5520" i="4"/>
  <c r="T5253" i="4"/>
  <c r="T4947" i="4"/>
  <c r="T6962" i="4"/>
  <c r="T6088" i="4"/>
  <c r="T7235" i="4"/>
  <c r="T7432" i="4"/>
  <c r="T6473" i="4"/>
  <c r="T7232" i="4"/>
  <c r="T7991" i="4"/>
  <c r="T5873" i="4"/>
  <c r="T8631" i="4"/>
  <c r="T6825" i="4"/>
  <c r="T7975" i="4"/>
  <c r="T5026" i="4"/>
  <c r="T8636" i="4"/>
  <c r="T5799" i="4"/>
  <c r="T8711" i="4"/>
  <c r="T6184" i="4"/>
  <c r="T6672" i="4"/>
  <c r="T6187" i="4"/>
  <c r="T7780" i="4"/>
  <c r="T5693" i="4"/>
  <c r="T6632" i="4"/>
  <c r="T5515" i="4"/>
  <c r="T7120" i="4"/>
  <c r="T5805" i="4"/>
  <c r="T4828" i="4"/>
  <c r="T6659" i="4"/>
  <c r="T5318" i="4"/>
  <c r="T6181" i="4"/>
  <c r="T7598" i="4"/>
  <c r="T7883" i="4"/>
  <c r="T6459" i="4"/>
  <c r="T8634" i="4"/>
  <c r="T6536" i="4"/>
  <c r="T7791" i="4"/>
  <c r="T7601" i="4"/>
  <c r="T5384" i="4"/>
  <c r="T4835" i="4"/>
  <c r="T7127" i="4"/>
  <c r="T5220" i="4"/>
  <c r="T7869" i="4"/>
  <c r="T6331" i="4"/>
  <c r="T8052" i="4"/>
  <c r="T5024" i="4"/>
  <c r="T5600" i="4"/>
  <c r="T8214" i="4"/>
  <c r="T7895" i="4"/>
  <c r="T5008" i="4"/>
  <c r="T7096" i="4"/>
  <c r="T5106" i="4"/>
  <c r="T7190" i="4"/>
  <c r="T8273" i="4"/>
  <c r="T6071" i="4"/>
  <c r="T6266" i="4"/>
  <c r="T7372" i="4"/>
  <c r="T6240" i="4"/>
  <c r="T8224" i="4"/>
  <c r="T5498" i="4"/>
  <c r="T8698" i="4"/>
  <c r="T7792" i="4"/>
  <c r="T4913" i="4"/>
  <c r="T7377" i="4"/>
  <c r="T6546" i="4"/>
  <c r="T5669" i="4"/>
  <c r="T5587" i="4"/>
  <c r="T5779" i="4"/>
  <c r="T8586" i="4"/>
  <c r="T5677" i="4"/>
  <c r="T6239" i="4"/>
  <c r="T7486" i="4"/>
  <c r="T8391" i="4"/>
  <c r="T8230" i="4"/>
  <c r="T8578" i="4"/>
  <c r="T5579" i="4"/>
  <c r="T5481" i="4"/>
  <c r="T8379" i="4"/>
  <c r="T5971" i="4"/>
  <c r="T8045" i="4"/>
  <c r="T4811" i="4"/>
  <c r="T5941" i="4"/>
  <c r="T7215" i="4"/>
  <c r="T6426" i="4"/>
  <c r="T7990" i="4"/>
  <c r="T5017" i="4"/>
  <c r="T5200" i="4"/>
  <c r="T7118" i="4"/>
  <c r="T4902" i="4"/>
  <c r="T7100" i="4"/>
  <c r="T7476" i="4"/>
  <c r="T7413" i="4"/>
  <c r="T5948" i="4"/>
  <c r="T7986" i="4"/>
  <c r="T8278" i="4"/>
  <c r="T7027" i="4"/>
  <c r="T6262" i="4"/>
  <c r="T4805" i="4"/>
  <c r="T5012" i="4"/>
  <c r="T7103" i="4"/>
  <c r="T8211" i="4"/>
  <c r="T8335" i="4"/>
  <c r="T5937" i="4"/>
  <c r="T6145" i="4"/>
  <c r="T7763" i="4"/>
  <c r="T5550" i="4"/>
  <c r="T6230" i="4"/>
  <c r="T5454" i="4"/>
  <c r="T4542" i="4"/>
  <c r="T5074" i="4"/>
  <c r="T6627" i="4"/>
  <c r="T7874" i="4"/>
  <c r="T8336" i="4"/>
  <c r="T6339" i="4"/>
  <c r="T5094" i="4"/>
  <c r="T7203" i="4"/>
  <c r="T6700" i="4"/>
  <c r="T4783" i="4"/>
  <c r="T5938" i="4"/>
  <c r="T4699" i="4"/>
  <c r="T6714" i="4"/>
  <c r="T5953" i="4"/>
  <c r="T6033" i="4"/>
  <c r="T6604" i="4"/>
  <c r="T4499" i="4"/>
  <c r="T7755" i="4"/>
  <c r="T7086" i="4"/>
  <c r="T8192" i="4"/>
  <c r="T8188" i="4"/>
  <c r="T8418" i="4"/>
  <c r="T8757" i="4"/>
  <c r="T8749" i="4"/>
  <c r="T8668" i="4"/>
  <c r="T8755" i="4"/>
  <c r="T3080" i="4"/>
  <c r="T2644" i="4"/>
  <c r="T2621" i="4"/>
  <c r="T2710" i="4"/>
  <c r="T3102" i="4"/>
  <c r="T3166" i="4"/>
  <c r="T3106" i="4"/>
  <c r="T8196" i="4"/>
  <c r="T8431" i="4"/>
  <c r="T8462" i="4"/>
  <c r="T8432" i="4"/>
  <c r="T7697" i="4"/>
  <c r="T7330" i="4"/>
  <c r="T8098" i="4"/>
  <c r="T8495" i="4"/>
  <c r="T8096" i="4"/>
  <c r="T8109" i="4"/>
  <c r="T8529" i="4"/>
  <c r="T8111" i="4"/>
  <c r="T7283" i="4"/>
  <c r="T7277" i="4"/>
  <c r="T8501" i="4"/>
  <c r="T7302" i="4"/>
  <c r="T8443" i="4"/>
  <c r="T7931" i="4"/>
  <c r="T7642" i="4"/>
  <c r="T6816" i="4"/>
  <c r="T8133" i="4"/>
  <c r="T7299" i="4"/>
  <c r="T7929" i="4"/>
  <c r="T7830" i="4"/>
  <c r="T8123" i="4"/>
  <c r="T7839" i="4"/>
  <c r="T7284" i="4"/>
  <c r="T6696" i="4"/>
  <c r="T7274" i="4"/>
  <c r="T7367" i="4"/>
  <c r="T6890" i="4"/>
  <c r="T7268" i="4"/>
  <c r="T6693" i="4"/>
  <c r="T8030" i="4"/>
  <c r="T7444" i="4"/>
  <c r="T7272" i="4"/>
  <c r="T7350" i="4"/>
  <c r="T7266" i="4"/>
  <c r="T6871" i="4"/>
  <c r="T6581" i="4"/>
  <c r="T8731" i="4"/>
  <c r="T6309" i="4"/>
  <c r="T8560" i="4"/>
  <c r="T7997" i="4"/>
  <c r="T8378" i="4"/>
  <c r="T8285" i="4"/>
  <c r="T8374" i="4"/>
  <c r="T7820" i="4"/>
  <c r="T8548" i="4"/>
  <c r="T8359" i="4"/>
  <c r="T7816" i="4"/>
  <c r="T8733" i="4"/>
  <c r="T7722" i="4"/>
  <c r="T6859" i="4"/>
  <c r="T6767" i="4"/>
  <c r="T6760" i="4"/>
  <c r="T6865" i="4"/>
  <c r="T7423" i="4"/>
  <c r="T8217" i="4"/>
  <c r="T7818" i="4"/>
  <c r="T6750" i="4"/>
  <c r="T8559" i="4"/>
  <c r="T8293" i="4"/>
  <c r="T6854" i="4"/>
  <c r="T7039" i="4"/>
  <c r="T7877" i="4"/>
  <c r="T6931" i="4"/>
  <c r="T8320" i="4"/>
  <c r="T8394" i="4"/>
  <c r="T7110" i="4"/>
  <c r="T6855" i="4"/>
  <c r="T8310" i="4"/>
  <c r="T8635" i="4"/>
  <c r="T8625" i="4"/>
  <c r="T8639" i="4"/>
  <c r="T6649" i="4"/>
  <c r="T8228" i="4"/>
  <c r="T7896" i="4"/>
  <c r="T6830" i="4"/>
  <c r="T7978" i="4"/>
  <c r="T7022" i="4"/>
  <c r="T6934" i="4"/>
  <c r="T6712" i="4"/>
  <c r="T6620" i="4"/>
  <c r="T7380" i="4"/>
  <c r="T7475" i="4"/>
  <c r="T7095" i="4"/>
  <c r="T7774" i="4"/>
  <c r="T8222" i="4"/>
  <c r="T8147" i="4"/>
  <c r="T8587" i="4"/>
  <c r="T8584" i="4"/>
  <c r="T8577" i="4"/>
  <c r="T7863" i="4"/>
  <c r="T7408" i="4"/>
  <c r="T6613" i="4"/>
  <c r="T7013" i="4"/>
  <c r="T8307" i="4"/>
  <c r="T7993" i="4"/>
  <c r="T7610" i="4"/>
  <c r="T7769" i="4"/>
  <c r="T6930" i="4"/>
  <c r="T7404" i="4"/>
  <c r="T6644" i="4"/>
  <c r="T8351" i="4"/>
  <c r="T7862" i="4"/>
  <c r="T7860" i="4"/>
  <c r="T7670" i="4"/>
  <c r="T7416" i="4"/>
  <c r="T7000" i="4"/>
  <c r="T7971" i="4"/>
  <c r="T6317" i="4"/>
  <c r="T7472" i="4"/>
  <c r="T8139" i="4"/>
  <c r="T8743" i="4"/>
  <c r="T23" i="4"/>
  <c r="T8675" i="4"/>
  <c r="T8617" i="4"/>
  <c r="T8412" i="4"/>
  <c r="T8613" i="4"/>
  <c r="T8413" i="4"/>
  <c r="T8595" i="4"/>
  <c r="T2871" i="4"/>
  <c r="T2697" i="4"/>
  <c r="T2834" i="4"/>
  <c r="T5623" i="4"/>
  <c r="T8000" i="4"/>
  <c r="T6579" i="4"/>
  <c r="T5255" i="4"/>
  <c r="T4869" i="4"/>
  <c r="T5533" i="4"/>
  <c r="T7527" i="4"/>
  <c r="T8652" i="4"/>
  <c r="T8356" i="4"/>
  <c r="T6005" i="4"/>
  <c r="T5143" i="4"/>
  <c r="T5525" i="4"/>
  <c r="T6851" i="4"/>
  <c r="T5831" i="4"/>
  <c r="T4970" i="4"/>
  <c r="T8649" i="4"/>
  <c r="T7533" i="4"/>
  <c r="T6269" i="4"/>
  <c r="T6466" i="4"/>
  <c r="T6185" i="4"/>
  <c r="T8006" i="4"/>
  <c r="T7429" i="4"/>
  <c r="T7629" i="4"/>
  <c r="T5811" i="4"/>
  <c r="T5440" i="4"/>
  <c r="T6374" i="4"/>
  <c r="T5118" i="4"/>
  <c r="T8253" i="4"/>
  <c r="T6558" i="4"/>
  <c r="T6762" i="4"/>
  <c r="T7526" i="4"/>
  <c r="T7420" i="4"/>
  <c r="T7437" i="4"/>
  <c r="T5521" i="4"/>
  <c r="T5309" i="4"/>
  <c r="T7901" i="4"/>
  <c r="T8637" i="4"/>
  <c r="T8712" i="4"/>
  <c r="T7817" i="4"/>
  <c r="T8547" i="4"/>
  <c r="T7517" i="4"/>
  <c r="T7625" i="4"/>
  <c r="T6365" i="4"/>
  <c r="T6566" i="4"/>
  <c r="T7233" i="4"/>
  <c r="T6765" i="4"/>
  <c r="T5987" i="4"/>
  <c r="T5790" i="4"/>
  <c r="T5792" i="4"/>
  <c r="T6359" i="4"/>
  <c r="T6276" i="4"/>
  <c r="T7111" i="4"/>
  <c r="T6351" i="4"/>
  <c r="T8393" i="4"/>
  <c r="T5119" i="4"/>
  <c r="T5702" i="4"/>
  <c r="T5591" i="4"/>
  <c r="T5037" i="4"/>
  <c r="T7793" i="4"/>
  <c r="T4927" i="4"/>
  <c r="T6824" i="4"/>
  <c r="T4840" i="4"/>
  <c r="T5592" i="4"/>
  <c r="T6669" i="4"/>
  <c r="T8701" i="4"/>
  <c r="T5328" i="4"/>
  <c r="T6952" i="4"/>
  <c r="T6576" i="4"/>
  <c r="T8219" i="4"/>
  <c r="T6087" i="4"/>
  <c r="T5989" i="4"/>
  <c r="T8390" i="4"/>
  <c r="T8380" i="4"/>
  <c r="T5891" i="4"/>
  <c r="T6255" i="4"/>
  <c r="T8383" i="4"/>
  <c r="T5485" i="4"/>
  <c r="T6257" i="4"/>
  <c r="T7789" i="4"/>
  <c r="T7784" i="4"/>
  <c r="T6161" i="4"/>
  <c r="T7206" i="4"/>
  <c r="T5314" i="4"/>
  <c r="T7014" i="4"/>
  <c r="T6055" i="4"/>
  <c r="T6648" i="4"/>
  <c r="T6241" i="4"/>
  <c r="T6420" i="4"/>
  <c r="T7005" i="4"/>
  <c r="T7604" i="4"/>
  <c r="T6710" i="4"/>
  <c r="T7487" i="4"/>
  <c r="T5589" i="4"/>
  <c r="T4909" i="4"/>
  <c r="T6922" i="4"/>
  <c r="T5877" i="4"/>
  <c r="T7778" i="4"/>
  <c r="T5296" i="4"/>
  <c r="T6631" i="4"/>
  <c r="T7775" i="4"/>
  <c r="T8232" i="4"/>
  <c r="T7414" i="4"/>
  <c r="T4813" i="4"/>
  <c r="T6356" i="4"/>
  <c r="T8271" i="4"/>
  <c r="T7665" i="4"/>
  <c r="T7761" i="4"/>
  <c r="T6430" i="4"/>
  <c r="T6416" i="4"/>
  <c r="T5770" i="4"/>
  <c r="T8329" i="4"/>
  <c r="T6361" i="4"/>
  <c r="T7787" i="4"/>
  <c r="T5115" i="4"/>
  <c r="T7597" i="4"/>
  <c r="T5381" i="4"/>
  <c r="T7002" i="4"/>
  <c r="T7676" i="4"/>
  <c r="T6820" i="4"/>
  <c r="T8276" i="4"/>
  <c r="T7865" i="4"/>
  <c r="T6249" i="4"/>
  <c r="T6059" i="4"/>
  <c r="T8064" i="4"/>
  <c r="T5962" i="4"/>
  <c r="T6258" i="4"/>
  <c r="T5947" i="4"/>
  <c r="T6250" i="4"/>
  <c r="T7762" i="4"/>
  <c r="T5401" i="4"/>
  <c r="T6057" i="4"/>
  <c r="T5939" i="4"/>
  <c r="T6358" i="4"/>
  <c r="T7585" i="4"/>
  <c r="T7480" i="4"/>
  <c r="T7224" i="4"/>
  <c r="T6133" i="4"/>
  <c r="T5670" i="4"/>
  <c r="T8576" i="4"/>
  <c r="T8274" i="4"/>
  <c r="T4814" i="4"/>
  <c r="T6905" i="4"/>
  <c r="T5838" i="4"/>
  <c r="T6238" i="4"/>
  <c r="T6231" i="4"/>
  <c r="T5472" i="4"/>
  <c r="T7779" i="4"/>
  <c r="T7868" i="4"/>
  <c r="T6035" i="4"/>
  <c r="T7376" i="4"/>
  <c r="T5955" i="4"/>
  <c r="T4803" i="4"/>
  <c r="T8058" i="4"/>
  <c r="T5663" i="4"/>
  <c r="T6326" i="4"/>
  <c r="T8419" i="4"/>
  <c r="T5278" i="4"/>
  <c r="T5271" i="4"/>
  <c r="T4784" i="4"/>
  <c r="T5750" i="4"/>
  <c r="T4749" i="4"/>
  <c r="T5174" i="4"/>
  <c r="T4109" i="4"/>
  <c r="T4572" i="4"/>
  <c r="T8408" i="4"/>
  <c r="T6" i="4"/>
  <c r="T8420" i="4"/>
  <c r="T8201" i="4"/>
  <c r="T6333" i="4"/>
  <c r="T8167" i="4"/>
  <c r="T8676" i="4"/>
  <c r="T2752" i="4"/>
  <c r="T2673" i="4"/>
  <c r="T8202" i="4"/>
  <c r="T8681" i="4"/>
  <c r="T8605" i="4"/>
  <c r="T8690" i="4"/>
  <c r="T2629" i="4"/>
  <c r="T2686" i="4"/>
  <c r="T3095" i="4"/>
  <c r="T3192" i="4"/>
  <c r="T1414" i="4"/>
  <c r="T2017" i="4"/>
  <c r="T8187" i="4"/>
  <c r="T3134" i="4"/>
  <c r="T2674" i="4"/>
  <c r="T3168" i="4"/>
  <c r="T2843" i="4"/>
  <c r="T2870" i="4"/>
  <c r="T3091" i="4"/>
  <c r="T1724" i="4"/>
  <c r="T1820" i="4"/>
  <c r="T2298" i="4"/>
  <c r="T1338" i="4"/>
  <c r="T1175" i="4"/>
  <c r="T2093" i="4"/>
  <c r="T2036" i="4"/>
  <c r="T2515" i="4"/>
  <c r="T3119" i="4"/>
  <c r="T2274" i="4"/>
  <c r="T2660" i="4"/>
  <c r="T1326" i="4"/>
  <c r="T2869" i="4"/>
  <c r="T2068" i="4"/>
  <c r="T1769" i="4"/>
  <c r="T2177" i="4"/>
  <c r="T1622" i="4"/>
  <c r="T2584" i="4"/>
  <c r="T1350" i="4"/>
  <c r="T2013" i="4"/>
  <c r="T2466" i="4"/>
  <c r="T1901" i="4"/>
  <c r="T2496" i="4"/>
  <c r="T1556" i="4"/>
  <c r="T2269" i="4"/>
  <c r="T2607" i="4"/>
  <c r="T3049" i="4"/>
  <c r="T1862" i="4"/>
  <c r="T1595" i="4"/>
  <c r="T1558" i="4"/>
  <c r="T2316" i="4"/>
  <c r="T1733" i="4"/>
  <c r="T2195" i="4"/>
  <c r="T2049" i="4"/>
  <c r="T1234" i="4"/>
  <c r="T2529" i="4"/>
  <c r="T1319" i="4"/>
  <c r="T1835" i="4"/>
  <c r="T2399" i="4"/>
  <c r="T1844" i="4"/>
  <c r="T2602" i="4"/>
  <c r="T2328" i="4"/>
  <c r="T2603" i="4"/>
  <c r="T1818" i="4"/>
  <c r="T2327" i="4"/>
  <c r="T1852" i="4"/>
  <c r="T1027" i="4"/>
  <c r="T2124" i="4"/>
  <c r="T3122" i="4"/>
  <c r="T2368" i="4"/>
  <c r="T2510" i="4"/>
  <c r="T2323" i="4"/>
  <c r="T2064" i="4"/>
  <c r="T2197" i="4"/>
  <c r="T2060" i="4"/>
  <c r="T1123" i="4"/>
  <c r="T1444" i="4"/>
  <c r="T2180" i="4"/>
  <c r="T1817" i="4"/>
  <c r="T1457" i="4"/>
  <c r="T1096" i="4"/>
  <c r="T2543" i="4"/>
  <c r="T2293" i="4"/>
  <c r="T2066" i="4"/>
  <c r="T2266" i="4"/>
  <c r="T3123" i="4"/>
  <c r="T1996" i="4"/>
  <c r="T1805" i="4"/>
  <c r="T2000" i="4"/>
  <c r="T2478" i="4"/>
  <c r="T903" i="4"/>
  <c r="T886" i="4"/>
  <c r="T679" i="4"/>
  <c r="T763" i="4"/>
  <c r="T1627" i="4"/>
  <c r="T695" i="4"/>
  <c r="T2426" i="4"/>
  <c r="T232" i="4"/>
  <c r="T995" i="4"/>
  <c r="T257" i="4"/>
  <c r="T149" i="4"/>
  <c r="T1430" i="4"/>
  <c r="T860" i="4"/>
  <c r="T97" i="4"/>
  <c r="T423" i="4"/>
  <c r="T358" i="4"/>
  <c r="T1133" i="4"/>
  <c r="T158" i="4"/>
  <c r="T699" i="4"/>
  <c r="T632" i="4"/>
  <c r="T3132" i="4"/>
  <c r="T3115" i="4"/>
  <c r="T1448" i="4"/>
  <c r="T1965" i="4"/>
  <c r="T2755" i="4"/>
  <c r="T3044" i="4"/>
  <c r="T1336" i="4"/>
  <c r="T1703" i="4"/>
  <c r="T2233" i="4"/>
  <c r="T2204" i="4"/>
  <c r="T2756" i="4"/>
  <c r="T1579" i="4"/>
  <c r="T1700" i="4"/>
  <c r="T2051" i="4"/>
  <c r="T3055" i="4"/>
  <c r="T2009" i="4"/>
  <c r="T2153" i="4"/>
  <c r="T2387" i="4"/>
  <c r="T1525" i="4"/>
  <c r="T2519" i="4"/>
  <c r="T1976" i="4"/>
  <c r="T1427" i="4"/>
  <c r="T2549" i="4"/>
  <c r="T2220" i="4"/>
  <c r="T2679" i="4"/>
  <c r="T1737" i="4"/>
  <c r="T2297" i="4"/>
  <c r="T1750" i="4"/>
  <c r="T2169" i="4"/>
  <c r="T2123" i="4"/>
  <c r="T1980" i="4"/>
  <c r="T2492" i="4"/>
  <c r="T3109" i="4"/>
  <c r="T3144" i="4"/>
  <c r="T3068" i="4"/>
  <c r="T1261" i="4"/>
  <c r="T2568" i="4"/>
  <c r="T2172" i="4"/>
  <c r="T2493" i="4"/>
  <c r="T1522" i="4"/>
  <c r="T1642" i="4"/>
  <c r="T1713" i="4"/>
  <c r="T1024" i="4"/>
  <c r="T2329" i="4"/>
  <c r="T2192" i="4"/>
  <c r="T2491" i="4"/>
  <c r="T1569" i="4"/>
  <c r="T2209" i="4"/>
  <c r="T1666" i="4"/>
  <c r="T1929" i="4"/>
  <c r="T1962" i="4"/>
  <c r="T2372" i="4"/>
  <c r="T2676" i="4"/>
  <c r="T2164" i="4"/>
  <c r="T1679" i="4"/>
  <c r="T772" i="4"/>
  <c r="T1893" i="4"/>
  <c r="T1983" i="4"/>
  <c r="T1869" i="4"/>
  <c r="T1316" i="4"/>
  <c r="T1638" i="4"/>
  <c r="T1696" i="4"/>
  <c r="T2335" i="4"/>
  <c r="T2509" i="4"/>
  <c r="T2156" i="4"/>
  <c r="T1799" i="4"/>
  <c r="T1420" i="4"/>
  <c r="T1044" i="4"/>
  <c r="T2481" i="4"/>
  <c r="T1401" i="4"/>
  <c r="T1952" i="4"/>
  <c r="T1890" i="4"/>
  <c r="T2597" i="4"/>
  <c r="T2248" i="4"/>
  <c r="T1891" i="4"/>
  <c r="T3075" i="4"/>
  <c r="T1982" i="4"/>
  <c r="T2533" i="4"/>
  <c r="T1797" i="4"/>
  <c r="T2610" i="4"/>
  <c r="T2077" i="4"/>
  <c r="T1475" i="4"/>
  <c r="T2523" i="4"/>
  <c r="T2237" i="4"/>
  <c r="T1909" i="4"/>
  <c r="T1320" i="4"/>
  <c r="T63" i="4"/>
  <c r="T1034" i="4"/>
  <c r="T2332" i="4"/>
  <c r="T431" i="4"/>
  <c r="T1383" i="4"/>
  <c r="T850" i="4"/>
  <c r="T800" i="4"/>
  <c r="T1302" i="4"/>
  <c r="T30" i="4"/>
  <c r="T422" i="4"/>
  <c r="T663" i="4"/>
  <c r="T1968" i="4"/>
  <c r="T976" i="4"/>
  <c r="T1200" i="4"/>
  <c r="T197" i="4"/>
  <c r="T274" i="4"/>
  <c r="T1373" i="4"/>
  <c r="T246" i="4"/>
  <c r="T287" i="4"/>
  <c r="T717" i="4"/>
  <c r="T87" i="4"/>
  <c r="T1209" i="4"/>
  <c r="T1187" i="4"/>
  <c r="T713" i="4"/>
  <c r="T276" i="4"/>
  <c r="T1030" i="4"/>
  <c r="T112" i="4"/>
  <c r="T2355" i="4"/>
  <c r="T1882" i="4"/>
  <c r="T673" i="4"/>
  <c r="T968" i="4"/>
  <c r="T1077" i="4"/>
  <c r="T284" i="4"/>
  <c r="T1461" i="4"/>
  <c r="T34" i="4"/>
  <c r="T706" i="4"/>
  <c r="T216" i="4"/>
  <c r="T601" i="4"/>
  <c r="T1553" i="4"/>
  <c r="T605" i="4"/>
  <c r="T68" i="4"/>
  <c r="T93" i="4"/>
  <c r="T1098" i="4"/>
  <c r="T105" i="4"/>
  <c r="T65" i="4"/>
  <c r="T970" i="4"/>
  <c r="T1875" i="4"/>
  <c r="T1684" i="4"/>
  <c r="T954" i="4"/>
  <c r="T1082" i="4"/>
  <c r="T193" i="4"/>
  <c r="T999" i="4"/>
  <c r="T802" i="4"/>
  <c r="T1193" i="4"/>
  <c r="T376" i="4"/>
  <c r="T249" i="4"/>
  <c r="T1560" i="4"/>
  <c r="T958" i="4"/>
  <c r="T325" i="4"/>
  <c r="T486" i="4"/>
  <c r="T235" i="4"/>
  <c r="T198" i="4"/>
  <c r="T756" i="4"/>
  <c r="T496" i="4"/>
  <c r="T612" i="4"/>
  <c r="T1443" i="4"/>
  <c r="T1037" i="4"/>
  <c r="T639" i="4"/>
  <c r="T942" i="4"/>
  <c r="T652" i="4"/>
  <c r="T1379" i="4"/>
  <c r="T732" i="4"/>
  <c r="T181" i="4"/>
  <c r="T528" i="4"/>
  <c r="T1227" i="4"/>
  <c r="T939" i="4"/>
  <c r="T298" i="4"/>
  <c r="T267" i="4"/>
  <c r="T226" i="4"/>
  <c r="T2067" i="4"/>
  <c r="T227" i="4"/>
  <c r="T722" i="4"/>
  <c r="T1064" i="4"/>
  <c r="T1252" i="4"/>
  <c r="T28" i="4"/>
  <c r="T1019" i="4"/>
  <c r="T1149" i="4"/>
  <c r="T236" i="4"/>
  <c r="T752" i="4"/>
  <c r="T135" i="4"/>
  <c r="T1025" i="4"/>
  <c r="T651" i="4"/>
  <c r="T219" i="4"/>
  <c r="T1645" i="4"/>
  <c r="T719" i="4"/>
  <c r="T1162" i="4"/>
  <c r="T2376" i="4"/>
  <c r="T1054" i="4"/>
  <c r="T1093" i="4"/>
  <c r="T365" i="4"/>
  <c r="T655" i="4"/>
  <c r="T1032" i="4"/>
  <c r="T238" i="4"/>
  <c r="T326" i="4"/>
  <c r="T2235" i="4"/>
  <c r="T865" i="4"/>
  <c r="T361" i="4"/>
  <c r="T1588" i="4"/>
  <c r="T1345" i="4"/>
  <c r="T1467" i="4"/>
  <c r="T674" i="4"/>
  <c r="T113" i="4"/>
  <c r="T2672" i="4"/>
  <c r="T3036" i="4"/>
  <c r="T3031" i="4"/>
  <c r="T2840" i="4"/>
  <c r="T3032" i="4"/>
  <c r="T3146" i="4"/>
  <c r="T2879" i="4"/>
  <c r="T2618" i="4"/>
  <c r="T2874" i="4"/>
  <c r="T2648" i="4"/>
  <c r="T3142" i="4"/>
  <c r="T3173" i="4"/>
  <c r="T2848" i="4"/>
  <c r="T1124" i="4"/>
  <c r="T2210" i="4"/>
  <c r="T2045" i="4"/>
  <c r="T1849" i="4"/>
  <c r="T1447" i="4"/>
  <c r="T3107" i="4"/>
  <c r="T1964" i="4"/>
  <c r="T1926" i="4"/>
  <c r="T1941" i="4"/>
  <c r="T2306" i="4"/>
  <c r="T2219" i="4"/>
  <c r="T1455" i="4"/>
  <c r="T2506" i="4"/>
  <c r="T1963" i="4"/>
  <c r="T1433" i="4"/>
  <c r="T2168" i="4"/>
  <c r="T2576" i="4"/>
  <c r="T1636" i="4"/>
  <c r="T2273" i="4"/>
  <c r="T1718" i="4"/>
  <c r="T2038" i="4"/>
  <c r="T2081" i="4"/>
  <c r="T1195" i="4"/>
  <c r="T1904" i="4"/>
  <c r="T2472" i="4"/>
  <c r="T3093" i="4"/>
  <c r="T898" i="4"/>
  <c r="T2485" i="4"/>
  <c r="T1959" i="4"/>
  <c r="T2452" i="4"/>
  <c r="T1352" i="4"/>
  <c r="T1506" i="4"/>
  <c r="T1653" i="4"/>
  <c r="T996" i="4"/>
  <c r="T2207" i="4"/>
  <c r="T2132" i="4"/>
  <c r="T2380" i="4"/>
  <c r="T1543" i="4"/>
  <c r="T2185" i="4"/>
  <c r="T3129" i="4"/>
  <c r="T1810" i="4"/>
  <c r="T1920" i="4"/>
  <c r="T2348" i="4"/>
  <c r="T2580" i="4"/>
  <c r="T2174" i="4"/>
  <c r="T1612" i="4"/>
  <c r="T1566" i="4"/>
  <c r="T3089" i="4"/>
  <c r="T2760" i="4"/>
  <c r="T3178" i="4"/>
  <c r="T1831" i="4"/>
  <c r="T1939" i="4"/>
  <c r="T1753" i="4"/>
  <c r="T3149" i="4"/>
  <c r="T1292" i="4"/>
  <c r="T1673" i="4"/>
  <c r="T2144" i="4"/>
  <c r="T2476" i="4"/>
  <c r="T2118" i="4"/>
  <c r="T1765" i="4"/>
  <c r="T1396" i="4"/>
  <c r="T916" i="4"/>
  <c r="T2396" i="4"/>
  <c r="T1300" i="4"/>
  <c r="T1892" i="4"/>
  <c r="T2385" i="4"/>
  <c r="T1871" i="4"/>
  <c r="T2574" i="4"/>
  <c r="T2224" i="4"/>
  <c r="T1866" i="4"/>
  <c r="T3083" i="4"/>
  <c r="T1859" i="4"/>
  <c r="T2503" i="4"/>
  <c r="T1795" i="4"/>
  <c r="T2589" i="4"/>
  <c r="T2027" i="4"/>
  <c r="T1451" i="4"/>
  <c r="T2516" i="4"/>
  <c r="T2250" i="4"/>
  <c r="T1889" i="4"/>
  <c r="T1114" i="4"/>
  <c r="T921" i="4"/>
  <c r="T2226" i="4"/>
  <c r="T1317" i="4"/>
  <c r="T768" i="4"/>
  <c r="T203" i="4"/>
  <c r="T1262" i="4"/>
  <c r="T1311" i="4"/>
  <c r="T1076" i="4"/>
  <c r="T1924" i="4"/>
  <c r="T728" i="4"/>
  <c r="T1295" i="4"/>
  <c r="T111" i="4"/>
  <c r="T177" i="4"/>
  <c r="T1329" i="4"/>
  <c r="T224" i="4"/>
  <c r="T440" i="4"/>
  <c r="T1060" i="4"/>
  <c r="T1102" i="4"/>
  <c r="T323" i="4"/>
  <c r="T96" i="4"/>
  <c r="T1009" i="4"/>
  <c r="T851" i="4"/>
  <c r="T427" i="4"/>
  <c r="T2331" i="4"/>
  <c r="T1853" i="4"/>
  <c r="T90" i="4"/>
  <c r="T946" i="4"/>
  <c r="T524" i="4"/>
  <c r="T906" i="4"/>
  <c r="T357" i="4"/>
  <c r="T1041" i="4"/>
  <c r="T188" i="4"/>
  <c r="T1435" i="4"/>
  <c r="T1377" i="4"/>
  <c r="T619" i="4"/>
  <c r="T460" i="4"/>
  <c r="T806" i="4"/>
  <c r="T1648" i="4"/>
  <c r="T272" i="4"/>
  <c r="T587" i="4"/>
  <c r="T42" i="4"/>
  <c r="T678" i="4"/>
  <c r="T635" i="4"/>
  <c r="T222" i="4"/>
  <c r="T1995" i="4"/>
  <c r="T1729" i="4"/>
  <c r="T1249" i="4"/>
  <c r="T70" i="4"/>
  <c r="T808" i="4"/>
  <c r="T1340" i="4"/>
  <c r="T1244" i="4"/>
  <c r="T176" i="4"/>
  <c r="T1094" i="4"/>
  <c r="T303" i="4"/>
  <c r="T1596" i="4"/>
  <c r="T275" i="4"/>
  <c r="T672" i="4"/>
  <c r="T855" i="4"/>
  <c r="T101" i="4"/>
  <c r="T1395" i="4"/>
  <c r="T1392" i="4"/>
  <c r="T710" i="4"/>
  <c r="T473" i="4"/>
  <c r="T1323" i="4"/>
  <c r="T247" i="4"/>
  <c r="T146" i="4"/>
  <c r="T1990" i="4"/>
  <c r="T425" i="4"/>
  <c r="T64" i="4"/>
  <c r="T1071" i="4"/>
  <c r="T478" i="4"/>
  <c r="T671" i="4"/>
  <c r="T715" i="4"/>
  <c r="T503" i="4"/>
  <c r="T969" i="4"/>
  <c r="T1017" i="4"/>
  <c r="T244" i="4"/>
  <c r="T1650" i="4"/>
  <c r="T737" i="4"/>
  <c r="T887" i="4"/>
  <c r="T583" i="4"/>
  <c r="T1000" i="4"/>
  <c r="T1299" i="4"/>
  <c r="T411" i="4"/>
  <c r="T2702" i="4"/>
  <c r="T3056" i="4"/>
  <c r="T3030" i="4"/>
  <c r="T1601" i="4"/>
  <c r="T3163" i="4"/>
  <c r="T3161" i="4"/>
  <c r="T2247" i="4"/>
  <c r="T2704" i="4"/>
  <c r="T2688" i="4"/>
  <c r="T1421" i="4"/>
  <c r="T2677" i="4"/>
  <c r="T2498" i="4"/>
  <c r="T2668" i="4"/>
  <c r="T2838" i="4"/>
  <c r="T1712" i="4"/>
  <c r="T1842" i="4"/>
  <c r="T2218" i="4"/>
  <c r="T2631" i="4"/>
  <c r="T2622" i="4"/>
  <c r="T3121" i="4"/>
  <c r="T2249" i="4"/>
  <c r="T2241" i="4"/>
  <c r="T2488" i="4"/>
  <c r="T1793" i="4"/>
  <c r="T2596" i="4"/>
  <c r="T2028" i="4"/>
  <c r="T1513" i="4"/>
  <c r="T2699" i="4"/>
  <c r="T2359" i="4"/>
  <c r="T1153" i="4"/>
  <c r="T1784" i="4"/>
  <c r="T2333" i="4"/>
  <c r="T1822" i="4"/>
  <c r="T2446" i="4"/>
  <c r="T2262" i="4"/>
  <c r="T1393" i="4"/>
  <c r="T2159" i="4"/>
  <c r="T2536" i="4"/>
  <c r="T3188" i="4"/>
  <c r="T3170" i="4"/>
  <c r="T1505" i="4"/>
  <c r="T1132" i="4"/>
  <c r="T2601" i="4"/>
  <c r="T2040" i="4"/>
  <c r="T1621" i="4"/>
  <c r="T1789" i="4"/>
  <c r="T1870" i="4"/>
  <c r="T821" i="4"/>
  <c r="T2572" i="4"/>
  <c r="T2314" i="4"/>
  <c r="T2539" i="4"/>
  <c r="T1701" i="4"/>
  <c r="T2276" i="4"/>
  <c r="T1722" i="4"/>
  <c r="T2222" i="4"/>
  <c r="T2114" i="4"/>
  <c r="T1561" i="4"/>
  <c r="T2258" i="4"/>
  <c r="T1762" i="4"/>
  <c r="T1286" i="4"/>
  <c r="T2117" i="4"/>
  <c r="T2223" i="4"/>
  <c r="T1958" i="4"/>
  <c r="T1575" i="4"/>
  <c r="T1957" i="4"/>
  <c r="T1843" i="4"/>
  <c r="T2560" i="4"/>
  <c r="T2553" i="4"/>
  <c r="T2201" i="4"/>
  <c r="T1848" i="4"/>
  <c r="T2641" i="4"/>
  <c r="T1544" i="4"/>
  <c r="T2086" i="4"/>
  <c r="T2467" i="4"/>
  <c r="T1917" i="4"/>
  <c r="T2661" i="4"/>
  <c r="T2299" i="4"/>
  <c r="T1945" i="4"/>
  <c r="T3140" i="4"/>
  <c r="T2859" i="4"/>
  <c r="T2109" i="4"/>
  <c r="T2663" i="4"/>
  <c r="T1944" i="4"/>
  <c r="T2646" i="4"/>
  <c r="T2173" i="4"/>
  <c r="T1608" i="4"/>
  <c r="T2542" i="4"/>
  <c r="T2317" i="4"/>
  <c r="T1932" i="4"/>
  <c r="T1334" i="4"/>
  <c r="T187" i="4"/>
  <c r="T1285" i="4"/>
  <c r="T2398" i="4"/>
  <c r="T1141" i="4"/>
  <c r="T1487" i="4"/>
  <c r="T293" i="4"/>
  <c r="T913" i="4"/>
  <c r="T1288" i="4"/>
  <c r="T278" i="4"/>
  <c r="T172" i="4"/>
  <c r="T294" i="4"/>
  <c r="T2163" i="4"/>
  <c r="T1287" i="4"/>
  <c r="T1449" i="4"/>
  <c r="T789" i="4"/>
  <c r="T428" i="4"/>
  <c r="T653" i="4"/>
  <c r="T1526" i="4"/>
  <c r="T849" i="4"/>
  <c r="T297" i="4"/>
  <c r="T644" i="4"/>
  <c r="T769" i="4"/>
  <c r="T1378" i="4"/>
  <c r="T1363" i="4"/>
  <c r="T248" i="4"/>
  <c r="T121" i="4"/>
  <c r="T1097" i="4"/>
  <c r="T407" i="4"/>
  <c r="T720" i="4"/>
  <c r="T424" i="4"/>
  <c r="T1947" i="4"/>
  <c r="T1088" i="4"/>
  <c r="T1358" i="4"/>
  <c r="T495" i="4"/>
  <c r="T1267" i="4"/>
  <c r="T174" i="4"/>
  <c r="T1237" i="4"/>
  <c r="T1607" i="4"/>
  <c r="T352" i="4"/>
  <c r="T1045" i="4"/>
  <c r="T525" i="4"/>
  <c r="T593" i="4"/>
  <c r="T106" i="4"/>
  <c r="T872" i="4"/>
  <c r="T489" i="4"/>
  <c r="T145" i="4"/>
  <c r="T2206" i="4"/>
  <c r="T1744" i="4"/>
  <c r="T1488" i="4"/>
  <c r="T595" i="4"/>
  <c r="T1063" i="4"/>
  <c r="T194" i="4"/>
  <c r="T130" i="4"/>
  <c r="T413" i="4"/>
  <c r="T837" i="4"/>
  <c r="T191" i="4"/>
  <c r="T140" i="4"/>
  <c r="T1199" i="4"/>
  <c r="T182" i="4"/>
  <c r="T875" i="4"/>
  <c r="T138" i="4"/>
  <c r="T676" i="4"/>
  <c r="T167" i="4"/>
  <c r="T1231" i="4"/>
  <c r="T470" i="4"/>
  <c r="T1152" i="4"/>
  <c r="T173" i="4"/>
  <c r="T1803" i="4"/>
  <c r="T791" i="4"/>
  <c r="T285" i="4"/>
  <c r="T615" i="4"/>
  <c r="T1072" i="4"/>
  <c r="T891" i="4"/>
  <c r="T858" i="4"/>
  <c r="T75" i="4"/>
  <c r="T2338" i="4"/>
  <c r="T2004" i="4"/>
  <c r="T1902" i="4"/>
  <c r="T2358" i="4"/>
  <c r="T3171" i="4"/>
  <c r="T2278" i="4"/>
  <c r="T2056" i="4"/>
  <c r="T1861" i="4"/>
  <c r="T2429" i="4"/>
  <c r="T1211" i="4"/>
  <c r="T388" i="4"/>
  <c r="T947" i="4"/>
  <c r="T2087" i="4"/>
  <c r="T332" i="4"/>
  <c r="T816" i="4"/>
  <c r="T190" i="4"/>
  <c r="T681" i="4"/>
  <c r="T636" i="4"/>
  <c r="T468" i="4"/>
  <c r="T1583" i="4"/>
  <c r="T897" i="4"/>
  <c r="T1683" i="4"/>
  <c r="T629" i="4"/>
  <c r="T100" i="4"/>
  <c r="T1074" i="4"/>
  <c r="T1083" i="4"/>
  <c r="T984" i="4"/>
  <c r="T2079" i="4"/>
  <c r="T1242" i="4"/>
  <c r="Y198" i="4"/>
  <c r="Y157" i="4"/>
  <c r="Y217" i="4"/>
  <c r="Y141" i="4"/>
  <c r="P32" i="6"/>
  <c r="V32" i="6" s="1"/>
  <c r="Y147" i="4"/>
  <c r="Y227" i="4"/>
  <c r="Y215" i="4"/>
  <c r="Y218" i="4"/>
  <c r="Y202" i="4"/>
  <c r="Y301" i="4"/>
  <c r="Y300" i="4"/>
  <c r="T8075" i="4"/>
  <c r="T7318" i="4"/>
  <c r="T8106" i="4"/>
  <c r="T7337" i="4"/>
  <c r="T6437" i="4"/>
  <c r="T8099" i="4"/>
  <c r="T8538" i="4"/>
  <c r="T8537" i="4"/>
  <c r="T8546" i="4"/>
  <c r="T7321" i="4"/>
  <c r="T8468" i="4"/>
  <c r="T7338" i="4"/>
  <c r="T8438" i="4"/>
  <c r="T8487" i="4"/>
  <c r="T7957" i="4"/>
  <c r="T7446" i="4"/>
  <c r="T6446" i="4"/>
  <c r="T7848" i="4"/>
  <c r="T8037" i="4"/>
  <c r="T8517" i="4"/>
  <c r="T6802" i="4"/>
  <c r="T7838" i="4"/>
  <c r="T7946" i="4"/>
  <c r="T7952" i="4"/>
  <c r="T8434" i="4"/>
  <c r="T7960" i="4"/>
  <c r="T7358" i="4"/>
  <c r="T8130" i="4"/>
  <c r="T7449" i="4"/>
  <c r="T7740" i="4"/>
  <c r="T7270" i="4"/>
  <c r="T8028" i="4"/>
  <c r="T7257" i="4"/>
  <c r="T7365" i="4"/>
  <c r="T7366" i="4"/>
  <c r="T7269" i="4"/>
  <c r="T7445" i="4"/>
  <c r="T6116" i="4"/>
  <c r="T8115" i="4"/>
  <c r="T7457" i="4"/>
  <c r="T6881" i="4"/>
  <c r="T7550" i="4"/>
  <c r="T6777" i="4"/>
  <c r="T6692" i="4"/>
  <c r="T6012" i="4"/>
  <c r="T6868" i="4"/>
  <c r="T6872" i="4"/>
  <c r="T8720" i="4"/>
  <c r="T6599" i="4"/>
  <c r="T6393" i="4"/>
  <c r="T5245" i="4"/>
  <c r="T5631" i="4"/>
  <c r="T6982" i="4"/>
  <c r="T5237" i="4"/>
  <c r="T5449" i="4"/>
  <c r="T6209" i="4"/>
  <c r="T6015" i="4"/>
  <c r="T6314" i="4"/>
  <c r="T5735" i="4"/>
  <c r="T5817" i="4"/>
  <c r="T7922" i="4"/>
  <c r="T8562" i="4"/>
  <c r="T4964" i="4"/>
  <c r="T6397" i="4"/>
  <c r="T5524" i="4"/>
  <c r="T4956" i="4"/>
  <c r="T3497" i="4"/>
  <c r="T7308" i="4"/>
  <c r="T8090" i="4"/>
  <c r="T7689" i="4"/>
  <c r="T7324" i="4"/>
  <c r="T7327" i="4"/>
  <c r="T7339" i="4"/>
  <c r="T8532" i="4"/>
  <c r="T8498" i="4"/>
  <c r="T8453" i="4"/>
  <c r="T7281" i="4"/>
  <c r="T7307" i="4"/>
  <c r="T7323" i="4"/>
  <c r="T8484" i="4"/>
  <c r="T8138" i="4"/>
  <c r="T8519" i="4"/>
  <c r="T8039" i="4"/>
  <c r="T7562" i="4"/>
  <c r="T8507" i="4"/>
  <c r="T7925" i="4"/>
  <c r="T6456" i="4"/>
  <c r="T7739" i="4"/>
  <c r="T7735" i="4"/>
  <c r="T7546" i="4"/>
  <c r="T7940" i="4"/>
  <c r="T7844" i="4"/>
  <c r="T7843" i="4"/>
  <c r="T8499" i="4"/>
  <c r="T7286" i="4"/>
  <c r="T7157" i="4"/>
  <c r="T7639" i="4"/>
  <c r="T7253" i="4"/>
  <c r="T6684" i="4"/>
  <c r="T6775" i="4"/>
  <c r="T7265" i="4"/>
  <c r="T7560" i="4"/>
  <c r="T7259" i="4"/>
  <c r="T6681" i="4"/>
  <c r="T7935" i="4"/>
  <c r="T7646" i="4"/>
  <c r="T7163" i="4"/>
  <c r="T7063" i="4"/>
  <c r="T7363" i="4"/>
  <c r="T7076" i="4"/>
  <c r="T6781" i="4"/>
  <c r="T6308" i="4"/>
  <c r="T6677" i="4"/>
  <c r="T6292" i="4"/>
  <c r="T7616" i="4"/>
  <c r="T6505" i="4"/>
  <c r="T5909" i="4"/>
  <c r="T6111" i="4"/>
  <c r="T6103" i="4"/>
  <c r="T6392" i="4"/>
  <c r="T5731" i="4"/>
  <c r="T6120" i="4"/>
  <c r="T6196" i="4"/>
  <c r="T8018" i="4"/>
  <c r="T6025" i="4"/>
  <c r="T8013" i="4"/>
  <c r="T6106" i="4"/>
  <c r="T8653" i="4"/>
  <c r="T6586" i="4"/>
  <c r="T7726" i="4"/>
  <c r="T4949" i="4"/>
  <c r="T5060" i="4"/>
  <c r="T7903" i="4"/>
  <c r="T8428" i="4"/>
  <c r="T8493" i="4"/>
  <c r="T8088" i="4"/>
  <c r="T8092" i="4"/>
  <c r="T7329" i="4"/>
  <c r="T8525" i="4"/>
  <c r="T7334" i="4"/>
  <c r="T8094" i="4"/>
  <c r="T7704" i="4"/>
  <c r="T8084" i="4"/>
  <c r="T7690" i="4"/>
  <c r="T7962" i="4"/>
  <c r="T7310" i="4"/>
  <c r="T7696" i="4"/>
  <c r="T8456" i="4"/>
  <c r="T8025" i="4"/>
  <c r="T6443" i="4"/>
  <c r="T7951" i="4"/>
  <c r="T7845" i="4"/>
  <c r="T7655" i="4"/>
  <c r="T7280" i="4"/>
  <c r="T7293" i="4"/>
  <c r="T7651" i="4"/>
  <c r="T7309" i="4"/>
  <c r="T7292" i="4"/>
  <c r="T7540" i="4"/>
  <c r="T7638" i="4"/>
  <c r="T8441" i="4"/>
  <c r="T7636" i="4"/>
  <c r="T8121" i="4"/>
  <c r="T6580" i="4"/>
  <c r="T6500" i="4"/>
  <c r="T7273" i="4"/>
  <c r="T6794" i="4"/>
  <c r="T7071" i="4"/>
  <c r="T6986" i="4"/>
  <c r="T7168" i="4"/>
  <c r="T7064" i="4"/>
  <c r="T7753" i="4"/>
  <c r="T6773" i="4"/>
  <c r="T7172" i="4"/>
  <c r="T7254" i="4"/>
  <c r="T7267" i="4"/>
  <c r="T7160" i="4"/>
  <c r="T6774" i="4"/>
  <c r="T6484" i="4"/>
  <c r="T6295" i="4"/>
  <c r="T6388" i="4"/>
  <c r="T6587" i="4"/>
  <c r="T6784" i="4"/>
  <c r="T6390" i="4"/>
  <c r="T8552" i="4"/>
  <c r="T6964" i="4"/>
  <c r="T4957" i="4"/>
  <c r="T6014" i="4"/>
  <c r="T6596" i="4"/>
  <c r="T8239" i="4"/>
  <c r="T5526" i="4"/>
  <c r="T5053" i="4"/>
  <c r="T8305" i="4"/>
  <c r="T6593" i="4"/>
  <c r="T7826" i="4"/>
  <c r="T5333" i="4"/>
  <c r="T8299" i="4"/>
  <c r="T5257" i="4"/>
  <c r="T5637" i="4"/>
  <c r="T5332" i="4"/>
  <c r="T3495" i="4"/>
  <c r="T7322" i="4"/>
  <c r="T8482" i="4"/>
  <c r="T8471" i="4"/>
  <c r="T8474" i="4"/>
  <c r="T7331" i="4"/>
  <c r="T8485" i="4"/>
  <c r="T8491" i="4"/>
  <c r="T7700" i="4"/>
  <c r="T8542" i="4"/>
  <c r="T7326" i="4"/>
  <c r="T8110" i="4"/>
  <c r="T8078" i="4"/>
  <c r="T7965" i="4"/>
  <c r="T7955" i="4"/>
  <c r="T8512" i="4"/>
  <c r="T7303" i="4"/>
  <c r="T7695" i="4"/>
  <c r="T8522" i="4"/>
  <c r="T7944" i="4"/>
  <c r="T8444" i="4"/>
  <c r="T8033" i="4"/>
  <c r="T7924" i="4"/>
  <c r="T6812" i="4"/>
  <c r="T8129" i="4"/>
  <c r="T8038" i="4"/>
  <c r="T8131" i="4"/>
  <c r="T7464" i="4"/>
  <c r="T8041" i="4"/>
  <c r="T7544" i="4"/>
  <c r="T8023" i="4"/>
  <c r="T6879" i="4"/>
  <c r="T7937" i="4"/>
  <c r="T7074" i="4"/>
  <c r="T7551" i="4"/>
  <c r="T6776" i="4"/>
  <c r="T7263" i="4"/>
  <c r="T7072" i="4"/>
  <c r="T6303" i="4"/>
  <c r="T7827" i="4"/>
  <c r="T6883" i="4"/>
  <c r="T6689" i="4"/>
  <c r="T6974" i="4"/>
  <c r="T7073" i="4"/>
  <c r="T6874" i="4"/>
  <c r="T6389" i="4"/>
  <c r="T5722" i="4"/>
  <c r="T6590" i="4"/>
  <c r="T6021" i="4"/>
  <c r="T6793" i="4"/>
  <c r="T6591" i="4"/>
  <c r="T6018" i="4"/>
  <c r="T8376" i="4"/>
  <c r="T6504" i="4"/>
  <c r="T8016" i="4"/>
  <c r="T5530" i="4"/>
  <c r="T6495" i="4"/>
  <c r="T6409" i="4"/>
  <c r="T8729" i="4"/>
  <c r="T5256" i="4"/>
  <c r="T7618" i="4"/>
  <c r="T5624" i="4"/>
  <c r="T5430" i="4"/>
  <c r="T5446" i="4"/>
  <c r="T7536" i="4"/>
  <c r="T8570" i="4"/>
  <c r="T5428" i="4"/>
  <c r="T5911" i="4"/>
  <c r="T8361" i="4"/>
  <c r="T5917" i="4"/>
  <c r="T6294" i="4"/>
  <c r="T5044" i="4"/>
  <c r="T8563" i="4"/>
  <c r="T8648" i="4"/>
  <c r="T8544" i="4"/>
  <c r="T8076" i="4"/>
  <c r="T8077" i="4"/>
  <c r="T8541" i="4"/>
  <c r="T6445" i="4"/>
  <c r="T8074" i="4"/>
  <c r="T8089" i="4"/>
  <c r="T8449" i="4"/>
  <c r="T8114" i="4"/>
  <c r="T6799" i="4"/>
  <c r="T8488" i="4"/>
  <c r="T8079" i="4"/>
  <c r="T6803" i="4"/>
  <c r="T8437" i="4"/>
  <c r="T7963" i="4"/>
  <c r="T7644" i="4"/>
  <c r="T7298" i="4"/>
  <c r="T7554" i="4"/>
  <c r="T8117" i="4"/>
  <c r="T7934" i="4"/>
  <c r="T7737" i="4"/>
  <c r="T7640" i="4"/>
  <c r="T8135" i="4"/>
  <c r="T6811" i="4"/>
  <c r="T8506" i="4"/>
  <c r="T7556" i="4"/>
  <c r="T7734" i="4"/>
  <c r="T8031" i="4"/>
  <c r="T7738" i="4"/>
  <c r="T7744" i="4"/>
  <c r="T7079" i="4"/>
  <c r="T7450" i="4"/>
  <c r="T7062" i="4"/>
  <c r="T6772" i="4"/>
  <c r="T7747" i="4"/>
  <c r="T7159" i="4"/>
  <c r="T7156" i="4"/>
  <c r="T6112" i="4"/>
  <c r="T7927" i="4"/>
  <c r="T7164" i="4"/>
  <c r="T7542" i="4"/>
  <c r="T7539" i="4"/>
  <c r="T7453" i="4"/>
  <c r="T6878" i="4"/>
  <c r="T6690" i="4"/>
  <c r="T7252" i="4"/>
  <c r="T6122" i="4"/>
  <c r="T8243" i="4"/>
  <c r="T6980" i="4"/>
  <c r="T6305" i="4"/>
  <c r="T5336" i="4"/>
  <c r="T4968" i="4"/>
  <c r="T6875" i="4"/>
  <c r="T8242" i="4"/>
  <c r="T7059" i="4"/>
  <c r="T6396" i="4"/>
  <c r="T8650" i="4"/>
  <c r="T5737" i="4"/>
  <c r="T8645" i="4"/>
  <c r="T6683" i="4"/>
  <c r="T6107" i="4"/>
  <c r="T7823" i="4"/>
  <c r="T8358" i="4"/>
  <c r="T5928" i="4"/>
  <c r="T5348" i="4"/>
  <c r="T8665" i="4"/>
  <c r="T5919" i="4"/>
  <c r="T5249" i="4"/>
  <c r="T7634" i="4"/>
  <c r="T5632" i="4"/>
  <c r="T8656" i="4"/>
  <c r="T6312" i="4"/>
  <c r="T5546" i="4"/>
  <c r="T4481" i="4"/>
  <c r="T6212" i="4"/>
  <c r="T5912" i="4"/>
  <c r="T8298" i="4"/>
  <c r="T6101" i="4"/>
  <c r="T5051" i="4"/>
  <c r="T5334" i="4"/>
  <c r="T6011" i="4"/>
  <c r="T8459" i="4"/>
  <c r="T7332" i="4"/>
  <c r="T7698" i="4"/>
  <c r="T8445" i="4"/>
  <c r="T7333" i="4"/>
  <c r="T8531" i="4"/>
  <c r="T7684" i="4"/>
  <c r="T8069" i="4"/>
  <c r="T8083" i="4"/>
  <c r="T8545" i="4"/>
  <c r="T8103" i="4"/>
  <c r="T8450" i="4"/>
  <c r="T8534" i="4"/>
  <c r="T8540" i="4"/>
  <c r="T8513" i="4"/>
  <c r="T6442" i="4"/>
  <c r="T8475" i="4"/>
  <c r="T7641" i="4"/>
  <c r="T7961" i="4"/>
  <c r="T8523" i="4"/>
  <c r="T8116" i="4"/>
  <c r="T7353" i="4"/>
  <c r="T8435" i="4"/>
  <c r="T7683" i="4"/>
  <c r="T7657" i="4"/>
  <c r="T7930" i="4"/>
  <c r="T8035" i="4"/>
  <c r="T6451" i="4"/>
  <c r="T7356" i="4"/>
  <c r="T7748" i="4"/>
  <c r="T7260" i="4"/>
  <c r="T6582" i="4"/>
  <c r="T7658" i="4"/>
  <c r="T7370" i="4"/>
  <c r="T7175" i="4"/>
  <c r="T6885" i="4"/>
  <c r="T7447" i="4"/>
  <c r="T6682" i="4"/>
  <c r="T6676" i="4"/>
  <c r="T7070" i="4"/>
  <c r="T6597" i="4"/>
  <c r="T7461" i="4"/>
  <c r="T7451" i="4"/>
  <c r="T6790" i="4"/>
  <c r="T6592" i="4"/>
  <c r="T6786" i="4"/>
  <c r="T6782" i="4"/>
  <c r="T6307" i="4"/>
  <c r="T6969" i="4"/>
  <c r="T6300" i="4"/>
  <c r="T6491" i="4"/>
  <c r="T5540" i="4"/>
  <c r="T5927" i="4"/>
  <c r="T6007" i="4"/>
  <c r="T5155" i="4"/>
  <c r="T5718" i="4"/>
  <c r="T7708" i="4"/>
  <c r="T5435" i="4"/>
  <c r="T5621" i="4"/>
  <c r="T6023" i="4"/>
  <c r="T6600" i="4"/>
  <c r="T5531" i="4"/>
  <c r="T6016" i="4"/>
  <c r="T5354" i="4"/>
  <c r="T5834" i="4"/>
  <c r="T8373" i="4"/>
  <c r="T6496" i="4"/>
  <c r="T6199" i="4"/>
  <c r="T5160" i="4"/>
  <c r="T8244" i="4"/>
  <c r="T4948" i="4"/>
  <c r="T5815" i="4"/>
  <c r="T5820" i="4"/>
  <c r="T2417" i="4"/>
  <c r="T2416" i="4"/>
  <c r="T2918" i="4"/>
  <c r="T1837" i="4"/>
  <c r="T7340" i="4"/>
  <c r="T6436" i="4"/>
  <c r="T8543" i="4"/>
  <c r="T8093" i="4"/>
  <c r="T8526" i="4"/>
  <c r="T7304" i="4"/>
  <c r="T8461" i="4"/>
  <c r="T8070" i="4"/>
  <c r="T7702" i="4"/>
  <c r="T8515" i="4"/>
  <c r="T7691" i="4"/>
  <c r="T8490" i="4"/>
  <c r="T8514" i="4"/>
  <c r="T7749" i="4"/>
  <c r="T8508" i="4"/>
  <c r="T8502" i="4"/>
  <c r="T7948" i="4"/>
  <c r="T8024" i="4"/>
  <c r="T7648" i="4"/>
  <c r="T8120" i="4"/>
  <c r="T7945" i="4"/>
  <c r="T6797" i="4"/>
  <c r="T7290" i="4"/>
  <c r="T7831" i="4"/>
  <c r="T7752" i="4"/>
  <c r="T7465" i="4"/>
  <c r="T6810" i="4"/>
  <c r="T7942" i="4"/>
  <c r="T6887" i="4"/>
  <c r="T8029" i="4"/>
  <c r="T6978" i="4"/>
  <c r="T7448" i="4"/>
  <c r="T6976" i="4"/>
  <c r="T7354" i="4"/>
  <c r="T7941" i="4"/>
  <c r="T7082" i="4"/>
  <c r="T7653" i="4"/>
  <c r="T6404" i="4"/>
  <c r="T7654" i="4"/>
  <c r="T7652" i="4"/>
  <c r="T7169" i="4"/>
  <c r="T7731" i="4"/>
  <c r="T6966" i="4"/>
  <c r="T6688" i="4"/>
  <c r="T6202" i="4"/>
  <c r="T5725" i="4"/>
  <c r="T6200" i="4"/>
  <c r="T5445" i="4"/>
  <c r="T6026" i="4"/>
  <c r="T6198" i="4"/>
  <c r="T5150" i="4"/>
  <c r="T8296" i="4"/>
  <c r="T5823" i="4"/>
  <c r="T5154" i="4"/>
  <c r="T5633" i="4"/>
  <c r="T6486" i="4"/>
  <c r="T6004" i="4"/>
  <c r="T6501" i="4"/>
  <c r="T6109" i="4"/>
  <c r="T6787" i="4"/>
  <c r="T8557" i="4"/>
  <c r="T5048" i="4"/>
  <c r="T5437" i="4"/>
  <c r="T5543" i="4"/>
  <c r="T7911" i="4"/>
  <c r="T5339" i="4"/>
  <c r="T6698" i="4"/>
  <c r="T7619" i="4"/>
  <c r="T4855" i="4"/>
  <c r="T6216" i="4"/>
  <c r="T5240" i="4"/>
  <c r="T7809" i="4"/>
  <c r="T7905" i="4"/>
  <c r="T8375" i="4"/>
  <c r="T6291" i="4"/>
  <c r="T4963" i="4"/>
  <c r="T5433" i="4"/>
  <c r="T4859" i="4"/>
  <c r="T8364" i="4"/>
  <c r="T7430" i="4"/>
  <c r="T2795" i="4"/>
  <c r="Y252" i="4"/>
  <c r="Y219" i="4"/>
  <c r="Y192" i="4"/>
  <c r="Y155" i="4"/>
  <c r="Y142" i="4"/>
  <c r="Y163" i="4"/>
  <c r="Y177" i="4"/>
  <c r="Y175" i="4"/>
  <c r="P35" i="6"/>
  <c r="P25" i="6"/>
  <c r="V25" i="6" s="1"/>
  <c r="Y236" i="4"/>
  <c r="Y232" i="4"/>
  <c r="Y235" i="4"/>
  <c r="Y246" i="4"/>
  <c r="Y206" i="4"/>
  <c r="Y273" i="4"/>
  <c r="Y169" i="4"/>
  <c r="Y156" i="4"/>
  <c r="Y194" i="4"/>
  <c r="Y191" i="4"/>
  <c r="Y181" i="4"/>
  <c r="Y122" i="4"/>
  <c r="P11" i="6"/>
  <c r="P6" i="6"/>
  <c r="V6" i="6" s="1"/>
  <c r="P17" i="6"/>
  <c r="Y272" i="4"/>
  <c r="Y228" i="4"/>
  <c r="Y224" i="4"/>
  <c r="Y203" i="4"/>
  <c r="Y242" i="4"/>
  <c r="Y196" i="4"/>
  <c r="Y234" i="4"/>
  <c r="Y184" i="4"/>
  <c r="Y237" i="4"/>
  <c r="Y186" i="4"/>
  <c r="Y199" i="4"/>
  <c r="Y176" i="4"/>
  <c r="Y187" i="4"/>
  <c r="Y150" i="4"/>
  <c r="Y189" i="4"/>
  <c r="Y145" i="4"/>
  <c r="P24" i="6"/>
  <c r="P19" i="6"/>
  <c r="P7" i="6"/>
  <c r="V7" i="6" s="1"/>
  <c r="Y268" i="4"/>
  <c r="Y212" i="4"/>
  <c r="Y247" i="4"/>
  <c r="Y204" i="4"/>
  <c r="Y208" i="4"/>
  <c r="Y248" i="4"/>
  <c r="Y243" i="4"/>
  <c r="Y251" i="4"/>
  <c r="Y244" i="4"/>
  <c r="Y220" i="4"/>
  <c r="Y239" i="4"/>
  <c r="Y274" i="4"/>
  <c r="Y223" i="4"/>
  <c r="Y211" i="4"/>
  <c r="Y207" i="4"/>
  <c r="Y230" i="4"/>
  <c r="Y221" i="4"/>
  <c r="Y210" i="4"/>
  <c r="Y222" i="4"/>
  <c r="Y241" i="4"/>
  <c r="Y201" i="4"/>
  <c r="Y188" i="4"/>
  <c r="Y214" i="4"/>
  <c r="Y185" i="4"/>
  <c r="Y226" i="4"/>
  <c r="Y193" i="4"/>
  <c r="Y174" i="4"/>
  <c r="Y154" i="4"/>
  <c r="Y195" i="4"/>
  <c r="Y171" i="4"/>
  <c r="Y148" i="4"/>
  <c r="Y149" i="4"/>
  <c r="Y165" i="4"/>
  <c r="Y170" i="4"/>
  <c r="Y178" i="4"/>
  <c r="Y123" i="4"/>
  <c r="Y200" i="4"/>
  <c r="Y144" i="4"/>
  <c r="Y152" i="4"/>
  <c r="Y146" i="4"/>
  <c r="Y118" i="4"/>
  <c r="Y143" i="4"/>
  <c r="AE15" i="4"/>
  <c r="P21" i="6"/>
  <c r="V21" i="6" s="1"/>
  <c r="J40" i="2"/>
  <c r="P40" i="6"/>
  <c r="V40" i="6" s="1"/>
  <c r="P34" i="6"/>
  <c r="V34" i="6" s="1"/>
  <c r="J34" i="2"/>
  <c r="P38" i="6"/>
  <c r="V38" i="6" s="1"/>
  <c r="J38" i="2"/>
  <c r="P37" i="6"/>
  <c r="J37" i="2"/>
  <c r="P2" i="6"/>
  <c r="J2" i="2"/>
  <c r="P12" i="6"/>
  <c r="V12" i="6" s="1"/>
  <c r="J12" i="2"/>
  <c r="P30" i="6"/>
  <c r="V30" i="6" s="1"/>
  <c r="J30" i="2"/>
  <c r="P26" i="6"/>
  <c r="V26" i="6" s="1"/>
  <c r="J26" i="2"/>
  <c r="P9" i="6"/>
  <c r="J9" i="2"/>
  <c r="P10" i="6"/>
  <c r="V10" i="6" s="1"/>
  <c r="J10" i="2"/>
  <c r="P3" i="6"/>
  <c r="J3" i="2"/>
  <c r="P23" i="6"/>
  <c r="V23" i="6" s="1"/>
  <c r="J23" i="2"/>
  <c r="P15" i="6"/>
  <c r="J15" i="2"/>
  <c r="P33" i="6"/>
  <c r="V33" i="6" s="1"/>
  <c r="J33" i="2"/>
  <c r="P29" i="6"/>
  <c r="J29" i="2"/>
  <c r="P27" i="6"/>
  <c r="V27" i="6" s="1"/>
  <c r="J27" i="2"/>
  <c r="P22" i="6"/>
  <c r="J22" i="2"/>
  <c r="P20" i="6"/>
  <c r="V20" i="6" s="1"/>
  <c r="J20" i="2"/>
  <c r="P36" i="6"/>
  <c r="J36" i="2"/>
  <c r="P8" i="6"/>
  <c r="V8" i="6" s="1"/>
  <c r="J8" i="2"/>
  <c r="AE14" i="4"/>
  <c r="T386" i="4"/>
  <c r="T862" i="4"/>
  <c r="T229" i="4"/>
  <c r="T79" i="4"/>
  <c r="T2103" i="4"/>
  <c r="T759" i="4"/>
  <c r="T798" i="4"/>
  <c r="T391" i="4"/>
  <c r="BJ3" i="4"/>
  <c r="BJ8" i="4"/>
  <c r="BJ19" i="4"/>
  <c r="T555" i="4"/>
  <c r="BJ4" i="4"/>
  <c r="T123" i="4"/>
  <c r="BJ16" i="4"/>
  <c r="T552" i="4"/>
  <c r="BJ6" i="4"/>
  <c r="T554" i="4"/>
  <c r="BJ5" i="4"/>
  <c r="BJ39" i="4"/>
  <c r="T131" i="4"/>
  <c r="BJ17" i="4"/>
  <c r="BJ13" i="4"/>
  <c r="BJ26" i="4"/>
  <c r="T44" i="4"/>
  <c r="AF12" i="4" s="1"/>
  <c r="AG12" i="4" s="1"/>
  <c r="AB23" i="4" s="1"/>
  <c r="BJ28" i="4"/>
  <c r="T54" i="4"/>
  <c r="BJ23" i="4"/>
  <c r="T76" i="4"/>
  <c r="BJ21" i="4"/>
  <c r="BJ38" i="4"/>
  <c r="T1145" i="4"/>
  <c r="BJ37" i="4"/>
  <c r="T341" i="4"/>
  <c r="BJ9" i="4"/>
  <c r="T337" i="4"/>
  <c r="BJ11" i="4"/>
  <c r="T49" i="4"/>
  <c r="BJ24" i="4"/>
  <c r="BJ22" i="4"/>
  <c r="BJ36" i="4"/>
  <c r="T132" i="4"/>
  <c r="BJ18" i="4"/>
  <c r="T1840" i="4"/>
  <c r="BJ40" i="4"/>
  <c r="F39" i="2" s="1"/>
  <c r="K39" i="2" s="1"/>
  <c r="R39" i="2" s="1"/>
  <c r="BJ12" i="4"/>
  <c r="BJ30" i="4"/>
  <c r="T45" i="4"/>
  <c r="BJ27" i="4"/>
  <c r="T339" i="4"/>
  <c r="BJ10" i="4"/>
  <c r="T551" i="4"/>
  <c r="BJ7" i="4"/>
  <c r="T47" i="4"/>
  <c r="BJ25" i="4"/>
  <c r="T119" i="4"/>
  <c r="BJ20" i="4"/>
  <c r="T334" i="4"/>
  <c r="BJ14" i="4"/>
  <c r="T125" i="4"/>
  <c r="BJ15" i="4"/>
  <c r="T13" i="4"/>
  <c r="BJ33" i="4"/>
  <c r="T17" i="4"/>
  <c r="BJ34" i="4"/>
  <c r="BJ35" i="4"/>
  <c r="T12" i="4"/>
  <c r="BJ32" i="4"/>
  <c r="T11" i="4"/>
  <c r="BJ31" i="4"/>
  <c r="BJ29" i="4"/>
  <c r="T336" i="4"/>
  <c r="T6242" i="4"/>
  <c r="X262" i="4"/>
  <c r="T3242" i="4"/>
  <c r="X137" i="4"/>
  <c r="T6722" i="4"/>
  <c r="X282" i="4"/>
  <c r="T6050" i="4"/>
  <c r="X254" i="4"/>
  <c r="T7202" i="4"/>
  <c r="X302" i="4"/>
  <c r="AF16" i="4"/>
  <c r="AG16" i="4" s="1"/>
  <c r="AB24" i="4" s="1"/>
  <c r="AD10" i="4"/>
  <c r="T3626" i="4"/>
  <c r="AD15" i="4"/>
  <c r="T3633" i="4"/>
  <c r="AF14" i="4" s="1"/>
  <c r="AG14" i="4" s="1"/>
  <c r="AB21" i="4" s="1"/>
  <c r="AD14" i="4"/>
  <c r="AD11" i="4"/>
  <c r="S9" i="4"/>
  <c r="T9" i="4" s="1"/>
  <c r="AE10" i="4"/>
  <c r="S2" i="4"/>
  <c r="AE11" i="4"/>
  <c r="T556" i="4"/>
  <c r="T1832" i="4"/>
  <c r="T14" i="4"/>
  <c r="T394" i="4"/>
  <c r="T120" i="4"/>
  <c r="T335" i="4"/>
  <c r="T46" i="4"/>
  <c r="T1167" i="4"/>
  <c r="T557" i="4"/>
  <c r="T57" i="4"/>
  <c r="T1143" i="4"/>
  <c r="T5" i="4"/>
  <c r="T542" i="4"/>
  <c r="T861" i="4"/>
  <c r="X261" i="4"/>
  <c r="X160" i="4"/>
  <c r="X105" i="4"/>
  <c r="X62" i="4"/>
  <c r="X41" i="4"/>
  <c r="X83" i="4"/>
  <c r="X6" i="4"/>
  <c r="X33" i="4"/>
  <c r="X19" i="4"/>
  <c r="X260" i="4"/>
  <c r="X140" i="4"/>
  <c r="X161" i="4"/>
  <c r="X115" i="4"/>
  <c r="X280" i="4"/>
  <c r="X287" i="4"/>
  <c r="X265" i="4"/>
  <c r="X342" i="4"/>
  <c r="X313" i="4"/>
  <c r="X18" i="4"/>
  <c r="X318" i="4"/>
  <c r="X311" i="4"/>
  <c r="X309" i="4"/>
  <c r="X343" i="4"/>
  <c r="X113" i="4"/>
  <c r="X129" i="4"/>
  <c r="X60" i="4"/>
  <c r="X29" i="4"/>
  <c r="X93" i="4"/>
  <c r="X69" i="4"/>
  <c r="X49" i="4"/>
  <c r="X82" i="4"/>
  <c r="X58" i="4"/>
  <c r="X43" i="4"/>
  <c r="X21" i="4"/>
  <c r="X64" i="4"/>
  <c r="X38" i="4"/>
  <c r="X44" i="4"/>
  <c r="X27" i="4"/>
  <c r="X116" i="4"/>
  <c r="X101" i="4"/>
  <c r="X76" i="4"/>
  <c r="X108" i="4"/>
  <c r="X104" i="4"/>
  <c r="X114" i="4"/>
  <c r="X5" i="4"/>
  <c r="X23" i="4"/>
  <c r="X26" i="4"/>
  <c r="X358" i="4"/>
  <c r="X349" i="4"/>
  <c r="X334" i="4"/>
  <c r="X345" i="4"/>
  <c r="X366" i="4"/>
  <c r="X315" i="4"/>
  <c r="X339" i="4"/>
  <c r="X317" i="4"/>
  <c r="X288" i="4"/>
  <c r="X305" i="4"/>
  <c r="X319" i="4"/>
  <c r="X120" i="4"/>
  <c r="X328" i="4"/>
  <c r="X77" i="4"/>
  <c r="X87" i="4"/>
  <c r="X75" i="4"/>
  <c r="X28" i="4"/>
  <c r="X57" i="4"/>
  <c r="X100" i="4"/>
  <c r="X36" i="4"/>
  <c r="X20" i="4"/>
  <c r="X121" i="4"/>
  <c r="X80" i="4"/>
  <c r="X99" i="4"/>
  <c r="X110" i="4"/>
  <c r="X107" i="4"/>
  <c r="X70" i="4"/>
  <c r="X67" i="4"/>
  <c r="X12" i="4"/>
  <c r="X68" i="4"/>
  <c r="X86" i="4"/>
  <c r="X56" i="4"/>
  <c r="X25" i="4"/>
  <c r="X46" i="4"/>
  <c r="X52" i="4"/>
  <c r="X72" i="4"/>
  <c r="X40" i="4"/>
  <c r="X71" i="4"/>
  <c r="X50" i="4"/>
  <c r="X97" i="4"/>
  <c r="X109" i="4"/>
  <c r="X79" i="4"/>
  <c r="X322" i="4"/>
  <c r="X332" i="4"/>
  <c r="X325" i="4"/>
  <c r="X354" i="4"/>
  <c r="X296" i="4"/>
  <c r="X277" i="4"/>
  <c r="X298" i="4"/>
  <c r="X356" i="4"/>
  <c r="X336" i="4"/>
  <c r="X292" i="4"/>
  <c r="X351" i="4"/>
  <c r="X293" i="4"/>
  <c r="X364" i="4"/>
  <c r="X84" i="4"/>
  <c r="X346" i="4"/>
  <c r="X365" i="4"/>
  <c r="X264" i="4"/>
  <c r="X304" i="4"/>
  <c r="X327" i="4"/>
  <c r="X360" i="4"/>
  <c r="X278" i="4"/>
  <c r="X337" i="4"/>
  <c r="X316" i="4"/>
  <c r="X324" i="4"/>
  <c r="X299" i="4"/>
  <c r="X259" i="4"/>
  <c r="X291" i="4"/>
  <c r="X297" i="4"/>
  <c r="X281" i="4"/>
  <c r="X290" i="4"/>
  <c r="X347" i="4"/>
  <c r="X131" i="4"/>
  <c r="X132" i="4"/>
  <c r="X88" i="4"/>
  <c r="X103" i="4"/>
  <c r="X55" i="4"/>
  <c r="X45" i="4"/>
  <c r="X48" i="4"/>
  <c r="X47" i="4"/>
  <c r="X32" i="4"/>
  <c r="X30" i="4"/>
  <c r="X133" i="4"/>
  <c r="X111" i="4"/>
  <c r="X94" i="4"/>
  <c r="X98" i="4"/>
  <c r="X24" i="4"/>
  <c r="X8" i="4"/>
  <c r="X106" i="4"/>
  <c r="X134" i="4"/>
  <c r="X90" i="4"/>
  <c r="X96" i="4"/>
  <c r="X10" i="4"/>
  <c r="X2" i="4"/>
  <c r="X331" i="4"/>
  <c r="X333" i="4"/>
  <c r="X335" i="4"/>
  <c r="X308" i="4"/>
  <c r="X362" i="4"/>
  <c r="X321" i="4"/>
  <c r="X344" i="4"/>
  <c r="X312" i="4"/>
  <c r="X303" i="4"/>
  <c r="X341" i="4"/>
  <c r="X284" i="4"/>
  <c r="X330" i="4"/>
  <c r="X289" i="4"/>
  <c r="X285" i="4"/>
  <c r="X326" i="4"/>
  <c r="X128" i="4"/>
  <c r="X348" i="4"/>
  <c r="X286" i="4"/>
  <c r="X329" i="4"/>
  <c r="X363" i="4"/>
  <c r="X283" i="4"/>
  <c r="X350" i="4"/>
  <c r="X310" i="4"/>
  <c r="X3" i="4"/>
  <c r="X307" i="4"/>
  <c r="X355" i="4"/>
  <c r="X357" i="4"/>
  <c r="X359" i="4"/>
  <c r="X276" i="4"/>
  <c r="X295" i="4"/>
  <c r="X294" i="4"/>
  <c r="X353" i="4"/>
  <c r="X112" i="4"/>
  <c r="X323" i="4"/>
  <c r="X314" i="4"/>
  <c r="X361" i="4"/>
  <c r="X340" i="4"/>
  <c r="X306" i="4"/>
  <c r="X320" i="4"/>
  <c r="X352" i="4"/>
  <c r="X338" i="4"/>
  <c r="X130" i="4"/>
  <c r="X89" i="4"/>
  <c r="X78" i="4"/>
  <c r="X66" i="4"/>
  <c r="X59" i="4"/>
  <c r="X65" i="4"/>
  <c r="X63" i="4"/>
  <c r="X22" i="4"/>
  <c r="X4" i="4"/>
  <c r="X17" i="4"/>
  <c r="X7" i="4"/>
  <c r="X54" i="4"/>
  <c r="X39" i="4"/>
  <c r="X37" i="4"/>
  <c r="X42" i="4"/>
  <c r="X35" i="4"/>
  <c r="X11" i="4"/>
  <c r="X74" i="4"/>
  <c r="X95" i="4"/>
  <c r="X91" i="4"/>
  <c r="X92" i="4"/>
  <c r="X51" i="4"/>
  <c r="X14" i="4"/>
  <c r="X13" i="4"/>
  <c r="X16" i="4"/>
  <c r="X85" i="4"/>
  <c r="X61" i="4"/>
  <c r="X81" i="4"/>
  <c r="X53" i="4"/>
  <c r="X34" i="4"/>
  <c r="X31" i="4"/>
  <c r="X15" i="4"/>
  <c r="X73" i="4"/>
  <c r="X9" i="4"/>
  <c r="V3" i="6"/>
  <c r="V37" i="6"/>
  <c r="V13" i="6"/>
  <c r="V17" i="6"/>
  <c r="V36" i="6"/>
  <c r="V9" i="6"/>
  <c r="V2" i="6"/>
  <c r="V5" i="6"/>
  <c r="V18" i="6"/>
  <c r="V15" i="6"/>
  <c r="V16" i="6"/>
  <c r="V4" i="6"/>
  <c r="V11" i="6"/>
  <c r="V24" i="6"/>
  <c r="V19" i="6"/>
  <c r="V29" i="6"/>
  <c r="V14" i="6"/>
  <c r="V22" i="6"/>
  <c r="V39" i="6"/>
  <c r="V35" i="6"/>
  <c r="AK10" i="4" l="1"/>
  <c r="AL10" i="4" s="1"/>
  <c r="AJ10" i="4"/>
  <c r="AK12" i="4"/>
  <c r="AJ12" i="4"/>
  <c r="AI12" i="4"/>
  <c r="AM12" i="4" s="1"/>
  <c r="AN12" i="4" s="1"/>
  <c r="AJ11" i="4"/>
  <c r="AK11" i="4"/>
  <c r="AI10" i="4"/>
  <c r="AM10" i="4" s="1"/>
  <c r="AN10" i="4" s="1"/>
  <c r="T2" i="4"/>
  <c r="D54" i="6"/>
  <c r="L28" i="6"/>
  <c r="Q28" i="6" s="1"/>
  <c r="F28" i="2"/>
  <c r="K28" i="2" s="1"/>
  <c r="R28" i="2" s="1"/>
  <c r="L30" i="6"/>
  <c r="Q30" i="6" s="1"/>
  <c r="F30" i="2"/>
  <c r="K30" i="2" s="1"/>
  <c r="R30" i="2" s="1"/>
  <c r="L31" i="6"/>
  <c r="Q31" i="6" s="1"/>
  <c r="F31" i="2"/>
  <c r="K31" i="2" s="1"/>
  <c r="R31" i="2" s="1"/>
  <c r="L34" i="6"/>
  <c r="Q34" i="6" s="1"/>
  <c r="F34" i="2"/>
  <c r="K34" i="2" s="1"/>
  <c r="R34" i="2" s="1"/>
  <c r="L33" i="6"/>
  <c r="Q33" i="6" s="1"/>
  <c r="F33" i="2"/>
  <c r="K33" i="2" s="1"/>
  <c r="R33" i="2" s="1"/>
  <c r="L32" i="6"/>
  <c r="Q32" i="6" s="1"/>
  <c r="F32" i="2"/>
  <c r="K32" i="2" s="1"/>
  <c r="R32" i="2" s="1"/>
  <c r="L14" i="6"/>
  <c r="Q14" i="6" s="1"/>
  <c r="F14" i="2"/>
  <c r="K14" i="2" s="1"/>
  <c r="R14" i="2" s="1"/>
  <c r="L13" i="6"/>
  <c r="Q13" i="6" s="1"/>
  <c r="F13" i="2"/>
  <c r="K13" i="2" s="1"/>
  <c r="R13" i="2" s="1"/>
  <c r="L19" i="6"/>
  <c r="Q19" i="6" s="1"/>
  <c r="F19" i="2"/>
  <c r="K19" i="2" s="1"/>
  <c r="R19" i="2" s="1"/>
  <c r="L24" i="6"/>
  <c r="Q24" i="6" s="1"/>
  <c r="F24" i="2"/>
  <c r="K24" i="2" s="1"/>
  <c r="R24" i="2" s="1"/>
  <c r="L6" i="6"/>
  <c r="Q6" i="6" s="1"/>
  <c r="F6" i="2"/>
  <c r="K6" i="2" s="1"/>
  <c r="R6" i="2" s="1"/>
  <c r="L9" i="6"/>
  <c r="Q9" i="6" s="1"/>
  <c r="F9" i="2"/>
  <c r="K9" i="2" s="1"/>
  <c r="R9" i="2" s="1"/>
  <c r="L26" i="6"/>
  <c r="Q26" i="6" s="1"/>
  <c r="F26" i="2"/>
  <c r="K26" i="2" s="1"/>
  <c r="R26" i="2" s="1"/>
  <c r="L29" i="6"/>
  <c r="Q29" i="6" s="1"/>
  <c r="F29" i="2"/>
  <c r="K29" i="2" s="1"/>
  <c r="R29" i="2" s="1"/>
  <c r="L11" i="6"/>
  <c r="Q11" i="6" s="1"/>
  <c r="F11" i="2"/>
  <c r="K11" i="2" s="1"/>
  <c r="R11" i="2" s="1"/>
  <c r="S39" i="2"/>
  <c r="T39" i="2"/>
  <c r="L17" i="6"/>
  <c r="Q17" i="6" s="1"/>
  <c r="F17" i="2"/>
  <c r="K17" i="2" s="1"/>
  <c r="R17" i="2" s="1"/>
  <c r="L35" i="6"/>
  <c r="Q35" i="6" s="1"/>
  <c r="F35" i="2"/>
  <c r="K35" i="2" s="1"/>
  <c r="R35" i="2" s="1"/>
  <c r="L21" i="6"/>
  <c r="Q21" i="6" s="1"/>
  <c r="F21" i="2"/>
  <c r="K21" i="2" s="1"/>
  <c r="R21" i="2" s="1"/>
  <c r="L23" i="6"/>
  <c r="Q23" i="6" s="1"/>
  <c r="F23" i="2"/>
  <c r="K23" i="2" s="1"/>
  <c r="R23" i="2" s="1"/>
  <c r="L10" i="6"/>
  <c r="Q10" i="6" s="1"/>
  <c r="F10" i="2"/>
  <c r="K10" i="2" s="1"/>
  <c r="R10" i="2" s="1"/>
  <c r="L8" i="6"/>
  <c r="Q8" i="6" s="1"/>
  <c r="F8" i="2"/>
  <c r="K8" i="2" s="1"/>
  <c r="R8" i="2" s="1"/>
  <c r="L36" i="6"/>
  <c r="Q36" i="6" s="1"/>
  <c r="F36" i="2"/>
  <c r="K36" i="2" s="1"/>
  <c r="R36" i="2" s="1"/>
  <c r="L37" i="6"/>
  <c r="Q37" i="6" s="1"/>
  <c r="F37" i="2"/>
  <c r="K37" i="2" s="1"/>
  <c r="R37" i="2" s="1"/>
  <c r="L20" i="6"/>
  <c r="Q20" i="6" s="1"/>
  <c r="F20" i="2"/>
  <c r="K20" i="2" s="1"/>
  <c r="R20" i="2" s="1"/>
  <c r="L22" i="6"/>
  <c r="Q22" i="6" s="1"/>
  <c r="F22" i="2"/>
  <c r="K22" i="2" s="1"/>
  <c r="R22" i="2" s="1"/>
  <c r="L27" i="6"/>
  <c r="Q27" i="6" s="1"/>
  <c r="F27" i="2"/>
  <c r="K27" i="2" s="1"/>
  <c r="R27" i="2" s="1"/>
  <c r="L25" i="6"/>
  <c r="Q25" i="6" s="1"/>
  <c r="F25" i="2"/>
  <c r="K25" i="2" s="1"/>
  <c r="R25" i="2" s="1"/>
  <c r="L12" i="6"/>
  <c r="Q12" i="6" s="1"/>
  <c r="F12" i="2"/>
  <c r="K12" i="2" s="1"/>
  <c r="R12" i="2" s="1"/>
  <c r="L16" i="6"/>
  <c r="Q16" i="6" s="1"/>
  <c r="F16" i="2"/>
  <c r="K16" i="2" s="1"/>
  <c r="R16" i="2" s="1"/>
  <c r="L38" i="6"/>
  <c r="Q38" i="6" s="1"/>
  <c r="F38" i="2"/>
  <c r="K38" i="2" s="1"/>
  <c r="R38" i="2" s="1"/>
  <c r="L4" i="6"/>
  <c r="Q4" i="6" s="1"/>
  <c r="F4" i="2"/>
  <c r="K4" i="2" s="1"/>
  <c r="R4" i="2" s="1"/>
  <c r="L5" i="6"/>
  <c r="Q5" i="6" s="1"/>
  <c r="F5" i="2"/>
  <c r="K5" i="2" s="1"/>
  <c r="R5" i="2" s="1"/>
  <c r="L15" i="6"/>
  <c r="Q15" i="6" s="1"/>
  <c r="F15" i="2"/>
  <c r="K15" i="2" s="1"/>
  <c r="R15" i="2" s="1"/>
  <c r="L3" i="6"/>
  <c r="Q3" i="6" s="1"/>
  <c r="F3" i="2"/>
  <c r="K3" i="2" s="1"/>
  <c r="R3" i="2" s="1"/>
  <c r="L18" i="6"/>
  <c r="Q18" i="6" s="1"/>
  <c r="F18" i="2"/>
  <c r="K18" i="2" s="1"/>
  <c r="R18" i="2" s="1"/>
  <c r="L7" i="6"/>
  <c r="Q7" i="6" s="1"/>
  <c r="F7" i="2"/>
  <c r="K7" i="2" s="1"/>
  <c r="R7" i="2" s="1"/>
  <c r="L2" i="6"/>
  <c r="Q2" i="6" s="1"/>
  <c r="F2" i="2"/>
  <c r="K2" i="2" s="1"/>
  <c r="AC13" i="6"/>
  <c r="S13" i="6"/>
  <c r="AD13" i="6" s="1"/>
  <c r="BJ41" i="4"/>
  <c r="L39" i="6"/>
  <c r="Q39" i="6" s="1"/>
  <c r="AF15" i="4"/>
  <c r="AG15" i="4" s="1"/>
  <c r="AH15" i="4" s="1"/>
  <c r="S32" i="6"/>
  <c r="AD32" i="6" s="1"/>
  <c r="S23" i="6"/>
  <c r="AD23" i="6" s="1"/>
  <c r="AK4" i="6"/>
  <c r="S4" i="6"/>
  <c r="AD4" i="6" s="1"/>
  <c r="AC4" i="6"/>
  <c r="S15" i="6"/>
  <c r="AD15" i="6" s="1"/>
  <c r="S9" i="6"/>
  <c r="AD9" i="6" s="1"/>
  <c r="AC9" i="6"/>
  <c r="AC8" i="6"/>
  <c r="S16" i="6"/>
  <c r="AD16" i="6" s="1"/>
  <c r="S22" i="6"/>
  <c r="AD22" i="6" s="1"/>
  <c r="S29" i="6"/>
  <c r="AD29" i="6" s="1"/>
  <c r="S24" i="6"/>
  <c r="AD24" i="6" s="1"/>
  <c r="S18" i="6"/>
  <c r="AD18" i="6" s="1"/>
  <c r="S2" i="6"/>
  <c r="AC2" i="6"/>
  <c r="AC37" i="6"/>
  <c r="S37" i="6"/>
  <c r="AD37" i="6" s="1"/>
  <c r="S8" i="6"/>
  <c r="AD8" i="6" s="1"/>
  <c r="AC34" i="6"/>
  <c r="S34" i="6"/>
  <c r="AD34" i="6" s="1"/>
  <c r="AC25" i="6"/>
  <c r="S25" i="6"/>
  <c r="AD25" i="6" s="1"/>
  <c r="S30" i="6"/>
  <c r="AD30" i="6" s="1"/>
  <c r="AF11" i="4"/>
  <c r="AG11" i="4" s="1"/>
  <c r="AB20" i="4" s="1"/>
  <c r="AF10" i="4"/>
  <c r="AC30" i="6"/>
  <c r="AC35" i="6"/>
  <c r="AC24" i="6"/>
  <c r="AC32" i="6"/>
  <c r="AC23" i="6"/>
  <c r="AC15" i="6"/>
  <c r="AC18" i="6"/>
  <c r="AC22" i="6"/>
  <c r="AC29" i="6"/>
  <c r="AC16" i="6"/>
  <c r="AD2" i="6" l="1"/>
  <c r="S35" i="6"/>
  <c r="AD35" i="6" s="1"/>
  <c r="AL12" i="4"/>
  <c r="AB19" i="4"/>
  <c r="AG10" i="4"/>
  <c r="AL11" i="4"/>
  <c r="AC26" i="6"/>
  <c r="S21" i="6"/>
  <c r="AD21" i="6" s="1"/>
  <c r="S36" i="6"/>
  <c r="S7" i="6"/>
  <c r="AD7" i="6" s="1"/>
  <c r="AC38" i="6"/>
  <c r="AC28" i="6"/>
  <c r="S11" i="6"/>
  <c r="AD11" i="6" s="1"/>
  <c r="S6" i="6"/>
  <c r="AD6" i="6" s="1"/>
  <c r="S5" i="6"/>
  <c r="AD5" i="6" s="1"/>
  <c r="S14" i="6"/>
  <c r="AD14" i="6" s="1"/>
  <c r="AC10" i="6"/>
  <c r="AC20" i="6"/>
  <c r="AC14" i="6"/>
  <c r="AC33" i="6"/>
  <c r="AC36" i="6"/>
  <c r="S3" i="6"/>
  <c r="AD3" i="6" s="1"/>
  <c r="S31" i="6"/>
  <c r="AD31" i="6" s="1"/>
  <c r="S12" i="6"/>
  <c r="S19" i="6"/>
  <c r="AD19" i="6" s="1"/>
  <c r="AC7" i="6"/>
  <c r="S26" i="6"/>
  <c r="S17" i="6"/>
  <c r="AD17" i="6" s="1"/>
  <c r="AC21" i="6"/>
  <c r="S28" i="6"/>
  <c r="AD28" i="6" s="1"/>
  <c r="AC11" i="6"/>
  <c r="AC17" i="6"/>
  <c r="AC19" i="6"/>
  <c r="S38" i="6"/>
  <c r="AC31" i="6"/>
  <c r="S33" i="6"/>
  <c r="AD33" i="6" s="1"/>
  <c r="AC12" i="6"/>
  <c r="AC3" i="6"/>
  <c r="S20" i="6"/>
  <c r="AC5" i="6"/>
  <c r="AC6" i="6"/>
  <c r="S10" i="6"/>
  <c r="AC39" i="6"/>
  <c r="T23" i="6"/>
  <c r="S27" i="6"/>
  <c r="AD27" i="6" s="1"/>
  <c r="AC27" i="6"/>
  <c r="L40" i="6"/>
  <c r="Q40" i="6" s="1"/>
  <c r="F40" i="2"/>
  <c r="K40" i="2" s="1"/>
  <c r="R40" i="2" s="1"/>
  <c r="R2" i="2"/>
  <c r="Z12" i="2" s="1"/>
  <c r="T7" i="2"/>
  <c r="S7" i="2"/>
  <c r="S18" i="2"/>
  <c r="T18" i="2"/>
  <c r="S3" i="2"/>
  <c r="T3" i="2"/>
  <c r="T15" i="2"/>
  <c r="S15" i="2"/>
  <c r="S5" i="2"/>
  <c r="T5" i="2"/>
  <c r="T4" i="2"/>
  <c r="S4" i="2"/>
  <c r="S38" i="2"/>
  <c r="T38" i="2"/>
  <c r="S16" i="2"/>
  <c r="T16" i="2"/>
  <c r="S12" i="2"/>
  <c r="T12" i="2"/>
  <c r="S25" i="2"/>
  <c r="T25" i="2"/>
  <c r="S27" i="2"/>
  <c r="T27" i="2"/>
  <c r="T22" i="2"/>
  <c r="S22" i="2"/>
  <c r="S20" i="2"/>
  <c r="T20" i="2"/>
  <c r="T37" i="2"/>
  <c r="S37" i="2"/>
  <c r="T36" i="2"/>
  <c r="S36" i="2"/>
  <c r="T8" i="2"/>
  <c r="S8" i="2"/>
  <c r="S10" i="2"/>
  <c r="T10" i="2"/>
  <c r="S23" i="2"/>
  <c r="T23" i="2"/>
  <c r="T21" i="2"/>
  <c r="S21" i="2"/>
  <c r="S35" i="2"/>
  <c r="T35" i="2"/>
  <c r="T17" i="2"/>
  <c r="S17" i="2"/>
  <c r="U39" i="2"/>
  <c r="V39" i="2"/>
  <c r="S11" i="2"/>
  <c r="T11" i="2"/>
  <c r="T29" i="2"/>
  <c r="S29" i="2"/>
  <c r="S26" i="2"/>
  <c r="T26" i="2"/>
  <c r="T9" i="2"/>
  <c r="S9" i="2"/>
  <c r="S6" i="2"/>
  <c r="T6" i="2"/>
  <c r="T24" i="2"/>
  <c r="S24" i="2"/>
  <c r="S19" i="2"/>
  <c r="T19" i="2"/>
  <c r="S13" i="2"/>
  <c r="T13" i="2"/>
  <c r="S14" i="2"/>
  <c r="T14" i="2"/>
  <c r="S32" i="2"/>
  <c r="T32" i="2"/>
  <c r="S33" i="2"/>
  <c r="T33" i="2"/>
  <c r="T34" i="2"/>
  <c r="S34" i="2"/>
  <c r="S31" i="2"/>
  <c r="T31" i="2"/>
  <c r="S30" i="2"/>
  <c r="T30" i="2"/>
  <c r="S28" i="2"/>
  <c r="T28" i="2"/>
  <c r="D56" i="6"/>
  <c r="E56" i="6" s="1"/>
  <c r="D55" i="6"/>
  <c r="E55" i="6" s="1"/>
  <c r="E2" i="6" s="1"/>
  <c r="J54" i="6"/>
  <c r="W30" i="6"/>
  <c r="X30" i="6" s="1"/>
  <c r="T18" i="6"/>
  <c r="T35" i="6"/>
  <c r="T17" i="6"/>
  <c r="T13" i="6"/>
  <c r="T34" i="6"/>
  <c r="T37" i="6"/>
  <c r="T29" i="6"/>
  <c r="T15" i="6"/>
  <c r="S39" i="6"/>
  <c r="AD39" i="6" s="1"/>
  <c r="W13" i="6"/>
  <c r="X13" i="6" s="1"/>
  <c r="AB13" i="6"/>
  <c r="T4" i="6"/>
  <c r="T9" i="6"/>
  <c r="AB17" i="6"/>
  <c r="AB22" i="4"/>
  <c r="AB21" i="6"/>
  <c r="AB34" i="6"/>
  <c r="AB37" i="6"/>
  <c r="AB24" i="6"/>
  <c r="AB22" i="6"/>
  <c r="AB16" i="6"/>
  <c r="AB20" i="6"/>
  <c r="AB32" i="6"/>
  <c r="AB35" i="6"/>
  <c r="T8" i="6"/>
  <c r="AB25" i="6"/>
  <c r="AB30" i="6"/>
  <c r="AB33" i="6"/>
  <c r="AB18" i="6"/>
  <c r="AB29" i="6"/>
  <c r="AB15" i="6"/>
  <c r="AB23" i="6"/>
  <c r="T31" i="6"/>
  <c r="T30" i="6"/>
  <c r="T22" i="6"/>
  <c r="W31" i="6"/>
  <c r="X31" i="6" s="1"/>
  <c r="T25" i="6"/>
  <c r="T16" i="6"/>
  <c r="T32" i="6"/>
  <c r="T24" i="6"/>
  <c r="W2" i="6"/>
  <c r="X2" i="6" s="1"/>
  <c r="T2" i="6"/>
  <c r="AH10" i="4"/>
  <c r="W34" i="6"/>
  <c r="X34" i="6" s="1"/>
  <c r="W37" i="6"/>
  <c r="X37" i="6" s="1"/>
  <c r="W25" i="6"/>
  <c r="X25" i="6" s="1"/>
  <c r="W35" i="6"/>
  <c r="X35" i="6" s="1"/>
  <c r="W4" i="6"/>
  <c r="X4" i="6" s="1"/>
  <c r="W8" i="6"/>
  <c r="X8" i="6" s="1"/>
  <c r="W9" i="6"/>
  <c r="X9" i="6" s="1"/>
  <c r="W24" i="6"/>
  <c r="X24" i="6" s="1"/>
  <c r="W15" i="6"/>
  <c r="X15" i="6" s="1"/>
  <c r="W5" i="6"/>
  <c r="X5" i="6" s="1"/>
  <c r="W18" i="6"/>
  <c r="X18" i="6" s="1"/>
  <c r="W16" i="6"/>
  <c r="X16" i="6" s="1"/>
  <c r="W20" i="6"/>
  <c r="X20" i="6" s="1"/>
  <c r="W32" i="6"/>
  <c r="X32" i="6" s="1"/>
  <c r="W29" i="6"/>
  <c r="X29" i="6" s="1"/>
  <c r="W22" i="6"/>
  <c r="X22" i="6" s="1"/>
  <c r="W23" i="6"/>
  <c r="X23" i="6" s="1"/>
  <c r="T19" i="6" l="1"/>
  <c r="AB12" i="6"/>
  <c r="AD12" i="6"/>
  <c r="T20" i="6"/>
  <c r="AD20" i="6"/>
  <c r="AB26" i="6"/>
  <c r="AD26" i="6"/>
  <c r="AB36" i="6"/>
  <c r="AD36" i="6"/>
  <c r="W10" i="6"/>
  <c r="X10" i="6" s="1"/>
  <c r="AD10" i="6"/>
  <c r="T38" i="6"/>
  <c r="AD38" i="6"/>
  <c r="J55" i="6"/>
  <c r="F55" i="6"/>
  <c r="J56" i="6"/>
  <c r="F56" i="6"/>
  <c r="W14" i="6"/>
  <c r="X14" i="6" s="1"/>
  <c r="W33" i="6"/>
  <c r="X33" i="6" s="1"/>
  <c r="W26" i="6"/>
  <c r="X26" i="6" s="1"/>
  <c r="AB31" i="6"/>
  <c r="T5" i="6"/>
  <c r="T26" i="6"/>
  <c r="W6" i="6"/>
  <c r="X6" i="6" s="1"/>
  <c r="T28" i="6"/>
  <c r="W3" i="6"/>
  <c r="X3" i="6" s="1"/>
  <c r="W28" i="6"/>
  <c r="X28" i="6" s="1"/>
  <c r="W38" i="6"/>
  <c r="X38" i="6" s="1"/>
  <c r="W7" i="6"/>
  <c r="X7" i="6" s="1"/>
  <c r="T14" i="6"/>
  <c r="T7" i="6"/>
  <c r="W12" i="6"/>
  <c r="X12" i="6" s="1"/>
  <c r="AB14" i="6"/>
  <c r="W17" i="6"/>
  <c r="X17" i="6" s="1"/>
  <c r="T36" i="6"/>
  <c r="W19" i="6"/>
  <c r="X19" i="6" s="1"/>
  <c r="W11" i="6"/>
  <c r="X11" i="6" s="1"/>
  <c r="W36" i="6"/>
  <c r="X36" i="6" s="1"/>
  <c r="W21" i="6"/>
  <c r="X21" i="6" s="1"/>
  <c r="T21" i="6"/>
  <c r="T33" i="6"/>
  <c r="AB19" i="6"/>
  <c r="T11" i="6"/>
  <c r="AB38" i="6"/>
  <c r="AB28" i="6"/>
  <c r="T6" i="6"/>
  <c r="T3" i="6"/>
  <c r="T10" i="6"/>
  <c r="T12" i="6"/>
  <c r="AA5" i="2"/>
  <c r="AB21" i="2" s="1"/>
  <c r="W39" i="6"/>
  <c r="X39" i="6" s="1"/>
  <c r="T39" i="6"/>
  <c r="AC40" i="6"/>
  <c r="AB39" i="6"/>
  <c r="S40" i="6"/>
  <c r="AD40" i="6" s="1"/>
  <c r="W27" i="6"/>
  <c r="X27" i="6" s="1"/>
  <c r="AB27" i="6"/>
  <c r="T27" i="6"/>
  <c r="C13" i="6"/>
  <c r="U28" i="2"/>
  <c r="V28" i="2"/>
  <c r="U30" i="2"/>
  <c r="V30" i="2"/>
  <c r="U31" i="2"/>
  <c r="V31" i="2"/>
  <c r="U34" i="2"/>
  <c r="V34" i="2"/>
  <c r="U33" i="2"/>
  <c r="V33" i="2"/>
  <c r="U32" i="2"/>
  <c r="V32" i="2"/>
  <c r="U14" i="2"/>
  <c r="V14" i="2"/>
  <c r="U13" i="2"/>
  <c r="V13" i="2"/>
  <c r="U19" i="2"/>
  <c r="V19" i="2"/>
  <c r="U24" i="2"/>
  <c r="V24" i="2"/>
  <c r="U6" i="2"/>
  <c r="V6" i="2"/>
  <c r="U9" i="2"/>
  <c r="V9" i="2"/>
  <c r="U26" i="2"/>
  <c r="V26" i="2"/>
  <c r="U29" i="2"/>
  <c r="V29" i="2"/>
  <c r="U11" i="2"/>
  <c r="V11" i="2"/>
  <c r="U17" i="2"/>
  <c r="V17" i="2"/>
  <c r="U35" i="2"/>
  <c r="V35" i="2"/>
  <c r="U21" i="2"/>
  <c r="V21" i="2"/>
  <c r="U23" i="2"/>
  <c r="V23" i="2"/>
  <c r="U10" i="2"/>
  <c r="V10" i="2"/>
  <c r="U8" i="2"/>
  <c r="V8" i="2"/>
  <c r="U36" i="2"/>
  <c r="V36" i="2"/>
  <c r="U37" i="2"/>
  <c r="V37" i="2"/>
  <c r="U20" i="2"/>
  <c r="V20" i="2"/>
  <c r="U22" i="2"/>
  <c r="V22" i="2"/>
  <c r="U27" i="2"/>
  <c r="V27" i="2"/>
  <c r="U25" i="2"/>
  <c r="V25" i="2"/>
  <c r="U12" i="2"/>
  <c r="V12" i="2"/>
  <c r="U16" i="2"/>
  <c r="V16" i="2"/>
  <c r="U38" i="2"/>
  <c r="V38" i="2"/>
  <c r="U4" i="2"/>
  <c r="V4" i="2"/>
  <c r="U5" i="2"/>
  <c r="V5" i="2"/>
  <c r="U15" i="2"/>
  <c r="V15" i="2"/>
  <c r="U3" i="2"/>
  <c r="V3" i="2"/>
  <c r="U18" i="2"/>
  <c r="V18" i="2"/>
  <c r="U7" i="2"/>
  <c r="V7" i="2"/>
  <c r="AB9" i="2"/>
  <c r="T2" i="2"/>
  <c r="S2" i="2"/>
  <c r="Z9" i="2"/>
  <c r="Z11" i="2"/>
  <c r="Z10" i="2"/>
  <c r="S40" i="2"/>
  <c r="T40" i="2"/>
  <c r="C19" i="6"/>
  <c r="AB40" i="6"/>
  <c r="C11" i="6" l="1"/>
  <c r="J57" i="6"/>
  <c r="AA6" i="2"/>
  <c r="Z21" i="2" s="1"/>
  <c r="W40" i="6"/>
  <c r="X40" i="6" s="1"/>
  <c r="T40" i="6"/>
  <c r="AL2" i="6"/>
  <c r="C21" i="6"/>
  <c r="C22" i="6" s="1"/>
  <c r="C23" i="6" s="1"/>
  <c r="U40" i="2"/>
  <c r="V40" i="2"/>
  <c r="U2" i="2"/>
  <c r="AA9" i="2"/>
  <c r="AH21" i="2" s="1"/>
  <c r="Z16" i="2"/>
  <c r="AA11" i="2"/>
  <c r="AF21" i="2" s="1"/>
  <c r="AA10" i="2"/>
  <c r="V2" i="2"/>
  <c r="C36" i="6"/>
  <c r="D36" i="6" s="1"/>
  <c r="C37" i="6"/>
  <c r="D37" i="6" s="1"/>
  <c r="C38" i="6"/>
  <c r="D38" i="6" s="1"/>
  <c r="G31" i="6"/>
  <c r="H31" i="6" s="1"/>
  <c r="G30" i="6"/>
  <c r="H30" i="6" s="1"/>
  <c r="G29" i="6"/>
  <c r="H29" i="6" s="1"/>
  <c r="C20" i="6"/>
  <c r="E21" i="6" s="1"/>
  <c r="G28" i="6"/>
  <c r="C12" i="6"/>
  <c r="C14" i="6"/>
  <c r="C15" i="6" s="1"/>
  <c r="E13" i="6" l="1"/>
  <c r="H28" i="6" s="1"/>
  <c r="Y17" i="2"/>
  <c r="AC21" i="2" s="1"/>
  <c r="Y16" i="2"/>
  <c r="AA21" i="2" s="1"/>
  <c r="D35" i="6"/>
  <c r="AG21" i="2"/>
  <c r="Z17" i="2"/>
  <c r="AD21" i="2" s="1"/>
  <c r="AA16" i="2" l="1"/>
  <c r="AE21" i="2"/>
  <c r="AA17" i="2"/>
  <c r="L555" i="4"/>
  <c r="M555" i="4" s="1"/>
  <c r="AI11" i="4" s="1"/>
  <c r="AM11" i="4" s="1"/>
  <c r="AN1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Walczyk</author>
  </authors>
  <commentList>
    <comment ref="J1" authorId="0" shapeId="0" xr:uid="{00000000-0006-0000-0200-000001000000}">
      <text>
        <r>
          <rPr>
            <b/>
            <sz val="9"/>
            <color indexed="81"/>
            <rFont val="Tahoma"/>
            <charset val="1"/>
          </rPr>
          <t>John Walczyk:</t>
        </r>
        <r>
          <rPr>
            <sz val="9"/>
            <color indexed="81"/>
            <rFont val="Tahoma"/>
            <charset val="1"/>
          </rPr>
          <t xml:space="preserve">
Adjusted for seasonal cutoffs, removing days with temp below 61 but no heating</t>
        </r>
      </text>
    </comment>
    <comment ref="L1" authorId="0" shapeId="0" xr:uid="{00000000-0006-0000-0200-000002000000}">
      <text>
        <r>
          <rPr>
            <b/>
            <sz val="9"/>
            <color indexed="81"/>
            <rFont val="Tahoma"/>
            <family val="2"/>
          </rPr>
          <t>John Walczyk:</t>
        </r>
        <r>
          <rPr>
            <sz val="9"/>
            <color indexed="81"/>
            <rFont val="Tahoma"/>
            <family val="2"/>
          </rPr>
          <t xml:space="preserve">
Use for reference only. This is based on hourly summary, if unit runs more than 10% in the hour it was flagged as "on"</t>
        </r>
      </text>
    </comment>
    <comment ref="P1" authorId="0" shapeId="0" xr:uid="{00000000-0006-0000-0200-000003000000}">
      <text>
        <r>
          <rPr>
            <b/>
            <sz val="9"/>
            <color indexed="81"/>
            <rFont val="Tahoma"/>
            <family val="2"/>
          </rPr>
          <t>John Walczyk:</t>
        </r>
        <r>
          <rPr>
            <sz val="9"/>
            <color indexed="81"/>
            <rFont val="Tahoma"/>
            <family val="2"/>
          </rPr>
          <t xml:space="preserve">
Note the lack of NEEP performance data at cold temperatures can cause errors</t>
        </r>
      </text>
    </comment>
    <comment ref="T1" authorId="0" shapeId="0" xr:uid="{00000000-0006-0000-0200-000004000000}">
      <text>
        <r>
          <rPr>
            <b/>
            <sz val="9"/>
            <color indexed="81"/>
            <rFont val="Tahoma"/>
            <family val="2"/>
          </rPr>
          <t>John Walczyk:</t>
        </r>
        <r>
          <rPr>
            <sz val="9"/>
            <color indexed="81"/>
            <rFont val="Tahoma"/>
            <family val="2"/>
          </rPr>
          <t xml:space="preserve">
Adjusted by ratio of max capacities at 5 deg</t>
        </r>
      </text>
    </comment>
    <comment ref="Y2" authorId="0" shapeId="0" xr:uid="{00000000-0006-0000-0200-000005000000}">
      <text>
        <r>
          <rPr>
            <b/>
            <sz val="9"/>
            <color indexed="81"/>
            <rFont val="Tahoma"/>
            <family val="2"/>
          </rPr>
          <t>John Walczyk:</t>
        </r>
        <r>
          <rPr>
            <sz val="9"/>
            <color indexed="81"/>
            <rFont val="Tahoma"/>
            <family val="2"/>
          </rPr>
          <t xml:space="preserve">
Try #245 and #264 to see differences between methods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Walczyk</author>
  </authors>
  <commentList>
    <comment ref="F1" authorId="0" shapeId="0" xr:uid="{00000000-0006-0000-0300-000001000000}">
      <text>
        <r>
          <rPr>
            <b/>
            <sz val="9"/>
            <color indexed="81"/>
            <rFont val="Tahoma"/>
            <family val="2"/>
          </rPr>
          <t>John Walczyk:</t>
        </r>
        <r>
          <rPr>
            <sz val="9"/>
            <color indexed="81"/>
            <rFont val="Tahoma"/>
            <family val="2"/>
          </rPr>
          <t xml:space="preserve">
WBAN:54740 (726115) (5/1/2010 - 4/30/2011)
This station, this year produced the closest consumption estimates</t>
        </r>
      </text>
    </comment>
    <comment ref="AH10" authorId="0" shapeId="0" xr:uid="{00000000-0006-0000-0300-000002000000}">
      <text>
        <r>
          <rPr>
            <b/>
            <sz val="9"/>
            <color indexed="81"/>
            <rFont val="Tahoma"/>
            <charset val="1"/>
          </rPr>
          <t>John Walczyk:</t>
        </r>
        <r>
          <rPr>
            <sz val="9"/>
            <color indexed="81"/>
            <rFont val="Tahoma"/>
            <charset val="1"/>
          </rPr>
          <t xml:space="preserve">
Off-peak demand was 10% greater than on peak.</t>
        </r>
      </text>
    </comment>
    <comment ref="AH15" authorId="0" shapeId="0" xr:uid="{00000000-0006-0000-0300-000003000000}">
      <text>
        <r>
          <rPr>
            <b/>
            <sz val="9"/>
            <color indexed="81"/>
            <rFont val="Tahoma"/>
            <charset val="1"/>
          </rPr>
          <t>John Walczyk:</t>
        </r>
        <r>
          <rPr>
            <sz val="9"/>
            <color indexed="81"/>
            <rFont val="Tahoma"/>
            <charset val="1"/>
          </rPr>
          <t xml:space="preserve">
Off peak demand, 29% less than on-peak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Walczyk</author>
  </authors>
  <commentList>
    <comment ref="X328" authorId="0" shapeId="0" xr:uid="{00000000-0006-0000-0400-000001000000}">
      <text>
        <r>
          <rPr>
            <b/>
            <sz val="9"/>
            <color indexed="81"/>
            <rFont val="Tahoma"/>
            <family val="2"/>
          </rPr>
          <t>John Walczyk:</t>
        </r>
        <r>
          <rPr>
            <sz val="9"/>
            <color indexed="81"/>
            <rFont val="Tahoma"/>
            <family val="2"/>
          </rPr>
          <t xml:space="preserve">
Similar to AHRI 210/240, assume over-sizing of 10%</t>
        </r>
      </text>
    </comment>
  </commentList>
</comments>
</file>

<file path=xl/sharedStrings.xml><?xml version="1.0" encoding="utf-8"?>
<sst xmlns="http://schemas.openxmlformats.org/spreadsheetml/2006/main" count="12537" uniqueCount="816">
  <si>
    <t>Temp</t>
  </si>
  <si>
    <t>Avg kW</t>
  </si>
  <si>
    <t>m</t>
  </si>
  <si>
    <t>b</t>
  </si>
  <si>
    <t>Quantity Metered</t>
  </si>
  <si>
    <t>Manufacturer</t>
  </si>
  <si>
    <t>Outdoor Model</t>
  </si>
  <si>
    <t>Type</t>
  </si>
  <si>
    <t>HSPF</t>
  </si>
  <si>
    <t>SEER</t>
  </si>
  <si>
    <t>EER</t>
  </si>
  <si>
    <t>Rated (47) Cap</t>
  </si>
  <si>
    <t>Rated COP (47)</t>
  </si>
  <si>
    <t>Rated (17) Cap</t>
  </si>
  <si>
    <t>Rated COP (17)</t>
  </si>
  <si>
    <t>Max Cap (5)</t>
  </si>
  <si>
    <t>COP (5)</t>
  </si>
  <si>
    <t>Daikin</t>
  </si>
  <si>
    <t>RXS24LVJU</t>
  </si>
  <si>
    <t>Single-zone</t>
  </si>
  <si>
    <t>RXS12LVJU</t>
  </si>
  <si>
    <t>RXS18LVJU</t>
  </si>
  <si>
    <t>RXL09QMVJU</t>
  </si>
  <si>
    <t>3MXS24NMVJU</t>
  </si>
  <si>
    <t>Multi-zone</t>
  </si>
  <si>
    <t>Fujitsu</t>
  </si>
  <si>
    <t>AOU15RLS3H</t>
  </si>
  <si>
    <t>AOU15RLS2H</t>
  </si>
  <si>
    <t>AOU12RLS2</t>
  </si>
  <si>
    <t>AOU15RLS2</t>
  </si>
  <si>
    <t>AOU15RLFFH</t>
  </si>
  <si>
    <t>AOU12RLFFH</t>
  </si>
  <si>
    <t>AOU9RLS2</t>
  </si>
  <si>
    <t>AOU9RLS3</t>
  </si>
  <si>
    <t>AOU12RLS3H</t>
  </si>
  <si>
    <t>AOU24RLXFZH</t>
  </si>
  <si>
    <t>Mitsubishi</t>
  </si>
  <si>
    <t>MUZ-FE18NA</t>
  </si>
  <si>
    <t>MUZ-FH15NA</t>
  </si>
  <si>
    <t>MUZ-FE12NA</t>
  </si>
  <si>
    <t>MUZ-FH12NA</t>
  </si>
  <si>
    <t>MUZ-FH09NA</t>
  </si>
  <si>
    <t>MXZ-3C30NAHZ</t>
  </si>
  <si>
    <t>47Cap</t>
  </si>
  <si>
    <t>47COP</t>
  </si>
  <si>
    <t>17Cap</t>
  </si>
  <si>
    <t>17COP</t>
  </si>
  <si>
    <t>temp</t>
  </si>
  <si>
    <t>Manufacturer's Max Capacity</t>
  </si>
  <si>
    <t>Avg btu</t>
  </si>
  <si>
    <t>Avg % Load (based on Published Max Power)</t>
  </si>
  <si>
    <t>kWh</t>
  </si>
  <si>
    <t>5COP</t>
  </si>
  <si>
    <t>5Cap</t>
  </si>
  <si>
    <t>COP</t>
  </si>
  <si>
    <t>Min COP</t>
  </si>
  <si>
    <t>Max COP</t>
  </si>
  <si>
    <t>a</t>
  </si>
  <si>
    <t>c</t>
  </si>
  <si>
    <t>Hours</t>
  </si>
  <si>
    <t>DISCLAIMER- Some of the performance values reported as part of the Cold-Climate ASHP Specification are NOT derived from industry standard test procedures or third-party tested/verified (i.e. performance values at 5°F).  Performance in some instances may be represented by manufacturer’s engineering data.</t>
  </si>
  <si>
    <t>Products added to list since previous update highlighted in pink</t>
  </si>
  <si>
    <t>General Information</t>
  </si>
  <si>
    <t>Condition 1 Performance - (47°F/70°F)</t>
  </si>
  <si>
    <t>Condition 2 Performance - (17°F/70°F)</t>
  </si>
  <si>
    <t>Condition 3 Performance - (5°F/70°F)*</t>
  </si>
  <si>
    <t>Pan Heater Data</t>
  </si>
  <si>
    <t>OPTIONAL Condition 4 Performance - (X°F/70°F)*</t>
  </si>
  <si>
    <t>Capacity (btu/hr)</t>
  </si>
  <si>
    <t>Input Power (kW)</t>
  </si>
  <si>
    <t>Updated: April 27, 2017</t>
  </si>
  <si>
    <t>Brand 
(if applicable)</t>
  </si>
  <si>
    <t>AHRI Certificate No.</t>
  </si>
  <si>
    <t>Outdoor Unit Model</t>
  </si>
  <si>
    <t>Indoor Unit Model(s)</t>
  </si>
  <si>
    <t>HSPF (Region IV):</t>
  </si>
  <si>
    <t>EER (@ 95°F)</t>
  </si>
  <si>
    <t>ENERGY STAR Certified</t>
  </si>
  <si>
    <t>Ductless or Centrally Ducted</t>
  </si>
  <si>
    <t>If Ductless, 
Multi-zone or Single-zone?</t>
  </si>
  <si>
    <t>Minimum Capacity 47°F</t>
  </si>
  <si>
    <t>Rated Capacity 47°F</t>
  </si>
  <si>
    <t>Maximum Capacity 47°F</t>
  </si>
  <si>
    <t>Input Power at Min. Capcaity 47°F</t>
  </si>
  <si>
    <t>Rated Input Power 47°F</t>
  </si>
  <si>
    <t>Input Power at Max. Capacity 47°F</t>
  </si>
  <si>
    <t>COP at Min. Capacity 47°F</t>
  </si>
  <si>
    <t>COP at Rated Capacity 47°F</t>
  </si>
  <si>
    <t>COP at Max. Capacity 47°F</t>
  </si>
  <si>
    <t>Minimum Capacity 17°F</t>
  </si>
  <si>
    <t>Rated Capacity 17°F</t>
  </si>
  <si>
    <t>Maximum Capacity 17°F</t>
  </si>
  <si>
    <t>Input Power at Min. Capacity 17°F</t>
  </si>
  <si>
    <t>Input Power at Rated Capacity 17°F</t>
  </si>
  <si>
    <t>Input Power at Max. Capacity 17°F</t>
  </si>
  <si>
    <t>COP at Min. Capacity 17°F</t>
  </si>
  <si>
    <t>COP at Rated Capacity 17°F</t>
  </si>
  <si>
    <t>COP at Max. Capacity 17°F</t>
  </si>
  <si>
    <t>Minimum Capacity 5°F</t>
  </si>
  <si>
    <t>Maximum Capacity 5°F</t>
  </si>
  <si>
    <t>Input Power at Min. Capacity 5°F</t>
  </si>
  <si>
    <t>Input Power at Max. Capacity  5°F</t>
  </si>
  <si>
    <t>COP at Min. Capacity 5°F</t>
  </si>
  <si>
    <t>COP at Max. Capacity 5°F</t>
  </si>
  <si>
    <t>Maintenance Capacity (Max 5°F/Max 47°F)</t>
  </si>
  <si>
    <t>Maintenance Capacity (Max 5°F/Max 17°F)</t>
  </si>
  <si>
    <t>Integrated or Accessory (provide model #)</t>
  </si>
  <si>
    <t>Input Power (W)</t>
  </si>
  <si>
    <t>What determines when heater operates?</t>
  </si>
  <si>
    <t>Outdoor Dry Bulb (°F)</t>
  </si>
  <si>
    <t>Minimum Capactity X°F</t>
  </si>
  <si>
    <t>Maximum Capacity X°F</t>
  </si>
  <si>
    <t>Input Power at Min. Capacity X°F</t>
  </si>
  <si>
    <t>Input Power at Max. Capacity X°F</t>
  </si>
  <si>
    <t>COP at Min. Capacity X°F</t>
  </si>
  <si>
    <t>COP at Max. Capacity X°F</t>
  </si>
  <si>
    <t>American Standard</t>
  </si>
  <si>
    <t>4TXK2709A10N0AA</t>
  </si>
  <si>
    <t>4MXW2709A10N0AA</t>
  </si>
  <si>
    <t>Yes</t>
  </si>
  <si>
    <t>Ductless</t>
  </si>
  <si>
    <t xml:space="preserve">Integrated  </t>
  </si>
  <si>
    <t>72W</t>
  </si>
  <si>
    <t>Heater on below 34°F</t>
  </si>
  <si>
    <t>N/A</t>
  </si>
  <si>
    <t>4TXK2712A10NAA</t>
  </si>
  <si>
    <t>4MXW2712A10N0AA</t>
  </si>
  <si>
    <t>4TXK2718A10N0AA</t>
  </si>
  <si>
    <t>4MXW2718A10N0AA</t>
  </si>
  <si>
    <t>160W</t>
  </si>
  <si>
    <t>4TXK3809A10NUAA</t>
  </si>
  <si>
    <t>4MXW3809A10NUAA</t>
  </si>
  <si>
    <t>Singlezone</t>
  </si>
  <si>
    <t>4TXK3812A10NUAA</t>
  </si>
  <si>
    <t>4MXW3812A10NUAA</t>
  </si>
  <si>
    <t>4TXK3818A10NUAA</t>
  </si>
  <si>
    <t>4MXW3818A10NUAA</t>
  </si>
  <si>
    <t>4TXK3824A10NUAA</t>
  </si>
  <si>
    <t>4MXW3824A10NUAA</t>
  </si>
  <si>
    <t>International Comfort Products</t>
  </si>
  <si>
    <t>ARCOAIRE</t>
  </si>
  <si>
    <t>DLCAHB09K1A</t>
  </si>
  <si>
    <t>DLFAHH09K1A</t>
  </si>
  <si>
    <t>Integrated</t>
  </si>
  <si>
    <t>The heater will operated based on temperature, it will activate at 37F outdoor ambient and below.</t>
  </si>
  <si>
    <t>z</t>
  </si>
  <si>
    <t>DLCAHB12K1A</t>
  </si>
  <si>
    <t>DLFAHH12K1A</t>
  </si>
  <si>
    <t>DLCAHB18K1A</t>
  </si>
  <si>
    <t>DLFAHH18K1A</t>
  </si>
  <si>
    <t>Bosch</t>
  </si>
  <si>
    <t>BMS500-AAS024-1CSXXA</t>
  </si>
  <si>
    <t>BMS500-AAU024-1AHXXA</t>
  </si>
  <si>
    <t xml:space="preserve">Integrated </t>
  </si>
  <si>
    <t>1.When the unit power is on/in heating mode,and if the outdoor temperature drops below 3oC for 30 seconds,after running for 25mins, the base pan heater will be actived for 5 minutes.
2.In defrost mode and the outdoor temperature lower 1oC for 10 seconds the base pan heater will be actived and will be 5 mins delay inactive after defrost.</t>
  </si>
  <si>
    <t>BMS500-AAS009-1CSXXA</t>
  </si>
  <si>
    <t>BMS500-AAU009-1AHXXA</t>
  </si>
  <si>
    <t>BMS500-AAS012-0CSXXA</t>
  </si>
  <si>
    <t>BMS500-AAU012-0AHXXA</t>
  </si>
  <si>
    <t>0.172</t>
  </si>
  <si>
    <t>1.049</t>
  </si>
  <si>
    <t>0.182</t>
  </si>
  <si>
    <t>0.180</t>
  </si>
  <si>
    <t>BMS500-AAS009-0CSXXA</t>
  </si>
  <si>
    <t>BMS500-AAU009-0AHXXA</t>
  </si>
  <si>
    <t>BMS500-AAS018-1CSXXA</t>
  </si>
  <si>
    <t>BMS500-AAU018-1AHXXA</t>
  </si>
  <si>
    <t>Bryant</t>
  </si>
  <si>
    <t>280ANV048000</t>
  </si>
  <si>
    <t>FE4AN(B,F)005L+UI</t>
  </si>
  <si>
    <t>Centrally Ducted</t>
  </si>
  <si>
    <t>280ANV024000</t>
  </si>
  <si>
    <t>FE4AN(B,F)003</t>
  </si>
  <si>
    <t>FE4ANB006L</t>
  </si>
  <si>
    <t>280ANV036000</t>
  </si>
  <si>
    <t>FE4ANF002L</t>
  </si>
  <si>
    <t>280ANV060000</t>
  </si>
  <si>
    <t>FE4AN(B,F)003L+UI</t>
  </si>
  <si>
    <t>Carrier</t>
  </si>
  <si>
    <t>38MGRQ24C--3</t>
  </si>
  <si>
    <t>Non-Ducted Indoor Units</t>
  </si>
  <si>
    <t>1.When the unit power on and changed in heating mode,and if the outdoor temperature continue lower than 3C for 30 seconds,after running for 25mins, the base pan heater will be actived for 5 minutes.
2.If be on the defrost mode and the outdoor temperature lower 1C for 10 seconds the base pan heater will be actived and will be 5 mins delay inactive after defrost.</t>
  </si>
  <si>
    <t>38MGRQ30D--3</t>
  </si>
  <si>
    <t>38MGRQ48E--3</t>
  </si>
  <si>
    <t>n/A</t>
  </si>
  <si>
    <t>38MGRQ18B--3</t>
  </si>
  <si>
    <t>38MGRQ36D--3</t>
  </si>
  <si>
    <t>38MAQB24R--3</t>
  </si>
  <si>
    <t>619PEQ024BBMA</t>
  </si>
  <si>
    <t>38MAQB18R--3</t>
  </si>
  <si>
    <t>619REQ018CBMA</t>
  </si>
  <si>
    <t>Ducted Indoor Units</t>
  </si>
  <si>
    <t>38MAQB09R--3</t>
  </si>
  <si>
    <t>619PEQ009BBMA</t>
  </si>
  <si>
    <t>38MAQB12R--3</t>
  </si>
  <si>
    <t>619PEQ012BBMA</t>
  </si>
  <si>
    <t>25VNA036A030</t>
  </si>
  <si>
    <t>25VNA060A030</t>
  </si>
  <si>
    <t>25VNA024A030</t>
  </si>
  <si>
    <t>FE4ANF002L + UI</t>
  </si>
  <si>
    <t>25VNA048A030</t>
  </si>
  <si>
    <t xml:space="preserve">Carrier </t>
  </si>
  <si>
    <t>40MAQB24B--3</t>
  </si>
  <si>
    <t>40MBQB18C--3</t>
  </si>
  <si>
    <t>40MAQB09B--3</t>
  </si>
  <si>
    <t>40MAQB12B--3</t>
  </si>
  <si>
    <t>38GRQB09---301</t>
  </si>
  <si>
    <t>40GRQB09H--301</t>
  </si>
  <si>
    <t>38GRQB12---301</t>
  </si>
  <si>
    <t>40GRQB12H--301</t>
  </si>
  <si>
    <t>38GRQB18---301</t>
  </si>
  <si>
    <t>40GRQB18H--301</t>
  </si>
  <si>
    <t>Toshiba Carrier</t>
  </si>
  <si>
    <t>RAS-09EAV-UL</t>
  </si>
  <si>
    <t>RAS-09EKV-UL</t>
  </si>
  <si>
    <t>RAS-15EAV-UL</t>
  </si>
  <si>
    <t>RAS-15EKV-UL</t>
  </si>
  <si>
    <t>RAS-17EAV-UL</t>
  </si>
  <si>
    <t>RAS-17EKV-UL</t>
  </si>
  <si>
    <t>GD Midea Air-Conditioning Equipment Co.,Ltd</t>
  </si>
  <si>
    <t>Comfort-Aire/Century</t>
  </si>
  <si>
    <t>B-VMH12SU-1</t>
  </si>
  <si>
    <t>A-VMH12SU-1</t>
  </si>
  <si>
    <t>A-VMH24SU-1</t>
  </si>
  <si>
    <t>B-VMH24SU-1</t>
  </si>
  <si>
    <t>A-VMH09SU-1</t>
  </si>
  <si>
    <t>B-VMH09SU-1</t>
  </si>
  <si>
    <t>COMFORTMAKER</t>
  </si>
  <si>
    <t>DAY &amp; NIGHT</t>
  </si>
  <si>
    <t>Haier</t>
  </si>
  <si>
    <t>HSU09VHG(DB)-W</t>
  </si>
  <si>
    <t>HSU09VHG(DB)-G</t>
  </si>
  <si>
    <t>HSU12VHG(DB)-W</t>
  </si>
  <si>
    <t>HSU12VHG(DB)-G</t>
  </si>
  <si>
    <t>1U24ES2VHA</t>
  </si>
  <si>
    <t>AW24ES2VHA</t>
  </si>
  <si>
    <t>1U18EH2VHA</t>
  </si>
  <si>
    <t>AW18EH2VHA</t>
  </si>
  <si>
    <t>300W</t>
  </si>
  <si>
    <t>Mainly depending on outdoor temperature, but also subject to other running parameters, pressure, compressor speed etc.</t>
  </si>
  <si>
    <t>1U12ES2VHA</t>
  </si>
  <si>
    <t>AW12ES2VHA</t>
  </si>
  <si>
    <t>1U18ES2VHA</t>
  </si>
  <si>
    <t>AW18ES2VHA</t>
  </si>
  <si>
    <t>1U09ES2VHA</t>
  </si>
  <si>
    <t>AW09ES2VHA</t>
  </si>
  <si>
    <t>1U12EH2VHA</t>
  </si>
  <si>
    <t>AW12EH2VHA</t>
  </si>
  <si>
    <t>1U09EH2VHA</t>
  </si>
  <si>
    <t>AW09EH2VHA</t>
  </si>
  <si>
    <t>HEIL</t>
  </si>
  <si>
    <t>KEEPRITE</t>
  </si>
  <si>
    <t>KENMORE</t>
  </si>
  <si>
    <t>Lennox</t>
  </si>
  <si>
    <t>MPB018S4M-1P</t>
  </si>
  <si>
    <t>MPB030S4M-1P</t>
  </si>
  <si>
    <t>MPB048S4M-1P</t>
  </si>
  <si>
    <t>MLA036S4M-1P</t>
  </si>
  <si>
    <t>MLA030S4M-1P</t>
  </si>
  <si>
    <t>Lennox Industries, Inc.</t>
  </si>
  <si>
    <t>MPB009S4S-1P</t>
  </si>
  <si>
    <t>M22A009S4-1P</t>
  </si>
  <si>
    <t>M22A009S4-2P</t>
  </si>
  <si>
    <t>MPA012S4S-1P</t>
  </si>
  <si>
    <t>M22A012S4-1P</t>
  </si>
  <si>
    <t>MPB012S4S-1P</t>
  </si>
  <si>
    <t>M22A012S4-2P</t>
  </si>
  <si>
    <t>MPB018S4S-1P</t>
  </si>
  <si>
    <t>M22A018S4-1P</t>
  </si>
  <si>
    <t>M22A018S4-2P</t>
  </si>
  <si>
    <t>MPB024S4S-1P</t>
  </si>
  <si>
    <t>M33A024S4-1P</t>
  </si>
  <si>
    <t>M33A024S4-2P</t>
  </si>
  <si>
    <t>MCFA024S4-1P</t>
  </si>
  <si>
    <t>MCFA024S4-2P</t>
  </si>
  <si>
    <t>MCFB018S4-2P</t>
  </si>
  <si>
    <t>MPA009S4S-1P</t>
  </si>
  <si>
    <t>MWMA009S4-1P</t>
  </si>
  <si>
    <t>MLA009S4S-1P</t>
  </si>
  <si>
    <t>MWMA009S4-2P</t>
  </si>
  <si>
    <t>MPA012S4S-1L</t>
  </si>
  <si>
    <t>MWMA012S4-1L</t>
  </si>
  <si>
    <t>MWMA012S4-1P</t>
  </si>
  <si>
    <t>MLA012S4S-1P</t>
  </si>
  <si>
    <t>MWMA012S4-2P</t>
  </si>
  <si>
    <t>MWMA018S4-1P</t>
  </si>
  <si>
    <t>MWMA018S4-2P</t>
  </si>
  <si>
    <t>MWMA024S4-1P</t>
  </si>
  <si>
    <t>MLA024S4S-1P</t>
  </si>
  <si>
    <t>MWMA024S4-2P</t>
  </si>
  <si>
    <t>MPA024S4S-1P</t>
  </si>
  <si>
    <t>MPB009S4S-1L</t>
  </si>
  <si>
    <t>MWMB009S4-1L</t>
  </si>
  <si>
    <t>6776</t>
  </si>
  <si>
    <t>MPB012S4S-1L</t>
  </si>
  <si>
    <t>MWMB012S4-1L</t>
  </si>
  <si>
    <t>MMDA012S4-1P</t>
  </si>
  <si>
    <t>ducted indoor units</t>
  </si>
  <si>
    <t>Nortek Global</t>
  </si>
  <si>
    <t xml:space="preserve">Maytag </t>
  </si>
  <si>
    <t>PSH4BG024K</t>
  </si>
  <si>
    <t>B6VMAX024K-B</t>
  </si>
  <si>
    <t>PSH4BG036K</t>
  </si>
  <si>
    <t>B6VMAX036K-B</t>
  </si>
  <si>
    <t>Panasonic</t>
  </si>
  <si>
    <t>CS-E18RKUA</t>
  </si>
  <si>
    <t>CU-E18RKUAW</t>
  </si>
  <si>
    <t>CU-E9SD3UA</t>
  </si>
  <si>
    <t>CS-E9SD3UAW</t>
  </si>
  <si>
    <t>CU-E12SD3UA</t>
  </si>
  <si>
    <t>CS-E12SD3UAW</t>
  </si>
  <si>
    <t>CS-E9RKUA</t>
  </si>
  <si>
    <t>CU-E9RKUAW</t>
  </si>
  <si>
    <t>CS-E12RKUA</t>
  </si>
  <si>
    <t>CU-E12RKUAW</t>
  </si>
  <si>
    <t>CU-XE15SKUA</t>
  </si>
  <si>
    <t>CS-XE15SKUA</t>
  </si>
  <si>
    <t>included with outdoor unit 
(Replacement part # CWA341072)</t>
  </si>
  <si>
    <t xml:space="preserve">Heater Energizes
1) Outdoor Ambient lower than or equal to 37 F
2) Heating Operations
3) During defrost cycle
Control content
1) Base pan heater will start to heat up when defrost operation starts.
2) Base pan heater will stop heating 10 minutes after defrost stops.
Heater won't Energize
1) Outdoor ambient higher than 37 F </t>
  </si>
  <si>
    <t>CU-XE12SKUA</t>
  </si>
  <si>
    <t>CS-XE12SKUA</t>
  </si>
  <si>
    <t>included with outdoor unit CU-XE12SKUA</t>
  </si>
  <si>
    <t>CU-XE9SKUA</t>
  </si>
  <si>
    <t>CS-XE9SKUA</t>
  </si>
  <si>
    <t>included with outdoor unit CU-XE9SKUA</t>
  </si>
  <si>
    <t>TEMPSTAR</t>
  </si>
  <si>
    <t>GREE ELECTRIC APPLIANCES INC. OF ZHUHAI</t>
  </si>
  <si>
    <t>TOSOT</t>
  </si>
  <si>
    <t xml:space="preserve">TW12HQ3D6DO </t>
  </si>
  <si>
    <t>TW12HQ3D6DI</t>
  </si>
  <si>
    <t>YES</t>
  </si>
  <si>
    <t>TW18HQ3D6DO</t>
  </si>
  <si>
    <t xml:space="preserve">TW18HQ3D6DI </t>
  </si>
  <si>
    <t>Under heating mode, the compressor in opening condition, while the outdoor ambient temperature ia below 0 ℃, the chassis heating  begin to work.</t>
  </si>
  <si>
    <t>TW24HQ3D6DO</t>
  </si>
  <si>
    <t>TW24HQ3D6DI</t>
  </si>
  <si>
    <t>If T outer ring is less than T chassis electric heating open temperature, then the chassis electric heating work；</t>
  </si>
  <si>
    <t xml:space="preserve">TW09HQ3D6DO </t>
  </si>
  <si>
    <t>TW09HQ3D6DI</t>
  </si>
  <si>
    <t>Trane</t>
  </si>
  <si>
    <t>Willis</t>
  </si>
  <si>
    <t>WSM09MH20S/O</t>
  </si>
  <si>
    <t>WSM09MH20S/I</t>
  </si>
  <si>
    <t>1.When the unit power is on/in heating mode,and if the outdoor temperature drops below 3C for 30 seconds,after running for 25mins, the base pan heater will be actived for 5 minutes.
2.In defrost mode and the outdoor temperature lower 1C for 10 seconds the base pan heater will be actived and will be 5 mins delay inactive after defrost.</t>
  </si>
  <si>
    <t>WSM18MH20S/O</t>
  </si>
  <si>
    <t>WSM18MH20S/I</t>
  </si>
  <si>
    <t>WSM24MH20S/O</t>
  </si>
  <si>
    <t>WSM24MH20S/I</t>
  </si>
  <si>
    <t>WUHO09KW25S</t>
  </si>
  <si>
    <t>WUHI09KHW</t>
  </si>
  <si>
    <t>WUHO24KW20S</t>
  </si>
  <si>
    <t>WUHI24KHW</t>
  </si>
  <si>
    <t>WUHO12KW22S</t>
  </si>
  <si>
    <t>WUHI12KHW</t>
  </si>
  <si>
    <t>2MXL18QMVJU</t>
  </si>
  <si>
    <t>2MXS18NMVJU</t>
  </si>
  <si>
    <t>Accessory (KEH063A4E)</t>
  </si>
  <si>
    <t>Temp. below 23 degrees</t>
  </si>
  <si>
    <t>3MXL24QMVJU</t>
  </si>
  <si>
    <t>AOU18RLXFZH</t>
  </si>
  <si>
    <t>Operation depends on outdoor temperature &amp; demand</t>
  </si>
  <si>
    <t>AOU36RLXFZH</t>
  </si>
  <si>
    <t>LG</t>
  </si>
  <si>
    <t>LMU30CHV</t>
  </si>
  <si>
    <t>Optional Accessory #PQSH1200</t>
  </si>
  <si>
    <t>120W</t>
  </si>
  <si>
    <t xml:space="preserve"> Heater on when ambient temperature is equal and less than 0C
- Heater off when ambient temperature is equal and greater than 1C
-1C deadband between on and off, heater is always turned on from 0C down if the unit is "on" and in "heat".  Heater turns off when outdoor temperature reaches 1C. Heater is not used in "cool" mode.  </t>
  </si>
  <si>
    <t>LMU36CHV</t>
  </si>
  <si>
    <t>LMU480HV</t>
  </si>
  <si>
    <t>LMU24CHV</t>
  </si>
  <si>
    <t>Mixed</t>
  </si>
  <si>
    <t>MXZ-3C24NAHZ</t>
  </si>
  <si>
    <t>120W @230V</t>
  </si>
  <si>
    <t>(Starting condition) A) Compressor must be turned on to activate base heater. B) Outside temp is below 32F for 5 minutes. C) Defrost thermistor reads under 30.2F for 5 minutes -All of these must be satisfied to activate. (Stop condition) A) Outside temp is over 46.4F for 5 minutes. B) Defrost thermistor reads over 59F for 5 minutes</t>
  </si>
  <si>
    <t>MXZ-3C24NAHZ2</t>
  </si>
  <si>
    <t>MXZ-4C36NAHZ</t>
  </si>
  <si>
    <t>MXZ-3C30NAHZ2</t>
  </si>
  <si>
    <t>MXZ-5C42NAHZ</t>
  </si>
  <si>
    <t>150W @230V</t>
  </si>
  <si>
    <t>4A6V0024A1</t>
  </si>
  <si>
    <t>*AM8C0B30V21</t>
  </si>
  <si>
    <t>4A6V0036A1</t>
  </si>
  <si>
    <t>*AM8C0C48V41</t>
  </si>
  <si>
    <t>*UHMB060ACV3 4TXCB004CC3</t>
  </si>
  <si>
    <t>*UD2C080ACV4 4TXCC007CC3</t>
  </si>
  <si>
    <t>*UD2C100ACV5 4TXCC007CC3</t>
  </si>
  <si>
    <t>*DHMB060BCV3 4TXFH036CZ3</t>
  </si>
  <si>
    <t>*UD2C080ACV4 4TXFH036CZ3</t>
  </si>
  <si>
    <t>*UHMB060ACV3 4TXFH036CZ3</t>
  </si>
  <si>
    <t>4A6V0048A1</t>
  </si>
  <si>
    <t>*AM8C0C60V51</t>
  </si>
  <si>
    <t>4A6V8024A1</t>
  </si>
  <si>
    <t>4A6V8036A1</t>
  </si>
  <si>
    <t>*AM8C0C36V31</t>
  </si>
  <si>
    <t>*DD2C100ACV5 4NXCC005AS3</t>
  </si>
  <si>
    <t>4A6V8037A1</t>
  </si>
  <si>
    <t>*UD2B080ACV3 4TXCB004CC3</t>
  </si>
  <si>
    <t>4A6V8048A1</t>
  </si>
  <si>
    <t>4A6V8049A1</t>
  </si>
  <si>
    <t>PUZ-HA36NHA5</t>
  </si>
  <si>
    <t>PVA-A36AA4</t>
  </si>
  <si>
    <t>4TWV0024A1</t>
  </si>
  <si>
    <t>4TWV0036A1</t>
  </si>
  <si>
    <t>4TWV0048A1</t>
  </si>
  <si>
    <t>4TWV8024A1</t>
  </si>
  <si>
    <t>4TWV8036A1</t>
  </si>
  <si>
    <t>4TWV8037A1</t>
  </si>
  <si>
    <t>4TWV8048A1</t>
  </si>
  <si>
    <t>4TWV8049A1</t>
  </si>
  <si>
    <t>RXG15HVJU</t>
  </si>
  <si>
    <t>FTXG15HVJU</t>
  </si>
  <si>
    <t>Accessory (KEH041A45)</t>
  </si>
  <si>
    <t>RXG12HVJU</t>
  </si>
  <si>
    <t>FTXG12HVJU</t>
  </si>
  <si>
    <t>FTXS24LVJU</t>
  </si>
  <si>
    <t>Accessory (KEH041A43)</t>
  </si>
  <si>
    <t>FTXS18LVJU</t>
  </si>
  <si>
    <t>Accessory (KEH041A42)</t>
  </si>
  <si>
    <t>RXG09HVJU</t>
  </si>
  <si>
    <t>FTXG09HVJU</t>
  </si>
  <si>
    <t>RXL15QMVJU</t>
  </si>
  <si>
    <t>FVXS15NVJU</t>
  </si>
  <si>
    <t>RXS15LVJU</t>
  </si>
  <si>
    <t>FTXS15LVJU</t>
  </si>
  <si>
    <t>FVXS09NVJU</t>
  </si>
  <si>
    <t>RXL12QMVJU</t>
  </si>
  <si>
    <t>FTX12NMVJU</t>
  </si>
  <si>
    <t>RXS09LVJU</t>
  </si>
  <si>
    <t>FTXS09LVJU</t>
  </si>
  <si>
    <t>Accessory (KEH041A41)</t>
  </si>
  <si>
    <t>FTXS12LVJU</t>
  </si>
  <si>
    <t>FTX09NMVJU</t>
  </si>
  <si>
    <t>FTX15NMVJU</t>
  </si>
  <si>
    <t>Electrolux Home Products</t>
  </si>
  <si>
    <t>Frigidaire</t>
  </si>
  <si>
    <t xml:space="preserve"> FFHP093CS2 </t>
  </si>
  <si>
    <t>FFHP093WS2</t>
  </si>
  <si>
    <t>If outdoor temperature is lower than temperature setting of Pan Heater, the Pan Heater will be activated.</t>
  </si>
  <si>
    <t>FFHP183CS2</t>
  </si>
  <si>
    <t>FFHP183WS2</t>
  </si>
  <si>
    <t>160±5%</t>
  </si>
  <si>
    <t>FFHP123CS2</t>
  </si>
  <si>
    <t>FFHP123WS2</t>
  </si>
  <si>
    <t>72±5%</t>
  </si>
  <si>
    <t>Friedrich</t>
  </si>
  <si>
    <t>MR09Y3J</t>
  </si>
  <si>
    <t>MW09Y3J</t>
  </si>
  <si>
    <t>60W @230V</t>
  </si>
  <si>
    <t>Base pan heater starts when outside temperature is less than 0C (heating mode). The heater turns off when temperature is greater than 3C.</t>
  </si>
  <si>
    <t>MR12Y3J</t>
  </si>
  <si>
    <t>MW12Y3J</t>
  </si>
  <si>
    <t>MR24Y3J</t>
  </si>
  <si>
    <t>MW24Y3J</t>
  </si>
  <si>
    <t>AOU18RLXFWH</t>
  </si>
  <si>
    <t>ASU18RLF</t>
  </si>
  <si>
    <t>AOU18RLXFW1</t>
  </si>
  <si>
    <t>AGU15RLF</t>
  </si>
  <si>
    <t>AOU15RLFF</t>
  </si>
  <si>
    <t>AGU12RLF</t>
  </si>
  <si>
    <t>AOU12RLFC</t>
  </si>
  <si>
    <t>ARU12RLF</t>
  </si>
  <si>
    <t>AOU12RLFF</t>
  </si>
  <si>
    <t>ASU12RLS2</t>
  </si>
  <si>
    <t>AOU9RLFC</t>
  </si>
  <si>
    <t>ARU9RLF</t>
  </si>
  <si>
    <t>AUU12RLF</t>
  </si>
  <si>
    <t>AOU9RLFFH</t>
  </si>
  <si>
    <t>AGU9RLF</t>
  </si>
  <si>
    <t>ASU9RLS2</t>
  </si>
  <si>
    <t>AOU9RLFF</t>
  </si>
  <si>
    <t>AUU9RLF</t>
  </si>
  <si>
    <t>ASU15RLS3</t>
  </si>
  <si>
    <t>AOU15RLS3</t>
  </si>
  <si>
    <t>ASU12RLS3</t>
  </si>
  <si>
    <t>AOU12RLS3</t>
  </si>
  <si>
    <t>AOU9RLS3H</t>
  </si>
  <si>
    <t>ASU9RLS3</t>
  </si>
  <si>
    <t>LUU187HV</t>
  </si>
  <si>
    <t>LCN187HV</t>
  </si>
  <si>
    <t>LSU240HSV3</t>
  </si>
  <si>
    <t>LSN240HSV3</t>
  </si>
  <si>
    <t>LSU090HSV4</t>
  </si>
  <si>
    <t>LAN090HSV4</t>
  </si>
  <si>
    <t>90W</t>
  </si>
  <si>
    <t>LSN090HSV4</t>
  </si>
  <si>
    <t>LSU120HSV4</t>
  </si>
  <si>
    <t>LAN120HSV4</t>
  </si>
  <si>
    <t>LSN120HSV4</t>
  </si>
  <si>
    <t>LSU240HLV</t>
  </si>
  <si>
    <t>LSN240HLV</t>
  </si>
  <si>
    <t>LAU090HYV1</t>
  </si>
  <si>
    <t>LAN090HYV1</t>
  </si>
  <si>
    <t>LAU120HYV1</t>
  </si>
  <si>
    <t>LAN120HYV1</t>
  </si>
  <si>
    <t>LG Electronics USA, Inc</t>
  </si>
  <si>
    <t>LAU150HYV2</t>
  </si>
  <si>
    <t>LAN150HYV2</t>
  </si>
  <si>
    <t xml:space="preserve">INTEGRATED   </t>
  </si>
  <si>
    <t>120 WATT</t>
  </si>
  <si>
    <t>LAU180HYV2</t>
  </si>
  <si>
    <t>LAN180HYV2</t>
  </si>
  <si>
    <t>MUZ-FE09NA</t>
  </si>
  <si>
    <t>MSZ-FE09NA</t>
  </si>
  <si>
    <t>Accessory (MAC-640BH-U)</t>
  </si>
  <si>
    <t>106W @208V; 130W @ 230 V</t>
  </si>
  <si>
    <t xml:space="preserve">A.) Heat mode is selected. B.) The ambient temperature thermistor reads 32F or less for 5 minutes continuously. C.) The defrost thermistor reads 30.2F or less for 5 minutes. D.) Outdoor fan motor is turned ON. </t>
  </si>
  <si>
    <t>MSZ-FE18NA</t>
  </si>
  <si>
    <t>Accessory (MAC-642BH-U)</t>
  </si>
  <si>
    <t>98W @208V; 120W @ 230 V</t>
  </si>
  <si>
    <t>MSZ-FE12NA</t>
  </si>
  <si>
    <t>MUFZ-KJ18NAHZ</t>
  </si>
  <si>
    <t>MFZ-KJ18NA</t>
  </si>
  <si>
    <t>MUFZ-KJ15NAHZ</t>
  </si>
  <si>
    <t>MFZ-KJ15NA</t>
  </si>
  <si>
    <t>MSZ-FH15NA</t>
  </si>
  <si>
    <t>MUZ-FH18NA2</t>
  </si>
  <si>
    <t>MSZ-FH18NA2</t>
  </si>
  <si>
    <t>MUFZ-KJ12NAHZ</t>
  </si>
  <si>
    <t>MFZ-KJ12NA</t>
  </si>
  <si>
    <t>MSZ-FH12NA</t>
  </si>
  <si>
    <t>MUFZ-KJ09NAHZ</t>
  </si>
  <si>
    <t>MFZ-KJ09NA</t>
  </si>
  <si>
    <t>MSZ-FH09NA</t>
  </si>
  <si>
    <t>MUZ-FH06NA</t>
  </si>
  <si>
    <t>MSZ-FH06NA</t>
  </si>
  <si>
    <t>106W @208V; 130W @230V</t>
  </si>
  <si>
    <t>Mr. SLIM</t>
  </si>
  <si>
    <t>MUZ-FH06NAH</t>
  </si>
  <si>
    <t>MSZ-FH06NAH</t>
  </si>
  <si>
    <t>106W @208V; 130W @ 230V</t>
  </si>
  <si>
    <t>MUZ-FH09NAH</t>
  </si>
  <si>
    <t>MSZ-FH09NAH</t>
  </si>
  <si>
    <t>MUZ-FH12NAH</t>
  </si>
  <si>
    <t>MSZ-FH12NAH</t>
  </si>
  <si>
    <t>MUZ-FH18NAH2</t>
  </si>
  <si>
    <t>MSZ-FH18NAH2</t>
  </si>
  <si>
    <t>SAMSUNG ELECTRONICS CO., LTD.</t>
  </si>
  <si>
    <t>SAMSUNG</t>
  </si>
  <si>
    <t>AC009KXADCH</t>
  </si>
  <si>
    <t>AC009KNLDCH</t>
  </si>
  <si>
    <t>AC030JXSCCH/AA</t>
  </si>
  <si>
    <t>AC030JN4DCH/AA</t>
  </si>
  <si>
    <t>[Operation condition - (1)&amp;(2)&amp;(3)&amp;(4)] 
(1) Heating mode
(2) Compressor must be turned on 
(3) Outside temperature is below 30F for more than 5 minutes. 
(4) Outdoor fan motor is turned ON.</t>
  </si>
  <si>
    <t>AC030JNHDCH/AA</t>
  </si>
  <si>
    <t>AR09KSWDHWKX</t>
  </si>
  <si>
    <t>AR09KSWDHWKN</t>
  </si>
  <si>
    <t>SAMSUNG ELECTRONCS CO., LTD.</t>
  </si>
  <si>
    <t>AR09KSWSJWKX</t>
  </si>
  <si>
    <t>AR09KSWSJWKN</t>
  </si>
  <si>
    <t>AR09KSWSPWKX</t>
  </si>
  <si>
    <t>AR09KSWSPWKN</t>
  </si>
  <si>
    <t>230VAC 150W</t>
  </si>
  <si>
    <t>Temp. below 0 degrees</t>
  </si>
  <si>
    <t>AR09MSWXCWKX</t>
  </si>
  <si>
    <t>AR09MSWXCWKN</t>
  </si>
  <si>
    <t>AR12KSWDHWKX</t>
  </si>
  <si>
    <t>AR12KSWDHWKN</t>
  </si>
  <si>
    <t>AR12KSWSPWKX</t>
  </si>
  <si>
    <t>AR12KSWSPWKN</t>
  </si>
  <si>
    <t>AR24KSWSJWKX</t>
  </si>
  <si>
    <t>AR24KSWSJWKN</t>
  </si>
  <si>
    <t>Row #</t>
  </si>
  <si>
    <t>Min Cap</t>
  </si>
  <si>
    <t>Rated Cap</t>
  </si>
  <si>
    <t>Max Cap</t>
  </si>
  <si>
    <t>House Load</t>
  </si>
  <si>
    <t>Min Power</t>
  </si>
  <si>
    <t>Rated Power</t>
  </si>
  <si>
    <t>Max Power</t>
  </si>
  <si>
    <t>COP Min Speed</t>
  </si>
  <si>
    <t>COP Rated Speed</t>
  </si>
  <si>
    <t>COP Max Speed</t>
  </si>
  <si>
    <t>COP (HSPF)</t>
  </si>
  <si>
    <t>House Load
(DHP Output)</t>
  </si>
  <si>
    <t>Total Capacity (kBTU)</t>
  </si>
  <si>
    <t>d</t>
  </si>
  <si>
    <t>Unit</t>
  </si>
  <si>
    <t>f</t>
  </si>
  <si>
    <t>g</t>
  </si>
  <si>
    <t>h</t>
  </si>
  <si>
    <t>M</t>
  </si>
  <si>
    <t>N</t>
  </si>
  <si>
    <t>O</t>
  </si>
  <si>
    <t>P</t>
  </si>
  <si>
    <t>Q</t>
  </si>
  <si>
    <t>R</t>
  </si>
  <si>
    <t>W</t>
  </si>
  <si>
    <t>X</t>
  </si>
  <si>
    <t>Y</t>
  </si>
  <si>
    <t>Z</t>
  </si>
  <si>
    <t>AA</t>
  </si>
  <si>
    <t>AB</t>
  </si>
  <si>
    <t>AG</t>
  </si>
  <si>
    <t>AI</t>
  </si>
  <si>
    <t>AJ</t>
  </si>
  <si>
    <t>AL</t>
  </si>
  <si>
    <t>Slope</t>
  </si>
  <si>
    <t>Mit: 294</t>
  </si>
  <si>
    <t>AX</t>
  </si>
  <si>
    <t>AY</t>
  </si>
  <si>
    <t>BA</t>
  </si>
  <si>
    <t>BB</t>
  </si>
  <si>
    <t>BD</t>
  </si>
  <si>
    <t>Intercept</t>
  </si>
  <si>
    <t>Bin Hours (Input Variable)</t>
  </si>
  <si>
    <t>COP Min</t>
  </si>
  <si>
    <t>COP Max</t>
  </si>
  <si>
    <t>Nameplate Metered COP Min</t>
  </si>
  <si>
    <t>Nameplate Metered COP Max</t>
  </si>
  <si>
    <t>Actual Observed COP</t>
  </si>
  <si>
    <t>Metered CF</t>
  </si>
  <si>
    <t>Avg load factor of all ccHPs metered</t>
  </si>
  <si>
    <t>COP simple method</t>
  </si>
  <si>
    <t>Enter Row # from product list tab to select ccHP</t>
  </si>
  <si>
    <t>Actual metered HSPF</t>
  </si>
  <si>
    <t>Nameplate HSPF (Test ccHP)</t>
  </si>
  <si>
    <t>Modeled HSPF (Complex method)</t>
  </si>
  <si>
    <t>Modeled HSPF (Simple method)</t>
  </si>
  <si>
    <t>Final Weighted COP for test unit</t>
  </si>
  <si>
    <t>Metered Average kW</t>
  </si>
  <si>
    <t>5 deg capacity</t>
  </si>
  <si>
    <t>kBTUs Metered</t>
  </si>
  <si>
    <t>kBTUs Test Unit</t>
  </si>
  <si>
    <t>energy consumption (test unit)</t>
  </si>
  <si>
    <t>Cooling Capacity</t>
  </si>
  <si>
    <t>EFLH Methods (based on):</t>
  </si>
  <si>
    <t>47 deg AHRI heating capacity</t>
  </si>
  <si>
    <t>17 deg AHRI heating capacity</t>
  </si>
  <si>
    <t>5 deg max heating capacity</t>
  </si>
  <si>
    <t>EFLH Metered Units (Variable max capacity)</t>
  </si>
  <si>
    <t>AHRI Cap</t>
  </si>
  <si>
    <t>Test ccHP</t>
  </si>
  <si>
    <t>Metered ccHP</t>
  </si>
  <si>
    <t>EFLH Metered Units:</t>
  </si>
  <si>
    <t>EFLH Test Unit</t>
  </si>
  <si>
    <t>kWh Consumption Test Unit (Modeled COP Method)</t>
  </si>
  <si>
    <t>Test Unit COP (Min)</t>
  </si>
  <si>
    <t>Test Unit COP (Max)</t>
  </si>
  <si>
    <t>Row</t>
  </si>
  <si>
    <t>HSPF Complex</t>
  </si>
  <si>
    <t>MMBtu</t>
  </si>
  <si>
    <t>kWh (simple)</t>
  </si>
  <si>
    <t>kWh complex</t>
  </si>
  <si>
    <t>HSPF Complex (calculated)</t>
  </si>
  <si>
    <t>EFLH 5</t>
  </si>
  <si>
    <t>EFLH 17</t>
  </si>
  <si>
    <t>EFLH 47</t>
  </si>
  <si>
    <t>EFLH</t>
  </si>
  <si>
    <t>HSPF Adjustment</t>
  </si>
  <si>
    <t>Cap 47</t>
  </si>
  <si>
    <t>Metered COP</t>
  </si>
  <si>
    <t>Nameplate HSPF</t>
  </si>
  <si>
    <t>HSPF: Simple Method (HSPF adjustment by ratio)</t>
  </si>
  <si>
    <t>Rated 17</t>
  </si>
  <si>
    <t>Max 5</t>
  </si>
  <si>
    <t>Date</t>
  </si>
  <si>
    <t>Before DST</t>
  </si>
  <si>
    <t>After DST</t>
  </si>
  <si>
    <t>Hour of day</t>
  </si>
  <si>
    <t>Hour</t>
  </si>
  <si>
    <t>Day</t>
  </si>
  <si>
    <t>Daily avg temp</t>
  </si>
  <si>
    <t>Heating kW</t>
  </si>
  <si>
    <t>Bin Hours</t>
  </si>
  <si>
    <t>Btu</t>
  </si>
  <si>
    <t>House Heat load</t>
  </si>
  <si>
    <t>ccHP Btu Rate</t>
  </si>
  <si>
    <t>ccHP</t>
  </si>
  <si>
    <t>House Heat total MMBtus required</t>
  </si>
  <si>
    <t>Contribution from other heat source</t>
  </si>
  <si>
    <t>Rate of Other heat (btu)</t>
  </si>
  <si>
    <t>ccHPs per home</t>
  </si>
  <si>
    <t># ccHPs</t>
  </si>
  <si>
    <t>COP - high</t>
  </si>
  <si>
    <t>COP low</t>
  </si>
  <si>
    <t>Baseline COP (Min)</t>
  </si>
  <si>
    <t>Baseline COP (Max)</t>
  </si>
  <si>
    <t>Baseline COP (Final)</t>
  </si>
  <si>
    <t>kWh Savings (baseline mini-split)</t>
  </si>
  <si>
    <t>Winter On-Peak = Oct-May, 7am-11pm, M-F</t>
  </si>
  <si>
    <t>Summer On-Peak = Jun-Sept, 7am-11pm, M-F</t>
  </si>
  <si>
    <t>Summer Off-Peak = Jun-Sept, 11pm-7am, M-F, and all day weekends</t>
  </si>
  <si>
    <t>Winter = Dec-Jan, 5pm-7pm, M-F, non-holidays</t>
  </si>
  <si>
    <t>Summer = Jun-Aug 1pm-5pm, M-F, non-holidays</t>
  </si>
  <si>
    <t>Hourly Coefficient</t>
  </si>
  <si>
    <t>Winter</t>
  </si>
  <si>
    <t>Weekday
(M-F=1-5)</t>
  </si>
  <si>
    <t>Mon</t>
  </si>
  <si>
    <t>Tues</t>
  </si>
  <si>
    <t>Wed</t>
  </si>
  <si>
    <t>Thurs</t>
  </si>
  <si>
    <t>Fri</t>
  </si>
  <si>
    <t xml:space="preserve"> Sat</t>
  </si>
  <si>
    <t>Sun</t>
  </si>
  <si>
    <t>Weekday Adjustment</t>
  </si>
  <si>
    <t>Modeled Heating kW</t>
  </si>
  <si>
    <t>Hour of Day Adjustment (Before/After DST)</t>
  </si>
  <si>
    <t>Avg Daily Temp for Heating Base temp:</t>
  </si>
  <si>
    <t>kW</t>
  </si>
  <si>
    <t>Cooling</t>
  </si>
  <si>
    <t>Heating or Cooling Day?</t>
  </si>
  <si>
    <t>Daily Heating kWh</t>
  </si>
  <si>
    <t>Daily Cooling kWh</t>
  </si>
  <si>
    <t>Cooling kW</t>
  </si>
  <si>
    <t>Summer</t>
  </si>
  <si>
    <t>Hr of Day Adj</t>
  </si>
  <si>
    <t>Modeled Cooling kW</t>
  </si>
  <si>
    <t>Heating Hours</t>
  </si>
  <si>
    <t>Cooling Hours</t>
  </si>
  <si>
    <t>Cooling kWh</t>
  </si>
  <si>
    <t>Day (less than)</t>
  </si>
  <si>
    <t>Count</t>
  </si>
  <si>
    <t>Peak</t>
  </si>
  <si>
    <t>Winter: Off-Peak</t>
  </si>
  <si>
    <t>Winter: On-Peak</t>
  </si>
  <si>
    <t>Summer: Off-Peak</t>
  </si>
  <si>
    <t>Summer: On-Peak</t>
  </si>
  <si>
    <t>Total kWh</t>
  </si>
  <si>
    <t>Heating kWh</t>
  </si>
  <si>
    <t>Winter Off-Peak
Oct-May
Weekdays: 11pm-7am
Weekends: All Hours</t>
  </si>
  <si>
    <t>Winter On-Peak
Oct-May
Weekdays: 7am-11pm</t>
  </si>
  <si>
    <t>Summer On-Peak
June - Sept
Weekdays: 7am-11pm</t>
  </si>
  <si>
    <t>Summer Off-Peak
June-Sept
Weekdays: 11pm-7am
Weekends: All Hours</t>
  </si>
  <si>
    <t>Winter Peak
Dec-Jan
Weekday Non-Holidays:
5pm-7pm</t>
  </si>
  <si>
    <t>Summer Peak
Jun-Aug
Weekday Non-Holidays:
1pm-5pm</t>
  </si>
  <si>
    <t>Cooling Base temp:</t>
  </si>
  <si>
    <t>Actual HSPF</t>
  </si>
  <si>
    <t>Rated Cooling capacity:</t>
  </si>
  <si>
    <t>47deg Heating Cap</t>
  </si>
  <si>
    <t>17deg Rated Cap</t>
  </si>
  <si>
    <t>5deg Max</t>
  </si>
  <si>
    <t>kBTU</t>
  </si>
  <si>
    <t>Baseline Mini-split efficiency values</t>
  </si>
  <si>
    <t>Baseline kWh Consumption</t>
  </si>
  <si>
    <t>ER kWh</t>
  </si>
  <si>
    <t>HSPF:</t>
  </si>
  <si>
    <t>No load</t>
  </si>
  <si>
    <t>Metered Units</t>
  </si>
  <si>
    <t>Aggregate metered avg power
(Average of all units including 0's (not operating)</t>
  </si>
  <si>
    <t>Average of manufacturer's Data for Metered Units</t>
  </si>
  <si>
    <t>Alternate Peak Period</t>
  </si>
  <si>
    <t>kW (meter data)</t>
  </si>
  <si>
    <r>
      <t>EFLH (use 5°</t>
    </r>
    <r>
      <rPr>
        <sz val="11"/>
        <color theme="1"/>
        <rFont val="Calibri"/>
        <family val="2"/>
      </rPr>
      <t>F max capacity)</t>
    </r>
  </si>
  <si>
    <t>kWh:</t>
  </si>
  <si>
    <t>Heating Alternatives</t>
  </si>
  <si>
    <t>Electric Resistance</t>
  </si>
  <si>
    <t>Propane</t>
  </si>
  <si>
    <t>Gallons #2 Fuel Oil</t>
  </si>
  <si>
    <t>Cords Wood</t>
  </si>
  <si>
    <t>Proportional Use (VT Residential)</t>
  </si>
  <si>
    <t>Heat Content</t>
  </si>
  <si>
    <t>Units</t>
  </si>
  <si>
    <t>kBtu/kWh</t>
  </si>
  <si>
    <t>Efficiency</t>
  </si>
  <si>
    <t>kBtu/gallon</t>
  </si>
  <si>
    <t>kBtu/cord</t>
  </si>
  <si>
    <t>MBTU (season)</t>
  </si>
  <si>
    <t>MBTUs Metered (ccHP)</t>
  </si>
  <si>
    <t>Total Saved</t>
  </si>
  <si>
    <t>Gal Propane</t>
  </si>
  <si>
    <t>Gal #2 Oil</t>
  </si>
  <si>
    <t>MBtu Heat offset (test unit)</t>
  </si>
  <si>
    <t>Total Offset</t>
  </si>
  <si>
    <t>Window AC</t>
  </si>
  <si>
    <t>Efficiency (SEER)</t>
  </si>
  <si>
    <t>kWh Consumption</t>
  </si>
  <si>
    <t>kWh Savings</t>
  </si>
  <si>
    <t>Cooling Baseline Proportions</t>
  </si>
  <si>
    <t>Window AC Replaced</t>
  </si>
  <si>
    <t>Proportion (Surveys)</t>
  </si>
  <si>
    <t>Actual COP (Metered)</t>
  </si>
  <si>
    <t>Baseline Mini-Split</t>
  </si>
  <si>
    <t>Mini-Split COP</t>
  </si>
  <si>
    <t>Mini-Split Baseline Consumption</t>
  </si>
  <si>
    <t>kBTUs (metered)</t>
  </si>
  <si>
    <t>DHP kWh</t>
  </si>
  <si>
    <t>DHP kBTU</t>
  </si>
  <si>
    <r>
      <rPr>
        <sz val="11"/>
        <color theme="1"/>
        <rFont val="Times New Roman"/>
        <family val="1"/>
      </rPr>
      <t>Δ</t>
    </r>
    <r>
      <rPr>
        <sz val="7.7"/>
        <color theme="1"/>
        <rFont val="Calibri"/>
        <family val="2"/>
      </rPr>
      <t xml:space="preserve"> </t>
    </r>
    <r>
      <rPr>
        <sz val="11"/>
        <color theme="1"/>
        <rFont val="Calibri"/>
        <family val="2"/>
        <scheme val="minor"/>
      </rPr>
      <t>kBTU</t>
    </r>
  </si>
  <si>
    <t>HSPF (Baseline DHP)</t>
  </si>
  <si>
    <t>kWh Electric Resistance</t>
  </si>
  <si>
    <t>Winter Off-Peak = Oct-May, 11pm-7am, M-F and all day weekends</t>
  </si>
  <si>
    <t>kBTU ccHP</t>
  </si>
  <si>
    <t>kBTU Baseline DHP</t>
  </si>
  <si>
    <t>kWh ccHP</t>
  </si>
  <si>
    <t>kWh Baseline DHP</t>
  </si>
  <si>
    <t>kWh Saved</t>
  </si>
  <si>
    <t># Hours</t>
  </si>
  <si>
    <t>kW Saved</t>
  </si>
  <si>
    <t>Ductless Mini-Split Baseline</t>
  </si>
  <si>
    <t>Electric Resistance Baseline</t>
  </si>
  <si>
    <t>kW Saved (w/ additional Electric Resistance)</t>
  </si>
  <si>
    <t>kW Saved (w/ Fuel back-up)</t>
  </si>
  <si>
    <t>Fossil Fuel Baseline</t>
  </si>
  <si>
    <t>kW Saved (load building)</t>
  </si>
  <si>
    <t>kW (ccHP)</t>
  </si>
  <si>
    <t>Testing Manufacturer's Performance Data</t>
  </si>
  <si>
    <t>Peak Demand Period</t>
  </si>
  <si>
    <t>None (Cooling usage is due to program)</t>
  </si>
  <si>
    <t>kWh Consumption (ccHP)</t>
  </si>
  <si>
    <t>kW Savings (Window AC Baseline)</t>
  </si>
  <si>
    <t>kW Savings (DHP Baseline)</t>
  </si>
  <si>
    <t>TRM Equation (ccHP heating kWh consumption)</t>
  </si>
  <si>
    <t>TRM Equation (Baseline DHP heating kWh Consumption):</t>
  </si>
  <si>
    <t>Cooling EFLH
(for TRM Algorithm)</t>
  </si>
  <si>
    <t>Heating Energy Savings (Based on Low Efficiency Ductless Mini-Split Alternative)</t>
  </si>
  <si>
    <t>Low-Efficiency Ductless Mini-split</t>
  </si>
  <si>
    <t>Low-Efficiency Ductless Mini-Split</t>
  </si>
  <si>
    <t>Baseline Low-Efficiency Ductless Mini-Split</t>
  </si>
  <si>
    <t>kWh Consumption Test Unit (Simple HSPF Ratio Method)</t>
  </si>
  <si>
    <t>HSPF (metered units)</t>
  </si>
  <si>
    <t>Additional Nameplate info (metered units)</t>
  </si>
  <si>
    <t>AHRI Cooling cap:</t>
  </si>
  <si>
    <t>Weighted kWh Saved:</t>
  </si>
  <si>
    <t>Metered Units (average, input parameter)</t>
  </si>
  <si>
    <t>Meter Data Analysis Results (8760 Model)</t>
  </si>
  <si>
    <t>Heating Savings (For Homes in Metering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</si>
</sst>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_(* \(#,##0.00\);_(* &quot;-&quot;??_);_(@_)"/>
    <numFmt numFmtId="164" formatCode="_(* #,##0.000_);_(* \(#,##0.000\);_(* &quot;-&quot;??_);_(@_)"/>
    <numFmt numFmtId="165" formatCode="_(* #,##0.0_);_(* \(#,##0.0\);_(* &quot;-&quot;??_);_(@_)"/>
    <numFmt numFmtId="166" formatCode="_(* #,##0_);_(* \(#,##0\);_(* &quot;-&quot;??_);_(@_)"/>
    <numFmt numFmtId="167" formatCode="0.0%"/>
    <numFmt numFmtId="168" formatCode="_(* #,##0.0000_);_(* \(#,##0.0000\);_(* &quot;-&quot;??_);_(@_)"/>
    <numFmt numFmtId="169" formatCode="#,###"/>
    <numFmt numFmtId="170" formatCode="0.000"/>
    <numFmt numFmtId="171" formatCode="0.0"/>
    <numFmt numFmtId="172" formatCode="0.00000"/>
    <numFmt numFmtId="173" formatCode="_(* #,##0.000_);_(* \(#,##0.000\);_(* &quot;-&quot;???_);_(@_)"/>
  </numFmts>
  <fonts count="2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9"/>
      <color rgb="FFFFFFFF"/>
      <name val="Calibri"/>
      <family val="2"/>
      <scheme val="minor"/>
    </font>
    <font>
      <sz val="9"/>
      <color theme="1"/>
      <name val="Calibri"/>
      <family val="2"/>
      <scheme val="minor"/>
    </font>
    <font>
      <sz val="10"/>
      <color rgb="FF333333"/>
      <name val="Verdana"/>
      <family val="2"/>
    </font>
    <font>
      <sz val="9"/>
      <color indexed="81"/>
      <name val="Tahoma"/>
      <family val="2"/>
    </font>
    <font>
      <b/>
      <sz val="9"/>
      <color indexed="81"/>
      <name val="Tahoma"/>
      <family val="2"/>
    </font>
    <font>
      <sz val="10"/>
      <color rgb="FF000000"/>
      <name val="Arial"/>
      <family val="2"/>
    </font>
    <font>
      <b/>
      <sz val="12"/>
      <name val="Arial"/>
      <family val="2"/>
    </font>
    <font>
      <sz val="10"/>
      <name val="Arial"/>
      <family val="2"/>
    </font>
    <font>
      <sz val="11"/>
      <name val="Arial"/>
      <family val="2"/>
    </font>
    <font>
      <b/>
      <sz val="11"/>
      <name val="Arial"/>
      <family val="2"/>
    </font>
    <font>
      <sz val="10"/>
      <color rgb="FFFF0000"/>
      <name val="Arial"/>
      <family val="2"/>
    </font>
    <font>
      <b/>
      <sz val="10"/>
      <name val="Arial"/>
      <family val="2"/>
    </font>
    <font>
      <sz val="11"/>
      <name val="Calibri"/>
      <family val="2"/>
      <scheme val="minor"/>
    </font>
    <font>
      <sz val="7"/>
      <color theme="1"/>
      <name val="Calibri"/>
      <family val="2"/>
      <scheme val="minor"/>
    </font>
    <font>
      <sz val="8"/>
      <color theme="1"/>
      <name val="Calibri"/>
      <family val="2"/>
      <scheme val="minor"/>
    </font>
    <font>
      <sz val="9"/>
      <color indexed="81"/>
      <name val="Tahoma"/>
      <charset val="1"/>
    </font>
    <font>
      <b/>
      <sz val="9"/>
      <color indexed="81"/>
      <name val="Tahoma"/>
      <charset val="1"/>
    </font>
    <font>
      <sz val="11"/>
      <color theme="1"/>
      <name val="Calibri"/>
      <family val="2"/>
    </font>
    <font>
      <sz val="10"/>
      <color theme="1"/>
      <name val="Arial"/>
      <family val="2"/>
    </font>
    <font>
      <sz val="12"/>
      <color theme="1"/>
      <name val="Calibri"/>
      <family val="2"/>
      <scheme val="minor"/>
    </font>
    <font>
      <sz val="11"/>
      <color theme="1"/>
      <name val="Times New Roman"/>
      <family val="1"/>
    </font>
    <font>
      <sz val="7.7"/>
      <color theme="1"/>
      <name val="Calibri"/>
      <family val="2"/>
    </font>
    <font>
      <sz val="11"/>
      <color theme="1"/>
      <name val="Calibri"/>
      <family val="1"/>
      <scheme val="minor"/>
    </font>
    <font>
      <sz val="9"/>
      <color theme="1"/>
      <name val="Arial"/>
      <family val="2"/>
    </font>
    <font>
      <sz val="18"/>
      <color theme="1"/>
      <name val="Calibri"/>
      <family val="2"/>
      <scheme val="minor"/>
    </font>
  </fonts>
  <fills count="24">
    <fill>
      <patternFill patternType="none"/>
    </fill>
    <fill>
      <patternFill patternType="gray125"/>
    </fill>
    <fill>
      <patternFill patternType="solid">
        <fgColor rgb="FF005DAA"/>
        <bgColor indexed="64"/>
      </patternFill>
    </fill>
    <fill>
      <patternFill patternType="solid">
        <fgColor rgb="FFBBE0FF"/>
        <bgColor indexed="64"/>
      </patternFill>
    </fill>
    <fill>
      <patternFill patternType="solid">
        <fgColor theme="4" tint="0.59999389629810485"/>
        <bgColor indexed="64"/>
      </patternFill>
    </fill>
    <fill>
      <patternFill patternType="solid">
        <fgColor rgb="FF92D050"/>
        <bgColor indexed="64"/>
      </patternFill>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FFFF"/>
        <bgColor rgb="FFFFFFFF"/>
      </patternFill>
    </fill>
    <fill>
      <patternFill patternType="solid">
        <fgColor rgb="FF00A0AF"/>
        <bgColor rgb="FF00A0AF"/>
      </patternFill>
    </fill>
    <fill>
      <patternFill patternType="solid">
        <fgColor rgb="FFFFD643"/>
        <bgColor rgb="FFFFD643"/>
      </patternFill>
    </fill>
    <fill>
      <patternFill patternType="solid">
        <fgColor rgb="FFADE0ED"/>
        <bgColor rgb="FFADE0ED"/>
      </patternFill>
    </fill>
    <fill>
      <patternFill patternType="solid">
        <fgColor theme="1"/>
        <bgColor rgb="FF000000"/>
      </patternFill>
    </fill>
    <fill>
      <patternFill patternType="solid">
        <fgColor rgb="FF90C119"/>
        <bgColor rgb="FF90C119"/>
      </patternFill>
    </fill>
    <fill>
      <patternFill patternType="solid">
        <fgColor theme="1"/>
        <bgColor rgb="FFFFFFFF"/>
      </patternFill>
    </fill>
    <fill>
      <patternFill patternType="solid">
        <fgColor rgb="FFFFC000"/>
        <bgColor indexed="64"/>
      </patternFill>
    </fill>
    <fill>
      <patternFill patternType="solid">
        <fgColor theme="4" tint="0.399975585192419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4"/>
        <bgColor indexed="64"/>
      </patternFill>
    </fill>
  </fills>
  <borders count="27">
    <border>
      <left/>
      <right/>
      <top/>
      <bottom/>
      <diagonal/>
    </border>
    <border>
      <left style="medium">
        <color rgb="FF005DAA"/>
      </left>
      <right/>
      <top style="medium">
        <color rgb="FF005DAA"/>
      </top>
      <bottom style="medium">
        <color rgb="FF005DAA"/>
      </bottom>
      <diagonal/>
    </border>
    <border>
      <left/>
      <right/>
      <top style="medium">
        <color rgb="FF005DAA"/>
      </top>
      <bottom style="medium">
        <color rgb="FF005DAA"/>
      </bottom>
      <diagonal/>
    </border>
    <border>
      <left/>
      <right style="medium">
        <color rgb="FF005DAA"/>
      </right>
      <top style="medium">
        <color rgb="FF005DAA"/>
      </top>
      <bottom style="medium">
        <color rgb="FF005DAA"/>
      </bottom>
      <diagonal/>
    </border>
    <border>
      <left style="medium">
        <color rgb="FF33A2FF"/>
      </left>
      <right style="medium">
        <color rgb="FF33A2FF"/>
      </right>
      <top/>
      <bottom style="medium">
        <color rgb="FF33A2FF"/>
      </bottom>
      <diagonal/>
    </border>
    <border>
      <left/>
      <right style="medium">
        <color rgb="FF33A2FF"/>
      </right>
      <top/>
      <bottom style="medium">
        <color rgb="FF33A2F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0" fontId="9" fillId="0" borderId="0"/>
    <xf numFmtId="43" fontId="9" fillId="0" borderId="0" applyFont="0" applyFill="0" applyBorder="0" applyAlignment="0" applyProtection="0"/>
    <xf numFmtId="9" fontId="9" fillId="0" borderId="0" applyFont="0" applyFill="0" applyBorder="0" applyAlignment="0" applyProtection="0"/>
  </cellStyleXfs>
  <cellXfs count="415">
    <xf numFmtId="0" fontId="0" fillId="0" borderId="0" xfId="0"/>
    <xf numFmtId="0" fontId="0" fillId="0" borderId="0" xfId="0" applyNumberFormat="1"/>
    <xf numFmtId="164" fontId="0" fillId="0" borderId="0" xfId="1" applyNumberFormat="1" applyFont="1"/>
    <xf numFmtId="0" fontId="4" fillId="2" borderId="1" xfId="0" applyFont="1" applyFill="1" applyBorder="1" applyAlignment="1">
      <alignment vertical="center" wrapText="1"/>
    </xf>
    <xf numFmtId="0" fontId="4" fillId="2" borderId="2" xfId="0" applyFont="1" applyFill="1" applyBorder="1" applyAlignment="1">
      <alignment vertical="center"/>
    </xf>
    <xf numFmtId="0" fontId="4" fillId="2" borderId="3" xfId="0" applyFont="1" applyFill="1" applyBorder="1" applyAlignment="1">
      <alignment vertical="center"/>
    </xf>
    <xf numFmtId="0" fontId="5" fillId="3" borderId="4" xfId="0" applyFont="1" applyFill="1" applyBorder="1" applyAlignment="1">
      <alignment horizontal="right" vertical="center" wrapText="1"/>
    </xf>
    <xf numFmtId="0" fontId="5" fillId="3" borderId="5" xfId="0" applyFont="1" applyFill="1" applyBorder="1" applyAlignment="1">
      <alignment horizontal="right" vertical="center"/>
    </xf>
    <xf numFmtId="0" fontId="5" fillId="0" borderId="4" xfId="0" applyFont="1" applyBorder="1" applyAlignment="1">
      <alignment horizontal="right" vertical="center" wrapText="1"/>
    </xf>
    <xf numFmtId="0" fontId="5" fillId="0" borderId="5" xfId="0" applyFont="1" applyBorder="1" applyAlignment="1">
      <alignment horizontal="right" vertical="center"/>
    </xf>
    <xf numFmtId="164" fontId="0" fillId="0" borderId="0" xfId="0" applyNumberFormat="1"/>
    <xf numFmtId="43" fontId="0" fillId="0" borderId="0" xfId="1" applyFont="1"/>
    <xf numFmtId="166" fontId="0" fillId="0" borderId="0" xfId="1" applyNumberFormat="1" applyFont="1"/>
    <xf numFmtId="0" fontId="5" fillId="0" borderId="0" xfId="0" applyFont="1" applyAlignment="1">
      <alignment wrapText="1"/>
    </xf>
    <xf numFmtId="0" fontId="0" fillId="4" borderId="0" xfId="0" applyFill="1"/>
    <xf numFmtId="2" fontId="0" fillId="0" borderId="0" xfId="0" applyNumberFormat="1"/>
    <xf numFmtId="166" fontId="0" fillId="0" borderId="0" xfId="0" applyNumberFormat="1"/>
    <xf numFmtId="9" fontId="0" fillId="0" borderId="0" xfId="2" applyFont="1"/>
    <xf numFmtId="165" fontId="0" fillId="0" borderId="0" xfId="0" applyNumberFormat="1"/>
    <xf numFmtId="167" fontId="0" fillId="0" borderId="0" xfId="2" applyNumberFormat="1" applyFont="1"/>
    <xf numFmtId="167" fontId="0" fillId="0" borderId="0" xfId="0" applyNumberFormat="1"/>
    <xf numFmtId="43" fontId="0" fillId="0" borderId="0" xfId="0" applyNumberFormat="1"/>
    <xf numFmtId="43" fontId="0" fillId="0" borderId="0" xfId="1" applyNumberFormat="1" applyFont="1"/>
    <xf numFmtId="168" fontId="0" fillId="0" borderId="0" xfId="1" applyNumberFormat="1" applyFont="1"/>
    <xf numFmtId="0" fontId="0" fillId="0" borderId="0" xfId="1" applyNumberFormat="1" applyFont="1"/>
    <xf numFmtId="0" fontId="1" fillId="0" borderId="0" xfId="3"/>
    <xf numFmtId="0" fontId="6" fillId="0" borderId="0" xfId="3" applyFont="1"/>
    <xf numFmtId="0" fontId="2" fillId="0" borderId="0" xfId="3" applyFont="1"/>
    <xf numFmtId="9" fontId="0" fillId="0" borderId="0" xfId="0" applyNumberFormat="1"/>
    <xf numFmtId="9" fontId="0" fillId="7" borderId="0" xfId="0" applyNumberFormat="1" applyFill="1"/>
    <xf numFmtId="0" fontId="9" fillId="8" borderId="0" xfId="4" applyFont="1" applyFill="1" applyAlignment="1"/>
    <xf numFmtId="0" fontId="9" fillId="0" borderId="0" xfId="4" applyFont="1" applyAlignment="1"/>
    <xf numFmtId="0" fontId="9" fillId="6" borderId="0" xfId="4" applyFont="1" applyFill="1" applyAlignment="1"/>
    <xf numFmtId="0" fontId="9" fillId="9" borderId="0" xfId="4" applyFont="1" applyFill="1" applyAlignment="1"/>
    <xf numFmtId="0" fontId="9" fillId="0" borderId="0" xfId="4" applyFont="1" applyFill="1" applyAlignment="1"/>
    <xf numFmtId="0" fontId="12" fillId="0" borderId="6" xfId="4" applyFont="1" applyBorder="1" applyAlignment="1"/>
    <xf numFmtId="0" fontId="12" fillId="0" borderId="6" xfId="4" applyFont="1" applyBorder="1" applyAlignment="1">
      <alignment horizontal="center"/>
    </xf>
    <xf numFmtId="0" fontId="11" fillId="0" borderId="6" xfId="4" applyFont="1" applyBorder="1"/>
    <xf numFmtId="0" fontId="9" fillId="0" borderId="6" xfId="4" applyFont="1" applyBorder="1" applyAlignment="1"/>
    <xf numFmtId="0" fontId="12" fillId="0" borderId="6" xfId="4" applyFont="1" applyBorder="1" applyAlignment="1">
      <alignment vertical="top"/>
    </xf>
    <xf numFmtId="0" fontId="13" fillId="0" borderId="6" xfId="4" applyFont="1" applyBorder="1" applyAlignment="1">
      <alignment horizontal="center" vertical="top"/>
    </xf>
    <xf numFmtId="0" fontId="15" fillId="13" borderId="6" xfId="4" applyFont="1" applyFill="1" applyBorder="1" applyAlignment="1">
      <alignment horizontal="center" vertical="top" wrapText="1"/>
    </xf>
    <xf numFmtId="0" fontId="15" fillId="11" borderId="6" xfId="4" applyFont="1" applyFill="1" applyBorder="1" applyAlignment="1">
      <alignment horizontal="center" vertical="top" wrapText="1"/>
    </xf>
    <xf numFmtId="0" fontId="12" fillId="0" borderId="6" xfId="4" applyFont="1" applyBorder="1" applyAlignment="1">
      <alignment horizontal="left" vertical="top"/>
    </xf>
    <xf numFmtId="0" fontId="15" fillId="0" borderId="6" xfId="4" applyFont="1" applyBorder="1" applyAlignment="1">
      <alignment horizontal="center" vertical="top" wrapText="1"/>
    </xf>
    <xf numFmtId="0" fontId="11" fillId="14" borderId="6" xfId="4" applyFont="1" applyFill="1" applyBorder="1" applyAlignment="1">
      <alignment wrapText="1"/>
    </xf>
    <xf numFmtId="0" fontId="13" fillId="11" borderId="6" xfId="4" applyFont="1" applyFill="1" applyBorder="1" applyAlignment="1">
      <alignment vertical="center" wrapText="1"/>
    </xf>
    <xf numFmtId="0" fontId="13" fillId="11" borderId="6" xfId="4" applyFont="1" applyFill="1" applyBorder="1" applyAlignment="1">
      <alignment vertical="top" wrapText="1"/>
    </xf>
    <xf numFmtId="0" fontId="13" fillId="12" borderId="6" xfId="4" applyFont="1" applyFill="1" applyBorder="1" applyAlignment="1">
      <alignment horizontal="left" vertical="top" wrapText="1"/>
    </xf>
    <xf numFmtId="0" fontId="13" fillId="13" borderId="6" xfId="4" applyFont="1" applyFill="1" applyBorder="1" applyAlignment="1">
      <alignment vertical="top" wrapText="1"/>
    </xf>
    <xf numFmtId="0" fontId="13" fillId="15" borderId="6" xfId="4" applyFont="1" applyFill="1" applyBorder="1" applyAlignment="1">
      <alignment horizontal="center" vertical="top" wrapText="1"/>
    </xf>
    <xf numFmtId="0" fontId="15" fillId="10" borderId="6" xfId="4" applyFont="1" applyFill="1" applyBorder="1" applyAlignment="1">
      <alignment horizontal="center" vertical="top" wrapText="1"/>
    </xf>
    <xf numFmtId="0" fontId="11" fillId="0" borderId="10" xfId="4" applyFont="1" applyFill="1" applyBorder="1" applyAlignment="1">
      <alignment horizontal="left"/>
    </xf>
    <xf numFmtId="0" fontId="11" fillId="0" borderId="0" xfId="4" applyFont="1" applyFill="1" applyAlignment="1">
      <alignment horizontal="left"/>
    </xf>
    <xf numFmtId="3" fontId="11" fillId="0" borderId="10" xfId="4" applyNumberFormat="1" applyFont="1" applyFill="1" applyBorder="1" applyAlignment="1">
      <alignment horizontal="left"/>
    </xf>
    <xf numFmtId="2" fontId="11" fillId="0" borderId="10" xfId="4" applyNumberFormat="1" applyFont="1" applyFill="1" applyBorder="1" applyAlignment="1">
      <alignment horizontal="left"/>
    </xf>
    <xf numFmtId="3" fontId="11" fillId="14" borderId="10" xfId="4" applyNumberFormat="1" applyFont="1" applyFill="1" applyBorder="1" applyAlignment="1">
      <alignment horizontal="left"/>
    </xf>
    <xf numFmtId="2" fontId="11" fillId="14" borderId="10" xfId="4" applyNumberFormat="1" applyFont="1" applyFill="1" applyBorder="1" applyAlignment="1">
      <alignment horizontal="left"/>
    </xf>
    <xf numFmtId="9" fontId="11" fillId="0" borderId="10" xfId="4" applyNumberFormat="1" applyFont="1" applyFill="1" applyBorder="1" applyAlignment="1">
      <alignment horizontal="left"/>
    </xf>
    <xf numFmtId="0" fontId="11" fillId="0" borderId="10" xfId="4" applyFont="1" applyFill="1" applyBorder="1" applyAlignment="1">
      <alignment horizontal="left" vertical="top"/>
    </xf>
    <xf numFmtId="0" fontId="11" fillId="14" borderId="10" xfId="4" applyFont="1" applyFill="1" applyBorder="1" applyAlignment="1">
      <alignment horizontal="left"/>
    </xf>
    <xf numFmtId="0" fontId="9" fillId="9" borderId="10" xfId="4" applyFont="1" applyFill="1" applyBorder="1" applyAlignment="1"/>
    <xf numFmtId="0" fontId="9" fillId="9" borderId="10" xfId="4" applyFont="1" applyFill="1" applyBorder="1" applyAlignment="1">
      <alignment horizontal="left"/>
    </xf>
    <xf numFmtId="0" fontId="11" fillId="9" borderId="10" xfId="4" applyFont="1" applyFill="1" applyBorder="1" applyAlignment="1">
      <alignment horizontal="left"/>
    </xf>
    <xf numFmtId="2" fontId="9" fillId="9" borderId="10" xfId="4" applyNumberFormat="1" applyFont="1" applyFill="1" applyBorder="1" applyAlignment="1">
      <alignment horizontal="left"/>
    </xf>
    <xf numFmtId="1" fontId="0" fillId="9" borderId="10" xfId="5" applyNumberFormat="1" applyFont="1" applyFill="1" applyBorder="1" applyAlignment="1">
      <alignment horizontal="left"/>
    </xf>
    <xf numFmtId="1" fontId="0" fillId="9" borderId="10" xfId="5" applyNumberFormat="1" applyFont="1" applyFill="1" applyBorder="1" applyAlignment="1">
      <alignment horizontal="left" vertical="top"/>
    </xf>
    <xf numFmtId="3" fontId="11" fillId="6" borderId="10" xfId="4" applyNumberFormat="1" applyFont="1" applyFill="1" applyBorder="1" applyAlignment="1">
      <alignment horizontal="left"/>
    </xf>
    <xf numFmtId="1" fontId="11" fillId="9" borderId="10" xfId="5" applyNumberFormat="1" applyFont="1" applyFill="1" applyBorder="1" applyAlignment="1">
      <alignment horizontal="left"/>
    </xf>
    <xf numFmtId="2" fontId="11" fillId="9" borderId="10" xfId="4" applyNumberFormat="1" applyFont="1" applyFill="1" applyBorder="1" applyAlignment="1">
      <alignment horizontal="left"/>
    </xf>
    <xf numFmtId="2" fontId="11" fillId="6" borderId="10" xfId="4" applyNumberFormat="1" applyFont="1" applyFill="1" applyBorder="1" applyAlignment="1">
      <alignment horizontal="left"/>
    </xf>
    <xf numFmtId="9" fontId="0" fillId="9" borderId="10" xfId="6" applyFont="1" applyFill="1" applyBorder="1" applyAlignment="1">
      <alignment horizontal="left"/>
    </xf>
    <xf numFmtId="0" fontId="11" fillId="9" borderId="10" xfId="4" applyFont="1" applyFill="1" applyBorder="1" applyAlignment="1"/>
    <xf numFmtId="0" fontId="11" fillId="6" borderId="10" xfId="4" applyFont="1" applyFill="1" applyBorder="1" applyAlignment="1">
      <alignment horizontal="left"/>
    </xf>
    <xf numFmtId="0" fontId="11" fillId="9" borderId="0" xfId="4" applyFont="1" applyFill="1" applyAlignment="1">
      <alignment horizontal="left"/>
    </xf>
    <xf numFmtId="3" fontId="11" fillId="9" borderId="10" xfId="4" applyNumberFormat="1" applyFont="1" applyFill="1" applyBorder="1" applyAlignment="1">
      <alignment horizontal="left"/>
    </xf>
    <xf numFmtId="9" fontId="11" fillId="9" borderId="10" xfId="4" applyNumberFormat="1" applyFont="1" applyFill="1" applyBorder="1" applyAlignment="1">
      <alignment horizontal="left"/>
    </xf>
    <xf numFmtId="0" fontId="11" fillId="9" borderId="10" xfId="4" applyFont="1" applyFill="1" applyBorder="1" applyAlignment="1">
      <alignment horizontal="left" vertical="top"/>
    </xf>
    <xf numFmtId="0" fontId="9" fillId="0" borderId="10" xfId="4" applyFont="1" applyFill="1" applyBorder="1" applyAlignment="1">
      <alignment horizontal="left"/>
    </xf>
    <xf numFmtId="169" fontId="9" fillId="0" borderId="10" xfId="4" applyNumberFormat="1" applyFont="1" applyFill="1" applyBorder="1" applyAlignment="1">
      <alignment horizontal="left"/>
    </xf>
    <xf numFmtId="2" fontId="9" fillId="0" borderId="10" xfId="4" applyNumberFormat="1" applyFont="1" applyFill="1" applyBorder="1" applyAlignment="1">
      <alignment horizontal="left"/>
    </xf>
    <xf numFmtId="0" fontId="9" fillId="0" borderId="10" xfId="4" applyFont="1" applyFill="1" applyBorder="1" applyAlignment="1">
      <alignment horizontal="left" vertical="top"/>
    </xf>
    <xf numFmtId="0" fontId="11" fillId="0" borderId="10" xfId="4" applyFont="1" applyFill="1" applyBorder="1" applyAlignment="1"/>
    <xf numFmtId="169" fontId="11" fillId="0" borderId="10" xfId="4" applyNumberFormat="1" applyFont="1" applyFill="1" applyBorder="1" applyAlignment="1">
      <alignment horizontal="left"/>
    </xf>
    <xf numFmtId="2" fontId="11" fillId="0" borderId="11" xfId="4" applyNumberFormat="1" applyFont="1" applyFill="1" applyBorder="1" applyAlignment="1">
      <alignment horizontal="left"/>
    </xf>
    <xf numFmtId="3" fontId="11" fillId="0" borderId="11" xfId="4" applyNumberFormat="1" applyFont="1" applyFill="1" applyBorder="1" applyAlignment="1">
      <alignment horizontal="left"/>
    </xf>
    <xf numFmtId="2" fontId="11" fillId="0" borderId="12" xfId="4" applyNumberFormat="1" applyFont="1" applyFill="1" applyBorder="1" applyAlignment="1">
      <alignment horizontal="left"/>
    </xf>
    <xf numFmtId="3" fontId="11" fillId="6" borderId="13" xfId="4" applyNumberFormat="1" applyFont="1" applyFill="1" applyBorder="1" applyAlignment="1">
      <alignment horizontal="left"/>
    </xf>
    <xf numFmtId="3" fontId="9" fillId="9" borderId="10" xfId="4" applyNumberFormat="1" applyFont="1" applyFill="1" applyBorder="1" applyAlignment="1">
      <alignment horizontal="left"/>
    </xf>
    <xf numFmtId="3" fontId="11" fillId="14" borderId="13" xfId="4" applyNumberFormat="1" applyFont="1" applyFill="1" applyBorder="1" applyAlignment="1">
      <alignment horizontal="left"/>
    </xf>
    <xf numFmtId="0" fontId="9" fillId="9" borderId="10" xfId="4" applyFont="1" applyFill="1" applyBorder="1" applyAlignment="1">
      <alignment horizontal="left" vertical="top"/>
    </xf>
    <xf numFmtId="3" fontId="9" fillId="0" borderId="10" xfId="4" applyNumberFormat="1" applyFont="1" applyFill="1" applyBorder="1" applyAlignment="1">
      <alignment horizontal="left"/>
    </xf>
    <xf numFmtId="2" fontId="9" fillId="0" borderId="12" xfId="4" applyNumberFormat="1" applyFont="1" applyFill="1" applyBorder="1" applyAlignment="1">
      <alignment horizontal="left"/>
    </xf>
    <xf numFmtId="3" fontId="9" fillId="0" borderId="13" xfId="4" applyNumberFormat="1" applyFont="1" applyFill="1" applyBorder="1" applyAlignment="1">
      <alignment horizontal="left"/>
    </xf>
    <xf numFmtId="0" fontId="11" fillId="0" borderId="0" xfId="4" applyFont="1" applyFill="1" applyBorder="1" applyAlignment="1">
      <alignment horizontal="left"/>
    </xf>
    <xf numFmtId="0" fontId="11" fillId="0" borderId="10" xfId="4" applyFont="1" applyBorder="1" applyAlignment="1">
      <alignment horizontal="left"/>
    </xf>
    <xf numFmtId="0" fontId="11" fillId="0" borderId="0" xfId="4" applyFont="1" applyAlignment="1">
      <alignment horizontal="left"/>
    </xf>
    <xf numFmtId="3" fontId="11" fillId="0" borderId="10" xfId="4" applyNumberFormat="1" applyFont="1" applyBorder="1" applyAlignment="1">
      <alignment horizontal="left"/>
    </xf>
    <xf numFmtId="2" fontId="11" fillId="0" borderId="10" xfId="4" applyNumberFormat="1" applyFont="1" applyBorder="1" applyAlignment="1">
      <alignment horizontal="left"/>
    </xf>
    <xf numFmtId="2" fontId="11" fillId="0" borderId="12" xfId="4" applyNumberFormat="1" applyFont="1" applyBorder="1" applyAlignment="1">
      <alignment horizontal="left"/>
    </xf>
    <xf numFmtId="3" fontId="11" fillId="0" borderId="13" xfId="4" applyNumberFormat="1" applyFont="1" applyBorder="1" applyAlignment="1">
      <alignment horizontal="left"/>
    </xf>
    <xf numFmtId="0" fontId="11" fillId="0" borderId="0" xfId="4" applyFont="1" applyAlignment="1"/>
    <xf numFmtId="9" fontId="11" fillId="0" borderId="10" xfId="4" applyNumberFormat="1" applyFont="1" applyBorder="1" applyAlignment="1">
      <alignment horizontal="left"/>
    </xf>
    <xf numFmtId="0" fontId="11" fillId="10" borderId="10" xfId="4" applyFont="1" applyFill="1" applyBorder="1" applyAlignment="1">
      <alignment horizontal="left"/>
    </xf>
    <xf numFmtId="0" fontId="11" fillId="0" borderId="10" xfId="4" applyFont="1" applyBorder="1" applyAlignment="1">
      <alignment horizontal="left" vertical="top"/>
    </xf>
    <xf numFmtId="0" fontId="11" fillId="0" borderId="6" xfId="4" applyFont="1" applyFill="1" applyBorder="1" applyAlignment="1">
      <alignment horizontal="left"/>
    </xf>
    <xf numFmtId="3" fontId="9" fillId="0" borderId="6" xfId="4" applyNumberFormat="1" applyFont="1" applyFill="1" applyBorder="1" applyAlignment="1">
      <alignment horizontal="left"/>
    </xf>
    <xf numFmtId="2" fontId="9" fillId="0" borderId="6" xfId="4" applyNumberFormat="1" applyFont="1" applyFill="1" applyBorder="1" applyAlignment="1">
      <alignment horizontal="left"/>
    </xf>
    <xf numFmtId="3" fontId="11" fillId="14" borderId="6" xfId="4" applyNumberFormat="1" applyFont="1" applyFill="1" applyBorder="1" applyAlignment="1">
      <alignment horizontal="left"/>
    </xf>
    <xf numFmtId="2" fontId="11" fillId="14" borderId="6" xfId="4" applyNumberFormat="1" applyFont="1" applyFill="1" applyBorder="1" applyAlignment="1">
      <alignment horizontal="left"/>
    </xf>
    <xf numFmtId="9" fontId="11" fillId="0" borderId="6" xfId="4" applyNumberFormat="1" applyFont="1" applyFill="1" applyBorder="1" applyAlignment="1">
      <alignment horizontal="left"/>
    </xf>
    <xf numFmtId="0" fontId="9" fillId="0" borderId="6" xfId="4" applyFont="1" applyFill="1" applyBorder="1" applyAlignment="1">
      <alignment horizontal="left"/>
    </xf>
    <xf numFmtId="0" fontId="9" fillId="0" borderId="6" xfId="4" applyFont="1" applyFill="1" applyBorder="1" applyAlignment="1">
      <alignment horizontal="left" vertical="top"/>
    </xf>
    <xf numFmtId="0" fontId="11" fillId="14" borderId="6" xfId="4" applyFont="1" applyFill="1" applyBorder="1" applyAlignment="1">
      <alignment horizontal="left"/>
    </xf>
    <xf numFmtId="1" fontId="11" fillId="0" borderId="10" xfId="4" applyNumberFormat="1" applyFont="1" applyFill="1" applyBorder="1" applyAlignment="1">
      <alignment horizontal="left"/>
    </xf>
    <xf numFmtId="0" fontId="9" fillId="0" borderId="0" xfId="4" applyFont="1" applyFill="1" applyBorder="1" applyAlignment="1">
      <alignment horizontal="left"/>
    </xf>
    <xf numFmtId="0" fontId="9" fillId="0" borderId="10" xfId="4" applyFont="1" applyBorder="1" applyAlignment="1">
      <alignment horizontal="left"/>
    </xf>
    <xf numFmtId="3" fontId="9" fillId="0" borderId="10" xfId="4" applyNumberFormat="1" applyFont="1" applyBorder="1" applyAlignment="1">
      <alignment horizontal="left"/>
    </xf>
    <xf numFmtId="2" fontId="9" fillId="0" borderId="10" xfId="4" applyNumberFormat="1" applyFont="1" applyBorder="1" applyAlignment="1">
      <alignment horizontal="left"/>
    </xf>
    <xf numFmtId="0" fontId="9" fillId="0" borderId="10" xfId="4" applyFont="1" applyBorder="1" applyAlignment="1">
      <alignment horizontal="left" vertical="top"/>
    </xf>
    <xf numFmtId="0" fontId="9" fillId="0" borderId="0" xfId="4" applyFont="1" applyBorder="1" applyAlignment="1">
      <alignment horizontal="left" vertical="top"/>
    </xf>
    <xf numFmtId="0" fontId="11" fillId="0" borderId="10" xfId="4" applyFont="1" applyBorder="1" applyAlignment="1"/>
    <xf numFmtId="0" fontId="11" fillId="0" borderId="0" xfId="4" applyFont="1" applyFill="1" applyAlignment="1"/>
    <xf numFmtId="0" fontId="11" fillId="10" borderId="0" xfId="4" applyFont="1" applyFill="1" applyAlignment="1">
      <alignment horizontal="left"/>
    </xf>
    <xf numFmtId="3" fontId="11" fillId="10" borderId="10" xfId="4" applyNumberFormat="1" applyFont="1" applyFill="1" applyBorder="1" applyAlignment="1">
      <alignment horizontal="left"/>
    </xf>
    <xf numFmtId="2" fontId="11" fillId="0" borderId="10" xfId="4" applyNumberFormat="1" applyFont="1" applyBorder="1" applyAlignment="1"/>
    <xf numFmtId="169" fontId="11" fillId="10" borderId="10" xfId="4" applyNumberFormat="1" applyFont="1" applyFill="1" applyBorder="1" applyAlignment="1">
      <alignment horizontal="left"/>
    </xf>
    <xf numFmtId="2" fontId="11" fillId="10" borderId="10" xfId="4" applyNumberFormat="1" applyFont="1" applyFill="1" applyBorder="1" applyAlignment="1">
      <alignment horizontal="left"/>
    </xf>
    <xf numFmtId="169" fontId="11" fillId="0" borderId="10" xfId="4" applyNumberFormat="1" applyFont="1" applyBorder="1" applyAlignment="1">
      <alignment horizontal="left"/>
    </xf>
    <xf numFmtId="169" fontId="9" fillId="0" borderId="10" xfId="4" applyNumberFormat="1" applyFont="1" applyBorder="1" applyAlignment="1">
      <alignment horizontal="left"/>
    </xf>
    <xf numFmtId="0" fontId="9" fillId="10" borderId="10" xfId="4" applyFont="1" applyFill="1" applyBorder="1" applyAlignment="1">
      <alignment horizontal="left"/>
    </xf>
    <xf numFmtId="0" fontId="11" fillId="0" borderId="0" xfId="4" applyFont="1"/>
    <xf numFmtId="2" fontId="11" fillId="14" borderId="13" xfId="4" applyNumberFormat="1" applyFont="1" applyFill="1" applyBorder="1" applyAlignment="1">
      <alignment horizontal="left"/>
    </xf>
    <xf numFmtId="0" fontId="11" fillId="14" borderId="13" xfId="4" applyFont="1" applyFill="1" applyBorder="1" applyAlignment="1">
      <alignment horizontal="left"/>
    </xf>
    <xf numFmtId="0" fontId="11" fillId="0" borderId="10" xfId="4" applyFont="1" applyFill="1" applyBorder="1" applyAlignment="1">
      <alignment horizontal="left" wrapText="1"/>
    </xf>
    <xf numFmtId="2" fontId="11" fillId="6" borderId="13" xfId="4" applyNumberFormat="1" applyFont="1" applyFill="1" applyBorder="1" applyAlignment="1">
      <alignment horizontal="left"/>
    </xf>
    <xf numFmtId="0" fontId="9" fillId="0" borderId="10" xfId="4" applyFont="1" applyFill="1" applyBorder="1" applyAlignment="1"/>
    <xf numFmtId="1" fontId="0" fillId="0" borderId="10" xfId="5" applyNumberFormat="1" applyFont="1" applyFill="1" applyBorder="1" applyAlignment="1">
      <alignment horizontal="left" vertical="top"/>
    </xf>
    <xf numFmtId="0" fontId="11" fillId="6" borderId="13" xfId="4" applyFont="1" applyFill="1" applyBorder="1" applyAlignment="1">
      <alignment horizontal="left"/>
    </xf>
    <xf numFmtId="1" fontId="11" fillId="0" borderId="10" xfId="5" applyNumberFormat="1" applyFont="1" applyFill="1" applyBorder="1" applyAlignment="1">
      <alignment horizontal="left" vertical="top"/>
    </xf>
    <xf numFmtId="4" fontId="9" fillId="0" borderId="10" xfId="4" applyNumberFormat="1" applyFont="1" applyFill="1" applyBorder="1" applyAlignment="1">
      <alignment horizontal="left"/>
    </xf>
    <xf numFmtId="3" fontId="9" fillId="10" borderId="10" xfId="4" applyNumberFormat="1" applyFont="1" applyFill="1" applyBorder="1" applyAlignment="1">
      <alignment horizontal="left"/>
    </xf>
    <xf numFmtId="2" fontId="9" fillId="10" borderId="10" xfId="4" applyNumberFormat="1" applyFont="1" applyFill="1" applyBorder="1" applyAlignment="1">
      <alignment horizontal="left"/>
    </xf>
    <xf numFmtId="0" fontId="9" fillId="10" borderId="10" xfId="4" applyFont="1" applyFill="1" applyBorder="1" applyAlignment="1"/>
    <xf numFmtId="0" fontId="9" fillId="10" borderId="10" xfId="4" applyFont="1" applyFill="1" applyBorder="1" applyAlignment="1">
      <alignment horizontal="left" vertical="top"/>
    </xf>
    <xf numFmtId="169" fontId="9" fillId="10" borderId="10" xfId="4" applyNumberFormat="1" applyFont="1" applyFill="1" applyBorder="1" applyAlignment="1">
      <alignment horizontal="left"/>
    </xf>
    <xf numFmtId="9" fontId="11" fillId="10" borderId="10" xfId="4" applyNumberFormat="1" applyFont="1" applyFill="1" applyBorder="1" applyAlignment="1">
      <alignment horizontal="left"/>
    </xf>
    <xf numFmtId="0" fontId="11" fillId="10" borderId="10" xfId="4" applyFont="1" applyFill="1" applyBorder="1" applyAlignment="1"/>
    <xf numFmtId="0" fontId="11" fillId="10" borderId="10" xfId="4" applyFont="1" applyFill="1" applyBorder="1" applyAlignment="1">
      <alignment horizontal="left" vertical="top"/>
    </xf>
    <xf numFmtId="0" fontId="11" fillId="10" borderId="10" xfId="4" applyFont="1" applyFill="1" applyBorder="1" applyAlignment="1">
      <alignment horizontal="left" wrapText="1"/>
    </xf>
    <xf numFmtId="0" fontId="9" fillId="0" borderId="11" xfId="4" applyFont="1" applyBorder="1" applyAlignment="1">
      <alignment horizontal="left" vertical="top"/>
    </xf>
    <xf numFmtId="0" fontId="11" fillId="0" borderId="11" xfId="4" applyFont="1" applyBorder="1" applyAlignment="1">
      <alignment horizontal="left" vertical="top"/>
    </xf>
    <xf numFmtId="0" fontId="11" fillId="0" borderId="0" xfId="4" applyFont="1" applyBorder="1" applyAlignment="1">
      <alignment horizontal="left"/>
    </xf>
    <xf numFmtId="0" fontId="11" fillId="0" borderId="11" xfId="4" applyFont="1" applyBorder="1" applyAlignment="1">
      <alignment horizontal="left"/>
    </xf>
    <xf numFmtId="0" fontId="11" fillId="0" borderId="14" xfId="4" applyFont="1" applyBorder="1" applyAlignment="1">
      <alignment horizontal="left"/>
    </xf>
    <xf numFmtId="3" fontId="11" fillId="0" borderId="11" xfId="4" applyNumberFormat="1" applyFont="1" applyBorder="1" applyAlignment="1">
      <alignment horizontal="left"/>
    </xf>
    <xf numFmtId="0" fontId="11" fillId="0" borderId="13" xfId="4" applyFont="1" applyFill="1" applyBorder="1" applyAlignment="1">
      <alignment horizontal="left"/>
    </xf>
    <xf numFmtId="0" fontId="11" fillId="0" borderId="15" xfId="4" applyFont="1" applyFill="1" applyBorder="1" applyAlignment="1">
      <alignment horizontal="left"/>
    </xf>
    <xf numFmtId="3" fontId="11" fillId="0" borderId="6" xfId="4" applyNumberFormat="1" applyFont="1" applyFill="1" applyBorder="1" applyAlignment="1">
      <alignment horizontal="left"/>
    </xf>
    <xf numFmtId="3" fontId="11" fillId="0" borderId="13" xfId="4" applyNumberFormat="1" applyFont="1" applyFill="1" applyBorder="1" applyAlignment="1">
      <alignment horizontal="left"/>
    </xf>
    <xf numFmtId="2" fontId="11" fillId="0" borderId="13" xfId="4" applyNumberFormat="1" applyFont="1" applyFill="1" applyBorder="1" applyAlignment="1">
      <alignment horizontal="left"/>
    </xf>
    <xf numFmtId="0" fontId="11" fillId="0" borderId="0" xfId="4" applyFont="1" applyFill="1" applyBorder="1" applyAlignment="1">
      <alignment horizontal="left" vertical="top"/>
    </xf>
    <xf numFmtId="0" fontId="11" fillId="0" borderId="13" xfId="4" applyFont="1" applyBorder="1" applyAlignment="1">
      <alignment horizontal="left"/>
    </xf>
    <xf numFmtId="0" fontId="11" fillId="0" borderId="15" xfId="4" applyFont="1" applyBorder="1" applyAlignment="1">
      <alignment horizontal="left"/>
    </xf>
    <xf numFmtId="3" fontId="11" fillId="0" borderId="6" xfId="4" applyNumberFormat="1" applyFont="1" applyBorder="1" applyAlignment="1">
      <alignment horizontal="left"/>
    </xf>
    <xf numFmtId="2" fontId="11" fillId="0" borderId="13" xfId="4" applyNumberFormat="1" applyFont="1" applyBorder="1" applyAlignment="1">
      <alignment horizontal="left"/>
    </xf>
    <xf numFmtId="0" fontId="11" fillId="10" borderId="11" xfId="4" applyFont="1" applyFill="1" applyBorder="1" applyAlignment="1">
      <alignment horizontal="left"/>
    </xf>
    <xf numFmtId="0" fontId="11" fillId="0" borderId="0" xfId="4" applyFont="1" applyBorder="1" applyAlignment="1">
      <alignment horizontal="left" vertical="top"/>
    </xf>
    <xf numFmtId="3" fontId="11" fillId="0" borderId="15" xfId="4" applyNumberFormat="1" applyFont="1" applyBorder="1" applyAlignment="1">
      <alignment horizontal="left"/>
    </xf>
    <xf numFmtId="0" fontId="11" fillId="0" borderId="13" xfId="4" applyFont="1" applyBorder="1" applyAlignment="1"/>
    <xf numFmtId="0" fontId="11" fillId="0" borderId="15" xfId="4" applyFont="1" applyBorder="1" applyAlignment="1"/>
    <xf numFmtId="0" fontId="11" fillId="0" borderId="6" xfId="4" applyFont="1" applyBorder="1" applyAlignment="1">
      <alignment horizontal="left"/>
    </xf>
    <xf numFmtId="0" fontId="11" fillId="10" borderId="6" xfId="4" applyFont="1" applyFill="1" applyBorder="1" applyAlignment="1">
      <alignment horizontal="left"/>
    </xf>
    <xf numFmtId="0" fontId="11" fillId="0" borderId="6" xfId="4" applyFont="1" applyBorder="1" applyAlignment="1">
      <alignment horizontal="left" vertical="top"/>
    </xf>
    <xf numFmtId="0" fontId="11" fillId="0" borderId="12" xfId="4" applyFont="1" applyBorder="1" applyAlignment="1">
      <alignment horizontal="left"/>
    </xf>
    <xf numFmtId="0" fontId="11" fillId="14" borderId="0" xfId="4" applyFont="1" applyFill="1" applyBorder="1" applyAlignment="1">
      <alignment horizontal="left"/>
    </xf>
    <xf numFmtId="3" fontId="11" fillId="0" borderId="16" xfId="4" applyNumberFormat="1" applyFont="1" applyBorder="1" applyAlignment="1">
      <alignment horizontal="left"/>
    </xf>
    <xf numFmtId="3" fontId="11" fillId="0" borderId="14" xfId="4" applyNumberFormat="1" applyFont="1" applyBorder="1" applyAlignment="1">
      <alignment horizontal="left"/>
    </xf>
    <xf numFmtId="0" fontId="11" fillId="10" borderId="14" xfId="4" applyFont="1" applyFill="1" applyBorder="1" applyAlignment="1">
      <alignment horizontal="left"/>
    </xf>
    <xf numFmtId="0" fontId="11" fillId="0" borderId="14" xfId="4" applyFont="1" applyBorder="1" applyAlignment="1">
      <alignment horizontal="left" vertical="top"/>
    </xf>
    <xf numFmtId="2" fontId="11" fillId="0" borderId="11" xfId="4" applyNumberFormat="1" applyFont="1" applyBorder="1" applyAlignment="1">
      <alignment horizontal="left"/>
    </xf>
    <xf numFmtId="2" fontId="11" fillId="14" borderId="11" xfId="4" applyNumberFormat="1" applyFont="1" applyFill="1" applyBorder="1" applyAlignment="1">
      <alignment horizontal="left"/>
    </xf>
    <xf numFmtId="9" fontId="11" fillId="0" borderId="11" xfId="4" applyNumberFormat="1" applyFont="1" applyBorder="1" applyAlignment="1">
      <alignment horizontal="left"/>
    </xf>
    <xf numFmtId="0" fontId="11" fillId="14" borderId="11" xfId="4" applyFont="1" applyFill="1" applyBorder="1" applyAlignment="1">
      <alignment horizontal="left"/>
    </xf>
    <xf numFmtId="0" fontId="11" fillId="0" borderId="6" xfId="4" applyFont="1" applyBorder="1" applyAlignment="1"/>
    <xf numFmtId="2" fontId="11" fillId="0" borderId="6" xfId="4" applyNumberFormat="1" applyFont="1" applyBorder="1" applyAlignment="1">
      <alignment horizontal="left"/>
    </xf>
    <xf numFmtId="9" fontId="11" fillId="0" borderId="6" xfId="4" applyNumberFormat="1" applyFont="1" applyBorder="1" applyAlignment="1">
      <alignment horizontal="left"/>
    </xf>
    <xf numFmtId="0" fontId="11" fillId="0" borderId="14" xfId="4" applyFont="1" applyBorder="1" applyAlignment="1"/>
    <xf numFmtId="2" fontId="11" fillId="0" borderId="14" xfId="4" applyNumberFormat="1" applyFont="1" applyBorder="1" applyAlignment="1">
      <alignment horizontal="left"/>
    </xf>
    <xf numFmtId="2" fontId="11" fillId="14" borderId="14" xfId="4" applyNumberFormat="1" applyFont="1" applyFill="1" applyBorder="1" applyAlignment="1">
      <alignment horizontal="left"/>
    </xf>
    <xf numFmtId="9" fontId="11" fillId="0" borderId="14" xfId="4" applyNumberFormat="1" applyFont="1" applyBorder="1" applyAlignment="1">
      <alignment horizontal="left"/>
    </xf>
    <xf numFmtId="0" fontId="14" fillId="0" borderId="10" xfId="4" applyFont="1" applyBorder="1" applyAlignment="1">
      <alignment horizontal="left"/>
    </xf>
    <xf numFmtId="0" fontId="14" fillId="10" borderId="10" xfId="4" applyFont="1" applyFill="1" applyBorder="1" applyAlignment="1">
      <alignment horizontal="left"/>
    </xf>
    <xf numFmtId="0" fontId="14" fillId="0" borderId="0" xfId="4" applyFont="1" applyAlignment="1">
      <alignment horizontal="left"/>
    </xf>
    <xf numFmtId="169" fontId="14" fillId="0" borderId="10" xfId="4" applyNumberFormat="1" applyFont="1" applyBorder="1" applyAlignment="1">
      <alignment horizontal="left"/>
    </xf>
    <xf numFmtId="2" fontId="14" fillId="0" borderId="10" xfId="4" applyNumberFormat="1" applyFont="1" applyBorder="1" applyAlignment="1">
      <alignment horizontal="left"/>
    </xf>
    <xf numFmtId="3" fontId="14" fillId="14" borderId="13" xfId="4" applyNumberFormat="1" applyFont="1" applyFill="1" applyBorder="1" applyAlignment="1">
      <alignment horizontal="left"/>
    </xf>
    <xf numFmtId="2" fontId="14" fillId="14" borderId="10" xfId="4" applyNumberFormat="1" applyFont="1" applyFill="1" applyBorder="1" applyAlignment="1">
      <alignment horizontal="left"/>
    </xf>
    <xf numFmtId="9" fontId="14" fillId="0" borderId="10" xfId="4" applyNumberFormat="1" applyFont="1" applyBorder="1" applyAlignment="1">
      <alignment horizontal="left"/>
    </xf>
    <xf numFmtId="0" fontId="14" fillId="0" borderId="10" xfId="4" applyFont="1" applyBorder="1" applyAlignment="1">
      <alignment horizontal="left" vertical="top"/>
    </xf>
    <xf numFmtId="0" fontId="14" fillId="0" borderId="10" xfId="4" applyFont="1" applyBorder="1" applyAlignment="1"/>
    <xf numFmtId="0" fontId="14" fillId="0" borderId="0" xfId="4" applyFont="1" applyAlignment="1"/>
    <xf numFmtId="169" fontId="11" fillId="0" borderId="11" xfId="4" applyNumberFormat="1" applyFont="1" applyBorder="1" applyAlignment="1">
      <alignment horizontal="left"/>
    </xf>
    <xf numFmtId="169" fontId="11" fillId="10" borderId="11" xfId="4" applyNumberFormat="1" applyFont="1" applyFill="1" applyBorder="1" applyAlignment="1">
      <alignment horizontal="left"/>
    </xf>
    <xf numFmtId="3" fontId="11" fillId="14" borderId="11" xfId="4" applyNumberFormat="1" applyFont="1" applyFill="1" applyBorder="1" applyAlignment="1">
      <alignment horizontal="left"/>
    </xf>
    <xf numFmtId="0" fontId="11" fillId="0" borderId="17" xfId="4" applyFont="1" applyBorder="1" applyAlignment="1">
      <alignment horizontal="left"/>
    </xf>
    <xf numFmtId="0" fontId="9" fillId="10" borderId="6" xfId="4" applyFont="1" applyFill="1" applyBorder="1" applyAlignment="1">
      <alignment horizontal="left"/>
    </xf>
    <xf numFmtId="0" fontId="11" fillId="10" borderId="13" xfId="4" applyFont="1" applyFill="1" applyBorder="1" applyAlignment="1">
      <alignment horizontal="left" wrapText="1"/>
    </xf>
    <xf numFmtId="3" fontId="9" fillId="10" borderId="6" xfId="4" applyNumberFormat="1" applyFont="1" applyFill="1" applyBorder="1" applyAlignment="1">
      <alignment horizontal="left"/>
    </xf>
    <xf numFmtId="2" fontId="9" fillId="10" borderId="6" xfId="4" applyNumberFormat="1" applyFont="1" applyFill="1" applyBorder="1" applyAlignment="1">
      <alignment horizontal="left"/>
    </xf>
    <xf numFmtId="0" fontId="9" fillId="10" borderId="11" xfId="4" applyFont="1" applyFill="1" applyBorder="1" applyAlignment="1">
      <alignment horizontal="left"/>
    </xf>
    <xf numFmtId="3" fontId="9" fillId="10" borderId="11" xfId="4" applyNumberFormat="1" applyFont="1" applyFill="1" applyBorder="1" applyAlignment="1">
      <alignment horizontal="left"/>
    </xf>
    <xf numFmtId="2" fontId="9" fillId="10" borderId="11" xfId="4" applyNumberFormat="1" applyFont="1" applyFill="1" applyBorder="1" applyAlignment="1">
      <alignment horizontal="left"/>
    </xf>
    <xf numFmtId="0" fontId="11" fillId="0" borderId="17" xfId="4" applyFont="1" applyFill="1" applyBorder="1" applyAlignment="1">
      <alignment horizontal="left"/>
    </xf>
    <xf numFmtId="0" fontId="11" fillId="0" borderId="0" xfId="4" applyFont="1" applyFill="1" applyBorder="1" applyAlignment="1">
      <alignment horizontal="left" wrapText="1"/>
    </xf>
    <xf numFmtId="3" fontId="11" fillId="6" borderId="6" xfId="4" applyNumberFormat="1" applyFont="1" applyFill="1" applyBorder="1" applyAlignment="1">
      <alignment horizontal="left"/>
    </xf>
    <xf numFmtId="2" fontId="11" fillId="6" borderId="6" xfId="4" applyNumberFormat="1" applyFont="1" applyFill="1" applyBorder="1" applyAlignment="1">
      <alignment horizontal="left"/>
    </xf>
    <xf numFmtId="0" fontId="9" fillId="0" borderId="15" xfId="4" applyFont="1" applyFill="1" applyBorder="1" applyAlignment="1">
      <alignment horizontal="left" vertical="top"/>
    </xf>
    <xf numFmtId="0" fontId="11" fillId="6" borderId="6" xfId="4" applyFont="1" applyFill="1" applyBorder="1" applyAlignment="1">
      <alignment horizontal="left"/>
    </xf>
    <xf numFmtId="0" fontId="11" fillId="0" borderId="6" xfId="4" applyFont="1" applyFill="1" applyBorder="1" applyAlignment="1">
      <alignment horizontal="left" wrapText="1"/>
    </xf>
    <xf numFmtId="0" fontId="9" fillId="0" borderId="6" xfId="4" applyFont="1" applyFill="1" applyBorder="1" applyAlignment="1"/>
    <xf numFmtId="1" fontId="0" fillId="0" borderId="6" xfId="5" applyNumberFormat="1" applyFont="1" applyFill="1" applyBorder="1" applyAlignment="1">
      <alignment horizontal="left"/>
    </xf>
    <xf numFmtId="1" fontId="0" fillId="0" borderId="6" xfId="5" applyNumberFormat="1" applyFont="1" applyFill="1" applyBorder="1" applyAlignment="1">
      <alignment horizontal="left" vertical="top"/>
    </xf>
    <xf numFmtId="1" fontId="11" fillId="0" borderId="6" xfId="5" applyNumberFormat="1" applyFont="1" applyFill="1" applyBorder="1" applyAlignment="1">
      <alignment horizontal="left"/>
    </xf>
    <xf numFmtId="2" fontId="11" fillId="0" borderId="6" xfId="4" applyNumberFormat="1" applyFont="1" applyFill="1" applyBorder="1" applyAlignment="1">
      <alignment horizontal="left"/>
    </xf>
    <xf numFmtId="9" fontId="0" fillId="0" borderId="6" xfId="6" applyFont="1" applyFill="1" applyBorder="1" applyAlignment="1">
      <alignment horizontal="left"/>
    </xf>
    <xf numFmtId="0" fontId="11" fillId="0" borderId="6" xfId="4" applyFont="1" applyFill="1" applyBorder="1" applyAlignment="1"/>
    <xf numFmtId="3" fontId="11" fillId="10" borderId="6" xfId="4" applyNumberFormat="1" applyFont="1" applyFill="1" applyBorder="1" applyAlignment="1">
      <alignment horizontal="left"/>
    </xf>
    <xf numFmtId="3" fontId="11" fillId="16" borderId="6" xfId="4" applyNumberFormat="1" applyFont="1" applyFill="1" applyBorder="1" applyAlignment="1">
      <alignment horizontal="left"/>
    </xf>
    <xf numFmtId="2" fontId="11" fillId="10" borderId="6" xfId="4" applyNumberFormat="1" applyFont="1" applyFill="1" applyBorder="1" applyAlignment="1">
      <alignment horizontal="left"/>
    </xf>
    <xf numFmtId="2" fontId="11" fillId="16" borderId="6" xfId="4" applyNumberFormat="1" applyFont="1" applyFill="1" applyBorder="1" applyAlignment="1">
      <alignment horizontal="left"/>
    </xf>
    <xf numFmtId="0" fontId="11" fillId="16" borderId="6" xfId="4" applyFont="1" applyFill="1" applyBorder="1" applyAlignment="1">
      <alignment horizontal="left"/>
    </xf>
    <xf numFmtId="0" fontId="11" fillId="16" borderId="0" xfId="4" applyFont="1" applyFill="1" applyAlignment="1">
      <alignment horizontal="left"/>
    </xf>
    <xf numFmtId="0" fontId="11" fillId="6" borderId="0" xfId="4" applyFont="1" applyFill="1" applyAlignment="1">
      <alignment horizontal="left"/>
    </xf>
    <xf numFmtId="0" fontId="9" fillId="0" borderId="0" xfId="4" applyFont="1" applyFill="1" applyBorder="1" applyAlignment="1"/>
    <xf numFmtId="0" fontId="9" fillId="5" borderId="0" xfId="4" applyFont="1" applyFill="1" applyAlignment="1"/>
    <xf numFmtId="0" fontId="9" fillId="0" borderId="0" xfId="4" applyFont="1" applyAlignment="1">
      <alignment wrapText="1"/>
    </xf>
    <xf numFmtId="169" fontId="9" fillId="0" borderId="0" xfId="4" applyNumberFormat="1" applyFont="1" applyAlignment="1"/>
    <xf numFmtId="166" fontId="0" fillId="0" borderId="0" xfId="5" applyNumberFormat="1" applyFont="1" applyAlignment="1"/>
    <xf numFmtId="2" fontId="9" fillId="0" borderId="0" xfId="4" applyNumberFormat="1" applyFont="1" applyAlignment="1"/>
    <xf numFmtId="166" fontId="9" fillId="8" borderId="0" xfId="5" applyNumberFormat="1" applyFont="1" applyFill="1" applyAlignment="1"/>
    <xf numFmtId="166" fontId="9" fillId="0" borderId="0" xfId="4" applyNumberFormat="1" applyFont="1" applyAlignment="1"/>
    <xf numFmtId="43" fontId="9" fillId="0" borderId="0" xfId="4" applyNumberFormat="1" applyFont="1" applyAlignment="1"/>
    <xf numFmtId="43" fontId="0" fillId="5" borderId="0" xfId="5" applyNumberFormat="1" applyFont="1" applyFill="1" applyAlignment="1"/>
    <xf numFmtId="169" fontId="9" fillId="7" borderId="0" xfId="4" applyNumberFormat="1" applyFont="1" applyFill="1" applyBorder="1" applyAlignment="1"/>
    <xf numFmtId="2" fontId="9" fillId="7" borderId="0" xfId="4" applyNumberFormat="1" applyFont="1" applyFill="1" applyAlignment="1"/>
    <xf numFmtId="166" fontId="0" fillId="8" borderId="6" xfId="5" applyNumberFormat="1" applyFont="1" applyFill="1" applyBorder="1" applyAlignment="1">
      <alignment horizontal="center" vertical="center"/>
    </xf>
    <xf numFmtId="169" fontId="9" fillId="0" borderId="0" xfId="4" applyNumberFormat="1" applyFont="1" applyFill="1" applyAlignment="1"/>
    <xf numFmtId="0" fontId="0" fillId="0" borderId="0" xfId="0" applyAlignment="1">
      <alignment horizontal="right"/>
    </xf>
    <xf numFmtId="9" fontId="0" fillId="0" borderId="0" xfId="2" applyFont="1" applyFill="1"/>
    <xf numFmtId="0" fontId="0" fillId="0" borderId="6" xfId="0" applyBorder="1"/>
    <xf numFmtId="2" fontId="0" fillId="0" borderId="6" xfId="0" applyNumberFormat="1" applyBorder="1"/>
    <xf numFmtId="0" fontId="0" fillId="0" borderId="0" xfId="0" applyAlignment="1">
      <alignment wrapText="1"/>
    </xf>
    <xf numFmtId="0" fontId="0" fillId="5" borderId="0" xfId="0" applyFill="1" applyAlignment="1">
      <alignment wrapText="1"/>
    </xf>
    <xf numFmtId="43" fontId="0" fillId="0" borderId="0" xfId="1" applyFont="1" applyFill="1"/>
    <xf numFmtId="0" fontId="0" fillId="0" borderId="0" xfId="0" applyFill="1" applyAlignment="1">
      <alignment wrapText="1"/>
    </xf>
    <xf numFmtId="0" fontId="3" fillId="0" borderId="6" xfId="0" applyFont="1" applyBorder="1" applyAlignment="1">
      <alignment horizontal="center" vertical="center"/>
    </xf>
    <xf numFmtId="0" fontId="0" fillId="5" borderId="6" xfId="0" applyFill="1" applyBorder="1" applyAlignment="1">
      <alignment wrapText="1"/>
    </xf>
    <xf numFmtId="0" fontId="0" fillId="0" borderId="6" xfId="0" applyBorder="1" applyAlignment="1">
      <alignment horizontal="center"/>
    </xf>
    <xf numFmtId="0" fontId="3" fillId="0" borderId="0" xfId="0" applyFont="1" applyFill="1" applyAlignment="1">
      <alignment wrapText="1"/>
    </xf>
    <xf numFmtId="0" fontId="0" fillId="0" borderId="0" xfId="0" applyFill="1" applyBorder="1"/>
    <xf numFmtId="0" fontId="4" fillId="0" borderId="0" xfId="0" applyFont="1" applyFill="1" applyBorder="1" applyAlignment="1">
      <alignment vertical="center" wrapText="1"/>
    </xf>
    <xf numFmtId="0" fontId="4" fillId="0" borderId="0" xfId="0" applyFont="1" applyFill="1" applyBorder="1" applyAlignment="1">
      <alignment vertical="center"/>
    </xf>
    <xf numFmtId="0" fontId="5" fillId="0" borderId="0" xfId="0" applyFont="1" applyFill="1" applyBorder="1" applyAlignment="1">
      <alignment horizontal="right" vertical="center" wrapText="1"/>
    </xf>
    <xf numFmtId="0" fontId="5" fillId="0" borderId="0" xfId="0" applyFont="1" applyFill="1" applyBorder="1" applyAlignment="1">
      <alignment horizontal="right" vertical="center"/>
    </xf>
    <xf numFmtId="166" fontId="0" fillId="0" borderId="0" xfId="1" applyNumberFormat="1" applyFont="1" applyFill="1" applyBorder="1"/>
    <xf numFmtId="43" fontId="0" fillId="0" borderId="0" xfId="1" applyFont="1" applyFill="1" applyBorder="1"/>
    <xf numFmtId="166" fontId="0" fillId="0" borderId="6" xfId="1" applyNumberFormat="1" applyFont="1" applyBorder="1"/>
    <xf numFmtId="166" fontId="0" fillId="0" borderId="6" xfId="0" applyNumberFormat="1" applyBorder="1"/>
    <xf numFmtId="0" fontId="18" fillId="0" borderId="0" xfId="0" applyFont="1"/>
    <xf numFmtId="165" fontId="0" fillId="0" borderId="6" xfId="0" applyNumberFormat="1" applyBorder="1"/>
    <xf numFmtId="9" fontId="0" fillId="0" borderId="6" xfId="2" applyFont="1" applyBorder="1"/>
    <xf numFmtId="43" fontId="0" fillId="0" borderId="6" xfId="0" applyNumberFormat="1" applyBorder="1"/>
    <xf numFmtId="0" fontId="3" fillId="5" borderId="0" xfId="0" applyFont="1" applyFill="1" applyAlignment="1">
      <alignment wrapText="1"/>
    </xf>
    <xf numFmtId="9" fontId="0" fillId="0" borderId="6" xfId="0" applyNumberFormat="1" applyBorder="1"/>
    <xf numFmtId="43" fontId="0" fillId="0" borderId="6" xfId="1" applyNumberFormat="1" applyFont="1" applyBorder="1"/>
    <xf numFmtId="0" fontId="0" fillId="0" borderId="0" xfId="0" applyBorder="1"/>
    <xf numFmtId="2" fontId="0" fillId="0" borderId="0" xfId="0" applyNumberFormat="1" applyBorder="1"/>
    <xf numFmtId="43" fontId="0" fillId="0" borderId="6" xfId="1" applyFont="1" applyFill="1" applyBorder="1"/>
    <xf numFmtId="9" fontId="0" fillId="0" borderId="0" xfId="2" applyFont="1" applyFill="1" applyBorder="1"/>
    <xf numFmtId="43" fontId="3" fillId="8" borderId="6" xfId="1" applyFont="1" applyFill="1" applyBorder="1"/>
    <xf numFmtId="167" fontId="0" fillId="0" borderId="0" xfId="0" applyNumberFormat="1" applyFill="1"/>
    <xf numFmtId="167" fontId="0" fillId="0" borderId="0" xfId="0" applyNumberFormat="1" applyFill="1" applyBorder="1"/>
    <xf numFmtId="170" fontId="0" fillId="0" borderId="0" xfId="0" applyNumberFormat="1"/>
    <xf numFmtId="171" fontId="0" fillId="0" borderId="0" xfId="0" applyNumberFormat="1"/>
    <xf numFmtId="1" fontId="0" fillId="0" borderId="0" xfId="0" applyNumberFormat="1"/>
    <xf numFmtId="14" fontId="0" fillId="0" borderId="0" xfId="0" applyNumberFormat="1"/>
    <xf numFmtId="171" fontId="0" fillId="0" borderId="0" xfId="1" applyNumberFormat="1" applyFont="1"/>
    <xf numFmtId="166" fontId="0" fillId="0" borderId="0" xfId="1" applyNumberFormat="1" applyFont="1" applyFill="1"/>
    <xf numFmtId="172" fontId="0" fillId="0" borderId="0" xfId="0" applyNumberFormat="1"/>
    <xf numFmtId="0" fontId="0" fillId="17" borderId="0" xfId="0" applyFill="1" applyAlignment="1">
      <alignment wrapText="1"/>
    </xf>
    <xf numFmtId="0" fontId="3" fillId="17" borderId="0" xfId="0" applyFont="1" applyFill="1" applyAlignment="1">
      <alignment wrapText="1"/>
    </xf>
    <xf numFmtId="0" fontId="0" fillId="18" borderId="0" xfId="0" applyFill="1"/>
    <xf numFmtId="0" fontId="0" fillId="18" borderId="0" xfId="0" applyFill="1" applyAlignment="1">
      <alignment wrapText="1"/>
    </xf>
    <xf numFmtId="0" fontId="0" fillId="0" borderId="0" xfId="0" applyFill="1"/>
    <xf numFmtId="0" fontId="3" fillId="18" borderId="0" xfId="0" applyFont="1" applyFill="1" applyAlignment="1">
      <alignment wrapText="1"/>
    </xf>
    <xf numFmtId="2" fontId="0" fillId="0" borderId="0" xfId="0" applyNumberFormat="1" applyAlignment="1">
      <alignment horizontal="center"/>
    </xf>
    <xf numFmtId="171" fontId="0" fillId="0" borderId="0" xfId="0" applyNumberFormat="1" applyAlignment="1">
      <alignment horizontal="center"/>
    </xf>
    <xf numFmtId="0" fontId="0" fillId="0" borderId="0" xfId="0" quotePrefix="1"/>
    <xf numFmtId="0" fontId="0" fillId="0" borderId="0" xfId="0" quotePrefix="1" applyNumberFormat="1"/>
    <xf numFmtId="14" fontId="0" fillId="17" borderId="7" xfId="0" applyNumberFormat="1" applyFill="1" applyBorder="1"/>
    <xf numFmtId="14" fontId="0" fillId="17" borderId="9" xfId="0" applyNumberFormat="1" applyFill="1" applyBorder="1"/>
    <xf numFmtId="14" fontId="0" fillId="4" borderId="7" xfId="0" applyNumberFormat="1" applyFill="1" applyBorder="1"/>
    <xf numFmtId="14" fontId="0" fillId="4" borderId="9" xfId="0" applyNumberFormat="1" applyFill="1" applyBorder="1"/>
    <xf numFmtId="173" fontId="0" fillId="0" borderId="0" xfId="0" applyNumberFormat="1"/>
    <xf numFmtId="167" fontId="0" fillId="0" borderId="0" xfId="2" quotePrefix="1" applyNumberFormat="1" applyFont="1"/>
    <xf numFmtId="0" fontId="22" fillId="0" borderId="0" xfId="0" applyFont="1" applyAlignment="1">
      <alignment wrapText="1"/>
    </xf>
    <xf numFmtId="2" fontId="0" fillId="0" borderId="0" xfId="1" applyNumberFormat="1" applyFont="1"/>
    <xf numFmtId="166" fontId="0" fillId="0" borderId="0" xfId="1" applyNumberFormat="1" applyFont="1" applyAlignment="1">
      <alignment horizontal="right"/>
    </xf>
    <xf numFmtId="171" fontId="0" fillId="0" borderId="0" xfId="0" applyNumberFormat="1" applyAlignment="1">
      <alignment horizontal="right"/>
    </xf>
    <xf numFmtId="2" fontId="0" fillId="0" borderId="0" xfId="1" applyNumberFormat="1" applyFont="1" applyFill="1"/>
    <xf numFmtId="0" fontId="0" fillId="17" borderId="0" xfId="0" applyFill="1"/>
    <xf numFmtId="0" fontId="0" fillId="17" borderId="0" xfId="0" applyNumberFormat="1" applyFill="1"/>
    <xf numFmtId="0" fontId="0" fillId="17" borderId="0" xfId="0" applyFont="1" applyFill="1" applyAlignment="1">
      <alignment wrapText="1"/>
    </xf>
    <xf numFmtId="0" fontId="26" fillId="0" borderId="0" xfId="0" applyFont="1"/>
    <xf numFmtId="43" fontId="0" fillId="0" borderId="0" xfId="0" applyNumberFormat="1" applyBorder="1"/>
    <xf numFmtId="166" fontId="0" fillId="0" borderId="0" xfId="0" applyNumberFormat="1" applyBorder="1"/>
    <xf numFmtId="43" fontId="0" fillId="0" borderId="0" xfId="1" applyFont="1" applyBorder="1"/>
    <xf numFmtId="166" fontId="0" fillId="0" borderId="0" xfId="1" applyNumberFormat="1" applyFont="1" applyBorder="1"/>
    <xf numFmtId="167" fontId="0" fillId="0" borderId="0" xfId="0" applyNumberFormat="1" applyBorder="1"/>
    <xf numFmtId="9" fontId="0" fillId="0" borderId="0" xfId="0" applyNumberFormat="1" applyBorder="1"/>
    <xf numFmtId="164" fontId="0" fillId="0" borderId="0" xfId="0" applyNumberFormat="1" applyBorder="1"/>
    <xf numFmtId="43" fontId="0" fillId="0" borderId="0" xfId="1" applyNumberFormat="1" applyFont="1" applyBorder="1"/>
    <xf numFmtId="9" fontId="0" fillId="0" borderId="0" xfId="2" applyFont="1" applyBorder="1"/>
    <xf numFmtId="0" fontId="3" fillId="0" borderId="0" xfId="0" applyFont="1" applyBorder="1"/>
    <xf numFmtId="165" fontId="0" fillId="0" borderId="0" xfId="0" applyNumberFormat="1" applyBorder="1"/>
    <xf numFmtId="0" fontId="0" fillId="0" borderId="0" xfId="0" applyBorder="1" applyAlignment="1">
      <alignment horizontal="right"/>
    </xf>
    <xf numFmtId="0" fontId="0" fillId="0" borderId="6" xfId="0" applyFill="1" applyBorder="1"/>
    <xf numFmtId="0" fontId="0" fillId="0" borderId="6" xfId="0" applyBorder="1" applyAlignment="1">
      <alignment horizontal="right"/>
    </xf>
    <xf numFmtId="166" fontId="0" fillId="18" borderId="6" xfId="0" applyNumberFormat="1" applyFill="1" applyBorder="1"/>
    <xf numFmtId="0" fontId="0" fillId="18" borderId="6" xfId="0" applyFill="1" applyBorder="1"/>
    <xf numFmtId="2" fontId="0" fillId="18" borderId="6" xfId="0" applyNumberFormat="1" applyFill="1" applyBorder="1"/>
    <xf numFmtId="166" fontId="0" fillId="20" borderId="6" xfId="0" applyNumberFormat="1" applyFill="1" applyBorder="1"/>
    <xf numFmtId="0" fontId="0" fillId="20" borderId="18" xfId="0" applyFill="1" applyBorder="1"/>
    <xf numFmtId="0" fontId="0" fillId="20" borderId="6" xfId="0" applyFill="1" applyBorder="1"/>
    <xf numFmtId="2" fontId="0" fillId="20" borderId="6" xfId="0" applyNumberFormat="1" applyFill="1" applyBorder="1"/>
    <xf numFmtId="166" fontId="0" fillId="21" borderId="6" xfId="0" applyNumberFormat="1" applyFill="1" applyBorder="1"/>
    <xf numFmtId="0" fontId="0" fillId="21" borderId="18" xfId="0" applyFill="1" applyBorder="1"/>
    <xf numFmtId="0" fontId="0" fillId="21" borderId="6" xfId="0" applyFill="1" applyBorder="1"/>
    <xf numFmtId="2" fontId="0" fillId="21" borderId="6" xfId="0" applyNumberFormat="1" applyFill="1" applyBorder="1"/>
    <xf numFmtId="167" fontId="0" fillId="0" borderId="6" xfId="0" applyNumberFormat="1" applyBorder="1"/>
    <xf numFmtId="166" fontId="0" fillId="20" borderId="6" xfId="1" applyNumberFormat="1" applyFont="1" applyFill="1" applyBorder="1"/>
    <xf numFmtId="166" fontId="0" fillId="21" borderId="6" xfId="1" applyNumberFormat="1" applyFont="1" applyFill="1" applyBorder="1"/>
    <xf numFmtId="0" fontId="0" fillId="23" borderId="6" xfId="0" applyFill="1" applyBorder="1"/>
    <xf numFmtId="2" fontId="0" fillId="23" borderId="6" xfId="0" applyNumberFormat="1" applyFill="1" applyBorder="1"/>
    <xf numFmtId="171" fontId="0" fillId="0" borderId="6" xfId="0" applyNumberFormat="1" applyBorder="1"/>
    <xf numFmtId="3" fontId="0" fillId="0" borderId="6" xfId="0" applyNumberFormat="1" applyBorder="1"/>
    <xf numFmtId="0" fontId="3" fillId="0" borderId="6" xfId="0" applyFont="1" applyBorder="1"/>
    <xf numFmtId="0" fontId="27" fillId="0" borderId="6" xfId="0" applyFont="1" applyBorder="1" applyAlignment="1">
      <alignment horizontal="right" wrapText="1"/>
    </xf>
    <xf numFmtId="1" fontId="0" fillId="0" borderId="6" xfId="0" applyNumberFormat="1" applyBorder="1"/>
    <xf numFmtId="0" fontId="0" fillId="0" borderId="6" xfId="0" applyBorder="1" applyAlignment="1">
      <alignment wrapText="1"/>
    </xf>
    <xf numFmtId="170" fontId="0" fillId="0" borderId="6" xfId="0" applyNumberFormat="1" applyBorder="1"/>
    <xf numFmtId="165" fontId="0" fillId="0" borderId="6" xfId="1" applyNumberFormat="1" applyFont="1" applyBorder="1"/>
    <xf numFmtId="167" fontId="0" fillId="0" borderId="6" xfId="2" applyNumberFormat="1" applyFont="1" applyBorder="1"/>
    <xf numFmtId="171" fontId="0" fillId="0" borderId="6" xfId="0" applyNumberFormat="1" applyBorder="1" applyAlignment="1">
      <alignment horizontal="right"/>
    </xf>
    <xf numFmtId="0" fontId="17" fillId="0" borderId="0" xfId="0" applyFont="1" applyBorder="1" applyAlignment="1">
      <alignment wrapText="1"/>
    </xf>
    <xf numFmtId="0" fontId="17" fillId="0" borderId="0" xfId="0" applyFont="1" applyBorder="1"/>
    <xf numFmtId="0" fontId="0" fillId="0" borderId="0" xfId="0" applyAlignment="1">
      <alignment horizontal="right" wrapText="1"/>
    </xf>
    <xf numFmtId="0" fontId="0" fillId="0" borderId="6" xfId="0" applyBorder="1" applyAlignment="1">
      <alignment horizontal="right" wrapText="1"/>
    </xf>
    <xf numFmtId="165" fontId="0" fillId="0" borderId="6" xfId="1" applyNumberFormat="1" applyFont="1" applyBorder="1" applyAlignment="1">
      <alignment horizontal="right"/>
    </xf>
    <xf numFmtId="9" fontId="0" fillId="0" borderId="6" xfId="2" applyFont="1" applyBorder="1" applyAlignment="1">
      <alignment horizontal="right"/>
    </xf>
    <xf numFmtId="166" fontId="0" fillId="0" borderId="6" xfId="1" applyNumberFormat="1" applyFont="1" applyBorder="1" applyAlignment="1">
      <alignment horizontal="right"/>
    </xf>
    <xf numFmtId="2" fontId="0" fillId="0" borderId="0" xfId="0" applyNumberFormat="1" applyAlignment="1">
      <alignment horizontal="left"/>
    </xf>
    <xf numFmtId="2" fontId="3" fillId="5" borderId="7" xfId="0" applyNumberFormat="1" applyFont="1" applyFill="1" applyBorder="1" applyAlignment="1">
      <alignment horizontal="left" vertical="center"/>
    </xf>
    <xf numFmtId="2" fontId="3" fillId="5" borderId="6" xfId="0" applyNumberFormat="1" applyFont="1" applyFill="1" applyBorder="1" applyAlignment="1">
      <alignment horizontal="left" vertical="center"/>
    </xf>
    <xf numFmtId="2" fontId="16" fillId="5" borderId="0" xfId="1" applyNumberFormat="1" applyFont="1" applyFill="1" applyAlignment="1">
      <alignment horizontal="left"/>
    </xf>
    <xf numFmtId="0" fontId="0" fillId="19" borderId="6" xfId="0" applyFill="1" applyBorder="1" applyAlignment="1">
      <alignment wrapText="1"/>
    </xf>
    <xf numFmtId="0" fontId="0" fillId="19" borderId="0" xfId="0" applyFill="1" applyBorder="1" applyAlignment="1">
      <alignment wrapText="1"/>
    </xf>
    <xf numFmtId="0" fontId="0" fillId="19" borderId="25" xfId="0" applyFill="1" applyBorder="1" applyAlignment="1">
      <alignment wrapText="1"/>
    </xf>
    <xf numFmtId="0" fontId="0" fillId="19" borderId="6" xfId="0" applyFill="1" applyBorder="1"/>
    <xf numFmtId="165" fontId="0" fillId="19" borderId="6" xfId="0" applyNumberFormat="1" applyFill="1" applyBorder="1"/>
    <xf numFmtId="1" fontId="0" fillId="19" borderId="6" xfId="0" applyNumberFormat="1" applyFill="1" applyBorder="1"/>
    <xf numFmtId="0" fontId="0" fillId="19" borderId="0" xfId="0" applyFill="1" applyBorder="1"/>
    <xf numFmtId="9" fontId="0" fillId="19" borderId="6" xfId="0" applyNumberFormat="1" applyFill="1" applyBorder="1"/>
    <xf numFmtId="165" fontId="0" fillId="19" borderId="6" xfId="1" applyNumberFormat="1" applyFont="1" applyFill="1" applyBorder="1"/>
    <xf numFmtId="166" fontId="0" fillId="19" borderId="6" xfId="0" applyNumberFormat="1" applyFill="1" applyBorder="1"/>
    <xf numFmtId="0" fontId="0" fillId="19" borderId="20" xfId="0" applyFill="1" applyBorder="1"/>
    <xf numFmtId="166" fontId="0" fillId="19" borderId="0" xfId="0" applyNumberFormat="1" applyFill="1" applyBorder="1"/>
    <xf numFmtId="0" fontId="0" fillId="19" borderId="25" xfId="0" applyFill="1" applyBorder="1"/>
    <xf numFmtId="0" fontId="27" fillId="19" borderId="6" xfId="0" applyFont="1" applyFill="1" applyBorder="1" applyAlignment="1">
      <alignment horizontal="right" wrapText="1"/>
    </xf>
    <xf numFmtId="170" fontId="0" fillId="19" borderId="6" xfId="0" applyNumberFormat="1" applyFill="1" applyBorder="1"/>
    <xf numFmtId="164" fontId="0" fillId="19" borderId="6" xfId="0" applyNumberFormat="1" applyFill="1" applyBorder="1"/>
    <xf numFmtId="0" fontId="0" fillId="19" borderId="21" xfId="0" applyFill="1" applyBorder="1"/>
    <xf numFmtId="0" fontId="0" fillId="19" borderId="26" xfId="0" applyFill="1" applyBorder="1"/>
    <xf numFmtId="0" fontId="0" fillId="19" borderId="22" xfId="0" applyFill="1" applyBorder="1" applyAlignment="1">
      <alignment wrapText="1"/>
    </xf>
    <xf numFmtId="0" fontId="0" fillId="19" borderId="23" xfId="0" applyFill="1" applyBorder="1" applyAlignment="1">
      <alignment wrapText="1"/>
    </xf>
    <xf numFmtId="0" fontId="0" fillId="19" borderId="24" xfId="0" applyFill="1" applyBorder="1" applyAlignment="1">
      <alignment wrapText="1"/>
    </xf>
    <xf numFmtId="0" fontId="0" fillId="19" borderId="0" xfId="0" applyFill="1" applyBorder="1" applyAlignment="1">
      <alignment horizontal="right"/>
    </xf>
    <xf numFmtId="9" fontId="0" fillId="19" borderId="0" xfId="0" applyNumberFormat="1" applyFill="1" applyBorder="1" applyAlignment="1">
      <alignment horizontal="right"/>
    </xf>
    <xf numFmtId="165" fontId="3" fillId="19" borderId="6" xfId="0" applyNumberFormat="1" applyFont="1" applyFill="1" applyBorder="1"/>
    <xf numFmtId="0" fontId="0" fillId="0" borderId="7" xfId="0" applyFont="1" applyFill="1" applyBorder="1" applyAlignment="1">
      <alignment horizontal="right" wrapText="1"/>
    </xf>
    <xf numFmtId="0" fontId="27" fillId="0" borderId="7" xfId="0" applyFont="1" applyBorder="1" applyAlignment="1">
      <alignment horizontal="right" wrapText="1"/>
    </xf>
    <xf numFmtId="0" fontId="5" fillId="0" borderId="19" xfId="0" applyFont="1" applyBorder="1" applyAlignment="1">
      <alignment horizontal="center" vertical="center"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0" fontId="28" fillId="18" borderId="22" xfId="0" applyFont="1" applyFill="1" applyBorder="1" applyAlignment="1">
      <alignment horizontal="center"/>
    </xf>
    <xf numFmtId="0" fontId="28" fillId="18" borderId="23" xfId="0" applyFont="1" applyFill="1" applyBorder="1" applyAlignment="1">
      <alignment horizontal="center"/>
    </xf>
    <xf numFmtId="0" fontId="28" fillId="18" borderId="24" xfId="0" applyFont="1" applyFill="1" applyBorder="1" applyAlignment="1">
      <alignment horizontal="center"/>
    </xf>
    <xf numFmtId="0" fontId="23" fillId="0" borderId="0" xfId="0" applyFont="1" applyAlignment="1">
      <alignment horizontal="center" vertical="center" wrapText="1"/>
    </xf>
    <xf numFmtId="0" fontId="3" fillId="5" borderId="6" xfId="0" applyFont="1" applyFill="1" applyBorder="1" applyAlignment="1">
      <alignment horizontal="center"/>
    </xf>
    <xf numFmtId="0" fontId="0" fillId="22" borderId="7" xfId="0" applyFill="1" applyBorder="1" applyAlignment="1">
      <alignment horizontal="center"/>
    </xf>
    <xf numFmtId="0" fontId="0" fillId="22" borderId="8" xfId="0" applyFill="1" applyBorder="1" applyAlignment="1">
      <alignment horizontal="center"/>
    </xf>
    <xf numFmtId="0" fontId="0" fillId="22" borderId="9" xfId="0" applyFill="1" applyBorder="1" applyAlignment="1">
      <alignment horizontal="center"/>
    </xf>
    <xf numFmtId="0" fontId="13" fillId="13" borderId="6" xfId="4" applyFont="1" applyFill="1" applyBorder="1" applyAlignment="1">
      <alignment horizontal="center" vertical="top"/>
    </xf>
    <xf numFmtId="0" fontId="11" fillId="0" borderId="6" xfId="4" applyFont="1" applyBorder="1"/>
    <xf numFmtId="0" fontId="13" fillId="11" borderId="6" xfId="4" applyFont="1" applyFill="1" applyBorder="1" applyAlignment="1">
      <alignment horizontal="center" vertical="top"/>
    </xf>
    <xf numFmtId="0" fontId="13" fillId="12" borderId="6" xfId="4" applyFont="1" applyFill="1" applyBorder="1" applyAlignment="1">
      <alignment horizontal="center" vertical="top"/>
    </xf>
    <xf numFmtId="0" fontId="14" fillId="0" borderId="7" xfId="4" applyFont="1" applyBorder="1" applyAlignment="1"/>
    <xf numFmtId="0" fontId="14" fillId="0" borderId="8" xfId="4" applyFont="1" applyBorder="1" applyAlignment="1"/>
    <xf numFmtId="0" fontId="14" fillId="0" borderId="9" xfId="4" applyFont="1" applyBorder="1" applyAlignment="1"/>
    <xf numFmtId="0" fontId="14" fillId="0" borderId="0" xfId="4" applyFont="1" applyAlignment="1"/>
    <xf numFmtId="0" fontId="10" fillId="0" borderId="6" xfId="4" applyFont="1" applyBorder="1" applyAlignment="1">
      <alignment horizontal="center" vertical="center"/>
    </xf>
    <xf numFmtId="0" fontId="9" fillId="0" borderId="6" xfId="4" applyFont="1" applyBorder="1" applyAlignment="1"/>
    <xf numFmtId="0" fontId="13" fillId="10" borderId="6" xfId="4" applyFont="1" applyFill="1" applyBorder="1" applyAlignment="1">
      <alignment horizontal="center"/>
    </xf>
    <xf numFmtId="0" fontId="13" fillId="0" borderId="6" xfId="4" applyFont="1" applyBorder="1" applyAlignment="1">
      <alignment horizontal="center"/>
    </xf>
  </cellXfs>
  <cellStyles count="7">
    <cellStyle name="Comma" xfId="1" builtinId="3"/>
    <cellStyle name="Comma 2" xfId="5" xr:uid="{00000000-0005-0000-0000-000001000000}"/>
    <cellStyle name="Normal" xfId="0" builtinId="0"/>
    <cellStyle name="Normal 2" xfId="4" xr:uid="{00000000-0005-0000-0000-000003000000}"/>
    <cellStyle name="Normal 3" xfId="3" xr:uid="{00000000-0005-0000-0000-000004000000}"/>
    <cellStyle name="Percent" xfId="2" builtinId="5"/>
    <cellStyle name="Percent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House</a:t>
            </a:r>
            <a:r>
              <a:rPr lang="en-US" baseline="0"/>
              <a:t> Heat Load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FinalCalculator!$T$1</c:f>
              <c:strCache>
                <c:ptCount val="1"/>
                <c:pt idx="0">
                  <c:v>ccHP Btu Rate</c:v>
                </c:pt>
              </c:strCache>
            </c:strRef>
          </c:tx>
          <c:spPr>
            <a:solidFill>
              <a:schemeClr val="accent1"/>
            </a:solidFill>
            <a:ln>
              <a:noFill/>
            </a:ln>
            <a:effectLst/>
          </c:spPr>
          <c:cat>
            <c:numRef>
              <c:f>FinalCalculator!$K$2:$K$40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FinalCalculator!$T$2:$T$40</c:f>
              <c:numCache>
                <c:formatCode>0.00</c:formatCode>
                <c:ptCount val="39"/>
                <c:pt idx="0">
                  <c:v>4.2219208357825924</c:v>
                </c:pt>
                <c:pt idx="1">
                  <c:v>4.4291179780486001</c:v>
                </c:pt>
                <c:pt idx="2">
                  <c:v>4.9472239410328855</c:v>
                </c:pt>
                <c:pt idx="3">
                  <c:v>5.0436220544704264</c:v>
                </c:pt>
                <c:pt idx="4">
                  <c:v>5.2881393576692224</c:v>
                </c:pt>
                <c:pt idx="5">
                  <c:v>5.6418345239860788</c:v>
                </c:pt>
                <c:pt idx="6">
                  <c:v>6.0113108733593226</c:v>
                </c:pt>
                <c:pt idx="7">
                  <c:v>5.8188435166393564</c:v>
                </c:pt>
                <c:pt idx="8">
                  <c:v>6.2328915580094471</c:v>
                </c:pt>
                <c:pt idx="9">
                  <c:v>5.6115498394926169</c:v>
                </c:pt>
                <c:pt idx="10">
                  <c:v>5.4810066795220669</c:v>
                </c:pt>
                <c:pt idx="11">
                  <c:v>5.8415582710478668</c:v>
                </c:pt>
                <c:pt idx="12">
                  <c:v>5.7939231490597312</c:v>
                </c:pt>
                <c:pt idx="13">
                  <c:v>5.5984771416030101</c:v>
                </c:pt>
                <c:pt idx="14">
                  <c:v>5.486054935851314</c:v>
                </c:pt>
                <c:pt idx="15">
                  <c:v>5.469312998416676</c:v>
                </c:pt>
                <c:pt idx="16">
                  <c:v>5.4499764660713677</c:v>
                </c:pt>
                <c:pt idx="17">
                  <c:v>5.4530303222599441</c:v>
                </c:pt>
                <c:pt idx="18">
                  <c:v>5.4356886757060678</c:v>
                </c:pt>
                <c:pt idx="19">
                  <c:v>5.1090582681564785</c:v>
                </c:pt>
                <c:pt idx="20">
                  <c:v>5.0428408131119014</c:v>
                </c:pt>
                <c:pt idx="21">
                  <c:v>4.7556883508829664</c:v>
                </c:pt>
                <c:pt idx="22">
                  <c:v>4.5253156001109041</c:v>
                </c:pt>
                <c:pt idx="23">
                  <c:v>4.2172655909446988</c:v>
                </c:pt>
                <c:pt idx="24">
                  <c:v>4.1247166298874216</c:v>
                </c:pt>
                <c:pt idx="25">
                  <c:v>3.9938648777694286</c:v>
                </c:pt>
                <c:pt idx="26">
                  <c:v>4.0039845626390997</c:v>
                </c:pt>
                <c:pt idx="27">
                  <c:v>3.9139626096850235</c:v>
                </c:pt>
                <c:pt idx="28">
                  <c:v>3.7670376083410853</c:v>
                </c:pt>
                <c:pt idx="29">
                  <c:v>3.5354561699485854</c:v>
                </c:pt>
                <c:pt idx="30">
                  <c:v>3.3603663597577142</c:v>
                </c:pt>
                <c:pt idx="31">
                  <c:v>3.0303997992226299</c:v>
                </c:pt>
                <c:pt idx="32">
                  <c:v>2.7628188740255699</c:v>
                </c:pt>
                <c:pt idx="33">
                  <c:v>2.5134954260503575</c:v>
                </c:pt>
                <c:pt idx="34">
                  <c:v>2.1944521449957519</c:v>
                </c:pt>
                <c:pt idx="35">
                  <c:v>2.069781280927157</c:v>
                </c:pt>
                <c:pt idx="36">
                  <c:v>1.793962778463553</c:v>
                </c:pt>
                <c:pt idx="37">
                  <c:v>1.2105263157894726</c:v>
                </c:pt>
                <c:pt idx="38">
                  <c:v>0</c:v>
                </c:pt>
              </c:numCache>
            </c:numRef>
          </c:val>
          <c:extLst>
            <c:ext xmlns:c16="http://schemas.microsoft.com/office/drawing/2014/chart" uri="{C3380CC4-5D6E-409C-BE32-E72D297353CC}">
              <c16:uniqueId val="{00000000-1D95-4038-9FC8-76BBF0F35722}"/>
            </c:ext>
          </c:extLst>
        </c:ser>
        <c:ser>
          <c:idx val="1"/>
          <c:order val="1"/>
          <c:tx>
            <c:strRef>
              <c:f>FinalCalculator!$X$1</c:f>
              <c:strCache>
                <c:ptCount val="1"/>
                <c:pt idx="0">
                  <c:v>Rate of Other heat (btu)</c:v>
                </c:pt>
              </c:strCache>
            </c:strRef>
          </c:tx>
          <c:spPr>
            <a:solidFill>
              <a:schemeClr val="accent2"/>
            </a:solidFill>
            <a:ln>
              <a:noFill/>
            </a:ln>
            <a:effectLst/>
          </c:spPr>
          <c:cat>
            <c:numRef>
              <c:f>FinalCalculator!$K$2:$K$40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FinalCalculator!$X$2:$X$40</c:f>
              <c:numCache>
                <c:formatCode>0.0</c:formatCode>
                <c:ptCount val="39"/>
                <c:pt idx="0">
                  <c:v>41.778079164217409</c:v>
                </c:pt>
                <c:pt idx="1">
                  <c:v>40.360355706161918</c:v>
                </c:pt>
                <c:pt idx="2">
                  <c:v>38.63172342738816</c:v>
                </c:pt>
                <c:pt idx="3">
                  <c:v>37.32479899816115</c:v>
                </c:pt>
                <c:pt idx="4">
                  <c:v>35.869755379172879</c:v>
                </c:pt>
                <c:pt idx="5">
                  <c:v>34.305533897066553</c:v>
                </c:pt>
                <c:pt idx="6">
                  <c:v>32.725531231903837</c:v>
                </c:pt>
                <c:pt idx="7">
                  <c:v>31.707472272834327</c:v>
                </c:pt>
                <c:pt idx="8">
                  <c:v>30.082897915674756</c:v>
                </c:pt>
                <c:pt idx="9">
                  <c:v>29.493713318402115</c:v>
                </c:pt>
                <c:pt idx="10">
                  <c:v>28.413730162583189</c:v>
                </c:pt>
                <c:pt idx="11">
                  <c:v>26.842652255267922</c:v>
                </c:pt>
                <c:pt idx="12">
                  <c:v>25.679761061466586</c:v>
                </c:pt>
                <c:pt idx="13">
                  <c:v>24.66468075313383</c:v>
                </c:pt>
                <c:pt idx="14">
                  <c:v>23.566576643096052</c:v>
                </c:pt>
                <c:pt idx="15">
                  <c:v>22.372792264741214</c:v>
                </c:pt>
                <c:pt idx="16">
                  <c:v>21.181602481297052</c:v>
                </c:pt>
                <c:pt idx="17">
                  <c:v>19.968022309319004</c:v>
                </c:pt>
                <c:pt idx="18">
                  <c:v>18.774837640083401</c:v>
                </c:pt>
                <c:pt idx="19">
                  <c:v>17.890941731843519</c:v>
                </c:pt>
                <c:pt idx="20">
                  <c:v>16.746632871098623</c:v>
                </c:pt>
                <c:pt idx="21">
                  <c:v>15.823259017538083</c:v>
                </c:pt>
                <c:pt idx="22">
                  <c:v>14.843105452520671</c:v>
                </c:pt>
                <c:pt idx="23">
                  <c:v>13.940629145897404</c:v>
                </c:pt>
                <c:pt idx="24">
                  <c:v>12.822651791165208</c:v>
                </c:pt>
                <c:pt idx="25">
                  <c:v>11.742977227493729</c:v>
                </c:pt>
                <c:pt idx="26">
                  <c:v>10.522331226834583</c:v>
                </c:pt>
                <c:pt idx="27">
                  <c:v>9.4018268639991849</c:v>
                </c:pt>
                <c:pt idx="28">
                  <c:v>8.3382255495536519</c:v>
                </c:pt>
                <c:pt idx="29">
                  <c:v>7.3592806721566761</c:v>
                </c:pt>
                <c:pt idx="30">
                  <c:v>6.3238441665580742</c:v>
                </c:pt>
                <c:pt idx="31">
                  <c:v>5.4432844113036847</c:v>
                </c:pt>
                <c:pt idx="32">
                  <c:v>4.5003390207112695</c:v>
                </c:pt>
                <c:pt idx="33">
                  <c:v>3.5391361528970089</c:v>
                </c:pt>
                <c:pt idx="34">
                  <c:v>2.6476531181621383</c:v>
                </c:pt>
                <c:pt idx="35">
                  <c:v>1.5617976664412609</c:v>
                </c:pt>
                <c:pt idx="36">
                  <c:v>0.62708985311539223</c:v>
                </c:pt>
                <c:pt idx="37">
                  <c:v>0</c:v>
                </c:pt>
                <c:pt idx="38">
                  <c:v>0</c:v>
                </c:pt>
              </c:numCache>
            </c:numRef>
          </c:val>
          <c:extLst>
            <c:ext xmlns:c16="http://schemas.microsoft.com/office/drawing/2014/chart" uri="{C3380CC4-5D6E-409C-BE32-E72D297353CC}">
              <c16:uniqueId val="{00000001-1D95-4038-9FC8-76BBF0F35722}"/>
            </c:ext>
          </c:extLst>
        </c:ser>
        <c:dLbls>
          <c:showLegendKey val="0"/>
          <c:showVal val="0"/>
          <c:showCatName val="0"/>
          <c:showSerName val="0"/>
          <c:showPercent val="0"/>
          <c:showBubbleSize val="0"/>
        </c:dLbls>
        <c:axId val="784943520"/>
        <c:axId val="916002752"/>
      </c:areaChart>
      <c:catAx>
        <c:axId val="7849435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002752"/>
        <c:crosses val="autoZero"/>
        <c:auto val="1"/>
        <c:lblAlgn val="ctr"/>
        <c:lblOffset val="100"/>
        <c:noMultiLvlLbl val="0"/>
      </c:catAx>
      <c:valAx>
        <c:axId val="9160027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9435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ccHP and Alternate Heat Capacity Provided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FinalCalculator!$S$1</c:f>
              <c:strCache>
                <c:ptCount val="1"/>
                <c:pt idx="0">
                  <c:v>MBTUs Metered (ccHP)</c:v>
                </c:pt>
              </c:strCache>
            </c:strRef>
          </c:tx>
          <c:spPr>
            <a:solidFill>
              <a:schemeClr val="accent1"/>
            </a:solidFill>
            <a:ln>
              <a:noFill/>
            </a:ln>
            <a:effectLst/>
          </c:spPr>
          <c:cat>
            <c:numRef>
              <c:f>FinalCalculator!$K$2:$K$40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FinalCalculator!$S$2:$S$40</c:f>
              <c:numCache>
                <c:formatCode>0.0</c:formatCode>
                <c:ptCount val="39"/>
                <c:pt idx="0">
                  <c:v>8.4438416715651847</c:v>
                </c:pt>
                <c:pt idx="1">
                  <c:v>4.4291179780486001</c:v>
                </c:pt>
                <c:pt idx="2">
                  <c:v>4.9472239410328855</c:v>
                </c:pt>
                <c:pt idx="3">
                  <c:v>20.174488217881706</c:v>
                </c:pt>
                <c:pt idx="4">
                  <c:v>15.864418073007666</c:v>
                </c:pt>
                <c:pt idx="5">
                  <c:v>45.13467619188863</c:v>
                </c:pt>
                <c:pt idx="6">
                  <c:v>78.147041353671199</c:v>
                </c:pt>
                <c:pt idx="7">
                  <c:v>98.920339782869064</c:v>
                </c:pt>
                <c:pt idx="8">
                  <c:v>199.45252985630231</c:v>
                </c:pt>
                <c:pt idx="9">
                  <c:v>218.85044374021206</c:v>
                </c:pt>
                <c:pt idx="10">
                  <c:v>93.177113551875138</c:v>
                </c:pt>
                <c:pt idx="11">
                  <c:v>344.65193799182413</c:v>
                </c:pt>
                <c:pt idx="12">
                  <c:v>990.760858489214</c:v>
                </c:pt>
                <c:pt idx="13">
                  <c:v>716.6050741251853</c:v>
                </c:pt>
                <c:pt idx="14">
                  <c:v>460.82861461151037</c:v>
                </c:pt>
                <c:pt idx="15">
                  <c:v>929.78320973083498</c:v>
                </c:pt>
                <c:pt idx="16">
                  <c:v>942.84592863034663</c:v>
                </c:pt>
                <c:pt idx="17">
                  <c:v>1014.2636399403497</c:v>
                </c:pt>
                <c:pt idx="18">
                  <c:v>1456.7645650892262</c:v>
                </c:pt>
                <c:pt idx="19">
                  <c:v>597.759817374308</c:v>
                </c:pt>
                <c:pt idx="20">
                  <c:v>1109.4249788846182</c:v>
                </c:pt>
                <c:pt idx="21">
                  <c:v>2239.929213265877</c:v>
                </c:pt>
                <c:pt idx="22">
                  <c:v>1063.4491660260624</c:v>
                </c:pt>
                <c:pt idx="23">
                  <c:v>662.11069777831767</c:v>
                </c:pt>
                <c:pt idx="24">
                  <c:v>1237.4149889662265</c:v>
                </c:pt>
                <c:pt idx="25">
                  <c:v>1118.28216577544</c:v>
                </c:pt>
                <c:pt idx="26">
                  <c:v>1145.1395849147825</c:v>
                </c:pt>
                <c:pt idx="27">
                  <c:v>970.66272720188579</c:v>
                </c:pt>
                <c:pt idx="28">
                  <c:v>516.08415234272866</c:v>
                </c:pt>
                <c:pt idx="29">
                  <c:v>777.80035738868878</c:v>
                </c:pt>
                <c:pt idx="30">
                  <c:v>1297.1014148664776</c:v>
                </c:pt>
                <c:pt idx="31">
                  <c:v>475.77276847795292</c:v>
                </c:pt>
                <c:pt idx="32">
                  <c:v>218.26269104802003</c:v>
                </c:pt>
                <c:pt idx="33">
                  <c:v>248.83604717898541</c:v>
                </c:pt>
                <c:pt idx="34">
                  <c:v>201.88959733960917</c:v>
                </c:pt>
                <c:pt idx="35">
                  <c:v>157.30337735046393</c:v>
                </c:pt>
                <c:pt idx="36">
                  <c:v>100.46191559395896</c:v>
                </c:pt>
                <c:pt idx="37">
                  <c:v>25.370507152587187</c:v>
                </c:pt>
                <c:pt idx="38">
                  <c:v>26.501445375240561</c:v>
                </c:pt>
              </c:numCache>
            </c:numRef>
          </c:val>
          <c:extLst>
            <c:ext xmlns:c16="http://schemas.microsoft.com/office/drawing/2014/chart" uri="{C3380CC4-5D6E-409C-BE32-E72D297353CC}">
              <c16:uniqueId val="{00000000-012E-400C-B24C-659B89972F9B}"/>
            </c:ext>
          </c:extLst>
        </c:ser>
        <c:ser>
          <c:idx val="1"/>
          <c:order val="1"/>
          <c:tx>
            <c:strRef>
              <c:f>FinalCalculator!$W$1</c:f>
              <c:strCache>
                <c:ptCount val="1"/>
                <c:pt idx="0">
                  <c:v>Contribution from other heat source</c:v>
                </c:pt>
              </c:strCache>
            </c:strRef>
          </c:tx>
          <c:spPr>
            <a:solidFill>
              <a:schemeClr val="accent2"/>
            </a:solidFill>
            <a:ln>
              <a:noFill/>
            </a:ln>
            <a:effectLst/>
          </c:spPr>
          <c:cat>
            <c:numRef>
              <c:f>FinalCalculator!$K$2:$K$40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FinalCalculator!$W$2:$W$40</c:f>
              <c:numCache>
                <c:formatCode>0.0</c:formatCode>
                <c:ptCount val="39"/>
                <c:pt idx="0">
                  <c:v>83.556158328434819</c:v>
                </c:pt>
                <c:pt idx="1">
                  <c:v>40.360355706161918</c:v>
                </c:pt>
                <c:pt idx="2">
                  <c:v>38.63172342738816</c:v>
                </c:pt>
                <c:pt idx="3">
                  <c:v>149.2991959926446</c:v>
                </c:pt>
                <c:pt idx="4">
                  <c:v>107.60926613751863</c:v>
                </c:pt>
                <c:pt idx="5">
                  <c:v>274.44427117653242</c:v>
                </c:pt>
                <c:pt idx="6">
                  <c:v>425.43190601474987</c:v>
                </c:pt>
                <c:pt idx="7">
                  <c:v>539.02702863818354</c:v>
                </c:pt>
                <c:pt idx="8">
                  <c:v>962.65273330159221</c:v>
                </c:pt>
                <c:pt idx="9">
                  <c:v>1150.2548194176825</c:v>
                </c:pt>
                <c:pt idx="10">
                  <c:v>483.03341276391421</c:v>
                </c:pt>
                <c:pt idx="11">
                  <c:v>1583.7164830608074</c:v>
                </c:pt>
                <c:pt idx="12">
                  <c:v>4391.2391415107859</c:v>
                </c:pt>
                <c:pt idx="13">
                  <c:v>3157.0791364011302</c:v>
                </c:pt>
                <c:pt idx="14">
                  <c:v>1979.5924380200684</c:v>
                </c:pt>
                <c:pt idx="15">
                  <c:v>3803.3746850060065</c:v>
                </c:pt>
                <c:pt idx="16">
                  <c:v>3664.4172292643898</c:v>
                </c:pt>
                <c:pt idx="17">
                  <c:v>3714.0521495333346</c:v>
                </c:pt>
                <c:pt idx="18">
                  <c:v>5031.6564875423519</c:v>
                </c:pt>
                <c:pt idx="19">
                  <c:v>2093.2401826256919</c:v>
                </c:pt>
                <c:pt idx="20">
                  <c:v>3684.2592316416967</c:v>
                </c:pt>
                <c:pt idx="21">
                  <c:v>7452.7549972604374</c:v>
                </c:pt>
                <c:pt idx="22">
                  <c:v>3488.1297813423575</c:v>
                </c:pt>
                <c:pt idx="23">
                  <c:v>2188.6787759058925</c:v>
                </c:pt>
                <c:pt idx="24">
                  <c:v>3846.7955373495624</c:v>
                </c:pt>
                <c:pt idx="25">
                  <c:v>3288.0336236982439</c:v>
                </c:pt>
                <c:pt idx="26">
                  <c:v>3009.3867308746908</c:v>
                </c:pt>
                <c:pt idx="27">
                  <c:v>2331.6530622717978</c:v>
                </c:pt>
                <c:pt idx="28">
                  <c:v>1142.3369002888503</c:v>
                </c:pt>
                <c:pt idx="29">
                  <c:v>1619.0417478744687</c:v>
                </c:pt>
                <c:pt idx="30">
                  <c:v>2441.0038482914165</c:v>
                </c:pt>
                <c:pt idx="31">
                  <c:v>854.59565257467852</c:v>
                </c:pt>
                <c:pt idx="32">
                  <c:v>355.52678263619026</c:v>
                </c:pt>
                <c:pt idx="33">
                  <c:v>350.37447913680387</c:v>
                </c:pt>
                <c:pt idx="34">
                  <c:v>243.58408687091674</c:v>
                </c:pt>
                <c:pt idx="35">
                  <c:v>118.69662264953584</c:v>
                </c:pt>
                <c:pt idx="36">
                  <c:v>35.117031774461964</c:v>
                </c:pt>
                <c:pt idx="37">
                  <c:v>0</c:v>
                </c:pt>
                <c:pt idx="38">
                  <c:v>0</c:v>
                </c:pt>
              </c:numCache>
            </c:numRef>
          </c:val>
          <c:extLst>
            <c:ext xmlns:c16="http://schemas.microsoft.com/office/drawing/2014/chart" uri="{C3380CC4-5D6E-409C-BE32-E72D297353CC}">
              <c16:uniqueId val="{00000001-012E-400C-B24C-659B89972F9B}"/>
            </c:ext>
          </c:extLst>
        </c:ser>
        <c:dLbls>
          <c:showLegendKey val="0"/>
          <c:showVal val="0"/>
          <c:showCatName val="0"/>
          <c:showSerName val="0"/>
          <c:showPercent val="0"/>
          <c:showBubbleSize val="0"/>
        </c:dLbls>
        <c:axId val="1299612032"/>
        <c:axId val="1097838080"/>
      </c:areaChart>
      <c:catAx>
        <c:axId val="12996120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838080"/>
        <c:crosses val="autoZero"/>
        <c:auto val="1"/>
        <c:lblAlgn val="ctr"/>
        <c:lblOffset val="100"/>
        <c:noMultiLvlLbl val="0"/>
      </c:catAx>
      <c:valAx>
        <c:axId val="109783808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6120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COP Review</a:t>
            </a:r>
            <a:r>
              <a:rPr lang="en-US" baseline="0"/>
              <a:t> for Test ccHP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ccHP_Unit_Review!$AF$8</c:f>
              <c:strCache>
                <c:ptCount val="1"/>
                <c:pt idx="0">
                  <c:v>Max COP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ccHP_Unit_Review!$AC$9:$AC$12</c:f>
              <c:numCache>
                <c:formatCode>General</c:formatCode>
                <c:ptCount val="4"/>
                <c:pt idx="0">
                  <c:v>47</c:v>
                </c:pt>
                <c:pt idx="1">
                  <c:v>17</c:v>
                </c:pt>
                <c:pt idx="2">
                  <c:v>5</c:v>
                </c:pt>
                <c:pt idx="3">
                  <c:v>0</c:v>
                </c:pt>
              </c:numCache>
            </c:numRef>
          </c:xVal>
          <c:yVal>
            <c:numRef>
              <c:f>ccHP_Unit_Review!$AF$9:$AF$12</c:f>
              <c:numCache>
                <c:formatCode>0.00</c:formatCode>
                <c:ptCount val="4"/>
                <c:pt idx="0">
                  <c:v>6.394543323031014</c:v>
                </c:pt>
                <c:pt idx="1">
                  <c:v>5.0664322000781556</c:v>
                </c:pt>
                <c:pt idx="2">
                  <c:v>4.4695193434935518</c:v>
                </c:pt>
                <c:pt idx="3">
                  <c:v>2.5065765018728734</c:v>
                </c:pt>
              </c:numCache>
            </c:numRef>
          </c:yVal>
          <c:smooth val="0"/>
          <c:extLst>
            <c:ext xmlns:c16="http://schemas.microsoft.com/office/drawing/2014/chart" uri="{C3380CC4-5D6E-409C-BE32-E72D297353CC}">
              <c16:uniqueId val="{00000000-0C3B-453E-A1E5-11ADF85C26E9}"/>
            </c:ext>
          </c:extLst>
        </c:ser>
        <c:ser>
          <c:idx val="1"/>
          <c:order val="1"/>
          <c:tx>
            <c:strRef>
              <c:f>ccHP_Unit_Review!$AG$8</c:f>
              <c:strCache>
                <c:ptCount val="1"/>
                <c:pt idx="0">
                  <c:v>Min COP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ccHP_Unit_Review!$AC$9:$AC$12</c:f>
              <c:numCache>
                <c:formatCode>General</c:formatCode>
                <c:ptCount val="4"/>
                <c:pt idx="0">
                  <c:v>47</c:v>
                </c:pt>
                <c:pt idx="1">
                  <c:v>17</c:v>
                </c:pt>
                <c:pt idx="2">
                  <c:v>5</c:v>
                </c:pt>
                <c:pt idx="3">
                  <c:v>0</c:v>
                </c:pt>
              </c:numCache>
            </c:numRef>
          </c:xVal>
          <c:yVal>
            <c:numRef>
              <c:f>ccHP_Unit_Review!$AG$9:$AG$12</c:f>
              <c:numCache>
                <c:formatCode>0.00</c:formatCode>
                <c:ptCount val="4"/>
                <c:pt idx="0">
                  <c:v>4.1539356232288078</c:v>
                </c:pt>
                <c:pt idx="1">
                  <c:v>3.2572205051689225</c:v>
                </c:pt>
                <c:pt idx="2">
                  <c:v>2.8090632501535198</c:v>
                </c:pt>
                <c:pt idx="3">
                  <c:v>2.5065765018728734</c:v>
                </c:pt>
              </c:numCache>
            </c:numRef>
          </c:yVal>
          <c:smooth val="0"/>
          <c:extLst>
            <c:ext xmlns:c16="http://schemas.microsoft.com/office/drawing/2014/chart" uri="{C3380CC4-5D6E-409C-BE32-E72D297353CC}">
              <c16:uniqueId val="{00000001-0C3B-453E-A1E5-11ADF85C26E9}"/>
            </c:ext>
          </c:extLst>
        </c:ser>
        <c:dLbls>
          <c:showLegendKey val="0"/>
          <c:showVal val="0"/>
          <c:showCatName val="0"/>
          <c:showSerName val="0"/>
          <c:showPercent val="0"/>
          <c:showBubbleSize val="0"/>
        </c:dLbls>
        <c:axId val="77987264"/>
        <c:axId val="77986872"/>
      </c:scatterChart>
      <c:valAx>
        <c:axId val="77987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86872"/>
        <c:crosses val="autoZero"/>
        <c:crossBetween val="midCat"/>
      </c:valAx>
      <c:valAx>
        <c:axId val="779868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8726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Performance Curve for Selected ccHP</a:t>
            </a:r>
          </a:p>
        </c:rich>
      </c:tx>
      <c:layout>
        <c:manualLayout>
          <c:xMode val="edge"/>
          <c:yMode val="edge"/>
          <c:x val="0.3578432050448756"/>
          <c:y val="1.9490582173714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487917476906857"/>
          <c:y val="0.11503920989198047"/>
          <c:w val="0.84594523641027453"/>
          <c:h val="0.78858138586392423"/>
        </c:manualLayout>
      </c:layout>
      <c:lineChart>
        <c:grouping val="standard"/>
        <c:varyColors val="0"/>
        <c:ser>
          <c:idx val="0"/>
          <c:order val="0"/>
          <c:tx>
            <c:strRef>
              <c:f>ccHP_Unit_Review!$N$1</c:f>
              <c:strCache>
                <c:ptCount val="1"/>
                <c:pt idx="0">
                  <c:v>Test Unit COP (Min)</c:v>
                </c:pt>
              </c:strCache>
            </c:strRef>
          </c:tx>
          <c:spPr>
            <a:ln w="28575" cap="rnd">
              <a:solidFill>
                <a:schemeClr val="accent1"/>
              </a:solidFill>
              <a:round/>
            </a:ln>
            <a:effectLst/>
          </c:spPr>
          <c:marker>
            <c:symbol val="none"/>
          </c:marker>
          <c:cat>
            <c:numRef>
              <c:f>ccHP_Unit_Review!$B$2:$B$40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ccHP_Unit_Review!$N$2:$N$40</c:f>
              <c:numCache>
                <c:formatCode>_(* #,##0.00_);_(* \(#,##0.00\);_(* "-"??_);_(@_)</c:formatCode>
                <c:ptCount val="39"/>
                <c:pt idx="0">
                  <c:v>1.0642637670457444</c:v>
                </c:pt>
                <c:pt idx="1">
                  <c:v>1.3284350131444713</c:v>
                </c:pt>
                <c:pt idx="2">
                  <c:v>1.592606259243198</c:v>
                </c:pt>
                <c:pt idx="3">
                  <c:v>1.8567775053419249</c:v>
                </c:pt>
                <c:pt idx="4">
                  <c:v>2.1209487514406518</c:v>
                </c:pt>
                <c:pt idx="5">
                  <c:v>2.3851199975393786</c:v>
                </c:pt>
                <c:pt idx="6">
                  <c:v>2.6492912436381055</c:v>
                </c:pt>
                <c:pt idx="7">
                  <c:v>2.9134624897368324</c:v>
                </c:pt>
                <c:pt idx="8">
                  <c:v>3.1776337358355589</c:v>
                </c:pt>
                <c:pt idx="9">
                  <c:v>3.4418049819342857</c:v>
                </c:pt>
                <c:pt idx="10">
                  <c:v>3.7059762280330126</c:v>
                </c:pt>
                <c:pt idx="11">
                  <c:v>3.9701474741317395</c:v>
                </c:pt>
                <c:pt idx="12">
                  <c:v>4.2343187202304664</c:v>
                </c:pt>
                <c:pt idx="13">
                  <c:v>4.4984899663291937</c:v>
                </c:pt>
                <c:pt idx="14">
                  <c:v>4.7626612124279202</c:v>
                </c:pt>
                <c:pt idx="15">
                  <c:v>4.945899157505254</c:v>
                </c:pt>
                <c:pt idx="16">
                  <c:v>5.0369656070125011</c:v>
                </c:pt>
                <c:pt idx="17">
                  <c:v>5.1280320565197473</c:v>
                </c:pt>
                <c:pt idx="18">
                  <c:v>5.2190985060269943</c:v>
                </c:pt>
                <c:pt idx="19">
                  <c:v>5.3101649555342405</c:v>
                </c:pt>
                <c:pt idx="20">
                  <c:v>5.4012314050414876</c:v>
                </c:pt>
                <c:pt idx="21">
                  <c:v>5.4922978545487346</c:v>
                </c:pt>
                <c:pt idx="22">
                  <c:v>5.5833643040559808</c:v>
                </c:pt>
                <c:pt idx="23">
                  <c:v>5.6744307535632279</c:v>
                </c:pt>
                <c:pt idx="24">
                  <c:v>5.7654972030704741</c:v>
                </c:pt>
                <c:pt idx="25">
                  <c:v>5.8565636525777212</c:v>
                </c:pt>
                <c:pt idx="26">
                  <c:v>5.9476301020849682</c:v>
                </c:pt>
                <c:pt idx="27">
                  <c:v>6.0386965515922153</c:v>
                </c:pt>
                <c:pt idx="28">
                  <c:v>6.1297630010994615</c:v>
                </c:pt>
                <c:pt idx="29">
                  <c:v>6.2208294506067077</c:v>
                </c:pt>
                <c:pt idx="30">
                  <c:v>6.3118959001139547</c:v>
                </c:pt>
                <c:pt idx="31">
                  <c:v>6.4029623496212018</c:v>
                </c:pt>
                <c:pt idx="32">
                  <c:v>6.4940287991284489</c:v>
                </c:pt>
                <c:pt idx="33">
                  <c:v>6.5850952486356951</c:v>
                </c:pt>
                <c:pt idx="34">
                  <c:v>6.6761616981429412</c:v>
                </c:pt>
                <c:pt idx="35">
                  <c:v>6.7672281476501883</c:v>
                </c:pt>
                <c:pt idx="36">
                  <c:v>6.8582945971574354</c:v>
                </c:pt>
                <c:pt idx="37">
                  <c:v>6.9493610466646825</c:v>
                </c:pt>
                <c:pt idx="38">
                  <c:v>7.0404274961719286</c:v>
                </c:pt>
              </c:numCache>
            </c:numRef>
          </c:val>
          <c:smooth val="0"/>
          <c:extLst>
            <c:ext xmlns:c16="http://schemas.microsoft.com/office/drawing/2014/chart" uri="{C3380CC4-5D6E-409C-BE32-E72D297353CC}">
              <c16:uniqueId val="{00000000-1A95-4267-8674-041804241090}"/>
            </c:ext>
          </c:extLst>
        </c:ser>
        <c:ser>
          <c:idx val="1"/>
          <c:order val="1"/>
          <c:tx>
            <c:strRef>
              <c:f>ccHP_Unit_Review!$O$1</c:f>
              <c:strCache>
                <c:ptCount val="1"/>
                <c:pt idx="0">
                  <c:v>Test Unit COP (Max)</c:v>
                </c:pt>
              </c:strCache>
            </c:strRef>
          </c:tx>
          <c:spPr>
            <a:ln w="28575" cap="rnd">
              <a:solidFill>
                <a:schemeClr val="accent2"/>
              </a:solidFill>
              <a:round/>
            </a:ln>
            <a:effectLst/>
          </c:spPr>
          <c:marker>
            <c:symbol val="none"/>
          </c:marker>
          <c:cat>
            <c:numRef>
              <c:f>ccHP_Unit_Review!$B$2:$B$40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ccHP_Unit_Review!$O$2:$O$40</c:f>
              <c:numCache>
                <c:formatCode>_(* #,##0.00_);_(* \(#,##0.00\);_(* "-"??_);_(@_)</c:formatCode>
                <c:ptCount val="39"/>
                <c:pt idx="0">
                  <c:v>1.8993704398361388</c:v>
                </c:pt>
                <c:pt idx="1">
                  <c:v>1.9851838409611209</c:v>
                </c:pt>
                <c:pt idx="2">
                  <c:v>2.0709972420861029</c:v>
                </c:pt>
                <c:pt idx="3">
                  <c:v>2.1568106432110854</c:v>
                </c:pt>
                <c:pt idx="4">
                  <c:v>2.2426240443360674</c:v>
                </c:pt>
                <c:pt idx="5">
                  <c:v>2.3284374454610495</c:v>
                </c:pt>
                <c:pt idx="6">
                  <c:v>2.4142508465860315</c:v>
                </c:pt>
                <c:pt idx="7">
                  <c:v>2.5000642477110135</c:v>
                </c:pt>
                <c:pt idx="8">
                  <c:v>2.5858776488359956</c:v>
                </c:pt>
                <c:pt idx="9">
                  <c:v>2.6716910499609776</c:v>
                </c:pt>
                <c:pt idx="10">
                  <c:v>2.7575044510859597</c:v>
                </c:pt>
                <c:pt idx="11">
                  <c:v>2.8433178522109417</c:v>
                </c:pt>
                <c:pt idx="12">
                  <c:v>2.9291312533359237</c:v>
                </c:pt>
                <c:pt idx="13">
                  <c:v>3.0149446544609062</c:v>
                </c:pt>
                <c:pt idx="14">
                  <c:v>3.1007580555858882</c:v>
                </c:pt>
                <c:pt idx="15">
                  <c:v>3.1538509601690961</c:v>
                </c:pt>
                <c:pt idx="16">
                  <c:v>3.217073168339426</c:v>
                </c:pt>
                <c:pt idx="17">
                  <c:v>3.2802953765097564</c:v>
                </c:pt>
                <c:pt idx="18">
                  <c:v>3.3435175846800864</c:v>
                </c:pt>
                <c:pt idx="19">
                  <c:v>3.4067397928504164</c:v>
                </c:pt>
                <c:pt idx="20">
                  <c:v>3.4699620010207468</c:v>
                </c:pt>
                <c:pt idx="21">
                  <c:v>3.5331842091910768</c:v>
                </c:pt>
                <c:pt idx="22">
                  <c:v>3.5964064173614068</c:v>
                </c:pt>
                <c:pt idx="23">
                  <c:v>3.6596286255317372</c:v>
                </c:pt>
                <c:pt idx="24">
                  <c:v>3.7228508337020672</c:v>
                </c:pt>
                <c:pt idx="25">
                  <c:v>3.7860730418723971</c:v>
                </c:pt>
                <c:pt idx="26">
                  <c:v>3.8492952500427275</c:v>
                </c:pt>
                <c:pt idx="27">
                  <c:v>3.9125174582130575</c:v>
                </c:pt>
                <c:pt idx="28">
                  <c:v>3.9757396663833875</c:v>
                </c:pt>
                <c:pt idx="29">
                  <c:v>4.0389618745537179</c:v>
                </c:pt>
                <c:pt idx="30">
                  <c:v>4.1021840827240474</c:v>
                </c:pt>
                <c:pt idx="31">
                  <c:v>4.1654062908943779</c:v>
                </c:pt>
                <c:pt idx="32">
                  <c:v>4.2286284990647083</c:v>
                </c:pt>
                <c:pt idx="33">
                  <c:v>4.2918507072350387</c:v>
                </c:pt>
                <c:pt idx="34">
                  <c:v>4.3550729154053682</c:v>
                </c:pt>
                <c:pt idx="35">
                  <c:v>4.4182951235756986</c:v>
                </c:pt>
                <c:pt idx="36">
                  <c:v>4.4815173317460291</c:v>
                </c:pt>
                <c:pt idx="37">
                  <c:v>4.5447395399163586</c:v>
                </c:pt>
                <c:pt idx="38">
                  <c:v>4.607961748086689</c:v>
                </c:pt>
              </c:numCache>
            </c:numRef>
          </c:val>
          <c:smooth val="0"/>
          <c:extLst>
            <c:ext xmlns:c16="http://schemas.microsoft.com/office/drawing/2014/chart" uri="{C3380CC4-5D6E-409C-BE32-E72D297353CC}">
              <c16:uniqueId val="{00000001-1A95-4267-8674-041804241090}"/>
            </c:ext>
          </c:extLst>
        </c:ser>
        <c:ser>
          <c:idx val="2"/>
          <c:order val="2"/>
          <c:tx>
            <c:strRef>
              <c:f>ccHP_Unit_Review!$P$1</c:f>
              <c:strCache>
                <c:ptCount val="1"/>
                <c:pt idx="0">
                  <c:v>Final Weighted COP for test unit</c:v>
                </c:pt>
              </c:strCache>
            </c:strRef>
          </c:tx>
          <c:spPr>
            <a:ln w="28575" cap="rnd">
              <a:solidFill>
                <a:schemeClr val="accent3"/>
              </a:solidFill>
              <a:round/>
            </a:ln>
            <a:effectLst/>
          </c:spPr>
          <c:marker>
            <c:symbol val="none"/>
          </c:marker>
          <c:cat>
            <c:numRef>
              <c:f>ccHP_Unit_Review!$B$2:$B$40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ccHP_Unit_Review!$P$2:$P$40</c:f>
              <c:numCache>
                <c:formatCode>_(* #,##0.00_);_(* \(#,##0.00\);_(* "-"??_);_(@_)</c:formatCode>
                <c:ptCount val="39"/>
                <c:pt idx="0">
                  <c:v>0.95994870766624574</c:v>
                </c:pt>
                <c:pt idx="1">
                  <c:v>1.2285321149275981</c:v>
                </c:pt>
                <c:pt idx="2">
                  <c:v>1.7311453895247459</c:v>
                </c:pt>
                <c:pt idx="3">
                  <c:v>1.9495165163736685</c:v>
                </c:pt>
                <c:pt idx="4">
                  <c:v>2.2285935502858387</c:v>
                </c:pt>
                <c:pt idx="5">
                  <c:v>2.3356259498598626</c:v>
                </c:pt>
                <c:pt idx="6">
                  <c:v>2.49844810882237</c:v>
                </c:pt>
                <c:pt idx="7">
                  <c:v>2.6583142961670005</c:v>
                </c:pt>
                <c:pt idx="8">
                  <c:v>2.8214182267642061</c:v>
                </c:pt>
                <c:pt idx="9">
                  <c:v>3.1707202610652767</c:v>
                </c:pt>
                <c:pt idx="10">
                  <c:v>3.2633256082680302</c:v>
                </c:pt>
                <c:pt idx="11">
                  <c:v>3.409735879482406</c:v>
                </c:pt>
                <c:pt idx="12">
                  <c:v>3.5829068904519952</c:v>
                </c:pt>
                <c:pt idx="13">
                  <c:v>3.7604478488523503</c:v>
                </c:pt>
                <c:pt idx="14">
                  <c:v>3.9523897577151059</c:v>
                </c:pt>
                <c:pt idx="15">
                  <c:v>4.0729809495448484</c:v>
                </c:pt>
                <c:pt idx="16">
                  <c:v>4.1051625305052699</c:v>
                </c:pt>
                <c:pt idx="17">
                  <c:v>4.1721309428953406</c:v>
                </c:pt>
                <c:pt idx="18">
                  <c:v>4.2362110711863448</c:v>
                </c:pt>
                <c:pt idx="19">
                  <c:v>4.3676312930261565</c:v>
                </c:pt>
                <c:pt idx="20">
                  <c:v>4.4987584886467449</c:v>
                </c:pt>
                <c:pt idx="21">
                  <c:v>4.6491517542934497</c:v>
                </c:pt>
                <c:pt idx="22">
                  <c:v>4.8920507102890651</c:v>
                </c:pt>
                <c:pt idx="23">
                  <c:v>5.0655671999448879</c:v>
                </c:pt>
                <c:pt idx="24">
                  <c:v>5.162744989767833</c:v>
                </c:pt>
                <c:pt idx="25">
                  <c:v>5.2230992653184458</c:v>
                </c:pt>
                <c:pt idx="26">
                  <c:v>5.1532770816956361</c:v>
                </c:pt>
                <c:pt idx="27">
                  <c:v>5.1073835957607567</c:v>
                </c:pt>
                <c:pt idx="28">
                  <c:v>5.0691778967600394</c:v>
                </c:pt>
                <c:pt idx="29">
                  <c:v>5.0679740419157397</c:v>
                </c:pt>
                <c:pt idx="30">
                  <c:v>5.0991983356845916</c:v>
                </c:pt>
                <c:pt idx="31">
                  <c:v>5.1089746561608438</c:v>
                </c:pt>
                <c:pt idx="32">
                  <c:v>5.1286074001531219</c:v>
                </c:pt>
                <c:pt idx="33">
                  <c:v>5.1971778101930921</c:v>
                </c:pt>
                <c:pt idx="34">
                  <c:v>5.2502090249138273</c:v>
                </c:pt>
                <c:pt idx="35">
                  <c:v>5.3088827730098611</c:v>
                </c:pt>
                <c:pt idx="36">
                  <c:v>5.3457306544501444</c:v>
                </c:pt>
                <c:pt idx="37">
                  <c:v>5.3823434791796974</c:v>
                </c:pt>
                <c:pt idx="38">
                  <c:v>5.41583039983656</c:v>
                </c:pt>
              </c:numCache>
            </c:numRef>
          </c:val>
          <c:smooth val="0"/>
          <c:extLst>
            <c:ext xmlns:c16="http://schemas.microsoft.com/office/drawing/2014/chart" uri="{C3380CC4-5D6E-409C-BE32-E72D297353CC}">
              <c16:uniqueId val="{00000002-1A95-4267-8674-041804241090}"/>
            </c:ext>
          </c:extLst>
        </c:ser>
        <c:ser>
          <c:idx val="3"/>
          <c:order val="3"/>
          <c:tx>
            <c:strRef>
              <c:f>ccHP_Unit_Review!$Q$1</c:f>
              <c:strCache>
                <c:ptCount val="1"/>
                <c:pt idx="0">
                  <c:v>COP simple method</c:v>
                </c:pt>
              </c:strCache>
            </c:strRef>
          </c:tx>
          <c:spPr>
            <a:ln w="28575" cap="rnd">
              <a:solidFill>
                <a:schemeClr val="accent4"/>
              </a:solidFill>
              <a:round/>
            </a:ln>
            <a:effectLst/>
          </c:spPr>
          <c:marker>
            <c:symbol val="none"/>
          </c:marker>
          <c:cat>
            <c:numRef>
              <c:f>ccHP_Unit_Review!$B$2:$B$40</c:f>
              <c:numCache>
                <c:formatCode>General</c:formatCode>
                <c:ptCount val="39"/>
                <c:pt idx="0">
                  <c:v>-15</c:v>
                </c:pt>
                <c:pt idx="1">
                  <c:v>-13</c:v>
                </c:pt>
                <c:pt idx="2">
                  <c:v>-11</c:v>
                </c:pt>
                <c:pt idx="3">
                  <c:v>-9</c:v>
                </c:pt>
                <c:pt idx="4">
                  <c:v>-7</c:v>
                </c:pt>
                <c:pt idx="5">
                  <c:v>-5</c:v>
                </c:pt>
                <c:pt idx="6">
                  <c:v>-3</c:v>
                </c:pt>
                <c:pt idx="7">
                  <c:v>-1</c:v>
                </c:pt>
                <c:pt idx="8">
                  <c:v>1</c:v>
                </c:pt>
                <c:pt idx="9">
                  <c:v>3</c:v>
                </c:pt>
                <c:pt idx="10">
                  <c:v>5</c:v>
                </c:pt>
                <c:pt idx="11">
                  <c:v>7</c:v>
                </c:pt>
                <c:pt idx="12">
                  <c:v>9</c:v>
                </c:pt>
                <c:pt idx="13">
                  <c:v>11</c:v>
                </c:pt>
                <c:pt idx="14">
                  <c:v>13</c:v>
                </c:pt>
                <c:pt idx="15">
                  <c:v>15</c:v>
                </c:pt>
                <c:pt idx="16">
                  <c:v>17</c:v>
                </c:pt>
                <c:pt idx="17">
                  <c:v>19</c:v>
                </c:pt>
                <c:pt idx="18">
                  <c:v>21</c:v>
                </c:pt>
                <c:pt idx="19">
                  <c:v>23</c:v>
                </c:pt>
                <c:pt idx="20">
                  <c:v>25</c:v>
                </c:pt>
                <c:pt idx="21">
                  <c:v>27</c:v>
                </c:pt>
                <c:pt idx="22">
                  <c:v>29</c:v>
                </c:pt>
                <c:pt idx="23">
                  <c:v>31</c:v>
                </c:pt>
                <c:pt idx="24">
                  <c:v>33</c:v>
                </c:pt>
                <c:pt idx="25">
                  <c:v>35</c:v>
                </c:pt>
                <c:pt idx="26">
                  <c:v>37</c:v>
                </c:pt>
                <c:pt idx="27">
                  <c:v>39</c:v>
                </c:pt>
                <c:pt idx="28">
                  <c:v>41</c:v>
                </c:pt>
                <c:pt idx="29">
                  <c:v>43</c:v>
                </c:pt>
                <c:pt idx="30">
                  <c:v>45</c:v>
                </c:pt>
                <c:pt idx="31">
                  <c:v>47</c:v>
                </c:pt>
                <c:pt idx="32">
                  <c:v>49</c:v>
                </c:pt>
                <c:pt idx="33">
                  <c:v>51</c:v>
                </c:pt>
                <c:pt idx="34">
                  <c:v>53</c:v>
                </c:pt>
                <c:pt idx="35">
                  <c:v>55</c:v>
                </c:pt>
                <c:pt idx="36">
                  <c:v>57</c:v>
                </c:pt>
                <c:pt idx="37">
                  <c:v>59</c:v>
                </c:pt>
                <c:pt idx="38">
                  <c:v>61</c:v>
                </c:pt>
              </c:numCache>
            </c:numRef>
          </c:cat>
          <c:val>
            <c:numRef>
              <c:f>ccHP_Unit_Review!$Q$2:$Q$40</c:f>
              <c:numCache>
                <c:formatCode>_(* #,##0.00_);_(* \(#,##0.00\);_(* "-"??_);_(@_)</c:formatCode>
                <c:ptCount val="39"/>
                <c:pt idx="0">
                  <c:v>1.3723426235726908</c:v>
                </c:pt>
                <c:pt idx="1">
                  <c:v>1.5352524226840303</c:v>
                </c:pt>
                <c:pt idx="2">
                  <c:v>1.7908850677731285</c:v>
                </c:pt>
                <c:pt idx="3">
                  <c:v>1.9074532304182947</c:v>
                </c:pt>
                <c:pt idx="4">
                  <c:v>2.0257883687959017</c:v>
                </c:pt>
                <c:pt idx="5">
                  <c:v>2.1540696429524813</c:v>
                </c:pt>
                <c:pt idx="6">
                  <c:v>2.221896976533086</c:v>
                </c:pt>
                <c:pt idx="7">
                  <c:v>2.3133926511860157</c:v>
                </c:pt>
                <c:pt idx="8">
                  <c:v>2.4026339567835016</c:v>
                </c:pt>
                <c:pt idx="9">
                  <c:v>2.3612442702741707</c:v>
                </c:pt>
                <c:pt idx="10">
                  <c:v>2.502658354388374</c:v>
                </c:pt>
                <c:pt idx="11">
                  <c:v>2.6030814701480915</c:v>
                </c:pt>
                <c:pt idx="12">
                  <c:v>2.6846495574225031</c:v>
                </c:pt>
                <c:pt idx="13">
                  <c:v>2.7624813217012143</c:v>
                </c:pt>
                <c:pt idx="14">
                  <c:v>2.8312594347042261</c:v>
                </c:pt>
                <c:pt idx="15">
                  <c:v>2.9070552783884787</c:v>
                </c:pt>
                <c:pt idx="16">
                  <c:v>3.0084416201581647</c:v>
                </c:pt>
                <c:pt idx="17">
                  <c:v>3.0898464289067831</c:v>
                </c:pt>
                <c:pt idx="18">
                  <c:v>3.1722405468764197</c:v>
                </c:pt>
                <c:pt idx="19">
                  <c:v>3.211079498585057</c:v>
                </c:pt>
                <c:pt idx="20">
                  <c:v>3.2474437022150373</c:v>
                </c:pt>
                <c:pt idx="21">
                  <c:v>3.2688872849217283</c:v>
                </c:pt>
                <c:pt idx="22">
                  <c:v>3.2265126807042783</c:v>
                </c:pt>
                <c:pt idx="23">
                  <c:v>3.2281289215660274</c:v>
                </c:pt>
                <c:pt idx="24">
                  <c:v>3.2802647747468838</c:v>
                </c:pt>
                <c:pt idx="25">
                  <c:v>3.3570446926431101</c:v>
                </c:pt>
                <c:pt idx="26">
                  <c:v>3.521566094565534</c:v>
                </c:pt>
                <c:pt idx="27">
                  <c:v>3.6688081729753721</c:v>
                </c:pt>
                <c:pt idx="28">
                  <c:v>3.8090838578565585</c:v>
                </c:pt>
                <c:pt idx="29">
                  <c:v>3.9224521698593096</c:v>
                </c:pt>
                <c:pt idx="30">
                  <c:v>4.0122198954872221</c:v>
                </c:pt>
                <c:pt idx="31">
                  <c:v>4.1135927070401701</c:v>
                </c:pt>
                <c:pt idx="32">
                  <c:v>4.2058376323739735</c:v>
                </c:pt>
                <c:pt idx="33">
                  <c:v>4.2649359860047404</c:v>
                </c:pt>
                <c:pt idx="34">
                  <c:v>4.331644647880859</c:v>
                </c:pt>
                <c:pt idx="35">
                  <c:v>4.3927718559142752</c:v>
                </c:pt>
                <c:pt idx="36">
                  <c:v>4.4640994532405944</c:v>
                </c:pt>
                <c:pt idx="37">
                  <c:v>4.5324703810434759</c:v>
                </c:pt>
                <c:pt idx="38">
                  <c:v>4.5992419768057813</c:v>
                </c:pt>
              </c:numCache>
            </c:numRef>
          </c:val>
          <c:smooth val="0"/>
          <c:extLst>
            <c:ext xmlns:c16="http://schemas.microsoft.com/office/drawing/2014/chart" uri="{C3380CC4-5D6E-409C-BE32-E72D297353CC}">
              <c16:uniqueId val="{00000003-1A95-4267-8674-041804241090}"/>
            </c:ext>
          </c:extLst>
        </c:ser>
        <c:ser>
          <c:idx val="4"/>
          <c:order val="4"/>
          <c:tx>
            <c:strRef>
              <c:f>ccHP_Unit_Review!$G$1</c:f>
              <c:strCache>
                <c:ptCount val="1"/>
                <c:pt idx="0">
                  <c:v>Actual Observed COP</c:v>
                </c:pt>
              </c:strCache>
            </c:strRef>
          </c:tx>
          <c:spPr>
            <a:ln w="53975" cap="rnd">
              <a:solidFill>
                <a:schemeClr val="tx1">
                  <a:alpha val="62000"/>
                </a:schemeClr>
              </a:solidFill>
              <a:prstDash val="sysDash"/>
              <a:round/>
            </a:ln>
            <a:effectLst/>
          </c:spPr>
          <c:marker>
            <c:symbol val="none"/>
          </c:marker>
          <c:val>
            <c:numRef>
              <c:f>ccHP_Unit_Review!$G$2:$G$40</c:f>
              <c:numCache>
                <c:formatCode>0.00</c:formatCode>
                <c:ptCount val="39"/>
                <c:pt idx="0">
                  <c:v>1.3074682450038</c:v>
                </c:pt>
                <c:pt idx="1">
                  <c:v>1.4626768536116943</c:v>
                </c:pt>
                <c:pt idx="2">
                  <c:v>1.7062250463874897</c:v>
                </c:pt>
                <c:pt idx="3">
                  <c:v>1.817282714071248</c:v>
                </c:pt>
                <c:pt idx="4">
                  <c:v>1.9300238277255501</c:v>
                </c:pt>
                <c:pt idx="5">
                  <c:v>2.0522408961947276</c:v>
                </c:pt>
                <c:pt idx="6">
                  <c:v>2.11686184673334</c:v>
                </c:pt>
                <c:pt idx="7">
                  <c:v>2.2040322713117675</c:v>
                </c:pt>
                <c:pt idx="8">
                  <c:v>2.2890548970082816</c:v>
                </c:pt>
                <c:pt idx="9">
                  <c:v>2.2496218138612099</c:v>
                </c:pt>
                <c:pt idx="10">
                  <c:v>2.3843508685445598</c:v>
                </c:pt>
                <c:pt idx="11">
                  <c:v>2.4800267097410909</c:v>
                </c:pt>
                <c:pt idx="12">
                  <c:v>2.5577388510716212</c:v>
                </c:pt>
                <c:pt idx="13">
                  <c:v>2.6318912955844294</c:v>
                </c:pt>
                <c:pt idx="14">
                  <c:v>2.6974180796091174</c:v>
                </c:pt>
                <c:pt idx="15">
                  <c:v>2.7696308470464777</c:v>
                </c:pt>
                <c:pt idx="16">
                  <c:v>2.8662243799325058</c:v>
                </c:pt>
                <c:pt idx="17">
                  <c:v>2.9437809613584625</c:v>
                </c:pt>
                <c:pt idx="18">
                  <c:v>3.0222800846604434</c:v>
                </c:pt>
                <c:pt idx="19">
                  <c:v>3.0592830131973998</c:v>
                </c:pt>
                <c:pt idx="20">
                  <c:v>3.0939281817466902</c:v>
                </c:pt>
                <c:pt idx="21">
                  <c:v>3.1143580678163376</c:v>
                </c:pt>
                <c:pt idx="22">
                  <c:v>3.0739866267073488</c:v>
                </c:pt>
                <c:pt idx="23">
                  <c:v>3.0755264634556334</c:v>
                </c:pt>
                <c:pt idx="24">
                  <c:v>3.1251977126679402</c:v>
                </c:pt>
                <c:pt idx="25">
                  <c:v>3.1983480344454356</c:v>
                </c:pt>
                <c:pt idx="26">
                  <c:v>3.3550920610042541</c:v>
                </c:pt>
                <c:pt idx="27">
                  <c:v>3.4953736047983544</c:v>
                </c:pt>
                <c:pt idx="28">
                  <c:v>3.6290180754851575</c:v>
                </c:pt>
                <c:pt idx="29">
                  <c:v>3.7370271581932331</c:v>
                </c:pt>
                <c:pt idx="30">
                  <c:v>3.8225513186096443</c:v>
                </c:pt>
                <c:pt idx="31">
                  <c:v>3.9191319608891799</c:v>
                </c:pt>
                <c:pt idx="32">
                  <c:v>4.0070162170253854</c:v>
                </c:pt>
                <c:pt idx="33">
                  <c:v>4.0633208303026978</c:v>
                </c:pt>
                <c:pt idx="34">
                  <c:v>4.1268759917992179</c:v>
                </c:pt>
                <c:pt idx="35">
                  <c:v>4.1851135499983272</c:v>
                </c:pt>
                <c:pt idx="36">
                  <c:v>4.2530692972692208</c:v>
                </c:pt>
                <c:pt idx="37">
                  <c:v>4.3182081448486933</c:v>
                </c:pt>
                <c:pt idx="38">
                  <c:v>4.3818232651749627</c:v>
                </c:pt>
              </c:numCache>
            </c:numRef>
          </c:val>
          <c:smooth val="0"/>
          <c:extLst>
            <c:ext xmlns:c16="http://schemas.microsoft.com/office/drawing/2014/chart" uri="{C3380CC4-5D6E-409C-BE32-E72D297353CC}">
              <c16:uniqueId val="{00000005-1A95-4267-8674-041804241090}"/>
            </c:ext>
          </c:extLst>
        </c:ser>
        <c:dLbls>
          <c:showLegendKey val="0"/>
          <c:showVal val="0"/>
          <c:showCatName val="0"/>
          <c:showSerName val="0"/>
          <c:showPercent val="0"/>
          <c:showBubbleSize val="0"/>
        </c:dLbls>
        <c:smooth val="0"/>
        <c:axId val="980628208"/>
        <c:axId val="980628600"/>
      </c:lineChart>
      <c:catAx>
        <c:axId val="98062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8600"/>
        <c:crosses val="autoZero"/>
        <c:auto val="1"/>
        <c:lblAlgn val="ctr"/>
        <c:lblOffset val="100"/>
        <c:noMultiLvlLbl val="0"/>
      </c:catAx>
      <c:valAx>
        <c:axId val="9806286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8208"/>
        <c:crosses val="autoZero"/>
        <c:crossBetween val="between"/>
      </c:valAx>
      <c:spPr>
        <a:noFill/>
        <a:ln>
          <a:noFill/>
        </a:ln>
        <a:effectLst/>
      </c:spPr>
    </c:plotArea>
    <c:legend>
      <c:legendPos val="b"/>
      <c:layout>
        <c:manualLayout>
          <c:xMode val="edge"/>
          <c:yMode val="edge"/>
          <c:x val="0.12552116516863024"/>
          <c:y val="0.13503295780082689"/>
          <c:w val="0.49198095684783533"/>
          <c:h val="0.340792696776021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'8760_Model'!$AP$1</c:f>
              <c:strCache>
                <c:ptCount val="1"/>
                <c:pt idx="0">
                  <c:v>Before DST</c:v>
                </c:pt>
              </c:strCache>
            </c:strRef>
          </c:tx>
          <c:spPr>
            <a:ln w="28575" cap="rnd">
              <a:solidFill>
                <a:schemeClr val="accent1"/>
              </a:solidFill>
              <a:round/>
            </a:ln>
            <a:effectLst/>
          </c:spPr>
          <c:marker>
            <c:symbol val="none"/>
          </c:marker>
          <c:cat>
            <c:numRef>
              <c:f>'8760_Model'!$AO$2:$AO$25</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'8760_Model'!$AP$2:$AP$25</c:f>
              <c:numCache>
                <c:formatCode>General</c:formatCode>
                <c:ptCount val="24"/>
                <c:pt idx="0">
                  <c:v>0.96097758380229281</c:v>
                </c:pt>
                <c:pt idx="1">
                  <c:v>0.9912860509924194</c:v>
                </c:pt>
                <c:pt idx="2">
                  <c:v>1.0126444122274023</c:v>
                </c:pt>
                <c:pt idx="3">
                  <c:v>1.0288787614109172</c:v>
                </c:pt>
                <c:pt idx="4">
                  <c:v>1.0654385285153933</c:v>
                </c:pt>
                <c:pt idx="5">
                  <c:v>1.1031161181218294</c:v>
                </c:pt>
                <c:pt idx="6">
                  <c:v>1.1674190089087988</c:v>
                </c:pt>
                <c:pt idx="7">
                  <c:v>1.1567226404725983</c:v>
                </c:pt>
                <c:pt idx="8">
                  <c:v>1.0887373021083731</c:v>
                </c:pt>
                <c:pt idx="9">
                  <c:v>1.0265141967145235</c:v>
                </c:pt>
                <c:pt idx="10">
                  <c:v>0.99413757313525775</c:v>
                </c:pt>
                <c:pt idx="11">
                  <c:v>0.95102107888400034</c:v>
                </c:pt>
                <c:pt idx="12">
                  <c:v>0.92817502202723046</c:v>
                </c:pt>
                <c:pt idx="13">
                  <c:v>0.91573834436872614</c:v>
                </c:pt>
                <c:pt idx="14">
                  <c:v>0.92047470058819936</c:v>
                </c:pt>
                <c:pt idx="15">
                  <c:v>0.92937811039838192</c:v>
                </c:pt>
                <c:pt idx="16">
                  <c:v>0.95820877609023625</c:v>
                </c:pt>
                <c:pt idx="17">
                  <c:v>1.000324165990953</c:v>
                </c:pt>
                <c:pt idx="18">
                  <c:v>0.99263375744531002</c:v>
                </c:pt>
                <c:pt idx="19">
                  <c:v>0.98728643949761985</c:v>
                </c:pt>
                <c:pt idx="20">
                  <c:v>0.9807837528485519</c:v>
                </c:pt>
                <c:pt idx="21">
                  <c:v>0.96485790305685171</c:v>
                </c:pt>
                <c:pt idx="22">
                  <c:v>0.93972561476240646</c:v>
                </c:pt>
                <c:pt idx="23">
                  <c:v>0.93552015763172869</c:v>
                </c:pt>
              </c:numCache>
            </c:numRef>
          </c:val>
          <c:smooth val="0"/>
          <c:extLst>
            <c:ext xmlns:c16="http://schemas.microsoft.com/office/drawing/2014/chart" uri="{C3380CC4-5D6E-409C-BE32-E72D297353CC}">
              <c16:uniqueId val="{00000000-5EFC-43AF-B9FD-96B0F4118EF7}"/>
            </c:ext>
          </c:extLst>
        </c:ser>
        <c:ser>
          <c:idx val="1"/>
          <c:order val="1"/>
          <c:tx>
            <c:strRef>
              <c:f>'8760_Model'!$AQ$1</c:f>
              <c:strCache>
                <c:ptCount val="1"/>
                <c:pt idx="0">
                  <c:v>After DST</c:v>
                </c:pt>
              </c:strCache>
            </c:strRef>
          </c:tx>
          <c:spPr>
            <a:ln w="28575" cap="rnd">
              <a:solidFill>
                <a:schemeClr val="accent2"/>
              </a:solidFill>
              <a:round/>
            </a:ln>
            <a:effectLst/>
          </c:spPr>
          <c:marker>
            <c:symbol val="none"/>
          </c:marker>
          <c:cat>
            <c:numRef>
              <c:f>'8760_Model'!$AO$2:$AO$25</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'8760_Model'!$AQ$2:$AQ$25</c:f>
              <c:numCache>
                <c:formatCode>General</c:formatCode>
                <c:ptCount val="24"/>
                <c:pt idx="0">
                  <c:v>0.97481507806017154</c:v>
                </c:pt>
                <c:pt idx="1">
                  <c:v>1.012242869806885</c:v>
                </c:pt>
                <c:pt idx="2">
                  <c:v>1.0509704703585963</c:v>
                </c:pt>
                <c:pt idx="3">
                  <c:v>1.0924036124451033</c:v>
                </c:pt>
                <c:pt idx="4">
                  <c:v>1.1348296917927807</c:v>
                </c:pt>
                <c:pt idx="5">
                  <c:v>1.1635558681477385</c:v>
                </c:pt>
                <c:pt idx="6">
                  <c:v>1.2083911162615524</c:v>
                </c:pt>
                <c:pt idx="7">
                  <c:v>1.1637425769249583</c:v>
                </c:pt>
                <c:pt idx="8">
                  <c:v>1.094193721037565</c:v>
                </c:pt>
                <c:pt idx="9">
                  <c:v>1.0343009000871222</c:v>
                </c:pt>
                <c:pt idx="10">
                  <c:v>0.98112329028689171</c:v>
                </c:pt>
                <c:pt idx="11">
                  <c:v>0.94956163997961163</c:v>
                </c:pt>
                <c:pt idx="12">
                  <c:v>0.91648403420261149</c:v>
                </c:pt>
                <c:pt idx="13">
                  <c:v>0.90040206880052787</c:v>
                </c:pt>
                <c:pt idx="14">
                  <c:v>0.86032894500746537</c:v>
                </c:pt>
                <c:pt idx="15">
                  <c:v>0.85754515037175039</c:v>
                </c:pt>
                <c:pt idx="16">
                  <c:v>0.88344815438260227</c:v>
                </c:pt>
                <c:pt idx="17">
                  <c:v>0.94025748850374469</c:v>
                </c:pt>
                <c:pt idx="18">
                  <c:v>0.98182363790757687</c:v>
                </c:pt>
                <c:pt idx="19">
                  <c:v>0.98418842963438757</c:v>
                </c:pt>
                <c:pt idx="20">
                  <c:v>0.97071962311712034</c:v>
                </c:pt>
                <c:pt idx="21">
                  <c:v>0.95751150862929935</c:v>
                </c:pt>
                <c:pt idx="22">
                  <c:v>0.9426530227543114</c:v>
                </c:pt>
                <c:pt idx="23">
                  <c:v>0.94450710149963013</c:v>
                </c:pt>
              </c:numCache>
            </c:numRef>
          </c:val>
          <c:smooth val="0"/>
          <c:extLst>
            <c:ext xmlns:c16="http://schemas.microsoft.com/office/drawing/2014/chart" uri="{C3380CC4-5D6E-409C-BE32-E72D297353CC}">
              <c16:uniqueId val="{00000001-5EFC-43AF-B9FD-96B0F4118EF7}"/>
            </c:ext>
          </c:extLst>
        </c:ser>
        <c:dLbls>
          <c:showLegendKey val="0"/>
          <c:showVal val="0"/>
          <c:showCatName val="0"/>
          <c:showSerName val="0"/>
          <c:showPercent val="0"/>
          <c:showBubbleSize val="0"/>
        </c:dLbls>
        <c:smooth val="0"/>
        <c:axId val="1068529376"/>
        <c:axId val="915912896"/>
      </c:lineChart>
      <c:catAx>
        <c:axId val="106852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912896"/>
        <c:crosses val="autoZero"/>
        <c:auto val="1"/>
        <c:lblAlgn val="ctr"/>
        <c:lblOffset val="100"/>
        <c:noMultiLvlLbl val="0"/>
      </c:catAx>
      <c:valAx>
        <c:axId val="915912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529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Day of Week Adjustments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noFill/>
              <a:round/>
            </a:ln>
            <a:effectLst/>
          </c:spPr>
          <c:marker>
            <c:symbol val="circle"/>
            <c:size val="5"/>
            <c:spPr>
              <a:solidFill>
                <a:schemeClr val="accent1"/>
              </a:solidFill>
              <a:ln w="9525">
                <a:solidFill>
                  <a:schemeClr val="accent1"/>
                </a:solidFill>
              </a:ln>
              <a:effectLst/>
            </c:spPr>
          </c:marker>
          <c:cat>
            <c:strRef>
              <c:f>'8760_Model'!$AT$4:$AT$10</c:f>
              <c:strCache>
                <c:ptCount val="7"/>
                <c:pt idx="0">
                  <c:v>Mon</c:v>
                </c:pt>
                <c:pt idx="1">
                  <c:v>Tues</c:v>
                </c:pt>
                <c:pt idx="2">
                  <c:v>Wed</c:v>
                </c:pt>
                <c:pt idx="3">
                  <c:v>Thurs</c:v>
                </c:pt>
                <c:pt idx="4">
                  <c:v>Fri</c:v>
                </c:pt>
                <c:pt idx="5">
                  <c:v> Sat</c:v>
                </c:pt>
                <c:pt idx="6">
                  <c:v>Sun</c:v>
                </c:pt>
              </c:strCache>
            </c:strRef>
          </c:cat>
          <c:val>
            <c:numRef>
              <c:f>'8760_Model'!$AU$4:$AU$10</c:f>
              <c:numCache>
                <c:formatCode>General</c:formatCode>
                <c:ptCount val="7"/>
                <c:pt idx="0">
                  <c:v>1.017726725449043</c:v>
                </c:pt>
                <c:pt idx="1">
                  <c:v>1.0199659078795975</c:v>
                </c:pt>
                <c:pt idx="2">
                  <c:v>1.0263036171733995</c:v>
                </c:pt>
                <c:pt idx="3">
                  <c:v>1.0020455199443592</c:v>
                </c:pt>
                <c:pt idx="4">
                  <c:v>1.0078033906966741</c:v>
                </c:pt>
                <c:pt idx="5">
                  <c:v>0.9885470267915587</c:v>
                </c:pt>
                <c:pt idx="6">
                  <c:v>0.93760781206536892</c:v>
                </c:pt>
              </c:numCache>
            </c:numRef>
          </c:val>
          <c:smooth val="0"/>
          <c:extLst>
            <c:ext xmlns:c16="http://schemas.microsoft.com/office/drawing/2014/chart" uri="{C3380CC4-5D6E-409C-BE32-E72D297353CC}">
              <c16:uniqueId val="{00000000-F7B6-4108-93F7-1301CDB23517}"/>
            </c:ext>
          </c:extLst>
        </c:ser>
        <c:ser>
          <c:idx val="1"/>
          <c:order val="1"/>
          <c:spPr>
            <a:ln w="25400" cap="rnd">
              <a:noFill/>
              <a:round/>
            </a:ln>
            <a:effectLst/>
          </c:spPr>
          <c:marker>
            <c:symbol val="circle"/>
            <c:size val="5"/>
            <c:spPr>
              <a:solidFill>
                <a:schemeClr val="accent2"/>
              </a:solidFill>
              <a:ln w="9525">
                <a:solidFill>
                  <a:schemeClr val="accent2"/>
                </a:solidFill>
              </a:ln>
              <a:effectLst/>
            </c:spPr>
          </c:marker>
          <c:cat>
            <c:strRef>
              <c:f>'8760_Model'!$AT$4:$AT$10</c:f>
              <c:strCache>
                <c:ptCount val="7"/>
                <c:pt idx="0">
                  <c:v>Mon</c:v>
                </c:pt>
                <c:pt idx="1">
                  <c:v>Tues</c:v>
                </c:pt>
                <c:pt idx="2">
                  <c:v>Wed</c:v>
                </c:pt>
                <c:pt idx="3">
                  <c:v>Thurs</c:v>
                </c:pt>
                <c:pt idx="4">
                  <c:v>Fri</c:v>
                </c:pt>
                <c:pt idx="5">
                  <c:v> Sat</c:v>
                </c:pt>
                <c:pt idx="6">
                  <c:v>Sun</c:v>
                </c:pt>
              </c:strCache>
            </c:strRef>
          </c:cat>
          <c:val>
            <c:numRef>
              <c:f>'8760_Model'!$AV$4:$AV$10</c:f>
              <c:numCache>
                <c:formatCode>General</c:formatCode>
                <c:ptCount val="7"/>
                <c:pt idx="0">
                  <c:v>0.9440993384982781</c:v>
                </c:pt>
                <c:pt idx="1">
                  <c:v>0.83668510409641816</c:v>
                </c:pt>
                <c:pt idx="2">
                  <c:v>0.9421089825381942</c:v>
                </c:pt>
                <c:pt idx="3">
                  <c:v>1.0705685074825908</c:v>
                </c:pt>
                <c:pt idx="4">
                  <c:v>1.1856283047139096</c:v>
                </c:pt>
                <c:pt idx="5">
                  <c:v>1.0112882868167345</c:v>
                </c:pt>
                <c:pt idx="6">
                  <c:v>1.0096214758538746</c:v>
                </c:pt>
              </c:numCache>
            </c:numRef>
          </c:val>
          <c:smooth val="0"/>
          <c:extLst>
            <c:ext xmlns:c16="http://schemas.microsoft.com/office/drawing/2014/chart" uri="{C3380CC4-5D6E-409C-BE32-E72D297353CC}">
              <c16:uniqueId val="{00000001-F7B6-4108-93F7-1301CDB23517}"/>
            </c:ext>
          </c:extLst>
        </c:ser>
        <c:dLbls>
          <c:showLegendKey val="0"/>
          <c:showVal val="0"/>
          <c:showCatName val="0"/>
          <c:showSerName val="0"/>
          <c:showPercent val="0"/>
          <c:showBubbleSize val="0"/>
        </c:dLbls>
        <c:marker val="1"/>
        <c:smooth val="0"/>
        <c:axId val="1888026943"/>
        <c:axId val="1911772335"/>
      </c:lineChart>
      <c:catAx>
        <c:axId val="1888026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772335"/>
        <c:crosses val="autoZero"/>
        <c:auto val="1"/>
        <c:lblAlgn val="ctr"/>
        <c:lblOffset val="100"/>
        <c:noMultiLvlLbl val="0"/>
      </c:catAx>
      <c:valAx>
        <c:axId val="1911772335"/>
        <c:scaling>
          <c:orientation val="minMax"/>
          <c:max val="1.5"/>
          <c:min val="0.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8026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860783950594459E-2"/>
          <c:y val="9.5166884236126292E-2"/>
          <c:w val="0.88603169283840166"/>
          <c:h val="0.74055524551434471"/>
        </c:manualLayout>
      </c:layout>
      <c:barChart>
        <c:barDir val="col"/>
        <c:grouping val="clustered"/>
        <c:varyColors val="0"/>
        <c:ser>
          <c:idx val="0"/>
          <c:order val="0"/>
          <c:spPr>
            <a:solidFill>
              <a:schemeClr val="accent1"/>
            </a:solidFill>
            <a:ln>
              <a:solidFill>
                <a:sysClr val="windowText" lastClr="000000"/>
              </a:solidFill>
            </a:ln>
            <a:effectLst/>
          </c:spPr>
          <c:invertIfNegative val="0"/>
          <c:dPt>
            <c:idx val="2"/>
            <c:invertIfNegative val="0"/>
            <c:bubble3D val="0"/>
            <c:spPr>
              <a:solidFill>
                <a:schemeClr val="accent2"/>
              </a:solidFill>
              <a:ln>
                <a:solidFill>
                  <a:sysClr val="windowText" lastClr="000000"/>
                </a:solidFill>
              </a:ln>
              <a:effectLst/>
            </c:spPr>
            <c:extLst>
              <c:ext xmlns:c16="http://schemas.microsoft.com/office/drawing/2014/chart" uri="{C3380CC4-5D6E-409C-BE32-E72D297353CC}">
                <c16:uniqueId val="{00000008-EB4D-455F-97FA-6E25A7F8BB7D}"/>
              </c:ext>
            </c:extLst>
          </c:dPt>
          <c:dPt>
            <c:idx val="3"/>
            <c:invertIfNegative val="0"/>
            <c:bubble3D val="0"/>
            <c:spPr>
              <a:solidFill>
                <a:schemeClr val="accent2"/>
              </a:solidFill>
              <a:ln>
                <a:solidFill>
                  <a:sysClr val="windowText" lastClr="000000"/>
                </a:solidFill>
              </a:ln>
              <a:effectLst/>
            </c:spPr>
            <c:extLst>
              <c:ext xmlns:c16="http://schemas.microsoft.com/office/drawing/2014/chart" uri="{C3380CC4-5D6E-409C-BE32-E72D297353CC}">
                <c16:uniqueId val="{00000011-EB4D-455F-97FA-6E25A7F8BB7D}"/>
              </c:ext>
            </c:extLst>
          </c:dPt>
          <c:dPt>
            <c:idx val="5"/>
            <c:invertIfNegative val="0"/>
            <c:bubble3D val="0"/>
            <c:spPr>
              <a:solidFill>
                <a:schemeClr val="accent2"/>
              </a:solidFill>
              <a:ln>
                <a:solidFill>
                  <a:sysClr val="windowText" lastClr="000000"/>
                </a:solidFill>
              </a:ln>
              <a:effectLst/>
            </c:spPr>
            <c:extLst>
              <c:ext xmlns:c16="http://schemas.microsoft.com/office/drawing/2014/chart" uri="{C3380CC4-5D6E-409C-BE32-E72D297353CC}">
                <c16:uniqueId val="{00000018-EB4D-455F-97FA-6E25A7F8BB7D}"/>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'8760_Model'!$AA$19:$AA$24</c:f>
              <c:strCache>
                <c:ptCount val="6"/>
                <c:pt idx="0">
                  <c:v>Winter On-Peak
Oct-May
Weekdays: 7am-11pm</c:v>
                </c:pt>
                <c:pt idx="1">
                  <c:v>Winter Off-Peak
Oct-May
Weekdays: 11pm-7am
Weekends: All Hours</c:v>
                </c:pt>
                <c:pt idx="2">
                  <c:v>Summer On-Peak
June - Sept
Weekdays: 7am-11pm</c:v>
                </c:pt>
                <c:pt idx="3">
                  <c:v>Summer Off-Peak
June-Sept
Weekdays: 11pm-7am
Weekends: All Hours</c:v>
                </c:pt>
                <c:pt idx="4">
                  <c:v>Winter Peak
Dec-Jan
Weekday Non-Holidays:
5pm-7pm</c:v>
                </c:pt>
                <c:pt idx="5">
                  <c:v>Summer Peak
Jun-Aug
Weekday Non-Holidays:
1pm-5pm</c:v>
                </c:pt>
              </c:strCache>
            </c:strRef>
          </c:cat>
          <c:val>
            <c:numRef>
              <c:f>'8760_Model'!$AB$19:$AB$24</c:f>
              <c:numCache>
                <c:formatCode>0.000</c:formatCode>
                <c:ptCount val="6"/>
                <c:pt idx="0">
                  <c:v>0.34085563282789261</c:v>
                </c:pt>
                <c:pt idx="1">
                  <c:v>0.37409678383664402</c:v>
                </c:pt>
                <c:pt idx="2">
                  <c:v>5.4601060134264662E-2</c:v>
                </c:pt>
                <c:pt idx="3">
                  <c:v>3.9679644239770988E-2</c:v>
                </c:pt>
                <c:pt idx="4">
                  <c:v>0.50376677242240087</c:v>
                </c:pt>
                <c:pt idx="5">
                  <c:v>7.1941977925965184E-2</c:v>
                </c:pt>
              </c:numCache>
            </c:numRef>
          </c:val>
          <c:extLst>
            <c:ext xmlns:c16="http://schemas.microsoft.com/office/drawing/2014/chart" uri="{C3380CC4-5D6E-409C-BE32-E72D297353CC}">
              <c16:uniqueId val="{00000000-EB4D-455F-97FA-6E25A7F8BB7D}"/>
            </c:ext>
          </c:extLst>
        </c:ser>
        <c:dLbls>
          <c:showLegendKey val="0"/>
          <c:showVal val="0"/>
          <c:showCatName val="0"/>
          <c:showSerName val="0"/>
          <c:showPercent val="0"/>
          <c:showBubbleSize val="0"/>
        </c:dLbls>
        <c:gapWidth val="219"/>
        <c:overlap val="-27"/>
        <c:axId val="300110399"/>
        <c:axId val="444538815"/>
      </c:barChart>
      <c:catAx>
        <c:axId val="30011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44538815"/>
        <c:crosses val="autoZero"/>
        <c:auto val="1"/>
        <c:lblAlgn val="ctr"/>
        <c:lblOffset val="100"/>
        <c:noMultiLvlLbl val="0"/>
      </c:catAx>
      <c:valAx>
        <c:axId val="44453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a:t>Average kW</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001103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'8760_Model'!$AZ$1</c:f>
              <c:strCache>
                <c:ptCount val="1"/>
                <c:pt idx="0">
                  <c:v>Cooling kW</c:v>
                </c:pt>
              </c:strCache>
            </c:strRef>
          </c:tx>
          <c:spPr>
            <a:ln w="28575" cap="rnd">
              <a:solidFill>
                <a:schemeClr val="accent1"/>
              </a:solidFill>
              <a:round/>
            </a:ln>
            <a:effectLst/>
          </c:spPr>
          <c:marker>
            <c:symbol val="none"/>
          </c:marker>
          <c:trendline>
            <c:spPr>
              <a:ln w="22225" cap="rnd">
                <a:solidFill>
                  <a:schemeClr val="tx1"/>
                </a:solidFill>
                <a:prstDash val="sysDot"/>
              </a:ln>
              <a:effectLst/>
            </c:spPr>
            <c:trendlineType val="poly"/>
            <c:order val="2"/>
            <c:dispRSqr val="0"/>
            <c:dispEq val="0"/>
          </c:trendline>
          <c:cat>
            <c:numRef>
              <c:f>'8760_Model'!$AX$2:$AX$20</c:f>
              <c:numCache>
                <c:formatCode>General</c:formatCode>
                <c:ptCount val="19"/>
                <c:pt idx="0">
                  <c:v>62</c:v>
                </c:pt>
                <c:pt idx="1">
                  <c:v>64</c:v>
                </c:pt>
                <c:pt idx="2">
                  <c:v>66</c:v>
                </c:pt>
                <c:pt idx="3">
                  <c:v>68</c:v>
                </c:pt>
                <c:pt idx="4">
                  <c:v>70</c:v>
                </c:pt>
                <c:pt idx="5">
                  <c:v>72</c:v>
                </c:pt>
                <c:pt idx="6">
                  <c:v>74</c:v>
                </c:pt>
                <c:pt idx="7">
                  <c:v>76</c:v>
                </c:pt>
                <c:pt idx="8">
                  <c:v>78</c:v>
                </c:pt>
                <c:pt idx="9">
                  <c:v>80</c:v>
                </c:pt>
                <c:pt idx="10">
                  <c:v>82</c:v>
                </c:pt>
                <c:pt idx="11">
                  <c:v>84</c:v>
                </c:pt>
                <c:pt idx="12">
                  <c:v>86</c:v>
                </c:pt>
                <c:pt idx="13">
                  <c:v>88</c:v>
                </c:pt>
                <c:pt idx="14">
                  <c:v>90</c:v>
                </c:pt>
                <c:pt idx="15">
                  <c:v>92</c:v>
                </c:pt>
                <c:pt idx="16">
                  <c:v>94</c:v>
                </c:pt>
                <c:pt idx="17">
                  <c:v>96</c:v>
                </c:pt>
                <c:pt idx="18">
                  <c:v>98</c:v>
                </c:pt>
              </c:numCache>
            </c:numRef>
          </c:cat>
          <c:val>
            <c:numRef>
              <c:f>'8760_Model'!$AZ$2:$AZ$20</c:f>
              <c:numCache>
                <c:formatCode>General</c:formatCode>
                <c:ptCount val="19"/>
                <c:pt idx="0">
                  <c:v>3.1280291070095508E-2</c:v>
                </c:pt>
                <c:pt idx="1">
                  <c:v>3.5165032843302246E-2</c:v>
                </c:pt>
                <c:pt idx="2">
                  <c:v>3.9287983513346704E-2</c:v>
                </c:pt>
                <c:pt idx="3">
                  <c:v>4.1607358750350563E-2</c:v>
                </c:pt>
                <c:pt idx="4">
                  <c:v>4.8207508116724723E-2</c:v>
                </c:pt>
                <c:pt idx="5">
                  <c:v>5.3628424743754698E-2</c:v>
                </c:pt>
                <c:pt idx="6">
                  <c:v>6.4074265225004701E-2</c:v>
                </c:pt>
                <c:pt idx="7">
                  <c:v>6.4193533273464221E-2</c:v>
                </c:pt>
                <c:pt idx="8">
                  <c:v>7.9600607749569854E-2</c:v>
                </c:pt>
                <c:pt idx="9">
                  <c:v>8.901102644415794E-2</c:v>
                </c:pt>
                <c:pt idx="10">
                  <c:v>0.11447411400920043</c:v>
                </c:pt>
                <c:pt idx="11">
                  <c:v>0.13037744467023327</c:v>
                </c:pt>
                <c:pt idx="12">
                  <c:v>0.13299185939782154</c:v>
                </c:pt>
                <c:pt idx="13">
                  <c:v>0.18312181662605867</c:v>
                </c:pt>
                <c:pt idx="14">
                  <c:v>0.21242483660130718</c:v>
                </c:pt>
                <c:pt idx="15">
                  <c:v>0.24857026143790847</c:v>
                </c:pt>
                <c:pt idx="16">
                  <c:v>0.28015408303360778</c:v>
                </c:pt>
                <c:pt idx="17">
                  <c:v>0.31477897345657513</c:v>
                </c:pt>
                <c:pt idx="18">
                  <c:v>0.34737648466136384</c:v>
                </c:pt>
              </c:numCache>
            </c:numRef>
          </c:val>
          <c:smooth val="0"/>
          <c:extLst>
            <c:ext xmlns:c16="http://schemas.microsoft.com/office/drawing/2014/chart" uri="{C3380CC4-5D6E-409C-BE32-E72D297353CC}">
              <c16:uniqueId val="{00000000-C72B-4A9A-ACA7-16900D7FA45B}"/>
            </c:ext>
          </c:extLst>
        </c:ser>
        <c:dLbls>
          <c:showLegendKey val="0"/>
          <c:showVal val="0"/>
          <c:showCatName val="0"/>
          <c:showSerName val="0"/>
          <c:showPercent val="0"/>
          <c:showBubbleSize val="0"/>
        </c:dLbls>
        <c:smooth val="0"/>
        <c:axId val="318526687"/>
        <c:axId val="312522463"/>
      </c:lineChart>
      <c:catAx>
        <c:axId val="31852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2522463"/>
        <c:crosses val="autoZero"/>
        <c:auto val="1"/>
        <c:lblAlgn val="ctr"/>
        <c:lblOffset val="100"/>
        <c:noMultiLvlLbl val="0"/>
      </c:catAx>
      <c:valAx>
        <c:axId val="31252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5266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'Current Product List (3.9.17)'!$I$321</c:f>
          <c:strCache>
            <c:ptCount val="1"/>
            <c:pt idx="0">
              <c:v>RXS12LVJU  Capacity</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'Current Product List (3.9.17)'!$I$322</c:f>
              <c:strCache>
                <c:ptCount val="1"/>
                <c:pt idx="0">
                  <c:v>Min Cap</c:v>
                </c:pt>
              </c:strCache>
            </c:strRef>
          </c:tx>
          <c:spPr>
            <a:ln w="28575" cap="rnd">
              <a:solidFill>
                <a:schemeClr val="accent3">
                  <a:lumMod val="50000"/>
                </a:schemeClr>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(3.9.17)'!$I$323:$I$326</c:f>
              <c:numCache>
                <c:formatCode>#,###</c:formatCode>
                <c:ptCount val="4"/>
                <c:pt idx="0">
                  <c:v>4800</c:v>
                </c:pt>
                <c:pt idx="1">
                  <c:v>2593</c:v>
                </c:pt>
                <c:pt idx="2">
                  <c:v>2135</c:v>
                </c:pt>
                <c:pt idx="3">
                  <c:v>1860</c:v>
                </c:pt>
              </c:numCache>
            </c:numRef>
          </c:yVal>
          <c:smooth val="0"/>
          <c:extLst>
            <c:ext xmlns:c16="http://schemas.microsoft.com/office/drawing/2014/chart" uri="{C3380CC4-5D6E-409C-BE32-E72D297353CC}">
              <c16:uniqueId val="{00000000-4D7F-4772-827B-0063F0B77954}"/>
            </c:ext>
          </c:extLst>
        </c:ser>
        <c:ser>
          <c:idx val="1"/>
          <c:order val="1"/>
          <c:tx>
            <c:strRef>
              <c:f>'Current Product List (3.9.17)'!$J$322</c:f>
              <c:strCache>
                <c:ptCount val="1"/>
                <c:pt idx="0">
                  <c:v>Rated Cap</c:v>
                </c:pt>
              </c:strCache>
            </c:strRef>
          </c:tx>
          <c:spPr>
            <a:ln w="38100" cap="rnd">
              <a:solidFill>
                <a:srgbClr val="00B05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(3.9.17)'!$J$323:$J$326</c:f>
              <c:numCache>
                <c:formatCode>#,###</c:formatCode>
                <c:ptCount val="4"/>
                <c:pt idx="0">
                  <c:v>14400</c:v>
                </c:pt>
                <c:pt idx="1">
                  <c:v>7816</c:v>
                </c:pt>
              </c:numCache>
            </c:numRef>
          </c:yVal>
          <c:smooth val="0"/>
          <c:extLst>
            <c:ext xmlns:c16="http://schemas.microsoft.com/office/drawing/2014/chart" uri="{C3380CC4-5D6E-409C-BE32-E72D297353CC}">
              <c16:uniqueId val="{00000001-4D7F-4772-827B-0063F0B77954}"/>
            </c:ext>
          </c:extLst>
        </c:ser>
        <c:ser>
          <c:idx val="2"/>
          <c:order val="2"/>
          <c:tx>
            <c:strRef>
              <c:f>'Current Product List (3.9.17)'!$K$322</c:f>
              <c:strCache>
                <c:ptCount val="1"/>
                <c:pt idx="0">
                  <c:v>Max Cap</c:v>
                </c:pt>
              </c:strCache>
            </c:strRef>
          </c:tx>
          <c:spPr>
            <a:ln w="38100" cap="rnd">
              <a:solidFill>
                <a:srgbClr val="C0000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(3.9.17)'!$K$323:$K$326</c:f>
              <c:numCache>
                <c:formatCode>#,###</c:formatCode>
                <c:ptCount val="4"/>
                <c:pt idx="0">
                  <c:v>18000</c:v>
                </c:pt>
                <c:pt idx="1">
                  <c:v>9780</c:v>
                </c:pt>
                <c:pt idx="2">
                  <c:v>8051</c:v>
                </c:pt>
                <c:pt idx="3">
                  <c:v>7013</c:v>
                </c:pt>
              </c:numCache>
            </c:numRef>
          </c:yVal>
          <c:smooth val="0"/>
          <c:extLst>
            <c:ext xmlns:c16="http://schemas.microsoft.com/office/drawing/2014/chart" uri="{C3380CC4-5D6E-409C-BE32-E72D297353CC}">
              <c16:uniqueId val="{00000002-4D7F-4772-827B-0063F0B77954}"/>
            </c:ext>
          </c:extLst>
        </c:ser>
        <c:ser>
          <c:idx val="3"/>
          <c:order val="3"/>
          <c:tx>
            <c:strRef>
              <c:f>'Current Product List (3.9.17)'!$L$322</c:f>
              <c:strCache>
                <c:ptCount val="1"/>
                <c:pt idx="0">
                  <c:v>House Load</c:v>
                </c:pt>
              </c:strCache>
            </c:strRef>
          </c:tx>
          <c:spPr>
            <a:ln w="38100" cap="rnd">
              <a:solidFill>
                <a:schemeClr val="tx1"/>
              </a:solidFill>
              <a:prstDash val="sysDash"/>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(3.9.17)'!$L$323:$L$326</c:f>
              <c:numCache>
                <c:formatCode>_(* #,##0_);_(* \(#,##0\);_(* "-"??_);_(@_)</c:formatCode>
                <c:ptCount val="4"/>
                <c:pt idx="0">
                  <c:v>1729.9669421487597</c:v>
                </c:pt>
                <c:pt idx="1">
                  <c:v>5722.1983471074363</c:v>
                </c:pt>
                <c:pt idx="2">
                  <c:v>7319.0909090909072</c:v>
                </c:pt>
                <c:pt idx="3">
                  <c:v>7984.4628099173533</c:v>
                </c:pt>
              </c:numCache>
            </c:numRef>
          </c:yVal>
          <c:smooth val="0"/>
          <c:extLst>
            <c:ext xmlns:c16="http://schemas.microsoft.com/office/drawing/2014/chart" uri="{C3380CC4-5D6E-409C-BE32-E72D297353CC}">
              <c16:uniqueId val="{00000003-4D7F-4772-827B-0063F0B77954}"/>
            </c:ext>
          </c:extLst>
        </c:ser>
        <c:dLbls>
          <c:showLegendKey val="0"/>
          <c:showVal val="0"/>
          <c:showCatName val="0"/>
          <c:showSerName val="0"/>
          <c:showPercent val="0"/>
          <c:showBubbleSize val="0"/>
        </c:dLbls>
        <c:axId val="980629776"/>
        <c:axId val="923422464"/>
      </c:scatterChart>
      <c:valAx>
        <c:axId val="9806297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22464"/>
        <c:crosses val="autoZero"/>
        <c:crossBetween val="midCat"/>
      </c:valAx>
      <c:valAx>
        <c:axId val="923422464"/>
        <c:scaling>
          <c:orientation val="minMax"/>
          <c:max val="30000"/>
        </c:scaling>
        <c:delete val="0"/>
        <c:axPos val="l"/>
        <c:majorGridlines>
          <c:spPr>
            <a:ln w="9525" cap="flat" cmpd="sng" algn="ctr">
              <a:solidFill>
                <a:schemeClr val="tx1">
                  <a:lumMod val="15000"/>
                  <a:lumOff val="85000"/>
                </a:schemeClr>
              </a:solidFill>
              <a:round/>
            </a:ln>
            <a:effectLst/>
          </c:spPr>
        </c:majorGridlines>
        <c:numFmt formatCode="#,###"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977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'Current Product List (3.9.17)'!$P$321</c:f>
          <c:strCache>
            <c:ptCount val="1"/>
            <c:pt idx="0">
              <c:v>RXS12LVJU  COP</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'Current Product List (3.9.17)'!$P$322</c:f>
              <c:strCache>
                <c:ptCount val="1"/>
                <c:pt idx="0">
                  <c:v>COP Min Speed</c:v>
                </c:pt>
              </c:strCache>
            </c:strRef>
          </c:tx>
          <c:spPr>
            <a:ln w="38100" cap="rnd">
              <a:solidFill>
                <a:schemeClr val="accent3">
                  <a:lumMod val="50000"/>
                </a:schemeClr>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(3.9.17)'!$P$323:$P$326</c:f>
              <c:numCache>
                <c:formatCode>0.00</c:formatCode>
                <c:ptCount val="4"/>
                <c:pt idx="0">
                  <c:v>6.394543323031014</c:v>
                </c:pt>
                <c:pt idx="1">
                  <c:v>5.0664322000781556</c:v>
                </c:pt>
                <c:pt idx="2">
                  <c:v>4.4695193434935518</c:v>
                </c:pt>
                <c:pt idx="3">
                  <c:v>#N/A</c:v>
                </c:pt>
              </c:numCache>
            </c:numRef>
          </c:yVal>
          <c:smooth val="0"/>
          <c:extLst>
            <c:ext xmlns:c16="http://schemas.microsoft.com/office/drawing/2014/chart" uri="{C3380CC4-5D6E-409C-BE32-E72D297353CC}">
              <c16:uniqueId val="{00000000-CC05-4572-A433-845AC9BD585F}"/>
            </c:ext>
          </c:extLst>
        </c:ser>
        <c:ser>
          <c:idx val="1"/>
          <c:order val="1"/>
          <c:tx>
            <c:strRef>
              <c:f>'Current Product List (3.9.17)'!$Q$322</c:f>
              <c:strCache>
                <c:ptCount val="1"/>
                <c:pt idx="0">
                  <c:v>COP Rated Speed</c:v>
                </c:pt>
              </c:strCache>
            </c:strRef>
          </c:tx>
          <c:spPr>
            <a:ln w="38100" cap="rnd">
              <a:solidFill>
                <a:srgbClr val="00B05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(3.9.17)'!$Q$323:$Q$326</c:f>
              <c:numCache>
                <c:formatCode>0.00</c:formatCode>
                <c:ptCount val="4"/>
                <c:pt idx="0">
                  <c:v>4.3509263847427517</c:v>
                </c:pt>
                <c:pt idx="1">
                  <c:v>3.4190127906773284</c:v>
                </c:pt>
              </c:numCache>
            </c:numRef>
          </c:yVal>
          <c:smooth val="0"/>
          <c:extLst>
            <c:ext xmlns:c16="http://schemas.microsoft.com/office/drawing/2014/chart" uri="{C3380CC4-5D6E-409C-BE32-E72D297353CC}">
              <c16:uniqueId val="{00000001-CC05-4572-A433-845AC9BD585F}"/>
            </c:ext>
          </c:extLst>
        </c:ser>
        <c:ser>
          <c:idx val="2"/>
          <c:order val="2"/>
          <c:tx>
            <c:strRef>
              <c:f>'Current Product List (3.9.17)'!$R$322</c:f>
              <c:strCache>
                <c:ptCount val="1"/>
                <c:pt idx="0">
                  <c:v>COP Max Speed</c:v>
                </c:pt>
              </c:strCache>
            </c:strRef>
          </c:tx>
          <c:spPr>
            <a:ln w="38100" cap="rnd">
              <a:solidFill>
                <a:srgbClr val="C0000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(3.9.17)'!$R$323:$R$326</c:f>
              <c:numCache>
                <c:formatCode>0.00</c:formatCode>
                <c:ptCount val="4"/>
                <c:pt idx="0">
                  <c:v>4.1539356232288078</c:v>
                </c:pt>
                <c:pt idx="1">
                  <c:v>3.2572205051689225</c:v>
                </c:pt>
                <c:pt idx="2">
                  <c:v>2.8090632501535198</c:v>
                </c:pt>
                <c:pt idx="3">
                  <c:v>2.5065765018728734</c:v>
                </c:pt>
              </c:numCache>
            </c:numRef>
          </c:yVal>
          <c:smooth val="0"/>
          <c:extLst>
            <c:ext xmlns:c16="http://schemas.microsoft.com/office/drawing/2014/chart" uri="{C3380CC4-5D6E-409C-BE32-E72D297353CC}">
              <c16:uniqueId val="{00000002-CC05-4572-A433-845AC9BD585F}"/>
            </c:ext>
          </c:extLst>
        </c:ser>
        <c:ser>
          <c:idx val="3"/>
          <c:order val="3"/>
          <c:tx>
            <c:strRef>
              <c:f>'Current Product List (3.9.17)'!$S$322</c:f>
              <c:strCache>
                <c:ptCount val="1"/>
                <c:pt idx="0">
                  <c:v>COP (HSPF)</c:v>
                </c:pt>
              </c:strCache>
            </c:strRef>
          </c:tx>
          <c:spPr>
            <a:ln w="38100" cap="rnd">
              <a:solidFill>
                <a:srgbClr val="00B0F0"/>
              </a:solidFill>
              <a:prstDash val="sysDash"/>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(3.9.17)'!$S$323:$S$326</c:f>
              <c:numCache>
                <c:formatCode>General</c:formatCode>
                <c:ptCount val="4"/>
                <c:pt idx="0">
                  <c:v>3.6635404454865181</c:v>
                </c:pt>
                <c:pt idx="1">
                  <c:v>3.6635404454865181</c:v>
                </c:pt>
                <c:pt idx="2">
                  <c:v>3.6635404454865181</c:v>
                </c:pt>
                <c:pt idx="3">
                  <c:v>3.6635404454865181</c:v>
                </c:pt>
              </c:numCache>
            </c:numRef>
          </c:yVal>
          <c:smooth val="0"/>
          <c:extLst>
            <c:ext xmlns:c16="http://schemas.microsoft.com/office/drawing/2014/chart" uri="{C3380CC4-5D6E-409C-BE32-E72D297353CC}">
              <c16:uniqueId val="{00000003-CC05-4572-A433-845AC9BD585F}"/>
            </c:ext>
          </c:extLst>
        </c:ser>
        <c:dLbls>
          <c:showLegendKey val="0"/>
          <c:showVal val="0"/>
          <c:showCatName val="0"/>
          <c:showSerName val="0"/>
          <c:showPercent val="0"/>
          <c:showBubbleSize val="0"/>
        </c:dLbls>
        <c:axId val="980628992"/>
        <c:axId val="980627816"/>
      </c:scatterChart>
      <c:valAx>
        <c:axId val="980628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7816"/>
        <c:crosses val="autoZero"/>
        <c:crossBetween val="midCat"/>
      </c:valAx>
      <c:valAx>
        <c:axId val="980627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89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'Current Product List (3.9.17)'!$M$321</c:f>
          <c:strCache>
            <c:ptCount val="1"/>
            <c:pt idx="0">
              <c:v>RXS12LVJU  Power</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'Current Product List (3.9.17)'!$M$322</c:f>
              <c:strCache>
                <c:ptCount val="1"/>
                <c:pt idx="0">
                  <c:v>Min Power</c:v>
                </c:pt>
              </c:strCache>
            </c:strRef>
          </c:tx>
          <c:spPr>
            <a:ln w="28575" cap="rnd">
              <a:solidFill>
                <a:schemeClr val="accent3">
                  <a:lumMod val="50000"/>
                </a:schemeClr>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(3.9.17)'!$M$323:$M$326</c:f>
              <c:numCache>
                <c:formatCode>0.00</c:formatCode>
                <c:ptCount val="4"/>
                <c:pt idx="0">
                  <c:v>0.22</c:v>
                </c:pt>
                <c:pt idx="1">
                  <c:v>0.15</c:v>
                </c:pt>
                <c:pt idx="2">
                  <c:v>0.14000000000000001</c:v>
                </c:pt>
                <c:pt idx="3">
                  <c:v>#N/A</c:v>
                </c:pt>
              </c:numCache>
            </c:numRef>
          </c:yVal>
          <c:smooth val="0"/>
          <c:extLst>
            <c:ext xmlns:c16="http://schemas.microsoft.com/office/drawing/2014/chart" uri="{C3380CC4-5D6E-409C-BE32-E72D297353CC}">
              <c16:uniqueId val="{00000000-F749-453E-A801-E49092CEB05F}"/>
            </c:ext>
          </c:extLst>
        </c:ser>
        <c:ser>
          <c:idx val="1"/>
          <c:order val="1"/>
          <c:tx>
            <c:strRef>
              <c:f>'Current Product List (3.9.17)'!$N$322</c:f>
              <c:strCache>
                <c:ptCount val="1"/>
                <c:pt idx="0">
                  <c:v>Rated Power</c:v>
                </c:pt>
              </c:strCache>
            </c:strRef>
          </c:tx>
          <c:spPr>
            <a:ln w="38100" cap="rnd">
              <a:solidFill>
                <a:srgbClr val="00B05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(3.9.17)'!$N$323:$N$326</c:f>
              <c:numCache>
                <c:formatCode>0.00</c:formatCode>
                <c:ptCount val="4"/>
                <c:pt idx="0">
                  <c:v>0.97</c:v>
                </c:pt>
                <c:pt idx="1">
                  <c:v>0.67</c:v>
                </c:pt>
              </c:numCache>
            </c:numRef>
          </c:yVal>
          <c:smooth val="0"/>
          <c:extLst>
            <c:ext xmlns:c16="http://schemas.microsoft.com/office/drawing/2014/chart" uri="{C3380CC4-5D6E-409C-BE32-E72D297353CC}">
              <c16:uniqueId val="{00000001-F749-453E-A801-E49092CEB05F}"/>
            </c:ext>
          </c:extLst>
        </c:ser>
        <c:ser>
          <c:idx val="2"/>
          <c:order val="2"/>
          <c:tx>
            <c:strRef>
              <c:f>'Current Product List (3.9.17)'!$O$322</c:f>
              <c:strCache>
                <c:ptCount val="1"/>
                <c:pt idx="0">
                  <c:v>Max Power</c:v>
                </c:pt>
              </c:strCache>
            </c:strRef>
          </c:tx>
          <c:spPr>
            <a:ln w="38100" cap="rnd">
              <a:solidFill>
                <a:srgbClr val="C00000"/>
              </a:solidFill>
              <a:round/>
            </a:ln>
            <a:effectLst/>
          </c:spPr>
          <c:marker>
            <c:symbol val="none"/>
          </c:marker>
          <c:xVal>
            <c:numRef>
              <c:f>'Current Product List (3.9.17)'!$H$323:$H$326</c:f>
              <c:numCache>
                <c:formatCode>General</c:formatCode>
                <c:ptCount val="4"/>
                <c:pt idx="0">
                  <c:v>47</c:v>
                </c:pt>
                <c:pt idx="1">
                  <c:v>17</c:v>
                </c:pt>
                <c:pt idx="2">
                  <c:v>5</c:v>
                </c:pt>
                <c:pt idx="3">
                  <c:v>0</c:v>
                </c:pt>
              </c:numCache>
            </c:numRef>
          </c:xVal>
          <c:yVal>
            <c:numRef>
              <c:f>'Current Product List (3.9.17)'!$O$323:$O$326</c:f>
              <c:numCache>
                <c:formatCode>0.00</c:formatCode>
                <c:ptCount val="4"/>
                <c:pt idx="0">
                  <c:v>1.27</c:v>
                </c:pt>
                <c:pt idx="1">
                  <c:v>0.88</c:v>
                </c:pt>
                <c:pt idx="2">
                  <c:v>0.84</c:v>
                </c:pt>
                <c:pt idx="3">
                  <c:v>0.82</c:v>
                </c:pt>
              </c:numCache>
            </c:numRef>
          </c:yVal>
          <c:smooth val="0"/>
          <c:extLst>
            <c:ext xmlns:c16="http://schemas.microsoft.com/office/drawing/2014/chart" uri="{C3380CC4-5D6E-409C-BE32-E72D297353CC}">
              <c16:uniqueId val="{00000002-F749-453E-A801-E49092CEB05F}"/>
            </c:ext>
          </c:extLst>
        </c:ser>
        <c:dLbls>
          <c:showLegendKey val="0"/>
          <c:showVal val="0"/>
          <c:showCatName val="0"/>
          <c:showSerName val="0"/>
          <c:showPercent val="0"/>
          <c:showBubbleSize val="0"/>
        </c:dLbls>
        <c:axId val="980627032"/>
        <c:axId val="980626640"/>
      </c:scatterChart>
      <c:valAx>
        <c:axId val="980627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6640"/>
        <c:crosses val="autoZero"/>
        <c:crossBetween val="midCat"/>
      </c:valAx>
      <c:valAx>
        <c:axId val="9806266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6270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33</xdr:col>
      <xdr:colOff>61230</xdr:colOff>
      <xdr:row>5</xdr:row>
      <xdr:rowOff>145594</xdr:rowOff>
    </xdr:from>
    <xdr:to>
      <xdr:col>40</xdr:col>
      <xdr:colOff>346982</xdr:colOff>
      <xdr:row>20</xdr:row>
      <xdr:rowOff>31294</xdr:rowOff>
    </xdr:to>
    <xdr:graphicFrame macro="">
      <xdr:nvGraphicFramePr>
        <xdr:cNvPr id="4" name="Chart 3">
          <a:extLst>
            <a:ext uri="{FF2B5EF4-FFF2-40B4-BE49-F238E27FC236}">
              <a16:creationId xmlns:a16="http://schemas.microsoft.com/office/drawing/2014/main" id="{3818A260-F130-4B48-81A0-1EB5B9BD5F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88446</xdr:colOff>
      <xdr:row>21</xdr:row>
      <xdr:rowOff>36739</xdr:rowOff>
    </xdr:from>
    <xdr:to>
      <xdr:col>40</xdr:col>
      <xdr:colOff>374198</xdr:colOff>
      <xdr:row>35</xdr:row>
      <xdr:rowOff>112939</xdr:rowOff>
    </xdr:to>
    <xdr:graphicFrame macro="">
      <xdr:nvGraphicFramePr>
        <xdr:cNvPr id="5" name="Chart 4">
          <a:extLst>
            <a:ext uri="{FF2B5EF4-FFF2-40B4-BE49-F238E27FC236}">
              <a16:creationId xmlns:a16="http://schemas.microsoft.com/office/drawing/2014/main" id="{17F823B3-5380-4841-8086-C4F60AB576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183623</xdr:colOff>
      <xdr:row>22</xdr:row>
      <xdr:rowOff>89644</xdr:rowOff>
    </xdr:from>
    <xdr:to>
      <xdr:col>38</xdr:col>
      <xdr:colOff>173182</xdr:colOff>
      <xdr:row>44</xdr:row>
      <xdr:rowOff>-1</xdr:rowOff>
    </xdr:to>
    <xdr:graphicFrame macro="">
      <xdr:nvGraphicFramePr>
        <xdr:cNvPr id="5" name="Chart 4">
          <a:extLst>
            <a:ext uri="{FF2B5EF4-FFF2-40B4-BE49-F238E27FC236}">
              <a16:creationId xmlns:a16="http://schemas.microsoft.com/office/drawing/2014/main" id="{0152A511-8EBF-4382-B7D0-8A7D071369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519547</xdr:colOff>
      <xdr:row>22</xdr:row>
      <xdr:rowOff>121228</xdr:rowOff>
    </xdr:from>
    <xdr:to>
      <xdr:col>30</xdr:col>
      <xdr:colOff>346365</xdr:colOff>
      <xdr:row>50</xdr:row>
      <xdr:rowOff>2</xdr:rowOff>
    </xdr:to>
    <xdr:graphicFrame macro="">
      <xdr:nvGraphicFramePr>
        <xdr:cNvPr id="7" name="Chart 6">
          <a:extLst>
            <a:ext uri="{FF2B5EF4-FFF2-40B4-BE49-F238E27FC236}">
              <a16:creationId xmlns:a16="http://schemas.microsoft.com/office/drawing/2014/main" id="{E77EDD88-2080-4762-9563-047FBA921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40</xdr:col>
      <xdr:colOff>449039</xdr:colOff>
      <xdr:row>25</xdr:row>
      <xdr:rowOff>62158</xdr:rowOff>
    </xdr:from>
    <xdr:to>
      <xdr:col>45</xdr:col>
      <xdr:colOff>469511</xdr:colOff>
      <xdr:row>34</xdr:row>
      <xdr:rowOff>176892</xdr:rowOff>
    </xdr:to>
    <xdr:graphicFrame macro="">
      <xdr:nvGraphicFramePr>
        <xdr:cNvPr id="2" name="Chart 1">
          <a:extLst>
            <a:ext uri="{FF2B5EF4-FFF2-40B4-BE49-F238E27FC236}">
              <a16:creationId xmlns:a16="http://schemas.microsoft.com/office/drawing/2014/main" id="{6692EC92-715C-4361-B177-4F694E24B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503463</xdr:colOff>
      <xdr:row>10</xdr:row>
      <xdr:rowOff>69519</xdr:rowOff>
    </xdr:from>
    <xdr:to>
      <xdr:col>48</xdr:col>
      <xdr:colOff>136072</xdr:colOff>
      <xdr:row>20</xdr:row>
      <xdr:rowOff>136071</xdr:rowOff>
    </xdr:to>
    <xdr:graphicFrame macro="">
      <xdr:nvGraphicFramePr>
        <xdr:cNvPr id="3" name="Chart 2">
          <a:extLst>
            <a:ext uri="{FF2B5EF4-FFF2-40B4-BE49-F238E27FC236}">
              <a16:creationId xmlns:a16="http://schemas.microsoft.com/office/drawing/2014/main" id="{2CC4DC1D-3FDD-41A1-8C24-A96C8A7C3D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136072</xdr:colOff>
      <xdr:row>25</xdr:row>
      <xdr:rowOff>97972</xdr:rowOff>
    </xdr:from>
    <xdr:to>
      <xdr:col>40</xdr:col>
      <xdr:colOff>231323</xdr:colOff>
      <xdr:row>63</xdr:row>
      <xdr:rowOff>122464</xdr:rowOff>
    </xdr:to>
    <xdr:graphicFrame macro="">
      <xdr:nvGraphicFramePr>
        <xdr:cNvPr id="8" name="Chart 7">
          <a:extLst>
            <a:ext uri="{FF2B5EF4-FFF2-40B4-BE49-F238E27FC236}">
              <a16:creationId xmlns:a16="http://schemas.microsoft.com/office/drawing/2014/main" id="{F0EB90CF-9188-459F-9EE2-1C8419A8A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48</xdr:col>
      <xdr:colOff>360589</xdr:colOff>
      <xdr:row>26</xdr:row>
      <xdr:rowOff>125186</xdr:rowOff>
    </xdr:from>
    <xdr:to>
      <xdr:col>53</xdr:col>
      <xdr:colOff>217714</xdr:colOff>
      <xdr:row>36</xdr:row>
      <xdr:rowOff>176893</xdr:rowOff>
    </xdr:to>
    <xdr:graphicFrame macro="">
      <xdr:nvGraphicFramePr>
        <xdr:cNvPr id="9" name="Chart 8">
          <a:extLst>
            <a:ext uri="{FF2B5EF4-FFF2-40B4-BE49-F238E27FC236}">
              <a16:creationId xmlns:a16="http://schemas.microsoft.com/office/drawing/2014/main" id="{EC33CFBA-75DD-47C7-A15E-4DBDE9D9C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1086971</xdr:colOff>
      <xdr:row>332</xdr:row>
      <xdr:rowOff>110633</xdr:rowOff>
    </xdr:from>
    <xdr:to>
      <xdr:col>5</xdr:col>
      <xdr:colOff>862853</xdr:colOff>
      <xdr:row>348</xdr:row>
      <xdr:rowOff>148733</xdr:rowOff>
    </xdr:to>
    <xdr:graphicFrame macro="">
      <xdr:nvGraphicFramePr>
        <xdr:cNvPr id="2" name="Chart 1">
          <a:extLst>
            <a:ext uri="{FF2B5EF4-FFF2-40B4-BE49-F238E27FC236}">
              <a16:creationId xmlns:a16="http://schemas.microsoft.com/office/drawing/2014/main" id="{6AB86B18-C7A0-4C7C-9B63-628E851E6F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115115</xdr:colOff>
      <xdr:row>332</xdr:row>
      <xdr:rowOff>112061</xdr:rowOff>
    </xdr:from>
    <xdr:to>
      <xdr:col>10</xdr:col>
      <xdr:colOff>661147</xdr:colOff>
      <xdr:row>348</xdr:row>
      <xdr:rowOff>145677</xdr:rowOff>
    </xdr:to>
    <xdr:graphicFrame macro="">
      <xdr:nvGraphicFramePr>
        <xdr:cNvPr id="3" name="Chart 2">
          <a:extLst>
            <a:ext uri="{FF2B5EF4-FFF2-40B4-BE49-F238E27FC236}">
              <a16:creationId xmlns:a16="http://schemas.microsoft.com/office/drawing/2014/main" id="{65469277-AD93-4C2F-A516-0A49157714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868965</xdr:colOff>
      <xdr:row>332</xdr:row>
      <xdr:rowOff>106965</xdr:rowOff>
    </xdr:from>
    <xdr:to>
      <xdr:col>8</xdr:col>
      <xdr:colOff>112059</xdr:colOff>
      <xdr:row>348</xdr:row>
      <xdr:rowOff>145065</xdr:rowOff>
    </xdr:to>
    <xdr:graphicFrame macro="">
      <xdr:nvGraphicFramePr>
        <xdr:cNvPr id="4" name="Chart 3">
          <a:extLst>
            <a:ext uri="{FF2B5EF4-FFF2-40B4-BE49-F238E27FC236}">
              <a16:creationId xmlns:a16="http://schemas.microsoft.com/office/drawing/2014/main" id="{D6822CD2-54CD-4FE6-B18E-917AD6FCC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62"/>
  <sheetViews>
    <sheetView tabSelected="1" zoomScale="70" zoomScaleNormal="70" workbookViewId="0">
      <selection activeCell="O2" sqref="O2"/>
    </sheetView>
  </sheetViews>
  <sheetFormatPr defaultRowHeight="15" x14ac:dyDescent="0.25"/>
  <cols>
    <col min="1" max="1" width="5.42578125" customWidth="1"/>
    <col min="2" max="2" width="34.28515625" customWidth="1"/>
    <col min="3" max="3" width="16.85546875" customWidth="1"/>
    <col min="4" max="4" width="15.7109375" customWidth="1"/>
    <col min="5" max="5" width="19.5703125" customWidth="1"/>
    <col min="6" max="6" width="13.7109375" customWidth="1"/>
    <col min="7" max="7" width="17.7109375" customWidth="1"/>
    <col min="8" max="8" width="27.42578125" customWidth="1"/>
    <col min="9" max="9" width="13.85546875" customWidth="1"/>
    <col min="10" max="10" width="11.42578125" customWidth="1"/>
    <col min="12" max="12" width="11" customWidth="1"/>
    <col min="13" max="13" width="20" bestFit="1" customWidth="1"/>
    <col min="14" max="14" width="14" customWidth="1"/>
    <col min="15" max="15" width="12.5703125" customWidth="1"/>
    <col min="16" max="17" width="12" bestFit="1" customWidth="1"/>
    <col min="18" max="18" width="11.5703125" customWidth="1"/>
    <col min="19" max="19" width="10.140625" customWidth="1"/>
    <col min="20" max="20" width="13.7109375" customWidth="1"/>
    <col min="21" max="21" width="11" customWidth="1"/>
    <col min="22" max="22" width="14.5703125" customWidth="1"/>
    <col min="23" max="24" width="13" customWidth="1"/>
    <col min="27" max="27" width="9.28515625" customWidth="1"/>
    <col min="28" max="28" width="11.5703125" customWidth="1"/>
    <col min="29" max="29" width="15.28515625" customWidth="1"/>
    <col min="30" max="30" width="8.28515625" customWidth="1"/>
    <col min="31" max="31" width="12.28515625" customWidth="1"/>
    <col min="32" max="32" width="8.28515625" customWidth="1"/>
  </cols>
  <sheetData>
    <row r="1" spans="2:39" s="252" customFormat="1" ht="60" x14ac:dyDescent="0.25">
      <c r="C1" s="252" t="s">
        <v>813</v>
      </c>
      <c r="E1" s="252" t="s">
        <v>803</v>
      </c>
      <c r="K1" s="252" t="s">
        <v>47</v>
      </c>
      <c r="L1" s="252" t="str">
        <f>ccHP_Unit_Review!F1</f>
        <v>Metered Average kW</v>
      </c>
      <c r="M1" s="252" t="str">
        <f>ccHP_Unit_Review!I1</f>
        <v>Nameplate Metered COP Max</v>
      </c>
      <c r="N1" s="252" t="str">
        <f>ccHP_Unit_Review!H1</f>
        <v>Nameplate Metered COP Min</v>
      </c>
      <c r="O1" s="252" t="str">
        <f>ccHP_Unit_Review!G1</f>
        <v>Actual Observed COP</v>
      </c>
      <c r="P1" s="252" t="s">
        <v>663</v>
      </c>
      <c r="Q1" s="252" t="s">
        <v>51</v>
      </c>
      <c r="R1" s="252" t="s">
        <v>671</v>
      </c>
      <c r="S1" s="255" t="s">
        <v>757</v>
      </c>
      <c r="T1" s="252" t="s">
        <v>666</v>
      </c>
      <c r="U1" s="252" t="s">
        <v>665</v>
      </c>
      <c r="V1" s="252" t="s">
        <v>668</v>
      </c>
      <c r="W1" s="252" t="s">
        <v>669</v>
      </c>
      <c r="X1" s="252" t="s">
        <v>670</v>
      </c>
      <c r="Y1" s="255" t="s">
        <v>676</v>
      </c>
      <c r="Z1" s="255" t="s">
        <v>675</v>
      </c>
      <c r="AA1" s="255" t="s">
        <v>677</v>
      </c>
      <c r="AB1" s="255" t="s">
        <v>733</v>
      </c>
      <c r="AC1" s="255" t="s">
        <v>678</v>
      </c>
      <c r="AD1" s="255" t="s">
        <v>734</v>
      </c>
      <c r="AE1" s="255"/>
      <c r="AF1" s="255"/>
      <c r="AI1" s="252" t="s">
        <v>0</v>
      </c>
      <c r="AJ1" s="252" t="s">
        <v>664</v>
      </c>
      <c r="AL1" s="252" t="s">
        <v>667</v>
      </c>
      <c r="AM1" s="252" t="s">
        <v>672</v>
      </c>
    </row>
    <row r="2" spans="2:39" x14ac:dyDescent="0.25">
      <c r="B2" s="250" t="s">
        <v>651</v>
      </c>
      <c r="C2" s="251">
        <f>Assumptions!X26</f>
        <v>11.909090909090908</v>
      </c>
      <c r="E2" s="16">
        <f>E55/(C$5/1000*(1/C55-1/C$54))</f>
        <v>239.8074118136966</v>
      </c>
      <c r="K2">
        <v>-15</v>
      </c>
      <c r="L2" s="283">
        <f>'8760_Model'!BJ3</f>
        <v>0.9463895003881686</v>
      </c>
      <c r="M2" s="15">
        <f>Assumptions!H3</f>
        <v>1.8068078754068557</v>
      </c>
      <c r="N2" s="15">
        <f>Assumptions!I3</f>
        <v>1.3597817574168927</v>
      </c>
      <c r="O2" s="15">
        <f>Assumptions!J3</f>
        <v>1.3074682450038</v>
      </c>
      <c r="P2">
        <f>'8760_Model'!BF3</f>
        <v>2</v>
      </c>
      <c r="Q2" s="284">
        <f t="shared" ref="Q2:Q40" si="0">P2*L2</f>
        <v>1.8927790007763372</v>
      </c>
      <c r="R2" s="284">
        <f>AM$2</f>
        <v>1</v>
      </c>
      <c r="S2" s="284">
        <f>Q2*O2*3.412*R2</f>
        <v>8.4438416715651847</v>
      </c>
      <c r="T2" s="15">
        <f t="shared" ref="T2:T39" si="1">IFERROR(IF(S2/P2&gt;U2,U2,IFERROR(S2/P2,0)),0)</f>
        <v>4.2219208357825924</v>
      </c>
      <c r="U2" s="15">
        <f t="shared" ref="U2:U40" si="2">K2*AI$5+AJ$5</f>
        <v>46</v>
      </c>
      <c r="V2" s="12">
        <f t="shared" ref="V2:V40" si="3">U2*P2</f>
        <v>92</v>
      </c>
      <c r="W2" s="284">
        <f>IF(V2-S2&lt;0,0,V2-S2)</f>
        <v>83.556158328434819</v>
      </c>
      <c r="X2" s="284">
        <f t="shared" ref="X2:X40" si="4">IFERROR(W2/P2,0)</f>
        <v>41.778079164217409</v>
      </c>
      <c r="Y2" s="278"/>
      <c r="Z2" s="278"/>
      <c r="AA2" s="15"/>
      <c r="AB2" s="15"/>
      <c r="AC2" s="15">
        <f>Q2*-1</f>
        <v>-1.8927790007763372</v>
      </c>
      <c r="AD2" s="15">
        <f t="shared" ref="AD2:AD40" si="5">S2/(D$28)</f>
        <v>2.4747484383250833</v>
      </c>
      <c r="AE2" s="15"/>
      <c r="AF2" s="15"/>
      <c r="AG2" s="15"/>
      <c r="AH2" t="s">
        <v>712</v>
      </c>
      <c r="AI2">
        <v>-15</v>
      </c>
      <c r="AJ2">
        <v>46</v>
      </c>
      <c r="AL2" s="284">
        <f>SUM(S2:S40)</f>
        <v>21833.602677269078</v>
      </c>
      <c r="AM2">
        <v>1</v>
      </c>
    </row>
    <row r="3" spans="2:39" x14ac:dyDescent="0.25">
      <c r="B3" s="250" t="s">
        <v>9</v>
      </c>
      <c r="C3" s="270">
        <f>Assumptions!Y26</f>
        <v>23.685714285714287</v>
      </c>
      <c r="K3">
        <v>-13</v>
      </c>
      <c r="L3" s="283">
        <f>'8760_Model'!BJ4</f>
        <v>0.8874825801937628</v>
      </c>
      <c r="M3" s="15">
        <f>Assumptions!H4</f>
        <v>1.836050561574333</v>
      </c>
      <c r="N3" s="15">
        <f>Assumptions!I4</f>
        <v>1.5081134597288757</v>
      </c>
      <c r="O3" s="15">
        <f>Assumptions!J4</f>
        <v>1.4626768536116943</v>
      </c>
      <c r="P3">
        <f>'8760_Model'!BF4</f>
        <v>1</v>
      </c>
      <c r="Q3" s="284">
        <f t="shared" si="0"/>
        <v>0.8874825801937628</v>
      </c>
      <c r="R3" s="284">
        <f t="shared" ref="R3:R40" si="6">AM$2</f>
        <v>1</v>
      </c>
      <c r="S3" s="284">
        <f t="shared" ref="S3:S40" si="7">Q3*O3*3.412*R3</f>
        <v>4.4291179780486001</v>
      </c>
      <c r="T3" s="15">
        <f t="shared" si="1"/>
        <v>4.4291179780486001</v>
      </c>
      <c r="U3" s="15">
        <f t="shared" si="2"/>
        <v>44.78947368421052</v>
      </c>
      <c r="V3" s="12">
        <f t="shared" si="3"/>
        <v>44.78947368421052</v>
      </c>
      <c r="W3" s="284">
        <f t="shared" ref="W3:W40" si="8">IF(V3-S3&lt;0,0,V3-S3)</f>
        <v>40.360355706161918</v>
      </c>
      <c r="X3" s="284">
        <f t="shared" si="4"/>
        <v>40.360355706161918</v>
      </c>
      <c r="Y3" s="278"/>
      <c r="Z3" s="278"/>
      <c r="AA3" s="15"/>
      <c r="AB3" s="15"/>
      <c r="AC3" s="15">
        <f t="shared" ref="AC3:AC11" si="9">Q3*-1</f>
        <v>-0.8874825801937628</v>
      </c>
      <c r="AD3" s="15">
        <f t="shared" si="5"/>
        <v>1.2981002280330012</v>
      </c>
      <c r="AE3" s="15"/>
      <c r="AF3" s="15"/>
      <c r="AG3" s="15"/>
      <c r="AH3" t="s">
        <v>736</v>
      </c>
      <c r="AI3">
        <v>61</v>
      </c>
      <c r="AJ3">
        <v>0</v>
      </c>
    </row>
    <row r="4" spans="2:39" x14ac:dyDescent="0.25">
      <c r="B4" s="250" t="s">
        <v>10</v>
      </c>
      <c r="C4" s="270">
        <f>Assumptions!Z26</f>
        <v>13.770129870129869</v>
      </c>
      <c r="K4">
        <v>-11</v>
      </c>
      <c r="L4" s="283">
        <f>'8760_Model'!BJ5</f>
        <v>0.84979903626321907</v>
      </c>
      <c r="M4" s="15">
        <f>Assumptions!H5</f>
        <v>1.8663118906451031</v>
      </c>
      <c r="N4" s="15">
        <f>Assumptions!I5</f>
        <v>1.653302239503299</v>
      </c>
      <c r="O4" s="15">
        <f>Assumptions!J5</f>
        <v>1.7062250463874897</v>
      </c>
      <c r="P4">
        <f>'8760_Model'!BF5</f>
        <v>1</v>
      </c>
      <c r="Q4" s="284">
        <f t="shared" si="0"/>
        <v>0.84979903626321907</v>
      </c>
      <c r="R4" s="284">
        <f t="shared" si="6"/>
        <v>1</v>
      </c>
      <c r="S4" s="284">
        <f t="shared" si="7"/>
        <v>4.9472239410328855</v>
      </c>
      <c r="T4" s="15">
        <f t="shared" si="1"/>
        <v>4.9472239410328855</v>
      </c>
      <c r="U4" s="15">
        <f t="shared" si="2"/>
        <v>43.578947368421048</v>
      </c>
      <c r="V4" s="12">
        <f t="shared" si="3"/>
        <v>43.578947368421048</v>
      </c>
      <c r="W4" s="284">
        <f t="shared" si="8"/>
        <v>38.63172342738816</v>
      </c>
      <c r="X4" s="284">
        <f t="shared" si="4"/>
        <v>38.63172342738816</v>
      </c>
      <c r="Y4" s="278"/>
      <c r="Z4" s="278"/>
      <c r="AA4" s="15"/>
      <c r="AB4" s="15"/>
      <c r="AC4" s="15">
        <f t="shared" si="9"/>
        <v>-0.84979903626321907</v>
      </c>
      <c r="AD4" s="15">
        <f t="shared" si="5"/>
        <v>1.449948400068255</v>
      </c>
      <c r="AE4" s="15"/>
      <c r="AF4" s="15"/>
      <c r="AG4" s="15"/>
      <c r="AK4" s="12">
        <f>SUM(V2:V40)</f>
        <v>91924.947368421024</v>
      </c>
    </row>
    <row r="5" spans="2:39" x14ac:dyDescent="0.25">
      <c r="B5" s="250" t="s">
        <v>727</v>
      </c>
      <c r="C5" s="267">
        <v>14392</v>
      </c>
      <c r="K5">
        <v>-9</v>
      </c>
      <c r="L5" s="283">
        <f>'8760_Model'!BJ6</f>
        <v>0.81341282763451372</v>
      </c>
      <c r="M5" s="15">
        <f>Assumptions!H6</f>
        <v>1.8975918626191657</v>
      </c>
      <c r="N5" s="15">
        <f>Assumptions!I6</f>
        <v>1.7953480967401634</v>
      </c>
      <c r="O5" s="15">
        <f>Assumptions!J6</f>
        <v>1.817282714071248</v>
      </c>
      <c r="P5">
        <f>'8760_Model'!BF6</f>
        <v>4</v>
      </c>
      <c r="Q5" s="284">
        <f t="shared" si="0"/>
        <v>3.2536513105380549</v>
      </c>
      <c r="R5" s="284">
        <f t="shared" si="6"/>
        <v>1</v>
      </c>
      <c r="S5" s="284">
        <f t="shared" si="7"/>
        <v>20.174488217881706</v>
      </c>
      <c r="T5" s="15">
        <f t="shared" si="1"/>
        <v>5.0436220544704264</v>
      </c>
      <c r="U5" s="15">
        <f t="shared" si="2"/>
        <v>42.368421052631575</v>
      </c>
      <c r="V5" s="12">
        <f t="shared" si="3"/>
        <v>169.4736842105263</v>
      </c>
      <c r="W5" s="284">
        <f t="shared" si="8"/>
        <v>149.2991959926446</v>
      </c>
      <c r="X5" s="284">
        <f t="shared" si="4"/>
        <v>37.32479899816115</v>
      </c>
      <c r="Y5" s="278"/>
      <c r="Z5" s="278"/>
      <c r="AA5" s="15"/>
      <c r="AB5" s="15"/>
      <c r="AC5" s="15">
        <f t="shared" si="9"/>
        <v>-3.2536513105380549</v>
      </c>
      <c r="AD5" s="15">
        <f t="shared" si="5"/>
        <v>5.9128042842560689</v>
      </c>
      <c r="AE5" s="15"/>
      <c r="AF5" s="15"/>
      <c r="AG5" s="15"/>
      <c r="AI5">
        <f>SLOPE(AJ2:AJ3,AI2:AI3)</f>
        <v>-0.60526315789473684</v>
      </c>
      <c r="AJ5">
        <f>INTERCEPT(AJ2:AJ3,AI2:AI3)</f>
        <v>36.921052631578945</v>
      </c>
    </row>
    <row r="6" spans="2:39" x14ac:dyDescent="0.25">
      <c r="B6" s="250" t="s">
        <v>728</v>
      </c>
      <c r="C6" s="267">
        <f>Assumptions!AA26</f>
        <v>17387.558441558442</v>
      </c>
      <c r="K6">
        <v>-7</v>
      </c>
      <c r="L6" s="283">
        <f>'8760_Model'!BJ7</f>
        <v>0.80302894253988166</v>
      </c>
      <c r="M6" s="15">
        <f>Assumptions!H7</f>
        <v>1.9298904774965211</v>
      </c>
      <c r="N6" s="15">
        <f>Assumptions!I7</f>
        <v>1.9342510314394683</v>
      </c>
      <c r="O6" s="15">
        <f>Assumptions!J7</f>
        <v>1.9300238277255501</v>
      </c>
      <c r="P6">
        <f>'8760_Model'!BF7</f>
        <v>3</v>
      </c>
      <c r="Q6" s="284">
        <f t="shared" si="0"/>
        <v>2.4090868276196451</v>
      </c>
      <c r="R6" s="284">
        <f t="shared" si="6"/>
        <v>1</v>
      </c>
      <c r="S6" s="284">
        <f t="shared" si="7"/>
        <v>15.864418073007666</v>
      </c>
      <c r="T6" s="15">
        <f t="shared" si="1"/>
        <v>5.2881393576692224</v>
      </c>
      <c r="U6" s="15">
        <f t="shared" si="2"/>
        <v>41.157894736842103</v>
      </c>
      <c r="V6" s="12">
        <f t="shared" si="3"/>
        <v>123.4736842105263</v>
      </c>
      <c r="W6" s="284">
        <f t="shared" si="8"/>
        <v>107.60926613751863</v>
      </c>
      <c r="X6" s="284">
        <f t="shared" si="4"/>
        <v>35.869755379172879</v>
      </c>
      <c r="Y6" s="278"/>
      <c r="Z6" s="278"/>
      <c r="AA6" s="15"/>
      <c r="AB6" s="15"/>
      <c r="AC6" s="15">
        <f t="shared" si="9"/>
        <v>-2.4090868276196451</v>
      </c>
      <c r="AD6" s="15">
        <f t="shared" si="5"/>
        <v>4.64959498036567</v>
      </c>
      <c r="AE6" s="15"/>
      <c r="AF6" s="15"/>
      <c r="AG6" s="15"/>
    </row>
    <row r="7" spans="2:39" x14ac:dyDescent="0.25">
      <c r="B7" s="250" t="s">
        <v>729</v>
      </c>
      <c r="C7" s="267">
        <f>Assumptions!AC26</f>
        <v>10427.480519480519</v>
      </c>
      <c r="K7">
        <v>-5</v>
      </c>
      <c r="L7" s="283">
        <f>'8760_Model'!BJ8</f>
        <v>0.8057178474004637</v>
      </c>
      <c r="M7" s="15">
        <f>Assumptions!H8</f>
        <v>1.9632077352771691</v>
      </c>
      <c r="N7" s="15">
        <f>Assumptions!I8</f>
        <v>2.0700110436012138</v>
      </c>
      <c r="O7" s="15">
        <f>Assumptions!J8</f>
        <v>2.0522408961947276</v>
      </c>
      <c r="P7">
        <f>'8760_Model'!BF8</f>
        <v>8</v>
      </c>
      <c r="Q7" s="284">
        <f t="shared" si="0"/>
        <v>6.4457427792037096</v>
      </c>
      <c r="R7" s="284">
        <f t="shared" si="6"/>
        <v>1</v>
      </c>
      <c r="S7" s="284">
        <f t="shared" si="7"/>
        <v>45.13467619188863</v>
      </c>
      <c r="T7" s="15">
        <f t="shared" si="1"/>
        <v>5.6418345239860788</v>
      </c>
      <c r="U7" s="15">
        <f t="shared" si="2"/>
        <v>39.94736842105263</v>
      </c>
      <c r="V7" s="12">
        <f t="shared" si="3"/>
        <v>319.57894736842104</v>
      </c>
      <c r="W7" s="284">
        <f t="shared" si="8"/>
        <v>274.44427117653242</v>
      </c>
      <c r="X7" s="284">
        <f t="shared" si="4"/>
        <v>34.305533897066553</v>
      </c>
      <c r="Y7" s="278"/>
      <c r="Z7" s="278"/>
      <c r="AA7" s="15"/>
      <c r="AB7" s="15"/>
      <c r="AC7" s="15">
        <f t="shared" si="9"/>
        <v>-6.4457427792037096</v>
      </c>
      <c r="AD7" s="15">
        <f t="shared" si="5"/>
        <v>13.228216937833714</v>
      </c>
      <c r="AE7" s="15"/>
      <c r="AF7" s="15"/>
      <c r="AG7" s="15"/>
    </row>
    <row r="8" spans="2:39" x14ac:dyDescent="0.25">
      <c r="B8" s="250" t="s">
        <v>730</v>
      </c>
      <c r="C8" s="267">
        <f>Assumptions!AE26</f>
        <v>16115.753246753247</v>
      </c>
      <c r="K8">
        <v>-3</v>
      </c>
      <c r="L8" s="283">
        <f>'8760_Model'!BJ9</f>
        <v>0.83227653420762704</v>
      </c>
      <c r="M8" s="15">
        <f>Assumptions!H9</f>
        <v>1.9975436359611098</v>
      </c>
      <c r="N8" s="15">
        <f>Assumptions!I9</f>
        <v>2.2026281332254003</v>
      </c>
      <c r="O8" s="15">
        <f>Assumptions!J9</f>
        <v>2.11686184673334</v>
      </c>
      <c r="P8">
        <f>'8760_Model'!BF9</f>
        <v>13</v>
      </c>
      <c r="Q8" s="284">
        <f t="shared" si="0"/>
        <v>10.819594944699151</v>
      </c>
      <c r="R8" s="284">
        <f t="shared" si="6"/>
        <v>1</v>
      </c>
      <c r="S8" s="284">
        <f t="shared" si="7"/>
        <v>78.147041353671199</v>
      </c>
      <c r="T8" s="15">
        <f t="shared" si="1"/>
        <v>6.0113108733593226</v>
      </c>
      <c r="U8" s="15">
        <f t="shared" si="2"/>
        <v>38.736842105263158</v>
      </c>
      <c r="V8" s="12">
        <f t="shared" si="3"/>
        <v>503.57894736842104</v>
      </c>
      <c r="W8" s="284">
        <f t="shared" si="8"/>
        <v>425.43190601474987</v>
      </c>
      <c r="X8" s="284">
        <f t="shared" si="4"/>
        <v>32.725531231903837</v>
      </c>
      <c r="Y8" s="278"/>
      <c r="Z8" s="278"/>
      <c r="AA8" s="15"/>
      <c r="AB8" s="15"/>
      <c r="AC8" s="15">
        <f t="shared" si="9"/>
        <v>-10.819594944699151</v>
      </c>
      <c r="AD8" s="15">
        <f t="shared" si="5"/>
        <v>22.903587735542555</v>
      </c>
      <c r="AE8" s="15"/>
      <c r="AF8" s="15"/>
      <c r="AG8" s="15"/>
    </row>
    <row r="9" spans="2:39" x14ac:dyDescent="0.25">
      <c r="K9">
        <v>-1</v>
      </c>
      <c r="L9" s="283">
        <f>'8760_Model'!BJ10</f>
        <v>0.77376611392274297</v>
      </c>
      <c r="M9" s="15">
        <f>Assumptions!H10</f>
        <v>2.0328981795483432</v>
      </c>
      <c r="N9" s="15">
        <f>Assumptions!I10</f>
        <v>2.3321023003120271</v>
      </c>
      <c r="O9" s="15">
        <f>Assumptions!J10</f>
        <v>2.2040322713117675</v>
      </c>
      <c r="P9">
        <f>'8760_Model'!BF10</f>
        <v>17</v>
      </c>
      <c r="Q9" s="284">
        <f t="shared" si="0"/>
        <v>13.154023936686631</v>
      </c>
      <c r="R9" s="284">
        <f t="shared" si="6"/>
        <v>1</v>
      </c>
      <c r="S9" s="284">
        <f t="shared" si="7"/>
        <v>98.920339782869064</v>
      </c>
      <c r="T9" s="15">
        <f t="shared" si="1"/>
        <v>5.8188435166393564</v>
      </c>
      <c r="U9" s="15">
        <f t="shared" si="2"/>
        <v>37.526315789473685</v>
      </c>
      <c r="V9" s="12">
        <f t="shared" si="3"/>
        <v>637.9473684210526</v>
      </c>
      <c r="W9" s="284">
        <f t="shared" si="8"/>
        <v>539.02702863818354</v>
      </c>
      <c r="X9" s="284">
        <f t="shared" si="4"/>
        <v>31.707472272834327</v>
      </c>
      <c r="Y9" s="278"/>
      <c r="Z9" s="278"/>
      <c r="AA9" s="15"/>
      <c r="AB9" s="15"/>
      <c r="AC9" s="15">
        <f t="shared" si="9"/>
        <v>-13.154023936686631</v>
      </c>
      <c r="AD9" s="15">
        <f t="shared" si="5"/>
        <v>28.991893254064792</v>
      </c>
      <c r="AE9" s="15"/>
      <c r="AF9" s="15"/>
      <c r="AG9" s="15"/>
    </row>
    <row r="10" spans="2:39" x14ac:dyDescent="0.25">
      <c r="B10" t="s">
        <v>814</v>
      </c>
      <c r="K10">
        <v>1</v>
      </c>
      <c r="L10" s="283">
        <f>'8760_Model'!BJ11</f>
        <v>0.79803941250838339</v>
      </c>
      <c r="M10" s="15">
        <f>Assumptions!H11</f>
        <v>2.0692713660388691</v>
      </c>
      <c r="N10" s="15">
        <f>Assumptions!I11</f>
        <v>2.4584335448610948</v>
      </c>
      <c r="O10" s="15">
        <f>Assumptions!J11</f>
        <v>2.2890548970082816</v>
      </c>
      <c r="P10">
        <f>'8760_Model'!BF11</f>
        <v>32</v>
      </c>
      <c r="Q10" s="284">
        <f t="shared" si="0"/>
        <v>25.537261200268269</v>
      </c>
      <c r="R10" s="284">
        <f t="shared" si="6"/>
        <v>1</v>
      </c>
      <c r="S10" s="284">
        <f t="shared" si="7"/>
        <v>199.45252985630231</v>
      </c>
      <c r="T10" s="15">
        <f t="shared" si="1"/>
        <v>6.2328915580094471</v>
      </c>
      <c r="U10" s="15">
        <f t="shared" si="2"/>
        <v>36.315789473684205</v>
      </c>
      <c r="V10" s="12">
        <f t="shared" si="3"/>
        <v>1162.1052631578946</v>
      </c>
      <c r="W10" s="284">
        <f t="shared" si="8"/>
        <v>962.65273330159221</v>
      </c>
      <c r="X10" s="284">
        <f t="shared" si="4"/>
        <v>30.082897915674756</v>
      </c>
      <c r="Y10" s="278"/>
      <c r="Z10" s="278"/>
      <c r="AA10" s="15"/>
      <c r="AB10" s="15"/>
      <c r="AC10" s="15">
        <f t="shared" si="9"/>
        <v>-25.537261200268269</v>
      </c>
      <c r="AD10" s="15">
        <f t="shared" si="5"/>
        <v>58.456192806653668</v>
      </c>
      <c r="AE10" s="15"/>
      <c r="AF10" s="15"/>
      <c r="AG10" s="15"/>
    </row>
    <row r="11" spans="2:39" x14ac:dyDescent="0.25">
      <c r="B11" s="250" t="s">
        <v>756</v>
      </c>
      <c r="C11" s="352">
        <f>SUM(S2:S40)/1000</f>
        <v>21.833602677269077</v>
      </c>
      <c r="K11">
        <v>3</v>
      </c>
      <c r="L11" s="283">
        <f>'8760_Model'!BJ12</f>
        <v>0.73107896348351864</v>
      </c>
      <c r="M11" s="15">
        <f>Assumptions!H12</f>
        <v>2.106663195432688</v>
      </c>
      <c r="N11" s="15">
        <f>Assumptions!I12</f>
        <v>2.5816218668726032</v>
      </c>
      <c r="O11" s="15">
        <f>Assumptions!J12</f>
        <v>2.2496218138612099</v>
      </c>
      <c r="P11">
        <f>'8760_Model'!BF12</f>
        <v>39</v>
      </c>
      <c r="Q11" s="284">
        <f t="shared" si="0"/>
        <v>28.512079575857229</v>
      </c>
      <c r="R11" s="284">
        <f t="shared" si="6"/>
        <v>1</v>
      </c>
      <c r="S11" s="284">
        <f t="shared" si="7"/>
        <v>218.85044374021206</v>
      </c>
      <c r="T11" s="15">
        <f t="shared" si="1"/>
        <v>5.6115498394926169</v>
      </c>
      <c r="U11" s="15">
        <f t="shared" si="2"/>
        <v>35.105263157894733</v>
      </c>
      <c r="V11" s="12">
        <f t="shared" si="3"/>
        <v>1369.1052631578946</v>
      </c>
      <c r="W11" s="284">
        <f t="shared" si="8"/>
        <v>1150.2548194176825</v>
      </c>
      <c r="X11" s="284">
        <f t="shared" si="4"/>
        <v>29.493713318402115</v>
      </c>
      <c r="Y11" s="278"/>
      <c r="Z11" s="278"/>
      <c r="AA11" s="15"/>
      <c r="AB11" s="15"/>
      <c r="AC11" s="15">
        <f t="shared" si="9"/>
        <v>-28.512079575857229</v>
      </c>
      <c r="AD11" s="15">
        <f t="shared" si="5"/>
        <v>64.141396172395091</v>
      </c>
      <c r="AE11" s="15"/>
      <c r="AF11" s="15"/>
      <c r="AG11" s="15"/>
    </row>
    <row r="12" spans="2:39" x14ac:dyDescent="0.25">
      <c r="B12" s="250" t="s">
        <v>742</v>
      </c>
      <c r="C12" s="268">
        <f>C11*1000*1000/C8</f>
        <v>1354.7987700585932</v>
      </c>
      <c r="E12" t="s">
        <v>801</v>
      </c>
      <c r="K12">
        <v>5</v>
      </c>
      <c r="L12" s="283">
        <f>'8760_Model'!BJ13</f>
        <v>0.67372264434111218</v>
      </c>
      <c r="M12" s="15">
        <f>Assumptions!H13</f>
        <v>2.1450736677297995</v>
      </c>
      <c r="N12" s="15">
        <f>Assumptions!I13</f>
        <v>2.701667266346552</v>
      </c>
      <c r="O12" s="15">
        <f>Assumptions!J13</f>
        <v>2.3843508685445598</v>
      </c>
      <c r="P12">
        <f>'8760_Model'!BF13</f>
        <v>17</v>
      </c>
      <c r="Q12" s="284">
        <f t="shared" si="0"/>
        <v>11.453284953798907</v>
      </c>
      <c r="R12" s="284">
        <f t="shared" si="6"/>
        <v>1</v>
      </c>
      <c r="S12" s="284">
        <f t="shared" si="7"/>
        <v>93.177113551875138</v>
      </c>
      <c r="T12" s="15">
        <f t="shared" si="1"/>
        <v>5.4810066795220669</v>
      </c>
      <c r="U12" s="15">
        <f t="shared" si="2"/>
        <v>33.89473684210526</v>
      </c>
      <c r="V12" s="12">
        <f t="shared" si="3"/>
        <v>576.21052631578937</v>
      </c>
      <c r="W12" s="284">
        <f t="shared" si="8"/>
        <v>483.03341276391421</v>
      </c>
      <c r="X12" s="284">
        <f t="shared" si="4"/>
        <v>28.413730162583189</v>
      </c>
      <c r="Y12" s="278">
        <f>FORECAST(K12,Assumptions!C$5:C$6,Assumptions!B$5:B$6)</f>
        <v>1.03</v>
      </c>
      <c r="Z12" s="278">
        <f>FORECAST(K12,Assumptions!D$5:D$6,Assumptions!B$5:B$6)</f>
        <v>1.07</v>
      </c>
      <c r="AA12" s="15">
        <f t="shared" ref="AA12:AA40" si="10">IF(N12&gt;=M12,Z12+(O12-N12)*(Y12-Z12)/(M12-N12),Z12+(O12-M12)*(Y12-Z12)/(N12-M12))</f>
        <v>1.0471958284399543</v>
      </c>
      <c r="AB12" s="15">
        <f>S12/(AA12*3.412)</f>
        <v>26.077882651577642</v>
      </c>
      <c r="AC12" s="15">
        <f t="shared" ref="AC12:AC40" si="11">Q12*O12/AA12-Q12</f>
        <v>14.624597697778736</v>
      </c>
      <c r="AD12" s="15">
        <f t="shared" si="5"/>
        <v>27.308649927278765</v>
      </c>
      <c r="AE12" s="15"/>
      <c r="AF12" s="15"/>
      <c r="AG12" s="15"/>
    </row>
    <row r="13" spans="2:39" x14ac:dyDescent="0.25">
      <c r="B13" s="250" t="s">
        <v>743</v>
      </c>
      <c r="C13" s="267">
        <f>SUM(Q2:Q40)</f>
        <v>2071.3719246787527</v>
      </c>
      <c r="E13" s="308">
        <f>C12*(C8/1000)*(1/(C2*C15))</f>
        <v>2071.3719246787527</v>
      </c>
      <c r="K13">
        <v>7</v>
      </c>
      <c r="L13" s="283">
        <f>'8760_Model'!BJ14</f>
        <v>0.69034046791808468</v>
      </c>
      <c r="M13" s="15">
        <f>Assumptions!H14</f>
        <v>2.1845027829302035</v>
      </c>
      <c r="N13" s="15">
        <f>Assumptions!I14</f>
        <v>2.818569743282942</v>
      </c>
      <c r="O13" s="15">
        <f>Assumptions!J14</f>
        <v>2.4800267097410909</v>
      </c>
      <c r="P13">
        <f>'8760_Model'!BF14</f>
        <v>59</v>
      </c>
      <c r="Q13" s="284">
        <f t="shared" si="0"/>
        <v>40.730087607166993</v>
      </c>
      <c r="R13" s="284">
        <f t="shared" si="6"/>
        <v>1</v>
      </c>
      <c r="S13" s="284">
        <f t="shared" si="7"/>
        <v>344.65193799182413</v>
      </c>
      <c r="T13" s="15">
        <f t="shared" si="1"/>
        <v>5.8415582710478668</v>
      </c>
      <c r="U13" s="15">
        <f t="shared" si="2"/>
        <v>32.684210526315788</v>
      </c>
      <c r="V13" s="12">
        <f t="shared" si="3"/>
        <v>1928.3684210526314</v>
      </c>
      <c r="W13" s="284">
        <f t="shared" si="8"/>
        <v>1583.7164830608074</v>
      </c>
      <c r="X13" s="284">
        <f t="shared" si="4"/>
        <v>26.842652255267922</v>
      </c>
      <c r="Y13" s="278">
        <f>FORECAST(K13,Assumptions!C$5:C$6,Assumptions!B$5:B$6)</f>
        <v>1.075</v>
      </c>
      <c r="Z13" s="278">
        <f>FORECAST(K13,Assumptions!D$5:D$6,Assumptions!B$5:B$6)</f>
        <v>1.175</v>
      </c>
      <c r="AA13" s="15">
        <f t="shared" si="10"/>
        <v>1.1216076842493865</v>
      </c>
      <c r="AB13" s="15">
        <f t="shared" ref="AB13:AB40" si="12">S13/(AA13*3.412)</f>
        <v>90.05974778379732</v>
      </c>
      <c r="AC13" s="15">
        <f t="shared" si="11"/>
        <v>49.329660176630341</v>
      </c>
      <c r="AD13" s="15">
        <f t="shared" si="5"/>
        <v>101.01170515586874</v>
      </c>
      <c r="AE13" s="15"/>
      <c r="AF13" s="15"/>
      <c r="AG13" s="15"/>
    </row>
    <row r="14" spans="2:39" x14ac:dyDescent="0.25">
      <c r="B14" s="250" t="s">
        <v>726</v>
      </c>
      <c r="C14" s="275">
        <f>C11/(C13/1000)</f>
        <v>10.540648165179332</v>
      </c>
      <c r="K14">
        <v>9</v>
      </c>
      <c r="L14" s="283">
        <f>'8760_Model'!BJ15</f>
        <v>0.66390739729281489</v>
      </c>
      <c r="M14" s="15">
        <f>Assumptions!H15</f>
        <v>2.2249505410339001</v>
      </c>
      <c r="N14" s="15">
        <f>Assumptions!I15</f>
        <v>2.9323292976817719</v>
      </c>
      <c r="O14" s="15">
        <f>Assumptions!J15</f>
        <v>2.5577388510716212</v>
      </c>
      <c r="P14">
        <f>'8760_Model'!BF15</f>
        <v>171</v>
      </c>
      <c r="Q14" s="284">
        <f t="shared" si="0"/>
        <v>113.52816493707135</v>
      </c>
      <c r="R14" s="284">
        <f t="shared" si="6"/>
        <v>1</v>
      </c>
      <c r="S14" s="284">
        <f t="shared" si="7"/>
        <v>990.760858489214</v>
      </c>
      <c r="T14" s="15">
        <f t="shared" si="1"/>
        <v>5.7939231490597312</v>
      </c>
      <c r="U14" s="15">
        <f t="shared" si="2"/>
        <v>31.473684210526315</v>
      </c>
      <c r="V14" s="12">
        <f t="shared" si="3"/>
        <v>5382</v>
      </c>
      <c r="W14" s="284">
        <f t="shared" si="8"/>
        <v>4391.2391415107859</v>
      </c>
      <c r="X14" s="284">
        <f t="shared" si="4"/>
        <v>25.679761061466586</v>
      </c>
      <c r="Y14" s="278">
        <f>FORECAST(K14,Assumptions!C$5:C$6,Assumptions!B$5:B$6)</f>
        <v>1.1200000000000001</v>
      </c>
      <c r="Z14" s="278">
        <f>FORECAST(K14,Assumptions!D$5:D$6,Assumptions!B$5:B$6)</f>
        <v>1.28</v>
      </c>
      <c r="AA14" s="15">
        <f t="shared" si="10"/>
        <v>1.1952724464873081</v>
      </c>
      <c r="AB14" s="15">
        <f t="shared" si="12"/>
        <v>242.93657818665173</v>
      </c>
      <c r="AC14" s="15">
        <f t="shared" si="11"/>
        <v>129.40841324958038</v>
      </c>
      <c r="AD14" s="15">
        <f t="shared" si="5"/>
        <v>290.37539815041441</v>
      </c>
      <c r="AE14" s="15"/>
      <c r="AF14" s="15"/>
      <c r="AG14" s="15"/>
    </row>
    <row r="15" spans="2:39" x14ac:dyDescent="0.25">
      <c r="B15" s="250" t="s">
        <v>648</v>
      </c>
      <c r="C15" s="353">
        <f>C14/C2</f>
        <v>0.88509259402269214</v>
      </c>
      <c r="D15" s="12"/>
      <c r="E15" s="12"/>
      <c r="F15" s="12"/>
      <c r="K15">
        <v>11</v>
      </c>
      <c r="L15" s="283">
        <f>'8760_Model'!BJ16</f>
        <v>0.62343752497087657</v>
      </c>
      <c r="M15" s="15">
        <f>Assumptions!H16</f>
        <v>2.2664169420408893</v>
      </c>
      <c r="N15" s="15">
        <f>Assumptions!I16</f>
        <v>3.042945929543043</v>
      </c>
      <c r="O15" s="15">
        <f>Assumptions!J16</f>
        <v>2.6318912955844294</v>
      </c>
      <c r="P15">
        <f>'8760_Model'!BF16</f>
        <v>128</v>
      </c>
      <c r="Q15" s="284">
        <f t="shared" si="0"/>
        <v>79.800003196272201</v>
      </c>
      <c r="R15" s="284">
        <f t="shared" si="6"/>
        <v>1</v>
      </c>
      <c r="S15" s="284">
        <f t="shared" si="7"/>
        <v>716.6050741251853</v>
      </c>
      <c r="T15" s="15">
        <f t="shared" si="1"/>
        <v>5.5984771416030101</v>
      </c>
      <c r="U15" s="15">
        <f t="shared" si="2"/>
        <v>30.263157894736839</v>
      </c>
      <c r="V15" s="12">
        <f t="shared" si="3"/>
        <v>3873.6842105263154</v>
      </c>
      <c r="W15" s="284">
        <f t="shared" si="8"/>
        <v>3157.0791364011302</v>
      </c>
      <c r="X15" s="284">
        <f t="shared" si="4"/>
        <v>24.66468075313383</v>
      </c>
      <c r="Y15" s="278">
        <f>FORECAST(K15,Assumptions!C$4:C$6,Assumptions!B$4:B$6)</f>
        <v>1.2162113165457857</v>
      </c>
      <c r="Z15" s="278">
        <f>FORECAST(K15,Assumptions!D$4:D$6,Assumptions!B$4:B$6)</f>
        <v>1.4240305594204532</v>
      </c>
      <c r="AA15" s="15">
        <f t="shared" si="10"/>
        <v>1.3140217069702853</v>
      </c>
      <c r="AB15" s="15">
        <f t="shared" si="12"/>
        <v>159.83368667792325</v>
      </c>
      <c r="AC15" s="15">
        <f t="shared" si="11"/>
        <v>80.033683481651053</v>
      </c>
      <c r="AD15" s="15">
        <f t="shared" si="5"/>
        <v>210.02493379987845</v>
      </c>
      <c r="AE15" s="15"/>
      <c r="AF15" s="15"/>
      <c r="AG15" s="15"/>
    </row>
    <row r="16" spans="2:39" x14ac:dyDescent="0.25">
      <c r="K16">
        <v>13</v>
      </c>
      <c r="L16" s="283">
        <f>'8760_Model'!BJ17</f>
        <v>0.59607768764016555</v>
      </c>
      <c r="M16" s="15">
        <f>Assumptions!H17</f>
        <v>2.3089019859511715</v>
      </c>
      <c r="N16" s="15">
        <f>Assumptions!I17</f>
        <v>3.1504196388667549</v>
      </c>
      <c r="O16" s="15">
        <f>Assumptions!J17</f>
        <v>2.6974180796091174</v>
      </c>
      <c r="P16">
        <f>'8760_Model'!BF17</f>
        <v>84</v>
      </c>
      <c r="Q16" s="284">
        <f t="shared" si="0"/>
        <v>50.070525761773908</v>
      </c>
      <c r="R16" s="284">
        <f t="shared" si="6"/>
        <v>1</v>
      </c>
      <c r="S16" s="284">
        <f t="shared" si="7"/>
        <v>460.82861461151037</v>
      </c>
      <c r="T16" s="15">
        <f t="shared" si="1"/>
        <v>5.486054935851314</v>
      </c>
      <c r="U16" s="15">
        <f t="shared" si="2"/>
        <v>29.052631578947366</v>
      </c>
      <c r="V16" s="12">
        <f t="shared" si="3"/>
        <v>2440.4210526315787</v>
      </c>
      <c r="W16" s="284">
        <f t="shared" si="8"/>
        <v>1979.5924380200684</v>
      </c>
      <c r="X16" s="284">
        <f t="shared" si="4"/>
        <v>23.566576643096052</v>
      </c>
      <c r="Y16" s="278">
        <f>FORECAST(K16,Assumptions!C$4:C$6,Assumptions!B$4:B$6)</f>
        <v>1.3209578525158689</v>
      </c>
      <c r="Z16" s="278">
        <f>FORECAST(K16,Assumptions!D$4:D$6,Assumptions!B$4:B$6)</f>
        <v>1.5745662120776487</v>
      </c>
      <c r="AA16" s="15">
        <f t="shared" si="10"/>
        <v>1.4380450328436554</v>
      </c>
      <c r="AB16" s="15">
        <f t="shared" si="12"/>
        <v>93.91996659399949</v>
      </c>
      <c r="AC16" s="15">
        <f t="shared" si="11"/>
        <v>43.849440832225596</v>
      </c>
      <c r="AD16" s="15">
        <f t="shared" si="5"/>
        <v>135.06114144534303</v>
      </c>
      <c r="AE16" s="15"/>
      <c r="AF16" s="15"/>
      <c r="AG16" s="15"/>
    </row>
    <row r="17" spans="2:33" x14ac:dyDescent="0.25">
      <c r="B17" t="s">
        <v>807</v>
      </c>
      <c r="K17">
        <v>15</v>
      </c>
      <c r="L17" s="283">
        <f>'8760_Model'!BJ18</f>
        <v>0.5787644775863775</v>
      </c>
      <c r="M17" s="15">
        <f>Assumptions!H18</f>
        <v>2.3524056727647462</v>
      </c>
      <c r="N17" s="15">
        <f>Assumptions!I18</f>
        <v>3.2547504256529072</v>
      </c>
      <c r="O17" s="15">
        <f>Assumptions!J18</f>
        <v>2.7696308470464777</v>
      </c>
      <c r="P17">
        <f>'8760_Model'!BF18</f>
        <v>170</v>
      </c>
      <c r="Q17" s="284">
        <f t="shared" si="0"/>
        <v>98.389961189684172</v>
      </c>
      <c r="R17" s="284">
        <f t="shared" si="6"/>
        <v>1</v>
      </c>
      <c r="S17" s="284">
        <f t="shared" si="7"/>
        <v>929.78320973083498</v>
      </c>
      <c r="T17" s="15">
        <f t="shared" si="1"/>
        <v>5.469312998416676</v>
      </c>
      <c r="U17" s="15">
        <f t="shared" si="2"/>
        <v>27.84210526315789</v>
      </c>
      <c r="V17" s="12">
        <f t="shared" si="3"/>
        <v>4733.1578947368416</v>
      </c>
      <c r="W17" s="284">
        <f t="shared" si="8"/>
        <v>3803.3746850060065</v>
      </c>
      <c r="X17" s="284">
        <f t="shared" si="4"/>
        <v>22.372792264741214</v>
      </c>
      <c r="Y17" s="278">
        <f>FORECAST(K17,Assumptions!C$4:C$6,Assumptions!B$4:B$6)</f>
        <v>1.4257043884859519</v>
      </c>
      <c r="Z17" s="278">
        <f>FORECAST(K17,Assumptions!D$4:D$6,Assumptions!B$4:B$6)</f>
        <v>1.7251018647348439</v>
      </c>
      <c r="AA17" s="15">
        <f t="shared" si="10"/>
        <v>1.5641394642235031</v>
      </c>
      <c r="AB17" s="15">
        <f t="shared" si="12"/>
        <v>174.2196765592997</v>
      </c>
      <c r="AC17" s="15">
        <f t="shared" si="11"/>
        <v>75.829715369615528</v>
      </c>
      <c r="AD17" s="15">
        <f t="shared" si="5"/>
        <v>272.50387155065505</v>
      </c>
      <c r="AE17" s="15"/>
      <c r="AF17" s="15"/>
      <c r="AG17" s="15"/>
    </row>
    <row r="18" spans="2:33" x14ac:dyDescent="0.25">
      <c r="B18" s="250" t="s">
        <v>735</v>
      </c>
      <c r="C18" s="250">
        <f>Assumptions!E3</f>
        <v>8.6</v>
      </c>
      <c r="K18">
        <v>17</v>
      </c>
      <c r="L18" s="283">
        <f>'8760_Model'!BJ19</f>
        <v>0.5572825170337099</v>
      </c>
      <c r="M18" s="15">
        <f>Assumptions!H19</f>
        <v>2.3969280024816135</v>
      </c>
      <c r="N18" s="15">
        <f>Assumptions!I19</f>
        <v>3.3559382899015002</v>
      </c>
      <c r="O18" s="15">
        <f>Assumptions!J19</f>
        <v>2.8662243799325058</v>
      </c>
      <c r="P18">
        <f>'8760_Model'!BF19</f>
        <v>173</v>
      </c>
      <c r="Q18" s="284">
        <f t="shared" si="0"/>
        <v>96.409875446831819</v>
      </c>
      <c r="R18" s="284">
        <f t="shared" si="6"/>
        <v>1</v>
      </c>
      <c r="S18" s="284">
        <f t="shared" si="7"/>
        <v>942.84592863034663</v>
      </c>
      <c r="T18" s="15">
        <f t="shared" si="1"/>
        <v>5.4499764660713677</v>
      </c>
      <c r="U18" s="15">
        <f t="shared" si="2"/>
        <v>26.631578947368418</v>
      </c>
      <c r="V18" s="12">
        <f t="shared" si="3"/>
        <v>4607.2631578947367</v>
      </c>
      <c r="W18" s="284">
        <f t="shared" si="8"/>
        <v>3664.4172292643898</v>
      </c>
      <c r="X18" s="284">
        <f t="shared" si="4"/>
        <v>21.181602481297052</v>
      </c>
      <c r="Y18" s="278">
        <f>FORECAST(K18,Assumptions!C$4:C$6,Assumptions!B$4:B$6)</f>
        <v>1.5304509244560354</v>
      </c>
      <c r="Z18" s="278">
        <f>FORECAST(K18,Assumptions!D$4:D$6,Assumptions!B$4:B$6)</f>
        <v>1.8756375173920394</v>
      </c>
      <c r="AA18" s="15">
        <f t="shared" si="10"/>
        <v>1.6993696730184851</v>
      </c>
      <c r="AB18" s="15">
        <f t="shared" si="12"/>
        <v>162.60872478742874</v>
      </c>
      <c r="AC18" s="15">
        <f t="shared" si="11"/>
        <v>66.198849340596922</v>
      </c>
      <c r="AD18" s="15">
        <f t="shared" si="5"/>
        <v>276.33233547196562</v>
      </c>
      <c r="AE18" s="15"/>
      <c r="AF18" s="15"/>
      <c r="AG18" s="15"/>
    </row>
    <row r="19" spans="2:33" x14ac:dyDescent="0.25">
      <c r="B19" s="250" t="s">
        <v>756</v>
      </c>
      <c r="C19" s="354">
        <f>SUM(S12:S40)/1000</f>
        <v>21.139238556462601</v>
      </c>
      <c r="K19">
        <v>19</v>
      </c>
      <c r="L19" s="283">
        <f>'8760_Model'!BJ20</f>
        <v>0.54290444563089368</v>
      </c>
      <c r="M19" s="15">
        <f>Assumptions!H20</f>
        <v>2.4424689751017739</v>
      </c>
      <c r="N19" s="15">
        <f>Assumptions!I20</f>
        <v>3.4539832316125336</v>
      </c>
      <c r="O19" s="15">
        <f>Assumptions!J20</f>
        <v>2.9437809613584625</v>
      </c>
      <c r="P19">
        <f>'8760_Model'!BF20</f>
        <v>186</v>
      </c>
      <c r="Q19" s="284">
        <f t="shared" si="0"/>
        <v>100.98022688734622</v>
      </c>
      <c r="R19" s="284">
        <f t="shared" si="6"/>
        <v>1</v>
      </c>
      <c r="S19" s="284">
        <f t="shared" si="7"/>
        <v>1014.2636399403497</v>
      </c>
      <c r="T19" s="15">
        <f t="shared" si="1"/>
        <v>5.4530303222599441</v>
      </c>
      <c r="U19" s="15">
        <f t="shared" si="2"/>
        <v>25.421052631578945</v>
      </c>
      <c r="V19" s="12">
        <f t="shared" si="3"/>
        <v>4728.3157894736842</v>
      </c>
      <c r="W19" s="284">
        <f t="shared" si="8"/>
        <v>3714.0521495333346</v>
      </c>
      <c r="X19" s="284">
        <f t="shared" si="4"/>
        <v>19.968022309319004</v>
      </c>
      <c r="Y19" s="278">
        <f>FORECAST(K19,Assumptions!C$4:C$6,Assumptions!B$4:B$6)</f>
        <v>1.6351974604261184</v>
      </c>
      <c r="Z19" s="278">
        <f>FORECAST(K19,Assumptions!D$4:D$6,Assumptions!B$4:B$6)</f>
        <v>2.0261731700492347</v>
      </c>
      <c r="AA19" s="15">
        <f t="shared" si="10"/>
        <v>1.8289671560163632</v>
      </c>
      <c r="AB19" s="15">
        <f t="shared" si="12"/>
        <v>162.53089532350694</v>
      </c>
      <c r="AC19" s="15">
        <f t="shared" si="11"/>
        <v>61.55066843616072</v>
      </c>
      <c r="AD19" s="15">
        <f t="shared" si="5"/>
        <v>297.26366938462769</v>
      </c>
      <c r="AE19" s="15"/>
      <c r="AF19" s="15"/>
      <c r="AG19" s="15"/>
    </row>
    <row r="20" spans="2:33" x14ac:dyDescent="0.25">
      <c r="B20" s="250" t="s">
        <v>742</v>
      </c>
      <c r="C20" s="345">
        <f>C19*1000*1000/C8</f>
        <v>1311.7127218810829</v>
      </c>
      <c r="E20" t="s">
        <v>802</v>
      </c>
      <c r="K20">
        <v>21</v>
      </c>
      <c r="L20" s="283">
        <f>'8760_Model'!BJ21</f>
        <v>0.5271216367694016</v>
      </c>
      <c r="M20" s="15">
        <f>Assumptions!H21</f>
        <v>2.4890285906252263</v>
      </c>
      <c r="N20" s="15">
        <f>Assumptions!I21</f>
        <v>3.5488852507860082</v>
      </c>
      <c r="O20" s="15">
        <f>Assumptions!J21</f>
        <v>3.0222800846604434</v>
      </c>
      <c r="P20">
        <f>'8760_Model'!BF21</f>
        <v>268</v>
      </c>
      <c r="Q20" s="284">
        <f t="shared" si="0"/>
        <v>141.26859865419962</v>
      </c>
      <c r="R20" s="284">
        <f t="shared" si="6"/>
        <v>1</v>
      </c>
      <c r="S20" s="284">
        <f t="shared" si="7"/>
        <v>1456.7645650892262</v>
      </c>
      <c r="T20" s="15">
        <f t="shared" si="1"/>
        <v>5.4356886757060678</v>
      </c>
      <c r="U20" s="15">
        <f t="shared" si="2"/>
        <v>24.210526315789473</v>
      </c>
      <c r="V20" s="12">
        <f t="shared" si="3"/>
        <v>6488.4210526315783</v>
      </c>
      <c r="W20" s="284">
        <f t="shared" si="8"/>
        <v>5031.6564875423519</v>
      </c>
      <c r="X20" s="284">
        <f t="shared" si="4"/>
        <v>18.774837640083401</v>
      </c>
      <c r="Y20" s="278">
        <f>FORECAST(K20,Assumptions!C$4:C$6,Assumptions!B$4:B$6)</f>
        <v>1.7399439963962018</v>
      </c>
      <c r="Z20" s="278">
        <f>FORECAST(K20,Assumptions!D$4:D$6,Assumptions!B$4:B$6)</f>
        <v>2.1767088227064302</v>
      </c>
      <c r="AA20" s="15">
        <f t="shared" si="10"/>
        <v>1.9596958788221039</v>
      </c>
      <c r="AB20" s="15">
        <f t="shared" si="12"/>
        <v>217.86710729682272</v>
      </c>
      <c r="AC20" s="15">
        <f t="shared" si="11"/>
        <v>76.598508642623102</v>
      </c>
      <c r="AD20" s="15">
        <f t="shared" si="5"/>
        <v>426.95327230047661</v>
      </c>
      <c r="AE20" s="15"/>
      <c r="AF20" s="15"/>
      <c r="AG20" s="15"/>
    </row>
    <row r="21" spans="2:33" x14ac:dyDescent="0.25">
      <c r="B21" s="250" t="s">
        <v>743</v>
      </c>
      <c r="C21" s="267">
        <f>SUM(AB12:AB40)</f>
        <v>2899.9049471794747</v>
      </c>
      <c r="E21" s="12">
        <f>C20*(C8/1000)*(1/(C18*C23))</f>
        <v>2899.9049471794742</v>
      </c>
      <c r="K21">
        <v>23</v>
      </c>
      <c r="L21" s="283">
        <f>'8760_Model'!BJ22</f>
        <v>0.48945433352833351</v>
      </c>
      <c r="M21" s="15">
        <f>Assumptions!H22</f>
        <v>2.5366068490519718</v>
      </c>
      <c r="N21" s="15">
        <f>Assumptions!I22</f>
        <v>3.6406443474219232</v>
      </c>
      <c r="O21" s="15">
        <f>Assumptions!J22</f>
        <v>3.0592830131973998</v>
      </c>
      <c r="P21">
        <f>'8760_Model'!BF22</f>
        <v>117</v>
      </c>
      <c r="Q21" s="284">
        <f t="shared" si="0"/>
        <v>57.266157022815023</v>
      </c>
      <c r="R21" s="284">
        <f t="shared" si="6"/>
        <v>1</v>
      </c>
      <c r="S21" s="284">
        <f t="shared" si="7"/>
        <v>597.759817374308</v>
      </c>
      <c r="T21" s="15">
        <f t="shared" si="1"/>
        <v>5.1090582681564785</v>
      </c>
      <c r="U21" s="15">
        <f t="shared" si="2"/>
        <v>23</v>
      </c>
      <c r="V21" s="12">
        <f t="shared" si="3"/>
        <v>2691</v>
      </c>
      <c r="W21" s="284">
        <f t="shared" si="8"/>
        <v>2093.2401826256919</v>
      </c>
      <c r="X21" s="284">
        <f t="shared" si="4"/>
        <v>17.890941731843519</v>
      </c>
      <c r="Y21" s="278">
        <f>FORECAST(K21,Assumptions!C$4:C$6,Assumptions!B$4:B$6)</f>
        <v>1.8446905323662848</v>
      </c>
      <c r="Z21" s="278">
        <f>FORECAST(K21,Assumptions!D$4:D$6,Assumptions!B$4:B$6)</f>
        <v>2.3272444753636257</v>
      </c>
      <c r="AA21" s="15">
        <f t="shared" si="10"/>
        <v>2.0731424140202046</v>
      </c>
      <c r="AB21" s="15">
        <f t="shared" si="12"/>
        <v>84.506197078502083</v>
      </c>
      <c r="AC21" s="15">
        <f t="shared" si="11"/>
        <v>27.240040055687061</v>
      </c>
      <c r="AD21" s="15">
        <f t="shared" si="5"/>
        <v>175.19338141099297</v>
      </c>
      <c r="AE21" s="15"/>
      <c r="AF21" s="15"/>
      <c r="AG21" s="15"/>
    </row>
    <row r="22" spans="2:33" x14ac:dyDescent="0.25">
      <c r="B22" s="250" t="s">
        <v>726</v>
      </c>
      <c r="C22" s="272">
        <f>C19*1000/C21</f>
        <v>7.2896315367243991</v>
      </c>
      <c r="K22">
        <v>25</v>
      </c>
      <c r="L22" s="283">
        <f>'8760_Model'!BJ23</f>
        <v>0.47770084355495618</v>
      </c>
      <c r="M22" s="15">
        <f>Assumptions!H23</f>
        <v>2.5852037503820098</v>
      </c>
      <c r="N22" s="15">
        <f>Assumptions!I23</f>
        <v>3.729260521520279</v>
      </c>
      <c r="O22" s="15">
        <f>Assumptions!J23</f>
        <v>3.0939281817466902</v>
      </c>
      <c r="P22">
        <f>'8760_Model'!BF23</f>
        <v>220</v>
      </c>
      <c r="Q22" s="284">
        <f t="shared" si="0"/>
        <v>105.09418558209036</v>
      </c>
      <c r="R22" s="284">
        <f t="shared" si="6"/>
        <v>1</v>
      </c>
      <c r="S22" s="284">
        <f t="shared" si="7"/>
        <v>1109.4249788846182</v>
      </c>
      <c r="T22" s="15">
        <f t="shared" si="1"/>
        <v>5.0428408131119014</v>
      </c>
      <c r="U22" s="15">
        <f t="shared" si="2"/>
        <v>21.789473684210524</v>
      </c>
      <c r="V22" s="12">
        <f t="shared" si="3"/>
        <v>4793.6842105263149</v>
      </c>
      <c r="W22" s="284">
        <f t="shared" si="8"/>
        <v>3684.2592316416967</v>
      </c>
      <c r="X22" s="284">
        <f t="shared" si="4"/>
        <v>16.746632871098623</v>
      </c>
      <c r="Y22" s="278">
        <f>FORECAST(K22,Assumptions!C$4:C$6,Assumptions!B$4:B$6)</f>
        <v>1.9494370683363678</v>
      </c>
      <c r="Z22" s="278">
        <f>FORECAST(K22,Assumptions!D$4:D$6,Assumptions!B$4:B$6)</f>
        <v>2.4777801280208207</v>
      </c>
      <c r="AA22" s="15">
        <f t="shared" si="10"/>
        <v>2.1843738559015753</v>
      </c>
      <c r="AB22" s="15">
        <f t="shared" si="12"/>
        <v>148.85449284776507</v>
      </c>
      <c r="AC22" s="15">
        <f t="shared" si="11"/>
        <v>43.760307265674712</v>
      </c>
      <c r="AD22" s="15">
        <f t="shared" si="5"/>
        <v>325.15386251014604</v>
      </c>
      <c r="AE22" s="15"/>
      <c r="AF22" s="15"/>
      <c r="AG22" s="15"/>
    </row>
    <row r="23" spans="2:33" x14ac:dyDescent="0.25">
      <c r="B23" s="250" t="s">
        <v>648</v>
      </c>
      <c r="C23" s="353">
        <f>C22/C18</f>
        <v>0.84763157403772083</v>
      </c>
      <c r="K23">
        <v>27</v>
      </c>
      <c r="L23" s="283">
        <f>'8760_Model'!BJ24</f>
        <v>0.44754408427557307</v>
      </c>
      <c r="M23" s="15">
        <f>Assumptions!H24</f>
        <v>2.6348192946153408</v>
      </c>
      <c r="N23" s="15">
        <f>Assumptions!I24</f>
        <v>3.8147337730810755</v>
      </c>
      <c r="O23" s="15">
        <f>Assumptions!J24</f>
        <v>3.1143580678163376</v>
      </c>
      <c r="P23">
        <f>'8760_Model'!BF24</f>
        <v>471</v>
      </c>
      <c r="Q23" s="284">
        <f t="shared" si="0"/>
        <v>210.79326369379493</v>
      </c>
      <c r="R23" s="284">
        <f t="shared" si="6"/>
        <v>1</v>
      </c>
      <c r="S23" s="284">
        <f t="shared" si="7"/>
        <v>2239.929213265877</v>
      </c>
      <c r="T23" s="15">
        <f t="shared" si="1"/>
        <v>4.7556883508829664</v>
      </c>
      <c r="U23" s="15">
        <f t="shared" si="2"/>
        <v>20.578947368421051</v>
      </c>
      <c r="V23" s="12">
        <f t="shared" si="3"/>
        <v>9692.6842105263149</v>
      </c>
      <c r="W23" s="284">
        <f t="shared" si="8"/>
        <v>7452.7549972604374</v>
      </c>
      <c r="X23" s="284">
        <f t="shared" si="4"/>
        <v>15.823259017538083</v>
      </c>
      <c r="Y23" s="278">
        <f>FORECAST(K23,Assumptions!C$4:C$6,Assumptions!B$4:B$6)</f>
        <v>2.0541836043064512</v>
      </c>
      <c r="Z23" s="278">
        <f>FORECAST(K23,Assumptions!D$4:D$6,Assumptions!B$4:B$6)</f>
        <v>2.6283157806780162</v>
      </c>
      <c r="AA23" s="15">
        <f t="shared" si="10"/>
        <v>2.2875213966102126</v>
      </c>
      <c r="AB23" s="15">
        <f t="shared" si="12"/>
        <v>286.98560039653711</v>
      </c>
      <c r="AC23" s="15">
        <f t="shared" si="11"/>
        <v>76.192336702742182</v>
      </c>
      <c r="AD23" s="15">
        <f t="shared" si="5"/>
        <v>656.48570142610697</v>
      </c>
      <c r="AE23" s="15"/>
      <c r="AF23" s="15"/>
      <c r="AG23" s="15"/>
    </row>
    <row r="24" spans="2:33" x14ac:dyDescent="0.25">
      <c r="K24">
        <v>29</v>
      </c>
      <c r="L24" s="283">
        <f>'8760_Model'!BJ25</f>
        <v>0.43145735470828311</v>
      </c>
      <c r="M24" s="15">
        <f>Assumptions!H25</f>
        <v>2.685453481751964</v>
      </c>
      <c r="N24" s="15">
        <f>Assumptions!I25</f>
        <v>3.8970641021043129</v>
      </c>
      <c r="O24" s="15">
        <f>Assumptions!J25</f>
        <v>3.0739866267073488</v>
      </c>
      <c r="P24">
        <f>'8760_Model'!BF25</f>
        <v>235</v>
      </c>
      <c r="Q24" s="284">
        <f t="shared" si="0"/>
        <v>101.39247835644653</v>
      </c>
      <c r="R24" s="284">
        <f t="shared" si="6"/>
        <v>1</v>
      </c>
      <c r="S24" s="284">
        <f t="shared" si="7"/>
        <v>1063.4491660260624</v>
      </c>
      <c r="T24" s="15">
        <f t="shared" si="1"/>
        <v>4.5253156001109041</v>
      </c>
      <c r="U24" s="15">
        <f t="shared" si="2"/>
        <v>19.368421052631575</v>
      </c>
      <c r="V24" s="12">
        <f t="shared" si="3"/>
        <v>4551.5789473684199</v>
      </c>
      <c r="W24" s="284">
        <f t="shared" si="8"/>
        <v>3488.1297813423575</v>
      </c>
      <c r="X24" s="284">
        <f t="shared" si="4"/>
        <v>14.843105452520671</v>
      </c>
      <c r="Y24" s="278">
        <f>FORECAST(K24,Assumptions!C$3:C$5,Assumptions!B$3:B$5)</f>
        <v>2.1464908591077432</v>
      </c>
      <c r="Z24" s="278">
        <f>FORECAST(K24,Assumptions!D$3:D$5,Assumptions!B$3:B$5)</f>
        <v>2.5599053437206374</v>
      </c>
      <c r="AA24" s="15">
        <f t="shared" si="10"/>
        <v>2.2790625180042672</v>
      </c>
      <c r="AB24" s="15">
        <f t="shared" si="12"/>
        <v>136.75760101103438</v>
      </c>
      <c r="AC24" s="15">
        <f t="shared" si="11"/>
        <v>35.36512265458785</v>
      </c>
      <c r="AD24" s="15">
        <f t="shared" si="5"/>
        <v>311.67912251643094</v>
      </c>
      <c r="AE24" s="15"/>
      <c r="AF24" s="15"/>
      <c r="AG24" s="15"/>
    </row>
    <row r="25" spans="2:33" x14ac:dyDescent="0.25">
      <c r="K25">
        <v>31</v>
      </c>
      <c r="L25" s="283">
        <f>'8760_Model'!BJ26</f>
        <v>0.40188561523674593</v>
      </c>
      <c r="M25" s="15">
        <f>Assumptions!H26</f>
        <v>2.7371063117918801</v>
      </c>
      <c r="N25" s="15">
        <f>Assumptions!I26</f>
        <v>3.9762515085899901</v>
      </c>
      <c r="O25" s="15">
        <f>Assumptions!J26</f>
        <v>3.0755264634556334</v>
      </c>
      <c r="P25">
        <f>'8760_Model'!BF26</f>
        <v>157</v>
      </c>
      <c r="Q25" s="284">
        <f t="shared" si="0"/>
        <v>63.096041592169108</v>
      </c>
      <c r="R25" s="284">
        <f t="shared" si="6"/>
        <v>1</v>
      </c>
      <c r="S25" s="284">
        <f t="shared" si="7"/>
        <v>662.11069777831767</v>
      </c>
      <c r="T25" s="15">
        <f t="shared" si="1"/>
        <v>4.2172655909446988</v>
      </c>
      <c r="U25" s="15">
        <f t="shared" si="2"/>
        <v>18.157894736842103</v>
      </c>
      <c r="V25" s="12">
        <f t="shared" si="3"/>
        <v>2850.78947368421</v>
      </c>
      <c r="W25" s="284">
        <f t="shared" si="8"/>
        <v>2188.6787759058925</v>
      </c>
      <c r="X25" s="284">
        <f t="shared" si="4"/>
        <v>13.940629145897404</v>
      </c>
      <c r="Y25" s="278">
        <f>FORECAST(K25,Assumptions!C$3:C$5,Assumptions!B$3:B$5)</f>
        <v>2.2818241924410767</v>
      </c>
      <c r="Z25" s="278">
        <f>FORECAST(K25,Assumptions!D$3:D$5,Assumptions!B$3:B$5)</f>
        <v>2.6739053437206373</v>
      </c>
      <c r="AA25" s="15">
        <f t="shared" si="10"/>
        <v>2.3889045919159626</v>
      </c>
      <c r="AB25" s="15">
        <f t="shared" si="12"/>
        <v>81.231182824416393</v>
      </c>
      <c r="AC25" s="15">
        <f t="shared" si="11"/>
        <v>18.135141232247285</v>
      </c>
      <c r="AD25" s="15">
        <f t="shared" si="5"/>
        <v>194.0535456560134</v>
      </c>
      <c r="AE25" s="15"/>
      <c r="AF25" s="15"/>
      <c r="AG25" s="15"/>
    </row>
    <row r="26" spans="2:33" x14ac:dyDescent="0.25">
      <c r="B26" t="s">
        <v>815</v>
      </c>
      <c r="K26">
        <v>33</v>
      </c>
      <c r="L26" s="283">
        <f>'8760_Model'!BJ27</f>
        <v>0.3868188214399606</v>
      </c>
      <c r="M26" s="15">
        <f>Assumptions!H27</f>
        <v>2.7897777847350889</v>
      </c>
      <c r="N26" s="15">
        <f>Assumptions!I27</f>
        <v>4.0522959925381086</v>
      </c>
      <c r="O26" s="15">
        <f>Assumptions!J27</f>
        <v>3.1251977126679402</v>
      </c>
      <c r="P26">
        <f>'8760_Model'!BF27</f>
        <v>300</v>
      </c>
      <c r="Q26" s="284">
        <f t="shared" si="0"/>
        <v>116.04564643198817</v>
      </c>
      <c r="R26" s="284">
        <f t="shared" si="6"/>
        <v>1</v>
      </c>
      <c r="S26" s="284">
        <f t="shared" si="7"/>
        <v>1237.4149889662265</v>
      </c>
      <c r="T26" s="15">
        <f t="shared" si="1"/>
        <v>4.1247166298874216</v>
      </c>
      <c r="U26" s="15">
        <f t="shared" si="2"/>
        <v>16.94736842105263</v>
      </c>
      <c r="V26" s="12">
        <f t="shared" si="3"/>
        <v>5084.2105263157891</v>
      </c>
      <c r="W26" s="284">
        <f t="shared" si="8"/>
        <v>3846.7955373495624</v>
      </c>
      <c r="X26" s="284">
        <f t="shared" si="4"/>
        <v>12.822651791165208</v>
      </c>
      <c r="Y26" s="278">
        <f>FORECAST(K26,Assumptions!C$3:C$5,Assumptions!B$3:B$5)</f>
        <v>2.4171575257744102</v>
      </c>
      <c r="Z26" s="278">
        <f>FORECAST(K26,Assumptions!D$3:D$5,Assumptions!B$3:B$5)</f>
        <v>2.7879053437206371</v>
      </c>
      <c r="AA26" s="15">
        <f t="shared" si="10"/>
        <v>2.5156560706731685</v>
      </c>
      <c r="AB26" s="15">
        <f t="shared" si="12"/>
        <v>144.16342242573552</v>
      </c>
      <c r="AC26" s="15">
        <f t="shared" si="11"/>
        <v>28.117775993747344</v>
      </c>
      <c r="AD26" s="15">
        <f t="shared" si="5"/>
        <v>362.66558879432193</v>
      </c>
      <c r="AE26" s="15"/>
      <c r="AF26" s="15"/>
      <c r="AG26" s="15"/>
    </row>
    <row r="27" spans="2:33" x14ac:dyDescent="0.25">
      <c r="B27" s="347" t="s">
        <v>744</v>
      </c>
      <c r="C27" s="250" t="s">
        <v>749</v>
      </c>
      <c r="D27" s="250" t="s">
        <v>750</v>
      </c>
      <c r="E27" s="250" t="s">
        <v>751</v>
      </c>
      <c r="F27" s="250" t="s">
        <v>753</v>
      </c>
      <c r="G27" s="250" t="s">
        <v>762</v>
      </c>
      <c r="H27" s="250" t="s">
        <v>758</v>
      </c>
      <c r="I27" s="250" t="s">
        <v>751</v>
      </c>
      <c r="K27">
        <v>35</v>
      </c>
      <c r="L27" s="283">
        <f>'8760_Model'!BJ28</f>
        <v>0.36598107162664356</v>
      </c>
      <c r="M27" s="15">
        <f>Assumptions!H28</f>
        <v>2.8434679005815902</v>
      </c>
      <c r="N27" s="15">
        <f>Assumptions!I28</f>
        <v>4.1251975539486683</v>
      </c>
      <c r="O27" s="15">
        <f>Assumptions!J28</f>
        <v>3.1983480344454356</v>
      </c>
      <c r="P27">
        <f>'8760_Model'!BF28</f>
        <v>280</v>
      </c>
      <c r="Q27" s="284">
        <f t="shared" si="0"/>
        <v>102.4747000554602</v>
      </c>
      <c r="R27" s="284">
        <f t="shared" si="6"/>
        <v>1</v>
      </c>
      <c r="S27" s="284">
        <f t="shared" si="7"/>
        <v>1118.28216577544</v>
      </c>
      <c r="T27" s="15">
        <f t="shared" si="1"/>
        <v>3.9938648777694286</v>
      </c>
      <c r="U27" s="15">
        <f t="shared" si="2"/>
        <v>15.736842105263158</v>
      </c>
      <c r="V27" s="12">
        <f t="shared" si="3"/>
        <v>4406.3157894736842</v>
      </c>
      <c r="W27" s="284">
        <f t="shared" si="8"/>
        <v>3288.0336236982439</v>
      </c>
      <c r="X27" s="284">
        <f t="shared" si="4"/>
        <v>11.742977227493729</v>
      </c>
      <c r="Y27" s="278">
        <f>FORECAST(K27,Assumptions!C$3:C$5,Assumptions!B$3:B$5)</f>
        <v>2.5524908591077433</v>
      </c>
      <c r="Z27" s="278">
        <f>FORECAST(K27,Assumptions!D$3:D$5,Assumptions!B$3:B$5)</f>
        <v>2.901905343720637</v>
      </c>
      <c r="AA27" s="15">
        <f t="shared" si="10"/>
        <v>2.6492353315069299</v>
      </c>
      <c r="AB27" s="15">
        <f t="shared" si="12"/>
        <v>123.7148514535087</v>
      </c>
      <c r="AC27" s="15">
        <f t="shared" si="11"/>
        <v>21.240151398048511</v>
      </c>
      <c r="AD27" s="15">
        <f t="shared" si="5"/>
        <v>327.74975550276673</v>
      </c>
      <c r="AE27" s="15"/>
      <c r="AF27" s="15"/>
      <c r="AG27" s="15"/>
    </row>
    <row r="28" spans="2:33" x14ac:dyDescent="0.25">
      <c r="B28" s="250" t="s">
        <v>745</v>
      </c>
      <c r="C28" s="274">
        <v>7.0000000000000007E-2</v>
      </c>
      <c r="D28" s="250">
        <v>3.4119999999999999</v>
      </c>
      <c r="E28" s="250" t="s">
        <v>752</v>
      </c>
      <c r="F28" s="274">
        <v>1</v>
      </c>
      <c r="G28" s="345">
        <f>((C28*(C$11*1000))/D28)/F28</f>
        <v>447.93440428160483</v>
      </c>
      <c r="H28" s="272">
        <f>G28-E13</f>
        <v>-1623.4375203971479</v>
      </c>
      <c r="I28" s="268" t="s">
        <v>51</v>
      </c>
      <c r="K28">
        <v>37</v>
      </c>
      <c r="L28" s="283">
        <f>'8760_Model'!BJ29</f>
        <v>0.34976707933173801</v>
      </c>
      <c r="M28" s="15">
        <f>Assumptions!H29</f>
        <v>2.8981766593313845</v>
      </c>
      <c r="N28" s="15">
        <f>Assumptions!I29</f>
        <v>4.1949561928216674</v>
      </c>
      <c r="O28" s="15">
        <f>Assumptions!J29</f>
        <v>3.3550920610042541</v>
      </c>
      <c r="P28">
        <f>'8760_Model'!BF29</f>
        <v>286</v>
      </c>
      <c r="Q28" s="284">
        <f t="shared" si="0"/>
        <v>100.03338468887706</v>
      </c>
      <c r="R28" s="284">
        <f t="shared" si="6"/>
        <v>1</v>
      </c>
      <c r="S28" s="284">
        <f t="shared" si="7"/>
        <v>1145.1395849147825</v>
      </c>
      <c r="T28" s="15">
        <f t="shared" si="1"/>
        <v>4.0039845626390997</v>
      </c>
      <c r="U28" s="15">
        <f t="shared" si="2"/>
        <v>14.526315789473681</v>
      </c>
      <c r="V28" s="12">
        <f t="shared" si="3"/>
        <v>4154.5263157894733</v>
      </c>
      <c r="W28" s="284">
        <f t="shared" si="8"/>
        <v>3009.3867308746908</v>
      </c>
      <c r="X28" s="284">
        <f t="shared" si="4"/>
        <v>10.522331226834583</v>
      </c>
      <c r="Y28" s="278">
        <f>FORECAST(K28,Assumptions!C$3:C$5,Assumptions!B$3:B$5)</f>
        <v>2.6878241924410768</v>
      </c>
      <c r="Z28" s="278">
        <f>FORECAST(K28,Assumptions!D$3:D$5,Assumptions!B$3:B$5)</f>
        <v>3.0159053437206369</v>
      </c>
      <c r="AA28" s="15">
        <f t="shared" si="10"/>
        <v>2.8034223547707424</v>
      </c>
      <c r="AB28" s="15">
        <f t="shared" si="12"/>
        <v>119.71839142749586</v>
      </c>
      <c r="AC28" s="15">
        <f t="shared" si="11"/>
        <v>19.68500673861881</v>
      </c>
      <c r="AD28" s="15">
        <f t="shared" si="5"/>
        <v>335.62121480503589</v>
      </c>
      <c r="AE28" s="15"/>
      <c r="AF28" s="15"/>
      <c r="AG28" s="15"/>
    </row>
    <row r="29" spans="2:33" x14ac:dyDescent="0.25">
      <c r="B29" s="250" t="s">
        <v>746</v>
      </c>
      <c r="C29" s="274">
        <v>0.25</v>
      </c>
      <c r="D29" s="267">
        <v>91.2</v>
      </c>
      <c r="E29" s="250" t="s">
        <v>754</v>
      </c>
      <c r="F29" s="274">
        <v>0.85</v>
      </c>
      <c r="G29" s="251">
        <f>((C29*(C$11*1000))/D29)/F29</f>
        <v>70.412805331750121</v>
      </c>
      <c r="H29" s="251">
        <f>G29</f>
        <v>70.412805331750121</v>
      </c>
      <c r="I29" s="250" t="s">
        <v>759</v>
      </c>
      <c r="K29">
        <v>39</v>
      </c>
      <c r="L29" s="283">
        <f>'8760_Model'!BJ30</f>
        <v>0.32818146370434131</v>
      </c>
      <c r="M29" s="15">
        <f>Assumptions!H30</f>
        <v>2.9539040609844713</v>
      </c>
      <c r="N29" s="15">
        <f>Assumptions!I30</f>
        <v>4.2615719091571087</v>
      </c>
      <c r="O29" s="15">
        <f>Assumptions!J30</f>
        <v>3.4953736047983544</v>
      </c>
      <c r="P29">
        <f>'8760_Model'!BF30</f>
        <v>248</v>
      </c>
      <c r="Q29" s="284">
        <f t="shared" si="0"/>
        <v>81.389002998676645</v>
      </c>
      <c r="R29" s="284">
        <f t="shared" si="6"/>
        <v>1</v>
      </c>
      <c r="S29" s="284">
        <f t="shared" si="7"/>
        <v>970.66272720188579</v>
      </c>
      <c r="T29" s="15">
        <f t="shared" si="1"/>
        <v>3.9139626096850235</v>
      </c>
      <c r="U29" s="15">
        <f t="shared" si="2"/>
        <v>13.315789473684209</v>
      </c>
      <c r="V29" s="12">
        <f t="shared" si="3"/>
        <v>3302.3157894736837</v>
      </c>
      <c r="W29" s="284">
        <f t="shared" si="8"/>
        <v>2331.6530622717978</v>
      </c>
      <c r="X29" s="284">
        <f t="shared" si="4"/>
        <v>9.4018268639991849</v>
      </c>
      <c r="Y29" s="278">
        <f>FORECAST(K29,Assumptions!C$3:C$5,Assumptions!B$3:B$5)</f>
        <v>2.8231575257744099</v>
      </c>
      <c r="Z29" s="278">
        <f>FORECAST(K29,Assumptions!D$3:D$5,Assumptions!B$3:B$5)</f>
        <v>3.1299053437206377</v>
      </c>
      <c r="AA29" s="15">
        <f t="shared" si="10"/>
        <v>2.9501734199721237</v>
      </c>
      <c r="AB29" s="15">
        <f t="shared" si="12"/>
        <v>96.429915230243168</v>
      </c>
      <c r="AC29" s="15">
        <f t="shared" si="11"/>
        <v>15.040912231566523</v>
      </c>
      <c r="AD29" s="15">
        <f t="shared" si="5"/>
        <v>284.48497280242844</v>
      </c>
      <c r="AE29" s="15"/>
      <c r="AF29" s="15"/>
      <c r="AG29" s="15"/>
    </row>
    <row r="30" spans="2:33" x14ac:dyDescent="0.25">
      <c r="B30" s="250" t="s">
        <v>747</v>
      </c>
      <c r="C30" s="274">
        <v>0.46</v>
      </c>
      <c r="D30" s="346">
        <v>138.80000000000001</v>
      </c>
      <c r="E30" s="250" t="s">
        <v>754</v>
      </c>
      <c r="F30" s="274">
        <v>0.78</v>
      </c>
      <c r="G30" s="251">
        <f t="shared" ref="G30" si="13">((C30*(C$11*1000))/D30)/F30</f>
        <v>92.768207636368274</v>
      </c>
      <c r="H30" s="251">
        <f>G30</f>
        <v>92.768207636368274</v>
      </c>
      <c r="I30" s="250" t="s">
        <v>760</v>
      </c>
      <c r="K30">
        <v>41</v>
      </c>
      <c r="L30" s="283">
        <f>'8760_Model'!BJ31</f>
        <v>0.30422983519543645</v>
      </c>
      <c r="M30" s="15">
        <f>Assumptions!H31</f>
        <v>3.0106501055408508</v>
      </c>
      <c r="N30" s="15">
        <f>Assumptions!I31</f>
        <v>4.3250447029549894</v>
      </c>
      <c r="O30" s="15">
        <f>Assumptions!J31</f>
        <v>3.6290180754851575</v>
      </c>
      <c r="P30">
        <f>'8760_Model'!BF31</f>
        <v>137</v>
      </c>
      <c r="Q30" s="284">
        <f t="shared" si="0"/>
        <v>41.679487421774795</v>
      </c>
      <c r="R30" s="284">
        <f t="shared" si="6"/>
        <v>1</v>
      </c>
      <c r="S30" s="284">
        <f t="shared" si="7"/>
        <v>516.08415234272866</v>
      </c>
      <c r="T30" s="15">
        <f t="shared" si="1"/>
        <v>3.7670376083410853</v>
      </c>
      <c r="U30" s="15">
        <f t="shared" si="2"/>
        <v>12.105263157894736</v>
      </c>
      <c r="V30" s="12">
        <f t="shared" si="3"/>
        <v>1658.421052631579</v>
      </c>
      <c r="W30" s="284">
        <f t="shared" si="8"/>
        <v>1142.3369002888503</v>
      </c>
      <c r="X30" s="284">
        <f t="shared" si="4"/>
        <v>8.3382255495536519</v>
      </c>
      <c r="Y30" s="278">
        <f>FORECAST(K30,Assumptions!C$3:C$5,Assumptions!B$3:B$5)</f>
        <v>2.9584908591077435</v>
      </c>
      <c r="Z30" s="278">
        <f>FORECAST(K30,Assumptions!D$3:D$5,Assumptions!B$3:B$5)</f>
        <v>3.2439053437206375</v>
      </c>
      <c r="AA30" s="15">
        <f t="shared" si="10"/>
        <v>3.0927664988509331</v>
      </c>
      <c r="AB30" s="15">
        <f t="shared" si="12"/>
        <v>48.906250532257623</v>
      </c>
      <c r="AC30" s="15">
        <f t="shared" si="11"/>
        <v>7.2267631104828283</v>
      </c>
      <c r="AD30" s="15">
        <f t="shared" si="5"/>
        <v>151.25561323057698</v>
      </c>
      <c r="AE30" s="15"/>
      <c r="AF30" s="15"/>
      <c r="AG30" s="15"/>
    </row>
    <row r="31" spans="2:33" x14ac:dyDescent="0.25">
      <c r="B31" s="250" t="s">
        <v>748</v>
      </c>
      <c r="C31" s="274">
        <v>0.22</v>
      </c>
      <c r="D31" s="250">
        <f>15.3*1000</f>
        <v>15300</v>
      </c>
      <c r="E31" s="250" t="s">
        <v>755</v>
      </c>
      <c r="F31" s="274">
        <v>0.6</v>
      </c>
      <c r="G31" s="251">
        <f>((C31*(C$11*1000))/D31)/F31</f>
        <v>0.52324538006527199</v>
      </c>
      <c r="H31" s="251">
        <f>G31</f>
        <v>0.52324538006527199</v>
      </c>
      <c r="I31" s="250" t="s">
        <v>748</v>
      </c>
      <c r="K31">
        <v>43</v>
      </c>
      <c r="L31" s="283">
        <f>'8760_Model'!BJ32</f>
        <v>0.27727465974560661</v>
      </c>
      <c r="M31" s="15">
        <f>Assumptions!H32</f>
        <v>3.0684147930005228</v>
      </c>
      <c r="N31" s="15">
        <f>Assumptions!I32</f>
        <v>4.3853745742153105</v>
      </c>
      <c r="O31" s="15">
        <f>Assumptions!J32</f>
        <v>3.7370271581932331</v>
      </c>
      <c r="P31">
        <f>'8760_Model'!BF32</f>
        <v>220</v>
      </c>
      <c r="Q31" s="284">
        <f t="shared" si="0"/>
        <v>61.000425144033457</v>
      </c>
      <c r="R31" s="284">
        <f t="shared" si="6"/>
        <v>1</v>
      </c>
      <c r="S31" s="284">
        <f t="shared" si="7"/>
        <v>777.80035738868878</v>
      </c>
      <c r="T31" s="15">
        <f t="shared" si="1"/>
        <v>3.5354561699485854</v>
      </c>
      <c r="U31" s="15">
        <f t="shared" si="2"/>
        <v>10.89473684210526</v>
      </c>
      <c r="V31" s="12">
        <f t="shared" si="3"/>
        <v>2396.8421052631575</v>
      </c>
      <c r="W31" s="284">
        <f t="shared" si="8"/>
        <v>1619.0417478744687</v>
      </c>
      <c r="X31" s="284">
        <f t="shared" si="4"/>
        <v>7.3592806721566761</v>
      </c>
      <c r="Y31" s="278">
        <f>FORECAST(K31,Assumptions!C$3:C$5,Assumptions!B$3:B$5)</f>
        <v>3.093824192441077</v>
      </c>
      <c r="Z31" s="278">
        <f>FORECAST(K31,Assumptions!D$3:D$5,Assumptions!B$3:B$5)</f>
        <v>3.3579053437206374</v>
      </c>
      <c r="AA31" s="15">
        <f t="shared" si="10"/>
        <v>3.2278965655525562</v>
      </c>
      <c r="AB31" s="15">
        <f t="shared" si="12"/>
        <v>70.621917646721059</v>
      </c>
      <c r="AC31" s="15">
        <f t="shared" si="11"/>
        <v>9.6214925026876017</v>
      </c>
      <c r="AD31" s="15">
        <f t="shared" si="5"/>
        <v>227.96024542458639</v>
      </c>
      <c r="AE31" s="15"/>
      <c r="AF31" s="15"/>
      <c r="AG31" s="15"/>
    </row>
    <row r="32" spans="2:33" x14ac:dyDescent="0.25">
      <c r="K32">
        <v>45</v>
      </c>
      <c r="L32" s="283">
        <f>'8760_Model'!BJ33</f>
        <v>0.25764652023251189</v>
      </c>
      <c r="M32" s="15">
        <f>Assumptions!H33</f>
        <v>3.1271981233634873</v>
      </c>
      <c r="N32" s="15">
        <f>Assumptions!I33</f>
        <v>4.4425615229380737</v>
      </c>
      <c r="O32" s="15">
        <f>Assumptions!J33</f>
        <v>3.8225513186096443</v>
      </c>
      <c r="P32">
        <f>'8760_Model'!BF33</f>
        <v>386</v>
      </c>
      <c r="Q32" s="284">
        <f t="shared" si="0"/>
        <v>99.45155680974959</v>
      </c>
      <c r="R32" s="284">
        <f t="shared" si="6"/>
        <v>1</v>
      </c>
      <c r="S32" s="284">
        <f t="shared" si="7"/>
        <v>1297.1014148664776</v>
      </c>
      <c r="T32" s="15">
        <f t="shared" si="1"/>
        <v>3.3603663597577142</v>
      </c>
      <c r="U32" s="15">
        <f t="shared" si="2"/>
        <v>9.6842105263157876</v>
      </c>
      <c r="V32" s="12">
        <f t="shared" si="3"/>
        <v>3738.1052631578941</v>
      </c>
      <c r="W32" s="284">
        <f t="shared" si="8"/>
        <v>2441.0038482914165</v>
      </c>
      <c r="X32" s="284">
        <f t="shared" si="4"/>
        <v>6.3238441665580742</v>
      </c>
      <c r="Y32" s="278">
        <f>FORECAST(K32,Assumptions!C$3:C$5,Assumptions!B$3:B$5)</f>
        <v>3.2291575257744101</v>
      </c>
      <c r="Z32" s="278">
        <f>FORECAST(K32,Assumptions!D$3:D$5,Assumptions!B$3:B$5)</f>
        <v>3.4719053437206373</v>
      </c>
      <c r="AA32" s="15">
        <f t="shared" si="10"/>
        <v>3.3574836377085973</v>
      </c>
      <c r="AB32" s="15">
        <f t="shared" si="12"/>
        <v>113.22726203375917</v>
      </c>
      <c r="AC32" s="15">
        <f t="shared" si="11"/>
        <v>13.77570522400957</v>
      </c>
      <c r="AD32" s="15">
        <f t="shared" si="5"/>
        <v>380.15867962089027</v>
      </c>
      <c r="AE32" s="15"/>
      <c r="AF32" s="15"/>
      <c r="AG32" s="15"/>
    </row>
    <row r="33" spans="2:33" x14ac:dyDescent="0.25">
      <c r="B33" t="s">
        <v>804</v>
      </c>
      <c r="K33">
        <v>47</v>
      </c>
      <c r="L33" s="283">
        <f>'8760_Model'!BJ34</f>
        <v>0.22662145273470177</v>
      </c>
      <c r="M33" s="15">
        <f>Assumptions!H34</f>
        <v>3.1870000966297449</v>
      </c>
      <c r="N33" s="15">
        <f>Assumptions!I34</f>
        <v>4.4966055491232773</v>
      </c>
      <c r="O33" s="15">
        <f>Assumptions!J34</f>
        <v>3.9191319608891799</v>
      </c>
      <c r="P33">
        <f>'8760_Model'!BF34</f>
        <v>157</v>
      </c>
      <c r="Q33" s="284">
        <f t="shared" si="0"/>
        <v>35.579568079348178</v>
      </c>
      <c r="R33" s="284">
        <f t="shared" si="6"/>
        <v>1</v>
      </c>
      <c r="S33" s="284">
        <f t="shared" si="7"/>
        <v>475.77276847795292</v>
      </c>
      <c r="T33" s="15">
        <f t="shared" si="1"/>
        <v>3.0303997992226299</v>
      </c>
      <c r="U33" s="15">
        <f t="shared" si="2"/>
        <v>8.473684210526315</v>
      </c>
      <c r="V33" s="12">
        <f t="shared" si="3"/>
        <v>1330.3684210526314</v>
      </c>
      <c r="W33" s="284">
        <f t="shared" si="8"/>
        <v>854.59565257467852</v>
      </c>
      <c r="X33" s="284">
        <f t="shared" si="4"/>
        <v>5.4432844113036847</v>
      </c>
      <c r="Y33" s="278">
        <f>FORECAST(K33,Assumptions!C$3:C$5,Assumptions!B$3:B$5)</f>
        <v>3.3644908591077436</v>
      </c>
      <c r="Z33" s="278">
        <f>FORECAST(K33,Assumptions!D$3:D$5,Assumptions!B$3:B$5)</f>
        <v>3.5859053437206372</v>
      </c>
      <c r="AA33" s="15">
        <f t="shared" si="10"/>
        <v>3.4882721087085504</v>
      </c>
      <c r="AB33" s="15">
        <f t="shared" si="12"/>
        <v>39.974238840567573</v>
      </c>
      <c r="AC33" s="15">
        <f t="shared" si="11"/>
        <v>4.3946707612193947</v>
      </c>
      <c r="AD33" s="15">
        <f t="shared" si="5"/>
        <v>139.44102241440589</v>
      </c>
      <c r="AE33" s="15"/>
      <c r="AF33" s="15"/>
      <c r="AG33" s="15"/>
    </row>
    <row r="34" spans="2:33" x14ac:dyDescent="0.25">
      <c r="B34" s="347" t="s">
        <v>744</v>
      </c>
      <c r="C34" s="250" t="s">
        <v>762</v>
      </c>
      <c r="D34" s="250" t="s">
        <v>758</v>
      </c>
      <c r="E34" s="250" t="s">
        <v>751</v>
      </c>
      <c r="K34">
        <v>49</v>
      </c>
      <c r="L34" s="283">
        <f>'8760_Model'!BJ35</f>
        <v>0.20207951533692681</v>
      </c>
      <c r="M34" s="15">
        <f>Assumptions!H35</f>
        <v>3.2478207127992951</v>
      </c>
      <c r="N34" s="15">
        <f>Assumptions!I35</f>
        <v>4.5475066527709203</v>
      </c>
      <c r="O34" s="15">
        <f>Assumptions!J35</f>
        <v>4.0070162170253854</v>
      </c>
      <c r="P34">
        <f>'8760_Model'!BF35</f>
        <v>79</v>
      </c>
      <c r="Q34" s="284">
        <f t="shared" si="0"/>
        <v>15.964281711617218</v>
      </c>
      <c r="R34" s="284">
        <f t="shared" si="6"/>
        <v>1</v>
      </c>
      <c r="S34" s="284">
        <f t="shared" si="7"/>
        <v>218.26269104802003</v>
      </c>
      <c r="T34" s="15">
        <f t="shared" si="1"/>
        <v>2.7628188740255699</v>
      </c>
      <c r="U34" s="15">
        <f t="shared" si="2"/>
        <v>7.2631578947368389</v>
      </c>
      <c r="V34" s="12">
        <f t="shared" si="3"/>
        <v>573.78947368421029</v>
      </c>
      <c r="W34" s="284">
        <f t="shared" si="8"/>
        <v>355.52678263619026</v>
      </c>
      <c r="X34" s="284">
        <f t="shared" si="4"/>
        <v>4.5003390207112695</v>
      </c>
      <c r="Y34" s="278">
        <f>FORECAST(K34,Assumptions!C$3:C$5,Assumptions!B$3:B$5)</f>
        <v>3.4998241924410767</v>
      </c>
      <c r="Z34" s="278">
        <f>FORECAST(K34,Assumptions!D$3:D$5,Assumptions!B$3:B$5)</f>
        <v>3.6999053437206371</v>
      </c>
      <c r="AA34" s="15">
        <f t="shared" si="10"/>
        <v>3.6166991280390866</v>
      </c>
      <c r="AB34" s="15">
        <f t="shared" si="12"/>
        <v>17.687159878929425</v>
      </c>
      <c r="AC34" s="15">
        <f t="shared" si="11"/>
        <v>1.7228781673122064</v>
      </c>
      <c r="AD34" s="15">
        <f t="shared" si="5"/>
        <v>63.969135711611969</v>
      </c>
      <c r="AE34" s="15"/>
      <c r="AF34" s="15"/>
      <c r="AG34" s="15"/>
    </row>
    <row r="35" spans="2:33" x14ac:dyDescent="0.25">
      <c r="B35" s="250" t="s">
        <v>745</v>
      </c>
      <c r="C35" s="345">
        <f>((C28*(C$19*1000))/D28)/F28</f>
        <v>433.68895045497726</v>
      </c>
      <c r="D35" s="268">
        <f>C35-(E21+C28*SUM(AD2:AD11))</f>
        <v>-2480.4614505511245</v>
      </c>
      <c r="E35" s="268" t="s">
        <v>51</v>
      </c>
      <c r="G35" s="21"/>
      <c r="K35">
        <v>51</v>
      </c>
      <c r="L35" s="283">
        <f>'8760_Model'!BJ36</f>
        <v>0.18129589146313863</v>
      </c>
      <c r="M35" s="15">
        <f>Assumptions!H36</f>
        <v>3.3096599718721378</v>
      </c>
      <c r="N35" s="15">
        <f>Assumptions!I36</f>
        <v>4.5952648338810054</v>
      </c>
      <c r="O35" s="15">
        <f>Assumptions!J36</f>
        <v>4.0633208303026978</v>
      </c>
      <c r="P35">
        <f>'8760_Model'!BF36</f>
        <v>99</v>
      </c>
      <c r="Q35" s="284">
        <f t="shared" si="0"/>
        <v>17.948293254850725</v>
      </c>
      <c r="R35" s="284">
        <f t="shared" si="6"/>
        <v>1</v>
      </c>
      <c r="S35" s="284">
        <f t="shared" si="7"/>
        <v>248.83604717898541</v>
      </c>
      <c r="T35" s="15">
        <f t="shared" si="1"/>
        <v>2.5134954260503575</v>
      </c>
      <c r="U35" s="15">
        <f t="shared" si="2"/>
        <v>6.0526315789473664</v>
      </c>
      <c r="V35" s="12">
        <f t="shared" si="3"/>
        <v>599.21052631578925</v>
      </c>
      <c r="W35" s="284">
        <f t="shared" si="8"/>
        <v>350.37447913680387</v>
      </c>
      <c r="X35" s="284">
        <f t="shared" si="4"/>
        <v>3.5391361528970089</v>
      </c>
      <c r="Y35" s="278">
        <f>FORECAST(K35,Assumptions!C$3:C$5,Assumptions!B$3:B$5)</f>
        <v>3.6351575257744102</v>
      </c>
      <c r="Z35" s="278">
        <f>FORECAST(K35,Assumptions!D$3:D$5,Assumptions!B$3:B$5)</f>
        <v>3.8139053437206378</v>
      </c>
      <c r="AA35" s="15">
        <f t="shared" si="10"/>
        <v>3.7399449592206708</v>
      </c>
      <c r="AB35" s="15">
        <f t="shared" si="12"/>
        <v>19.500199774601345</v>
      </c>
      <c r="AC35" s="15">
        <f t="shared" si="11"/>
        <v>1.5519065197506201</v>
      </c>
      <c r="AD35" s="15">
        <f t="shared" si="5"/>
        <v>72.929673850816357</v>
      </c>
      <c r="AE35" s="15"/>
      <c r="AF35" s="15"/>
      <c r="AG35" s="15"/>
    </row>
    <row r="36" spans="2:33" x14ac:dyDescent="0.25">
      <c r="B36" s="250" t="s">
        <v>746</v>
      </c>
      <c r="C36" s="272">
        <f>((C29*(C$19*1000))/D29)/F29</f>
        <v>68.173498956600241</v>
      </c>
      <c r="D36" s="272">
        <f>C36</f>
        <v>68.173498956600241</v>
      </c>
      <c r="E36" s="250" t="s">
        <v>759</v>
      </c>
      <c r="K36">
        <v>53</v>
      </c>
      <c r="L36" s="283">
        <f>'8760_Model'!BJ37</f>
        <v>0.15584600467476747</v>
      </c>
      <c r="M36" s="15">
        <f>Assumptions!H37</f>
        <v>3.3725178738482731</v>
      </c>
      <c r="N36" s="15">
        <f>Assumptions!I37</f>
        <v>4.6398800924535299</v>
      </c>
      <c r="O36" s="15">
        <f>Assumptions!J37</f>
        <v>4.1268759917992179</v>
      </c>
      <c r="P36">
        <f>'8760_Model'!BF37</f>
        <v>92</v>
      </c>
      <c r="Q36" s="284">
        <f t="shared" si="0"/>
        <v>14.337832430078608</v>
      </c>
      <c r="R36" s="284">
        <f t="shared" si="6"/>
        <v>1</v>
      </c>
      <c r="S36" s="284">
        <f t="shared" si="7"/>
        <v>201.88959733960917</v>
      </c>
      <c r="T36" s="15">
        <f t="shared" si="1"/>
        <v>2.1944521449957519</v>
      </c>
      <c r="U36" s="15">
        <f t="shared" si="2"/>
        <v>4.8421052631578902</v>
      </c>
      <c r="V36" s="12">
        <f t="shared" si="3"/>
        <v>445.4736842105259</v>
      </c>
      <c r="W36" s="284">
        <f t="shared" si="8"/>
        <v>243.58408687091674</v>
      </c>
      <c r="X36" s="284">
        <f t="shared" si="4"/>
        <v>2.6476531181621383</v>
      </c>
      <c r="Y36" s="278">
        <f>FORECAST(K36,Assumptions!C$3:C$5,Assumptions!B$3:B$5)</f>
        <v>3.7704908591077433</v>
      </c>
      <c r="Z36" s="278">
        <f>FORECAST(K36,Assumptions!D$3:D$5,Assumptions!B$3:B$5)</f>
        <v>3.9279053437206377</v>
      </c>
      <c r="AA36" s="15">
        <f t="shared" si="10"/>
        <v>3.8641869568827607</v>
      </c>
      <c r="AB36" s="15">
        <f t="shared" si="12"/>
        <v>15.312524236111093</v>
      </c>
      <c r="AC36" s="15">
        <f t="shared" si="11"/>
        <v>0.97469180603248518</v>
      </c>
      <c r="AD36" s="15">
        <f t="shared" si="5"/>
        <v>59.170456430131644</v>
      </c>
      <c r="AE36" s="15"/>
      <c r="AF36" s="15"/>
      <c r="AG36" s="15"/>
    </row>
    <row r="37" spans="2:33" x14ac:dyDescent="0.25">
      <c r="B37" s="250" t="s">
        <v>747</v>
      </c>
      <c r="C37" s="272">
        <f>((C30*(C$19*1000))/D30)/F30</f>
        <v>89.817942584541456</v>
      </c>
      <c r="D37" s="272">
        <f t="shared" ref="D37:D38" si="14">C37</f>
        <v>89.817942584541456</v>
      </c>
      <c r="E37" s="250" t="s">
        <v>760</v>
      </c>
      <c r="K37">
        <v>55</v>
      </c>
      <c r="L37" s="283">
        <f>'8760_Model'!BJ38</f>
        <v>0.14494665141863239</v>
      </c>
      <c r="M37" s="15">
        <f>Assumptions!H38</f>
        <v>3.4363944187277013</v>
      </c>
      <c r="N37" s="15">
        <f>Assumptions!I38</f>
        <v>4.6813524284884958</v>
      </c>
      <c r="O37" s="15">
        <f>Assumptions!J38</f>
        <v>4.1851135499983272</v>
      </c>
      <c r="P37">
        <f>'8760_Model'!BF38</f>
        <v>76</v>
      </c>
      <c r="Q37" s="284">
        <f t="shared" si="0"/>
        <v>11.015945507816062</v>
      </c>
      <c r="R37" s="284">
        <f t="shared" si="6"/>
        <v>1</v>
      </c>
      <c r="S37" s="284">
        <f t="shared" si="7"/>
        <v>157.30337735046393</v>
      </c>
      <c r="T37" s="15">
        <f t="shared" si="1"/>
        <v>2.069781280927157</v>
      </c>
      <c r="U37" s="15">
        <f t="shared" si="2"/>
        <v>3.6315789473684177</v>
      </c>
      <c r="V37" s="12">
        <f t="shared" si="3"/>
        <v>275.99999999999977</v>
      </c>
      <c r="W37" s="284">
        <f t="shared" si="8"/>
        <v>118.69662264953584</v>
      </c>
      <c r="X37" s="284">
        <f t="shared" si="4"/>
        <v>1.5617976664412609</v>
      </c>
      <c r="Y37" s="278">
        <f>FORECAST(K37,Assumptions!C$3:C$5,Assumptions!B$3:B$5)</f>
        <v>3.9058241924410768</v>
      </c>
      <c r="Z37" s="278">
        <f>FORECAST(K37,Assumptions!D$3:D$5,Assumptions!B$3:B$5)</f>
        <v>4.0419053437206376</v>
      </c>
      <c r="AA37" s="15">
        <f t="shared" si="10"/>
        <v>3.9876635481217684</v>
      </c>
      <c r="AB37" s="15">
        <f t="shared" si="12"/>
        <v>11.561402373708081</v>
      </c>
      <c r="AC37" s="15">
        <f t="shared" si="11"/>
        <v>0.54545686589201914</v>
      </c>
      <c r="AD37" s="15">
        <f t="shared" si="5"/>
        <v>46.1029828108042</v>
      </c>
      <c r="AE37" s="15"/>
      <c r="AF37" s="15"/>
      <c r="AG37" s="15"/>
    </row>
    <row r="38" spans="2:33" x14ac:dyDescent="0.25">
      <c r="B38" s="250" t="s">
        <v>748</v>
      </c>
      <c r="C38" s="272">
        <f>((C31*(C$19*1000))/D31)/F31</f>
        <v>0.50660484557971386</v>
      </c>
      <c r="D38" s="272">
        <f t="shared" si="14"/>
        <v>0.50660484557971386</v>
      </c>
      <c r="E38" s="250" t="s">
        <v>748</v>
      </c>
      <c r="K38">
        <v>57</v>
      </c>
      <c r="L38" s="283">
        <f>'8760_Model'!BJ39</f>
        <v>0.12362375944955258</v>
      </c>
      <c r="M38" s="15">
        <f>Assumptions!H39</f>
        <v>3.5012896065104222</v>
      </c>
      <c r="N38" s="15">
        <f>Assumptions!I39</f>
        <v>4.7196818419859028</v>
      </c>
      <c r="O38" s="15">
        <f>Assumptions!J39</f>
        <v>4.2530692972692208</v>
      </c>
      <c r="P38">
        <f>'8760_Model'!BF39</f>
        <v>56</v>
      </c>
      <c r="Q38" s="284">
        <f t="shared" si="0"/>
        <v>6.9229305291749439</v>
      </c>
      <c r="R38" s="284">
        <f t="shared" si="6"/>
        <v>1</v>
      </c>
      <c r="S38" s="284">
        <f t="shared" si="7"/>
        <v>100.46191559395896</v>
      </c>
      <c r="T38" s="15">
        <f t="shared" si="1"/>
        <v>1.793962778463553</v>
      </c>
      <c r="U38" s="15">
        <f t="shared" si="2"/>
        <v>2.4210526315789451</v>
      </c>
      <c r="V38" s="12">
        <f t="shared" si="3"/>
        <v>135.57894736842093</v>
      </c>
      <c r="W38" s="284">
        <f t="shared" si="8"/>
        <v>35.117031774461964</v>
      </c>
      <c r="X38" s="284">
        <f t="shared" si="4"/>
        <v>0.62708985311539223</v>
      </c>
      <c r="Y38" s="278">
        <f>FORECAST(K38,Assumptions!C$3:C$5,Assumptions!B$3:B$5)</f>
        <v>4.0411575257744108</v>
      </c>
      <c r="Z38" s="278">
        <f>FORECAST(K38,Assumptions!D$3:D$5,Assumptions!B$3:B$5)</f>
        <v>4.1559053437206375</v>
      </c>
      <c r="AA38" s="15">
        <f t="shared" si="10"/>
        <v>4.1119599131986844</v>
      </c>
      <c r="AB38" s="15">
        <f t="shared" si="12"/>
        <v>7.1605034830841827</v>
      </c>
      <c r="AC38" s="15">
        <f t="shared" si="11"/>
        <v>0.23757295390923883</v>
      </c>
      <c r="AD38" s="15">
        <f t="shared" si="5"/>
        <v>29.443703280761714</v>
      </c>
      <c r="AE38" s="15"/>
      <c r="AF38" s="15"/>
      <c r="AG38" s="15"/>
    </row>
    <row r="39" spans="2:33" x14ac:dyDescent="0.25">
      <c r="K39">
        <v>59</v>
      </c>
      <c r="L39" s="283">
        <f>'8760_Model'!BJ40</f>
        <v>0.10129024758664505</v>
      </c>
      <c r="M39" s="15">
        <f>Assumptions!H40</f>
        <v>3.5672034371964356</v>
      </c>
      <c r="N39" s="15">
        <f>Assumptions!I40</f>
        <v>4.7548683329457493</v>
      </c>
      <c r="O39" s="15">
        <f>Assumptions!J40</f>
        <v>4.3182081448486933</v>
      </c>
      <c r="P39">
        <f>'8760_Model'!BF40</f>
        <v>17</v>
      </c>
      <c r="Q39" s="284">
        <f t="shared" si="0"/>
        <v>1.7219342089729659</v>
      </c>
      <c r="R39" s="284">
        <f t="shared" si="6"/>
        <v>1</v>
      </c>
      <c r="S39" s="284">
        <f t="shared" si="7"/>
        <v>25.370507152587187</v>
      </c>
      <c r="T39" s="15">
        <f t="shared" si="1"/>
        <v>1.2105263157894726</v>
      </c>
      <c r="U39" s="15">
        <f t="shared" si="2"/>
        <v>1.2105263157894726</v>
      </c>
      <c r="V39" s="12">
        <f t="shared" si="3"/>
        <v>20.578947368421034</v>
      </c>
      <c r="W39" s="284">
        <f t="shared" si="8"/>
        <v>0</v>
      </c>
      <c r="X39" s="284">
        <f t="shared" si="4"/>
        <v>0</v>
      </c>
      <c r="Y39" s="278">
        <f>FORECAST(K39,Assumptions!C$3:C$5,Assumptions!B$3:B$5)</f>
        <v>4.1764908591077434</v>
      </c>
      <c r="Z39" s="278">
        <f>FORECAST(K39,Assumptions!D$3:D$5,Assumptions!B$3:B$5)</f>
        <v>4.2699053437206373</v>
      </c>
      <c r="AA39" s="15">
        <f t="shared" si="10"/>
        <v>4.2355603137647586</v>
      </c>
      <c r="AB39" s="15">
        <f t="shared" si="12"/>
        <v>1.7555340439648919</v>
      </c>
      <c r="AC39" s="15">
        <f t="shared" si="11"/>
        <v>3.3599834991925981E-2</v>
      </c>
      <c r="AD39" s="15">
        <f t="shared" si="5"/>
        <v>7.4356703260806531</v>
      </c>
      <c r="AE39" s="15"/>
      <c r="AF39" s="15"/>
      <c r="AG39" s="15"/>
    </row>
    <row r="40" spans="2:33" x14ac:dyDescent="0.25">
      <c r="B40" s="250" t="s">
        <v>796</v>
      </c>
      <c r="C40" s="250" t="s">
        <v>786</v>
      </c>
      <c r="D40" s="250" t="s">
        <v>781</v>
      </c>
      <c r="E40" s="250" t="s">
        <v>782</v>
      </c>
      <c r="F40" s="250" t="str">
        <f>'8760_Model'!AM9</f>
        <v>Δ kBTU</v>
      </c>
      <c r="G40" s="250" t="s">
        <v>783</v>
      </c>
      <c r="H40" s="250" t="s">
        <v>784</v>
      </c>
      <c r="I40" s="250" t="s">
        <v>779</v>
      </c>
      <c r="J40" s="250" t="s">
        <v>785</v>
      </c>
      <c r="K40">
        <v>61</v>
      </c>
      <c r="L40" s="283">
        <f>'8760_Model'!BJ41</f>
        <v>5.0645123793322526E-2</v>
      </c>
      <c r="M40" s="15">
        <f>Assumptions!H41</f>
        <v>3.6341359107857416</v>
      </c>
      <c r="N40" s="15">
        <f>Assumptions!I41</f>
        <v>4.7869119013680379</v>
      </c>
      <c r="O40" s="15">
        <f>Assumptions!J41</f>
        <v>4.3818232651749627</v>
      </c>
      <c r="P40">
        <f>'8760_Model'!BF41</f>
        <v>35</v>
      </c>
      <c r="Q40" s="284">
        <f t="shared" si="0"/>
        <v>1.7725793327662884</v>
      </c>
      <c r="R40" s="284">
        <f t="shared" si="6"/>
        <v>1</v>
      </c>
      <c r="S40" s="284">
        <f t="shared" si="7"/>
        <v>26.501445375240561</v>
      </c>
      <c r="T40" s="15">
        <f>IFERROR(IF(S40/P40&gt;U40,U40,IFERROR(S40/P40,0)),0)</f>
        <v>0</v>
      </c>
      <c r="U40" s="15">
        <f t="shared" si="2"/>
        <v>0</v>
      </c>
      <c r="V40" s="12">
        <f t="shared" si="3"/>
        <v>0</v>
      </c>
      <c r="W40" s="284">
        <f t="shared" si="8"/>
        <v>0</v>
      </c>
      <c r="X40" s="284">
        <f t="shared" si="4"/>
        <v>0</v>
      </c>
      <c r="Y40" s="278">
        <f>FORECAST(K40,Assumptions!C$3:C$5,Assumptions!B$3:B$5)</f>
        <v>4.3118241924410761</v>
      </c>
      <c r="Z40" s="278">
        <f>FORECAST(K40,Assumptions!D$3:D$5,Assumptions!B$3:B$5)</f>
        <v>4.3839053437206372</v>
      </c>
      <c r="AA40" s="15">
        <f t="shared" si="10"/>
        <v>4.3585758300027857</v>
      </c>
      <c r="AB40" s="15">
        <f t="shared" si="12"/>
        <v>1.7820337795244166</v>
      </c>
      <c r="AC40" s="15">
        <f t="shared" si="11"/>
        <v>9.4544467581281211E-3</v>
      </c>
      <c r="AD40" s="15">
        <f t="shared" si="5"/>
        <v>7.7671293596836346</v>
      </c>
      <c r="AE40" s="15"/>
      <c r="AF40" s="15"/>
      <c r="AG40" s="15"/>
    </row>
    <row r="41" spans="2:33" ht="24.75" x14ac:dyDescent="0.25">
      <c r="B41" s="348" t="s">
        <v>679</v>
      </c>
      <c r="C41" s="250">
        <f>'8760_Model'!AC10</f>
        <v>2800</v>
      </c>
      <c r="D41" s="267">
        <f>'8760_Model'!AI10</f>
        <v>10055.057962898825</v>
      </c>
      <c r="E41" s="267">
        <f>'8760_Model'!AK10</f>
        <v>9750.7039560878184</v>
      </c>
      <c r="F41" s="268">
        <f>D41-E41</f>
        <v>304.35400681100691</v>
      </c>
      <c r="G41" s="349">
        <f>'8760_Model'!AF10</f>
        <v>954.39577191809929</v>
      </c>
      <c r="H41" s="267">
        <f>'8760_Model'!AJ10</f>
        <v>1282.0413690305813</v>
      </c>
      <c r="I41" s="268">
        <f>F41/3.412</f>
        <v>89.201057095840241</v>
      </c>
      <c r="J41" s="268">
        <f>(SUM(H41:I41)-G41)</f>
        <v>416.84665420832232</v>
      </c>
      <c r="Y41" s="266"/>
      <c r="Z41" s="266"/>
    </row>
    <row r="42" spans="2:33" ht="24.75" x14ac:dyDescent="0.25">
      <c r="B42" s="348" t="s">
        <v>780</v>
      </c>
      <c r="C42" s="250">
        <f>'8760_Model'!AC11</f>
        <v>3032</v>
      </c>
      <c r="D42" s="267">
        <f>'8760_Model'!AI11</f>
        <v>11765.835286680984</v>
      </c>
      <c r="E42" s="267">
        <f>'8760_Model'!AK11</f>
        <v>11337.539168827863</v>
      </c>
      <c r="F42" s="268">
        <f t="shared" ref="F42:F43" si="15">D42-E42</f>
        <v>428.29611785312045</v>
      </c>
      <c r="G42" s="349">
        <f>'8760_Model'!AF11</f>
        <v>1134.2614485927047</v>
      </c>
      <c r="H42" s="267">
        <f>'8760_Model'!AJ11</f>
        <v>1573.256581324079</v>
      </c>
      <c r="I42" s="268">
        <f t="shared" ref="I42:I43" si="16">F42/3.412</f>
        <v>125.52641203198138</v>
      </c>
      <c r="J42" s="268">
        <f t="shared" ref="J42:J43" si="17">(SUM(H42:I42)-G42)</f>
        <v>564.52154476335568</v>
      </c>
      <c r="Q42" s="284"/>
      <c r="S42" s="284"/>
      <c r="U42" s="15"/>
    </row>
    <row r="43" spans="2:33" ht="24.75" x14ac:dyDescent="0.25">
      <c r="B43" s="348" t="s">
        <v>682</v>
      </c>
      <c r="C43" s="250">
        <f>'8760_Model'!AC12</f>
        <v>82</v>
      </c>
      <c r="D43" s="267">
        <f>'8760_Model'!AI12</f>
        <v>411.88306016955335</v>
      </c>
      <c r="E43" s="267">
        <f>'8760_Model'!AK12</f>
        <v>388.73514206412727</v>
      </c>
      <c r="F43" s="268">
        <f t="shared" si="15"/>
        <v>23.147918105426072</v>
      </c>
      <c r="G43" s="349">
        <f>'8760_Model'!AF12</f>
        <v>41.308875338636874</v>
      </c>
      <c r="H43" s="267">
        <f>'8760_Model'!AJ12</f>
        <v>59.5346839149408</v>
      </c>
      <c r="I43" s="268">
        <f t="shared" si="16"/>
        <v>6.7842667366430458</v>
      </c>
      <c r="J43" s="268">
        <f t="shared" si="17"/>
        <v>25.010075312946974</v>
      </c>
    </row>
    <row r="45" spans="2:33" ht="24" x14ac:dyDescent="0.25">
      <c r="C45" s="393" t="s">
        <v>788</v>
      </c>
      <c r="D45" s="394"/>
      <c r="E45" s="392" t="s">
        <v>789</v>
      </c>
      <c r="F45" s="392" t="s">
        <v>792</v>
      </c>
    </row>
    <row r="46" spans="2:33" ht="60" x14ac:dyDescent="0.25">
      <c r="B46" s="390" t="s">
        <v>796</v>
      </c>
      <c r="C46" s="350" t="s">
        <v>790</v>
      </c>
      <c r="D46" s="350" t="s">
        <v>791</v>
      </c>
      <c r="E46" s="250" t="s">
        <v>787</v>
      </c>
      <c r="F46" s="350" t="s">
        <v>793</v>
      </c>
    </row>
    <row r="47" spans="2:33" ht="24.75" x14ac:dyDescent="0.25">
      <c r="B47" s="391" t="s">
        <v>679</v>
      </c>
      <c r="C47" s="272">
        <f>J41/C41</f>
        <v>0.14887380507440082</v>
      </c>
      <c r="D47" s="272">
        <f>(H41-G41)/C41</f>
        <v>0.1170162846830293</v>
      </c>
      <c r="E47" s="272">
        <f>(E41/3.412-G41)/C41</f>
        <v>0.67977574760333936</v>
      </c>
      <c r="F47" s="351">
        <f>-G41/C41</f>
        <v>-0.34085563282789261</v>
      </c>
    </row>
    <row r="48" spans="2:33" ht="24.75" x14ac:dyDescent="0.25">
      <c r="B48" s="391" t="s">
        <v>780</v>
      </c>
      <c r="C48" s="272">
        <f>J42/C42</f>
        <v>0.18618784457894316</v>
      </c>
      <c r="D48" s="272">
        <f>(H42-G42)/C42</f>
        <v>0.14478731290612609</v>
      </c>
      <c r="E48" s="272">
        <f t="shared" ref="E48:E49" si="18">(E42/3.412-G42)/C42</f>
        <v>0.72182757756938454</v>
      </c>
      <c r="F48" s="351">
        <f t="shared" ref="F48:F49" si="19">-G42/C42</f>
        <v>-0.37409678383664402</v>
      </c>
      <c r="N48" s="248"/>
    </row>
    <row r="49" spans="1:18" ht="24.75" x14ac:dyDescent="0.25">
      <c r="B49" s="391" t="s">
        <v>682</v>
      </c>
      <c r="C49" s="272">
        <f>J43/C43</f>
        <v>0.30500091845057287</v>
      </c>
      <c r="D49" s="272">
        <f>(H43-G43)/C43</f>
        <v>0.22226595824760886</v>
      </c>
      <c r="E49" s="272">
        <f t="shared" si="18"/>
        <v>0.88564485248869951</v>
      </c>
      <c r="F49" s="351">
        <f t="shared" si="19"/>
        <v>-0.50376677242240087</v>
      </c>
      <c r="R49" s="16"/>
    </row>
    <row r="50" spans="1:18" x14ac:dyDescent="0.25">
      <c r="L50" s="248"/>
      <c r="M50" s="12"/>
      <c r="N50" s="309"/>
      <c r="O50" s="21"/>
      <c r="Q50" s="16"/>
      <c r="R50" s="16"/>
    </row>
    <row r="51" spans="1:18" x14ac:dyDescent="0.25">
      <c r="L51" s="248"/>
      <c r="R51" s="16"/>
    </row>
    <row r="52" spans="1:18" ht="23.25" x14ac:dyDescent="0.35">
      <c r="B52" s="395" t="s">
        <v>699</v>
      </c>
      <c r="C52" s="396"/>
      <c r="D52" s="396"/>
      <c r="E52" s="396"/>
      <c r="F52" s="396"/>
      <c r="G52" s="396"/>
      <c r="H52" s="396"/>
      <c r="I52" s="396"/>
      <c r="J52" s="397"/>
      <c r="N52" s="284"/>
    </row>
    <row r="53" spans="1:18" ht="30" x14ac:dyDescent="0.25">
      <c r="A53" s="252"/>
      <c r="B53" s="384"/>
      <c r="C53" s="366" t="s">
        <v>764</v>
      </c>
      <c r="D53" s="366" t="s">
        <v>765</v>
      </c>
      <c r="E53" s="366" t="s">
        <v>766</v>
      </c>
      <c r="F53" s="366" t="s">
        <v>647</v>
      </c>
      <c r="G53" s="385"/>
      <c r="H53" s="366" t="s">
        <v>767</v>
      </c>
      <c r="I53" s="366" t="s">
        <v>769</v>
      </c>
      <c r="J53" s="386"/>
    </row>
    <row r="54" spans="1:18" ht="30" x14ac:dyDescent="0.25">
      <c r="B54" s="369" t="s">
        <v>667</v>
      </c>
      <c r="C54" s="370">
        <f>C3</f>
        <v>23.685714285714287</v>
      </c>
      <c r="D54" s="371">
        <f>SUM('8760_Model'!S:S)</f>
        <v>145.71265317104371</v>
      </c>
      <c r="E54" s="369"/>
      <c r="F54" s="369"/>
      <c r="G54" s="372"/>
      <c r="H54" s="366" t="s">
        <v>797</v>
      </c>
      <c r="I54" s="373">
        <v>0.2</v>
      </c>
      <c r="J54" s="374">
        <f>I54*D54*(-1)</f>
        <v>-29.142530634208743</v>
      </c>
      <c r="M54" s="16"/>
    </row>
    <row r="55" spans="1:18" x14ac:dyDescent="0.25">
      <c r="B55" s="369" t="s">
        <v>763</v>
      </c>
      <c r="C55" s="369">
        <v>8</v>
      </c>
      <c r="D55" s="375">
        <f>D$54*C$54/C55</f>
        <v>431.41353385284015</v>
      </c>
      <c r="E55" s="375">
        <f>D55-D$54</f>
        <v>285.70088068179643</v>
      </c>
      <c r="F55" s="375">
        <f>E55/(C$5/1000*(1/C55-1/C$54))</f>
        <v>239.8074118136966</v>
      </c>
      <c r="G55" s="372"/>
      <c r="H55" s="366" t="s">
        <v>768</v>
      </c>
      <c r="I55" s="373">
        <v>0.15</v>
      </c>
      <c r="J55" s="370">
        <f>I55*E55</f>
        <v>42.855132102269465</v>
      </c>
    </row>
    <row r="56" spans="1:18" ht="35.25" customHeight="1" x14ac:dyDescent="0.25">
      <c r="B56" s="369" t="s">
        <v>805</v>
      </c>
      <c r="C56" s="369">
        <v>14.5</v>
      </c>
      <c r="D56" s="375">
        <f>D$54*C$54/C56</f>
        <v>238.02126005673938</v>
      </c>
      <c r="E56" s="375">
        <f>D56-D$54</f>
        <v>92.308606885695667</v>
      </c>
      <c r="F56" s="375">
        <f>E56/(C$5/1000*(1/C56-1/C$54))</f>
        <v>239.8074118136966</v>
      </c>
      <c r="G56" s="372"/>
      <c r="H56" s="366" t="s">
        <v>806</v>
      </c>
      <c r="I56" s="373">
        <v>0.65</v>
      </c>
      <c r="J56" s="370">
        <f>I56*E56</f>
        <v>60.000594475702187</v>
      </c>
    </row>
    <row r="57" spans="1:18" s="252" customFormat="1" x14ac:dyDescent="0.25">
      <c r="A57"/>
      <c r="B57" s="376"/>
      <c r="C57" s="372"/>
      <c r="D57" s="377"/>
      <c r="E57" s="377"/>
      <c r="F57" s="372"/>
      <c r="G57" s="372"/>
      <c r="H57" s="387"/>
      <c r="I57" s="388" t="s">
        <v>812</v>
      </c>
      <c r="J57" s="389">
        <f>SUM(J54:J56)</f>
        <v>73.713195943762912</v>
      </c>
    </row>
    <row r="58" spans="1:18" ht="45" x14ac:dyDescent="0.25">
      <c r="A58" s="252"/>
      <c r="B58" s="366" t="s">
        <v>796</v>
      </c>
      <c r="C58" s="366" t="s">
        <v>786</v>
      </c>
      <c r="D58" s="366" t="s">
        <v>798</v>
      </c>
      <c r="E58" s="366" t="s">
        <v>794</v>
      </c>
      <c r="F58" s="366" t="s">
        <v>799</v>
      </c>
      <c r="G58" s="366" t="s">
        <v>800</v>
      </c>
      <c r="H58" s="367"/>
      <c r="I58" s="367"/>
      <c r="J58" s="368"/>
    </row>
    <row r="59" spans="1:18" ht="24.75" x14ac:dyDescent="0.25">
      <c r="B59" s="379" t="s">
        <v>680</v>
      </c>
      <c r="C59" s="369">
        <f>'8760_Model'!AC14</f>
        <v>1376</v>
      </c>
      <c r="D59" s="371">
        <f>'8760_Model'!AF14</f>
        <v>75.131058744748174</v>
      </c>
      <c r="E59" s="380">
        <f>D59/C59</f>
        <v>5.4601060134264662E-2</v>
      </c>
      <c r="F59" s="381">
        <f>(D59*C$54/C$55-D59)/C59</f>
        <v>0.1070570786203975</v>
      </c>
      <c r="G59" s="380">
        <f>(D59*C$54/C$56-D59)/C59</f>
        <v>3.4589637109686877E-2</v>
      </c>
      <c r="H59" s="372"/>
      <c r="I59" s="372"/>
      <c r="J59" s="378"/>
    </row>
    <row r="60" spans="1:18" ht="24.75" x14ac:dyDescent="0.25">
      <c r="B60" s="379" t="s">
        <v>681</v>
      </c>
      <c r="C60" s="369">
        <f>'8760_Model'!AC15</f>
        <v>1552</v>
      </c>
      <c r="D60" s="371">
        <f>'8760_Model'!AF15</f>
        <v>61.582807860124568</v>
      </c>
      <c r="E60" s="380">
        <f t="shared" ref="E60:E61" si="20">D60/C60</f>
        <v>3.9679644239770988E-2</v>
      </c>
      <c r="F60" s="381">
        <f>(D60*C$54/C$55-D60)/C60</f>
        <v>7.7800445312979541E-2</v>
      </c>
      <c r="G60" s="380">
        <f>(D60*C$54/C$56-D60)/C60</f>
        <v>2.5136956892781035E-2</v>
      </c>
      <c r="H60" s="372"/>
      <c r="I60" s="372"/>
      <c r="J60" s="378"/>
    </row>
    <row r="61" spans="1:18" ht="24.75" x14ac:dyDescent="0.25">
      <c r="B61" s="379" t="s">
        <v>683</v>
      </c>
      <c r="C61" s="369">
        <f>'8760_Model'!AC16</f>
        <v>260</v>
      </c>
      <c r="D61" s="371">
        <f>'8760_Model'!AF16</f>
        <v>18.704914260750947</v>
      </c>
      <c r="E61" s="380">
        <f t="shared" si="20"/>
        <v>7.1941977925965184E-2</v>
      </c>
      <c r="F61" s="381">
        <f>(D61*C$54/C$55-D61)/C61</f>
        <v>0.14105766386198174</v>
      </c>
      <c r="G61" s="380">
        <f>(D61*C$54/C$56-D61)/C61</f>
        <v>4.557506581910898E-2</v>
      </c>
      <c r="H61" s="382"/>
      <c r="I61" s="382"/>
      <c r="J61" s="383"/>
    </row>
    <row r="62" spans="1:18" s="252" customFormat="1" x14ac:dyDescent="0.25">
      <c r="A62"/>
      <c r="B62"/>
      <c r="C62"/>
      <c r="D62"/>
      <c r="E62"/>
      <c r="F62"/>
      <c r="G62"/>
      <c r="H62"/>
      <c r="I62"/>
      <c r="J62"/>
    </row>
  </sheetData>
  <mergeCells count="2">
    <mergeCell ref="C45:D45"/>
    <mergeCell ref="B52:J52"/>
  </mergeCells>
  <conditionalFormatting sqref="Y2:Z41">
    <cfRule type="colorScale" priority="3">
      <colorScale>
        <cfvo type="min"/>
        <cfvo type="percentile" val="50"/>
        <cfvo type="max"/>
        <color rgb="FFF8696B"/>
        <color rgb="FFFFEB84"/>
        <color rgb="FF63BE7B"/>
      </colorScale>
    </cfRule>
  </conditionalFormatting>
  <conditionalFormatting sqref="Y12:Z40 N2:O40">
    <cfRule type="colorScale" priority="2">
      <colorScale>
        <cfvo type="min"/>
        <cfvo type="percentile" val="50"/>
        <cfvo type="max"/>
        <color rgb="FFF8696B"/>
        <color rgb="FFFFEB84"/>
        <color rgb="FF63BE7B"/>
      </colorScale>
    </cfRule>
  </conditionalFormatting>
  <conditionalFormatting sqref="Y12:AA40 M2:O40">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F84"/>
  <sheetViews>
    <sheetView zoomScale="85" zoomScaleNormal="85" workbookViewId="0">
      <selection activeCell="J26" sqref="J26"/>
    </sheetView>
  </sheetViews>
  <sheetFormatPr defaultRowHeight="15" x14ac:dyDescent="0.25"/>
  <cols>
    <col min="1" max="1" width="5.140625" customWidth="1"/>
    <col min="2" max="2" width="12.7109375" customWidth="1"/>
    <col min="13" max="13" width="14.28515625" customWidth="1"/>
    <col min="15" max="17" width="9.42578125" customWidth="1"/>
    <col min="23" max="23" width="10.5703125" bestFit="1" customWidth="1"/>
    <col min="25" max="25" width="10.5703125" bestFit="1" customWidth="1"/>
    <col min="27" max="27" width="12" customWidth="1"/>
  </cols>
  <sheetData>
    <row r="1" spans="2:32" ht="61.5" customHeight="1" thickBot="1" x14ac:dyDescent="0.3">
      <c r="B1" t="s">
        <v>732</v>
      </c>
      <c r="G1" s="13" t="s">
        <v>47</v>
      </c>
      <c r="H1" s="255" t="s">
        <v>608</v>
      </c>
      <c r="I1" s="255" t="s">
        <v>607</v>
      </c>
      <c r="J1" s="255" t="s">
        <v>609</v>
      </c>
      <c r="K1" s="255" t="s">
        <v>619</v>
      </c>
      <c r="M1" s="398" t="s">
        <v>738</v>
      </c>
      <c r="N1" s="398"/>
      <c r="O1" s="398"/>
      <c r="P1" s="398"/>
      <c r="Q1" s="398"/>
      <c r="T1" t="s">
        <v>737</v>
      </c>
    </row>
    <row r="2" spans="2:32" ht="30.75" thickBot="1" x14ac:dyDescent="0.3">
      <c r="B2" s="252" t="s">
        <v>47</v>
      </c>
      <c r="C2" s="252" t="s">
        <v>673</v>
      </c>
      <c r="D2" s="252" t="s">
        <v>674</v>
      </c>
      <c r="E2" s="252" t="s">
        <v>8</v>
      </c>
      <c r="G2">
        <v>-17</v>
      </c>
      <c r="H2" s="254">
        <f t="shared" ref="H2:H41" si="0">B$17*G2^2+C$17*G2+D$17</f>
        <v>1.778583832142671</v>
      </c>
      <c r="I2" s="254">
        <f t="shared" ref="I2:I41" si="1">B$16*G2^2+C$16*G2+D$16</f>
        <v>1.2083071325673505</v>
      </c>
      <c r="J2" s="310">
        <v>1.1722282589725481</v>
      </c>
      <c r="K2" s="23">
        <f t="shared" ref="K2:K41" si="2">G2*M$4+M$7</f>
        <v>0.92581775592989812</v>
      </c>
      <c r="N2" s="311" t="s">
        <v>0</v>
      </c>
      <c r="O2" s="312" t="s">
        <v>1</v>
      </c>
      <c r="P2" s="292" t="s">
        <v>0</v>
      </c>
      <c r="Q2" s="292" t="s">
        <v>741</v>
      </c>
      <c r="T2" s="3" t="s">
        <v>4</v>
      </c>
      <c r="U2" s="4" t="s">
        <v>5</v>
      </c>
      <c r="V2" s="4" t="s">
        <v>6</v>
      </c>
      <c r="W2" s="4" t="s">
        <v>7</v>
      </c>
      <c r="X2" s="4" t="s">
        <v>8</v>
      </c>
      <c r="Y2" s="4" t="s">
        <v>9</v>
      </c>
      <c r="Z2" s="4" t="s">
        <v>10</v>
      </c>
      <c r="AA2" s="4" t="s">
        <v>11</v>
      </c>
      <c r="AB2" s="4" t="s">
        <v>12</v>
      </c>
      <c r="AC2" s="4" t="s">
        <v>13</v>
      </c>
      <c r="AD2" s="4" t="s">
        <v>14</v>
      </c>
      <c r="AE2" s="4" t="s">
        <v>15</v>
      </c>
      <c r="AF2" s="5" t="s">
        <v>16</v>
      </c>
    </row>
    <row r="3" spans="2:32" ht="15.75" thickBot="1" x14ac:dyDescent="0.3">
      <c r="B3">
        <v>47</v>
      </c>
      <c r="C3" s="15">
        <v>3.33</v>
      </c>
      <c r="D3" s="15">
        <v>3.41</v>
      </c>
      <c r="E3">
        <v>8.6</v>
      </c>
      <c r="G3">
        <v>-15</v>
      </c>
      <c r="H3" s="254">
        <f t="shared" si="0"/>
        <v>1.8068078754068557</v>
      </c>
      <c r="I3" s="254">
        <f t="shared" si="1"/>
        <v>1.3597817574168927</v>
      </c>
      <c r="J3" s="310">
        <v>1.3074682450038</v>
      </c>
      <c r="K3" s="23">
        <f t="shared" si="2"/>
        <v>0.90442600745581814</v>
      </c>
      <c r="M3" t="s">
        <v>2</v>
      </c>
      <c r="N3">
        <v>-18</v>
      </c>
      <c r="O3" s="2" t="e">
        <v>#N/A</v>
      </c>
      <c r="P3">
        <v>62</v>
      </c>
      <c r="Q3">
        <v>3.1280291070095508E-2</v>
      </c>
      <c r="T3" s="6">
        <v>2</v>
      </c>
      <c r="U3" s="7" t="s">
        <v>17</v>
      </c>
      <c r="V3" s="7" t="s">
        <v>18</v>
      </c>
      <c r="W3" s="7" t="s">
        <v>19</v>
      </c>
      <c r="X3" s="7">
        <v>10.6</v>
      </c>
      <c r="Y3" s="7">
        <v>20</v>
      </c>
      <c r="Z3" s="7">
        <v>12.5</v>
      </c>
      <c r="AA3" s="7">
        <v>25400</v>
      </c>
      <c r="AB3" s="7">
        <v>3.37</v>
      </c>
      <c r="AC3" s="7">
        <v>13781</v>
      </c>
      <c r="AD3" s="7">
        <v>2.63</v>
      </c>
      <c r="AE3" s="7">
        <v>14028</v>
      </c>
      <c r="AF3" s="7">
        <v>2.2599999999999998</v>
      </c>
    </row>
    <row r="4" spans="2:32" ht="15.75" thickBot="1" x14ac:dyDescent="0.3">
      <c r="B4">
        <v>32</v>
      </c>
      <c r="C4" s="15">
        <v>2.4184725773232301</v>
      </c>
      <c r="D4" s="15">
        <v>3.0827160311619113</v>
      </c>
      <c r="G4">
        <v>-13</v>
      </c>
      <c r="H4" s="254">
        <f t="shared" si="0"/>
        <v>1.836050561574333</v>
      </c>
      <c r="I4" s="254">
        <f t="shared" si="1"/>
        <v>1.5081134597288757</v>
      </c>
      <c r="J4" s="310">
        <v>1.4626768536116943</v>
      </c>
      <c r="K4" s="23">
        <f t="shared" si="2"/>
        <v>0.88303425898173815</v>
      </c>
      <c r="M4" s="289">
        <f>SLOPE(O8:O89,N8:N89)</f>
        <v>-1.0695874237040022E-2</v>
      </c>
      <c r="N4">
        <v>-17</v>
      </c>
      <c r="O4" s="2" t="e">
        <v>#N/A</v>
      </c>
      <c r="P4">
        <v>64</v>
      </c>
      <c r="Q4">
        <v>3.5165032843302246E-2</v>
      </c>
      <c r="T4" s="8">
        <v>3</v>
      </c>
      <c r="U4" s="9" t="s">
        <v>17</v>
      </c>
      <c r="V4" s="9" t="s">
        <v>20</v>
      </c>
      <c r="W4" s="9" t="s">
        <v>19</v>
      </c>
      <c r="X4" s="9">
        <v>12.5</v>
      </c>
      <c r="Y4" s="9">
        <v>23</v>
      </c>
      <c r="Z4" s="9">
        <v>12.8</v>
      </c>
      <c r="AA4" s="9">
        <v>14400</v>
      </c>
      <c r="AB4" s="9">
        <v>4.3499999999999996</v>
      </c>
      <c r="AC4" s="9">
        <v>7816</v>
      </c>
      <c r="AD4" s="9">
        <v>3.4</v>
      </c>
      <c r="AE4" s="9">
        <v>8051</v>
      </c>
      <c r="AF4" s="9">
        <v>2.81</v>
      </c>
    </row>
    <row r="5" spans="2:32" ht="15.75" thickBot="1" x14ac:dyDescent="0.3">
      <c r="B5">
        <v>17</v>
      </c>
      <c r="C5" s="15">
        <v>1.3</v>
      </c>
      <c r="D5" s="15">
        <v>1.7</v>
      </c>
      <c r="G5">
        <v>-11</v>
      </c>
      <c r="H5" s="254">
        <f t="shared" si="0"/>
        <v>1.8663118906451031</v>
      </c>
      <c r="I5" s="254">
        <f t="shared" si="1"/>
        <v>1.653302239503299</v>
      </c>
      <c r="J5" s="310">
        <v>1.7062250463874897</v>
      </c>
      <c r="K5" s="23">
        <f t="shared" si="2"/>
        <v>0.86164251050765805</v>
      </c>
      <c r="N5">
        <v>-16</v>
      </c>
      <c r="O5" s="2" t="e">
        <v>#N/A</v>
      </c>
      <c r="P5">
        <v>66</v>
      </c>
      <c r="Q5">
        <v>3.9287983513346704E-2</v>
      </c>
      <c r="T5" s="6">
        <v>9</v>
      </c>
      <c r="U5" s="7" t="s">
        <v>17</v>
      </c>
      <c r="V5" s="7" t="s">
        <v>21</v>
      </c>
      <c r="W5" s="7" t="s">
        <v>19</v>
      </c>
      <c r="X5" s="7">
        <v>11</v>
      </c>
      <c r="Y5" s="7">
        <v>20.3</v>
      </c>
      <c r="Z5" s="7">
        <v>12.7</v>
      </c>
      <c r="AA5" s="7">
        <v>21600</v>
      </c>
      <c r="AB5" s="7">
        <v>3.9350000000000001</v>
      </c>
      <c r="AC5" s="7">
        <v>11725</v>
      </c>
      <c r="AD5" s="7">
        <v>2.89</v>
      </c>
      <c r="AE5" s="7">
        <v>11924</v>
      </c>
      <c r="AF5" s="7">
        <v>2.4900000000000002</v>
      </c>
    </row>
    <row r="6" spans="2:32" ht="15.75" thickBot="1" x14ac:dyDescent="0.3">
      <c r="B6">
        <v>5</v>
      </c>
      <c r="C6">
        <v>1.03</v>
      </c>
      <c r="D6">
        <v>1.07</v>
      </c>
      <c r="G6">
        <v>-9</v>
      </c>
      <c r="H6" s="254">
        <f t="shared" si="0"/>
        <v>1.8975918626191657</v>
      </c>
      <c r="I6" s="254">
        <f t="shared" si="1"/>
        <v>1.7953480967401634</v>
      </c>
      <c r="J6" s="310">
        <v>1.817282714071248</v>
      </c>
      <c r="K6" s="23">
        <f t="shared" si="2"/>
        <v>0.84025076203357796</v>
      </c>
      <c r="M6" t="s">
        <v>3</v>
      </c>
      <c r="N6">
        <v>-15</v>
      </c>
      <c r="O6" s="2" t="e">
        <v>#N/A</v>
      </c>
      <c r="P6">
        <v>68</v>
      </c>
      <c r="Q6">
        <v>4.1607358750350563E-2</v>
      </c>
      <c r="T6" s="8">
        <v>1</v>
      </c>
      <c r="U6" s="9" t="s">
        <v>17</v>
      </c>
      <c r="V6" s="9" t="s">
        <v>22</v>
      </c>
      <c r="W6" s="9" t="s">
        <v>19</v>
      </c>
      <c r="X6" s="9">
        <v>12.5</v>
      </c>
      <c r="Y6" s="9">
        <v>20</v>
      </c>
      <c r="Z6" s="9">
        <v>12.5</v>
      </c>
      <c r="AA6" s="9">
        <v>10942</v>
      </c>
      <c r="AB6" s="9">
        <v>4.21</v>
      </c>
      <c r="AC6" s="9">
        <v>7121</v>
      </c>
      <c r="AD6" s="9">
        <v>3.14</v>
      </c>
      <c r="AE6" s="9">
        <v>10918</v>
      </c>
      <c r="AF6" s="9">
        <v>1.97</v>
      </c>
    </row>
    <row r="7" spans="2:32" ht="15.75" thickBot="1" x14ac:dyDescent="0.3">
      <c r="G7">
        <v>-7</v>
      </c>
      <c r="H7" s="254">
        <f t="shared" si="0"/>
        <v>1.9298904774965211</v>
      </c>
      <c r="I7" s="254">
        <f t="shared" si="1"/>
        <v>1.9342510314394683</v>
      </c>
      <c r="J7" s="310">
        <v>1.9300238277255501</v>
      </c>
      <c r="K7" s="23">
        <f t="shared" si="2"/>
        <v>0.81885901355949797</v>
      </c>
      <c r="M7">
        <f>INTERCEPT(O8:O89,N8:N89)</f>
        <v>0.7439878939002178</v>
      </c>
      <c r="N7">
        <v>-14</v>
      </c>
      <c r="O7" s="2" t="e">
        <v>#N/A</v>
      </c>
      <c r="P7">
        <v>70</v>
      </c>
      <c r="Q7">
        <v>4.8207508116724723E-2</v>
      </c>
      <c r="S7" s="304"/>
      <c r="T7" s="6">
        <v>2</v>
      </c>
      <c r="U7" s="7" t="s">
        <v>17</v>
      </c>
      <c r="V7" s="7" t="s">
        <v>23</v>
      </c>
      <c r="W7" s="7" t="s">
        <v>24</v>
      </c>
      <c r="X7" s="7">
        <v>12.5</v>
      </c>
      <c r="Y7" s="7">
        <v>17.899999999999999</v>
      </c>
      <c r="Z7" s="7">
        <v>12.7</v>
      </c>
      <c r="AA7" s="7">
        <v>24000</v>
      </c>
      <c r="AB7" s="7">
        <v>4.82</v>
      </c>
      <c r="AC7" s="7">
        <v>16230</v>
      </c>
      <c r="AD7" s="7">
        <v>3.69</v>
      </c>
      <c r="AE7" s="7">
        <v>18930</v>
      </c>
      <c r="AF7" s="7">
        <v>2.2599999999999998</v>
      </c>
    </row>
    <row r="8" spans="2:32" ht="15.75" thickBot="1" x14ac:dyDescent="0.3">
      <c r="B8" t="s">
        <v>739</v>
      </c>
      <c r="G8">
        <v>-5</v>
      </c>
      <c r="H8" s="254">
        <f t="shared" si="0"/>
        <v>1.9632077352771691</v>
      </c>
      <c r="I8" s="254">
        <f t="shared" si="1"/>
        <v>2.0700110436012138</v>
      </c>
      <c r="J8" s="310">
        <v>2.0522408961947276</v>
      </c>
      <c r="K8" s="23">
        <f t="shared" si="2"/>
        <v>0.79746726508541788</v>
      </c>
      <c r="N8">
        <v>-13</v>
      </c>
      <c r="O8" s="2">
        <v>0.9588064903846153</v>
      </c>
      <c r="P8">
        <v>72</v>
      </c>
      <c r="Q8">
        <v>5.3628424743754698E-2</v>
      </c>
      <c r="S8" s="304"/>
      <c r="T8" s="8">
        <v>2</v>
      </c>
      <c r="U8" s="9" t="s">
        <v>25</v>
      </c>
      <c r="V8" s="9" t="s">
        <v>26</v>
      </c>
      <c r="W8" s="9" t="s">
        <v>19</v>
      </c>
      <c r="X8" s="9">
        <v>13.3</v>
      </c>
      <c r="Y8" s="9">
        <v>25.3</v>
      </c>
      <c r="Z8" s="9">
        <v>13.9</v>
      </c>
      <c r="AA8" s="9">
        <v>18000</v>
      </c>
      <c r="AB8" s="9">
        <v>4.59</v>
      </c>
      <c r="AC8" s="9">
        <v>11200</v>
      </c>
      <c r="AD8" s="9">
        <v>3.06</v>
      </c>
      <c r="AE8" s="9">
        <v>20500</v>
      </c>
      <c r="AF8" s="9">
        <v>2.0699999999999998</v>
      </c>
    </row>
    <row r="9" spans="2:32" ht="15.75" thickBot="1" x14ac:dyDescent="0.3">
      <c r="B9" t="s">
        <v>0</v>
      </c>
      <c r="C9" t="s">
        <v>605</v>
      </c>
      <c r="D9" s="15" t="s">
        <v>606</v>
      </c>
      <c r="G9">
        <v>-3</v>
      </c>
      <c r="H9" s="254">
        <f t="shared" si="0"/>
        <v>1.9975436359611098</v>
      </c>
      <c r="I9" s="254">
        <f t="shared" si="1"/>
        <v>2.2026281332254003</v>
      </c>
      <c r="J9" s="310">
        <v>2.11686184673334</v>
      </c>
      <c r="K9" s="23">
        <f t="shared" si="2"/>
        <v>0.77607551661133789</v>
      </c>
      <c r="N9">
        <v>-12</v>
      </c>
      <c r="O9" s="2">
        <v>0.86441277472527489</v>
      </c>
      <c r="P9">
        <v>74</v>
      </c>
      <c r="Q9">
        <v>6.4074265225004701E-2</v>
      </c>
      <c r="S9" s="304"/>
      <c r="T9" s="6">
        <v>10</v>
      </c>
      <c r="U9" s="7" t="s">
        <v>25</v>
      </c>
      <c r="V9" s="7" t="s">
        <v>27</v>
      </c>
      <c r="W9" s="7" t="s">
        <v>19</v>
      </c>
      <c r="X9" s="7">
        <v>12</v>
      </c>
      <c r="Y9" s="7">
        <v>25</v>
      </c>
      <c r="Z9" s="7">
        <v>13.8</v>
      </c>
      <c r="AA9" s="7">
        <v>16000</v>
      </c>
      <c r="AB9" s="7">
        <v>3.91</v>
      </c>
      <c r="AC9" s="7">
        <v>10200</v>
      </c>
      <c r="AD9" s="7">
        <v>2.72</v>
      </c>
      <c r="AE9" s="7">
        <v>16500</v>
      </c>
      <c r="AF9" s="7">
        <v>2.34</v>
      </c>
    </row>
    <row r="10" spans="2:32" ht="15.75" thickBot="1" x14ac:dyDescent="0.3">
      <c r="B10">
        <v>47</v>
      </c>
      <c r="C10">
        <v>4.4982580645161283</v>
      </c>
      <c r="D10" s="15">
        <v>3.1876559139784941</v>
      </c>
      <c r="G10" s="14">
        <v>-1</v>
      </c>
      <c r="H10" s="254">
        <f t="shared" si="0"/>
        <v>2.0328981795483432</v>
      </c>
      <c r="I10" s="254">
        <f t="shared" si="1"/>
        <v>2.3321023003120271</v>
      </c>
      <c r="J10" s="310">
        <v>2.2040322713117675</v>
      </c>
      <c r="K10" s="23">
        <f t="shared" si="2"/>
        <v>0.75468376813725779</v>
      </c>
      <c r="N10">
        <v>-11</v>
      </c>
      <c r="O10" s="2">
        <v>0.83268990384615393</v>
      </c>
      <c r="P10">
        <v>76</v>
      </c>
      <c r="Q10">
        <v>6.4193533273464221E-2</v>
      </c>
      <c r="S10" s="304"/>
      <c r="T10" s="8">
        <v>5</v>
      </c>
      <c r="U10" s="9" t="s">
        <v>25</v>
      </c>
      <c r="V10" s="9" t="s">
        <v>28</v>
      </c>
      <c r="W10" s="9" t="s">
        <v>19</v>
      </c>
      <c r="X10" s="9">
        <v>12</v>
      </c>
      <c r="Y10" s="9">
        <v>25</v>
      </c>
      <c r="Z10" s="9">
        <v>13.8</v>
      </c>
      <c r="AA10" s="9">
        <v>16000</v>
      </c>
      <c r="AB10" s="9">
        <v>3.91</v>
      </c>
      <c r="AC10" s="9">
        <v>10200</v>
      </c>
      <c r="AD10" s="9">
        <v>2.72</v>
      </c>
      <c r="AE10" s="9">
        <v>16500</v>
      </c>
      <c r="AF10" s="9">
        <v>2.34</v>
      </c>
    </row>
    <row r="11" spans="2:32" ht="15.75" thickBot="1" x14ac:dyDescent="0.3">
      <c r="B11">
        <v>17</v>
      </c>
      <c r="C11">
        <v>3.3429247311827961</v>
      </c>
      <c r="D11" s="15">
        <v>2.3917634408602146</v>
      </c>
      <c r="G11" s="14">
        <v>1</v>
      </c>
      <c r="H11" s="254">
        <f t="shared" si="0"/>
        <v>2.0692713660388691</v>
      </c>
      <c r="I11" s="254">
        <f t="shared" si="1"/>
        <v>2.4584335448610948</v>
      </c>
      <c r="J11" s="307">
        <v>2.2890548970082816</v>
      </c>
      <c r="K11" s="23">
        <f t="shared" si="2"/>
        <v>0.73329201966317781</v>
      </c>
      <c r="N11">
        <v>-10</v>
      </c>
      <c r="O11" s="2">
        <v>0.85419711538461551</v>
      </c>
      <c r="P11">
        <v>78</v>
      </c>
      <c r="Q11">
        <v>7.9600607749569854E-2</v>
      </c>
      <c r="S11" s="304"/>
      <c r="T11" s="6">
        <v>1</v>
      </c>
      <c r="U11" s="7" t="s">
        <v>25</v>
      </c>
      <c r="V11" s="7" t="s">
        <v>29</v>
      </c>
      <c r="W11" s="7" t="s">
        <v>19</v>
      </c>
      <c r="X11" s="7">
        <v>12</v>
      </c>
      <c r="Y11" s="7">
        <v>25</v>
      </c>
      <c r="Z11" s="7">
        <v>13.8</v>
      </c>
      <c r="AA11" s="7">
        <v>16000</v>
      </c>
      <c r="AB11" s="7">
        <v>3.91</v>
      </c>
      <c r="AC11" s="7">
        <v>10200</v>
      </c>
      <c r="AD11" s="7">
        <v>2.72</v>
      </c>
      <c r="AE11" s="7">
        <v>16500</v>
      </c>
      <c r="AF11" s="7">
        <v>2.34</v>
      </c>
    </row>
    <row r="12" spans="2:32" ht="15.75" thickBot="1" x14ac:dyDescent="0.3">
      <c r="B12">
        <v>5</v>
      </c>
      <c r="C12">
        <v>2.7202580645161301</v>
      </c>
      <c r="D12" s="15">
        <v>2.1524516129032265</v>
      </c>
      <c r="G12">
        <v>3</v>
      </c>
      <c r="H12" s="254">
        <f t="shared" si="0"/>
        <v>2.106663195432688</v>
      </c>
      <c r="I12" s="254">
        <f t="shared" si="1"/>
        <v>2.5816218668726032</v>
      </c>
      <c r="J12" s="307">
        <v>2.2496218138612099</v>
      </c>
      <c r="K12" s="23">
        <f t="shared" si="2"/>
        <v>0.71190027118909771</v>
      </c>
      <c r="N12">
        <v>-9</v>
      </c>
      <c r="O12" s="2">
        <v>0.81250722665699093</v>
      </c>
      <c r="P12">
        <v>80</v>
      </c>
      <c r="Q12">
        <v>8.901102644415794E-2</v>
      </c>
      <c r="S12" s="304"/>
      <c r="T12" s="8">
        <v>1</v>
      </c>
      <c r="U12" s="9" t="s">
        <v>25</v>
      </c>
      <c r="V12" s="9" t="s">
        <v>30</v>
      </c>
      <c r="W12" s="9" t="s">
        <v>19</v>
      </c>
      <c r="X12" s="9">
        <v>11</v>
      </c>
      <c r="Y12" s="9">
        <v>20.3</v>
      </c>
      <c r="Z12" s="9">
        <v>12.5</v>
      </c>
      <c r="AA12" s="9">
        <v>18000</v>
      </c>
      <c r="AB12" s="9">
        <v>3.68</v>
      </c>
      <c r="AC12" s="9">
        <v>11600</v>
      </c>
      <c r="AD12" s="9">
        <v>2.62</v>
      </c>
      <c r="AE12" s="9">
        <v>18500</v>
      </c>
      <c r="AF12" s="9">
        <v>1.77</v>
      </c>
    </row>
    <row r="13" spans="2:32" ht="15.75" thickBot="1" x14ac:dyDescent="0.3">
      <c r="B13">
        <v>-7</v>
      </c>
      <c r="C13" s="15">
        <v>1.927021276595744</v>
      </c>
      <c r="D13" s="15">
        <v>1.927021276595744</v>
      </c>
      <c r="G13">
        <v>5</v>
      </c>
      <c r="H13" s="254">
        <f t="shared" si="0"/>
        <v>2.1450736677297995</v>
      </c>
      <c r="I13" s="254">
        <f t="shared" si="1"/>
        <v>2.701667266346552</v>
      </c>
      <c r="J13" s="307">
        <v>2.3843508685445598</v>
      </c>
      <c r="K13" s="23">
        <f t="shared" si="2"/>
        <v>0.69050852271501773</v>
      </c>
      <c r="N13">
        <v>-8</v>
      </c>
      <c r="O13" s="2">
        <v>0.82838141025641043</v>
      </c>
      <c r="P13">
        <v>82</v>
      </c>
      <c r="Q13">
        <v>0.11447411400920043</v>
      </c>
      <c r="S13" s="304"/>
      <c r="T13" s="6">
        <v>2</v>
      </c>
      <c r="U13" s="7" t="s">
        <v>25</v>
      </c>
      <c r="V13" s="7" t="s">
        <v>31</v>
      </c>
      <c r="W13" s="7" t="s">
        <v>19</v>
      </c>
      <c r="X13" s="7">
        <v>11</v>
      </c>
      <c r="Y13" s="7">
        <v>20.3</v>
      </c>
      <c r="Z13" s="7">
        <v>12.5</v>
      </c>
      <c r="AA13" s="7">
        <v>18000</v>
      </c>
      <c r="AB13" s="7">
        <v>3.68</v>
      </c>
      <c r="AC13" s="7">
        <v>11600</v>
      </c>
      <c r="AD13" s="7">
        <v>2.62</v>
      </c>
      <c r="AE13" s="7">
        <v>18500</v>
      </c>
      <c r="AF13" s="7">
        <v>1.77</v>
      </c>
    </row>
    <row r="14" spans="2:32" ht="15.75" thickBot="1" x14ac:dyDescent="0.3">
      <c r="G14">
        <v>7</v>
      </c>
      <c r="H14" s="254">
        <f t="shared" si="0"/>
        <v>2.1845027829302035</v>
      </c>
      <c r="I14" s="254">
        <f t="shared" si="1"/>
        <v>2.818569743282942</v>
      </c>
      <c r="J14" s="307">
        <v>2.4800267097410909</v>
      </c>
      <c r="K14" s="23">
        <f t="shared" si="2"/>
        <v>0.66911677424093763</v>
      </c>
      <c r="N14">
        <v>-7</v>
      </c>
      <c r="O14" s="2">
        <v>0.78982548681664244</v>
      </c>
      <c r="P14">
        <v>84</v>
      </c>
      <c r="Q14">
        <v>0.13037744467023327</v>
      </c>
      <c r="S14" s="304"/>
      <c r="T14" s="8">
        <v>3</v>
      </c>
      <c r="U14" s="9" t="s">
        <v>25</v>
      </c>
      <c r="V14" s="9" t="s">
        <v>32</v>
      </c>
      <c r="W14" s="9" t="s">
        <v>19</v>
      </c>
      <c r="X14" s="9">
        <v>12.5</v>
      </c>
      <c r="Y14" s="9">
        <v>27.2</v>
      </c>
      <c r="Z14" s="9">
        <v>16.100000000000001</v>
      </c>
      <c r="AA14" s="9">
        <v>12000</v>
      </c>
      <c r="AB14" s="9">
        <v>4.4000000000000004</v>
      </c>
      <c r="AC14" s="9">
        <v>9400</v>
      </c>
      <c r="AD14" s="9">
        <v>2.54</v>
      </c>
      <c r="AE14" s="9">
        <v>15000</v>
      </c>
      <c r="AF14" s="9">
        <v>2.1800000000000002</v>
      </c>
    </row>
    <row r="15" spans="2:32" ht="15.75" thickBot="1" x14ac:dyDescent="0.3">
      <c r="B15" s="25" t="s">
        <v>57</v>
      </c>
      <c r="C15" s="25" t="s">
        <v>3</v>
      </c>
      <c r="D15" s="25" t="s">
        <v>58</v>
      </c>
      <c r="G15">
        <v>9</v>
      </c>
      <c r="H15" s="254">
        <f t="shared" si="0"/>
        <v>2.2249505410339001</v>
      </c>
      <c r="I15" s="254">
        <f t="shared" si="1"/>
        <v>2.9323292976817719</v>
      </c>
      <c r="J15" s="307">
        <v>2.5577388510716212</v>
      </c>
      <c r="K15" s="23">
        <f t="shared" si="2"/>
        <v>0.64772502576685764</v>
      </c>
      <c r="N15">
        <v>-6</v>
      </c>
      <c r="O15" s="2">
        <v>0.73238107764876625</v>
      </c>
      <c r="P15">
        <v>86</v>
      </c>
      <c r="Q15">
        <v>0.13299185939782154</v>
      </c>
      <c r="S15" s="304"/>
      <c r="T15" s="6">
        <v>5</v>
      </c>
      <c r="U15" s="7" t="s">
        <v>25</v>
      </c>
      <c r="V15" s="7" t="s">
        <v>33</v>
      </c>
      <c r="W15" s="7" t="s">
        <v>19</v>
      </c>
      <c r="X15" s="7">
        <v>14.2</v>
      </c>
      <c r="Y15" s="7">
        <v>33</v>
      </c>
      <c r="Z15" s="7">
        <v>18</v>
      </c>
      <c r="AA15" s="7">
        <v>12000</v>
      </c>
      <c r="AB15" s="7">
        <v>5.33</v>
      </c>
      <c r="AC15" s="7">
        <v>7000</v>
      </c>
      <c r="AD15" s="7">
        <v>3.46</v>
      </c>
      <c r="AE15" s="7">
        <v>15000</v>
      </c>
      <c r="AF15" s="7">
        <v>2.09</v>
      </c>
    </row>
    <row r="16" spans="2:32" ht="15.75" thickBot="1" x14ac:dyDescent="0.3">
      <c r="B16" s="27">
        <f>INDEX(LINEST(C10:C13,B10:B13^{1,2}),1)</f>
        <v>-3.9286531719491562E-4</v>
      </c>
      <c r="C16" s="27">
        <f>INDEX(LINEST(C10:C13,B10:B13^{1,2}),1,2)</f>
        <v>6.3165622274533817E-2</v>
      </c>
      <c r="D16" s="27">
        <f>INDEX(LINEST(C10:C13,B10:B13^{1,2}),1,3)</f>
        <v>2.3956607879037559</v>
      </c>
      <c r="G16">
        <v>11</v>
      </c>
      <c r="H16" s="254">
        <f t="shared" si="0"/>
        <v>2.2664169420408893</v>
      </c>
      <c r="I16" s="254">
        <f t="shared" si="1"/>
        <v>3.042945929543043</v>
      </c>
      <c r="J16" s="307">
        <v>2.6318912955844294</v>
      </c>
      <c r="K16" s="23">
        <f t="shared" si="2"/>
        <v>0.62633327729277755</v>
      </c>
      <c r="N16">
        <v>-5</v>
      </c>
      <c r="O16" s="2">
        <v>0.74937534016690854</v>
      </c>
      <c r="P16">
        <v>88</v>
      </c>
      <c r="Q16">
        <v>0.18312181662605867</v>
      </c>
      <c r="S16" s="304"/>
      <c r="T16" s="8">
        <v>1</v>
      </c>
      <c r="U16" s="9" t="s">
        <v>25</v>
      </c>
      <c r="V16" s="9" t="s">
        <v>34</v>
      </c>
      <c r="W16" s="9" t="s">
        <v>19</v>
      </c>
      <c r="X16" s="9">
        <v>13.8</v>
      </c>
      <c r="Y16" s="9">
        <v>29.3</v>
      </c>
      <c r="Z16" s="9">
        <v>15.2</v>
      </c>
      <c r="AA16" s="9">
        <v>16000</v>
      </c>
      <c r="AB16" s="9">
        <v>4.6399999999999997</v>
      </c>
      <c r="AC16" s="9">
        <v>9600</v>
      </c>
      <c r="AD16" s="9">
        <v>3.18</v>
      </c>
      <c r="AE16" s="9">
        <v>16500</v>
      </c>
      <c r="AF16" s="9">
        <v>2.15</v>
      </c>
    </row>
    <row r="17" spans="2:32" ht="15.75" thickBot="1" x14ac:dyDescent="0.3">
      <c r="B17" s="27">
        <f>INDEX(LINEST(D10:D13,B10:B13^{1,2}),1)</f>
        <v>1.2733036291158369E-4</v>
      </c>
      <c r="C17" s="27">
        <f>INDEX(LINEST(D10:D13,B10:B13^{1,2}),1,2)</f>
        <v>1.8186593245263019E-2</v>
      </c>
      <c r="D17" s="27">
        <f>INDEX(LINEST(D10:D13,B10:B13^{1,2}),1,3)</f>
        <v>2.0509574424306947</v>
      </c>
      <c r="G17">
        <v>13</v>
      </c>
      <c r="H17" s="254">
        <f t="shared" si="0"/>
        <v>2.3089019859511715</v>
      </c>
      <c r="I17" s="254">
        <f t="shared" si="1"/>
        <v>3.1504196388667549</v>
      </c>
      <c r="J17" s="307">
        <v>2.6974180796091174</v>
      </c>
      <c r="K17" s="23">
        <f t="shared" si="2"/>
        <v>0.60494152881869745</v>
      </c>
      <c r="N17">
        <v>-4</v>
      </c>
      <c r="O17" s="2">
        <v>0.82260576923076911</v>
      </c>
      <c r="P17">
        <v>90</v>
      </c>
      <c r="Q17">
        <v>0.21242483660130718</v>
      </c>
      <c r="S17" s="304"/>
      <c r="T17" s="6">
        <v>1</v>
      </c>
      <c r="U17" s="7" t="s">
        <v>25</v>
      </c>
      <c r="V17" s="7" t="s">
        <v>35</v>
      </c>
      <c r="W17" s="7" t="s">
        <v>24</v>
      </c>
      <c r="X17" s="7">
        <v>10.3</v>
      </c>
      <c r="Y17" s="7">
        <v>20</v>
      </c>
      <c r="Z17" s="7">
        <v>13.3</v>
      </c>
      <c r="AA17" s="7">
        <v>25000</v>
      </c>
      <c r="AB17" s="7">
        <v>4.04</v>
      </c>
      <c r="AC17" s="7">
        <v>15400</v>
      </c>
      <c r="AD17" s="7">
        <v>2.6</v>
      </c>
      <c r="AE17" s="7">
        <v>25500</v>
      </c>
      <c r="AF17" s="7">
        <v>2.09</v>
      </c>
    </row>
    <row r="18" spans="2:32" ht="15.75" thickBot="1" x14ac:dyDescent="0.3">
      <c r="G18">
        <v>15</v>
      </c>
      <c r="H18" s="254">
        <f t="shared" si="0"/>
        <v>2.3524056727647462</v>
      </c>
      <c r="I18" s="254">
        <f t="shared" si="1"/>
        <v>3.2547504256529072</v>
      </c>
      <c r="J18" s="307">
        <v>2.7696308470464777</v>
      </c>
      <c r="K18" s="23">
        <f t="shared" si="2"/>
        <v>0.58354978034461746</v>
      </c>
      <c r="N18">
        <v>-3</v>
      </c>
      <c r="O18" s="2">
        <v>0.65184433962264199</v>
      </c>
      <c r="P18">
        <v>92</v>
      </c>
      <c r="Q18">
        <v>0.24857026143790847</v>
      </c>
      <c r="S18" s="304"/>
      <c r="T18" s="8">
        <v>7</v>
      </c>
      <c r="U18" s="9" t="s">
        <v>36</v>
      </c>
      <c r="V18" s="9" t="s">
        <v>37</v>
      </c>
      <c r="W18" s="9" t="s">
        <v>19</v>
      </c>
      <c r="X18" s="9">
        <v>10.3</v>
      </c>
      <c r="Y18" s="9">
        <v>20.2</v>
      </c>
      <c r="Z18" s="9">
        <v>14.2</v>
      </c>
      <c r="AA18" s="9">
        <v>21600</v>
      </c>
      <c r="AB18" s="9">
        <v>4.1100000000000003</v>
      </c>
      <c r="AC18" s="9">
        <v>11700</v>
      </c>
      <c r="AD18" s="9">
        <v>2.76</v>
      </c>
      <c r="AE18" s="9">
        <v>21830</v>
      </c>
      <c r="AF18" s="9">
        <v>2.0299999999999998</v>
      </c>
    </row>
    <row r="19" spans="2:32" ht="15.75" thickBot="1" x14ac:dyDescent="0.3">
      <c r="G19">
        <v>17</v>
      </c>
      <c r="H19" s="254">
        <f t="shared" si="0"/>
        <v>2.3969280024816135</v>
      </c>
      <c r="I19" s="254">
        <f t="shared" si="1"/>
        <v>3.3559382899015002</v>
      </c>
      <c r="J19" s="307">
        <v>2.8662243799325058</v>
      </c>
      <c r="K19" s="23">
        <f t="shared" si="2"/>
        <v>0.56215803187053748</v>
      </c>
      <c r="N19">
        <v>-2</v>
      </c>
      <c r="O19" s="2">
        <v>0.69313476656990813</v>
      </c>
      <c r="P19">
        <v>94</v>
      </c>
      <c r="Q19" t="e">
        <v>#DIV/0!</v>
      </c>
      <c r="S19" s="304"/>
      <c r="T19" s="6">
        <v>7</v>
      </c>
      <c r="U19" s="7" t="s">
        <v>36</v>
      </c>
      <c r="V19" s="7" t="s">
        <v>38</v>
      </c>
      <c r="W19" s="7" t="s">
        <v>19</v>
      </c>
      <c r="X19" s="7">
        <v>12</v>
      </c>
      <c r="Y19" s="7">
        <v>22</v>
      </c>
      <c r="Z19" s="7">
        <v>12.5</v>
      </c>
      <c r="AA19" s="7">
        <v>18000</v>
      </c>
      <c r="AB19" s="7">
        <v>4.0599999999999996</v>
      </c>
      <c r="AC19" s="7">
        <v>11000</v>
      </c>
      <c r="AD19" s="7">
        <v>3.16</v>
      </c>
      <c r="AE19" s="7">
        <v>18000</v>
      </c>
      <c r="AF19" s="7">
        <v>1.79</v>
      </c>
    </row>
    <row r="20" spans="2:32" ht="15.75" thickBot="1" x14ac:dyDescent="0.3">
      <c r="B20" s="24"/>
      <c r="C20" s="12"/>
      <c r="D20" s="12"/>
      <c r="G20">
        <v>19</v>
      </c>
      <c r="H20" s="254">
        <f t="shared" si="0"/>
        <v>2.4424689751017739</v>
      </c>
      <c r="I20" s="254">
        <f t="shared" si="1"/>
        <v>3.4539832316125336</v>
      </c>
      <c r="J20" s="307">
        <v>2.9437809613584625</v>
      </c>
      <c r="K20" s="23">
        <f t="shared" si="2"/>
        <v>0.54076628339645738</v>
      </c>
      <c r="N20">
        <v>-1</v>
      </c>
      <c r="O20" s="2">
        <v>0.7087135038703436</v>
      </c>
      <c r="P20">
        <v>96</v>
      </c>
      <c r="Q20" t="e">
        <v>#DIV/0!</v>
      </c>
      <c r="S20" s="304"/>
      <c r="T20" s="8">
        <v>4</v>
      </c>
      <c r="U20" s="9" t="s">
        <v>36</v>
      </c>
      <c r="V20" s="9" t="s">
        <v>39</v>
      </c>
      <c r="W20" s="9" t="s">
        <v>19</v>
      </c>
      <c r="X20" s="9">
        <v>11.5</v>
      </c>
      <c r="Y20" s="9">
        <v>24.55</v>
      </c>
      <c r="Z20" s="9">
        <v>13.35</v>
      </c>
      <c r="AA20" s="9">
        <v>13600</v>
      </c>
      <c r="AB20" s="9">
        <v>4.2</v>
      </c>
      <c r="AC20" s="9">
        <v>8150</v>
      </c>
      <c r="AD20" s="9">
        <v>3.15</v>
      </c>
      <c r="AE20" s="9">
        <v>13600</v>
      </c>
      <c r="AF20" s="9">
        <v>2.335</v>
      </c>
    </row>
    <row r="21" spans="2:32" ht="15.75" thickBot="1" x14ac:dyDescent="0.3">
      <c r="B21" s="24"/>
      <c r="C21" s="22"/>
      <c r="D21" s="22"/>
      <c r="G21">
        <v>21</v>
      </c>
      <c r="H21" s="254">
        <f t="shared" si="0"/>
        <v>2.4890285906252263</v>
      </c>
      <c r="I21" s="254">
        <f t="shared" si="1"/>
        <v>3.5488852507860082</v>
      </c>
      <c r="J21" s="307">
        <v>3.0222800846604434</v>
      </c>
      <c r="K21" s="23">
        <f t="shared" si="2"/>
        <v>0.51937453492237728</v>
      </c>
      <c r="N21">
        <v>0</v>
      </c>
      <c r="O21" s="2">
        <v>0.68240414852443154</v>
      </c>
      <c r="P21">
        <v>98</v>
      </c>
      <c r="Q21" t="e">
        <v>#DIV/0!</v>
      </c>
      <c r="S21" s="304"/>
      <c r="T21" s="6">
        <v>8</v>
      </c>
      <c r="U21" s="7" t="s">
        <v>36</v>
      </c>
      <c r="V21" s="7" t="s">
        <v>40</v>
      </c>
      <c r="W21" s="7" t="s">
        <v>19</v>
      </c>
      <c r="X21" s="7">
        <v>12.5</v>
      </c>
      <c r="Y21" s="7">
        <v>26.1</v>
      </c>
      <c r="Z21" s="7">
        <v>13.8</v>
      </c>
      <c r="AA21" s="7">
        <v>13600</v>
      </c>
      <c r="AB21" s="7">
        <v>4.2</v>
      </c>
      <c r="AC21" s="7">
        <v>8000</v>
      </c>
      <c r="AD21" s="7">
        <v>3.26</v>
      </c>
      <c r="AE21" s="7">
        <v>13600</v>
      </c>
      <c r="AF21" s="7">
        <v>2.21</v>
      </c>
    </row>
    <row r="22" spans="2:32" ht="15.75" thickBot="1" x14ac:dyDescent="0.3">
      <c r="B22" s="24"/>
      <c r="C22" s="22"/>
      <c r="D22" s="22"/>
      <c r="G22">
        <v>23</v>
      </c>
      <c r="H22" s="254">
        <f t="shared" si="0"/>
        <v>2.5366068490519718</v>
      </c>
      <c r="I22" s="254">
        <f t="shared" si="1"/>
        <v>3.6406443474219232</v>
      </c>
      <c r="J22" s="307">
        <v>3.0592830131973998</v>
      </c>
      <c r="K22" s="23">
        <f t="shared" si="2"/>
        <v>0.4979827864482973</v>
      </c>
      <c r="N22">
        <v>1</v>
      </c>
      <c r="O22" s="2">
        <v>0.70046529390420909</v>
      </c>
      <c r="P22">
        <v>100</v>
      </c>
      <c r="Q22" t="e">
        <v>#DIV/0!</v>
      </c>
      <c r="S22" s="304"/>
      <c r="T22" s="8">
        <v>1</v>
      </c>
      <c r="U22" s="9" t="s">
        <v>36</v>
      </c>
      <c r="V22" s="9" t="s">
        <v>41</v>
      </c>
      <c r="W22" s="9" t="s">
        <v>19</v>
      </c>
      <c r="X22" s="9">
        <v>13.5</v>
      </c>
      <c r="Y22" s="9">
        <v>30.5</v>
      </c>
      <c r="Z22" s="9">
        <v>16.100000000000001</v>
      </c>
      <c r="AA22" s="9">
        <v>10900</v>
      </c>
      <c r="AB22" s="9">
        <v>4.5</v>
      </c>
      <c r="AC22" s="9">
        <v>6700</v>
      </c>
      <c r="AD22" s="9">
        <v>3.27</v>
      </c>
      <c r="AE22" s="9">
        <v>10900</v>
      </c>
      <c r="AF22" s="9">
        <v>2.3199999999999998</v>
      </c>
    </row>
    <row r="23" spans="2:32" ht="15.75" thickBot="1" x14ac:dyDescent="0.3">
      <c r="B23" s="24"/>
      <c r="C23" s="22"/>
      <c r="D23" s="22"/>
      <c r="G23">
        <v>25</v>
      </c>
      <c r="H23" s="254">
        <f t="shared" si="0"/>
        <v>2.5852037503820098</v>
      </c>
      <c r="I23" s="254">
        <f t="shared" si="1"/>
        <v>3.729260521520279</v>
      </c>
      <c r="J23" s="307">
        <v>3.0939281817466902</v>
      </c>
      <c r="K23" s="23">
        <f t="shared" si="2"/>
        <v>0.47659103797421726</v>
      </c>
      <c r="N23">
        <v>2</v>
      </c>
      <c r="O23" s="2">
        <v>0.76035240122560876</v>
      </c>
      <c r="P23">
        <v>102</v>
      </c>
      <c r="Q23" t="e">
        <v>#DIV/0!</v>
      </c>
      <c r="S23" s="304"/>
      <c r="T23" s="6">
        <v>2</v>
      </c>
      <c r="U23" s="7" t="s">
        <v>36</v>
      </c>
      <c r="V23" s="7" t="s">
        <v>42</v>
      </c>
      <c r="W23" s="7" t="s">
        <v>24</v>
      </c>
      <c r="X23" s="7">
        <v>11</v>
      </c>
      <c r="Y23" s="7">
        <v>18</v>
      </c>
      <c r="Z23" s="7">
        <v>12.5</v>
      </c>
      <c r="AA23" s="7">
        <v>28600</v>
      </c>
      <c r="AB23" s="7">
        <v>4</v>
      </c>
      <c r="AC23" s="7">
        <v>18000</v>
      </c>
      <c r="AD23" s="7">
        <v>2.65</v>
      </c>
      <c r="AE23" s="7">
        <v>28600</v>
      </c>
      <c r="AF23" s="7">
        <v>1.75</v>
      </c>
    </row>
    <row r="24" spans="2:32" x14ac:dyDescent="0.25">
      <c r="C24" s="22"/>
      <c r="D24" s="22"/>
      <c r="G24">
        <v>27</v>
      </c>
      <c r="H24" s="254">
        <f t="shared" si="0"/>
        <v>2.6348192946153408</v>
      </c>
      <c r="I24" s="254">
        <f t="shared" si="1"/>
        <v>3.8147337730810755</v>
      </c>
      <c r="J24" s="307">
        <v>3.1143580678163376</v>
      </c>
      <c r="K24" s="23">
        <f t="shared" si="2"/>
        <v>0.45519928950013722</v>
      </c>
      <c r="N24">
        <v>3</v>
      </c>
      <c r="O24" s="2">
        <v>0.79834326602919847</v>
      </c>
      <c r="P24" s="2"/>
      <c r="Q24" s="2"/>
      <c r="S24" s="304"/>
    </row>
    <row r="25" spans="2:32" x14ac:dyDescent="0.25">
      <c r="C25" s="22"/>
      <c r="D25" s="22"/>
      <c r="G25">
        <v>29</v>
      </c>
      <c r="H25" s="254">
        <f t="shared" si="0"/>
        <v>2.685453481751964</v>
      </c>
      <c r="I25" s="254">
        <f t="shared" si="1"/>
        <v>3.8970641021043129</v>
      </c>
      <c r="J25" s="307">
        <v>3.0739866267073488</v>
      </c>
      <c r="K25" s="23">
        <f t="shared" si="2"/>
        <v>0.43380754102605718</v>
      </c>
      <c r="N25">
        <v>4</v>
      </c>
      <c r="O25" s="2">
        <v>0.78374492512830196</v>
      </c>
      <c r="P25" s="2"/>
      <c r="Q25" s="2"/>
      <c r="S25" s="304"/>
      <c r="X25" t="s">
        <v>8</v>
      </c>
      <c r="Y25" t="s">
        <v>9</v>
      </c>
      <c r="Z25" t="s">
        <v>10</v>
      </c>
      <c r="AA25" t="s">
        <v>43</v>
      </c>
      <c r="AB25" t="s">
        <v>44</v>
      </c>
      <c r="AC25" t="s">
        <v>45</v>
      </c>
      <c r="AD25" t="s">
        <v>46</v>
      </c>
      <c r="AE25" t="s">
        <v>53</v>
      </c>
      <c r="AF25" t="s">
        <v>52</v>
      </c>
    </row>
    <row r="26" spans="2:32" x14ac:dyDescent="0.25">
      <c r="C26" s="22"/>
      <c r="D26" s="22"/>
      <c r="G26">
        <v>31</v>
      </c>
      <c r="H26" s="254">
        <f t="shared" si="0"/>
        <v>2.7371063117918801</v>
      </c>
      <c r="I26" s="254">
        <f t="shared" si="1"/>
        <v>3.9762515085899901</v>
      </c>
      <c r="J26" s="307">
        <v>3.0755264634556334</v>
      </c>
      <c r="K26" s="23">
        <f t="shared" si="2"/>
        <v>0.41241579255197713</v>
      </c>
      <c r="N26">
        <v>5</v>
      </c>
      <c r="O26" s="2">
        <v>0.71649607966517004</v>
      </c>
      <c r="P26" s="2"/>
      <c r="Q26" s="2"/>
      <c r="S26" s="304"/>
      <c r="X26" s="15">
        <f t="shared" ref="X26:AF26" si="3">SUMPRODUCT(X3:X23,$T3:$T23)/SUM($T3:$T23)</f>
        <v>11.909090909090908</v>
      </c>
      <c r="Y26" s="15">
        <f t="shared" si="3"/>
        <v>23.685714285714287</v>
      </c>
      <c r="Z26" s="15">
        <f t="shared" si="3"/>
        <v>13.770129870129869</v>
      </c>
      <c r="AA26" s="12">
        <f t="shared" si="3"/>
        <v>17387.558441558442</v>
      </c>
      <c r="AB26" s="15">
        <f t="shared" si="3"/>
        <v>4.1617532467532472</v>
      </c>
      <c r="AC26" s="12">
        <f t="shared" si="3"/>
        <v>10427.480519480519</v>
      </c>
      <c r="AD26" s="15">
        <f t="shared" si="3"/>
        <v>2.9724675324675327</v>
      </c>
      <c r="AE26" s="12">
        <f t="shared" si="3"/>
        <v>16115.753246753247</v>
      </c>
      <c r="AF26" s="15">
        <f t="shared" si="3"/>
        <v>2.2019480519480519</v>
      </c>
    </row>
    <row r="27" spans="2:32" x14ac:dyDescent="0.25">
      <c r="C27" s="22"/>
      <c r="D27" s="22"/>
      <c r="G27">
        <v>33</v>
      </c>
      <c r="H27" s="254">
        <f t="shared" si="0"/>
        <v>2.7897777847350889</v>
      </c>
      <c r="I27" s="254">
        <f t="shared" si="1"/>
        <v>4.0522959925381086</v>
      </c>
      <c r="J27" s="307">
        <v>3.1251977126679402</v>
      </c>
      <c r="K27" s="23">
        <f t="shared" si="2"/>
        <v>0.39102404407789704</v>
      </c>
      <c r="N27">
        <v>6</v>
      </c>
      <c r="O27" s="2">
        <v>0.69847046121593304</v>
      </c>
      <c r="P27" s="2"/>
      <c r="Q27" s="2"/>
    </row>
    <row r="28" spans="2:32" x14ac:dyDescent="0.25">
      <c r="C28" s="22"/>
      <c r="D28" s="22"/>
      <c r="G28">
        <v>35</v>
      </c>
      <c r="H28" s="254">
        <f t="shared" si="0"/>
        <v>2.8434679005815902</v>
      </c>
      <c r="I28" s="254">
        <f t="shared" si="1"/>
        <v>4.1251975539486683</v>
      </c>
      <c r="J28" s="307">
        <v>3.1983480344454356</v>
      </c>
      <c r="K28" s="23">
        <f t="shared" si="2"/>
        <v>0.369632295603817</v>
      </c>
      <c r="N28">
        <v>7</v>
      </c>
      <c r="O28" s="2">
        <v>0.68845135714285699</v>
      </c>
      <c r="P28" s="2"/>
      <c r="Q28" s="2"/>
    </row>
    <row r="29" spans="2:32" x14ac:dyDescent="0.25">
      <c r="C29" s="22"/>
      <c r="D29" s="22"/>
      <c r="G29">
        <v>37</v>
      </c>
      <c r="H29" s="254">
        <f t="shared" si="0"/>
        <v>2.8981766593313845</v>
      </c>
      <c r="I29" s="254">
        <f t="shared" si="1"/>
        <v>4.1949561928216674</v>
      </c>
      <c r="J29" s="307">
        <v>3.3550920610042541</v>
      </c>
      <c r="K29" s="23">
        <f t="shared" si="2"/>
        <v>0.34824054712973695</v>
      </c>
      <c r="N29">
        <v>8</v>
      </c>
      <c r="O29" s="2">
        <v>0.69143332873730046</v>
      </c>
      <c r="P29" s="2"/>
      <c r="Q29" s="2"/>
    </row>
    <row r="30" spans="2:32" x14ac:dyDescent="0.25">
      <c r="G30">
        <v>39</v>
      </c>
      <c r="H30" s="254">
        <f t="shared" si="0"/>
        <v>2.9539040609844713</v>
      </c>
      <c r="I30" s="254">
        <f t="shared" si="1"/>
        <v>4.2615719091571087</v>
      </c>
      <c r="J30" s="307">
        <v>3.4953736047983544</v>
      </c>
      <c r="K30" s="23">
        <f t="shared" si="2"/>
        <v>0.32684879865565691</v>
      </c>
      <c r="N30">
        <v>9</v>
      </c>
      <c r="O30" s="2">
        <v>0.6759093080033175</v>
      </c>
      <c r="P30" s="2"/>
      <c r="Q30" s="2"/>
    </row>
    <row r="31" spans="2:32" x14ac:dyDescent="0.25">
      <c r="B31" s="248"/>
      <c r="G31">
        <v>41</v>
      </c>
      <c r="H31" s="254">
        <f t="shared" si="0"/>
        <v>3.0106501055408508</v>
      </c>
      <c r="I31" s="254">
        <f t="shared" si="1"/>
        <v>4.3250447029549894</v>
      </c>
      <c r="J31" s="307">
        <v>3.6290180754851575</v>
      </c>
      <c r="K31" s="23">
        <f t="shared" si="2"/>
        <v>0.30545705018157687</v>
      </c>
      <c r="N31">
        <v>10</v>
      </c>
      <c r="O31" s="2">
        <v>0.67466153867497647</v>
      </c>
      <c r="P31" s="2"/>
      <c r="Q31" s="2"/>
    </row>
    <row r="32" spans="2:32" x14ac:dyDescent="0.25">
      <c r="B32" s="248"/>
      <c r="G32">
        <v>43</v>
      </c>
      <c r="H32" s="254">
        <f t="shared" si="0"/>
        <v>3.0684147930005228</v>
      </c>
      <c r="I32" s="254">
        <f t="shared" si="1"/>
        <v>4.3853745742153105</v>
      </c>
      <c r="J32" s="307">
        <v>3.7370271581932331</v>
      </c>
      <c r="K32" s="23">
        <f t="shared" si="2"/>
        <v>0.28406530170749683</v>
      </c>
      <c r="N32">
        <v>11</v>
      </c>
      <c r="O32" s="2">
        <v>0.63577065170940172</v>
      </c>
      <c r="P32" s="2"/>
      <c r="Q32" s="2"/>
    </row>
    <row r="33" spans="7:17" x14ac:dyDescent="0.25">
      <c r="G33">
        <v>45</v>
      </c>
      <c r="H33" s="254">
        <f t="shared" si="0"/>
        <v>3.1271981233634873</v>
      </c>
      <c r="I33" s="254">
        <f t="shared" si="1"/>
        <v>4.4425615229380737</v>
      </c>
      <c r="J33" s="307">
        <v>3.8225513186096443</v>
      </c>
      <c r="K33" s="23">
        <f t="shared" si="2"/>
        <v>0.26267355323341679</v>
      </c>
      <c r="N33">
        <v>12</v>
      </c>
      <c r="O33" s="2">
        <v>0.64362259143686495</v>
      </c>
      <c r="P33" s="2"/>
      <c r="Q33" s="2"/>
    </row>
    <row r="34" spans="7:17" x14ac:dyDescent="0.25">
      <c r="G34">
        <v>47</v>
      </c>
      <c r="H34" s="254">
        <f t="shared" si="0"/>
        <v>3.1870000966297449</v>
      </c>
      <c r="I34" s="254">
        <f t="shared" si="1"/>
        <v>4.4966055491232773</v>
      </c>
      <c r="J34" s="307">
        <v>3.9191319608891799</v>
      </c>
      <c r="K34" s="23">
        <f t="shared" si="2"/>
        <v>0.2412818047593368</v>
      </c>
      <c r="N34">
        <v>13</v>
      </c>
      <c r="O34" s="2">
        <v>0.62539259230769217</v>
      </c>
      <c r="P34" s="2"/>
      <c r="Q34" s="2"/>
    </row>
    <row r="35" spans="7:17" x14ac:dyDescent="0.25">
      <c r="G35">
        <v>49</v>
      </c>
      <c r="H35" s="254">
        <f t="shared" si="0"/>
        <v>3.2478207127992951</v>
      </c>
      <c r="I35" s="254">
        <f t="shared" si="1"/>
        <v>4.5475066527709203</v>
      </c>
      <c r="J35" s="307">
        <v>4.0070162170253854</v>
      </c>
      <c r="K35" s="23">
        <f t="shared" si="2"/>
        <v>0.21989005628525671</v>
      </c>
      <c r="N35">
        <v>14</v>
      </c>
      <c r="O35" s="2">
        <v>0.63352306791048274</v>
      </c>
      <c r="P35" s="2"/>
      <c r="Q35" s="2"/>
    </row>
    <row r="36" spans="7:17" x14ac:dyDescent="0.25">
      <c r="G36">
        <v>51</v>
      </c>
      <c r="H36" s="254">
        <f t="shared" si="0"/>
        <v>3.3096599718721378</v>
      </c>
      <c r="I36" s="254">
        <f t="shared" si="1"/>
        <v>4.5952648338810054</v>
      </c>
      <c r="J36" s="307">
        <v>4.0633208303026978</v>
      </c>
      <c r="K36" s="23">
        <f t="shared" si="2"/>
        <v>0.19849830781117661</v>
      </c>
      <c r="N36">
        <v>15</v>
      </c>
      <c r="O36" s="2">
        <v>0.62540033557282637</v>
      </c>
      <c r="P36" s="2"/>
      <c r="Q36" s="2"/>
    </row>
    <row r="37" spans="7:17" x14ac:dyDescent="0.25">
      <c r="G37">
        <v>53</v>
      </c>
      <c r="H37" s="254">
        <f t="shared" si="0"/>
        <v>3.3725178738482731</v>
      </c>
      <c r="I37" s="254">
        <f t="shared" si="1"/>
        <v>4.6398800924535299</v>
      </c>
      <c r="J37" s="307">
        <v>4.1268759917992179</v>
      </c>
      <c r="K37" s="23">
        <f t="shared" si="2"/>
        <v>0.17710655933709663</v>
      </c>
      <c r="N37">
        <v>16</v>
      </c>
      <c r="O37" s="2">
        <v>0.60028072125463638</v>
      </c>
      <c r="P37" s="2"/>
      <c r="Q37" s="2"/>
    </row>
    <row r="38" spans="7:17" x14ac:dyDescent="0.25">
      <c r="G38">
        <v>55</v>
      </c>
      <c r="H38" s="254">
        <f t="shared" si="0"/>
        <v>3.4363944187277013</v>
      </c>
      <c r="I38" s="254">
        <f t="shared" si="1"/>
        <v>4.6813524284884958</v>
      </c>
      <c r="J38" s="307">
        <v>4.1851135499983272</v>
      </c>
      <c r="K38" s="23">
        <f t="shared" si="2"/>
        <v>0.15571481086301653</v>
      </c>
      <c r="N38">
        <v>17</v>
      </c>
      <c r="O38" s="2">
        <v>0.56554173593278978</v>
      </c>
      <c r="P38" s="2"/>
      <c r="Q38" s="2"/>
    </row>
    <row r="39" spans="7:17" x14ac:dyDescent="0.25">
      <c r="G39">
        <v>57</v>
      </c>
      <c r="H39" s="254">
        <f t="shared" si="0"/>
        <v>3.5012896065104222</v>
      </c>
      <c r="I39" s="254">
        <f t="shared" si="1"/>
        <v>4.7196818419859028</v>
      </c>
      <c r="J39" s="307">
        <v>4.2530692972692208</v>
      </c>
      <c r="K39" s="23">
        <f t="shared" si="2"/>
        <v>0.13432306238893654</v>
      </c>
      <c r="N39">
        <v>18</v>
      </c>
      <c r="O39" s="2">
        <v>0.56505536185156502</v>
      </c>
      <c r="P39" s="2"/>
      <c r="Q39" s="2"/>
    </row>
    <row r="40" spans="7:17" x14ac:dyDescent="0.25">
      <c r="G40">
        <v>59</v>
      </c>
      <c r="H40" s="254">
        <f t="shared" si="0"/>
        <v>3.5672034371964356</v>
      </c>
      <c r="I40" s="254">
        <f t="shared" si="1"/>
        <v>4.7548683329457493</v>
      </c>
      <c r="J40" s="307">
        <v>4.3182081448486933</v>
      </c>
      <c r="K40" s="23">
        <f t="shared" si="2"/>
        <v>0.11293131391485645</v>
      </c>
      <c r="N40">
        <v>19</v>
      </c>
      <c r="O40" s="2">
        <v>0.57202449424332702</v>
      </c>
      <c r="P40" s="2"/>
      <c r="Q40" s="2"/>
    </row>
    <row r="41" spans="7:17" x14ac:dyDescent="0.25">
      <c r="G41">
        <v>61</v>
      </c>
      <c r="H41" s="254">
        <f t="shared" si="0"/>
        <v>3.6341359107857416</v>
      </c>
      <c r="I41" s="254">
        <f t="shared" si="1"/>
        <v>4.7869119013680379</v>
      </c>
      <c r="J41" s="307">
        <v>4.3818232651749627</v>
      </c>
      <c r="K41" s="23">
        <f t="shared" si="2"/>
        <v>9.153956544077646E-2</v>
      </c>
      <c r="N41">
        <v>20</v>
      </c>
      <c r="O41" s="2">
        <v>0.54285129869476267</v>
      </c>
      <c r="P41" s="2"/>
      <c r="Q41" s="2"/>
    </row>
    <row r="42" spans="7:17" x14ac:dyDescent="0.25">
      <c r="H42" s="12"/>
      <c r="I42" s="12"/>
      <c r="J42" s="23"/>
      <c r="K42" s="23"/>
      <c r="L42" s="23"/>
      <c r="N42">
        <v>21</v>
      </c>
      <c r="O42" s="2">
        <v>0.51323514656112001</v>
      </c>
      <c r="P42" s="2"/>
      <c r="Q42" s="2"/>
    </row>
    <row r="43" spans="7:17" x14ac:dyDescent="0.25">
      <c r="H43" s="12"/>
      <c r="I43" s="12"/>
      <c r="J43" s="23"/>
      <c r="K43" s="23"/>
      <c r="L43" s="23"/>
      <c r="N43">
        <v>22</v>
      </c>
      <c r="O43" s="2">
        <v>0.50579961513347715</v>
      </c>
      <c r="P43" s="2"/>
      <c r="Q43" s="2"/>
    </row>
    <row r="44" spans="7:17" x14ac:dyDescent="0.25">
      <c r="N44">
        <v>23</v>
      </c>
      <c r="O44" s="2">
        <v>0.4939665603932592</v>
      </c>
      <c r="P44" s="2"/>
      <c r="Q44" s="2"/>
    </row>
    <row r="45" spans="7:17" x14ac:dyDescent="0.25">
      <c r="N45">
        <v>24</v>
      </c>
      <c r="O45" s="2">
        <v>0.48913837242879193</v>
      </c>
      <c r="P45" s="2"/>
      <c r="Q45" s="2"/>
    </row>
    <row r="46" spans="7:17" x14ac:dyDescent="0.25">
      <c r="N46">
        <v>25</v>
      </c>
      <c r="O46" s="2">
        <v>0.48514790717175199</v>
      </c>
      <c r="P46" s="2"/>
      <c r="Q46" s="2"/>
    </row>
    <row r="47" spans="7:17" x14ac:dyDescent="0.25">
      <c r="N47">
        <v>26</v>
      </c>
      <c r="O47" s="2">
        <v>0.51756823508427396</v>
      </c>
      <c r="P47" s="2"/>
      <c r="Q47" s="2"/>
    </row>
    <row r="48" spans="7:17" x14ac:dyDescent="0.25">
      <c r="N48">
        <v>27</v>
      </c>
      <c r="O48" s="2">
        <v>0.46102486973371332</v>
      </c>
      <c r="P48" s="2"/>
      <c r="Q48" s="2"/>
    </row>
    <row r="49" spans="11:19" x14ac:dyDescent="0.25">
      <c r="K49" s="10"/>
      <c r="N49">
        <v>28</v>
      </c>
      <c r="O49" s="2">
        <v>0.44206850093868422</v>
      </c>
      <c r="P49" s="2"/>
      <c r="Q49" s="2"/>
      <c r="S49" s="304"/>
    </row>
    <row r="50" spans="11:19" x14ac:dyDescent="0.25">
      <c r="K50" s="10"/>
      <c r="N50">
        <v>29</v>
      </c>
      <c r="O50" s="2">
        <v>0.42119479657012487</v>
      </c>
      <c r="P50" s="2"/>
      <c r="Q50" s="2"/>
      <c r="S50" s="304"/>
    </row>
    <row r="51" spans="11:19" x14ac:dyDescent="0.25">
      <c r="K51" s="10"/>
      <c r="N51">
        <v>30</v>
      </c>
      <c r="O51" s="2">
        <v>0.40842370946177403</v>
      </c>
      <c r="P51" s="2"/>
      <c r="Q51" s="2"/>
      <c r="S51" s="304"/>
    </row>
    <row r="52" spans="11:19" x14ac:dyDescent="0.25">
      <c r="K52" s="10"/>
      <c r="N52">
        <v>31</v>
      </c>
      <c r="O52" s="2">
        <v>0.39895527872342301</v>
      </c>
      <c r="P52" s="2"/>
      <c r="Q52" s="2"/>
      <c r="S52" s="304"/>
    </row>
    <row r="53" spans="11:19" x14ac:dyDescent="0.25">
      <c r="K53" s="10"/>
      <c r="N53">
        <v>32</v>
      </c>
      <c r="O53" s="2">
        <v>0.3888963449620117</v>
      </c>
      <c r="P53" s="2"/>
      <c r="Q53" s="2"/>
      <c r="S53" s="304"/>
    </row>
    <row r="54" spans="11:19" x14ac:dyDescent="0.25">
      <c r="N54">
        <v>33</v>
      </c>
      <c r="O54" s="2">
        <v>0.38482013058009318</v>
      </c>
      <c r="P54" s="2"/>
      <c r="Q54" s="2"/>
      <c r="S54" s="304"/>
    </row>
    <row r="55" spans="11:19" x14ac:dyDescent="0.25">
      <c r="N55">
        <v>34</v>
      </c>
      <c r="O55" s="2">
        <v>0.38709261316290933</v>
      </c>
      <c r="P55" s="2"/>
      <c r="Q55" s="2"/>
      <c r="S55" s="304"/>
    </row>
    <row r="56" spans="11:19" x14ac:dyDescent="0.25">
      <c r="N56">
        <v>35</v>
      </c>
      <c r="O56" s="2">
        <v>0.36329223408365768</v>
      </c>
      <c r="P56" s="2"/>
      <c r="Q56" s="2"/>
      <c r="S56" s="304"/>
    </row>
    <row r="57" spans="11:19" x14ac:dyDescent="0.25">
      <c r="N57">
        <v>36</v>
      </c>
      <c r="O57" s="2">
        <v>0.36411562364156796</v>
      </c>
      <c r="P57" s="2"/>
      <c r="Q57" s="2"/>
      <c r="S57" s="304"/>
    </row>
    <row r="58" spans="11:19" x14ac:dyDescent="0.25">
      <c r="N58">
        <v>37</v>
      </c>
      <c r="O58" s="2">
        <v>0.34769493634262189</v>
      </c>
      <c r="P58" s="2"/>
      <c r="Q58" s="2"/>
      <c r="S58" s="304"/>
    </row>
    <row r="59" spans="11:19" x14ac:dyDescent="0.25">
      <c r="N59">
        <v>38</v>
      </c>
      <c r="O59" s="2">
        <v>0.32435947077635641</v>
      </c>
      <c r="P59" s="2"/>
      <c r="Q59" s="2"/>
      <c r="S59" s="304"/>
    </row>
    <row r="60" spans="11:19" x14ac:dyDescent="0.25">
      <c r="N60">
        <v>39</v>
      </c>
      <c r="O60" s="2">
        <v>0.30407604241500985</v>
      </c>
      <c r="P60" s="2"/>
      <c r="Q60" s="2"/>
      <c r="S60" s="304"/>
    </row>
    <row r="61" spans="11:19" x14ac:dyDescent="0.25">
      <c r="N61">
        <v>40</v>
      </c>
      <c r="O61" s="2">
        <v>0.30021646437490129</v>
      </c>
      <c r="P61" s="2"/>
      <c r="Q61" s="2"/>
      <c r="S61" s="304"/>
    </row>
    <row r="62" spans="11:19" x14ac:dyDescent="0.25">
      <c r="N62">
        <v>41</v>
      </c>
      <c r="O62" s="2">
        <v>0.28922273177279162</v>
      </c>
      <c r="P62" s="2"/>
      <c r="Q62" s="2"/>
      <c r="S62" s="304"/>
    </row>
    <row r="63" spans="11:19" x14ac:dyDescent="0.25">
      <c r="N63">
        <v>42</v>
      </c>
      <c r="O63" s="2">
        <v>0.27502087607972708</v>
      </c>
      <c r="P63" s="2"/>
      <c r="Q63" s="2"/>
      <c r="S63" s="304"/>
    </row>
    <row r="64" spans="11:19" x14ac:dyDescent="0.25">
      <c r="N64">
        <v>43</v>
      </c>
      <c r="O64" s="2">
        <v>0.25142080500021985</v>
      </c>
      <c r="P64" s="2"/>
      <c r="Q64" s="2"/>
      <c r="S64" s="304"/>
    </row>
    <row r="65" spans="14:19" x14ac:dyDescent="0.25">
      <c r="N65">
        <v>44</v>
      </c>
      <c r="O65" s="2">
        <v>0.2494624639556294</v>
      </c>
      <c r="P65" s="2"/>
      <c r="Q65" s="2"/>
      <c r="S65" s="304"/>
    </row>
    <row r="66" spans="14:19" x14ac:dyDescent="0.25">
      <c r="N66">
        <v>51</v>
      </c>
      <c r="O66" s="2">
        <v>0.24618894149663656</v>
      </c>
      <c r="P66" s="2"/>
      <c r="Q66" s="2"/>
      <c r="S66" s="304"/>
    </row>
    <row r="67" spans="14:19" x14ac:dyDescent="0.25">
      <c r="N67">
        <v>46</v>
      </c>
      <c r="O67" s="2">
        <v>0.22764639530254391</v>
      </c>
      <c r="P67" s="2"/>
      <c r="Q67" s="2"/>
      <c r="S67" s="304"/>
    </row>
    <row r="68" spans="14:19" x14ac:dyDescent="0.25">
      <c r="N68">
        <v>47</v>
      </c>
      <c r="O68" s="2">
        <v>0.21503547228364772</v>
      </c>
      <c r="P68" s="2"/>
      <c r="Q68" s="2"/>
      <c r="S68" s="304"/>
    </row>
    <row r="69" spans="14:19" x14ac:dyDescent="0.25">
      <c r="N69">
        <v>48</v>
      </c>
      <c r="O69" s="2">
        <v>0.22147717788469412</v>
      </c>
      <c r="P69" s="2"/>
      <c r="Q69" s="2"/>
      <c r="S69" s="304"/>
    </row>
    <row r="70" spans="14:19" x14ac:dyDescent="0.25">
      <c r="N70">
        <v>49</v>
      </c>
      <c r="O70" s="2">
        <v>0.21466288079850457</v>
      </c>
      <c r="P70" s="2"/>
      <c r="Q70" s="2"/>
      <c r="S70" s="304"/>
    </row>
    <row r="71" spans="14:19" x14ac:dyDescent="0.25">
      <c r="N71">
        <v>50</v>
      </c>
      <c r="O71" s="2">
        <v>0.20984848483015547</v>
      </c>
      <c r="P71" s="2"/>
      <c r="Q71" s="2"/>
      <c r="S71" s="304"/>
    </row>
    <row r="72" spans="14:19" x14ac:dyDescent="0.25">
      <c r="N72">
        <v>51</v>
      </c>
      <c r="O72" s="2">
        <v>0.19804977336473184</v>
      </c>
      <c r="P72" s="2"/>
      <c r="Q72" s="2"/>
      <c r="S72" s="304"/>
    </row>
    <row r="73" spans="14:19" x14ac:dyDescent="0.25">
      <c r="N73">
        <v>52</v>
      </c>
      <c r="O73" s="2">
        <v>0.18611857799256934</v>
      </c>
      <c r="P73" s="2"/>
      <c r="Q73" s="2"/>
      <c r="S73" s="304"/>
    </row>
    <row r="74" spans="14:19" x14ac:dyDescent="0.25">
      <c r="N74">
        <v>53</v>
      </c>
      <c r="O74" s="2">
        <v>0.18429046401133933</v>
      </c>
      <c r="P74" s="2"/>
      <c r="Q74" s="2"/>
      <c r="S74" s="304"/>
    </row>
    <row r="75" spans="14:19" x14ac:dyDescent="0.25">
      <c r="N75">
        <v>54</v>
      </c>
      <c r="O75" s="2">
        <v>0.17364925859157307</v>
      </c>
      <c r="P75" s="2"/>
      <c r="Q75" s="2"/>
      <c r="S75" s="304"/>
    </row>
    <row r="76" spans="14:19" x14ac:dyDescent="0.25">
      <c r="N76">
        <v>55</v>
      </c>
      <c r="O76" s="2">
        <v>0.15337027029926617</v>
      </c>
      <c r="P76" s="2"/>
      <c r="Q76" s="2"/>
      <c r="S76" s="304"/>
    </row>
    <row r="77" spans="14:19" x14ac:dyDescent="0.25">
      <c r="N77">
        <v>56</v>
      </c>
      <c r="O77" s="2">
        <v>0.14231921123367358</v>
      </c>
      <c r="P77" s="2"/>
      <c r="Q77" s="2"/>
      <c r="S77" s="304"/>
    </row>
    <row r="78" spans="14:19" x14ac:dyDescent="0.25">
      <c r="N78">
        <v>57</v>
      </c>
      <c r="O78" s="2">
        <v>0.11466391128217612</v>
      </c>
      <c r="P78" s="2"/>
      <c r="Q78" s="2"/>
      <c r="S78" s="304"/>
    </row>
    <row r="79" spans="14:19" x14ac:dyDescent="0.25">
      <c r="N79">
        <v>58</v>
      </c>
      <c r="O79" s="2">
        <v>0.11848986831302701</v>
      </c>
      <c r="P79" s="2"/>
      <c r="Q79" s="2"/>
      <c r="S79" s="304"/>
    </row>
    <row r="80" spans="14:19" x14ac:dyDescent="0.25">
      <c r="N80">
        <v>59</v>
      </c>
      <c r="O80" s="2">
        <v>0.11767599217585642</v>
      </c>
      <c r="P80" s="2"/>
      <c r="Q80" s="2"/>
      <c r="S80" s="304"/>
    </row>
    <row r="81" spans="14:19" x14ac:dyDescent="0.25">
      <c r="N81">
        <v>60</v>
      </c>
      <c r="O81" s="2">
        <v>0.10086870670224721</v>
      </c>
      <c r="P81" s="2"/>
      <c r="Q81" s="2"/>
      <c r="S81" s="304"/>
    </row>
    <row r="82" spans="14:19" x14ac:dyDescent="0.25">
      <c r="N82">
        <v>61</v>
      </c>
      <c r="O82" s="10">
        <v>9.8504953038907897E-2</v>
      </c>
      <c r="P82" s="10"/>
      <c r="Q82" s="10"/>
      <c r="S82" s="304"/>
    </row>
    <row r="83" spans="14:19" x14ac:dyDescent="0.25">
      <c r="N83">
        <v>62</v>
      </c>
      <c r="O83" s="10">
        <v>9.4955170875103606E-2</v>
      </c>
      <c r="P83" s="10"/>
      <c r="Q83" s="10"/>
      <c r="S83" s="304"/>
    </row>
    <row r="84" spans="14:19" x14ac:dyDescent="0.25">
      <c r="N84">
        <v>63</v>
      </c>
      <c r="O84" s="10">
        <v>7.0235274422268915E-2</v>
      </c>
      <c r="P84" s="10"/>
      <c r="Q84" s="10"/>
    </row>
  </sheetData>
  <mergeCells count="1">
    <mergeCell ref="M1:Q1"/>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W110"/>
  <sheetViews>
    <sheetView zoomScale="55" zoomScaleNormal="55" workbookViewId="0">
      <selection activeCell="U58" sqref="U58"/>
    </sheetView>
  </sheetViews>
  <sheetFormatPr defaultRowHeight="15" x14ac:dyDescent="0.25"/>
  <cols>
    <col min="1" max="1" width="4.7109375" customWidth="1"/>
    <col min="4" max="4" width="9.5703125" customWidth="1"/>
    <col min="5" max="5" width="10.5703125" customWidth="1"/>
    <col min="6" max="6" width="11.7109375" customWidth="1"/>
    <col min="7" max="9" width="11.42578125" customWidth="1"/>
    <col min="10" max="10" width="14" customWidth="1"/>
    <col min="11" max="11" width="11.42578125" customWidth="1"/>
    <col min="12" max="12" width="9.5703125" bestFit="1" customWidth="1"/>
    <col min="13" max="13" width="16.140625" customWidth="1"/>
    <col min="14" max="14" width="13.28515625" customWidth="1"/>
    <col min="15" max="15" width="12.28515625" customWidth="1"/>
    <col min="16" max="16" width="13.85546875" customWidth="1"/>
    <col min="17" max="17" width="9.42578125" customWidth="1"/>
    <col min="18" max="18" width="13.140625" customWidth="1"/>
    <col min="19" max="19" width="16.85546875" customWidth="1"/>
    <col min="20" max="20" width="13.42578125" customWidth="1"/>
    <col min="21" max="21" width="14.85546875" customWidth="1"/>
    <col min="22" max="22" width="16.140625" customWidth="1"/>
    <col min="23" max="23" width="7.5703125" customWidth="1"/>
    <col min="24" max="24" width="16.42578125" customWidth="1"/>
    <col min="25" max="25" width="21.5703125" customWidth="1"/>
    <col min="26" max="26" width="22.140625" customWidth="1"/>
    <col min="27" max="27" width="17.85546875" customWidth="1"/>
    <col min="28" max="28" width="22.28515625" customWidth="1"/>
    <col min="29" max="29" width="15" customWidth="1"/>
    <col min="30" max="30" width="11" customWidth="1"/>
    <col min="31" max="31" width="9.28515625" bestFit="1" customWidth="1"/>
    <col min="32" max="32" width="12.7109375" customWidth="1"/>
    <col min="35" max="35" width="13.5703125" customWidth="1"/>
    <col min="36" max="36" width="11.7109375" customWidth="1"/>
    <col min="37" max="37" width="11" customWidth="1"/>
    <col min="39" max="39" width="12.5703125" bestFit="1" customWidth="1"/>
    <col min="45" max="45" width="9.5703125" bestFit="1" customWidth="1"/>
    <col min="49" max="49" width="13.85546875" customWidth="1"/>
  </cols>
  <sheetData>
    <row r="1" spans="2:49" ht="43.5" customHeight="1" x14ac:dyDescent="0.25">
      <c r="B1" s="13" t="s">
        <v>47</v>
      </c>
      <c r="C1" s="252" t="s">
        <v>50</v>
      </c>
      <c r="D1" s="252" t="s">
        <v>49</v>
      </c>
      <c r="E1" s="252" t="s">
        <v>48</v>
      </c>
      <c r="F1" s="255" t="s">
        <v>619</v>
      </c>
      <c r="G1" s="255" t="s">
        <v>609</v>
      </c>
      <c r="H1" s="255" t="s">
        <v>607</v>
      </c>
      <c r="I1" s="255" t="s">
        <v>608</v>
      </c>
      <c r="J1" s="259" t="s">
        <v>604</v>
      </c>
      <c r="K1" s="255" t="s">
        <v>51</v>
      </c>
      <c r="L1" s="255" t="s">
        <v>610</v>
      </c>
      <c r="M1" s="255" t="s">
        <v>611</v>
      </c>
      <c r="N1" s="255" t="s">
        <v>636</v>
      </c>
      <c r="O1" s="255" t="s">
        <v>637</v>
      </c>
      <c r="P1" s="253" t="s">
        <v>618</v>
      </c>
      <c r="Q1" s="253" t="s">
        <v>612</v>
      </c>
      <c r="R1" s="255" t="s">
        <v>621</v>
      </c>
      <c r="S1" s="255" t="s">
        <v>629</v>
      </c>
      <c r="T1" s="273" t="s">
        <v>622</v>
      </c>
      <c r="U1" s="253" t="s">
        <v>808</v>
      </c>
      <c r="V1" s="253" t="s">
        <v>635</v>
      </c>
      <c r="W1" s="255"/>
      <c r="X1" s="255"/>
      <c r="Y1" s="257" t="s">
        <v>613</v>
      </c>
      <c r="AB1" s="357" t="s">
        <v>810</v>
      </c>
      <c r="AC1" s="248"/>
      <c r="AF1" s="252"/>
    </row>
    <row r="2" spans="2:49" x14ac:dyDescent="0.25">
      <c r="B2">
        <v>-15</v>
      </c>
      <c r="C2" s="17">
        <v>0.51774752962163395</v>
      </c>
      <c r="D2" s="16">
        <v>1712.4110270498538</v>
      </c>
      <c r="E2" s="12">
        <v>5920.1534903684733</v>
      </c>
      <c r="F2" s="23">
        <f>'8760_Model'!BJ3</f>
        <v>0.9463895003881686</v>
      </c>
      <c r="G2" s="310">
        <f>Assumptions!J3</f>
        <v>1.3074682450038</v>
      </c>
      <c r="H2" s="254">
        <f>Assumptions!I3</f>
        <v>1.3597817574168927</v>
      </c>
      <c r="I2" s="254">
        <f>Assumptions!H2</f>
        <v>1.778583832142671</v>
      </c>
      <c r="J2" s="287">
        <f>'8760_Model'!BF3</f>
        <v>2</v>
      </c>
      <c r="K2" s="11">
        <f t="shared" ref="K2:K40" si="0">F2*J2</f>
        <v>1.8927790007763372</v>
      </c>
      <c r="L2" s="29">
        <f>L3</f>
        <v>0.7633928571428571</v>
      </c>
      <c r="M2" s="249">
        <f t="shared" ref="M2:M40" si="1">C2/L2</f>
        <v>0.67821898617102927</v>
      </c>
      <c r="N2" s="278">
        <f t="shared" ref="N2:N16" ca="1" si="2">FORECAST(B2,AF$10:AF$12,AC$10:AC$12)</f>
        <v>1.0642637670457444</v>
      </c>
      <c r="O2" s="278">
        <f t="shared" ref="O2:O16" ca="1" si="3">FORECAST(B2,AG$10:AG$12,AC$10:AC$12)</f>
        <v>1.8993704398361388</v>
      </c>
      <c r="P2" s="254">
        <f t="shared" ref="P2:P40" ca="1" si="4">IF(H2&gt;=I2,O2+(G2-H2)*(N2-O2)/(I2-H2),O2+(G2-I2)*(N2-O2)/(H2-I2))</f>
        <v>0.95994870766624574</v>
      </c>
      <c r="Q2" s="254">
        <f t="shared" ref="Q2:Q40" ca="1" si="5">AA$4/AA$2*G2</f>
        <v>1.3723426235726908</v>
      </c>
      <c r="R2" s="254">
        <f t="shared" ref="R2:R40" si="6">G2*K2*3.412</f>
        <v>8.4438416715651847</v>
      </c>
      <c r="S2" s="254">
        <f t="shared" ref="S2:S40" si="7">R2/E2*1000</f>
        <v>1.426287626714833</v>
      </c>
      <c r="T2" s="254">
        <f t="shared" ref="T2:T40" ca="1" si="8">R2*AH$11/AC$5</f>
        <v>4.2183178320546162</v>
      </c>
      <c r="U2" s="254">
        <f t="shared" ref="U2:U40" ca="1" si="9">T2/(Q2*3.412)</f>
        <v>0.90088161508337905</v>
      </c>
      <c r="V2" s="254">
        <f t="shared" ref="V2:V40" ca="1" si="10">T2/(P2*3.412)</f>
        <v>1.2879003110255445</v>
      </c>
      <c r="Y2" s="256">
        <v>253</v>
      </c>
      <c r="Z2" t="s">
        <v>809</v>
      </c>
      <c r="AA2" s="362">
        <f>Assumptions!X26</f>
        <v>11.909090909090908</v>
      </c>
      <c r="AB2" s="358" t="s">
        <v>9</v>
      </c>
      <c r="AC2" s="359">
        <f>Assumptions!Y26</f>
        <v>23.685714285714287</v>
      </c>
      <c r="AL2" s="17"/>
      <c r="AM2" s="20"/>
      <c r="AW2" s="21"/>
    </row>
    <row r="3" spans="2:49" x14ac:dyDescent="0.25">
      <c r="B3">
        <v>-13</v>
      </c>
      <c r="C3" s="17">
        <v>0.53990166396773964</v>
      </c>
      <c r="D3" s="16">
        <v>2266.343916026608</v>
      </c>
      <c r="E3" s="12">
        <v>6032.3873050286793</v>
      </c>
      <c r="F3" s="23">
        <f>'8760_Model'!BJ4</f>
        <v>0.8874825801937628</v>
      </c>
      <c r="G3" s="310">
        <f>Assumptions!J4</f>
        <v>1.4626768536116943</v>
      </c>
      <c r="H3" s="254">
        <f>Assumptions!I4</f>
        <v>1.5081134597288757</v>
      </c>
      <c r="I3" s="254">
        <f>Assumptions!H3</f>
        <v>1.8068078754068557</v>
      </c>
      <c r="J3" s="287">
        <f>'8760_Model'!BF4</f>
        <v>1</v>
      </c>
      <c r="K3" s="11">
        <f t="shared" si="0"/>
        <v>0.8874825801937628</v>
      </c>
      <c r="L3" s="28">
        <v>0.7633928571428571</v>
      </c>
      <c r="M3" s="249">
        <f t="shared" si="1"/>
        <v>0.7072396066010157</v>
      </c>
      <c r="N3" s="278">
        <f t="shared" ca="1" si="2"/>
        <v>1.3284350131444713</v>
      </c>
      <c r="O3" s="278">
        <f t="shared" ca="1" si="3"/>
        <v>1.9851838409611209</v>
      </c>
      <c r="P3" s="254">
        <f t="shared" ca="1" si="4"/>
        <v>1.2285321149275981</v>
      </c>
      <c r="Q3" s="254">
        <f t="shared" ca="1" si="5"/>
        <v>1.5352524226840303</v>
      </c>
      <c r="R3" s="254">
        <f t="shared" si="6"/>
        <v>4.4291179780486001</v>
      </c>
      <c r="S3" s="254">
        <f t="shared" si="7"/>
        <v>0.73422307854080049</v>
      </c>
      <c r="T3" s="254">
        <f t="shared" ca="1" si="8"/>
        <v>2.2126690757351519</v>
      </c>
      <c r="U3" s="254">
        <f t="shared" ca="1" si="9"/>
        <v>0.4224036402957736</v>
      </c>
      <c r="V3" s="254">
        <f t="shared" ca="1" si="10"/>
        <v>0.52786264537566308</v>
      </c>
      <c r="W3" s="254"/>
      <c r="X3" s="254"/>
      <c r="Z3" s="269" t="s">
        <v>614</v>
      </c>
      <c r="AA3" s="365">
        <f>SUMPRODUCT(G2:G40,K2:K40)/SUM(K2:K40)*3.412</f>
        <v>10.540648165179332</v>
      </c>
      <c r="AB3" s="358" t="s">
        <v>10</v>
      </c>
      <c r="AC3" s="359">
        <f>Assumptions!Z26</f>
        <v>13.770129870129869</v>
      </c>
      <c r="AL3" s="17"/>
      <c r="AM3" s="20"/>
      <c r="AW3" s="21"/>
    </row>
    <row r="4" spans="2:49" x14ac:dyDescent="0.25">
      <c r="B4">
        <v>-11</v>
      </c>
      <c r="C4" s="17">
        <v>0.55587363860303651</v>
      </c>
      <c r="D4" s="16">
        <v>2534.4929564640006</v>
      </c>
      <c r="E4" s="12">
        <v>6163.4650160608671</v>
      </c>
      <c r="F4" s="23">
        <f>'8760_Model'!BJ5</f>
        <v>0.84979903626321907</v>
      </c>
      <c r="G4" s="310">
        <f>Assumptions!J5</f>
        <v>1.7062250463874897</v>
      </c>
      <c r="H4" s="254">
        <f>Assumptions!I5</f>
        <v>1.653302239503299</v>
      </c>
      <c r="I4" s="254">
        <f>Assumptions!H4</f>
        <v>1.836050561574333</v>
      </c>
      <c r="J4" s="287">
        <f>'8760_Model'!BF5</f>
        <v>1</v>
      </c>
      <c r="K4" s="11">
        <f t="shared" si="0"/>
        <v>0.84979903626321907</v>
      </c>
      <c r="L4" s="28">
        <v>0.76442307692307687</v>
      </c>
      <c r="M4" s="249">
        <f t="shared" si="1"/>
        <v>0.72718060899013581</v>
      </c>
      <c r="N4" s="278">
        <f t="shared" ca="1" si="2"/>
        <v>1.592606259243198</v>
      </c>
      <c r="O4" s="278">
        <f t="shared" ca="1" si="3"/>
        <v>2.0709972420861029</v>
      </c>
      <c r="P4" s="254">
        <f t="shared" ca="1" si="4"/>
        <v>1.7311453895247459</v>
      </c>
      <c r="Q4" s="254">
        <f t="shared" ca="1" si="5"/>
        <v>1.7908850677731285</v>
      </c>
      <c r="R4" s="254">
        <f t="shared" si="6"/>
        <v>4.9472239410328855</v>
      </c>
      <c r="S4" s="254">
        <f t="shared" si="7"/>
        <v>0.80266926609323186</v>
      </c>
      <c r="T4" s="254">
        <f t="shared" ca="1" si="8"/>
        <v>2.47150098040128</v>
      </c>
      <c r="U4" s="254">
        <f t="shared" ca="1" si="9"/>
        <v>0.40446788979120352</v>
      </c>
      <c r="V4" s="254">
        <f t="shared" ca="1" si="10"/>
        <v>0.41842557453804163</v>
      </c>
      <c r="W4" s="254"/>
      <c r="X4" s="254"/>
      <c r="Y4" s="258" t="str">
        <f ca="1">'Current Product List (3.9.17)'!F323</f>
        <v>RXS12LVJU</v>
      </c>
      <c r="Z4" s="269" t="s">
        <v>615</v>
      </c>
      <c r="AA4" s="362">
        <f ca="1">'Current Product List (3.9.17)'!F324</f>
        <v>12.5</v>
      </c>
      <c r="AB4" s="328" t="s">
        <v>811</v>
      </c>
      <c r="AC4" s="328">
        <v>14392</v>
      </c>
      <c r="AL4" s="17"/>
      <c r="AM4" s="20"/>
      <c r="AW4" s="21"/>
    </row>
    <row r="5" spans="2:49" x14ac:dyDescent="0.25">
      <c r="B5">
        <v>-9</v>
      </c>
      <c r="C5" s="17">
        <v>0.53957632946272305</v>
      </c>
      <c r="D5" s="16">
        <v>3106.0201244800014</v>
      </c>
      <c r="E5" s="12">
        <v>6313.3866234650359</v>
      </c>
      <c r="F5" s="23">
        <f>'8760_Model'!BJ6</f>
        <v>0.81341282763451372</v>
      </c>
      <c r="G5" s="310">
        <f>Assumptions!J6</f>
        <v>1.817282714071248</v>
      </c>
      <c r="H5" s="254">
        <f>Assumptions!I6</f>
        <v>1.7953480967401634</v>
      </c>
      <c r="I5" s="254">
        <f>Assumptions!H5</f>
        <v>1.8663118906451031</v>
      </c>
      <c r="J5" s="287">
        <f>'8760_Model'!BF6</f>
        <v>4</v>
      </c>
      <c r="K5" s="11">
        <f t="shared" si="0"/>
        <v>3.2536513105380549</v>
      </c>
      <c r="L5" s="28">
        <v>0.74165457184325112</v>
      </c>
      <c r="M5" s="249">
        <f t="shared" si="1"/>
        <v>0.72753051076284969</v>
      </c>
      <c r="N5" s="278">
        <f t="shared" ca="1" si="2"/>
        <v>1.8567775053419249</v>
      </c>
      <c r="O5" s="278">
        <f t="shared" ca="1" si="3"/>
        <v>2.1568106432110854</v>
      </c>
      <c r="P5" s="254">
        <f t="shared" ca="1" si="4"/>
        <v>1.9495165163736685</v>
      </c>
      <c r="Q5" s="254">
        <f t="shared" ca="1" si="5"/>
        <v>1.9074532304182947</v>
      </c>
      <c r="R5" s="254">
        <f t="shared" si="6"/>
        <v>20.174488217881706</v>
      </c>
      <c r="S5" s="254">
        <f t="shared" si="7"/>
        <v>3.1955097036032858</v>
      </c>
      <c r="T5" s="254">
        <f t="shared" ca="1" si="8"/>
        <v>10.078635615427311</v>
      </c>
      <c r="U5" s="254">
        <f t="shared" ca="1" si="9"/>
        <v>1.5485984609684706</v>
      </c>
      <c r="V5" s="254">
        <f t="shared" ca="1" si="10"/>
        <v>1.5151854894205634</v>
      </c>
      <c r="W5" s="254"/>
      <c r="X5" s="254"/>
      <c r="Z5" s="269" t="s">
        <v>616</v>
      </c>
      <c r="AA5" s="363">
        <f ca="1">SUMPRODUCT(P2:P40,K2:K40)/SUM(K2:K40)*3.412</f>
        <v>15.337356281180567</v>
      </c>
      <c r="AB5" s="360" t="s">
        <v>620</v>
      </c>
      <c r="AC5" s="361">
        <f>Assumptions!AE26</f>
        <v>16115.753246753247</v>
      </c>
      <c r="AL5" s="17"/>
      <c r="AM5" s="20"/>
      <c r="AW5" s="21"/>
    </row>
    <row r="6" spans="2:49" x14ac:dyDescent="0.25">
      <c r="B6">
        <v>-7</v>
      </c>
      <c r="C6" s="17">
        <v>0.63511698193520205</v>
      </c>
      <c r="D6" s="16">
        <v>3319.0071259177039</v>
      </c>
      <c r="E6" s="12">
        <v>6482.1521272411856</v>
      </c>
      <c r="F6" s="23">
        <f>'8760_Model'!BJ7</f>
        <v>0.80302894253988166</v>
      </c>
      <c r="G6" s="310">
        <f>Assumptions!J7</f>
        <v>1.9300238277255501</v>
      </c>
      <c r="H6" s="254">
        <f>Assumptions!I7</f>
        <v>1.9342510314394683</v>
      </c>
      <c r="I6" s="254">
        <f>Assumptions!H6</f>
        <v>1.8975918626191657</v>
      </c>
      <c r="J6" s="287">
        <f>'8760_Model'!BF7</f>
        <v>3</v>
      </c>
      <c r="K6" s="11">
        <f t="shared" si="0"/>
        <v>2.4090868276196451</v>
      </c>
      <c r="L6" s="28">
        <v>0.71776729559748431</v>
      </c>
      <c r="M6" s="249">
        <f t="shared" si="1"/>
        <v>0.88485082258661218</v>
      </c>
      <c r="N6" s="278">
        <f t="shared" ca="1" si="2"/>
        <v>2.1209487514406518</v>
      </c>
      <c r="O6" s="278">
        <f t="shared" ca="1" si="3"/>
        <v>2.2426240443360674</v>
      </c>
      <c r="P6" s="254">
        <f t="shared" ca="1" si="4"/>
        <v>2.2285935502858387</v>
      </c>
      <c r="Q6" s="254">
        <f t="shared" ca="1" si="5"/>
        <v>2.0257883687959017</v>
      </c>
      <c r="R6" s="254">
        <f t="shared" si="6"/>
        <v>15.864418073007666</v>
      </c>
      <c r="S6" s="254">
        <f t="shared" si="7"/>
        <v>2.4473998390654228</v>
      </c>
      <c r="T6" s="254">
        <f t="shared" ca="1" si="8"/>
        <v>7.9254396583365825</v>
      </c>
      <c r="U6" s="254">
        <f t="shared" ca="1" si="9"/>
        <v>1.1466219940372939</v>
      </c>
      <c r="V6" s="254">
        <f t="shared" ca="1" si="10"/>
        <v>1.0422777624158477</v>
      </c>
      <c r="W6" s="254"/>
      <c r="X6" s="254"/>
      <c r="Z6" s="269" t="s">
        <v>617</v>
      </c>
      <c r="AA6" s="364">
        <f ca="1">AA4*AA3/AA2</f>
        <v>11.063657425283651</v>
      </c>
      <c r="AL6" s="17"/>
      <c r="AM6" s="20"/>
      <c r="AW6" s="21"/>
    </row>
    <row r="7" spans="2:49" x14ac:dyDescent="0.25">
      <c r="B7">
        <v>-5</v>
      </c>
      <c r="C7" s="17">
        <v>0.53425327642617382</v>
      </c>
      <c r="D7" s="16">
        <v>3170.5924320000008</v>
      </c>
      <c r="E7" s="12">
        <v>6669.7615273893171</v>
      </c>
      <c r="F7" s="23">
        <f>'8760_Model'!BJ8</f>
        <v>0.8057178474004637</v>
      </c>
      <c r="G7" s="310">
        <f>Assumptions!J8</f>
        <v>2.0522408961947276</v>
      </c>
      <c r="H7" s="254">
        <f>Assumptions!I8</f>
        <v>2.0700110436012138</v>
      </c>
      <c r="I7" s="254">
        <f>Assumptions!H7</f>
        <v>1.9298904774965211</v>
      </c>
      <c r="J7" s="287">
        <f>'8760_Model'!BF8</f>
        <v>8</v>
      </c>
      <c r="K7" s="11">
        <f t="shared" si="0"/>
        <v>6.4457427792037096</v>
      </c>
      <c r="L7" s="28">
        <v>0.73389876632801165</v>
      </c>
      <c r="M7" s="249">
        <f t="shared" si="1"/>
        <v>0.7279659006640059</v>
      </c>
      <c r="N7" s="278">
        <f t="shared" ca="1" si="2"/>
        <v>2.3851199975393786</v>
      </c>
      <c r="O7" s="278">
        <f t="shared" ca="1" si="3"/>
        <v>2.3284374454610495</v>
      </c>
      <c r="P7" s="254">
        <f t="shared" ca="1" si="4"/>
        <v>2.3356259498598626</v>
      </c>
      <c r="Q7" s="254">
        <f t="shared" ca="1" si="5"/>
        <v>2.1540696429524813</v>
      </c>
      <c r="R7" s="254">
        <f t="shared" si="6"/>
        <v>45.13467619188863</v>
      </c>
      <c r="S7" s="254">
        <f t="shared" si="7"/>
        <v>6.7670599625703973</v>
      </c>
      <c r="T7" s="254">
        <f t="shared" ca="1" si="8"/>
        <v>22.548079041487149</v>
      </c>
      <c r="U7" s="254">
        <f t="shared" ca="1" si="9"/>
        <v>3.0678970777673165</v>
      </c>
      <c r="V7" s="254">
        <f t="shared" ca="1" si="10"/>
        <v>2.8294187959838828</v>
      </c>
      <c r="W7" s="254"/>
      <c r="X7" s="254"/>
      <c r="AD7" s="399" t="s">
        <v>632</v>
      </c>
      <c r="AE7" s="399"/>
      <c r="AF7" s="400" t="s">
        <v>631</v>
      </c>
      <c r="AG7" s="401"/>
      <c r="AH7" s="401"/>
      <c r="AI7" s="402"/>
      <c r="AK7" s="17"/>
      <c r="AL7" s="17"/>
      <c r="AM7" s="20"/>
      <c r="AW7" s="21"/>
    </row>
    <row r="8" spans="2:49" x14ac:dyDescent="0.25">
      <c r="B8">
        <v>-3</v>
      </c>
      <c r="C8" s="17">
        <v>0.59322687136295515</v>
      </c>
      <c r="D8" s="16">
        <v>4626.3076981424747</v>
      </c>
      <c r="E8" s="12">
        <v>6876.2148239094295</v>
      </c>
      <c r="F8" s="23">
        <f>'8760_Model'!BJ9</f>
        <v>0.83227653420762704</v>
      </c>
      <c r="G8" s="310">
        <f>Assumptions!J9</f>
        <v>2.11686184673334</v>
      </c>
      <c r="H8" s="254">
        <f>Assumptions!I9</f>
        <v>2.2026281332254003</v>
      </c>
      <c r="I8" s="254">
        <f>Assumptions!H8</f>
        <v>1.9632077352771691</v>
      </c>
      <c r="J8" s="287">
        <f>'8760_Model'!BF9</f>
        <v>13</v>
      </c>
      <c r="K8" s="11">
        <f t="shared" si="0"/>
        <v>10.819594944699151</v>
      </c>
      <c r="L8" s="28">
        <v>0.69309385582970484</v>
      </c>
      <c r="M8" s="249">
        <f>C8/L8</f>
        <v>0.8559113118277486</v>
      </c>
      <c r="N8" s="278">
        <f t="shared" ca="1" si="2"/>
        <v>2.6492912436381055</v>
      </c>
      <c r="O8" s="278">
        <f t="shared" ca="1" si="3"/>
        <v>2.4142508465860315</v>
      </c>
      <c r="P8" s="254">
        <f t="shared" ca="1" si="4"/>
        <v>2.49844810882237</v>
      </c>
      <c r="Q8" s="254">
        <f t="shared" ca="1" si="5"/>
        <v>2.221896976533086</v>
      </c>
      <c r="R8" s="254">
        <f t="shared" si="6"/>
        <v>78.147041353671199</v>
      </c>
      <c r="S8" s="254">
        <f t="shared" si="7"/>
        <v>11.364834193653243</v>
      </c>
      <c r="T8" s="254">
        <f t="shared" ca="1" si="8"/>
        <v>39.040175181706793</v>
      </c>
      <c r="U8" s="254">
        <f t="shared" ca="1" si="9"/>
        <v>5.1496630955492746</v>
      </c>
      <c r="V8" s="254">
        <f t="shared" ca="1" si="10"/>
        <v>4.5796511929791812</v>
      </c>
      <c r="W8" s="254"/>
      <c r="X8" s="254"/>
      <c r="Y8" s="250" t="s">
        <v>625</v>
      </c>
      <c r="Z8" s="250" t="s">
        <v>633</v>
      </c>
      <c r="AA8" s="250" t="s">
        <v>634</v>
      </c>
      <c r="AB8" s="260" t="s">
        <v>731</v>
      </c>
      <c r="AC8" s="250" t="str">
        <f>'Current Product List (3.9.17)'!H322</f>
        <v>Temp</v>
      </c>
      <c r="AD8" s="250" t="s">
        <v>630</v>
      </c>
      <c r="AE8" s="250" t="s">
        <v>564</v>
      </c>
      <c r="AF8" s="250" t="s">
        <v>56</v>
      </c>
      <c r="AG8" s="250" t="s">
        <v>55</v>
      </c>
      <c r="AH8" s="327" t="s">
        <v>564</v>
      </c>
      <c r="AI8" s="340" t="s">
        <v>630</v>
      </c>
      <c r="AK8" s="260"/>
      <c r="AW8" s="21"/>
    </row>
    <row r="9" spans="2:49" x14ac:dyDescent="0.25">
      <c r="B9" s="294">
        <v>-1</v>
      </c>
      <c r="C9" s="17">
        <v>0.55252758624403819</v>
      </c>
      <c r="D9" s="16">
        <v>4492.0009849135013</v>
      </c>
      <c r="E9" s="12">
        <v>7101.5120168015228</v>
      </c>
      <c r="F9" s="23">
        <f>'8760_Model'!BJ10</f>
        <v>0.77376611392274297</v>
      </c>
      <c r="G9" s="310">
        <f>Assumptions!J10</f>
        <v>2.2040322713117675</v>
      </c>
      <c r="H9" s="254">
        <f>Assumptions!I10</f>
        <v>2.3321023003120271</v>
      </c>
      <c r="I9" s="254">
        <f>Assumptions!H9</f>
        <v>1.9975436359611098</v>
      </c>
      <c r="J9" s="287">
        <f>'8760_Model'!BF10</f>
        <v>17</v>
      </c>
      <c r="K9" s="11">
        <f t="shared" si="0"/>
        <v>13.154023936686631</v>
      </c>
      <c r="L9" s="28">
        <v>0.69412191582002902</v>
      </c>
      <c r="M9" s="249">
        <f t="shared" si="1"/>
        <v>0.79600942377865613</v>
      </c>
      <c r="N9" s="278">
        <f t="shared" ca="1" si="2"/>
        <v>2.9134624897368324</v>
      </c>
      <c r="O9" s="278">
        <f t="shared" ca="1" si="3"/>
        <v>2.5000642477110135</v>
      </c>
      <c r="P9" s="254">
        <f t="shared" ca="1" si="4"/>
        <v>2.6583142961670005</v>
      </c>
      <c r="Q9" s="254">
        <f t="shared" ca="1" si="5"/>
        <v>2.3133926511860157</v>
      </c>
      <c r="R9" s="254">
        <f t="shared" si="6"/>
        <v>98.920339782869064</v>
      </c>
      <c r="S9" s="254">
        <f t="shared" si="7"/>
        <v>13.92947580020039</v>
      </c>
      <c r="T9" s="254">
        <f t="shared" ca="1" si="8"/>
        <v>49.417960389305833</v>
      </c>
      <c r="U9" s="254">
        <f t="shared" ca="1" si="9"/>
        <v>6.2607511622155707</v>
      </c>
      <c r="V9" s="254">
        <f t="shared" ca="1" si="10"/>
        <v>5.4484060633678819</v>
      </c>
      <c r="W9" s="254"/>
      <c r="X9" s="254"/>
      <c r="Y9" s="250" t="s">
        <v>626</v>
      </c>
      <c r="Z9" s="267">
        <f>1000*SUM(R2:R40)/AD9</f>
        <v>1255.7026192408955</v>
      </c>
      <c r="AA9" s="267">
        <f ca="1">1000*SUM(T2:T40)/AD9</f>
        <v>627.31549886104074</v>
      </c>
      <c r="AB9" s="288">
        <f>SUM(R2:R40)</f>
        <v>21833.602677269078</v>
      </c>
      <c r="AC9" s="334">
        <f>'Current Product List (3.9.17)'!H323</f>
        <v>47</v>
      </c>
      <c r="AD9" s="332">
        <f>Assumptions!AA26</f>
        <v>17387.558441558442</v>
      </c>
      <c r="AE9" s="333"/>
      <c r="AF9" s="335">
        <f ca="1">'Current Product List (3.9.17)'!P323</f>
        <v>6.394543323031014</v>
      </c>
      <c r="AG9" s="335">
        <f ca="1">'Current Product List (3.9.17)'!R323</f>
        <v>4.1539356232288078</v>
      </c>
      <c r="AH9" s="334">
        <f ca="1">VLOOKUP(AC9,'Current Product List (3.9.17)'!H$323:K$326,4,FALSE)</f>
        <v>18000</v>
      </c>
      <c r="AI9" s="341">
        <f ca="1">VLOOKUP(AC9,'Current Product List (3.9.17)'!H$323:K$326,3,FALSE)</f>
        <v>14400</v>
      </c>
      <c r="AW9" s="21"/>
    </row>
    <row r="10" spans="2:49" x14ac:dyDescent="0.25">
      <c r="B10" s="294">
        <v>1</v>
      </c>
      <c r="C10" s="17">
        <v>0.70076878729975944</v>
      </c>
      <c r="D10" s="16">
        <v>6834.3784940253354</v>
      </c>
      <c r="E10" s="12">
        <v>7351.6531060655998</v>
      </c>
      <c r="F10" s="23">
        <f>'8760_Model'!BJ11</f>
        <v>0.79803941250838339</v>
      </c>
      <c r="G10" s="307">
        <f>Assumptions!J11</f>
        <v>2.2890548970082816</v>
      </c>
      <c r="H10" s="254">
        <f>Assumptions!I11</f>
        <v>2.4584335448610948</v>
      </c>
      <c r="I10" s="254">
        <f>Assumptions!H10</f>
        <v>2.0328981795483432</v>
      </c>
      <c r="J10" s="287">
        <f>'8760_Model'!BF11</f>
        <v>32</v>
      </c>
      <c r="K10" s="11">
        <f t="shared" si="0"/>
        <v>25.537261200268269</v>
      </c>
      <c r="L10" s="28">
        <v>0.74681099822609254</v>
      </c>
      <c r="M10" s="249">
        <f t="shared" si="1"/>
        <v>0.93834824201076628</v>
      </c>
      <c r="N10" s="278">
        <f t="shared" ca="1" si="2"/>
        <v>3.1776337358355589</v>
      </c>
      <c r="O10" s="278">
        <f t="shared" ca="1" si="3"/>
        <v>2.5858776488359956</v>
      </c>
      <c r="P10" s="254">
        <f t="shared" ca="1" si="4"/>
        <v>2.8214182267642061</v>
      </c>
      <c r="Q10" s="254">
        <f t="shared" ca="1" si="5"/>
        <v>2.4026339567835016</v>
      </c>
      <c r="R10" s="254">
        <f t="shared" si="6"/>
        <v>199.45252985630231</v>
      </c>
      <c r="S10" s="254">
        <f t="shared" si="7"/>
        <v>27.130296680040683</v>
      </c>
      <c r="T10" s="254">
        <f t="shared" ca="1" si="8"/>
        <v>99.641158144227603</v>
      </c>
      <c r="U10" s="254">
        <f t="shared" ca="1" si="9"/>
        <v>12.154640930329263</v>
      </c>
      <c r="V10" s="254">
        <f t="shared" ca="1" si="10"/>
        <v>10.350522568648696</v>
      </c>
      <c r="W10" s="254"/>
      <c r="X10" s="254"/>
      <c r="Y10" s="250" t="s">
        <v>627</v>
      </c>
      <c r="Z10" s="267">
        <f>1000*SUM(R2:R40)/AD10</f>
        <v>2093.8521665401099</v>
      </c>
      <c r="AA10" s="268">
        <f ca="1">1000*SUM(T2:T40)/AH10</f>
        <v>1115.2847543703203</v>
      </c>
      <c r="AB10" s="356"/>
      <c r="AC10" s="338">
        <f>'Current Product List (3.9.17)'!H324</f>
        <v>17</v>
      </c>
      <c r="AD10" s="336">
        <f>Assumptions!AC26</f>
        <v>10427.480519480519</v>
      </c>
      <c r="AE10" s="337"/>
      <c r="AF10" s="339">
        <f ca="1">'Current Product List (3.9.17)'!P324</f>
        <v>5.0664322000781556</v>
      </c>
      <c r="AG10" s="339">
        <f ca="1">'Current Product List (3.9.17)'!R324</f>
        <v>3.2572205051689225</v>
      </c>
      <c r="AH10" s="338">
        <f ca="1">VLOOKUP(AC10,'Current Product List (3.9.17)'!H$323:K$326,4,FALSE)</f>
        <v>9780</v>
      </c>
      <c r="AI10" s="342">
        <f ca="1">VLOOKUP(AC10,'Current Product List (3.9.17)'!H$323:K$326,3,FALSE)</f>
        <v>7816</v>
      </c>
      <c r="AS10" s="18"/>
      <c r="AT10" s="19"/>
      <c r="AW10" s="21"/>
    </row>
    <row r="11" spans="2:49" x14ac:dyDescent="0.25">
      <c r="B11">
        <v>3</v>
      </c>
      <c r="C11" s="17">
        <v>0.62304746065630512</v>
      </c>
      <c r="D11" s="16">
        <v>5968.965917516417</v>
      </c>
      <c r="E11" s="12">
        <v>7608.6380917016531</v>
      </c>
      <c r="F11" s="23">
        <f>'8760_Model'!BJ12</f>
        <v>0.73107896348351864</v>
      </c>
      <c r="G11" s="307">
        <f>Assumptions!J12</f>
        <v>2.2496218138612099</v>
      </c>
      <c r="H11" s="254">
        <f>Assumptions!I12</f>
        <v>2.5816218668726032</v>
      </c>
      <c r="I11" s="254">
        <f>Assumptions!H11</f>
        <v>2.0692713660388691</v>
      </c>
      <c r="J11" s="287">
        <f>'8760_Model'!BF12</f>
        <v>39</v>
      </c>
      <c r="K11" s="11">
        <f t="shared" si="0"/>
        <v>28.512079575857229</v>
      </c>
      <c r="L11" s="28">
        <v>0.78341808247246647</v>
      </c>
      <c r="M11" s="249">
        <f t="shared" si="1"/>
        <v>0.7952936938728401</v>
      </c>
      <c r="N11" s="278">
        <f t="shared" ca="1" si="2"/>
        <v>3.4418049819342857</v>
      </c>
      <c r="O11" s="278">
        <f t="shared" ca="1" si="3"/>
        <v>2.6716910499609776</v>
      </c>
      <c r="P11" s="254">
        <f t="shared" ca="1" si="4"/>
        <v>3.1707202610652767</v>
      </c>
      <c r="Q11" s="254">
        <f t="shared" ca="1" si="5"/>
        <v>2.3612442702741707</v>
      </c>
      <c r="R11" s="254">
        <f t="shared" si="6"/>
        <v>218.85044374021206</v>
      </c>
      <c r="S11" s="254">
        <f t="shared" si="7"/>
        <v>28.763418775155163</v>
      </c>
      <c r="T11" s="254">
        <f t="shared" ca="1" si="8"/>
        <v>109.33183795845352</v>
      </c>
      <c r="U11" s="254">
        <f t="shared" ca="1" si="9"/>
        <v>13.57052687458429</v>
      </c>
      <c r="V11" s="254">
        <f t="shared" ca="1" si="10"/>
        <v>10.106009420221799</v>
      </c>
      <c r="W11" s="254"/>
      <c r="X11" s="254"/>
      <c r="Y11" s="250" t="s">
        <v>628</v>
      </c>
      <c r="Z11" s="267">
        <f>1000*SUM(R2:R40)/AE11</f>
        <v>1354.7987700585932</v>
      </c>
      <c r="AA11" s="268">
        <f ca="1">1000*SUM(T2:T40)/AH11</f>
        <v>1354.7987700585932</v>
      </c>
      <c r="AB11" s="356"/>
      <c r="AC11" s="330">
        <f>'Current Product List (3.9.17)'!H325</f>
        <v>5</v>
      </c>
      <c r="AE11" s="329">
        <f>AC5</f>
        <v>16115.753246753247</v>
      </c>
      <c r="AF11" s="331">
        <f ca="1">'Current Product List (3.9.17)'!P325</f>
        <v>4.4695193434935518</v>
      </c>
      <c r="AG11" s="331">
        <f ca="1">'Current Product List (3.9.17)'!R325</f>
        <v>2.8090632501535198</v>
      </c>
      <c r="AH11" s="330">
        <f ca="1">VLOOKUP(AC11,'Current Product List (3.9.17)'!H$323:K$326,4,FALSE)</f>
        <v>8051</v>
      </c>
      <c r="AM11" s="20"/>
      <c r="AS11" s="18"/>
      <c r="AT11" s="19"/>
      <c r="AW11" s="21"/>
    </row>
    <row r="12" spans="2:49" x14ac:dyDescent="0.25">
      <c r="B12">
        <v>5</v>
      </c>
      <c r="C12" s="17">
        <v>0.58519543357408532</v>
      </c>
      <c r="D12" s="16">
        <v>5782.8045651215707</v>
      </c>
      <c r="E12" s="12">
        <v>7890.466973709691</v>
      </c>
      <c r="F12" s="23">
        <f>'8760_Model'!BJ13</f>
        <v>0.67372264434111218</v>
      </c>
      <c r="G12" s="307">
        <f>Assumptions!J13</f>
        <v>2.3843508685445598</v>
      </c>
      <c r="H12" s="254">
        <f>Assumptions!I13</f>
        <v>2.701667266346552</v>
      </c>
      <c r="I12" s="254">
        <f>Assumptions!H12</f>
        <v>2.106663195432688</v>
      </c>
      <c r="J12" s="287">
        <f>'8760_Model'!BF13</f>
        <v>17</v>
      </c>
      <c r="K12" s="11">
        <f t="shared" si="0"/>
        <v>11.453284953798907</v>
      </c>
      <c r="L12" s="28">
        <v>0.78813417190775681</v>
      </c>
      <c r="M12" s="249">
        <f t="shared" si="1"/>
        <v>0.74250737302452174</v>
      </c>
      <c r="N12" s="278">
        <f t="shared" ca="1" si="2"/>
        <v>3.7059762280330126</v>
      </c>
      <c r="O12" s="278">
        <f t="shared" ca="1" si="3"/>
        <v>2.7575044510859597</v>
      </c>
      <c r="P12" s="254">
        <f t="shared" ca="1" si="4"/>
        <v>3.2633256082680302</v>
      </c>
      <c r="Q12" s="254">
        <f t="shared" ca="1" si="5"/>
        <v>2.502658354388374</v>
      </c>
      <c r="R12" s="254">
        <f t="shared" si="6"/>
        <v>93.177113551875138</v>
      </c>
      <c r="S12" s="254">
        <f t="shared" si="7"/>
        <v>11.808821184136844</v>
      </c>
      <c r="T12" s="280">
        <f t="shared" ca="1" si="8"/>
        <v>46.548797919655364</v>
      </c>
      <c r="U12" s="254">
        <f t="shared" ca="1" si="9"/>
        <v>5.4512723582396569</v>
      </c>
      <c r="V12" s="254">
        <f t="shared" ca="1" si="10"/>
        <v>4.180604066854233</v>
      </c>
      <c r="W12" s="254"/>
      <c r="X12" s="254"/>
      <c r="Y12" s="250" t="s">
        <v>624</v>
      </c>
      <c r="Z12" s="268">
        <f>1000*SUM(R2:R40)/FinalCalculator!C5</f>
        <v>1517.0652221559949</v>
      </c>
      <c r="AA12" s="250"/>
      <c r="AB12" s="355"/>
      <c r="AC12" s="343">
        <f ca="1">'Current Product List (3.9.17)'!H326</f>
        <v>0</v>
      </c>
      <c r="AF12" s="344">
        <f ca="1">IFERROR('Current Product List (3.9.17)'!P326,AG12)</f>
        <v>2.5065765018728734</v>
      </c>
      <c r="AG12" s="344">
        <f ca="1">'Current Product List (3.9.17)'!R326</f>
        <v>2.5065765018728734</v>
      </c>
      <c r="AH12" s="343">
        <f ca="1">VLOOKUP(AC12,'Current Product List (3.9.17)'!H$323:K$326,4,FALSE)</f>
        <v>7013</v>
      </c>
      <c r="AM12" s="20"/>
      <c r="AS12" s="18"/>
      <c r="AT12" s="19"/>
      <c r="AW12" s="21"/>
    </row>
    <row r="13" spans="2:49" x14ac:dyDescent="0.25">
      <c r="B13">
        <v>7</v>
      </c>
      <c r="C13" s="17">
        <v>0.56530129083040737</v>
      </c>
      <c r="D13" s="16">
        <v>5887.506245764831</v>
      </c>
      <c r="E13" s="12">
        <v>8191.1397520897099</v>
      </c>
      <c r="F13" s="23">
        <f>'8760_Model'!BJ14</f>
        <v>0.69034046791808468</v>
      </c>
      <c r="G13" s="307">
        <f>Assumptions!J14</f>
        <v>2.4800267097410909</v>
      </c>
      <c r="H13" s="254">
        <f>Assumptions!I14</f>
        <v>2.818569743282942</v>
      </c>
      <c r="I13" s="254">
        <f>Assumptions!H13</f>
        <v>2.1450736677297995</v>
      </c>
      <c r="J13" s="287">
        <f>'8760_Model'!BF14</f>
        <v>59</v>
      </c>
      <c r="K13" s="11">
        <f t="shared" si="0"/>
        <v>40.730087607166993</v>
      </c>
      <c r="L13" s="28">
        <v>0.7750234985140646</v>
      </c>
      <c r="M13" s="249">
        <f t="shared" si="1"/>
        <v>0.7293989045677286</v>
      </c>
      <c r="N13" s="278">
        <f t="shared" ca="1" si="2"/>
        <v>3.9701474741317395</v>
      </c>
      <c r="O13" s="278">
        <f t="shared" ca="1" si="3"/>
        <v>2.8433178522109417</v>
      </c>
      <c r="P13" s="254">
        <f t="shared" ca="1" si="4"/>
        <v>3.409735879482406</v>
      </c>
      <c r="Q13" s="254">
        <f t="shared" ca="1" si="5"/>
        <v>2.6030814701480915</v>
      </c>
      <c r="R13" s="254">
        <f t="shared" si="6"/>
        <v>344.65193799182413</v>
      </c>
      <c r="S13" s="254">
        <f t="shared" si="7"/>
        <v>42.076188225685826</v>
      </c>
      <c r="T13" s="254">
        <f t="shared" ca="1" si="8"/>
        <v>172.17890534103321</v>
      </c>
      <c r="U13" s="254">
        <f t="shared" ca="1" si="9"/>
        <v>19.385774615516247</v>
      </c>
      <c r="V13" s="254">
        <f t="shared" ca="1" si="10"/>
        <v>14.799606910837264</v>
      </c>
      <c r="W13" s="254"/>
      <c r="X13" s="254"/>
      <c r="AB13" s="356"/>
      <c r="AM13" s="20"/>
      <c r="AS13" s="18"/>
      <c r="AT13" s="19"/>
      <c r="AW13" s="21"/>
    </row>
    <row r="14" spans="2:49" x14ac:dyDescent="0.25">
      <c r="B14">
        <v>9</v>
      </c>
      <c r="C14" s="17">
        <v>0.53634015797363876</v>
      </c>
      <c r="D14" s="16">
        <v>5658.0192995574434</v>
      </c>
      <c r="E14" s="12">
        <v>8510.6564268417096</v>
      </c>
      <c r="F14" s="23">
        <f>'8760_Model'!BJ15</f>
        <v>0.66390739729281489</v>
      </c>
      <c r="G14" s="307">
        <f>Assumptions!J15</f>
        <v>2.5577388510716212</v>
      </c>
      <c r="H14" s="254">
        <f>Assumptions!I15</f>
        <v>2.9323292976817719</v>
      </c>
      <c r="I14" s="254">
        <f>Assumptions!H14</f>
        <v>2.1845027829302035</v>
      </c>
      <c r="J14" s="287">
        <f>'8760_Model'!BF15</f>
        <v>171</v>
      </c>
      <c r="K14" s="11">
        <f t="shared" si="0"/>
        <v>113.52816493707135</v>
      </c>
      <c r="L14" s="28">
        <v>0.76456147625958937</v>
      </c>
      <c r="M14" s="249">
        <f t="shared" si="1"/>
        <v>0.70150036933267712</v>
      </c>
      <c r="N14" s="278">
        <f t="shared" ca="1" si="2"/>
        <v>4.2343187202304664</v>
      </c>
      <c r="O14" s="278">
        <f t="shared" ca="1" si="3"/>
        <v>2.9291312533359237</v>
      </c>
      <c r="P14" s="254">
        <f t="shared" ca="1" si="4"/>
        <v>3.5829068904519952</v>
      </c>
      <c r="Q14" s="254">
        <f t="shared" ca="1" si="5"/>
        <v>2.6846495574225031</v>
      </c>
      <c r="R14" s="254">
        <f t="shared" si="6"/>
        <v>990.760858489214</v>
      </c>
      <c r="S14" s="254">
        <f t="shared" si="7"/>
        <v>116.41415289242074</v>
      </c>
      <c r="T14" s="254">
        <f t="shared" ca="1" si="8"/>
        <v>494.95766965181519</v>
      </c>
      <c r="U14" s="254">
        <f t="shared" ca="1" si="9"/>
        <v>54.03453680752591</v>
      </c>
      <c r="V14" s="254">
        <f t="shared" ca="1" si="10"/>
        <v>40.487737962834458</v>
      </c>
      <c r="W14" s="254"/>
      <c r="X14" s="254"/>
      <c r="AF14" s="25"/>
      <c r="AG14" s="27"/>
      <c r="AM14" s="20"/>
      <c r="AS14" s="18"/>
      <c r="AT14" s="19"/>
      <c r="AW14" s="21"/>
    </row>
    <row r="15" spans="2:49" x14ac:dyDescent="0.25">
      <c r="B15">
        <v>11</v>
      </c>
      <c r="C15" s="17">
        <v>0.51839025999993193</v>
      </c>
      <c r="D15" s="16">
        <v>5704.8690870384416</v>
      </c>
      <c r="E15" s="12">
        <v>8849.0169979656894</v>
      </c>
      <c r="F15" s="23">
        <f>'8760_Model'!BJ16</f>
        <v>0.62343752497087657</v>
      </c>
      <c r="G15" s="307">
        <f>Assumptions!J16</f>
        <v>2.6318912955844294</v>
      </c>
      <c r="H15" s="254">
        <f>Assumptions!I16</f>
        <v>3.042945929543043</v>
      </c>
      <c r="I15" s="254">
        <f>Assumptions!H15</f>
        <v>2.2249505410339001</v>
      </c>
      <c r="J15" s="287">
        <f>'8760_Model'!BF16</f>
        <v>128</v>
      </c>
      <c r="K15" s="11">
        <f t="shared" si="0"/>
        <v>79.800003196272201</v>
      </c>
      <c r="L15" s="28">
        <v>0.75738306724721816</v>
      </c>
      <c r="M15" s="249">
        <f t="shared" si="1"/>
        <v>0.68444923370688937</v>
      </c>
      <c r="N15" s="278">
        <f t="shared" ca="1" si="2"/>
        <v>4.4984899663291937</v>
      </c>
      <c r="O15" s="278">
        <f t="shared" ca="1" si="3"/>
        <v>3.0149446544609062</v>
      </c>
      <c r="P15" s="254">
        <f t="shared" ca="1" si="4"/>
        <v>3.7604478488523503</v>
      </c>
      <c r="Q15" s="254">
        <f t="shared" ca="1" si="5"/>
        <v>2.7624813217012143</v>
      </c>
      <c r="R15" s="254">
        <f t="shared" si="6"/>
        <v>716.6050741251853</v>
      </c>
      <c r="S15" s="254">
        <f t="shared" si="7"/>
        <v>80.981319652784762</v>
      </c>
      <c r="T15" s="254">
        <f t="shared" ca="1" si="8"/>
        <v>357.99676027828201</v>
      </c>
      <c r="U15" s="254">
        <f t="shared" ca="1" si="9"/>
        <v>37.981378562225267</v>
      </c>
      <c r="V15" s="254">
        <f t="shared" ca="1" si="10"/>
        <v>27.901689657159206</v>
      </c>
      <c r="W15" s="254"/>
      <c r="X15" s="254"/>
      <c r="Y15" t="s">
        <v>623</v>
      </c>
      <c r="Z15" s="11" t="s">
        <v>761</v>
      </c>
      <c r="AA15" t="s">
        <v>8</v>
      </c>
      <c r="AF15" s="25"/>
      <c r="AG15" s="27"/>
      <c r="AM15" s="20"/>
      <c r="AS15" s="18"/>
      <c r="AT15" s="19"/>
      <c r="AW15" s="21"/>
    </row>
    <row r="16" spans="2:49" x14ac:dyDescent="0.25">
      <c r="B16">
        <v>13</v>
      </c>
      <c r="C16" s="17">
        <v>0.50958625796132262</v>
      </c>
      <c r="D16" s="16">
        <v>5782.7823033529476</v>
      </c>
      <c r="E16" s="12">
        <v>9206.2214654616528</v>
      </c>
      <c r="F16" s="23">
        <f>'8760_Model'!BJ17</f>
        <v>0.59607768764016555</v>
      </c>
      <c r="G16" s="307">
        <f>Assumptions!J17</f>
        <v>2.6974180796091174</v>
      </c>
      <c r="H16" s="254">
        <f>Assumptions!I17</f>
        <v>3.1504196388667549</v>
      </c>
      <c r="I16" s="254">
        <f>Assumptions!H16</f>
        <v>2.2664169420408893</v>
      </c>
      <c r="J16" s="287">
        <f>'8760_Model'!BF17</f>
        <v>84</v>
      </c>
      <c r="K16" s="11">
        <f t="shared" si="0"/>
        <v>50.070525761773908</v>
      </c>
      <c r="L16" s="28">
        <v>0.76497624420618948</v>
      </c>
      <c r="M16" s="249">
        <f t="shared" si="1"/>
        <v>0.6661465134647635</v>
      </c>
      <c r="N16" s="278">
        <f t="shared" ca="1" si="2"/>
        <v>4.7626612124279202</v>
      </c>
      <c r="O16" s="278">
        <f t="shared" ca="1" si="3"/>
        <v>3.1007580555858882</v>
      </c>
      <c r="P16" s="254">
        <f t="shared" ca="1" si="4"/>
        <v>3.9523897577151059</v>
      </c>
      <c r="Q16" s="254">
        <f t="shared" ca="1" si="5"/>
        <v>2.8312594347042261</v>
      </c>
      <c r="R16" s="254">
        <f t="shared" si="6"/>
        <v>460.82861461151037</v>
      </c>
      <c r="S16" s="254">
        <f t="shared" si="7"/>
        <v>50.056216477125751</v>
      </c>
      <c r="T16" s="254">
        <f t="shared" ca="1" si="8"/>
        <v>230.21767083612613</v>
      </c>
      <c r="U16" s="254">
        <f t="shared" ca="1" si="9"/>
        <v>23.831422526264085</v>
      </c>
      <c r="V16" s="254">
        <f t="shared" ca="1" si="10"/>
        <v>17.071428681394625</v>
      </c>
      <c r="W16" s="254"/>
      <c r="X16" s="254"/>
      <c r="Y16" s="16">
        <f ca="1">SUM(U2:U40)</f>
        <v>985.88418625607289</v>
      </c>
      <c r="Z16" s="21">
        <f ca="1">SUM(T2:T40)/1000</f>
        <v>10.907484897741734</v>
      </c>
      <c r="AA16" s="11">
        <f ca="1">Z16*1000/Y16</f>
        <v>11.063657425283653</v>
      </c>
      <c r="AF16" s="25"/>
      <c r="AG16" s="27"/>
      <c r="AM16" s="20"/>
      <c r="AS16" s="18"/>
      <c r="AT16" s="19"/>
      <c r="AW16" s="21"/>
    </row>
    <row r="17" spans="2:49" x14ac:dyDescent="0.25">
      <c r="B17">
        <v>15</v>
      </c>
      <c r="C17" s="17">
        <v>0.49314858694606023</v>
      </c>
      <c r="D17" s="16">
        <v>5924.0235343353343</v>
      </c>
      <c r="E17" s="12">
        <v>9582.2698293295962</v>
      </c>
      <c r="F17" s="23">
        <f>'8760_Model'!BJ18</f>
        <v>0.5787644775863775</v>
      </c>
      <c r="G17" s="307">
        <f>Assumptions!J18</f>
        <v>2.7696308470464777</v>
      </c>
      <c r="H17" s="254">
        <f>Assumptions!I18</f>
        <v>3.2547504256529072</v>
      </c>
      <c r="I17" s="254">
        <f>Assumptions!H17</f>
        <v>2.3089019859511715</v>
      </c>
      <c r="J17" s="287">
        <f>'8760_Model'!BF18</f>
        <v>170</v>
      </c>
      <c r="K17" s="11">
        <f t="shared" si="0"/>
        <v>98.389961189684172</v>
      </c>
      <c r="L17" s="28">
        <v>0.75920985689092824</v>
      </c>
      <c r="M17" s="249">
        <f t="shared" si="1"/>
        <v>0.64955503734576558</v>
      </c>
      <c r="N17" s="266">
        <f t="shared" ref="N17:N40" ca="1" si="11">FORECAST(B17,AF$9:AF$11,AC$9:AC$11)</f>
        <v>4.945899157505254</v>
      </c>
      <c r="O17" s="266">
        <f t="shared" ref="O17:O40" ca="1" si="12">FORECAST(B17,AG$9:AG$11,AC$9:AC$11)</f>
        <v>3.1538509601690961</v>
      </c>
      <c r="P17" s="254">
        <f t="shared" ca="1" si="4"/>
        <v>4.0729809495448484</v>
      </c>
      <c r="Q17" s="254">
        <f t="shared" ca="1" si="5"/>
        <v>2.9070552783884787</v>
      </c>
      <c r="R17" s="254">
        <f t="shared" si="6"/>
        <v>929.78320973083498</v>
      </c>
      <c r="S17" s="254">
        <f t="shared" si="7"/>
        <v>97.031624687183893</v>
      </c>
      <c r="T17" s="254">
        <f t="shared" ca="1" si="8"/>
        <v>464.49486455441058</v>
      </c>
      <c r="U17" s="254">
        <f t="shared" ca="1" si="9"/>
        <v>46.829401165269822</v>
      </c>
      <c r="V17" s="254">
        <f t="shared" ca="1" si="10"/>
        <v>33.424084111290099</v>
      </c>
      <c r="W17" s="254"/>
      <c r="X17" s="254"/>
      <c r="Y17" s="16">
        <f ca="1">SUM(V2:V40)</f>
        <v>715.62807960963858</v>
      </c>
      <c r="Z17" s="21">
        <f ca="1">Z16</f>
        <v>10.907484897741734</v>
      </c>
      <c r="AA17" s="11">
        <f ca="1">Z17*1000/Y17</f>
        <v>15.241834702310113</v>
      </c>
      <c r="AJ17" s="17"/>
      <c r="AK17" s="17"/>
      <c r="AL17" s="17"/>
      <c r="AM17" s="20"/>
      <c r="AS17" s="18"/>
      <c r="AT17" s="19"/>
      <c r="AW17" s="21"/>
    </row>
    <row r="18" spans="2:49" x14ac:dyDescent="0.25">
      <c r="B18">
        <v>17</v>
      </c>
      <c r="C18" s="17">
        <v>0.47304094414195874</v>
      </c>
      <c r="D18" s="16">
        <v>5975.5193893416044</v>
      </c>
      <c r="E18" s="12">
        <v>9977.1620895695196</v>
      </c>
      <c r="F18" s="23">
        <f>'8760_Model'!BJ19</f>
        <v>0.5572825170337099</v>
      </c>
      <c r="G18" s="307">
        <f>Assumptions!J19</f>
        <v>2.8662243799325058</v>
      </c>
      <c r="H18" s="254">
        <f>Assumptions!I19</f>
        <v>3.3559382899015002</v>
      </c>
      <c r="I18" s="254">
        <f>Assumptions!H18</f>
        <v>2.3524056727647462</v>
      </c>
      <c r="J18" s="287">
        <f>'8760_Model'!BF19</f>
        <v>173</v>
      </c>
      <c r="K18" s="11">
        <f t="shared" si="0"/>
        <v>96.409875446831819</v>
      </c>
      <c r="L18" s="28">
        <v>0.7420394966773618</v>
      </c>
      <c r="M18" s="249">
        <f t="shared" si="1"/>
        <v>0.63748755458449213</v>
      </c>
      <c r="N18" s="266">
        <f t="shared" ca="1" si="11"/>
        <v>5.0369656070125011</v>
      </c>
      <c r="O18" s="266">
        <f t="shared" ca="1" si="12"/>
        <v>3.217073168339426</v>
      </c>
      <c r="P18" s="254">
        <f t="shared" ca="1" si="4"/>
        <v>4.1051625305052699</v>
      </c>
      <c r="Q18" s="254">
        <f t="shared" ca="1" si="5"/>
        <v>3.0084416201581647</v>
      </c>
      <c r="R18" s="254">
        <f t="shared" si="6"/>
        <v>942.84592863034663</v>
      </c>
      <c r="S18" s="254">
        <f t="shared" si="7"/>
        <v>94.500412057656291</v>
      </c>
      <c r="T18" s="254">
        <f t="shared" ca="1" si="8"/>
        <v>471.02065011650683</v>
      </c>
      <c r="U18" s="254">
        <f t="shared" ca="1" si="9"/>
        <v>45.886965285913192</v>
      </c>
      <c r="V18" s="254">
        <f t="shared" ca="1" si="10"/>
        <v>33.627963609982316</v>
      </c>
      <c r="W18" s="254"/>
      <c r="X18" s="254"/>
      <c r="AJ18" s="17"/>
      <c r="AK18" s="17"/>
      <c r="AL18" s="17"/>
      <c r="AM18" s="20"/>
      <c r="AS18" s="18"/>
      <c r="AT18" s="19"/>
      <c r="AW18" s="21"/>
    </row>
    <row r="19" spans="2:49" x14ac:dyDescent="0.25">
      <c r="B19">
        <v>19</v>
      </c>
      <c r="C19" s="17">
        <v>0.4748502736414969</v>
      </c>
      <c r="D19" s="16">
        <v>6149.3482518020119</v>
      </c>
      <c r="E19" s="12">
        <v>10390.898246181427</v>
      </c>
      <c r="F19" s="23">
        <f>'8760_Model'!BJ20</f>
        <v>0.54290444563089368</v>
      </c>
      <c r="G19" s="307">
        <f>Assumptions!J20</f>
        <v>2.9437809613584625</v>
      </c>
      <c r="H19" s="254">
        <f>Assumptions!I20</f>
        <v>3.4539832316125336</v>
      </c>
      <c r="I19" s="254">
        <f>Assumptions!H19</f>
        <v>2.3969280024816135</v>
      </c>
      <c r="J19" s="287">
        <f>'8760_Model'!BF20</f>
        <v>186</v>
      </c>
      <c r="K19" s="11">
        <f t="shared" si="0"/>
        <v>100.98022688734622</v>
      </c>
      <c r="L19" s="28">
        <v>0.74969050063998299</v>
      </c>
      <c r="M19" s="249">
        <f t="shared" si="1"/>
        <v>0.63339507868398337</v>
      </c>
      <c r="N19" s="266">
        <f t="shared" ca="1" si="11"/>
        <v>5.1280320565197473</v>
      </c>
      <c r="O19" s="266">
        <f t="shared" ca="1" si="12"/>
        <v>3.2802953765097564</v>
      </c>
      <c r="P19" s="254">
        <f t="shared" ca="1" si="4"/>
        <v>4.1721309428953406</v>
      </c>
      <c r="Q19" s="254">
        <f t="shared" ca="1" si="5"/>
        <v>3.0898464289067831</v>
      </c>
      <c r="R19" s="254">
        <f t="shared" si="6"/>
        <v>1014.2636399403497</v>
      </c>
      <c r="S19" s="254">
        <f t="shared" si="7"/>
        <v>97.610775883892757</v>
      </c>
      <c r="T19" s="254">
        <f t="shared" ca="1" si="8"/>
        <v>506.69903169464828</v>
      </c>
      <c r="U19" s="254">
        <f t="shared" ca="1" si="9"/>
        <v>48.062256529920298</v>
      </c>
      <c r="V19" s="254">
        <f t="shared" ca="1" si="10"/>
        <v>35.5945184215905</v>
      </c>
      <c r="W19" s="324"/>
      <c r="X19" s="324" t="s">
        <v>795</v>
      </c>
      <c r="Y19" s="276"/>
      <c r="Z19" s="276"/>
      <c r="AA19" s="276"/>
      <c r="AB19" s="276"/>
      <c r="AC19" s="276"/>
      <c r="AD19" s="276"/>
      <c r="AE19" s="276"/>
      <c r="AF19" s="315"/>
      <c r="AG19" s="276"/>
      <c r="AH19" s="276"/>
      <c r="AI19" s="276"/>
      <c r="AJ19" s="323"/>
      <c r="AK19" s="323"/>
      <c r="AL19" s="323"/>
      <c r="AM19" s="281"/>
      <c r="AS19" s="18"/>
      <c r="AT19" s="19"/>
      <c r="AW19" s="21"/>
    </row>
    <row r="20" spans="2:49" x14ac:dyDescent="0.25">
      <c r="B20">
        <v>21</v>
      </c>
      <c r="C20" s="17">
        <v>0.47366010769256728</v>
      </c>
      <c r="D20" s="16">
        <v>6492.291511893779</v>
      </c>
      <c r="E20" s="12">
        <v>10823.478299165316</v>
      </c>
      <c r="F20" s="23">
        <f>'8760_Model'!BJ21</f>
        <v>0.5271216367694016</v>
      </c>
      <c r="G20" s="307">
        <f>Assumptions!J21</f>
        <v>3.0222800846604434</v>
      </c>
      <c r="H20" s="254">
        <f>Assumptions!I21</f>
        <v>3.5488852507860082</v>
      </c>
      <c r="I20" s="254">
        <f>Assumptions!H20</f>
        <v>2.4424689751017739</v>
      </c>
      <c r="J20" s="287">
        <f>'8760_Model'!BF21</f>
        <v>268</v>
      </c>
      <c r="K20" s="11">
        <f t="shared" si="0"/>
        <v>141.26859865419962</v>
      </c>
      <c r="L20" s="28">
        <v>0.73471953401510692</v>
      </c>
      <c r="M20" s="249">
        <f t="shared" si="1"/>
        <v>0.64468152235466236</v>
      </c>
      <c r="N20" s="266">
        <f t="shared" ca="1" si="11"/>
        <v>5.2190985060269943</v>
      </c>
      <c r="O20" s="266">
        <f t="shared" ca="1" si="12"/>
        <v>3.3435175846800864</v>
      </c>
      <c r="P20" s="254">
        <f t="shared" ca="1" si="4"/>
        <v>4.2362110711863448</v>
      </c>
      <c r="Q20" s="254">
        <f t="shared" ca="1" si="5"/>
        <v>3.1722405468764197</v>
      </c>
      <c r="R20" s="254">
        <f t="shared" si="6"/>
        <v>1456.7645650892262</v>
      </c>
      <c r="S20" s="254">
        <f t="shared" si="7"/>
        <v>134.59301389291545</v>
      </c>
      <c r="T20" s="254">
        <f t="shared" ca="1" si="8"/>
        <v>727.76067826033625</v>
      </c>
      <c r="U20" s="254">
        <f t="shared" ca="1" si="9"/>
        <v>67.237793352505392</v>
      </c>
      <c r="V20" s="254">
        <f t="shared" ca="1" si="10"/>
        <v>50.350289626995057</v>
      </c>
      <c r="W20" s="325"/>
      <c r="X20" s="270" t="s">
        <v>561</v>
      </c>
      <c r="Y20" s="250" t="s">
        <v>651</v>
      </c>
      <c r="Z20" s="250" t="s">
        <v>652</v>
      </c>
      <c r="AA20" s="250" t="s">
        <v>641</v>
      </c>
      <c r="AB20" s="250" t="s">
        <v>639</v>
      </c>
      <c r="AC20" s="250" t="s">
        <v>642</v>
      </c>
      <c r="AD20" s="250" t="s">
        <v>640</v>
      </c>
      <c r="AE20" s="250" t="s">
        <v>643</v>
      </c>
      <c r="AF20" s="250" t="s">
        <v>644</v>
      </c>
      <c r="AG20" s="250" t="s">
        <v>645</v>
      </c>
      <c r="AH20" s="250" t="s">
        <v>646</v>
      </c>
      <c r="AI20" s="250" t="s">
        <v>649</v>
      </c>
      <c r="AJ20" s="327" t="s">
        <v>653</v>
      </c>
      <c r="AK20" s="271" t="s">
        <v>654</v>
      </c>
      <c r="AL20" s="323"/>
      <c r="AM20" s="260"/>
      <c r="AS20" s="18"/>
      <c r="AT20" s="19"/>
      <c r="AW20" s="21"/>
    </row>
    <row r="21" spans="2:49" x14ac:dyDescent="0.25">
      <c r="B21">
        <v>23</v>
      </c>
      <c r="C21" s="17">
        <v>0.51015654867132199</v>
      </c>
      <c r="D21" s="16">
        <v>6446.8305265227209</v>
      </c>
      <c r="E21" s="12">
        <v>11274.902248521183</v>
      </c>
      <c r="F21" s="23">
        <f>'8760_Model'!BJ22</f>
        <v>0.48945433352833351</v>
      </c>
      <c r="G21" s="307">
        <f>Assumptions!J22</f>
        <v>3.0592830131973998</v>
      </c>
      <c r="H21" s="254">
        <f>Assumptions!I22</f>
        <v>3.6406443474219232</v>
      </c>
      <c r="I21" s="254">
        <f>Assumptions!H21</f>
        <v>2.4890285906252263</v>
      </c>
      <c r="J21" s="287">
        <f>'8760_Model'!BF22</f>
        <v>117</v>
      </c>
      <c r="K21" s="11">
        <f t="shared" si="0"/>
        <v>57.266157022815023</v>
      </c>
      <c r="L21" s="28">
        <v>0.73938883812643486</v>
      </c>
      <c r="M21" s="249">
        <f t="shared" si="1"/>
        <v>0.68997058430585301</v>
      </c>
      <c r="N21" s="266">
        <f t="shared" ca="1" si="11"/>
        <v>5.3101649555342405</v>
      </c>
      <c r="O21" s="266">
        <f t="shared" ca="1" si="12"/>
        <v>3.4067397928504164</v>
      </c>
      <c r="P21" s="254">
        <f t="shared" ca="1" si="4"/>
        <v>4.3676312930261565</v>
      </c>
      <c r="Q21" s="254">
        <f t="shared" ca="1" si="5"/>
        <v>3.211079498585057</v>
      </c>
      <c r="R21" s="254">
        <f t="shared" si="6"/>
        <v>597.759817374308</v>
      </c>
      <c r="S21" s="254">
        <f t="shared" si="7"/>
        <v>53.016851427932359</v>
      </c>
      <c r="T21" s="254">
        <f t="shared" ca="1" si="8"/>
        <v>298.62484340594597</v>
      </c>
      <c r="U21" s="254">
        <f t="shared" ca="1" si="9"/>
        <v>27.256234355501601</v>
      </c>
      <c r="V21" s="254">
        <f t="shared" ca="1" si="10"/>
        <v>20.038764601610968</v>
      </c>
      <c r="W21" s="326"/>
      <c r="X21" s="328">
        <f>Y2</f>
        <v>253</v>
      </c>
      <c r="Y21" s="251">
        <f ca="1">AA$4</f>
        <v>12.5</v>
      </c>
      <c r="Z21" s="251">
        <f ca="1">AA$6</f>
        <v>11.063657425283651</v>
      </c>
      <c r="AA21" s="272">
        <f ca="1">Y$16</f>
        <v>985.88418625607289</v>
      </c>
      <c r="AB21" s="251">
        <f ca="1">AA$5</f>
        <v>15.337356281180567</v>
      </c>
      <c r="AC21" s="272">
        <f ca="1">Y$17</f>
        <v>715.62807960963858</v>
      </c>
      <c r="AD21" s="272">
        <f ca="1">Z$17</f>
        <v>10.907484897741734</v>
      </c>
      <c r="AE21" s="250">
        <f ca="1">AD21*1000/AC21</f>
        <v>15.241834702310113</v>
      </c>
      <c r="AF21" s="268">
        <f ca="1">AA$11</f>
        <v>1354.7987700585932</v>
      </c>
      <c r="AG21" s="268">
        <f ca="1">AA$10</f>
        <v>1115.2847543703203</v>
      </c>
      <c r="AH21" s="268">
        <f ca="1">AA$9</f>
        <v>627.31549886104074</v>
      </c>
      <c r="AI21" s="268">
        <f ca="1">'Current Product List (3.9.17)'!J323</f>
        <v>14400</v>
      </c>
      <c r="AJ21" s="250">
        <f ca="1">'Current Product List (3.9.17)'!J324</f>
        <v>7816</v>
      </c>
      <c r="AK21" s="250">
        <f ca="1">'Current Product List (3.9.17)'!K325</f>
        <v>8051</v>
      </c>
      <c r="AL21" s="276"/>
      <c r="AM21" s="276"/>
      <c r="AN21" s="17"/>
      <c r="AS21" s="18"/>
      <c r="AT21" s="19"/>
      <c r="AW21" s="21"/>
    </row>
    <row r="22" spans="2:49" x14ac:dyDescent="0.25">
      <c r="B22">
        <v>25</v>
      </c>
      <c r="C22" s="17">
        <v>0.44259508638425082</v>
      </c>
      <c r="D22" s="16">
        <v>6650.435440954664</v>
      </c>
      <c r="E22" s="12">
        <v>11751.170094249001</v>
      </c>
      <c r="F22" s="23">
        <f>'8760_Model'!BJ23</f>
        <v>0.47770084355495618</v>
      </c>
      <c r="G22" s="307">
        <f>Assumptions!J23</f>
        <v>3.0939281817466902</v>
      </c>
      <c r="H22" s="254">
        <f>Assumptions!I23</f>
        <v>3.729260521520279</v>
      </c>
      <c r="I22" s="254">
        <f>Assumptions!H22</f>
        <v>2.5366068490519718</v>
      </c>
      <c r="J22" s="287">
        <f>'8760_Model'!BF23</f>
        <v>220</v>
      </c>
      <c r="K22" s="11">
        <f t="shared" si="0"/>
        <v>105.09418558209036</v>
      </c>
      <c r="L22" s="28">
        <v>0.72785508182457059</v>
      </c>
      <c r="M22" s="249">
        <f t="shared" si="1"/>
        <v>0.60808133024882305</v>
      </c>
      <c r="N22" s="266">
        <f t="shared" ca="1" si="11"/>
        <v>5.4012314050414876</v>
      </c>
      <c r="O22" s="266">
        <f t="shared" ca="1" si="12"/>
        <v>3.4699620010207468</v>
      </c>
      <c r="P22" s="254">
        <f t="shared" ca="1" si="4"/>
        <v>4.4987584886467449</v>
      </c>
      <c r="Q22" s="254">
        <f t="shared" ca="1" si="5"/>
        <v>3.2474437022150373</v>
      </c>
      <c r="R22" s="254">
        <f t="shared" si="6"/>
        <v>1109.4249788846182</v>
      </c>
      <c r="S22" s="254">
        <f t="shared" si="7"/>
        <v>94.409745581639442</v>
      </c>
      <c r="T22" s="254">
        <f t="shared" ca="1" si="8"/>
        <v>554.23909563765119</v>
      </c>
      <c r="U22" s="254">
        <f t="shared" ca="1" si="9"/>
        <v>50.020324403553346</v>
      </c>
      <c r="V22" s="254">
        <f t="shared" ca="1" si="10"/>
        <v>36.107336696781623</v>
      </c>
      <c r="W22" s="276"/>
      <c r="X22" s="276"/>
      <c r="Y22" s="276"/>
      <c r="Z22" s="276"/>
      <c r="AA22" s="276"/>
      <c r="AB22" s="276"/>
      <c r="AC22" s="276"/>
      <c r="AD22" s="276"/>
      <c r="AE22" s="276"/>
      <c r="AF22" s="276"/>
      <c r="AG22" s="276"/>
      <c r="AH22" s="276"/>
      <c r="AI22" s="316"/>
      <c r="AJ22" s="276"/>
      <c r="AK22" s="276"/>
      <c r="AL22" s="276"/>
      <c r="AM22" s="276"/>
      <c r="AN22" s="17"/>
      <c r="AS22" s="18"/>
      <c r="AT22" s="19"/>
      <c r="AW22" s="21"/>
    </row>
    <row r="23" spans="2:49" x14ac:dyDescent="0.25">
      <c r="B23">
        <v>27</v>
      </c>
      <c r="C23" s="17">
        <v>0.41067288579404648</v>
      </c>
      <c r="D23" s="16">
        <v>6333.0071258473208</v>
      </c>
      <c r="E23" s="12">
        <v>12234.281836348862</v>
      </c>
      <c r="F23" s="23">
        <f>'8760_Model'!BJ24</f>
        <v>0.44754408427557307</v>
      </c>
      <c r="G23" s="307">
        <f>Assumptions!J24</f>
        <v>3.1143580678163376</v>
      </c>
      <c r="H23" s="254">
        <f>Assumptions!I24</f>
        <v>3.8147337730810755</v>
      </c>
      <c r="I23" s="254">
        <f>Assumptions!H23</f>
        <v>2.5852037503820098</v>
      </c>
      <c r="J23" s="287">
        <f>'8760_Model'!BF24</f>
        <v>471</v>
      </c>
      <c r="K23" s="11">
        <f t="shared" si="0"/>
        <v>210.79326369379493</v>
      </c>
      <c r="L23" s="28">
        <v>0.72145073600169218</v>
      </c>
      <c r="M23" s="249">
        <f t="shared" si="1"/>
        <v>0.56923205605141036</v>
      </c>
      <c r="N23" s="266">
        <f t="shared" ca="1" si="11"/>
        <v>5.4922978545487346</v>
      </c>
      <c r="O23" s="266">
        <f t="shared" ca="1" si="12"/>
        <v>3.5331842091910768</v>
      </c>
      <c r="P23" s="254">
        <f t="shared" ca="1" si="4"/>
        <v>4.6491517542934497</v>
      </c>
      <c r="Q23" s="254">
        <f t="shared" ca="1" si="5"/>
        <v>3.2688872849217283</v>
      </c>
      <c r="R23" s="254">
        <f t="shared" si="6"/>
        <v>2239.929213265877</v>
      </c>
      <c r="S23" s="254">
        <f t="shared" si="7"/>
        <v>183.08628518029548</v>
      </c>
      <c r="T23" s="254">
        <f t="shared" ca="1" si="8"/>
        <v>1119.0088244641449</v>
      </c>
      <c r="U23" s="254">
        <f t="shared" ca="1" si="9"/>
        <v>100.32855170480751</v>
      </c>
      <c r="V23" s="254">
        <f t="shared" ca="1" si="10"/>
        <v>70.542486955730553</v>
      </c>
      <c r="W23" s="276"/>
      <c r="X23" s="276"/>
      <c r="Y23" s="277"/>
      <c r="Z23" s="277"/>
      <c r="AA23" s="315"/>
      <c r="AB23" s="277"/>
      <c r="AC23" s="315"/>
      <c r="AD23" s="315"/>
      <c r="AE23" s="276"/>
      <c r="AF23" s="316"/>
      <c r="AG23" s="316"/>
      <c r="AH23" s="316"/>
      <c r="AI23" s="316"/>
      <c r="AJ23" s="276"/>
      <c r="AK23" s="276"/>
      <c r="AL23" s="276"/>
      <c r="AM23" s="279"/>
      <c r="AN23" s="17"/>
      <c r="AS23" s="18"/>
      <c r="AT23" s="19"/>
      <c r="AW23" s="21"/>
    </row>
    <row r="24" spans="2:49" x14ac:dyDescent="0.25">
      <c r="B24">
        <v>29</v>
      </c>
      <c r="C24" s="17">
        <v>0.37868940700499776</v>
      </c>
      <c r="D24" s="16">
        <v>6056.5750731301032</v>
      </c>
      <c r="E24" s="12">
        <v>12742.237474820675</v>
      </c>
      <c r="F24" s="23">
        <f>'8760_Model'!BJ25</f>
        <v>0.43145735470828311</v>
      </c>
      <c r="G24" s="307">
        <f>Assumptions!J25</f>
        <v>3.0739866267073488</v>
      </c>
      <c r="H24" s="254">
        <f>Assumptions!I25</f>
        <v>3.8970641021043129</v>
      </c>
      <c r="I24" s="254">
        <f>Assumptions!H24</f>
        <v>2.6348192946153408</v>
      </c>
      <c r="J24" s="287">
        <f>'8760_Model'!BF25</f>
        <v>235</v>
      </c>
      <c r="K24" s="11">
        <f t="shared" si="0"/>
        <v>101.39247835644653</v>
      </c>
      <c r="L24" s="28">
        <v>0.70165477331069481</v>
      </c>
      <c r="M24" s="249">
        <f t="shared" si="1"/>
        <v>0.53970901561488127</v>
      </c>
      <c r="N24" s="266">
        <f t="shared" ca="1" si="11"/>
        <v>5.5833643040559808</v>
      </c>
      <c r="O24" s="266">
        <f t="shared" ca="1" si="12"/>
        <v>3.5964064173614068</v>
      </c>
      <c r="P24" s="254">
        <f t="shared" ca="1" si="4"/>
        <v>4.8920507102890651</v>
      </c>
      <c r="Q24" s="254">
        <f t="shared" ca="1" si="5"/>
        <v>3.2265126807042783</v>
      </c>
      <c r="R24" s="254">
        <f t="shared" si="6"/>
        <v>1063.4491660260624</v>
      </c>
      <c r="S24" s="254">
        <f t="shared" si="7"/>
        <v>83.458589445338248</v>
      </c>
      <c r="T24" s="254">
        <f t="shared" ca="1" si="8"/>
        <v>531.27080717748845</v>
      </c>
      <c r="U24" s="254">
        <f t="shared" ca="1" si="9"/>
        <v>48.258470546005249</v>
      </c>
      <c r="V24" s="254">
        <f t="shared" ca="1" si="10"/>
        <v>31.828485923213037</v>
      </c>
      <c r="W24" s="276"/>
      <c r="X24" s="276"/>
      <c r="Y24" s="277"/>
      <c r="Z24" s="277"/>
      <c r="AA24" s="315"/>
      <c r="AB24" s="277"/>
      <c r="AC24" s="315"/>
      <c r="AD24" s="315"/>
      <c r="AE24" s="276"/>
      <c r="AF24" s="316"/>
      <c r="AG24" s="316"/>
      <c r="AH24" s="316"/>
      <c r="AI24" s="316"/>
      <c r="AJ24" s="276"/>
      <c r="AK24" s="276"/>
      <c r="AL24" s="276"/>
      <c r="AM24" s="279"/>
      <c r="AN24" s="17"/>
      <c r="AS24" s="18"/>
      <c r="AT24" s="19"/>
      <c r="AW24" s="21"/>
    </row>
    <row r="25" spans="2:49" x14ac:dyDescent="0.25">
      <c r="B25">
        <v>31</v>
      </c>
      <c r="C25" s="17">
        <v>0.36335734120694096</v>
      </c>
      <c r="D25" s="16">
        <v>6078.4288581811052</v>
      </c>
      <c r="E25" s="12">
        <v>13269.0370096651</v>
      </c>
      <c r="F25" s="23">
        <f>'8760_Model'!BJ26</f>
        <v>0.40188561523674593</v>
      </c>
      <c r="G25" s="307">
        <f>Assumptions!J26</f>
        <v>3.0755264634556334</v>
      </c>
      <c r="H25" s="254">
        <f>Assumptions!I26</f>
        <v>3.9762515085899901</v>
      </c>
      <c r="I25" s="254">
        <f>Assumptions!H25</f>
        <v>2.685453481751964</v>
      </c>
      <c r="J25" s="287">
        <f>'8760_Model'!BF26</f>
        <v>157</v>
      </c>
      <c r="K25" s="11">
        <f t="shared" si="0"/>
        <v>63.096041592169108</v>
      </c>
      <c r="L25" s="28">
        <v>0.70070613388402914</v>
      </c>
      <c r="M25" s="249">
        <f t="shared" si="1"/>
        <v>0.51855881322580044</v>
      </c>
      <c r="N25" s="266">
        <f t="shared" ca="1" si="11"/>
        <v>5.6744307535632279</v>
      </c>
      <c r="O25" s="266">
        <f t="shared" ca="1" si="12"/>
        <v>3.6596286255317372</v>
      </c>
      <c r="P25" s="254">
        <f t="shared" ca="1" si="4"/>
        <v>5.0655671999448879</v>
      </c>
      <c r="Q25" s="254">
        <f t="shared" ca="1" si="5"/>
        <v>3.2281289215660274</v>
      </c>
      <c r="R25" s="254">
        <f t="shared" si="6"/>
        <v>662.11069777831767</v>
      </c>
      <c r="S25" s="254">
        <f t="shared" si="7"/>
        <v>49.898926146338994</v>
      </c>
      <c r="T25" s="254">
        <f t="shared" ca="1" si="8"/>
        <v>330.77282496163639</v>
      </c>
      <c r="U25" s="254">
        <f t="shared" ca="1" si="9"/>
        <v>30.031009342140404</v>
      </c>
      <c r="V25" s="254">
        <f t="shared" ca="1" si="10"/>
        <v>19.137831159803333</v>
      </c>
      <c r="W25" s="276"/>
      <c r="X25" s="276"/>
      <c r="Y25" s="277"/>
      <c r="Z25" s="277"/>
      <c r="AA25" s="315"/>
      <c r="AB25" s="277"/>
      <c r="AC25" s="315"/>
      <c r="AD25" s="315"/>
      <c r="AE25" s="276"/>
      <c r="AF25" s="316"/>
      <c r="AG25" s="316"/>
      <c r="AH25" s="316"/>
      <c r="AI25" s="316"/>
      <c r="AJ25" s="276"/>
      <c r="AK25" s="276"/>
      <c r="AL25" s="276"/>
      <c r="AM25" s="279"/>
      <c r="AN25" s="17"/>
      <c r="AS25" s="18"/>
      <c r="AT25" s="19"/>
      <c r="AW25" s="21"/>
    </row>
    <row r="26" spans="2:49" x14ac:dyDescent="0.25">
      <c r="B26">
        <v>33</v>
      </c>
      <c r="C26" s="17">
        <v>0.34624920097013412</v>
      </c>
      <c r="D26" s="16">
        <v>6117.4500546490699</v>
      </c>
      <c r="E26" s="12">
        <v>13814.680440880244</v>
      </c>
      <c r="F26" s="23">
        <f>'8760_Model'!BJ27</f>
        <v>0.3868188214399606</v>
      </c>
      <c r="G26" s="307">
        <f>Assumptions!J27</f>
        <v>3.1251977126679402</v>
      </c>
      <c r="H26" s="254">
        <f>Assumptions!I27</f>
        <v>4.0522959925381086</v>
      </c>
      <c r="I26" s="254">
        <f>Assumptions!H26</f>
        <v>2.7371063117918801</v>
      </c>
      <c r="J26" s="287">
        <f>'8760_Model'!BF27</f>
        <v>300</v>
      </c>
      <c r="K26" s="11">
        <f t="shared" si="0"/>
        <v>116.04564643198817</v>
      </c>
      <c r="L26" s="28">
        <v>0.70603264275885702</v>
      </c>
      <c r="M26" s="249">
        <f t="shared" si="1"/>
        <v>0.49041528677363766</v>
      </c>
      <c r="N26" s="266">
        <f t="shared" ca="1" si="11"/>
        <v>5.7654972030704741</v>
      </c>
      <c r="O26" s="266">
        <f t="shared" ca="1" si="12"/>
        <v>3.7228508337020672</v>
      </c>
      <c r="P26" s="254">
        <f t="shared" ca="1" si="4"/>
        <v>5.162744989767833</v>
      </c>
      <c r="Q26" s="254">
        <f t="shared" ca="1" si="5"/>
        <v>3.2802647747468838</v>
      </c>
      <c r="R26" s="254">
        <f t="shared" si="6"/>
        <v>1237.4149889662265</v>
      </c>
      <c r="S26" s="254">
        <f t="shared" si="7"/>
        <v>89.572465628990031</v>
      </c>
      <c r="T26" s="254">
        <f t="shared" ca="1" si="8"/>
        <v>618.1794870912513</v>
      </c>
      <c r="U26" s="254">
        <f t="shared" ca="1" si="9"/>
        <v>55.232750013691536</v>
      </c>
      <c r="V26" s="254">
        <f t="shared" ca="1" si="10"/>
        <v>35.093355306410423</v>
      </c>
      <c r="W26" s="276"/>
      <c r="X26" s="276"/>
      <c r="Y26" s="277"/>
      <c r="Z26" s="277"/>
      <c r="AA26" s="315"/>
      <c r="AB26" s="277"/>
      <c r="AC26" s="315"/>
      <c r="AD26" s="315"/>
      <c r="AE26" s="276"/>
      <c r="AF26" s="316"/>
      <c r="AG26" s="316"/>
      <c r="AH26" s="316"/>
      <c r="AI26" s="316"/>
      <c r="AJ26" s="276"/>
      <c r="AK26" s="276"/>
      <c r="AL26" s="276"/>
      <c r="AM26" s="279"/>
      <c r="AN26" s="17"/>
      <c r="AS26" s="18"/>
      <c r="AT26" s="19"/>
      <c r="AW26" s="21"/>
    </row>
    <row r="27" spans="2:49" x14ac:dyDescent="0.25">
      <c r="B27">
        <v>35</v>
      </c>
      <c r="C27" s="17">
        <v>0.33614232989622256</v>
      </c>
      <c r="D27" s="16">
        <v>6292.7595305660634</v>
      </c>
      <c r="E27" s="12">
        <v>14379.167768468</v>
      </c>
      <c r="F27" s="23">
        <f>'8760_Model'!BJ28</f>
        <v>0.36598107162664356</v>
      </c>
      <c r="G27" s="307">
        <f>Assumptions!J28</f>
        <v>3.1983480344454356</v>
      </c>
      <c r="H27" s="254">
        <f>Assumptions!I28</f>
        <v>4.1251975539486683</v>
      </c>
      <c r="I27" s="254">
        <f>Assumptions!H27</f>
        <v>2.7897777847350889</v>
      </c>
      <c r="J27" s="287">
        <f>'8760_Model'!BF28</f>
        <v>280</v>
      </c>
      <c r="K27" s="11">
        <f t="shared" si="0"/>
        <v>102.4747000554602</v>
      </c>
      <c r="L27" s="28">
        <v>0.69692759155964012</v>
      </c>
      <c r="M27" s="249">
        <f t="shared" si="1"/>
        <v>0.4823203069690159</v>
      </c>
      <c r="N27" s="266">
        <f t="shared" ca="1" si="11"/>
        <v>5.8565636525777212</v>
      </c>
      <c r="O27" s="266">
        <f t="shared" ca="1" si="12"/>
        <v>3.7860730418723971</v>
      </c>
      <c r="P27" s="254">
        <f t="shared" ca="1" si="4"/>
        <v>5.2230992653184458</v>
      </c>
      <c r="Q27" s="254">
        <f t="shared" ca="1" si="5"/>
        <v>3.3570446926431101</v>
      </c>
      <c r="R27" s="254">
        <f t="shared" si="6"/>
        <v>1118.28216577544</v>
      </c>
      <c r="S27" s="254">
        <f t="shared" si="7"/>
        <v>77.770993689058628</v>
      </c>
      <c r="T27" s="254">
        <f t="shared" ca="1" si="8"/>
        <v>558.66390970412203</v>
      </c>
      <c r="U27" s="254">
        <f t="shared" ca="1" si="9"/>
        <v>48.773561653675948</v>
      </c>
      <c r="V27" s="254">
        <f t="shared" ca="1" si="10"/>
        <v>31.348250908800527</v>
      </c>
      <c r="W27" s="276"/>
      <c r="X27" s="276"/>
      <c r="Y27" s="277"/>
      <c r="Z27" s="277"/>
      <c r="AA27" s="315"/>
      <c r="AB27" s="277"/>
      <c r="AC27" s="315"/>
      <c r="AD27" s="315"/>
      <c r="AE27" s="276"/>
      <c r="AF27" s="316"/>
      <c r="AG27" s="316"/>
      <c r="AH27" s="316"/>
      <c r="AI27" s="316"/>
      <c r="AJ27" s="276"/>
      <c r="AK27" s="276"/>
      <c r="AL27" s="276"/>
      <c r="AM27" s="279"/>
      <c r="AN27" s="17"/>
      <c r="AS27" s="18"/>
      <c r="AT27" s="19"/>
      <c r="AW27" s="21"/>
    </row>
    <row r="28" spans="2:49" x14ac:dyDescent="0.25">
      <c r="B28">
        <v>37</v>
      </c>
      <c r="C28" s="17">
        <v>0.31576690760797577</v>
      </c>
      <c r="D28" s="16">
        <v>6166.5436582103766</v>
      </c>
      <c r="E28" s="12">
        <v>14962.498992427736</v>
      </c>
      <c r="F28" s="23">
        <f>'8760_Model'!BJ29</f>
        <v>0.34976707933173801</v>
      </c>
      <c r="G28" s="307">
        <f>Assumptions!J29</f>
        <v>3.3550920610042541</v>
      </c>
      <c r="H28" s="254">
        <f>Assumptions!I29</f>
        <v>4.1949561928216674</v>
      </c>
      <c r="I28" s="254">
        <f>Assumptions!H28</f>
        <v>2.8434679005815902</v>
      </c>
      <c r="J28" s="287">
        <f>'8760_Model'!BF29</f>
        <v>286</v>
      </c>
      <c r="K28" s="11">
        <f t="shared" si="0"/>
        <v>100.03338468887706</v>
      </c>
      <c r="L28" s="28">
        <v>0.68545535732955665</v>
      </c>
      <c r="M28" s="249">
        <f t="shared" si="1"/>
        <v>0.46066735671621539</v>
      </c>
      <c r="N28" s="266">
        <f t="shared" ca="1" si="11"/>
        <v>5.9476301020849682</v>
      </c>
      <c r="O28" s="266">
        <f t="shared" ca="1" si="12"/>
        <v>3.8492952500427275</v>
      </c>
      <c r="P28" s="254">
        <f t="shared" ca="1" si="4"/>
        <v>5.1532770816956361</v>
      </c>
      <c r="Q28" s="254">
        <f t="shared" ca="1" si="5"/>
        <v>3.521566094565534</v>
      </c>
      <c r="R28" s="254">
        <f t="shared" si="6"/>
        <v>1145.1395849147825</v>
      </c>
      <c r="S28" s="254">
        <f t="shared" si="7"/>
        <v>76.533979082927132</v>
      </c>
      <c r="T28" s="254">
        <f t="shared" ca="1" si="8"/>
        <v>572.08115916060694</v>
      </c>
      <c r="U28" s="254">
        <f t="shared" ca="1" si="9"/>
        <v>47.611600257510183</v>
      </c>
      <c r="V28" s="254">
        <f t="shared" ca="1" si="10"/>
        <v>32.536072583872425</v>
      </c>
      <c r="W28" s="276"/>
      <c r="X28" s="276"/>
      <c r="Y28" s="277"/>
      <c r="Z28" s="277"/>
      <c r="AA28" s="315"/>
      <c r="AB28" s="277"/>
      <c r="AC28" s="315"/>
      <c r="AD28" s="315"/>
      <c r="AE28" s="276"/>
      <c r="AF28" s="316"/>
      <c r="AG28" s="316"/>
      <c r="AH28" s="316"/>
      <c r="AI28" s="316"/>
      <c r="AJ28" s="276"/>
      <c r="AK28" s="276"/>
      <c r="AL28" s="276"/>
      <c r="AM28" s="279"/>
      <c r="AN28" s="17"/>
      <c r="AS28" s="18"/>
      <c r="AT28" s="19"/>
      <c r="AW28" s="21"/>
    </row>
    <row r="29" spans="2:49" x14ac:dyDescent="0.25">
      <c r="B29">
        <v>39</v>
      </c>
      <c r="C29" s="17">
        <v>0.28623384916879147</v>
      </c>
      <c r="D29" s="16">
        <v>5883.9437620753552</v>
      </c>
      <c r="E29" s="12">
        <v>15564.674112759454</v>
      </c>
      <c r="F29" s="23">
        <f>'8760_Model'!BJ30</f>
        <v>0.32818146370434131</v>
      </c>
      <c r="G29" s="307">
        <f>Assumptions!J30</f>
        <v>3.4953736047983544</v>
      </c>
      <c r="H29" s="254">
        <f>Assumptions!I30</f>
        <v>4.2615719091571087</v>
      </c>
      <c r="I29" s="254">
        <f>Assumptions!H29</f>
        <v>2.8981766593313845</v>
      </c>
      <c r="J29" s="287">
        <f>'8760_Model'!BF30</f>
        <v>248</v>
      </c>
      <c r="K29" s="11">
        <f t="shared" si="0"/>
        <v>81.389002998676645</v>
      </c>
      <c r="L29" s="28">
        <v>0.66932446698643511</v>
      </c>
      <c r="M29" s="249">
        <f t="shared" si="1"/>
        <v>0.42764587772733015</v>
      </c>
      <c r="N29" s="266">
        <f t="shared" ca="1" si="11"/>
        <v>6.0386965515922153</v>
      </c>
      <c r="O29" s="266">
        <f t="shared" ca="1" si="12"/>
        <v>3.9125174582130575</v>
      </c>
      <c r="P29" s="254">
        <f t="shared" ca="1" si="4"/>
        <v>5.1073835957607567</v>
      </c>
      <c r="Q29" s="254">
        <f t="shared" ca="1" si="5"/>
        <v>3.6688081729753721</v>
      </c>
      <c r="R29" s="254">
        <f t="shared" si="6"/>
        <v>970.66272720188579</v>
      </c>
      <c r="S29" s="254">
        <f t="shared" si="7"/>
        <v>62.363189885624756</v>
      </c>
      <c r="T29" s="254">
        <f t="shared" ca="1" si="8"/>
        <v>484.91717992001327</v>
      </c>
      <c r="U29" s="254">
        <f t="shared" ca="1" si="9"/>
        <v>38.737674309256548</v>
      </c>
      <c r="V29" s="254">
        <f t="shared" ca="1" si="10"/>
        <v>27.826595250417892</v>
      </c>
      <c r="W29" s="276"/>
      <c r="X29" s="276"/>
      <c r="Y29" s="277"/>
      <c r="Z29" s="277"/>
      <c r="AA29" s="315"/>
      <c r="AB29" s="277"/>
      <c r="AC29" s="315"/>
      <c r="AD29" s="315"/>
      <c r="AE29" s="276"/>
      <c r="AF29" s="316"/>
      <c r="AG29" s="316"/>
      <c r="AH29" s="316"/>
      <c r="AI29" s="316"/>
      <c r="AJ29" s="276"/>
      <c r="AK29" s="276"/>
      <c r="AL29" s="276"/>
      <c r="AM29" s="279"/>
      <c r="AN29" s="17"/>
      <c r="AS29" s="18"/>
      <c r="AT29" s="19"/>
      <c r="AW29" s="21"/>
    </row>
    <row r="30" spans="2:49" x14ac:dyDescent="0.25">
      <c r="B30">
        <v>41</v>
      </c>
      <c r="C30" s="17">
        <v>0.26060798519599171</v>
      </c>
      <c r="D30" s="16">
        <v>5443.6582163600742</v>
      </c>
      <c r="E30" s="12">
        <v>16185.693129463154</v>
      </c>
      <c r="F30" s="23">
        <f>'8760_Model'!BJ31</f>
        <v>0.30422983519543645</v>
      </c>
      <c r="G30" s="307">
        <f>Assumptions!J31</f>
        <v>3.6290180754851575</v>
      </c>
      <c r="H30" s="254">
        <f>Assumptions!I31</f>
        <v>4.3250447029549894</v>
      </c>
      <c r="I30" s="254">
        <f>Assumptions!H30</f>
        <v>2.9539040609844713</v>
      </c>
      <c r="J30" s="287">
        <f>'8760_Model'!BF31</f>
        <v>137</v>
      </c>
      <c r="K30" s="11">
        <f t="shared" si="0"/>
        <v>41.679487421774795</v>
      </c>
      <c r="L30" s="28">
        <v>0.65105981865481022</v>
      </c>
      <c r="M30" s="249">
        <f t="shared" si="1"/>
        <v>0.4002827047973071</v>
      </c>
      <c r="N30" s="266">
        <f t="shared" ca="1" si="11"/>
        <v>6.1297630010994615</v>
      </c>
      <c r="O30" s="266">
        <f t="shared" ca="1" si="12"/>
        <v>3.9757396663833875</v>
      </c>
      <c r="P30" s="254">
        <f t="shared" ca="1" si="4"/>
        <v>5.0691778967600394</v>
      </c>
      <c r="Q30" s="254">
        <f t="shared" ca="1" si="5"/>
        <v>3.8090838578565585</v>
      </c>
      <c r="R30" s="254">
        <f t="shared" si="6"/>
        <v>516.08415234272866</v>
      </c>
      <c r="S30" s="254">
        <f t="shared" si="7"/>
        <v>31.885205546328439</v>
      </c>
      <c r="T30" s="254">
        <f t="shared" ca="1" si="8"/>
        <v>257.82186205589812</v>
      </c>
      <c r="U30" s="254">
        <f t="shared" ca="1" si="9"/>
        <v>19.837648203501388</v>
      </c>
      <c r="V30" s="254">
        <f t="shared" ca="1" si="10"/>
        <v>14.906414232984501</v>
      </c>
      <c r="W30" s="276"/>
      <c r="X30" s="276"/>
      <c r="Y30" s="277"/>
      <c r="Z30" s="277"/>
      <c r="AA30" s="315"/>
      <c r="AB30" s="277"/>
      <c r="AC30" s="315"/>
      <c r="AD30" s="315"/>
      <c r="AE30" s="276"/>
      <c r="AF30" s="316"/>
      <c r="AG30" s="316"/>
      <c r="AH30" s="316"/>
      <c r="AI30" s="316"/>
      <c r="AJ30" s="276"/>
      <c r="AK30" s="276"/>
      <c r="AL30" s="276"/>
      <c r="AM30" s="279"/>
      <c r="AN30" s="17"/>
      <c r="AS30" s="18"/>
      <c r="AT30" s="19"/>
      <c r="AW30" s="21"/>
    </row>
    <row r="31" spans="2:49" x14ac:dyDescent="0.25">
      <c r="B31">
        <v>43</v>
      </c>
      <c r="C31" s="17">
        <v>0.24515908903391942</v>
      </c>
      <c r="D31" s="16">
        <v>5359.0091082285544</v>
      </c>
      <c r="E31" s="12">
        <v>16825.556042538832</v>
      </c>
      <c r="F31" s="23">
        <f>'8760_Model'!BJ32</f>
        <v>0.27727465974560661</v>
      </c>
      <c r="G31" s="307">
        <f>Assumptions!J32</f>
        <v>3.7370271581932331</v>
      </c>
      <c r="H31" s="254">
        <f>Assumptions!I32</f>
        <v>4.3853745742153105</v>
      </c>
      <c r="I31" s="254">
        <f>Assumptions!H31</f>
        <v>3.0106501055408508</v>
      </c>
      <c r="J31" s="287">
        <f>'8760_Model'!BF32</f>
        <v>220</v>
      </c>
      <c r="K31" s="11">
        <f t="shared" si="0"/>
        <v>61.000425144033457</v>
      </c>
      <c r="L31" s="28">
        <v>0.62731935077698198</v>
      </c>
      <c r="M31" s="249">
        <f t="shared" si="1"/>
        <v>0.39080428290673885</v>
      </c>
      <c r="N31" s="266">
        <f t="shared" ca="1" si="11"/>
        <v>6.2208294506067077</v>
      </c>
      <c r="O31" s="266">
        <f t="shared" ca="1" si="12"/>
        <v>4.0389618745537179</v>
      </c>
      <c r="P31" s="254">
        <f t="shared" ca="1" si="4"/>
        <v>5.0679740419157397</v>
      </c>
      <c r="Q31" s="254">
        <f t="shared" ca="1" si="5"/>
        <v>3.9224521698593096</v>
      </c>
      <c r="R31" s="254">
        <f t="shared" si="6"/>
        <v>777.80035738868878</v>
      </c>
      <c r="S31" s="254">
        <f t="shared" si="7"/>
        <v>46.227319645320051</v>
      </c>
      <c r="T31" s="254">
        <f t="shared" ca="1" si="8"/>
        <v>388.56828976318053</v>
      </c>
      <c r="U31" s="254">
        <f t="shared" ca="1" si="9"/>
        <v>29.03358580266887</v>
      </c>
      <c r="V31" s="254">
        <f t="shared" ca="1" si="10"/>
        <v>22.471080295317812</v>
      </c>
      <c r="W31" s="276"/>
      <c r="X31" s="276"/>
      <c r="Y31" s="277"/>
      <c r="Z31" s="277"/>
      <c r="AA31" s="315"/>
      <c r="AB31" s="277"/>
      <c r="AC31" s="315"/>
      <c r="AD31" s="315"/>
      <c r="AE31" s="276"/>
      <c r="AF31" s="316"/>
      <c r="AG31" s="316"/>
      <c r="AH31" s="316"/>
      <c r="AI31" s="316"/>
      <c r="AJ31" s="276"/>
      <c r="AK31" s="276"/>
      <c r="AL31" s="276"/>
      <c r="AM31" s="279"/>
      <c r="AN31" s="17"/>
      <c r="AS31" s="18"/>
      <c r="AT31" s="19"/>
      <c r="AW31" s="21"/>
    </row>
    <row r="32" spans="2:49" x14ac:dyDescent="0.25">
      <c r="B32">
        <v>45</v>
      </c>
      <c r="C32" s="17">
        <v>0.22255411660806868</v>
      </c>
      <c r="D32" s="16">
        <v>5750.8997389891374</v>
      </c>
      <c r="E32" s="12">
        <v>17484.262851986496</v>
      </c>
      <c r="F32" s="23">
        <f>'8760_Model'!BJ33</f>
        <v>0.25764652023251189</v>
      </c>
      <c r="G32" s="307">
        <f>Assumptions!J33</f>
        <v>3.8225513186096443</v>
      </c>
      <c r="H32" s="254">
        <f>Assumptions!I33</f>
        <v>4.4425615229380737</v>
      </c>
      <c r="I32" s="254">
        <f>Assumptions!H32</f>
        <v>3.0684147930005228</v>
      </c>
      <c r="J32" s="287">
        <f>'8760_Model'!BF33</f>
        <v>386</v>
      </c>
      <c r="K32" s="11">
        <f t="shared" si="0"/>
        <v>99.45155680974959</v>
      </c>
      <c r="L32" s="28">
        <v>0.62718943521571779</v>
      </c>
      <c r="M32" s="249">
        <f t="shared" si="1"/>
        <v>0.35484353548066799</v>
      </c>
      <c r="N32" s="266">
        <f t="shared" ca="1" si="11"/>
        <v>6.3118959001139547</v>
      </c>
      <c r="O32" s="266">
        <f t="shared" ca="1" si="12"/>
        <v>4.1021840827240474</v>
      </c>
      <c r="P32" s="254">
        <f t="shared" ca="1" si="4"/>
        <v>5.0991983356845916</v>
      </c>
      <c r="Q32" s="254">
        <f t="shared" ca="1" si="5"/>
        <v>4.0122198954872221</v>
      </c>
      <c r="R32" s="254">
        <f t="shared" si="6"/>
        <v>1297.1014148664776</v>
      </c>
      <c r="S32" s="254">
        <f t="shared" si="7"/>
        <v>74.186794481822034</v>
      </c>
      <c r="T32" s="254">
        <f t="shared" ca="1" si="8"/>
        <v>647.99723172690653</v>
      </c>
      <c r="U32" s="254">
        <f t="shared" ca="1" si="9"/>
        <v>47.334675144100807</v>
      </c>
      <c r="V32" s="254">
        <f t="shared" ca="1" si="10"/>
        <v>37.244506461051095</v>
      </c>
      <c r="W32" s="276"/>
      <c r="X32" s="276"/>
      <c r="Y32" s="277"/>
      <c r="Z32" s="277"/>
      <c r="AA32" s="315"/>
      <c r="AB32" s="277"/>
      <c r="AC32" s="315"/>
      <c r="AD32" s="315"/>
      <c r="AE32" s="276"/>
      <c r="AF32" s="316"/>
      <c r="AG32" s="316"/>
      <c r="AH32" s="316"/>
      <c r="AI32" s="316"/>
      <c r="AJ32" s="276"/>
      <c r="AK32" s="276"/>
      <c r="AL32" s="276"/>
      <c r="AM32" s="279"/>
      <c r="AN32" s="17"/>
      <c r="AS32" s="18"/>
      <c r="AT32" s="19"/>
      <c r="AW32" s="21"/>
    </row>
    <row r="33" spans="2:49" x14ac:dyDescent="0.25">
      <c r="B33">
        <v>47</v>
      </c>
      <c r="C33" s="17">
        <v>0.199017651258342</v>
      </c>
      <c r="D33" s="16">
        <v>4704.6745448621095</v>
      </c>
      <c r="E33" s="12">
        <v>18161.813557806141</v>
      </c>
      <c r="F33" s="23">
        <f>'8760_Model'!BJ34</f>
        <v>0.22662145273470177</v>
      </c>
      <c r="G33" s="307">
        <f>Assumptions!J34</f>
        <v>3.9191319608891799</v>
      </c>
      <c r="H33" s="254">
        <f>Assumptions!I34</f>
        <v>4.4966055491232773</v>
      </c>
      <c r="I33" s="254">
        <f>Assumptions!H33</f>
        <v>3.1271981233634873</v>
      </c>
      <c r="J33" s="287">
        <f>'8760_Model'!BF34</f>
        <v>157</v>
      </c>
      <c r="K33" s="11">
        <f t="shared" si="0"/>
        <v>35.579568079348178</v>
      </c>
      <c r="L33" s="28">
        <v>0.60040832340685113</v>
      </c>
      <c r="M33" s="249">
        <f t="shared" si="1"/>
        <v>0.33147050681954465</v>
      </c>
      <c r="N33" s="266">
        <f t="shared" ca="1" si="11"/>
        <v>6.4029623496212018</v>
      </c>
      <c r="O33" s="266">
        <f t="shared" ca="1" si="12"/>
        <v>4.1654062908943779</v>
      </c>
      <c r="P33" s="254">
        <f t="shared" ca="1" si="4"/>
        <v>5.1089746561608438</v>
      </c>
      <c r="Q33" s="254">
        <f t="shared" ca="1" si="5"/>
        <v>4.1135927070401701</v>
      </c>
      <c r="R33" s="254">
        <f t="shared" si="6"/>
        <v>475.77276847795292</v>
      </c>
      <c r="S33" s="254">
        <f t="shared" si="7"/>
        <v>26.196324885928625</v>
      </c>
      <c r="T33" s="254">
        <f t="shared" ca="1" si="8"/>
        <v>237.68337106971393</v>
      </c>
      <c r="U33" s="254">
        <f t="shared" ca="1" si="9"/>
        <v>16.934348247812061</v>
      </c>
      <c r="V33" s="254">
        <f t="shared" ca="1" si="10"/>
        <v>13.63502779695235</v>
      </c>
      <c r="W33" s="276"/>
      <c r="X33" s="276"/>
      <c r="Y33" s="277"/>
      <c r="Z33" s="277"/>
      <c r="AA33" s="315"/>
      <c r="AB33" s="277"/>
      <c r="AC33" s="315"/>
      <c r="AD33" s="315"/>
      <c r="AE33" s="276"/>
      <c r="AF33" s="316"/>
      <c r="AG33" s="316"/>
      <c r="AH33" s="316"/>
      <c r="AI33" s="316"/>
      <c r="AJ33" s="276"/>
      <c r="AK33" s="276"/>
      <c r="AL33" s="276"/>
      <c r="AM33" s="279"/>
      <c r="AN33" s="17"/>
      <c r="AS33" s="18"/>
      <c r="AT33" s="19"/>
      <c r="AW33" s="21"/>
    </row>
    <row r="34" spans="2:49" x14ac:dyDescent="0.25">
      <c r="B34">
        <v>49</v>
      </c>
      <c r="C34" s="17">
        <v>0.1795795982859888</v>
      </c>
      <c r="D34" s="16">
        <v>4364.5576680889453</v>
      </c>
      <c r="E34" s="12">
        <v>18858.208159997765</v>
      </c>
      <c r="F34" s="23">
        <f>'8760_Model'!BJ35</f>
        <v>0.20207951533692681</v>
      </c>
      <c r="G34" s="307">
        <f>Assumptions!J35</f>
        <v>4.0070162170253854</v>
      </c>
      <c r="H34" s="254">
        <f>Assumptions!I35</f>
        <v>4.5475066527709203</v>
      </c>
      <c r="I34" s="254">
        <f>Assumptions!H34</f>
        <v>3.1870000966297449</v>
      </c>
      <c r="J34" s="287">
        <f>'8760_Model'!BF35</f>
        <v>79</v>
      </c>
      <c r="K34" s="11">
        <f t="shared" si="0"/>
        <v>15.964281711617218</v>
      </c>
      <c r="L34" s="28">
        <v>0.59294858632296399</v>
      </c>
      <c r="M34" s="249">
        <f t="shared" si="1"/>
        <v>0.3028586329880823</v>
      </c>
      <c r="N34" s="266">
        <f t="shared" ca="1" si="11"/>
        <v>6.4940287991284489</v>
      </c>
      <c r="O34" s="266">
        <f t="shared" ca="1" si="12"/>
        <v>4.2286284990647083</v>
      </c>
      <c r="P34" s="254">
        <f t="shared" ca="1" si="4"/>
        <v>5.1286074001531219</v>
      </c>
      <c r="Q34" s="254">
        <f t="shared" ca="1" si="5"/>
        <v>4.2058376323739735</v>
      </c>
      <c r="R34" s="254">
        <f t="shared" si="6"/>
        <v>218.26269104802003</v>
      </c>
      <c r="S34" s="254">
        <f t="shared" si="7"/>
        <v>11.573882799268343</v>
      </c>
      <c r="T34" s="254">
        <f t="shared" ca="1" si="8"/>
        <v>109.03821240757885</v>
      </c>
      <c r="U34" s="254">
        <f t="shared" ca="1" si="9"/>
        <v>7.5983133192564569</v>
      </c>
      <c r="V34" s="254">
        <f t="shared" ca="1" si="10"/>
        <v>6.231179267054654</v>
      </c>
      <c r="W34" s="276"/>
      <c r="X34" s="276"/>
      <c r="Y34" s="277"/>
      <c r="Z34" s="277"/>
      <c r="AA34" s="315"/>
      <c r="AB34" s="277"/>
      <c r="AC34" s="315"/>
      <c r="AD34" s="315"/>
      <c r="AE34" s="276"/>
      <c r="AF34" s="316"/>
      <c r="AG34" s="316"/>
      <c r="AH34" s="316"/>
      <c r="AI34" s="316"/>
      <c r="AJ34" s="276"/>
      <c r="AK34" s="276"/>
      <c r="AL34" s="276"/>
      <c r="AM34" s="279"/>
      <c r="AN34" s="17"/>
      <c r="AS34" s="18"/>
      <c r="AT34" s="19"/>
      <c r="AW34" s="21"/>
    </row>
    <row r="35" spans="2:49" x14ac:dyDescent="0.25">
      <c r="B35">
        <v>51</v>
      </c>
      <c r="C35" s="17">
        <v>0.18127617513312133</v>
      </c>
      <c r="D35" s="16">
        <v>4822.9294668102557</v>
      </c>
      <c r="E35" s="12">
        <v>19573.44665856137</v>
      </c>
      <c r="F35" s="23">
        <f>'8760_Model'!BJ36</f>
        <v>0.18129589146313863</v>
      </c>
      <c r="G35" s="307">
        <f>Assumptions!J36</f>
        <v>4.0633208303026978</v>
      </c>
      <c r="H35" s="254">
        <f>Assumptions!I36</f>
        <v>4.5952648338810054</v>
      </c>
      <c r="I35" s="254">
        <f>Assumptions!H35</f>
        <v>3.2478207127992951</v>
      </c>
      <c r="J35" s="287">
        <f>'8760_Model'!BF36</f>
        <v>99</v>
      </c>
      <c r="K35" s="11">
        <f t="shared" si="0"/>
        <v>17.948293254850725</v>
      </c>
      <c r="L35" s="28">
        <v>0.56542467400300267</v>
      </c>
      <c r="M35" s="249">
        <f t="shared" si="1"/>
        <v>0.3206018121737621</v>
      </c>
      <c r="N35" s="266">
        <f t="shared" ca="1" si="11"/>
        <v>6.5850952486356951</v>
      </c>
      <c r="O35" s="266">
        <f t="shared" ca="1" si="12"/>
        <v>4.2918507072350387</v>
      </c>
      <c r="P35" s="254">
        <f t="shared" ca="1" si="4"/>
        <v>5.1971778101930921</v>
      </c>
      <c r="Q35" s="254">
        <f t="shared" ca="1" si="5"/>
        <v>4.2649359860047404</v>
      </c>
      <c r="R35" s="254">
        <f t="shared" si="6"/>
        <v>248.83604717898541</v>
      </c>
      <c r="S35" s="254">
        <f t="shared" si="7"/>
        <v>12.712939704471784</v>
      </c>
      <c r="T35" s="254">
        <f t="shared" ca="1" si="8"/>
        <v>124.31184476230557</v>
      </c>
      <c r="U35" s="254">
        <f t="shared" ca="1" si="9"/>
        <v>8.5426177112003518</v>
      </c>
      <c r="V35" s="254">
        <f t="shared" ca="1" si="10"/>
        <v>7.0102888571030419</v>
      </c>
      <c r="W35" s="276"/>
      <c r="X35" s="276"/>
      <c r="Y35" s="277"/>
      <c r="Z35" s="277"/>
      <c r="AA35" s="315"/>
      <c r="AB35" s="277"/>
      <c r="AC35" s="315"/>
      <c r="AD35" s="315"/>
      <c r="AE35" s="276"/>
      <c r="AF35" s="316"/>
      <c r="AG35" s="316"/>
      <c r="AH35" s="316"/>
      <c r="AI35" s="316"/>
      <c r="AJ35" s="276"/>
      <c r="AK35" s="276"/>
      <c r="AL35" s="276"/>
      <c r="AM35" s="279"/>
      <c r="AN35" s="17"/>
      <c r="AO35" s="20"/>
      <c r="AS35" s="18"/>
      <c r="AT35" s="19"/>
      <c r="AW35" s="21"/>
    </row>
    <row r="36" spans="2:49" x14ac:dyDescent="0.25">
      <c r="B36">
        <v>53</v>
      </c>
      <c r="C36" s="17">
        <v>0.1747316990184104</v>
      </c>
      <c r="D36" s="16">
        <v>5010.1207953299336</v>
      </c>
      <c r="E36" s="12">
        <v>20307.529053496961</v>
      </c>
      <c r="F36" s="23">
        <f>'8760_Model'!BJ37</f>
        <v>0.15584600467476747</v>
      </c>
      <c r="G36" s="307">
        <f>Assumptions!J37</f>
        <v>4.1268759917992179</v>
      </c>
      <c r="H36" s="254">
        <f>Assumptions!I37</f>
        <v>4.6398800924535299</v>
      </c>
      <c r="I36" s="254">
        <f>Assumptions!H36</f>
        <v>3.3096599718721378</v>
      </c>
      <c r="J36" s="287">
        <f>'8760_Model'!BF37</f>
        <v>92</v>
      </c>
      <c r="K36" s="11">
        <f t="shared" si="0"/>
        <v>14.337832430078608</v>
      </c>
      <c r="L36" s="28">
        <v>0.54139641710169928</v>
      </c>
      <c r="M36" s="249">
        <f t="shared" si="1"/>
        <v>0.32274262167048606</v>
      </c>
      <c r="N36" s="266">
        <f t="shared" ca="1" si="11"/>
        <v>6.6761616981429412</v>
      </c>
      <c r="O36" s="266">
        <f t="shared" ca="1" si="12"/>
        <v>4.3550729154053682</v>
      </c>
      <c r="P36" s="254">
        <f t="shared" ca="1" si="4"/>
        <v>5.2502090249138273</v>
      </c>
      <c r="Q36" s="254">
        <f t="shared" ca="1" si="5"/>
        <v>4.331644647880859</v>
      </c>
      <c r="R36" s="254">
        <f t="shared" si="6"/>
        <v>201.88959733960917</v>
      </c>
      <c r="S36" s="254">
        <f t="shared" si="7"/>
        <v>9.9416131232787155</v>
      </c>
      <c r="T36" s="254">
        <f t="shared" ca="1" si="8"/>
        <v>100.85865198442751</v>
      </c>
      <c r="U36" s="254">
        <f t="shared" ca="1" si="9"/>
        <v>6.8241932265236418</v>
      </c>
      <c r="V36" s="254">
        <f t="shared" ca="1" si="10"/>
        <v>5.6302482292619036</v>
      </c>
      <c r="W36" s="276"/>
      <c r="X36" s="276"/>
      <c r="Y36" s="277"/>
      <c r="Z36" s="277"/>
      <c r="AA36" s="315"/>
      <c r="AB36" s="277"/>
      <c r="AC36" s="315"/>
      <c r="AD36" s="315"/>
      <c r="AE36" s="276"/>
      <c r="AF36" s="316"/>
      <c r="AG36" s="316"/>
      <c r="AH36" s="316"/>
      <c r="AI36" s="316"/>
      <c r="AJ36" s="276"/>
      <c r="AK36" s="276"/>
      <c r="AL36" s="276"/>
      <c r="AM36" s="279"/>
      <c r="AN36" s="17"/>
      <c r="AO36" s="20"/>
      <c r="AS36" s="18"/>
      <c r="AT36" s="19"/>
      <c r="AW36" s="21"/>
    </row>
    <row r="37" spans="2:49" x14ac:dyDescent="0.25">
      <c r="B37">
        <v>55</v>
      </c>
      <c r="C37" s="17">
        <v>0.16740560336238472</v>
      </c>
      <c r="D37" s="16">
        <v>5800.9676262174116</v>
      </c>
      <c r="E37" s="12">
        <v>21060.515344805099</v>
      </c>
      <c r="F37" s="23">
        <f>'8760_Model'!BJ38</f>
        <v>0.14494665141863239</v>
      </c>
      <c r="G37" s="307">
        <f>Assumptions!J38</f>
        <v>4.1851135499983272</v>
      </c>
      <c r="H37" s="254">
        <f>Assumptions!I38</f>
        <v>4.6813524284884958</v>
      </c>
      <c r="I37" s="254">
        <f>Assumptions!H37</f>
        <v>3.3725178738482731</v>
      </c>
      <c r="J37" s="287">
        <f>'8760_Model'!BF38</f>
        <v>76</v>
      </c>
      <c r="K37" s="11">
        <f t="shared" si="0"/>
        <v>11.015945507816062</v>
      </c>
      <c r="L37" s="28">
        <v>0.47656077678927466</v>
      </c>
      <c r="M37" s="249">
        <f t="shared" si="1"/>
        <v>0.35127860184013426</v>
      </c>
      <c r="N37" s="266">
        <f t="shared" ca="1" si="11"/>
        <v>6.7672281476501883</v>
      </c>
      <c r="O37" s="266">
        <f t="shared" ca="1" si="12"/>
        <v>4.4182951235756986</v>
      </c>
      <c r="P37" s="254">
        <f t="shared" ca="1" si="4"/>
        <v>5.3088827730098611</v>
      </c>
      <c r="Q37" s="254">
        <f t="shared" ca="1" si="5"/>
        <v>4.3927718559142752</v>
      </c>
      <c r="R37" s="254">
        <f t="shared" si="6"/>
        <v>157.30337735046393</v>
      </c>
      <c r="S37" s="254">
        <f t="shared" si="7"/>
        <v>7.4691133989399381</v>
      </c>
      <c r="T37" s="254">
        <f t="shared" ca="1" si="8"/>
        <v>78.584567016979477</v>
      </c>
      <c r="U37" s="254">
        <f t="shared" ca="1" si="9"/>
        <v>5.2431175412879156</v>
      </c>
      <c r="V37" s="254">
        <f t="shared" ca="1" si="10"/>
        <v>4.3383551977664343</v>
      </c>
      <c r="W37" s="276"/>
      <c r="X37" s="276"/>
      <c r="Y37" s="277"/>
      <c r="Z37" s="277"/>
      <c r="AA37" s="315"/>
      <c r="AB37" s="277"/>
      <c r="AC37" s="315"/>
      <c r="AD37" s="315"/>
      <c r="AE37" s="276"/>
      <c r="AF37" s="316"/>
      <c r="AG37" s="316"/>
      <c r="AH37" s="316"/>
      <c r="AI37" s="316"/>
      <c r="AJ37" s="276"/>
      <c r="AK37" s="276"/>
      <c r="AL37" s="276"/>
      <c r="AM37" s="279"/>
      <c r="AN37" s="17"/>
      <c r="AS37" s="18"/>
      <c r="AT37" s="19"/>
      <c r="AW37" s="21"/>
    </row>
    <row r="38" spans="2:49" x14ac:dyDescent="0.25">
      <c r="B38">
        <v>57</v>
      </c>
      <c r="C38" s="17">
        <v>0.15203861287464265</v>
      </c>
      <c r="D38" s="16">
        <v>4932.6926359450181</v>
      </c>
      <c r="E38" s="12">
        <v>21832.225532484073</v>
      </c>
      <c r="F38" s="23">
        <f>'8760_Model'!BJ39</f>
        <v>0.12362375944955258</v>
      </c>
      <c r="G38" s="307">
        <f>Assumptions!J39</f>
        <v>4.2530692972692208</v>
      </c>
      <c r="H38" s="254">
        <f>Assumptions!I39</f>
        <v>4.7196818419859028</v>
      </c>
      <c r="I38" s="254">
        <f>Assumptions!H38</f>
        <v>3.4363944187277013</v>
      </c>
      <c r="J38" s="287">
        <f>'8760_Model'!BF39</f>
        <v>56</v>
      </c>
      <c r="K38" s="11">
        <f t="shared" si="0"/>
        <v>6.9229305291749439</v>
      </c>
      <c r="L38" s="28">
        <v>0.41528226492000719</v>
      </c>
      <c r="M38" s="249">
        <f t="shared" si="1"/>
        <v>0.36610909185810941</v>
      </c>
      <c r="N38" s="266">
        <f t="shared" ca="1" si="11"/>
        <v>6.8582945971574354</v>
      </c>
      <c r="O38" s="266">
        <f t="shared" ca="1" si="12"/>
        <v>4.4815173317460291</v>
      </c>
      <c r="P38" s="254">
        <f t="shared" ca="1" si="4"/>
        <v>5.3457306544501444</v>
      </c>
      <c r="Q38" s="254">
        <f t="shared" ca="1" si="5"/>
        <v>4.4640994532405944</v>
      </c>
      <c r="R38" s="254">
        <f t="shared" si="6"/>
        <v>100.46191559395896</v>
      </c>
      <c r="S38" s="254">
        <f t="shared" si="7"/>
        <v>4.6015425887059527</v>
      </c>
      <c r="T38" s="254">
        <f t="shared" ca="1" si="8"/>
        <v>50.18809050144224</v>
      </c>
      <c r="U38" s="254">
        <f t="shared" ca="1" si="9"/>
        <v>3.2950179781554589</v>
      </c>
      <c r="V38" s="254">
        <f t="shared" ca="1" si="10"/>
        <v>2.7515954142689014</v>
      </c>
      <c r="W38" s="276"/>
      <c r="X38" s="276"/>
      <c r="Y38" s="277"/>
      <c r="Z38" s="277"/>
      <c r="AA38" s="315"/>
      <c r="AB38" s="277"/>
      <c r="AC38" s="315"/>
      <c r="AD38" s="315"/>
      <c r="AE38" s="276"/>
      <c r="AF38" s="316"/>
      <c r="AG38" s="316"/>
      <c r="AH38" s="316"/>
      <c r="AI38" s="316"/>
      <c r="AJ38" s="276"/>
      <c r="AK38" s="276"/>
      <c r="AL38" s="276"/>
      <c r="AM38" s="279"/>
      <c r="AN38" s="17"/>
      <c r="AS38" s="18"/>
      <c r="AT38" s="19"/>
      <c r="AW38" s="21"/>
    </row>
    <row r="39" spans="2:49" x14ac:dyDescent="0.25">
      <c r="B39">
        <v>59</v>
      </c>
      <c r="C39" s="17">
        <v>0.14139261592551694</v>
      </c>
      <c r="D39" s="16">
        <v>4625.7946077913039</v>
      </c>
      <c r="E39" s="12">
        <v>22622.839616535606</v>
      </c>
      <c r="F39" s="23">
        <f>'8760_Model'!BJ40</f>
        <v>0.10129024758664505</v>
      </c>
      <c r="G39" s="307">
        <f>Assumptions!J40</f>
        <v>4.3182081448486933</v>
      </c>
      <c r="H39" s="254">
        <f>Assumptions!I40</f>
        <v>4.7548683329457493</v>
      </c>
      <c r="I39" s="254">
        <f>Assumptions!H39</f>
        <v>3.5012896065104222</v>
      </c>
      <c r="J39" s="287">
        <f>'8760_Model'!BF40</f>
        <v>17</v>
      </c>
      <c r="K39" s="11">
        <f t="shared" si="0"/>
        <v>1.7219342089729659</v>
      </c>
      <c r="L39" s="28">
        <v>0.3959506704774528</v>
      </c>
      <c r="M39" s="249">
        <f t="shared" si="1"/>
        <v>0.35709654375637295</v>
      </c>
      <c r="N39" s="266">
        <f t="shared" ca="1" si="11"/>
        <v>6.9493610466646825</v>
      </c>
      <c r="O39" s="266">
        <f t="shared" ca="1" si="12"/>
        <v>4.5447395399163586</v>
      </c>
      <c r="P39" s="254">
        <f t="shared" ca="1" si="4"/>
        <v>5.3823434791796974</v>
      </c>
      <c r="Q39" s="254">
        <f t="shared" ca="1" si="5"/>
        <v>4.5324703810434759</v>
      </c>
      <c r="R39" s="254">
        <f t="shared" si="6"/>
        <v>25.370507152587187</v>
      </c>
      <c r="S39" s="254">
        <f t="shared" si="7"/>
        <v>1.1214554663616694</v>
      </c>
      <c r="T39" s="254">
        <f t="shared" ca="1" si="8"/>
        <v>12.674427931355314</v>
      </c>
      <c r="U39" s="254">
        <f t="shared" ca="1" si="9"/>
        <v>0.81956682243971757</v>
      </c>
      <c r="V39" s="254">
        <f t="shared" ca="1" si="10"/>
        <v>0.69015705934844485</v>
      </c>
      <c r="W39" s="276"/>
      <c r="X39" s="276"/>
      <c r="Y39" s="277"/>
      <c r="Z39" s="277"/>
      <c r="AA39" s="315"/>
      <c r="AB39" s="277"/>
      <c r="AC39" s="315"/>
      <c r="AD39" s="315"/>
      <c r="AE39" s="276"/>
      <c r="AF39" s="316"/>
      <c r="AG39" s="316"/>
      <c r="AH39" s="316"/>
      <c r="AI39" s="316"/>
      <c r="AJ39" s="276"/>
      <c r="AK39" s="276"/>
      <c r="AL39" s="276"/>
      <c r="AM39" s="279"/>
      <c r="AN39" s="17"/>
      <c r="AS39" s="18"/>
      <c r="AT39" s="19"/>
      <c r="AW39" s="21"/>
    </row>
    <row r="40" spans="2:49" x14ac:dyDescent="0.25">
      <c r="B40">
        <v>61</v>
      </c>
      <c r="C40" s="17">
        <v>0.14082685107654999</v>
      </c>
      <c r="D40" s="16">
        <v>4953.5847562172203</v>
      </c>
      <c r="E40" s="12">
        <v>23432.297596959117</v>
      </c>
      <c r="F40" s="23">
        <f>'8760_Model'!BJ41</f>
        <v>5.0645123793322526E-2</v>
      </c>
      <c r="G40" s="307">
        <f>Assumptions!J41</f>
        <v>4.3818232651749627</v>
      </c>
      <c r="H40" s="254">
        <f>Assumptions!I41</f>
        <v>4.7869119013680379</v>
      </c>
      <c r="I40" s="254">
        <f>Assumptions!H40</f>
        <v>3.5672034371964356</v>
      </c>
      <c r="J40" s="287">
        <f>'8760_Model'!BF41</f>
        <v>35</v>
      </c>
      <c r="K40" s="11">
        <f t="shared" si="0"/>
        <v>1.7725793327662884</v>
      </c>
      <c r="L40" s="28">
        <v>0.34808937934148015</v>
      </c>
      <c r="M40" s="249">
        <f t="shared" si="1"/>
        <v>0.40457095055002251</v>
      </c>
      <c r="N40" s="266">
        <f t="shared" ca="1" si="11"/>
        <v>7.0404274961719286</v>
      </c>
      <c r="O40" s="266">
        <f t="shared" ca="1" si="12"/>
        <v>4.607961748086689</v>
      </c>
      <c r="P40" s="254">
        <f t="shared" ca="1" si="4"/>
        <v>5.41583039983656</v>
      </c>
      <c r="Q40" s="254">
        <f t="shared" ca="1" si="5"/>
        <v>4.5992419768057813</v>
      </c>
      <c r="R40" s="254">
        <f t="shared" si="6"/>
        <v>26.501445375240561</v>
      </c>
      <c r="S40" s="254">
        <f t="shared" si="7"/>
        <v>1.1309793785940878</v>
      </c>
      <c r="T40" s="254">
        <f t="shared" ca="1" si="8"/>
        <v>13.239414469134223</v>
      </c>
      <c r="U40" s="254">
        <f t="shared" ca="1" si="9"/>
        <v>0.84367172898206233</v>
      </c>
      <c r="V40" s="254">
        <f t="shared" ca="1" si="10"/>
        <v>0.71646453897369289</v>
      </c>
      <c r="W40" s="276"/>
      <c r="X40" s="276"/>
      <c r="Y40" s="277"/>
      <c r="Z40" s="277"/>
      <c r="AA40" s="315"/>
      <c r="AB40" s="277"/>
      <c r="AC40" s="315"/>
      <c r="AD40" s="315"/>
      <c r="AE40" s="276"/>
      <c r="AF40" s="316"/>
      <c r="AG40" s="316"/>
      <c r="AH40" s="316"/>
      <c r="AI40" s="316"/>
      <c r="AJ40" s="276"/>
      <c r="AK40" s="276"/>
      <c r="AL40" s="276"/>
      <c r="AM40" s="279"/>
      <c r="AS40" s="18"/>
      <c r="AT40" s="19"/>
      <c r="AW40" s="21"/>
    </row>
    <row r="41" spans="2:49" x14ac:dyDescent="0.25">
      <c r="B41" s="10"/>
      <c r="C41" s="16"/>
      <c r="D41" s="12"/>
      <c r="E41" s="12"/>
      <c r="F41" s="23"/>
      <c r="G41" s="23"/>
      <c r="H41" s="23"/>
      <c r="I41" s="23"/>
      <c r="L41" s="1"/>
      <c r="M41" s="1"/>
      <c r="N41" s="23"/>
      <c r="O41" s="23"/>
      <c r="P41" s="23"/>
      <c r="Q41" s="254"/>
      <c r="R41" s="1"/>
      <c r="S41" s="1"/>
      <c r="T41" s="1"/>
      <c r="U41" s="1"/>
      <c r="W41" s="276"/>
      <c r="X41" s="276"/>
      <c r="Y41" s="277"/>
      <c r="Z41" s="277"/>
      <c r="AA41" s="315"/>
      <c r="AB41" s="277"/>
      <c r="AC41" s="315"/>
      <c r="AD41" s="315"/>
      <c r="AE41" s="276"/>
      <c r="AF41" s="316"/>
      <c r="AG41" s="316"/>
      <c r="AH41" s="316"/>
      <c r="AI41" s="316"/>
      <c r="AJ41" s="276"/>
      <c r="AK41" s="276"/>
      <c r="AL41" s="276"/>
      <c r="AM41" s="279"/>
      <c r="AS41" s="18"/>
      <c r="AT41" s="19"/>
    </row>
    <row r="42" spans="2:49" x14ac:dyDescent="0.25">
      <c r="B42" s="10"/>
      <c r="C42" s="16"/>
      <c r="D42" s="12"/>
      <c r="E42" s="12"/>
      <c r="F42" s="23"/>
      <c r="G42" s="23"/>
      <c r="H42" s="23"/>
      <c r="I42" s="23"/>
      <c r="P42" s="254"/>
      <c r="Q42" s="21"/>
      <c r="S42" s="254"/>
      <c r="W42" s="276"/>
      <c r="X42" s="276"/>
      <c r="Y42" s="276"/>
      <c r="Z42" s="276"/>
      <c r="AA42" s="276"/>
      <c r="AB42" s="276"/>
      <c r="AC42" s="276"/>
      <c r="AD42" s="276"/>
      <c r="AE42" s="276"/>
      <c r="AF42" s="276"/>
      <c r="AG42" s="276"/>
      <c r="AH42" s="276"/>
      <c r="AI42" s="316"/>
      <c r="AJ42" s="276"/>
      <c r="AK42" s="276"/>
      <c r="AL42" s="276"/>
      <c r="AM42" s="276"/>
      <c r="AR42" s="18"/>
      <c r="AS42" s="19"/>
      <c r="AW42" s="21"/>
    </row>
    <row r="43" spans="2:49" x14ac:dyDescent="0.25">
      <c r="B43" s="15"/>
      <c r="D43" s="12"/>
      <c r="E43" s="12"/>
      <c r="F43" s="24"/>
      <c r="G43" s="24"/>
      <c r="Q43" s="21"/>
      <c r="S43" s="254"/>
      <c r="W43" s="266"/>
      <c r="X43" s="266"/>
      <c r="Y43" s="276"/>
      <c r="Z43" s="276"/>
      <c r="AA43" s="276"/>
      <c r="AB43" s="276"/>
      <c r="AC43" s="276"/>
      <c r="AD43" s="276"/>
      <c r="AE43" s="276"/>
      <c r="AF43" s="276"/>
      <c r="AG43" s="276"/>
      <c r="AH43" s="276"/>
      <c r="AI43" s="276"/>
      <c r="AJ43" s="276"/>
      <c r="AK43" s="276"/>
      <c r="AL43" s="276"/>
      <c r="AM43" s="282"/>
      <c r="AR43" s="18"/>
      <c r="AS43" s="19"/>
      <c r="AW43" s="21"/>
    </row>
    <row r="44" spans="2:49" x14ac:dyDescent="0.25">
      <c r="B44" s="15"/>
      <c r="D44" s="22"/>
      <c r="E44" s="22"/>
      <c r="F44" s="24"/>
      <c r="R44" s="15"/>
      <c r="S44" s="254"/>
      <c r="V44" s="10"/>
      <c r="W44" s="276"/>
      <c r="X44" s="276"/>
      <c r="Y44" s="317"/>
      <c r="Z44" s="317"/>
      <c r="AA44" s="317"/>
      <c r="AB44" s="317"/>
      <c r="AC44" s="317"/>
      <c r="AD44" s="317"/>
      <c r="AE44" s="317"/>
      <c r="AF44" s="318"/>
      <c r="AG44" s="318"/>
      <c r="AH44" s="318"/>
      <c r="AI44" s="318"/>
      <c r="AJ44" s="319"/>
      <c r="AK44" s="319"/>
      <c r="AL44" s="319"/>
      <c r="AM44" s="276"/>
      <c r="AR44" s="18"/>
      <c r="AS44" s="19"/>
      <c r="AW44" s="21"/>
    </row>
    <row r="45" spans="2:49" x14ac:dyDescent="0.25">
      <c r="B45" s="15"/>
      <c r="D45" s="22"/>
      <c r="E45" s="22"/>
      <c r="F45" s="24"/>
      <c r="G45" s="248"/>
      <c r="S45" s="254"/>
      <c r="V45" s="10"/>
      <c r="W45" s="276"/>
      <c r="X45" s="276"/>
      <c r="Y45" s="276"/>
      <c r="Z45" s="276"/>
      <c r="AA45" s="276"/>
      <c r="AB45" s="276"/>
      <c r="AC45" s="276"/>
      <c r="AD45" s="276"/>
      <c r="AE45" s="276"/>
      <c r="AF45" s="276"/>
      <c r="AG45" s="276"/>
      <c r="AH45" s="276"/>
      <c r="AI45" s="276"/>
      <c r="AJ45" s="276"/>
      <c r="AK45" s="315"/>
      <c r="AL45" s="276"/>
      <c r="AM45" s="276"/>
      <c r="AR45" s="18"/>
      <c r="AS45" s="19"/>
      <c r="AW45" s="21"/>
    </row>
    <row r="46" spans="2:49" x14ac:dyDescent="0.25">
      <c r="B46" s="15"/>
      <c r="D46" s="22"/>
      <c r="E46" s="22"/>
      <c r="F46" s="24"/>
      <c r="G46" s="248"/>
      <c r="S46" s="254"/>
      <c r="V46" s="10"/>
      <c r="W46" s="276"/>
      <c r="X46" s="276"/>
      <c r="Y46" s="276"/>
      <c r="Z46" s="276"/>
      <c r="AA46" s="276"/>
      <c r="AB46" s="276"/>
      <c r="AC46" s="276"/>
      <c r="AD46" s="315"/>
      <c r="AE46" s="276"/>
      <c r="AF46" s="276"/>
      <c r="AG46" s="276"/>
      <c r="AH46" s="276"/>
      <c r="AI46" s="276"/>
      <c r="AJ46" s="276"/>
      <c r="AK46" s="315"/>
      <c r="AL46" s="276"/>
      <c r="AM46" s="276"/>
      <c r="AR46" s="18"/>
      <c r="AS46" s="19"/>
      <c r="AW46" s="21"/>
    </row>
    <row r="47" spans="2:49" x14ac:dyDescent="0.25">
      <c r="B47" s="15"/>
      <c r="D47" s="22"/>
      <c r="E47" s="22"/>
      <c r="S47" s="254"/>
      <c r="V47" s="10"/>
      <c r="W47" s="276"/>
      <c r="X47" s="276"/>
      <c r="Y47" s="276"/>
      <c r="Z47" s="276"/>
      <c r="AA47" s="276"/>
      <c r="AB47" s="320"/>
      <c r="AC47" s="276"/>
      <c r="AD47" s="276"/>
      <c r="AE47" s="276"/>
      <c r="AF47" s="276"/>
      <c r="AG47" s="276"/>
      <c r="AH47" s="276"/>
      <c r="AI47" s="276"/>
      <c r="AJ47" s="276"/>
      <c r="AK47" s="315"/>
      <c r="AL47" s="276"/>
      <c r="AM47" s="276"/>
      <c r="AR47" s="18"/>
      <c r="AS47" s="19"/>
      <c r="AW47" s="21"/>
    </row>
    <row r="48" spans="2:49" x14ac:dyDescent="0.25">
      <c r="D48" s="22"/>
      <c r="E48" s="22"/>
      <c r="G48" s="21"/>
      <c r="I48" s="10"/>
      <c r="S48" s="254"/>
      <c r="V48" s="10"/>
      <c r="W48" s="276"/>
      <c r="X48" s="276"/>
      <c r="Y48" s="316"/>
      <c r="Z48" s="316"/>
      <c r="AA48" s="277"/>
      <c r="AB48" s="318"/>
      <c r="AC48" s="315"/>
      <c r="AD48" s="318"/>
      <c r="AE48" s="276"/>
      <c r="AF48" s="317"/>
      <c r="AG48" s="276"/>
      <c r="AH48" s="321"/>
      <c r="AI48" s="321"/>
      <c r="AJ48" s="276"/>
      <c r="AK48" s="315"/>
      <c r="AL48" s="276"/>
      <c r="AM48" s="276"/>
      <c r="AR48" s="18"/>
      <c r="AS48" s="19"/>
      <c r="AW48" s="21"/>
    </row>
    <row r="49" spans="1:49" x14ac:dyDescent="0.25">
      <c r="B49" s="25"/>
      <c r="C49" s="16"/>
      <c r="D49" s="22"/>
      <c r="E49" s="22"/>
      <c r="G49" s="21"/>
      <c r="I49" s="10"/>
      <c r="S49" s="254"/>
      <c r="V49" s="10"/>
      <c r="W49" s="276"/>
      <c r="X49" s="276"/>
      <c r="Y49" s="276"/>
      <c r="Z49" s="320"/>
      <c r="AA49" s="320"/>
      <c r="AB49" s="315"/>
      <c r="AC49" s="276"/>
      <c r="AD49" s="276"/>
      <c r="AE49" s="276"/>
      <c r="AF49" s="276"/>
      <c r="AG49" s="276"/>
      <c r="AH49" s="321"/>
      <c r="AI49" s="321"/>
      <c r="AJ49" s="276"/>
      <c r="AK49" s="315"/>
      <c r="AL49" s="276"/>
      <c r="AM49" s="276"/>
      <c r="AR49" s="18"/>
      <c r="AS49" s="19"/>
      <c r="AW49" s="21"/>
    </row>
    <row r="50" spans="1:49" x14ac:dyDescent="0.25">
      <c r="A50" s="25"/>
      <c r="B50" s="27"/>
      <c r="C50" s="16"/>
      <c r="D50" s="22"/>
      <c r="E50" s="22"/>
      <c r="G50" s="21"/>
      <c r="I50" s="10"/>
      <c r="S50" s="254"/>
      <c r="V50" s="10"/>
      <c r="W50" s="276"/>
      <c r="X50" s="276"/>
      <c r="Y50" s="276"/>
      <c r="Z50" s="320"/>
      <c r="AA50" s="320"/>
      <c r="AB50" s="276"/>
      <c r="AC50" s="276"/>
      <c r="AD50" s="276"/>
      <c r="AE50" s="276"/>
      <c r="AF50" s="276"/>
      <c r="AG50" s="276"/>
      <c r="AH50" s="321"/>
      <c r="AI50" s="321"/>
      <c r="AJ50" s="276"/>
      <c r="AK50" s="315"/>
      <c r="AL50" s="276"/>
      <c r="AM50" s="276"/>
      <c r="AR50" s="18"/>
      <c r="AS50" s="19"/>
    </row>
    <row r="51" spans="1:49" x14ac:dyDescent="0.25">
      <c r="A51" s="27"/>
      <c r="B51" s="27"/>
      <c r="C51" s="16"/>
      <c r="D51" s="22"/>
      <c r="E51" s="22"/>
      <c r="G51" s="21"/>
      <c r="I51" s="10"/>
      <c r="S51" s="254"/>
      <c r="V51" s="10"/>
      <c r="W51" s="276"/>
      <c r="X51" s="276"/>
      <c r="Y51" s="276"/>
      <c r="Z51" s="276"/>
      <c r="AA51" s="320"/>
      <c r="AB51" s="320"/>
      <c r="AC51" s="320"/>
      <c r="AD51" s="276"/>
      <c r="AE51" s="276"/>
      <c r="AF51" s="276"/>
      <c r="AG51" s="276"/>
      <c r="AH51" s="321"/>
      <c r="AI51" s="321"/>
      <c r="AJ51" s="276"/>
      <c r="AK51" s="315"/>
      <c r="AL51" s="276"/>
      <c r="AM51" s="276"/>
      <c r="AR51" s="18"/>
      <c r="AS51" s="19"/>
    </row>
    <row r="52" spans="1:49" x14ac:dyDescent="0.25">
      <c r="A52" s="27"/>
      <c r="C52" s="16"/>
      <c r="D52" s="22"/>
      <c r="E52" s="22"/>
      <c r="G52" s="21"/>
      <c r="I52" s="10"/>
      <c r="S52" s="254"/>
      <c r="V52" s="10"/>
      <c r="W52" s="276"/>
      <c r="X52" s="276"/>
      <c r="Y52" s="318"/>
      <c r="Z52" s="317"/>
      <c r="AA52" s="318"/>
      <c r="AB52" s="318"/>
      <c r="AC52" s="322"/>
      <c r="AD52" s="276"/>
      <c r="AE52" s="276"/>
      <c r="AF52" s="276"/>
      <c r="AG52" s="276"/>
      <c r="AH52" s="321"/>
      <c r="AI52" s="321"/>
      <c r="AJ52" s="276"/>
      <c r="AK52" s="315"/>
      <c r="AL52" s="276"/>
      <c r="AM52" s="276"/>
      <c r="AR52" s="18"/>
      <c r="AS52" s="19"/>
    </row>
    <row r="53" spans="1:49" x14ac:dyDescent="0.25">
      <c r="B53" s="1"/>
      <c r="C53" s="16"/>
      <c r="D53" s="22"/>
      <c r="E53" s="22"/>
      <c r="G53" s="21"/>
      <c r="I53" s="10"/>
      <c r="S53" s="254"/>
      <c r="V53" s="10"/>
      <c r="W53" s="276"/>
      <c r="X53" s="276"/>
      <c r="Y53" s="276"/>
      <c r="Z53" s="276"/>
      <c r="AA53" s="320"/>
      <c r="AB53" s="276"/>
      <c r="AC53" s="276"/>
      <c r="AD53" s="276"/>
      <c r="AE53" s="276"/>
      <c r="AF53" s="276"/>
      <c r="AG53" s="276"/>
      <c r="AH53" s="321"/>
      <c r="AI53" s="321"/>
      <c r="AJ53" s="320"/>
      <c r="AK53" s="315"/>
      <c r="AL53" s="276"/>
      <c r="AM53" s="276"/>
      <c r="AR53" s="18"/>
    </row>
    <row r="54" spans="1:49" x14ac:dyDescent="0.25">
      <c r="B54" s="2"/>
      <c r="C54" s="16"/>
      <c r="D54" s="22"/>
      <c r="E54" s="22"/>
      <c r="G54" s="21"/>
      <c r="I54" s="10"/>
      <c r="S54" s="254"/>
      <c r="V54" s="10"/>
      <c r="W54" s="276"/>
      <c r="X54" s="276"/>
      <c r="Y54" s="276"/>
      <c r="Z54" s="320"/>
      <c r="AA54" s="320"/>
      <c r="AB54" s="276"/>
      <c r="AC54" s="276"/>
      <c r="AD54" s="276"/>
      <c r="AE54" s="276"/>
      <c r="AF54" s="276"/>
      <c r="AG54" s="276"/>
      <c r="AH54" s="321"/>
      <c r="AI54" s="321"/>
      <c r="AJ54" s="320"/>
      <c r="AK54" s="315"/>
      <c r="AL54" s="276"/>
      <c r="AM54" s="276"/>
      <c r="AR54" s="18"/>
    </row>
    <row r="55" spans="1:49" x14ac:dyDescent="0.25">
      <c r="B55" s="2"/>
      <c r="C55" s="16"/>
      <c r="D55" s="22"/>
      <c r="E55" s="22"/>
      <c r="G55" s="21"/>
      <c r="I55" s="10"/>
      <c r="S55" s="254"/>
      <c r="V55" s="10"/>
      <c r="W55" s="276"/>
      <c r="X55" s="276"/>
      <c r="Y55" s="276"/>
      <c r="Z55" s="320"/>
      <c r="AA55" s="320"/>
      <c r="AB55" s="276"/>
      <c r="AC55" s="276"/>
      <c r="AD55" s="276"/>
      <c r="AE55" s="276"/>
      <c r="AF55" s="276"/>
      <c r="AG55" s="276"/>
      <c r="AH55" s="321"/>
      <c r="AI55" s="321"/>
      <c r="AJ55" s="320"/>
      <c r="AK55" s="315"/>
      <c r="AL55" s="276"/>
      <c r="AM55" s="276"/>
      <c r="AR55" s="18"/>
    </row>
    <row r="56" spans="1:49" x14ac:dyDescent="0.25">
      <c r="B56" s="2"/>
      <c r="C56" s="16"/>
      <c r="D56" s="12"/>
      <c r="F56" s="25"/>
      <c r="G56" s="25"/>
      <c r="H56" s="25"/>
      <c r="I56" s="25"/>
      <c r="AH56" s="10"/>
      <c r="AI56" s="10"/>
      <c r="AJ56" s="28"/>
      <c r="AK56" s="28"/>
      <c r="AL56" s="28"/>
    </row>
    <row r="57" spans="1:49" x14ac:dyDescent="0.25">
      <c r="B57" s="2"/>
      <c r="F57" s="26"/>
      <c r="G57" s="25"/>
      <c r="H57" s="25"/>
      <c r="I57" s="25"/>
      <c r="Q57" s="10"/>
      <c r="R57" s="10"/>
      <c r="S57" s="28"/>
      <c r="T57" s="28"/>
      <c r="AH57" s="10"/>
      <c r="AI57" s="10"/>
      <c r="AJ57" s="28"/>
      <c r="AK57" s="28"/>
      <c r="AL57" s="28"/>
      <c r="AM57" s="28"/>
    </row>
    <row r="58" spans="1:49" x14ac:dyDescent="0.25">
      <c r="B58" s="2"/>
      <c r="F58" s="27"/>
      <c r="G58" s="27"/>
      <c r="H58" s="27"/>
      <c r="I58" s="27"/>
      <c r="J58" s="260"/>
      <c r="K58" s="260"/>
      <c r="L58" s="260"/>
      <c r="M58" s="260"/>
      <c r="N58" s="260"/>
      <c r="O58" s="260"/>
      <c r="P58" s="260"/>
      <c r="Q58" s="260"/>
      <c r="R58" s="260"/>
      <c r="AH58" s="10"/>
      <c r="AI58" s="10"/>
      <c r="AJ58" s="28"/>
      <c r="AK58" s="28"/>
      <c r="AL58" s="28"/>
    </row>
    <row r="59" spans="1:49" x14ac:dyDescent="0.25">
      <c r="B59" s="2"/>
      <c r="J59" s="260"/>
      <c r="K59" s="260"/>
      <c r="L59" s="260"/>
      <c r="M59" s="260"/>
      <c r="N59" s="260"/>
      <c r="O59" s="260"/>
      <c r="P59" s="260"/>
      <c r="Q59" s="260"/>
      <c r="R59" s="260"/>
      <c r="AH59" s="10"/>
      <c r="AI59" s="10"/>
      <c r="AJ59" s="28"/>
      <c r="AK59" s="28"/>
      <c r="AL59" s="28"/>
      <c r="AM59" s="28"/>
    </row>
    <row r="60" spans="1:49" x14ac:dyDescent="0.25">
      <c r="B60" s="2"/>
      <c r="AH60" s="10"/>
      <c r="AI60" s="10"/>
      <c r="AJ60" s="28"/>
      <c r="AK60" s="28"/>
      <c r="AL60" s="28"/>
    </row>
    <row r="61" spans="1:49" x14ac:dyDescent="0.25">
      <c r="B61" s="2"/>
      <c r="AH61" s="10"/>
      <c r="AI61" s="10"/>
      <c r="AJ61" s="28"/>
      <c r="AK61" s="28"/>
      <c r="AL61" s="28"/>
      <c r="AM61" s="28"/>
    </row>
    <row r="62" spans="1:49" x14ac:dyDescent="0.25">
      <c r="B62" s="2"/>
      <c r="AH62" s="10"/>
      <c r="AI62" s="10"/>
      <c r="AJ62" s="28"/>
      <c r="AK62" s="28"/>
      <c r="AL62" s="28"/>
    </row>
    <row r="63" spans="1:49" x14ac:dyDescent="0.25">
      <c r="B63" s="2"/>
    </row>
    <row r="64" spans="1:49" x14ac:dyDescent="0.25">
      <c r="B64" s="2"/>
      <c r="C64" s="260"/>
      <c r="D64" s="261"/>
      <c r="I64" s="262"/>
    </row>
    <row r="65" spans="2:9" x14ac:dyDescent="0.25">
      <c r="B65" s="2"/>
      <c r="C65" s="260"/>
      <c r="D65" s="263"/>
      <c r="I65" s="264"/>
    </row>
    <row r="66" spans="2:9" x14ac:dyDescent="0.25">
      <c r="B66" s="2"/>
      <c r="C66" s="260"/>
      <c r="D66" s="263"/>
      <c r="I66" s="264"/>
    </row>
    <row r="67" spans="2:9" x14ac:dyDescent="0.25">
      <c r="B67" s="2"/>
      <c r="C67" s="260"/>
      <c r="D67" s="263"/>
      <c r="I67" s="264"/>
    </row>
    <row r="68" spans="2:9" x14ac:dyDescent="0.25">
      <c r="B68" s="2"/>
      <c r="C68" s="260"/>
      <c r="D68" s="263"/>
      <c r="I68" s="264"/>
    </row>
    <row r="69" spans="2:9" x14ac:dyDescent="0.25">
      <c r="B69" s="2"/>
      <c r="C69" s="260"/>
      <c r="D69" s="263"/>
      <c r="I69" s="264"/>
    </row>
    <row r="70" spans="2:9" x14ac:dyDescent="0.25">
      <c r="B70" s="2"/>
      <c r="C70" s="260"/>
      <c r="D70" s="263"/>
      <c r="I70" s="264"/>
    </row>
    <row r="71" spans="2:9" x14ac:dyDescent="0.25">
      <c r="B71" s="2"/>
      <c r="C71" s="260"/>
      <c r="D71" s="263"/>
      <c r="I71" s="264"/>
    </row>
    <row r="72" spans="2:9" x14ac:dyDescent="0.25">
      <c r="B72" s="2"/>
      <c r="C72" s="260"/>
      <c r="D72" s="263"/>
      <c r="I72" s="264"/>
    </row>
    <row r="73" spans="2:9" x14ac:dyDescent="0.25">
      <c r="B73" s="2"/>
      <c r="C73" s="260"/>
      <c r="D73" s="263"/>
      <c r="I73" s="264"/>
    </row>
    <row r="74" spans="2:9" x14ac:dyDescent="0.25">
      <c r="B74" s="2"/>
      <c r="C74" s="260"/>
      <c r="D74" s="263"/>
      <c r="I74" s="264"/>
    </row>
    <row r="75" spans="2:9" x14ac:dyDescent="0.25">
      <c r="B75" s="2"/>
      <c r="C75" s="260"/>
      <c r="D75" s="263"/>
      <c r="I75" s="264"/>
    </row>
    <row r="76" spans="2:9" x14ac:dyDescent="0.25">
      <c r="B76" s="2"/>
      <c r="C76" s="260"/>
      <c r="D76" s="263"/>
      <c r="I76" s="264"/>
    </row>
    <row r="77" spans="2:9" x14ac:dyDescent="0.25">
      <c r="B77" s="2"/>
      <c r="C77" s="260"/>
      <c r="D77" s="263"/>
      <c r="I77" s="264"/>
    </row>
    <row r="78" spans="2:9" x14ac:dyDescent="0.25">
      <c r="B78" s="2"/>
      <c r="C78" s="260"/>
      <c r="D78" s="263"/>
      <c r="I78" s="264"/>
    </row>
    <row r="79" spans="2:9" x14ac:dyDescent="0.25">
      <c r="B79" s="2"/>
      <c r="C79" s="260"/>
      <c r="D79" s="263"/>
      <c r="I79" s="264"/>
    </row>
    <row r="80" spans="2:9" x14ac:dyDescent="0.25">
      <c r="B80" s="2"/>
      <c r="C80" s="260"/>
      <c r="D80" s="263"/>
      <c r="I80" s="264"/>
    </row>
    <row r="81" spans="2:39" x14ac:dyDescent="0.25">
      <c r="B81" s="2"/>
      <c r="C81" s="260"/>
      <c r="D81" s="263"/>
      <c r="I81" s="264"/>
    </row>
    <row r="82" spans="2:39" x14ac:dyDescent="0.25">
      <c r="B82" s="2"/>
      <c r="C82" s="260"/>
      <c r="D82" s="263"/>
      <c r="I82" s="264"/>
    </row>
    <row r="83" spans="2:39" x14ac:dyDescent="0.25">
      <c r="B83" s="2"/>
      <c r="C83" s="260"/>
      <c r="D83" s="263"/>
      <c r="I83" s="264"/>
    </row>
    <row r="84" spans="2:39" x14ac:dyDescent="0.25">
      <c r="B84" s="2"/>
      <c r="C84" s="260"/>
      <c r="D84" s="263"/>
      <c r="I84" s="264"/>
    </row>
    <row r="85" spans="2:39" x14ac:dyDescent="0.25">
      <c r="B85" s="2"/>
      <c r="C85" s="260"/>
      <c r="D85" s="263"/>
      <c r="I85" s="264"/>
    </row>
    <row r="86" spans="2:39" x14ac:dyDescent="0.25">
      <c r="B86" s="2"/>
      <c r="C86" s="260"/>
      <c r="D86" s="260"/>
      <c r="I86" s="260"/>
    </row>
    <row r="87" spans="2:39" x14ac:dyDescent="0.25">
      <c r="B87" s="2"/>
      <c r="C87" s="260"/>
      <c r="D87" s="260"/>
      <c r="I87" s="260"/>
    </row>
    <row r="88" spans="2:39" x14ac:dyDescent="0.25">
      <c r="B88" s="2"/>
      <c r="C88" s="260"/>
      <c r="D88" s="260"/>
      <c r="E88" s="260"/>
      <c r="F88" s="260"/>
      <c r="G88" s="265"/>
      <c r="H88" s="266"/>
    </row>
    <row r="89" spans="2:39" x14ac:dyDescent="0.25">
      <c r="B89" s="2"/>
      <c r="C89" s="260"/>
      <c r="D89" s="260"/>
      <c r="E89" s="260"/>
      <c r="F89" s="260"/>
      <c r="G89" s="260"/>
      <c r="H89" s="260"/>
      <c r="I89" s="260"/>
    </row>
    <row r="90" spans="2:39" x14ac:dyDescent="0.25">
      <c r="B90" s="2"/>
      <c r="C90" s="260"/>
      <c r="D90" s="260"/>
      <c r="E90" s="260"/>
      <c r="F90" s="260"/>
      <c r="G90" s="260"/>
      <c r="H90" s="260"/>
      <c r="I90" s="260"/>
      <c r="AH90" s="10"/>
      <c r="AI90" s="10"/>
      <c r="AJ90" s="28"/>
      <c r="AK90" s="28"/>
      <c r="AL90" s="28"/>
    </row>
    <row r="91" spans="2:39" x14ac:dyDescent="0.25">
      <c r="B91" s="2"/>
      <c r="C91" s="260"/>
      <c r="D91" s="260"/>
      <c r="E91" s="260"/>
      <c r="F91" s="260"/>
      <c r="G91" s="260"/>
      <c r="H91" s="260"/>
      <c r="I91" s="260"/>
      <c r="J91" s="260"/>
      <c r="K91" s="260"/>
      <c r="L91" s="260"/>
      <c r="M91" s="260"/>
      <c r="N91" s="260"/>
      <c r="O91" s="260"/>
      <c r="P91" s="260"/>
      <c r="Q91" s="260"/>
      <c r="R91" s="260"/>
      <c r="AH91" s="10"/>
      <c r="AI91" s="10"/>
      <c r="AJ91" s="28"/>
      <c r="AK91" s="28"/>
      <c r="AL91" s="28"/>
      <c r="AM91" s="28"/>
    </row>
    <row r="92" spans="2:39" x14ac:dyDescent="0.25">
      <c r="B92" s="2"/>
      <c r="AH92" s="10"/>
      <c r="AI92" s="10"/>
      <c r="AJ92" s="28"/>
      <c r="AK92" s="28"/>
      <c r="AL92" s="28"/>
    </row>
    <row r="93" spans="2:39" x14ac:dyDescent="0.25">
      <c r="B93" s="2"/>
      <c r="AH93" s="10"/>
      <c r="AI93" s="10"/>
      <c r="AJ93" s="28"/>
      <c r="AK93" s="28"/>
      <c r="AL93" s="28"/>
      <c r="AM93" s="28"/>
    </row>
    <row r="94" spans="2:39" x14ac:dyDescent="0.25">
      <c r="B94" s="2"/>
      <c r="AH94" s="10"/>
      <c r="AI94" s="10"/>
      <c r="AJ94" s="28"/>
      <c r="AK94" s="28"/>
      <c r="AL94" s="28"/>
    </row>
    <row r="95" spans="2:39" x14ac:dyDescent="0.25">
      <c r="B95" s="2"/>
      <c r="AH95" s="10"/>
      <c r="AI95" s="10"/>
      <c r="AJ95" s="28"/>
      <c r="AK95" s="28"/>
      <c r="AL95" s="28"/>
      <c r="AM95" s="28"/>
    </row>
    <row r="96" spans="2:39" x14ac:dyDescent="0.25">
      <c r="B96" s="2"/>
      <c r="AH96" s="10"/>
      <c r="AI96" s="10"/>
      <c r="AJ96" s="28"/>
      <c r="AK96" s="28"/>
      <c r="AL96" s="28"/>
    </row>
    <row r="97" spans="2:39" x14ac:dyDescent="0.25">
      <c r="B97" s="2"/>
      <c r="AH97" s="10"/>
      <c r="AI97" s="10"/>
      <c r="AJ97" s="28"/>
      <c r="AK97" s="28"/>
      <c r="AL97" s="28"/>
      <c r="AM97" s="28"/>
    </row>
    <row r="98" spans="2:39" x14ac:dyDescent="0.25">
      <c r="B98" s="2"/>
      <c r="AH98" s="10"/>
      <c r="AI98" s="10"/>
      <c r="AJ98" s="28"/>
      <c r="AK98" s="28"/>
      <c r="AL98" s="28"/>
    </row>
    <row r="99" spans="2:39" x14ac:dyDescent="0.25">
      <c r="B99" s="2"/>
      <c r="AH99" s="10"/>
      <c r="AI99" s="10"/>
      <c r="AJ99" s="28"/>
      <c r="AK99" s="28"/>
      <c r="AL99" s="28"/>
      <c r="AM99" s="28"/>
    </row>
    <row r="100" spans="2:39" x14ac:dyDescent="0.25">
      <c r="B100" s="2"/>
      <c r="AH100" s="10"/>
      <c r="AI100" s="10"/>
      <c r="AJ100" s="28"/>
      <c r="AK100" s="28"/>
      <c r="AL100" s="28"/>
    </row>
    <row r="101" spans="2:39" x14ac:dyDescent="0.25">
      <c r="B101" s="2"/>
      <c r="AH101" s="10"/>
      <c r="AI101" s="10"/>
      <c r="AJ101" s="28"/>
      <c r="AK101" s="28"/>
      <c r="AL101" s="28"/>
      <c r="AM101" s="28"/>
    </row>
    <row r="102" spans="2:39" x14ac:dyDescent="0.25">
      <c r="B102" s="2"/>
      <c r="AH102" s="10"/>
      <c r="AI102" s="10"/>
      <c r="AJ102" s="28"/>
      <c r="AK102" s="28"/>
      <c r="AL102" s="28"/>
    </row>
    <row r="103" spans="2:39" x14ac:dyDescent="0.25">
      <c r="B103" s="2"/>
      <c r="AH103" s="10"/>
      <c r="AI103" s="10"/>
      <c r="AJ103" s="28"/>
      <c r="AK103" s="28"/>
      <c r="AL103" s="28"/>
    </row>
    <row r="104" spans="2:39" x14ac:dyDescent="0.25">
      <c r="B104" s="2"/>
      <c r="AH104" s="10"/>
      <c r="AI104" s="10"/>
      <c r="AJ104" s="28"/>
      <c r="AK104" s="28"/>
      <c r="AL104" s="28"/>
    </row>
    <row r="105" spans="2:39" x14ac:dyDescent="0.25">
      <c r="B105" s="2"/>
      <c r="AH105" s="10"/>
      <c r="AI105" s="10"/>
      <c r="AJ105" s="28"/>
      <c r="AK105" s="28"/>
      <c r="AL105" s="28"/>
    </row>
    <row r="106" spans="2:39" x14ac:dyDescent="0.25">
      <c r="B106" s="2"/>
      <c r="AH106" s="10"/>
      <c r="AI106" s="10"/>
      <c r="AJ106" s="28"/>
      <c r="AK106" s="28"/>
      <c r="AL106" s="28"/>
    </row>
    <row r="107" spans="2:39" x14ac:dyDescent="0.25">
      <c r="B107" s="10"/>
      <c r="AH107" s="10"/>
      <c r="AI107" s="10"/>
      <c r="AJ107" s="28"/>
      <c r="AK107" s="28"/>
      <c r="AL107" s="28"/>
    </row>
    <row r="108" spans="2:39" x14ac:dyDescent="0.25">
      <c r="B108" s="10"/>
      <c r="AH108" s="10"/>
      <c r="AI108" s="10"/>
      <c r="AJ108" s="28"/>
      <c r="AK108" s="28"/>
      <c r="AL108" s="28"/>
    </row>
    <row r="109" spans="2:39" x14ac:dyDescent="0.25">
      <c r="B109" s="10"/>
    </row>
    <row r="110" spans="2:39" x14ac:dyDescent="0.25">
      <c r="B110" s="10"/>
    </row>
  </sheetData>
  <mergeCells count="2">
    <mergeCell ref="AD7:AE7"/>
    <mergeCell ref="AF7:AI7"/>
  </mergeCells>
  <conditionalFormatting sqref="AM23:AM41">
    <cfRule type="colorScale" priority="4">
      <colorScale>
        <cfvo type="min"/>
        <cfvo type="percentile" val="50"/>
        <cfvo type="max"/>
        <color rgb="FFF8696B"/>
        <color rgb="FFFFEB84"/>
        <color rgb="FF63BE7B"/>
      </colorScale>
    </cfRule>
  </conditionalFormatting>
  <conditionalFormatting sqref="N2:O40">
    <cfRule type="colorScale" priority="7">
      <colorScale>
        <cfvo type="min"/>
        <cfvo type="percentile" val="50"/>
        <cfvo type="max"/>
        <color rgb="FFF8696B"/>
        <color rgb="FFFFEB84"/>
        <color rgb="FF63BE7B"/>
      </colorScale>
    </cfRule>
  </conditionalFormatting>
  <conditionalFormatting sqref="AM23:AM41 AM20">
    <cfRule type="colorScale" priority="8">
      <colorScale>
        <cfvo type="min"/>
        <cfvo type="percentile" val="50"/>
        <cfvo type="max"/>
        <color rgb="FFF8696B"/>
        <color rgb="FFFFEB84"/>
        <color rgb="FF63BE7B"/>
      </colorScale>
    </cfRule>
  </conditionalFormatting>
  <pageMargins left="0.7" right="0.7" top="0.75" bottom="0.75" header="0.3" footer="0.3"/>
  <pageSetup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9127"/>
  <sheetViews>
    <sheetView topLeftCell="A4" zoomScale="70" zoomScaleNormal="70" workbookViewId="0">
      <selection activeCell="Y45" sqref="Y45"/>
    </sheetView>
  </sheetViews>
  <sheetFormatPr defaultRowHeight="15" x14ac:dyDescent="0.25"/>
  <cols>
    <col min="1" max="1" width="15.140625" customWidth="1"/>
    <col min="2" max="2" width="12.140625" customWidth="1"/>
    <col min="3" max="3" width="9.5703125" customWidth="1"/>
    <col min="4" max="5" width="11" customWidth="1"/>
    <col min="7" max="7" width="10.5703125" customWidth="1"/>
    <col min="8" max="8" width="9" customWidth="1"/>
    <col min="9" max="9" width="14.28515625" customWidth="1"/>
    <col min="10" max="10" width="12.5703125" customWidth="1"/>
    <col min="11" max="11" width="15" customWidth="1"/>
    <col min="12" max="13" width="10.7109375" customWidth="1"/>
    <col min="14" max="14" width="10.85546875" customWidth="1"/>
    <col min="15" max="15" width="15.140625" customWidth="1"/>
    <col min="16" max="17" width="14.140625" customWidth="1"/>
    <col min="18" max="19" width="11.140625" customWidth="1"/>
    <col min="21" max="21" width="16.42578125" customWidth="1"/>
    <col min="22" max="22" width="10" customWidth="1"/>
    <col min="23" max="23" width="14.140625" customWidth="1"/>
    <col min="26" max="26" width="15.5703125" customWidth="1"/>
    <col min="27" max="27" width="19.7109375" customWidth="1"/>
    <col min="28" max="28" width="10.140625" customWidth="1"/>
    <col min="29" max="29" width="11.42578125" customWidth="1"/>
    <col min="30" max="30" width="11.7109375" customWidth="1"/>
    <col min="31" max="31" width="9.140625" customWidth="1"/>
    <col min="32" max="32" width="11.140625" bestFit="1" customWidth="1"/>
    <col min="33" max="33" width="12.7109375" customWidth="1"/>
    <col min="35" max="35" width="10.5703125" customWidth="1"/>
    <col min="36" max="36" width="10.7109375" bestFit="1" customWidth="1"/>
    <col min="37" max="37" width="11.140625" bestFit="1" customWidth="1"/>
    <col min="65" max="65" width="11.140625" customWidth="1"/>
  </cols>
  <sheetData>
    <row r="1" spans="1:67" ht="60" customHeight="1" x14ac:dyDescent="0.25">
      <c r="A1" s="252" t="s">
        <v>655</v>
      </c>
      <c r="B1" s="252" t="s">
        <v>686</v>
      </c>
      <c r="C1" s="252" t="s">
        <v>659</v>
      </c>
      <c r="D1" s="252" t="s">
        <v>712</v>
      </c>
      <c r="E1" s="252" t="s">
        <v>740</v>
      </c>
      <c r="F1" s="252" t="s">
        <v>0</v>
      </c>
      <c r="G1" s="252" t="s">
        <v>700</v>
      </c>
      <c r="H1" s="290" t="s">
        <v>662</v>
      </c>
      <c r="I1" s="290" t="s">
        <v>696</v>
      </c>
      <c r="J1" s="290" t="s">
        <v>694</v>
      </c>
      <c r="K1" s="291" t="s">
        <v>695</v>
      </c>
      <c r="L1" s="313" t="s">
        <v>650</v>
      </c>
      <c r="M1" s="313" t="s">
        <v>774</v>
      </c>
      <c r="N1" s="313" t="s">
        <v>772</v>
      </c>
      <c r="O1" s="313" t="s">
        <v>773</v>
      </c>
      <c r="P1" s="293" t="s">
        <v>703</v>
      </c>
      <c r="Q1" s="293" t="s">
        <v>705</v>
      </c>
      <c r="R1" s="293" t="s">
        <v>694</v>
      </c>
      <c r="S1" s="295" t="s">
        <v>706</v>
      </c>
      <c r="T1" s="253" t="s">
        <v>717</v>
      </c>
      <c r="U1" s="252" t="s">
        <v>660</v>
      </c>
      <c r="V1" s="252" t="s">
        <v>661</v>
      </c>
      <c r="W1" s="252" t="s">
        <v>700</v>
      </c>
      <c r="X1" s="252" t="s">
        <v>701</v>
      </c>
      <c r="Y1" s="252" t="s">
        <v>702</v>
      </c>
      <c r="Z1" s="252" t="s">
        <v>697</v>
      </c>
      <c r="AB1" s="252"/>
      <c r="AC1" s="252"/>
      <c r="AD1" s="252"/>
      <c r="AE1" s="252"/>
      <c r="AO1" t="s">
        <v>658</v>
      </c>
      <c r="AP1" t="s">
        <v>656</v>
      </c>
      <c r="AQ1" t="s">
        <v>657</v>
      </c>
      <c r="AU1" t="s">
        <v>684</v>
      </c>
      <c r="AX1" s="292" t="s">
        <v>0</v>
      </c>
      <c r="AY1" s="292" t="s">
        <v>741</v>
      </c>
      <c r="AZ1" s="292" t="s">
        <v>703</v>
      </c>
      <c r="BB1" s="292" t="s">
        <v>658</v>
      </c>
      <c r="BC1" s="292" t="s">
        <v>684</v>
      </c>
      <c r="BE1" t="s">
        <v>47</v>
      </c>
      <c r="BF1" t="s">
        <v>707</v>
      </c>
      <c r="BG1" s="252" t="s">
        <v>708</v>
      </c>
      <c r="BH1" s="252" t="s">
        <v>703</v>
      </c>
      <c r="BI1" s="252" t="s">
        <v>709</v>
      </c>
      <c r="BM1" s="252" t="s">
        <v>770</v>
      </c>
      <c r="BN1" t="s">
        <v>771</v>
      </c>
    </row>
    <row r="2" spans="1:67" x14ac:dyDescent="0.25">
      <c r="A2" s="286">
        <v>43101</v>
      </c>
      <c r="B2" s="1">
        <f>WEEKDAY(A2,2)</f>
        <v>1</v>
      </c>
      <c r="C2" s="285">
        <v>0</v>
      </c>
      <c r="D2" t="s">
        <v>713</v>
      </c>
      <c r="F2" s="16">
        <v>37</v>
      </c>
      <c r="G2" t="str">
        <f t="shared" ref="G2:G65" si="0">VLOOKUP(A2,U$2:W$366,3,FALSE)</f>
        <v>heating</v>
      </c>
      <c r="H2" s="283">
        <f>IF(G2="heating",F2*Assumptions!M$4+Assumptions!M$7,0)</f>
        <v>0.34824054712973695</v>
      </c>
      <c r="I2" s="15">
        <f t="shared" ref="I2:I65" si="1">VLOOKUP(C2,AO$2:AQ$25,2,FALSE)</f>
        <v>0.96097758380229281</v>
      </c>
      <c r="J2" s="15">
        <f t="shared" ref="J2:J65" si="2">VLOOKUP(B2,AS$4:AU$10,3,FALSE)</f>
        <v>1.017726725449043</v>
      </c>
      <c r="K2" s="283">
        <f>H2*I2*J2</f>
        <v>0.3405836323348404</v>
      </c>
      <c r="L2" s="283">
        <f>VLOOKUP(F2,BL$2:BN$92,2,FALSE)</f>
        <v>3.3550920610042541</v>
      </c>
      <c r="M2" s="283">
        <f>IF(G2="heating",K2*(L2*3.412),0)</f>
        <v>3.8988563725371455</v>
      </c>
      <c r="N2" s="283">
        <f>VLOOKUP(F2,BL$2:BN$92,3,FALSE)</f>
        <v>2.8034223547707424</v>
      </c>
      <c r="O2" s="283">
        <f>IF(F2&lt;=61,IF(G2="heating",IF(F2&gt;=5,K2*L2/N2,0),0),0)</f>
        <v>0.40760516837929739</v>
      </c>
      <c r="P2" s="21">
        <f t="shared" ref="P2:P65" si="3">IF(G2="cooling",IF(F2&lt;61,0.025,(F2^2*AX$25+F2*AY$25+AZ$25)),0)</f>
        <v>0</v>
      </c>
      <c r="Q2" s="21">
        <f t="shared" ref="Q2:Q65" si="4">VLOOKUP(C2,BB$2:BC$25,2,FALSE)</f>
        <v>0.90668853391740301</v>
      </c>
      <c r="R2">
        <f t="shared" ref="R2:R65" si="5">VLOOKUP(B2,AS$4:AV$10,4,FALSE)</f>
        <v>0.9440993384982781</v>
      </c>
      <c r="S2" s="296">
        <f>P2*Q2*R2</f>
        <v>0</v>
      </c>
      <c r="T2" s="283">
        <f>K2+S2</f>
        <v>0.3405836323348404</v>
      </c>
      <c r="U2" s="286">
        <v>43101</v>
      </c>
      <c r="V2" s="284">
        <f t="shared" ref="V2:V65" si="6">AVERAGEIF(A:A,U2,F:F)</f>
        <v>43.125</v>
      </c>
      <c r="W2" t="str">
        <f t="shared" ref="W2:W65" si="7">IF(V2&lt;=Z$2,"heating",IF(V2&gt;=Z$4,"Cooling","Neither"))</f>
        <v>heating</v>
      </c>
      <c r="X2">
        <f>IF(W2="heating",SUMIF(A:A,U2,K:K),0)</f>
        <v>6.9698249593298804</v>
      </c>
      <c r="Y2">
        <f>IF(W2="cooling",SUMIF(A:A,U2,S:S),0)</f>
        <v>0</v>
      </c>
      <c r="Z2">
        <v>53</v>
      </c>
      <c r="AO2">
        <v>0</v>
      </c>
      <c r="AP2">
        <v>0.96097758380229281</v>
      </c>
      <c r="AQ2">
        <v>0.97481507806017154</v>
      </c>
      <c r="AX2">
        <v>62</v>
      </c>
      <c r="AY2">
        <f>Assumptions!Q3</f>
        <v>3.1280291070095508E-2</v>
      </c>
      <c r="AZ2">
        <f t="shared" ref="AZ2:AZ17" si="8">AY2</f>
        <v>3.1280291070095508E-2</v>
      </c>
      <c r="BB2">
        <v>0</v>
      </c>
      <c r="BC2">
        <v>0.90668853391740301</v>
      </c>
      <c r="BE2">
        <v>-17</v>
      </c>
      <c r="BF2" s="284">
        <f t="shared" ref="BF2:BF41" si="9">COUNTIFS(F:F,"&gt;="&amp;BE2,F:F,"&lt;"&amp;BE3,G:G,"heating")</f>
        <v>1</v>
      </c>
      <c r="BG2" s="284"/>
      <c r="BH2" s="284"/>
      <c r="BJ2">
        <f>AVERAGEIFS(K:K,F:F,"&gt;="&amp;BE2,F:F,"&lt;"&amp;BE3,G:G,"heating")</f>
        <v>0.97760984771134829</v>
      </c>
      <c r="BL2">
        <v>-20</v>
      </c>
      <c r="BM2" s="15">
        <v>1.1722282589725481</v>
      </c>
      <c r="BN2" t="e">
        <v>#N/A</v>
      </c>
    </row>
    <row r="3" spans="1:67" ht="30" x14ac:dyDescent="0.25">
      <c r="A3" s="286">
        <v>43101</v>
      </c>
      <c r="B3" s="1">
        <f t="shared" ref="B3:B66" si="10">WEEKDAY(A3,2)</f>
        <v>1</v>
      </c>
      <c r="C3" s="285">
        <v>1</v>
      </c>
      <c r="D3" t="s">
        <v>713</v>
      </c>
      <c r="F3" s="16">
        <v>37</v>
      </c>
      <c r="G3" t="str">
        <f t="shared" si="0"/>
        <v>heating</v>
      </c>
      <c r="H3" s="283">
        <f>IF(G3="heating",F3*Assumptions!M$4+Assumptions!M$7,0)</f>
        <v>0.34824054712973695</v>
      </c>
      <c r="I3" s="15">
        <f t="shared" si="1"/>
        <v>0.9912860509924194</v>
      </c>
      <c r="J3" s="15">
        <f t="shared" si="2"/>
        <v>1.017726725449043</v>
      </c>
      <c r="K3" s="283">
        <f t="shared" ref="K3:K66" si="11">H3*I3*J3</f>
        <v>0.35132536868759845</v>
      </c>
      <c r="L3" s="283">
        <f t="shared" ref="L3:L66" si="12">VLOOKUP(F3,BL$2:BN$92,2,FALSE)</f>
        <v>3.3550920610042541</v>
      </c>
      <c r="M3" s="283">
        <f t="shared" ref="M3:M66" si="13">IF(G3="heating",K3*(L3*3.412),0)</f>
        <v>4.0218231955284818</v>
      </c>
      <c r="N3" s="283">
        <f t="shared" ref="N3:N66" si="14">VLOOKUP(F3,BL$2:BN$92,3,FALSE)</f>
        <v>2.8034223547707424</v>
      </c>
      <c r="O3" s="283">
        <f t="shared" ref="O3:O66" si="15">IF(F3&lt;=61,IF(G3="heating",IF(F3&gt;=5,K3*L3/N3,0),0),0)</f>
        <v>0.42046071056943823</v>
      </c>
      <c r="P3" s="21">
        <f t="shared" si="3"/>
        <v>0</v>
      </c>
      <c r="Q3" s="21">
        <f t="shared" si="4"/>
        <v>0.81803459285312596</v>
      </c>
      <c r="R3">
        <f t="shared" si="5"/>
        <v>0.9440993384982781</v>
      </c>
      <c r="S3" s="296">
        <f t="shared" ref="S3:S66" si="16">P3*Q3*R3</f>
        <v>0</v>
      </c>
      <c r="T3" s="283">
        <f t="shared" ref="T3:T66" si="17">K3+S3</f>
        <v>0.35132536868759845</v>
      </c>
      <c r="U3" s="286">
        <v>43102</v>
      </c>
      <c r="V3" s="284">
        <f t="shared" si="6"/>
        <v>39</v>
      </c>
      <c r="W3" t="str">
        <f t="shared" si="7"/>
        <v>heating</v>
      </c>
      <c r="X3">
        <f t="shared" ref="X3:X66" si="18">IF(W3="heating",SUMIF(A:A,U3,K:K),0)</f>
        <v>8.0057693761977067</v>
      </c>
      <c r="Y3">
        <f t="shared" ref="Y3:Y66" si="19">IF(W3="cooling",SUMIF(A:A,U3,S:S),0)</f>
        <v>0</v>
      </c>
      <c r="Z3" s="252" t="s">
        <v>725</v>
      </c>
      <c r="AO3">
        <v>1</v>
      </c>
      <c r="AP3">
        <v>0.9912860509924194</v>
      </c>
      <c r="AQ3">
        <v>1.012242869806885</v>
      </c>
      <c r="AT3" t="s">
        <v>660</v>
      </c>
      <c r="AU3" t="s">
        <v>685</v>
      </c>
      <c r="AV3" t="s">
        <v>704</v>
      </c>
      <c r="AX3">
        <v>64</v>
      </c>
      <c r="AY3">
        <f>Assumptions!Q4</f>
        <v>3.5165032843302246E-2</v>
      </c>
      <c r="AZ3">
        <f t="shared" si="8"/>
        <v>3.5165032843302246E-2</v>
      </c>
      <c r="BB3">
        <v>1</v>
      </c>
      <c r="BC3">
        <v>0.81803459285312596</v>
      </c>
      <c r="BE3">
        <v>-15</v>
      </c>
      <c r="BF3" s="284">
        <f t="shared" si="9"/>
        <v>2</v>
      </c>
      <c r="BG3" s="284"/>
      <c r="BH3" s="284"/>
      <c r="BJ3">
        <f t="shared" ref="BJ3:BJ40" si="20">AVERAGEIFS(K:K,F:F,"&gt;="&amp;BE3,F:F,"&lt;"&amp;BE4,G:G,"heating")</f>
        <v>0.9463895003881686</v>
      </c>
      <c r="BL3">
        <v>-19</v>
      </c>
      <c r="BM3" s="15">
        <v>1.1722282589725481</v>
      </c>
      <c r="BN3" t="e">
        <v>#N/A</v>
      </c>
    </row>
    <row r="4" spans="1:67" x14ac:dyDescent="0.25">
      <c r="A4" s="286">
        <v>43101</v>
      </c>
      <c r="B4" s="1">
        <f t="shared" si="10"/>
        <v>1</v>
      </c>
      <c r="C4" s="285">
        <v>2</v>
      </c>
      <c r="D4" t="s">
        <v>713</v>
      </c>
      <c r="F4" s="16">
        <v>37</v>
      </c>
      <c r="G4" t="str">
        <f t="shared" si="0"/>
        <v>heating</v>
      </c>
      <c r="H4" s="283">
        <f>IF(G4="heating",F4*Assumptions!M$4+Assumptions!M$7,0)</f>
        <v>0.34824054712973695</v>
      </c>
      <c r="I4" s="15">
        <f t="shared" si="1"/>
        <v>1.0126444122274023</v>
      </c>
      <c r="J4" s="15">
        <f t="shared" si="2"/>
        <v>1.017726725449043</v>
      </c>
      <c r="K4" s="283">
        <f t="shared" si="11"/>
        <v>0.35889506476869532</v>
      </c>
      <c r="L4" s="283">
        <f t="shared" si="12"/>
        <v>3.3550920610042541</v>
      </c>
      <c r="M4" s="283">
        <f t="shared" si="13"/>
        <v>4.1084778524232632</v>
      </c>
      <c r="N4" s="283">
        <f t="shared" si="14"/>
        <v>2.8034223547707424</v>
      </c>
      <c r="O4" s="283">
        <f t="shared" si="15"/>
        <v>0.42952000453657219</v>
      </c>
      <c r="P4" s="21">
        <f t="shared" si="3"/>
        <v>0</v>
      </c>
      <c r="Q4" s="21">
        <f t="shared" si="4"/>
        <v>0.74507607494346417</v>
      </c>
      <c r="R4">
        <f t="shared" si="5"/>
        <v>0.9440993384982781</v>
      </c>
      <c r="S4" s="296">
        <f t="shared" si="16"/>
        <v>0</v>
      </c>
      <c r="T4" s="283">
        <f t="shared" si="17"/>
        <v>0.35889506476869532</v>
      </c>
      <c r="U4" s="286">
        <v>43103</v>
      </c>
      <c r="V4" s="284">
        <f t="shared" si="6"/>
        <v>26.208333333333332</v>
      </c>
      <c r="W4" t="str">
        <f t="shared" si="7"/>
        <v>heating</v>
      </c>
      <c r="X4">
        <f t="shared" si="18"/>
        <v>11.439839842450963</v>
      </c>
      <c r="Y4">
        <f t="shared" si="19"/>
        <v>0</v>
      </c>
      <c r="Z4">
        <v>60</v>
      </c>
      <c r="AA4" s="12"/>
      <c r="AB4" s="300">
        <v>43101</v>
      </c>
      <c r="AC4" s="301">
        <v>43251</v>
      </c>
      <c r="AD4" s="302">
        <v>43252</v>
      </c>
      <c r="AE4" s="303">
        <v>43373</v>
      </c>
      <c r="AF4" s="300">
        <v>43374</v>
      </c>
      <c r="AG4" s="301">
        <v>43465</v>
      </c>
      <c r="AO4">
        <v>2</v>
      </c>
      <c r="AP4">
        <v>1.0126444122274023</v>
      </c>
      <c r="AQ4">
        <v>1.0509704703585963</v>
      </c>
      <c r="AS4">
        <v>1</v>
      </c>
      <c r="AT4" t="s">
        <v>687</v>
      </c>
      <c r="AU4">
        <v>1.017726725449043</v>
      </c>
      <c r="AV4">
        <v>0.9440993384982781</v>
      </c>
      <c r="AX4">
        <v>66</v>
      </c>
      <c r="AY4">
        <f>Assumptions!Q5</f>
        <v>3.9287983513346704E-2</v>
      </c>
      <c r="AZ4">
        <f t="shared" si="8"/>
        <v>3.9287983513346704E-2</v>
      </c>
      <c r="BB4">
        <v>2</v>
      </c>
      <c r="BC4">
        <v>0.74507607494346417</v>
      </c>
      <c r="BE4">
        <v>-13</v>
      </c>
      <c r="BF4" s="284">
        <f t="shared" si="9"/>
        <v>1</v>
      </c>
      <c r="BG4" s="284"/>
      <c r="BH4" s="284"/>
      <c r="BJ4">
        <f t="shared" si="20"/>
        <v>0.8874825801937628</v>
      </c>
      <c r="BL4">
        <v>-18</v>
      </c>
      <c r="BM4" s="15">
        <v>1.1722282589725481</v>
      </c>
      <c r="BN4" t="e">
        <v>#N/A</v>
      </c>
    </row>
    <row r="5" spans="1:67" x14ac:dyDescent="0.25">
      <c r="A5" s="286">
        <v>43101</v>
      </c>
      <c r="B5" s="1">
        <f t="shared" si="10"/>
        <v>1</v>
      </c>
      <c r="C5" s="285">
        <v>3</v>
      </c>
      <c r="D5" t="s">
        <v>713</v>
      </c>
      <c r="F5" s="16">
        <v>37</v>
      </c>
      <c r="G5" t="str">
        <f t="shared" si="0"/>
        <v>heating</v>
      </c>
      <c r="H5" s="283">
        <f>IF(G5="heating",F5*Assumptions!M$4+Assumptions!M$7,0)</f>
        <v>0.34824054712973695</v>
      </c>
      <c r="I5" s="15">
        <f t="shared" si="1"/>
        <v>1.0288787614109172</v>
      </c>
      <c r="J5" s="15">
        <f t="shared" si="2"/>
        <v>1.017726725449043</v>
      </c>
      <c r="K5" s="283">
        <f t="shared" si="11"/>
        <v>0.36464874071984127</v>
      </c>
      <c r="L5" s="283">
        <f t="shared" si="12"/>
        <v>3.3550920610042541</v>
      </c>
      <c r="M5" s="283">
        <f t="shared" si="13"/>
        <v>4.1743434842912812</v>
      </c>
      <c r="N5" s="283">
        <f t="shared" si="14"/>
        <v>2.8034223547707424</v>
      </c>
      <c r="O5" s="283">
        <f t="shared" si="15"/>
        <v>0.4364059139937862</v>
      </c>
      <c r="P5" s="21">
        <f t="shared" si="3"/>
        <v>0</v>
      </c>
      <c r="Q5" s="21">
        <f t="shared" si="4"/>
        <v>0.69158980876382303</v>
      </c>
      <c r="R5">
        <f t="shared" si="5"/>
        <v>0.9440993384982781</v>
      </c>
      <c r="S5" s="296">
        <f t="shared" si="16"/>
        <v>0</v>
      </c>
      <c r="T5" s="283">
        <f t="shared" si="17"/>
        <v>0.36464874071984127</v>
      </c>
      <c r="U5" s="286">
        <v>43104</v>
      </c>
      <c r="V5" s="284">
        <f t="shared" si="6"/>
        <v>25.833333333333332</v>
      </c>
      <c r="W5" t="str">
        <f t="shared" si="7"/>
        <v>heating</v>
      </c>
      <c r="X5">
        <f t="shared" si="18"/>
        <v>11.290804530859123</v>
      </c>
      <c r="Y5">
        <f t="shared" si="19"/>
        <v>0</v>
      </c>
      <c r="AO5">
        <v>3</v>
      </c>
      <c r="AP5">
        <v>1.0288787614109172</v>
      </c>
      <c r="AQ5">
        <v>1.0924036124451033</v>
      </c>
      <c r="AS5">
        <v>2</v>
      </c>
      <c r="AT5" t="s">
        <v>688</v>
      </c>
      <c r="AU5">
        <v>1.0199659078795975</v>
      </c>
      <c r="AV5">
        <v>0.83668510409641816</v>
      </c>
      <c r="AX5">
        <v>68</v>
      </c>
      <c r="AY5">
        <f>Assumptions!Q6</f>
        <v>4.1607358750350563E-2</v>
      </c>
      <c r="AZ5">
        <f t="shared" si="8"/>
        <v>4.1607358750350563E-2</v>
      </c>
      <c r="BB5">
        <v>3</v>
      </c>
      <c r="BC5">
        <v>0.69158980876382303</v>
      </c>
      <c r="BE5">
        <v>-11</v>
      </c>
      <c r="BF5" s="284">
        <f t="shared" si="9"/>
        <v>1</v>
      </c>
      <c r="BG5" s="284"/>
      <c r="BH5" s="284"/>
      <c r="BJ5">
        <f t="shared" si="20"/>
        <v>0.84979903626321907</v>
      </c>
      <c r="BL5">
        <v>-17</v>
      </c>
      <c r="BM5" s="15">
        <v>1.1722282589725481</v>
      </c>
      <c r="BN5" t="e">
        <v>#N/A</v>
      </c>
    </row>
    <row r="6" spans="1:67" x14ac:dyDescent="0.25">
      <c r="A6" s="286">
        <v>43101</v>
      </c>
      <c r="B6" s="1">
        <f t="shared" si="10"/>
        <v>1</v>
      </c>
      <c r="C6" s="285">
        <v>4</v>
      </c>
      <c r="D6" t="s">
        <v>713</v>
      </c>
      <c r="F6" s="16">
        <v>37</v>
      </c>
      <c r="G6" t="str">
        <f t="shared" si="0"/>
        <v>heating</v>
      </c>
      <c r="H6" s="283">
        <f>IF(G6="heating",F6*Assumptions!M$4+Assumptions!M$7,0)</f>
        <v>0.34824054712973695</v>
      </c>
      <c r="I6" s="15">
        <f t="shared" si="1"/>
        <v>1.0654385285153933</v>
      </c>
      <c r="J6" s="15">
        <f t="shared" si="2"/>
        <v>1.017726725449043</v>
      </c>
      <c r="K6" s="283">
        <f t="shared" si="11"/>
        <v>0.37760602347818717</v>
      </c>
      <c r="L6" s="283">
        <f t="shared" si="12"/>
        <v>3.3550920610042541</v>
      </c>
      <c r="M6" s="283">
        <f t="shared" si="13"/>
        <v>4.3226729389594842</v>
      </c>
      <c r="N6" s="283">
        <f t="shared" si="14"/>
        <v>2.8034223547707424</v>
      </c>
      <c r="O6" s="283">
        <f t="shared" si="15"/>
        <v>0.45191298749654729</v>
      </c>
      <c r="P6" s="21">
        <f t="shared" si="3"/>
        <v>0</v>
      </c>
      <c r="Q6" s="21">
        <f t="shared" si="4"/>
        <v>0.6473875548762833</v>
      </c>
      <c r="R6">
        <f t="shared" si="5"/>
        <v>0.9440993384982781</v>
      </c>
      <c r="S6" s="296">
        <f t="shared" si="16"/>
        <v>0</v>
      </c>
      <c r="T6" s="283">
        <f t="shared" si="17"/>
        <v>0.37760602347818717</v>
      </c>
      <c r="U6" s="286">
        <v>43105</v>
      </c>
      <c r="V6" s="284">
        <f t="shared" si="6"/>
        <v>26.125</v>
      </c>
      <c r="W6" t="str">
        <f t="shared" si="7"/>
        <v>heating</v>
      </c>
      <c r="X6">
        <f t="shared" si="18"/>
        <v>11.233541215105996</v>
      </c>
      <c r="Y6">
        <f t="shared" si="19"/>
        <v>0</v>
      </c>
      <c r="AD6" t="s">
        <v>659</v>
      </c>
      <c r="AE6" t="s">
        <v>659</v>
      </c>
      <c r="AF6" t="s">
        <v>710</v>
      </c>
      <c r="AO6">
        <v>4</v>
      </c>
      <c r="AP6">
        <v>1.0654385285153933</v>
      </c>
      <c r="AQ6">
        <v>1.1348296917927807</v>
      </c>
      <c r="AS6">
        <v>3</v>
      </c>
      <c r="AT6" t="s">
        <v>689</v>
      </c>
      <c r="AU6">
        <v>1.0263036171733995</v>
      </c>
      <c r="AV6">
        <v>0.9421089825381942</v>
      </c>
      <c r="AX6">
        <v>70</v>
      </c>
      <c r="AY6">
        <f>Assumptions!Q7</f>
        <v>4.8207508116724723E-2</v>
      </c>
      <c r="AZ6">
        <f t="shared" si="8"/>
        <v>4.8207508116724723E-2</v>
      </c>
      <c r="BB6">
        <v>4</v>
      </c>
      <c r="BC6">
        <v>0.6473875548762833</v>
      </c>
      <c r="BE6">
        <v>-9</v>
      </c>
      <c r="BF6" s="284">
        <f t="shared" si="9"/>
        <v>4</v>
      </c>
      <c r="BG6" s="284"/>
      <c r="BH6" s="284"/>
      <c r="BJ6">
        <f t="shared" si="20"/>
        <v>0.81341282763451372</v>
      </c>
      <c r="BL6">
        <v>-16</v>
      </c>
      <c r="BM6" s="15">
        <v>1.2398482519881742</v>
      </c>
      <c r="BN6" t="e">
        <v>#N/A</v>
      </c>
    </row>
    <row r="7" spans="1:67" x14ac:dyDescent="0.25">
      <c r="A7" s="286">
        <v>43101</v>
      </c>
      <c r="B7" s="1">
        <f t="shared" si="10"/>
        <v>1</v>
      </c>
      <c r="C7" s="285">
        <v>5</v>
      </c>
      <c r="D7" t="s">
        <v>713</v>
      </c>
      <c r="F7" s="16">
        <v>37</v>
      </c>
      <c r="G7" t="str">
        <f t="shared" si="0"/>
        <v>heating</v>
      </c>
      <c r="H7" s="283">
        <f>IF(G7="heating",F7*Assumptions!M$4+Assumptions!M$7,0)</f>
        <v>0.34824054712973695</v>
      </c>
      <c r="I7" s="15">
        <f t="shared" si="1"/>
        <v>1.1031161181218294</v>
      </c>
      <c r="J7" s="15">
        <f t="shared" si="2"/>
        <v>1.017726725449043</v>
      </c>
      <c r="K7" s="283">
        <f t="shared" si="11"/>
        <v>0.39095947785847324</v>
      </c>
      <c r="L7" s="283">
        <f t="shared" si="12"/>
        <v>3.3550920610042541</v>
      </c>
      <c r="M7" s="283">
        <f t="shared" si="13"/>
        <v>4.4755375976309768</v>
      </c>
      <c r="N7" s="283">
        <f t="shared" si="14"/>
        <v>2.8034223547707424</v>
      </c>
      <c r="O7" s="283">
        <f t="shared" si="15"/>
        <v>0.46789419300489254</v>
      </c>
      <c r="P7" s="21">
        <f t="shared" si="3"/>
        <v>0</v>
      </c>
      <c r="Q7" s="21">
        <f t="shared" si="4"/>
        <v>0.72139578924615555</v>
      </c>
      <c r="R7">
        <f t="shared" si="5"/>
        <v>0.9440993384982781</v>
      </c>
      <c r="S7" s="296">
        <f t="shared" si="16"/>
        <v>0</v>
      </c>
      <c r="T7" s="283">
        <f t="shared" si="17"/>
        <v>0.39095947785847324</v>
      </c>
      <c r="U7" s="286">
        <v>43106</v>
      </c>
      <c r="V7" s="284">
        <f t="shared" si="6"/>
        <v>16.208333333333332</v>
      </c>
      <c r="W7" t="str">
        <f t="shared" si="7"/>
        <v>heating</v>
      </c>
      <c r="X7">
        <f t="shared" si="18"/>
        <v>13.604567291860761</v>
      </c>
      <c r="Y7">
        <f t="shared" si="19"/>
        <v>0</v>
      </c>
      <c r="AD7">
        <v>7</v>
      </c>
      <c r="AE7">
        <v>22</v>
      </c>
      <c r="AF7" s="299">
        <v>6</v>
      </c>
      <c r="AO7">
        <v>5</v>
      </c>
      <c r="AP7">
        <v>1.1031161181218294</v>
      </c>
      <c r="AQ7">
        <v>1.1635558681477385</v>
      </c>
      <c r="AS7">
        <v>4</v>
      </c>
      <c r="AT7" t="s">
        <v>690</v>
      </c>
      <c r="AU7">
        <v>1.0020455199443592</v>
      </c>
      <c r="AV7">
        <v>1.0705685074825908</v>
      </c>
      <c r="AX7">
        <v>72</v>
      </c>
      <c r="AY7">
        <f>Assumptions!Q8</f>
        <v>5.3628424743754698E-2</v>
      </c>
      <c r="AZ7">
        <f t="shared" si="8"/>
        <v>5.3628424743754698E-2</v>
      </c>
      <c r="BB7">
        <v>5</v>
      </c>
      <c r="BC7">
        <v>0.72139578924615555</v>
      </c>
      <c r="BE7">
        <v>-7</v>
      </c>
      <c r="BF7" s="284">
        <f t="shared" si="9"/>
        <v>3</v>
      </c>
      <c r="BG7" s="284"/>
      <c r="BH7" s="284"/>
      <c r="BJ7">
        <f t="shared" si="20"/>
        <v>0.80302894253988166</v>
      </c>
      <c r="BL7">
        <v>-15</v>
      </c>
      <c r="BM7" s="15">
        <v>1.3074682450038</v>
      </c>
      <c r="BN7" t="e">
        <v>#N/A</v>
      </c>
      <c r="BO7" s="15"/>
    </row>
    <row r="8" spans="1:67" x14ac:dyDescent="0.25">
      <c r="A8" s="286">
        <v>43101</v>
      </c>
      <c r="B8" s="1">
        <f t="shared" si="10"/>
        <v>1</v>
      </c>
      <c r="C8" s="285">
        <v>6</v>
      </c>
      <c r="D8" t="s">
        <v>713</v>
      </c>
      <c r="F8" s="16">
        <v>37</v>
      </c>
      <c r="G8" t="str">
        <f t="shared" si="0"/>
        <v>heating</v>
      </c>
      <c r="H8" s="283">
        <f>IF(G8="heating",F8*Assumptions!M$4+Assumptions!M$7,0)</f>
        <v>0.34824054712973695</v>
      </c>
      <c r="I8" s="15">
        <f t="shared" si="1"/>
        <v>1.1674190089087988</v>
      </c>
      <c r="J8" s="15">
        <f t="shared" si="2"/>
        <v>1.017726725449043</v>
      </c>
      <c r="K8" s="283">
        <f t="shared" si="11"/>
        <v>0.41374930405525395</v>
      </c>
      <c r="L8" s="283">
        <f t="shared" si="12"/>
        <v>3.3550920610042541</v>
      </c>
      <c r="M8" s="283">
        <f t="shared" si="13"/>
        <v>4.7364258220215616</v>
      </c>
      <c r="N8" s="283">
        <f t="shared" si="14"/>
        <v>2.8034223547707424</v>
      </c>
      <c r="O8" s="283">
        <f t="shared" si="15"/>
        <v>0.49516870082722125</v>
      </c>
      <c r="P8" s="21">
        <f t="shared" si="3"/>
        <v>0</v>
      </c>
      <c r="Q8" s="21">
        <f t="shared" si="4"/>
        <v>0.87787080972652631</v>
      </c>
      <c r="R8">
        <f t="shared" si="5"/>
        <v>0.9440993384982781</v>
      </c>
      <c r="S8" s="296">
        <f t="shared" si="16"/>
        <v>0</v>
      </c>
      <c r="T8" s="283">
        <f t="shared" si="17"/>
        <v>0.41374930405525395</v>
      </c>
      <c r="U8" s="286">
        <v>43107</v>
      </c>
      <c r="V8" s="284">
        <f t="shared" si="6"/>
        <v>21</v>
      </c>
      <c r="W8" t="str">
        <f t="shared" si="7"/>
        <v>heating</v>
      </c>
      <c r="X8">
        <f t="shared" si="18"/>
        <v>11.710298104995669</v>
      </c>
      <c r="Y8">
        <f t="shared" si="19"/>
        <v>0</v>
      </c>
      <c r="AE8" s="286"/>
      <c r="AF8" s="286"/>
      <c r="AI8" s="298"/>
      <c r="AO8">
        <v>6</v>
      </c>
      <c r="AP8">
        <v>1.1674190089087988</v>
      </c>
      <c r="AQ8">
        <v>1.2083911162615524</v>
      </c>
      <c r="AS8">
        <v>5</v>
      </c>
      <c r="AT8" t="s">
        <v>691</v>
      </c>
      <c r="AU8">
        <v>1.0078033906966741</v>
      </c>
      <c r="AV8">
        <v>1.1856283047139096</v>
      </c>
      <c r="AX8">
        <v>74</v>
      </c>
      <c r="AY8">
        <f>Assumptions!Q9</f>
        <v>6.4074265225004701E-2</v>
      </c>
      <c r="AZ8">
        <f t="shared" si="8"/>
        <v>6.4074265225004701E-2</v>
      </c>
      <c r="BB8">
        <v>6</v>
      </c>
      <c r="BC8">
        <v>0.87787080972652631</v>
      </c>
      <c r="BE8">
        <v>-5</v>
      </c>
      <c r="BF8" s="284">
        <f t="shared" si="9"/>
        <v>8</v>
      </c>
      <c r="BG8" s="284"/>
      <c r="BH8" s="284"/>
      <c r="BJ8">
        <f t="shared" si="20"/>
        <v>0.8057178474004637</v>
      </c>
      <c r="BL8">
        <v>-14</v>
      </c>
      <c r="BM8" s="15">
        <v>1.3850725493077474</v>
      </c>
      <c r="BN8" t="e">
        <v>#N/A</v>
      </c>
    </row>
    <row r="9" spans="1:67" x14ac:dyDescent="0.25">
      <c r="A9" s="286">
        <v>43101</v>
      </c>
      <c r="B9" s="1">
        <f t="shared" si="10"/>
        <v>1</v>
      </c>
      <c r="C9" s="285">
        <v>7</v>
      </c>
      <c r="D9" t="s">
        <v>714</v>
      </c>
      <c r="F9" s="16">
        <v>39</v>
      </c>
      <c r="G9" t="str">
        <f t="shared" si="0"/>
        <v>heating</v>
      </c>
      <c r="H9" s="283">
        <f>IF(G9="heating",F9*Assumptions!M$4+Assumptions!M$7,0)</f>
        <v>0.32684879865565691</v>
      </c>
      <c r="I9" s="15">
        <f t="shared" si="1"/>
        <v>1.1567226404725983</v>
      </c>
      <c r="J9" s="15">
        <f t="shared" si="2"/>
        <v>1.017726725449043</v>
      </c>
      <c r="K9" s="283">
        <f t="shared" si="11"/>
        <v>0.38477540887366701</v>
      </c>
      <c r="L9" s="283">
        <f t="shared" si="12"/>
        <v>3.4953736047983544</v>
      </c>
      <c r="M9" s="283">
        <f t="shared" si="13"/>
        <v>4.5889141527339641</v>
      </c>
      <c r="N9" s="283">
        <f t="shared" si="14"/>
        <v>2.9501734199721237</v>
      </c>
      <c r="O9" s="283">
        <f t="shared" si="15"/>
        <v>0.45588296567502073</v>
      </c>
      <c r="P9" s="21">
        <f t="shared" si="3"/>
        <v>0</v>
      </c>
      <c r="Q9" s="21">
        <f t="shared" si="4"/>
        <v>0.97331382064367777</v>
      </c>
      <c r="R9">
        <f t="shared" si="5"/>
        <v>0.9440993384982781</v>
      </c>
      <c r="S9" s="296">
        <f t="shared" si="16"/>
        <v>0</v>
      </c>
      <c r="T9" s="283">
        <f t="shared" si="17"/>
        <v>0.38477540887366701</v>
      </c>
      <c r="U9" s="286">
        <v>43108</v>
      </c>
      <c r="V9" s="284">
        <f t="shared" si="6"/>
        <v>22.916666666666668</v>
      </c>
      <c r="W9" t="str">
        <f t="shared" si="7"/>
        <v>heating</v>
      </c>
      <c r="X9">
        <f t="shared" si="18"/>
        <v>12.209485300780749</v>
      </c>
      <c r="Y9">
        <f t="shared" si="19"/>
        <v>0</v>
      </c>
      <c r="AB9" t="s">
        <v>711</v>
      </c>
      <c r="AC9" t="s">
        <v>711</v>
      </c>
      <c r="AD9" t="s">
        <v>718</v>
      </c>
      <c r="AE9" t="s">
        <v>709</v>
      </c>
      <c r="AF9" s="286" t="s">
        <v>51</v>
      </c>
      <c r="AG9" t="s">
        <v>698</v>
      </c>
      <c r="AI9" t="s">
        <v>731</v>
      </c>
      <c r="AJ9" t="s">
        <v>775</v>
      </c>
      <c r="AK9" t="s">
        <v>776</v>
      </c>
      <c r="AL9" t="s">
        <v>778</v>
      </c>
      <c r="AM9" s="314" t="s">
        <v>777</v>
      </c>
      <c r="AN9" s="314" t="s">
        <v>779</v>
      </c>
      <c r="AO9">
        <v>7</v>
      </c>
      <c r="AP9">
        <v>1.1567226404725983</v>
      </c>
      <c r="AQ9">
        <v>1.1637425769249583</v>
      </c>
      <c r="AS9">
        <v>6</v>
      </c>
      <c r="AT9" t="s">
        <v>692</v>
      </c>
      <c r="AU9">
        <v>0.9885470267915587</v>
      </c>
      <c r="AV9">
        <v>1.0112882868167345</v>
      </c>
      <c r="AX9">
        <v>76</v>
      </c>
      <c r="AY9">
        <f>Assumptions!Q10</f>
        <v>6.4193533273464221E-2</v>
      </c>
      <c r="AZ9">
        <f t="shared" si="8"/>
        <v>6.4193533273464221E-2</v>
      </c>
      <c r="BB9">
        <v>7</v>
      </c>
      <c r="BC9">
        <v>0.97331382064367777</v>
      </c>
      <c r="BE9">
        <v>-3</v>
      </c>
      <c r="BF9" s="284">
        <f t="shared" si="9"/>
        <v>13</v>
      </c>
      <c r="BG9" s="284"/>
      <c r="BH9" s="284"/>
      <c r="BJ9">
        <f t="shared" si="20"/>
        <v>0.83227653420762704</v>
      </c>
      <c r="BL9">
        <v>-13</v>
      </c>
      <c r="BM9" s="15">
        <v>1.4626768536116943</v>
      </c>
      <c r="BN9" t="e">
        <v>#N/A</v>
      </c>
      <c r="BO9" s="15"/>
    </row>
    <row r="10" spans="1:67" x14ac:dyDescent="0.25">
      <c r="A10" s="286">
        <v>43101</v>
      </c>
      <c r="B10" s="1">
        <f t="shared" si="10"/>
        <v>1</v>
      </c>
      <c r="C10" s="285">
        <v>8</v>
      </c>
      <c r="D10" t="s">
        <v>714</v>
      </c>
      <c r="F10" s="16">
        <v>37</v>
      </c>
      <c r="G10" t="str">
        <f t="shared" si="0"/>
        <v>heating</v>
      </c>
      <c r="H10" s="283">
        <f>IF(G10="heating",F10*Assumptions!M$4+Assumptions!M$7,0)</f>
        <v>0.34824054712973695</v>
      </c>
      <c r="I10" s="15">
        <f t="shared" si="1"/>
        <v>1.0887373021083731</v>
      </c>
      <c r="J10" s="15">
        <f t="shared" si="2"/>
        <v>1.017726725449043</v>
      </c>
      <c r="K10" s="283">
        <f t="shared" si="11"/>
        <v>0.38586342830530812</v>
      </c>
      <c r="L10" s="283">
        <f t="shared" si="12"/>
        <v>3.3550920610042541</v>
      </c>
      <c r="M10" s="283">
        <f t="shared" si="13"/>
        <v>4.417200192691948</v>
      </c>
      <c r="N10" s="283">
        <f t="shared" si="14"/>
        <v>2.8034223547707424</v>
      </c>
      <c r="O10" s="283">
        <f t="shared" si="15"/>
        <v>0.46179532054309158</v>
      </c>
      <c r="P10" s="21">
        <f t="shared" si="3"/>
        <v>0</v>
      </c>
      <c r="Q10" s="21">
        <f t="shared" si="4"/>
        <v>0.94940007506179924</v>
      </c>
      <c r="R10">
        <f t="shared" si="5"/>
        <v>0.9440993384982781</v>
      </c>
      <c r="S10" s="296">
        <f t="shared" si="16"/>
        <v>0</v>
      </c>
      <c r="T10" s="283">
        <f t="shared" si="17"/>
        <v>0.38586342830530812</v>
      </c>
      <c r="U10" s="286">
        <v>43109</v>
      </c>
      <c r="V10" s="284">
        <f t="shared" si="6"/>
        <v>22.666666666666668</v>
      </c>
      <c r="W10" t="str">
        <f t="shared" si="7"/>
        <v>heating</v>
      </c>
      <c r="X10">
        <f t="shared" si="18"/>
        <v>12.298277104840862</v>
      </c>
      <c r="Y10">
        <f t="shared" si="19"/>
        <v>0</v>
      </c>
      <c r="AA10" t="s">
        <v>714</v>
      </c>
      <c r="AB10">
        <f>COUNTIFS(A:A,"&gt;="&amp;AB4,A:A,"&lt;="&amp;AC4,B:B,"&lt;"&amp;AF7,C:C,"&gt;="&amp;AD7,C:C,"&lt;="&amp;AE7)+COUNTIFS(A:A,"&gt;="&amp;AF4,A:A,"&lt;="&amp;AG4,B:B,"&lt;"&amp;AF7,C:C,"&gt;="&amp;AD7,C:C,"&lt;="&amp;AE7)</f>
        <v>2800</v>
      </c>
      <c r="AC10" s="12">
        <f>COUNTIF(D:D,AA10)</f>
        <v>2800</v>
      </c>
      <c r="AD10" s="12">
        <f>SUMIFS(K:K,D:D,AA10)</f>
        <v>940.48399123912009</v>
      </c>
      <c r="AE10" s="12">
        <f>SUMIFS(P:P,D:D,AA10)</f>
        <v>12.745985624555368</v>
      </c>
      <c r="AF10" s="285">
        <f>SUMIFS(T:T,D:D,AA10)</f>
        <v>954.39577191809929</v>
      </c>
      <c r="AG10" s="10">
        <f>AF10/AC10</f>
        <v>0.34085563282789261</v>
      </c>
      <c r="AH10" s="305">
        <f>(AG11-AG10)/AG10</f>
        <v>9.7522668858272279E-2</v>
      </c>
      <c r="AI10" s="12">
        <f>SUMIFS(M:M,D:D,AA10)</f>
        <v>10055.057962898825</v>
      </c>
      <c r="AJ10" s="16">
        <f>SUMIFS(O:O,D:D,AA10)</f>
        <v>1282.0413690305813</v>
      </c>
      <c r="AK10" s="12">
        <f>SUMIFS(M:M,D:D,AA10,O:O,"&gt;"&amp;0)</f>
        <v>9750.7039560878184</v>
      </c>
      <c r="AL10" s="21">
        <f>AK10/AJ10</f>
        <v>7.6056078934963205</v>
      </c>
      <c r="AM10" s="12">
        <f>AI10-AK10</f>
        <v>304.35400681100691</v>
      </c>
      <c r="AN10" s="12">
        <f>AM10/3.412</f>
        <v>89.201057095840241</v>
      </c>
      <c r="AO10">
        <v>8</v>
      </c>
      <c r="AP10">
        <v>1.0887373021083731</v>
      </c>
      <c r="AQ10">
        <v>1.094193721037565</v>
      </c>
      <c r="AS10">
        <v>7</v>
      </c>
      <c r="AT10" t="s">
        <v>693</v>
      </c>
      <c r="AU10">
        <v>0.93760781206536892</v>
      </c>
      <c r="AV10">
        <v>1.0096214758538746</v>
      </c>
      <c r="AX10">
        <v>78</v>
      </c>
      <c r="AY10">
        <f>Assumptions!Q11</f>
        <v>7.9600607749569854E-2</v>
      </c>
      <c r="AZ10">
        <f t="shared" si="8"/>
        <v>7.9600607749569854E-2</v>
      </c>
      <c r="BB10">
        <v>8</v>
      </c>
      <c r="BC10">
        <v>0.94940007506179924</v>
      </c>
      <c r="BE10">
        <v>-1</v>
      </c>
      <c r="BF10" s="284">
        <f t="shared" si="9"/>
        <v>17</v>
      </c>
      <c r="BG10" s="284"/>
      <c r="BH10" s="284"/>
      <c r="BJ10">
        <f t="shared" si="20"/>
        <v>0.77376611392274297</v>
      </c>
      <c r="BL10">
        <v>-12</v>
      </c>
      <c r="BM10" s="15">
        <v>1.5844509499995922</v>
      </c>
      <c r="BN10" t="e">
        <v>#N/A</v>
      </c>
    </row>
    <row r="11" spans="1:67" x14ac:dyDescent="0.25">
      <c r="A11" s="286">
        <v>43101</v>
      </c>
      <c r="B11" s="1">
        <f t="shared" si="10"/>
        <v>1</v>
      </c>
      <c r="C11" s="285">
        <v>9</v>
      </c>
      <c r="D11" t="s">
        <v>714</v>
      </c>
      <c r="F11" s="16">
        <v>41</v>
      </c>
      <c r="G11" t="str">
        <f t="shared" si="0"/>
        <v>heating</v>
      </c>
      <c r="H11" s="283">
        <f>IF(G11="heating",F11*Assumptions!M$4+Assumptions!M$7,0)</f>
        <v>0.30545705018157687</v>
      </c>
      <c r="I11" s="15">
        <f t="shared" si="1"/>
        <v>1.0265141967145235</v>
      </c>
      <c r="J11" s="15">
        <f t="shared" si="2"/>
        <v>1.017726725449043</v>
      </c>
      <c r="K11" s="283">
        <f t="shared" si="11"/>
        <v>0.31911431959620257</v>
      </c>
      <c r="L11" s="283">
        <f t="shared" si="12"/>
        <v>3.6290180754851575</v>
      </c>
      <c r="M11" s="283">
        <f t="shared" si="13"/>
        <v>3.9513404150741351</v>
      </c>
      <c r="N11" s="283">
        <f t="shared" si="14"/>
        <v>3.0927664988509331</v>
      </c>
      <c r="O11" s="283">
        <f t="shared" si="15"/>
        <v>0.37444522061107077</v>
      </c>
      <c r="P11" s="21">
        <f t="shared" si="3"/>
        <v>0</v>
      </c>
      <c r="Q11" s="21">
        <f t="shared" si="4"/>
        <v>0.8408485371888097</v>
      </c>
      <c r="R11">
        <f t="shared" si="5"/>
        <v>0.9440993384982781</v>
      </c>
      <c r="S11" s="296">
        <f t="shared" si="16"/>
        <v>0</v>
      </c>
      <c r="T11" s="283">
        <f t="shared" si="17"/>
        <v>0.31911431959620257</v>
      </c>
      <c r="U11" s="286">
        <v>43110</v>
      </c>
      <c r="V11" s="284">
        <f t="shared" si="6"/>
        <v>17.291666666666668</v>
      </c>
      <c r="W11" t="str">
        <f t="shared" si="7"/>
        <v>heating</v>
      </c>
      <c r="X11">
        <f t="shared" si="18"/>
        <v>13.783358968472568</v>
      </c>
      <c r="Y11">
        <f t="shared" si="19"/>
        <v>0</v>
      </c>
      <c r="AA11" t="s">
        <v>713</v>
      </c>
      <c r="AB11">
        <f>COUNTIFS(A:A,"&gt;="&amp;AB4,A:A,"&lt;="&amp;AC4)+COUNTIFS(A:A,"&gt;="&amp;AF4,A:A,"&lt;="&amp;AG4)-AB10</f>
        <v>3032</v>
      </c>
      <c r="AC11" s="12">
        <f>COUNTIF(D:D,AA11)</f>
        <v>3032</v>
      </c>
      <c r="AD11" s="12">
        <f>SUMIFS(K:K,D:D,AA11)</f>
        <v>1125.4200962446318</v>
      </c>
      <c r="AE11" s="12">
        <f>SUMIFS(P:P,D:D,AA11)</f>
        <v>9.4395582767680573</v>
      </c>
      <c r="AF11" s="285">
        <f>SUMIFS(T:T,D:D,AA11)</f>
        <v>1134.2614485927047</v>
      </c>
      <c r="AG11" s="10">
        <f>AF11/AC11</f>
        <v>0.37409678383664402</v>
      </c>
      <c r="AI11" s="12">
        <f>SUMIFS(M:M,D:D,AA11)</f>
        <v>11765.835286680984</v>
      </c>
      <c r="AJ11" s="16">
        <f>SUMIFS(O:O,D:D,AA11)</f>
        <v>1573.256581324079</v>
      </c>
      <c r="AK11" s="12">
        <f>SUMIFS(M:M,D:D,AA11,O:O,"&gt;"&amp;0)</f>
        <v>11337.539168827863</v>
      </c>
      <c r="AL11" s="21">
        <f>AK11/AJ11</f>
        <v>7.206414581966027</v>
      </c>
      <c r="AM11" s="12">
        <f t="shared" ref="AM11:AM12" si="21">AI11-AK11</f>
        <v>428.29611785312045</v>
      </c>
      <c r="AN11" s="12">
        <f t="shared" ref="AN11:AN12" si="22">AM11/3.412</f>
        <v>125.52641203198138</v>
      </c>
      <c r="AO11">
        <v>9</v>
      </c>
      <c r="AP11">
        <v>1.0265141967145235</v>
      </c>
      <c r="AQ11">
        <v>1.0343009000871222</v>
      </c>
      <c r="AX11">
        <v>80</v>
      </c>
      <c r="AY11">
        <f>Assumptions!Q12</f>
        <v>8.901102644415794E-2</v>
      </c>
      <c r="AZ11">
        <f t="shared" si="8"/>
        <v>8.901102644415794E-2</v>
      </c>
      <c r="BB11">
        <v>9</v>
      </c>
      <c r="BC11">
        <v>0.8408485371888097</v>
      </c>
      <c r="BE11">
        <v>1</v>
      </c>
      <c r="BF11" s="284">
        <f t="shared" si="9"/>
        <v>32</v>
      </c>
      <c r="BG11" s="284"/>
      <c r="BH11" s="284"/>
      <c r="BJ11">
        <f t="shared" si="20"/>
        <v>0.79803941250838339</v>
      </c>
      <c r="BL11">
        <v>-11</v>
      </c>
      <c r="BM11" s="15">
        <v>1.7062250463874897</v>
      </c>
      <c r="BN11" t="e">
        <v>#N/A</v>
      </c>
      <c r="BO11" s="15"/>
    </row>
    <row r="12" spans="1:67" x14ac:dyDescent="0.25">
      <c r="A12" s="286">
        <v>43101</v>
      </c>
      <c r="B12" s="1">
        <f t="shared" si="10"/>
        <v>1</v>
      </c>
      <c r="C12" s="285">
        <v>10</v>
      </c>
      <c r="D12" t="s">
        <v>714</v>
      </c>
      <c r="F12" s="16">
        <v>43</v>
      </c>
      <c r="G12" t="str">
        <f t="shared" si="0"/>
        <v>heating</v>
      </c>
      <c r="H12" s="283">
        <f>IF(G12="heating",F12*Assumptions!M$4+Assumptions!M$7,0)</f>
        <v>0.28406530170749683</v>
      </c>
      <c r="I12" s="15">
        <f t="shared" si="1"/>
        <v>0.99413757313525775</v>
      </c>
      <c r="J12" s="15">
        <f t="shared" si="2"/>
        <v>1.017726725449043</v>
      </c>
      <c r="K12" s="283">
        <f t="shared" si="11"/>
        <v>0.2874060167347891</v>
      </c>
      <c r="L12" s="283">
        <f t="shared" si="12"/>
        <v>3.7370271581932331</v>
      </c>
      <c r="M12" s="283">
        <f t="shared" si="13"/>
        <v>3.6646384349641479</v>
      </c>
      <c r="N12" s="283">
        <f t="shared" si="14"/>
        <v>3.2278965655525562</v>
      </c>
      <c r="O12" s="283">
        <f t="shared" si="15"/>
        <v>0.33273807513785353</v>
      </c>
      <c r="P12" s="21">
        <f t="shared" si="3"/>
        <v>0</v>
      </c>
      <c r="Q12" s="21">
        <f t="shared" si="4"/>
        <v>0.74504051125983206</v>
      </c>
      <c r="R12">
        <f t="shared" si="5"/>
        <v>0.9440993384982781</v>
      </c>
      <c r="S12" s="296">
        <f t="shared" si="16"/>
        <v>0</v>
      </c>
      <c r="T12" s="283">
        <f t="shared" si="17"/>
        <v>0.2874060167347891</v>
      </c>
      <c r="U12" s="286">
        <v>43111</v>
      </c>
      <c r="V12" s="284">
        <f t="shared" si="6"/>
        <v>17.083333333333332</v>
      </c>
      <c r="W12" t="str">
        <f t="shared" si="7"/>
        <v>heating</v>
      </c>
      <c r="X12">
        <f t="shared" si="18"/>
        <v>13.516703216710933</v>
      </c>
      <c r="Y12">
        <f t="shared" si="19"/>
        <v>0</v>
      </c>
      <c r="AA12" t="s">
        <v>685</v>
      </c>
      <c r="AC12" s="12">
        <f>COUNTIF(E:E,AA12)</f>
        <v>82</v>
      </c>
      <c r="AD12" s="16"/>
      <c r="AE12" s="16"/>
      <c r="AF12" s="285">
        <f>SUMIFS(T:T,E:E,AA12)</f>
        <v>41.308875338636874</v>
      </c>
      <c r="AG12" s="10">
        <f>AF12/AC12</f>
        <v>0.50376677242240087</v>
      </c>
      <c r="AI12" s="12">
        <f>SUMIFS(M:M,E:E,AA12)</f>
        <v>411.88306016955335</v>
      </c>
      <c r="AJ12" s="284">
        <f>SUMIFS(O:O,E:E,AA12)</f>
        <v>59.5346839149408</v>
      </c>
      <c r="AK12" s="285">
        <f>SUMIFS(M:M,E:E,AA12,O:O,"&gt;"&amp;0)</f>
        <v>388.73514206412727</v>
      </c>
      <c r="AL12" s="21">
        <f>AK12/AJ12</f>
        <v>6.529557503312291</v>
      </c>
      <c r="AM12" s="12">
        <f t="shared" si="21"/>
        <v>23.147918105426072</v>
      </c>
      <c r="AN12" s="12">
        <f t="shared" si="22"/>
        <v>6.7842667366430458</v>
      </c>
      <c r="AO12">
        <v>10</v>
      </c>
      <c r="AP12">
        <v>0.99413757313525775</v>
      </c>
      <c r="AQ12">
        <v>0.98112329028689171</v>
      </c>
      <c r="AX12">
        <v>82</v>
      </c>
      <c r="AY12">
        <f>Assumptions!Q13</f>
        <v>0.11447411400920043</v>
      </c>
      <c r="AZ12">
        <f t="shared" si="8"/>
        <v>0.11447411400920043</v>
      </c>
      <c r="BB12">
        <v>10</v>
      </c>
      <c r="BC12">
        <v>0.74504051125983206</v>
      </c>
      <c r="BE12">
        <v>3</v>
      </c>
      <c r="BF12" s="284">
        <f t="shared" si="9"/>
        <v>39</v>
      </c>
      <c r="BG12" s="284"/>
      <c r="BH12" s="284"/>
      <c r="BJ12">
        <f t="shared" si="20"/>
        <v>0.73107896348351864</v>
      </c>
      <c r="BL12">
        <v>-10</v>
      </c>
      <c r="BM12" s="15">
        <v>1.7617538802293686</v>
      </c>
      <c r="BN12" t="e">
        <v>#N/A</v>
      </c>
    </row>
    <row r="13" spans="1:67" x14ac:dyDescent="0.25">
      <c r="A13" s="286">
        <v>43101</v>
      </c>
      <c r="B13" s="1">
        <f t="shared" si="10"/>
        <v>1</v>
      </c>
      <c r="C13" s="285">
        <v>11</v>
      </c>
      <c r="D13" t="s">
        <v>714</v>
      </c>
      <c r="F13" s="16">
        <v>46</v>
      </c>
      <c r="G13" t="str">
        <f t="shared" si="0"/>
        <v>heating</v>
      </c>
      <c r="H13" s="283">
        <f>IF(G13="heating",F13*Assumptions!M$4+Assumptions!M$7,0)</f>
        <v>0.2519776789963768</v>
      </c>
      <c r="I13" s="15">
        <f t="shared" si="1"/>
        <v>0.95102107888400034</v>
      </c>
      <c r="J13" s="15">
        <f t="shared" si="2"/>
        <v>1.017726725449043</v>
      </c>
      <c r="K13" s="283">
        <f t="shared" si="11"/>
        <v>0.24388404720494455</v>
      </c>
      <c r="L13" s="283">
        <f t="shared" si="12"/>
        <v>3.8708416397494121</v>
      </c>
      <c r="M13" s="283">
        <f t="shared" si="13"/>
        <v>3.2210526239534341</v>
      </c>
      <c r="N13" s="283">
        <f t="shared" si="14"/>
        <v>3.4228778732085736</v>
      </c>
      <c r="O13" s="283">
        <f t="shared" si="15"/>
        <v>0.27580198889964475</v>
      </c>
      <c r="P13" s="21">
        <f t="shared" si="3"/>
        <v>0</v>
      </c>
      <c r="Q13" s="21">
        <f t="shared" si="4"/>
        <v>0.72850690893675296</v>
      </c>
      <c r="R13">
        <f t="shared" si="5"/>
        <v>0.9440993384982781</v>
      </c>
      <c r="S13" s="296">
        <f t="shared" si="16"/>
        <v>0</v>
      </c>
      <c r="T13" s="283">
        <f t="shared" si="17"/>
        <v>0.24388404720494455</v>
      </c>
      <c r="U13" s="286">
        <v>43112</v>
      </c>
      <c r="V13" s="284">
        <f t="shared" si="6"/>
        <v>17.041666666666668</v>
      </c>
      <c r="W13" t="str">
        <f t="shared" si="7"/>
        <v>heating</v>
      </c>
      <c r="X13">
        <f t="shared" si="18"/>
        <v>13.595261590073095</v>
      </c>
      <c r="Y13">
        <f t="shared" si="19"/>
        <v>0</v>
      </c>
      <c r="AD13" s="16"/>
      <c r="AE13" s="16"/>
      <c r="AF13" s="285"/>
      <c r="AI13" s="12"/>
      <c r="AO13">
        <v>11</v>
      </c>
      <c r="AP13">
        <v>0.95102107888400034</v>
      </c>
      <c r="AQ13">
        <v>0.94956163997961163</v>
      </c>
      <c r="AX13">
        <v>84</v>
      </c>
      <c r="AY13">
        <f>Assumptions!Q14</f>
        <v>0.13037744467023327</v>
      </c>
      <c r="AZ13">
        <f t="shared" si="8"/>
        <v>0.13037744467023327</v>
      </c>
      <c r="BB13">
        <v>11</v>
      </c>
      <c r="BC13">
        <v>0.72850690893675296</v>
      </c>
      <c r="BE13">
        <v>5</v>
      </c>
      <c r="BF13" s="284">
        <f t="shared" si="9"/>
        <v>17</v>
      </c>
      <c r="BG13" s="284"/>
      <c r="BH13" s="284"/>
      <c r="BJ13">
        <f t="shared" si="20"/>
        <v>0.67372264434111218</v>
      </c>
      <c r="BL13">
        <v>-9</v>
      </c>
      <c r="BM13" s="15">
        <v>1.817282714071248</v>
      </c>
      <c r="BN13" t="e">
        <v>#N/A</v>
      </c>
      <c r="BO13" s="15"/>
    </row>
    <row r="14" spans="1:67" x14ac:dyDescent="0.25">
      <c r="A14" s="286">
        <v>43101</v>
      </c>
      <c r="B14" s="1">
        <f t="shared" si="10"/>
        <v>1</v>
      </c>
      <c r="C14" s="285">
        <v>12</v>
      </c>
      <c r="D14" t="s">
        <v>714</v>
      </c>
      <c r="F14" s="16">
        <v>50</v>
      </c>
      <c r="G14" t="str">
        <f t="shared" si="0"/>
        <v>heating</v>
      </c>
      <c r="H14" s="283">
        <f>IF(G14="heating",F14*Assumptions!M$4+Assumptions!M$7,0)</f>
        <v>0.20919418204821671</v>
      </c>
      <c r="I14" s="15">
        <f t="shared" si="1"/>
        <v>0.92817502202723046</v>
      </c>
      <c r="J14" s="15">
        <f t="shared" si="2"/>
        <v>1.017726725449043</v>
      </c>
      <c r="K14" s="283">
        <f t="shared" si="11"/>
        <v>0.19761079179652161</v>
      </c>
      <c r="L14" s="283">
        <f t="shared" si="12"/>
        <v>4.0351685236640416</v>
      </c>
      <c r="M14" s="283">
        <f t="shared" si="13"/>
        <v>2.7207043939423419</v>
      </c>
      <c r="N14" s="283">
        <f t="shared" si="14"/>
        <v>3.6783220436298789</v>
      </c>
      <c r="O14" s="283">
        <f t="shared" si="15"/>
        <v>0.21678168402208772</v>
      </c>
      <c r="P14" s="21">
        <f t="shared" si="3"/>
        <v>0</v>
      </c>
      <c r="Q14" s="21">
        <f t="shared" si="4"/>
        <v>0.75910815787401487</v>
      </c>
      <c r="R14">
        <f t="shared" si="5"/>
        <v>0.9440993384982781</v>
      </c>
      <c r="S14" s="296">
        <f t="shared" si="16"/>
        <v>0</v>
      </c>
      <c r="T14" s="283">
        <f t="shared" si="17"/>
        <v>0.19761079179652161</v>
      </c>
      <c r="U14" s="286">
        <v>43113</v>
      </c>
      <c r="V14" s="284">
        <f t="shared" si="6"/>
        <v>18.375</v>
      </c>
      <c r="W14" t="str">
        <f t="shared" si="7"/>
        <v>heating</v>
      </c>
      <c r="X14">
        <f t="shared" si="18"/>
        <v>12.985738520884489</v>
      </c>
      <c r="Y14">
        <f t="shared" si="19"/>
        <v>0</v>
      </c>
      <c r="AA14" t="s">
        <v>716</v>
      </c>
      <c r="AB14">
        <f>COUNTIFS(A:A,"&gt;="&amp;AD4,A:A,"&lt;="&amp;AE4,B:B,"&lt;"&amp;AF7,C:C,"&gt;="&amp;AD7,C:C,"&lt;="&amp;AE7)</f>
        <v>1376</v>
      </c>
      <c r="AC14" s="12">
        <f>COUNTIF(D:D,AA14)</f>
        <v>1376</v>
      </c>
      <c r="AD14" s="12">
        <f>SUMIFS(K:K,D:D,AA14)</f>
        <v>4.7336594242137107</v>
      </c>
      <c r="AE14" s="12">
        <f>SUMIFS(P:P,D:D,AA14)</f>
        <v>65.320288443844632</v>
      </c>
      <c r="AF14" s="285">
        <f>SUMIFS(T:T,D:D,AA14)</f>
        <v>75.131058744748174</v>
      </c>
      <c r="AG14" s="10">
        <f>AF14/AC14</f>
        <v>5.4601060134264662E-2</v>
      </c>
      <c r="AO14">
        <v>12</v>
      </c>
      <c r="AP14">
        <v>0.92817502202723046</v>
      </c>
      <c r="AQ14">
        <v>0.91648403420261149</v>
      </c>
      <c r="AX14">
        <v>86</v>
      </c>
      <c r="AY14">
        <f>Assumptions!Q15</f>
        <v>0.13299185939782154</v>
      </c>
      <c r="AZ14">
        <f t="shared" si="8"/>
        <v>0.13299185939782154</v>
      </c>
      <c r="BB14">
        <v>12</v>
      </c>
      <c r="BC14">
        <v>0.75910815787401487</v>
      </c>
      <c r="BE14">
        <v>7</v>
      </c>
      <c r="BF14" s="284">
        <f t="shared" si="9"/>
        <v>59</v>
      </c>
      <c r="BG14" s="284"/>
      <c r="BH14" s="284"/>
      <c r="BJ14">
        <f t="shared" si="20"/>
        <v>0.69034046791808468</v>
      </c>
      <c r="BL14">
        <v>-8</v>
      </c>
      <c r="BM14" s="15">
        <v>1.8736532708983988</v>
      </c>
      <c r="BN14" t="e">
        <v>#N/A</v>
      </c>
    </row>
    <row r="15" spans="1:67" x14ac:dyDescent="0.25">
      <c r="A15" s="286">
        <v>43101</v>
      </c>
      <c r="B15" s="1">
        <f t="shared" si="10"/>
        <v>1</v>
      </c>
      <c r="C15" s="285">
        <v>13</v>
      </c>
      <c r="D15" t="s">
        <v>714</v>
      </c>
      <c r="F15" s="16">
        <v>50</v>
      </c>
      <c r="G15" t="str">
        <f t="shared" si="0"/>
        <v>heating</v>
      </c>
      <c r="H15" s="283">
        <f>IF(G15="heating",F15*Assumptions!M$4+Assumptions!M$7,0)</f>
        <v>0.20919418204821671</v>
      </c>
      <c r="I15" s="15">
        <f t="shared" si="1"/>
        <v>0.91573834436872614</v>
      </c>
      <c r="J15" s="15">
        <f t="shared" si="2"/>
        <v>1.017726725449043</v>
      </c>
      <c r="K15" s="283">
        <f t="shared" si="11"/>
        <v>0.19496299190847091</v>
      </c>
      <c r="L15" s="283">
        <f t="shared" si="12"/>
        <v>4.0351685236640416</v>
      </c>
      <c r="M15" s="283">
        <f t="shared" si="13"/>
        <v>2.6842494983153999</v>
      </c>
      <c r="N15" s="283">
        <f t="shared" si="14"/>
        <v>3.6783220436298789</v>
      </c>
      <c r="O15" s="283">
        <f t="shared" si="15"/>
        <v>0.21387701209872353</v>
      </c>
      <c r="P15" s="21">
        <f t="shared" si="3"/>
        <v>0</v>
      </c>
      <c r="Q15" s="21">
        <f t="shared" si="4"/>
        <v>0.79115902007799765</v>
      </c>
      <c r="R15">
        <f t="shared" si="5"/>
        <v>0.9440993384982781</v>
      </c>
      <c r="S15" s="296">
        <f t="shared" si="16"/>
        <v>0</v>
      </c>
      <c r="T15" s="283">
        <f t="shared" si="17"/>
        <v>0.19496299190847091</v>
      </c>
      <c r="U15" s="286">
        <v>43114</v>
      </c>
      <c r="V15" s="284">
        <f t="shared" si="6"/>
        <v>12.416666666666666</v>
      </c>
      <c r="W15" t="str">
        <f t="shared" si="7"/>
        <v>heating</v>
      </c>
      <c r="X15">
        <f t="shared" si="18"/>
        <v>13.75282882269204</v>
      </c>
      <c r="Y15">
        <f t="shared" si="19"/>
        <v>0</v>
      </c>
      <c r="AA15" t="s">
        <v>715</v>
      </c>
      <c r="AB15">
        <f>COUNTIFS(A:A,"&gt;="&amp;AD4,A:A,"&lt;="&amp;AE4)-AB14</f>
        <v>1552</v>
      </c>
      <c r="AC15" s="12">
        <f>COUNTIF(D:D,AA15)</f>
        <v>1552</v>
      </c>
      <c r="AD15" s="12">
        <f>SUMIFS(K:K,D:D,AA15)</f>
        <v>9.020687036666768</v>
      </c>
      <c r="AE15" s="12">
        <f>SUMIFS(P:P,D:D,AA15)</f>
        <v>55.690192569548408</v>
      </c>
      <c r="AF15" s="285">
        <f>SUMIFS(T:T,D:D,AA15)</f>
        <v>61.582807860124568</v>
      </c>
      <c r="AG15" s="10">
        <f>AF15/AC15</f>
        <v>3.9679644239770988E-2</v>
      </c>
      <c r="AH15" s="305">
        <f>(AG15-AG14)/AG14</f>
        <v>-0.27328069927217041</v>
      </c>
      <c r="AO15">
        <v>13</v>
      </c>
      <c r="AP15">
        <v>0.91573834436872614</v>
      </c>
      <c r="AQ15">
        <v>0.90040206880052787</v>
      </c>
      <c r="AX15">
        <v>88</v>
      </c>
      <c r="AY15">
        <f>Assumptions!Q16</f>
        <v>0.18312181662605867</v>
      </c>
      <c r="AZ15">
        <f t="shared" si="8"/>
        <v>0.18312181662605867</v>
      </c>
      <c r="BB15">
        <v>13</v>
      </c>
      <c r="BC15">
        <v>0.79115902007799765</v>
      </c>
      <c r="BE15">
        <v>9</v>
      </c>
      <c r="BF15" s="284">
        <f t="shared" si="9"/>
        <v>171</v>
      </c>
      <c r="BG15" s="284"/>
      <c r="BH15" s="284"/>
      <c r="BJ15">
        <f t="shared" si="20"/>
        <v>0.66390739729281489</v>
      </c>
      <c r="BL15">
        <v>-7</v>
      </c>
      <c r="BM15" s="15">
        <v>1.9300238277255501</v>
      </c>
      <c r="BN15" t="e">
        <v>#N/A</v>
      </c>
      <c r="BO15" s="15"/>
    </row>
    <row r="16" spans="1:67" x14ac:dyDescent="0.25">
      <c r="A16" s="286">
        <v>43101</v>
      </c>
      <c r="B16" s="1">
        <f t="shared" si="10"/>
        <v>1</v>
      </c>
      <c r="C16" s="285">
        <v>14</v>
      </c>
      <c r="D16" t="s">
        <v>714</v>
      </c>
      <c r="F16" s="16">
        <v>50</v>
      </c>
      <c r="G16" t="str">
        <f t="shared" si="0"/>
        <v>heating</v>
      </c>
      <c r="H16" s="283">
        <f>IF(G16="heating",F16*Assumptions!M$4+Assumptions!M$7,0)</f>
        <v>0.20919418204821671</v>
      </c>
      <c r="I16" s="15">
        <f t="shared" si="1"/>
        <v>0.92047470058819936</v>
      </c>
      <c r="J16" s="15">
        <f t="shared" si="2"/>
        <v>1.017726725449043</v>
      </c>
      <c r="K16" s="283">
        <f t="shared" si="11"/>
        <v>0.1959713740352774</v>
      </c>
      <c r="L16" s="283">
        <f t="shared" si="12"/>
        <v>4.0351685236640416</v>
      </c>
      <c r="M16" s="283">
        <f t="shared" si="13"/>
        <v>2.6981328983981259</v>
      </c>
      <c r="N16" s="283">
        <f t="shared" si="14"/>
        <v>3.6783220436298789</v>
      </c>
      <c r="O16" s="283">
        <f t="shared" si="15"/>
        <v>0.21498322079107052</v>
      </c>
      <c r="P16" s="21">
        <f t="shared" si="3"/>
        <v>0</v>
      </c>
      <c r="Q16" s="21">
        <f t="shared" si="4"/>
        <v>0.84355555031342389</v>
      </c>
      <c r="R16">
        <f t="shared" si="5"/>
        <v>0.9440993384982781</v>
      </c>
      <c r="S16" s="296">
        <f t="shared" si="16"/>
        <v>0</v>
      </c>
      <c r="T16" s="283">
        <f t="shared" si="17"/>
        <v>0.1959713740352774</v>
      </c>
      <c r="U16" s="286">
        <v>43115</v>
      </c>
      <c r="V16" s="284">
        <f t="shared" si="6"/>
        <v>12.541666666666666</v>
      </c>
      <c r="W16" t="str">
        <f t="shared" si="7"/>
        <v>heating</v>
      </c>
      <c r="X16">
        <f t="shared" si="18"/>
        <v>15.054661410821804</v>
      </c>
      <c r="Y16">
        <f t="shared" si="19"/>
        <v>0</v>
      </c>
      <c r="AA16" s="284" t="s">
        <v>704</v>
      </c>
      <c r="AC16" s="12">
        <f>COUNTIF(E:E,AA16)</f>
        <v>260</v>
      </c>
      <c r="AD16" s="16"/>
      <c r="AE16" s="16"/>
      <c r="AF16" s="285">
        <f>SUMIFS(T:T,E:E,AA16)</f>
        <v>18.704914260750947</v>
      </c>
      <c r="AG16" s="10">
        <f>AF16/AC16</f>
        <v>7.1941977925965184E-2</v>
      </c>
      <c r="AO16">
        <v>14</v>
      </c>
      <c r="AP16">
        <v>0.92047470058819936</v>
      </c>
      <c r="AQ16">
        <v>0.86032894500746537</v>
      </c>
      <c r="AX16">
        <v>90</v>
      </c>
      <c r="AY16">
        <f>Assumptions!Q17</f>
        <v>0.21242483660130718</v>
      </c>
      <c r="AZ16">
        <f t="shared" si="8"/>
        <v>0.21242483660130718</v>
      </c>
      <c r="BB16">
        <v>14</v>
      </c>
      <c r="BC16">
        <v>0.84355555031342389</v>
      </c>
      <c r="BE16">
        <v>11</v>
      </c>
      <c r="BF16" s="284">
        <f t="shared" si="9"/>
        <v>128</v>
      </c>
      <c r="BG16" s="284"/>
      <c r="BH16" s="284"/>
      <c r="BJ16">
        <f t="shared" si="20"/>
        <v>0.62343752497087657</v>
      </c>
      <c r="BL16">
        <v>-6</v>
      </c>
      <c r="BM16" s="15">
        <v>1.9911323619601391</v>
      </c>
      <c r="BN16" t="e">
        <v>#N/A</v>
      </c>
    </row>
    <row r="17" spans="1:67" x14ac:dyDescent="0.25">
      <c r="A17" s="286">
        <v>43101</v>
      </c>
      <c r="B17" s="1">
        <f t="shared" si="10"/>
        <v>1</v>
      </c>
      <c r="C17" s="285">
        <v>15</v>
      </c>
      <c r="D17" t="s">
        <v>714</v>
      </c>
      <c r="F17" s="16">
        <v>48</v>
      </c>
      <c r="G17" t="str">
        <f t="shared" si="0"/>
        <v>heating</v>
      </c>
      <c r="H17" s="283">
        <f>IF(G17="heating",F17*Assumptions!M$4+Assumptions!M$7,0)</f>
        <v>0.2305859305222967</v>
      </c>
      <c r="I17" s="15">
        <f t="shared" si="1"/>
        <v>0.92937811039838192</v>
      </c>
      <c r="J17" s="15">
        <f t="shared" si="2"/>
        <v>1.017726725449043</v>
      </c>
      <c r="K17" s="283">
        <f t="shared" si="11"/>
        <v>0.21810038053768169</v>
      </c>
      <c r="L17" s="283">
        <f t="shared" si="12"/>
        <v>3.9630740889572826</v>
      </c>
      <c r="M17" s="283">
        <f t="shared" si="13"/>
        <v>2.9491552630648794</v>
      </c>
      <c r="N17" s="283">
        <f t="shared" si="14"/>
        <v>3.5524856183738187</v>
      </c>
      <c r="O17" s="283">
        <f t="shared" si="15"/>
        <v>0.24330794259380348</v>
      </c>
      <c r="P17" s="21">
        <f t="shared" si="3"/>
        <v>0</v>
      </c>
      <c r="Q17" s="21">
        <f t="shared" si="4"/>
        <v>0.96592607327566882</v>
      </c>
      <c r="R17">
        <f t="shared" si="5"/>
        <v>0.9440993384982781</v>
      </c>
      <c r="S17" s="296">
        <f t="shared" si="16"/>
        <v>0</v>
      </c>
      <c r="T17" s="283">
        <f t="shared" si="17"/>
        <v>0.21810038053768169</v>
      </c>
      <c r="U17" s="286">
        <v>43116</v>
      </c>
      <c r="V17" s="284">
        <f t="shared" si="6"/>
        <v>21.416666666666668</v>
      </c>
      <c r="W17" t="str">
        <f t="shared" si="7"/>
        <v>heating</v>
      </c>
      <c r="X17">
        <f t="shared" si="18"/>
        <v>12.582172961543302</v>
      </c>
      <c r="Y17">
        <f t="shared" si="19"/>
        <v>0</v>
      </c>
      <c r="AO17">
        <v>15</v>
      </c>
      <c r="AP17">
        <v>0.92937811039838192</v>
      </c>
      <c r="AQ17">
        <v>0.85754515037175039</v>
      </c>
      <c r="AX17">
        <v>92</v>
      </c>
      <c r="AY17">
        <f>Assumptions!Q18</f>
        <v>0.24857026143790847</v>
      </c>
      <c r="AZ17">
        <f t="shared" si="8"/>
        <v>0.24857026143790847</v>
      </c>
      <c r="BB17">
        <v>15</v>
      </c>
      <c r="BC17">
        <v>0.96592607327566882</v>
      </c>
      <c r="BE17">
        <v>13</v>
      </c>
      <c r="BF17" s="284">
        <f t="shared" si="9"/>
        <v>84</v>
      </c>
      <c r="BG17" s="284"/>
      <c r="BH17" s="284"/>
      <c r="BJ17">
        <f t="shared" si="20"/>
        <v>0.59607768764016555</v>
      </c>
      <c r="BL17">
        <v>-5</v>
      </c>
      <c r="BM17" s="15">
        <v>2.0522408961947276</v>
      </c>
      <c r="BN17" t="e">
        <v>#N/A</v>
      </c>
      <c r="BO17" s="15"/>
    </row>
    <row r="18" spans="1:67" x14ac:dyDescent="0.25">
      <c r="A18" s="286">
        <v>43101</v>
      </c>
      <c r="B18" s="1">
        <f t="shared" si="10"/>
        <v>1</v>
      </c>
      <c r="C18" s="285">
        <v>16</v>
      </c>
      <c r="D18" t="s">
        <v>714</v>
      </c>
      <c r="F18" s="16">
        <v>48</v>
      </c>
      <c r="G18" t="str">
        <f t="shared" si="0"/>
        <v>heating</v>
      </c>
      <c r="H18" s="283">
        <f>IF(G18="heating",F18*Assumptions!M$4+Assumptions!M$7,0)</f>
        <v>0.2305859305222967</v>
      </c>
      <c r="I18" s="15">
        <f t="shared" si="1"/>
        <v>0.95820877609023625</v>
      </c>
      <c r="J18" s="15">
        <f t="shared" si="2"/>
        <v>1.017726725449043</v>
      </c>
      <c r="K18" s="283">
        <f t="shared" si="11"/>
        <v>0.22486617272516149</v>
      </c>
      <c r="L18" s="283">
        <f t="shared" si="12"/>
        <v>3.9630740889572826</v>
      </c>
      <c r="M18" s="283">
        <f t="shared" si="13"/>
        <v>3.0406423645055942</v>
      </c>
      <c r="N18" s="283">
        <f t="shared" si="14"/>
        <v>3.5524856183738187</v>
      </c>
      <c r="O18" s="283">
        <f t="shared" si="15"/>
        <v>0.25085571015429392</v>
      </c>
      <c r="P18" s="21">
        <f t="shared" si="3"/>
        <v>0</v>
      </c>
      <c r="Q18" s="21">
        <f t="shared" si="4"/>
        <v>1.1649354943302594</v>
      </c>
      <c r="R18">
        <f t="shared" si="5"/>
        <v>0.9440993384982781</v>
      </c>
      <c r="S18" s="296">
        <f t="shared" si="16"/>
        <v>0</v>
      </c>
      <c r="T18" s="283">
        <f t="shared" si="17"/>
        <v>0.22486617272516149</v>
      </c>
      <c r="U18" s="286">
        <v>43117</v>
      </c>
      <c r="V18" s="284">
        <f t="shared" si="6"/>
        <v>5.333333333333333</v>
      </c>
      <c r="W18" t="str">
        <f t="shared" si="7"/>
        <v>heating</v>
      </c>
      <c r="X18">
        <f t="shared" si="18"/>
        <v>16.989312691003299</v>
      </c>
      <c r="Y18">
        <f t="shared" si="19"/>
        <v>0</v>
      </c>
      <c r="AO18">
        <v>16</v>
      </c>
      <c r="AP18">
        <v>0.95820877609023625</v>
      </c>
      <c r="AQ18">
        <v>0.88344815438260227</v>
      </c>
      <c r="AX18">
        <v>94</v>
      </c>
      <c r="AY18" t="e">
        <f>Assumptions!Q19</f>
        <v>#DIV/0!</v>
      </c>
      <c r="AZ18">
        <f>FORECAST(AX18,AZ15:AZ17,AX15:AX17)</f>
        <v>0.28015408303360778</v>
      </c>
      <c r="BB18">
        <v>16</v>
      </c>
      <c r="BC18">
        <v>1.1649354943302594</v>
      </c>
      <c r="BE18">
        <v>15</v>
      </c>
      <c r="BF18" s="284">
        <f t="shared" si="9"/>
        <v>170</v>
      </c>
      <c r="BG18" s="284"/>
      <c r="BH18" s="284"/>
      <c r="BJ18">
        <f t="shared" si="20"/>
        <v>0.5787644775863775</v>
      </c>
      <c r="BL18">
        <v>-4</v>
      </c>
      <c r="BM18" s="15">
        <v>2.084551371464034</v>
      </c>
      <c r="BN18" t="e">
        <v>#N/A</v>
      </c>
    </row>
    <row r="19" spans="1:67" ht="15" customHeight="1" x14ac:dyDescent="0.25">
      <c r="A19" s="286">
        <v>43101</v>
      </c>
      <c r="B19" s="1">
        <f t="shared" si="10"/>
        <v>1</v>
      </c>
      <c r="C19" s="285">
        <v>17</v>
      </c>
      <c r="D19" t="s">
        <v>714</v>
      </c>
      <c r="F19" s="16">
        <v>50</v>
      </c>
      <c r="G19" t="str">
        <f t="shared" si="0"/>
        <v>heating</v>
      </c>
      <c r="H19" s="283">
        <f>IF(G19="heating",F19*Assumptions!M$4+Assumptions!M$7,0)</f>
        <v>0.20919418204821671</v>
      </c>
      <c r="I19" s="15">
        <f t="shared" si="1"/>
        <v>1.000324165990953</v>
      </c>
      <c r="J19" s="15">
        <f t="shared" si="2"/>
        <v>1.017726725449043</v>
      </c>
      <c r="K19" s="283">
        <f t="shared" si="11"/>
        <v>0.21297152563201385</v>
      </c>
      <c r="L19" s="283">
        <f t="shared" si="12"/>
        <v>4.0351685236640416</v>
      </c>
      <c r="M19" s="283">
        <f t="shared" si="13"/>
        <v>2.9321909006278446</v>
      </c>
      <c r="N19" s="283">
        <f t="shared" si="14"/>
        <v>3.6783220436298789</v>
      </c>
      <c r="O19" s="283">
        <f t="shared" si="15"/>
        <v>0.23363261467420449</v>
      </c>
      <c r="P19" s="21">
        <f t="shared" si="3"/>
        <v>0</v>
      </c>
      <c r="Q19" s="21">
        <f t="shared" si="4"/>
        <v>1.3521540118753073</v>
      </c>
      <c r="R19">
        <f t="shared" si="5"/>
        <v>0.9440993384982781</v>
      </c>
      <c r="S19" s="296">
        <f t="shared" si="16"/>
        <v>0</v>
      </c>
      <c r="T19" s="283">
        <f t="shared" si="17"/>
        <v>0.21297152563201385</v>
      </c>
      <c r="U19" s="286">
        <v>43118</v>
      </c>
      <c r="V19" s="284">
        <f t="shared" si="6"/>
        <v>22.75</v>
      </c>
      <c r="W19" t="str">
        <f t="shared" si="7"/>
        <v>heating</v>
      </c>
      <c r="X19">
        <f t="shared" si="18"/>
        <v>12.08836191184643</v>
      </c>
      <c r="Y19">
        <f t="shared" si="19"/>
        <v>0</v>
      </c>
      <c r="AA19" s="306" t="s">
        <v>720</v>
      </c>
      <c r="AB19" s="283">
        <f>AG10</f>
        <v>0.34085563282789261</v>
      </c>
      <c r="AO19">
        <v>17</v>
      </c>
      <c r="AP19">
        <v>1.000324165990953</v>
      </c>
      <c r="AQ19">
        <v>0.94025748850374469</v>
      </c>
      <c r="AX19">
        <v>96</v>
      </c>
      <c r="AY19" t="e">
        <f>Assumptions!Q20</f>
        <v>#DIV/0!</v>
      </c>
      <c r="AZ19">
        <f t="shared" ref="AZ19:AZ20" si="23">FORECAST(AX19,AZ16:AZ18,AX16:AX18)</f>
        <v>0.31477897345657513</v>
      </c>
      <c r="BB19">
        <v>17</v>
      </c>
      <c r="BC19">
        <v>1.3521540118753073</v>
      </c>
      <c r="BE19">
        <v>17</v>
      </c>
      <c r="BF19" s="284">
        <f t="shared" si="9"/>
        <v>173</v>
      </c>
      <c r="BG19" s="284"/>
      <c r="BH19" s="284"/>
      <c r="BJ19">
        <f t="shared" si="20"/>
        <v>0.5572825170337099</v>
      </c>
      <c r="BL19">
        <v>-3</v>
      </c>
      <c r="BM19" s="15">
        <v>2.11686184673334</v>
      </c>
      <c r="BN19" t="e">
        <v>#N/A</v>
      </c>
      <c r="BO19" s="15"/>
    </row>
    <row r="20" spans="1:67" ht="15" customHeight="1" x14ac:dyDescent="0.25">
      <c r="A20" s="286">
        <v>43101</v>
      </c>
      <c r="B20" s="1">
        <f t="shared" si="10"/>
        <v>1</v>
      </c>
      <c r="C20" s="285">
        <v>18</v>
      </c>
      <c r="D20" t="s">
        <v>714</v>
      </c>
      <c r="F20" s="16">
        <v>48</v>
      </c>
      <c r="G20" t="str">
        <f t="shared" si="0"/>
        <v>heating</v>
      </c>
      <c r="H20" s="283">
        <f>IF(G20="heating",F20*Assumptions!M$4+Assumptions!M$7,0)</f>
        <v>0.2305859305222967</v>
      </c>
      <c r="I20" s="15">
        <f t="shared" si="1"/>
        <v>0.99263375744531002</v>
      </c>
      <c r="J20" s="15">
        <f t="shared" si="2"/>
        <v>1.017726725449043</v>
      </c>
      <c r="K20" s="283">
        <f t="shared" si="11"/>
        <v>0.23294480234806686</v>
      </c>
      <c r="L20" s="283">
        <f t="shared" si="12"/>
        <v>3.9630740889572826</v>
      </c>
      <c r="M20" s="283">
        <f t="shared" si="13"/>
        <v>3.1498816652899726</v>
      </c>
      <c r="N20" s="283">
        <f t="shared" si="14"/>
        <v>3.5524856183738187</v>
      </c>
      <c r="O20" s="283">
        <f t="shared" si="15"/>
        <v>0.25986805001211849</v>
      </c>
      <c r="P20" s="21">
        <f t="shared" si="3"/>
        <v>0</v>
      </c>
      <c r="Q20" s="21">
        <f t="shared" si="4"/>
        <v>1.5598916921549892</v>
      </c>
      <c r="R20">
        <f t="shared" si="5"/>
        <v>0.9440993384982781</v>
      </c>
      <c r="S20" s="296">
        <f t="shared" si="16"/>
        <v>0</v>
      </c>
      <c r="T20" s="283">
        <f t="shared" si="17"/>
        <v>0.23294480234806686</v>
      </c>
      <c r="U20" s="286">
        <v>43119</v>
      </c>
      <c r="V20" s="284">
        <f t="shared" si="6"/>
        <v>22.416666666666668</v>
      </c>
      <c r="W20" t="str">
        <f t="shared" si="7"/>
        <v>heating</v>
      </c>
      <c r="X20">
        <f t="shared" si="18"/>
        <v>12.150996616274806</v>
      </c>
      <c r="Y20">
        <f t="shared" si="19"/>
        <v>0</v>
      </c>
      <c r="AA20" s="252" t="s">
        <v>719</v>
      </c>
      <c r="AB20" s="283">
        <f>AG11</f>
        <v>0.37409678383664402</v>
      </c>
      <c r="AO20">
        <v>18</v>
      </c>
      <c r="AP20">
        <v>0.99263375744531002</v>
      </c>
      <c r="AQ20">
        <v>0.98182363790757687</v>
      </c>
      <c r="AX20">
        <v>98</v>
      </c>
      <c r="AY20" t="e">
        <f>Assumptions!Q21</f>
        <v>#DIV/0!</v>
      </c>
      <c r="AZ20">
        <f t="shared" si="23"/>
        <v>0.34737648466136384</v>
      </c>
      <c r="BB20">
        <v>18</v>
      </c>
      <c r="BC20">
        <v>1.5598916921549892</v>
      </c>
      <c r="BE20">
        <v>19</v>
      </c>
      <c r="BF20" s="284">
        <f t="shared" si="9"/>
        <v>186</v>
      </c>
      <c r="BG20" s="284"/>
      <c r="BH20" s="284"/>
      <c r="BJ20">
        <f t="shared" si="20"/>
        <v>0.54290444563089368</v>
      </c>
      <c r="BL20">
        <v>-2</v>
      </c>
      <c r="BM20" s="15">
        <v>2.1604470590225535</v>
      </c>
      <c r="BN20" t="e">
        <v>#N/A</v>
      </c>
    </row>
    <row r="21" spans="1:67" ht="15" customHeight="1" x14ac:dyDescent="0.25">
      <c r="A21" s="286">
        <v>43101</v>
      </c>
      <c r="B21" s="1">
        <f t="shared" si="10"/>
        <v>1</v>
      </c>
      <c r="C21" s="285">
        <v>19</v>
      </c>
      <c r="D21" t="s">
        <v>714</v>
      </c>
      <c r="F21" s="16">
        <v>48</v>
      </c>
      <c r="G21" t="str">
        <f t="shared" si="0"/>
        <v>heating</v>
      </c>
      <c r="H21" s="283">
        <f>IF(G21="heating",F21*Assumptions!M$4+Assumptions!M$7,0)</f>
        <v>0.2305859305222967</v>
      </c>
      <c r="I21" s="15">
        <f t="shared" si="1"/>
        <v>0.98728643949761985</v>
      </c>
      <c r="J21" s="15">
        <f t="shared" si="2"/>
        <v>1.017726725449043</v>
      </c>
      <c r="K21" s="283">
        <f t="shared" si="11"/>
        <v>0.23168992872214589</v>
      </c>
      <c r="L21" s="283">
        <f t="shared" si="12"/>
        <v>3.9630740889572826</v>
      </c>
      <c r="M21" s="283">
        <f t="shared" si="13"/>
        <v>3.1329132530880197</v>
      </c>
      <c r="N21" s="283">
        <f t="shared" si="14"/>
        <v>3.5524856183738187</v>
      </c>
      <c r="O21" s="283">
        <f t="shared" si="15"/>
        <v>0.25846814085384312</v>
      </c>
      <c r="P21" s="21">
        <f t="shared" si="3"/>
        <v>0</v>
      </c>
      <c r="Q21" s="21">
        <f t="shared" si="4"/>
        <v>1.6764212681468484</v>
      </c>
      <c r="R21">
        <f t="shared" si="5"/>
        <v>0.9440993384982781</v>
      </c>
      <c r="S21" s="296">
        <f t="shared" si="16"/>
        <v>0</v>
      </c>
      <c r="T21" s="283">
        <f t="shared" si="17"/>
        <v>0.23168992872214589</v>
      </c>
      <c r="U21" s="286">
        <v>43120</v>
      </c>
      <c r="V21" s="284">
        <f t="shared" si="6"/>
        <v>18.375</v>
      </c>
      <c r="W21" t="str">
        <f t="shared" si="7"/>
        <v>heating</v>
      </c>
      <c r="X21">
        <f t="shared" si="18"/>
        <v>13.035777761598091</v>
      </c>
      <c r="Y21">
        <f t="shared" si="19"/>
        <v>0</v>
      </c>
      <c r="AA21" s="306" t="s">
        <v>721</v>
      </c>
      <c r="AB21" s="283">
        <f>AG14</f>
        <v>5.4601060134264662E-2</v>
      </c>
      <c r="AO21">
        <v>19</v>
      </c>
      <c r="AP21">
        <v>0.98728643949761985</v>
      </c>
      <c r="AQ21">
        <v>0.98418842963438757</v>
      </c>
      <c r="BB21">
        <v>19</v>
      </c>
      <c r="BC21">
        <v>1.6764212681468484</v>
      </c>
      <c r="BE21">
        <v>21</v>
      </c>
      <c r="BF21" s="284">
        <f t="shared" si="9"/>
        <v>268</v>
      </c>
      <c r="BG21" s="284"/>
      <c r="BH21" s="284"/>
      <c r="BJ21">
        <f t="shared" si="20"/>
        <v>0.5271216367694016</v>
      </c>
      <c r="BL21">
        <v>-1</v>
      </c>
      <c r="BM21" s="15">
        <v>2.2040322713117675</v>
      </c>
      <c r="BN21" t="e">
        <v>#N/A</v>
      </c>
      <c r="BO21" s="15"/>
    </row>
    <row r="22" spans="1:67" ht="15" customHeight="1" x14ac:dyDescent="0.25">
      <c r="A22" s="286">
        <v>43101</v>
      </c>
      <c r="B22" s="1">
        <f t="shared" si="10"/>
        <v>1</v>
      </c>
      <c r="C22" s="285">
        <v>20</v>
      </c>
      <c r="D22" t="s">
        <v>714</v>
      </c>
      <c r="F22" s="16">
        <v>45</v>
      </c>
      <c r="G22" t="str">
        <f t="shared" si="0"/>
        <v>heating</v>
      </c>
      <c r="H22" s="283">
        <f>IF(G22="heating",F22*Assumptions!M$4+Assumptions!M$7,0)</f>
        <v>0.26267355323341679</v>
      </c>
      <c r="I22" s="15">
        <f t="shared" si="1"/>
        <v>0.9807837528485519</v>
      </c>
      <c r="J22" s="15">
        <f t="shared" si="2"/>
        <v>1.017726725449043</v>
      </c>
      <c r="K22" s="283">
        <f t="shared" si="11"/>
        <v>0.2621928178572856</v>
      </c>
      <c r="L22" s="283">
        <f t="shared" si="12"/>
        <v>3.8225513186096443</v>
      </c>
      <c r="M22" s="283">
        <f t="shared" si="13"/>
        <v>3.4196616515627385</v>
      </c>
      <c r="N22" s="283">
        <f t="shared" si="14"/>
        <v>3.3574836377085973</v>
      </c>
      <c r="O22" s="283">
        <f t="shared" si="15"/>
        <v>0.29851091167620819</v>
      </c>
      <c r="P22" s="21">
        <f t="shared" si="3"/>
        <v>0</v>
      </c>
      <c r="Q22" s="21">
        <f t="shared" si="4"/>
        <v>1.52436960139122</v>
      </c>
      <c r="R22">
        <f t="shared" si="5"/>
        <v>0.9440993384982781</v>
      </c>
      <c r="S22" s="296">
        <f t="shared" si="16"/>
        <v>0</v>
      </c>
      <c r="T22" s="283">
        <f t="shared" si="17"/>
        <v>0.2621928178572856</v>
      </c>
      <c r="U22" s="286">
        <v>43121</v>
      </c>
      <c r="V22" s="284">
        <f t="shared" si="6"/>
        <v>18.416666666666668</v>
      </c>
      <c r="W22" t="str">
        <f t="shared" si="7"/>
        <v>heating</v>
      </c>
      <c r="X22">
        <f t="shared" si="18"/>
        <v>12.315423678129161</v>
      </c>
      <c r="Y22">
        <f t="shared" si="19"/>
        <v>0</v>
      </c>
      <c r="AA22" s="252" t="s">
        <v>722</v>
      </c>
      <c r="AB22" s="283">
        <f>AG15</f>
        <v>3.9679644239770988E-2</v>
      </c>
      <c r="AO22">
        <v>20</v>
      </c>
      <c r="AP22">
        <v>0.9807837528485519</v>
      </c>
      <c r="AQ22">
        <v>0.97071962311712034</v>
      </c>
      <c r="BB22">
        <v>20</v>
      </c>
      <c r="BC22">
        <v>1.52436960139122</v>
      </c>
      <c r="BE22">
        <v>23</v>
      </c>
      <c r="BF22" s="284">
        <f t="shared" si="9"/>
        <v>117</v>
      </c>
      <c r="BG22" s="284"/>
      <c r="BH22" s="284"/>
      <c r="BJ22">
        <f t="shared" si="20"/>
        <v>0.48945433352833351</v>
      </c>
      <c r="BL22">
        <v>0</v>
      </c>
      <c r="BM22" s="15">
        <v>2.2465435841600243</v>
      </c>
      <c r="BN22" t="e">
        <v>#N/A</v>
      </c>
    </row>
    <row r="23" spans="1:67" ht="15" customHeight="1" x14ac:dyDescent="0.25">
      <c r="A23" s="286">
        <v>43101</v>
      </c>
      <c r="B23" s="1">
        <f t="shared" si="10"/>
        <v>1</v>
      </c>
      <c r="C23" s="285">
        <v>21</v>
      </c>
      <c r="D23" t="s">
        <v>714</v>
      </c>
      <c r="F23" s="16">
        <v>45</v>
      </c>
      <c r="G23" t="str">
        <f t="shared" si="0"/>
        <v>heating</v>
      </c>
      <c r="H23" s="283">
        <f>IF(G23="heating",F23*Assumptions!M$4+Assumptions!M$7,0)</f>
        <v>0.26267355323341679</v>
      </c>
      <c r="I23" s="15">
        <f t="shared" si="1"/>
        <v>0.96485790305685171</v>
      </c>
      <c r="J23" s="15">
        <f t="shared" si="2"/>
        <v>1.017726725449043</v>
      </c>
      <c r="K23" s="283">
        <f t="shared" si="11"/>
        <v>0.25793536210159002</v>
      </c>
      <c r="L23" s="283">
        <f t="shared" si="12"/>
        <v>3.8225513186096443</v>
      </c>
      <c r="M23" s="283">
        <f t="shared" si="13"/>
        <v>3.3641335928616725</v>
      </c>
      <c r="N23" s="283">
        <f t="shared" si="14"/>
        <v>3.3574836377085973</v>
      </c>
      <c r="O23" s="283">
        <f t="shared" si="15"/>
        <v>0.29366372703766647</v>
      </c>
      <c r="P23" s="21">
        <f t="shared" si="3"/>
        <v>0</v>
      </c>
      <c r="Q23" s="21">
        <f t="shared" si="4"/>
        <v>1.4448604713749031</v>
      </c>
      <c r="R23">
        <f t="shared" si="5"/>
        <v>0.9440993384982781</v>
      </c>
      <c r="S23" s="296">
        <f t="shared" si="16"/>
        <v>0</v>
      </c>
      <c r="T23" s="283">
        <f t="shared" si="17"/>
        <v>0.25793536210159002</v>
      </c>
      <c r="U23" s="286">
        <v>43122</v>
      </c>
      <c r="V23" s="284">
        <f t="shared" si="6"/>
        <v>12.166666666666666</v>
      </c>
      <c r="W23" t="str">
        <f t="shared" si="7"/>
        <v>heating</v>
      </c>
      <c r="X23">
        <f t="shared" si="18"/>
        <v>15.018958468540674</v>
      </c>
      <c r="Y23">
        <f t="shared" si="19"/>
        <v>0</v>
      </c>
      <c r="AA23" s="252" t="s">
        <v>723</v>
      </c>
      <c r="AB23" s="283">
        <f>AG12</f>
        <v>0.50376677242240087</v>
      </c>
      <c r="AO23">
        <v>21</v>
      </c>
      <c r="AP23">
        <v>0.96485790305685171</v>
      </c>
      <c r="AQ23">
        <v>0.95751150862929935</v>
      </c>
      <c r="BB23">
        <v>21</v>
      </c>
      <c r="BC23">
        <v>1.4448604713749031</v>
      </c>
      <c r="BE23">
        <v>25</v>
      </c>
      <c r="BF23" s="284">
        <f t="shared" si="9"/>
        <v>220</v>
      </c>
      <c r="BG23" s="284"/>
      <c r="BH23" s="284"/>
      <c r="BJ23">
        <f t="shared" si="20"/>
        <v>0.47770084355495618</v>
      </c>
      <c r="BL23">
        <v>1</v>
      </c>
      <c r="BM23" s="15">
        <v>2.2890548970082816</v>
      </c>
      <c r="BN23" t="e">
        <v>#N/A</v>
      </c>
      <c r="BO23" s="15"/>
    </row>
    <row r="24" spans="1:67" ht="15" customHeight="1" x14ac:dyDescent="0.25">
      <c r="A24" s="286">
        <v>43101</v>
      </c>
      <c r="B24" s="1">
        <f t="shared" si="10"/>
        <v>1</v>
      </c>
      <c r="C24" s="285">
        <v>22</v>
      </c>
      <c r="D24" t="s">
        <v>714</v>
      </c>
      <c r="F24" s="16">
        <v>43</v>
      </c>
      <c r="G24" t="str">
        <f t="shared" si="0"/>
        <v>heating</v>
      </c>
      <c r="H24" s="283">
        <f>IF(G24="heating",F24*Assumptions!M$4+Assumptions!M$7,0)</f>
        <v>0.28406530170749683</v>
      </c>
      <c r="I24" s="15">
        <f t="shared" si="1"/>
        <v>0.93972561476240646</v>
      </c>
      <c r="J24" s="15">
        <f t="shared" si="2"/>
        <v>1.017726725449043</v>
      </c>
      <c r="K24" s="283">
        <f t="shared" si="11"/>
        <v>0.271675473356008</v>
      </c>
      <c r="L24" s="283">
        <f t="shared" si="12"/>
        <v>3.7370271581932331</v>
      </c>
      <c r="M24" s="283">
        <f t="shared" si="13"/>
        <v>3.4640624187635303</v>
      </c>
      <c r="N24" s="283">
        <f t="shared" si="14"/>
        <v>3.2278965655525562</v>
      </c>
      <c r="O24" s="283">
        <f t="shared" si="15"/>
        <v>0.31452638011423095</v>
      </c>
      <c r="P24" s="21">
        <f t="shared" si="3"/>
        <v>0</v>
      </c>
      <c r="Q24" s="21">
        <f t="shared" si="4"/>
        <v>1.2427137171080138</v>
      </c>
      <c r="R24">
        <f t="shared" si="5"/>
        <v>0.9440993384982781</v>
      </c>
      <c r="S24" s="296">
        <f t="shared" si="16"/>
        <v>0</v>
      </c>
      <c r="T24" s="283">
        <f t="shared" si="17"/>
        <v>0.271675473356008</v>
      </c>
      <c r="U24" s="286">
        <v>43123</v>
      </c>
      <c r="V24" s="284">
        <f t="shared" si="6"/>
        <v>0.625</v>
      </c>
      <c r="W24" t="str">
        <f t="shared" si="7"/>
        <v>heating</v>
      </c>
      <c r="X24">
        <f t="shared" si="18"/>
        <v>18.05037939852803</v>
      </c>
      <c r="Y24">
        <f t="shared" si="19"/>
        <v>0</v>
      </c>
      <c r="AA24" s="252" t="s">
        <v>724</v>
      </c>
      <c r="AB24" s="283">
        <f>AG16</f>
        <v>7.1941977925965184E-2</v>
      </c>
      <c r="AO24">
        <v>22</v>
      </c>
      <c r="AP24">
        <v>0.93972561476240646</v>
      </c>
      <c r="AQ24">
        <v>0.9426530227543114</v>
      </c>
      <c r="AX24" s="25" t="s">
        <v>57</v>
      </c>
      <c r="AY24" s="25" t="s">
        <v>3</v>
      </c>
      <c r="AZ24" s="25" t="s">
        <v>58</v>
      </c>
      <c r="BB24">
        <v>22</v>
      </c>
      <c r="BC24">
        <v>1.2427137171080138</v>
      </c>
      <c r="BE24">
        <v>27</v>
      </c>
      <c r="BF24" s="284">
        <f t="shared" si="9"/>
        <v>471</v>
      </c>
      <c r="BG24" s="284"/>
      <c r="BH24" s="284"/>
      <c r="BJ24">
        <f t="shared" si="20"/>
        <v>0.44754408427557307</v>
      </c>
      <c r="BL24">
        <v>2</v>
      </c>
      <c r="BM24" s="15">
        <v>2.2693383554347459</v>
      </c>
      <c r="BN24" t="e">
        <v>#N/A</v>
      </c>
    </row>
    <row r="25" spans="1:67" x14ac:dyDescent="0.25">
      <c r="A25" s="286">
        <v>43101</v>
      </c>
      <c r="B25" s="1">
        <f t="shared" si="10"/>
        <v>1</v>
      </c>
      <c r="C25" s="285">
        <v>23</v>
      </c>
      <c r="D25" t="s">
        <v>713</v>
      </c>
      <c r="F25" s="16">
        <v>45</v>
      </c>
      <c r="G25" t="str">
        <f t="shared" si="0"/>
        <v>heating</v>
      </c>
      <c r="H25" s="283">
        <f>IF(G25="heating",F25*Assumptions!M$4+Assumptions!M$7,0)</f>
        <v>0.26267355323341679</v>
      </c>
      <c r="I25" s="15">
        <f t="shared" si="1"/>
        <v>0.93552015763172869</v>
      </c>
      <c r="J25" s="15">
        <f t="shared" si="2"/>
        <v>1.017726725449043</v>
      </c>
      <c r="K25" s="283">
        <f t="shared" si="11"/>
        <v>0.25009250569185454</v>
      </c>
      <c r="L25" s="283">
        <f t="shared" si="12"/>
        <v>3.8225513186096443</v>
      </c>
      <c r="M25" s="283">
        <f t="shared" si="13"/>
        <v>3.2618427844319626</v>
      </c>
      <c r="N25" s="283">
        <f t="shared" si="14"/>
        <v>3.3574836377085973</v>
      </c>
      <c r="O25" s="283">
        <f t="shared" si="15"/>
        <v>0.28473450374257964</v>
      </c>
      <c r="P25" s="21">
        <f t="shared" si="3"/>
        <v>0</v>
      </c>
      <c r="Q25" s="21">
        <f t="shared" si="4"/>
        <v>1.0297519246597011</v>
      </c>
      <c r="R25">
        <f t="shared" si="5"/>
        <v>0.9440993384982781</v>
      </c>
      <c r="S25" s="296">
        <f t="shared" si="16"/>
        <v>0</v>
      </c>
      <c r="T25" s="283">
        <f t="shared" si="17"/>
        <v>0.25009250569185454</v>
      </c>
      <c r="U25" s="286">
        <v>43124</v>
      </c>
      <c r="V25" s="284">
        <f t="shared" si="6"/>
        <v>-8.9166666666666661</v>
      </c>
      <c r="W25" t="str">
        <f t="shared" si="7"/>
        <v>heating</v>
      </c>
      <c r="X25">
        <f t="shared" si="18"/>
        <v>20.783116922026611</v>
      </c>
      <c r="Y25">
        <f t="shared" si="19"/>
        <v>0</v>
      </c>
      <c r="AO25">
        <v>23</v>
      </c>
      <c r="AP25">
        <v>0.93552015763172869</v>
      </c>
      <c r="AQ25">
        <v>0.94450710149963013</v>
      </c>
      <c r="AX25" s="27">
        <f>INDEX(LINEST(AZ2:AZ20,AX2:AX20^{1,2}),1)</f>
        <v>3.1156309692079181E-4</v>
      </c>
      <c r="AY25" s="27">
        <f>INDEX(LINEST(AZ2:AZ20,AX2:AX20^{1,2}),1,2)</f>
        <v>-4.1321436120029739E-2</v>
      </c>
      <c r="AZ25" s="27">
        <f>INDEX(LINEST(AZ2:AZ20,AX2:AX20^{1,2}),1,3)</f>
        <v>1.4064459137642822</v>
      </c>
      <c r="BB25">
        <v>23</v>
      </c>
      <c r="BC25">
        <v>1.0297519246597011</v>
      </c>
      <c r="BE25">
        <v>29</v>
      </c>
      <c r="BF25" s="284">
        <f t="shared" si="9"/>
        <v>235</v>
      </c>
      <c r="BG25" s="284"/>
      <c r="BH25" s="284"/>
      <c r="BJ25">
        <f t="shared" si="20"/>
        <v>0.43145735470828311</v>
      </c>
      <c r="BL25">
        <v>3</v>
      </c>
      <c r="BM25" s="15">
        <v>2.2496218138612099</v>
      </c>
      <c r="BN25" t="e">
        <v>#N/A</v>
      </c>
      <c r="BO25" s="15"/>
    </row>
    <row r="26" spans="1:67" x14ac:dyDescent="0.25">
      <c r="A26" s="286">
        <v>43102</v>
      </c>
      <c r="B26" s="1">
        <f t="shared" si="10"/>
        <v>2</v>
      </c>
      <c r="C26" s="285">
        <v>0</v>
      </c>
      <c r="D26" t="s">
        <v>713</v>
      </c>
      <c r="F26" s="16">
        <v>45</v>
      </c>
      <c r="G26" t="str">
        <f t="shared" si="0"/>
        <v>heating</v>
      </c>
      <c r="H26" s="283">
        <f>IF(G26="heating",F26*Assumptions!M$4+Assumptions!M$7,0)</f>
        <v>0.26267355323341679</v>
      </c>
      <c r="I26" s="15">
        <f t="shared" si="1"/>
        <v>0.96097758380229281</v>
      </c>
      <c r="J26" s="15">
        <f t="shared" si="2"/>
        <v>1.0199659078795975</v>
      </c>
      <c r="K26" s="283">
        <f t="shared" si="11"/>
        <v>0.25746325879648563</v>
      </c>
      <c r="L26" s="283">
        <f t="shared" si="12"/>
        <v>3.8225513186096443</v>
      </c>
      <c r="M26" s="283">
        <f t="shared" si="13"/>
        <v>3.357976164213416</v>
      </c>
      <c r="N26" s="283">
        <f t="shared" si="14"/>
        <v>3.3574836377085973</v>
      </c>
      <c r="O26" s="283">
        <f t="shared" si="15"/>
        <v>0.29312622952280792</v>
      </c>
      <c r="P26" s="21">
        <f t="shared" si="3"/>
        <v>0</v>
      </c>
      <c r="Q26" s="21">
        <f t="shared" si="4"/>
        <v>0.90668853391740301</v>
      </c>
      <c r="R26">
        <f t="shared" si="5"/>
        <v>0.83668510409641816</v>
      </c>
      <c r="S26" s="296">
        <f t="shared" si="16"/>
        <v>0</v>
      </c>
      <c r="T26" s="283">
        <f t="shared" si="17"/>
        <v>0.25746325879648563</v>
      </c>
      <c r="U26" s="286">
        <v>43125</v>
      </c>
      <c r="V26" s="284">
        <f t="shared" si="6"/>
        <v>11.166666666666666</v>
      </c>
      <c r="W26" t="str">
        <f t="shared" si="7"/>
        <v>heating</v>
      </c>
      <c r="X26">
        <f t="shared" si="18"/>
        <v>15.084280611545172</v>
      </c>
      <c r="Y26">
        <f t="shared" si="19"/>
        <v>0</v>
      </c>
      <c r="AT26" s="294"/>
      <c r="AU26" s="294"/>
      <c r="AV26" s="294"/>
      <c r="BE26">
        <v>31</v>
      </c>
      <c r="BF26" s="284">
        <f t="shared" si="9"/>
        <v>157</v>
      </c>
      <c r="BG26" s="284"/>
      <c r="BH26" s="284"/>
      <c r="BJ26">
        <f t="shared" si="20"/>
        <v>0.40188561523674593</v>
      </c>
      <c r="BL26">
        <v>4</v>
      </c>
      <c r="BM26" s="15">
        <v>2.3169863412028846</v>
      </c>
      <c r="BN26" t="e">
        <v>#N/A</v>
      </c>
    </row>
    <row r="27" spans="1:67" x14ac:dyDescent="0.25">
      <c r="A27" s="286">
        <v>43102</v>
      </c>
      <c r="B27" s="1">
        <f t="shared" si="10"/>
        <v>2</v>
      </c>
      <c r="C27" s="285">
        <v>1</v>
      </c>
      <c r="D27" t="s">
        <v>713</v>
      </c>
      <c r="F27" s="16">
        <v>43</v>
      </c>
      <c r="G27" t="str">
        <f t="shared" si="0"/>
        <v>heating</v>
      </c>
      <c r="H27" s="283">
        <f>IF(G27="heating",F27*Assumptions!M$4+Assumptions!M$7,0)</f>
        <v>0.28406530170749683</v>
      </c>
      <c r="I27" s="15">
        <f t="shared" si="1"/>
        <v>0.9912860509924194</v>
      </c>
      <c r="J27" s="15">
        <f t="shared" si="2"/>
        <v>1.0199659078795975</v>
      </c>
      <c r="K27" s="283">
        <f t="shared" si="11"/>
        <v>0.2872121705774659</v>
      </c>
      <c r="L27" s="283">
        <f t="shared" si="12"/>
        <v>3.7370271581932331</v>
      </c>
      <c r="M27" s="283">
        <f t="shared" si="13"/>
        <v>3.6621667536588385</v>
      </c>
      <c r="N27" s="283">
        <f t="shared" si="14"/>
        <v>3.2278965655525562</v>
      </c>
      <c r="O27" s="283">
        <f t="shared" si="15"/>
        <v>0.33251365395838978</v>
      </c>
      <c r="P27" s="21">
        <f t="shared" si="3"/>
        <v>0</v>
      </c>
      <c r="Q27" s="21">
        <f t="shared" si="4"/>
        <v>0.81803459285312596</v>
      </c>
      <c r="R27">
        <f t="shared" si="5"/>
        <v>0.83668510409641816</v>
      </c>
      <c r="S27" s="296">
        <f t="shared" si="16"/>
        <v>0</v>
      </c>
      <c r="T27" s="283">
        <f t="shared" si="17"/>
        <v>0.2872121705774659</v>
      </c>
      <c r="U27" s="286">
        <v>43126</v>
      </c>
      <c r="V27" s="284">
        <f t="shared" si="6"/>
        <v>25.875</v>
      </c>
      <c r="W27" t="str">
        <f t="shared" si="7"/>
        <v>heating</v>
      </c>
      <c r="X27">
        <f t="shared" si="18"/>
        <v>11.345369055028188</v>
      </c>
      <c r="Y27">
        <f t="shared" si="19"/>
        <v>0</v>
      </c>
      <c r="AT27" s="294"/>
      <c r="AU27" s="294"/>
      <c r="AV27" s="294"/>
      <c r="BE27">
        <v>33</v>
      </c>
      <c r="BF27" s="284">
        <f t="shared" si="9"/>
        <v>300</v>
      </c>
      <c r="BG27" s="284"/>
      <c r="BH27" s="284"/>
      <c r="BJ27">
        <f t="shared" si="20"/>
        <v>0.3868188214399606</v>
      </c>
      <c r="BL27">
        <v>5</v>
      </c>
      <c r="BM27" s="15">
        <v>2.3843508685445598</v>
      </c>
      <c r="BN27" s="15">
        <v>1.0471958284399543</v>
      </c>
      <c r="BO27" s="15"/>
    </row>
    <row r="28" spans="1:67" x14ac:dyDescent="0.25">
      <c r="A28" s="286">
        <v>43102</v>
      </c>
      <c r="B28" s="1">
        <f t="shared" si="10"/>
        <v>2</v>
      </c>
      <c r="C28" s="285">
        <v>2</v>
      </c>
      <c r="D28" t="s">
        <v>713</v>
      </c>
      <c r="F28" s="16">
        <v>41</v>
      </c>
      <c r="G28" t="str">
        <f t="shared" si="0"/>
        <v>heating</v>
      </c>
      <c r="H28" s="283">
        <f>IF(G28="heating",F28*Assumptions!M$4+Assumptions!M$7,0)</f>
        <v>0.30545705018157687</v>
      </c>
      <c r="I28" s="15">
        <f t="shared" si="1"/>
        <v>1.0126444122274023</v>
      </c>
      <c r="J28" s="15">
        <f t="shared" si="2"/>
        <v>1.0199659078795975</v>
      </c>
      <c r="K28" s="283">
        <f t="shared" si="11"/>
        <v>0.31549521718929907</v>
      </c>
      <c r="L28" s="283">
        <f t="shared" si="12"/>
        <v>3.6290180754851575</v>
      </c>
      <c r="M28" s="283">
        <f t="shared" si="13"/>
        <v>3.9065279302417872</v>
      </c>
      <c r="N28" s="283">
        <f t="shared" si="14"/>
        <v>3.0927664988509331</v>
      </c>
      <c r="O28" s="283">
        <f t="shared" si="15"/>
        <v>0.37019860579014452</v>
      </c>
      <c r="P28" s="21">
        <f t="shared" si="3"/>
        <v>0</v>
      </c>
      <c r="Q28" s="21">
        <f t="shared" si="4"/>
        <v>0.74507607494346417</v>
      </c>
      <c r="R28">
        <f t="shared" si="5"/>
        <v>0.83668510409641816</v>
      </c>
      <c r="S28" s="296">
        <f t="shared" si="16"/>
        <v>0</v>
      </c>
      <c r="T28" s="283">
        <f t="shared" si="17"/>
        <v>0.31549521718929907</v>
      </c>
      <c r="U28" s="286">
        <v>43127</v>
      </c>
      <c r="V28" s="284">
        <f t="shared" si="6"/>
        <v>22.208333333333332</v>
      </c>
      <c r="W28" t="str">
        <f t="shared" si="7"/>
        <v>heating</v>
      </c>
      <c r="X28">
        <f t="shared" si="18"/>
        <v>12.027612385605462</v>
      </c>
      <c r="Y28">
        <f t="shared" si="19"/>
        <v>0</v>
      </c>
      <c r="AT28" s="294"/>
      <c r="AU28" s="294"/>
      <c r="AV28" s="294"/>
      <c r="BE28">
        <v>35</v>
      </c>
      <c r="BF28" s="284">
        <f t="shared" si="9"/>
        <v>280</v>
      </c>
      <c r="BG28" s="284"/>
      <c r="BH28" s="284"/>
      <c r="BJ28">
        <f t="shared" si="20"/>
        <v>0.36598107162664356</v>
      </c>
      <c r="BL28">
        <v>6</v>
      </c>
      <c r="BM28" s="15">
        <v>2.4321887891428253</v>
      </c>
      <c r="BN28" s="15">
        <v>1.0844017563446704</v>
      </c>
    </row>
    <row r="29" spans="1:67" x14ac:dyDescent="0.25">
      <c r="A29" s="286">
        <v>43102</v>
      </c>
      <c r="B29" s="1">
        <f t="shared" si="10"/>
        <v>2</v>
      </c>
      <c r="C29" s="285">
        <v>3</v>
      </c>
      <c r="D29" t="s">
        <v>713</v>
      </c>
      <c r="F29" s="16">
        <v>39</v>
      </c>
      <c r="G29" t="str">
        <f t="shared" si="0"/>
        <v>heating</v>
      </c>
      <c r="H29" s="283">
        <f>IF(G29="heating",F29*Assumptions!M$4+Assumptions!M$7,0)</f>
        <v>0.32684879865565691</v>
      </c>
      <c r="I29" s="15">
        <f t="shared" si="1"/>
        <v>1.0288787614109172</v>
      </c>
      <c r="J29" s="15">
        <f t="shared" si="2"/>
        <v>1.0199659078795975</v>
      </c>
      <c r="K29" s="283">
        <f t="shared" si="11"/>
        <v>0.34300207810833944</v>
      </c>
      <c r="L29" s="283">
        <f t="shared" si="12"/>
        <v>3.4953736047983544</v>
      </c>
      <c r="M29" s="283">
        <f t="shared" si="13"/>
        <v>4.0907164396394986</v>
      </c>
      <c r="N29" s="283">
        <f t="shared" si="14"/>
        <v>2.9501734199721237</v>
      </c>
      <c r="O29" s="283">
        <f t="shared" si="15"/>
        <v>0.40638980817005721</v>
      </c>
      <c r="P29" s="21">
        <f t="shared" si="3"/>
        <v>0</v>
      </c>
      <c r="Q29" s="21">
        <f t="shared" si="4"/>
        <v>0.69158980876382303</v>
      </c>
      <c r="R29">
        <f t="shared" si="5"/>
        <v>0.83668510409641816</v>
      </c>
      <c r="S29" s="296">
        <f t="shared" si="16"/>
        <v>0</v>
      </c>
      <c r="T29" s="283">
        <f t="shared" si="17"/>
        <v>0.34300207810833944</v>
      </c>
      <c r="U29" s="286">
        <v>43128</v>
      </c>
      <c r="V29" s="284">
        <f t="shared" si="6"/>
        <v>19.458333333333332</v>
      </c>
      <c r="W29" t="str">
        <f t="shared" si="7"/>
        <v>heating</v>
      </c>
      <c r="X29">
        <f t="shared" si="18"/>
        <v>12.13880261259906</v>
      </c>
      <c r="Y29">
        <f t="shared" si="19"/>
        <v>0</v>
      </c>
      <c r="AT29" s="294"/>
      <c r="AU29" s="294"/>
      <c r="AV29" s="294"/>
      <c r="BE29">
        <v>37</v>
      </c>
      <c r="BF29" s="284">
        <f t="shared" si="9"/>
        <v>286</v>
      </c>
      <c r="BG29" s="284"/>
      <c r="BH29" s="284"/>
      <c r="BJ29">
        <f t="shared" si="20"/>
        <v>0.34976707933173801</v>
      </c>
      <c r="BL29">
        <v>7</v>
      </c>
      <c r="BM29" s="15">
        <v>2.4800267097410909</v>
      </c>
      <c r="BN29" s="15">
        <v>1.1216076842493865</v>
      </c>
      <c r="BO29" s="15"/>
    </row>
    <row r="30" spans="1:67" x14ac:dyDescent="0.25">
      <c r="A30" s="286">
        <v>43102</v>
      </c>
      <c r="B30" s="1">
        <f t="shared" si="10"/>
        <v>2</v>
      </c>
      <c r="C30" s="285">
        <v>4</v>
      </c>
      <c r="D30" t="s">
        <v>713</v>
      </c>
      <c r="F30" s="16">
        <v>39</v>
      </c>
      <c r="G30" t="str">
        <f t="shared" si="0"/>
        <v>heating</v>
      </c>
      <c r="H30" s="283">
        <f>IF(G30="heating",F30*Assumptions!M$4+Assumptions!M$7,0)</f>
        <v>0.32684879865565691</v>
      </c>
      <c r="I30" s="15">
        <f t="shared" si="1"/>
        <v>1.0654385285153933</v>
      </c>
      <c r="J30" s="15">
        <f t="shared" si="2"/>
        <v>1.0199659078795975</v>
      </c>
      <c r="K30" s="283">
        <f t="shared" si="11"/>
        <v>0.35519017700037586</v>
      </c>
      <c r="L30" s="283">
        <f t="shared" si="12"/>
        <v>3.4953736047983544</v>
      </c>
      <c r="M30" s="283">
        <f t="shared" si="13"/>
        <v>4.2360743242930647</v>
      </c>
      <c r="N30" s="283">
        <f t="shared" si="14"/>
        <v>2.9501734199721237</v>
      </c>
      <c r="O30" s="283">
        <f t="shared" si="15"/>
        <v>0.42083030135309824</v>
      </c>
      <c r="P30" s="21">
        <f t="shared" si="3"/>
        <v>0</v>
      </c>
      <c r="Q30" s="21">
        <f t="shared" si="4"/>
        <v>0.6473875548762833</v>
      </c>
      <c r="R30">
        <f t="shared" si="5"/>
        <v>0.83668510409641816</v>
      </c>
      <c r="S30" s="296">
        <f t="shared" si="16"/>
        <v>0</v>
      </c>
      <c r="T30" s="283">
        <f t="shared" si="17"/>
        <v>0.35519017700037586</v>
      </c>
      <c r="U30" s="286">
        <v>43129</v>
      </c>
      <c r="V30" s="284">
        <f t="shared" si="6"/>
        <v>24.041666666666668</v>
      </c>
      <c r="W30" t="str">
        <f t="shared" si="7"/>
        <v>heating</v>
      </c>
      <c r="X30">
        <f t="shared" si="18"/>
        <v>11.92282449263358</v>
      </c>
      <c r="Y30">
        <f t="shared" si="19"/>
        <v>0</v>
      </c>
      <c r="AT30" s="294"/>
      <c r="AU30" s="294"/>
      <c r="AV30" s="294"/>
      <c r="BE30">
        <v>39</v>
      </c>
      <c r="BF30" s="284">
        <f t="shared" si="9"/>
        <v>248</v>
      </c>
      <c r="BG30" s="284"/>
      <c r="BH30" s="284"/>
      <c r="BJ30">
        <f t="shared" si="20"/>
        <v>0.32818146370434131</v>
      </c>
      <c r="BL30">
        <v>8</v>
      </c>
      <c r="BM30" s="15">
        <v>2.518882780406356</v>
      </c>
      <c r="BN30" s="15">
        <v>1.1584400653683473</v>
      </c>
    </row>
    <row r="31" spans="1:67" x14ac:dyDescent="0.25">
      <c r="A31" s="286">
        <v>43102</v>
      </c>
      <c r="B31" s="1">
        <f t="shared" si="10"/>
        <v>2</v>
      </c>
      <c r="C31" s="285">
        <v>5</v>
      </c>
      <c r="D31" t="s">
        <v>713</v>
      </c>
      <c r="F31" s="16">
        <v>39</v>
      </c>
      <c r="G31" t="str">
        <f t="shared" si="0"/>
        <v>heating</v>
      </c>
      <c r="H31" s="283">
        <f>IF(G31="heating",F31*Assumptions!M$4+Assumptions!M$7,0)</f>
        <v>0.32684879865565691</v>
      </c>
      <c r="I31" s="15">
        <f t="shared" si="1"/>
        <v>1.1031161181218294</v>
      </c>
      <c r="J31" s="15">
        <f t="shared" si="2"/>
        <v>1.0199659078795975</v>
      </c>
      <c r="K31" s="283">
        <f t="shared" si="11"/>
        <v>0.36775092955726463</v>
      </c>
      <c r="L31" s="283">
        <f t="shared" si="12"/>
        <v>3.4953736047983544</v>
      </c>
      <c r="M31" s="283">
        <f t="shared" si="13"/>
        <v>4.3858765565771476</v>
      </c>
      <c r="N31" s="283">
        <f t="shared" si="14"/>
        <v>2.9501734199721237</v>
      </c>
      <c r="O31" s="283">
        <f t="shared" si="15"/>
        <v>0.43571231562606505</v>
      </c>
      <c r="P31" s="21">
        <f t="shared" si="3"/>
        <v>0</v>
      </c>
      <c r="Q31" s="21">
        <f t="shared" si="4"/>
        <v>0.72139578924615555</v>
      </c>
      <c r="R31">
        <f t="shared" si="5"/>
        <v>0.83668510409641816</v>
      </c>
      <c r="S31" s="296">
        <f t="shared" si="16"/>
        <v>0</v>
      </c>
      <c r="T31" s="283">
        <f t="shared" si="17"/>
        <v>0.36775092955726463</v>
      </c>
      <c r="U31" s="286">
        <v>43130</v>
      </c>
      <c r="V31" s="284">
        <f t="shared" si="6"/>
        <v>18.916666666666668</v>
      </c>
      <c r="W31" t="str">
        <f t="shared" si="7"/>
        <v>heating</v>
      </c>
      <c r="X31">
        <f t="shared" si="18"/>
        <v>13.280262852242615</v>
      </c>
      <c r="Y31">
        <f t="shared" si="19"/>
        <v>0</v>
      </c>
      <c r="AT31" s="294"/>
      <c r="AU31" s="294"/>
      <c r="AV31" s="294"/>
      <c r="BE31">
        <v>41</v>
      </c>
      <c r="BF31" s="284">
        <f t="shared" si="9"/>
        <v>137</v>
      </c>
      <c r="BG31" s="284"/>
      <c r="BH31" s="284"/>
      <c r="BJ31">
        <f t="shared" si="20"/>
        <v>0.30422983519543645</v>
      </c>
      <c r="BL31">
        <v>9</v>
      </c>
      <c r="BM31" s="15">
        <v>2.5577388510716212</v>
      </c>
      <c r="BN31" s="15">
        <v>1.1952724464873081</v>
      </c>
      <c r="BO31" s="15"/>
    </row>
    <row r="32" spans="1:67" x14ac:dyDescent="0.25">
      <c r="A32" s="286">
        <v>43102</v>
      </c>
      <c r="B32" s="1">
        <f t="shared" si="10"/>
        <v>2</v>
      </c>
      <c r="C32" s="285">
        <v>6</v>
      </c>
      <c r="D32" t="s">
        <v>713</v>
      </c>
      <c r="F32" s="16">
        <v>37</v>
      </c>
      <c r="G32" t="str">
        <f t="shared" si="0"/>
        <v>heating</v>
      </c>
      <c r="H32" s="283">
        <f>IF(G32="heating",F32*Assumptions!M$4+Assumptions!M$7,0)</f>
        <v>0.34824054712973695</v>
      </c>
      <c r="I32" s="15">
        <f t="shared" si="1"/>
        <v>1.1674190089087988</v>
      </c>
      <c r="J32" s="15">
        <f t="shared" si="2"/>
        <v>1.0199659078795975</v>
      </c>
      <c r="K32" s="283">
        <f t="shared" si="11"/>
        <v>0.41465962717945604</v>
      </c>
      <c r="L32" s="283">
        <f t="shared" si="12"/>
        <v>3.3550920610042541</v>
      </c>
      <c r="M32" s="283">
        <f t="shared" si="13"/>
        <v>4.7468468134518655</v>
      </c>
      <c r="N32" s="283">
        <f t="shared" si="14"/>
        <v>2.8034223547707424</v>
      </c>
      <c r="O32" s="283">
        <f t="shared" si="15"/>
        <v>0.49625816131531408</v>
      </c>
      <c r="P32" s="21">
        <f t="shared" si="3"/>
        <v>0</v>
      </c>
      <c r="Q32" s="21">
        <f t="shared" si="4"/>
        <v>0.87787080972652631</v>
      </c>
      <c r="R32">
        <f t="shared" si="5"/>
        <v>0.83668510409641816</v>
      </c>
      <c r="S32" s="296">
        <f t="shared" si="16"/>
        <v>0</v>
      </c>
      <c r="T32" s="283">
        <f t="shared" si="17"/>
        <v>0.41465962717945604</v>
      </c>
      <c r="U32" s="286">
        <v>43131</v>
      </c>
      <c r="V32" s="284">
        <f t="shared" si="6"/>
        <v>8.25</v>
      </c>
      <c r="W32" t="str">
        <f t="shared" si="7"/>
        <v>heating</v>
      </c>
      <c r="X32">
        <f t="shared" si="18"/>
        <v>16.178726251029893</v>
      </c>
      <c r="Y32">
        <f t="shared" si="19"/>
        <v>0</v>
      </c>
      <c r="AT32" s="294"/>
      <c r="AU32" s="294"/>
      <c r="AV32" s="294"/>
      <c r="BE32">
        <v>43</v>
      </c>
      <c r="BF32" s="284">
        <f t="shared" si="9"/>
        <v>220</v>
      </c>
      <c r="BG32" s="284"/>
      <c r="BH32" s="284"/>
      <c r="BJ32">
        <f t="shared" si="20"/>
        <v>0.27727465974560661</v>
      </c>
      <c r="BL32">
        <v>10</v>
      </c>
      <c r="BM32" s="15">
        <v>2.5948150733280251</v>
      </c>
      <c r="BN32" s="15">
        <v>1.2546470767287967</v>
      </c>
    </row>
    <row r="33" spans="1:67" x14ac:dyDescent="0.25">
      <c r="A33" s="286">
        <v>43102</v>
      </c>
      <c r="B33" s="1">
        <f t="shared" si="10"/>
        <v>2</v>
      </c>
      <c r="C33" s="285">
        <v>7</v>
      </c>
      <c r="D33" t="s">
        <v>714</v>
      </c>
      <c r="F33" s="16">
        <v>41</v>
      </c>
      <c r="G33" t="str">
        <f t="shared" si="0"/>
        <v>heating</v>
      </c>
      <c r="H33" s="283">
        <f>IF(G33="heating",F33*Assumptions!M$4+Assumptions!M$7,0)</f>
        <v>0.30545705018157687</v>
      </c>
      <c r="I33" s="15">
        <f t="shared" si="1"/>
        <v>1.1567226404725983</v>
      </c>
      <c r="J33" s="15">
        <f t="shared" si="2"/>
        <v>1.0199659078795975</v>
      </c>
      <c r="K33" s="283">
        <f t="shared" si="11"/>
        <v>0.36038362161201543</v>
      </c>
      <c r="L33" s="283">
        <f t="shared" si="12"/>
        <v>3.6290180754851575</v>
      </c>
      <c r="M33" s="283">
        <f t="shared" si="13"/>
        <v>4.4623455657152107</v>
      </c>
      <c r="N33" s="283">
        <f t="shared" si="14"/>
        <v>3.0927664988509331</v>
      </c>
      <c r="O33" s="283">
        <f t="shared" si="15"/>
        <v>0.42287016411510975</v>
      </c>
      <c r="P33" s="21">
        <f t="shared" si="3"/>
        <v>0</v>
      </c>
      <c r="Q33" s="21">
        <f t="shared" si="4"/>
        <v>0.97331382064367777</v>
      </c>
      <c r="R33">
        <f t="shared" si="5"/>
        <v>0.83668510409641816</v>
      </c>
      <c r="S33" s="296">
        <f t="shared" si="16"/>
        <v>0</v>
      </c>
      <c r="T33" s="283">
        <f t="shared" si="17"/>
        <v>0.36038362161201543</v>
      </c>
      <c r="U33" s="286">
        <v>43132</v>
      </c>
      <c r="V33" s="284">
        <f t="shared" si="6"/>
        <v>9.0416666666666661</v>
      </c>
      <c r="W33" t="str">
        <f t="shared" si="7"/>
        <v>heating</v>
      </c>
      <c r="X33">
        <f t="shared" si="18"/>
        <v>15.596703508254912</v>
      </c>
      <c r="Y33">
        <f t="shared" si="19"/>
        <v>0</v>
      </c>
      <c r="AT33" s="294"/>
      <c r="AU33" s="294"/>
      <c r="AV33" s="294"/>
      <c r="BE33">
        <v>45</v>
      </c>
      <c r="BF33" s="284">
        <f t="shared" si="9"/>
        <v>386</v>
      </c>
      <c r="BG33" s="284"/>
      <c r="BH33" s="284"/>
      <c r="BJ33">
        <f t="shared" si="20"/>
        <v>0.25764652023251189</v>
      </c>
      <c r="BL33">
        <v>11</v>
      </c>
      <c r="BM33" s="15">
        <v>2.6318912955844294</v>
      </c>
      <c r="BN33" s="15">
        <v>1.3140217069702853</v>
      </c>
      <c r="BO33" s="15"/>
    </row>
    <row r="34" spans="1:67" x14ac:dyDescent="0.25">
      <c r="A34" s="286">
        <v>43102</v>
      </c>
      <c r="B34" s="1">
        <f t="shared" si="10"/>
        <v>2</v>
      </c>
      <c r="C34" s="285">
        <v>8</v>
      </c>
      <c r="D34" t="s">
        <v>714</v>
      </c>
      <c r="F34" s="16">
        <v>39</v>
      </c>
      <c r="G34" t="str">
        <f t="shared" si="0"/>
        <v>heating</v>
      </c>
      <c r="H34" s="283">
        <f>IF(G34="heating",F34*Assumptions!M$4+Assumptions!M$7,0)</f>
        <v>0.32684879865565691</v>
      </c>
      <c r="I34" s="15">
        <f t="shared" si="1"/>
        <v>1.0887373021083731</v>
      </c>
      <c r="J34" s="15">
        <f t="shared" si="2"/>
        <v>1.0199659078795975</v>
      </c>
      <c r="K34" s="283">
        <f t="shared" si="11"/>
        <v>0.36295739706506919</v>
      </c>
      <c r="L34" s="283">
        <f t="shared" si="12"/>
        <v>3.4953736047983544</v>
      </c>
      <c r="M34" s="283">
        <f t="shared" si="13"/>
        <v>4.3287078587141092</v>
      </c>
      <c r="N34" s="283">
        <f t="shared" si="14"/>
        <v>2.9501734199721237</v>
      </c>
      <c r="O34" s="283">
        <f t="shared" si="15"/>
        <v>0.43003292510836405</v>
      </c>
      <c r="P34" s="21">
        <f t="shared" si="3"/>
        <v>0</v>
      </c>
      <c r="Q34" s="21">
        <f t="shared" si="4"/>
        <v>0.94940007506179924</v>
      </c>
      <c r="R34">
        <f t="shared" si="5"/>
        <v>0.83668510409641816</v>
      </c>
      <c r="S34" s="296">
        <f t="shared" si="16"/>
        <v>0</v>
      </c>
      <c r="T34" s="283">
        <f t="shared" si="17"/>
        <v>0.36295739706506919</v>
      </c>
      <c r="U34" s="286">
        <v>43133</v>
      </c>
      <c r="V34" s="284">
        <f t="shared" si="6"/>
        <v>18.333333333333332</v>
      </c>
      <c r="W34" t="str">
        <f t="shared" si="7"/>
        <v>heating</v>
      </c>
      <c r="X34">
        <f t="shared" si="18"/>
        <v>13.276686979869007</v>
      </c>
      <c r="Y34">
        <f t="shared" si="19"/>
        <v>0</v>
      </c>
      <c r="AT34" s="294"/>
      <c r="AU34" s="294"/>
      <c r="AV34" s="294"/>
      <c r="BE34">
        <v>47</v>
      </c>
      <c r="BF34" s="284">
        <f t="shared" si="9"/>
        <v>157</v>
      </c>
      <c r="BG34" s="284"/>
      <c r="BH34" s="284"/>
      <c r="BJ34">
        <f t="shared" si="20"/>
        <v>0.22662145273470177</v>
      </c>
      <c r="BL34">
        <v>12</v>
      </c>
      <c r="BM34" s="15">
        <v>2.6646546875967734</v>
      </c>
      <c r="BN34" s="15">
        <v>1.3760333699069704</v>
      </c>
    </row>
    <row r="35" spans="1:67" x14ac:dyDescent="0.25">
      <c r="A35" s="286">
        <v>43102</v>
      </c>
      <c r="B35" s="1">
        <f t="shared" si="10"/>
        <v>2</v>
      </c>
      <c r="C35" s="285">
        <v>9</v>
      </c>
      <c r="D35" t="s">
        <v>714</v>
      </c>
      <c r="F35" s="16">
        <v>41</v>
      </c>
      <c r="G35" t="str">
        <f t="shared" si="0"/>
        <v>heating</v>
      </c>
      <c r="H35" s="283">
        <f>IF(G35="heating",F35*Assumptions!M$4+Assumptions!M$7,0)</f>
        <v>0.30545705018157687</v>
      </c>
      <c r="I35" s="15">
        <f t="shared" si="1"/>
        <v>1.0265141967145235</v>
      </c>
      <c r="J35" s="15">
        <f t="shared" si="2"/>
        <v>1.0199659078795975</v>
      </c>
      <c r="K35" s="283">
        <f t="shared" si="11"/>
        <v>0.31981642867903415</v>
      </c>
      <c r="L35" s="283">
        <f t="shared" si="12"/>
        <v>3.6290180754851575</v>
      </c>
      <c r="M35" s="283">
        <f t="shared" si="13"/>
        <v>3.9600340769514637</v>
      </c>
      <c r="N35" s="283">
        <f t="shared" si="14"/>
        <v>3.0927664988509331</v>
      </c>
      <c r="O35" s="283">
        <f t="shared" si="15"/>
        <v>0.37526906765982299</v>
      </c>
      <c r="P35" s="21">
        <f t="shared" si="3"/>
        <v>0</v>
      </c>
      <c r="Q35" s="21">
        <f t="shared" si="4"/>
        <v>0.8408485371888097</v>
      </c>
      <c r="R35">
        <f t="shared" si="5"/>
        <v>0.83668510409641816</v>
      </c>
      <c r="S35" s="296">
        <f t="shared" si="16"/>
        <v>0</v>
      </c>
      <c r="T35" s="283">
        <f t="shared" si="17"/>
        <v>0.31981642867903415</v>
      </c>
      <c r="U35" s="286">
        <v>43134</v>
      </c>
      <c r="V35" s="284">
        <f t="shared" si="6"/>
        <v>13.458333333333334</v>
      </c>
      <c r="W35" t="str">
        <f t="shared" si="7"/>
        <v>heating</v>
      </c>
      <c r="X35">
        <f t="shared" si="18"/>
        <v>14.27006826649539</v>
      </c>
      <c r="Y35">
        <f t="shared" si="19"/>
        <v>0</v>
      </c>
      <c r="AT35" s="294"/>
      <c r="AU35" s="294"/>
      <c r="AV35" s="294"/>
      <c r="BE35">
        <v>49</v>
      </c>
      <c r="BF35" s="284">
        <f t="shared" si="9"/>
        <v>79</v>
      </c>
      <c r="BG35" s="284"/>
      <c r="BH35" s="284"/>
      <c r="BJ35">
        <f t="shared" si="20"/>
        <v>0.20207951533692681</v>
      </c>
      <c r="BL35">
        <v>13</v>
      </c>
      <c r="BM35" s="15">
        <v>2.6974180796091174</v>
      </c>
      <c r="BN35" s="15">
        <v>1.4380450328436554</v>
      </c>
      <c r="BO35" s="15"/>
    </row>
    <row r="36" spans="1:67" x14ac:dyDescent="0.25">
      <c r="A36" s="286">
        <v>43102</v>
      </c>
      <c r="B36" s="1">
        <f t="shared" si="10"/>
        <v>2</v>
      </c>
      <c r="C36" s="285">
        <v>10</v>
      </c>
      <c r="D36" t="s">
        <v>714</v>
      </c>
      <c r="F36" s="16">
        <v>43</v>
      </c>
      <c r="G36" t="str">
        <f t="shared" si="0"/>
        <v>heating</v>
      </c>
      <c r="H36" s="283">
        <f>IF(G36="heating",F36*Assumptions!M$4+Assumptions!M$7,0)</f>
        <v>0.28406530170749683</v>
      </c>
      <c r="I36" s="15">
        <f t="shared" si="1"/>
        <v>0.99413757313525775</v>
      </c>
      <c r="J36" s="15">
        <f t="shared" si="2"/>
        <v>1.0199659078795975</v>
      </c>
      <c r="K36" s="283">
        <f t="shared" si="11"/>
        <v>0.28803836183000536</v>
      </c>
      <c r="L36" s="283">
        <f t="shared" si="12"/>
        <v>3.7370271581932331</v>
      </c>
      <c r="M36" s="283">
        <f t="shared" si="13"/>
        <v>3.6727013007538676</v>
      </c>
      <c r="N36" s="283">
        <f t="shared" si="14"/>
        <v>3.2278965655525562</v>
      </c>
      <c r="O36" s="283">
        <f t="shared" si="15"/>
        <v>0.333470158941093</v>
      </c>
      <c r="P36" s="21">
        <f t="shared" si="3"/>
        <v>0</v>
      </c>
      <c r="Q36" s="21">
        <f t="shared" si="4"/>
        <v>0.74504051125983206</v>
      </c>
      <c r="R36">
        <f t="shared" si="5"/>
        <v>0.83668510409641816</v>
      </c>
      <c r="S36" s="296">
        <f t="shared" si="16"/>
        <v>0</v>
      </c>
      <c r="T36" s="283">
        <f t="shared" si="17"/>
        <v>0.28803836183000536</v>
      </c>
      <c r="U36" s="286">
        <v>43135</v>
      </c>
      <c r="V36" s="284">
        <f t="shared" si="6"/>
        <v>19.375</v>
      </c>
      <c r="W36" t="str">
        <f t="shared" si="7"/>
        <v>heating</v>
      </c>
      <c r="X36">
        <f t="shared" si="18"/>
        <v>12.168497916985613</v>
      </c>
      <c r="Y36">
        <f t="shared" si="19"/>
        <v>0</v>
      </c>
      <c r="AT36" s="294"/>
      <c r="AU36" s="294"/>
      <c r="AV36" s="294"/>
      <c r="BE36">
        <v>51</v>
      </c>
      <c r="BF36" s="284">
        <f t="shared" si="9"/>
        <v>99</v>
      </c>
      <c r="BG36" s="284"/>
      <c r="BH36" s="284"/>
      <c r="BJ36">
        <f t="shared" si="20"/>
        <v>0.18129589146313863</v>
      </c>
      <c r="BL36">
        <v>14</v>
      </c>
      <c r="BM36" s="15">
        <v>2.7335244633277975</v>
      </c>
      <c r="BN36" s="15">
        <v>1.5010922485335794</v>
      </c>
    </row>
    <row r="37" spans="1:67" x14ac:dyDescent="0.25">
      <c r="A37" s="286">
        <v>43102</v>
      </c>
      <c r="B37" s="1">
        <f t="shared" si="10"/>
        <v>2</v>
      </c>
      <c r="C37" s="285">
        <v>11</v>
      </c>
      <c r="D37" t="s">
        <v>714</v>
      </c>
      <c r="F37" s="16">
        <v>45</v>
      </c>
      <c r="G37" t="str">
        <f t="shared" si="0"/>
        <v>heating</v>
      </c>
      <c r="H37" s="283">
        <f>IF(G37="heating",F37*Assumptions!M$4+Assumptions!M$7,0)</f>
        <v>0.26267355323341679</v>
      </c>
      <c r="I37" s="15">
        <f t="shared" si="1"/>
        <v>0.95102107888400034</v>
      </c>
      <c r="J37" s="15">
        <f t="shared" si="2"/>
        <v>1.0199659078795975</v>
      </c>
      <c r="K37" s="283">
        <f t="shared" si="11"/>
        <v>0.25479573122279958</v>
      </c>
      <c r="L37" s="283">
        <f t="shared" si="12"/>
        <v>3.8225513186096443</v>
      </c>
      <c r="M37" s="283">
        <f t="shared" si="13"/>
        <v>3.3231848155305332</v>
      </c>
      <c r="N37" s="283">
        <f t="shared" si="14"/>
        <v>3.3574836377085973</v>
      </c>
      <c r="O37" s="283">
        <f t="shared" si="15"/>
        <v>0.29008920473147332</v>
      </c>
      <c r="P37" s="21">
        <f t="shared" si="3"/>
        <v>0</v>
      </c>
      <c r="Q37" s="21">
        <f t="shared" si="4"/>
        <v>0.72850690893675296</v>
      </c>
      <c r="R37">
        <f t="shared" si="5"/>
        <v>0.83668510409641816</v>
      </c>
      <c r="S37" s="296">
        <f t="shared" si="16"/>
        <v>0</v>
      </c>
      <c r="T37" s="283">
        <f t="shared" si="17"/>
        <v>0.25479573122279958</v>
      </c>
      <c r="U37" s="286">
        <v>43136</v>
      </c>
      <c r="V37" s="284">
        <f t="shared" si="6"/>
        <v>22.833333333333332</v>
      </c>
      <c r="W37" t="str">
        <f t="shared" si="7"/>
        <v>heating</v>
      </c>
      <c r="X37">
        <f t="shared" si="18"/>
        <v>12.335222471356168</v>
      </c>
      <c r="Y37">
        <f t="shared" si="19"/>
        <v>0</v>
      </c>
      <c r="AT37" s="294"/>
      <c r="AU37" s="294"/>
      <c r="AV37" s="294"/>
      <c r="BE37">
        <v>53</v>
      </c>
      <c r="BF37" s="284">
        <f t="shared" si="9"/>
        <v>92</v>
      </c>
      <c r="BG37" s="284"/>
      <c r="BH37" s="284"/>
      <c r="BJ37">
        <f t="shared" si="20"/>
        <v>0.15584600467476747</v>
      </c>
      <c r="BL37">
        <v>15</v>
      </c>
      <c r="BM37" s="15">
        <v>2.7696308470464777</v>
      </c>
      <c r="BN37" s="15">
        <v>1.5641394642235031</v>
      </c>
      <c r="BO37" s="15"/>
    </row>
    <row r="38" spans="1:67" x14ac:dyDescent="0.25">
      <c r="A38" s="286">
        <v>43102</v>
      </c>
      <c r="B38" s="1">
        <f t="shared" si="10"/>
        <v>2</v>
      </c>
      <c r="C38" s="285">
        <v>12</v>
      </c>
      <c r="D38" t="s">
        <v>714</v>
      </c>
      <c r="F38" s="16">
        <v>45</v>
      </c>
      <c r="G38" t="str">
        <f t="shared" si="0"/>
        <v>heating</v>
      </c>
      <c r="H38" s="283">
        <f>IF(G38="heating",F38*Assumptions!M$4+Assumptions!M$7,0)</f>
        <v>0.26267355323341679</v>
      </c>
      <c r="I38" s="15">
        <f t="shared" si="1"/>
        <v>0.92817502202723046</v>
      </c>
      <c r="J38" s="15">
        <f t="shared" si="2"/>
        <v>1.0199659078795975</v>
      </c>
      <c r="K38" s="283">
        <f t="shared" si="11"/>
        <v>0.24867485978090764</v>
      </c>
      <c r="L38" s="283">
        <f t="shared" si="12"/>
        <v>3.8225513186096443</v>
      </c>
      <c r="M38" s="283">
        <f t="shared" si="13"/>
        <v>3.2433530737038883</v>
      </c>
      <c r="N38" s="283">
        <f t="shared" si="14"/>
        <v>3.3574836377085973</v>
      </c>
      <c r="O38" s="283">
        <f t="shared" si="15"/>
        <v>0.28312049014461321</v>
      </c>
      <c r="P38" s="21">
        <f t="shared" si="3"/>
        <v>0</v>
      </c>
      <c r="Q38" s="21">
        <f t="shared" si="4"/>
        <v>0.75910815787401487</v>
      </c>
      <c r="R38">
        <f t="shared" si="5"/>
        <v>0.83668510409641816</v>
      </c>
      <c r="S38" s="296">
        <f t="shared" si="16"/>
        <v>0</v>
      </c>
      <c r="T38" s="283">
        <f t="shared" si="17"/>
        <v>0.24867485978090764</v>
      </c>
      <c r="U38" s="286">
        <v>43137</v>
      </c>
      <c r="V38" s="284">
        <f t="shared" si="6"/>
        <v>30.625</v>
      </c>
      <c r="W38" t="str">
        <f t="shared" si="7"/>
        <v>heating</v>
      </c>
      <c r="X38">
        <f t="shared" si="18"/>
        <v>10.220351344282353</v>
      </c>
      <c r="Y38">
        <f t="shared" si="19"/>
        <v>0</v>
      </c>
      <c r="AT38" s="294"/>
      <c r="AU38" s="294"/>
      <c r="AV38" s="294"/>
      <c r="BE38">
        <v>55</v>
      </c>
      <c r="BF38" s="284">
        <f t="shared" si="9"/>
        <v>76</v>
      </c>
      <c r="BG38" s="284"/>
      <c r="BH38" s="284"/>
      <c r="BJ38">
        <f t="shared" si="20"/>
        <v>0.14494665141863239</v>
      </c>
      <c r="BL38">
        <v>16</v>
      </c>
      <c r="BM38" s="15">
        <v>2.8179276134894917</v>
      </c>
      <c r="BN38" s="15">
        <v>1.6317545686209942</v>
      </c>
    </row>
    <row r="39" spans="1:67" x14ac:dyDescent="0.25">
      <c r="A39" s="286">
        <v>43102</v>
      </c>
      <c r="B39" s="1">
        <f t="shared" si="10"/>
        <v>2</v>
      </c>
      <c r="C39" s="285">
        <v>13</v>
      </c>
      <c r="D39" t="s">
        <v>714</v>
      </c>
      <c r="F39" s="16">
        <v>45</v>
      </c>
      <c r="G39" t="str">
        <f t="shared" si="0"/>
        <v>heating</v>
      </c>
      <c r="H39" s="283">
        <f>IF(G39="heating",F39*Assumptions!M$4+Assumptions!M$7,0)</f>
        <v>0.26267355323341679</v>
      </c>
      <c r="I39" s="15">
        <f t="shared" si="1"/>
        <v>0.91573834436872614</v>
      </c>
      <c r="J39" s="15">
        <f t="shared" si="2"/>
        <v>1.0199659078795975</v>
      </c>
      <c r="K39" s="283">
        <f t="shared" si="11"/>
        <v>0.24534284911538234</v>
      </c>
      <c r="L39" s="283">
        <f t="shared" si="12"/>
        <v>3.8225513186096443</v>
      </c>
      <c r="M39" s="283">
        <f t="shared" si="13"/>
        <v>3.1998951743281054</v>
      </c>
      <c r="N39" s="283">
        <f t="shared" si="14"/>
        <v>3.3574836377085973</v>
      </c>
      <c r="O39" s="283">
        <f t="shared" si="15"/>
        <v>0.27932694023119714</v>
      </c>
      <c r="P39" s="21">
        <f t="shared" si="3"/>
        <v>0</v>
      </c>
      <c r="Q39" s="21">
        <f t="shared" si="4"/>
        <v>0.79115902007799765</v>
      </c>
      <c r="R39">
        <f t="shared" si="5"/>
        <v>0.83668510409641816</v>
      </c>
      <c r="S39" s="296">
        <f t="shared" si="16"/>
        <v>0</v>
      </c>
      <c r="T39" s="283">
        <f t="shared" si="17"/>
        <v>0.24534284911538234</v>
      </c>
      <c r="U39" s="286">
        <v>43138</v>
      </c>
      <c r="V39" s="284">
        <f t="shared" si="6"/>
        <v>31.708333333333332</v>
      </c>
      <c r="W39" t="str">
        <f t="shared" si="7"/>
        <v>heating</v>
      </c>
      <c r="X39">
        <f t="shared" si="18"/>
        <v>10.011390712773489</v>
      </c>
      <c r="Y39">
        <f t="shared" si="19"/>
        <v>0</v>
      </c>
      <c r="AT39" s="294"/>
      <c r="AU39" s="294"/>
      <c r="AV39" s="294"/>
      <c r="BE39">
        <v>57</v>
      </c>
      <c r="BF39" s="284">
        <f t="shared" si="9"/>
        <v>56</v>
      </c>
      <c r="BG39" s="284"/>
      <c r="BH39" s="284"/>
      <c r="BJ39">
        <f t="shared" si="20"/>
        <v>0.12362375944955258</v>
      </c>
      <c r="BL39">
        <v>17</v>
      </c>
      <c r="BM39" s="15">
        <v>2.8662243799325058</v>
      </c>
      <c r="BN39" s="15">
        <v>1.6993696730184851</v>
      </c>
      <c r="BO39" s="15"/>
    </row>
    <row r="40" spans="1:67" x14ac:dyDescent="0.25">
      <c r="A40" s="286">
        <v>43102</v>
      </c>
      <c r="B40" s="1">
        <f t="shared" si="10"/>
        <v>2</v>
      </c>
      <c r="C40" s="285">
        <v>14</v>
      </c>
      <c r="D40" t="s">
        <v>714</v>
      </c>
      <c r="F40" s="16">
        <v>45</v>
      </c>
      <c r="G40" t="str">
        <f t="shared" si="0"/>
        <v>heating</v>
      </c>
      <c r="H40" s="283">
        <f>IF(G40="heating",F40*Assumptions!M$4+Assumptions!M$7,0)</f>
        <v>0.26267355323341679</v>
      </c>
      <c r="I40" s="15">
        <f t="shared" si="1"/>
        <v>0.92047470058819936</v>
      </c>
      <c r="J40" s="15">
        <f t="shared" si="2"/>
        <v>1.0199659078795975</v>
      </c>
      <c r="K40" s="283">
        <f t="shared" si="11"/>
        <v>0.24661180452874554</v>
      </c>
      <c r="L40" s="283">
        <f t="shared" si="12"/>
        <v>3.8225513186096443</v>
      </c>
      <c r="M40" s="283">
        <f t="shared" si="13"/>
        <v>3.2164455825356368</v>
      </c>
      <c r="N40" s="283">
        <f t="shared" si="14"/>
        <v>3.3574836377085973</v>
      </c>
      <c r="O40" s="283">
        <f t="shared" si="15"/>
        <v>0.28077166720890445</v>
      </c>
      <c r="P40" s="21">
        <f t="shared" si="3"/>
        <v>0</v>
      </c>
      <c r="Q40" s="21">
        <f t="shared" si="4"/>
        <v>0.84355555031342389</v>
      </c>
      <c r="R40">
        <f t="shared" si="5"/>
        <v>0.83668510409641816</v>
      </c>
      <c r="S40" s="296">
        <f t="shared" si="16"/>
        <v>0</v>
      </c>
      <c r="T40" s="283">
        <f t="shared" si="17"/>
        <v>0.24661180452874554</v>
      </c>
      <c r="U40" s="286">
        <v>43139</v>
      </c>
      <c r="V40" s="284">
        <f t="shared" si="6"/>
        <v>22.291666666666668</v>
      </c>
      <c r="W40" t="str">
        <f t="shared" si="7"/>
        <v>heating</v>
      </c>
      <c r="X40">
        <f t="shared" si="18"/>
        <v>12.075349344242106</v>
      </c>
      <c r="Y40">
        <f t="shared" si="19"/>
        <v>0</v>
      </c>
      <c r="AT40" s="294"/>
      <c r="AU40" s="294"/>
      <c r="AV40" s="294"/>
      <c r="BE40">
        <v>59</v>
      </c>
      <c r="BF40" s="284">
        <f t="shared" si="9"/>
        <v>17</v>
      </c>
      <c r="BG40" s="284"/>
      <c r="BH40" s="284"/>
      <c r="BJ40">
        <f t="shared" si="20"/>
        <v>0.10129024758664505</v>
      </c>
      <c r="BL40">
        <v>18</v>
      </c>
      <c r="BM40" s="15">
        <v>2.9050026706454841</v>
      </c>
      <c r="BN40" s="15">
        <v>1.7641684145174241</v>
      </c>
    </row>
    <row r="41" spans="1:67" x14ac:dyDescent="0.25">
      <c r="A41" s="286">
        <v>43102</v>
      </c>
      <c r="B41" s="1">
        <f t="shared" si="10"/>
        <v>2</v>
      </c>
      <c r="C41" s="285">
        <v>15</v>
      </c>
      <c r="D41" t="s">
        <v>714</v>
      </c>
      <c r="F41" s="16">
        <v>43</v>
      </c>
      <c r="G41" t="str">
        <f t="shared" si="0"/>
        <v>heating</v>
      </c>
      <c r="H41" s="283">
        <f>IF(G41="heating",F41*Assumptions!M$4+Assumptions!M$7,0)</f>
        <v>0.28406530170749683</v>
      </c>
      <c r="I41" s="15">
        <f t="shared" si="1"/>
        <v>0.92937811039838192</v>
      </c>
      <c r="J41" s="15">
        <f t="shared" si="2"/>
        <v>1.0199659078795975</v>
      </c>
      <c r="K41" s="283">
        <f t="shared" si="11"/>
        <v>0.26927515433861815</v>
      </c>
      <c r="L41" s="283">
        <f t="shared" si="12"/>
        <v>3.7370271581932331</v>
      </c>
      <c r="M41" s="283">
        <f t="shared" si="13"/>
        <v>3.4334565830637884</v>
      </c>
      <c r="N41" s="283">
        <f t="shared" si="14"/>
        <v>3.2278965655525562</v>
      </c>
      <c r="O41" s="283">
        <f t="shared" si="15"/>
        <v>0.31174746289239674</v>
      </c>
      <c r="P41" s="21">
        <f t="shared" si="3"/>
        <v>0</v>
      </c>
      <c r="Q41" s="21">
        <f t="shared" si="4"/>
        <v>0.96592607327566882</v>
      </c>
      <c r="R41">
        <f t="shared" si="5"/>
        <v>0.83668510409641816</v>
      </c>
      <c r="S41" s="296">
        <f t="shared" si="16"/>
        <v>0</v>
      </c>
      <c r="T41" s="283">
        <f t="shared" si="17"/>
        <v>0.26927515433861815</v>
      </c>
      <c r="U41" s="286">
        <v>43140</v>
      </c>
      <c r="V41" s="284">
        <f t="shared" si="6"/>
        <v>15.541666666666666</v>
      </c>
      <c r="W41" t="str">
        <f t="shared" si="7"/>
        <v>heating</v>
      </c>
      <c r="X41">
        <f t="shared" si="18"/>
        <v>14.034405732680597</v>
      </c>
      <c r="Y41">
        <f t="shared" si="19"/>
        <v>0</v>
      </c>
      <c r="AT41" s="294"/>
      <c r="AU41" s="294"/>
      <c r="AV41" s="294"/>
      <c r="BE41">
        <v>61</v>
      </c>
      <c r="BF41" s="284">
        <f t="shared" si="9"/>
        <v>35</v>
      </c>
      <c r="BG41" s="284">
        <f t="shared" ref="BG41:BG59" si="24">COUNTIFS(F:F,"&gt;="&amp;BE41,F:F,"&lt;"&amp;BE42,G:G,"cooling")</f>
        <v>157</v>
      </c>
      <c r="BH41" s="283">
        <f t="shared" ref="BH41:BH60" si="25">IF(BE41&lt;61,0.025,(BE41^2*AX$25+BE41*AY$25+AZ$25))</f>
        <v>4.5164594084734722E-2</v>
      </c>
      <c r="BI41">
        <f>BG41*BH41</f>
        <v>7.0908412713033515</v>
      </c>
      <c r="BJ41">
        <f>BJ40/2</f>
        <v>5.0645123793322526E-2</v>
      </c>
      <c r="BL41">
        <v>19</v>
      </c>
      <c r="BM41" s="15">
        <v>2.9437809613584625</v>
      </c>
      <c r="BN41" s="15">
        <v>1.8289671560163632</v>
      </c>
      <c r="BO41" s="15"/>
    </row>
    <row r="42" spans="1:67" x14ac:dyDescent="0.25">
      <c r="A42" s="286">
        <v>43102</v>
      </c>
      <c r="B42" s="1">
        <f t="shared" si="10"/>
        <v>2</v>
      </c>
      <c r="C42" s="285">
        <v>16</v>
      </c>
      <c r="D42" t="s">
        <v>714</v>
      </c>
      <c r="F42" s="16">
        <v>39</v>
      </c>
      <c r="G42" t="str">
        <f t="shared" si="0"/>
        <v>heating</v>
      </c>
      <c r="H42" s="283">
        <f>IF(G42="heating",F42*Assumptions!M$4+Assumptions!M$7,0)</f>
        <v>0.32684879865565691</v>
      </c>
      <c r="I42" s="15">
        <f t="shared" si="1"/>
        <v>0.95820877609023625</v>
      </c>
      <c r="J42" s="15">
        <f t="shared" si="2"/>
        <v>1.0199659078795975</v>
      </c>
      <c r="K42" s="283">
        <f t="shared" si="11"/>
        <v>0.31944249778262757</v>
      </c>
      <c r="L42" s="283">
        <f t="shared" si="12"/>
        <v>3.4953736047983544</v>
      </c>
      <c r="M42" s="283">
        <f t="shared" si="13"/>
        <v>3.8097398255008637</v>
      </c>
      <c r="N42" s="283">
        <f t="shared" si="14"/>
        <v>2.9501734199721237</v>
      </c>
      <c r="O42" s="283">
        <f t="shared" si="15"/>
        <v>0.37847635242093791</v>
      </c>
      <c r="P42" s="21">
        <f t="shared" si="3"/>
        <v>0</v>
      </c>
      <c r="Q42" s="21">
        <f t="shared" si="4"/>
        <v>1.1649354943302594</v>
      </c>
      <c r="R42">
        <f t="shared" si="5"/>
        <v>0.83668510409641816</v>
      </c>
      <c r="S42" s="296">
        <f t="shared" si="16"/>
        <v>0</v>
      </c>
      <c r="T42" s="283">
        <f t="shared" si="17"/>
        <v>0.31944249778262757</v>
      </c>
      <c r="U42" s="286">
        <v>43141</v>
      </c>
      <c r="V42" s="284">
        <f t="shared" si="6"/>
        <v>15.666666666666666</v>
      </c>
      <c r="W42" t="str">
        <f t="shared" si="7"/>
        <v>heating</v>
      </c>
      <c r="X42">
        <f t="shared" si="18"/>
        <v>13.713330784620666</v>
      </c>
      <c r="Y42">
        <f t="shared" si="19"/>
        <v>0</v>
      </c>
      <c r="AT42" s="294"/>
      <c r="AU42" s="294"/>
      <c r="AV42" s="294"/>
      <c r="BE42">
        <v>63</v>
      </c>
      <c r="BG42" s="284">
        <f t="shared" si="24"/>
        <v>420</v>
      </c>
      <c r="BH42" s="283">
        <f t="shared" si="25"/>
        <v>3.9789369881031433E-2</v>
      </c>
      <c r="BI42">
        <f t="shared" ref="BI42:BI60" si="26">BG42*BH42</f>
        <v>16.711535350033202</v>
      </c>
      <c r="BL42">
        <v>20</v>
      </c>
      <c r="BM42" s="15">
        <v>2.9830305230094529</v>
      </c>
      <c r="BN42" s="15">
        <v>1.8943315174192334</v>
      </c>
    </row>
    <row r="43" spans="1:67" x14ac:dyDescent="0.25">
      <c r="A43" s="286">
        <v>43102</v>
      </c>
      <c r="B43" s="1">
        <f t="shared" si="10"/>
        <v>2</v>
      </c>
      <c r="C43" s="285">
        <v>17</v>
      </c>
      <c r="D43" t="s">
        <v>714</v>
      </c>
      <c r="E43" t="s">
        <v>685</v>
      </c>
      <c r="F43" s="16">
        <v>37</v>
      </c>
      <c r="G43" t="str">
        <f t="shared" si="0"/>
        <v>heating</v>
      </c>
      <c r="H43" s="283">
        <f>IF(G43="heating",F43*Assumptions!M$4+Assumptions!M$7,0)</f>
        <v>0.34824054712973695</v>
      </c>
      <c r="I43" s="15">
        <f t="shared" si="1"/>
        <v>1.000324165990953</v>
      </c>
      <c r="J43" s="15">
        <f t="shared" si="2"/>
        <v>1.0199659078795975</v>
      </c>
      <c r="K43" s="283">
        <f t="shared" si="11"/>
        <v>0.35530862746197872</v>
      </c>
      <c r="L43" s="283">
        <f t="shared" si="12"/>
        <v>3.3550920610042541</v>
      </c>
      <c r="M43" s="283">
        <f t="shared" si="13"/>
        <v>4.0674218455560576</v>
      </c>
      <c r="N43" s="283">
        <f t="shared" si="14"/>
        <v>2.8034223547707424</v>
      </c>
      <c r="O43" s="283">
        <f t="shared" si="15"/>
        <v>0.42522781241840013</v>
      </c>
      <c r="P43" s="21">
        <f t="shared" si="3"/>
        <v>0</v>
      </c>
      <c r="Q43" s="21">
        <f t="shared" si="4"/>
        <v>1.3521540118753073</v>
      </c>
      <c r="R43">
        <f t="shared" si="5"/>
        <v>0.83668510409641816</v>
      </c>
      <c r="S43" s="296">
        <f t="shared" si="16"/>
        <v>0</v>
      </c>
      <c r="T43" s="283">
        <f t="shared" si="17"/>
        <v>0.35530862746197872</v>
      </c>
      <c r="U43" s="286">
        <v>43142</v>
      </c>
      <c r="V43" s="284">
        <f t="shared" si="6"/>
        <v>13.833333333333334</v>
      </c>
      <c r="W43" t="str">
        <f t="shared" si="7"/>
        <v>heating</v>
      </c>
      <c r="X43">
        <f t="shared" si="18"/>
        <v>13.448517842995592</v>
      </c>
      <c r="Y43">
        <f t="shared" si="19"/>
        <v>0</v>
      </c>
      <c r="AT43" s="294"/>
      <c r="AU43" s="294"/>
      <c r="AV43" s="294"/>
      <c r="BE43">
        <v>65</v>
      </c>
      <c r="BG43" s="284">
        <f t="shared" si="24"/>
        <v>213</v>
      </c>
      <c r="BH43" s="283">
        <f t="shared" si="25"/>
        <v>3.6906650452694478E-2</v>
      </c>
      <c r="BI43">
        <f t="shared" si="26"/>
        <v>7.8611165464239239</v>
      </c>
      <c r="BL43">
        <v>21</v>
      </c>
      <c r="BM43" s="15">
        <v>3.0222800846604434</v>
      </c>
      <c r="BN43" s="15">
        <v>1.9596958788221039</v>
      </c>
      <c r="BO43" s="15"/>
    </row>
    <row r="44" spans="1:67" x14ac:dyDescent="0.25">
      <c r="A44" s="286">
        <v>43102</v>
      </c>
      <c r="B44" s="1">
        <f t="shared" si="10"/>
        <v>2</v>
      </c>
      <c r="C44" s="285">
        <v>18</v>
      </c>
      <c r="D44" t="s">
        <v>714</v>
      </c>
      <c r="E44" t="s">
        <v>685</v>
      </c>
      <c r="F44" s="16">
        <v>36</v>
      </c>
      <c r="G44" t="str">
        <f t="shared" si="0"/>
        <v>heating</v>
      </c>
      <c r="H44" s="283">
        <f>IF(G44="heating",F44*Assumptions!M$4+Assumptions!M$7,0)</f>
        <v>0.358936421366777</v>
      </c>
      <c r="I44" s="15">
        <f t="shared" si="1"/>
        <v>0.99263375744531002</v>
      </c>
      <c r="J44" s="15">
        <f t="shared" si="2"/>
        <v>1.0199659078795975</v>
      </c>
      <c r="K44" s="283">
        <f t="shared" si="11"/>
        <v>0.36340611003408907</v>
      </c>
      <c r="L44" s="283">
        <f t="shared" si="12"/>
        <v>3.2767200477248446</v>
      </c>
      <c r="M44" s="283">
        <f t="shared" si="13"/>
        <v>4.0629416541635344</v>
      </c>
      <c r="N44" s="283">
        <f t="shared" si="14"/>
        <v>2.7263288431388362</v>
      </c>
      <c r="O44" s="283">
        <f t="shared" si="15"/>
        <v>0.43677052722790743</v>
      </c>
      <c r="P44" s="21">
        <f t="shared" si="3"/>
        <v>0</v>
      </c>
      <c r="Q44" s="21">
        <f t="shared" si="4"/>
        <v>1.5598916921549892</v>
      </c>
      <c r="R44">
        <f t="shared" si="5"/>
        <v>0.83668510409641816</v>
      </c>
      <c r="S44" s="296">
        <f t="shared" si="16"/>
        <v>0</v>
      </c>
      <c r="T44" s="283">
        <f t="shared" si="17"/>
        <v>0.36340611003408907</v>
      </c>
      <c r="U44" s="286">
        <v>43143</v>
      </c>
      <c r="V44" s="284">
        <f t="shared" si="6"/>
        <v>22.208333333333332</v>
      </c>
      <c r="W44" t="str">
        <f t="shared" si="7"/>
        <v>heating</v>
      </c>
      <c r="X44">
        <f t="shared" si="18"/>
        <v>12.427852283016</v>
      </c>
      <c r="Y44">
        <f t="shared" si="19"/>
        <v>0</v>
      </c>
      <c r="AT44" s="294"/>
      <c r="AU44" s="294"/>
      <c r="AV44" s="294"/>
      <c r="BE44">
        <v>67</v>
      </c>
      <c r="BG44" s="284">
        <f t="shared" si="24"/>
        <v>121</v>
      </c>
      <c r="BH44" s="283">
        <f t="shared" si="25"/>
        <v>3.6516435799723856E-2</v>
      </c>
      <c r="BI44">
        <f t="shared" si="26"/>
        <v>4.4184887317665869</v>
      </c>
      <c r="BL44">
        <v>22</v>
      </c>
      <c r="BM44" s="15">
        <v>3.0407815489289218</v>
      </c>
      <c r="BN44" s="15">
        <v>2.0164191464211543</v>
      </c>
    </row>
    <row r="45" spans="1:67" x14ac:dyDescent="0.25">
      <c r="A45" s="286">
        <v>43102</v>
      </c>
      <c r="B45" s="1">
        <f t="shared" si="10"/>
        <v>2</v>
      </c>
      <c r="C45" s="285">
        <v>19</v>
      </c>
      <c r="D45" t="s">
        <v>714</v>
      </c>
      <c r="F45" s="16">
        <v>34</v>
      </c>
      <c r="G45" t="str">
        <f t="shared" si="0"/>
        <v>heating</v>
      </c>
      <c r="H45" s="283">
        <f>IF(G45="heating",F45*Assumptions!M$4+Assumptions!M$7,0)</f>
        <v>0.38032816984085704</v>
      </c>
      <c r="I45" s="15">
        <f t="shared" si="1"/>
        <v>0.98728643949761985</v>
      </c>
      <c r="J45" s="15">
        <f t="shared" si="2"/>
        <v>1.0199659078795975</v>
      </c>
      <c r="K45" s="283">
        <f t="shared" si="11"/>
        <v>0.38298990018841245</v>
      </c>
      <c r="L45" s="283">
        <f t="shared" si="12"/>
        <v>3.1617728735566879</v>
      </c>
      <c r="M45" s="283">
        <f t="shared" si="13"/>
        <v>4.1316831876176234</v>
      </c>
      <c r="N45" s="283">
        <f t="shared" si="14"/>
        <v>2.582445701090049</v>
      </c>
      <c r="O45" s="283">
        <f t="shared" si="15"/>
        <v>0.46890708166710887</v>
      </c>
      <c r="P45" s="21">
        <f t="shared" si="3"/>
        <v>0</v>
      </c>
      <c r="Q45" s="21">
        <f t="shared" si="4"/>
        <v>1.6764212681468484</v>
      </c>
      <c r="R45">
        <f t="shared" si="5"/>
        <v>0.83668510409641816</v>
      </c>
      <c r="S45" s="296">
        <f t="shared" si="16"/>
        <v>0</v>
      </c>
      <c r="T45" s="283">
        <f t="shared" si="17"/>
        <v>0.38298990018841245</v>
      </c>
      <c r="U45" s="286">
        <v>43144</v>
      </c>
      <c r="V45" s="284">
        <f t="shared" si="6"/>
        <v>26.916666666666668</v>
      </c>
      <c r="W45" t="str">
        <f t="shared" si="7"/>
        <v>heating</v>
      </c>
      <c r="X45">
        <f t="shared" si="18"/>
        <v>11.272455398807782</v>
      </c>
      <c r="Y45">
        <f t="shared" si="19"/>
        <v>0</v>
      </c>
      <c r="AT45" s="294"/>
      <c r="AU45" s="294"/>
      <c r="AV45" s="294"/>
      <c r="BE45">
        <v>69</v>
      </c>
      <c r="BG45" s="284">
        <f t="shared" si="24"/>
        <v>285</v>
      </c>
      <c r="BH45" s="283">
        <f t="shared" si="25"/>
        <v>3.8618725922120012E-2</v>
      </c>
      <c r="BI45">
        <f t="shared" si="26"/>
        <v>11.006336887804203</v>
      </c>
      <c r="BL45">
        <v>23</v>
      </c>
      <c r="BM45" s="15">
        <v>3.0592830131973998</v>
      </c>
      <c r="BN45" s="15">
        <v>2.0731424140202046</v>
      </c>
      <c r="BO45" s="15"/>
    </row>
    <row r="46" spans="1:67" x14ac:dyDescent="0.25">
      <c r="A46" s="286">
        <v>43102</v>
      </c>
      <c r="B46" s="1">
        <f t="shared" si="10"/>
        <v>2</v>
      </c>
      <c r="C46" s="285">
        <v>20</v>
      </c>
      <c r="D46" t="s">
        <v>714</v>
      </c>
      <c r="F46" s="16">
        <v>32</v>
      </c>
      <c r="G46" t="str">
        <f t="shared" si="0"/>
        <v>heating</v>
      </c>
      <c r="H46" s="283">
        <f>IF(G46="heating",F46*Assumptions!M$4+Assumptions!M$7,0)</f>
        <v>0.40171991831493709</v>
      </c>
      <c r="I46" s="15">
        <f t="shared" si="1"/>
        <v>0.9807837528485519</v>
      </c>
      <c r="J46" s="15">
        <f t="shared" si="2"/>
        <v>1.0199659078795975</v>
      </c>
      <c r="K46" s="283">
        <f t="shared" si="11"/>
        <v>0.40186694415249519</v>
      </c>
      <c r="L46" s="283">
        <f t="shared" si="12"/>
        <v>3.1003620880617868</v>
      </c>
      <c r="M46" s="283">
        <f t="shared" si="13"/>
        <v>4.2511235259823215</v>
      </c>
      <c r="N46" s="283">
        <f t="shared" si="14"/>
        <v>2.4522803312945656</v>
      </c>
      <c r="O46" s="283">
        <f t="shared" si="15"/>
        <v>0.50807121118893772</v>
      </c>
      <c r="P46" s="21">
        <f t="shared" si="3"/>
        <v>0</v>
      </c>
      <c r="Q46" s="21">
        <f t="shared" si="4"/>
        <v>1.52436960139122</v>
      </c>
      <c r="R46">
        <f t="shared" si="5"/>
        <v>0.83668510409641816</v>
      </c>
      <c r="S46" s="296">
        <f t="shared" si="16"/>
        <v>0</v>
      </c>
      <c r="T46" s="283">
        <f t="shared" si="17"/>
        <v>0.40186694415249519</v>
      </c>
      <c r="U46" s="286">
        <v>43145</v>
      </c>
      <c r="V46" s="284">
        <f t="shared" si="6"/>
        <v>39.666666666666664</v>
      </c>
      <c r="W46" t="str">
        <f t="shared" si="7"/>
        <v>heating</v>
      </c>
      <c r="X46">
        <f t="shared" si="18"/>
        <v>7.8726326943825971</v>
      </c>
      <c r="Y46">
        <f t="shared" si="19"/>
        <v>0</v>
      </c>
      <c r="AT46" s="294"/>
      <c r="AU46" s="294"/>
      <c r="AV46" s="294"/>
      <c r="BE46">
        <v>71</v>
      </c>
      <c r="BG46" s="284">
        <f t="shared" si="24"/>
        <v>201</v>
      </c>
      <c r="BH46" s="283">
        <f t="shared" si="25"/>
        <v>4.3213520819882278E-2</v>
      </c>
      <c r="BI46">
        <f t="shared" si="26"/>
        <v>8.6859176847963386</v>
      </c>
      <c r="BL46">
        <v>24</v>
      </c>
      <c r="BM46" s="15">
        <v>3.076605597472045</v>
      </c>
      <c r="BN46" s="15">
        <v>2.1287581349608899</v>
      </c>
    </row>
    <row r="47" spans="1:67" x14ac:dyDescent="0.25">
      <c r="A47" s="286">
        <v>43102</v>
      </c>
      <c r="B47" s="1">
        <f t="shared" si="10"/>
        <v>2</v>
      </c>
      <c r="C47" s="285">
        <v>21</v>
      </c>
      <c r="D47" t="s">
        <v>714</v>
      </c>
      <c r="F47" s="16">
        <v>30</v>
      </c>
      <c r="G47" t="str">
        <f t="shared" si="0"/>
        <v>heating</v>
      </c>
      <c r="H47" s="283">
        <f>IF(G47="heating",F47*Assumptions!M$4+Assumptions!M$7,0)</f>
        <v>0.42311166678901713</v>
      </c>
      <c r="I47" s="15">
        <f t="shared" si="1"/>
        <v>0.96485790305685171</v>
      </c>
      <c r="J47" s="15">
        <f t="shared" si="2"/>
        <v>1.0199659078795975</v>
      </c>
      <c r="K47" s="283">
        <f t="shared" si="11"/>
        <v>0.41639357043139369</v>
      </c>
      <c r="L47" s="283">
        <f t="shared" si="12"/>
        <v>3.0747565450814909</v>
      </c>
      <c r="M47" s="283">
        <f t="shared" si="13"/>
        <v>4.3684138167190119</v>
      </c>
      <c r="N47" s="283">
        <f t="shared" si="14"/>
        <v>2.3339835549601151</v>
      </c>
      <c r="O47" s="283">
        <f t="shared" si="15"/>
        <v>0.54855093271454414</v>
      </c>
      <c r="P47" s="21">
        <f t="shared" si="3"/>
        <v>0</v>
      </c>
      <c r="Q47" s="21">
        <f t="shared" si="4"/>
        <v>1.4448604713749031</v>
      </c>
      <c r="R47">
        <f t="shared" si="5"/>
        <v>0.83668510409641816</v>
      </c>
      <c r="S47" s="296">
        <f t="shared" si="16"/>
        <v>0</v>
      </c>
      <c r="T47" s="283">
        <f t="shared" si="17"/>
        <v>0.41639357043139369</v>
      </c>
      <c r="U47" s="286">
        <v>43146</v>
      </c>
      <c r="V47" s="284">
        <f t="shared" si="6"/>
        <v>11.208333333333334</v>
      </c>
      <c r="W47" t="str">
        <f t="shared" si="7"/>
        <v>heating</v>
      </c>
      <c r="X47">
        <f t="shared" si="18"/>
        <v>15.000682513820374</v>
      </c>
      <c r="Y47">
        <f t="shared" si="19"/>
        <v>0</v>
      </c>
      <c r="AT47" s="294"/>
      <c r="AU47" s="294"/>
      <c r="AV47" s="294"/>
      <c r="BE47">
        <v>73</v>
      </c>
      <c r="BG47" s="284">
        <f t="shared" si="24"/>
        <v>189</v>
      </c>
      <c r="BH47" s="283">
        <f t="shared" si="25"/>
        <v>5.0300820493010656E-2</v>
      </c>
      <c r="BI47">
        <f t="shared" si="26"/>
        <v>9.5068550731790147</v>
      </c>
      <c r="BL47">
        <v>25</v>
      </c>
      <c r="BM47" s="15">
        <v>3.0939281817466902</v>
      </c>
      <c r="BN47" s="15">
        <v>2.1843738559015753</v>
      </c>
      <c r="BO47" s="15"/>
    </row>
    <row r="48" spans="1:67" x14ac:dyDescent="0.25">
      <c r="A48" s="286">
        <v>43102</v>
      </c>
      <c r="B48" s="1">
        <f t="shared" si="10"/>
        <v>2</v>
      </c>
      <c r="C48" s="285">
        <v>22</v>
      </c>
      <c r="D48" t="s">
        <v>714</v>
      </c>
      <c r="F48" s="16">
        <v>30</v>
      </c>
      <c r="G48" t="str">
        <f t="shared" si="0"/>
        <v>heating</v>
      </c>
      <c r="H48" s="283">
        <f>IF(G48="heating",F48*Assumptions!M$4+Assumptions!M$7,0)</f>
        <v>0.42311166678901713</v>
      </c>
      <c r="I48" s="15">
        <f t="shared" si="1"/>
        <v>0.93972561476240646</v>
      </c>
      <c r="J48" s="15">
        <f t="shared" si="2"/>
        <v>1.0199659078795975</v>
      </c>
      <c r="K48" s="283">
        <f t="shared" si="11"/>
        <v>0.40554749328067513</v>
      </c>
      <c r="L48" s="283">
        <f t="shared" si="12"/>
        <v>3.0747565450814909</v>
      </c>
      <c r="M48" s="283">
        <f t="shared" si="13"/>
        <v>4.2546268693525757</v>
      </c>
      <c r="N48" s="283">
        <f t="shared" si="14"/>
        <v>2.3339835549601151</v>
      </c>
      <c r="O48" s="283">
        <f t="shared" si="15"/>
        <v>0.53426246584134862</v>
      </c>
      <c r="P48" s="21">
        <f t="shared" si="3"/>
        <v>0</v>
      </c>
      <c r="Q48" s="21">
        <f t="shared" si="4"/>
        <v>1.2427137171080138</v>
      </c>
      <c r="R48">
        <f t="shared" si="5"/>
        <v>0.83668510409641816</v>
      </c>
      <c r="S48" s="296">
        <f t="shared" si="16"/>
        <v>0</v>
      </c>
      <c r="T48" s="283">
        <f t="shared" si="17"/>
        <v>0.40554749328067513</v>
      </c>
      <c r="U48" s="286">
        <v>43147</v>
      </c>
      <c r="V48" s="284">
        <f t="shared" si="6"/>
        <v>19.958333333333332</v>
      </c>
      <c r="W48" t="str">
        <f t="shared" si="7"/>
        <v>heating</v>
      </c>
      <c r="X48">
        <f t="shared" si="18"/>
        <v>12.996501502668247</v>
      </c>
      <c r="Y48">
        <f t="shared" si="19"/>
        <v>0</v>
      </c>
      <c r="BE48">
        <v>75</v>
      </c>
      <c r="BG48" s="284">
        <f t="shared" si="24"/>
        <v>185</v>
      </c>
      <c r="BH48" s="283">
        <f t="shared" si="25"/>
        <v>5.9880624941505811E-2</v>
      </c>
      <c r="BI48">
        <f t="shared" si="26"/>
        <v>11.077915614178576</v>
      </c>
      <c r="BL48">
        <v>26</v>
      </c>
      <c r="BM48" s="15">
        <v>3.1041431247815137</v>
      </c>
      <c r="BN48" s="15">
        <v>2.2359476262558937</v>
      </c>
    </row>
    <row r="49" spans="1:67" x14ac:dyDescent="0.25">
      <c r="A49" s="286">
        <v>43102</v>
      </c>
      <c r="B49" s="1">
        <f t="shared" si="10"/>
        <v>2</v>
      </c>
      <c r="C49" s="285">
        <v>23</v>
      </c>
      <c r="D49" t="s">
        <v>713</v>
      </c>
      <c r="F49" s="16">
        <v>28</v>
      </c>
      <c r="G49" t="str">
        <f t="shared" si="0"/>
        <v>heating</v>
      </c>
      <c r="H49" s="283">
        <f>IF(G49="heating",F49*Assumptions!M$4+Assumptions!M$7,0)</f>
        <v>0.44450341526309717</v>
      </c>
      <c r="I49" s="15">
        <f t="shared" si="1"/>
        <v>0.93552015763172869</v>
      </c>
      <c r="J49" s="15">
        <f t="shared" si="2"/>
        <v>1.0199659078795975</v>
      </c>
      <c r="K49" s="283">
        <f t="shared" si="11"/>
        <v>0.42414456628477232</v>
      </c>
      <c r="L49" s="283">
        <f t="shared" si="12"/>
        <v>3.0941723472618432</v>
      </c>
      <c r="M49" s="283">
        <f t="shared" si="13"/>
        <v>4.4778282366738917</v>
      </c>
      <c r="N49" s="283">
        <f t="shared" si="14"/>
        <v>2.2832919573072399</v>
      </c>
      <c r="O49" s="283">
        <f t="shared" si="15"/>
        <v>0.57477379712204579</v>
      </c>
      <c r="P49" s="21">
        <f t="shared" si="3"/>
        <v>0</v>
      </c>
      <c r="Q49" s="21">
        <f t="shared" si="4"/>
        <v>1.0297519246597011</v>
      </c>
      <c r="R49">
        <f t="shared" si="5"/>
        <v>0.83668510409641816</v>
      </c>
      <c r="S49" s="296">
        <f t="shared" si="16"/>
        <v>0</v>
      </c>
      <c r="T49" s="283">
        <f t="shared" si="17"/>
        <v>0.42414456628477232</v>
      </c>
      <c r="U49" s="286">
        <v>43148</v>
      </c>
      <c r="V49" s="284">
        <f t="shared" si="6"/>
        <v>39.583333333333336</v>
      </c>
      <c r="W49" t="str">
        <f t="shared" si="7"/>
        <v>heating</v>
      </c>
      <c r="X49">
        <f t="shared" si="18"/>
        <v>7.7256345807112892</v>
      </c>
      <c r="Y49">
        <f t="shared" si="19"/>
        <v>0</v>
      </c>
      <c r="BE49">
        <v>77</v>
      </c>
      <c r="BG49" s="284">
        <f t="shared" si="24"/>
        <v>75</v>
      </c>
      <c r="BH49" s="283">
        <f t="shared" si="25"/>
        <v>7.1952934165366855E-2</v>
      </c>
      <c r="BI49">
        <f t="shared" si="26"/>
        <v>5.3964700624025141</v>
      </c>
      <c r="BL49">
        <v>27</v>
      </c>
      <c r="BM49" s="15">
        <v>3.1143580678163376</v>
      </c>
      <c r="BN49" s="15">
        <v>2.2875213966102126</v>
      </c>
      <c r="BO49" s="15"/>
    </row>
    <row r="50" spans="1:67" x14ac:dyDescent="0.25">
      <c r="A50" s="286">
        <v>43103</v>
      </c>
      <c r="B50" s="1">
        <f t="shared" si="10"/>
        <v>3</v>
      </c>
      <c r="C50" s="285">
        <v>0</v>
      </c>
      <c r="D50" t="s">
        <v>713</v>
      </c>
      <c r="F50" s="16">
        <v>28</v>
      </c>
      <c r="G50" t="str">
        <f t="shared" si="0"/>
        <v>heating</v>
      </c>
      <c r="H50" s="283">
        <f>IF(G50="heating",F50*Assumptions!M$4+Assumptions!M$7,0)</f>
        <v>0.44450341526309717</v>
      </c>
      <c r="I50" s="15">
        <f t="shared" si="1"/>
        <v>0.96097758380229281</v>
      </c>
      <c r="J50" s="15">
        <f t="shared" si="2"/>
        <v>1.0263036171733995</v>
      </c>
      <c r="K50" s="283">
        <f t="shared" si="11"/>
        <v>0.43839361370846874</v>
      </c>
      <c r="L50" s="283">
        <f t="shared" si="12"/>
        <v>3.0941723472618432</v>
      </c>
      <c r="M50" s="283">
        <f t="shared" si="13"/>
        <v>4.6282599337210124</v>
      </c>
      <c r="N50" s="283">
        <f t="shared" si="14"/>
        <v>2.2832919573072399</v>
      </c>
      <c r="O50" s="283">
        <f t="shared" si="15"/>
        <v>0.59408320184890329</v>
      </c>
      <c r="P50" s="21">
        <f t="shared" si="3"/>
        <v>0</v>
      </c>
      <c r="Q50" s="21">
        <f t="shared" si="4"/>
        <v>0.90668853391740301</v>
      </c>
      <c r="R50">
        <f t="shared" si="5"/>
        <v>0.9421089825381942</v>
      </c>
      <c r="S50" s="296">
        <f t="shared" si="16"/>
        <v>0</v>
      </c>
      <c r="T50" s="283">
        <f t="shared" si="17"/>
        <v>0.43839361370846874</v>
      </c>
      <c r="U50" s="286">
        <v>43149</v>
      </c>
      <c r="V50" s="284">
        <f t="shared" si="6"/>
        <v>48.416666666666664</v>
      </c>
      <c r="W50" t="str">
        <f t="shared" si="7"/>
        <v>heating</v>
      </c>
      <c r="X50">
        <f t="shared" si="18"/>
        <v>5.1236145152366444</v>
      </c>
      <c r="Y50">
        <f t="shared" si="19"/>
        <v>0</v>
      </c>
      <c r="BE50">
        <v>79</v>
      </c>
      <c r="BG50" s="284">
        <f t="shared" si="24"/>
        <v>140</v>
      </c>
      <c r="BH50" s="283">
        <f t="shared" si="25"/>
        <v>8.6517748164594233E-2</v>
      </c>
      <c r="BI50">
        <f t="shared" si="26"/>
        <v>12.112484743043193</v>
      </c>
      <c r="BL50">
        <v>28</v>
      </c>
      <c r="BM50" s="15">
        <v>3.0941723472618432</v>
      </c>
      <c r="BN50" s="15">
        <v>2.2832919573072399</v>
      </c>
    </row>
    <row r="51" spans="1:67" x14ac:dyDescent="0.25">
      <c r="A51" s="286">
        <v>43103</v>
      </c>
      <c r="B51" s="1">
        <f t="shared" si="10"/>
        <v>3</v>
      </c>
      <c r="C51" s="285">
        <v>1</v>
      </c>
      <c r="D51" t="s">
        <v>713</v>
      </c>
      <c r="F51" s="16">
        <v>27</v>
      </c>
      <c r="G51" t="str">
        <f t="shared" si="0"/>
        <v>heating</v>
      </c>
      <c r="H51" s="283">
        <f>IF(G51="heating",F51*Assumptions!M$4+Assumptions!M$7,0)</f>
        <v>0.45519928950013722</v>
      </c>
      <c r="I51" s="15">
        <f t="shared" si="1"/>
        <v>0.9912860509924194</v>
      </c>
      <c r="J51" s="15">
        <f t="shared" si="2"/>
        <v>1.0263036171733995</v>
      </c>
      <c r="K51" s="283">
        <f t="shared" si="11"/>
        <v>0.46310175846060031</v>
      </c>
      <c r="L51" s="283">
        <f t="shared" si="12"/>
        <v>3.1143580678163376</v>
      </c>
      <c r="M51" s="283">
        <f t="shared" si="13"/>
        <v>4.9210071484899718</v>
      </c>
      <c r="N51" s="283">
        <f t="shared" si="14"/>
        <v>2.2875213966102126</v>
      </c>
      <c r="O51" s="283">
        <f t="shared" si="15"/>
        <v>0.63049233105270119</v>
      </c>
      <c r="P51" s="21">
        <f t="shared" si="3"/>
        <v>0</v>
      </c>
      <c r="Q51" s="21">
        <f t="shared" si="4"/>
        <v>0.81803459285312596</v>
      </c>
      <c r="R51">
        <f t="shared" si="5"/>
        <v>0.9421089825381942</v>
      </c>
      <c r="S51" s="296">
        <f t="shared" si="16"/>
        <v>0</v>
      </c>
      <c r="T51" s="283">
        <f t="shared" si="17"/>
        <v>0.46310175846060031</v>
      </c>
      <c r="U51" s="286">
        <v>43150</v>
      </c>
      <c r="V51" s="284">
        <f t="shared" si="6"/>
        <v>22.166666666666668</v>
      </c>
      <c r="W51" t="str">
        <f t="shared" si="7"/>
        <v>heating</v>
      </c>
      <c r="X51">
        <f t="shared" si="18"/>
        <v>12.318351083911244</v>
      </c>
      <c r="Y51">
        <f t="shared" si="19"/>
        <v>0</v>
      </c>
      <c r="BE51">
        <v>81</v>
      </c>
      <c r="BG51" s="284">
        <f t="shared" si="24"/>
        <v>202</v>
      </c>
      <c r="BH51" s="283">
        <f t="shared" si="25"/>
        <v>0.10357506693918861</v>
      </c>
      <c r="BI51">
        <f t="shared" si="26"/>
        <v>20.922163521716101</v>
      </c>
      <c r="BL51">
        <v>29</v>
      </c>
      <c r="BM51" s="15">
        <v>3.0739866267073488</v>
      </c>
      <c r="BN51" s="15">
        <v>2.2790625180042672</v>
      </c>
      <c r="BO51" s="15"/>
    </row>
    <row r="52" spans="1:67" x14ac:dyDescent="0.25">
      <c r="A52" s="286">
        <v>43103</v>
      </c>
      <c r="B52" s="1">
        <f t="shared" si="10"/>
        <v>3</v>
      </c>
      <c r="C52" s="285">
        <v>2</v>
      </c>
      <c r="D52" t="s">
        <v>713</v>
      </c>
      <c r="F52" s="16">
        <v>27</v>
      </c>
      <c r="G52" t="str">
        <f t="shared" si="0"/>
        <v>heating</v>
      </c>
      <c r="H52" s="283">
        <f>IF(G52="heating",F52*Assumptions!M$4+Assumptions!M$7,0)</f>
        <v>0.45519928950013722</v>
      </c>
      <c r="I52" s="15">
        <f t="shared" si="1"/>
        <v>1.0126444122274023</v>
      </c>
      <c r="J52" s="15">
        <f t="shared" si="2"/>
        <v>1.0263036171733995</v>
      </c>
      <c r="K52" s="283">
        <f t="shared" si="11"/>
        <v>0.47307980126252908</v>
      </c>
      <c r="L52" s="283">
        <f t="shared" si="12"/>
        <v>3.1143580678163376</v>
      </c>
      <c r="M52" s="283">
        <f t="shared" si="13"/>
        <v>5.0270357244112782</v>
      </c>
      <c r="N52" s="283">
        <f t="shared" si="14"/>
        <v>2.2875213966102126</v>
      </c>
      <c r="O52" s="283">
        <f t="shared" si="15"/>
        <v>0.64407699004091989</v>
      </c>
      <c r="P52" s="21">
        <f t="shared" si="3"/>
        <v>0</v>
      </c>
      <c r="Q52" s="21">
        <f t="shared" si="4"/>
        <v>0.74507607494346417</v>
      </c>
      <c r="R52">
        <f t="shared" si="5"/>
        <v>0.9421089825381942</v>
      </c>
      <c r="S52" s="296">
        <f t="shared" si="16"/>
        <v>0</v>
      </c>
      <c r="T52" s="283">
        <f t="shared" si="17"/>
        <v>0.47307980126252908</v>
      </c>
      <c r="U52" s="286">
        <v>43151</v>
      </c>
      <c r="V52" s="284">
        <f t="shared" si="6"/>
        <v>13.583333333333334</v>
      </c>
      <c r="W52" t="str">
        <f t="shared" si="7"/>
        <v>heating</v>
      </c>
      <c r="X52">
        <f t="shared" si="18"/>
        <v>14.699312056792028</v>
      </c>
      <c r="Y52">
        <f t="shared" si="19"/>
        <v>0</v>
      </c>
      <c r="BE52">
        <v>83</v>
      </c>
      <c r="BG52" s="284">
        <f t="shared" si="24"/>
        <v>38</v>
      </c>
      <c r="BH52" s="283">
        <f t="shared" si="25"/>
        <v>0.12312489048914843</v>
      </c>
      <c r="BI52">
        <f t="shared" si="26"/>
        <v>4.6787458385876404</v>
      </c>
      <c r="BL52">
        <v>30</v>
      </c>
      <c r="BM52" s="15">
        <v>3.0747565450814909</v>
      </c>
      <c r="BN52" s="15">
        <v>2.3339835549601151</v>
      </c>
    </row>
    <row r="53" spans="1:67" x14ac:dyDescent="0.25">
      <c r="A53" s="286">
        <v>43103</v>
      </c>
      <c r="B53" s="1">
        <f t="shared" si="10"/>
        <v>3</v>
      </c>
      <c r="C53" s="285">
        <v>3</v>
      </c>
      <c r="D53" t="s">
        <v>713</v>
      </c>
      <c r="F53" s="16">
        <v>27</v>
      </c>
      <c r="G53" t="str">
        <f t="shared" si="0"/>
        <v>heating</v>
      </c>
      <c r="H53" s="283">
        <f>IF(G53="heating",F53*Assumptions!M$4+Assumptions!M$7,0)</f>
        <v>0.45519928950013722</v>
      </c>
      <c r="I53" s="15">
        <f t="shared" si="1"/>
        <v>1.0288787614109172</v>
      </c>
      <c r="J53" s="15">
        <f t="shared" si="2"/>
        <v>1.0263036171733995</v>
      </c>
      <c r="K53" s="283">
        <f t="shared" si="11"/>
        <v>0.48066404563560627</v>
      </c>
      <c r="L53" s="283">
        <f t="shared" si="12"/>
        <v>3.1143580678163376</v>
      </c>
      <c r="M53" s="283">
        <f t="shared" si="13"/>
        <v>5.1076273440584821</v>
      </c>
      <c r="N53" s="283">
        <f t="shared" si="14"/>
        <v>2.2875213966102126</v>
      </c>
      <c r="O53" s="283">
        <f t="shared" si="15"/>
        <v>0.6544025995353645</v>
      </c>
      <c r="P53" s="21">
        <f t="shared" si="3"/>
        <v>0</v>
      </c>
      <c r="Q53" s="21">
        <f t="shared" si="4"/>
        <v>0.69158980876382303</v>
      </c>
      <c r="R53">
        <f t="shared" si="5"/>
        <v>0.9421089825381942</v>
      </c>
      <c r="S53" s="296">
        <f t="shared" si="16"/>
        <v>0</v>
      </c>
      <c r="T53" s="283">
        <f t="shared" si="17"/>
        <v>0.48066404563560627</v>
      </c>
      <c r="U53" s="286">
        <v>43152</v>
      </c>
      <c r="V53" s="284">
        <f t="shared" si="6"/>
        <v>12.75</v>
      </c>
      <c r="W53" t="str">
        <f t="shared" si="7"/>
        <v>heating</v>
      </c>
      <c r="X53">
        <f t="shared" si="18"/>
        <v>14.975650869778702</v>
      </c>
      <c r="Y53">
        <f t="shared" si="19"/>
        <v>0</v>
      </c>
      <c r="BE53">
        <v>85</v>
      </c>
      <c r="BG53" s="284">
        <f t="shared" si="24"/>
        <v>22</v>
      </c>
      <c r="BH53" s="283">
        <f t="shared" si="25"/>
        <v>0.14516721881447525</v>
      </c>
      <c r="BI53">
        <f t="shared" si="26"/>
        <v>3.1936788139184555</v>
      </c>
      <c r="BL53">
        <v>31</v>
      </c>
      <c r="BM53" s="15">
        <v>3.0755264634556334</v>
      </c>
      <c r="BN53" s="15">
        <v>2.3889045919159626</v>
      </c>
      <c r="BO53" s="15"/>
    </row>
    <row r="54" spans="1:67" x14ac:dyDescent="0.25">
      <c r="A54" s="286">
        <v>43103</v>
      </c>
      <c r="B54" s="1">
        <f t="shared" si="10"/>
        <v>3</v>
      </c>
      <c r="C54" s="285">
        <v>4</v>
      </c>
      <c r="D54" t="s">
        <v>713</v>
      </c>
      <c r="F54" s="16">
        <v>25</v>
      </c>
      <c r="G54" t="str">
        <f t="shared" si="0"/>
        <v>heating</v>
      </c>
      <c r="H54" s="283">
        <f>IF(G54="heating",F54*Assumptions!M$4+Assumptions!M$7,0)</f>
        <v>0.47659103797421726</v>
      </c>
      <c r="I54" s="15">
        <f t="shared" si="1"/>
        <v>1.0654385285153933</v>
      </c>
      <c r="J54" s="15">
        <f t="shared" si="2"/>
        <v>1.0263036171733995</v>
      </c>
      <c r="K54" s="283">
        <f t="shared" si="11"/>
        <v>0.52113486427112687</v>
      </c>
      <c r="L54" s="283">
        <f t="shared" si="12"/>
        <v>3.0939281817466902</v>
      </c>
      <c r="M54" s="283">
        <f t="shared" si="13"/>
        <v>5.5013513125179072</v>
      </c>
      <c r="N54" s="283">
        <f t="shared" si="14"/>
        <v>2.1843738559015753</v>
      </c>
      <c r="O54" s="283">
        <f t="shared" si="15"/>
        <v>0.73813090131208114</v>
      </c>
      <c r="P54" s="21">
        <f t="shared" si="3"/>
        <v>0</v>
      </c>
      <c r="Q54" s="21">
        <f t="shared" si="4"/>
        <v>0.6473875548762833</v>
      </c>
      <c r="R54">
        <f t="shared" si="5"/>
        <v>0.9421089825381942</v>
      </c>
      <c r="S54" s="296">
        <f t="shared" si="16"/>
        <v>0</v>
      </c>
      <c r="T54" s="283">
        <f t="shared" si="17"/>
        <v>0.52113486427112687</v>
      </c>
      <c r="U54" s="286">
        <v>43153</v>
      </c>
      <c r="V54" s="284">
        <f t="shared" si="6"/>
        <v>8.8333333333333339</v>
      </c>
      <c r="W54" t="str">
        <f t="shared" si="7"/>
        <v>heating</v>
      </c>
      <c r="X54">
        <f t="shared" si="18"/>
        <v>15.696149868799441</v>
      </c>
      <c r="Y54">
        <f t="shared" si="19"/>
        <v>0</v>
      </c>
      <c r="BE54">
        <v>87</v>
      </c>
      <c r="BG54" s="284">
        <f t="shared" si="24"/>
        <v>26</v>
      </c>
      <c r="BH54" s="283">
        <f t="shared" si="25"/>
        <v>0.16970205191516818</v>
      </c>
      <c r="BI54">
        <f t="shared" si="26"/>
        <v>4.4122533497943728</v>
      </c>
      <c r="BL54">
        <v>32</v>
      </c>
      <c r="BM54" s="15">
        <v>3.1003620880617868</v>
      </c>
      <c r="BN54" s="15">
        <v>2.4522803312945656</v>
      </c>
    </row>
    <row r="55" spans="1:67" x14ac:dyDescent="0.25">
      <c r="A55" s="286">
        <v>43103</v>
      </c>
      <c r="B55" s="1">
        <f t="shared" si="10"/>
        <v>3</v>
      </c>
      <c r="C55" s="285">
        <v>5</v>
      </c>
      <c r="D55" t="s">
        <v>713</v>
      </c>
      <c r="F55" s="16">
        <v>25</v>
      </c>
      <c r="G55" t="str">
        <f t="shared" si="0"/>
        <v>heating</v>
      </c>
      <c r="H55" s="283">
        <f>IF(G55="heating",F55*Assumptions!M$4+Assumptions!M$7,0)</f>
        <v>0.47659103797421726</v>
      </c>
      <c r="I55" s="15">
        <f t="shared" si="1"/>
        <v>1.1031161181218294</v>
      </c>
      <c r="J55" s="15">
        <f t="shared" si="2"/>
        <v>1.0263036171733995</v>
      </c>
      <c r="K55" s="283">
        <f t="shared" si="11"/>
        <v>0.5395639946433628</v>
      </c>
      <c r="L55" s="283">
        <f t="shared" si="12"/>
        <v>3.0939281817466902</v>
      </c>
      <c r="M55" s="283">
        <f t="shared" si="13"/>
        <v>5.695898113188524</v>
      </c>
      <c r="N55" s="283">
        <f t="shared" si="14"/>
        <v>2.1843738559015753</v>
      </c>
      <c r="O55" s="283">
        <f t="shared" si="15"/>
        <v>0.76423376171287583</v>
      </c>
      <c r="P55" s="21">
        <f t="shared" si="3"/>
        <v>0</v>
      </c>
      <c r="Q55" s="21">
        <f t="shared" si="4"/>
        <v>0.72139578924615555</v>
      </c>
      <c r="R55">
        <f t="shared" si="5"/>
        <v>0.9421089825381942</v>
      </c>
      <c r="S55" s="296">
        <f t="shared" si="16"/>
        <v>0</v>
      </c>
      <c r="T55" s="283">
        <f t="shared" si="17"/>
        <v>0.5395639946433628</v>
      </c>
      <c r="U55" s="286">
        <v>43154</v>
      </c>
      <c r="V55" s="284">
        <f t="shared" si="6"/>
        <v>12.083333333333334</v>
      </c>
      <c r="W55" t="str">
        <f t="shared" si="7"/>
        <v>heating</v>
      </c>
      <c r="X55">
        <f t="shared" si="18"/>
        <v>15.013616204891045</v>
      </c>
      <c r="Y55">
        <f t="shared" si="19"/>
        <v>0</v>
      </c>
      <c r="BE55">
        <v>89</v>
      </c>
      <c r="BG55" s="284">
        <f t="shared" si="24"/>
        <v>15</v>
      </c>
      <c r="BH55" s="283">
        <f t="shared" si="25"/>
        <v>0.19672938979122723</v>
      </c>
      <c r="BI55">
        <f t="shared" si="26"/>
        <v>2.9509408468684084</v>
      </c>
      <c r="BL55">
        <v>33</v>
      </c>
      <c r="BM55" s="15">
        <v>3.1251977126679402</v>
      </c>
      <c r="BN55" s="15">
        <v>2.5156560706731685</v>
      </c>
      <c r="BO55" s="15"/>
    </row>
    <row r="56" spans="1:67" x14ac:dyDescent="0.25">
      <c r="A56" s="286">
        <v>43103</v>
      </c>
      <c r="B56" s="1">
        <f t="shared" si="10"/>
        <v>3</v>
      </c>
      <c r="C56" s="285">
        <v>6</v>
      </c>
      <c r="D56" t="s">
        <v>713</v>
      </c>
      <c r="F56" s="16">
        <v>25</v>
      </c>
      <c r="G56" t="str">
        <f t="shared" si="0"/>
        <v>heating</v>
      </c>
      <c r="H56" s="283">
        <f>IF(G56="heating",F56*Assumptions!M$4+Assumptions!M$7,0)</f>
        <v>0.47659103797421726</v>
      </c>
      <c r="I56" s="15">
        <f t="shared" si="1"/>
        <v>1.1674190089087988</v>
      </c>
      <c r="J56" s="15">
        <f t="shared" si="2"/>
        <v>1.0263036171733995</v>
      </c>
      <c r="K56" s="283">
        <f t="shared" si="11"/>
        <v>0.5710162815333466</v>
      </c>
      <c r="L56" s="283">
        <f t="shared" si="12"/>
        <v>3.0939281817466902</v>
      </c>
      <c r="M56" s="283">
        <f t="shared" si="13"/>
        <v>6.0279236436736259</v>
      </c>
      <c r="N56" s="283">
        <f t="shared" si="14"/>
        <v>2.1843738559015753</v>
      </c>
      <c r="O56" s="283">
        <f t="shared" si="15"/>
        <v>0.80878250803960705</v>
      </c>
      <c r="P56" s="21">
        <f t="shared" si="3"/>
        <v>0</v>
      </c>
      <c r="Q56" s="21">
        <f t="shared" si="4"/>
        <v>0.87787080972652631</v>
      </c>
      <c r="R56">
        <f t="shared" si="5"/>
        <v>0.9421089825381942</v>
      </c>
      <c r="S56" s="296">
        <f t="shared" si="16"/>
        <v>0</v>
      </c>
      <c r="T56" s="283">
        <f t="shared" si="17"/>
        <v>0.5710162815333466</v>
      </c>
      <c r="U56" s="286">
        <v>43155</v>
      </c>
      <c r="V56" s="284">
        <f t="shared" si="6"/>
        <v>25.166666666666668</v>
      </c>
      <c r="W56" t="str">
        <f t="shared" si="7"/>
        <v>heating</v>
      </c>
      <c r="X56">
        <f t="shared" si="18"/>
        <v>11.445070110920987</v>
      </c>
      <c r="Y56">
        <f t="shared" si="19"/>
        <v>0</v>
      </c>
      <c r="BE56">
        <v>91</v>
      </c>
      <c r="BG56" s="284">
        <f t="shared" si="24"/>
        <v>5</v>
      </c>
      <c r="BH56" s="283">
        <f t="shared" si="25"/>
        <v>0.22624923244265283</v>
      </c>
      <c r="BI56">
        <f t="shared" si="26"/>
        <v>1.1312461622132641</v>
      </c>
      <c r="BL56">
        <v>34</v>
      </c>
      <c r="BM56" s="15">
        <v>3.1617728735566879</v>
      </c>
      <c r="BN56" s="15">
        <v>2.582445701090049</v>
      </c>
    </row>
    <row r="57" spans="1:67" x14ac:dyDescent="0.25">
      <c r="A57" s="286">
        <v>43103</v>
      </c>
      <c r="B57" s="1">
        <f t="shared" si="10"/>
        <v>3</v>
      </c>
      <c r="C57" s="285">
        <v>7</v>
      </c>
      <c r="D57" t="s">
        <v>714</v>
      </c>
      <c r="F57" s="16">
        <v>23</v>
      </c>
      <c r="G57" t="str">
        <f t="shared" si="0"/>
        <v>heating</v>
      </c>
      <c r="H57" s="283">
        <f>IF(G57="heating",F57*Assumptions!M$4+Assumptions!M$7,0)</f>
        <v>0.4979827864482973</v>
      </c>
      <c r="I57" s="15">
        <f t="shared" si="1"/>
        <v>1.1567226404725983</v>
      </c>
      <c r="J57" s="15">
        <f t="shared" si="2"/>
        <v>1.0263036171733995</v>
      </c>
      <c r="K57" s="283">
        <f t="shared" si="11"/>
        <v>0.59117958268740878</v>
      </c>
      <c r="L57" s="283">
        <f t="shared" si="12"/>
        <v>3.0592830131973998</v>
      </c>
      <c r="M57" s="283">
        <f t="shared" si="13"/>
        <v>6.1708942550808157</v>
      </c>
      <c r="N57" s="283">
        <f t="shared" si="14"/>
        <v>2.0731424140202046</v>
      </c>
      <c r="O57" s="283">
        <f t="shared" si="15"/>
        <v>0.87238852614931406</v>
      </c>
      <c r="P57" s="21">
        <f t="shared" si="3"/>
        <v>0</v>
      </c>
      <c r="Q57" s="21">
        <f t="shared" si="4"/>
        <v>0.97331382064367777</v>
      </c>
      <c r="R57">
        <f t="shared" si="5"/>
        <v>0.9421089825381942</v>
      </c>
      <c r="S57" s="296">
        <f t="shared" si="16"/>
        <v>0</v>
      </c>
      <c r="T57" s="283">
        <f t="shared" si="17"/>
        <v>0.59117958268740878</v>
      </c>
      <c r="U57" s="286">
        <v>43156</v>
      </c>
      <c r="V57" s="284">
        <f t="shared" si="6"/>
        <v>28.625</v>
      </c>
      <c r="W57" t="str">
        <f t="shared" si="7"/>
        <v>heating</v>
      </c>
      <c r="X57">
        <f t="shared" si="18"/>
        <v>9.8281817615152551</v>
      </c>
      <c r="Y57">
        <f t="shared" si="19"/>
        <v>0</v>
      </c>
      <c r="BE57">
        <v>93</v>
      </c>
      <c r="BG57" s="284">
        <f t="shared" si="24"/>
        <v>0</v>
      </c>
      <c r="BH57" s="283">
        <f t="shared" si="25"/>
        <v>0.25826157986944498</v>
      </c>
      <c r="BI57">
        <f t="shared" si="26"/>
        <v>0</v>
      </c>
      <c r="BL57">
        <v>35</v>
      </c>
      <c r="BM57" s="15">
        <v>3.1983480344454356</v>
      </c>
      <c r="BN57" s="15">
        <v>2.6492353315069299</v>
      </c>
      <c r="BO57" s="15"/>
    </row>
    <row r="58" spans="1:67" x14ac:dyDescent="0.25">
      <c r="A58" s="286">
        <v>43103</v>
      </c>
      <c r="B58" s="1">
        <f t="shared" si="10"/>
        <v>3</v>
      </c>
      <c r="C58" s="285">
        <v>8</v>
      </c>
      <c r="D58" t="s">
        <v>714</v>
      </c>
      <c r="F58" s="16">
        <v>23</v>
      </c>
      <c r="G58" t="str">
        <f t="shared" si="0"/>
        <v>heating</v>
      </c>
      <c r="H58" s="283">
        <f>IF(G58="heating",F58*Assumptions!M$4+Assumptions!M$7,0)</f>
        <v>0.4979827864482973</v>
      </c>
      <c r="I58" s="15">
        <f t="shared" si="1"/>
        <v>1.0887373021083731</v>
      </c>
      <c r="J58" s="15">
        <f t="shared" si="2"/>
        <v>1.0263036171733995</v>
      </c>
      <c r="K58" s="283">
        <f t="shared" si="11"/>
        <v>0.55643353159723219</v>
      </c>
      <c r="L58" s="283">
        <f t="shared" si="12"/>
        <v>3.0592830131973998</v>
      </c>
      <c r="M58" s="283">
        <f t="shared" si="13"/>
        <v>5.8082054658563598</v>
      </c>
      <c r="N58" s="283">
        <f t="shared" si="14"/>
        <v>2.0731424140202046</v>
      </c>
      <c r="O58" s="283">
        <f t="shared" si="15"/>
        <v>0.82111467098287871</v>
      </c>
      <c r="P58" s="21">
        <f t="shared" si="3"/>
        <v>0</v>
      </c>
      <c r="Q58" s="21">
        <f t="shared" si="4"/>
        <v>0.94940007506179924</v>
      </c>
      <c r="R58">
        <f t="shared" si="5"/>
        <v>0.9421089825381942</v>
      </c>
      <c r="S58" s="296">
        <f t="shared" si="16"/>
        <v>0</v>
      </c>
      <c r="T58" s="283">
        <f t="shared" si="17"/>
        <v>0.55643353159723219</v>
      </c>
      <c r="U58" s="286">
        <v>43157</v>
      </c>
      <c r="V58" s="284">
        <f t="shared" si="6"/>
        <v>21.625</v>
      </c>
      <c r="W58" t="str">
        <f t="shared" si="7"/>
        <v>heating</v>
      </c>
      <c r="X58">
        <f t="shared" si="18"/>
        <v>12.571839663721113</v>
      </c>
      <c r="Y58">
        <f t="shared" si="19"/>
        <v>0</v>
      </c>
      <c r="BE58">
        <v>95</v>
      </c>
      <c r="BG58" s="284">
        <f t="shared" si="24"/>
        <v>0</v>
      </c>
      <c r="BH58" s="283">
        <f t="shared" si="25"/>
        <v>0.29276643207160324</v>
      </c>
      <c r="BI58">
        <f t="shared" si="26"/>
        <v>0</v>
      </c>
      <c r="BL58">
        <v>36</v>
      </c>
      <c r="BM58" s="15">
        <v>3.2767200477248446</v>
      </c>
      <c r="BN58" s="15">
        <v>2.7263288431388362</v>
      </c>
    </row>
    <row r="59" spans="1:67" x14ac:dyDescent="0.25">
      <c r="A59" s="286">
        <v>43103</v>
      </c>
      <c r="B59" s="1">
        <f t="shared" si="10"/>
        <v>3</v>
      </c>
      <c r="C59" s="285">
        <v>9</v>
      </c>
      <c r="D59" t="s">
        <v>714</v>
      </c>
      <c r="F59" s="16">
        <v>25</v>
      </c>
      <c r="G59" t="str">
        <f t="shared" si="0"/>
        <v>heating</v>
      </c>
      <c r="H59" s="283">
        <f>IF(G59="heating",F59*Assumptions!M$4+Assumptions!M$7,0)</f>
        <v>0.47659103797421726</v>
      </c>
      <c r="I59" s="15">
        <f t="shared" si="1"/>
        <v>1.0265141967145235</v>
      </c>
      <c r="J59" s="15">
        <f t="shared" si="2"/>
        <v>1.0263036171733995</v>
      </c>
      <c r="K59" s="283">
        <f t="shared" si="11"/>
        <v>0.5020959184971685</v>
      </c>
      <c r="L59" s="283">
        <f t="shared" si="12"/>
        <v>3.0939281817466902</v>
      </c>
      <c r="M59" s="283">
        <f t="shared" si="13"/>
        <v>5.3003670059526291</v>
      </c>
      <c r="N59" s="283">
        <f t="shared" si="14"/>
        <v>2.1843738559015753</v>
      </c>
      <c r="O59" s="283">
        <f t="shared" si="15"/>
        <v>0.71116430366596317</v>
      </c>
      <c r="P59" s="21">
        <f t="shared" si="3"/>
        <v>0</v>
      </c>
      <c r="Q59" s="21">
        <f t="shared" si="4"/>
        <v>0.8408485371888097</v>
      </c>
      <c r="R59">
        <f t="shared" si="5"/>
        <v>0.9421089825381942</v>
      </c>
      <c r="S59" s="296">
        <f t="shared" si="16"/>
        <v>0</v>
      </c>
      <c r="T59" s="283">
        <f t="shared" si="17"/>
        <v>0.5020959184971685</v>
      </c>
      <c r="U59" s="286">
        <v>43158</v>
      </c>
      <c r="V59" s="284">
        <f t="shared" si="6"/>
        <v>23</v>
      </c>
      <c r="W59" t="str">
        <f t="shared" si="7"/>
        <v>heating</v>
      </c>
      <c r="X59">
        <f t="shared" si="18"/>
        <v>12.256769294877136</v>
      </c>
      <c r="Y59">
        <f t="shared" si="19"/>
        <v>0</v>
      </c>
      <c r="BE59">
        <v>97</v>
      </c>
      <c r="BG59" s="284">
        <f t="shared" si="24"/>
        <v>0</v>
      </c>
      <c r="BH59" s="283">
        <f t="shared" si="25"/>
        <v>0.32976378904912806</v>
      </c>
      <c r="BI59">
        <f t="shared" si="26"/>
        <v>0</v>
      </c>
      <c r="BL59">
        <v>37</v>
      </c>
      <c r="BM59" s="15">
        <v>3.3550920610042541</v>
      </c>
      <c r="BN59" s="15">
        <v>2.8034223547707424</v>
      </c>
      <c r="BO59" s="15"/>
    </row>
    <row r="60" spans="1:67" x14ac:dyDescent="0.25">
      <c r="A60" s="286">
        <v>43103</v>
      </c>
      <c r="B60" s="1">
        <f t="shared" si="10"/>
        <v>3</v>
      </c>
      <c r="C60" s="285">
        <v>10</v>
      </c>
      <c r="D60" t="s">
        <v>714</v>
      </c>
      <c r="F60" s="16">
        <v>25</v>
      </c>
      <c r="G60" t="str">
        <f t="shared" si="0"/>
        <v>heating</v>
      </c>
      <c r="H60" s="283">
        <f>IF(G60="heating",F60*Assumptions!M$4+Assumptions!M$7,0)</f>
        <v>0.47659103797421726</v>
      </c>
      <c r="I60" s="15">
        <f t="shared" si="1"/>
        <v>0.99413757313525775</v>
      </c>
      <c r="J60" s="15">
        <f t="shared" si="2"/>
        <v>1.0263036171733995</v>
      </c>
      <c r="K60" s="283">
        <f t="shared" si="11"/>
        <v>0.48625963429778946</v>
      </c>
      <c r="L60" s="283">
        <f t="shared" si="12"/>
        <v>3.0939281817466902</v>
      </c>
      <c r="M60" s="283">
        <f t="shared" si="13"/>
        <v>5.1331915417136162</v>
      </c>
      <c r="N60" s="283">
        <f t="shared" si="14"/>
        <v>2.1843738559015753</v>
      </c>
      <c r="O60" s="283">
        <f t="shared" si="15"/>
        <v>0.68873392809346956</v>
      </c>
      <c r="P60" s="21">
        <f t="shared" si="3"/>
        <v>0</v>
      </c>
      <c r="Q60" s="21">
        <f t="shared" si="4"/>
        <v>0.74504051125983206</v>
      </c>
      <c r="R60">
        <f t="shared" si="5"/>
        <v>0.9421089825381942</v>
      </c>
      <c r="S60" s="296">
        <f t="shared" si="16"/>
        <v>0</v>
      </c>
      <c r="T60" s="283">
        <f t="shared" si="17"/>
        <v>0.48625963429778946</v>
      </c>
      <c r="U60" s="286">
        <v>43159</v>
      </c>
      <c r="V60" s="284">
        <f t="shared" si="6"/>
        <v>32.083333333333336</v>
      </c>
      <c r="W60" t="str">
        <f t="shared" si="7"/>
        <v>heating</v>
      </c>
      <c r="X60">
        <f t="shared" si="18"/>
        <v>9.9079171177706638</v>
      </c>
      <c r="Y60">
        <f t="shared" si="19"/>
        <v>0</v>
      </c>
      <c r="BE60">
        <v>99</v>
      </c>
      <c r="BG60" s="284">
        <f>COUNTIFS(F:F,"&gt;="&amp;BE60,F:F,"&lt;"&amp;AF61,G:G,"cooling")</f>
        <v>0</v>
      </c>
      <c r="BH60" s="283">
        <f t="shared" si="25"/>
        <v>0.369253650802019</v>
      </c>
      <c r="BI60">
        <f t="shared" si="26"/>
        <v>0</v>
      </c>
      <c r="BL60">
        <v>38</v>
      </c>
      <c r="BM60" s="15">
        <v>3.4252328329013042</v>
      </c>
      <c r="BN60" s="15">
        <v>2.876797887371433</v>
      </c>
    </row>
    <row r="61" spans="1:67" x14ac:dyDescent="0.25">
      <c r="A61" s="286">
        <v>43103</v>
      </c>
      <c r="B61" s="1">
        <f t="shared" si="10"/>
        <v>3</v>
      </c>
      <c r="C61" s="285">
        <v>11</v>
      </c>
      <c r="D61" t="s">
        <v>714</v>
      </c>
      <c r="F61" s="16">
        <v>28</v>
      </c>
      <c r="G61" t="str">
        <f t="shared" si="0"/>
        <v>heating</v>
      </c>
      <c r="H61" s="283">
        <f>IF(G61="heating",F61*Assumptions!M$4+Assumptions!M$7,0)</f>
        <v>0.44450341526309717</v>
      </c>
      <c r="I61" s="15">
        <f t="shared" si="1"/>
        <v>0.95102107888400034</v>
      </c>
      <c r="J61" s="15">
        <f t="shared" si="2"/>
        <v>1.0263036171733995</v>
      </c>
      <c r="K61" s="283">
        <f t="shared" si="11"/>
        <v>0.43385150133809902</v>
      </c>
      <c r="L61" s="283">
        <f t="shared" si="12"/>
        <v>3.0941723472618432</v>
      </c>
      <c r="M61" s="283">
        <f t="shared" si="13"/>
        <v>4.5803074178975942</v>
      </c>
      <c r="N61" s="283">
        <f t="shared" si="14"/>
        <v>2.2832919573072399</v>
      </c>
      <c r="O61" s="283">
        <f t="shared" si="15"/>
        <v>0.58792801943800899</v>
      </c>
      <c r="P61" s="21">
        <f t="shared" si="3"/>
        <v>0</v>
      </c>
      <c r="Q61" s="21">
        <f t="shared" si="4"/>
        <v>0.72850690893675296</v>
      </c>
      <c r="R61">
        <f t="shared" si="5"/>
        <v>0.9421089825381942</v>
      </c>
      <c r="S61" s="296">
        <f t="shared" si="16"/>
        <v>0</v>
      </c>
      <c r="T61" s="283">
        <f t="shared" si="17"/>
        <v>0.43385150133809902</v>
      </c>
      <c r="U61" s="286">
        <v>43160</v>
      </c>
      <c r="V61" s="284">
        <f t="shared" si="6"/>
        <v>24.208333333333332</v>
      </c>
      <c r="W61" t="str">
        <f t="shared" si="7"/>
        <v>heating</v>
      </c>
      <c r="X61">
        <f t="shared" si="18"/>
        <v>11.695976623639524</v>
      </c>
      <c r="Y61">
        <f t="shared" si="19"/>
        <v>0</v>
      </c>
      <c r="BL61">
        <v>39</v>
      </c>
      <c r="BM61" s="15">
        <v>3.4953736047983544</v>
      </c>
      <c r="BN61" s="15">
        <v>2.9501734199721237</v>
      </c>
      <c r="BO61" s="15"/>
    </row>
    <row r="62" spans="1:67" x14ac:dyDescent="0.25">
      <c r="A62" s="286">
        <v>43103</v>
      </c>
      <c r="B62" s="1">
        <f t="shared" si="10"/>
        <v>3</v>
      </c>
      <c r="C62" s="285">
        <v>12</v>
      </c>
      <c r="D62" t="s">
        <v>714</v>
      </c>
      <c r="F62" s="16">
        <v>27</v>
      </c>
      <c r="G62" t="str">
        <f t="shared" si="0"/>
        <v>heating</v>
      </c>
      <c r="H62" s="283">
        <f>IF(G62="heating",F62*Assumptions!M$4+Assumptions!M$7,0)</f>
        <v>0.45519928950013722</v>
      </c>
      <c r="I62" s="15">
        <f t="shared" si="1"/>
        <v>0.92817502202723046</v>
      </c>
      <c r="J62" s="15">
        <f t="shared" si="2"/>
        <v>1.0263036171733995</v>
      </c>
      <c r="K62" s="283">
        <f t="shared" si="11"/>
        <v>0.43361801008869838</v>
      </c>
      <c r="L62" s="283">
        <f t="shared" si="12"/>
        <v>3.1143580678163376</v>
      </c>
      <c r="M62" s="283">
        <f t="shared" si="13"/>
        <v>4.6077072444155354</v>
      </c>
      <c r="N62" s="283">
        <f t="shared" si="14"/>
        <v>2.2875213966102126</v>
      </c>
      <c r="O62" s="283">
        <f t="shared" si="15"/>
        <v>0.59035152636009003</v>
      </c>
      <c r="P62" s="21">
        <f t="shared" si="3"/>
        <v>0</v>
      </c>
      <c r="Q62" s="21">
        <f t="shared" si="4"/>
        <v>0.75910815787401487</v>
      </c>
      <c r="R62">
        <f t="shared" si="5"/>
        <v>0.9421089825381942</v>
      </c>
      <c r="S62" s="296">
        <f t="shared" si="16"/>
        <v>0</v>
      </c>
      <c r="T62" s="283">
        <f t="shared" si="17"/>
        <v>0.43361801008869838</v>
      </c>
      <c r="U62" s="286">
        <v>43161</v>
      </c>
      <c r="V62" s="284">
        <f t="shared" si="6"/>
        <v>27.5</v>
      </c>
      <c r="W62" t="str">
        <f t="shared" si="7"/>
        <v>heating</v>
      </c>
      <c r="X62">
        <f t="shared" si="18"/>
        <v>10.824956402836817</v>
      </c>
      <c r="Y62">
        <f t="shared" si="19"/>
        <v>0</v>
      </c>
      <c r="BL62">
        <v>40</v>
      </c>
      <c r="BM62" s="15">
        <v>3.5621958401417562</v>
      </c>
      <c r="BN62" s="15">
        <v>3.0214699594115286</v>
      </c>
    </row>
    <row r="63" spans="1:67" x14ac:dyDescent="0.25">
      <c r="A63" s="286">
        <v>43103</v>
      </c>
      <c r="B63" s="1">
        <f t="shared" si="10"/>
        <v>3</v>
      </c>
      <c r="C63" s="285">
        <v>13</v>
      </c>
      <c r="D63" t="s">
        <v>714</v>
      </c>
      <c r="F63" s="16">
        <v>28</v>
      </c>
      <c r="G63" t="str">
        <f t="shared" si="0"/>
        <v>heating</v>
      </c>
      <c r="H63" s="283">
        <f>IF(G63="heating",F63*Assumptions!M$4+Assumptions!M$7,0)</f>
        <v>0.44450341526309717</v>
      </c>
      <c r="I63" s="15">
        <f t="shared" si="1"/>
        <v>0.91573834436872614</v>
      </c>
      <c r="J63" s="15">
        <f t="shared" si="2"/>
        <v>1.0263036171733995</v>
      </c>
      <c r="K63" s="283">
        <f t="shared" si="11"/>
        <v>0.4177556779324515</v>
      </c>
      <c r="L63" s="283">
        <f t="shared" si="12"/>
        <v>3.0941723472618432</v>
      </c>
      <c r="M63" s="283">
        <f t="shared" si="13"/>
        <v>4.4103787231375771</v>
      </c>
      <c r="N63" s="283">
        <f t="shared" si="14"/>
        <v>2.2832919573072399</v>
      </c>
      <c r="O63" s="283">
        <f t="shared" si="15"/>
        <v>0.56611598110941119</v>
      </c>
      <c r="P63" s="21">
        <f t="shared" si="3"/>
        <v>0</v>
      </c>
      <c r="Q63" s="21">
        <f t="shared" si="4"/>
        <v>0.79115902007799765</v>
      </c>
      <c r="R63">
        <f t="shared" si="5"/>
        <v>0.9421089825381942</v>
      </c>
      <c r="S63" s="296">
        <f t="shared" si="16"/>
        <v>0</v>
      </c>
      <c r="T63" s="283">
        <f t="shared" si="17"/>
        <v>0.4177556779324515</v>
      </c>
      <c r="U63" s="286">
        <v>43162</v>
      </c>
      <c r="V63" s="284">
        <f t="shared" si="6"/>
        <v>9.2083333333333339</v>
      </c>
      <c r="W63" t="str">
        <f t="shared" si="7"/>
        <v>heating</v>
      </c>
      <c r="X63">
        <f t="shared" si="18"/>
        <v>15.380298314081129</v>
      </c>
      <c r="Y63">
        <f t="shared" si="19"/>
        <v>0</v>
      </c>
      <c r="BL63">
        <v>41</v>
      </c>
      <c r="BM63" s="15">
        <v>3.6290180754851575</v>
      </c>
      <c r="BN63" s="15">
        <v>3.0927664988509331</v>
      </c>
      <c r="BO63" s="15"/>
    </row>
    <row r="64" spans="1:67" x14ac:dyDescent="0.25">
      <c r="A64" s="286">
        <v>43103</v>
      </c>
      <c r="B64" s="1">
        <f t="shared" si="10"/>
        <v>3</v>
      </c>
      <c r="C64" s="285">
        <v>14</v>
      </c>
      <c r="D64" t="s">
        <v>714</v>
      </c>
      <c r="F64" s="16">
        <v>28</v>
      </c>
      <c r="G64" t="str">
        <f t="shared" si="0"/>
        <v>heating</v>
      </c>
      <c r="H64" s="283">
        <f>IF(G64="heating",F64*Assumptions!M$4+Assumptions!M$7,0)</f>
        <v>0.44450341526309717</v>
      </c>
      <c r="I64" s="15">
        <f t="shared" si="1"/>
        <v>0.92047470058819936</v>
      </c>
      <c r="J64" s="15">
        <f t="shared" si="2"/>
        <v>1.0263036171733995</v>
      </c>
      <c r="K64" s="283">
        <f t="shared" si="11"/>
        <v>0.41991638215059751</v>
      </c>
      <c r="L64" s="283">
        <f t="shared" si="12"/>
        <v>3.0941723472618432</v>
      </c>
      <c r="M64" s="283">
        <f t="shared" si="13"/>
        <v>4.4331899604566436</v>
      </c>
      <c r="N64" s="283">
        <f t="shared" si="14"/>
        <v>2.2832919573072399</v>
      </c>
      <c r="O64" s="283">
        <f t="shared" si="15"/>
        <v>0.56904403033281592</v>
      </c>
      <c r="P64" s="21">
        <f t="shared" si="3"/>
        <v>0</v>
      </c>
      <c r="Q64" s="21">
        <f t="shared" si="4"/>
        <v>0.84355555031342389</v>
      </c>
      <c r="R64">
        <f t="shared" si="5"/>
        <v>0.9421089825381942</v>
      </c>
      <c r="S64" s="296">
        <f t="shared" si="16"/>
        <v>0</v>
      </c>
      <c r="T64" s="283">
        <f t="shared" si="17"/>
        <v>0.41991638215059751</v>
      </c>
      <c r="U64" s="286">
        <v>43163</v>
      </c>
      <c r="V64" s="284">
        <f t="shared" si="6"/>
        <v>21.208333333333332</v>
      </c>
      <c r="W64" t="str">
        <f t="shared" si="7"/>
        <v>heating</v>
      </c>
      <c r="X64">
        <f t="shared" si="18"/>
        <v>11.770640705317494</v>
      </c>
      <c r="Y64">
        <f t="shared" si="19"/>
        <v>0</v>
      </c>
      <c r="BL64">
        <v>42</v>
      </c>
      <c r="BM64" s="15">
        <v>3.6830226168391951</v>
      </c>
      <c r="BN64" s="15">
        <v>3.1603315322017447</v>
      </c>
    </row>
    <row r="65" spans="1:67" x14ac:dyDescent="0.25">
      <c r="A65" s="286">
        <v>43103</v>
      </c>
      <c r="B65" s="1">
        <f t="shared" si="10"/>
        <v>3</v>
      </c>
      <c r="C65" s="285">
        <v>15</v>
      </c>
      <c r="D65" t="s">
        <v>714</v>
      </c>
      <c r="F65" s="16">
        <v>28</v>
      </c>
      <c r="G65" t="str">
        <f t="shared" si="0"/>
        <v>heating</v>
      </c>
      <c r="H65" s="283">
        <f>IF(G65="heating",F65*Assumptions!M$4+Assumptions!M$7,0)</f>
        <v>0.44450341526309717</v>
      </c>
      <c r="I65" s="15">
        <f t="shared" si="1"/>
        <v>0.92937811039838192</v>
      </c>
      <c r="J65" s="15">
        <f t="shared" si="2"/>
        <v>1.0263036171733995</v>
      </c>
      <c r="K65" s="283">
        <f t="shared" si="11"/>
        <v>0.42397807731061327</v>
      </c>
      <c r="L65" s="283">
        <f t="shared" si="12"/>
        <v>3.0941723472618432</v>
      </c>
      <c r="M65" s="283">
        <f t="shared" si="13"/>
        <v>4.476070559955045</v>
      </c>
      <c r="N65" s="283">
        <f t="shared" si="14"/>
        <v>2.2832919573072399</v>
      </c>
      <c r="O65" s="283">
        <f t="shared" si="15"/>
        <v>0.57454818183079137</v>
      </c>
      <c r="P65" s="21">
        <f t="shared" si="3"/>
        <v>0</v>
      </c>
      <c r="Q65" s="21">
        <f t="shared" si="4"/>
        <v>0.96592607327566882</v>
      </c>
      <c r="R65">
        <f t="shared" si="5"/>
        <v>0.9421089825381942</v>
      </c>
      <c r="S65" s="296">
        <f t="shared" si="16"/>
        <v>0</v>
      </c>
      <c r="T65" s="283">
        <f t="shared" si="17"/>
        <v>0.42397807731061327</v>
      </c>
      <c r="U65" s="286">
        <v>43164</v>
      </c>
      <c r="V65" s="284">
        <f t="shared" si="6"/>
        <v>42.583333333333336</v>
      </c>
      <c r="W65" t="str">
        <f t="shared" si="7"/>
        <v>heating</v>
      </c>
      <c r="X65">
        <f t="shared" si="18"/>
        <v>7.1301544982612066</v>
      </c>
      <c r="Y65">
        <f t="shared" si="19"/>
        <v>0</v>
      </c>
      <c r="BL65">
        <v>43</v>
      </c>
      <c r="BM65" s="15">
        <v>3.7370271581932331</v>
      </c>
      <c r="BN65" s="15">
        <v>3.2278965655525562</v>
      </c>
      <c r="BO65" s="15"/>
    </row>
    <row r="66" spans="1:67" x14ac:dyDescent="0.25">
      <c r="A66" s="286">
        <v>43103</v>
      </c>
      <c r="B66" s="1">
        <f t="shared" si="10"/>
        <v>3</v>
      </c>
      <c r="C66" s="285">
        <v>16</v>
      </c>
      <c r="D66" t="s">
        <v>714</v>
      </c>
      <c r="F66" s="16">
        <v>27</v>
      </c>
      <c r="G66" t="str">
        <f t="shared" ref="G66:G129" si="27">VLOOKUP(A66,U$2:W$366,3,FALSE)</f>
        <v>heating</v>
      </c>
      <c r="H66" s="283">
        <f>IF(G66="heating",F66*Assumptions!M$4+Assumptions!M$7,0)</f>
        <v>0.45519928950013722</v>
      </c>
      <c r="I66" s="15">
        <f t="shared" ref="I66:I129" si="28">VLOOKUP(C66,AO$2:AQ$25,2,FALSE)</f>
        <v>0.95820877609023625</v>
      </c>
      <c r="J66" s="15">
        <f t="shared" ref="J66:J129" si="29">VLOOKUP(B66,AS$4:AU$10,3,FALSE)</f>
        <v>1.0263036171733995</v>
      </c>
      <c r="K66" s="283">
        <f t="shared" si="11"/>
        <v>0.44764895938514676</v>
      </c>
      <c r="L66" s="283">
        <f t="shared" si="12"/>
        <v>3.1143580678163376</v>
      </c>
      <c r="M66" s="283">
        <f t="shared" si="13"/>
        <v>4.7568027736949761</v>
      </c>
      <c r="N66" s="283">
        <f t="shared" si="14"/>
        <v>2.2875213966102126</v>
      </c>
      <c r="O66" s="283">
        <f t="shared" si="15"/>
        <v>0.60945403626678185</v>
      </c>
      <c r="P66" s="21">
        <f t="shared" ref="P66:P129" si="30">IF(G66="cooling",IF(F66&lt;61,0.025,(F66^2*AX$25+F66*AY$25+AZ$25)),0)</f>
        <v>0</v>
      </c>
      <c r="Q66" s="21">
        <f t="shared" ref="Q66:Q129" si="31">VLOOKUP(C66,BB$2:BC$25,2,FALSE)</f>
        <v>1.1649354943302594</v>
      </c>
      <c r="R66">
        <f t="shared" ref="R66:R129" si="32">VLOOKUP(B66,AS$4:AV$10,4,FALSE)</f>
        <v>0.9421089825381942</v>
      </c>
      <c r="S66" s="296">
        <f t="shared" si="16"/>
        <v>0</v>
      </c>
      <c r="T66" s="283">
        <f t="shared" si="17"/>
        <v>0.44764895938514676</v>
      </c>
      <c r="U66" s="286">
        <v>43165</v>
      </c>
      <c r="V66" s="284">
        <f t="shared" ref="V66:V129" si="33">AVERAGEIF(A:A,U66,F:F)</f>
        <v>38.208333333333336</v>
      </c>
      <c r="W66" t="str">
        <f t="shared" ref="W66:W129" si="34">IF(V66&lt;=Z$2,"heating",IF(V66&gt;=Z$4,"Cooling","Neither"))</f>
        <v>heating</v>
      </c>
      <c r="X66">
        <f t="shared" si="18"/>
        <v>8.096584544813215</v>
      </c>
      <c r="Y66">
        <f t="shared" si="19"/>
        <v>0</v>
      </c>
      <c r="BL66">
        <v>44</v>
      </c>
      <c r="BM66" s="15">
        <v>3.7797892384014387</v>
      </c>
      <c r="BN66" s="15">
        <v>3.2926901016305767</v>
      </c>
    </row>
    <row r="67" spans="1:67" x14ac:dyDescent="0.25">
      <c r="A67" s="286">
        <v>43103</v>
      </c>
      <c r="B67" s="1">
        <f t="shared" ref="B67:B130" si="35">WEEKDAY(A67,2)</f>
        <v>3</v>
      </c>
      <c r="C67" s="285">
        <v>17</v>
      </c>
      <c r="D67" t="s">
        <v>714</v>
      </c>
      <c r="E67" t="s">
        <v>685</v>
      </c>
      <c r="F67" s="16">
        <v>27</v>
      </c>
      <c r="G67" t="str">
        <f t="shared" si="27"/>
        <v>heating</v>
      </c>
      <c r="H67" s="283">
        <f>IF(G67="heating",F67*Assumptions!M$4+Assumptions!M$7,0)</f>
        <v>0.45519928950013722</v>
      </c>
      <c r="I67" s="15">
        <f t="shared" si="28"/>
        <v>1.000324165990953</v>
      </c>
      <c r="J67" s="15">
        <f t="shared" si="29"/>
        <v>1.0263036171733995</v>
      </c>
      <c r="K67" s="283">
        <f t="shared" ref="K67:K130" si="36">H67*I67*J67</f>
        <v>0.46732411884265113</v>
      </c>
      <c r="L67" s="283">
        <f t="shared" ref="L67:L130" si="37">VLOOKUP(F67,BL$2:BN$92,2,FALSE)</f>
        <v>3.1143580678163376</v>
      </c>
      <c r="M67" s="283">
        <f t="shared" ref="M67:M130" si="38">IF(G67="heating",K67*(L67*3.412),0)</f>
        <v>4.965874751007056</v>
      </c>
      <c r="N67" s="283">
        <f t="shared" ref="N67:N130" si="39">VLOOKUP(F67,BL$2:BN$92,3,FALSE)</f>
        <v>2.2875213966102126</v>
      </c>
      <c r="O67" s="283">
        <f t="shared" ref="O67:O130" si="40">IF(F67&lt;=61,IF(G67="heating",IF(F67&gt;=5,K67*L67/N67,0),0),0)</f>
        <v>0.63624088585990612</v>
      </c>
      <c r="P67" s="21">
        <f t="shared" si="30"/>
        <v>0</v>
      </c>
      <c r="Q67" s="21">
        <f t="shared" si="31"/>
        <v>1.3521540118753073</v>
      </c>
      <c r="R67">
        <f t="shared" si="32"/>
        <v>0.9421089825381942</v>
      </c>
      <c r="S67" s="296">
        <f t="shared" ref="S67:S130" si="41">P67*Q67*R67</f>
        <v>0</v>
      </c>
      <c r="T67" s="283">
        <f t="shared" ref="T67:T130" si="42">K67+S67</f>
        <v>0.46732411884265113</v>
      </c>
      <c r="U67" s="286">
        <v>43166</v>
      </c>
      <c r="V67" s="284">
        <f t="shared" si="33"/>
        <v>19.583333333333332</v>
      </c>
      <c r="W67" t="str">
        <f t="shared" si="34"/>
        <v>heating</v>
      </c>
      <c r="X67">
        <f t="shared" ref="X67:X130" si="43">IF(W67="heating",SUMIF(A:A,U67,K:K),0)</f>
        <v>13.177570557718987</v>
      </c>
      <c r="Y67">
        <f t="shared" ref="Y67:Y130" si="44">IF(W67="cooling",SUMIF(A:A,U67,S:S),0)</f>
        <v>0</v>
      </c>
      <c r="BL67">
        <v>45</v>
      </c>
      <c r="BM67" s="15">
        <v>3.8225513186096443</v>
      </c>
      <c r="BN67" s="15">
        <v>3.3574836377085973</v>
      </c>
      <c r="BO67" s="15"/>
    </row>
    <row r="68" spans="1:67" x14ac:dyDescent="0.25">
      <c r="A68" s="286">
        <v>43103</v>
      </c>
      <c r="B68" s="1">
        <f t="shared" si="35"/>
        <v>3</v>
      </c>
      <c r="C68" s="285">
        <v>18</v>
      </c>
      <c r="D68" t="s">
        <v>714</v>
      </c>
      <c r="E68" t="s">
        <v>685</v>
      </c>
      <c r="F68" s="16">
        <v>27</v>
      </c>
      <c r="G68" t="str">
        <f t="shared" si="27"/>
        <v>heating</v>
      </c>
      <c r="H68" s="283">
        <f>IF(G68="heating",F68*Assumptions!M$4+Assumptions!M$7,0)</f>
        <v>0.45519928950013722</v>
      </c>
      <c r="I68" s="15">
        <f t="shared" si="28"/>
        <v>0.99263375744531002</v>
      </c>
      <c r="J68" s="15">
        <f t="shared" si="29"/>
        <v>1.0263036171733995</v>
      </c>
      <c r="K68" s="283">
        <f t="shared" si="36"/>
        <v>0.46373137009247745</v>
      </c>
      <c r="L68" s="283">
        <f t="shared" si="37"/>
        <v>3.1143580678163376</v>
      </c>
      <c r="M68" s="283">
        <f t="shared" si="38"/>
        <v>4.9276975211448697</v>
      </c>
      <c r="N68" s="283">
        <f t="shared" si="39"/>
        <v>2.2875213966102126</v>
      </c>
      <c r="O68" s="283">
        <f t="shared" si="40"/>
        <v>0.63134951912894532</v>
      </c>
      <c r="P68" s="21">
        <f t="shared" si="30"/>
        <v>0</v>
      </c>
      <c r="Q68" s="21">
        <f t="shared" si="31"/>
        <v>1.5598916921549892</v>
      </c>
      <c r="R68">
        <f t="shared" si="32"/>
        <v>0.9421089825381942</v>
      </c>
      <c r="S68" s="296">
        <f t="shared" si="41"/>
        <v>0</v>
      </c>
      <c r="T68" s="283">
        <f t="shared" si="42"/>
        <v>0.46373137009247745</v>
      </c>
      <c r="U68" s="286">
        <v>43167</v>
      </c>
      <c r="V68" s="284">
        <f t="shared" si="33"/>
        <v>19.083333333333332</v>
      </c>
      <c r="W68" t="str">
        <f t="shared" si="34"/>
        <v>heating</v>
      </c>
      <c r="X68">
        <f t="shared" si="43"/>
        <v>13.075825920164485</v>
      </c>
      <c r="Y68">
        <f t="shared" si="44"/>
        <v>0</v>
      </c>
      <c r="BL68">
        <v>46</v>
      </c>
      <c r="BM68" s="15">
        <v>3.8708416397494121</v>
      </c>
      <c r="BN68" s="15">
        <v>3.4228778732085736</v>
      </c>
    </row>
    <row r="69" spans="1:67" x14ac:dyDescent="0.25">
      <c r="A69" s="286">
        <v>43103</v>
      </c>
      <c r="B69" s="1">
        <f t="shared" si="35"/>
        <v>3</v>
      </c>
      <c r="C69" s="285">
        <v>19</v>
      </c>
      <c r="D69" t="s">
        <v>714</v>
      </c>
      <c r="F69" s="16">
        <v>25</v>
      </c>
      <c r="G69" t="str">
        <f t="shared" si="27"/>
        <v>heating</v>
      </c>
      <c r="H69" s="283">
        <f>IF(G69="heating",F69*Assumptions!M$4+Assumptions!M$7,0)</f>
        <v>0.47659103797421726</v>
      </c>
      <c r="I69" s="15">
        <f t="shared" si="28"/>
        <v>0.98728643949761985</v>
      </c>
      <c r="J69" s="15">
        <f t="shared" si="29"/>
        <v>1.0263036171733995</v>
      </c>
      <c r="K69" s="283">
        <f t="shared" si="36"/>
        <v>0.4829085591275224</v>
      </c>
      <c r="L69" s="283">
        <f t="shared" si="37"/>
        <v>3.0939281817466902</v>
      </c>
      <c r="M69" s="283">
        <f t="shared" si="38"/>
        <v>5.0978159737940159</v>
      </c>
      <c r="N69" s="283">
        <f t="shared" si="39"/>
        <v>2.1843738559015753</v>
      </c>
      <c r="O69" s="283">
        <f t="shared" si="40"/>
        <v>0.68398749429028627</v>
      </c>
      <c r="P69" s="21">
        <f t="shared" si="30"/>
        <v>0</v>
      </c>
      <c r="Q69" s="21">
        <f t="shared" si="31"/>
        <v>1.6764212681468484</v>
      </c>
      <c r="R69">
        <f t="shared" si="32"/>
        <v>0.9421089825381942</v>
      </c>
      <c r="S69" s="296">
        <f t="shared" si="41"/>
        <v>0</v>
      </c>
      <c r="T69" s="283">
        <f t="shared" si="42"/>
        <v>0.4829085591275224</v>
      </c>
      <c r="U69" s="286">
        <v>43168</v>
      </c>
      <c r="V69" s="284">
        <f t="shared" si="33"/>
        <v>25.208333333333332</v>
      </c>
      <c r="W69" t="str">
        <f t="shared" si="34"/>
        <v>heating</v>
      </c>
      <c r="X69">
        <f t="shared" si="43"/>
        <v>11.532396368208143</v>
      </c>
      <c r="Y69">
        <f t="shared" si="44"/>
        <v>0</v>
      </c>
      <c r="BL69">
        <v>47</v>
      </c>
      <c r="BM69" s="15">
        <v>3.9191319608891799</v>
      </c>
      <c r="BN69" s="15">
        <v>3.4882721087085504</v>
      </c>
      <c r="BO69" s="15"/>
    </row>
    <row r="70" spans="1:67" x14ac:dyDescent="0.25">
      <c r="A70" s="286">
        <v>43103</v>
      </c>
      <c r="B70" s="1">
        <f t="shared" si="35"/>
        <v>3</v>
      </c>
      <c r="C70" s="285">
        <v>20</v>
      </c>
      <c r="D70" t="s">
        <v>714</v>
      </c>
      <c r="F70" s="16">
        <v>27</v>
      </c>
      <c r="G70" t="str">
        <f t="shared" si="27"/>
        <v>heating</v>
      </c>
      <c r="H70" s="283">
        <f>IF(G70="heating",F70*Assumptions!M$4+Assumptions!M$7,0)</f>
        <v>0.45519928950013722</v>
      </c>
      <c r="I70" s="15">
        <f t="shared" si="28"/>
        <v>0.9807837528485519</v>
      </c>
      <c r="J70" s="15">
        <f t="shared" si="29"/>
        <v>1.0263036171733995</v>
      </c>
      <c r="K70" s="283">
        <f t="shared" si="36"/>
        <v>0.4581953717184149</v>
      </c>
      <c r="L70" s="283">
        <f t="shared" si="37"/>
        <v>3.1143580678163376</v>
      </c>
      <c r="M70" s="283">
        <f t="shared" si="38"/>
        <v>4.8688709520915623</v>
      </c>
      <c r="N70" s="283">
        <f t="shared" si="39"/>
        <v>2.2875213966102126</v>
      </c>
      <c r="O70" s="283">
        <f t="shared" si="40"/>
        <v>0.62381250495052987</v>
      </c>
      <c r="P70" s="21">
        <f t="shared" si="30"/>
        <v>0</v>
      </c>
      <c r="Q70" s="21">
        <f t="shared" si="31"/>
        <v>1.52436960139122</v>
      </c>
      <c r="R70">
        <f t="shared" si="32"/>
        <v>0.9421089825381942</v>
      </c>
      <c r="S70" s="296">
        <f t="shared" si="41"/>
        <v>0</v>
      </c>
      <c r="T70" s="283">
        <f t="shared" si="42"/>
        <v>0.4581953717184149</v>
      </c>
      <c r="U70" s="286">
        <v>43169</v>
      </c>
      <c r="V70" s="284">
        <f t="shared" si="33"/>
        <v>33.041666666666664</v>
      </c>
      <c r="W70" t="str">
        <f t="shared" si="34"/>
        <v>heating</v>
      </c>
      <c r="X70">
        <f t="shared" si="43"/>
        <v>9.3019632108079975</v>
      </c>
      <c r="Y70">
        <f t="shared" si="44"/>
        <v>0</v>
      </c>
      <c r="BL70">
        <v>48</v>
      </c>
      <c r="BM70" s="15">
        <v>3.9630740889572826</v>
      </c>
      <c r="BN70" s="15">
        <v>3.5524856183738187</v>
      </c>
    </row>
    <row r="71" spans="1:67" x14ac:dyDescent="0.25">
      <c r="A71" s="286">
        <v>43103</v>
      </c>
      <c r="B71" s="1">
        <f t="shared" si="35"/>
        <v>3</v>
      </c>
      <c r="C71" s="285">
        <v>21</v>
      </c>
      <c r="D71" t="s">
        <v>714</v>
      </c>
      <c r="F71" s="16">
        <v>27</v>
      </c>
      <c r="G71" t="str">
        <f t="shared" si="27"/>
        <v>heating</v>
      </c>
      <c r="H71" s="283">
        <f>IF(G71="heating",F71*Assumptions!M$4+Assumptions!M$7,0)</f>
        <v>0.45519928950013722</v>
      </c>
      <c r="I71" s="15">
        <f t="shared" si="28"/>
        <v>0.96485790305685171</v>
      </c>
      <c r="J71" s="15">
        <f t="shared" si="29"/>
        <v>1.0263036171733995</v>
      </c>
      <c r="K71" s="283">
        <f t="shared" si="36"/>
        <v>0.45075524983217224</v>
      </c>
      <c r="L71" s="283">
        <f t="shared" si="37"/>
        <v>3.1143580678163376</v>
      </c>
      <c r="M71" s="283">
        <f t="shared" si="38"/>
        <v>4.7898108053334454</v>
      </c>
      <c r="N71" s="283">
        <f t="shared" si="39"/>
        <v>2.2875213966102126</v>
      </c>
      <c r="O71" s="283">
        <f t="shared" si="40"/>
        <v>0.61368311177576296</v>
      </c>
      <c r="P71" s="21">
        <f t="shared" si="30"/>
        <v>0</v>
      </c>
      <c r="Q71" s="21">
        <f t="shared" si="31"/>
        <v>1.4448604713749031</v>
      </c>
      <c r="R71">
        <f t="shared" si="32"/>
        <v>0.9421089825381942</v>
      </c>
      <c r="S71" s="296">
        <f t="shared" si="41"/>
        <v>0</v>
      </c>
      <c r="T71" s="283">
        <f t="shared" si="42"/>
        <v>0.45075524983217224</v>
      </c>
      <c r="U71" s="286">
        <v>43170</v>
      </c>
      <c r="V71" s="284">
        <f t="shared" si="33"/>
        <v>41.625</v>
      </c>
      <c r="W71" t="str">
        <f t="shared" si="34"/>
        <v>heating</v>
      </c>
      <c r="X71">
        <f t="shared" si="43"/>
        <v>6.7550474233916225</v>
      </c>
      <c r="Y71">
        <f t="shared" si="44"/>
        <v>0</v>
      </c>
      <c r="BL71">
        <v>49</v>
      </c>
      <c r="BM71" s="15">
        <v>4.0070162170253854</v>
      </c>
      <c r="BN71" s="15">
        <v>3.6166991280390866</v>
      </c>
      <c r="BO71" s="15"/>
    </row>
    <row r="72" spans="1:67" x14ac:dyDescent="0.25">
      <c r="A72" s="286">
        <v>43103</v>
      </c>
      <c r="B72" s="1">
        <f t="shared" si="35"/>
        <v>3</v>
      </c>
      <c r="C72" s="285">
        <v>22</v>
      </c>
      <c r="D72" t="s">
        <v>714</v>
      </c>
      <c r="F72" s="16">
        <v>25</v>
      </c>
      <c r="G72" t="str">
        <f t="shared" si="27"/>
        <v>heating</v>
      </c>
      <c r="H72" s="283">
        <f>IF(G72="heating",F72*Assumptions!M$4+Assumptions!M$7,0)</f>
        <v>0.47659103797421726</v>
      </c>
      <c r="I72" s="15">
        <f t="shared" si="28"/>
        <v>0.93972561476240646</v>
      </c>
      <c r="J72" s="15">
        <f t="shared" si="29"/>
        <v>1.0263036171733995</v>
      </c>
      <c r="K72" s="283">
        <f t="shared" si="36"/>
        <v>0.45964527055699822</v>
      </c>
      <c r="L72" s="283">
        <f t="shared" si="37"/>
        <v>3.0939281817466902</v>
      </c>
      <c r="M72" s="283">
        <f t="shared" si="38"/>
        <v>4.8522374644959827</v>
      </c>
      <c r="N72" s="283">
        <f t="shared" si="39"/>
        <v>2.1843738559015753</v>
      </c>
      <c r="O72" s="283">
        <f t="shared" si="40"/>
        <v>0.65103757415001628</v>
      </c>
      <c r="P72" s="21">
        <f t="shared" si="30"/>
        <v>0</v>
      </c>
      <c r="Q72" s="21">
        <f t="shared" si="31"/>
        <v>1.2427137171080138</v>
      </c>
      <c r="R72">
        <f t="shared" si="32"/>
        <v>0.9421089825381942</v>
      </c>
      <c r="S72" s="296">
        <f t="shared" si="41"/>
        <v>0</v>
      </c>
      <c r="T72" s="283">
        <f t="shared" si="42"/>
        <v>0.45964527055699822</v>
      </c>
      <c r="U72" s="286">
        <v>43171</v>
      </c>
      <c r="V72" s="284">
        <f t="shared" si="33"/>
        <v>36.166666666666664</v>
      </c>
      <c r="W72" t="str">
        <f t="shared" si="34"/>
        <v>heating</v>
      </c>
      <c r="X72">
        <f t="shared" si="43"/>
        <v>8.7410029038714949</v>
      </c>
      <c r="Y72">
        <f t="shared" si="44"/>
        <v>0</v>
      </c>
      <c r="BL72">
        <v>50</v>
      </c>
      <c r="BM72" s="15">
        <v>4.0351685236640416</v>
      </c>
      <c r="BN72" s="15">
        <v>3.6783220436298789</v>
      </c>
    </row>
    <row r="73" spans="1:67" x14ac:dyDescent="0.25">
      <c r="A73" s="286">
        <v>43103</v>
      </c>
      <c r="B73" s="1">
        <f t="shared" si="35"/>
        <v>3</v>
      </c>
      <c r="C73" s="285">
        <v>23</v>
      </c>
      <c r="D73" t="s">
        <v>713</v>
      </c>
      <c r="F73" s="16">
        <v>25</v>
      </c>
      <c r="G73" t="str">
        <f t="shared" si="27"/>
        <v>heating</v>
      </c>
      <c r="H73" s="283">
        <f>IF(G73="heating",F73*Assumptions!M$4+Assumptions!M$7,0)</f>
        <v>0.47659103797421726</v>
      </c>
      <c r="I73" s="15">
        <f t="shared" si="28"/>
        <v>0.93552015763172869</v>
      </c>
      <c r="J73" s="15">
        <f t="shared" si="29"/>
        <v>1.0263036171733995</v>
      </c>
      <c r="K73" s="283">
        <f t="shared" si="36"/>
        <v>0.45758826748048315</v>
      </c>
      <c r="L73" s="283">
        <f t="shared" si="37"/>
        <v>3.0939281817466902</v>
      </c>
      <c r="M73" s="283">
        <f t="shared" si="38"/>
        <v>4.8305227465780662</v>
      </c>
      <c r="N73" s="283">
        <f t="shared" si="39"/>
        <v>2.1843738559015753</v>
      </c>
      <c r="O73" s="283">
        <f t="shared" si="40"/>
        <v>0.6481240528353498</v>
      </c>
      <c r="P73" s="21">
        <f t="shared" si="30"/>
        <v>0</v>
      </c>
      <c r="Q73" s="21">
        <f t="shared" si="31"/>
        <v>1.0297519246597011</v>
      </c>
      <c r="R73">
        <f t="shared" si="32"/>
        <v>0.9421089825381942</v>
      </c>
      <c r="S73" s="296">
        <f t="shared" si="41"/>
        <v>0</v>
      </c>
      <c r="T73" s="283">
        <f t="shared" si="42"/>
        <v>0.45758826748048315</v>
      </c>
      <c r="U73" s="286">
        <v>43172</v>
      </c>
      <c r="V73" s="284">
        <f t="shared" si="33"/>
        <v>36.5</v>
      </c>
      <c r="W73" t="str">
        <f t="shared" si="34"/>
        <v>heating</v>
      </c>
      <c r="X73">
        <f t="shared" si="43"/>
        <v>8.6403975524968306</v>
      </c>
      <c r="Y73">
        <f t="shared" si="44"/>
        <v>0</v>
      </c>
      <c r="BL73">
        <v>51</v>
      </c>
      <c r="BM73" s="15">
        <v>4.0633208303026978</v>
      </c>
      <c r="BN73" s="15">
        <v>3.7399449592206708</v>
      </c>
      <c r="BO73" s="15"/>
    </row>
    <row r="74" spans="1:67" x14ac:dyDescent="0.25">
      <c r="A74" s="286">
        <v>43104</v>
      </c>
      <c r="B74" s="1">
        <f t="shared" si="35"/>
        <v>4</v>
      </c>
      <c r="C74" s="285">
        <v>0</v>
      </c>
      <c r="D74" t="s">
        <v>713</v>
      </c>
      <c r="F74" s="16">
        <v>23</v>
      </c>
      <c r="G74" t="str">
        <f t="shared" si="27"/>
        <v>heating</v>
      </c>
      <c r="H74" s="283">
        <f>IF(G74="heating",F74*Assumptions!M$4+Assumptions!M$7,0)</f>
        <v>0.4979827864482973</v>
      </c>
      <c r="I74" s="15">
        <f t="shared" si="28"/>
        <v>0.96097758380229281</v>
      </c>
      <c r="J74" s="15">
        <f t="shared" si="29"/>
        <v>1.0020455199443592</v>
      </c>
      <c r="K74" s="283">
        <f t="shared" si="36"/>
        <v>0.4795291790688071</v>
      </c>
      <c r="L74" s="283">
        <f t="shared" si="37"/>
        <v>3.0592830131973998</v>
      </c>
      <c r="M74" s="283">
        <f t="shared" si="38"/>
        <v>5.0054567899784583</v>
      </c>
      <c r="N74" s="283">
        <f t="shared" si="39"/>
        <v>2.0731424140202046</v>
      </c>
      <c r="O74" s="283">
        <f t="shared" si="40"/>
        <v>0.70762889318967859</v>
      </c>
      <c r="P74" s="21">
        <f t="shared" si="30"/>
        <v>0</v>
      </c>
      <c r="Q74" s="21">
        <f t="shared" si="31"/>
        <v>0.90668853391740301</v>
      </c>
      <c r="R74">
        <f t="shared" si="32"/>
        <v>1.0705685074825908</v>
      </c>
      <c r="S74" s="296">
        <f t="shared" si="41"/>
        <v>0</v>
      </c>
      <c r="T74" s="283">
        <f t="shared" si="42"/>
        <v>0.4795291790688071</v>
      </c>
      <c r="U74" s="286">
        <v>43173</v>
      </c>
      <c r="V74" s="284">
        <f t="shared" si="33"/>
        <v>30.291666666666668</v>
      </c>
      <c r="W74" t="str">
        <f t="shared" si="34"/>
        <v>heating</v>
      </c>
      <c r="X74">
        <f t="shared" si="43"/>
        <v>10.381016215904054</v>
      </c>
      <c r="Y74">
        <f t="shared" si="44"/>
        <v>0</v>
      </c>
      <c r="BL74">
        <v>52</v>
      </c>
      <c r="BM74" s="15">
        <v>4.0950984110509578</v>
      </c>
      <c r="BN74" s="15">
        <v>3.802065958051716</v>
      </c>
    </row>
    <row r="75" spans="1:67" x14ac:dyDescent="0.25">
      <c r="A75" s="286">
        <v>43104</v>
      </c>
      <c r="B75" s="1">
        <f t="shared" si="35"/>
        <v>4</v>
      </c>
      <c r="C75" s="285">
        <v>1</v>
      </c>
      <c r="D75" t="s">
        <v>713</v>
      </c>
      <c r="F75" s="16">
        <v>23</v>
      </c>
      <c r="G75" t="str">
        <f t="shared" si="27"/>
        <v>heating</v>
      </c>
      <c r="H75" s="283">
        <f>IF(G75="heating",F75*Assumptions!M$4+Assumptions!M$7,0)</f>
        <v>0.4979827864482973</v>
      </c>
      <c r="I75" s="15">
        <f t="shared" si="28"/>
        <v>0.9912860509924194</v>
      </c>
      <c r="J75" s="15">
        <f t="shared" si="29"/>
        <v>1.0020455199443592</v>
      </c>
      <c r="K75" s="283">
        <f t="shared" si="36"/>
        <v>0.49465314723985382</v>
      </c>
      <c r="L75" s="283">
        <f t="shared" si="37"/>
        <v>3.0592830131973998</v>
      </c>
      <c r="M75" s="283">
        <f t="shared" si="38"/>
        <v>5.1633249082860644</v>
      </c>
      <c r="N75" s="283">
        <f t="shared" si="39"/>
        <v>2.0731424140202046</v>
      </c>
      <c r="O75" s="283">
        <f t="shared" si="40"/>
        <v>0.72994694457144449</v>
      </c>
      <c r="P75" s="21">
        <f t="shared" si="30"/>
        <v>0</v>
      </c>
      <c r="Q75" s="21">
        <f t="shared" si="31"/>
        <v>0.81803459285312596</v>
      </c>
      <c r="R75">
        <f t="shared" si="32"/>
        <v>1.0705685074825908</v>
      </c>
      <c r="S75" s="296">
        <f t="shared" si="41"/>
        <v>0</v>
      </c>
      <c r="T75" s="283">
        <f t="shared" si="42"/>
        <v>0.49465314723985382</v>
      </c>
      <c r="U75" s="286">
        <v>43174</v>
      </c>
      <c r="V75" s="284">
        <f t="shared" si="33"/>
        <v>32.875</v>
      </c>
      <c r="W75" t="str">
        <f t="shared" si="34"/>
        <v>heating</v>
      </c>
      <c r="X75">
        <f t="shared" si="43"/>
        <v>9.6421600380161241</v>
      </c>
      <c r="Y75">
        <f t="shared" si="44"/>
        <v>0</v>
      </c>
      <c r="BL75">
        <v>53</v>
      </c>
      <c r="BM75" s="15">
        <v>4.1268759917992179</v>
      </c>
      <c r="BN75" s="15">
        <v>3.8641869568827607</v>
      </c>
      <c r="BO75" s="15"/>
    </row>
    <row r="76" spans="1:67" x14ac:dyDescent="0.25">
      <c r="A76" s="286">
        <v>43104</v>
      </c>
      <c r="B76" s="1">
        <f t="shared" si="35"/>
        <v>4</v>
      </c>
      <c r="C76" s="285">
        <v>2</v>
      </c>
      <c r="D76" t="s">
        <v>713</v>
      </c>
      <c r="F76" s="16">
        <v>21</v>
      </c>
      <c r="G76" t="str">
        <f t="shared" si="27"/>
        <v>heating</v>
      </c>
      <c r="H76" s="283">
        <f>IF(G76="heating",F76*Assumptions!M$4+Assumptions!M$7,0)</f>
        <v>0.51937453492237728</v>
      </c>
      <c r="I76" s="15">
        <f t="shared" si="28"/>
        <v>1.0126444122274023</v>
      </c>
      <c r="J76" s="15">
        <f t="shared" si="29"/>
        <v>1.0020455199443592</v>
      </c>
      <c r="K76" s="283">
        <f t="shared" si="36"/>
        <v>0.52701754492149577</v>
      </c>
      <c r="L76" s="283">
        <f t="shared" si="37"/>
        <v>3.0222800846604434</v>
      </c>
      <c r="M76" s="283">
        <f t="shared" si="38"/>
        <v>5.4346152785251771</v>
      </c>
      <c r="N76" s="283">
        <f t="shared" si="39"/>
        <v>1.9596958788221039</v>
      </c>
      <c r="O76" s="283">
        <f t="shared" si="40"/>
        <v>0.81277643510698372</v>
      </c>
      <c r="P76" s="21">
        <f t="shared" si="30"/>
        <v>0</v>
      </c>
      <c r="Q76" s="21">
        <f t="shared" si="31"/>
        <v>0.74507607494346417</v>
      </c>
      <c r="R76">
        <f t="shared" si="32"/>
        <v>1.0705685074825908</v>
      </c>
      <c r="S76" s="296">
        <f t="shared" si="41"/>
        <v>0</v>
      </c>
      <c r="T76" s="283">
        <f t="shared" si="42"/>
        <v>0.52701754492149577</v>
      </c>
      <c r="U76" s="286">
        <v>43175</v>
      </c>
      <c r="V76" s="284">
        <f t="shared" si="33"/>
        <v>38.75</v>
      </c>
      <c r="W76" t="str">
        <f t="shared" si="34"/>
        <v>heating</v>
      </c>
      <c r="X76">
        <f t="shared" si="43"/>
        <v>8.0485151972034679</v>
      </c>
      <c r="Y76">
        <f t="shared" si="44"/>
        <v>0</v>
      </c>
      <c r="BL76">
        <v>54</v>
      </c>
      <c r="BM76" s="15">
        <v>4.1559947708987721</v>
      </c>
      <c r="BN76" s="15">
        <v>3.9259252525022648</v>
      </c>
    </row>
    <row r="77" spans="1:67" x14ac:dyDescent="0.25">
      <c r="A77" s="286">
        <v>43104</v>
      </c>
      <c r="B77" s="1">
        <f t="shared" si="35"/>
        <v>4</v>
      </c>
      <c r="C77" s="285">
        <v>3</v>
      </c>
      <c r="D77" t="s">
        <v>713</v>
      </c>
      <c r="F77" s="16">
        <v>21</v>
      </c>
      <c r="G77" t="str">
        <f t="shared" si="27"/>
        <v>heating</v>
      </c>
      <c r="H77" s="283">
        <f>IF(G77="heating",F77*Assumptions!M$4+Assumptions!M$7,0)</f>
        <v>0.51937453492237728</v>
      </c>
      <c r="I77" s="15">
        <f t="shared" si="28"/>
        <v>1.0288787614109172</v>
      </c>
      <c r="J77" s="15">
        <f t="shared" si="29"/>
        <v>1.0020455199443592</v>
      </c>
      <c r="K77" s="283">
        <f t="shared" si="36"/>
        <v>0.53546649970442395</v>
      </c>
      <c r="L77" s="283">
        <f t="shared" si="37"/>
        <v>3.0222800846604434</v>
      </c>
      <c r="M77" s="283">
        <f t="shared" si="38"/>
        <v>5.5217410662590742</v>
      </c>
      <c r="N77" s="283">
        <f t="shared" si="39"/>
        <v>1.9596958788221039</v>
      </c>
      <c r="O77" s="283">
        <f t="shared" si="40"/>
        <v>0.82580657312614847</v>
      </c>
      <c r="P77" s="21">
        <f t="shared" si="30"/>
        <v>0</v>
      </c>
      <c r="Q77" s="21">
        <f t="shared" si="31"/>
        <v>0.69158980876382303</v>
      </c>
      <c r="R77">
        <f t="shared" si="32"/>
        <v>1.0705685074825908</v>
      </c>
      <c r="S77" s="296">
        <f t="shared" si="41"/>
        <v>0</v>
      </c>
      <c r="T77" s="283">
        <f t="shared" si="42"/>
        <v>0.53546649970442395</v>
      </c>
      <c r="U77" s="286">
        <v>43176</v>
      </c>
      <c r="V77" s="284">
        <f t="shared" si="33"/>
        <v>43.916666666666664</v>
      </c>
      <c r="W77" t="str">
        <f t="shared" si="34"/>
        <v>heating</v>
      </c>
      <c r="X77">
        <f t="shared" si="43"/>
        <v>6.6290352225253262</v>
      </c>
      <c r="Y77">
        <f t="shared" si="44"/>
        <v>0</v>
      </c>
      <c r="BL77">
        <v>55</v>
      </c>
      <c r="BM77" s="15">
        <v>4.1851135499983272</v>
      </c>
      <c r="BN77" s="15">
        <v>3.9876635481217684</v>
      </c>
      <c r="BO77" s="15"/>
    </row>
    <row r="78" spans="1:67" x14ac:dyDescent="0.25">
      <c r="A78" s="286">
        <v>43104</v>
      </c>
      <c r="B78" s="1">
        <f t="shared" si="35"/>
        <v>4</v>
      </c>
      <c r="C78" s="285">
        <v>4</v>
      </c>
      <c r="D78" t="s">
        <v>713</v>
      </c>
      <c r="F78" s="16">
        <v>23</v>
      </c>
      <c r="G78" t="str">
        <f t="shared" si="27"/>
        <v>heating</v>
      </c>
      <c r="H78" s="283">
        <f>IF(G78="heating",F78*Assumptions!M$4+Assumptions!M$7,0)</f>
        <v>0.4979827864482973</v>
      </c>
      <c r="I78" s="15">
        <f t="shared" si="28"/>
        <v>1.0654385285153933</v>
      </c>
      <c r="J78" s="15">
        <f t="shared" si="29"/>
        <v>1.0020455199443592</v>
      </c>
      <c r="K78" s="283">
        <f t="shared" si="36"/>
        <v>0.53165533883293625</v>
      </c>
      <c r="L78" s="283">
        <f t="shared" si="37"/>
        <v>3.0592830131973998</v>
      </c>
      <c r="M78" s="283">
        <f t="shared" si="38"/>
        <v>5.5495639094524609</v>
      </c>
      <c r="N78" s="283">
        <f t="shared" si="39"/>
        <v>2.0731424140202046</v>
      </c>
      <c r="O78" s="283">
        <f t="shared" si="40"/>
        <v>0.7845501283306715</v>
      </c>
      <c r="P78" s="21">
        <f t="shared" si="30"/>
        <v>0</v>
      </c>
      <c r="Q78" s="21">
        <f t="shared" si="31"/>
        <v>0.6473875548762833</v>
      </c>
      <c r="R78">
        <f t="shared" si="32"/>
        <v>1.0705685074825908</v>
      </c>
      <c r="S78" s="296">
        <f t="shared" si="41"/>
        <v>0</v>
      </c>
      <c r="T78" s="283">
        <f t="shared" si="42"/>
        <v>0.53165533883293625</v>
      </c>
      <c r="U78" s="286">
        <v>43177</v>
      </c>
      <c r="V78" s="284">
        <f t="shared" si="33"/>
        <v>51.708333333333336</v>
      </c>
      <c r="W78" t="str">
        <f t="shared" si="34"/>
        <v>heating</v>
      </c>
      <c r="X78">
        <f t="shared" si="43"/>
        <v>4.2994568267082585</v>
      </c>
      <c r="Y78">
        <f t="shared" si="44"/>
        <v>0</v>
      </c>
      <c r="BL78">
        <v>56</v>
      </c>
      <c r="BM78" s="15">
        <v>4.219091423633774</v>
      </c>
      <c r="BN78" s="15">
        <v>4.0498117306602266</v>
      </c>
    </row>
    <row r="79" spans="1:67" x14ac:dyDescent="0.25">
      <c r="A79" s="286">
        <v>43104</v>
      </c>
      <c r="B79" s="1">
        <f t="shared" si="35"/>
        <v>4</v>
      </c>
      <c r="C79" s="285">
        <v>5</v>
      </c>
      <c r="D79" t="s">
        <v>713</v>
      </c>
      <c r="F79" s="16">
        <v>21</v>
      </c>
      <c r="G79" t="str">
        <f t="shared" si="27"/>
        <v>heating</v>
      </c>
      <c r="H79" s="283">
        <f>IF(G79="heating",F79*Assumptions!M$4+Assumptions!M$7,0)</f>
        <v>0.51937453492237728</v>
      </c>
      <c r="I79" s="15">
        <f t="shared" si="28"/>
        <v>1.1031161181218294</v>
      </c>
      <c r="J79" s="15">
        <f t="shared" si="29"/>
        <v>1.0020455199443592</v>
      </c>
      <c r="K79" s="283">
        <f t="shared" si="36"/>
        <v>0.57410236141741033</v>
      </c>
      <c r="L79" s="283">
        <f t="shared" si="37"/>
        <v>3.0222800846604434</v>
      </c>
      <c r="M79" s="283">
        <f t="shared" si="38"/>
        <v>5.9201548313940835</v>
      </c>
      <c r="N79" s="283">
        <f t="shared" si="39"/>
        <v>1.9596958788221039</v>
      </c>
      <c r="O79" s="283">
        <f t="shared" si="40"/>
        <v>0.88539153050179931</v>
      </c>
      <c r="P79" s="21">
        <f t="shared" si="30"/>
        <v>0</v>
      </c>
      <c r="Q79" s="21">
        <f t="shared" si="31"/>
        <v>0.72139578924615555</v>
      </c>
      <c r="R79">
        <f t="shared" si="32"/>
        <v>1.0705685074825908</v>
      </c>
      <c r="S79" s="296">
        <f t="shared" si="41"/>
        <v>0</v>
      </c>
      <c r="T79" s="283">
        <f t="shared" si="42"/>
        <v>0.57410236141741033</v>
      </c>
      <c r="U79" s="286">
        <v>43178</v>
      </c>
      <c r="V79" s="284">
        <f t="shared" si="33"/>
        <v>32.166666666666664</v>
      </c>
      <c r="W79" t="str">
        <f t="shared" si="34"/>
        <v>heating</v>
      </c>
      <c r="X79">
        <f t="shared" si="43"/>
        <v>9.7947052933668424</v>
      </c>
      <c r="Y79">
        <f t="shared" si="44"/>
        <v>0</v>
      </c>
      <c r="BL79">
        <v>57</v>
      </c>
      <c r="BM79" s="15">
        <v>4.2530692972692208</v>
      </c>
      <c r="BN79" s="15">
        <v>4.1119599131986844</v>
      </c>
      <c r="BO79" s="15"/>
    </row>
    <row r="80" spans="1:67" x14ac:dyDescent="0.25">
      <c r="A80" s="286">
        <v>43104</v>
      </c>
      <c r="B80" s="1">
        <f t="shared" si="35"/>
        <v>4</v>
      </c>
      <c r="C80" s="285">
        <v>6</v>
      </c>
      <c r="D80" t="s">
        <v>713</v>
      </c>
      <c r="F80" s="16">
        <v>21</v>
      </c>
      <c r="G80" t="str">
        <f t="shared" si="27"/>
        <v>heating</v>
      </c>
      <c r="H80" s="283">
        <f>IF(G80="heating",F80*Assumptions!M$4+Assumptions!M$7,0)</f>
        <v>0.51937453492237728</v>
      </c>
      <c r="I80" s="15">
        <f t="shared" si="28"/>
        <v>1.1674190089087988</v>
      </c>
      <c r="J80" s="15">
        <f t="shared" si="29"/>
        <v>1.0020455199443592</v>
      </c>
      <c r="K80" s="283">
        <f t="shared" si="36"/>
        <v>0.6075679602245595</v>
      </c>
      <c r="L80" s="283">
        <f t="shared" si="37"/>
        <v>3.0222800846604434</v>
      </c>
      <c r="M80" s="283">
        <f t="shared" si="38"/>
        <v>6.2652527438543197</v>
      </c>
      <c r="N80" s="283">
        <f t="shared" si="39"/>
        <v>1.9596958788221039</v>
      </c>
      <c r="O80" s="283">
        <f t="shared" si="40"/>
        <v>0.93700281054229018</v>
      </c>
      <c r="P80" s="21">
        <f t="shared" si="30"/>
        <v>0</v>
      </c>
      <c r="Q80" s="21">
        <f t="shared" si="31"/>
        <v>0.87787080972652631</v>
      </c>
      <c r="R80">
        <f t="shared" si="32"/>
        <v>1.0705685074825908</v>
      </c>
      <c r="S80" s="296">
        <f t="shared" si="41"/>
        <v>0</v>
      </c>
      <c r="T80" s="283">
        <f t="shared" si="42"/>
        <v>0.6075679602245595</v>
      </c>
      <c r="U80" s="286">
        <v>43179</v>
      </c>
      <c r="V80" s="284">
        <f t="shared" si="33"/>
        <v>29.625</v>
      </c>
      <c r="W80" t="str">
        <f t="shared" si="34"/>
        <v>heating</v>
      </c>
      <c r="X80">
        <f t="shared" si="43"/>
        <v>10.626744900974394</v>
      </c>
      <c r="Y80">
        <f t="shared" si="44"/>
        <v>0</v>
      </c>
      <c r="BL80">
        <v>58</v>
      </c>
      <c r="BM80" s="15">
        <v>4.285638721058957</v>
      </c>
      <c r="BN80" s="15">
        <v>4.1737601134817215</v>
      </c>
    </row>
    <row r="81" spans="1:67" x14ac:dyDescent="0.25">
      <c r="A81" s="286">
        <v>43104</v>
      </c>
      <c r="B81" s="1">
        <f t="shared" si="35"/>
        <v>4</v>
      </c>
      <c r="C81" s="285">
        <v>7</v>
      </c>
      <c r="D81" t="s">
        <v>714</v>
      </c>
      <c r="F81" s="16">
        <v>21</v>
      </c>
      <c r="G81" t="str">
        <f t="shared" si="27"/>
        <v>heating</v>
      </c>
      <c r="H81" s="283">
        <f>IF(G81="heating",F81*Assumptions!M$4+Assumptions!M$7,0)</f>
        <v>0.51937453492237728</v>
      </c>
      <c r="I81" s="15">
        <f t="shared" si="28"/>
        <v>1.1567226404725983</v>
      </c>
      <c r="J81" s="15">
        <f t="shared" si="29"/>
        <v>1.0020455199443592</v>
      </c>
      <c r="K81" s="283">
        <f t="shared" si="36"/>
        <v>0.60200117511741347</v>
      </c>
      <c r="L81" s="283">
        <f t="shared" si="37"/>
        <v>3.0222800846604434</v>
      </c>
      <c r="M81" s="283">
        <f t="shared" si="38"/>
        <v>6.2078479464484406</v>
      </c>
      <c r="N81" s="283">
        <f t="shared" si="39"/>
        <v>1.9596958788221039</v>
      </c>
      <c r="O81" s="283">
        <f t="shared" si="40"/>
        <v>0.92841760916143901</v>
      </c>
      <c r="P81" s="21">
        <f t="shared" si="30"/>
        <v>0</v>
      </c>
      <c r="Q81" s="21">
        <f t="shared" si="31"/>
        <v>0.97331382064367777</v>
      </c>
      <c r="R81">
        <f t="shared" si="32"/>
        <v>1.0705685074825908</v>
      </c>
      <c r="S81" s="296">
        <f t="shared" si="41"/>
        <v>0</v>
      </c>
      <c r="T81" s="283">
        <f t="shared" si="42"/>
        <v>0.60200117511741347</v>
      </c>
      <c r="U81" s="286">
        <v>43180</v>
      </c>
      <c r="V81" s="284">
        <f t="shared" si="33"/>
        <v>33.5</v>
      </c>
      <c r="W81" t="str">
        <f t="shared" si="34"/>
        <v>heating</v>
      </c>
      <c r="X81">
        <f t="shared" si="43"/>
        <v>9.4875113408956828</v>
      </c>
      <c r="Y81">
        <f t="shared" si="44"/>
        <v>0</v>
      </c>
      <c r="BL81">
        <v>59</v>
      </c>
      <c r="BM81" s="15">
        <v>4.3182081448486933</v>
      </c>
      <c r="BN81" s="15">
        <v>4.2355603137647586</v>
      </c>
      <c r="BO81" s="15"/>
    </row>
    <row r="82" spans="1:67" x14ac:dyDescent="0.25">
      <c r="A82" s="286">
        <v>43104</v>
      </c>
      <c r="B82" s="1">
        <f t="shared" si="35"/>
        <v>4</v>
      </c>
      <c r="C82" s="285">
        <v>8</v>
      </c>
      <c r="D82" t="s">
        <v>714</v>
      </c>
      <c r="F82" s="16">
        <v>23</v>
      </c>
      <c r="G82" t="str">
        <f t="shared" si="27"/>
        <v>heating</v>
      </c>
      <c r="H82" s="283">
        <f>IF(G82="heating",F82*Assumptions!M$4+Assumptions!M$7,0)</f>
        <v>0.4979827864482973</v>
      </c>
      <c r="I82" s="15">
        <f t="shared" si="28"/>
        <v>1.0887373021083731</v>
      </c>
      <c r="J82" s="15">
        <f t="shared" si="29"/>
        <v>1.0020455199443592</v>
      </c>
      <c r="K82" s="283">
        <f t="shared" si="36"/>
        <v>0.54328145994405075</v>
      </c>
      <c r="L82" s="283">
        <f t="shared" si="37"/>
        <v>3.0592830131973998</v>
      </c>
      <c r="M82" s="283">
        <f t="shared" si="38"/>
        <v>5.6709205429940246</v>
      </c>
      <c r="N82" s="283">
        <f t="shared" si="39"/>
        <v>2.0731424140202046</v>
      </c>
      <c r="O82" s="283">
        <f t="shared" si="40"/>
        <v>0.8017064966457822</v>
      </c>
      <c r="P82" s="21">
        <f t="shared" si="30"/>
        <v>0</v>
      </c>
      <c r="Q82" s="21">
        <f t="shared" si="31"/>
        <v>0.94940007506179924</v>
      </c>
      <c r="R82">
        <f t="shared" si="32"/>
        <v>1.0705685074825908</v>
      </c>
      <c r="S82" s="296">
        <f t="shared" si="41"/>
        <v>0</v>
      </c>
      <c r="T82" s="283">
        <f t="shared" si="42"/>
        <v>0.54328145994405075</v>
      </c>
      <c r="U82" s="286">
        <v>43181</v>
      </c>
      <c r="V82" s="284">
        <f t="shared" si="33"/>
        <v>33.833333333333336</v>
      </c>
      <c r="W82" t="str">
        <f t="shared" si="34"/>
        <v>heating</v>
      </c>
      <c r="X82">
        <f t="shared" si="43"/>
        <v>9.1950561465500265</v>
      </c>
      <c r="Y82">
        <f t="shared" si="44"/>
        <v>0</v>
      </c>
      <c r="BL82">
        <v>60</v>
      </c>
      <c r="BM82" s="15">
        <v>4.3500157050118275</v>
      </c>
      <c r="BN82" s="15">
        <v>4.2970680718837722</v>
      </c>
    </row>
    <row r="83" spans="1:67" x14ac:dyDescent="0.25">
      <c r="A83" s="286">
        <v>43104</v>
      </c>
      <c r="B83" s="1">
        <f t="shared" si="35"/>
        <v>4</v>
      </c>
      <c r="C83" s="285">
        <v>9</v>
      </c>
      <c r="D83" t="s">
        <v>714</v>
      </c>
      <c r="F83" s="16">
        <v>25</v>
      </c>
      <c r="G83" t="str">
        <f t="shared" si="27"/>
        <v>heating</v>
      </c>
      <c r="H83" s="283">
        <f>IF(G83="heating",F83*Assumptions!M$4+Assumptions!M$7,0)</f>
        <v>0.47659103797421726</v>
      </c>
      <c r="I83" s="15">
        <f t="shared" si="28"/>
        <v>1.0265141967145235</v>
      </c>
      <c r="J83" s="15">
        <f t="shared" si="29"/>
        <v>1.0020455199443592</v>
      </c>
      <c r="K83" s="283">
        <f t="shared" si="36"/>
        <v>0.49022819104751386</v>
      </c>
      <c r="L83" s="283">
        <f t="shared" si="37"/>
        <v>3.0939281817466902</v>
      </c>
      <c r="M83" s="283">
        <f t="shared" si="38"/>
        <v>5.1750855434024752</v>
      </c>
      <c r="N83" s="283">
        <f t="shared" si="39"/>
        <v>2.1843738559015753</v>
      </c>
      <c r="O83" s="283">
        <f t="shared" si="40"/>
        <v>0.69435495744962139</v>
      </c>
      <c r="P83" s="21">
        <f t="shared" si="30"/>
        <v>0</v>
      </c>
      <c r="Q83" s="21">
        <f t="shared" si="31"/>
        <v>0.8408485371888097</v>
      </c>
      <c r="R83">
        <f t="shared" si="32"/>
        <v>1.0705685074825908</v>
      </c>
      <c r="S83" s="296">
        <f t="shared" si="41"/>
        <v>0</v>
      </c>
      <c r="T83" s="283">
        <f t="shared" si="42"/>
        <v>0.49022819104751386</v>
      </c>
      <c r="U83" s="286">
        <v>43182</v>
      </c>
      <c r="V83" s="284">
        <f t="shared" si="33"/>
        <v>25.375</v>
      </c>
      <c r="W83" t="str">
        <f t="shared" si="34"/>
        <v>heating</v>
      </c>
      <c r="X83">
        <f t="shared" si="43"/>
        <v>11.478917702532252</v>
      </c>
      <c r="Y83">
        <f t="shared" si="44"/>
        <v>0</v>
      </c>
      <c r="BL83">
        <v>61</v>
      </c>
      <c r="BM83" s="15">
        <v>4.3818232651749627</v>
      </c>
      <c r="BN83" s="15">
        <v>4.3585758300027857</v>
      </c>
      <c r="BO83" s="15"/>
    </row>
    <row r="84" spans="1:67" x14ac:dyDescent="0.25">
      <c r="A84" s="286">
        <v>43104</v>
      </c>
      <c r="B84" s="1">
        <f t="shared" si="35"/>
        <v>4</v>
      </c>
      <c r="C84" s="285">
        <v>10</v>
      </c>
      <c r="D84" t="s">
        <v>714</v>
      </c>
      <c r="F84" s="16">
        <v>27</v>
      </c>
      <c r="G84" t="str">
        <f t="shared" si="27"/>
        <v>heating</v>
      </c>
      <c r="H84" s="283">
        <f>IF(G84="heating",F84*Assumptions!M$4+Assumptions!M$7,0)</f>
        <v>0.45519928950013722</v>
      </c>
      <c r="I84" s="15">
        <f t="shared" si="28"/>
        <v>0.99413757313525775</v>
      </c>
      <c r="J84" s="15">
        <f t="shared" si="29"/>
        <v>1.0020455199443592</v>
      </c>
      <c r="K84" s="283">
        <f t="shared" si="36"/>
        <v>0.45345637756352986</v>
      </c>
      <c r="L84" s="283">
        <f t="shared" si="37"/>
        <v>3.1143580678163376</v>
      </c>
      <c r="M84" s="283">
        <f t="shared" si="38"/>
        <v>4.8185135010847642</v>
      </c>
      <c r="N84" s="283">
        <f t="shared" si="39"/>
        <v>2.2875213966102126</v>
      </c>
      <c r="O84" s="283">
        <f t="shared" si="40"/>
        <v>0.61736057636902175</v>
      </c>
      <c r="P84" s="21">
        <f t="shared" si="30"/>
        <v>0</v>
      </c>
      <c r="Q84" s="21">
        <f t="shared" si="31"/>
        <v>0.74504051125983206</v>
      </c>
      <c r="R84">
        <f t="shared" si="32"/>
        <v>1.0705685074825908</v>
      </c>
      <c r="S84" s="296">
        <f t="shared" si="41"/>
        <v>0</v>
      </c>
      <c r="T84" s="283">
        <f t="shared" si="42"/>
        <v>0.45345637756352986</v>
      </c>
      <c r="U84" s="286">
        <v>43183</v>
      </c>
      <c r="V84" s="284">
        <f t="shared" si="33"/>
        <v>26.583333333333332</v>
      </c>
      <c r="W84" t="str">
        <f t="shared" si="34"/>
        <v>heating</v>
      </c>
      <c r="X84">
        <f t="shared" si="43"/>
        <v>11.007415806442944</v>
      </c>
      <c r="Y84">
        <f t="shared" si="44"/>
        <v>0</v>
      </c>
      <c r="BL84">
        <v>62</v>
      </c>
      <c r="BM84" s="15">
        <v>4.3818232651749627</v>
      </c>
      <c r="BN84" s="15">
        <v>4.3585758300027857</v>
      </c>
    </row>
    <row r="85" spans="1:67" x14ac:dyDescent="0.25">
      <c r="A85" s="286">
        <v>43104</v>
      </c>
      <c r="B85" s="1">
        <f t="shared" si="35"/>
        <v>4</v>
      </c>
      <c r="C85" s="285">
        <v>11</v>
      </c>
      <c r="D85" t="s">
        <v>714</v>
      </c>
      <c r="F85" s="16">
        <v>27</v>
      </c>
      <c r="G85" t="str">
        <f t="shared" si="27"/>
        <v>heating</v>
      </c>
      <c r="H85" s="283">
        <f>IF(G85="heating",F85*Assumptions!M$4+Assumptions!M$7,0)</f>
        <v>0.45519928950013722</v>
      </c>
      <c r="I85" s="15">
        <f t="shared" si="28"/>
        <v>0.95102107888400034</v>
      </c>
      <c r="J85" s="15">
        <f t="shared" si="29"/>
        <v>1.0020455199443592</v>
      </c>
      <c r="K85" s="283">
        <f t="shared" si="36"/>
        <v>0.4337896334178945</v>
      </c>
      <c r="L85" s="283">
        <f t="shared" si="37"/>
        <v>3.1143580678163376</v>
      </c>
      <c r="M85" s="283">
        <f t="shared" si="38"/>
        <v>4.6095309464732193</v>
      </c>
      <c r="N85" s="283">
        <f t="shared" si="39"/>
        <v>2.2875213966102126</v>
      </c>
      <c r="O85" s="283">
        <f t="shared" si="40"/>
        <v>0.5905851838466164</v>
      </c>
      <c r="P85" s="21">
        <f t="shared" si="30"/>
        <v>0</v>
      </c>
      <c r="Q85" s="21">
        <f t="shared" si="31"/>
        <v>0.72850690893675296</v>
      </c>
      <c r="R85">
        <f t="shared" si="32"/>
        <v>1.0705685074825908</v>
      </c>
      <c r="S85" s="296">
        <f t="shared" si="41"/>
        <v>0</v>
      </c>
      <c r="T85" s="283">
        <f t="shared" si="42"/>
        <v>0.4337896334178945</v>
      </c>
      <c r="U85" s="286">
        <v>43184</v>
      </c>
      <c r="V85" s="284">
        <f t="shared" si="33"/>
        <v>26.333333333333332</v>
      </c>
      <c r="W85" t="str">
        <f t="shared" si="34"/>
        <v>heating</v>
      </c>
      <c r="X85">
        <f t="shared" si="43"/>
        <v>10.482510928846741</v>
      </c>
      <c r="Y85">
        <f t="shared" si="44"/>
        <v>0</v>
      </c>
      <c r="BL85">
        <v>63</v>
      </c>
      <c r="BM85" s="15">
        <v>4.3818232651749627</v>
      </c>
      <c r="BN85" s="15">
        <v>4.3585758300027857</v>
      </c>
    </row>
    <row r="86" spans="1:67" x14ac:dyDescent="0.25">
      <c r="A86" s="286">
        <v>43104</v>
      </c>
      <c r="B86" s="1">
        <f t="shared" si="35"/>
        <v>4</v>
      </c>
      <c r="C86" s="285">
        <v>12</v>
      </c>
      <c r="D86" t="s">
        <v>714</v>
      </c>
      <c r="F86" s="16">
        <v>27</v>
      </c>
      <c r="G86" t="str">
        <f t="shared" si="27"/>
        <v>heating</v>
      </c>
      <c r="H86" s="283">
        <f>IF(G86="heating",F86*Assumptions!M$4+Assumptions!M$7,0)</f>
        <v>0.45519928950013722</v>
      </c>
      <c r="I86" s="15">
        <f t="shared" si="28"/>
        <v>0.92817502202723046</v>
      </c>
      <c r="J86" s="15">
        <f t="shared" si="29"/>
        <v>1.0020455199443592</v>
      </c>
      <c r="K86" s="283">
        <f t="shared" si="36"/>
        <v>0.4233688521660508</v>
      </c>
      <c r="L86" s="283">
        <f t="shared" si="37"/>
        <v>3.1143580678163376</v>
      </c>
      <c r="M86" s="283">
        <f t="shared" si="38"/>
        <v>4.4987977477835068</v>
      </c>
      <c r="N86" s="283">
        <f t="shared" si="39"/>
        <v>2.2875213966102126</v>
      </c>
      <c r="O86" s="283">
        <f t="shared" si="40"/>
        <v>0.57639775626114298</v>
      </c>
      <c r="P86" s="21">
        <f t="shared" si="30"/>
        <v>0</v>
      </c>
      <c r="Q86" s="21">
        <f t="shared" si="31"/>
        <v>0.75910815787401487</v>
      </c>
      <c r="R86">
        <f t="shared" si="32"/>
        <v>1.0705685074825908</v>
      </c>
      <c r="S86" s="296">
        <f t="shared" si="41"/>
        <v>0</v>
      </c>
      <c r="T86" s="283">
        <f t="shared" si="42"/>
        <v>0.4233688521660508</v>
      </c>
      <c r="U86" s="286">
        <v>43185</v>
      </c>
      <c r="V86" s="284">
        <f t="shared" si="33"/>
        <v>23.541666666666668</v>
      </c>
      <c r="W86" t="str">
        <f t="shared" si="34"/>
        <v>heating</v>
      </c>
      <c r="X86">
        <f t="shared" si="43"/>
        <v>12.139825641126771</v>
      </c>
      <c r="Y86">
        <f t="shared" si="44"/>
        <v>0</v>
      </c>
      <c r="BL86">
        <v>64</v>
      </c>
      <c r="BM86" s="15">
        <v>4.3818232651749627</v>
      </c>
      <c r="BN86" s="15">
        <v>4.3585758300027857</v>
      </c>
    </row>
    <row r="87" spans="1:67" x14ac:dyDescent="0.25">
      <c r="A87" s="286">
        <v>43104</v>
      </c>
      <c r="B87" s="1">
        <f t="shared" si="35"/>
        <v>4</v>
      </c>
      <c r="C87" s="285">
        <v>13</v>
      </c>
      <c r="D87" t="s">
        <v>714</v>
      </c>
      <c r="F87" s="16">
        <v>27</v>
      </c>
      <c r="G87" t="str">
        <f t="shared" si="27"/>
        <v>heating</v>
      </c>
      <c r="H87" s="283">
        <f>IF(G87="heating",F87*Assumptions!M$4+Assumptions!M$7,0)</f>
        <v>0.45519928950013722</v>
      </c>
      <c r="I87" s="15">
        <f t="shared" si="28"/>
        <v>0.91573834436872614</v>
      </c>
      <c r="J87" s="15">
        <f t="shared" si="29"/>
        <v>1.0020455199443592</v>
      </c>
      <c r="K87" s="283">
        <f t="shared" si="36"/>
        <v>0.41769610530249035</v>
      </c>
      <c r="L87" s="283">
        <f t="shared" si="37"/>
        <v>3.1143580678163376</v>
      </c>
      <c r="M87" s="283">
        <f t="shared" si="38"/>
        <v>4.4385180633358603</v>
      </c>
      <c r="N87" s="283">
        <f t="shared" si="39"/>
        <v>2.2875213966102126</v>
      </c>
      <c r="O87" s="283">
        <f t="shared" si="40"/>
        <v>0.56867456513060777</v>
      </c>
      <c r="P87" s="21">
        <f t="shared" si="30"/>
        <v>0</v>
      </c>
      <c r="Q87" s="21">
        <f t="shared" si="31"/>
        <v>0.79115902007799765</v>
      </c>
      <c r="R87">
        <f t="shared" si="32"/>
        <v>1.0705685074825908</v>
      </c>
      <c r="S87" s="296">
        <f t="shared" si="41"/>
        <v>0</v>
      </c>
      <c r="T87" s="283">
        <f t="shared" si="42"/>
        <v>0.41769610530249035</v>
      </c>
      <c r="U87" s="286">
        <v>43186</v>
      </c>
      <c r="V87" s="284">
        <f t="shared" si="33"/>
        <v>25.333333333333332</v>
      </c>
      <c r="W87" t="str">
        <f t="shared" si="34"/>
        <v>heating</v>
      </c>
      <c r="X87">
        <f t="shared" si="43"/>
        <v>11.705242304074909</v>
      </c>
      <c r="Y87">
        <f t="shared" si="44"/>
        <v>0</v>
      </c>
      <c r="BL87">
        <v>65</v>
      </c>
      <c r="BM87" s="15">
        <v>4.3818232651749627</v>
      </c>
      <c r="BN87" s="15">
        <v>4.3585758300027857</v>
      </c>
    </row>
    <row r="88" spans="1:67" x14ac:dyDescent="0.25">
      <c r="A88" s="286">
        <v>43104</v>
      </c>
      <c r="B88" s="1">
        <f t="shared" si="35"/>
        <v>4</v>
      </c>
      <c r="C88" s="285">
        <v>14</v>
      </c>
      <c r="D88" t="s">
        <v>714</v>
      </c>
      <c r="F88" s="16">
        <v>28</v>
      </c>
      <c r="G88" t="str">
        <f t="shared" si="27"/>
        <v>heating</v>
      </c>
      <c r="H88" s="283">
        <f>IF(G88="heating",F88*Assumptions!M$4+Assumptions!M$7,0)</f>
        <v>0.44450341526309717</v>
      </c>
      <c r="I88" s="15">
        <f t="shared" si="28"/>
        <v>0.92047470058819936</v>
      </c>
      <c r="J88" s="15">
        <f t="shared" si="29"/>
        <v>1.0020455199443592</v>
      </c>
      <c r="K88" s="283">
        <f t="shared" si="36"/>
        <v>0.40999108104493553</v>
      </c>
      <c r="L88" s="283">
        <f t="shared" si="37"/>
        <v>3.0941723472618432</v>
      </c>
      <c r="M88" s="283">
        <f t="shared" si="38"/>
        <v>4.3284054198040964</v>
      </c>
      <c r="N88" s="283">
        <f t="shared" si="39"/>
        <v>2.2832919573072399</v>
      </c>
      <c r="O88" s="283">
        <f t="shared" si="40"/>
        <v>0.55559389220172695</v>
      </c>
      <c r="P88" s="21">
        <f t="shared" si="30"/>
        <v>0</v>
      </c>
      <c r="Q88" s="21">
        <f t="shared" si="31"/>
        <v>0.84355555031342389</v>
      </c>
      <c r="R88">
        <f t="shared" si="32"/>
        <v>1.0705685074825908</v>
      </c>
      <c r="S88" s="296">
        <f t="shared" si="41"/>
        <v>0</v>
      </c>
      <c r="T88" s="283">
        <f t="shared" si="42"/>
        <v>0.40999108104493553</v>
      </c>
      <c r="U88" s="286">
        <v>43187</v>
      </c>
      <c r="V88" s="284">
        <f t="shared" si="33"/>
        <v>27.833333333333332</v>
      </c>
      <c r="W88" t="str">
        <f t="shared" si="34"/>
        <v>heating</v>
      </c>
      <c r="X88">
        <f t="shared" si="43"/>
        <v>11.128549129301897</v>
      </c>
      <c r="Y88">
        <f t="shared" si="44"/>
        <v>0</v>
      </c>
      <c r="BL88">
        <v>66</v>
      </c>
      <c r="BM88" s="15">
        <v>4.3818232651749627</v>
      </c>
      <c r="BN88" s="15">
        <v>4.3585758300027857</v>
      </c>
    </row>
    <row r="89" spans="1:67" x14ac:dyDescent="0.25">
      <c r="A89" s="286">
        <v>43104</v>
      </c>
      <c r="B89" s="1">
        <f t="shared" si="35"/>
        <v>4</v>
      </c>
      <c r="C89" s="285">
        <v>15</v>
      </c>
      <c r="D89" t="s">
        <v>714</v>
      </c>
      <c r="F89" s="16">
        <v>28</v>
      </c>
      <c r="G89" t="str">
        <f t="shared" si="27"/>
        <v>heating</v>
      </c>
      <c r="H89" s="283">
        <f>IF(G89="heating",F89*Assumptions!M$4+Assumptions!M$7,0)</f>
        <v>0.44450341526309717</v>
      </c>
      <c r="I89" s="15">
        <f t="shared" si="28"/>
        <v>0.92937811039838192</v>
      </c>
      <c r="J89" s="15">
        <f t="shared" si="29"/>
        <v>1.0020455199443592</v>
      </c>
      <c r="K89" s="283">
        <f t="shared" si="36"/>
        <v>0.41395677245473772</v>
      </c>
      <c r="L89" s="283">
        <f t="shared" si="37"/>
        <v>3.0941723472618432</v>
      </c>
      <c r="M89" s="283">
        <f t="shared" si="38"/>
        <v>4.3702724773696175</v>
      </c>
      <c r="N89" s="283">
        <f t="shared" si="39"/>
        <v>2.2832919573072399</v>
      </c>
      <c r="O89" s="283">
        <f t="shared" si="40"/>
        <v>0.5609679455104658</v>
      </c>
      <c r="P89" s="21">
        <f t="shared" si="30"/>
        <v>0</v>
      </c>
      <c r="Q89" s="21">
        <f t="shared" si="31"/>
        <v>0.96592607327566882</v>
      </c>
      <c r="R89">
        <f t="shared" si="32"/>
        <v>1.0705685074825908</v>
      </c>
      <c r="S89" s="296">
        <f t="shared" si="41"/>
        <v>0</v>
      </c>
      <c r="T89" s="283">
        <f t="shared" si="42"/>
        <v>0.41395677245473772</v>
      </c>
      <c r="U89" s="286">
        <v>43188</v>
      </c>
      <c r="V89" s="284">
        <f t="shared" si="33"/>
        <v>28.25</v>
      </c>
      <c r="W89" t="str">
        <f t="shared" si="34"/>
        <v>heating</v>
      </c>
      <c r="X89">
        <f t="shared" si="43"/>
        <v>10.730098001638538</v>
      </c>
      <c r="Y89">
        <f t="shared" si="44"/>
        <v>0</v>
      </c>
      <c r="BL89">
        <v>67</v>
      </c>
      <c r="BM89" s="15">
        <v>4.3818232651749627</v>
      </c>
      <c r="BN89" s="15">
        <v>4.3585758300027857</v>
      </c>
    </row>
    <row r="90" spans="1:67" x14ac:dyDescent="0.25">
      <c r="A90" s="286">
        <v>43104</v>
      </c>
      <c r="B90" s="1">
        <f t="shared" si="35"/>
        <v>4</v>
      </c>
      <c r="C90" s="285">
        <v>16</v>
      </c>
      <c r="D90" t="s">
        <v>714</v>
      </c>
      <c r="F90" s="16">
        <v>28</v>
      </c>
      <c r="G90" t="str">
        <f t="shared" si="27"/>
        <v>heating</v>
      </c>
      <c r="H90" s="283">
        <f>IF(G90="heating",F90*Assumptions!M$4+Assumptions!M$7,0)</f>
        <v>0.44450341526309717</v>
      </c>
      <c r="I90" s="15">
        <f t="shared" si="28"/>
        <v>0.95820877609023625</v>
      </c>
      <c r="J90" s="15">
        <f t="shared" si="29"/>
        <v>1.0020455199443592</v>
      </c>
      <c r="K90" s="283">
        <f t="shared" si="36"/>
        <v>0.4267983158308839</v>
      </c>
      <c r="L90" s="283">
        <f t="shared" si="37"/>
        <v>3.0941723472618432</v>
      </c>
      <c r="M90" s="283">
        <f t="shared" si="38"/>
        <v>4.5058447093467038</v>
      </c>
      <c r="N90" s="283">
        <f t="shared" si="39"/>
        <v>2.2832919573072399</v>
      </c>
      <c r="O90" s="283">
        <f t="shared" si="40"/>
        <v>0.57836999008188994</v>
      </c>
      <c r="P90" s="21">
        <f t="shared" si="30"/>
        <v>0</v>
      </c>
      <c r="Q90" s="21">
        <f t="shared" si="31"/>
        <v>1.1649354943302594</v>
      </c>
      <c r="R90">
        <f t="shared" si="32"/>
        <v>1.0705685074825908</v>
      </c>
      <c r="S90" s="296">
        <f t="shared" si="41"/>
        <v>0</v>
      </c>
      <c r="T90" s="283">
        <f t="shared" si="42"/>
        <v>0.4267983158308839</v>
      </c>
      <c r="U90" s="286">
        <v>43189</v>
      </c>
      <c r="V90" s="284">
        <f t="shared" si="33"/>
        <v>35.708333333333336</v>
      </c>
      <c r="W90" t="str">
        <f t="shared" si="34"/>
        <v>heating</v>
      </c>
      <c r="X90">
        <f t="shared" si="43"/>
        <v>8.892899371043443</v>
      </c>
      <c r="Y90">
        <f t="shared" si="44"/>
        <v>0</v>
      </c>
      <c r="BL90">
        <v>68</v>
      </c>
      <c r="BM90" s="15">
        <v>4.3818232651749627</v>
      </c>
      <c r="BN90" s="15">
        <v>4.3585758300027857</v>
      </c>
    </row>
    <row r="91" spans="1:67" x14ac:dyDescent="0.25">
      <c r="A91" s="286">
        <v>43104</v>
      </c>
      <c r="B91" s="1">
        <f t="shared" si="35"/>
        <v>4</v>
      </c>
      <c r="C91" s="285">
        <v>17</v>
      </c>
      <c r="D91" t="s">
        <v>714</v>
      </c>
      <c r="E91" t="s">
        <v>685</v>
      </c>
      <c r="F91" s="16">
        <v>28</v>
      </c>
      <c r="G91" t="str">
        <f t="shared" si="27"/>
        <v>heating</v>
      </c>
      <c r="H91" s="283">
        <f>IF(G91="heating",F91*Assumptions!M$4+Assumptions!M$7,0)</f>
        <v>0.44450341526309717</v>
      </c>
      <c r="I91" s="15">
        <f t="shared" si="28"/>
        <v>1.000324165990953</v>
      </c>
      <c r="J91" s="15">
        <f t="shared" si="29"/>
        <v>1.0020455199443592</v>
      </c>
      <c r="K91" s="283">
        <f t="shared" si="36"/>
        <v>0.4455570434993249</v>
      </c>
      <c r="L91" s="283">
        <f t="shared" si="37"/>
        <v>3.0941723472618432</v>
      </c>
      <c r="M91" s="283">
        <f t="shared" si="38"/>
        <v>4.7038865260168814</v>
      </c>
      <c r="N91" s="283">
        <f t="shared" si="39"/>
        <v>2.2832919573072399</v>
      </c>
      <c r="O91" s="283">
        <f t="shared" si="40"/>
        <v>0.60379062726135846</v>
      </c>
      <c r="P91" s="21">
        <f t="shared" si="30"/>
        <v>0</v>
      </c>
      <c r="Q91" s="21">
        <f t="shared" si="31"/>
        <v>1.3521540118753073</v>
      </c>
      <c r="R91">
        <f t="shared" si="32"/>
        <v>1.0705685074825908</v>
      </c>
      <c r="S91" s="296">
        <f t="shared" si="41"/>
        <v>0</v>
      </c>
      <c r="T91" s="283">
        <f t="shared" si="42"/>
        <v>0.4455570434993249</v>
      </c>
      <c r="U91" s="286">
        <v>43190</v>
      </c>
      <c r="V91" s="284">
        <f t="shared" si="33"/>
        <v>39.166666666666664</v>
      </c>
      <c r="W91" t="str">
        <f t="shared" si="34"/>
        <v>heating</v>
      </c>
      <c r="X91">
        <f t="shared" si="43"/>
        <v>7.7778965494480987</v>
      </c>
      <c r="Y91">
        <f t="shared" si="44"/>
        <v>0</v>
      </c>
      <c r="BL91">
        <v>69</v>
      </c>
      <c r="BM91" s="15">
        <v>4.3818232651749627</v>
      </c>
      <c r="BN91" s="15">
        <v>4.3585758300027857</v>
      </c>
    </row>
    <row r="92" spans="1:67" x14ac:dyDescent="0.25">
      <c r="A92" s="286">
        <v>43104</v>
      </c>
      <c r="B92" s="1">
        <f t="shared" si="35"/>
        <v>4</v>
      </c>
      <c r="C92" s="285">
        <v>18</v>
      </c>
      <c r="D92" t="s">
        <v>714</v>
      </c>
      <c r="E92" t="s">
        <v>685</v>
      </c>
      <c r="F92" s="16">
        <v>28</v>
      </c>
      <c r="G92" t="str">
        <f t="shared" si="27"/>
        <v>heating</v>
      </c>
      <c r="H92" s="283">
        <f>IF(G92="heating",F92*Assumptions!M$4+Assumptions!M$7,0)</f>
        <v>0.44450341526309717</v>
      </c>
      <c r="I92" s="15">
        <f t="shared" si="28"/>
        <v>0.99263375744531002</v>
      </c>
      <c r="J92" s="15">
        <f t="shared" si="29"/>
        <v>1.0020455199443592</v>
      </c>
      <c r="K92" s="283">
        <f t="shared" si="36"/>
        <v>0.44213163820432816</v>
      </c>
      <c r="L92" s="283">
        <f t="shared" si="37"/>
        <v>3.0941723472618432</v>
      </c>
      <c r="M92" s="283">
        <f t="shared" si="38"/>
        <v>4.6677234397221712</v>
      </c>
      <c r="N92" s="283">
        <f t="shared" si="39"/>
        <v>2.2832919573072399</v>
      </c>
      <c r="O92" s="283">
        <f t="shared" si="40"/>
        <v>0.599148735405162</v>
      </c>
      <c r="P92" s="21">
        <f t="shared" si="30"/>
        <v>0</v>
      </c>
      <c r="Q92" s="21">
        <f t="shared" si="31"/>
        <v>1.5598916921549892</v>
      </c>
      <c r="R92">
        <f t="shared" si="32"/>
        <v>1.0705685074825908</v>
      </c>
      <c r="S92" s="296">
        <f t="shared" si="41"/>
        <v>0</v>
      </c>
      <c r="T92" s="283">
        <f t="shared" si="42"/>
        <v>0.44213163820432816</v>
      </c>
      <c r="U92" s="286">
        <v>43191</v>
      </c>
      <c r="V92" s="284">
        <f t="shared" si="33"/>
        <v>32.833333333333336</v>
      </c>
      <c r="W92" t="str">
        <f t="shared" si="34"/>
        <v>heating</v>
      </c>
      <c r="X92">
        <f t="shared" si="43"/>
        <v>8.8520066741345076</v>
      </c>
      <c r="Y92">
        <f t="shared" si="44"/>
        <v>0</v>
      </c>
      <c r="BL92">
        <v>70</v>
      </c>
      <c r="BM92" s="15">
        <v>4.3818232651749627</v>
      </c>
      <c r="BN92" s="15">
        <v>4.3585758300027857</v>
      </c>
    </row>
    <row r="93" spans="1:67" x14ac:dyDescent="0.25">
      <c r="A93" s="286">
        <v>43104</v>
      </c>
      <c r="B93" s="1">
        <f t="shared" si="35"/>
        <v>4</v>
      </c>
      <c r="C93" s="285">
        <v>19</v>
      </c>
      <c r="D93" t="s">
        <v>714</v>
      </c>
      <c r="F93" s="16">
        <v>30</v>
      </c>
      <c r="G93" t="str">
        <f t="shared" si="27"/>
        <v>heating</v>
      </c>
      <c r="H93" s="283">
        <f>IF(G93="heating",F93*Assumptions!M$4+Assumptions!M$7,0)</f>
        <v>0.42311166678901713</v>
      </c>
      <c r="I93" s="15">
        <f t="shared" si="28"/>
        <v>0.98728643949761985</v>
      </c>
      <c r="J93" s="15">
        <f t="shared" si="29"/>
        <v>1.0020455199443592</v>
      </c>
      <c r="K93" s="283">
        <f t="shared" si="36"/>
        <v>0.4185868909921665</v>
      </c>
      <c r="L93" s="283">
        <f t="shared" si="37"/>
        <v>3.0747565450814909</v>
      </c>
      <c r="M93" s="283">
        <f t="shared" si="38"/>
        <v>4.3914240947889818</v>
      </c>
      <c r="N93" s="283">
        <f t="shared" si="39"/>
        <v>2.3339835549601151</v>
      </c>
      <c r="O93" s="283">
        <f t="shared" si="40"/>
        <v>0.55144038184342337</v>
      </c>
      <c r="P93" s="21">
        <f t="shared" si="30"/>
        <v>0</v>
      </c>
      <c r="Q93" s="21">
        <f t="shared" si="31"/>
        <v>1.6764212681468484</v>
      </c>
      <c r="R93">
        <f t="shared" si="32"/>
        <v>1.0705685074825908</v>
      </c>
      <c r="S93" s="296">
        <f t="shared" si="41"/>
        <v>0</v>
      </c>
      <c r="T93" s="283">
        <f t="shared" si="42"/>
        <v>0.4185868909921665</v>
      </c>
      <c r="U93" s="286">
        <v>43192</v>
      </c>
      <c r="V93" s="284">
        <f t="shared" si="33"/>
        <v>37.791666666666664</v>
      </c>
      <c r="W93" t="str">
        <f t="shared" si="34"/>
        <v>heating</v>
      </c>
      <c r="X93">
        <f t="shared" si="43"/>
        <v>8.4186004865836797</v>
      </c>
      <c r="Y93">
        <f t="shared" si="44"/>
        <v>0</v>
      </c>
    </row>
    <row r="94" spans="1:67" x14ac:dyDescent="0.25">
      <c r="A94" s="286">
        <v>43104</v>
      </c>
      <c r="B94" s="1">
        <f t="shared" si="35"/>
        <v>4</v>
      </c>
      <c r="C94" s="285">
        <v>20</v>
      </c>
      <c r="D94" t="s">
        <v>714</v>
      </c>
      <c r="F94" s="16">
        <v>30</v>
      </c>
      <c r="G94" t="str">
        <f t="shared" si="27"/>
        <v>heating</v>
      </c>
      <c r="H94" s="283">
        <f>IF(G94="heating",F94*Assumptions!M$4+Assumptions!M$7,0)</f>
        <v>0.42311166678901713</v>
      </c>
      <c r="I94" s="15">
        <f t="shared" si="28"/>
        <v>0.9807837528485519</v>
      </c>
      <c r="J94" s="15">
        <f t="shared" si="29"/>
        <v>1.0020455199443592</v>
      </c>
      <c r="K94" s="283">
        <f t="shared" si="36"/>
        <v>0.41582990043842744</v>
      </c>
      <c r="L94" s="283">
        <f t="shared" si="37"/>
        <v>3.0747565450814909</v>
      </c>
      <c r="M94" s="283">
        <f t="shared" si="38"/>
        <v>4.3625003157425377</v>
      </c>
      <c r="N94" s="283">
        <f t="shared" si="39"/>
        <v>2.3339835549601151</v>
      </c>
      <c r="O94" s="283">
        <f t="shared" si="40"/>
        <v>0.5478083619297347</v>
      </c>
      <c r="P94" s="21">
        <f t="shared" si="30"/>
        <v>0</v>
      </c>
      <c r="Q94" s="21">
        <f t="shared" si="31"/>
        <v>1.52436960139122</v>
      </c>
      <c r="R94">
        <f t="shared" si="32"/>
        <v>1.0705685074825908</v>
      </c>
      <c r="S94" s="296">
        <f t="shared" si="41"/>
        <v>0</v>
      </c>
      <c r="T94" s="283">
        <f t="shared" si="42"/>
        <v>0.41582990043842744</v>
      </c>
      <c r="U94" s="286">
        <v>43193</v>
      </c>
      <c r="V94" s="284">
        <f t="shared" si="33"/>
        <v>39.833333333333336</v>
      </c>
      <c r="W94" t="str">
        <f t="shared" si="34"/>
        <v>heating</v>
      </c>
      <c r="X94">
        <f t="shared" si="43"/>
        <v>7.8637189282437792</v>
      </c>
      <c r="Y94">
        <f t="shared" si="44"/>
        <v>0</v>
      </c>
    </row>
    <row r="95" spans="1:67" x14ac:dyDescent="0.25">
      <c r="A95" s="286">
        <v>43104</v>
      </c>
      <c r="B95" s="1">
        <f t="shared" si="35"/>
        <v>4</v>
      </c>
      <c r="C95" s="285">
        <v>21</v>
      </c>
      <c r="D95" t="s">
        <v>714</v>
      </c>
      <c r="F95" s="16">
        <v>30</v>
      </c>
      <c r="G95" t="str">
        <f t="shared" si="27"/>
        <v>heating</v>
      </c>
      <c r="H95" s="283">
        <f>IF(G95="heating",F95*Assumptions!M$4+Assumptions!M$7,0)</f>
        <v>0.42311166678901713</v>
      </c>
      <c r="I95" s="15">
        <f t="shared" si="28"/>
        <v>0.96485790305685171</v>
      </c>
      <c r="J95" s="15">
        <f t="shared" si="29"/>
        <v>1.0020455199443592</v>
      </c>
      <c r="K95" s="283">
        <f t="shared" si="36"/>
        <v>0.40907770403015081</v>
      </c>
      <c r="L95" s="283">
        <f t="shared" si="37"/>
        <v>3.0747565450814909</v>
      </c>
      <c r="M95" s="283">
        <f t="shared" si="38"/>
        <v>4.2916625550812544</v>
      </c>
      <c r="N95" s="283">
        <f t="shared" si="39"/>
        <v>2.3339835549601151</v>
      </c>
      <c r="O95" s="283">
        <f t="shared" si="40"/>
        <v>0.5389131149791283</v>
      </c>
      <c r="P95" s="21">
        <f t="shared" si="30"/>
        <v>0</v>
      </c>
      <c r="Q95" s="21">
        <f t="shared" si="31"/>
        <v>1.4448604713749031</v>
      </c>
      <c r="R95">
        <f t="shared" si="32"/>
        <v>1.0705685074825908</v>
      </c>
      <c r="S95" s="296">
        <f t="shared" si="41"/>
        <v>0</v>
      </c>
      <c r="T95" s="283">
        <f t="shared" si="42"/>
        <v>0.40907770403015081</v>
      </c>
      <c r="U95" s="286">
        <v>43194</v>
      </c>
      <c r="V95" s="284">
        <f t="shared" si="33"/>
        <v>39.375</v>
      </c>
      <c r="W95" t="str">
        <f t="shared" si="34"/>
        <v>heating</v>
      </c>
      <c r="X95">
        <f t="shared" si="43"/>
        <v>7.9918299054391646</v>
      </c>
      <c r="Y95">
        <f t="shared" si="44"/>
        <v>0</v>
      </c>
    </row>
    <row r="96" spans="1:67" x14ac:dyDescent="0.25">
      <c r="A96" s="286">
        <v>43104</v>
      </c>
      <c r="B96" s="1">
        <f t="shared" si="35"/>
        <v>4</v>
      </c>
      <c r="C96" s="285">
        <v>22</v>
      </c>
      <c r="D96" t="s">
        <v>714</v>
      </c>
      <c r="F96" s="16">
        <v>30</v>
      </c>
      <c r="G96" t="str">
        <f t="shared" si="27"/>
        <v>heating</v>
      </c>
      <c r="H96" s="283">
        <f>IF(G96="heating",F96*Assumptions!M$4+Assumptions!M$7,0)</f>
        <v>0.42311166678901713</v>
      </c>
      <c r="I96" s="15">
        <f t="shared" si="28"/>
        <v>0.93972561476240646</v>
      </c>
      <c r="J96" s="15">
        <f t="shared" si="29"/>
        <v>1.0020455199443592</v>
      </c>
      <c r="K96" s="283">
        <f t="shared" si="36"/>
        <v>0.39842218806252166</v>
      </c>
      <c r="L96" s="283">
        <f t="shared" si="37"/>
        <v>3.0747565450814909</v>
      </c>
      <c r="M96" s="283">
        <f t="shared" si="38"/>
        <v>4.1798747982985631</v>
      </c>
      <c r="N96" s="283">
        <f t="shared" si="39"/>
        <v>2.3339835549601151</v>
      </c>
      <c r="O96" s="283">
        <f t="shared" si="40"/>
        <v>0.52487569068234574</v>
      </c>
      <c r="P96" s="21">
        <f t="shared" si="30"/>
        <v>0</v>
      </c>
      <c r="Q96" s="21">
        <f t="shared" si="31"/>
        <v>1.2427137171080138</v>
      </c>
      <c r="R96">
        <f t="shared" si="32"/>
        <v>1.0705685074825908</v>
      </c>
      <c r="S96" s="296">
        <f t="shared" si="41"/>
        <v>0</v>
      </c>
      <c r="T96" s="283">
        <f t="shared" si="42"/>
        <v>0.39842218806252166</v>
      </c>
      <c r="U96" s="286">
        <v>43195</v>
      </c>
      <c r="V96" s="284">
        <f t="shared" si="33"/>
        <v>42.333333333333336</v>
      </c>
      <c r="W96" t="str">
        <f t="shared" si="34"/>
        <v>heating</v>
      </c>
      <c r="X96">
        <f t="shared" si="43"/>
        <v>6.8470163397446839</v>
      </c>
      <c r="Y96">
        <f t="shared" si="44"/>
        <v>0</v>
      </c>
    </row>
    <row r="97" spans="1:25" x14ac:dyDescent="0.25">
      <c r="A97" s="286">
        <v>43104</v>
      </c>
      <c r="B97" s="1">
        <f t="shared" si="35"/>
        <v>4</v>
      </c>
      <c r="C97" s="285">
        <v>23</v>
      </c>
      <c r="D97" t="s">
        <v>713</v>
      </c>
      <c r="F97" s="16">
        <v>30</v>
      </c>
      <c r="G97" t="str">
        <f t="shared" si="27"/>
        <v>heating</v>
      </c>
      <c r="H97" s="283">
        <f>IF(G97="heating",F97*Assumptions!M$4+Assumptions!M$7,0)</f>
        <v>0.42311166678901713</v>
      </c>
      <c r="I97" s="15">
        <f t="shared" si="28"/>
        <v>0.93552015763172869</v>
      </c>
      <c r="J97" s="15">
        <f t="shared" si="29"/>
        <v>1.0020455199443592</v>
      </c>
      <c r="K97" s="283">
        <f t="shared" si="36"/>
        <v>0.396639170333212</v>
      </c>
      <c r="L97" s="283">
        <f t="shared" si="37"/>
        <v>3.0747565450814909</v>
      </c>
      <c r="M97" s="283">
        <f t="shared" si="38"/>
        <v>4.1611690356805147</v>
      </c>
      <c r="N97" s="283">
        <f t="shared" si="39"/>
        <v>2.3339835549601151</v>
      </c>
      <c r="O97" s="283">
        <f t="shared" si="40"/>
        <v>0.5225267686337991</v>
      </c>
      <c r="P97" s="21">
        <f t="shared" si="30"/>
        <v>0</v>
      </c>
      <c r="Q97" s="21">
        <f t="shared" si="31"/>
        <v>1.0297519246597011</v>
      </c>
      <c r="R97">
        <f t="shared" si="32"/>
        <v>1.0705685074825908</v>
      </c>
      <c r="S97" s="296">
        <f t="shared" si="41"/>
        <v>0</v>
      </c>
      <c r="T97" s="283">
        <f t="shared" si="42"/>
        <v>0.396639170333212</v>
      </c>
      <c r="U97" s="286">
        <v>43196</v>
      </c>
      <c r="V97" s="284">
        <f t="shared" si="33"/>
        <v>34.958333333333336</v>
      </c>
      <c r="W97" t="str">
        <f t="shared" si="34"/>
        <v>heating</v>
      </c>
      <c r="X97">
        <f t="shared" si="43"/>
        <v>9.0304592368995795</v>
      </c>
      <c r="Y97">
        <f t="shared" si="44"/>
        <v>0</v>
      </c>
    </row>
    <row r="98" spans="1:25" x14ac:dyDescent="0.25">
      <c r="A98" s="286">
        <v>43105</v>
      </c>
      <c r="B98" s="1">
        <f t="shared" si="35"/>
        <v>5</v>
      </c>
      <c r="C98" s="285">
        <v>0</v>
      </c>
      <c r="D98" t="s">
        <v>713</v>
      </c>
      <c r="F98" s="16">
        <v>28</v>
      </c>
      <c r="G98" t="str">
        <f t="shared" si="27"/>
        <v>heating</v>
      </c>
      <c r="H98" s="283">
        <f>IF(G98="heating",F98*Assumptions!M$4+Assumptions!M$7,0)</f>
        <v>0.44450341526309717</v>
      </c>
      <c r="I98" s="15">
        <f t="shared" si="28"/>
        <v>0.96097758380229281</v>
      </c>
      <c r="J98" s="15">
        <f t="shared" si="29"/>
        <v>1.0078033906966741</v>
      </c>
      <c r="K98" s="283">
        <f t="shared" si="36"/>
        <v>0.43049109733432406</v>
      </c>
      <c r="L98" s="283">
        <f t="shared" si="37"/>
        <v>3.0941723472618432</v>
      </c>
      <c r="M98" s="283">
        <f t="shared" si="38"/>
        <v>4.5448305707778962</v>
      </c>
      <c r="N98" s="283">
        <f t="shared" si="39"/>
        <v>2.2832919573072399</v>
      </c>
      <c r="O98" s="283">
        <f t="shared" si="40"/>
        <v>0.58337421320625105</v>
      </c>
      <c r="P98" s="21">
        <f t="shared" si="30"/>
        <v>0</v>
      </c>
      <c r="Q98" s="21">
        <f t="shared" si="31"/>
        <v>0.90668853391740301</v>
      </c>
      <c r="R98">
        <f t="shared" si="32"/>
        <v>1.1856283047139096</v>
      </c>
      <c r="S98" s="296">
        <f t="shared" si="41"/>
        <v>0</v>
      </c>
      <c r="T98" s="283">
        <f t="shared" si="42"/>
        <v>0.43049109733432406</v>
      </c>
      <c r="U98" s="286">
        <v>43197</v>
      </c>
      <c r="V98" s="284">
        <f t="shared" si="33"/>
        <v>35.083333333333336</v>
      </c>
      <c r="W98" t="str">
        <f t="shared" si="34"/>
        <v>heating</v>
      </c>
      <c r="X98">
        <f t="shared" si="43"/>
        <v>8.9065243244339847</v>
      </c>
      <c r="Y98">
        <f t="shared" si="44"/>
        <v>0</v>
      </c>
    </row>
    <row r="99" spans="1:25" x14ac:dyDescent="0.25">
      <c r="A99" s="286">
        <v>43105</v>
      </c>
      <c r="B99" s="1">
        <f t="shared" si="35"/>
        <v>5</v>
      </c>
      <c r="C99" s="285">
        <v>1</v>
      </c>
      <c r="D99" t="s">
        <v>713</v>
      </c>
      <c r="F99" s="16">
        <v>28</v>
      </c>
      <c r="G99" t="str">
        <f t="shared" si="27"/>
        <v>heating</v>
      </c>
      <c r="H99" s="283">
        <f>IF(G99="heating",F99*Assumptions!M$4+Assumptions!M$7,0)</f>
        <v>0.44450341526309717</v>
      </c>
      <c r="I99" s="15">
        <f t="shared" si="28"/>
        <v>0.9912860509924194</v>
      </c>
      <c r="J99" s="15">
        <f t="shared" si="29"/>
        <v>1.0078033906966741</v>
      </c>
      <c r="K99" s="283">
        <f t="shared" si="36"/>
        <v>0.44406844348591051</v>
      </c>
      <c r="L99" s="283">
        <f t="shared" si="37"/>
        <v>3.0941723472618432</v>
      </c>
      <c r="M99" s="283">
        <f t="shared" si="38"/>
        <v>4.6881709052049327</v>
      </c>
      <c r="N99" s="283">
        <f t="shared" si="39"/>
        <v>2.2832919573072399</v>
      </c>
      <c r="O99" s="283">
        <f t="shared" si="40"/>
        <v>0.60177337099988926</v>
      </c>
      <c r="P99" s="21">
        <f t="shared" si="30"/>
        <v>0</v>
      </c>
      <c r="Q99" s="21">
        <f t="shared" si="31"/>
        <v>0.81803459285312596</v>
      </c>
      <c r="R99">
        <f t="shared" si="32"/>
        <v>1.1856283047139096</v>
      </c>
      <c r="S99" s="296">
        <f t="shared" si="41"/>
        <v>0</v>
      </c>
      <c r="T99" s="283">
        <f t="shared" si="42"/>
        <v>0.44406844348591051</v>
      </c>
      <c r="U99" s="286">
        <v>43198</v>
      </c>
      <c r="V99" s="284">
        <f t="shared" si="33"/>
        <v>38.125</v>
      </c>
      <c r="W99" t="str">
        <f t="shared" si="34"/>
        <v>heating</v>
      </c>
      <c r="X99">
        <f t="shared" si="43"/>
        <v>7.7219148258584571</v>
      </c>
      <c r="Y99">
        <f t="shared" si="44"/>
        <v>0</v>
      </c>
    </row>
    <row r="100" spans="1:25" x14ac:dyDescent="0.25">
      <c r="A100" s="286">
        <v>43105</v>
      </c>
      <c r="B100" s="1">
        <f t="shared" si="35"/>
        <v>5</v>
      </c>
      <c r="C100" s="285">
        <v>2</v>
      </c>
      <c r="D100" t="s">
        <v>713</v>
      </c>
      <c r="F100" s="16">
        <v>28</v>
      </c>
      <c r="G100" t="str">
        <f t="shared" si="27"/>
        <v>heating</v>
      </c>
      <c r="H100" s="283">
        <f>IF(G100="heating",F100*Assumptions!M$4+Assumptions!M$7,0)</f>
        <v>0.44450341526309717</v>
      </c>
      <c r="I100" s="15">
        <f t="shared" si="28"/>
        <v>1.0126444122274023</v>
      </c>
      <c r="J100" s="15">
        <f t="shared" si="29"/>
        <v>1.0078033906966741</v>
      </c>
      <c r="K100" s="283">
        <f t="shared" si="36"/>
        <v>0.4536363923333025</v>
      </c>
      <c r="L100" s="283">
        <f t="shared" si="37"/>
        <v>3.0941723472618432</v>
      </c>
      <c r="M100" s="283">
        <f t="shared" si="38"/>
        <v>4.7891827651261503</v>
      </c>
      <c r="N100" s="283">
        <f t="shared" si="39"/>
        <v>2.2832919573072399</v>
      </c>
      <c r="O100" s="283">
        <f t="shared" si="40"/>
        <v>0.61473924803058233</v>
      </c>
      <c r="P100" s="21">
        <f t="shared" si="30"/>
        <v>0</v>
      </c>
      <c r="Q100" s="21">
        <f t="shared" si="31"/>
        <v>0.74507607494346417</v>
      </c>
      <c r="R100">
        <f t="shared" si="32"/>
        <v>1.1856283047139096</v>
      </c>
      <c r="S100" s="296">
        <f t="shared" si="41"/>
        <v>0</v>
      </c>
      <c r="T100" s="283">
        <f t="shared" si="42"/>
        <v>0.4536363923333025</v>
      </c>
      <c r="U100" s="286">
        <v>43199</v>
      </c>
      <c r="V100" s="284">
        <f t="shared" si="33"/>
        <v>42.708333333333336</v>
      </c>
      <c r="W100" t="str">
        <f t="shared" si="34"/>
        <v>heating</v>
      </c>
      <c r="X100">
        <f t="shared" si="43"/>
        <v>7.2342621521610111</v>
      </c>
      <c r="Y100">
        <f t="shared" si="44"/>
        <v>0</v>
      </c>
    </row>
    <row r="101" spans="1:25" x14ac:dyDescent="0.25">
      <c r="A101" s="286">
        <v>43105</v>
      </c>
      <c r="B101" s="1">
        <f t="shared" si="35"/>
        <v>5</v>
      </c>
      <c r="C101" s="285">
        <v>3</v>
      </c>
      <c r="D101" t="s">
        <v>713</v>
      </c>
      <c r="F101" s="16">
        <v>28</v>
      </c>
      <c r="G101" t="str">
        <f t="shared" si="27"/>
        <v>heating</v>
      </c>
      <c r="H101" s="283">
        <f>IF(G101="heating",F101*Assumptions!M$4+Assumptions!M$7,0)</f>
        <v>0.44450341526309717</v>
      </c>
      <c r="I101" s="15">
        <f t="shared" si="28"/>
        <v>1.0288787614109172</v>
      </c>
      <c r="J101" s="15">
        <f t="shared" si="29"/>
        <v>1.0078033906966741</v>
      </c>
      <c r="K101" s="283">
        <f t="shared" si="36"/>
        <v>0.46090892700249592</v>
      </c>
      <c r="L101" s="283">
        <f t="shared" si="37"/>
        <v>3.0941723472618432</v>
      </c>
      <c r="M101" s="283">
        <f t="shared" si="38"/>
        <v>4.8659612121050984</v>
      </c>
      <c r="N101" s="283">
        <f t="shared" si="39"/>
        <v>2.2832919573072399</v>
      </c>
      <c r="O101" s="283">
        <f t="shared" si="40"/>
        <v>0.62459452544962035</v>
      </c>
      <c r="P101" s="21">
        <f t="shared" si="30"/>
        <v>0</v>
      </c>
      <c r="Q101" s="21">
        <f t="shared" si="31"/>
        <v>0.69158980876382303</v>
      </c>
      <c r="R101">
        <f t="shared" si="32"/>
        <v>1.1856283047139096</v>
      </c>
      <c r="S101" s="296">
        <f t="shared" si="41"/>
        <v>0</v>
      </c>
      <c r="T101" s="283">
        <f t="shared" si="42"/>
        <v>0.46090892700249592</v>
      </c>
      <c r="U101" s="286">
        <v>43200</v>
      </c>
      <c r="V101" s="284">
        <f t="shared" si="33"/>
        <v>50.25</v>
      </c>
      <c r="W101" t="str">
        <f t="shared" si="34"/>
        <v>heating</v>
      </c>
      <c r="X101">
        <f t="shared" si="43"/>
        <v>5.2305645080654868</v>
      </c>
      <c r="Y101">
        <f t="shared" si="44"/>
        <v>0</v>
      </c>
    </row>
    <row r="102" spans="1:25" x14ac:dyDescent="0.25">
      <c r="A102" s="286">
        <v>43105</v>
      </c>
      <c r="B102" s="1">
        <f t="shared" si="35"/>
        <v>5</v>
      </c>
      <c r="C102" s="285">
        <v>4</v>
      </c>
      <c r="D102" t="s">
        <v>713</v>
      </c>
      <c r="F102" s="16">
        <v>27</v>
      </c>
      <c r="G102" t="str">
        <f t="shared" si="27"/>
        <v>heating</v>
      </c>
      <c r="H102" s="283">
        <f>IF(G102="heating",F102*Assumptions!M$4+Assumptions!M$7,0)</f>
        <v>0.45519928950013722</v>
      </c>
      <c r="I102" s="15">
        <f t="shared" si="28"/>
        <v>1.0654385285153933</v>
      </c>
      <c r="J102" s="15">
        <f t="shared" si="29"/>
        <v>1.0078033906966741</v>
      </c>
      <c r="K102" s="283">
        <f t="shared" si="36"/>
        <v>0.4887714031468689</v>
      </c>
      <c r="L102" s="283">
        <f t="shared" si="37"/>
        <v>3.1143580678163376</v>
      </c>
      <c r="M102" s="283">
        <f t="shared" si="38"/>
        <v>5.193777663160934</v>
      </c>
      <c r="N102" s="283">
        <f t="shared" si="39"/>
        <v>2.2875213966102126</v>
      </c>
      <c r="O102" s="283">
        <f t="shared" si="40"/>
        <v>0.6654404041702362</v>
      </c>
      <c r="P102" s="21">
        <f t="shared" si="30"/>
        <v>0</v>
      </c>
      <c r="Q102" s="21">
        <f t="shared" si="31"/>
        <v>0.6473875548762833</v>
      </c>
      <c r="R102">
        <f t="shared" si="32"/>
        <v>1.1856283047139096</v>
      </c>
      <c r="S102" s="296">
        <f t="shared" si="41"/>
        <v>0</v>
      </c>
      <c r="T102" s="283">
        <f t="shared" si="42"/>
        <v>0.4887714031468689</v>
      </c>
      <c r="U102" s="286">
        <v>43201</v>
      </c>
      <c r="V102" s="284">
        <f t="shared" si="33"/>
        <v>58.25</v>
      </c>
      <c r="W102" t="str">
        <f t="shared" si="34"/>
        <v>Neither</v>
      </c>
      <c r="X102">
        <f t="shared" si="43"/>
        <v>0</v>
      </c>
      <c r="Y102">
        <f t="shared" si="44"/>
        <v>0</v>
      </c>
    </row>
    <row r="103" spans="1:25" x14ac:dyDescent="0.25">
      <c r="A103" s="286">
        <v>43105</v>
      </c>
      <c r="B103" s="1">
        <f t="shared" si="35"/>
        <v>5</v>
      </c>
      <c r="C103" s="285">
        <v>5</v>
      </c>
      <c r="D103" t="s">
        <v>713</v>
      </c>
      <c r="F103" s="16">
        <v>25</v>
      </c>
      <c r="G103" t="str">
        <f t="shared" si="27"/>
        <v>heating</v>
      </c>
      <c r="H103" s="283">
        <f>IF(G103="heating",F103*Assumptions!M$4+Assumptions!M$7,0)</f>
        <v>0.47659103797421726</v>
      </c>
      <c r="I103" s="15">
        <f t="shared" si="28"/>
        <v>1.1031161181218294</v>
      </c>
      <c r="J103" s="15">
        <f t="shared" si="29"/>
        <v>1.0078033906966741</v>
      </c>
      <c r="K103" s="283">
        <f t="shared" si="36"/>
        <v>0.52983777334534088</v>
      </c>
      <c r="L103" s="283">
        <f t="shared" si="37"/>
        <v>3.0939281817466902</v>
      </c>
      <c r="M103" s="283">
        <f t="shared" si="38"/>
        <v>5.5932234238285075</v>
      </c>
      <c r="N103" s="283">
        <f t="shared" si="39"/>
        <v>2.1843738559015753</v>
      </c>
      <c r="O103" s="283">
        <f t="shared" si="40"/>
        <v>0.75045762623379841</v>
      </c>
      <c r="P103" s="21">
        <f t="shared" si="30"/>
        <v>0</v>
      </c>
      <c r="Q103" s="21">
        <f t="shared" si="31"/>
        <v>0.72139578924615555</v>
      </c>
      <c r="R103">
        <f t="shared" si="32"/>
        <v>1.1856283047139096</v>
      </c>
      <c r="S103" s="296">
        <f t="shared" si="41"/>
        <v>0</v>
      </c>
      <c r="T103" s="283">
        <f t="shared" si="42"/>
        <v>0.52983777334534088</v>
      </c>
      <c r="U103" s="286">
        <v>43202</v>
      </c>
      <c r="V103" s="284">
        <f t="shared" si="33"/>
        <v>51.541666666666664</v>
      </c>
      <c r="W103" t="str">
        <f t="shared" si="34"/>
        <v>heating</v>
      </c>
      <c r="X103">
        <f t="shared" si="43"/>
        <v>4.6818884863475008</v>
      </c>
      <c r="Y103">
        <f t="shared" si="44"/>
        <v>0</v>
      </c>
    </row>
    <row r="104" spans="1:25" x14ac:dyDescent="0.25">
      <c r="A104" s="286">
        <v>43105</v>
      </c>
      <c r="B104" s="1">
        <f t="shared" si="35"/>
        <v>5</v>
      </c>
      <c r="C104" s="285">
        <v>6</v>
      </c>
      <c r="D104" t="s">
        <v>713</v>
      </c>
      <c r="F104" s="16">
        <v>25</v>
      </c>
      <c r="G104" t="str">
        <f t="shared" si="27"/>
        <v>heating</v>
      </c>
      <c r="H104" s="283">
        <f>IF(G104="heating",F104*Assumptions!M$4+Assumptions!M$7,0)</f>
        <v>0.47659103797421726</v>
      </c>
      <c r="I104" s="15">
        <f t="shared" si="28"/>
        <v>1.1674190089087988</v>
      </c>
      <c r="J104" s="15">
        <f t="shared" si="29"/>
        <v>1.0078033906966741</v>
      </c>
      <c r="K104" s="283">
        <f t="shared" si="36"/>
        <v>0.56072309893757721</v>
      </c>
      <c r="L104" s="283">
        <f t="shared" si="37"/>
        <v>3.0939281817466902</v>
      </c>
      <c r="M104" s="283">
        <f t="shared" si="38"/>
        <v>5.9192638370371577</v>
      </c>
      <c r="N104" s="283">
        <f t="shared" si="39"/>
        <v>2.1843738559015753</v>
      </c>
      <c r="O104" s="283">
        <f t="shared" si="40"/>
        <v>0.79420333349635042</v>
      </c>
      <c r="P104" s="21">
        <f t="shared" si="30"/>
        <v>0</v>
      </c>
      <c r="Q104" s="21">
        <f t="shared" si="31"/>
        <v>0.87787080972652631</v>
      </c>
      <c r="R104">
        <f t="shared" si="32"/>
        <v>1.1856283047139096</v>
      </c>
      <c r="S104" s="296">
        <f t="shared" si="41"/>
        <v>0</v>
      </c>
      <c r="T104" s="283">
        <f t="shared" si="42"/>
        <v>0.56072309893757721</v>
      </c>
      <c r="U104" s="286">
        <v>43203</v>
      </c>
      <c r="V104" s="284">
        <f t="shared" si="33"/>
        <v>44.583333333333336</v>
      </c>
      <c r="W104" t="str">
        <f t="shared" si="34"/>
        <v>heating</v>
      </c>
      <c r="X104">
        <f t="shared" si="43"/>
        <v>6.4563542016738245</v>
      </c>
      <c r="Y104">
        <f t="shared" si="44"/>
        <v>0</v>
      </c>
    </row>
    <row r="105" spans="1:25" x14ac:dyDescent="0.25">
      <c r="A105" s="286">
        <v>43105</v>
      </c>
      <c r="B105" s="1">
        <f t="shared" si="35"/>
        <v>5</v>
      </c>
      <c r="C105" s="285">
        <v>7</v>
      </c>
      <c r="D105" t="s">
        <v>714</v>
      </c>
      <c r="F105" s="16">
        <v>27</v>
      </c>
      <c r="G105" t="str">
        <f t="shared" si="27"/>
        <v>heating</v>
      </c>
      <c r="H105" s="283">
        <f>IF(G105="heating",F105*Assumptions!M$4+Assumptions!M$7,0)</f>
        <v>0.45519928950013722</v>
      </c>
      <c r="I105" s="15">
        <f t="shared" si="28"/>
        <v>1.1567226404725983</v>
      </c>
      <c r="J105" s="15">
        <f t="shared" si="29"/>
        <v>1.0078033906966741</v>
      </c>
      <c r="K105" s="283">
        <f t="shared" si="36"/>
        <v>0.53064811615490082</v>
      </c>
      <c r="L105" s="283">
        <f t="shared" si="37"/>
        <v>3.1143580678163376</v>
      </c>
      <c r="M105" s="283">
        <f t="shared" si="38"/>
        <v>5.6387675607437142</v>
      </c>
      <c r="N105" s="283">
        <f t="shared" si="39"/>
        <v>2.2875213966102126</v>
      </c>
      <c r="O105" s="283">
        <f t="shared" si="40"/>
        <v>0.72245367591643994</v>
      </c>
      <c r="P105" s="21">
        <f t="shared" si="30"/>
        <v>0</v>
      </c>
      <c r="Q105" s="21">
        <f t="shared" si="31"/>
        <v>0.97331382064367777</v>
      </c>
      <c r="R105">
        <f t="shared" si="32"/>
        <v>1.1856283047139096</v>
      </c>
      <c r="S105" s="296">
        <f t="shared" si="41"/>
        <v>0</v>
      </c>
      <c r="T105" s="283">
        <f t="shared" si="42"/>
        <v>0.53064811615490082</v>
      </c>
      <c r="U105" s="286">
        <v>43204</v>
      </c>
      <c r="V105" s="284">
        <f t="shared" si="33"/>
        <v>43.833333333333336</v>
      </c>
      <c r="W105" t="str">
        <f t="shared" si="34"/>
        <v>heating</v>
      </c>
      <c r="X105">
        <f t="shared" si="43"/>
        <v>6.5872079554650638</v>
      </c>
      <c r="Y105">
        <f t="shared" si="44"/>
        <v>0</v>
      </c>
    </row>
    <row r="106" spans="1:25" x14ac:dyDescent="0.25">
      <c r="A106" s="286">
        <v>43105</v>
      </c>
      <c r="B106" s="1">
        <f t="shared" si="35"/>
        <v>5</v>
      </c>
      <c r="C106" s="285">
        <v>8</v>
      </c>
      <c r="D106" t="s">
        <v>714</v>
      </c>
      <c r="F106" s="16">
        <v>27</v>
      </c>
      <c r="G106" t="str">
        <f t="shared" si="27"/>
        <v>heating</v>
      </c>
      <c r="H106" s="283">
        <f>IF(G106="heating",F106*Assumptions!M$4+Assumptions!M$7,0)</f>
        <v>0.45519928950013722</v>
      </c>
      <c r="I106" s="15">
        <f t="shared" si="28"/>
        <v>1.0887373021083731</v>
      </c>
      <c r="J106" s="15">
        <f t="shared" si="29"/>
        <v>1.0078033906966741</v>
      </c>
      <c r="K106" s="283">
        <f t="shared" si="36"/>
        <v>0.49945974785738911</v>
      </c>
      <c r="L106" s="283">
        <f t="shared" si="37"/>
        <v>3.1143580678163376</v>
      </c>
      <c r="M106" s="283">
        <f t="shared" si="38"/>
        <v>5.3073540419266596</v>
      </c>
      <c r="N106" s="283">
        <f t="shared" si="39"/>
        <v>2.2875213966102126</v>
      </c>
      <c r="O106" s="283">
        <f t="shared" si="40"/>
        <v>0.67999210743742211</v>
      </c>
      <c r="P106" s="21">
        <f t="shared" si="30"/>
        <v>0</v>
      </c>
      <c r="Q106" s="21">
        <f t="shared" si="31"/>
        <v>0.94940007506179924</v>
      </c>
      <c r="R106">
        <f t="shared" si="32"/>
        <v>1.1856283047139096</v>
      </c>
      <c r="S106" s="296">
        <f t="shared" si="41"/>
        <v>0</v>
      </c>
      <c r="T106" s="283">
        <f t="shared" si="42"/>
        <v>0.49945974785738911</v>
      </c>
      <c r="U106" s="286">
        <v>43205</v>
      </c>
      <c r="V106" s="284">
        <f t="shared" si="33"/>
        <v>34.875</v>
      </c>
      <c r="W106" t="str">
        <f t="shared" si="34"/>
        <v>heating</v>
      </c>
      <c r="X106">
        <f t="shared" si="43"/>
        <v>8.4613972792880414</v>
      </c>
      <c r="Y106">
        <f t="shared" si="44"/>
        <v>0</v>
      </c>
    </row>
    <row r="107" spans="1:25" x14ac:dyDescent="0.25">
      <c r="A107" s="286">
        <v>43105</v>
      </c>
      <c r="B107" s="1">
        <f t="shared" si="35"/>
        <v>5</v>
      </c>
      <c r="C107" s="285">
        <v>9</v>
      </c>
      <c r="D107" t="s">
        <v>714</v>
      </c>
      <c r="F107" s="16">
        <v>28</v>
      </c>
      <c r="G107" t="str">
        <f t="shared" si="27"/>
        <v>heating</v>
      </c>
      <c r="H107" s="283">
        <f>IF(G107="heating",F107*Assumptions!M$4+Assumptions!M$7,0)</f>
        <v>0.44450341526309717</v>
      </c>
      <c r="I107" s="15">
        <f t="shared" si="28"/>
        <v>1.0265141967145235</v>
      </c>
      <c r="J107" s="15">
        <f t="shared" si="29"/>
        <v>1.0078033906966741</v>
      </c>
      <c r="K107" s="283">
        <f t="shared" si="36"/>
        <v>0.459849668110274</v>
      </c>
      <c r="L107" s="283">
        <f t="shared" si="37"/>
        <v>3.0941723472618432</v>
      </c>
      <c r="M107" s="283">
        <f t="shared" si="38"/>
        <v>4.854778281202349</v>
      </c>
      <c r="N107" s="283">
        <f t="shared" si="39"/>
        <v>2.2832919573072399</v>
      </c>
      <c r="O107" s="283">
        <f t="shared" si="40"/>
        <v>0.62315908502667527</v>
      </c>
      <c r="P107" s="21">
        <f t="shared" si="30"/>
        <v>0</v>
      </c>
      <c r="Q107" s="21">
        <f t="shared" si="31"/>
        <v>0.8408485371888097</v>
      </c>
      <c r="R107">
        <f t="shared" si="32"/>
        <v>1.1856283047139096</v>
      </c>
      <c r="S107" s="296">
        <f t="shared" si="41"/>
        <v>0</v>
      </c>
      <c r="T107" s="283">
        <f t="shared" si="42"/>
        <v>0.459849668110274</v>
      </c>
      <c r="U107" s="286">
        <v>43206</v>
      </c>
      <c r="V107" s="284">
        <f t="shared" si="33"/>
        <v>37.5</v>
      </c>
      <c r="W107" t="str">
        <f t="shared" si="34"/>
        <v>heating</v>
      </c>
      <c r="X107">
        <f t="shared" si="43"/>
        <v>8.4078497687939233</v>
      </c>
      <c r="Y107">
        <f t="shared" si="44"/>
        <v>0</v>
      </c>
    </row>
    <row r="108" spans="1:25" x14ac:dyDescent="0.25">
      <c r="A108" s="286">
        <v>43105</v>
      </c>
      <c r="B108" s="1">
        <f t="shared" si="35"/>
        <v>5</v>
      </c>
      <c r="C108" s="285">
        <v>10</v>
      </c>
      <c r="D108" t="s">
        <v>714</v>
      </c>
      <c r="F108" s="16">
        <v>30</v>
      </c>
      <c r="G108" t="str">
        <f t="shared" si="27"/>
        <v>heating</v>
      </c>
      <c r="H108" s="283">
        <f>IF(G108="heating",F108*Assumptions!M$4+Assumptions!M$7,0)</f>
        <v>0.42311166678901713</v>
      </c>
      <c r="I108" s="15">
        <f t="shared" si="28"/>
        <v>0.99413757313525775</v>
      </c>
      <c r="J108" s="15">
        <f t="shared" si="29"/>
        <v>1.0078033906966741</v>
      </c>
      <c r="K108" s="283">
        <f t="shared" si="36"/>
        <v>0.42391355522325452</v>
      </c>
      <c r="L108" s="283">
        <f t="shared" si="37"/>
        <v>3.0747565450814909</v>
      </c>
      <c r="M108" s="283">
        <f t="shared" si="38"/>
        <v>4.4473064985446413</v>
      </c>
      <c r="N108" s="283">
        <f t="shared" si="39"/>
        <v>2.3339835549601151</v>
      </c>
      <c r="O108" s="283">
        <f t="shared" si="40"/>
        <v>0.55845765309762008</v>
      </c>
      <c r="P108" s="21">
        <f t="shared" si="30"/>
        <v>0</v>
      </c>
      <c r="Q108" s="21">
        <f t="shared" si="31"/>
        <v>0.74504051125983206</v>
      </c>
      <c r="R108">
        <f t="shared" si="32"/>
        <v>1.1856283047139096</v>
      </c>
      <c r="S108" s="296">
        <f t="shared" si="41"/>
        <v>0</v>
      </c>
      <c r="T108" s="283">
        <f t="shared" si="42"/>
        <v>0.42391355522325452</v>
      </c>
      <c r="U108" s="286">
        <v>43207</v>
      </c>
      <c r="V108" s="284">
        <f t="shared" si="33"/>
        <v>43.166666666666664</v>
      </c>
      <c r="W108" t="str">
        <f t="shared" si="34"/>
        <v>heating</v>
      </c>
      <c r="X108">
        <f t="shared" si="43"/>
        <v>6.9129717402386355</v>
      </c>
      <c r="Y108">
        <f t="shared" si="44"/>
        <v>0</v>
      </c>
    </row>
    <row r="109" spans="1:25" x14ac:dyDescent="0.25">
      <c r="A109" s="286">
        <v>43105</v>
      </c>
      <c r="B109" s="1">
        <f t="shared" si="35"/>
        <v>5</v>
      </c>
      <c r="C109" s="285">
        <v>11</v>
      </c>
      <c r="D109" t="s">
        <v>714</v>
      </c>
      <c r="F109" s="16">
        <v>30</v>
      </c>
      <c r="G109" t="str">
        <f t="shared" si="27"/>
        <v>heating</v>
      </c>
      <c r="H109" s="283">
        <f>IF(G109="heating",F109*Assumptions!M$4+Assumptions!M$7,0)</f>
        <v>0.42311166678901713</v>
      </c>
      <c r="I109" s="15">
        <f t="shared" si="28"/>
        <v>0.95102107888400034</v>
      </c>
      <c r="J109" s="15">
        <f t="shared" si="29"/>
        <v>1.0078033906966741</v>
      </c>
      <c r="K109" s="283">
        <f t="shared" si="36"/>
        <v>0.40552810550207524</v>
      </c>
      <c r="L109" s="283">
        <f t="shared" si="37"/>
        <v>3.0747565450814909</v>
      </c>
      <c r="M109" s="283">
        <f t="shared" si="38"/>
        <v>4.2544234708230944</v>
      </c>
      <c r="N109" s="283">
        <f t="shared" si="39"/>
        <v>2.3339835549601151</v>
      </c>
      <c r="O109" s="283">
        <f t="shared" si="40"/>
        <v>0.53423692465918482</v>
      </c>
      <c r="P109" s="21">
        <f t="shared" si="30"/>
        <v>0</v>
      </c>
      <c r="Q109" s="21">
        <f t="shared" si="31"/>
        <v>0.72850690893675296</v>
      </c>
      <c r="R109">
        <f t="shared" si="32"/>
        <v>1.1856283047139096</v>
      </c>
      <c r="S109" s="296">
        <f t="shared" si="41"/>
        <v>0</v>
      </c>
      <c r="T109" s="283">
        <f t="shared" si="42"/>
        <v>0.40552810550207524</v>
      </c>
      <c r="U109" s="286">
        <v>43208</v>
      </c>
      <c r="V109" s="284">
        <f t="shared" si="33"/>
        <v>38.291666666666664</v>
      </c>
      <c r="W109" t="str">
        <f t="shared" si="34"/>
        <v>heating</v>
      </c>
      <c r="X109">
        <f t="shared" si="43"/>
        <v>8.2929471909203603</v>
      </c>
      <c r="Y109">
        <f t="shared" si="44"/>
        <v>0</v>
      </c>
    </row>
    <row r="110" spans="1:25" x14ac:dyDescent="0.25">
      <c r="A110" s="286">
        <v>43105</v>
      </c>
      <c r="B110" s="1">
        <f t="shared" si="35"/>
        <v>5</v>
      </c>
      <c r="C110" s="285">
        <v>12</v>
      </c>
      <c r="D110" t="s">
        <v>714</v>
      </c>
      <c r="F110" s="16">
        <v>30</v>
      </c>
      <c r="G110" t="str">
        <f t="shared" si="27"/>
        <v>heating</v>
      </c>
      <c r="H110" s="283">
        <f>IF(G110="heating",F110*Assumptions!M$4+Assumptions!M$7,0)</f>
        <v>0.42311166678901713</v>
      </c>
      <c r="I110" s="15">
        <f t="shared" si="28"/>
        <v>0.92817502202723046</v>
      </c>
      <c r="J110" s="15">
        <f t="shared" si="29"/>
        <v>1.0078033906966741</v>
      </c>
      <c r="K110" s="283">
        <f t="shared" si="36"/>
        <v>0.39578624135097723</v>
      </c>
      <c r="L110" s="283">
        <f t="shared" si="37"/>
        <v>3.0747565450814909</v>
      </c>
      <c r="M110" s="283">
        <f t="shared" si="38"/>
        <v>4.1522208985927724</v>
      </c>
      <c r="N110" s="283">
        <f t="shared" si="39"/>
        <v>2.3339835549601151</v>
      </c>
      <c r="O110" s="283">
        <f t="shared" si="40"/>
        <v>0.52140313219469792</v>
      </c>
      <c r="P110" s="21">
        <f t="shared" si="30"/>
        <v>0</v>
      </c>
      <c r="Q110" s="21">
        <f t="shared" si="31"/>
        <v>0.75910815787401487</v>
      </c>
      <c r="R110">
        <f t="shared" si="32"/>
        <v>1.1856283047139096</v>
      </c>
      <c r="S110" s="296">
        <f t="shared" si="41"/>
        <v>0</v>
      </c>
      <c r="T110" s="283">
        <f t="shared" si="42"/>
        <v>0.39578624135097723</v>
      </c>
      <c r="U110" s="286">
        <v>43209</v>
      </c>
      <c r="V110" s="284">
        <f t="shared" si="33"/>
        <v>40.375</v>
      </c>
      <c r="W110" t="str">
        <f t="shared" si="34"/>
        <v>heating</v>
      </c>
      <c r="X110">
        <f t="shared" si="43"/>
        <v>7.5687759199959439</v>
      </c>
      <c r="Y110">
        <f t="shared" si="44"/>
        <v>0</v>
      </c>
    </row>
    <row r="111" spans="1:25" x14ac:dyDescent="0.25">
      <c r="A111" s="286">
        <v>43105</v>
      </c>
      <c r="B111" s="1">
        <f t="shared" si="35"/>
        <v>5</v>
      </c>
      <c r="C111" s="285">
        <v>13</v>
      </c>
      <c r="D111" t="s">
        <v>714</v>
      </c>
      <c r="F111" s="16">
        <v>28</v>
      </c>
      <c r="G111" t="str">
        <f t="shared" si="27"/>
        <v>heating</v>
      </c>
      <c r="H111" s="283">
        <f>IF(G111="heating",F111*Assumptions!M$4+Assumptions!M$7,0)</f>
        <v>0.44450341526309717</v>
      </c>
      <c r="I111" s="15">
        <f t="shared" si="28"/>
        <v>0.91573834436872614</v>
      </c>
      <c r="J111" s="15">
        <f t="shared" si="29"/>
        <v>1.0078033906966741</v>
      </c>
      <c r="K111" s="283">
        <f t="shared" si="36"/>
        <v>0.41022518254652074</v>
      </c>
      <c r="L111" s="283">
        <f t="shared" si="37"/>
        <v>3.0941723472618432</v>
      </c>
      <c r="M111" s="283">
        <f t="shared" si="38"/>
        <v>4.3308769033438432</v>
      </c>
      <c r="N111" s="283">
        <f t="shared" si="39"/>
        <v>2.2832919573072399</v>
      </c>
      <c r="O111" s="283">
        <f t="shared" si="40"/>
        <v>0.5559111316989972</v>
      </c>
      <c r="P111" s="21">
        <f t="shared" si="30"/>
        <v>0</v>
      </c>
      <c r="Q111" s="21">
        <f t="shared" si="31"/>
        <v>0.79115902007799765</v>
      </c>
      <c r="R111">
        <f t="shared" si="32"/>
        <v>1.1856283047139096</v>
      </c>
      <c r="S111" s="296">
        <f t="shared" si="41"/>
        <v>0</v>
      </c>
      <c r="T111" s="283">
        <f t="shared" si="42"/>
        <v>0.41022518254652074</v>
      </c>
      <c r="U111" s="286">
        <v>43210</v>
      </c>
      <c r="V111" s="284">
        <f t="shared" si="33"/>
        <v>42.166666666666664</v>
      </c>
      <c r="W111" t="str">
        <f t="shared" si="34"/>
        <v>heating</v>
      </c>
      <c r="X111">
        <f t="shared" si="43"/>
        <v>7.1298311941569441</v>
      </c>
      <c r="Y111">
        <f t="shared" si="44"/>
        <v>0</v>
      </c>
    </row>
    <row r="112" spans="1:25" x14ac:dyDescent="0.25">
      <c r="A112" s="286">
        <v>43105</v>
      </c>
      <c r="B112" s="1">
        <f t="shared" si="35"/>
        <v>5</v>
      </c>
      <c r="C112" s="285">
        <v>14</v>
      </c>
      <c r="D112" t="s">
        <v>714</v>
      </c>
      <c r="F112" s="16">
        <v>30</v>
      </c>
      <c r="G112" t="str">
        <f t="shared" si="27"/>
        <v>heating</v>
      </c>
      <c r="H112" s="283">
        <f>IF(G112="heating",F112*Assumptions!M$4+Assumptions!M$7,0)</f>
        <v>0.42311166678901713</v>
      </c>
      <c r="I112" s="15">
        <f t="shared" si="28"/>
        <v>0.92047470058819936</v>
      </c>
      <c r="J112" s="15">
        <f t="shared" si="29"/>
        <v>1.0078033906966741</v>
      </c>
      <c r="K112" s="283">
        <f t="shared" si="36"/>
        <v>0.3925027213173396</v>
      </c>
      <c r="L112" s="283">
        <f t="shared" si="37"/>
        <v>3.0747565450814909</v>
      </c>
      <c r="M112" s="283">
        <f t="shared" si="38"/>
        <v>4.117773262267467</v>
      </c>
      <c r="N112" s="283">
        <f t="shared" si="39"/>
        <v>2.3339835549601151</v>
      </c>
      <c r="O112" s="283">
        <f t="shared" si="40"/>
        <v>0.51707746987677894</v>
      </c>
      <c r="P112" s="21">
        <f t="shared" si="30"/>
        <v>0</v>
      </c>
      <c r="Q112" s="21">
        <f t="shared" si="31"/>
        <v>0.84355555031342389</v>
      </c>
      <c r="R112">
        <f t="shared" si="32"/>
        <v>1.1856283047139096</v>
      </c>
      <c r="S112" s="296">
        <f t="shared" si="41"/>
        <v>0</v>
      </c>
      <c r="T112" s="283">
        <f t="shared" si="42"/>
        <v>0.3925027213173396</v>
      </c>
      <c r="U112" s="286">
        <v>43211</v>
      </c>
      <c r="V112" s="284">
        <f t="shared" si="33"/>
        <v>38.958333333333336</v>
      </c>
      <c r="W112" t="str">
        <f t="shared" si="34"/>
        <v>heating</v>
      </c>
      <c r="X112">
        <f t="shared" si="43"/>
        <v>7.7506102052558843</v>
      </c>
      <c r="Y112">
        <f t="shared" si="44"/>
        <v>0</v>
      </c>
    </row>
    <row r="113" spans="1:25" x14ac:dyDescent="0.25">
      <c r="A113" s="286">
        <v>43105</v>
      </c>
      <c r="B113" s="1">
        <f t="shared" si="35"/>
        <v>5</v>
      </c>
      <c r="C113" s="285">
        <v>15</v>
      </c>
      <c r="D113" t="s">
        <v>714</v>
      </c>
      <c r="F113" s="16">
        <v>28</v>
      </c>
      <c r="G113" t="str">
        <f t="shared" si="27"/>
        <v>heating</v>
      </c>
      <c r="H113" s="283">
        <f>IF(G113="heating",F113*Assumptions!M$4+Assumptions!M$7,0)</f>
        <v>0.44450341526309717</v>
      </c>
      <c r="I113" s="15">
        <f t="shared" si="28"/>
        <v>0.92937811039838192</v>
      </c>
      <c r="J113" s="15">
        <f t="shared" si="29"/>
        <v>1.0078033906966741</v>
      </c>
      <c r="K113" s="283">
        <f t="shared" si="36"/>
        <v>0.41633541648377559</v>
      </c>
      <c r="L113" s="283">
        <f t="shared" si="37"/>
        <v>3.0941723472618432</v>
      </c>
      <c r="M113" s="283">
        <f t="shared" si="38"/>
        <v>4.3953845741518975</v>
      </c>
      <c r="N113" s="283">
        <f t="shared" si="39"/>
        <v>2.2832919573072399</v>
      </c>
      <c r="O113" s="283">
        <f t="shared" si="40"/>
        <v>0.5641913329336441</v>
      </c>
      <c r="P113" s="21">
        <f t="shared" si="30"/>
        <v>0</v>
      </c>
      <c r="Q113" s="21">
        <f t="shared" si="31"/>
        <v>0.96592607327566882</v>
      </c>
      <c r="R113">
        <f t="shared" si="32"/>
        <v>1.1856283047139096</v>
      </c>
      <c r="S113" s="296">
        <f t="shared" si="41"/>
        <v>0</v>
      </c>
      <c r="T113" s="283">
        <f t="shared" si="42"/>
        <v>0.41633541648377559</v>
      </c>
      <c r="U113" s="286">
        <v>43212</v>
      </c>
      <c r="V113" s="284">
        <f t="shared" si="33"/>
        <v>41.291666666666664</v>
      </c>
      <c r="W113" t="str">
        <f t="shared" si="34"/>
        <v>heating</v>
      </c>
      <c r="X113">
        <f t="shared" si="43"/>
        <v>6.9997794395821442</v>
      </c>
      <c r="Y113">
        <f t="shared" si="44"/>
        <v>0</v>
      </c>
    </row>
    <row r="114" spans="1:25" x14ac:dyDescent="0.25">
      <c r="A114" s="286">
        <v>43105</v>
      </c>
      <c r="B114" s="1">
        <f t="shared" si="35"/>
        <v>5</v>
      </c>
      <c r="C114" s="285">
        <v>16</v>
      </c>
      <c r="D114" t="s">
        <v>714</v>
      </c>
      <c r="F114" s="16">
        <v>27</v>
      </c>
      <c r="G114" t="str">
        <f t="shared" si="27"/>
        <v>heating</v>
      </c>
      <c r="H114" s="283">
        <f>IF(G114="heating",F114*Assumptions!M$4+Assumptions!M$7,0)</f>
        <v>0.45519928950013722</v>
      </c>
      <c r="I114" s="15">
        <f t="shared" si="28"/>
        <v>0.95820877609023625</v>
      </c>
      <c r="J114" s="15">
        <f t="shared" si="29"/>
        <v>1.0078033906966741</v>
      </c>
      <c r="K114" s="283">
        <f t="shared" si="36"/>
        <v>0.43957960545116714</v>
      </c>
      <c r="L114" s="283">
        <f t="shared" si="37"/>
        <v>3.1143580678163376</v>
      </c>
      <c r="M114" s="283">
        <f t="shared" si="38"/>
        <v>4.6710562878150528</v>
      </c>
      <c r="N114" s="283">
        <f t="shared" si="39"/>
        <v>2.2875213966102126</v>
      </c>
      <c r="O114" s="283">
        <f t="shared" si="40"/>
        <v>0.59846797180260003</v>
      </c>
      <c r="P114" s="21">
        <f t="shared" si="30"/>
        <v>0</v>
      </c>
      <c r="Q114" s="21">
        <f t="shared" si="31"/>
        <v>1.1649354943302594</v>
      </c>
      <c r="R114">
        <f t="shared" si="32"/>
        <v>1.1856283047139096</v>
      </c>
      <c r="S114" s="296">
        <f t="shared" si="41"/>
        <v>0</v>
      </c>
      <c r="T114" s="283">
        <f t="shared" si="42"/>
        <v>0.43957960545116714</v>
      </c>
      <c r="U114" s="286">
        <v>43213</v>
      </c>
      <c r="V114" s="284">
        <f t="shared" si="33"/>
        <v>41.125</v>
      </c>
      <c r="W114" t="str">
        <f t="shared" si="34"/>
        <v>heating</v>
      </c>
      <c r="X114">
        <f t="shared" si="43"/>
        <v>7.4873147463259606</v>
      </c>
      <c r="Y114">
        <f t="shared" si="44"/>
        <v>0</v>
      </c>
    </row>
    <row r="115" spans="1:25" x14ac:dyDescent="0.25">
      <c r="A115" s="286">
        <v>43105</v>
      </c>
      <c r="B115" s="1">
        <f t="shared" si="35"/>
        <v>5</v>
      </c>
      <c r="C115" s="285">
        <v>17</v>
      </c>
      <c r="D115" t="s">
        <v>714</v>
      </c>
      <c r="E115" t="s">
        <v>685</v>
      </c>
      <c r="F115" s="16">
        <v>27</v>
      </c>
      <c r="G115" t="str">
        <f t="shared" si="27"/>
        <v>heating</v>
      </c>
      <c r="H115" s="283">
        <f>IF(G115="heating",F115*Assumptions!M$4+Assumptions!M$7,0)</f>
        <v>0.45519928950013722</v>
      </c>
      <c r="I115" s="15">
        <f t="shared" si="28"/>
        <v>1.000324165990953</v>
      </c>
      <c r="J115" s="15">
        <f t="shared" si="29"/>
        <v>1.0078033906966741</v>
      </c>
      <c r="K115" s="283">
        <f t="shared" si="36"/>
        <v>0.4589000989990531</v>
      </c>
      <c r="L115" s="283">
        <f t="shared" si="37"/>
        <v>3.1143580678163376</v>
      </c>
      <c r="M115" s="283">
        <f t="shared" si="38"/>
        <v>4.8763595178816912</v>
      </c>
      <c r="N115" s="283">
        <f t="shared" si="39"/>
        <v>2.2875213966102126</v>
      </c>
      <c r="O115" s="283">
        <f t="shared" si="40"/>
        <v>0.62477195962287446</v>
      </c>
      <c r="P115" s="21">
        <f t="shared" si="30"/>
        <v>0</v>
      </c>
      <c r="Q115" s="21">
        <f t="shared" si="31"/>
        <v>1.3521540118753073</v>
      </c>
      <c r="R115">
        <f t="shared" si="32"/>
        <v>1.1856283047139096</v>
      </c>
      <c r="S115" s="296">
        <f t="shared" si="41"/>
        <v>0</v>
      </c>
      <c r="T115" s="283">
        <f t="shared" si="42"/>
        <v>0.4589000989990531</v>
      </c>
      <c r="U115" s="286">
        <v>43214</v>
      </c>
      <c r="V115" s="284">
        <f t="shared" si="33"/>
        <v>53.166666666666664</v>
      </c>
      <c r="W115" t="str">
        <f t="shared" si="34"/>
        <v>Neither</v>
      </c>
      <c r="X115">
        <f t="shared" si="43"/>
        <v>0</v>
      </c>
      <c r="Y115">
        <f t="shared" si="44"/>
        <v>0</v>
      </c>
    </row>
    <row r="116" spans="1:25" x14ac:dyDescent="0.25">
      <c r="A116" s="286">
        <v>43105</v>
      </c>
      <c r="B116" s="1">
        <f t="shared" si="35"/>
        <v>5</v>
      </c>
      <c r="C116" s="285">
        <v>18</v>
      </c>
      <c r="D116" t="s">
        <v>714</v>
      </c>
      <c r="E116" t="s">
        <v>685</v>
      </c>
      <c r="F116" s="16">
        <v>25</v>
      </c>
      <c r="G116" t="str">
        <f t="shared" si="27"/>
        <v>heating</v>
      </c>
      <c r="H116" s="283">
        <f>IF(G116="heating",F116*Assumptions!M$4+Assumptions!M$7,0)</f>
        <v>0.47659103797421726</v>
      </c>
      <c r="I116" s="15">
        <f t="shared" si="28"/>
        <v>0.99263375744531002</v>
      </c>
      <c r="J116" s="15">
        <f t="shared" si="29"/>
        <v>1.0078033906966741</v>
      </c>
      <c r="K116" s="283">
        <f t="shared" si="36"/>
        <v>0.47677198361284157</v>
      </c>
      <c r="L116" s="283">
        <f t="shared" si="37"/>
        <v>3.0939281817466902</v>
      </c>
      <c r="M116" s="283">
        <f t="shared" si="38"/>
        <v>5.0330353189643464</v>
      </c>
      <c r="N116" s="283">
        <f t="shared" si="39"/>
        <v>2.1843738559015753</v>
      </c>
      <c r="O116" s="283">
        <f t="shared" si="40"/>
        <v>0.6752957019613347</v>
      </c>
      <c r="P116" s="21">
        <f t="shared" si="30"/>
        <v>0</v>
      </c>
      <c r="Q116" s="21">
        <f t="shared" si="31"/>
        <v>1.5598916921549892</v>
      </c>
      <c r="R116">
        <f t="shared" si="32"/>
        <v>1.1856283047139096</v>
      </c>
      <c r="S116" s="296">
        <f t="shared" si="41"/>
        <v>0</v>
      </c>
      <c r="T116" s="283">
        <f t="shared" si="42"/>
        <v>0.47677198361284157</v>
      </c>
      <c r="U116" s="286">
        <v>43215</v>
      </c>
      <c r="V116" s="284">
        <f t="shared" si="33"/>
        <v>50.458333333333336</v>
      </c>
      <c r="W116" t="str">
        <f t="shared" si="34"/>
        <v>heating</v>
      </c>
      <c r="X116">
        <f t="shared" si="43"/>
        <v>5.1584270808119097</v>
      </c>
      <c r="Y116">
        <f t="shared" si="44"/>
        <v>0</v>
      </c>
    </row>
    <row r="117" spans="1:25" x14ac:dyDescent="0.25">
      <c r="A117" s="286">
        <v>43105</v>
      </c>
      <c r="B117" s="1">
        <f t="shared" si="35"/>
        <v>5</v>
      </c>
      <c r="C117" s="285">
        <v>19</v>
      </c>
      <c r="D117" t="s">
        <v>714</v>
      </c>
      <c r="F117" s="16">
        <v>25</v>
      </c>
      <c r="G117" t="str">
        <f t="shared" si="27"/>
        <v>heating</v>
      </c>
      <c r="H117" s="283">
        <f>IF(G117="heating",F117*Assumptions!M$4+Assumptions!M$7,0)</f>
        <v>0.47659103797421726</v>
      </c>
      <c r="I117" s="15">
        <f t="shared" si="28"/>
        <v>0.98728643949761985</v>
      </c>
      <c r="J117" s="15">
        <f t="shared" si="29"/>
        <v>1.0078033906966741</v>
      </c>
      <c r="K117" s="283">
        <f t="shared" si="36"/>
        <v>0.47420361298691183</v>
      </c>
      <c r="L117" s="283">
        <f t="shared" si="37"/>
        <v>3.0939281817466902</v>
      </c>
      <c r="M117" s="283">
        <f t="shared" si="38"/>
        <v>5.0059223582267203</v>
      </c>
      <c r="N117" s="283">
        <f t="shared" si="39"/>
        <v>2.1843738559015753</v>
      </c>
      <c r="O117" s="283">
        <f t="shared" si="40"/>
        <v>0.67165788408539484</v>
      </c>
      <c r="P117" s="21">
        <f t="shared" si="30"/>
        <v>0</v>
      </c>
      <c r="Q117" s="21">
        <f t="shared" si="31"/>
        <v>1.6764212681468484</v>
      </c>
      <c r="R117">
        <f t="shared" si="32"/>
        <v>1.1856283047139096</v>
      </c>
      <c r="S117" s="296">
        <f t="shared" si="41"/>
        <v>0</v>
      </c>
      <c r="T117" s="283">
        <f t="shared" si="42"/>
        <v>0.47420361298691183</v>
      </c>
      <c r="U117" s="286">
        <v>43216</v>
      </c>
      <c r="V117" s="284">
        <f t="shared" si="33"/>
        <v>58.333333333333336</v>
      </c>
      <c r="W117" t="str">
        <f t="shared" si="34"/>
        <v>Neither</v>
      </c>
      <c r="X117">
        <f t="shared" si="43"/>
        <v>0</v>
      </c>
      <c r="Y117">
        <f t="shared" si="44"/>
        <v>0</v>
      </c>
    </row>
    <row r="118" spans="1:25" x14ac:dyDescent="0.25">
      <c r="A118" s="286">
        <v>43105</v>
      </c>
      <c r="B118" s="1">
        <f t="shared" si="35"/>
        <v>5</v>
      </c>
      <c r="C118" s="285">
        <v>20</v>
      </c>
      <c r="D118" t="s">
        <v>714</v>
      </c>
      <c r="F118" s="16">
        <v>21</v>
      </c>
      <c r="G118" t="str">
        <f t="shared" si="27"/>
        <v>heating</v>
      </c>
      <c r="H118" s="283">
        <f>IF(G118="heating",F118*Assumptions!M$4+Assumptions!M$7,0)</f>
        <v>0.51937453492237728</v>
      </c>
      <c r="I118" s="15">
        <f t="shared" si="28"/>
        <v>0.9807837528485519</v>
      </c>
      <c r="J118" s="15">
        <f t="shared" si="29"/>
        <v>1.0078033906966741</v>
      </c>
      <c r="K118" s="283">
        <f t="shared" si="36"/>
        <v>0.5133691067189019</v>
      </c>
      <c r="L118" s="283">
        <f t="shared" si="37"/>
        <v>3.0222800846604434</v>
      </c>
      <c r="M118" s="283">
        <f t="shared" si="38"/>
        <v>5.2938723156037586</v>
      </c>
      <c r="N118" s="283">
        <f t="shared" si="39"/>
        <v>1.9596958788221039</v>
      </c>
      <c r="O118" s="283">
        <f t="shared" si="40"/>
        <v>0.79172755532303907</v>
      </c>
      <c r="P118" s="21">
        <f t="shared" si="30"/>
        <v>0</v>
      </c>
      <c r="Q118" s="21">
        <f t="shared" si="31"/>
        <v>1.52436960139122</v>
      </c>
      <c r="R118">
        <f t="shared" si="32"/>
        <v>1.1856283047139096</v>
      </c>
      <c r="S118" s="296">
        <f t="shared" si="41"/>
        <v>0</v>
      </c>
      <c r="T118" s="283">
        <f t="shared" si="42"/>
        <v>0.5133691067189019</v>
      </c>
      <c r="U118" s="286">
        <v>43217</v>
      </c>
      <c r="V118" s="284">
        <f t="shared" si="33"/>
        <v>68.375</v>
      </c>
      <c r="W118" t="str">
        <f t="shared" si="34"/>
        <v>Cooling</v>
      </c>
      <c r="X118">
        <f t="shared" si="43"/>
        <v>0</v>
      </c>
      <c r="Y118">
        <f t="shared" si="44"/>
        <v>1.4096649592973867</v>
      </c>
    </row>
    <row r="119" spans="1:25" x14ac:dyDescent="0.25">
      <c r="A119" s="286">
        <v>43105</v>
      </c>
      <c r="B119" s="1">
        <f t="shared" si="35"/>
        <v>5</v>
      </c>
      <c r="C119" s="285">
        <v>21</v>
      </c>
      <c r="D119" t="s">
        <v>714</v>
      </c>
      <c r="F119" s="16">
        <v>19</v>
      </c>
      <c r="G119" t="str">
        <f t="shared" si="27"/>
        <v>heating</v>
      </c>
      <c r="H119" s="283">
        <f>IF(G119="heating",F119*Assumptions!M$4+Assumptions!M$7,0)</f>
        <v>0.54076628339645738</v>
      </c>
      <c r="I119" s="15">
        <f t="shared" si="28"/>
        <v>0.96485790305685171</v>
      </c>
      <c r="J119" s="15">
        <f t="shared" si="29"/>
        <v>1.0078033906966741</v>
      </c>
      <c r="K119" s="283">
        <f t="shared" si="36"/>
        <v>0.52583413983402671</v>
      </c>
      <c r="L119" s="283">
        <f t="shared" si="37"/>
        <v>2.9437809613584625</v>
      </c>
      <c r="M119" s="283">
        <f t="shared" si="38"/>
        <v>5.2815730872535269</v>
      </c>
      <c r="N119" s="283">
        <f t="shared" si="39"/>
        <v>1.8289671560163632</v>
      </c>
      <c r="O119" s="283">
        <f t="shared" si="40"/>
        <v>0.84634681633499076</v>
      </c>
      <c r="P119" s="21">
        <f t="shared" si="30"/>
        <v>0</v>
      </c>
      <c r="Q119" s="21">
        <f t="shared" si="31"/>
        <v>1.4448604713749031</v>
      </c>
      <c r="R119">
        <f t="shared" si="32"/>
        <v>1.1856283047139096</v>
      </c>
      <c r="S119" s="296">
        <f t="shared" si="41"/>
        <v>0</v>
      </c>
      <c r="T119" s="283">
        <f t="shared" si="42"/>
        <v>0.52583413983402671</v>
      </c>
      <c r="U119" s="286">
        <v>43218</v>
      </c>
      <c r="V119" s="284">
        <f t="shared" si="33"/>
        <v>64.875</v>
      </c>
      <c r="W119" t="str">
        <f t="shared" si="34"/>
        <v>Cooling</v>
      </c>
      <c r="X119">
        <f t="shared" si="43"/>
        <v>0</v>
      </c>
      <c r="Y119">
        <f t="shared" si="44"/>
        <v>0.86723119603264498</v>
      </c>
    </row>
    <row r="120" spans="1:25" x14ac:dyDescent="0.25">
      <c r="A120" s="286">
        <v>43105</v>
      </c>
      <c r="B120" s="1">
        <f t="shared" si="35"/>
        <v>5</v>
      </c>
      <c r="C120" s="285">
        <v>22</v>
      </c>
      <c r="D120" t="s">
        <v>714</v>
      </c>
      <c r="F120" s="16">
        <v>18</v>
      </c>
      <c r="G120" t="str">
        <f t="shared" si="27"/>
        <v>heating</v>
      </c>
      <c r="H120" s="283">
        <f>IF(G120="heating",F120*Assumptions!M$4+Assumptions!M$7,0)</f>
        <v>0.55146215763349737</v>
      </c>
      <c r="I120" s="15">
        <f t="shared" si="28"/>
        <v>0.93972561476240646</v>
      </c>
      <c r="J120" s="15">
        <f t="shared" si="29"/>
        <v>1.0078033906966741</v>
      </c>
      <c r="K120" s="283">
        <f t="shared" si="36"/>
        <v>0.52226701253551699</v>
      </c>
      <c r="L120" s="283">
        <f t="shared" si="37"/>
        <v>2.9050026706454841</v>
      </c>
      <c r="M120" s="283">
        <f t="shared" si="38"/>
        <v>5.1766422698939003</v>
      </c>
      <c r="N120" s="283">
        <f t="shared" si="39"/>
        <v>1.7641684145174241</v>
      </c>
      <c r="O120" s="283">
        <f t="shared" si="40"/>
        <v>0.86000126389335185</v>
      </c>
      <c r="P120" s="21">
        <f t="shared" si="30"/>
        <v>0</v>
      </c>
      <c r="Q120" s="21">
        <f t="shared" si="31"/>
        <v>1.2427137171080138</v>
      </c>
      <c r="R120">
        <f t="shared" si="32"/>
        <v>1.1856283047139096</v>
      </c>
      <c r="S120" s="296">
        <f t="shared" si="41"/>
        <v>0</v>
      </c>
      <c r="T120" s="283">
        <f t="shared" si="42"/>
        <v>0.52226701253551699</v>
      </c>
      <c r="U120" s="286">
        <v>43219</v>
      </c>
      <c r="V120" s="284">
        <f t="shared" si="33"/>
        <v>50.541666666666664</v>
      </c>
      <c r="W120" t="str">
        <f t="shared" si="34"/>
        <v>heating</v>
      </c>
      <c r="X120">
        <f t="shared" si="43"/>
        <v>4.6562239979434059</v>
      </c>
      <c r="Y120">
        <f t="shared" si="44"/>
        <v>0</v>
      </c>
    </row>
    <row r="121" spans="1:25" x14ac:dyDescent="0.25">
      <c r="A121" s="286">
        <v>43105</v>
      </c>
      <c r="B121" s="1">
        <f t="shared" si="35"/>
        <v>5</v>
      </c>
      <c r="C121" s="285">
        <v>23</v>
      </c>
      <c r="D121" t="s">
        <v>713</v>
      </c>
      <c r="F121" s="16">
        <v>18</v>
      </c>
      <c r="G121" t="str">
        <f t="shared" si="27"/>
        <v>heating</v>
      </c>
      <c r="H121" s="283">
        <f>IF(G121="heating",F121*Assumptions!M$4+Assumptions!M$7,0)</f>
        <v>0.55146215763349737</v>
      </c>
      <c r="I121" s="15">
        <f t="shared" si="28"/>
        <v>0.93552015763172869</v>
      </c>
      <c r="J121" s="15">
        <f t="shared" si="29"/>
        <v>1.0078033906966741</v>
      </c>
      <c r="K121" s="283">
        <f t="shared" si="36"/>
        <v>0.51992976483525011</v>
      </c>
      <c r="L121" s="283">
        <f t="shared" si="37"/>
        <v>2.9050026706454841</v>
      </c>
      <c r="M121" s="283">
        <f t="shared" si="38"/>
        <v>5.1534757766059656</v>
      </c>
      <c r="N121" s="283">
        <f t="shared" si="39"/>
        <v>1.7641684145174241</v>
      </c>
      <c r="O121" s="283">
        <f t="shared" si="40"/>
        <v>0.85615258892821677</v>
      </c>
      <c r="P121" s="21">
        <f t="shared" si="30"/>
        <v>0</v>
      </c>
      <c r="Q121" s="21">
        <f t="shared" si="31"/>
        <v>1.0297519246597011</v>
      </c>
      <c r="R121">
        <f t="shared" si="32"/>
        <v>1.1856283047139096</v>
      </c>
      <c r="S121" s="296">
        <f t="shared" si="41"/>
        <v>0</v>
      </c>
      <c r="T121" s="283">
        <f t="shared" si="42"/>
        <v>0.51992976483525011</v>
      </c>
      <c r="U121" s="286">
        <v>43220</v>
      </c>
      <c r="V121" s="284">
        <f t="shared" si="33"/>
        <v>49.041666666666664</v>
      </c>
      <c r="W121" t="str">
        <f t="shared" si="34"/>
        <v>heating</v>
      </c>
      <c r="X121">
        <f t="shared" si="43"/>
        <v>5.4387595655558432</v>
      </c>
      <c r="Y121">
        <f t="shared" si="44"/>
        <v>0</v>
      </c>
    </row>
    <row r="122" spans="1:25" x14ac:dyDescent="0.25">
      <c r="A122" s="286">
        <v>43106</v>
      </c>
      <c r="B122" s="1">
        <f t="shared" si="35"/>
        <v>6</v>
      </c>
      <c r="C122" s="285">
        <v>0</v>
      </c>
      <c r="D122" t="s">
        <v>713</v>
      </c>
      <c r="F122" s="16">
        <v>18</v>
      </c>
      <c r="G122" t="str">
        <f t="shared" si="27"/>
        <v>heating</v>
      </c>
      <c r="H122" s="283">
        <f>IF(G122="heating",F122*Assumptions!M$4+Assumptions!M$7,0)</f>
        <v>0.55146215763349737</v>
      </c>
      <c r="I122" s="15">
        <f t="shared" si="28"/>
        <v>0.96097758380229281</v>
      </c>
      <c r="J122" s="15">
        <f t="shared" si="29"/>
        <v>0.9885470267915587</v>
      </c>
      <c r="K122" s="283">
        <f t="shared" si="36"/>
        <v>0.52387335143359304</v>
      </c>
      <c r="L122" s="283">
        <f t="shared" si="37"/>
        <v>2.9050026706454841</v>
      </c>
      <c r="M122" s="283">
        <f t="shared" si="38"/>
        <v>5.1925640908015342</v>
      </c>
      <c r="N122" s="283">
        <f t="shared" si="39"/>
        <v>1.7641684145174241</v>
      </c>
      <c r="O122" s="283">
        <f t="shared" si="40"/>
        <v>0.86264637348179729</v>
      </c>
      <c r="P122" s="21">
        <f t="shared" si="30"/>
        <v>0</v>
      </c>
      <c r="Q122" s="21">
        <f t="shared" si="31"/>
        <v>0.90668853391740301</v>
      </c>
      <c r="R122">
        <f t="shared" si="32"/>
        <v>1.0112882868167345</v>
      </c>
      <c r="S122" s="296">
        <f t="shared" si="41"/>
        <v>0</v>
      </c>
      <c r="T122" s="283">
        <f t="shared" si="42"/>
        <v>0.52387335143359304</v>
      </c>
      <c r="U122" s="286">
        <v>43221</v>
      </c>
      <c r="V122" s="284">
        <f t="shared" si="33"/>
        <v>63.208333333333336</v>
      </c>
      <c r="W122" t="str">
        <f t="shared" si="34"/>
        <v>Cooling</v>
      </c>
      <c r="X122">
        <f t="shared" si="43"/>
        <v>0</v>
      </c>
      <c r="Y122">
        <f t="shared" si="44"/>
        <v>1.0183553758369561</v>
      </c>
    </row>
    <row r="123" spans="1:25" x14ac:dyDescent="0.25">
      <c r="A123" s="286">
        <v>43106</v>
      </c>
      <c r="B123" s="1">
        <f t="shared" si="35"/>
        <v>6</v>
      </c>
      <c r="C123" s="285">
        <v>1</v>
      </c>
      <c r="D123" t="s">
        <v>713</v>
      </c>
      <c r="F123" s="16">
        <v>12</v>
      </c>
      <c r="G123" t="str">
        <f t="shared" si="27"/>
        <v>heating</v>
      </c>
      <c r="H123" s="283">
        <f>IF(G123="heating",F123*Assumptions!M$4+Assumptions!M$7,0)</f>
        <v>0.61563740305573755</v>
      </c>
      <c r="I123" s="15">
        <f t="shared" si="28"/>
        <v>0.9912860509924194</v>
      </c>
      <c r="J123" s="15">
        <f t="shared" si="29"/>
        <v>0.9885470267915587</v>
      </c>
      <c r="K123" s="283">
        <f t="shared" si="36"/>
        <v>0.60328333243234378</v>
      </c>
      <c r="L123" s="283">
        <f t="shared" si="37"/>
        <v>2.6646546875967734</v>
      </c>
      <c r="M123" s="283">
        <f t="shared" si="38"/>
        <v>5.484932484147059</v>
      </c>
      <c r="N123" s="283">
        <f t="shared" si="39"/>
        <v>1.3760333699069704</v>
      </c>
      <c r="O123" s="283">
        <f t="shared" si="40"/>
        <v>1.1682432961807667</v>
      </c>
      <c r="P123" s="21">
        <f t="shared" si="30"/>
        <v>0</v>
      </c>
      <c r="Q123" s="21">
        <f t="shared" si="31"/>
        <v>0.81803459285312596</v>
      </c>
      <c r="R123">
        <f t="shared" si="32"/>
        <v>1.0112882868167345</v>
      </c>
      <c r="S123" s="296">
        <f t="shared" si="41"/>
        <v>0</v>
      </c>
      <c r="T123" s="283">
        <f t="shared" si="42"/>
        <v>0.60328333243234378</v>
      </c>
      <c r="U123" s="286">
        <v>43222</v>
      </c>
      <c r="V123" s="284">
        <f t="shared" si="33"/>
        <v>73</v>
      </c>
      <c r="W123" t="str">
        <f t="shared" si="34"/>
        <v>Cooling</v>
      </c>
      <c r="X123">
        <f t="shared" si="43"/>
        <v>0</v>
      </c>
      <c r="Y123">
        <f t="shared" si="44"/>
        <v>1.6463570962124787</v>
      </c>
    </row>
    <row r="124" spans="1:25" x14ac:dyDescent="0.25">
      <c r="A124" s="286">
        <v>43106</v>
      </c>
      <c r="B124" s="1">
        <f t="shared" si="35"/>
        <v>6</v>
      </c>
      <c r="C124" s="285">
        <v>2</v>
      </c>
      <c r="D124" t="s">
        <v>713</v>
      </c>
      <c r="F124" s="16">
        <v>12</v>
      </c>
      <c r="G124" t="str">
        <f t="shared" si="27"/>
        <v>heating</v>
      </c>
      <c r="H124" s="283">
        <f>IF(G124="heating",F124*Assumptions!M$4+Assumptions!M$7,0)</f>
        <v>0.61563740305573755</v>
      </c>
      <c r="I124" s="15">
        <f t="shared" si="28"/>
        <v>1.0126444122274023</v>
      </c>
      <c r="J124" s="15">
        <f t="shared" si="29"/>
        <v>0.9885470267915587</v>
      </c>
      <c r="K124" s="283">
        <f t="shared" si="36"/>
        <v>0.61628174326263285</v>
      </c>
      <c r="L124" s="283">
        <f t="shared" si="37"/>
        <v>2.6646546875967734</v>
      </c>
      <c r="M124" s="283">
        <f t="shared" si="38"/>
        <v>5.6031114590540723</v>
      </c>
      <c r="N124" s="283">
        <f t="shared" si="39"/>
        <v>1.3760333699069704</v>
      </c>
      <c r="O124" s="283">
        <f t="shared" si="40"/>
        <v>1.1934143982104946</v>
      </c>
      <c r="P124" s="21">
        <f t="shared" si="30"/>
        <v>0</v>
      </c>
      <c r="Q124" s="21">
        <f t="shared" si="31"/>
        <v>0.74507607494346417</v>
      </c>
      <c r="R124">
        <f t="shared" si="32"/>
        <v>1.0112882868167345</v>
      </c>
      <c r="S124" s="296">
        <f t="shared" si="41"/>
        <v>0</v>
      </c>
      <c r="T124" s="283">
        <f t="shared" si="42"/>
        <v>0.61628174326263285</v>
      </c>
      <c r="U124" s="286">
        <v>43223</v>
      </c>
      <c r="V124" s="284">
        <f t="shared" si="33"/>
        <v>71.041666666666671</v>
      </c>
      <c r="W124" t="str">
        <f t="shared" si="34"/>
        <v>Cooling</v>
      </c>
      <c r="X124">
        <f t="shared" si="43"/>
        <v>0</v>
      </c>
      <c r="Y124">
        <f t="shared" si="44"/>
        <v>1.1691609671708074</v>
      </c>
    </row>
    <row r="125" spans="1:25" x14ac:dyDescent="0.25">
      <c r="A125" s="286">
        <v>43106</v>
      </c>
      <c r="B125" s="1">
        <f t="shared" si="35"/>
        <v>6</v>
      </c>
      <c r="C125" s="285">
        <v>3</v>
      </c>
      <c r="D125" t="s">
        <v>713</v>
      </c>
      <c r="F125" s="16">
        <v>10</v>
      </c>
      <c r="G125" t="str">
        <f t="shared" si="27"/>
        <v>heating</v>
      </c>
      <c r="H125" s="283">
        <f>IF(G125="heating",F125*Assumptions!M$4+Assumptions!M$7,0)</f>
        <v>0.63702915152981754</v>
      </c>
      <c r="I125" s="15">
        <f t="shared" si="28"/>
        <v>1.0288787614109172</v>
      </c>
      <c r="J125" s="15">
        <f t="shared" si="29"/>
        <v>0.9885470267915587</v>
      </c>
      <c r="K125" s="283">
        <f t="shared" si="36"/>
        <v>0.6479191906887517</v>
      </c>
      <c r="L125" s="283">
        <f t="shared" si="37"/>
        <v>2.5948150733280251</v>
      </c>
      <c r="M125" s="283">
        <f t="shared" si="38"/>
        <v>5.7363584055996428</v>
      </c>
      <c r="N125" s="283">
        <f t="shared" si="39"/>
        <v>1.2546470767287967</v>
      </c>
      <c r="O125" s="283">
        <f t="shared" si="40"/>
        <v>1.3400027095118168</v>
      </c>
      <c r="P125" s="21">
        <f t="shared" si="30"/>
        <v>0</v>
      </c>
      <c r="Q125" s="21">
        <f t="shared" si="31"/>
        <v>0.69158980876382303</v>
      </c>
      <c r="R125">
        <f t="shared" si="32"/>
        <v>1.0112882868167345</v>
      </c>
      <c r="S125" s="296">
        <f t="shared" si="41"/>
        <v>0</v>
      </c>
      <c r="T125" s="283">
        <f t="shared" si="42"/>
        <v>0.6479191906887517</v>
      </c>
      <c r="U125" s="286">
        <v>43224</v>
      </c>
      <c r="V125" s="284">
        <f t="shared" si="33"/>
        <v>57.333333333333336</v>
      </c>
      <c r="W125" t="str">
        <f t="shared" si="34"/>
        <v>Neither</v>
      </c>
      <c r="X125">
        <f t="shared" si="43"/>
        <v>0</v>
      </c>
      <c r="Y125">
        <f t="shared" si="44"/>
        <v>0</v>
      </c>
    </row>
    <row r="126" spans="1:25" x14ac:dyDescent="0.25">
      <c r="A126" s="286">
        <v>43106</v>
      </c>
      <c r="B126" s="1">
        <f t="shared" si="35"/>
        <v>6</v>
      </c>
      <c r="C126" s="285">
        <v>4</v>
      </c>
      <c r="D126" t="s">
        <v>713</v>
      </c>
      <c r="F126" s="16">
        <v>10</v>
      </c>
      <c r="G126" t="str">
        <f t="shared" si="27"/>
        <v>heating</v>
      </c>
      <c r="H126" s="283">
        <f>IF(G126="heating",F126*Assumptions!M$4+Assumptions!M$7,0)</f>
        <v>0.63702915152981754</v>
      </c>
      <c r="I126" s="15">
        <f t="shared" si="28"/>
        <v>1.0654385285153933</v>
      </c>
      <c r="J126" s="15">
        <f t="shared" si="29"/>
        <v>0.9885470267915587</v>
      </c>
      <c r="K126" s="283">
        <f t="shared" si="36"/>
        <v>0.67094209251405335</v>
      </c>
      <c r="L126" s="283">
        <f t="shared" si="37"/>
        <v>2.5948150733280251</v>
      </c>
      <c r="M126" s="283">
        <f t="shared" si="38"/>
        <v>5.9401918748112488</v>
      </c>
      <c r="N126" s="283">
        <f t="shared" si="39"/>
        <v>1.2546470767287967</v>
      </c>
      <c r="O126" s="283">
        <f t="shared" si="40"/>
        <v>1.3876178307647216</v>
      </c>
      <c r="P126" s="21">
        <f t="shared" si="30"/>
        <v>0</v>
      </c>
      <c r="Q126" s="21">
        <f t="shared" si="31"/>
        <v>0.6473875548762833</v>
      </c>
      <c r="R126">
        <f t="shared" si="32"/>
        <v>1.0112882868167345</v>
      </c>
      <c r="S126" s="296">
        <f t="shared" si="41"/>
        <v>0</v>
      </c>
      <c r="T126" s="283">
        <f t="shared" si="42"/>
        <v>0.67094209251405335</v>
      </c>
      <c r="U126" s="286">
        <v>43225</v>
      </c>
      <c r="V126" s="284">
        <f t="shared" si="33"/>
        <v>59.375</v>
      </c>
      <c r="W126" t="str">
        <f t="shared" si="34"/>
        <v>Neither</v>
      </c>
      <c r="X126">
        <f t="shared" si="43"/>
        <v>0</v>
      </c>
      <c r="Y126">
        <f t="shared" si="44"/>
        <v>0</v>
      </c>
    </row>
    <row r="127" spans="1:25" x14ac:dyDescent="0.25">
      <c r="A127" s="286">
        <v>43106</v>
      </c>
      <c r="B127" s="1">
        <f t="shared" si="35"/>
        <v>6</v>
      </c>
      <c r="C127" s="285">
        <v>5</v>
      </c>
      <c r="D127" t="s">
        <v>713</v>
      </c>
      <c r="F127" s="16">
        <v>10</v>
      </c>
      <c r="G127" t="str">
        <f t="shared" si="27"/>
        <v>heating</v>
      </c>
      <c r="H127" s="283">
        <f>IF(G127="heating",F127*Assumptions!M$4+Assumptions!M$7,0)</f>
        <v>0.63702915152981754</v>
      </c>
      <c r="I127" s="15">
        <f t="shared" si="28"/>
        <v>1.1031161181218294</v>
      </c>
      <c r="J127" s="15">
        <f t="shared" si="29"/>
        <v>0.9885470267915587</v>
      </c>
      <c r="K127" s="283">
        <f t="shared" si="36"/>
        <v>0.69466892436295691</v>
      </c>
      <c r="L127" s="283">
        <f t="shared" si="37"/>
        <v>2.5948150733280251</v>
      </c>
      <c r="M127" s="283">
        <f t="shared" si="38"/>
        <v>6.1502575948434401</v>
      </c>
      <c r="N127" s="283">
        <f t="shared" si="39"/>
        <v>1.2546470767287967</v>
      </c>
      <c r="O127" s="283">
        <f t="shared" si="40"/>
        <v>1.4366887942777242</v>
      </c>
      <c r="P127" s="21">
        <f t="shared" si="30"/>
        <v>0</v>
      </c>
      <c r="Q127" s="21">
        <f t="shared" si="31"/>
        <v>0.72139578924615555</v>
      </c>
      <c r="R127">
        <f t="shared" si="32"/>
        <v>1.0112882868167345</v>
      </c>
      <c r="S127" s="296">
        <f t="shared" si="41"/>
        <v>0</v>
      </c>
      <c r="T127" s="283">
        <f t="shared" si="42"/>
        <v>0.69466892436295691</v>
      </c>
      <c r="U127" s="286">
        <v>43226</v>
      </c>
      <c r="V127" s="284">
        <f t="shared" si="33"/>
        <v>59.458333333333336</v>
      </c>
      <c r="W127" t="str">
        <f t="shared" si="34"/>
        <v>Neither</v>
      </c>
      <c r="X127">
        <f t="shared" si="43"/>
        <v>0</v>
      </c>
      <c r="Y127">
        <f t="shared" si="44"/>
        <v>0</v>
      </c>
    </row>
    <row r="128" spans="1:25" x14ac:dyDescent="0.25">
      <c r="A128" s="286">
        <v>43106</v>
      </c>
      <c r="B128" s="1">
        <f t="shared" si="35"/>
        <v>6</v>
      </c>
      <c r="C128" s="285">
        <v>6</v>
      </c>
      <c r="D128" t="s">
        <v>713</v>
      </c>
      <c r="F128" s="16">
        <v>12</v>
      </c>
      <c r="G128" t="str">
        <f t="shared" si="27"/>
        <v>heating</v>
      </c>
      <c r="H128" s="283">
        <f>IF(G128="heating",F128*Assumptions!M$4+Assumptions!M$7,0)</f>
        <v>0.61563740305573755</v>
      </c>
      <c r="I128" s="15">
        <f t="shared" si="28"/>
        <v>1.1674190089087988</v>
      </c>
      <c r="J128" s="15">
        <f t="shared" si="29"/>
        <v>0.9885470267915587</v>
      </c>
      <c r="K128" s="283">
        <f t="shared" si="36"/>
        <v>0.71047547711810788</v>
      </c>
      <c r="L128" s="283">
        <f t="shared" si="37"/>
        <v>2.6646546875967734</v>
      </c>
      <c r="M128" s="283">
        <f t="shared" si="38"/>
        <v>6.4595022175123926</v>
      </c>
      <c r="N128" s="283">
        <f t="shared" si="39"/>
        <v>1.3760333699069704</v>
      </c>
      <c r="O128" s="283">
        <f t="shared" si="40"/>
        <v>1.3758182409873623</v>
      </c>
      <c r="P128" s="21">
        <f t="shared" si="30"/>
        <v>0</v>
      </c>
      <c r="Q128" s="21">
        <f t="shared" si="31"/>
        <v>0.87787080972652631</v>
      </c>
      <c r="R128">
        <f t="shared" si="32"/>
        <v>1.0112882868167345</v>
      </c>
      <c r="S128" s="296">
        <f t="shared" si="41"/>
        <v>0</v>
      </c>
      <c r="T128" s="283">
        <f t="shared" si="42"/>
        <v>0.71047547711810788</v>
      </c>
      <c r="U128" s="286">
        <v>43227</v>
      </c>
      <c r="V128" s="284">
        <f t="shared" si="33"/>
        <v>52.916666666666664</v>
      </c>
      <c r="W128" t="str">
        <f t="shared" si="34"/>
        <v>heating</v>
      </c>
      <c r="X128">
        <f t="shared" si="43"/>
        <v>4.4766887055601208</v>
      </c>
      <c r="Y128">
        <f t="shared" si="44"/>
        <v>0</v>
      </c>
    </row>
    <row r="129" spans="1:25" x14ac:dyDescent="0.25">
      <c r="A129" s="286">
        <v>43106</v>
      </c>
      <c r="B129" s="1">
        <f t="shared" si="35"/>
        <v>6</v>
      </c>
      <c r="C129" s="285">
        <v>7</v>
      </c>
      <c r="D129" t="s">
        <v>713</v>
      </c>
      <c r="F129" s="16">
        <v>10</v>
      </c>
      <c r="G129" t="str">
        <f t="shared" si="27"/>
        <v>heating</v>
      </c>
      <c r="H129" s="283">
        <f>IF(G129="heating",F129*Assumptions!M$4+Assumptions!M$7,0)</f>
        <v>0.63702915152981754</v>
      </c>
      <c r="I129" s="15">
        <f t="shared" si="28"/>
        <v>1.1567226404725983</v>
      </c>
      <c r="J129" s="15">
        <f t="shared" si="29"/>
        <v>0.9885470267915587</v>
      </c>
      <c r="K129" s="283">
        <f t="shared" si="36"/>
        <v>0.72842673517588419</v>
      </c>
      <c r="L129" s="283">
        <f t="shared" si="37"/>
        <v>2.5948150733280251</v>
      </c>
      <c r="M129" s="283">
        <f t="shared" si="38"/>
        <v>6.4491326777153137</v>
      </c>
      <c r="N129" s="283">
        <f t="shared" si="39"/>
        <v>1.2546470767287967</v>
      </c>
      <c r="O129" s="283">
        <f t="shared" si="40"/>
        <v>1.506505460625303</v>
      </c>
      <c r="P129" s="21">
        <f t="shared" si="30"/>
        <v>0</v>
      </c>
      <c r="Q129" s="21">
        <f t="shared" si="31"/>
        <v>0.97331382064367777</v>
      </c>
      <c r="R129">
        <f t="shared" si="32"/>
        <v>1.0112882868167345</v>
      </c>
      <c r="S129" s="296">
        <f t="shared" si="41"/>
        <v>0</v>
      </c>
      <c r="T129" s="283">
        <f t="shared" si="42"/>
        <v>0.72842673517588419</v>
      </c>
      <c r="U129" s="286">
        <v>43228</v>
      </c>
      <c r="V129" s="284">
        <f t="shared" si="33"/>
        <v>46.666666666666664</v>
      </c>
      <c r="W129" t="str">
        <f t="shared" si="34"/>
        <v>heating</v>
      </c>
      <c r="X129">
        <f t="shared" si="43"/>
        <v>6.0367305655228556</v>
      </c>
      <c r="Y129">
        <f t="shared" si="44"/>
        <v>0</v>
      </c>
    </row>
    <row r="130" spans="1:25" x14ac:dyDescent="0.25">
      <c r="A130" s="286">
        <v>43106</v>
      </c>
      <c r="B130" s="1">
        <f t="shared" si="35"/>
        <v>6</v>
      </c>
      <c r="C130" s="285">
        <v>8</v>
      </c>
      <c r="D130" t="s">
        <v>713</v>
      </c>
      <c r="F130" s="16">
        <v>10</v>
      </c>
      <c r="G130" t="str">
        <f t="shared" ref="G130:G193" si="45">VLOOKUP(A130,U$2:W$366,3,FALSE)</f>
        <v>heating</v>
      </c>
      <c r="H130" s="283">
        <f>IF(G130="heating",F130*Assumptions!M$4+Assumptions!M$7,0)</f>
        <v>0.63702915152981754</v>
      </c>
      <c r="I130" s="15">
        <f t="shared" ref="I130:I193" si="46">VLOOKUP(C130,AO$2:AQ$25,2,FALSE)</f>
        <v>1.0887373021083731</v>
      </c>
      <c r="J130" s="15">
        <f t="shared" ref="J130:J193" si="47">VLOOKUP(B130,AS$4:AU$10,3,FALSE)</f>
        <v>0.9885470267915587</v>
      </c>
      <c r="K130" s="283">
        <f t="shared" si="36"/>
        <v>0.685614105482523</v>
      </c>
      <c r="L130" s="283">
        <f t="shared" si="37"/>
        <v>2.5948150733280251</v>
      </c>
      <c r="M130" s="283">
        <f t="shared" si="38"/>
        <v>6.0700906741187364</v>
      </c>
      <c r="N130" s="283">
        <f t="shared" si="39"/>
        <v>1.2546470767287967</v>
      </c>
      <c r="O130" s="283">
        <f t="shared" si="40"/>
        <v>1.4179619499300178</v>
      </c>
      <c r="P130" s="21">
        <f t="shared" ref="P130:P193" si="48">IF(G130="cooling",IF(F130&lt;61,0.025,(F130^2*AX$25+F130*AY$25+AZ$25)),0)</f>
        <v>0</v>
      </c>
      <c r="Q130" s="21">
        <f t="shared" ref="Q130:Q193" si="49">VLOOKUP(C130,BB$2:BC$25,2,FALSE)</f>
        <v>0.94940007506179924</v>
      </c>
      <c r="R130">
        <f t="shared" ref="R130:R193" si="50">VLOOKUP(B130,AS$4:AV$10,4,FALSE)</f>
        <v>1.0112882868167345</v>
      </c>
      <c r="S130" s="296">
        <f t="shared" si="41"/>
        <v>0</v>
      </c>
      <c r="T130" s="283">
        <f t="shared" si="42"/>
        <v>0.685614105482523</v>
      </c>
      <c r="U130" s="286">
        <v>43229</v>
      </c>
      <c r="V130" s="284">
        <f t="shared" ref="V130:V193" si="51">AVERAGEIF(A:A,U130,F:F)</f>
        <v>38.333333333333336</v>
      </c>
      <c r="W130" t="str">
        <f t="shared" ref="W130:W193" si="52">IF(V130&lt;=Z$2,"heating",IF(V130&gt;=Z$4,"Cooling","Neither"))</f>
        <v>heating</v>
      </c>
      <c r="X130">
        <f t="shared" si="43"/>
        <v>8.2714013161788849</v>
      </c>
      <c r="Y130">
        <f t="shared" si="44"/>
        <v>0</v>
      </c>
    </row>
    <row r="131" spans="1:25" x14ac:dyDescent="0.25">
      <c r="A131" s="286">
        <v>43106</v>
      </c>
      <c r="B131" s="1">
        <f t="shared" ref="B131:B194" si="53">WEEKDAY(A131,2)</f>
        <v>6</v>
      </c>
      <c r="C131" s="285">
        <v>9</v>
      </c>
      <c r="D131" t="s">
        <v>713</v>
      </c>
      <c r="F131" s="16">
        <v>14</v>
      </c>
      <c r="G131" t="str">
        <f t="shared" si="45"/>
        <v>heating</v>
      </c>
      <c r="H131" s="283">
        <f>IF(G131="heating",F131*Assumptions!M$4+Assumptions!M$7,0)</f>
        <v>0.59424565458165746</v>
      </c>
      <c r="I131" s="15">
        <f t="shared" si="46"/>
        <v>1.0265141967145235</v>
      </c>
      <c r="J131" s="15">
        <f t="shared" si="47"/>
        <v>0.9885470267915587</v>
      </c>
      <c r="K131" s="283">
        <f t="shared" ref="K131:K194" si="54">H131*I131*J131</f>
        <v>0.60301526877333012</v>
      </c>
      <c r="L131" s="283">
        <f t="shared" ref="L131:L194" si="55">VLOOKUP(F131,BL$2:BN$92,2,FALSE)</f>
        <v>2.7335244633277975</v>
      </c>
      <c r="M131" s="283">
        <f t="shared" ref="M131:M194" si="56">IF(G131="heating",K131*(L131*3.412),0)</f>
        <v>5.6241940463045124</v>
      </c>
      <c r="N131" s="283">
        <f t="shared" ref="N131:N194" si="57">VLOOKUP(F131,BL$2:BN$92,3,FALSE)</f>
        <v>1.5010922485335794</v>
      </c>
      <c r="O131" s="283">
        <f t="shared" ref="O131:O194" si="58">IF(F131&lt;=61,IF(G131="heating",IF(F131&gt;=5,K131*L131/N131,0),0),0)</f>
        <v>1.0981050568759974</v>
      </c>
      <c r="P131" s="21">
        <f t="shared" si="48"/>
        <v>0</v>
      </c>
      <c r="Q131" s="21">
        <f t="shared" si="49"/>
        <v>0.8408485371888097</v>
      </c>
      <c r="R131">
        <f t="shared" si="50"/>
        <v>1.0112882868167345</v>
      </c>
      <c r="S131" s="296">
        <f t="shared" ref="S131:S194" si="59">P131*Q131*R131</f>
        <v>0</v>
      </c>
      <c r="T131" s="283">
        <f t="shared" ref="T131:T194" si="60">K131+S131</f>
        <v>0.60301526877333012</v>
      </c>
      <c r="U131" s="286">
        <v>43230</v>
      </c>
      <c r="V131" s="284">
        <f t="shared" si="51"/>
        <v>40.583333333333336</v>
      </c>
      <c r="W131" t="str">
        <f t="shared" si="52"/>
        <v>heating</v>
      </c>
      <c r="X131">
        <f t="shared" ref="X131:X194" si="61">IF(W131="heating",SUMIF(A:A,U131,K:K),0)</f>
        <v>7.5687436960234944</v>
      </c>
      <c r="Y131">
        <f t="shared" ref="Y131:Y194" si="62">IF(W131="cooling",SUMIF(A:A,U131,S:S),0)</f>
        <v>0</v>
      </c>
    </row>
    <row r="132" spans="1:25" x14ac:dyDescent="0.25">
      <c r="A132" s="286">
        <v>43106</v>
      </c>
      <c r="B132" s="1">
        <f t="shared" si="53"/>
        <v>6</v>
      </c>
      <c r="C132" s="285">
        <v>10</v>
      </c>
      <c r="D132" t="s">
        <v>713</v>
      </c>
      <c r="F132" s="16">
        <v>16</v>
      </c>
      <c r="G132" t="str">
        <f t="shared" si="45"/>
        <v>heating</v>
      </c>
      <c r="H132" s="283">
        <f>IF(G132="heating",F132*Assumptions!M$4+Assumptions!M$7,0)</f>
        <v>0.57285390610757747</v>
      </c>
      <c r="I132" s="15">
        <f t="shared" si="46"/>
        <v>0.99413757313525775</v>
      </c>
      <c r="J132" s="15">
        <f t="shared" si="47"/>
        <v>0.9885470267915587</v>
      </c>
      <c r="K132" s="283">
        <f t="shared" si="54"/>
        <v>0.56297317422158089</v>
      </c>
      <c r="L132" s="283">
        <f t="shared" si="55"/>
        <v>2.8179276134894917</v>
      </c>
      <c r="M132" s="283">
        <f t="shared" si="56"/>
        <v>5.4128570330351122</v>
      </c>
      <c r="N132" s="283">
        <f t="shared" si="57"/>
        <v>1.6317545686209942</v>
      </c>
      <c r="O132" s="283">
        <f t="shared" si="58"/>
        <v>0.97221584900081792</v>
      </c>
      <c r="P132" s="21">
        <f t="shared" si="48"/>
        <v>0</v>
      </c>
      <c r="Q132" s="21">
        <f t="shared" si="49"/>
        <v>0.74504051125983206</v>
      </c>
      <c r="R132">
        <f t="shared" si="50"/>
        <v>1.0112882868167345</v>
      </c>
      <c r="S132" s="296">
        <f t="shared" si="59"/>
        <v>0</v>
      </c>
      <c r="T132" s="283">
        <f t="shared" si="60"/>
        <v>0.56297317422158089</v>
      </c>
      <c r="U132" s="286">
        <v>43231</v>
      </c>
      <c r="V132" s="284">
        <f t="shared" si="51"/>
        <v>43.791666666666664</v>
      </c>
      <c r="W132" t="str">
        <f t="shared" si="52"/>
        <v>heating</v>
      </c>
      <c r="X132">
        <f t="shared" si="61"/>
        <v>6.8607295845524288</v>
      </c>
      <c r="Y132">
        <f t="shared" si="62"/>
        <v>0</v>
      </c>
    </row>
    <row r="133" spans="1:25" x14ac:dyDescent="0.25">
      <c r="A133" s="286">
        <v>43106</v>
      </c>
      <c r="B133" s="1">
        <f t="shared" si="53"/>
        <v>6</v>
      </c>
      <c r="C133" s="285">
        <v>11</v>
      </c>
      <c r="D133" t="s">
        <v>713</v>
      </c>
      <c r="F133" s="16">
        <v>21</v>
      </c>
      <c r="G133" t="str">
        <f t="shared" si="45"/>
        <v>heating</v>
      </c>
      <c r="H133" s="283">
        <f>IF(G133="heating",F133*Assumptions!M$4+Assumptions!M$7,0)</f>
        <v>0.51937453492237728</v>
      </c>
      <c r="I133" s="15">
        <f t="shared" si="46"/>
        <v>0.95102107888400034</v>
      </c>
      <c r="J133" s="15">
        <f t="shared" si="47"/>
        <v>0.9885470267915587</v>
      </c>
      <c r="K133" s="283">
        <f t="shared" si="54"/>
        <v>0.48827909327692204</v>
      </c>
      <c r="L133" s="283">
        <f t="shared" si="55"/>
        <v>3.0222800846604434</v>
      </c>
      <c r="M133" s="283">
        <f t="shared" si="56"/>
        <v>5.0351436039998649</v>
      </c>
      <c r="N133" s="283">
        <f t="shared" si="57"/>
        <v>1.9596958788221039</v>
      </c>
      <c r="O133" s="283">
        <f t="shared" si="58"/>
        <v>0.75303326159663886</v>
      </c>
      <c r="P133" s="21">
        <f t="shared" si="48"/>
        <v>0</v>
      </c>
      <c r="Q133" s="21">
        <f t="shared" si="49"/>
        <v>0.72850690893675296</v>
      </c>
      <c r="R133">
        <f t="shared" si="50"/>
        <v>1.0112882868167345</v>
      </c>
      <c r="S133" s="296">
        <f t="shared" si="59"/>
        <v>0</v>
      </c>
      <c r="T133" s="283">
        <f t="shared" si="60"/>
        <v>0.48827909327692204</v>
      </c>
      <c r="U133" s="286">
        <v>43232</v>
      </c>
      <c r="V133" s="284">
        <f t="shared" si="51"/>
        <v>46.25</v>
      </c>
      <c r="W133" t="str">
        <f t="shared" si="52"/>
        <v>heating</v>
      </c>
      <c r="X133">
        <f t="shared" si="61"/>
        <v>6.0002362758945464</v>
      </c>
      <c r="Y133">
        <f t="shared" si="62"/>
        <v>0</v>
      </c>
    </row>
    <row r="134" spans="1:25" x14ac:dyDescent="0.25">
      <c r="A134" s="286">
        <v>43106</v>
      </c>
      <c r="B134" s="1">
        <f t="shared" si="53"/>
        <v>6</v>
      </c>
      <c r="C134" s="285">
        <v>12</v>
      </c>
      <c r="D134" t="s">
        <v>713</v>
      </c>
      <c r="F134" s="16">
        <v>23</v>
      </c>
      <c r="G134" t="str">
        <f t="shared" si="45"/>
        <v>heating</v>
      </c>
      <c r="H134" s="283">
        <f>IF(G134="heating",F134*Assumptions!M$4+Assumptions!M$7,0)</f>
        <v>0.4979827864482973</v>
      </c>
      <c r="I134" s="15">
        <f t="shared" si="46"/>
        <v>0.92817502202723046</v>
      </c>
      <c r="J134" s="15">
        <f t="shared" si="47"/>
        <v>0.9885470267915587</v>
      </c>
      <c r="K134" s="283">
        <f t="shared" si="54"/>
        <v>0.45692144566445331</v>
      </c>
      <c r="L134" s="283">
        <f t="shared" si="55"/>
        <v>3.0592830131973998</v>
      </c>
      <c r="M134" s="283">
        <f t="shared" si="56"/>
        <v>4.7694710823003694</v>
      </c>
      <c r="N134" s="283">
        <f t="shared" si="57"/>
        <v>2.0731424140202046</v>
      </c>
      <c r="O134" s="283">
        <f t="shared" si="58"/>
        <v>0.67426724166825014</v>
      </c>
      <c r="P134" s="21">
        <f t="shared" si="48"/>
        <v>0</v>
      </c>
      <c r="Q134" s="21">
        <f t="shared" si="49"/>
        <v>0.75910815787401487</v>
      </c>
      <c r="R134">
        <f t="shared" si="50"/>
        <v>1.0112882868167345</v>
      </c>
      <c r="S134" s="296">
        <f t="shared" si="59"/>
        <v>0</v>
      </c>
      <c r="T134" s="283">
        <f t="shared" si="60"/>
        <v>0.45692144566445331</v>
      </c>
      <c r="U134" s="286">
        <v>43233</v>
      </c>
      <c r="V134" s="284">
        <f t="shared" si="51"/>
        <v>48.125</v>
      </c>
      <c r="W134" t="str">
        <f t="shared" si="52"/>
        <v>heating</v>
      </c>
      <c r="X134">
        <f t="shared" si="61"/>
        <v>5.3740565729814334</v>
      </c>
      <c r="Y134">
        <f t="shared" si="62"/>
        <v>0</v>
      </c>
    </row>
    <row r="135" spans="1:25" x14ac:dyDescent="0.25">
      <c r="A135" s="286">
        <v>43106</v>
      </c>
      <c r="B135" s="1">
        <f t="shared" si="53"/>
        <v>6</v>
      </c>
      <c r="C135" s="285">
        <v>13</v>
      </c>
      <c r="D135" t="s">
        <v>713</v>
      </c>
      <c r="F135" s="16">
        <v>25</v>
      </c>
      <c r="G135" t="str">
        <f t="shared" si="45"/>
        <v>heating</v>
      </c>
      <c r="H135" s="283">
        <f>IF(G135="heating",F135*Assumptions!M$4+Assumptions!M$7,0)</f>
        <v>0.47659103797421726</v>
      </c>
      <c r="I135" s="15">
        <f t="shared" si="46"/>
        <v>0.91573834436872614</v>
      </c>
      <c r="J135" s="15">
        <f t="shared" si="47"/>
        <v>0.9885470267915587</v>
      </c>
      <c r="K135" s="283">
        <f t="shared" si="54"/>
        <v>0.43143423617189497</v>
      </c>
      <c r="L135" s="283">
        <f t="shared" si="55"/>
        <v>3.0939281817466902</v>
      </c>
      <c r="M135" s="283">
        <f t="shared" si="56"/>
        <v>4.5544281608351334</v>
      </c>
      <c r="N135" s="283">
        <f t="shared" si="57"/>
        <v>2.1843738559015753</v>
      </c>
      <c r="O135" s="283">
        <f t="shared" si="58"/>
        <v>0.61107970975584158</v>
      </c>
      <c r="P135" s="21">
        <f t="shared" si="48"/>
        <v>0</v>
      </c>
      <c r="Q135" s="21">
        <f t="shared" si="49"/>
        <v>0.79115902007799765</v>
      </c>
      <c r="R135">
        <f t="shared" si="50"/>
        <v>1.0112882868167345</v>
      </c>
      <c r="S135" s="296">
        <f t="shared" si="59"/>
        <v>0</v>
      </c>
      <c r="T135" s="283">
        <f t="shared" si="60"/>
        <v>0.43143423617189497</v>
      </c>
      <c r="U135" s="286">
        <v>43234</v>
      </c>
      <c r="V135" s="284">
        <f t="shared" si="51"/>
        <v>56.041666666666664</v>
      </c>
      <c r="W135" t="str">
        <f t="shared" si="52"/>
        <v>Neither</v>
      </c>
      <c r="X135">
        <f t="shared" si="61"/>
        <v>0</v>
      </c>
      <c r="Y135">
        <f t="shared" si="62"/>
        <v>0</v>
      </c>
    </row>
    <row r="136" spans="1:25" x14ac:dyDescent="0.25">
      <c r="A136" s="286">
        <v>43106</v>
      </c>
      <c r="B136" s="1">
        <f t="shared" si="53"/>
        <v>6</v>
      </c>
      <c r="C136" s="285">
        <v>14</v>
      </c>
      <c r="D136" t="s">
        <v>713</v>
      </c>
      <c r="F136" s="16">
        <v>25</v>
      </c>
      <c r="G136" t="str">
        <f t="shared" si="45"/>
        <v>heating</v>
      </c>
      <c r="H136" s="283">
        <f>IF(G136="heating",F136*Assumptions!M$4+Assumptions!M$7,0)</f>
        <v>0.47659103797421726</v>
      </c>
      <c r="I136" s="15">
        <f t="shared" si="46"/>
        <v>0.92047470058819936</v>
      </c>
      <c r="J136" s="15">
        <f t="shared" si="47"/>
        <v>0.9885470267915587</v>
      </c>
      <c r="K136" s="283">
        <f t="shared" si="54"/>
        <v>0.43366568824589879</v>
      </c>
      <c r="L136" s="283">
        <f t="shared" si="55"/>
        <v>3.0939281817466902</v>
      </c>
      <c r="M136" s="283">
        <f t="shared" si="56"/>
        <v>4.5779844466217527</v>
      </c>
      <c r="N136" s="283">
        <f t="shared" si="57"/>
        <v>2.1843738559015753</v>
      </c>
      <c r="O136" s="283">
        <f t="shared" si="58"/>
        <v>0.61424031911734112</v>
      </c>
      <c r="P136" s="21">
        <f t="shared" si="48"/>
        <v>0</v>
      </c>
      <c r="Q136" s="21">
        <f t="shared" si="49"/>
        <v>0.84355555031342389</v>
      </c>
      <c r="R136">
        <f t="shared" si="50"/>
        <v>1.0112882868167345</v>
      </c>
      <c r="S136" s="296">
        <f t="shared" si="59"/>
        <v>0</v>
      </c>
      <c r="T136" s="283">
        <f t="shared" si="60"/>
        <v>0.43366568824589879</v>
      </c>
      <c r="U136" s="286">
        <v>43235</v>
      </c>
      <c r="V136" s="284">
        <f t="shared" si="51"/>
        <v>56.166666666666664</v>
      </c>
      <c r="W136" t="str">
        <f t="shared" si="52"/>
        <v>Neither</v>
      </c>
      <c r="X136">
        <f t="shared" si="61"/>
        <v>0</v>
      </c>
      <c r="Y136">
        <f t="shared" si="62"/>
        <v>0</v>
      </c>
    </row>
    <row r="137" spans="1:25" x14ac:dyDescent="0.25">
      <c r="A137" s="286">
        <v>43106</v>
      </c>
      <c r="B137" s="1">
        <f t="shared" si="53"/>
        <v>6</v>
      </c>
      <c r="C137" s="285">
        <v>15</v>
      </c>
      <c r="D137" t="s">
        <v>713</v>
      </c>
      <c r="F137" s="16">
        <v>25</v>
      </c>
      <c r="G137" t="str">
        <f t="shared" si="45"/>
        <v>heating</v>
      </c>
      <c r="H137" s="283">
        <f>IF(G137="heating",F137*Assumptions!M$4+Assumptions!M$7,0)</f>
        <v>0.47659103797421726</v>
      </c>
      <c r="I137" s="15">
        <f t="shared" si="46"/>
        <v>0.92937811039838192</v>
      </c>
      <c r="J137" s="15">
        <f t="shared" si="47"/>
        <v>0.9885470267915587</v>
      </c>
      <c r="K137" s="283">
        <f t="shared" si="54"/>
        <v>0.43786037533572403</v>
      </c>
      <c r="L137" s="283">
        <f t="shared" si="55"/>
        <v>3.0939281817466902</v>
      </c>
      <c r="M137" s="283">
        <f t="shared" si="56"/>
        <v>4.6222655893917484</v>
      </c>
      <c r="N137" s="283">
        <f t="shared" si="57"/>
        <v>2.1843738559015753</v>
      </c>
      <c r="O137" s="283">
        <f t="shared" si="58"/>
        <v>0.62018163752570621</v>
      </c>
      <c r="P137" s="21">
        <f t="shared" si="48"/>
        <v>0</v>
      </c>
      <c r="Q137" s="21">
        <f t="shared" si="49"/>
        <v>0.96592607327566882</v>
      </c>
      <c r="R137">
        <f t="shared" si="50"/>
        <v>1.0112882868167345</v>
      </c>
      <c r="S137" s="296">
        <f t="shared" si="59"/>
        <v>0</v>
      </c>
      <c r="T137" s="283">
        <f t="shared" si="60"/>
        <v>0.43786037533572403</v>
      </c>
      <c r="U137" s="286">
        <v>43236</v>
      </c>
      <c r="V137" s="284">
        <f t="shared" si="51"/>
        <v>54.875</v>
      </c>
      <c r="W137" t="str">
        <f t="shared" si="52"/>
        <v>Neither</v>
      </c>
      <c r="X137">
        <f t="shared" si="61"/>
        <v>0</v>
      </c>
      <c r="Y137">
        <f t="shared" si="62"/>
        <v>0</v>
      </c>
    </row>
    <row r="138" spans="1:25" x14ac:dyDescent="0.25">
      <c r="A138" s="286">
        <v>43106</v>
      </c>
      <c r="B138" s="1">
        <f t="shared" si="53"/>
        <v>6</v>
      </c>
      <c r="C138" s="285">
        <v>16</v>
      </c>
      <c r="D138" t="s">
        <v>713</v>
      </c>
      <c r="F138" s="16">
        <v>25</v>
      </c>
      <c r="G138" t="str">
        <f t="shared" si="45"/>
        <v>heating</v>
      </c>
      <c r="H138" s="283">
        <f>IF(G138="heating",F138*Assumptions!M$4+Assumptions!M$7,0)</f>
        <v>0.47659103797421726</v>
      </c>
      <c r="I138" s="15">
        <f t="shared" si="46"/>
        <v>0.95820877609023625</v>
      </c>
      <c r="J138" s="15">
        <f t="shared" si="47"/>
        <v>0.9885470267915587</v>
      </c>
      <c r="K138" s="283">
        <f t="shared" si="54"/>
        <v>0.451443443367747</v>
      </c>
      <c r="L138" s="283">
        <f t="shared" si="55"/>
        <v>3.0939281817466902</v>
      </c>
      <c r="M138" s="283">
        <f t="shared" si="56"/>
        <v>4.7656550155636133</v>
      </c>
      <c r="N138" s="283">
        <f t="shared" si="57"/>
        <v>2.1843738559015753</v>
      </c>
      <c r="O138" s="283">
        <f t="shared" si="58"/>
        <v>0.63942057726366286</v>
      </c>
      <c r="P138" s="21">
        <f t="shared" si="48"/>
        <v>0</v>
      </c>
      <c r="Q138" s="21">
        <f t="shared" si="49"/>
        <v>1.1649354943302594</v>
      </c>
      <c r="R138">
        <f t="shared" si="50"/>
        <v>1.0112882868167345</v>
      </c>
      <c r="S138" s="296">
        <f t="shared" si="59"/>
        <v>0</v>
      </c>
      <c r="T138" s="283">
        <f t="shared" si="60"/>
        <v>0.451443443367747</v>
      </c>
      <c r="U138" s="286">
        <v>43237</v>
      </c>
      <c r="V138" s="284">
        <f t="shared" si="51"/>
        <v>55.708333333333336</v>
      </c>
      <c r="W138" t="str">
        <f t="shared" si="52"/>
        <v>Neither</v>
      </c>
      <c r="X138">
        <f t="shared" si="61"/>
        <v>0</v>
      </c>
      <c r="Y138">
        <f t="shared" si="62"/>
        <v>0</v>
      </c>
    </row>
    <row r="139" spans="1:25" x14ac:dyDescent="0.25">
      <c r="A139" s="286">
        <v>43106</v>
      </c>
      <c r="B139" s="1">
        <f t="shared" si="53"/>
        <v>6</v>
      </c>
      <c r="C139" s="285">
        <v>17</v>
      </c>
      <c r="D139" t="s">
        <v>713</v>
      </c>
      <c r="F139" s="16">
        <v>21</v>
      </c>
      <c r="G139" t="str">
        <f t="shared" si="45"/>
        <v>heating</v>
      </c>
      <c r="H139" s="283">
        <f>IF(G139="heating",F139*Assumptions!M$4+Assumptions!M$7,0)</f>
        <v>0.51937453492237728</v>
      </c>
      <c r="I139" s="15">
        <f t="shared" si="46"/>
        <v>1.000324165990953</v>
      </c>
      <c r="J139" s="15">
        <f t="shared" si="47"/>
        <v>0.9885470267915587</v>
      </c>
      <c r="K139" s="283">
        <f t="shared" si="54"/>
        <v>0.51359258758620252</v>
      </c>
      <c r="L139" s="283">
        <f t="shared" si="55"/>
        <v>3.0222800846604434</v>
      </c>
      <c r="M139" s="283">
        <f t="shared" si="56"/>
        <v>5.2961768546985066</v>
      </c>
      <c r="N139" s="283">
        <f t="shared" si="57"/>
        <v>1.9596958788221039</v>
      </c>
      <c r="O139" s="283">
        <f t="shared" si="58"/>
        <v>0.79207221174745912</v>
      </c>
      <c r="P139" s="21">
        <f t="shared" si="48"/>
        <v>0</v>
      </c>
      <c r="Q139" s="21">
        <f t="shared" si="49"/>
        <v>1.3521540118753073</v>
      </c>
      <c r="R139">
        <f t="shared" si="50"/>
        <v>1.0112882868167345</v>
      </c>
      <c r="S139" s="296">
        <f t="shared" si="59"/>
        <v>0</v>
      </c>
      <c r="T139" s="283">
        <f t="shared" si="60"/>
        <v>0.51359258758620252</v>
      </c>
      <c r="U139" s="286">
        <v>43238</v>
      </c>
      <c r="V139" s="284">
        <f t="shared" si="51"/>
        <v>58.208333333333336</v>
      </c>
      <c r="W139" t="str">
        <f t="shared" si="52"/>
        <v>Neither</v>
      </c>
      <c r="X139">
        <f t="shared" si="61"/>
        <v>0</v>
      </c>
      <c r="Y139">
        <f t="shared" si="62"/>
        <v>0</v>
      </c>
    </row>
    <row r="140" spans="1:25" x14ac:dyDescent="0.25">
      <c r="A140" s="286">
        <v>43106</v>
      </c>
      <c r="B140" s="1">
        <f t="shared" si="53"/>
        <v>6</v>
      </c>
      <c r="C140" s="285">
        <v>18</v>
      </c>
      <c r="D140" t="s">
        <v>713</v>
      </c>
      <c r="F140" s="16">
        <v>18</v>
      </c>
      <c r="G140" t="str">
        <f t="shared" si="45"/>
        <v>heating</v>
      </c>
      <c r="H140" s="283">
        <f>IF(G140="heating",F140*Assumptions!M$4+Assumptions!M$7,0)</f>
        <v>0.55146215763349737</v>
      </c>
      <c r="I140" s="15">
        <f t="shared" si="46"/>
        <v>0.99263375744531002</v>
      </c>
      <c r="J140" s="15">
        <f t="shared" si="47"/>
        <v>0.9885470267915587</v>
      </c>
      <c r="K140" s="283">
        <f t="shared" si="54"/>
        <v>0.54113059661751717</v>
      </c>
      <c r="L140" s="283">
        <f t="shared" si="55"/>
        <v>2.9050026706454841</v>
      </c>
      <c r="M140" s="283">
        <f t="shared" si="56"/>
        <v>5.3636156463024651</v>
      </c>
      <c r="N140" s="283">
        <f t="shared" si="57"/>
        <v>1.7641684145174241</v>
      </c>
      <c r="O140" s="283">
        <f t="shared" si="58"/>
        <v>0.89106335619996757</v>
      </c>
      <c r="P140" s="21">
        <f t="shared" si="48"/>
        <v>0</v>
      </c>
      <c r="Q140" s="21">
        <f t="shared" si="49"/>
        <v>1.5598916921549892</v>
      </c>
      <c r="R140">
        <f t="shared" si="50"/>
        <v>1.0112882868167345</v>
      </c>
      <c r="S140" s="296">
        <f t="shared" si="59"/>
        <v>0</v>
      </c>
      <c r="T140" s="283">
        <f t="shared" si="60"/>
        <v>0.54113059661751717</v>
      </c>
      <c r="U140" s="286">
        <v>43239</v>
      </c>
      <c r="V140" s="284">
        <f t="shared" si="51"/>
        <v>53.416666666666664</v>
      </c>
      <c r="W140" t="str">
        <f t="shared" si="52"/>
        <v>Neither</v>
      </c>
      <c r="X140">
        <f t="shared" si="61"/>
        <v>0</v>
      </c>
      <c r="Y140">
        <f t="shared" si="62"/>
        <v>0</v>
      </c>
    </row>
    <row r="141" spans="1:25" x14ac:dyDescent="0.25">
      <c r="A141" s="286">
        <v>43106</v>
      </c>
      <c r="B141" s="1">
        <f t="shared" si="53"/>
        <v>6</v>
      </c>
      <c r="C141" s="285">
        <v>19</v>
      </c>
      <c r="D141" t="s">
        <v>713</v>
      </c>
      <c r="F141" s="16">
        <v>16</v>
      </c>
      <c r="G141" t="str">
        <f t="shared" si="45"/>
        <v>heating</v>
      </c>
      <c r="H141" s="283">
        <f>IF(G141="heating",F141*Assumptions!M$4+Assumptions!M$7,0)</f>
        <v>0.57285390610757747</v>
      </c>
      <c r="I141" s="15">
        <f t="shared" si="46"/>
        <v>0.98728643949761985</v>
      </c>
      <c r="J141" s="15">
        <f t="shared" si="47"/>
        <v>0.9885470267915587</v>
      </c>
      <c r="K141" s="283">
        <f t="shared" si="54"/>
        <v>0.55909342502466308</v>
      </c>
      <c r="L141" s="283">
        <f t="shared" si="55"/>
        <v>2.8179276134894917</v>
      </c>
      <c r="M141" s="283">
        <f t="shared" si="56"/>
        <v>5.3755541406619791</v>
      </c>
      <c r="N141" s="283">
        <f t="shared" si="57"/>
        <v>1.6317545686209942</v>
      </c>
      <c r="O141" s="283">
        <f t="shared" si="58"/>
        <v>0.96551578968696672</v>
      </c>
      <c r="P141" s="21">
        <f t="shared" si="48"/>
        <v>0</v>
      </c>
      <c r="Q141" s="21">
        <f t="shared" si="49"/>
        <v>1.6764212681468484</v>
      </c>
      <c r="R141">
        <f t="shared" si="50"/>
        <v>1.0112882868167345</v>
      </c>
      <c r="S141" s="296">
        <f t="shared" si="59"/>
        <v>0</v>
      </c>
      <c r="T141" s="283">
        <f t="shared" si="60"/>
        <v>0.55909342502466308</v>
      </c>
      <c r="U141" s="286">
        <v>43240</v>
      </c>
      <c r="V141" s="284">
        <f t="shared" si="51"/>
        <v>61.625</v>
      </c>
      <c r="W141" t="str">
        <f t="shared" si="52"/>
        <v>Cooling</v>
      </c>
      <c r="X141">
        <f t="shared" si="61"/>
        <v>0</v>
      </c>
      <c r="Y141">
        <f t="shared" si="62"/>
        <v>1.0246829799925805</v>
      </c>
    </row>
    <row r="142" spans="1:25" x14ac:dyDescent="0.25">
      <c r="A142" s="286">
        <v>43106</v>
      </c>
      <c r="B142" s="1">
        <f t="shared" si="53"/>
        <v>6</v>
      </c>
      <c r="C142" s="285">
        <v>20</v>
      </c>
      <c r="D142" t="s">
        <v>713</v>
      </c>
      <c r="F142" s="16">
        <v>16</v>
      </c>
      <c r="G142" t="str">
        <f t="shared" si="45"/>
        <v>heating</v>
      </c>
      <c r="H142" s="283">
        <f>IF(G142="heating",F142*Assumptions!M$4+Assumptions!M$7,0)</f>
        <v>0.57285390610757747</v>
      </c>
      <c r="I142" s="15">
        <f t="shared" si="46"/>
        <v>0.9807837528485519</v>
      </c>
      <c r="J142" s="15">
        <f t="shared" si="47"/>
        <v>0.9885470267915587</v>
      </c>
      <c r="K142" s="283">
        <f t="shared" si="54"/>
        <v>0.5554109989271877</v>
      </c>
      <c r="L142" s="283">
        <f t="shared" si="55"/>
        <v>2.8179276134894917</v>
      </c>
      <c r="M142" s="283">
        <f t="shared" si="56"/>
        <v>5.3401484643117483</v>
      </c>
      <c r="N142" s="283">
        <f t="shared" si="57"/>
        <v>1.6317545686209942</v>
      </c>
      <c r="O142" s="283">
        <f t="shared" si="58"/>
        <v>0.95915649375836409</v>
      </c>
      <c r="P142" s="21">
        <f t="shared" si="48"/>
        <v>0</v>
      </c>
      <c r="Q142" s="21">
        <f t="shared" si="49"/>
        <v>1.52436960139122</v>
      </c>
      <c r="R142">
        <f t="shared" si="50"/>
        <v>1.0112882868167345</v>
      </c>
      <c r="S142" s="296">
        <f t="shared" si="59"/>
        <v>0</v>
      </c>
      <c r="T142" s="283">
        <f t="shared" si="60"/>
        <v>0.5554109989271877</v>
      </c>
      <c r="U142" s="286">
        <v>43241</v>
      </c>
      <c r="V142" s="284">
        <f t="shared" si="51"/>
        <v>63.833333333333336</v>
      </c>
      <c r="W142" t="str">
        <f t="shared" si="52"/>
        <v>Cooling</v>
      </c>
      <c r="X142">
        <f t="shared" si="61"/>
        <v>0</v>
      </c>
      <c r="Y142">
        <f t="shared" si="62"/>
        <v>0.92416101561834074</v>
      </c>
    </row>
    <row r="143" spans="1:25" x14ac:dyDescent="0.25">
      <c r="A143" s="286">
        <v>43106</v>
      </c>
      <c r="B143" s="1">
        <f t="shared" si="53"/>
        <v>6</v>
      </c>
      <c r="C143" s="285">
        <v>21</v>
      </c>
      <c r="D143" t="s">
        <v>713</v>
      </c>
      <c r="F143" s="16">
        <v>14</v>
      </c>
      <c r="G143" t="str">
        <f t="shared" si="45"/>
        <v>heating</v>
      </c>
      <c r="H143" s="283">
        <f>IF(G143="heating",F143*Assumptions!M$4+Assumptions!M$7,0)</f>
        <v>0.59424565458165746</v>
      </c>
      <c r="I143" s="15">
        <f t="shared" si="46"/>
        <v>0.96485790305685171</v>
      </c>
      <c r="J143" s="15">
        <f t="shared" si="47"/>
        <v>0.9885470267915587</v>
      </c>
      <c r="K143" s="283">
        <f t="shared" si="54"/>
        <v>0.56679590949846947</v>
      </c>
      <c r="L143" s="283">
        <f t="shared" si="55"/>
        <v>2.7335244633277975</v>
      </c>
      <c r="M143" s="283">
        <f t="shared" si="56"/>
        <v>5.2863838525277993</v>
      </c>
      <c r="N143" s="283">
        <f t="shared" si="57"/>
        <v>1.5010922485335794</v>
      </c>
      <c r="O143" s="283">
        <f t="shared" si="58"/>
        <v>1.0321487475814755</v>
      </c>
      <c r="P143" s="21">
        <f t="shared" si="48"/>
        <v>0</v>
      </c>
      <c r="Q143" s="21">
        <f t="shared" si="49"/>
        <v>1.4448604713749031</v>
      </c>
      <c r="R143">
        <f t="shared" si="50"/>
        <v>1.0112882868167345</v>
      </c>
      <c r="S143" s="296">
        <f t="shared" si="59"/>
        <v>0</v>
      </c>
      <c r="T143" s="283">
        <f t="shared" si="60"/>
        <v>0.56679590949846947</v>
      </c>
      <c r="U143" s="286">
        <v>43242</v>
      </c>
      <c r="V143" s="284">
        <f t="shared" si="51"/>
        <v>69.541666666666671</v>
      </c>
      <c r="W143" t="str">
        <f t="shared" si="52"/>
        <v>Cooling</v>
      </c>
      <c r="X143">
        <f t="shared" si="61"/>
        <v>0</v>
      </c>
      <c r="Y143">
        <f t="shared" si="62"/>
        <v>1.1210870226993714</v>
      </c>
    </row>
    <row r="144" spans="1:25" x14ac:dyDescent="0.25">
      <c r="A144" s="286">
        <v>43106</v>
      </c>
      <c r="B144" s="1">
        <f t="shared" si="53"/>
        <v>6</v>
      </c>
      <c r="C144" s="285">
        <v>22</v>
      </c>
      <c r="D144" t="s">
        <v>713</v>
      </c>
      <c r="F144" s="16">
        <v>12</v>
      </c>
      <c r="G144" t="str">
        <f t="shared" si="45"/>
        <v>heating</v>
      </c>
      <c r="H144" s="283">
        <f>IF(G144="heating",F144*Assumptions!M$4+Assumptions!M$7,0)</f>
        <v>0.61563740305573755</v>
      </c>
      <c r="I144" s="15">
        <f t="shared" si="46"/>
        <v>0.93972561476240646</v>
      </c>
      <c r="J144" s="15">
        <f t="shared" si="47"/>
        <v>0.9885470267915587</v>
      </c>
      <c r="K144" s="283">
        <f t="shared" si="54"/>
        <v>0.57190434575199411</v>
      </c>
      <c r="L144" s="283">
        <f t="shared" si="55"/>
        <v>2.6646546875967734</v>
      </c>
      <c r="M144" s="283">
        <f t="shared" si="56"/>
        <v>5.1996409567502377</v>
      </c>
      <c r="N144" s="283">
        <f t="shared" si="57"/>
        <v>1.3760333699069704</v>
      </c>
      <c r="O144" s="283">
        <f t="shared" si="58"/>
        <v>1.107478662285672</v>
      </c>
      <c r="P144" s="21">
        <f t="shared" si="48"/>
        <v>0</v>
      </c>
      <c r="Q144" s="21">
        <f t="shared" si="49"/>
        <v>1.2427137171080138</v>
      </c>
      <c r="R144">
        <f t="shared" si="50"/>
        <v>1.0112882868167345</v>
      </c>
      <c r="S144" s="296">
        <f t="shared" si="59"/>
        <v>0</v>
      </c>
      <c r="T144" s="283">
        <f t="shared" si="60"/>
        <v>0.57190434575199411</v>
      </c>
      <c r="U144" s="286">
        <v>43243</v>
      </c>
      <c r="V144" s="284">
        <f t="shared" si="51"/>
        <v>67.25</v>
      </c>
      <c r="W144" t="str">
        <f t="shared" si="52"/>
        <v>Cooling</v>
      </c>
      <c r="X144">
        <f t="shared" si="61"/>
        <v>0</v>
      </c>
      <c r="Y144">
        <f t="shared" si="62"/>
        <v>1.0275350012884916</v>
      </c>
    </row>
    <row r="145" spans="1:25" x14ac:dyDescent="0.25">
      <c r="A145" s="286">
        <v>43106</v>
      </c>
      <c r="B145" s="1">
        <f t="shared" si="53"/>
        <v>6</v>
      </c>
      <c r="C145" s="285">
        <v>23</v>
      </c>
      <c r="D145" t="s">
        <v>713</v>
      </c>
      <c r="F145" s="16">
        <v>14</v>
      </c>
      <c r="G145" t="str">
        <f t="shared" si="45"/>
        <v>heating</v>
      </c>
      <c r="H145" s="283">
        <f>IF(G145="heating",F145*Assumptions!M$4+Assumptions!M$7,0)</f>
        <v>0.59424565458165746</v>
      </c>
      <c r="I145" s="15">
        <f t="shared" si="46"/>
        <v>0.93552015763172869</v>
      </c>
      <c r="J145" s="15">
        <f t="shared" si="47"/>
        <v>0.9885470267915587</v>
      </c>
      <c r="K145" s="283">
        <f t="shared" si="54"/>
        <v>0.54956175092632642</v>
      </c>
      <c r="L145" s="283">
        <f t="shared" si="55"/>
        <v>2.7335244633277975</v>
      </c>
      <c r="M145" s="283">
        <f t="shared" si="56"/>
        <v>5.1256445527888577</v>
      </c>
      <c r="N145" s="283">
        <f t="shared" si="57"/>
        <v>1.5010922485335794</v>
      </c>
      <c r="O145" s="283">
        <f t="shared" si="58"/>
        <v>1.0007649374872953</v>
      </c>
      <c r="P145" s="21">
        <f t="shared" si="48"/>
        <v>0</v>
      </c>
      <c r="Q145" s="21">
        <f t="shared" si="49"/>
        <v>1.0297519246597011</v>
      </c>
      <c r="R145">
        <f t="shared" si="50"/>
        <v>1.0112882868167345</v>
      </c>
      <c r="S145" s="296">
        <f t="shared" si="59"/>
        <v>0</v>
      </c>
      <c r="T145" s="283">
        <f t="shared" si="60"/>
        <v>0.54956175092632642</v>
      </c>
      <c r="U145" s="286">
        <v>43244</v>
      </c>
      <c r="V145" s="284">
        <f t="shared" si="51"/>
        <v>68.458333333333329</v>
      </c>
      <c r="W145" t="str">
        <f t="shared" si="52"/>
        <v>Cooling</v>
      </c>
      <c r="X145">
        <f t="shared" si="61"/>
        <v>0</v>
      </c>
      <c r="Y145">
        <f t="shared" si="62"/>
        <v>1.5075919291632138</v>
      </c>
    </row>
    <row r="146" spans="1:25" x14ac:dyDescent="0.25">
      <c r="A146" s="286">
        <v>43107</v>
      </c>
      <c r="B146" s="1">
        <f t="shared" si="53"/>
        <v>7</v>
      </c>
      <c r="C146" s="285">
        <v>0</v>
      </c>
      <c r="D146" t="s">
        <v>713</v>
      </c>
      <c r="F146" s="16">
        <v>16</v>
      </c>
      <c r="G146" t="str">
        <f t="shared" si="45"/>
        <v>heating</v>
      </c>
      <c r="H146" s="283">
        <f>IF(G146="heating",F146*Assumptions!M$4+Assumptions!M$7,0)</f>
        <v>0.57285390610757747</v>
      </c>
      <c r="I146" s="15">
        <f t="shared" si="46"/>
        <v>0.96097758380229281</v>
      </c>
      <c r="J146" s="15">
        <f t="shared" si="47"/>
        <v>0.93760781206536892</v>
      </c>
      <c r="K146" s="283">
        <f t="shared" si="54"/>
        <v>0.51615287791916697</v>
      </c>
      <c r="L146" s="283">
        <f t="shared" si="55"/>
        <v>2.8179276134894917</v>
      </c>
      <c r="M146" s="283">
        <f t="shared" si="56"/>
        <v>4.9626906987693156</v>
      </c>
      <c r="N146" s="283">
        <f t="shared" si="57"/>
        <v>1.6317545686209942</v>
      </c>
      <c r="O146" s="283">
        <f t="shared" si="58"/>
        <v>0.89136042603495358</v>
      </c>
      <c r="P146" s="21">
        <f t="shared" si="48"/>
        <v>0</v>
      </c>
      <c r="Q146" s="21">
        <f t="shared" si="49"/>
        <v>0.90668853391740301</v>
      </c>
      <c r="R146">
        <f t="shared" si="50"/>
        <v>1.0096214758538746</v>
      </c>
      <c r="S146" s="296">
        <f t="shared" si="59"/>
        <v>0</v>
      </c>
      <c r="T146" s="283">
        <f t="shared" si="60"/>
        <v>0.51615287791916697</v>
      </c>
      <c r="U146" s="286">
        <v>43245</v>
      </c>
      <c r="V146" s="284">
        <f t="shared" si="51"/>
        <v>71.583333333333329</v>
      </c>
      <c r="W146" t="str">
        <f t="shared" si="52"/>
        <v>Cooling</v>
      </c>
      <c r="X146">
        <f t="shared" si="61"/>
        <v>0</v>
      </c>
      <c r="Y146">
        <f t="shared" si="62"/>
        <v>2.0902026931117015</v>
      </c>
    </row>
    <row r="147" spans="1:25" x14ac:dyDescent="0.25">
      <c r="A147" s="286">
        <v>43107</v>
      </c>
      <c r="B147" s="1">
        <f t="shared" si="53"/>
        <v>7</v>
      </c>
      <c r="C147" s="285">
        <v>1</v>
      </c>
      <c r="D147" t="s">
        <v>713</v>
      </c>
      <c r="F147" s="16">
        <v>18</v>
      </c>
      <c r="G147" t="str">
        <f t="shared" si="45"/>
        <v>heating</v>
      </c>
      <c r="H147" s="283">
        <f>IF(G147="heating",F147*Assumptions!M$4+Assumptions!M$7,0)</f>
        <v>0.55146215763349737</v>
      </c>
      <c r="I147" s="15">
        <f t="shared" si="46"/>
        <v>0.9912860509924194</v>
      </c>
      <c r="J147" s="15">
        <f t="shared" si="47"/>
        <v>0.93760781206536892</v>
      </c>
      <c r="K147" s="283">
        <f t="shared" si="54"/>
        <v>0.51254963417292565</v>
      </c>
      <c r="L147" s="283">
        <f t="shared" si="55"/>
        <v>2.9050026706454841</v>
      </c>
      <c r="M147" s="283">
        <f t="shared" si="56"/>
        <v>5.0803248874497591</v>
      </c>
      <c r="N147" s="283">
        <f t="shared" si="57"/>
        <v>1.7641684145174241</v>
      </c>
      <c r="O147" s="283">
        <f t="shared" si="58"/>
        <v>0.84399995139806927</v>
      </c>
      <c r="P147" s="21">
        <f t="shared" si="48"/>
        <v>0</v>
      </c>
      <c r="Q147" s="21">
        <f t="shared" si="49"/>
        <v>0.81803459285312596</v>
      </c>
      <c r="R147">
        <f t="shared" si="50"/>
        <v>1.0096214758538746</v>
      </c>
      <c r="S147" s="296">
        <f t="shared" si="59"/>
        <v>0</v>
      </c>
      <c r="T147" s="283">
        <f t="shared" si="60"/>
        <v>0.51254963417292565</v>
      </c>
      <c r="U147" s="286">
        <v>43246</v>
      </c>
      <c r="V147" s="284">
        <f t="shared" si="51"/>
        <v>74.458333333333329</v>
      </c>
      <c r="W147" t="str">
        <f t="shared" si="52"/>
        <v>Cooling</v>
      </c>
      <c r="X147">
        <f t="shared" si="61"/>
        <v>0</v>
      </c>
      <c r="Y147">
        <f t="shared" si="62"/>
        <v>2.2895017896325203</v>
      </c>
    </row>
    <row r="148" spans="1:25" x14ac:dyDescent="0.25">
      <c r="A148" s="286">
        <v>43107</v>
      </c>
      <c r="B148" s="1">
        <f t="shared" si="53"/>
        <v>7</v>
      </c>
      <c r="C148" s="285">
        <v>2</v>
      </c>
      <c r="D148" t="s">
        <v>713</v>
      </c>
      <c r="F148" s="16">
        <v>19</v>
      </c>
      <c r="G148" t="str">
        <f t="shared" si="45"/>
        <v>heating</v>
      </c>
      <c r="H148" s="283">
        <f>IF(G148="heating",F148*Assumptions!M$4+Assumptions!M$7,0)</f>
        <v>0.54076628339645738</v>
      </c>
      <c r="I148" s="15">
        <f t="shared" si="46"/>
        <v>1.0126444122274023</v>
      </c>
      <c r="J148" s="15">
        <f t="shared" si="47"/>
        <v>0.93760781206536892</v>
      </c>
      <c r="K148" s="283">
        <f t="shared" si="54"/>
        <v>0.51343774631566685</v>
      </c>
      <c r="L148" s="283">
        <f t="shared" si="55"/>
        <v>2.9437809613584625</v>
      </c>
      <c r="M148" s="283">
        <f t="shared" si="56"/>
        <v>5.1570614714686727</v>
      </c>
      <c r="N148" s="283">
        <f t="shared" si="57"/>
        <v>1.8289671560163632</v>
      </c>
      <c r="O148" s="283">
        <f t="shared" si="58"/>
        <v>0.82639442565984145</v>
      </c>
      <c r="P148" s="21">
        <f t="shared" si="48"/>
        <v>0</v>
      </c>
      <c r="Q148" s="21">
        <f t="shared" si="49"/>
        <v>0.74507607494346417</v>
      </c>
      <c r="R148">
        <f t="shared" si="50"/>
        <v>1.0096214758538746</v>
      </c>
      <c r="S148" s="296">
        <f t="shared" si="59"/>
        <v>0</v>
      </c>
      <c r="T148" s="283">
        <f t="shared" si="60"/>
        <v>0.51343774631566685</v>
      </c>
      <c r="U148" s="286">
        <v>43247</v>
      </c>
      <c r="V148" s="284">
        <f t="shared" si="51"/>
        <v>65.375</v>
      </c>
      <c r="W148" t="str">
        <f t="shared" si="52"/>
        <v>Cooling</v>
      </c>
      <c r="X148">
        <f t="shared" si="61"/>
        <v>0</v>
      </c>
      <c r="Y148">
        <f t="shared" si="62"/>
        <v>0.94553012585305862</v>
      </c>
    </row>
    <row r="149" spans="1:25" x14ac:dyDescent="0.25">
      <c r="A149" s="286">
        <v>43107</v>
      </c>
      <c r="B149" s="1">
        <f t="shared" si="53"/>
        <v>7</v>
      </c>
      <c r="C149" s="285">
        <v>3</v>
      </c>
      <c r="D149" t="s">
        <v>713</v>
      </c>
      <c r="F149" s="16">
        <v>21</v>
      </c>
      <c r="G149" t="str">
        <f t="shared" si="45"/>
        <v>heating</v>
      </c>
      <c r="H149" s="283">
        <f>IF(G149="heating",F149*Assumptions!M$4+Assumptions!M$7,0)</f>
        <v>0.51937453492237728</v>
      </c>
      <c r="I149" s="15">
        <f t="shared" si="46"/>
        <v>1.0288787614109172</v>
      </c>
      <c r="J149" s="15">
        <f t="shared" si="47"/>
        <v>0.93760781206536892</v>
      </c>
      <c r="K149" s="283">
        <f t="shared" si="54"/>
        <v>0.50103270083982243</v>
      </c>
      <c r="L149" s="283">
        <f t="shared" si="55"/>
        <v>3.0222800846604434</v>
      </c>
      <c r="M149" s="283">
        <f t="shared" si="56"/>
        <v>5.1666590557823611</v>
      </c>
      <c r="N149" s="283">
        <f t="shared" si="57"/>
        <v>1.9596958788221039</v>
      </c>
      <c r="O149" s="283">
        <f t="shared" si="58"/>
        <v>0.77270211662739829</v>
      </c>
      <c r="P149" s="21">
        <f t="shared" si="48"/>
        <v>0</v>
      </c>
      <c r="Q149" s="21">
        <f t="shared" si="49"/>
        <v>0.69158980876382303</v>
      </c>
      <c r="R149">
        <f t="shared" si="50"/>
        <v>1.0096214758538746</v>
      </c>
      <c r="S149" s="296">
        <f t="shared" si="59"/>
        <v>0</v>
      </c>
      <c r="T149" s="283">
        <f t="shared" si="60"/>
        <v>0.50103270083982243</v>
      </c>
      <c r="U149" s="286">
        <v>43248</v>
      </c>
      <c r="V149" s="284">
        <f t="shared" si="51"/>
        <v>62.666666666666664</v>
      </c>
      <c r="W149" t="str">
        <f t="shared" si="52"/>
        <v>Cooling</v>
      </c>
      <c r="X149">
        <f t="shared" si="61"/>
        <v>0</v>
      </c>
      <c r="Y149">
        <f t="shared" si="62"/>
        <v>0.88905568773307331</v>
      </c>
    </row>
    <row r="150" spans="1:25" x14ac:dyDescent="0.25">
      <c r="A150" s="286">
        <v>43107</v>
      </c>
      <c r="B150" s="1">
        <f t="shared" si="53"/>
        <v>7</v>
      </c>
      <c r="C150" s="285">
        <v>4</v>
      </c>
      <c r="D150" t="s">
        <v>713</v>
      </c>
      <c r="F150" s="16">
        <v>19</v>
      </c>
      <c r="G150" t="str">
        <f t="shared" si="45"/>
        <v>heating</v>
      </c>
      <c r="H150" s="283">
        <f>IF(G150="heating",F150*Assumptions!M$4+Assumptions!M$7,0)</f>
        <v>0.54076628339645738</v>
      </c>
      <c r="I150" s="15">
        <f t="shared" si="46"/>
        <v>1.0654385285153933</v>
      </c>
      <c r="J150" s="15">
        <f t="shared" si="47"/>
        <v>0.93760781206536892</v>
      </c>
      <c r="K150" s="283">
        <f t="shared" si="54"/>
        <v>0.54020577244441448</v>
      </c>
      <c r="L150" s="283">
        <f t="shared" si="55"/>
        <v>2.9437809613584625</v>
      </c>
      <c r="M150" s="283">
        <f t="shared" si="56"/>
        <v>5.4259243612862047</v>
      </c>
      <c r="N150" s="283">
        <f t="shared" si="57"/>
        <v>1.8289671560163632</v>
      </c>
      <c r="O150" s="283">
        <f t="shared" si="58"/>
        <v>0.86947841731696018</v>
      </c>
      <c r="P150" s="21">
        <f t="shared" si="48"/>
        <v>0</v>
      </c>
      <c r="Q150" s="21">
        <f t="shared" si="49"/>
        <v>0.6473875548762833</v>
      </c>
      <c r="R150">
        <f t="shared" si="50"/>
        <v>1.0096214758538746</v>
      </c>
      <c r="S150" s="296">
        <f t="shared" si="59"/>
        <v>0</v>
      </c>
      <c r="T150" s="283">
        <f t="shared" si="60"/>
        <v>0.54020577244441448</v>
      </c>
      <c r="U150" s="286">
        <v>43249</v>
      </c>
      <c r="V150" s="284">
        <f t="shared" si="51"/>
        <v>62.583333333333336</v>
      </c>
      <c r="W150" t="str">
        <f t="shared" si="52"/>
        <v>Cooling</v>
      </c>
      <c r="X150">
        <f t="shared" si="61"/>
        <v>0</v>
      </c>
      <c r="Y150">
        <f t="shared" si="62"/>
        <v>0.75350259565867239</v>
      </c>
    </row>
    <row r="151" spans="1:25" x14ac:dyDescent="0.25">
      <c r="A151" s="286">
        <v>43107</v>
      </c>
      <c r="B151" s="1">
        <f t="shared" si="53"/>
        <v>7</v>
      </c>
      <c r="C151" s="285">
        <v>5</v>
      </c>
      <c r="D151" t="s">
        <v>713</v>
      </c>
      <c r="F151" s="16">
        <v>19</v>
      </c>
      <c r="G151" t="str">
        <f t="shared" si="45"/>
        <v>heating</v>
      </c>
      <c r="H151" s="283">
        <f>IF(G151="heating",F151*Assumptions!M$4+Assumptions!M$7,0)</f>
        <v>0.54076628339645738</v>
      </c>
      <c r="I151" s="15">
        <f t="shared" si="46"/>
        <v>1.1031161181218294</v>
      </c>
      <c r="J151" s="15">
        <f t="shared" si="47"/>
        <v>0.93760781206536892</v>
      </c>
      <c r="K151" s="283">
        <f t="shared" si="54"/>
        <v>0.55930931605809409</v>
      </c>
      <c r="L151" s="283">
        <f t="shared" si="55"/>
        <v>2.9437809613584625</v>
      </c>
      <c r="M151" s="283">
        <f t="shared" si="56"/>
        <v>5.6178038042090837</v>
      </c>
      <c r="N151" s="283">
        <f t="shared" si="57"/>
        <v>1.8289671560163632</v>
      </c>
      <c r="O151" s="283">
        <f t="shared" si="58"/>
        <v>0.90022617995416299</v>
      </c>
      <c r="P151" s="21">
        <f t="shared" si="48"/>
        <v>0</v>
      </c>
      <c r="Q151" s="21">
        <f t="shared" si="49"/>
        <v>0.72139578924615555</v>
      </c>
      <c r="R151">
        <f t="shared" si="50"/>
        <v>1.0096214758538746</v>
      </c>
      <c r="S151" s="296">
        <f t="shared" si="59"/>
        <v>0</v>
      </c>
      <c r="T151" s="283">
        <f t="shared" si="60"/>
        <v>0.55930931605809409</v>
      </c>
      <c r="U151" s="286">
        <v>43250</v>
      </c>
      <c r="V151" s="284">
        <f t="shared" si="51"/>
        <v>63.125</v>
      </c>
      <c r="W151" t="str">
        <f t="shared" si="52"/>
        <v>Cooling</v>
      </c>
      <c r="X151">
        <f t="shared" si="61"/>
        <v>0</v>
      </c>
      <c r="Y151">
        <f t="shared" si="62"/>
        <v>0.81007400180623201</v>
      </c>
    </row>
    <row r="152" spans="1:25" x14ac:dyDescent="0.25">
      <c r="A152" s="286">
        <v>43107</v>
      </c>
      <c r="B152" s="1">
        <f t="shared" si="53"/>
        <v>7</v>
      </c>
      <c r="C152" s="285">
        <v>6</v>
      </c>
      <c r="D152" t="s">
        <v>713</v>
      </c>
      <c r="F152" s="16">
        <v>19</v>
      </c>
      <c r="G152" t="str">
        <f t="shared" si="45"/>
        <v>heating</v>
      </c>
      <c r="H152" s="283">
        <f>IF(G152="heating",F152*Assumptions!M$4+Assumptions!M$7,0)</f>
        <v>0.54076628339645738</v>
      </c>
      <c r="I152" s="15">
        <f t="shared" si="46"/>
        <v>1.1674190089087988</v>
      </c>
      <c r="J152" s="15">
        <f t="shared" si="47"/>
        <v>0.93760781206536892</v>
      </c>
      <c r="K152" s="283">
        <f t="shared" si="54"/>
        <v>0.59191259804789287</v>
      </c>
      <c r="L152" s="283">
        <f t="shared" si="55"/>
        <v>2.9437809613584625</v>
      </c>
      <c r="M152" s="283">
        <f t="shared" si="56"/>
        <v>5.9452770579765373</v>
      </c>
      <c r="N152" s="283">
        <f t="shared" si="57"/>
        <v>1.8289671560163632</v>
      </c>
      <c r="O152" s="283">
        <f t="shared" si="58"/>
        <v>0.95270220199953215</v>
      </c>
      <c r="P152" s="21">
        <f t="shared" si="48"/>
        <v>0</v>
      </c>
      <c r="Q152" s="21">
        <f t="shared" si="49"/>
        <v>0.87787080972652631</v>
      </c>
      <c r="R152">
        <f t="shared" si="50"/>
        <v>1.0096214758538746</v>
      </c>
      <c r="S152" s="296">
        <f t="shared" si="59"/>
        <v>0</v>
      </c>
      <c r="T152" s="283">
        <f t="shared" si="60"/>
        <v>0.59191259804789287</v>
      </c>
      <c r="U152" s="286">
        <v>43251</v>
      </c>
      <c r="V152" s="284">
        <f t="shared" si="51"/>
        <v>68</v>
      </c>
      <c r="W152" t="str">
        <f t="shared" si="52"/>
        <v>Cooling</v>
      </c>
      <c r="X152">
        <f t="shared" si="61"/>
        <v>0</v>
      </c>
      <c r="Y152">
        <f t="shared" si="62"/>
        <v>1.4876844647235135</v>
      </c>
    </row>
    <row r="153" spans="1:25" x14ac:dyDescent="0.25">
      <c r="A153" s="286">
        <v>43107</v>
      </c>
      <c r="B153" s="1">
        <f t="shared" si="53"/>
        <v>7</v>
      </c>
      <c r="C153" s="285">
        <v>7</v>
      </c>
      <c r="D153" t="s">
        <v>713</v>
      </c>
      <c r="F153" s="16">
        <v>19</v>
      </c>
      <c r="G153" t="str">
        <f t="shared" si="45"/>
        <v>heating</v>
      </c>
      <c r="H153" s="283">
        <f>IF(G153="heating",F153*Assumptions!M$4+Assumptions!M$7,0)</f>
        <v>0.54076628339645738</v>
      </c>
      <c r="I153" s="15">
        <f t="shared" si="46"/>
        <v>1.1567226404725983</v>
      </c>
      <c r="J153" s="15">
        <f t="shared" si="47"/>
        <v>0.93760781206536892</v>
      </c>
      <c r="K153" s="283">
        <f t="shared" si="54"/>
        <v>0.58648925374526162</v>
      </c>
      <c r="L153" s="283">
        <f t="shared" si="55"/>
        <v>2.9437809613584625</v>
      </c>
      <c r="M153" s="283">
        <f t="shared" si="56"/>
        <v>5.8908040081271524</v>
      </c>
      <c r="N153" s="283">
        <f t="shared" si="57"/>
        <v>1.8289671560163632</v>
      </c>
      <c r="O153" s="283">
        <f t="shared" si="58"/>
        <v>0.94397315639996493</v>
      </c>
      <c r="P153" s="21">
        <f t="shared" si="48"/>
        <v>0</v>
      </c>
      <c r="Q153" s="21">
        <f t="shared" si="49"/>
        <v>0.97331382064367777</v>
      </c>
      <c r="R153">
        <f t="shared" si="50"/>
        <v>1.0096214758538746</v>
      </c>
      <c r="S153" s="296">
        <f t="shared" si="59"/>
        <v>0</v>
      </c>
      <c r="T153" s="283">
        <f t="shared" si="60"/>
        <v>0.58648925374526162</v>
      </c>
      <c r="U153" s="286">
        <v>43252</v>
      </c>
      <c r="V153" s="284">
        <f t="shared" si="51"/>
        <v>65.666666666666671</v>
      </c>
      <c r="W153" t="str">
        <f t="shared" si="52"/>
        <v>Cooling</v>
      </c>
      <c r="X153">
        <f t="shared" si="61"/>
        <v>0</v>
      </c>
      <c r="Y153">
        <f t="shared" si="62"/>
        <v>1.0597815240884056</v>
      </c>
    </row>
    <row r="154" spans="1:25" x14ac:dyDescent="0.25">
      <c r="A154" s="286">
        <v>43107</v>
      </c>
      <c r="B154" s="1">
        <f t="shared" si="53"/>
        <v>7</v>
      </c>
      <c r="C154" s="285">
        <v>8</v>
      </c>
      <c r="D154" t="s">
        <v>713</v>
      </c>
      <c r="F154" s="16">
        <v>19</v>
      </c>
      <c r="G154" t="str">
        <f t="shared" si="45"/>
        <v>heating</v>
      </c>
      <c r="H154" s="283">
        <f>IF(G154="heating",F154*Assumptions!M$4+Assumptions!M$7,0)</f>
        <v>0.54076628339645738</v>
      </c>
      <c r="I154" s="15">
        <f t="shared" si="46"/>
        <v>1.0887373021083731</v>
      </c>
      <c r="J154" s="15">
        <f t="shared" si="47"/>
        <v>0.93760781206536892</v>
      </c>
      <c r="K154" s="283">
        <f t="shared" si="54"/>
        <v>0.55201887254258808</v>
      </c>
      <c r="L154" s="283">
        <f t="shared" si="55"/>
        <v>2.9437809613584625</v>
      </c>
      <c r="M154" s="283">
        <f t="shared" si="56"/>
        <v>5.5445772725924938</v>
      </c>
      <c r="N154" s="283">
        <f t="shared" si="57"/>
        <v>1.8289671560163632</v>
      </c>
      <c r="O154" s="283">
        <f t="shared" si="58"/>
        <v>0.88849197863173435</v>
      </c>
      <c r="P154" s="21">
        <f t="shared" si="48"/>
        <v>0</v>
      </c>
      <c r="Q154" s="21">
        <f t="shared" si="49"/>
        <v>0.94940007506179924</v>
      </c>
      <c r="R154">
        <f t="shared" si="50"/>
        <v>1.0096214758538746</v>
      </c>
      <c r="S154" s="296">
        <f t="shared" si="59"/>
        <v>0</v>
      </c>
      <c r="T154" s="283">
        <f t="shared" si="60"/>
        <v>0.55201887254258808</v>
      </c>
      <c r="U154" s="286">
        <v>43253</v>
      </c>
      <c r="V154" s="284">
        <f t="shared" si="51"/>
        <v>67.5</v>
      </c>
      <c r="W154" t="str">
        <f t="shared" si="52"/>
        <v>Cooling</v>
      </c>
      <c r="X154">
        <f t="shared" si="61"/>
        <v>0</v>
      </c>
      <c r="Y154">
        <f t="shared" si="62"/>
        <v>1.2422923792758542</v>
      </c>
    </row>
    <row r="155" spans="1:25" x14ac:dyDescent="0.25">
      <c r="A155" s="286">
        <v>43107</v>
      </c>
      <c r="B155" s="1">
        <f t="shared" si="53"/>
        <v>7</v>
      </c>
      <c r="C155" s="285">
        <v>9</v>
      </c>
      <c r="D155" t="s">
        <v>713</v>
      </c>
      <c r="F155" s="16">
        <v>19</v>
      </c>
      <c r="G155" t="str">
        <f t="shared" si="45"/>
        <v>heating</v>
      </c>
      <c r="H155" s="283">
        <f>IF(G155="heating",F155*Assumptions!M$4+Assumptions!M$7,0)</f>
        <v>0.54076628339645738</v>
      </c>
      <c r="I155" s="15">
        <f t="shared" si="46"/>
        <v>1.0265141967145235</v>
      </c>
      <c r="J155" s="15">
        <f t="shared" si="47"/>
        <v>0.93760781206536892</v>
      </c>
      <c r="K155" s="283">
        <f t="shared" si="54"/>
        <v>0.5204700972603461</v>
      </c>
      <c r="L155" s="283">
        <f t="shared" si="55"/>
        <v>2.9437809613584625</v>
      </c>
      <c r="M155" s="283">
        <f t="shared" si="56"/>
        <v>5.2276956746819963</v>
      </c>
      <c r="N155" s="283">
        <f t="shared" si="57"/>
        <v>1.8289671560163632</v>
      </c>
      <c r="O155" s="283">
        <f t="shared" si="58"/>
        <v>0.83771321875923643</v>
      </c>
      <c r="P155" s="21">
        <f t="shared" si="48"/>
        <v>0</v>
      </c>
      <c r="Q155" s="21">
        <f t="shared" si="49"/>
        <v>0.8408485371888097</v>
      </c>
      <c r="R155">
        <f t="shared" si="50"/>
        <v>1.0096214758538746</v>
      </c>
      <c r="S155" s="296">
        <f t="shared" si="59"/>
        <v>0</v>
      </c>
      <c r="T155" s="283">
        <f t="shared" si="60"/>
        <v>0.5204700972603461</v>
      </c>
      <c r="U155" s="286">
        <v>43254</v>
      </c>
      <c r="V155" s="284">
        <f t="shared" si="51"/>
        <v>66.791666666666671</v>
      </c>
      <c r="W155" t="str">
        <f t="shared" si="52"/>
        <v>Cooling</v>
      </c>
      <c r="X155">
        <f t="shared" si="61"/>
        <v>0</v>
      </c>
      <c r="Y155">
        <f t="shared" si="62"/>
        <v>0.96298445565734569</v>
      </c>
    </row>
    <row r="156" spans="1:25" x14ac:dyDescent="0.25">
      <c r="A156" s="286">
        <v>43107</v>
      </c>
      <c r="B156" s="1">
        <f t="shared" si="53"/>
        <v>7</v>
      </c>
      <c r="C156" s="285">
        <v>10</v>
      </c>
      <c r="D156" t="s">
        <v>713</v>
      </c>
      <c r="F156" s="16">
        <v>19</v>
      </c>
      <c r="G156" t="str">
        <f t="shared" si="45"/>
        <v>heating</v>
      </c>
      <c r="H156" s="283">
        <f>IF(G156="heating",F156*Assumptions!M$4+Assumptions!M$7,0)</f>
        <v>0.54076628339645738</v>
      </c>
      <c r="I156" s="15">
        <f t="shared" si="46"/>
        <v>0.99413757313525775</v>
      </c>
      <c r="J156" s="15">
        <f t="shared" si="47"/>
        <v>0.93760781206536892</v>
      </c>
      <c r="K156" s="283">
        <f t="shared" si="54"/>
        <v>0.50405428491484139</v>
      </c>
      <c r="L156" s="283">
        <f t="shared" si="55"/>
        <v>2.9437809613584625</v>
      </c>
      <c r="M156" s="283">
        <f t="shared" si="56"/>
        <v>5.0628122901288588</v>
      </c>
      <c r="N156" s="283">
        <f t="shared" si="57"/>
        <v>1.8289671560163632</v>
      </c>
      <c r="O156" s="283">
        <f t="shared" si="58"/>
        <v>0.81129144530695374</v>
      </c>
      <c r="P156" s="21">
        <f t="shared" si="48"/>
        <v>0</v>
      </c>
      <c r="Q156" s="21">
        <f t="shared" si="49"/>
        <v>0.74504051125983206</v>
      </c>
      <c r="R156">
        <f t="shared" si="50"/>
        <v>1.0096214758538746</v>
      </c>
      <c r="S156" s="296">
        <f t="shared" si="59"/>
        <v>0</v>
      </c>
      <c r="T156" s="283">
        <f t="shared" si="60"/>
        <v>0.50405428491484139</v>
      </c>
      <c r="U156" s="286">
        <v>43255</v>
      </c>
      <c r="V156" s="284">
        <f t="shared" si="51"/>
        <v>66.25</v>
      </c>
      <c r="W156" t="str">
        <f t="shared" si="52"/>
        <v>Cooling</v>
      </c>
      <c r="X156">
        <f t="shared" si="61"/>
        <v>0</v>
      </c>
      <c r="Y156">
        <f t="shared" si="62"/>
        <v>0.96585104516776521</v>
      </c>
    </row>
    <row r="157" spans="1:25" x14ac:dyDescent="0.25">
      <c r="A157" s="286">
        <v>43107</v>
      </c>
      <c r="B157" s="1">
        <f t="shared" si="53"/>
        <v>7</v>
      </c>
      <c r="C157" s="285">
        <v>11</v>
      </c>
      <c r="D157" t="s">
        <v>713</v>
      </c>
      <c r="F157" s="16">
        <v>21</v>
      </c>
      <c r="G157" t="str">
        <f t="shared" si="45"/>
        <v>heating</v>
      </c>
      <c r="H157" s="283">
        <f>IF(G157="heating",F157*Assumptions!M$4+Assumptions!M$7,0)</f>
        <v>0.51937453492237728</v>
      </c>
      <c r="I157" s="15">
        <f t="shared" si="46"/>
        <v>0.95102107888400034</v>
      </c>
      <c r="J157" s="15">
        <f t="shared" si="47"/>
        <v>0.93760781206536892</v>
      </c>
      <c r="K157" s="283">
        <f t="shared" si="54"/>
        <v>0.46311837466197753</v>
      </c>
      <c r="L157" s="283">
        <f t="shared" si="55"/>
        <v>3.0222800846604434</v>
      </c>
      <c r="M157" s="283">
        <f t="shared" si="56"/>
        <v>4.7756857792630836</v>
      </c>
      <c r="N157" s="283">
        <f t="shared" si="57"/>
        <v>1.9596958788221039</v>
      </c>
      <c r="O157" s="283">
        <f t="shared" si="58"/>
        <v>0.71422992501392457</v>
      </c>
      <c r="P157" s="21">
        <f t="shared" si="48"/>
        <v>0</v>
      </c>
      <c r="Q157" s="21">
        <f t="shared" si="49"/>
        <v>0.72850690893675296</v>
      </c>
      <c r="R157">
        <f t="shared" si="50"/>
        <v>1.0096214758538746</v>
      </c>
      <c r="S157" s="296">
        <f t="shared" si="59"/>
        <v>0</v>
      </c>
      <c r="T157" s="283">
        <f t="shared" si="60"/>
        <v>0.46311837466197753</v>
      </c>
      <c r="U157" s="286">
        <v>43256</v>
      </c>
      <c r="V157" s="284">
        <f t="shared" si="51"/>
        <v>70.583333333333329</v>
      </c>
      <c r="W157" t="str">
        <f t="shared" si="52"/>
        <v>Cooling</v>
      </c>
      <c r="X157">
        <f t="shared" si="61"/>
        <v>0</v>
      </c>
      <c r="Y157">
        <f t="shared" si="62"/>
        <v>1.1525825303299131</v>
      </c>
    </row>
    <row r="158" spans="1:25" x14ac:dyDescent="0.25">
      <c r="A158" s="286">
        <v>43107</v>
      </c>
      <c r="B158" s="1">
        <f t="shared" si="53"/>
        <v>7</v>
      </c>
      <c r="C158" s="285">
        <v>12</v>
      </c>
      <c r="D158" t="s">
        <v>713</v>
      </c>
      <c r="F158" s="16">
        <v>23</v>
      </c>
      <c r="G158" t="str">
        <f t="shared" si="45"/>
        <v>heating</v>
      </c>
      <c r="H158" s="283">
        <f>IF(G158="heating",F158*Assumptions!M$4+Assumptions!M$7,0)</f>
        <v>0.4979827864482973</v>
      </c>
      <c r="I158" s="15">
        <f t="shared" si="46"/>
        <v>0.92817502202723046</v>
      </c>
      <c r="J158" s="15">
        <f t="shared" si="47"/>
        <v>0.93760781206536892</v>
      </c>
      <c r="K158" s="283">
        <f t="shared" si="54"/>
        <v>0.43337656716813633</v>
      </c>
      <c r="L158" s="283">
        <f t="shared" si="55"/>
        <v>3.0592830131973998</v>
      </c>
      <c r="M158" s="283">
        <f t="shared" si="56"/>
        <v>4.5237031977110203</v>
      </c>
      <c r="N158" s="283">
        <f t="shared" si="57"/>
        <v>2.0731424140202046</v>
      </c>
      <c r="O158" s="283">
        <f t="shared" si="58"/>
        <v>0.6395226692045094</v>
      </c>
      <c r="P158" s="21">
        <f t="shared" si="48"/>
        <v>0</v>
      </c>
      <c r="Q158" s="21">
        <f t="shared" si="49"/>
        <v>0.75910815787401487</v>
      </c>
      <c r="R158">
        <f t="shared" si="50"/>
        <v>1.0096214758538746</v>
      </c>
      <c r="S158" s="296">
        <f t="shared" si="59"/>
        <v>0</v>
      </c>
      <c r="T158" s="283">
        <f t="shared" si="60"/>
        <v>0.43337656716813633</v>
      </c>
      <c r="U158" s="286">
        <v>43257</v>
      </c>
      <c r="V158" s="284">
        <f t="shared" si="51"/>
        <v>57.291666666666664</v>
      </c>
      <c r="W158" t="str">
        <f t="shared" si="52"/>
        <v>Neither</v>
      </c>
      <c r="X158">
        <f t="shared" si="61"/>
        <v>0</v>
      </c>
      <c r="Y158">
        <f t="shared" si="62"/>
        <v>0</v>
      </c>
    </row>
    <row r="159" spans="1:25" x14ac:dyDescent="0.25">
      <c r="A159" s="286">
        <v>43107</v>
      </c>
      <c r="B159" s="1">
        <f t="shared" si="53"/>
        <v>7</v>
      </c>
      <c r="C159" s="285">
        <v>13</v>
      </c>
      <c r="D159" t="s">
        <v>713</v>
      </c>
      <c r="F159" s="16">
        <v>25</v>
      </c>
      <c r="G159" t="str">
        <f t="shared" si="45"/>
        <v>heating</v>
      </c>
      <c r="H159" s="283">
        <f>IF(G159="heating",F159*Assumptions!M$4+Assumptions!M$7,0)</f>
        <v>0.47659103797421726</v>
      </c>
      <c r="I159" s="15">
        <f t="shared" si="46"/>
        <v>0.91573834436872614</v>
      </c>
      <c r="J159" s="15">
        <f t="shared" si="47"/>
        <v>0.93760781206536892</v>
      </c>
      <c r="K159" s="283">
        <f t="shared" si="54"/>
        <v>0.40920269776150853</v>
      </c>
      <c r="L159" s="283">
        <f t="shared" si="55"/>
        <v>3.0939281817466902</v>
      </c>
      <c r="M159" s="283">
        <f t="shared" si="56"/>
        <v>4.3197413045175681</v>
      </c>
      <c r="N159" s="283">
        <f t="shared" si="57"/>
        <v>2.1843738559015753</v>
      </c>
      <c r="O159" s="283">
        <f t="shared" si="58"/>
        <v>0.57959115159275676</v>
      </c>
      <c r="P159" s="21">
        <f t="shared" si="48"/>
        <v>0</v>
      </c>
      <c r="Q159" s="21">
        <f t="shared" si="49"/>
        <v>0.79115902007799765</v>
      </c>
      <c r="R159">
        <f t="shared" si="50"/>
        <v>1.0096214758538746</v>
      </c>
      <c r="S159" s="296">
        <f t="shared" si="59"/>
        <v>0</v>
      </c>
      <c r="T159" s="283">
        <f t="shared" si="60"/>
        <v>0.40920269776150853</v>
      </c>
      <c r="U159" s="286">
        <v>43258</v>
      </c>
      <c r="V159" s="284">
        <f t="shared" si="51"/>
        <v>56.208333333333336</v>
      </c>
      <c r="W159" t="str">
        <f t="shared" si="52"/>
        <v>Neither</v>
      </c>
      <c r="X159">
        <f t="shared" si="61"/>
        <v>0</v>
      </c>
      <c r="Y159">
        <f t="shared" si="62"/>
        <v>0</v>
      </c>
    </row>
    <row r="160" spans="1:25" x14ac:dyDescent="0.25">
      <c r="A160" s="286">
        <v>43107</v>
      </c>
      <c r="B160" s="1">
        <f t="shared" si="53"/>
        <v>7</v>
      </c>
      <c r="C160" s="285">
        <v>14</v>
      </c>
      <c r="D160" t="s">
        <v>713</v>
      </c>
      <c r="F160" s="16">
        <v>25</v>
      </c>
      <c r="G160" t="str">
        <f t="shared" si="45"/>
        <v>heating</v>
      </c>
      <c r="H160" s="283">
        <f>IF(G160="heating",F160*Assumptions!M$4+Assumptions!M$7,0)</f>
        <v>0.47659103797421726</v>
      </c>
      <c r="I160" s="15">
        <f t="shared" si="46"/>
        <v>0.92047470058819936</v>
      </c>
      <c r="J160" s="15">
        <f t="shared" si="47"/>
        <v>0.93760781206536892</v>
      </c>
      <c r="K160" s="283">
        <f t="shared" si="54"/>
        <v>0.41131916449514083</v>
      </c>
      <c r="L160" s="283">
        <f t="shared" si="55"/>
        <v>3.0939281817466902</v>
      </c>
      <c r="M160" s="283">
        <f t="shared" si="56"/>
        <v>4.342083749518352</v>
      </c>
      <c r="N160" s="283">
        <f t="shared" si="57"/>
        <v>2.1843738559015753</v>
      </c>
      <c r="O160" s="283">
        <f t="shared" si="58"/>
        <v>0.58258889671556291</v>
      </c>
      <c r="P160" s="21">
        <f t="shared" si="48"/>
        <v>0</v>
      </c>
      <c r="Q160" s="21">
        <f t="shared" si="49"/>
        <v>0.84355555031342389</v>
      </c>
      <c r="R160">
        <f t="shared" si="50"/>
        <v>1.0096214758538746</v>
      </c>
      <c r="S160" s="296">
        <f t="shared" si="59"/>
        <v>0</v>
      </c>
      <c r="T160" s="283">
        <f t="shared" si="60"/>
        <v>0.41131916449514083</v>
      </c>
      <c r="U160" s="286">
        <v>43259</v>
      </c>
      <c r="V160" s="284">
        <f t="shared" si="51"/>
        <v>53.541666666666664</v>
      </c>
      <c r="W160" t="str">
        <f t="shared" si="52"/>
        <v>Neither</v>
      </c>
      <c r="X160">
        <f t="shared" si="61"/>
        <v>0</v>
      </c>
      <c r="Y160">
        <f t="shared" si="62"/>
        <v>0</v>
      </c>
    </row>
    <row r="161" spans="1:25" x14ac:dyDescent="0.25">
      <c r="A161" s="286">
        <v>43107</v>
      </c>
      <c r="B161" s="1">
        <f t="shared" si="53"/>
        <v>7</v>
      </c>
      <c r="C161" s="285">
        <v>15</v>
      </c>
      <c r="D161" t="s">
        <v>713</v>
      </c>
      <c r="F161" s="16">
        <v>25</v>
      </c>
      <c r="G161" t="str">
        <f t="shared" si="45"/>
        <v>heating</v>
      </c>
      <c r="H161" s="283">
        <f>IF(G161="heating",F161*Assumptions!M$4+Assumptions!M$7,0)</f>
        <v>0.47659103797421726</v>
      </c>
      <c r="I161" s="15">
        <f t="shared" si="46"/>
        <v>0.92937811039838192</v>
      </c>
      <c r="J161" s="15">
        <f t="shared" si="47"/>
        <v>0.93760781206536892</v>
      </c>
      <c r="K161" s="283">
        <f t="shared" si="54"/>
        <v>0.41529770196275612</v>
      </c>
      <c r="L161" s="283">
        <f t="shared" si="55"/>
        <v>3.0939281817466902</v>
      </c>
      <c r="M161" s="283">
        <f t="shared" si="56"/>
        <v>4.3840831124855164</v>
      </c>
      <c r="N161" s="283">
        <f t="shared" si="57"/>
        <v>2.1843738559015753</v>
      </c>
      <c r="O161" s="283">
        <f t="shared" si="58"/>
        <v>0.58822406267396043</v>
      </c>
      <c r="P161" s="21">
        <f t="shared" si="48"/>
        <v>0</v>
      </c>
      <c r="Q161" s="21">
        <f t="shared" si="49"/>
        <v>0.96592607327566882</v>
      </c>
      <c r="R161">
        <f t="shared" si="50"/>
        <v>1.0096214758538746</v>
      </c>
      <c r="S161" s="296">
        <f t="shared" si="59"/>
        <v>0</v>
      </c>
      <c r="T161" s="283">
        <f t="shared" si="60"/>
        <v>0.41529770196275612</v>
      </c>
      <c r="U161" s="286">
        <v>43260</v>
      </c>
      <c r="V161" s="284">
        <f t="shared" si="51"/>
        <v>53.833333333333336</v>
      </c>
      <c r="W161" t="str">
        <f t="shared" si="52"/>
        <v>Neither</v>
      </c>
      <c r="X161">
        <f t="shared" si="61"/>
        <v>0</v>
      </c>
      <c r="Y161">
        <f t="shared" si="62"/>
        <v>0</v>
      </c>
    </row>
    <row r="162" spans="1:25" x14ac:dyDescent="0.25">
      <c r="A162" s="286">
        <v>43107</v>
      </c>
      <c r="B162" s="1">
        <f t="shared" si="53"/>
        <v>7</v>
      </c>
      <c r="C162" s="285">
        <v>16</v>
      </c>
      <c r="D162" t="s">
        <v>713</v>
      </c>
      <c r="F162" s="16">
        <v>25</v>
      </c>
      <c r="G162" t="str">
        <f t="shared" si="45"/>
        <v>heating</v>
      </c>
      <c r="H162" s="283">
        <f>IF(G162="heating",F162*Assumptions!M$4+Assumptions!M$7,0)</f>
        <v>0.47659103797421726</v>
      </c>
      <c r="I162" s="15">
        <f t="shared" si="46"/>
        <v>0.95820877609023625</v>
      </c>
      <c r="J162" s="15">
        <f t="shared" si="47"/>
        <v>0.93760781206536892</v>
      </c>
      <c r="K162" s="283">
        <f t="shared" si="54"/>
        <v>0.42818084292973158</v>
      </c>
      <c r="L162" s="283">
        <f t="shared" si="55"/>
        <v>3.0939281817466902</v>
      </c>
      <c r="M162" s="283">
        <f t="shared" si="56"/>
        <v>4.520083770524681</v>
      </c>
      <c r="N162" s="283">
        <f t="shared" si="57"/>
        <v>2.1843738559015753</v>
      </c>
      <c r="O162" s="283">
        <f t="shared" si="58"/>
        <v>0.60647163178830921</v>
      </c>
      <c r="P162" s="21">
        <f t="shared" si="48"/>
        <v>0</v>
      </c>
      <c r="Q162" s="21">
        <f t="shared" si="49"/>
        <v>1.1649354943302594</v>
      </c>
      <c r="R162">
        <f t="shared" si="50"/>
        <v>1.0096214758538746</v>
      </c>
      <c r="S162" s="296">
        <f t="shared" si="59"/>
        <v>0</v>
      </c>
      <c r="T162" s="283">
        <f t="shared" si="60"/>
        <v>0.42818084292973158</v>
      </c>
      <c r="U162" s="286">
        <v>43261</v>
      </c>
      <c r="V162" s="284">
        <f t="shared" si="51"/>
        <v>56.75</v>
      </c>
      <c r="W162" t="str">
        <f t="shared" si="52"/>
        <v>Neither</v>
      </c>
      <c r="X162">
        <f t="shared" si="61"/>
        <v>0</v>
      </c>
      <c r="Y162">
        <f t="shared" si="62"/>
        <v>0</v>
      </c>
    </row>
    <row r="163" spans="1:25" x14ac:dyDescent="0.25">
      <c r="A163" s="286">
        <v>43107</v>
      </c>
      <c r="B163" s="1">
        <f t="shared" si="53"/>
        <v>7</v>
      </c>
      <c r="C163" s="285">
        <v>17</v>
      </c>
      <c r="D163" t="s">
        <v>713</v>
      </c>
      <c r="F163" s="16">
        <v>23</v>
      </c>
      <c r="G163" t="str">
        <f t="shared" si="45"/>
        <v>heating</v>
      </c>
      <c r="H163" s="283">
        <f>IF(G163="heating",F163*Assumptions!M$4+Assumptions!M$7,0)</f>
        <v>0.4979827864482973</v>
      </c>
      <c r="I163" s="15">
        <f t="shared" si="46"/>
        <v>1.000324165990953</v>
      </c>
      <c r="J163" s="15">
        <f t="shared" si="47"/>
        <v>0.93760781206536892</v>
      </c>
      <c r="K163" s="283">
        <f t="shared" si="54"/>
        <v>0.46706390801773789</v>
      </c>
      <c r="L163" s="283">
        <f t="shared" si="55"/>
        <v>3.0592830131973998</v>
      </c>
      <c r="M163" s="283">
        <f t="shared" si="56"/>
        <v>4.8753408797377942</v>
      </c>
      <c r="N163" s="283">
        <f t="shared" si="57"/>
        <v>2.0731424140202046</v>
      </c>
      <c r="O163" s="283">
        <f t="shared" si="58"/>
        <v>0.68923421286113951</v>
      </c>
      <c r="P163" s="21">
        <f t="shared" si="48"/>
        <v>0</v>
      </c>
      <c r="Q163" s="21">
        <f t="shared" si="49"/>
        <v>1.3521540118753073</v>
      </c>
      <c r="R163">
        <f t="shared" si="50"/>
        <v>1.0096214758538746</v>
      </c>
      <c r="S163" s="296">
        <f t="shared" si="59"/>
        <v>0</v>
      </c>
      <c r="T163" s="283">
        <f t="shared" si="60"/>
        <v>0.46706390801773789</v>
      </c>
      <c r="U163" s="286">
        <v>43262</v>
      </c>
      <c r="V163" s="284">
        <f t="shared" si="51"/>
        <v>60.25</v>
      </c>
      <c r="W163" t="str">
        <f t="shared" si="52"/>
        <v>Cooling</v>
      </c>
      <c r="X163">
        <f t="shared" si="61"/>
        <v>0</v>
      </c>
      <c r="Y163">
        <f t="shared" si="62"/>
        <v>0.73168109749357524</v>
      </c>
    </row>
    <row r="164" spans="1:25" x14ac:dyDescent="0.25">
      <c r="A164" s="286">
        <v>43107</v>
      </c>
      <c r="B164" s="1">
        <f t="shared" si="53"/>
        <v>7</v>
      </c>
      <c r="C164" s="285">
        <v>18</v>
      </c>
      <c r="D164" t="s">
        <v>713</v>
      </c>
      <c r="F164" s="16">
        <v>23</v>
      </c>
      <c r="G164" t="str">
        <f t="shared" si="45"/>
        <v>heating</v>
      </c>
      <c r="H164" s="283">
        <f>IF(G164="heating",F164*Assumptions!M$4+Assumptions!M$7,0)</f>
        <v>0.4979827864482973</v>
      </c>
      <c r="I164" s="15">
        <f t="shared" si="46"/>
        <v>0.99263375744531002</v>
      </c>
      <c r="J164" s="15">
        <f t="shared" si="47"/>
        <v>0.93760781206536892</v>
      </c>
      <c r="K164" s="283">
        <f t="shared" si="54"/>
        <v>0.46347315974662845</v>
      </c>
      <c r="L164" s="283">
        <f t="shared" si="55"/>
        <v>3.0592830131973998</v>
      </c>
      <c r="M164" s="283">
        <f t="shared" si="56"/>
        <v>4.8378596667078995</v>
      </c>
      <c r="N164" s="283">
        <f t="shared" si="57"/>
        <v>2.0731424140202046</v>
      </c>
      <c r="O164" s="283">
        <f t="shared" si="58"/>
        <v>0.68393543786325073</v>
      </c>
      <c r="P164" s="21">
        <f t="shared" si="48"/>
        <v>0</v>
      </c>
      <c r="Q164" s="21">
        <f t="shared" si="49"/>
        <v>1.5598916921549892</v>
      </c>
      <c r="R164">
        <f t="shared" si="50"/>
        <v>1.0096214758538746</v>
      </c>
      <c r="S164" s="296">
        <f t="shared" si="59"/>
        <v>0</v>
      </c>
      <c r="T164" s="283">
        <f t="shared" si="60"/>
        <v>0.46347315974662845</v>
      </c>
      <c r="U164" s="286">
        <v>43263</v>
      </c>
      <c r="V164" s="284">
        <f t="shared" si="51"/>
        <v>58.291666666666664</v>
      </c>
      <c r="W164" t="str">
        <f t="shared" si="52"/>
        <v>Neither</v>
      </c>
      <c r="X164">
        <f t="shared" si="61"/>
        <v>0</v>
      </c>
      <c r="Y164">
        <f t="shared" si="62"/>
        <v>0</v>
      </c>
    </row>
    <row r="165" spans="1:25" x14ac:dyDescent="0.25">
      <c r="A165" s="286">
        <v>43107</v>
      </c>
      <c r="B165" s="1">
        <f t="shared" si="53"/>
        <v>7</v>
      </c>
      <c r="C165" s="285">
        <v>19</v>
      </c>
      <c r="D165" t="s">
        <v>713</v>
      </c>
      <c r="F165" s="16">
        <v>23</v>
      </c>
      <c r="G165" t="str">
        <f t="shared" si="45"/>
        <v>heating</v>
      </c>
      <c r="H165" s="283">
        <f>IF(G165="heating",F165*Assumptions!M$4+Assumptions!M$7,0)</f>
        <v>0.4979827864482973</v>
      </c>
      <c r="I165" s="15">
        <f t="shared" si="46"/>
        <v>0.98728643949761985</v>
      </c>
      <c r="J165" s="15">
        <f t="shared" si="47"/>
        <v>0.93760781206536892</v>
      </c>
      <c r="K165" s="283">
        <f t="shared" si="54"/>
        <v>0.46097642988347715</v>
      </c>
      <c r="L165" s="283">
        <f t="shared" si="55"/>
        <v>3.0592830131973998</v>
      </c>
      <c r="M165" s="283">
        <f t="shared" si="56"/>
        <v>4.8117981171885962</v>
      </c>
      <c r="N165" s="283">
        <f t="shared" si="57"/>
        <v>2.0731424140202046</v>
      </c>
      <c r="O165" s="283">
        <f t="shared" si="58"/>
        <v>0.68025107773090965</v>
      </c>
      <c r="P165" s="21">
        <f t="shared" si="48"/>
        <v>0</v>
      </c>
      <c r="Q165" s="21">
        <f t="shared" si="49"/>
        <v>1.6764212681468484</v>
      </c>
      <c r="R165">
        <f t="shared" si="50"/>
        <v>1.0096214758538746</v>
      </c>
      <c r="S165" s="296">
        <f t="shared" si="59"/>
        <v>0</v>
      </c>
      <c r="T165" s="283">
        <f t="shared" si="60"/>
        <v>0.46097642988347715</v>
      </c>
      <c r="U165" s="286">
        <v>43264</v>
      </c>
      <c r="V165" s="284">
        <f t="shared" si="51"/>
        <v>61.75</v>
      </c>
      <c r="W165" t="str">
        <f t="shared" si="52"/>
        <v>Cooling</v>
      </c>
      <c r="X165">
        <f t="shared" si="61"/>
        <v>0</v>
      </c>
      <c r="Y165">
        <f t="shared" si="62"/>
        <v>0.8783273379284402</v>
      </c>
    </row>
    <row r="166" spans="1:25" x14ac:dyDescent="0.25">
      <c r="A166" s="286">
        <v>43107</v>
      </c>
      <c r="B166" s="1">
        <f t="shared" si="53"/>
        <v>7</v>
      </c>
      <c r="C166" s="285">
        <v>20</v>
      </c>
      <c r="D166" t="s">
        <v>713</v>
      </c>
      <c r="F166" s="16">
        <v>21</v>
      </c>
      <c r="G166" t="str">
        <f t="shared" si="45"/>
        <v>heating</v>
      </c>
      <c r="H166" s="283">
        <f>IF(G166="heating",F166*Assumptions!M$4+Assumptions!M$7,0)</f>
        <v>0.51937453492237728</v>
      </c>
      <c r="I166" s="15">
        <f t="shared" si="46"/>
        <v>0.9807837528485519</v>
      </c>
      <c r="J166" s="15">
        <f t="shared" si="47"/>
        <v>0.93760781206536892</v>
      </c>
      <c r="K166" s="283">
        <f t="shared" si="54"/>
        <v>0.47761189273229443</v>
      </c>
      <c r="L166" s="283">
        <f t="shared" si="55"/>
        <v>3.0222800846604434</v>
      </c>
      <c r="M166" s="283">
        <f t="shared" si="56"/>
        <v>4.9251432223853193</v>
      </c>
      <c r="N166" s="283">
        <f t="shared" si="57"/>
        <v>1.9596958788221039</v>
      </c>
      <c r="O166" s="283">
        <f t="shared" si="58"/>
        <v>0.73658210296865578</v>
      </c>
      <c r="P166" s="21">
        <f t="shared" si="48"/>
        <v>0</v>
      </c>
      <c r="Q166" s="21">
        <f t="shared" si="49"/>
        <v>1.52436960139122</v>
      </c>
      <c r="R166">
        <f t="shared" si="50"/>
        <v>1.0096214758538746</v>
      </c>
      <c r="S166" s="296">
        <f t="shared" si="59"/>
        <v>0</v>
      </c>
      <c r="T166" s="283">
        <f t="shared" si="60"/>
        <v>0.47761189273229443</v>
      </c>
      <c r="U166" s="286">
        <v>43265</v>
      </c>
      <c r="V166" s="284">
        <f t="shared" si="51"/>
        <v>59.416666666666664</v>
      </c>
      <c r="W166" t="str">
        <f t="shared" si="52"/>
        <v>Neither</v>
      </c>
      <c r="X166">
        <f t="shared" si="61"/>
        <v>0</v>
      </c>
      <c r="Y166">
        <f t="shared" si="62"/>
        <v>0</v>
      </c>
    </row>
    <row r="167" spans="1:25" x14ac:dyDescent="0.25">
      <c r="A167" s="286">
        <v>43107</v>
      </c>
      <c r="B167" s="1">
        <f t="shared" si="53"/>
        <v>7</v>
      </c>
      <c r="C167" s="285">
        <v>21</v>
      </c>
      <c r="D167" t="s">
        <v>713</v>
      </c>
      <c r="F167" s="16">
        <v>21</v>
      </c>
      <c r="G167" t="str">
        <f t="shared" si="45"/>
        <v>heating</v>
      </c>
      <c r="H167" s="283">
        <f>IF(G167="heating",F167*Assumptions!M$4+Assumptions!M$7,0)</f>
        <v>0.51937453492237728</v>
      </c>
      <c r="I167" s="15">
        <f t="shared" si="46"/>
        <v>0.96485790305685171</v>
      </c>
      <c r="J167" s="15">
        <f t="shared" si="47"/>
        <v>0.93760781206536892</v>
      </c>
      <c r="K167" s="283">
        <f t="shared" si="54"/>
        <v>0.46985648768985511</v>
      </c>
      <c r="L167" s="283">
        <f t="shared" si="55"/>
        <v>3.0222800846604434</v>
      </c>
      <c r="M167" s="283">
        <f t="shared" si="56"/>
        <v>4.8451693332028061</v>
      </c>
      <c r="N167" s="283">
        <f t="shared" si="57"/>
        <v>1.9596958788221039</v>
      </c>
      <c r="O167" s="283">
        <f t="shared" si="58"/>
        <v>0.72462157048933673</v>
      </c>
      <c r="P167" s="21">
        <f t="shared" si="48"/>
        <v>0</v>
      </c>
      <c r="Q167" s="21">
        <f t="shared" si="49"/>
        <v>1.4448604713749031</v>
      </c>
      <c r="R167">
        <f t="shared" si="50"/>
        <v>1.0096214758538746</v>
      </c>
      <c r="S167" s="296">
        <f t="shared" si="59"/>
        <v>0</v>
      </c>
      <c r="T167" s="283">
        <f t="shared" si="60"/>
        <v>0.46985648768985511</v>
      </c>
      <c r="U167" s="286">
        <v>43266</v>
      </c>
      <c r="V167" s="284">
        <f t="shared" si="51"/>
        <v>57.708333333333336</v>
      </c>
      <c r="W167" t="str">
        <f t="shared" si="52"/>
        <v>Neither</v>
      </c>
      <c r="X167">
        <f t="shared" si="61"/>
        <v>0</v>
      </c>
      <c r="Y167">
        <f t="shared" si="62"/>
        <v>0</v>
      </c>
    </row>
    <row r="168" spans="1:25" x14ac:dyDescent="0.25">
      <c r="A168" s="286">
        <v>43107</v>
      </c>
      <c r="B168" s="1">
        <f t="shared" si="53"/>
        <v>7</v>
      </c>
      <c r="C168" s="285">
        <v>22</v>
      </c>
      <c r="D168" t="s">
        <v>713</v>
      </c>
      <c r="F168" s="16">
        <v>21</v>
      </c>
      <c r="G168" t="str">
        <f t="shared" si="45"/>
        <v>heating</v>
      </c>
      <c r="H168" s="283">
        <f>IF(G168="heating",F168*Assumptions!M$4+Assumptions!M$7,0)</f>
        <v>0.51937453492237728</v>
      </c>
      <c r="I168" s="15">
        <f t="shared" si="46"/>
        <v>0.93972561476240646</v>
      </c>
      <c r="J168" s="15">
        <f t="shared" si="47"/>
        <v>0.93760781206536892</v>
      </c>
      <c r="K168" s="283">
        <f t="shared" si="54"/>
        <v>0.45761782677592661</v>
      </c>
      <c r="L168" s="283">
        <f t="shared" si="55"/>
        <v>3.0222800846604434</v>
      </c>
      <c r="M168" s="283">
        <f t="shared" si="56"/>
        <v>4.7189640213826225</v>
      </c>
      <c r="N168" s="283">
        <f t="shared" si="57"/>
        <v>1.9596958788221039</v>
      </c>
      <c r="O168" s="283">
        <f t="shared" si="58"/>
        <v>0.70574687592942842</v>
      </c>
      <c r="P168" s="21">
        <f t="shared" si="48"/>
        <v>0</v>
      </c>
      <c r="Q168" s="21">
        <f t="shared" si="49"/>
        <v>1.2427137171080138</v>
      </c>
      <c r="R168">
        <f t="shared" si="50"/>
        <v>1.0096214758538746</v>
      </c>
      <c r="S168" s="296">
        <f t="shared" si="59"/>
        <v>0</v>
      </c>
      <c r="T168" s="283">
        <f t="shared" si="60"/>
        <v>0.45761782677592661</v>
      </c>
      <c r="U168" s="286">
        <v>43267</v>
      </c>
      <c r="V168" s="284">
        <f t="shared" si="51"/>
        <v>58.791666666666664</v>
      </c>
      <c r="W168" t="str">
        <f t="shared" si="52"/>
        <v>Neither</v>
      </c>
      <c r="X168">
        <f t="shared" si="61"/>
        <v>0</v>
      </c>
      <c r="Y168">
        <f t="shared" si="62"/>
        <v>0</v>
      </c>
    </row>
    <row r="169" spans="1:25" x14ac:dyDescent="0.25">
      <c r="A169" s="286">
        <v>43107</v>
      </c>
      <c r="B169" s="1">
        <f t="shared" si="53"/>
        <v>7</v>
      </c>
      <c r="C169" s="285">
        <v>23</v>
      </c>
      <c r="D169" t="s">
        <v>713</v>
      </c>
      <c r="F169" s="16">
        <v>21</v>
      </c>
      <c r="G169" t="str">
        <f t="shared" si="45"/>
        <v>heating</v>
      </c>
      <c r="H169" s="283">
        <f>IF(G169="heating",F169*Assumptions!M$4+Assumptions!M$7,0)</f>
        <v>0.51937453492237728</v>
      </c>
      <c r="I169" s="15">
        <f t="shared" si="46"/>
        <v>0.93552015763172869</v>
      </c>
      <c r="J169" s="15">
        <f t="shared" si="47"/>
        <v>0.93760781206536892</v>
      </c>
      <c r="K169" s="283">
        <f t="shared" si="54"/>
        <v>0.45556989690947658</v>
      </c>
      <c r="L169" s="283">
        <f t="shared" si="55"/>
        <v>3.0222800846604434</v>
      </c>
      <c r="M169" s="283">
        <f t="shared" si="56"/>
        <v>4.6978457283603001</v>
      </c>
      <c r="N169" s="283">
        <f t="shared" si="57"/>
        <v>1.9596958788221039</v>
      </c>
      <c r="O169" s="283">
        <f t="shared" si="58"/>
        <v>0.70258851971863023</v>
      </c>
      <c r="P169" s="21">
        <f t="shared" si="48"/>
        <v>0</v>
      </c>
      <c r="Q169" s="21">
        <f t="shared" si="49"/>
        <v>1.0297519246597011</v>
      </c>
      <c r="R169">
        <f t="shared" si="50"/>
        <v>1.0096214758538746</v>
      </c>
      <c r="S169" s="296">
        <f t="shared" si="59"/>
        <v>0</v>
      </c>
      <c r="T169" s="283">
        <f t="shared" si="60"/>
        <v>0.45556989690947658</v>
      </c>
      <c r="U169" s="286">
        <v>43268</v>
      </c>
      <c r="V169" s="284">
        <f t="shared" si="51"/>
        <v>60.041666666666664</v>
      </c>
      <c r="W169" t="str">
        <f t="shared" si="52"/>
        <v>Cooling</v>
      </c>
      <c r="X169">
        <f t="shared" si="61"/>
        <v>0</v>
      </c>
      <c r="Y169">
        <f t="shared" si="62"/>
        <v>0.79467083081578271</v>
      </c>
    </row>
    <row r="170" spans="1:25" x14ac:dyDescent="0.25">
      <c r="A170" s="286">
        <v>43108</v>
      </c>
      <c r="B170" s="1">
        <f t="shared" si="53"/>
        <v>1</v>
      </c>
      <c r="C170" s="285">
        <v>0</v>
      </c>
      <c r="D170" t="s">
        <v>713</v>
      </c>
      <c r="F170" s="16">
        <v>21</v>
      </c>
      <c r="G170" t="str">
        <f t="shared" si="45"/>
        <v>heating</v>
      </c>
      <c r="H170" s="283">
        <f>IF(G170="heating",F170*Assumptions!M$4+Assumptions!M$7,0)</f>
        <v>0.51937453492237728</v>
      </c>
      <c r="I170" s="15">
        <f t="shared" si="46"/>
        <v>0.96097758380229281</v>
      </c>
      <c r="J170" s="15">
        <f t="shared" si="47"/>
        <v>1.017726725449043</v>
      </c>
      <c r="K170" s="283">
        <f t="shared" si="54"/>
        <v>0.50795482348062471</v>
      </c>
      <c r="L170" s="283">
        <f t="shared" si="55"/>
        <v>3.0222800846604434</v>
      </c>
      <c r="M170" s="283">
        <f t="shared" si="56"/>
        <v>5.2380401204661426</v>
      </c>
      <c r="N170" s="283">
        <f t="shared" si="57"/>
        <v>1.9596958788221039</v>
      </c>
      <c r="O170" s="283">
        <f t="shared" si="58"/>
        <v>0.78337754521147451</v>
      </c>
      <c r="P170" s="21">
        <f t="shared" si="48"/>
        <v>0</v>
      </c>
      <c r="Q170" s="21">
        <f t="shared" si="49"/>
        <v>0.90668853391740301</v>
      </c>
      <c r="R170">
        <f t="shared" si="50"/>
        <v>0.9440993384982781</v>
      </c>
      <c r="S170" s="296">
        <f t="shared" si="59"/>
        <v>0</v>
      </c>
      <c r="T170" s="283">
        <f t="shared" si="60"/>
        <v>0.50795482348062471</v>
      </c>
      <c r="U170" s="286">
        <v>43269</v>
      </c>
      <c r="V170" s="284">
        <f t="shared" si="51"/>
        <v>66.625</v>
      </c>
      <c r="W170" t="str">
        <f t="shared" si="52"/>
        <v>Cooling</v>
      </c>
      <c r="X170">
        <f t="shared" si="61"/>
        <v>0</v>
      </c>
      <c r="Y170">
        <f t="shared" si="62"/>
        <v>1.2552008045233098</v>
      </c>
    </row>
    <row r="171" spans="1:25" x14ac:dyDescent="0.25">
      <c r="A171" s="286">
        <v>43108</v>
      </c>
      <c r="B171" s="1">
        <f t="shared" si="53"/>
        <v>1</v>
      </c>
      <c r="C171" s="285">
        <v>1</v>
      </c>
      <c r="D171" t="s">
        <v>713</v>
      </c>
      <c r="F171" s="16">
        <v>21</v>
      </c>
      <c r="G171" t="str">
        <f t="shared" si="45"/>
        <v>heating</v>
      </c>
      <c r="H171" s="283">
        <f>IF(G171="heating",F171*Assumptions!M$4+Assumptions!M$7,0)</f>
        <v>0.51937453492237728</v>
      </c>
      <c r="I171" s="15">
        <f t="shared" si="46"/>
        <v>0.9912860509924194</v>
      </c>
      <c r="J171" s="15">
        <f t="shared" si="47"/>
        <v>1.017726725449043</v>
      </c>
      <c r="K171" s="283">
        <f t="shared" si="54"/>
        <v>0.52397531382402529</v>
      </c>
      <c r="L171" s="283">
        <f t="shared" si="55"/>
        <v>3.0222800846604434</v>
      </c>
      <c r="M171" s="283">
        <f t="shared" si="56"/>
        <v>5.4032437316716848</v>
      </c>
      <c r="N171" s="283">
        <f t="shared" si="57"/>
        <v>1.9596958788221039</v>
      </c>
      <c r="O171" s="283">
        <f t="shared" si="58"/>
        <v>0.80808464871391028</v>
      </c>
      <c r="P171" s="21">
        <f t="shared" si="48"/>
        <v>0</v>
      </c>
      <c r="Q171" s="21">
        <f t="shared" si="49"/>
        <v>0.81803459285312596</v>
      </c>
      <c r="R171">
        <f t="shared" si="50"/>
        <v>0.9440993384982781</v>
      </c>
      <c r="S171" s="296">
        <f t="shared" si="59"/>
        <v>0</v>
      </c>
      <c r="T171" s="283">
        <f t="shared" si="60"/>
        <v>0.52397531382402529</v>
      </c>
      <c r="U171" s="286">
        <v>43270</v>
      </c>
      <c r="V171" s="284">
        <f t="shared" si="51"/>
        <v>71.458333333333329</v>
      </c>
      <c r="W171" t="str">
        <f t="shared" si="52"/>
        <v>Cooling</v>
      </c>
      <c r="X171">
        <f t="shared" si="61"/>
        <v>0</v>
      </c>
      <c r="Y171">
        <f t="shared" si="62"/>
        <v>1.2745369142373433</v>
      </c>
    </row>
    <row r="172" spans="1:25" x14ac:dyDescent="0.25">
      <c r="A172" s="286">
        <v>43108</v>
      </c>
      <c r="B172" s="1">
        <f t="shared" si="53"/>
        <v>1</v>
      </c>
      <c r="C172" s="285">
        <v>2</v>
      </c>
      <c r="D172" t="s">
        <v>713</v>
      </c>
      <c r="F172" s="16">
        <v>21</v>
      </c>
      <c r="G172" t="str">
        <f t="shared" si="45"/>
        <v>heating</v>
      </c>
      <c r="H172" s="283">
        <f>IF(G172="heating",F172*Assumptions!M$4+Assumptions!M$7,0)</f>
        <v>0.51937453492237728</v>
      </c>
      <c r="I172" s="15">
        <f t="shared" si="46"/>
        <v>1.0126444122274023</v>
      </c>
      <c r="J172" s="15">
        <f t="shared" si="47"/>
        <v>1.017726725449043</v>
      </c>
      <c r="K172" s="283">
        <f t="shared" si="54"/>
        <v>0.53526494512637546</v>
      </c>
      <c r="L172" s="283">
        <f t="shared" si="55"/>
        <v>3.0222800846604434</v>
      </c>
      <c r="M172" s="283">
        <f t="shared" si="56"/>
        <v>5.5196626314899202</v>
      </c>
      <c r="N172" s="283">
        <f t="shared" si="57"/>
        <v>1.9596958788221039</v>
      </c>
      <c r="O172" s="283">
        <f t="shared" si="58"/>
        <v>0.82549573184011482</v>
      </c>
      <c r="P172" s="21">
        <f t="shared" si="48"/>
        <v>0</v>
      </c>
      <c r="Q172" s="21">
        <f t="shared" si="49"/>
        <v>0.74507607494346417</v>
      </c>
      <c r="R172">
        <f t="shared" si="50"/>
        <v>0.9440993384982781</v>
      </c>
      <c r="S172" s="296">
        <f t="shared" si="59"/>
        <v>0</v>
      </c>
      <c r="T172" s="283">
        <f t="shared" si="60"/>
        <v>0.53526494512637546</v>
      </c>
      <c r="U172" s="286">
        <v>43271</v>
      </c>
      <c r="V172" s="284">
        <f t="shared" si="51"/>
        <v>72.458333333333329</v>
      </c>
      <c r="W172" t="str">
        <f t="shared" si="52"/>
        <v>Cooling</v>
      </c>
      <c r="X172">
        <f t="shared" si="61"/>
        <v>0</v>
      </c>
      <c r="Y172">
        <f t="shared" si="62"/>
        <v>1.3244262866268328</v>
      </c>
    </row>
    <row r="173" spans="1:25" x14ac:dyDescent="0.25">
      <c r="A173" s="286">
        <v>43108</v>
      </c>
      <c r="B173" s="1">
        <f t="shared" si="53"/>
        <v>1</v>
      </c>
      <c r="C173" s="285">
        <v>3</v>
      </c>
      <c r="D173" t="s">
        <v>713</v>
      </c>
      <c r="F173" s="16">
        <v>19</v>
      </c>
      <c r="G173" t="str">
        <f t="shared" si="45"/>
        <v>heating</v>
      </c>
      <c r="H173" s="283">
        <f>IF(G173="heating",F173*Assumptions!M$4+Assumptions!M$7,0)</f>
        <v>0.54076628339645738</v>
      </c>
      <c r="I173" s="15">
        <f t="shared" si="46"/>
        <v>1.0288787614109172</v>
      </c>
      <c r="J173" s="15">
        <f t="shared" si="47"/>
        <v>1.017726725449043</v>
      </c>
      <c r="K173" s="283">
        <f t="shared" si="54"/>
        <v>0.56624579156431198</v>
      </c>
      <c r="L173" s="283">
        <f t="shared" si="55"/>
        <v>2.9437809613584625</v>
      </c>
      <c r="M173" s="283">
        <f t="shared" si="56"/>
        <v>5.6874750171995467</v>
      </c>
      <c r="N173" s="283">
        <f t="shared" si="57"/>
        <v>1.8289671560163632</v>
      </c>
      <c r="O173" s="283">
        <f t="shared" si="58"/>
        <v>0.91139065847799217</v>
      </c>
      <c r="P173" s="21">
        <f t="shared" si="48"/>
        <v>0</v>
      </c>
      <c r="Q173" s="21">
        <f t="shared" si="49"/>
        <v>0.69158980876382303</v>
      </c>
      <c r="R173">
        <f t="shared" si="50"/>
        <v>0.9440993384982781</v>
      </c>
      <c r="S173" s="296">
        <f t="shared" si="59"/>
        <v>0</v>
      </c>
      <c r="T173" s="283">
        <f t="shared" si="60"/>
        <v>0.56624579156431198</v>
      </c>
      <c r="U173" s="286">
        <v>43272</v>
      </c>
      <c r="V173" s="284">
        <f t="shared" si="51"/>
        <v>69.041666666666671</v>
      </c>
      <c r="W173" t="str">
        <f t="shared" si="52"/>
        <v>Cooling</v>
      </c>
      <c r="X173">
        <f t="shared" si="61"/>
        <v>0</v>
      </c>
      <c r="Y173">
        <f t="shared" si="62"/>
        <v>1.296640695578219</v>
      </c>
    </row>
    <row r="174" spans="1:25" x14ac:dyDescent="0.25">
      <c r="A174" s="286">
        <v>43108</v>
      </c>
      <c r="B174" s="1">
        <f t="shared" si="53"/>
        <v>1</v>
      </c>
      <c r="C174" s="285">
        <v>4</v>
      </c>
      <c r="D174" t="s">
        <v>713</v>
      </c>
      <c r="F174" s="16">
        <v>21</v>
      </c>
      <c r="G174" t="str">
        <f t="shared" si="45"/>
        <v>heating</v>
      </c>
      <c r="H174" s="283">
        <f>IF(G174="heating",F174*Assumptions!M$4+Assumptions!M$7,0)</f>
        <v>0.51937453492237728</v>
      </c>
      <c r="I174" s="15">
        <f t="shared" si="46"/>
        <v>1.0654385285153933</v>
      </c>
      <c r="J174" s="15">
        <f t="shared" si="47"/>
        <v>1.017726725449043</v>
      </c>
      <c r="K174" s="283">
        <f t="shared" si="54"/>
        <v>0.56317093010656116</v>
      </c>
      <c r="L174" s="283">
        <f t="shared" si="55"/>
        <v>3.0222800846604434</v>
      </c>
      <c r="M174" s="283">
        <f t="shared" si="56"/>
        <v>5.8074296969264276</v>
      </c>
      <c r="N174" s="283">
        <f t="shared" si="57"/>
        <v>1.9596958788221039</v>
      </c>
      <c r="O174" s="283">
        <f t="shared" si="58"/>
        <v>0.86853287018381642</v>
      </c>
      <c r="P174" s="21">
        <f t="shared" si="48"/>
        <v>0</v>
      </c>
      <c r="Q174" s="21">
        <f t="shared" si="49"/>
        <v>0.6473875548762833</v>
      </c>
      <c r="R174">
        <f t="shared" si="50"/>
        <v>0.9440993384982781</v>
      </c>
      <c r="S174" s="296">
        <f t="shared" si="59"/>
        <v>0</v>
      </c>
      <c r="T174" s="283">
        <f t="shared" si="60"/>
        <v>0.56317093010656116</v>
      </c>
      <c r="U174" s="286">
        <v>43273</v>
      </c>
      <c r="V174" s="284">
        <f t="shared" si="51"/>
        <v>65.791666666666671</v>
      </c>
      <c r="W174" t="str">
        <f t="shared" si="52"/>
        <v>Cooling</v>
      </c>
      <c r="X174">
        <f t="shared" si="61"/>
        <v>0</v>
      </c>
      <c r="Y174">
        <f t="shared" si="62"/>
        <v>1.244166384021147</v>
      </c>
    </row>
    <row r="175" spans="1:25" x14ac:dyDescent="0.25">
      <c r="A175" s="286">
        <v>43108</v>
      </c>
      <c r="B175" s="1">
        <f t="shared" si="53"/>
        <v>1</v>
      </c>
      <c r="C175" s="285">
        <v>5</v>
      </c>
      <c r="D175" t="s">
        <v>713</v>
      </c>
      <c r="F175" s="16">
        <v>21</v>
      </c>
      <c r="G175" t="str">
        <f t="shared" si="45"/>
        <v>heating</v>
      </c>
      <c r="H175" s="283">
        <f>IF(G175="heating",F175*Assumptions!M$4+Assumptions!M$7,0)</f>
        <v>0.51937453492237728</v>
      </c>
      <c r="I175" s="15">
        <f t="shared" si="46"/>
        <v>1.1031161181218294</v>
      </c>
      <c r="J175" s="15">
        <f t="shared" si="47"/>
        <v>1.017726725449043</v>
      </c>
      <c r="K175" s="283">
        <f t="shared" si="54"/>
        <v>0.58308660108609378</v>
      </c>
      <c r="L175" s="283">
        <f t="shared" si="55"/>
        <v>3.0222800846604434</v>
      </c>
      <c r="M175" s="283">
        <f t="shared" si="56"/>
        <v>6.0128004873876275</v>
      </c>
      <c r="N175" s="283">
        <f t="shared" si="57"/>
        <v>1.9596958788221039</v>
      </c>
      <c r="O175" s="283">
        <f t="shared" si="58"/>
        <v>0.89924719500561967</v>
      </c>
      <c r="P175" s="21">
        <f t="shared" si="48"/>
        <v>0</v>
      </c>
      <c r="Q175" s="21">
        <f t="shared" si="49"/>
        <v>0.72139578924615555</v>
      </c>
      <c r="R175">
        <f t="shared" si="50"/>
        <v>0.9440993384982781</v>
      </c>
      <c r="S175" s="296">
        <f t="shared" si="59"/>
        <v>0</v>
      </c>
      <c r="T175" s="283">
        <f t="shared" si="60"/>
        <v>0.58308660108609378</v>
      </c>
      <c r="U175" s="286">
        <v>43274</v>
      </c>
      <c r="V175" s="284">
        <f t="shared" si="51"/>
        <v>71.541666666666671</v>
      </c>
      <c r="W175" t="str">
        <f t="shared" si="52"/>
        <v>Cooling</v>
      </c>
      <c r="X175">
        <f t="shared" si="61"/>
        <v>0</v>
      </c>
      <c r="Y175">
        <f t="shared" si="62"/>
        <v>1.3730483297961456</v>
      </c>
    </row>
    <row r="176" spans="1:25" x14ac:dyDescent="0.25">
      <c r="A176" s="286">
        <v>43108</v>
      </c>
      <c r="B176" s="1">
        <f t="shared" si="53"/>
        <v>1</v>
      </c>
      <c r="C176" s="285">
        <v>6</v>
      </c>
      <c r="D176" t="s">
        <v>713</v>
      </c>
      <c r="F176" s="16">
        <v>21</v>
      </c>
      <c r="G176" t="str">
        <f t="shared" si="45"/>
        <v>heating</v>
      </c>
      <c r="H176" s="283">
        <f>IF(G176="heating",F176*Assumptions!M$4+Assumptions!M$7,0)</f>
        <v>0.51937453492237728</v>
      </c>
      <c r="I176" s="15">
        <f t="shared" si="46"/>
        <v>1.1674190089087988</v>
      </c>
      <c r="J176" s="15">
        <f t="shared" si="47"/>
        <v>1.017726725449043</v>
      </c>
      <c r="K176" s="283">
        <f t="shared" si="54"/>
        <v>0.61707590956689262</v>
      </c>
      <c r="L176" s="283">
        <f t="shared" si="55"/>
        <v>3.0222800846604434</v>
      </c>
      <c r="M176" s="283">
        <f t="shared" si="56"/>
        <v>6.3632989042928374</v>
      </c>
      <c r="N176" s="283">
        <f t="shared" si="57"/>
        <v>1.9596958788221039</v>
      </c>
      <c r="O176" s="283">
        <f t="shared" si="58"/>
        <v>0.95166615001951838</v>
      </c>
      <c r="P176" s="21">
        <f t="shared" si="48"/>
        <v>0</v>
      </c>
      <c r="Q176" s="21">
        <f t="shared" si="49"/>
        <v>0.87787080972652631</v>
      </c>
      <c r="R176">
        <f t="shared" si="50"/>
        <v>0.9440993384982781</v>
      </c>
      <c r="S176" s="296">
        <f t="shared" si="59"/>
        <v>0</v>
      </c>
      <c r="T176" s="283">
        <f t="shared" si="60"/>
        <v>0.61707590956689262</v>
      </c>
      <c r="U176" s="286">
        <v>43275</v>
      </c>
      <c r="V176" s="284">
        <f t="shared" si="51"/>
        <v>72.875</v>
      </c>
      <c r="W176" t="str">
        <f t="shared" si="52"/>
        <v>Cooling</v>
      </c>
      <c r="X176">
        <f t="shared" si="61"/>
        <v>0</v>
      </c>
      <c r="Y176">
        <f t="shared" si="62"/>
        <v>1.3855750999188987</v>
      </c>
    </row>
    <row r="177" spans="1:25" x14ac:dyDescent="0.25">
      <c r="A177" s="286">
        <v>43108</v>
      </c>
      <c r="B177" s="1">
        <f t="shared" si="53"/>
        <v>1</v>
      </c>
      <c r="C177" s="285">
        <v>7</v>
      </c>
      <c r="D177" t="s">
        <v>714</v>
      </c>
      <c r="F177" s="16">
        <v>21</v>
      </c>
      <c r="G177" t="str">
        <f t="shared" si="45"/>
        <v>heating</v>
      </c>
      <c r="H177" s="283">
        <f>IF(G177="heating",F177*Assumptions!M$4+Assumptions!M$7,0)</f>
        <v>0.51937453492237728</v>
      </c>
      <c r="I177" s="15">
        <f t="shared" si="46"/>
        <v>1.1567226404725983</v>
      </c>
      <c r="J177" s="15">
        <f t="shared" si="47"/>
        <v>1.017726725449043</v>
      </c>
      <c r="K177" s="283">
        <f t="shared" si="54"/>
        <v>0.61142200875539177</v>
      </c>
      <c r="L177" s="283">
        <f t="shared" si="55"/>
        <v>3.0222800846604434</v>
      </c>
      <c r="M177" s="283">
        <f t="shared" si="56"/>
        <v>6.3049957680319269</v>
      </c>
      <c r="N177" s="283">
        <f t="shared" si="57"/>
        <v>1.9596958788221039</v>
      </c>
      <c r="O177" s="283">
        <f t="shared" si="58"/>
        <v>0.94294659715016438</v>
      </c>
      <c r="P177" s="21">
        <f t="shared" si="48"/>
        <v>0</v>
      </c>
      <c r="Q177" s="21">
        <f t="shared" si="49"/>
        <v>0.97331382064367777</v>
      </c>
      <c r="R177">
        <f t="shared" si="50"/>
        <v>0.9440993384982781</v>
      </c>
      <c r="S177" s="296">
        <f t="shared" si="59"/>
        <v>0</v>
      </c>
      <c r="T177" s="283">
        <f t="shared" si="60"/>
        <v>0.61142200875539177</v>
      </c>
      <c r="U177" s="286">
        <v>43276</v>
      </c>
      <c r="V177" s="284">
        <f t="shared" si="51"/>
        <v>67.166666666666671</v>
      </c>
      <c r="W177" t="str">
        <f t="shared" si="52"/>
        <v>Cooling</v>
      </c>
      <c r="X177">
        <f t="shared" si="61"/>
        <v>0</v>
      </c>
      <c r="Y177">
        <f t="shared" si="62"/>
        <v>1.0949292740148098</v>
      </c>
    </row>
    <row r="178" spans="1:25" x14ac:dyDescent="0.25">
      <c r="A178" s="286">
        <v>43108</v>
      </c>
      <c r="B178" s="1">
        <f t="shared" si="53"/>
        <v>1</v>
      </c>
      <c r="C178" s="285">
        <v>8</v>
      </c>
      <c r="D178" t="s">
        <v>714</v>
      </c>
      <c r="F178" s="16">
        <v>21</v>
      </c>
      <c r="G178" t="str">
        <f t="shared" si="45"/>
        <v>heating</v>
      </c>
      <c r="H178" s="283">
        <f>IF(G178="heating",F178*Assumptions!M$4+Assumptions!M$7,0)</f>
        <v>0.51937453492237728</v>
      </c>
      <c r="I178" s="15">
        <f t="shared" si="46"/>
        <v>1.0887373021083731</v>
      </c>
      <c r="J178" s="15">
        <f t="shared" si="47"/>
        <v>1.017726725449043</v>
      </c>
      <c r="K178" s="283">
        <f t="shared" si="54"/>
        <v>0.57548622718238962</v>
      </c>
      <c r="L178" s="283">
        <f t="shared" si="55"/>
        <v>3.0222800846604434</v>
      </c>
      <c r="M178" s="283">
        <f t="shared" si="56"/>
        <v>5.9344252823539367</v>
      </c>
      <c r="N178" s="283">
        <f t="shared" si="57"/>
        <v>1.9596958788221039</v>
      </c>
      <c r="O178" s="283">
        <f t="shared" si="58"/>
        <v>0.88752575448345827</v>
      </c>
      <c r="P178" s="21">
        <f t="shared" si="48"/>
        <v>0</v>
      </c>
      <c r="Q178" s="21">
        <f t="shared" si="49"/>
        <v>0.94940007506179924</v>
      </c>
      <c r="R178">
        <f t="shared" si="50"/>
        <v>0.9440993384982781</v>
      </c>
      <c r="S178" s="296">
        <f t="shared" si="59"/>
        <v>0</v>
      </c>
      <c r="T178" s="283">
        <f t="shared" si="60"/>
        <v>0.57548622718238962</v>
      </c>
      <c r="U178" s="286">
        <v>43277</v>
      </c>
      <c r="V178" s="284">
        <f t="shared" si="51"/>
        <v>62.791666666666664</v>
      </c>
      <c r="W178" t="str">
        <f t="shared" si="52"/>
        <v>Cooling</v>
      </c>
      <c r="X178">
        <f t="shared" si="61"/>
        <v>0</v>
      </c>
      <c r="Y178">
        <f t="shared" si="62"/>
        <v>0.7149502929336421</v>
      </c>
    </row>
    <row r="179" spans="1:25" x14ac:dyDescent="0.25">
      <c r="A179" s="286">
        <v>43108</v>
      </c>
      <c r="B179" s="1">
        <f t="shared" si="53"/>
        <v>1</v>
      </c>
      <c r="C179" s="285">
        <v>9</v>
      </c>
      <c r="D179" t="s">
        <v>714</v>
      </c>
      <c r="F179" s="16">
        <v>21</v>
      </c>
      <c r="G179" t="str">
        <f t="shared" si="45"/>
        <v>heating</v>
      </c>
      <c r="H179" s="283">
        <f>IF(G179="heating",F179*Assumptions!M$4+Assumptions!M$7,0)</f>
        <v>0.51937453492237728</v>
      </c>
      <c r="I179" s="15">
        <f t="shared" si="46"/>
        <v>1.0265141967145235</v>
      </c>
      <c r="J179" s="15">
        <f t="shared" si="47"/>
        <v>1.017726725449043</v>
      </c>
      <c r="K179" s="283">
        <f t="shared" si="54"/>
        <v>0.54259625446139037</v>
      </c>
      <c r="L179" s="283">
        <f t="shared" si="55"/>
        <v>3.0222800846604434</v>
      </c>
      <c r="M179" s="283">
        <f t="shared" si="56"/>
        <v>5.5952632374044757</v>
      </c>
      <c r="N179" s="283">
        <f t="shared" si="57"/>
        <v>1.9596958788221039</v>
      </c>
      <c r="O179" s="283">
        <f t="shared" si="58"/>
        <v>0.83680221589059844</v>
      </c>
      <c r="P179" s="21">
        <f t="shared" si="48"/>
        <v>0</v>
      </c>
      <c r="Q179" s="21">
        <f t="shared" si="49"/>
        <v>0.8408485371888097</v>
      </c>
      <c r="R179">
        <f t="shared" si="50"/>
        <v>0.9440993384982781</v>
      </c>
      <c r="S179" s="296">
        <f t="shared" si="59"/>
        <v>0</v>
      </c>
      <c r="T179" s="283">
        <f t="shared" si="60"/>
        <v>0.54259625446139037</v>
      </c>
      <c r="U179" s="286">
        <v>43278</v>
      </c>
      <c r="V179" s="284">
        <f t="shared" si="51"/>
        <v>68.666666666666671</v>
      </c>
      <c r="W179" t="str">
        <f t="shared" si="52"/>
        <v>Cooling</v>
      </c>
      <c r="X179">
        <f t="shared" si="61"/>
        <v>0</v>
      </c>
      <c r="Y179">
        <f t="shared" si="62"/>
        <v>1.118086528098245</v>
      </c>
    </row>
    <row r="180" spans="1:25" x14ac:dyDescent="0.25">
      <c r="A180" s="286">
        <v>43108</v>
      </c>
      <c r="B180" s="1">
        <f t="shared" si="53"/>
        <v>1</v>
      </c>
      <c r="C180" s="285">
        <v>10</v>
      </c>
      <c r="D180" t="s">
        <v>714</v>
      </c>
      <c r="F180" s="16">
        <v>23</v>
      </c>
      <c r="G180" t="str">
        <f t="shared" si="45"/>
        <v>heating</v>
      </c>
      <c r="H180" s="283">
        <f>IF(G180="heating",F180*Assumptions!M$4+Assumptions!M$7,0)</f>
        <v>0.4979827864482973</v>
      </c>
      <c r="I180" s="15">
        <f t="shared" si="46"/>
        <v>0.99413757313525775</v>
      </c>
      <c r="J180" s="15">
        <f t="shared" si="47"/>
        <v>1.017726725449043</v>
      </c>
      <c r="K180" s="283">
        <f t="shared" si="54"/>
        <v>0.5038392517329372</v>
      </c>
      <c r="L180" s="283">
        <f t="shared" si="55"/>
        <v>3.0592830131973998</v>
      </c>
      <c r="M180" s="283">
        <f t="shared" si="56"/>
        <v>5.25921198067996</v>
      </c>
      <c r="N180" s="283">
        <f t="shared" si="57"/>
        <v>2.0731424140202046</v>
      </c>
      <c r="O180" s="283">
        <f t="shared" si="58"/>
        <v>0.74350264303339908</v>
      </c>
      <c r="P180" s="21">
        <f t="shared" si="48"/>
        <v>0</v>
      </c>
      <c r="Q180" s="21">
        <f t="shared" si="49"/>
        <v>0.74504051125983206</v>
      </c>
      <c r="R180">
        <f t="shared" si="50"/>
        <v>0.9440993384982781</v>
      </c>
      <c r="S180" s="296">
        <f t="shared" si="59"/>
        <v>0</v>
      </c>
      <c r="T180" s="283">
        <f t="shared" si="60"/>
        <v>0.5038392517329372</v>
      </c>
      <c r="U180" s="286">
        <v>43279</v>
      </c>
      <c r="V180" s="284">
        <f t="shared" si="51"/>
        <v>74.666666666666671</v>
      </c>
      <c r="W180" t="str">
        <f t="shared" si="52"/>
        <v>Cooling</v>
      </c>
      <c r="X180">
        <f t="shared" si="61"/>
        <v>0</v>
      </c>
      <c r="Y180">
        <f t="shared" si="62"/>
        <v>1.6258029593151968</v>
      </c>
    </row>
    <row r="181" spans="1:25" x14ac:dyDescent="0.25">
      <c r="A181" s="286">
        <v>43108</v>
      </c>
      <c r="B181" s="1">
        <f t="shared" si="53"/>
        <v>1</v>
      </c>
      <c r="C181" s="285">
        <v>11</v>
      </c>
      <c r="D181" t="s">
        <v>714</v>
      </c>
      <c r="F181" s="16">
        <v>25</v>
      </c>
      <c r="G181" t="str">
        <f t="shared" si="45"/>
        <v>heating</v>
      </c>
      <c r="H181" s="283">
        <f>IF(G181="heating",F181*Assumptions!M$4+Assumptions!M$7,0)</f>
        <v>0.47659103797421726</v>
      </c>
      <c r="I181" s="15">
        <f t="shared" si="46"/>
        <v>0.95102107888400034</v>
      </c>
      <c r="J181" s="15">
        <f t="shared" si="47"/>
        <v>1.017726725449043</v>
      </c>
      <c r="K181" s="283">
        <f t="shared" si="54"/>
        <v>0.46128272815954008</v>
      </c>
      <c r="L181" s="283">
        <f t="shared" si="55"/>
        <v>3.0939281817466902</v>
      </c>
      <c r="M181" s="283">
        <f t="shared" si="56"/>
        <v>4.8695232577685852</v>
      </c>
      <c r="N181" s="283">
        <f t="shared" si="57"/>
        <v>2.1843738559015753</v>
      </c>
      <c r="O181" s="283">
        <f t="shared" si="58"/>
        <v>0.6533568548945794</v>
      </c>
      <c r="P181" s="21">
        <f t="shared" si="48"/>
        <v>0</v>
      </c>
      <c r="Q181" s="21">
        <f t="shared" si="49"/>
        <v>0.72850690893675296</v>
      </c>
      <c r="R181">
        <f t="shared" si="50"/>
        <v>0.9440993384982781</v>
      </c>
      <c r="S181" s="296">
        <f t="shared" si="59"/>
        <v>0</v>
      </c>
      <c r="T181" s="283">
        <f t="shared" si="60"/>
        <v>0.46128272815954008</v>
      </c>
      <c r="U181" s="286">
        <v>43280</v>
      </c>
      <c r="V181" s="284">
        <f t="shared" si="51"/>
        <v>69.708333333333329</v>
      </c>
      <c r="W181" t="str">
        <f t="shared" si="52"/>
        <v>Cooling</v>
      </c>
      <c r="X181">
        <f t="shared" si="61"/>
        <v>0</v>
      </c>
      <c r="Y181">
        <f t="shared" si="62"/>
        <v>1.2753148306132023</v>
      </c>
    </row>
    <row r="182" spans="1:25" x14ac:dyDescent="0.25">
      <c r="A182" s="286">
        <v>43108</v>
      </c>
      <c r="B182" s="1">
        <f t="shared" si="53"/>
        <v>1</v>
      </c>
      <c r="C182" s="285">
        <v>12</v>
      </c>
      <c r="D182" t="s">
        <v>714</v>
      </c>
      <c r="F182" s="16">
        <v>25</v>
      </c>
      <c r="G182" t="str">
        <f t="shared" si="45"/>
        <v>heating</v>
      </c>
      <c r="H182" s="283">
        <f>IF(G182="heating",F182*Assumptions!M$4+Assumptions!M$7,0)</f>
        <v>0.47659103797421726</v>
      </c>
      <c r="I182" s="15">
        <f t="shared" si="46"/>
        <v>0.92817502202723046</v>
      </c>
      <c r="J182" s="15">
        <f t="shared" si="47"/>
        <v>1.017726725449043</v>
      </c>
      <c r="K182" s="283">
        <f t="shared" si="54"/>
        <v>0.45020148961649392</v>
      </c>
      <c r="L182" s="283">
        <f t="shared" si="55"/>
        <v>3.0939281817466902</v>
      </c>
      <c r="M182" s="283">
        <f t="shared" si="56"/>
        <v>4.7525443519562209</v>
      </c>
      <c r="N182" s="283">
        <f t="shared" si="57"/>
        <v>2.1843738559015753</v>
      </c>
      <c r="O182" s="283">
        <f t="shared" si="58"/>
        <v>0.63766148474337536</v>
      </c>
      <c r="P182" s="21">
        <f t="shared" si="48"/>
        <v>0</v>
      </c>
      <c r="Q182" s="21">
        <f t="shared" si="49"/>
        <v>0.75910815787401487</v>
      </c>
      <c r="R182">
        <f t="shared" si="50"/>
        <v>0.9440993384982781</v>
      </c>
      <c r="S182" s="296">
        <f t="shared" si="59"/>
        <v>0</v>
      </c>
      <c r="T182" s="283">
        <f t="shared" si="60"/>
        <v>0.45020148961649392</v>
      </c>
      <c r="U182" s="286">
        <v>43281</v>
      </c>
      <c r="V182" s="284">
        <f t="shared" si="51"/>
        <v>59.333333333333336</v>
      </c>
      <c r="W182" t="str">
        <f t="shared" si="52"/>
        <v>Neither</v>
      </c>
      <c r="X182">
        <f t="shared" si="61"/>
        <v>0</v>
      </c>
      <c r="Y182">
        <f t="shared" si="62"/>
        <v>0</v>
      </c>
    </row>
    <row r="183" spans="1:25" x14ac:dyDescent="0.25">
      <c r="A183" s="286">
        <v>43108</v>
      </c>
      <c r="B183" s="1">
        <f t="shared" si="53"/>
        <v>1</v>
      </c>
      <c r="C183" s="285">
        <v>13</v>
      </c>
      <c r="D183" t="s">
        <v>714</v>
      </c>
      <c r="F183" s="16">
        <v>25</v>
      </c>
      <c r="G183" t="str">
        <f t="shared" si="45"/>
        <v>heating</v>
      </c>
      <c r="H183" s="283">
        <f>IF(G183="heating",F183*Assumptions!M$4+Assumptions!M$7,0)</f>
        <v>0.47659103797421726</v>
      </c>
      <c r="I183" s="15">
        <f t="shared" si="46"/>
        <v>0.91573834436872614</v>
      </c>
      <c r="J183" s="15">
        <f t="shared" si="47"/>
        <v>1.017726725449043</v>
      </c>
      <c r="K183" s="283">
        <f t="shared" si="54"/>
        <v>0.44416921049362978</v>
      </c>
      <c r="L183" s="283">
        <f t="shared" si="55"/>
        <v>3.0939281817466902</v>
      </c>
      <c r="M183" s="283">
        <f t="shared" si="56"/>
        <v>4.688864700209149</v>
      </c>
      <c r="N183" s="283">
        <f t="shared" si="57"/>
        <v>2.1843738559015753</v>
      </c>
      <c r="O183" s="283">
        <f t="shared" si="58"/>
        <v>0.6291174169191025</v>
      </c>
      <c r="P183" s="21">
        <f t="shared" si="48"/>
        <v>0</v>
      </c>
      <c r="Q183" s="21">
        <f t="shared" si="49"/>
        <v>0.79115902007799765</v>
      </c>
      <c r="R183">
        <f t="shared" si="50"/>
        <v>0.9440993384982781</v>
      </c>
      <c r="S183" s="296">
        <f t="shared" si="59"/>
        <v>0</v>
      </c>
      <c r="T183" s="283">
        <f t="shared" si="60"/>
        <v>0.44416921049362978</v>
      </c>
      <c r="U183" s="286">
        <v>43282</v>
      </c>
      <c r="V183" s="284">
        <f t="shared" si="51"/>
        <v>56.791666666666664</v>
      </c>
      <c r="W183" t="str">
        <f t="shared" si="52"/>
        <v>Neither</v>
      </c>
      <c r="X183">
        <f t="shared" si="61"/>
        <v>0</v>
      </c>
      <c r="Y183">
        <f t="shared" si="62"/>
        <v>0</v>
      </c>
    </row>
    <row r="184" spans="1:25" x14ac:dyDescent="0.25">
      <c r="A184" s="286">
        <v>43108</v>
      </c>
      <c r="B184" s="1">
        <f t="shared" si="53"/>
        <v>1</v>
      </c>
      <c r="C184" s="285">
        <v>14</v>
      </c>
      <c r="D184" t="s">
        <v>714</v>
      </c>
      <c r="F184" s="16">
        <v>27</v>
      </c>
      <c r="G184" t="str">
        <f t="shared" si="45"/>
        <v>heating</v>
      </c>
      <c r="H184" s="283">
        <f>IF(G184="heating",F184*Assumptions!M$4+Assumptions!M$7,0)</f>
        <v>0.45519928950013722</v>
      </c>
      <c r="I184" s="15">
        <f t="shared" si="46"/>
        <v>0.92047470058819936</v>
      </c>
      <c r="J184" s="15">
        <f t="shared" si="47"/>
        <v>1.017726725449043</v>
      </c>
      <c r="K184" s="283">
        <f t="shared" si="54"/>
        <v>0.42642691756438528</v>
      </c>
      <c r="L184" s="283">
        <f t="shared" si="55"/>
        <v>3.1143580678163376</v>
      </c>
      <c r="M184" s="283">
        <f t="shared" si="56"/>
        <v>4.5312933309049734</v>
      </c>
      <c r="N184" s="283">
        <f t="shared" si="57"/>
        <v>2.2875213966102126</v>
      </c>
      <c r="O184" s="283">
        <f t="shared" si="58"/>
        <v>0.58056117552328668</v>
      </c>
      <c r="P184" s="21">
        <f t="shared" si="48"/>
        <v>0</v>
      </c>
      <c r="Q184" s="21">
        <f t="shared" si="49"/>
        <v>0.84355555031342389</v>
      </c>
      <c r="R184">
        <f t="shared" si="50"/>
        <v>0.9440993384982781</v>
      </c>
      <c r="S184" s="296">
        <f t="shared" si="59"/>
        <v>0</v>
      </c>
      <c r="T184" s="283">
        <f t="shared" si="60"/>
        <v>0.42642691756438528</v>
      </c>
      <c r="U184" s="286">
        <v>43283</v>
      </c>
      <c r="V184" s="284">
        <f t="shared" si="51"/>
        <v>61.625</v>
      </c>
      <c r="W184" t="str">
        <f t="shared" si="52"/>
        <v>Cooling</v>
      </c>
      <c r="X184">
        <f t="shared" si="61"/>
        <v>0</v>
      </c>
      <c r="Y184">
        <f t="shared" si="62"/>
        <v>0.86914464372998501</v>
      </c>
    </row>
    <row r="185" spans="1:25" x14ac:dyDescent="0.25">
      <c r="A185" s="286">
        <v>43108</v>
      </c>
      <c r="B185" s="1">
        <f t="shared" si="53"/>
        <v>1</v>
      </c>
      <c r="C185" s="285">
        <v>15</v>
      </c>
      <c r="D185" t="s">
        <v>714</v>
      </c>
      <c r="F185" s="16">
        <v>27</v>
      </c>
      <c r="G185" t="str">
        <f t="shared" si="45"/>
        <v>heating</v>
      </c>
      <c r="H185" s="283">
        <f>IF(G185="heating",F185*Assumptions!M$4+Assumptions!M$7,0)</f>
        <v>0.45519928950013722</v>
      </c>
      <c r="I185" s="15">
        <f t="shared" si="46"/>
        <v>0.92937811039838192</v>
      </c>
      <c r="J185" s="15">
        <f t="shared" si="47"/>
        <v>1.017726725449043</v>
      </c>
      <c r="K185" s="283">
        <f t="shared" si="54"/>
        <v>0.43055158671470795</v>
      </c>
      <c r="L185" s="283">
        <f t="shared" si="55"/>
        <v>3.1143580678163376</v>
      </c>
      <c r="M185" s="283">
        <f t="shared" si="56"/>
        <v>4.5751228478590118</v>
      </c>
      <c r="N185" s="283">
        <f t="shared" si="57"/>
        <v>2.2875213966102126</v>
      </c>
      <c r="O185" s="283">
        <f t="shared" si="58"/>
        <v>0.58617672808791677</v>
      </c>
      <c r="P185" s="21">
        <f t="shared" si="48"/>
        <v>0</v>
      </c>
      <c r="Q185" s="21">
        <f t="shared" si="49"/>
        <v>0.96592607327566882</v>
      </c>
      <c r="R185">
        <f t="shared" si="50"/>
        <v>0.9440993384982781</v>
      </c>
      <c r="S185" s="296">
        <f t="shared" si="59"/>
        <v>0</v>
      </c>
      <c r="T185" s="283">
        <f t="shared" si="60"/>
        <v>0.43055158671470795</v>
      </c>
      <c r="U185" s="286">
        <v>43284</v>
      </c>
      <c r="V185" s="284">
        <f t="shared" si="51"/>
        <v>69.208333333333329</v>
      </c>
      <c r="W185" t="str">
        <f t="shared" si="52"/>
        <v>Cooling</v>
      </c>
      <c r="X185">
        <f t="shared" si="61"/>
        <v>0</v>
      </c>
      <c r="Y185">
        <f t="shared" si="62"/>
        <v>1.2296927938098863</v>
      </c>
    </row>
    <row r="186" spans="1:25" x14ac:dyDescent="0.25">
      <c r="A186" s="286">
        <v>43108</v>
      </c>
      <c r="B186" s="1">
        <f t="shared" si="53"/>
        <v>1</v>
      </c>
      <c r="C186" s="285">
        <v>16</v>
      </c>
      <c r="D186" t="s">
        <v>714</v>
      </c>
      <c r="F186" s="16">
        <v>27</v>
      </c>
      <c r="G186" t="str">
        <f t="shared" si="45"/>
        <v>heating</v>
      </c>
      <c r="H186" s="283">
        <f>IF(G186="heating",F186*Assumptions!M$4+Assumptions!M$7,0)</f>
        <v>0.45519928950013722</v>
      </c>
      <c r="I186" s="15">
        <f t="shared" si="46"/>
        <v>0.95820877609023625</v>
      </c>
      <c r="J186" s="15">
        <f t="shared" si="47"/>
        <v>1.017726725449043</v>
      </c>
      <c r="K186" s="283">
        <f t="shared" si="54"/>
        <v>0.44390792545432844</v>
      </c>
      <c r="L186" s="283">
        <f t="shared" si="55"/>
        <v>3.1143580678163376</v>
      </c>
      <c r="M186" s="283">
        <f t="shared" si="56"/>
        <v>4.7170498373694993</v>
      </c>
      <c r="N186" s="283">
        <f t="shared" si="57"/>
        <v>2.2875213966102126</v>
      </c>
      <c r="O186" s="283">
        <f t="shared" si="58"/>
        <v>0.60436078589470499</v>
      </c>
      <c r="P186" s="21">
        <f t="shared" si="48"/>
        <v>0</v>
      </c>
      <c r="Q186" s="21">
        <f t="shared" si="49"/>
        <v>1.1649354943302594</v>
      </c>
      <c r="R186">
        <f t="shared" si="50"/>
        <v>0.9440993384982781</v>
      </c>
      <c r="S186" s="296">
        <f t="shared" si="59"/>
        <v>0</v>
      </c>
      <c r="T186" s="283">
        <f t="shared" si="60"/>
        <v>0.44390792545432844</v>
      </c>
      <c r="U186" s="286">
        <v>43285</v>
      </c>
      <c r="V186" s="284">
        <f t="shared" si="51"/>
        <v>72.333333333333329</v>
      </c>
      <c r="W186" t="str">
        <f t="shared" si="52"/>
        <v>Cooling</v>
      </c>
      <c r="X186">
        <f t="shared" si="61"/>
        <v>0</v>
      </c>
      <c r="Y186">
        <f t="shared" si="62"/>
        <v>1.6498937432885812</v>
      </c>
    </row>
    <row r="187" spans="1:25" x14ac:dyDescent="0.25">
      <c r="A187" s="286">
        <v>43108</v>
      </c>
      <c r="B187" s="1">
        <f t="shared" si="53"/>
        <v>1</v>
      </c>
      <c r="C187" s="285">
        <v>17</v>
      </c>
      <c r="D187" t="s">
        <v>714</v>
      </c>
      <c r="E187" t="s">
        <v>685</v>
      </c>
      <c r="F187" s="16">
        <v>25</v>
      </c>
      <c r="G187" t="str">
        <f t="shared" si="45"/>
        <v>heating</v>
      </c>
      <c r="H187" s="283">
        <f>IF(G187="heating",F187*Assumptions!M$4+Assumptions!M$7,0)</f>
        <v>0.47659103797421726</v>
      </c>
      <c r="I187" s="15">
        <f t="shared" si="46"/>
        <v>1.000324165990953</v>
      </c>
      <c r="J187" s="15">
        <f t="shared" si="47"/>
        <v>1.017726725449043</v>
      </c>
      <c r="K187" s="283">
        <f t="shared" si="54"/>
        <v>0.48519666974543063</v>
      </c>
      <c r="L187" s="283">
        <f t="shared" si="55"/>
        <v>3.0939281817466902</v>
      </c>
      <c r="M187" s="283">
        <f t="shared" si="56"/>
        <v>5.1219703745336806</v>
      </c>
      <c r="N187" s="283">
        <f t="shared" si="57"/>
        <v>2.1843738559015753</v>
      </c>
      <c r="O187" s="283">
        <f t="shared" si="58"/>
        <v>0.6872283543219031</v>
      </c>
      <c r="P187" s="21">
        <f t="shared" si="48"/>
        <v>0</v>
      </c>
      <c r="Q187" s="21">
        <f t="shared" si="49"/>
        <v>1.3521540118753073</v>
      </c>
      <c r="R187">
        <f t="shared" si="50"/>
        <v>0.9440993384982781</v>
      </c>
      <c r="S187" s="296">
        <f t="shared" si="59"/>
        <v>0</v>
      </c>
      <c r="T187" s="283">
        <f t="shared" si="60"/>
        <v>0.48519666974543063</v>
      </c>
      <c r="U187" s="286">
        <v>43286</v>
      </c>
      <c r="V187" s="284">
        <f t="shared" si="51"/>
        <v>75.916666666666671</v>
      </c>
      <c r="W187" t="str">
        <f t="shared" si="52"/>
        <v>Cooling</v>
      </c>
      <c r="X187">
        <f t="shared" si="61"/>
        <v>0</v>
      </c>
      <c r="Y187">
        <f t="shared" si="62"/>
        <v>2.7275463427602498</v>
      </c>
    </row>
    <row r="188" spans="1:25" x14ac:dyDescent="0.25">
      <c r="A188" s="286">
        <v>43108</v>
      </c>
      <c r="B188" s="1">
        <f t="shared" si="53"/>
        <v>1</v>
      </c>
      <c r="C188" s="285">
        <v>18</v>
      </c>
      <c r="D188" t="s">
        <v>714</v>
      </c>
      <c r="E188" t="s">
        <v>685</v>
      </c>
      <c r="F188" s="16">
        <v>25</v>
      </c>
      <c r="G188" t="str">
        <f t="shared" si="45"/>
        <v>heating</v>
      </c>
      <c r="H188" s="283">
        <f>IF(G188="heating",F188*Assumptions!M$4+Assumptions!M$7,0)</f>
        <v>0.47659103797421726</v>
      </c>
      <c r="I188" s="15">
        <f t="shared" si="46"/>
        <v>0.99263375744531002</v>
      </c>
      <c r="J188" s="15">
        <f t="shared" si="47"/>
        <v>1.017726725449043</v>
      </c>
      <c r="K188" s="283">
        <f t="shared" si="54"/>
        <v>0.48146651831833659</v>
      </c>
      <c r="L188" s="283">
        <f t="shared" si="55"/>
        <v>3.0939281817466902</v>
      </c>
      <c r="M188" s="283">
        <f t="shared" si="56"/>
        <v>5.082593094569817</v>
      </c>
      <c r="N188" s="283">
        <f t="shared" si="57"/>
        <v>2.1843738559015753</v>
      </c>
      <c r="O188" s="283">
        <f t="shared" si="58"/>
        <v>0.68194500019674331</v>
      </c>
      <c r="P188" s="21">
        <f t="shared" si="48"/>
        <v>0</v>
      </c>
      <c r="Q188" s="21">
        <f t="shared" si="49"/>
        <v>1.5598916921549892</v>
      </c>
      <c r="R188">
        <f t="shared" si="50"/>
        <v>0.9440993384982781</v>
      </c>
      <c r="S188" s="296">
        <f t="shared" si="59"/>
        <v>0</v>
      </c>
      <c r="T188" s="283">
        <f t="shared" si="60"/>
        <v>0.48146651831833659</v>
      </c>
      <c r="U188" s="286">
        <v>43287</v>
      </c>
      <c r="V188" s="284">
        <f t="shared" si="51"/>
        <v>81.125</v>
      </c>
      <c r="W188" t="str">
        <f t="shared" si="52"/>
        <v>Cooling</v>
      </c>
      <c r="X188">
        <f t="shared" si="61"/>
        <v>0</v>
      </c>
      <c r="Y188">
        <f t="shared" si="62"/>
        <v>3.5859649275497101</v>
      </c>
    </row>
    <row r="189" spans="1:25" x14ac:dyDescent="0.25">
      <c r="A189" s="286">
        <v>43108</v>
      </c>
      <c r="B189" s="1">
        <f t="shared" si="53"/>
        <v>1</v>
      </c>
      <c r="C189" s="285">
        <v>19</v>
      </c>
      <c r="D189" t="s">
        <v>714</v>
      </c>
      <c r="F189" s="16">
        <v>25</v>
      </c>
      <c r="G189" t="str">
        <f t="shared" si="45"/>
        <v>heating</v>
      </c>
      <c r="H189" s="283">
        <f>IF(G189="heating",F189*Assumptions!M$4+Assumptions!M$7,0)</f>
        <v>0.47659103797421726</v>
      </c>
      <c r="I189" s="15">
        <f t="shared" si="46"/>
        <v>0.98728643949761985</v>
      </c>
      <c r="J189" s="15">
        <f t="shared" si="47"/>
        <v>1.017726725449043</v>
      </c>
      <c r="K189" s="283">
        <f t="shared" si="54"/>
        <v>0.47887285823443865</v>
      </c>
      <c r="L189" s="283">
        <f t="shared" si="55"/>
        <v>3.0939281817466902</v>
      </c>
      <c r="M189" s="283">
        <f t="shared" si="56"/>
        <v>5.05521316610018</v>
      </c>
      <c r="N189" s="283">
        <f t="shared" si="57"/>
        <v>2.1843738559015753</v>
      </c>
      <c r="O189" s="283">
        <f t="shared" si="58"/>
        <v>0.67827136255190368</v>
      </c>
      <c r="P189" s="21">
        <f t="shared" si="48"/>
        <v>0</v>
      </c>
      <c r="Q189" s="21">
        <f t="shared" si="49"/>
        <v>1.6764212681468484</v>
      </c>
      <c r="R189">
        <f t="shared" si="50"/>
        <v>0.9440993384982781</v>
      </c>
      <c r="S189" s="296">
        <f t="shared" si="59"/>
        <v>0</v>
      </c>
      <c r="T189" s="283">
        <f t="shared" si="60"/>
        <v>0.47887285823443865</v>
      </c>
      <c r="U189" s="286">
        <v>43288</v>
      </c>
      <c r="V189" s="284">
        <f t="shared" si="51"/>
        <v>80.375</v>
      </c>
      <c r="W189" t="str">
        <f t="shared" si="52"/>
        <v>Cooling</v>
      </c>
      <c r="X189">
        <f t="shared" si="61"/>
        <v>0</v>
      </c>
      <c r="Y189">
        <f t="shared" si="62"/>
        <v>2.8663439975460494</v>
      </c>
    </row>
    <row r="190" spans="1:25" x14ac:dyDescent="0.25">
      <c r="A190" s="286">
        <v>43108</v>
      </c>
      <c r="B190" s="1">
        <f t="shared" si="53"/>
        <v>1</v>
      </c>
      <c r="C190" s="285">
        <v>20</v>
      </c>
      <c r="D190" t="s">
        <v>714</v>
      </c>
      <c r="F190" s="16">
        <v>23</v>
      </c>
      <c r="G190" t="str">
        <f t="shared" si="45"/>
        <v>heating</v>
      </c>
      <c r="H190" s="283">
        <f>IF(G190="heating",F190*Assumptions!M$4+Assumptions!M$7,0)</f>
        <v>0.4979827864482973</v>
      </c>
      <c r="I190" s="15">
        <f t="shared" si="46"/>
        <v>0.9807837528485519</v>
      </c>
      <c r="J190" s="15">
        <f t="shared" si="47"/>
        <v>1.017726725449043</v>
      </c>
      <c r="K190" s="283">
        <f t="shared" si="54"/>
        <v>0.49707139685766966</v>
      </c>
      <c r="L190" s="283">
        <f t="shared" si="55"/>
        <v>3.0592830131973998</v>
      </c>
      <c r="M190" s="283">
        <f t="shared" si="56"/>
        <v>5.1885672595291412</v>
      </c>
      <c r="N190" s="283">
        <f t="shared" si="57"/>
        <v>2.0731424140202046</v>
      </c>
      <c r="O190" s="283">
        <f t="shared" si="58"/>
        <v>0.73351549342145284</v>
      </c>
      <c r="P190" s="21">
        <f t="shared" si="48"/>
        <v>0</v>
      </c>
      <c r="Q190" s="21">
        <f t="shared" si="49"/>
        <v>1.52436960139122</v>
      </c>
      <c r="R190">
        <f t="shared" si="50"/>
        <v>0.9440993384982781</v>
      </c>
      <c r="S190" s="296">
        <f t="shared" si="59"/>
        <v>0</v>
      </c>
      <c r="T190" s="283">
        <f t="shared" si="60"/>
        <v>0.49707139685766966</v>
      </c>
      <c r="U190" s="286">
        <v>43289</v>
      </c>
      <c r="V190" s="284">
        <f t="shared" si="51"/>
        <v>78.208333333333329</v>
      </c>
      <c r="W190" t="str">
        <f t="shared" si="52"/>
        <v>Cooling</v>
      </c>
      <c r="X190">
        <f t="shared" si="61"/>
        <v>0</v>
      </c>
      <c r="Y190">
        <f t="shared" si="62"/>
        <v>2.2134237055511972</v>
      </c>
    </row>
    <row r="191" spans="1:25" x14ac:dyDescent="0.25">
      <c r="A191" s="286">
        <v>43108</v>
      </c>
      <c r="B191" s="1">
        <f t="shared" si="53"/>
        <v>1</v>
      </c>
      <c r="C191" s="285">
        <v>21</v>
      </c>
      <c r="D191" t="s">
        <v>714</v>
      </c>
      <c r="F191" s="16">
        <v>23</v>
      </c>
      <c r="G191" t="str">
        <f t="shared" si="45"/>
        <v>heating</v>
      </c>
      <c r="H191" s="283">
        <f>IF(G191="heating",F191*Assumptions!M$4+Assumptions!M$7,0)</f>
        <v>0.4979827864482973</v>
      </c>
      <c r="I191" s="15">
        <f t="shared" si="46"/>
        <v>0.96485790305685171</v>
      </c>
      <c r="J191" s="15">
        <f t="shared" si="47"/>
        <v>1.017726725449043</v>
      </c>
      <c r="K191" s="283">
        <f t="shared" si="54"/>
        <v>0.48900001070438759</v>
      </c>
      <c r="L191" s="283">
        <f t="shared" si="55"/>
        <v>3.0592830131973998</v>
      </c>
      <c r="M191" s="283">
        <f t="shared" si="56"/>
        <v>5.104315922198766</v>
      </c>
      <c r="N191" s="283">
        <f t="shared" si="57"/>
        <v>2.0731424140202046</v>
      </c>
      <c r="O191" s="283">
        <f t="shared" si="58"/>
        <v>0.72160475618280406</v>
      </c>
      <c r="P191" s="21">
        <f t="shared" si="48"/>
        <v>0</v>
      </c>
      <c r="Q191" s="21">
        <f t="shared" si="49"/>
        <v>1.4448604713749031</v>
      </c>
      <c r="R191">
        <f t="shared" si="50"/>
        <v>0.9440993384982781</v>
      </c>
      <c r="S191" s="296">
        <f t="shared" si="59"/>
        <v>0</v>
      </c>
      <c r="T191" s="283">
        <f t="shared" si="60"/>
        <v>0.48900001070438759</v>
      </c>
      <c r="U191" s="286">
        <v>43290</v>
      </c>
      <c r="V191" s="284">
        <f t="shared" si="51"/>
        <v>78.25</v>
      </c>
      <c r="W191" t="str">
        <f t="shared" si="52"/>
        <v>Cooling</v>
      </c>
      <c r="X191">
        <f t="shared" si="61"/>
        <v>0</v>
      </c>
      <c r="Y191">
        <f t="shared" si="62"/>
        <v>2.1986592166123784</v>
      </c>
    </row>
    <row r="192" spans="1:25" x14ac:dyDescent="0.25">
      <c r="A192" s="286">
        <v>43108</v>
      </c>
      <c r="B192" s="1">
        <f t="shared" si="53"/>
        <v>1</v>
      </c>
      <c r="C192" s="285">
        <v>22</v>
      </c>
      <c r="D192" t="s">
        <v>714</v>
      </c>
      <c r="F192" s="16">
        <v>21</v>
      </c>
      <c r="G192" t="str">
        <f t="shared" si="45"/>
        <v>heating</v>
      </c>
      <c r="H192" s="283">
        <f>IF(G192="heating",F192*Assumptions!M$4+Assumptions!M$7,0)</f>
        <v>0.51937453492237728</v>
      </c>
      <c r="I192" s="15">
        <f t="shared" si="46"/>
        <v>0.93972561476240646</v>
      </c>
      <c r="J192" s="15">
        <f t="shared" si="47"/>
        <v>1.017726725449043</v>
      </c>
      <c r="K192" s="283">
        <f t="shared" si="54"/>
        <v>0.49672142910782513</v>
      </c>
      <c r="L192" s="283">
        <f t="shared" si="55"/>
        <v>3.0222800846604434</v>
      </c>
      <c r="M192" s="283">
        <f t="shared" si="56"/>
        <v>5.1222011369704239</v>
      </c>
      <c r="N192" s="283">
        <f t="shared" si="57"/>
        <v>1.9596958788221039</v>
      </c>
      <c r="O192" s="283">
        <f t="shared" si="58"/>
        <v>0.7660531917426826</v>
      </c>
      <c r="P192" s="21">
        <f t="shared" si="48"/>
        <v>0</v>
      </c>
      <c r="Q192" s="21">
        <f t="shared" si="49"/>
        <v>1.2427137171080138</v>
      </c>
      <c r="R192">
        <f t="shared" si="50"/>
        <v>0.9440993384982781</v>
      </c>
      <c r="S192" s="296">
        <f t="shared" si="59"/>
        <v>0</v>
      </c>
      <c r="T192" s="283">
        <f t="shared" si="60"/>
        <v>0.49672142910782513</v>
      </c>
      <c r="U192" s="286">
        <v>43291</v>
      </c>
      <c r="V192" s="284">
        <f t="shared" si="51"/>
        <v>71.125</v>
      </c>
      <c r="W192" t="str">
        <f t="shared" si="52"/>
        <v>Cooling</v>
      </c>
      <c r="X192">
        <f t="shared" si="61"/>
        <v>0</v>
      </c>
      <c r="Y192">
        <f t="shared" si="62"/>
        <v>0.95052623559083516</v>
      </c>
    </row>
    <row r="193" spans="1:25" x14ac:dyDescent="0.25">
      <c r="A193" s="286">
        <v>43108</v>
      </c>
      <c r="B193" s="1">
        <f t="shared" si="53"/>
        <v>1</v>
      </c>
      <c r="C193" s="285">
        <v>23</v>
      </c>
      <c r="D193" t="s">
        <v>713</v>
      </c>
      <c r="F193" s="16">
        <v>21</v>
      </c>
      <c r="G193" t="str">
        <f t="shared" si="45"/>
        <v>heating</v>
      </c>
      <c r="H193" s="283">
        <f>IF(G193="heating",F193*Assumptions!M$4+Assumptions!M$7,0)</f>
        <v>0.51937453492237728</v>
      </c>
      <c r="I193" s="15">
        <f t="shared" si="46"/>
        <v>0.93552015763172869</v>
      </c>
      <c r="J193" s="15">
        <f t="shared" si="47"/>
        <v>1.017726725449043</v>
      </c>
      <c r="K193" s="283">
        <f t="shared" si="54"/>
        <v>0.49449850292257891</v>
      </c>
      <c r="L193" s="283">
        <f t="shared" si="55"/>
        <v>3.0222800846604434</v>
      </c>
      <c r="M193" s="283">
        <f t="shared" si="56"/>
        <v>5.0992782784701962</v>
      </c>
      <c r="N193" s="283">
        <f t="shared" si="57"/>
        <v>1.9596958788221039</v>
      </c>
      <c r="O193" s="283">
        <f t="shared" si="58"/>
        <v>0.76262495289606225</v>
      </c>
      <c r="P193" s="21">
        <f t="shared" si="48"/>
        <v>0</v>
      </c>
      <c r="Q193" s="21">
        <f t="shared" si="49"/>
        <v>1.0297519246597011</v>
      </c>
      <c r="R193">
        <f t="shared" si="50"/>
        <v>0.9440993384982781</v>
      </c>
      <c r="S193" s="296">
        <f t="shared" si="59"/>
        <v>0</v>
      </c>
      <c r="T193" s="283">
        <f t="shared" si="60"/>
        <v>0.49449850292257891</v>
      </c>
      <c r="U193" s="286">
        <v>43292</v>
      </c>
      <c r="V193" s="284">
        <f t="shared" si="51"/>
        <v>72.166666666666671</v>
      </c>
      <c r="W193" t="str">
        <f t="shared" si="52"/>
        <v>Cooling</v>
      </c>
      <c r="X193">
        <f t="shared" si="61"/>
        <v>0</v>
      </c>
      <c r="Y193">
        <f t="shared" si="62"/>
        <v>1.5144940860698635</v>
      </c>
    </row>
    <row r="194" spans="1:25" x14ac:dyDescent="0.25">
      <c r="A194" s="286">
        <v>43109</v>
      </c>
      <c r="B194" s="1">
        <f t="shared" si="53"/>
        <v>2</v>
      </c>
      <c r="C194" s="285">
        <v>0</v>
      </c>
      <c r="D194" t="s">
        <v>713</v>
      </c>
      <c r="F194" s="16">
        <v>21</v>
      </c>
      <c r="G194" t="str">
        <f t="shared" ref="G194:G257" si="63">VLOOKUP(A194,U$2:W$366,3,FALSE)</f>
        <v>heating</v>
      </c>
      <c r="H194" s="283">
        <f>IF(G194="heating",F194*Assumptions!M$4+Assumptions!M$7,0)</f>
        <v>0.51937453492237728</v>
      </c>
      <c r="I194" s="15">
        <f t="shared" ref="I194:I257" si="64">VLOOKUP(C194,AO$2:AQ$25,2,FALSE)</f>
        <v>0.96097758380229281</v>
      </c>
      <c r="J194" s="15">
        <f t="shared" ref="J194:J257" si="65">VLOOKUP(B194,AS$4:AU$10,3,FALSE)</f>
        <v>1.0199659078795975</v>
      </c>
      <c r="K194" s="283">
        <f t="shared" si="54"/>
        <v>0.50907241574563211</v>
      </c>
      <c r="L194" s="283">
        <f t="shared" si="55"/>
        <v>3.0222800846604434</v>
      </c>
      <c r="M194" s="283">
        <f t="shared" si="56"/>
        <v>5.2495647538623151</v>
      </c>
      <c r="N194" s="283">
        <f t="shared" si="57"/>
        <v>1.9596958788221039</v>
      </c>
      <c r="O194" s="283">
        <f t="shared" si="58"/>
        <v>0.78510111716047126</v>
      </c>
      <c r="P194" s="21">
        <f t="shared" ref="P194:P257" si="66">IF(G194="cooling",IF(F194&lt;61,0.025,(F194^2*AX$25+F194*AY$25+AZ$25)),0)</f>
        <v>0</v>
      </c>
      <c r="Q194" s="21">
        <f t="shared" ref="Q194:Q257" si="67">VLOOKUP(C194,BB$2:BC$25,2,FALSE)</f>
        <v>0.90668853391740301</v>
      </c>
      <c r="R194">
        <f t="shared" ref="R194:R257" si="68">VLOOKUP(B194,AS$4:AV$10,4,FALSE)</f>
        <v>0.83668510409641816</v>
      </c>
      <c r="S194" s="296">
        <f t="shared" si="59"/>
        <v>0</v>
      </c>
      <c r="T194" s="283">
        <f t="shared" si="60"/>
        <v>0.50907241574563211</v>
      </c>
      <c r="U194" s="286">
        <v>43293</v>
      </c>
      <c r="V194" s="284">
        <f t="shared" ref="V194:V257" si="69">AVERAGEIF(A:A,U194,F:F)</f>
        <v>74.333333333333329</v>
      </c>
      <c r="W194" t="str">
        <f t="shared" ref="W194:W257" si="70">IF(V194&lt;=Z$2,"heating",IF(V194&gt;=Z$4,"Cooling","Neither"))</f>
        <v>Cooling</v>
      </c>
      <c r="X194">
        <f t="shared" si="61"/>
        <v>0</v>
      </c>
      <c r="Y194">
        <f t="shared" si="62"/>
        <v>1.9991302167967255</v>
      </c>
    </row>
    <row r="195" spans="1:25" x14ac:dyDescent="0.25">
      <c r="A195" s="286">
        <v>43109</v>
      </c>
      <c r="B195" s="1">
        <f t="shared" ref="B195:B258" si="71">WEEKDAY(A195,2)</f>
        <v>2</v>
      </c>
      <c r="C195" s="285">
        <v>1</v>
      </c>
      <c r="D195" t="s">
        <v>713</v>
      </c>
      <c r="F195" s="16">
        <v>21</v>
      </c>
      <c r="G195" t="str">
        <f t="shared" si="63"/>
        <v>heating</v>
      </c>
      <c r="H195" s="283">
        <f>IF(G195="heating",F195*Assumptions!M$4+Assumptions!M$7,0)</f>
        <v>0.51937453492237728</v>
      </c>
      <c r="I195" s="15">
        <f t="shared" si="64"/>
        <v>0.9912860509924194</v>
      </c>
      <c r="J195" s="15">
        <f t="shared" si="65"/>
        <v>1.0199659078795975</v>
      </c>
      <c r="K195" s="283">
        <f t="shared" ref="K195:K258" si="72">H195*I195*J195</f>
        <v>0.52512815405846192</v>
      </c>
      <c r="L195" s="283">
        <f t="shared" ref="L195:L258" si="73">VLOOKUP(F195,BL$2:BN$92,2,FALSE)</f>
        <v>3.0222800846604434</v>
      </c>
      <c r="M195" s="283">
        <f t="shared" ref="M195:M258" si="74">IF(G195="heating",K195*(L195*3.412),0)</f>
        <v>5.415131842821193</v>
      </c>
      <c r="N195" s="283">
        <f t="shared" ref="N195:N258" si="75">VLOOKUP(F195,BL$2:BN$92,3,FALSE)</f>
        <v>1.9596958788221039</v>
      </c>
      <c r="O195" s="283">
        <f t="shared" ref="O195:O258" si="76">IF(F195&lt;=61,IF(G195="heating",IF(F195&gt;=5,K195*L195/N195,0),0),0)</f>
        <v>0.80986258074866424</v>
      </c>
      <c r="P195" s="21">
        <f t="shared" si="66"/>
        <v>0</v>
      </c>
      <c r="Q195" s="21">
        <f t="shared" si="67"/>
        <v>0.81803459285312596</v>
      </c>
      <c r="R195">
        <f t="shared" si="68"/>
        <v>0.83668510409641816</v>
      </c>
      <c r="S195" s="296">
        <f t="shared" ref="S195:S258" si="77">P195*Q195*R195</f>
        <v>0</v>
      </c>
      <c r="T195" s="283">
        <f t="shared" ref="T195:T258" si="78">K195+S195</f>
        <v>0.52512815405846192</v>
      </c>
      <c r="U195" s="286">
        <v>43294</v>
      </c>
      <c r="V195" s="284">
        <f t="shared" si="69"/>
        <v>72.916666666666671</v>
      </c>
      <c r="W195" t="str">
        <f t="shared" si="70"/>
        <v>Cooling</v>
      </c>
      <c r="X195">
        <f t="shared" ref="X195:X258" si="79">IF(W195="heating",SUMIF(A:A,U195,K:K),0)</f>
        <v>0</v>
      </c>
      <c r="Y195">
        <f t="shared" ref="Y195:Y258" si="80">IF(W195="cooling",SUMIF(A:A,U195,S:S),0)</f>
        <v>1.555162290667772</v>
      </c>
    </row>
    <row r="196" spans="1:25" x14ac:dyDescent="0.25">
      <c r="A196" s="286">
        <v>43109</v>
      </c>
      <c r="B196" s="1">
        <f t="shared" si="71"/>
        <v>2</v>
      </c>
      <c r="C196" s="285">
        <v>2</v>
      </c>
      <c r="D196" t="s">
        <v>713</v>
      </c>
      <c r="F196" s="16">
        <v>21</v>
      </c>
      <c r="G196" t="str">
        <f t="shared" si="63"/>
        <v>heating</v>
      </c>
      <c r="H196" s="283">
        <f>IF(G196="heating",F196*Assumptions!M$4+Assumptions!M$7,0)</f>
        <v>0.51937453492237728</v>
      </c>
      <c r="I196" s="15">
        <f t="shared" si="64"/>
        <v>1.0126444122274023</v>
      </c>
      <c r="J196" s="15">
        <f t="shared" si="65"/>
        <v>1.0199659078795975</v>
      </c>
      <c r="K196" s="283">
        <f t="shared" si="72"/>
        <v>0.53644262458673342</v>
      </c>
      <c r="L196" s="283">
        <f t="shared" si="73"/>
        <v>3.0222800846604434</v>
      </c>
      <c r="M196" s="283">
        <f t="shared" si="74"/>
        <v>5.5318068852251923</v>
      </c>
      <c r="N196" s="283">
        <f t="shared" si="75"/>
        <v>1.9596958788221039</v>
      </c>
      <c r="O196" s="283">
        <f t="shared" si="76"/>
        <v>0.82731197139933299</v>
      </c>
      <c r="P196" s="21">
        <f t="shared" si="66"/>
        <v>0</v>
      </c>
      <c r="Q196" s="21">
        <f t="shared" si="67"/>
        <v>0.74507607494346417</v>
      </c>
      <c r="R196">
        <f t="shared" si="68"/>
        <v>0.83668510409641816</v>
      </c>
      <c r="S196" s="296">
        <f t="shared" si="77"/>
        <v>0</v>
      </c>
      <c r="T196" s="283">
        <f t="shared" si="78"/>
        <v>0.53644262458673342</v>
      </c>
      <c r="U196" s="286">
        <v>43295</v>
      </c>
      <c r="V196" s="284">
        <f t="shared" si="69"/>
        <v>70.458333333333329</v>
      </c>
      <c r="W196" t="str">
        <f t="shared" si="70"/>
        <v>Cooling</v>
      </c>
      <c r="X196">
        <f t="shared" si="79"/>
        <v>0</v>
      </c>
      <c r="Y196">
        <f t="shared" si="80"/>
        <v>1.1402867483044332</v>
      </c>
    </row>
    <row r="197" spans="1:25" x14ac:dyDescent="0.25">
      <c r="A197" s="286">
        <v>43109</v>
      </c>
      <c r="B197" s="1">
        <f t="shared" si="71"/>
        <v>2</v>
      </c>
      <c r="C197" s="285">
        <v>3</v>
      </c>
      <c r="D197" t="s">
        <v>713</v>
      </c>
      <c r="F197" s="16">
        <v>21</v>
      </c>
      <c r="G197" t="str">
        <f t="shared" si="63"/>
        <v>heating</v>
      </c>
      <c r="H197" s="283">
        <f>IF(G197="heating",F197*Assumptions!M$4+Assumptions!M$7,0)</f>
        <v>0.51937453492237728</v>
      </c>
      <c r="I197" s="15">
        <f t="shared" si="64"/>
        <v>1.0288787614109172</v>
      </c>
      <c r="J197" s="15">
        <f t="shared" si="65"/>
        <v>1.0199659078795975</v>
      </c>
      <c r="K197" s="283">
        <f t="shared" si="72"/>
        <v>0.54504267884003876</v>
      </c>
      <c r="L197" s="283">
        <f t="shared" si="73"/>
        <v>3.0222800846604434</v>
      </c>
      <c r="M197" s="283">
        <f t="shared" si="74"/>
        <v>5.6204908136665512</v>
      </c>
      <c r="N197" s="283">
        <f t="shared" si="75"/>
        <v>1.9596958788221039</v>
      </c>
      <c r="O197" s="283">
        <f t="shared" si="76"/>
        <v>0.84057513788228067</v>
      </c>
      <c r="P197" s="21">
        <f t="shared" si="66"/>
        <v>0</v>
      </c>
      <c r="Q197" s="21">
        <f t="shared" si="67"/>
        <v>0.69158980876382303</v>
      </c>
      <c r="R197">
        <f t="shared" si="68"/>
        <v>0.83668510409641816</v>
      </c>
      <c r="S197" s="296">
        <f t="shared" si="77"/>
        <v>0</v>
      </c>
      <c r="T197" s="283">
        <f t="shared" si="78"/>
        <v>0.54504267884003876</v>
      </c>
      <c r="U197" s="286">
        <v>43296</v>
      </c>
      <c r="V197" s="284">
        <f t="shared" si="69"/>
        <v>74.916666666666671</v>
      </c>
      <c r="W197" t="str">
        <f t="shared" si="70"/>
        <v>Cooling</v>
      </c>
      <c r="X197">
        <f t="shared" si="79"/>
        <v>0</v>
      </c>
      <c r="Y197">
        <f t="shared" si="80"/>
        <v>1.8934706121856402</v>
      </c>
    </row>
    <row r="198" spans="1:25" x14ac:dyDescent="0.25">
      <c r="A198" s="286">
        <v>43109</v>
      </c>
      <c r="B198" s="1">
        <f t="shared" si="71"/>
        <v>2</v>
      </c>
      <c r="C198" s="285">
        <v>4</v>
      </c>
      <c r="D198" t="s">
        <v>713</v>
      </c>
      <c r="F198" s="16">
        <v>23</v>
      </c>
      <c r="G198" t="str">
        <f t="shared" si="63"/>
        <v>heating</v>
      </c>
      <c r="H198" s="283">
        <f>IF(G198="heating",F198*Assumptions!M$4+Assumptions!M$7,0)</f>
        <v>0.4979827864482973</v>
      </c>
      <c r="I198" s="15">
        <f t="shared" si="64"/>
        <v>1.0654385285153933</v>
      </c>
      <c r="J198" s="15">
        <f t="shared" si="65"/>
        <v>1.0199659078795975</v>
      </c>
      <c r="K198" s="283">
        <f t="shared" si="72"/>
        <v>0.54116335990592679</v>
      </c>
      <c r="L198" s="283">
        <f t="shared" si="73"/>
        <v>3.0592830131973998</v>
      </c>
      <c r="M198" s="283">
        <f t="shared" si="74"/>
        <v>5.6488112351970114</v>
      </c>
      <c r="N198" s="283">
        <f t="shared" si="75"/>
        <v>2.0731424140202046</v>
      </c>
      <c r="O198" s="283">
        <f t="shared" si="76"/>
        <v>0.79858087082139917</v>
      </c>
      <c r="P198" s="21">
        <f t="shared" si="66"/>
        <v>0</v>
      </c>
      <c r="Q198" s="21">
        <f t="shared" si="67"/>
        <v>0.6473875548762833</v>
      </c>
      <c r="R198">
        <f t="shared" si="68"/>
        <v>0.83668510409641816</v>
      </c>
      <c r="S198" s="296">
        <f t="shared" si="77"/>
        <v>0</v>
      </c>
      <c r="T198" s="283">
        <f t="shared" si="78"/>
        <v>0.54116335990592679</v>
      </c>
      <c r="U198" s="286">
        <v>43297</v>
      </c>
      <c r="V198" s="284">
        <f t="shared" si="69"/>
        <v>75.875</v>
      </c>
      <c r="W198" t="str">
        <f t="shared" si="70"/>
        <v>Cooling</v>
      </c>
      <c r="X198">
        <f t="shared" si="79"/>
        <v>0</v>
      </c>
      <c r="Y198">
        <f t="shared" si="80"/>
        <v>1.612302380165721</v>
      </c>
    </row>
    <row r="199" spans="1:25" x14ac:dyDescent="0.25">
      <c r="A199" s="286">
        <v>43109</v>
      </c>
      <c r="B199" s="1">
        <f t="shared" si="71"/>
        <v>2</v>
      </c>
      <c r="C199" s="285">
        <v>5</v>
      </c>
      <c r="D199" t="s">
        <v>713</v>
      </c>
      <c r="F199" s="16">
        <v>21</v>
      </c>
      <c r="G199" t="str">
        <f t="shared" si="63"/>
        <v>heating</v>
      </c>
      <c r="H199" s="283">
        <f>IF(G199="heating",F199*Assumptions!M$4+Assumptions!M$7,0)</f>
        <v>0.51937453492237728</v>
      </c>
      <c r="I199" s="15">
        <f t="shared" si="64"/>
        <v>1.1031161181218294</v>
      </c>
      <c r="J199" s="15">
        <f t="shared" si="65"/>
        <v>1.0199659078795975</v>
      </c>
      <c r="K199" s="283">
        <f t="shared" si="72"/>
        <v>0.58436949681831274</v>
      </c>
      <c r="L199" s="283">
        <f t="shared" si="73"/>
        <v>3.0222800846604434</v>
      </c>
      <c r="M199" s="283">
        <f t="shared" si="74"/>
        <v>6.0260297333857098</v>
      </c>
      <c r="N199" s="283">
        <f t="shared" si="75"/>
        <v>1.9596958788221039</v>
      </c>
      <c r="O199" s="283">
        <f t="shared" si="76"/>
        <v>0.90122570109122291</v>
      </c>
      <c r="P199" s="21">
        <f t="shared" si="66"/>
        <v>0</v>
      </c>
      <c r="Q199" s="21">
        <f t="shared" si="67"/>
        <v>0.72139578924615555</v>
      </c>
      <c r="R199">
        <f t="shared" si="68"/>
        <v>0.83668510409641816</v>
      </c>
      <c r="S199" s="296">
        <f t="shared" si="77"/>
        <v>0</v>
      </c>
      <c r="T199" s="283">
        <f t="shared" si="78"/>
        <v>0.58436949681831274</v>
      </c>
      <c r="U199" s="286">
        <v>43298</v>
      </c>
      <c r="V199" s="284">
        <f t="shared" si="69"/>
        <v>76.291666666666671</v>
      </c>
      <c r="W199" t="str">
        <f t="shared" si="70"/>
        <v>Cooling</v>
      </c>
      <c r="X199">
        <f t="shared" si="79"/>
        <v>0</v>
      </c>
      <c r="Y199">
        <f t="shared" si="80"/>
        <v>1.7784577784599045</v>
      </c>
    </row>
    <row r="200" spans="1:25" x14ac:dyDescent="0.25">
      <c r="A200" s="286">
        <v>43109</v>
      </c>
      <c r="B200" s="1">
        <f t="shared" si="71"/>
        <v>2</v>
      </c>
      <c r="C200" s="285">
        <v>6</v>
      </c>
      <c r="D200" t="s">
        <v>713</v>
      </c>
      <c r="F200" s="16">
        <v>21</v>
      </c>
      <c r="G200" t="str">
        <f t="shared" si="63"/>
        <v>heating</v>
      </c>
      <c r="H200" s="283">
        <f>IF(G200="heating",F200*Assumptions!M$4+Assumptions!M$7,0)</f>
        <v>0.51937453492237728</v>
      </c>
      <c r="I200" s="15">
        <f t="shared" si="64"/>
        <v>1.1674190089087988</v>
      </c>
      <c r="J200" s="15">
        <f t="shared" si="65"/>
        <v>1.0199659078795975</v>
      </c>
      <c r="K200" s="283">
        <f t="shared" si="72"/>
        <v>0.61843358791066516</v>
      </c>
      <c r="L200" s="283">
        <f t="shared" si="73"/>
        <v>3.0222800846604434</v>
      </c>
      <c r="M200" s="283">
        <f t="shared" si="74"/>
        <v>6.3772993100506534</v>
      </c>
      <c r="N200" s="283">
        <f t="shared" si="75"/>
        <v>1.9596958788221039</v>
      </c>
      <c r="O200" s="283">
        <f t="shared" si="76"/>
        <v>0.95375998726442035</v>
      </c>
      <c r="P200" s="21">
        <f t="shared" si="66"/>
        <v>0</v>
      </c>
      <c r="Q200" s="21">
        <f t="shared" si="67"/>
        <v>0.87787080972652631</v>
      </c>
      <c r="R200">
        <f t="shared" si="68"/>
        <v>0.83668510409641816</v>
      </c>
      <c r="S200" s="296">
        <f t="shared" si="77"/>
        <v>0</v>
      </c>
      <c r="T200" s="283">
        <f t="shared" si="78"/>
        <v>0.61843358791066516</v>
      </c>
      <c r="U200" s="286">
        <v>43299</v>
      </c>
      <c r="V200" s="284">
        <f t="shared" si="69"/>
        <v>73.583333333333329</v>
      </c>
      <c r="W200" t="str">
        <f t="shared" si="70"/>
        <v>Cooling</v>
      </c>
      <c r="X200">
        <f t="shared" si="79"/>
        <v>0</v>
      </c>
      <c r="Y200">
        <f t="shared" si="80"/>
        <v>1.3405726240666256</v>
      </c>
    </row>
    <row r="201" spans="1:25" x14ac:dyDescent="0.25">
      <c r="A201" s="286">
        <v>43109</v>
      </c>
      <c r="B201" s="1">
        <f t="shared" si="71"/>
        <v>2</v>
      </c>
      <c r="C201" s="285">
        <v>7</v>
      </c>
      <c r="D201" t="s">
        <v>714</v>
      </c>
      <c r="F201" s="16">
        <v>21</v>
      </c>
      <c r="G201" t="str">
        <f t="shared" si="63"/>
        <v>heating</v>
      </c>
      <c r="H201" s="283">
        <f>IF(G201="heating",F201*Assumptions!M$4+Assumptions!M$7,0)</f>
        <v>0.51937453492237728</v>
      </c>
      <c r="I201" s="15">
        <f t="shared" si="64"/>
        <v>1.1567226404725983</v>
      </c>
      <c r="J201" s="15">
        <f t="shared" si="65"/>
        <v>1.0199659078795975</v>
      </c>
      <c r="K201" s="283">
        <f t="shared" si="72"/>
        <v>0.61276724749721156</v>
      </c>
      <c r="L201" s="283">
        <f t="shared" si="73"/>
        <v>3.0222800846604434</v>
      </c>
      <c r="M201" s="283">
        <f t="shared" si="74"/>
        <v>6.3188678963699827</v>
      </c>
      <c r="N201" s="283">
        <f t="shared" si="75"/>
        <v>1.9596958788221039</v>
      </c>
      <c r="O201" s="283">
        <f t="shared" si="76"/>
        <v>0.94502124980543212</v>
      </c>
      <c r="P201" s="21">
        <f t="shared" si="66"/>
        <v>0</v>
      </c>
      <c r="Q201" s="21">
        <f t="shared" si="67"/>
        <v>0.97331382064367777</v>
      </c>
      <c r="R201">
        <f t="shared" si="68"/>
        <v>0.83668510409641816</v>
      </c>
      <c r="S201" s="296">
        <f t="shared" si="77"/>
        <v>0</v>
      </c>
      <c r="T201" s="283">
        <f t="shared" si="78"/>
        <v>0.61276724749721156</v>
      </c>
      <c r="U201" s="286">
        <v>43300</v>
      </c>
      <c r="V201" s="284">
        <f t="shared" si="69"/>
        <v>69.25</v>
      </c>
      <c r="W201" t="str">
        <f t="shared" si="70"/>
        <v>Cooling</v>
      </c>
      <c r="X201">
        <f t="shared" si="79"/>
        <v>0</v>
      </c>
      <c r="Y201">
        <f t="shared" si="80"/>
        <v>1.268831183017338</v>
      </c>
    </row>
    <row r="202" spans="1:25" x14ac:dyDescent="0.25">
      <c r="A202" s="286">
        <v>43109</v>
      </c>
      <c r="B202" s="1">
        <f t="shared" si="71"/>
        <v>2</v>
      </c>
      <c r="C202" s="285">
        <v>8</v>
      </c>
      <c r="D202" t="s">
        <v>714</v>
      </c>
      <c r="F202" s="16">
        <v>21</v>
      </c>
      <c r="G202" t="str">
        <f t="shared" si="63"/>
        <v>heating</v>
      </c>
      <c r="H202" s="283">
        <f>IF(G202="heating",F202*Assumptions!M$4+Assumptions!M$7,0)</f>
        <v>0.51937453492237728</v>
      </c>
      <c r="I202" s="15">
        <f t="shared" si="64"/>
        <v>1.0887373021083731</v>
      </c>
      <c r="J202" s="15">
        <f t="shared" si="65"/>
        <v>1.0199659078795975</v>
      </c>
      <c r="K202" s="283">
        <f t="shared" si="72"/>
        <v>0.57675240072063916</v>
      </c>
      <c r="L202" s="283">
        <f t="shared" si="73"/>
        <v>3.0222800846604434</v>
      </c>
      <c r="M202" s="283">
        <f t="shared" si="74"/>
        <v>5.9474820887592337</v>
      </c>
      <c r="N202" s="283">
        <f t="shared" si="75"/>
        <v>1.9596958788221039</v>
      </c>
      <c r="O202" s="283">
        <f t="shared" si="76"/>
        <v>0.88947847128494262</v>
      </c>
      <c r="P202" s="21">
        <f t="shared" si="66"/>
        <v>0</v>
      </c>
      <c r="Q202" s="21">
        <f t="shared" si="67"/>
        <v>0.94940007506179924</v>
      </c>
      <c r="R202">
        <f t="shared" si="68"/>
        <v>0.83668510409641816</v>
      </c>
      <c r="S202" s="296">
        <f t="shared" si="77"/>
        <v>0</v>
      </c>
      <c r="T202" s="283">
        <f t="shared" si="78"/>
        <v>0.57675240072063916</v>
      </c>
      <c r="U202" s="286">
        <v>43301</v>
      </c>
      <c r="V202" s="284">
        <f t="shared" si="69"/>
        <v>69.541666666666671</v>
      </c>
      <c r="W202" t="str">
        <f t="shared" si="70"/>
        <v>Cooling</v>
      </c>
      <c r="X202">
        <f t="shared" si="79"/>
        <v>0</v>
      </c>
      <c r="Y202">
        <f t="shared" si="80"/>
        <v>1.4301276169799038</v>
      </c>
    </row>
    <row r="203" spans="1:25" x14ac:dyDescent="0.25">
      <c r="A203" s="286">
        <v>43109</v>
      </c>
      <c r="B203" s="1">
        <f t="shared" si="71"/>
        <v>2</v>
      </c>
      <c r="C203" s="285">
        <v>9</v>
      </c>
      <c r="D203" t="s">
        <v>714</v>
      </c>
      <c r="F203" s="16">
        <v>21</v>
      </c>
      <c r="G203" t="str">
        <f t="shared" si="63"/>
        <v>heating</v>
      </c>
      <c r="H203" s="283">
        <f>IF(G203="heating",F203*Assumptions!M$4+Assumptions!M$7,0)</f>
        <v>0.51937453492237728</v>
      </c>
      <c r="I203" s="15">
        <f t="shared" si="64"/>
        <v>1.0265141967145235</v>
      </c>
      <c r="J203" s="15">
        <f t="shared" si="65"/>
        <v>1.0199659078795975</v>
      </c>
      <c r="K203" s="283">
        <f t="shared" si="72"/>
        <v>0.54379006412511777</v>
      </c>
      <c r="L203" s="283">
        <f t="shared" si="73"/>
        <v>3.0222800846604434</v>
      </c>
      <c r="M203" s="283">
        <f t="shared" si="74"/>
        <v>5.6075738261138328</v>
      </c>
      <c r="N203" s="283">
        <f t="shared" si="75"/>
        <v>1.9596958788221039</v>
      </c>
      <c r="O203" s="283">
        <f t="shared" si="76"/>
        <v>0.83864333175482497</v>
      </c>
      <c r="P203" s="21">
        <f t="shared" si="66"/>
        <v>0</v>
      </c>
      <c r="Q203" s="21">
        <f t="shared" si="67"/>
        <v>0.8408485371888097</v>
      </c>
      <c r="R203">
        <f t="shared" si="68"/>
        <v>0.83668510409641816</v>
      </c>
      <c r="S203" s="296">
        <f t="shared" si="77"/>
        <v>0</v>
      </c>
      <c r="T203" s="283">
        <f t="shared" si="78"/>
        <v>0.54379006412511777</v>
      </c>
      <c r="U203" s="286">
        <v>43302</v>
      </c>
      <c r="V203" s="284">
        <f t="shared" si="69"/>
        <v>70.541666666666671</v>
      </c>
      <c r="W203" t="str">
        <f t="shared" si="70"/>
        <v>Cooling</v>
      </c>
      <c r="X203">
        <f t="shared" si="79"/>
        <v>0</v>
      </c>
      <c r="Y203">
        <f t="shared" si="80"/>
        <v>1.5085378982962494</v>
      </c>
    </row>
    <row r="204" spans="1:25" x14ac:dyDescent="0.25">
      <c r="A204" s="286">
        <v>43109</v>
      </c>
      <c r="B204" s="1">
        <f t="shared" si="71"/>
        <v>2</v>
      </c>
      <c r="C204" s="285">
        <v>10</v>
      </c>
      <c r="D204" t="s">
        <v>714</v>
      </c>
      <c r="F204" s="16">
        <v>23</v>
      </c>
      <c r="G204" t="str">
        <f t="shared" si="63"/>
        <v>heating</v>
      </c>
      <c r="H204" s="283">
        <f>IF(G204="heating",F204*Assumptions!M$4+Assumptions!M$7,0)</f>
        <v>0.4979827864482973</v>
      </c>
      <c r="I204" s="15">
        <f t="shared" si="64"/>
        <v>0.99413757313525775</v>
      </c>
      <c r="J204" s="15">
        <f t="shared" si="65"/>
        <v>1.0199659078795975</v>
      </c>
      <c r="K204" s="283">
        <f t="shared" si="72"/>
        <v>0.50494778899750237</v>
      </c>
      <c r="L204" s="283">
        <f t="shared" si="73"/>
        <v>3.0592830131973998</v>
      </c>
      <c r="M204" s="283">
        <f t="shared" si="74"/>
        <v>5.270783195988769</v>
      </c>
      <c r="N204" s="283">
        <f t="shared" si="75"/>
        <v>2.0731424140202046</v>
      </c>
      <c r="O204" s="283">
        <f t="shared" si="76"/>
        <v>0.74513848300273522</v>
      </c>
      <c r="P204" s="21">
        <f t="shared" si="66"/>
        <v>0</v>
      </c>
      <c r="Q204" s="21">
        <f t="shared" si="67"/>
        <v>0.74504051125983206</v>
      </c>
      <c r="R204">
        <f t="shared" si="68"/>
        <v>0.83668510409641816</v>
      </c>
      <c r="S204" s="296">
        <f t="shared" si="77"/>
        <v>0</v>
      </c>
      <c r="T204" s="283">
        <f t="shared" si="78"/>
        <v>0.50494778899750237</v>
      </c>
      <c r="U204" s="286">
        <v>43303</v>
      </c>
      <c r="V204" s="284">
        <f t="shared" si="69"/>
        <v>67.416666666666671</v>
      </c>
      <c r="W204" t="str">
        <f t="shared" si="70"/>
        <v>Cooling</v>
      </c>
      <c r="X204">
        <f t="shared" si="79"/>
        <v>0</v>
      </c>
      <c r="Y204">
        <f t="shared" si="80"/>
        <v>1.0899581990913065</v>
      </c>
    </row>
    <row r="205" spans="1:25" x14ac:dyDescent="0.25">
      <c r="A205" s="286">
        <v>43109</v>
      </c>
      <c r="B205" s="1">
        <f t="shared" si="71"/>
        <v>2</v>
      </c>
      <c r="C205" s="285">
        <v>11</v>
      </c>
      <c r="D205" t="s">
        <v>714</v>
      </c>
      <c r="F205" s="16">
        <v>25</v>
      </c>
      <c r="G205" t="str">
        <f t="shared" si="63"/>
        <v>heating</v>
      </c>
      <c r="H205" s="283">
        <f>IF(G205="heating",F205*Assumptions!M$4+Assumptions!M$7,0)</f>
        <v>0.47659103797421726</v>
      </c>
      <c r="I205" s="15">
        <f t="shared" si="64"/>
        <v>0.95102107888400034</v>
      </c>
      <c r="J205" s="15">
        <f t="shared" si="65"/>
        <v>1.0199659078795975</v>
      </c>
      <c r="K205" s="283">
        <f t="shared" si="72"/>
        <v>0.46229763339351376</v>
      </c>
      <c r="L205" s="283">
        <f t="shared" si="73"/>
        <v>3.0939281817466902</v>
      </c>
      <c r="M205" s="283">
        <f t="shared" si="74"/>
        <v>4.8802370875731045</v>
      </c>
      <c r="N205" s="283">
        <f t="shared" si="75"/>
        <v>2.1843738559015753</v>
      </c>
      <c r="O205" s="283">
        <f t="shared" si="76"/>
        <v>0.6547943578644625</v>
      </c>
      <c r="P205" s="21">
        <f t="shared" si="66"/>
        <v>0</v>
      </c>
      <c r="Q205" s="21">
        <f t="shared" si="67"/>
        <v>0.72850690893675296</v>
      </c>
      <c r="R205">
        <f t="shared" si="68"/>
        <v>0.83668510409641816</v>
      </c>
      <c r="S205" s="296">
        <f t="shared" si="77"/>
        <v>0</v>
      </c>
      <c r="T205" s="283">
        <f t="shared" si="78"/>
        <v>0.46229763339351376</v>
      </c>
      <c r="U205" s="286">
        <v>43304</v>
      </c>
      <c r="V205" s="284">
        <f t="shared" si="69"/>
        <v>64.708333333333329</v>
      </c>
      <c r="W205" t="str">
        <f t="shared" si="70"/>
        <v>Cooling</v>
      </c>
      <c r="X205">
        <f t="shared" si="79"/>
        <v>0</v>
      </c>
      <c r="Y205">
        <f t="shared" si="80"/>
        <v>0.8287717652374641</v>
      </c>
    </row>
    <row r="206" spans="1:25" x14ac:dyDescent="0.25">
      <c r="A206" s="286">
        <v>43109</v>
      </c>
      <c r="B206" s="1">
        <f t="shared" si="71"/>
        <v>2</v>
      </c>
      <c r="C206" s="285">
        <v>12</v>
      </c>
      <c r="D206" t="s">
        <v>714</v>
      </c>
      <c r="F206" s="16">
        <v>25</v>
      </c>
      <c r="G206" t="str">
        <f t="shared" si="63"/>
        <v>heating</v>
      </c>
      <c r="H206" s="283">
        <f>IF(G206="heating",F206*Assumptions!M$4+Assumptions!M$7,0)</f>
        <v>0.47659103797421726</v>
      </c>
      <c r="I206" s="15">
        <f t="shared" si="64"/>
        <v>0.92817502202723046</v>
      </c>
      <c r="J206" s="15">
        <f t="shared" si="65"/>
        <v>1.0199659078795975</v>
      </c>
      <c r="K206" s="283">
        <f t="shared" si="72"/>
        <v>0.45119201412621823</v>
      </c>
      <c r="L206" s="283">
        <f t="shared" si="73"/>
        <v>3.0939281817466902</v>
      </c>
      <c r="M206" s="283">
        <f t="shared" si="74"/>
        <v>4.7630008070607444</v>
      </c>
      <c r="N206" s="283">
        <f t="shared" si="75"/>
        <v>2.1843738559015753</v>
      </c>
      <c r="O206" s="283">
        <f t="shared" si="76"/>
        <v>0.63906445506691556</v>
      </c>
      <c r="P206" s="21">
        <f t="shared" si="66"/>
        <v>0</v>
      </c>
      <c r="Q206" s="21">
        <f t="shared" si="67"/>
        <v>0.75910815787401487</v>
      </c>
      <c r="R206">
        <f t="shared" si="68"/>
        <v>0.83668510409641816</v>
      </c>
      <c r="S206" s="296">
        <f t="shared" si="77"/>
        <v>0</v>
      </c>
      <c r="T206" s="283">
        <f t="shared" si="78"/>
        <v>0.45119201412621823</v>
      </c>
      <c r="U206" s="286">
        <v>43305</v>
      </c>
      <c r="V206" s="284">
        <f t="shared" si="69"/>
        <v>74</v>
      </c>
      <c r="W206" t="str">
        <f t="shared" si="70"/>
        <v>Cooling</v>
      </c>
      <c r="X206">
        <f t="shared" si="79"/>
        <v>0</v>
      </c>
      <c r="Y206">
        <f t="shared" si="80"/>
        <v>1.3396258361394462</v>
      </c>
    </row>
    <row r="207" spans="1:25" x14ac:dyDescent="0.25">
      <c r="A207" s="286">
        <v>43109</v>
      </c>
      <c r="B207" s="1">
        <f t="shared" si="71"/>
        <v>2</v>
      </c>
      <c r="C207" s="285">
        <v>13</v>
      </c>
      <c r="D207" t="s">
        <v>714</v>
      </c>
      <c r="F207" s="16">
        <v>27</v>
      </c>
      <c r="G207" t="str">
        <f t="shared" si="63"/>
        <v>heating</v>
      </c>
      <c r="H207" s="283">
        <f>IF(G207="heating",F207*Assumptions!M$4+Assumptions!M$7,0)</f>
        <v>0.45519928950013722</v>
      </c>
      <c r="I207" s="15">
        <f t="shared" si="64"/>
        <v>0.91573834436872614</v>
      </c>
      <c r="J207" s="15">
        <f t="shared" si="65"/>
        <v>1.0199659078795975</v>
      </c>
      <c r="K207" s="283">
        <f t="shared" si="72"/>
        <v>0.42516610152229722</v>
      </c>
      <c r="L207" s="283">
        <f t="shared" si="73"/>
        <v>3.1143580678163376</v>
      </c>
      <c r="M207" s="283">
        <f t="shared" si="74"/>
        <v>4.5178956604304092</v>
      </c>
      <c r="N207" s="283">
        <f t="shared" si="75"/>
        <v>2.2875213966102126</v>
      </c>
      <c r="O207" s="283">
        <f t="shared" si="76"/>
        <v>0.57884463087433702</v>
      </c>
      <c r="P207" s="21">
        <f t="shared" si="66"/>
        <v>0</v>
      </c>
      <c r="Q207" s="21">
        <f t="shared" si="67"/>
        <v>0.79115902007799765</v>
      </c>
      <c r="R207">
        <f t="shared" si="68"/>
        <v>0.83668510409641816</v>
      </c>
      <c r="S207" s="296">
        <f t="shared" si="77"/>
        <v>0</v>
      </c>
      <c r="T207" s="283">
        <f t="shared" si="78"/>
        <v>0.42516610152229722</v>
      </c>
      <c r="U207" s="286">
        <v>43306</v>
      </c>
      <c r="V207" s="284">
        <f t="shared" si="69"/>
        <v>70.166666666666671</v>
      </c>
      <c r="W207" t="str">
        <f t="shared" si="70"/>
        <v>Cooling</v>
      </c>
      <c r="X207">
        <f t="shared" si="79"/>
        <v>0</v>
      </c>
      <c r="Y207">
        <f t="shared" si="80"/>
        <v>1.0462741585197886</v>
      </c>
    </row>
    <row r="208" spans="1:25" x14ac:dyDescent="0.25">
      <c r="A208" s="286">
        <v>43109</v>
      </c>
      <c r="B208" s="1">
        <f t="shared" si="71"/>
        <v>2</v>
      </c>
      <c r="C208" s="285">
        <v>14</v>
      </c>
      <c r="D208" t="s">
        <v>714</v>
      </c>
      <c r="F208" s="16">
        <v>27</v>
      </c>
      <c r="G208" t="str">
        <f t="shared" si="63"/>
        <v>heating</v>
      </c>
      <c r="H208" s="283">
        <f>IF(G208="heating",F208*Assumptions!M$4+Assumptions!M$7,0)</f>
        <v>0.45519928950013722</v>
      </c>
      <c r="I208" s="15">
        <f t="shared" si="64"/>
        <v>0.92047470058819936</v>
      </c>
      <c r="J208" s="15">
        <f t="shared" si="65"/>
        <v>1.0199659078795975</v>
      </c>
      <c r="K208" s="283">
        <f t="shared" si="72"/>
        <v>0.42736513372580565</v>
      </c>
      <c r="L208" s="283">
        <f t="shared" si="73"/>
        <v>3.1143580678163376</v>
      </c>
      <c r="M208" s="283">
        <f t="shared" si="74"/>
        <v>4.5412629938415288</v>
      </c>
      <c r="N208" s="283">
        <f t="shared" si="75"/>
        <v>2.2875213966102126</v>
      </c>
      <c r="O208" s="283">
        <f t="shared" si="76"/>
        <v>0.58183851486358973</v>
      </c>
      <c r="P208" s="21">
        <f t="shared" si="66"/>
        <v>0</v>
      </c>
      <c r="Q208" s="21">
        <f t="shared" si="67"/>
        <v>0.84355555031342389</v>
      </c>
      <c r="R208">
        <f t="shared" si="68"/>
        <v>0.83668510409641816</v>
      </c>
      <c r="S208" s="296">
        <f t="shared" si="77"/>
        <v>0</v>
      </c>
      <c r="T208" s="283">
        <f t="shared" si="78"/>
        <v>0.42736513372580565</v>
      </c>
      <c r="U208" s="286">
        <v>43307</v>
      </c>
      <c r="V208" s="284">
        <f t="shared" si="69"/>
        <v>65.208333333333329</v>
      </c>
      <c r="W208" t="str">
        <f t="shared" si="70"/>
        <v>Cooling</v>
      </c>
      <c r="X208">
        <f t="shared" si="79"/>
        <v>0</v>
      </c>
      <c r="Y208">
        <f t="shared" si="80"/>
        <v>1.1298397752140252</v>
      </c>
    </row>
    <row r="209" spans="1:25" x14ac:dyDescent="0.25">
      <c r="A209" s="286">
        <v>43109</v>
      </c>
      <c r="B209" s="1">
        <f t="shared" si="71"/>
        <v>2</v>
      </c>
      <c r="C209" s="285">
        <v>15</v>
      </c>
      <c r="D209" t="s">
        <v>714</v>
      </c>
      <c r="F209" s="16">
        <v>27</v>
      </c>
      <c r="G209" t="str">
        <f t="shared" si="63"/>
        <v>heating</v>
      </c>
      <c r="H209" s="283">
        <f>IF(G209="heating",F209*Assumptions!M$4+Assumptions!M$7,0)</f>
        <v>0.45519928950013722</v>
      </c>
      <c r="I209" s="15">
        <f t="shared" si="64"/>
        <v>0.92937811039838192</v>
      </c>
      <c r="J209" s="15">
        <f t="shared" si="65"/>
        <v>1.0199659078795975</v>
      </c>
      <c r="K209" s="283">
        <f t="shared" si="72"/>
        <v>0.43149887789249791</v>
      </c>
      <c r="L209" s="283">
        <f t="shared" si="73"/>
        <v>3.1143580678163376</v>
      </c>
      <c r="M209" s="283">
        <f t="shared" si="74"/>
        <v>4.58518894364129</v>
      </c>
      <c r="N209" s="283">
        <f t="shared" si="75"/>
        <v>2.2875213966102126</v>
      </c>
      <c r="O209" s="283">
        <f t="shared" si="76"/>
        <v>0.58746642265710991</v>
      </c>
      <c r="P209" s="21">
        <f t="shared" si="66"/>
        <v>0</v>
      </c>
      <c r="Q209" s="21">
        <f t="shared" si="67"/>
        <v>0.96592607327566882</v>
      </c>
      <c r="R209">
        <f t="shared" si="68"/>
        <v>0.83668510409641816</v>
      </c>
      <c r="S209" s="296">
        <f t="shared" si="77"/>
        <v>0</v>
      </c>
      <c r="T209" s="283">
        <f t="shared" si="78"/>
        <v>0.43149887789249791</v>
      </c>
      <c r="U209" s="286">
        <v>43308</v>
      </c>
      <c r="V209" s="284">
        <f t="shared" si="69"/>
        <v>69.875</v>
      </c>
      <c r="W209" t="str">
        <f t="shared" si="70"/>
        <v>Cooling</v>
      </c>
      <c r="X209">
        <f t="shared" si="79"/>
        <v>0</v>
      </c>
      <c r="Y209">
        <f t="shared" si="80"/>
        <v>1.7563223816172815</v>
      </c>
    </row>
    <row r="210" spans="1:25" x14ac:dyDescent="0.25">
      <c r="A210" s="286">
        <v>43109</v>
      </c>
      <c r="B210" s="1">
        <f t="shared" si="71"/>
        <v>2</v>
      </c>
      <c r="C210" s="285">
        <v>16</v>
      </c>
      <c r="D210" t="s">
        <v>714</v>
      </c>
      <c r="F210" s="16">
        <v>27</v>
      </c>
      <c r="G210" t="str">
        <f t="shared" si="63"/>
        <v>heating</v>
      </c>
      <c r="H210" s="283">
        <f>IF(G210="heating",F210*Assumptions!M$4+Assumptions!M$7,0)</f>
        <v>0.45519928950013722</v>
      </c>
      <c r="I210" s="15">
        <f t="shared" si="64"/>
        <v>0.95820877609023625</v>
      </c>
      <c r="J210" s="15">
        <f t="shared" si="65"/>
        <v>1.0199659078795975</v>
      </c>
      <c r="K210" s="283">
        <f t="shared" si="72"/>
        <v>0.44488460298731025</v>
      </c>
      <c r="L210" s="283">
        <f t="shared" si="73"/>
        <v>3.1143580678163376</v>
      </c>
      <c r="M210" s="283">
        <f t="shared" si="74"/>
        <v>4.7274281981374431</v>
      </c>
      <c r="N210" s="283">
        <f t="shared" si="75"/>
        <v>2.2875213966102126</v>
      </c>
      <c r="O210" s="283">
        <f t="shared" si="76"/>
        <v>0.60569048867213227</v>
      </c>
      <c r="P210" s="21">
        <f t="shared" si="66"/>
        <v>0</v>
      </c>
      <c r="Q210" s="21">
        <f t="shared" si="67"/>
        <v>1.1649354943302594</v>
      </c>
      <c r="R210">
        <f t="shared" si="68"/>
        <v>0.83668510409641816</v>
      </c>
      <c r="S210" s="296">
        <f t="shared" si="77"/>
        <v>0</v>
      </c>
      <c r="T210" s="283">
        <f t="shared" si="78"/>
        <v>0.44488460298731025</v>
      </c>
      <c r="U210" s="286">
        <v>43309</v>
      </c>
      <c r="V210" s="284">
        <f t="shared" si="69"/>
        <v>71.958333333333329</v>
      </c>
      <c r="W210" t="str">
        <f t="shared" si="70"/>
        <v>Cooling</v>
      </c>
      <c r="X210">
        <f t="shared" si="79"/>
        <v>0</v>
      </c>
      <c r="Y210">
        <f t="shared" si="80"/>
        <v>1.6194630724902412</v>
      </c>
    </row>
    <row r="211" spans="1:25" x14ac:dyDescent="0.25">
      <c r="A211" s="286">
        <v>43109</v>
      </c>
      <c r="B211" s="1">
        <f t="shared" si="71"/>
        <v>2</v>
      </c>
      <c r="C211" s="285">
        <v>17</v>
      </c>
      <c r="D211" t="s">
        <v>714</v>
      </c>
      <c r="E211" t="s">
        <v>685</v>
      </c>
      <c r="F211" s="16">
        <v>25</v>
      </c>
      <c r="G211" t="str">
        <f t="shared" si="63"/>
        <v>heating</v>
      </c>
      <c r="H211" s="283">
        <f>IF(G211="heating",F211*Assumptions!M$4+Assumptions!M$7,0)</f>
        <v>0.47659103797421726</v>
      </c>
      <c r="I211" s="15">
        <f t="shared" si="64"/>
        <v>1.000324165990953</v>
      </c>
      <c r="J211" s="15">
        <f t="shared" si="65"/>
        <v>1.0199659078795975</v>
      </c>
      <c r="K211" s="283">
        <f t="shared" si="72"/>
        <v>0.48626418996582982</v>
      </c>
      <c r="L211" s="283">
        <f t="shared" si="73"/>
        <v>3.0939281817466902</v>
      </c>
      <c r="M211" s="283">
        <f t="shared" si="74"/>
        <v>5.1332396335456378</v>
      </c>
      <c r="N211" s="283">
        <f t="shared" si="75"/>
        <v>2.1843738559015753</v>
      </c>
      <c r="O211" s="283">
        <f t="shared" si="76"/>
        <v>0.68874038070216492</v>
      </c>
      <c r="P211" s="21">
        <f t="shared" si="66"/>
        <v>0</v>
      </c>
      <c r="Q211" s="21">
        <f t="shared" si="67"/>
        <v>1.3521540118753073</v>
      </c>
      <c r="R211">
        <f t="shared" si="68"/>
        <v>0.83668510409641816</v>
      </c>
      <c r="S211" s="296">
        <f t="shared" si="77"/>
        <v>0</v>
      </c>
      <c r="T211" s="283">
        <f t="shared" si="78"/>
        <v>0.48626418996582982</v>
      </c>
      <c r="U211" s="286">
        <v>43310</v>
      </c>
      <c r="V211" s="284">
        <f t="shared" si="69"/>
        <v>70.166666666666671</v>
      </c>
      <c r="W211" t="str">
        <f t="shared" si="70"/>
        <v>Cooling</v>
      </c>
      <c r="X211">
        <f t="shared" si="79"/>
        <v>0</v>
      </c>
      <c r="Y211">
        <f t="shared" si="80"/>
        <v>1.1489568616027206</v>
      </c>
    </row>
    <row r="212" spans="1:25" x14ac:dyDescent="0.25">
      <c r="A212" s="286">
        <v>43109</v>
      </c>
      <c r="B212" s="1">
        <f t="shared" si="71"/>
        <v>2</v>
      </c>
      <c r="C212" s="285">
        <v>18</v>
      </c>
      <c r="D212" t="s">
        <v>714</v>
      </c>
      <c r="E212" t="s">
        <v>685</v>
      </c>
      <c r="F212" s="16">
        <v>23</v>
      </c>
      <c r="G212" t="str">
        <f t="shared" si="63"/>
        <v>heating</v>
      </c>
      <c r="H212" s="283">
        <f>IF(G212="heating",F212*Assumptions!M$4+Assumptions!M$7,0)</f>
        <v>0.4979827864482973</v>
      </c>
      <c r="I212" s="15">
        <f t="shared" si="64"/>
        <v>0.99263375744531002</v>
      </c>
      <c r="J212" s="15">
        <f t="shared" si="65"/>
        <v>1.0199659078795975</v>
      </c>
      <c r="K212" s="283">
        <f t="shared" si="72"/>
        <v>0.5041839627140795</v>
      </c>
      <c r="L212" s="283">
        <f t="shared" si="73"/>
        <v>3.0592830131973998</v>
      </c>
      <c r="M212" s="283">
        <f t="shared" si="74"/>
        <v>5.2628101682281905</v>
      </c>
      <c r="N212" s="283">
        <f t="shared" si="75"/>
        <v>2.0731424140202046</v>
      </c>
      <c r="O212" s="283">
        <f t="shared" si="76"/>
        <v>0.74401132417461713</v>
      </c>
      <c r="P212" s="21">
        <f t="shared" si="66"/>
        <v>0</v>
      </c>
      <c r="Q212" s="21">
        <f t="shared" si="67"/>
        <v>1.5598916921549892</v>
      </c>
      <c r="R212">
        <f t="shared" si="68"/>
        <v>0.83668510409641816</v>
      </c>
      <c r="S212" s="296">
        <f t="shared" si="77"/>
        <v>0</v>
      </c>
      <c r="T212" s="283">
        <f t="shared" si="78"/>
        <v>0.5041839627140795</v>
      </c>
      <c r="U212" s="286">
        <v>43311</v>
      </c>
      <c r="V212" s="284">
        <f t="shared" si="69"/>
        <v>61</v>
      </c>
      <c r="W212" t="str">
        <f t="shared" si="70"/>
        <v>Cooling</v>
      </c>
      <c r="X212">
        <f t="shared" si="79"/>
        <v>0</v>
      </c>
      <c r="Y212">
        <f t="shared" si="80"/>
        <v>0.7681430895627408</v>
      </c>
    </row>
    <row r="213" spans="1:25" x14ac:dyDescent="0.25">
      <c r="A213" s="286">
        <v>43109</v>
      </c>
      <c r="B213" s="1">
        <f t="shared" si="71"/>
        <v>2</v>
      </c>
      <c r="C213" s="285">
        <v>19</v>
      </c>
      <c r="D213" t="s">
        <v>714</v>
      </c>
      <c r="F213" s="16">
        <v>21</v>
      </c>
      <c r="G213" t="str">
        <f t="shared" si="63"/>
        <v>heating</v>
      </c>
      <c r="H213" s="283">
        <f>IF(G213="heating",F213*Assumptions!M$4+Assumptions!M$7,0)</f>
        <v>0.51937453492237728</v>
      </c>
      <c r="I213" s="15">
        <f t="shared" si="64"/>
        <v>0.98728643949761985</v>
      </c>
      <c r="J213" s="15">
        <f t="shared" si="65"/>
        <v>1.0199659078795975</v>
      </c>
      <c r="K213" s="283">
        <f t="shared" si="72"/>
        <v>0.52300938259071816</v>
      </c>
      <c r="L213" s="283">
        <f t="shared" si="73"/>
        <v>3.0222800846604434</v>
      </c>
      <c r="M213" s="283">
        <f t="shared" si="74"/>
        <v>5.3932830298143726</v>
      </c>
      <c r="N213" s="283">
        <f t="shared" si="75"/>
        <v>1.9596958788221039</v>
      </c>
      <c r="O213" s="283">
        <f t="shared" si="76"/>
        <v>0.80659497127920021</v>
      </c>
      <c r="P213" s="21">
        <f t="shared" si="66"/>
        <v>0</v>
      </c>
      <c r="Q213" s="21">
        <f t="shared" si="67"/>
        <v>1.6764212681468484</v>
      </c>
      <c r="R213">
        <f t="shared" si="68"/>
        <v>0.83668510409641816</v>
      </c>
      <c r="S213" s="296">
        <f t="shared" si="77"/>
        <v>0</v>
      </c>
      <c r="T213" s="283">
        <f t="shared" si="78"/>
        <v>0.52300938259071816</v>
      </c>
      <c r="U213" s="286">
        <v>43312</v>
      </c>
      <c r="V213" s="284">
        <f t="shared" si="69"/>
        <v>59.541666666666664</v>
      </c>
      <c r="W213" t="str">
        <f t="shared" si="70"/>
        <v>Neither</v>
      </c>
      <c r="X213">
        <f t="shared" si="79"/>
        <v>0</v>
      </c>
      <c r="Y213">
        <f t="shared" si="80"/>
        <v>0</v>
      </c>
    </row>
    <row r="214" spans="1:25" x14ac:dyDescent="0.25">
      <c r="A214" s="286">
        <v>43109</v>
      </c>
      <c r="B214" s="1">
        <f t="shared" si="71"/>
        <v>2</v>
      </c>
      <c r="C214" s="285">
        <v>20</v>
      </c>
      <c r="D214" t="s">
        <v>714</v>
      </c>
      <c r="F214" s="16">
        <v>21</v>
      </c>
      <c r="G214" t="str">
        <f t="shared" si="63"/>
        <v>heating</v>
      </c>
      <c r="H214" s="283">
        <f>IF(G214="heating",F214*Assumptions!M$4+Assumptions!M$7,0)</f>
        <v>0.51937453492237728</v>
      </c>
      <c r="I214" s="15">
        <f t="shared" si="64"/>
        <v>0.9807837528485519</v>
      </c>
      <c r="J214" s="15">
        <f t="shared" si="65"/>
        <v>1.0199659078795975</v>
      </c>
      <c r="K214" s="283">
        <f t="shared" si="72"/>
        <v>0.51956462127986647</v>
      </c>
      <c r="L214" s="283">
        <f t="shared" si="73"/>
        <v>3.0222800846604434</v>
      </c>
      <c r="M214" s="283">
        <f t="shared" si="74"/>
        <v>5.3577605834912321</v>
      </c>
      <c r="N214" s="283">
        <f t="shared" si="75"/>
        <v>1.9596958788221039</v>
      </c>
      <c r="O214" s="283">
        <f t="shared" si="76"/>
        <v>0.80128239517047584</v>
      </c>
      <c r="P214" s="21">
        <f t="shared" si="66"/>
        <v>0</v>
      </c>
      <c r="Q214" s="21">
        <f t="shared" si="67"/>
        <v>1.52436960139122</v>
      </c>
      <c r="R214">
        <f t="shared" si="68"/>
        <v>0.83668510409641816</v>
      </c>
      <c r="S214" s="296">
        <f t="shared" si="77"/>
        <v>0</v>
      </c>
      <c r="T214" s="283">
        <f t="shared" si="78"/>
        <v>0.51956462127986647</v>
      </c>
      <c r="U214" s="286">
        <v>43313</v>
      </c>
      <c r="V214" s="284">
        <f t="shared" si="69"/>
        <v>67.208333333333329</v>
      </c>
      <c r="W214" t="str">
        <f t="shared" si="70"/>
        <v>Cooling</v>
      </c>
      <c r="X214">
        <f t="shared" si="79"/>
        <v>0</v>
      </c>
      <c r="Y214">
        <f t="shared" si="80"/>
        <v>1.1058272849128608</v>
      </c>
    </row>
    <row r="215" spans="1:25" x14ac:dyDescent="0.25">
      <c r="A215" s="286">
        <v>43109</v>
      </c>
      <c r="B215" s="1">
        <f t="shared" si="71"/>
        <v>2</v>
      </c>
      <c r="C215" s="285">
        <v>21</v>
      </c>
      <c r="D215" t="s">
        <v>714</v>
      </c>
      <c r="F215" s="16">
        <v>21</v>
      </c>
      <c r="G215" t="str">
        <f t="shared" si="63"/>
        <v>heating</v>
      </c>
      <c r="H215" s="283">
        <f>IF(G215="heating",F215*Assumptions!M$4+Assumptions!M$7,0)</f>
        <v>0.51937453492237728</v>
      </c>
      <c r="I215" s="15">
        <f t="shared" si="64"/>
        <v>0.96485790305685171</v>
      </c>
      <c r="J215" s="15">
        <f t="shared" si="65"/>
        <v>1.0199659078795975</v>
      </c>
      <c r="K215" s="283">
        <f t="shared" si="72"/>
        <v>0.51112799282680266</v>
      </c>
      <c r="L215" s="283">
        <f t="shared" si="73"/>
        <v>3.0222800846604434</v>
      </c>
      <c r="M215" s="283">
        <f t="shared" si="74"/>
        <v>5.2707619051130949</v>
      </c>
      <c r="N215" s="283">
        <f t="shared" si="75"/>
        <v>1.9596958788221039</v>
      </c>
      <c r="O215" s="283">
        <f t="shared" si="76"/>
        <v>0.78827126705058603</v>
      </c>
      <c r="P215" s="21">
        <f t="shared" si="66"/>
        <v>0</v>
      </c>
      <c r="Q215" s="21">
        <f t="shared" si="67"/>
        <v>1.4448604713749031</v>
      </c>
      <c r="R215">
        <f t="shared" si="68"/>
        <v>0.83668510409641816</v>
      </c>
      <c r="S215" s="296">
        <f t="shared" si="77"/>
        <v>0</v>
      </c>
      <c r="T215" s="283">
        <f t="shared" si="78"/>
        <v>0.51112799282680266</v>
      </c>
      <c r="U215" s="286">
        <v>43314</v>
      </c>
      <c r="V215" s="284">
        <f t="shared" si="69"/>
        <v>71.208333333333329</v>
      </c>
      <c r="W215" t="str">
        <f t="shared" si="70"/>
        <v>Cooling</v>
      </c>
      <c r="X215">
        <f t="shared" si="79"/>
        <v>0</v>
      </c>
      <c r="Y215">
        <f t="shared" si="80"/>
        <v>1.4357400127403519</v>
      </c>
    </row>
    <row r="216" spans="1:25" x14ac:dyDescent="0.25">
      <c r="A216" s="286">
        <v>43109</v>
      </c>
      <c r="B216" s="1">
        <f t="shared" si="71"/>
        <v>2</v>
      </c>
      <c r="C216" s="285">
        <v>22</v>
      </c>
      <c r="D216" t="s">
        <v>714</v>
      </c>
      <c r="F216" s="16">
        <v>21</v>
      </c>
      <c r="G216" t="str">
        <f t="shared" si="63"/>
        <v>heating</v>
      </c>
      <c r="H216" s="283">
        <f>IF(G216="heating",F216*Assumptions!M$4+Assumptions!M$7,0)</f>
        <v>0.51937453492237728</v>
      </c>
      <c r="I216" s="15">
        <f t="shared" si="64"/>
        <v>0.93972561476240646</v>
      </c>
      <c r="J216" s="15">
        <f t="shared" si="65"/>
        <v>1.0199659078795975</v>
      </c>
      <c r="K216" s="283">
        <f t="shared" si="72"/>
        <v>0.49781430587830339</v>
      </c>
      <c r="L216" s="283">
        <f t="shared" si="73"/>
        <v>3.0222800846604434</v>
      </c>
      <c r="M216" s="283">
        <f t="shared" si="74"/>
        <v>5.1334709037013804</v>
      </c>
      <c r="N216" s="283">
        <f t="shared" si="75"/>
        <v>1.9596958788221039</v>
      </c>
      <c r="O216" s="283">
        <f t="shared" si="76"/>
        <v>0.76773864698811067</v>
      </c>
      <c r="P216" s="21">
        <f t="shared" si="66"/>
        <v>0</v>
      </c>
      <c r="Q216" s="21">
        <f t="shared" si="67"/>
        <v>1.2427137171080138</v>
      </c>
      <c r="R216">
        <f t="shared" si="68"/>
        <v>0.83668510409641816</v>
      </c>
      <c r="S216" s="296">
        <f t="shared" si="77"/>
        <v>0</v>
      </c>
      <c r="T216" s="283">
        <f t="shared" si="78"/>
        <v>0.49781430587830339</v>
      </c>
      <c r="U216" s="286">
        <v>43315</v>
      </c>
      <c r="V216" s="284">
        <f t="shared" si="69"/>
        <v>73</v>
      </c>
      <c r="W216" t="str">
        <f t="shared" si="70"/>
        <v>Cooling</v>
      </c>
      <c r="X216">
        <f t="shared" si="79"/>
        <v>0</v>
      </c>
      <c r="Y216">
        <f t="shared" si="80"/>
        <v>1.6613347514502221</v>
      </c>
    </row>
    <row r="217" spans="1:25" x14ac:dyDescent="0.25">
      <c r="A217" s="286">
        <v>43109</v>
      </c>
      <c r="B217" s="1">
        <f t="shared" si="71"/>
        <v>2</v>
      </c>
      <c r="C217" s="285">
        <v>23</v>
      </c>
      <c r="D217" t="s">
        <v>713</v>
      </c>
      <c r="F217" s="16">
        <v>19</v>
      </c>
      <c r="G217" t="str">
        <f t="shared" si="63"/>
        <v>heating</v>
      </c>
      <c r="H217" s="283">
        <f>IF(G217="heating",F217*Assumptions!M$4+Assumptions!M$7,0)</f>
        <v>0.54076628339645738</v>
      </c>
      <c r="I217" s="15">
        <f t="shared" si="64"/>
        <v>0.93552015763172869</v>
      </c>
      <c r="J217" s="15">
        <f t="shared" si="65"/>
        <v>1.0199659078795975</v>
      </c>
      <c r="K217" s="283">
        <f t="shared" si="72"/>
        <v>0.51599846673137695</v>
      </c>
      <c r="L217" s="283">
        <f t="shared" si="73"/>
        <v>2.9437809613584625</v>
      </c>
      <c r="M217" s="283">
        <f t="shared" si="74"/>
        <v>5.1827818098929974</v>
      </c>
      <c r="N217" s="283">
        <f t="shared" si="75"/>
        <v>1.8289671560163632</v>
      </c>
      <c r="O217" s="283">
        <f t="shared" si="76"/>
        <v>0.83051598682748329</v>
      </c>
      <c r="P217" s="21">
        <f t="shared" si="66"/>
        <v>0</v>
      </c>
      <c r="Q217" s="21">
        <f t="shared" si="67"/>
        <v>1.0297519246597011</v>
      </c>
      <c r="R217">
        <f t="shared" si="68"/>
        <v>0.83668510409641816</v>
      </c>
      <c r="S217" s="296">
        <f t="shared" si="77"/>
        <v>0</v>
      </c>
      <c r="T217" s="283">
        <f t="shared" si="78"/>
        <v>0.51599846673137695</v>
      </c>
      <c r="U217" s="286">
        <v>43316</v>
      </c>
      <c r="V217" s="284">
        <f t="shared" si="69"/>
        <v>76.083333333333329</v>
      </c>
      <c r="W217" t="str">
        <f t="shared" si="70"/>
        <v>Cooling</v>
      </c>
      <c r="X217">
        <f t="shared" si="79"/>
        <v>0</v>
      </c>
      <c r="Y217">
        <f t="shared" si="80"/>
        <v>1.7993430365172103</v>
      </c>
    </row>
    <row r="218" spans="1:25" x14ac:dyDescent="0.25">
      <c r="A218" s="286">
        <v>43110</v>
      </c>
      <c r="B218" s="1">
        <f t="shared" si="71"/>
        <v>3</v>
      </c>
      <c r="C218" s="285">
        <v>0</v>
      </c>
      <c r="D218" t="s">
        <v>713</v>
      </c>
      <c r="F218" s="16">
        <v>19</v>
      </c>
      <c r="G218" t="str">
        <f t="shared" si="63"/>
        <v>heating</v>
      </c>
      <c r="H218" s="283">
        <f>IF(G218="heating",F218*Assumptions!M$4+Assumptions!M$7,0)</f>
        <v>0.54076628339645738</v>
      </c>
      <c r="I218" s="15">
        <f t="shared" si="64"/>
        <v>0.96097758380229281</v>
      </c>
      <c r="J218" s="15">
        <f t="shared" si="65"/>
        <v>1.0263036171733995</v>
      </c>
      <c r="K218" s="283">
        <f t="shared" si="72"/>
        <v>0.53333332660571875</v>
      </c>
      <c r="L218" s="283">
        <f t="shared" si="73"/>
        <v>2.9437809613584625</v>
      </c>
      <c r="M218" s="283">
        <f t="shared" si="74"/>
        <v>5.3568962738426631</v>
      </c>
      <c r="N218" s="283">
        <f t="shared" si="75"/>
        <v>1.8289671560163632</v>
      </c>
      <c r="O218" s="283">
        <f t="shared" si="76"/>
        <v>0.85841699658484372</v>
      </c>
      <c r="P218" s="21">
        <f t="shared" si="66"/>
        <v>0</v>
      </c>
      <c r="Q218" s="21">
        <f t="shared" si="67"/>
        <v>0.90668853391740301</v>
      </c>
      <c r="R218">
        <f t="shared" si="68"/>
        <v>0.9421089825381942</v>
      </c>
      <c r="S218" s="296">
        <f t="shared" si="77"/>
        <v>0</v>
      </c>
      <c r="T218" s="283">
        <f t="shared" si="78"/>
        <v>0.53333332660571875</v>
      </c>
      <c r="U218" s="286">
        <v>43317</v>
      </c>
      <c r="V218" s="284">
        <f t="shared" si="69"/>
        <v>74.75</v>
      </c>
      <c r="W218" t="str">
        <f t="shared" si="70"/>
        <v>Cooling</v>
      </c>
      <c r="X218">
        <f t="shared" si="79"/>
        <v>0</v>
      </c>
      <c r="Y218">
        <f t="shared" si="80"/>
        <v>1.5538773387127802</v>
      </c>
    </row>
    <row r="219" spans="1:25" x14ac:dyDescent="0.25">
      <c r="A219" s="286">
        <v>43110</v>
      </c>
      <c r="B219" s="1">
        <f t="shared" si="71"/>
        <v>3</v>
      </c>
      <c r="C219" s="285">
        <v>1</v>
      </c>
      <c r="D219" t="s">
        <v>713</v>
      </c>
      <c r="F219" s="16">
        <v>19</v>
      </c>
      <c r="G219" t="str">
        <f t="shared" si="63"/>
        <v>heating</v>
      </c>
      <c r="H219" s="283">
        <f>IF(G219="heating",F219*Assumptions!M$4+Assumptions!M$7,0)</f>
        <v>0.54076628339645738</v>
      </c>
      <c r="I219" s="15">
        <f t="shared" si="64"/>
        <v>0.9912860509924194</v>
      </c>
      <c r="J219" s="15">
        <f t="shared" si="65"/>
        <v>1.0263036171733995</v>
      </c>
      <c r="K219" s="283">
        <f t="shared" si="72"/>
        <v>0.55015423471355673</v>
      </c>
      <c r="L219" s="283">
        <f t="shared" si="73"/>
        <v>2.9437809613584625</v>
      </c>
      <c r="M219" s="283">
        <f t="shared" si="74"/>
        <v>5.5258485134092368</v>
      </c>
      <c r="N219" s="283">
        <f t="shared" si="75"/>
        <v>1.8289671560163632</v>
      </c>
      <c r="O219" s="283">
        <f t="shared" si="76"/>
        <v>0.88549078458465968</v>
      </c>
      <c r="P219" s="21">
        <f t="shared" si="66"/>
        <v>0</v>
      </c>
      <c r="Q219" s="21">
        <f t="shared" si="67"/>
        <v>0.81803459285312596</v>
      </c>
      <c r="R219">
        <f t="shared" si="68"/>
        <v>0.9421089825381942</v>
      </c>
      <c r="S219" s="296">
        <f t="shared" si="77"/>
        <v>0</v>
      </c>
      <c r="T219" s="283">
        <f t="shared" si="78"/>
        <v>0.55015423471355673</v>
      </c>
      <c r="U219" s="286">
        <v>43318</v>
      </c>
      <c r="V219" s="284">
        <f t="shared" si="69"/>
        <v>67.791666666666671</v>
      </c>
      <c r="W219" t="str">
        <f t="shared" si="70"/>
        <v>Cooling</v>
      </c>
      <c r="X219">
        <f t="shared" si="79"/>
        <v>0</v>
      </c>
      <c r="Y219">
        <f t="shared" si="80"/>
        <v>0.93630081143921928</v>
      </c>
    </row>
    <row r="220" spans="1:25" x14ac:dyDescent="0.25">
      <c r="A220" s="286">
        <v>43110</v>
      </c>
      <c r="B220" s="1">
        <f t="shared" si="71"/>
        <v>3</v>
      </c>
      <c r="C220" s="285">
        <v>2</v>
      </c>
      <c r="D220" t="s">
        <v>713</v>
      </c>
      <c r="F220" s="16">
        <v>18</v>
      </c>
      <c r="G220" t="str">
        <f t="shared" si="63"/>
        <v>heating</v>
      </c>
      <c r="H220" s="283">
        <f>IF(G220="heating",F220*Assumptions!M$4+Assumptions!M$7,0)</f>
        <v>0.55146215763349737</v>
      </c>
      <c r="I220" s="15">
        <f t="shared" si="64"/>
        <v>1.0126444122274023</v>
      </c>
      <c r="J220" s="15">
        <f t="shared" si="65"/>
        <v>1.0263036171733995</v>
      </c>
      <c r="K220" s="283">
        <f t="shared" si="72"/>
        <v>0.57312393484520541</v>
      </c>
      <c r="L220" s="283">
        <f t="shared" si="73"/>
        <v>2.9050026706454841</v>
      </c>
      <c r="M220" s="283">
        <f t="shared" si="74"/>
        <v>5.6807294272790116</v>
      </c>
      <c r="N220" s="283">
        <f t="shared" si="75"/>
        <v>1.7641684145174241</v>
      </c>
      <c r="O220" s="283">
        <f t="shared" si="76"/>
        <v>0.94374581680264302</v>
      </c>
      <c r="P220" s="21">
        <f t="shared" si="66"/>
        <v>0</v>
      </c>
      <c r="Q220" s="21">
        <f t="shared" si="67"/>
        <v>0.74507607494346417</v>
      </c>
      <c r="R220">
        <f t="shared" si="68"/>
        <v>0.9421089825381942</v>
      </c>
      <c r="S220" s="296">
        <f t="shared" si="77"/>
        <v>0</v>
      </c>
      <c r="T220" s="283">
        <f t="shared" si="78"/>
        <v>0.57312393484520541</v>
      </c>
      <c r="U220" s="286">
        <v>43319</v>
      </c>
      <c r="V220" s="284">
        <f t="shared" si="69"/>
        <v>61.208333333333336</v>
      </c>
      <c r="W220" t="str">
        <f t="shared" si="70"/>
        <v>Cooling</v>
      </c>
      <c r="X220">
        <f t="shared" si="79"/>
        <v>0</v>
      </c>
      <c r="Y220">
        <f t="shared" si="80"/>
        <v>0.67375708211490803</v>
      </c>
    </row>
    <row r="221" spans="1:25" x14ac:dyDescent="0.25">
      <c r="A221" s="286">
        <v>43110</v>
      </c>
      <c r="B221" s="1">
        <f t="shared" si="71"/>
        <v>3</v>
      </c>
      <c r="C221" s="285">
        <v>3</v>
      </c>
      <c r="D221" t="s">
        <v>713</v>
      </c>
      <c r="F221" s="16">
        <v>16</v>
      </c>
      <c r="G221" t="str">
        <f t="shared" si="63"/>
        <v>heating</v>
      </c>
      <c r="H221" s="283">
        <f>IF(G221="heating",F221*Assumptions!M$4+Assumptions!M$7,0)</f>
        <v>0.57285390610757747</v>
      </c>
      <c r="I221" s="15">
        <f t="shared" si="64"/>
        <v>1.0288787614109172</v>
      </c>
      <c r="J221" s="15">
        <f t="shared" si="65"/>
        <v>1.0263036171733995</v>
      </c>
      <c r="K221" s="283">
        <f t="shared" si="72"/>
        <v>0.60490049615454178</v>
      </c>
      <c r="L221" s="283">
        <f t="shared" si="73"/>
        <v>2.8179276134894917</v>
      </c>
      <c r="M221" s="283">
        <f t="shared" si="74"/>
        <v>5.8159785489314109</v>
      </c>
      <c r="N221" s="283">
        <f t="shared" si="75"/>
        <v>1.6317545686209942</v>
      </c>
      <c r="O221" s="283">
        <f t="shared" si="76"/>
        <v>1.0446214426523202</v>
      </c>
      <c r="P221" s="21">
        <f t="shared" si="66"/>
        <v>0</v>
      </c>
      <c r="Q221" s="21">
        <f t="shared" si="67"/>
        <v>0.69158980876382303</v>
      </c>
      <c r="R221">
        <f t="shared" si="68"/>
        <v>0.9421089825381942</v>
      </c>
      <c r="S221" s="296">
        <f t="shared" si="77"/>
        <v>0</v>
      </c>
      <c r="T221" s="283">
        <f t="shared" si="78"/>
        <v>0.60490049615454178</v>
      </c>
      <c r="U221" s="286">
        <v>43320</v>
      </c>
      <c r="V221" s="284">
        <f t="shared" si="69"/>
        <v>67.083333333333329</v>
      </c>
      <c r="W221" t="str">
        <f t="shared" si="70"/>
        <v>Cooling</v>
      </c>
      <c r="X221">
        <f t="shared" si="79"/>
        <v>0</v>
      </c>
      <c r="Y221">
        <f t="shared" si="80"/>
        <v>1.0885642688894241</v>
      </c>
    </row>
    <row r="222" spans="1:25" x14ac:dyDescent="0.25">
      <c r="A222" s="286">
        <v>43110</v>
      </c>
      <c r="B222" s="1">
        <f t="shared" si="71"/>
        <v>3</v>
      </c>
      <c r="C222" s="285">
        <v>4</v>
      </c>
      <c r="D222" t="s">
        <v>713</v>
      </c>
      <c r="F222" s="16">
        <v>16</v>
      </c>
      <c r="G222" t="str">
        <f t="shared" si="63"/>
        <v>heating</v>
      </c>
      <c r="H222" s="283">
        <f>IF(G222="heating",F222*Assumptions!M$4+Assumptions!M$7,0)</f>
        <v>0.57285390610757747</v>
      </c>
      <c r="I222" s="15">
        <f t="shared" si="64"/>
        <v>1.0654385285153933</v>
      </c>
      <c r="J222" s="15">
        <f t="shared" si="65"/>
        <v>1.0263036171733995</v>
      </c>
      <c r="K222" s="283">
        <f t="shared" si="72"/>
        <v>0.62639478886446764</v>
      </c>
      <c r="L222" s="283">
        <f t="shared" si="73"/>
        <v>2.8179276134894917</v>
      </c>
      <c r="M222" s="283">
        <f t="shared" si="74"/>
        <v>6.0226412085259957</v>
      </c>
      <c r="N222" s="283">
        <f t="shared" si="75"/>
        <v>1.6317545686209942</v>
      </c>
      <c r="O222" s="283">
        <f t="shared" si="76"/>
        <v>1.0817406039064013</v>
      </c>
      <c r="P222" s="21">
        <f t="shared" si="66"/>
        <v>0</v>
      </c>
      <c r="Q222" s="21">
        <f t="shared" si="67"/>
        <v>0.6473875548762833</v>
      </c>
      <c r="R222">
        <f t="shared" si="68"/>
        <v>0.9421089825381942</v>
      </c>
      <c r="S222" s="296">
        <f t="shared" si="77"/>
        <v>0</v>
      </c>
      <c r="T222" s="283">
        <f t="shared" si="78"/>
        <v>0.62639478886446764</v>
      </c>
      <c r="U222" s="286">
        <v>43321</v>
      </c>
      <c r="V222" s="284">
        <f t="shared" si="69"/>
        <v>75.333333333333329</v>
      </c>
      <c r="W222" t="str">
        <f t="shared" si="70"/>
        <v>Cooling</v>
      </c>
      <c r="X222">
        <f t="shared" si="79"/>
        <v>0</v>
      </c>
      <c r="Y222">
        <f t="shared" si="80"/>
        <v>1.6484733836222196</v>
      </c>
    </row>
    <row r="223" spans="1:25" x14ac:dyDescent="0.25">
      <c r="A223" s="286">
        <v>43110</v>
      </c>
      <c r="B223" s="1">
        <f t="shared" si="71"/>
        <v>3</v>
      </c>
      <c r="C223" s="285">
        <v>5</v>
      </c>
      <c r="D223" t="s">
        <v>713</v>
      </c>
      <c r="F223" s="16">
        <v>16</v>
      </c>
      <c r="G223" t="str">
        <f t="shared" si="63"/>
        <v>heating</v>
      </c>
      <c r="H223" s="283">
        <f>IF(G223="heating",F223*Assumptions!M$4+Assumptions!M$7,0)</f>
        <v>0.57285390610757747</v>
      </c>
      <c r="I223" s="15">
        <f t="shared" si="64"/>
        <v>1.1031161181218294</v>
      </c>
      <c r="J223" s="15">
        <f t="shared" si="65"/>
        <v>1.0263036171733995</v>
      </c>
      <c r="K223" s="283">
        <f t="shared" si="72"/>
        <v>0.64854627405557641</v>
      </c>
      <c r="L223" s="283">
        <f t="shared" si="73"/>
        <v>2.8179276134894917</v>
      </c>
      <c r="M223" s="283">
        <f t="shared" si="74"/>
        <v>6.2356226220270123</v>
      </c>
      <c r="N223" s="283">
        <f t="shared" si="75"/>
        <v>1.6317545686209942</v>
      </c>
      <c r="O223" s="283">
        <f t="shared" si="76"/>
        <v>1.1199946912551999</v>
      </c>
      <c r="P223" s="21">
        <f t="shared" si="66"/>
        <v>0</v>
      </c>
      <c r="Q223" s="21">
        <f t="shared" si="67"/>
        <v>0.72139578924615555</v>
      </c>
      <c r="R223">
        <f t="shared" si="68"/>
        <v>0.9421089825381942</v>
      </c>
      <c r="S223" s="296">
        <f t="shared" si="77"/>
        <v>0</v>
      </c>
      <c r="T223" s="283">
        <f t="shared" si="78"/>
        <v>0.64854627405557641</v>
      </c>
      <c r="U223" s="286">
        <v>43322</v>
      </c>
      <c r="V223" s="284">
        <f t="shared" si="69"/>
        <v>73.458333333333329</v>
      </c>
      <c r="W223" t="str">
        <f t="shared" si="70"/>
        <v>Cooling</v>
      </c>
      <c r="X223">
        <f t="shared" si="79"/>
        <v>0</v>
      </c>
      <c r="Y223">
        <f t="shared" si="80"/>
        <v>1.8139154655159926</v>
      </c>
    </row>
    <row r="224" spans="1:25" x14ac:dyDescent="0.25">
      <c r="A224" s="286">
        <v>43110</v>
      </c>
      <c r="B224" s="1">
        <f t="shared" si="71"/>
        <v>3</v>
      </c>
      <c r="C224" s="285">
        <v>6</v>
      </c>
      <c r="D224" t="s">
        <v>713</v>
      </c>
      <c r="F224" s="16">
        <v>16</v>
      </c>
      <c r="G224" t="str">
        <f t="shared" si="63"/>
        <v>heating</v>
      </c>
      <c r="H224" s="283">
        <f>IF(G224="heating",F224*Assumptions!M$4+Assumptions!M$7,0)</f>
        <v>0.57285390610757747</v>
      </c>
      <c r="I224" s="15">
        <f t="shared" si="64"/>
        <v>1.1674190089087988</v>
      </c>
      <c r="J224" s="15">
        <f t="shared" si="65"/>
        <v>1.0263036171733995</v>
      </c>
      <c r="K224" s="283">
        <f t="shared" si="72"/>
        <v>0.6863513605245295</v>
      </c>
      <c r="L224" s="283">
        <f t="shared" si="73"/>
        <v>2.8179276134894917</v>
      </c>
      <c r="M224" s="283">
        <f t="shared" si="74"/>
        <v>6.5991097961022582</v>
      </c>
      <c r="N224" s="283">
        <f t="shared" si="75"/>
        <v>1.6317545686209942</v>
      </c>
      <c r="O224" s="283">
        <f t="shared" si="76"/>
        <v>1.1852814685315471</v>
      </c>
      <c r="P224" s="21">
        <f t="shared" si="66"/>
        <v>0</v>
      </c>
      <c r="Q224" s="21">
        <f t="shared" si="67"/>
        <v>0.87787080972652631</v>
      </c>
      <c r="R224">
        <f t="shared" si="68"/>
        <v>0.9421089825381942</v>
      </c>
      <c r="S224" s="296">
        <f t="shared" si="77"/>
        <v>0</v>
      </c>
      <c r="T224" s="283">
        <f t="shared" si="78"/>
        <v>0.6863513605245295</v>
      </c>
      <c r="U224" s="286">
        <v>43323</v>
      </c>
      <c r="V224" s="284">
        <f t="shared" si="69"/>
        <v>70.125</v>
      </c>
      <c r="W224" t="str">
        <f t="shared" si="70"/>
        <v>Cooling</v>
      </c>
      <c r="X224">
        <f t="shared" si="79"/>
        <v>0</v>
      </c>
      <c r="Y224">
        <f t="shared" si="80"/>
        <v>1.306104782669524</v>
      </c>
    </row>
    <row r="225" spans="1:25" x14ac:dyDescent="0.25">
      <c r="A225" s="286">
        <v>43110</v>
      </c>
      <c r="B225" s="1">
        <f t="shared" si="71"/>
        <v>3</v>
      </c>
      <c r="C225" s="285">
        <v>7</v>
      </c>
      <c r="D225" t="s">
        <v>714</v>
      </c>
      <c r="F225" s="16">
        <v>16</v>
      </c>
      <c r="G225" t="str">
        <f t="shared" si="63"/>
        <v>heating</v>
      </c>
      <c r="H225" s="283">
        <f>IF(G225="heating",F225*Assumptions!M$4+Assumptions!M$7,0)</f>
        <v>0.57285390610757747</v>
      </c>
      <c r="I225" s="15">
        <f t="shared" si="64"/>
        <v>1.1567226404725983</v>
      </c>
      <c r="J225" s="15">
        <f t="shared" si="65"/>
        <v>1.0263036171733995</v>
      </c>
      <c r="K225" s="283">
        <f t="shared" si="72"/>
        <v>0.68006272981624594</v>
      </c>
      <c r="L225" s="283">
        <f t="shared" si="73"/>
        <v>2.8179276134894917</v>
      </c>
      <c r="M225" s="283">
        <f t="shared" si="74"/>
        <v>6.5386460644074766</v>
      </c>
      <c r="N225" s="283">
        <f t="shared" si="75"/>
        <v>1.6317545686209942</v>
      </c>
      <c r="O225" s="283">
        <f t="shared" si="76"/>
        <v>1.1744214369651049</v>
      </c>
      <c r="P225" s="21">
        <f t="shared" si="66"/>
        <v>0</v>
      </c>
      <c r="Q225" s="21">
        <f t="shared" si="67"/>
        <v>0.97331382064367777</v>
      </c>
      <c r="R225">
        <f t="shared" si="68"/>
        <v>0.9421089825381942</v>
      </c>
      <c r="S225" s="296">
        <f t="shared" si="77"/>
        <v>0</v>
      </c>
      <c r="T225" s="283">
        <f t="shared" si="78"/>
        <v>0.68006272981624594</v>
      </c>
      <c r="U225" s="286">
        <v>43324</v>
      </c>
      <c r="V225" s="284">
        <f t="shared" si="69"/>
        <v>68.416666666666671</v>
      </c>
      <c r="W225" t="str">
        <f t="shared" si="70"/>
        <v>Cooling</v>
      </c>
      <c r="X225">
        <f t="shared" si="79"/>
        <v>0</v>
      </c>
      <c r="Y225">
        <f t="shared" si="80"/>
        <v>1.0518633255406613</v>
      </c>
    </row>
    <row r="226" spans="1:25" x14ac:dyDescent="0.25">
      <c r="A226" s="286">
        <v>43110</v>
      </c>
      <c r="B226" s="1">
        <f t="shared" si="71"/>
        <v>3</v>
      </c>
      <c r="C226" s="285">
        <v>8</v>
      </c>
      <c r="D226" t="s">
        <v>714</v>
      </c>
      <c r="F226" s="16">
        <v>16</v>
      </c>
      <c r="G226" t="str">
        <f t="shared" si="63"/>
        <v>heating</v>
      </c>
      <c r="H226" s="283">
        <f>IF(G226="heating",F226*Assumptions!M$4+Assumptions!M$7,0)</f>
        <v>0.57285390610757747</v>
      </c>
      <c r="I226" s="15">
        <f t="shared" si="64"/>
        <v>1.0887373021083731</v>
      </c>
      <c r="J226" s="15">
        <f t="shared" si="65"/>
        <v>1.0263036171733995</v>
      </c>
      <c r="K226" s="283">
        <f t="shared" si="72"/>
        <v>0.64009265127039305</v>
      </c>
      <c r="L226" s="283">
        <f t="shared" si="73"/>
        <v>2.8179276134894917</v>
      </c>
      <c r="M226" s="283">
        <f t="shared" si="74"/>
        <v>6.1543429915887149</v>
      </c>
      <c r="N226" s="283">
        <f t="shared" si="75"/>
        <v>1.6317545686209942</v>
      </c>
      <c r="O226" s="283">
        <f t="shared" si="76"/>
        <v>1.1053958676707658</v>
      </c>
      <c r="P226" s="21">
        <f t="shared" si="66"/>
        <v>0</v>
      </c>
      <c r="Q226" s="21">
        <f t="shared" si="67"/>
        <v>0.94940007506179924</v>
      </c>
      <c r="R226">
        <f t="shared" si="68"/>
        <v>0.9421089825381942</v>
      </c>
      <c r="S226" s="296">
        <f t="shared" si="77"/>
        <v>0</v>
      </c>
      <c r="T226" s="283">
        <f t="shared" si="78"/>
        <v>0.64009265127039305</v>
      </c>
      <c r="U226" s="286">
        <v>43325</v>
      </c>
      <c r="V226" s="284">
        <f t="shared" si="69"/>
        <v>69.833333333333329</v>
      </c>
      <c r="W226" t="str">
        <f t="shared" si="70"/>
        <v>Cooling</v>
      </c>
      <c r="X226">
        <f t="shared" si="79"/>
        <v>0</v>
      </c>
      <c r="Y226">
        <f t="shared" si="80"/>
        <v>1.1168268007737328</v>
      </c>
    </row>
    <row r="227" spans="1:25" x14ac:dyDescent="0.25">
      <c r="A227" s="286">
        <v>43110</v>
      </c>
      <c r="B227" s="1">
        <f t="shared" si="71"/>
        <v>3</v>
      </c>
      <c r="C227" s="285">
        <v>9</v>
      </c>
      <c r="D227" t="s">
        <v>714</v>
      </c>
      <c r="F227" s="16">
        <v>18</v>
      </c>
      <c r="G227" t="str">
        <f t="shared" si="63"/>
        <v>heating</v>
      </c>
      <c r="H227" s="283">
        <f>IF(G227="heating",F227*Assumptions!M$4+Assumptions!M$7,0)</f>
        <v>0.55146215763349737</v>
      </c>
      <c r="I227" s="15">
        <f t="shared" si="64"/>
        <v>1.0265141967145235</v>
      </c>
      <c r="J227" s="15">
        <f t="shared" si="65"/>
        <v>1.0263036171733995</v>
      </c>
      <c r="K227" s="283">
        <f t="shared" si="72"/>
        <v>0.58097378358256135</v>
      </c>
      <c r="L227" s="283">
        <f t="shared" si="73"/>
        <v>2.9050026706454841</v>
      </c>
      <c r="M227" s="283">
        <f t="shared" si="74"/>
        <v>5.7585361005145854</v>
      </c>
      <c r="N227" s="283">
        <f t="shared" si="75"/>
        <v>1.7641684145174241</v>
      </c>
      <c r="O227" s="283">
        <f t="shared" si="76"/>
        <v>0.95667192485362518</v>
      </c>
      <c r="P227" s="21">
        <f t="shared" si="66"/>
        <v>0</v>
      </c>
      <c r="Q227" s="21">
        <f t="shared" si="67"/>
        <v>0.8408485371888097</v>
      </c>
      <c r="R227">
        <f t="shared" si="68"/>
        <v>0.9421089825381942</v>
      </c>
      <c r="S227" s="296">
        <f t="shared" si="77"/>
        <v>0</v>
      </c>
      <c r="T227" s="283">
        <f t="shared" si="78"/>
        <v>0.58097378358256135</v>
      </c>
      <c r="U227" s="286">
        <v>43326</v>
      </c>
      <c r="V227" s="284">
        <f t="shared" si="69"/>
        <v>69.333333333333329</v>
      </c>
      <c r="W227" t="str">
        <f t="shared" si="70"/>
        <v>Cooling</v>
      </c>
      <c r="X227">
        <f t="shared" si="79"/>
        <v>0</v>
      </c>
      <c r="Y227">
        <f t="shared" si="80"/>
        <v>1.0228525382066325</v>
      </c>
    </row>
    <row r="228" spans="1:25" x14ac:dyDescent="0.25">
      <c r="A228" s="286">
        <v>43110</v>
      </c>
      <c r="B228" s="1">
        <f t="shared" si="71"/>
        <v>3</v>
      </c>
      <c r="C228" s="285">
        <v>10</v>
      </c>
      <c r="D228" t="s">
        <v>714</v>
      </c>
      <c r="F228" s="16">
        <v>18</v>
      </c>
      <c r="G228" t="str">
        <f t="shared" si="63"/>
        <v>heating</v>
      </c>
      <c r="H228" s="283">
        <f>IF(G228="heating",F228*Assumptions!M$4+Assumptions!M$7,0)</f>
        <v>0.55146215763349737</v>
      </c>
      <c r="I228" s="15">
        <f t="shared" si="64"/>
        <v>0.99413757313525775</v>
      </c>
      <c r="J228" s="15">
        <f t="shared" si="65"/>
        <v>1.0263036171733995</v>
      </c>
      <c r="K228" s="283">
        <f t="shared" si="72"/>
        <v>0.5626496634089897</v>
      </c>
      <c r="L228" s="283">
        <f t="shared" si="73"/>
        <v>2.9050026706454841</v>
      </c>
      <c r="M228" s="283">
        <f t="shared" si="74"/>
        <v>5.5769098197571427</v>
      </c>
      <c r="N228" s="283">
        <f t="shared" si="75"/>
        <v>1.7641684145174241</v>
      </c>
      <c r="O228" s="283">
        <f t="shared" si="76"/>
        <v>0.92649815141827241</v>
      </c>
      <c r="P228" s="21">
        <f t="shared" si="66"/>
        <v>0</v>
      </c>
      <c r="Q228" s="21">
        <f t="shared" si="67"/>
        <v>0.74504051125983206</v>
      </c>
      <c r="R228">
        <f t="shared" si="68"/>
        <v>0.9421089825381942</v>
      </c>
      <c r="S228" s="296">
        <f t="shared" si="77"/>
        <v>0</v>
      </c>
      <c r="T228" s="283">
        <f t="shared" si="78"/>
        <v>0.5626496634089897</v>
      </c>
      <c r="U228" s="286">
        <v>43327</v>
      </c>
      <c r="V228" s="284">
        <f t="shared" si="69"/>
        <v>66.541666666666671</v>
      </c>
      <c r="W228" t="str">
        <f t="shared" si="70"/>
        <v>Cooling</v>
      </c>
      <c r="X228">
        <f t="shared" si="79"/>
        <v>0</v>
      </c>
      <c r="Y228">
        <f t="shared" si="80"/>
        <v>0.92107457875271803</v>
      </c>
    </row>
    <row r="229" spans="1:25" x14ac:dyDescent="0.25">
      <c r="A229" s="286">
        <v>43110</v>
      </c>
      <c r="B229" s="1">
        <f t="shared" si="71"/>
        <v>3</v>
      </c>
      <c r="C229" s="285">
        <v>11</v>
      </c>
      <c r="D229" t="s">
        <v>714</v>
      </c>
      <c r="F229" s="16">
        <v>19</v>
      </c>
      <c r="G229" t="str">
        <f t="shared" si="63"/>
        <v>heating</v>
      </c>
      <c r="H229" s="283">
        <f>IF(G229="heating",F229*Assumptions!M$4+Assumptions!M$7,0)</f>
        <v>0.54076628339645738</v>
      </c>
      <c r="I229" s="15">
        <f t="shared" si="64"/>
        <v>0.95102107888400034</v>
      </c>
      <c r="J229" s="15">
        <f t="shared" si="65"/>
        <v>1.0263036171733995</v>
      </c>
      <c r="K229" s="283">
        <f t="shared" si="72"/>
        <v>0.52780756203124402</v>
      </c>
      <c r="L229" s="283">
        <f t="shared" si="73"/>
        <v>2.9437809613584625</v>
      </c>
      <c r="M229" s="283">
        <f t="shared" si="74"/>
        <v>5.3013944962816693</v>
      </c>
      <c r="N229" s="283">
        <f t="shared" si="75"/>
        <v>1.8289671560163632</v>
      </c>
      <c r="O229" s="283">
        <f t="shared" si="76"/>
        <v>0.84952310229167438</v>
      </c>
      <c r="P229" s="21">
        <f t="shared" si="66"/>
        <v>0</v>
      </c>
      <c r="Q229" s="21">
        <f t="shared" si="67"/>
        <v>0.72850690893675296</v>
      </c>
      <c r="R229">
        <f t="shared" si="68"/>
        <v>0.9421089825381942</v>
      </c>
      <c r="S229" s="296">
        <f t="shared" si="77"/>
        <v>0</v>
      </c>
      <c r="T229" s="283">
        <f t="shared" si="78"/>
        <v>0.52780756203124402</v>
      </c>
      <c r="U229" s="286">
        <v>43328</v>
      </c>
      <c r="V229" s="284">
        <f t="shared" si="69"/>
        <v>70</v>
      </c>
      <c r="W229" t="str">
        <f t="shared" si="70"/>
        <v>Cooling</v>
      </c>
      <c r="X229">
        <f t="shared" si="79"/>
        <v>0</v>
      </c>
      <c r="Y229">
        <f t="shared" si="80"/>
        <v>1.3279183271606527</v>
      </c>
    </row>
    <row r="230" spans="1:25" x14ac:dyDescent="0.25">
      <c r="A230" s="286">
        <v>43110</v>
      </c>
      <c r="B230" s="1">
        <f t="shared" si="71"/>
        <v>3</v>
      </c>
      <c r="C230" s="285">
        <v>12</v>
      </c>
      <c r="D230" t="s">
        <v>714</v>
      </c>
      <c r="F230" s="16">
        <v>19</v>
      </c>
      <c r="G230" t="str">
        <f t="shared" si="63"/>
        <v>heating</v>
      </c>
      <c r="H230" s="283">
        <f>IF(G230="heating",F230*Assumptions!M$4+Assumptions!M$7,0)</f>
        <v>0.54076628339645738</v>
      </c>
      <c r="I230" s="15">
        <f t="shared" si="64"/>
        <v>0.92817502202723046</v>
      </c>
      <c r="J230" s="15">
        <f t="shared" si="65"/>
        <v>1.0263036171733995</v>
      </c>
      <c r="K230" s="283">
        <f t="shared" si="72"/>
        <v>0.51512821996476843</v>
      </c>
      <c r="L230" s="283">
        <f t="shared" si="73"/>
        <v>2.9437809613584625</v>
      </c>
      <c r="M230" s="283">
        <f t="shared" si="74"/>
        <v>5.1740408941676712</v>
      </c>
      <c r="N230" s="283">
        <f t="shared" si="75"/>
        <v>1.8289671560163632</v>
      </c>
      <c r="O230" s="283">
        <f t="shared" si="76"/>
        <v>0.82911529690541508</v>
      </c>
      <c r="P230" s="21">
        <f t="shared" si="66"/>
        <v>0</v>
      </c>
      <c r="Q230" s="21">
        <f t="shared" si="67"/>
        <v>0.75910815787401487</v>
      </c>
      <c r="R230">
        <f t="shared" si="68"/>
        <v>0.9421089825381942</v>
      </c>
      <c r="S230" s="296">
        <f t="shared" si="77"/>
        <v>0</v>
      </c>
      <c r="T230" s="283">
        <f t="shared" si="78"/>
        <v>0.51512821996476843</v>
      </c>
      <c r="U230" s="286">
        <v>43329</v>
      </c>
      <c r="V230" s="284">
        <f t="shared" si="69"/>
        <v>69.291666666666671</v>
      </c>
      <c r="W230" t="str">
        <f t="shared" si="70"/>
        <v>Cooling</v>
      </c>
      <c r="X230">
        <f t="shared" si="79"/>
        <v>0</v>
      </c>
      <c r="Y230">
        <f t="shared" si="80"/>
        <v>1.5824502032537522</v>
      </c>
    </row>
    <row r="231" spans="1:25" x14ac:dyDescent="0.25">
      <c r="A231" s="286">
        <v>43110</v>
      </c>
      <c r="B231" s="1">
        <f t="shared" si="71"/>
        <v>3</v>
      </c>
      <c r="C231" s="285">
        <v>13</v>
      </c>
      <c r="D231" t="s">
        <v>714</v>
      </c>
      <c r="F231" s="16">
        <v>21</v>
      </c>
      <c r="G231" t="str">
        <f t="shared" si="63"/>
        <v>heating</v>
      </c>
      <c r="H231" s="283">
        <f>IF(G231="heating",F231*Assumptions!M$4+Assumptions!M$7,0)</f>
        <v>0.51937453492237728</v>
      </c>
      <c r="I231" s="15">
        <f t="shared" si="64"/>
        <v>0.91573834436872614</v>
      </c>
      <c r="J231" s="15">
        <f t="shared" si="65"/>
        <v>1.0263036171733995</v>
      </c>
      <c r="K231" s="283">
        <f t="shared" si="72"/>
        <v>0.48812147103285142</v>
      </c>
      <c r="L231" s="283">
        <f t="shared" si="73"/>
        <v>3.0222800846604434</v>
      </c>
      <c r="M231" s="283">
        <f t="shared" si="74"/>
        <v>5.033518200321911</v>
      </c>
      <c r="N231" s="283">
        <f t="shared" si="75"/>
        <v>1.9596958788221039</v>
      </c>
      <c r="O231" s="283">
        <f t="shared" si="76"/>
        <v>0.75279017358777878</v>
      </c>
      <c r="P231" s="21">
        <f t="shared" si="66"/>
        <v>0</v>
      </c>
      <c r="Q231" s="21">
        <f t="shared" si="67"/>
        <v>0.79115902007799765</v>
      </c>
      <c r="R231">
        <f t="shared" si="68"/>
        <v>0.9421089825381942</v>
      </c>
      <c r="S231" s="296">
        <f t="shared" si="77"/>
        <v>0</v>
      </c>
      <c r="T231" s="283">
        <f t="shared" si="78"/>
        <v>0.48812147103285142</v>
      </c>
      <c r="U231" s="286">
        <v>43330</v>
      </c>
      <c r="V231" s="284">
        <f t="shared" si="69"/>
        <v>66.166666666666671</v>
      </c>
      <c r="W231" t="str">
        <f t="shared" si="70"/>
        <v>Cooling</v>
      </c>
      <c r="X231">
        <f t="shared" si="79"/>
        <v>0</v>
      </c>
      <c r="Y231">
        <f t="shared" si="80"/>
        <v>0.99215109336366725</v>
      </c>
    </row>
    <row r="232" spans="1:25" x14ac:dyDescent="0.25">
      <c r="A232" s="286">
        <v>43110</v>
      </c>
      <c r="B232" s="1">
        <f t="shared" si="71"/>
        <v>3</v>
      </c>
      <c r="C232" s="285">
        <v>14</v>
      </c>
      <c r="D232" t="s">
        <v>714</v>
      </c>
      <c r="F232" s="16">
        <v>23</v>
      </c>
      <c r="G232" t="str">
        <f t="shared" si="63"/>
        <v>heating</v>
      </c>
      <c r="H232" s="283">
        <f>IF(G232="heating",F232*Assumptions!M$4+Assumptions!M$7,0)</f>
        <v>0.4979827864482973</v>
      </c>
      <c r="I232" s="15">
        <f t="shared" si="64"/>
        <v>0.92047470058819936</v>
      </c>
      <c r="J232" s="15">
        <f t="shared" si="65"/>
        <v>1.0263036171733995</v>
      </c>
      <c r="K232" s="283">
        <f t="shared" si="72"/>
        <v>0.47043762292551078</v>
      </c>
      <c r="L232" s="283">
        <f t="shared" si="73"/>
        <v>3.0592830131973998</v>
      </c>
      <c r="M232" s="283">
        <f t="shared" si="74"/>
        <v>4.910556639131948</v>
      </c>
      <c r="N232" s="283">
        <f t="shared" si="75"/>
        <v>2.0731424140202046</v>
      </c>
      <c r="O232" s="283">
        <f t="shared" si="76"/>
        <v>0.69421271729909839</v>
      </c>
      <c r="P232" s="21">
        <f t="shared" si="66"/>
        <v>0</v>
      </c>
      <c r="Q232" s="21">
        <f t="shared" si="67"/>
        <v>0.84355555031342389</v>
      </c>
      <c r="R232">
        <f t="shared" si="68"/>
        <v>0.9421089825381942</v>
      </c>
      <c r="S232" s="296">
        <f t="shared" si="77"/>
        <v>0</v>
      </c>
      <c r="T232" s="283">
        <f t="shared" si="78"/>
        <v>0.47043762292551078</v>
      </c>
      <c r="U232" s="286">
        <v>43331</v>
      </c>
      <c r="V232" s="284">
        <f t="shared" si="69"/>
        <v>71.875</v>
      </c>
      <c r="W232" t="str">
        <f t="shared" si="70"/>
        <v>Cooling</v>
      </c>
      <c r="X232">
        <f t="shared" si="79"/>
        <v>0</v>
      </c>
      <c r="Y232">
        <f t="shared" si="80"/>
        <v>1.506869388972278</v>
      </c>
    </row>
    <row r="233" spans="1:25" x14ac:dyDescent="0.25">
      <c r="A233" s="286">
        <v>43110</v>
      </c>
      <c r="B233" s="1">
        <f t="shared" si="71"/>
        <v>3</v>
      </c>
      <c r="C233" s="285">
        <v>15</v>
      </c>
      <c r="D233" t="s">
        <v>714</v>
      </c>
      <c r="F233" s="16">
        <v>23</v>
      </c>
      <c r="G233" t="str">
        <f t="shared" si="63"/>
        <v>heating</v>
      </c>
      <c r="H233" s="283">
        <f>IF(G233="heating",F233*Assumptions!M$4+Assumptions!M$7,0)</f>
        <v>0.4979827864482973</v>
      </c>
      <c r="I233" s="15">
        <f t="shared" si="64"/>
        <v>0.92937811039838192</v>
      </c>
      <c r="J233" s="15">
        <f t="shared" si="65"/>
        <v>1.0263036171733995</v>
      </c>
      <c r="K233" s="283">
        <f t="shared" si="72"/>
        <v>0.47498799127822861</v>
      </c>
      <c r="L233" s="283">
        <f t="shared" si="73"/>
        <v>3.0592830131973998</v>
      </c>
      <c r="M233" s="283">
        <f t="shared" si="74"/>
        <v>4.9580546291650975</v>
      </c>
      <c r="N233" s="283">
        <f t="shared" si="75"/>
        <v>2.0731424140202046</v>
      </c>
      <c r="O233" s="283">
        <f t="shared" si="76"/>
        <v>0.70092757900426494</v>
      </c>
      <c r="P233" s="21">
        <f t="shared" si="66"/>
        <v>0</v>
      </c>
      <c r="Q233" s="21">
        <f t="shared" si="67"/>
        <v>0.96592607327566882</v>
      </c>
      <c r="R233">
        <f t="shared" si="68"/>
        <v>0.9421089825381942</v>
      </c>
      <c r="S233" s="296">
        <f t="shared" si="77"/>
        <v>0</v>
      </c>
      <c r="T233" s="283">
        <f t="shared" si="78"/>
        <v>0.47498799127822861</v>
      </c>
      <c r="U233" s="286">
        <v>43332</v>
      </c>
      <c r="V233" s="284">
        <f t="shared" si="69"/>
        <v>62.833333333333336</v>
      </c>
      <c r="W233" t="str">
        <f t="shared" si="70"/>
        <v>Cooling</v>
      </c>
      <c r="X233">
        <f t="shared" si="79"/>
        <v>0</v>
      </c>
      <c r="Y233">
        <f t="shared" si="80"/>
        <v>0.79609943098705283</v>
      </c>
    </row>
    <row r="234" spans="1:25" x14ac:dyDescent="0.25">
      <c r="A234" s="286">
        <v>43110</v>
      </c>
      <c r="B234" s="1">
        <f t="shared" si="71"/>
        <v>3</v>
      </c>
      <c r="C234" s="285">
        <v>16</v>
      </c>
      <c r="D234" t="s">
        <v>714</v>
      </c>
      <c r="F234" s="16">
        <v>21</v>
      </c>
      <c r="G234" t="str">
        <f t="shared" si="63"/>
        <v>heating</v>
      </c>
      <c r="H234" s="283">
        <f>IF(G234="heating",F234*Assumptions!M$4+Assumptions!M$7,0)</f>
        <v>0.51937453492237728</v>
      </c>
      <c r="I234" s="15">
        <f t="shared" si="64"/>
        <v>0.95820877609023625</v>
      </c>
      <c r="J234" s="15">
        <f t="shared" si="65"/>
        <v>1.0263036171733995</v>
      </c>
      <c r="K234" s="283">
        <f t="shared" si="72"/>
        <v>0.51075973854101686</v>
      </c>
      <c r="L234" s="283">
        <f t="shared" si="73"/>
        <v>3.0222800846604434</v>
      </c>
      <c r="M234" s="283">
        <f t="shared" si="74"/>
        <v>5.2669644596822938</v>
      </c>
      <c r="N234" s="283">
        <f t="shared" si="75"/>
        <v>1.9596958788221039</v>
      </c>
      <c r="O234" s="283">
        <f t="shared" si="76"/>
        <v>0.78770333831937378</v>
      </c>
      <c r="P234" s="21">
        <f t="shared" si="66"/>
        <v>0</v>
      </c>
      <c r="Q234" s="21">
        <f t="shared" si="67"/>
        <v>1.1649354943302594</v>
      </c>
      <c r="R234">
        <f t="shared" si="68"/>
        <v>0.9421089825381942</v>
      </c>
      <c r="S234" s="296">
        <f t="shared" si="77"/>
        <v>0</v>
      </c>
      <c r="T234" s="283">
        <f t="shared" si="78"/>
        <v>0.51075973854101686</v>
      </c>
      <c r="U234" s="286">
        <v>43333</v>
      </c>
      <c r="V234" s="284">
        <f t="shared" si="69"/>
        <v>61.583333333333336</v>
      </c>
      <c r="W234" t="str">
        <f t="shared" si="70"/>
        <v>Cooling</v>
      </c>
      <c r="X234">
        <f t="shared" si="79"/>
        <v>0</v>
      </c>
      <c r="Y234">
        <f t="shared" si="80"/>
        <v>0.70461716430764787</v>
      </c>
    </row>
    <row r="235" spans="1:25" x14ac:dyDescent="0.25">
      <c r="A235" s="286">
        <v>43110</v>
      </c>
      <c r="B235" s="1">
        <f t="shared" si="71"/>
        <v>3</v>
      </c>
      <c r="C235" s="285">
        <v>17</v>
      </c>
      <c r="D235" t="s">
        <v>714</v>
      </c>
      <c r="E235" t="s">
        <v>685</v>
      </c>
      <c r="F235" s="16">
        <v>19</v>
      </c>
      <c r="G235" t="str">
        <f t="shared" si="63"/>
        <v>heating</v>
      </c>
      <c r="H235" s="283">
        <f>IF(G235="heating",F235*Assumptions!M$4+Assumptions!M$7,0)</f>
        <v>0.54076628339645738</v>
      </c>
      <c r="I235" s="15">
        <f t="shared" si="64"/>
        <v>1.000324165990953</v>
      </c>
      <c r="J235" s="15">
        <f t="shared" si="65"/>
        <v>1.0263036171733995</v>
      </c>
      <c r="K235" s="283">
        <f t="shared" si="72"/>
        <v>0.55517030170581727</v>
      </c>
      <c r="L235" s="283">
        <f t="shared" si="73"/>
        <v>2.9437809613584625</v>
      </c>
      <c r="M235" s="283">
        <f t="shared" si="74"/>
        <v>5.576230796382621</v>
      </c>
      <c r="N235" s="283">
        <f t="shared" si="75"/>
        <v>1.8289671560163632</v>
      </c>
      <c r="O235" s="283">
        <f t="shared" si="76"/>
        <v>0.89356430436556011</v>
      </c>
      <c r="P235" s="21">
        <f t="shared" si="66"/>
        <v>0</v>
      </c>
      <c r="Q235" s="21">
        <f t="shared" si="67"/>
        <v>1.3521540118753073</v>
      </c>
      <c r="R235">
        <f t="shared" si="68"/>
        <v>0.9421089825381942</v>
      </c>
      <c r="S235" s="296">
        <f t="shared" si="77"/>
        <v>0</v>
      </c>
      <c r="T235" s="283">
        <f t="shared" si="78"/>
        <v>0.55517030170581727</v>
      </c>
      <c r="U235" s="286">
        <v>43334</v>
      </c>
      <c r="V235" s="284">
        <f t="shared" si="69"/>
        <v>64.25</v>
      </c>
      <c r="W235" t="str">
        <f t="shared" si="70"/>
        <v>Cooling</v>
      </c>
      <c r="X235">
        <f t="shared" si="79"/>
        <v>0</v>
      </c>
      <c r="Y235">
        <f t="shared" si="80"/>
        <v>0.87475530955588221</v>
      </c>
    </row>
    <row r="236" spans="1:25" x14ac:dyDescent="0.25">
      <c r="A236" s="286">
        <v>43110</v>
      </c>
      <c r="B236" s="1">
        <f t="shared" si="71"/>
        <v>3</v>
      </c>
      <c r="C236" s="285">
        <v>18</v>
      </c>
      <c r="D236" t="s">
        <v>714</v>
      </c>
      <c r="E236" t="s">
        <v>685</v>
      </c>
      <c r="F236" s="16">
        <v>18</v>
      </c>
      <c r="G236" t="str">
        <f t="shared" si="63"/>
        <v>heating</v>
      </c>
      <c r="H236" s="283">
        <f>IF(G236="heating",F236*Assumptions!M$4+Assumptions!M$7,0)</f>
        <v>0.55146215763349737</v>
      </c>
      <c r="I236" s="15">
        <f t="shared" si="64"/>
        <v>0.99263375744531002</v>
      </c>
      <c r="J236" s="15">
        <f t="shared" si="65"/>
        <v>1.0263036171733995</v>
      </c>
      <c r="K236" s="283">
        <f t="shared" si="72"/>
        <v>0.56179855244141019</v>
      </c>
      <c r="L236" s="283">
        <f t="shared" si="73"/>
        <v>2.9050026706454841</v>
      </c>
      <c r="M236" s="283">
        <f t="shared" si="74"/>
        <v>5.5684737192465006</v>
      </c>
      <c r="N236" s="283">
        <f t="shared" si="75"/>
        <v>1.7641684145174241</v>
      </c>
      <c r="O236" s="283">
        <f t="shared" si="76"/>
        <v>0.92509665277818331</v>
      </c>
      <c r="P236" s="21">
        <f t="shared" si="66"/>
        <v>0</v>
      </c>
      <c r="Q236" s="21">
        <f t="shared" si="67"/>
        <v>1.5598916921549892</v>
      </c>
      <c r="R236">
        <f t="shared" si="68"/>
        <v>0.9421089825381942</v>
      </c>
      <c r="S236" s="296">
        <f t="shared" si="77"/>
        <v>0</v>
      </c>
      <c r="T236" s="283">
        <f t="shared" si="78"/>
        <v>0.56179855244141019</v>
      </c>
      <c r="U236" s="286">
        <v>43335</v>
      </c>
      <c r="V236" s="284">
        <f t="shared" si="69"/>
        <v>61.416666666666664</v>
      </c>
      <c r="W236" t="str">
        <f t="shared" si="70"/>
        <v>Cooling</v>
      </c>
      <c r="X236">
        <f t="shared" si="79"/>
        <v>0</v>
      </c>
      <c r="Y236">
        <f t="shared" si="80"/>
        <v>0.97044190712617007</v>
      </c>
    </row>
    <row r="237" spans="1:25" x14ac:dyDescent="0.25">
      <c r="A237" s="286">
        <v>43110</v>
      </c>
      <c r="B237" s="1">
        <f t="shared" si="71"/>
        <v>3</v>
      </c>
      <c r="C237" s="285">
        <v>19</v>
      </c>
      <c r="D237" t="s">
        <v>714</v>
      </c>
      <c r="F237" s="16">
        <v>18</v>
      </c>
      <c r="G237" t="str">
        <f t="shared" si="63"/>
        <v>heating</v>
      </c>
      <c r="H237" s="283">
        <f>IF(G237="heating",F237*Assumptions!M$4+Assumptions!M$7,0)</f>
        <v>0.55146215763349737</v>
      </c>
      <c r="I237" s="15">
        <f t="shared" si="64"/>
        <v>0.98728643949761985</v>
      </c>
      <c r="J237" s="15">
        <f t="shared" si="65"/>
        <v>1.0263036171733995</v>
      </c>
      <c r="K237" s="283">
        <f t="shared" si="72"/>
        <v>0.55877214369808093</v>
      </c>
      <c r="L237" s="283">
        <f t="shared" si="73"/>
        <v>2.9050026706454841</v>
      </c>
      <c r="M237" s="283">
        <f t="shared" si="74"/>
        <v>5.5384763519024753</v>
      </c>
      <c r="N237" s="283">
        <f t="shared" si="75"/>
        <v>1.7641684145174241</v>
      </c>
      <c r="O237" s="283">
        <f t="shared" si="76"/>
        <v>0.92011315720628162</v>
      </c>
      <c r="P237" s="21">
        <f t="shared" si="66"/>
        <v>0</v>
      </c>
      <c r="Q237" s="21">
        <f t="shared" si="67"/>
        <v>1.6764212681468484</v>
      </c>
      <c r="R237">
        <f t="shared" si="68"/>
        <v>0.9421089825381942</v>
      </c>
      <c r="S237" s="296">
        <f t="shared" si="77"/>
        <v>0</v>
      </c>
      <c r="T237" s="283">
        <f t="shared" si="78"/>
        <v>0.55877214369808093</v>
      </c>
      <c r="U237" s="286">
        <v>43336</v>
      </c>
      <c r="V237" s="284">
        <f t="shared" si="69"/>
        <v>65</v>
      </c>
      <c r="W237" t="str">
        <f t="shared" si="70"/>
        <v>Cooling</v>
      </c>
      <c r="X237">
        <f t="shared" si="79"/>
        <v>0</v>
      </c>
      <c r="Y237">
        <f t="shared" si="80"/>
        <v>1.0747803015725859</v>
      </c>
    </row>
    <row r="238" spans="1:25" x14ac:dyDescent="0.25">
      <c r="A238" s="286">
        <v>43110</v>
      </c>
      <c r="B238" s="1">
        <f t="shared" si="71"/>
        <v>3</v>
      </c>
      <c r="C238" s="285">
        <v>20</v>
      </c>
      <c r="D238" t="s">
        <v>714</v>
      </c>
      <c r="F238" s="16">
        <v>14</v>
      </c>
      <c r="G238" t="str">
        <f t="shared" si="63"/>
        <v>heating</v>
      </c>
      <c r="H238" s="283">
        <f>IF(G238="heating",F238*Assumptions!M$4+Assumptions!M$7,0)</f>
        <v>0.59424565458165746</v>
      </c>
      <c r="I238" s="15">
        <f t="shared" si="64"/>
        <v>0.9807837528485519</v>
      </c>
      <c r="J238" s="15">
        <f t="shared" si="65"/>
        <v>1.0263036171733995</v>
      </c>
      <c r="K238" s="283">
        <f t="shared" si="72"/>
        <v>0.59815692790753627</v>
      </c>
      <c r="L238" s="283">
        <f t="shared" si="73"/>
        <v>2.7335244633277975</v>
      </c>
      <c r="M238" s="283">
        <f t="shared" si="74"/>
        <v>5.5788813433145883</v>
      </c>
      <c r="N238" s="283">
        <f t="shared" si="75"/>
        <v>1.5010922485335794</v>
      </c>
      <c r="O238" s="283">
        <f t="shared" si="76"/>
        <v>1.0892579033310994</v>
      </c>
      <c r="P238" s="21">
        <f t="shared" si="66"/>
        <v>0</v>
      </c>
      <c r="Q238" s="21">
        <f t="shared" si="67"/>
        <v>1.52436960139122</v>
      </c>
      <c r="R238">
        <f t="shared" si="68"/>
        <v>0.9421089825381942</v>
      </c>
      <c r="S238" s="296">
        <f t="shared" si="77"/>
        <v>0</v>
      </c>
      <c r="T238" s="283">
        <f t="shared" si="78"/>
        <v>0.59815692790753627</v>
      </c>
      <c r="U238" s="286">
        <v>43337</v>
      </c>
      <c r="V238" s="284">
        <f t="shared" si="69"/>
        <v>66.333333333333329</v>
      </c>
      <c r="W238" t="str">
        <f t="shared" si="70"/>
        <v>Cooling</v>
      </c>
      <c r="X238">
        <f t="shared" si="79"/>
        <v>0</v>
      </c>
      <c r="Y238">
        <f t="shared" si="80"/>
        <v>0.94773609246091051</v>
      </c>
    </row>
    <row r="239" spans="1:25" x14ac:dyDescent="0.25">
      <c r="A239" s="286">
        <v>43110</v>
      </c>
      <c r="B239" s="1">
        <f t="shared" si="71"/>
        <v>3</v>
      </c>
      <c r="C239" s="285">
        <v>21</v>
      </c>
      <c r="D239" t="s">
        <v>714</v>
      </c>
      <c r="F239" s="16">
        <v>12</v>
      </c>
      <c r="G239" t="str">
        <f t="shared" si="63"/>
        <v>heating</v>
      </c>
      <c r="H239" s="283">
        <f>IF(G239="heating",F239*Assumptions!M$4+Assumptions!M$7,0)</f>
        <v>0.61563740305573755</v>
      </c>
      <c r="I239" s="15">
        <f t="shared" si="64"/>
        <v>0.96485790305685171</v>
      </c>
      <c r="J239" s="15">
        <f t="shared" si="65"/>
        <v>1.0263036171733995</v>
      </c>
      <c r="K239" s="283">
        <f t="shared" si="72"/>
        <v>0.60962703110795402</v>
      </c>
      <c r="L239" s="283">
        <f t="shared" si="73"/>
        <v>2.6646546875967734</v>
      </c>
      <c r="M239" s="283">
        <f t="shared" si="74"/>
        <v>5.5426081351470762</v>
      </c>
      <c r="N239" s="283">
        <f t="shared" si="75"/>
        <v>1.3760333699069704</v>
      </c>
      <c r="O239" s="283">
        <f t="shared" si="76"/>
        <v>1.1805277122293463</v>
      </c>
      <c r="P239" s="21">
        <f t="shared" si="66"/>
        <v>0</v>
      </c>
      <c r="Q239" s="21">
        <f t="shared" si="67"/>
        <v>1.4448604713749031</v>
      </c>
      <c r="R239">
        <f t="shared" si="68"/>
        <v>0.9421089825381942</v>
      </c>
      <c r="S239" s="296">
        <f t="shared" si="77"/>
        <v>0</v>
      </c>
      <c r="T239" s="283">
        <f t="shared" si="78"/>
        <v>0.60962703110795402</v>
      </c>
      <c r="U239" s="286">
        <v>43338</v>
      </c>
      <c r="V239" s="284">
        <f t="shared" si="69"/>
        <v>66.833333333333329</v>
      </c>
      <c r="W239" t="str">
        <f t="shared" si="70"/>
        <v>Cooling</v>
      </c>
      <c r="X239">
        <f t="shared" si="79"/>
        <v>0</v>
      </c>
      <c r="Y239">
        <f t="shared" si="80"/>
        <v>0.97775746457645485</v>
      </c>
    </row>
    <row r="240" spans="1:25" x14ac:dyDescent="0.25">
      <c r="A240" s="286">
        <v>43110</v>
      </c>
      <c r="B240" s="1">
        <f t="shared" si="71"/>
        <v>3</v>
      </c>
      <c r="C240" s="285">
        <v>22</v>
      </c>
      <c r="D240" t="s">
        <v>714</v>
      </c>
      <c r="F240" s="16">
        <v>10</v>
      </c>
      <c r="G240" t="str">
        <f t="shared" si="63"/>
        <v>heating</v>
      </c>
      <c r="H240" s="283">
        <f>IF(G240="heating",F240*Assumptions!M$4+Assumptions!M$7,0)</f>
        <v>0.63702915152981754</v>
      </c>
      <c r="I240" s="15">
        <f t="shared" si="64"/>
        <v>0.93972561476240646</v>
      </c>
      <c r="J240" s="15">
        <f t="shared" si="65"/>
        <v>1.0263036171733995</v>
      </c>
      <c r="K240" s="283">
        <f t="shared" si="72"/>
        <v>0.61437881407131778</v>
      </c>
      <c r="L240" s="283">
        <f t="shared" si="73"/>
        <v>2.5948150733280251</v>
      </c>
      <c r="M240" s="283">
        <f t="shared" si="74"/>
        <v>5.4394083783410432</v>
      </c>
      <c r="N240" s="283">
        <f t="shared" si="75"/>
        <v>1.2546470767287967</v>
      </c>
      <c r="O240" s="283">
        <f t="shared" si="76"/>
        <v>1.2706357325935509</v>
      </c>
      <c r="P240" s="21">
        <f t="shared" si="66"/>
        <v>0</v>
      </c>
      <c r="Q240" s="21">
        <f t="shared" si="67"/>
        <v>1.2427137171080138</v>
      </c>
      <c r="R240">
        <f t="shared" si="68"/>
        <v>0.9421089825381942</v>
      </c>
      <c r="S240" s="296">
        <f t="shared" si="77"/>
        <v>0</v>
      </c>
      <c r="T240" s="283">
        <f t="shared" si="78"/>
        <v>0.61437881407131778</v>
      </c>
      <c r="U240" s="286">
        <v>43339</v>
      </c>
      <c r="V240" s="284">
        <f t="shared" si="69"/>
        <v>59.5</v>
      </c>
      <c r="W240" t="str">
        <f t="shared" si="70"/>
        <v>Neither</v>
      </c>
      <c r="X240">
        <f t="shared" si="79"/>
        <v>0</v>
      </c>
      <c r="Y240">
        <f t="shared" si="80"/>
        <v>0</v>
      </c>
    </row>
    <row r="241" spans="1:25" x14ac:dyDescent="0.25">
      <c r="A241" s="286">
        <v>43110</v>
      </c>
      <c r="B241" s="1">
        <f t="shared" si="71"/>
        <v>3</v>
      </c>
      <c r="C241" s="285">
        <v>23</v>
      </c>
      <c r="D241" t="s">
        <v>713</v>
      </c>
      <c r="F241" s="16">
        <v>10</v>
      </c>
      <c r="G241" t="str">
        <f t="shared" si="63"/>
        <v>heating</v>
      </c>
      <c r="H241" s="283">
        <f>IF(G241="heating",F241*Assumptions!M$4+Assumptions!M$7,0)</f>
        <v>0.63702915152981754</v>
      </c>
      <c r="I241" s="15">
        <f t="shared" si="64"/>
        <v>0.93552015763172869</v>
      </c>
      <c r="J241" s="15">
        <f t="shared" si="65"/>
        <v>1.0263036171733995</v>
      </c>
      <c r="K241" s="283">
        <f t="shared" si="72"/>
        <v>0.61162934792504609</v>
      </c>
      <c r="L241" s="283">
        <f t="shared" si="73"/>
        <v>2.5948150733280251</v>
      </c>
      <c r="M241" s="283">
        <f t="shared" si="74"/>
        <v>5.4150659549868108</v>
      </c>
      <c r="N241" s="283">
        <f t="shared" si="75"/>
        <v>1.2546470767287967</v>
      </c>
      <c r="O241" s="283">
        <f t="shared" si="76"/>
        <v>1.2649493875390099</v>
      </c>
      <c r="P241" s="21">
        <f t="shared" si="66"/>
        <v>0</v>
      </c>
      <c r="Q241" s="21">
        <f t="shared" si="67"/>
        <v>1.0297519246597011</v>
      </c>
      <c r="R241">
        <f t="shared" si="68"/>
        <v>0.9421089825381942</v>
      </c>
      <c r="S241" s="296">
        <f t="shared" si="77"/>
        <v>0</v>
      </c>
      <c r="T241" s="283">
        <f t="shared" si="78"/>
        <v>0.61162934792504609</v>
      </c>
      <c r="U241" s="286">
        <v>43340</v>
      </c>
      <c r="V241" s="284">
        <f t="shared" si="69"/>
        <v>62</v>
      </c>
      <c r="W241" t="str">
        <f t="shared" si="70"/>
        <v>Cooling</v>
      </c>
      <c r="X241">
        <f t="shared" si="79"/>
        <v>0</v>
      </c>
      <c r="Y241">
        <f t="shared" si="80"/>
        <v>0.80586832480923942</v>
      </c>
    </row>
    <row r="242" spans="1:25" x14ac:dyDescent="0.25">
      <c r="A242" s="286">
        <v>43111</v>
      </c>
      <c r="B242" s="1">
        <f t="shared" si="71"/>
        <v>4</v>
      </c>
      <c r="C242" s="285">
        <v>0</v>
      </c>
      <c r="D242" t="s">
        <v>713</v>
      </c>
      <c r="F242" s="16">
        <v>12</v>
      </c>
      <c r="G242" t="str">
        <f t="shared" si="63"/>
        <v>heating</v>
      </c>
      <c r="H242" s="283">
        <f>IF(G242="heating",F242*Assumptions!M$4+Assumptions!M$7,0)</f>
        <v>0.61563740305573755</v>
      </c>
      <c r="I242" s="15">
        <f t="shared" si="64"/>
        <v>0.96097758380229281</v>
      </c>
      <c r="J242" s="15">
        <f t="shared" si="65"/>
        <v>1.0020455199443592</v>
      </c>
      <c r="K242" s="283">
        <f t="shared" si="72"/>
        <v>0.59282390179970756</v>
      </c>
      <c r="L242" s="283">
        <f t="shared" si="73"/>
        <v>2.6646546875967734</v>
      </c>
      <c r="M242" s="283">
        <f t="shared" si="74"/>
        <v>5.3898374139562</v>
      </c>
      <c r="N242" s="283">
        <f t="shared" si="75"/>
        <v>1.3760333699069704</v>
      </c>
      <c r="O242" s="283">
        <f t="shared" si="76"/>
        <v>1.1479888666920897</v>
      </c>
      <c r="P242" s="21">
        <f t="shared" si="66"/>
        <v>0</v>
      </c>
      <c r="Q242" s="21">
        <f t="shared" si="67"/>
        <v>0.90668853391740301</v>
      </c>
      <c r="R242">
        <f t="shared" si="68"/>
        <v>1.0705685074825908</v>
      </c>
      <c r="S242" s="296">
        <f t="shared" si="77"/>
        <v>0</v>
      </c>
      <c r="T242" s="283">
        <f t="shared" si="78"/>
        <v>0.59282390179970756</v>
      </c>
      <c r="U242" s="286">
        <v>43341</v>
      </c>
      <c r="V242" s="284">
        <f t="shared" si="69"/>
        <v>68.75</v>
      </c>
      <c r="W242" t="str">
        <f t="shared" si="70"/>
        <v>Cooling</v>
      </c>
      <c r="X242">
        <f t="shared" si="79"/>
        <v>0</v>
      </c>
      <c r="Y242">
        <f t="shared" si="80"/>
        <v>1.4225794841444572</v>
      </c>
    </row>
    <row r="243" spans="1:25" x14ac:dyDescent="0.25">
      <c r="A243" s="286">
        <v>43111</v>
      </c>
      <c r="B243" s="1">
        <f t="shared" si="71"/>
        <v>4</v>
      </c>
      <c r="C243" s="285">
        <v>1</v>
      </c>
      <c r="D243" t="s">
        <v>713</v>
      </c>
      <c r="F243" s="16">
        <v>14</v>
      </c>
      <c r="G243" t="str">
        <f t="shared" si="63"/>
        <v>heating</v>
      </c>
      <c r="H243" s="283">
        <f>IF(G243="heating",F243*Assumptions!M$4+Assumptions!M$7,0)</f>
        <v>0.59424565458165746</v>
      </c>
      <c r="I243" s="15">
        <f t="shared" si="64"/>
        <v>0.9912860509924194</v>
      </c>
      <c r="J243" s="15">
        <f t="shared" si="65"/>
        <v>1.0020455199443592</v>
      </c>
      <c r="K243" s="283">
        <f t="shared" si="72"/>
        <v>0.59027237742271355</v>
      </c>
      <c r="L243" s="283">
        <f t="shared" si="73"/>
        <v>2.7335244633277975</v>
      </c>
      <c r="M243" s="283">
        <f t="shared" si="74"/>
        <v>5.5053438324241366</v>
      </c>
      <c r="N243" s="283">
        <f t="shared" si="75"/>
        <v>1.5010922485335794</v>
      </c>
      <c r="O243" s="283">
        <f t="shared" si="76"/>
        <v>1.0748999505446128</v>
      </c>
      <c r="P243" s="21">
        <f t="shared" si="66"/>
        <v>0</v>
      </c>
      <c r="Q243" s="21">
        <f t="shared" si="67"/>
        <v>0.81803459285312596</v>
      </c>
      <c r="R243">
        <f t="shared" si="68"/>
        <v>1.0705685074825908</v>
      </c>
      <c r="S243" s="296">
        <f t="shared" si="77"/>
        <v>0</v>
      </c>
      <c r="T243" s="283">
        <f t="shared" si="78"/>
        <v>0.59027237742271355</v>
      </c>
      <c r="U243" s="286">
        <v>43342</v>
      </c>
      <c r="V243" s="284">
        <f t="shared" si="69"/>
        <v>69.791666666666671</v>
      </c>
      <c r="W243" t="str">
        <f t="shared" si="70"/>
        <v>Cooling</v>
      </c>
      <c r="X243">
        <f t="shared" si="79"/>
        <v>0</v>
      </c>
      <c r="Y243">
        <f t="shared" si="80"/>
        <v>1.6668661361964536</v>
      </c>
    </row>
    <row r="244" spans="1:25" x14ac:dyDescent="0.25">
      <c r="A244" s="286">
        <v>43111</v>
      </c>
      <c r="B244" s="1">
        <f t="shared" si="71"/>
        <v>4</v>
      </c>
      <c r="C244" s="285">
        <v>2</v>
      </c>
      <c r="D244" t="s">
        <v>713</v>
      </c>
      <c r="F244" s="16">
        <v>14</v>
      </c>
      <c r="G244" t="str">
        <f t="shared" si="63"/>
        <v>heating</v>
      </c>
      <c r="H244" s="283">
        <f>IF(G244="heating",F244*Assumptions!M$4+Assumptions!M$7,0)</f>
        <v>0.59424565458165746</v>
      </c>
      <c r="I244" s="15">
        <f t="shared" si="64"/>
        <v>1.0126444122274023</v>
      </c>
      <c r="J244" s="15">
        <f t="shared" si="65"/>
        <v>1.0020455199443592</v>
      </c>
      <c r="K244" s="283">
        <f t="shared" si="72"/>
        <v>0.6029904527465868</v>
      </c>
      <c r="L244" s="283">
        <f t="shared" si="73"/>
        <v>2.7335244633277975</v>
      </c>
      <c r="M244" s="283">
        <f t="shared" si="74"/>
        <v>5.6239625925468877</v>
      </c>
      <c r="N244" s="283">
        <f t="shared" si="75"/>
        <v>1.5010922485335794</v>
      </c>
      <c r="O244" s="283">
        <f t="shared" si="76"/>
        <v>1.0980598663047636</v>
      </c>
      <c r="P244" s="21">
        <f t="shared" si="66"/>
        <v>0</v>
      </c>
      <c r="Q244" s="21">
        <f t="shared" si="67"/>
        <v>0.74507607494346417</v>
      </c>
      <c r="R244">
        <f t="shared" si="68"/>
        <v>1.0705685074825908</v>
      </c>
      <c r="S244" s="296">
        <f t="shared" si="77"/>
        <v>0</v>
      </c>
      <c r="T244" s="283">
        <f t="shared" si="78"/>
        <v>0.6029904527465868</v>
      </c>
      <c r="U244" s="286">
        <v>43343</v>
      </c>
      <c r="V244" s="284">
        <f t="shared" si="69"/>
        <v>75.083333333333329</v>
      </c>
      <c r="W244" t="str">
        <f t="shared" si="70"/>
        <v>Cooling</v>
      </c>
      <c r="X244">
        <f t="shared" si="79"/>
        <v>0</v>
      </c>
      <c r="Y244">
        <f t="shared" si="80"/>
        <v>2.3421846871901892</v>
      </c>
    </row>
    <row r="245" spans="1:25" x14ac:dyDescent="0.25">
      <c r="A245" s="286">
        <v>43111</v>
      </c>
      <c r="B245" s="1">
        <f t="shared" si="71"/>
        <v>4</v>
      </c>
      <c r="C245" s="285">
        <v>3</v>
      </c>
      <c r="D245" t="s">
        <v>713</v>
      </c>
      <c r="F245" s="16">
        <v>14</v>
      </c>
      <c r="G245" t="str">
        <f t="shared" si="63"/>
        <v>heating</v>
      </c>
      <c r="H245" s="283">
        <f>IF(G245="heating",F245*Assumptions!M$4+Assumptions!M$7,0)</f>
        <v>0.59424565458165746</v>
      </c>
      <c r="I245" s="15">
        <f t="shared" si="64"/>
        <v>1.0288787614109172</v>
      </c>
      <c r="J245" s="15">
        <f t="shared" si="65"/>
        <v>1.0020455199443592</v>
      </c>
      <c r="K245" s="283">
        <f t="shared" si="72"/>
        <v>0.61265737772638473</v>
      </c>
      <c r="L245" s="283">
        <f t="shared" si="73"/>
        <v>2.7335244633277975</v>
      </c>
      <c r="M245" s="283">
        <f t="shared" si="74"/>
        <v>5.714123927977167</v>
      </c>
      <c r="N245" s="283">
        <f t="shared" si="75"/>
        <v>1.5010922485335794</v>
      </c>
      <c r="O245" s="283">
        <f t="shared" si="76"/>
        <v>1.1156635651735352</v>
      </c>
      <c r="P245" s="21">
        <f t="shared" si="66"/>
        <v>0</v>
      </c>
      <c r="Q245" s="21">
        <f t="shared" si="67"/>
        <v>0.69158980876382303</v>
      </c>
      <c r="R245">
        <f t="shared" si="68"/>
        <v>1.0705685074825908</v>
      </c>
      <c r="S245" s="296">
        <f t="shared" si="77"/>
        <v>0</v>
      </c>
      <c r="T245" s="283">
        <f t="shared" si="78"/>
        <v>0.61265737772638473</v>
      </c>
      <c r="U245" s="286">
        <v>43344</v>
      </c>
      <c r="V245" s="284">
        <f t="shared" si="69"/>
        <v>75.375</v>
      </c>
      <c r="W245" t="str">
        <f t="shared" si="70"/>
        <v>Cooling</v>
      </c>
      <c r="X245">
        <f t="shared" si="79"/>
        <v>0</v>
      </c>
      <c r="Y245">
        <f t="shared" si="80"/>
        <v>2.0956621835475189</v>
      </c>
    </row>
    <row r="246" spans="1:25" x14ac:dyDescent="0.25">
      <c r="A246" s="286">
        <v>43111</v>
      </c>
      <c r="B246" s="1">
        <f t="shared" si="71"/>
        <v>4</v>
      </c>
      <c r="C246" s="285">
        <v>4</v>
      </c>
      <c r="D246" t="s">
        <v>713</v>
      </c>
      <c r="F246" s="16">
        <v>16</v>
      </c>
      <c r="G246" t="str">
        <f t="shared" si="63"/>
        <v>heating</v>
      </c>
      <c r="H246" s="283">
        <f>IF(G246="heating",F246*Assumptions!M$4+Assumptions!M$7,0)</f>
        <v>0.57285390610757747</v>
      </c>
      <c r="I246" s="15">
        <f t="shared" si="64"/>
        <v>1.0654385285153933</v>
      </c>
      <c r="J246" s="15">
        <f t="shared" si="65"/>
        <v>1.0020455199443592</v>
      </c>
      <c r="K246" s="283">
        <f t="shared" si="72"/>
        <v>0.61158908669429668</v>
      </c>
      <c r="L246" s="283">
        <f t="shared" si="73"/>
        <v>2.8179276134894917</v>
      </c>
      <c r="M246" s="283">
        <f t="shared" si="74"/>
        <v>5.8802878020219582</v>
      </c>
      <c r="N246" s="283">
        <f t="shared" si="75"/>
        <v>1.6317545686209942</v>
      </c>
      <c r="O246" s="283">
        <f t="shared" si="76"/>
        <v>1.056172177266306</v>
      </c>
      <c r="P246" s="21">
        <f t="shared" si="66"/>
        <v>0</v>
      </c>
      <c r="Q246" s="21">
        <f t="shared" si="67"/>
        <v>0.6473875548762833</v>
      </c>
      <c r="R246">
        <f t="shared" si="68"/>
        <v>1.0705685074825908</v>
      </c>
      <c r="S246" s="296">
        <f t="shared" si="77"/>
        <v>0</v>
      </c>
      <c r="T246" s="283">
        <f t="shared" si="78"/>
        <v>0.61158908669429668</v>
      </c>
      <c r="U246" s="286">
        <v>43345</v>
      </c>
      <c r="V246" s="284">
        <f t="shared" si="69"/>
        <v>75.75</v>
      </c>
      <c r="W246" t="str">
        <f t="shared" si="70"/>
        <v>Cooling</v>
      </c>
      <c r="X246">
        <f t="shared" si="79"/>
        <v>0</v>
      </c>
      <c r="Y246">
        <f t="shared" si="80"/>
        <v>2.1698496105999738</v>
      </c>
    </row>
    <row r="247" spans="1:25" x14ac:dyDescent="0.25">
      <c r="A247" s="286">
        <v>43111</v>
      </c>
      <c r="B247" s="1">
        <f t="shared" si="71"/>
        <v>4</v>
      </c>
      <c r="C247" s="285">
        <v>5</v>
      </c>
      <c r="D247" t="s">
        <v>713</v>
      </c>
      <c r="F247" s="16">
        <v>16</v>
      </c>
      <c r="G247" t="str">
        <f t="shared" si="63"/>
        <v>heating</v>
      </c>
      <c r="H247" s="283">
        <f>IF(G247="heating",F247*Assumptions!M$4+Assumptions!M$7,0)</f>
        <v>0.57285390610757747</v>
      </c>
      <c r="I247" s="15">
        <f t="shared" si="64"/>
        <v>1.1031161181218294</v>
      </c>
      <c r="J247" s="15">
        <f t="shared" si="65"/>
        <v>1.0020455199443592</v>
      </c>
      <c r="K247" s="283">
        <f t="shared" si="72"/>
        <v>0.6332169910731178</v>
      </c>
      <c r="L247" s="283">
        <f t="shared" si="73"/>
        <v>2.8179276134894917</v>
      </c>
      <c r="M247" s="283">
        <f t="shared" si="74"/>
        <v>6.088235106950977</v>
      </c>
      <c r="N247" s="283">
        <f t="shared" si="75"/>
        <v>1.6317545686209942</v>
      </c>
      <c r="O247" s="283">
        <f t="shared" si="76"/>
        <v>1.0935220766586489</v>
      </c>
      <c r="P247" s="21">
        <f t="shared" si="66"/>
        <v>0</v>
      </c>
      <c r="Q247" s="21">
        <f t="shared" si="67"/>
        <v>0.72139578924615555</v>
      </c>
      <c r="R247">
        <f t="shared" si="68"/>
        <v>1.0705685074825908</v>
      </c>
      <c r="S247" s="296">
        <f t="shared" si="77"/>
        <v>0</v>
      </c>
      <c r="T247" s="283">
        <f t="shared" si="78"/>
        <v>0.6332169910731178</v>
      </c>
      <c r="U247" s="286">
        <v>43346</v>
      </c>
      <c r="V247" s="284">
        <f t="shared" si="69"/>
        <v>75.291666666666671</v>
      </c>
      <c r="W247" t="str">
        <f t="shared" si="70"/>
        <v>Cooling</v>
      </c>
      <c r="X247">
        <f t="shared" si="79"/>
        <v>0</v>
      </c>
      <c r="Y247">
        <f t="shared" si="80"/>
        <v>1.6259333475599176</v>
      </c>
    </row>
    <row r="248" spans="1:25" x14ac:dyDescent="0.25">
      <c r="A248" s="286">
        <v>43111</v>
      </c>
      <c r="B248" s="1">
        <f t="shared" si="71"/>
        <v>4</v>
      </c>
      <c r="C248" s="285">
        <v>6</v>
      </c>
      <c r="D248" t="s">
        <v>713</v>
      </c>
      <c r="F248" s="16">
        <v>16</v>
      </c>
      <c r="G248" t="str">
        <f t="shared" si="63"/>
        <v>heating</v>
      </c>
      <c r="H248" s="283">
        <f>IF(G248="heating",F248*Assumptions!M$4+Assumptions!M$7,0)</f>
        <v>0.57285390610757747</v>
      </c>
      <c r="I248" s="15">
        <f t="shared" si="64"/>
        <v>1.1674190089087988</v>
      </c>
      <c r="J248" s="15">
        <f t="shared" si="65"/>
        <v>1.0020455199443592</v>
      </c>
      <c r="K248" s="283">
        <f t="shared" si="72"/>
        <v>0.67012850233881682</v>
      </c>
      <c r="L248" s="283">
        <f t="shared" si="73"/>
        <v>2.8179276134894917</v>
      </c>
      <c r="M248" s="283">
        <f t="shared" si="74"/>
        <v>6.4431307618474145</v>
      </c>
      <c r="N248" s="283">
        <f t="shared" si="75"/>
        <v>1.6317545686209942</v>
      </c>
      <c r="O248" s="283">
        <f t="shared" si="76"/>
        <v>1.1572657111803188</v>
      </c>
      <c r="P248" s="21">
        <f t="shared" si="66"/>
        <v>0</v>
      </c>
      <c r="Q248" s="21">
        <f t="shared" si="67"/>
        <v>0.87787080972652631</v>
      </c>
      <c r="R248">
        <f t="shared" si="68"/>
        <v>1.0705685074825908</v>
      </c>
      <c r="S248" s="296">
        <f t="shared" si="77"/>
        <v>0</v>
      </c>
      <c r="T248" s="283">
        <f t="shared" si="78"/>
        <v>0.67012850233881682</v>
      </c>
      <c r="U248" s="286">
        <v>43347</v>
      </c>
      <c r="V248" s="284">
        <f t="shared" si="69"/>
        <v>67.208333333333329</v>
      </c>
      <c r="W248" t="str">
        <f t="shared" si="70"/>
        <v>Cooling</v>
      </c>
      <c r="X248">
        <f t="shared" si="79"/>
        <v>0</v>
      </c>
      <c r="Y248">
        <f t="shared" si="80"/>
        <v>0.81306418705903316</v>
      </c>
    </row>
    <row r="249" spans="1:25" x14ac:dyDescent="0.25">
      <c r="A249" s="286">
        <v>43111</v>
      </c>
      <c r="B249" s="1">
        <f t="shared" si="71"/>
        <v>4</v>
      </c>
      <c r="C249" s="285">
        <v>7</v>
      </c>
      <c r="D249" t="s">
        <v>714</v>
      </c>
      <c r="F249" s="16">
        <v>16</v>
      </c>
      <c r="G249" t="str">
        <f t="shared" si="63"/>
        <v>heating</v>
      </c>
      <c r="H249" s="283">
        <f>IF(G249="heating",F249*Assumptions!M$4+Assumptions!M$7,0)</f>
        <v>0.57285390610757747</v>
      </c>
      <c r="I249" s="15">
        <f t="shared" si="64"/>
        <v>1.1567226404725983</v>
      </c>
      <c r="J249" s="15">
        <f t="shared" si="65"/>
        <v>1.0020455199443592</v>
      </c>
      <c r="K249" s="283">
        <f t="shared" si="72"/>
        <v>0.66398851206461762</v>
      </c>
      <c r="L249" s="283">
        <f t="shared" si="73"/>
        <v>2.8179276134894917</v>
      </c>
      <c r="M249" s="283">
        <f t="shared" si="74"/>
        <v>6.3840961735929742</v>
      </c>
      <c r="N249" s="283">
        <f t="shared" si="75"/>
        <v>1.6317545686209942</v>
      </c>
      <c r="O249" s="283">
        <f t="shared" si="76"/>
        <v>1.1466623713932302</v>
      </c>
      <c r="P249" s="21">
        <f t="shared" si="66"/>
        <v>0</v>
      </c>
      <c r="Q249" s="21">
        <f t="shared" si="67"/>
        <v>0.97331382064367777</v>
      </c>
      <c r="R249">
        <f t="shared" si="68"/>
        <v>1.0705685074825908</v>
      </c>
      <c r="S249" s="296">
        <f t="shared" si="77"/>
        <v>0</v>
      </c>
      <c r="T249" s="283">
        <f t="shared" si="78"/>
        <v>0.66398851206461762</v>
      </c>
      <c r="U249" s="286">
        <v>43348</v>
      </c>
      <c r="V249" s="284">
        <f t="shared" si="69"/>
        <v>59.083333333333336</v>
      </c>
      <c r="W249" t="str">
        <f t="shared" si="70"/>
        <v>Neither</v>
      </c>
      <c r="X249">
        <f t="shared" si="79"/>
        <v>0</v>
      </c>
      <c r="Y249">
        <f t="shared" si="80"/>
        <v>0</v>
      </c>
    </row>
    <row r="250" spans="1:25" x14ac:dyDescent="0.25">
      <c r="A250" s="286">
        <v>43111</v>
      </c>
      <c r="B250" s="1">
        <f t="shared" si="71"/>
        <v>4</v>
      </c>
      <c r="C250" s="285">
        <v>8</v>
      </c>
      <c r="D250" t="s">
        <v>714</v>
      </c>
      <c r="F250" s="16">
        <v>16</v>
      </c>
      <c r="G250" t="str">
        <f t="shared" si="63"/>
        <v>heating</v>
      </c>
      <c r="H250" s="283">
        <f>IF(G250="heating",F250*Assumptions!M$4+Assumptions!M$7,0)</f>
        <v>0.57285390610757747</v>
      </c>
      <c r="I250" s="15">
        <f t="shared" si="64"/>
        <v>1.0887373021083731</v>
      </c>
      <c r="J250" s="15">
        <f t="shared" si="65"/>
        <v>1.0020455199443592</v>
      </c>
      <c r="K250" s="283">
        <f t="shared" si="72"/>
        <v>0.62496318128676742</v>
      </c>
      <c r="L250" s="283">
        <f t="shared" si="73"/>
        <v>2.8179276134894917</v>
      </c>
      <c r="M250" s="283">
        <f t="shared" si="74"/>
        <v>6.0088766323430978</v>
      </c>
      <c r="N250" s="283">
        <f t="shared" si="75"/>
        <v>1.6317545686209942</v>
      </c>
      <c r="O250" s="283">
        <f t="shared" si="76"/>
        <v>1.0792683163440067</v>
      </c>
      <c r="P250" s="21">
        <f t="shared" si="66"/>
        <v>0</v>
      </c>
      <c r="Q250" s="21">
        <f t="shared" si="67"/>
        <v>0.94940007506179924</v>
      </c>
      <c r="R250">
        <f t="shared" si="68"/>
        <v>1.0705685074825908</v>
      </c>
      <c r="S250" s="296">
        <f t="shared" si="77"/>
        <v>0</v>
      </c>
      <c r="T250" s="283">
        <f t="shared" si="78"/>
        <v>0.62496318128676742</v>
      </c>
      <c r="U250" s="286">
        <v>43349</v>
      </c>
      <c r="V250" s="284">
        <f t="shared" si="69"/>
        <v>61.291666666666664</v>
      </c>
      <c r="W250" t="str">
        <f t="shared" si="70"/>
        <v>Cooling</v>
      </c>
      <c r="X250">
        <f t="shared" si="79"/>
        <v>0</v>
      </c>
      <c r="Y250">
        <f t="shared" si="80"/>
        <v>0.95406002493878495</v>
      </c>
    </row>
    <row r="251" spans="1:25" x14ac:dyDescent="0.25">
      <c r="A251" s="286">
        <v>43111</v>
      </c>
      <c r="B251" s="1">
        <f t="shared" si="71"/>
        <v>4</v>
      </c>
      <c r="C251" s="285">
        <v>9</v>
      </c>
      <c r="D251" t="s">
        <v>714</v>
      </c>
      <c r="F251" s="16">
        <v>16</v>
      </c>
      <c r="G251" t="str">
        <f t="shared" si="63"/>
        <v>heating</v>
      </c>
      <c r="H251" s="283">
        <f>IF(G251="heating",F251*Assumptions!M$4+Assumptions!M$7,0)</f>
        <v>0.57285390610757747</v>
      </c>
      <c r="I251" s="15">
        <f t="shared" si="64"/>
        <v>1.0265141967145235</v>
      </c>
      <c r="J251" s="15">
        <f t="shared" si="65"/>
        <v>1.0020455199443592</v>
      </c>
      <c r="K251" s="283">
        <f t="shared" si="72"/>
        <v>0.5892455202668172</v>
      </c>
      <c r="L251" s="283">
        <f t="shared" si="73"/>
        <v>2.8179276134894917</v>
      </c>
      <c r="M251" s="283">
        <f t="shared" si="74"/>
        <v>5.6654595718006941</v>
      </c>
      <c r="N251" s="283">
        <f t="shared" si="75"/>
        <v>1.6317545686209942</v>
      </c>
      <c r="O251" s="283">
        <f t="shared" si="76"/>
        <v>1.0175863788683022</v>
      </c>
      <c r="P251" s="21">
        <f t="shared" si="66"/>
        <v>0</v>
      </c>
      <c r="Q251" s="21">
        <f t="shared" si="67"/>
        <v>0.8408485371888097</v>
      </c>
      <c r="R251">
        <f t="shared" si="68"/>
        <v>1.0705685074825908</v>
      </c>
      <c r="S251" s="296">
        <f t="shared" si="77"/>
        <v>0</v>
      </c>
      <c r="T251" s="283">
        <f t="shared" si="78"/>
        <v>0.5892455202668172</v>
      </c>
      <c r="U251" s="286">
        <v>43350</v>
      </c>
      <c r="V251" s="284">
        <f t="shared" si="69"/>
        <v>69.458333333333329</v>
      </c>
      <c r="W251" t="str">
        <f t="shared" si="70"/>
        <v>Cooling</v>
      </c>
      <c r="X251">
        <f t="shared" si="79"/>
        <v>0</v>
      </c>
      <c r="Y251">
        <f t="shared" si="80"/>
        <v>1.6122215438409968</v>
      </c>
    </row>
    <row r="252" spans="1:25" x14ac:dyDescent="0.25">
      <c r="A252" s="286">
        <v>43111</v>
      </c>
      <c r="B252" s="1">
        <f t="shared" si="71"/>
        <v>4</v>
      </c>
      <c r="C252" s="285">
        <v>10</v>
      </c>
      <c r="D252" t="s">
        <v>714</v>
      </c>
      <c r="F252" s="16">
        <v>16</v>
      </c>
      <c r="G252" t="str">
        <f t="shared" si="63"/>
        <v>heating</v>
      </c>
      <c r="H252" s="283">
        <f>IF(G252="heating",F252*Assumptions!M$4+Assumptions!M$7,0)</f>
        <v>0.57285390610757747</v>
      </c>
      <c r="I252" s="15">
        <f t="shared" si="64"/>
        <v>0.99413757313525775</v>
      </c>
      <c r="J252" s="15">
        <f t="shared" si="65"/>
        <v>1.0020455199443592</v>
      </c>
      <c r="K252" s="283">
        <f t="shared" si="72"/>
        <v>0.5706605065704573</v>
      </c>
      <c r="L252" s="283">
        <f t="shared" si="73"/>
        <v>2.8179276134894917</v>
      </c>
      <c r="M252" s="283">
        <f t="shared" si="74"/>
        <v>5.4867689579282102</v>
      </c>
      <c r="N252" s="283">
        <f t="shared" si="75"/>
        <v>1.6317545686209942</v>
      </c>
      <c r="O252" s="283">
        <f t="shared" si="76"/>
        <v>0.98549134184547837</v>
      </c>
      <c r="P252" s="21">
        <f t="shared" si="66"/>
        <v>0</v>
      </c>
      <c r="Q252" s="21">
        <f t="shared" si="67"/>
        <v>0.74504051125983206</v>
      </c>
      <c r="R252">
        <f t="shared" si="68"/>
        <v>1.0705685074825908</v>
      </c>
      <c r="S252" s="296">
        <f t="shared" si="77"/>
        <v>0</v>
      </c>
      <c r="T252" s="283">
        <f t="shared" si="78"/>
        <v>0.5706605065704573</v>
      </c>
      <c r="U252" s="286">
        <v>43351</v>
      </c>
      <c r="V252" s="284">
        <f t="shared" si="69"/>
        <v>65.5</v>
      </c>
      <c r="W252" t="str">
        <f t="shared" si="70"/>
        <v>Cooling</v>
      </c>
      <c r="X252">
        <f t="shared" si="79"/>
        <v>0</v>
      </c>
      <c r="Y252">
        <f t="shared" si="80"/>
        <v>0.92937647373859156</v>
      </c>
    </row>
    <row r="253" spans="1:25" x14ac:dyDescent="0.25">
      <c r="A253" s="286">
        <v>43111</v>
      </c>
      <c r="B253" s="1">
        <f t="shared" si="71"/>
        <v>4</v>
      </c>
      <c r="C253" s="285">
        <v>11</v>
      </c>
      <c r="D253" t="s">
        <v>714</v>
      </c>
      <c r="F253" s="16">
        <v>18</v>
      </c>
      <c r="G253" t="str">
        <f t="shared" si="63"/>
        <v>heating</v>
      </c>
      <c r="H253" s="283">
        <f>IF(G253="heating",F253*Assumptions!M$4+Assumptions!M$7,0)</f>
        <v>0.55146215763349737</v>
      </c>
      <c r="I253" s="15">
        <f t="shared" si="64"/>
        <v>0.95102107888400034</v>
      </c>
      <c r="J253" s="15">
        <f t="shared" si="65"/>
        <v>1.0020455199443592</v>
      </c>
      <c r="K253" s="283">
        <f t="shared" si="72"/>
        <v>0.52552491342059504</v>
      </c>
      <c r="L253" s="283">
        <f t="shared" si="73"/>
        <v>2.9050026706454841</v>
      </c>
      <c r="M253" s="283">
        <f t="shared" si="74"/>
        <v>5.2089341570474526</v>
      </c>
      <c r="N253" s="283">
        <f t="shared" si="75"/>
        <v>1.7641684145174241</v>
      </c>
      <c r="O253" s="283">
        <f t="shared" si="76"/>
        <v>0.86536595056043442</v>
      </c>
      <c r="P253" s="21">
        <f t="shared" si="66"/>
        <v>0</v>
      </c>
      <c r="Q253" s="21">
        <f t="shared" si="67"/>
        <v>0.72850690893675296</v>
      </c>
      <c r="R253">
        <f t="shared" si="68"/>
        <v>1.0705685074825908</v>
      </c>
      <c r="S253" s="296">
        <f t="shared" si="77"/>
        <v>0</v>
      </c>
      <c r="T253" s="283">
        <f t="shared" si="78"/>
        <v>0.52552491342059504</v>
      </c>
      <c r="U253" s="286">
        <v>43352</v>
      </c>
      <c r="V253" s="284">
        <f t="shared" si="69"/>
        <v>57.333333333333336</v>
      </c>
      <c r="W253" t="str">
        <f t="shared" si="70"/>
        <v>Neither</v>
      </c>
      <c r="X253">
        <f t="shared" si="79"/>
        <v>0</v>
      </c>
      <c r="Y253">
        <f t="shared" si="80"/>
        <v>0</v>
      </c>
    </row>
    <row r="254" spans="1:25" x14ac:dyDescent="0.25">
      <c r="A254" s="286">
        <v>43111</v>
      </c>
      <c r="B254" s="1">
        <f t="shared" si="71"/>
        <v>4</v>
      </c>
      <c r="C254" s="285">
        <v>12</v>
      </c>
      <c r="D254" t="s">
        <v>714</v>
      </c>
      <c r="F254" s="16">
        <v>19</v>
      </c>
      <c r="G254" t="str">
        <f t="shared" si="63"/>
        <v>heating</v>
      </c>
      <c r="H254" s="283">
        <f>IF(G254="heating",F254*Assumptions!M$4+Assumptions!M$7,0)</f>
        <v>0.54076628339645738</v>
      </c>
      <c r="I254" s="15">
        <f t="shared" si="64"/>
        <v>0.92817502202723046</v>
      </c>
      <c r="J254" s="15">
        <f t="shared" si="65"/>
        <v>1.0020455199443592</v>
      </c>
      <c r="K254" s="283">
        <f t="shared" si="72"/>
        <v>0.5029524561496278</v>
      </c>
      <c r="L254" s="283">
        <f t="shared" si="73"/>
        <v>2.9437809613584625</v>
      </c>
      <c r="M254" s="283">
        <f t="shared" si="74"/>
        <v>5.0517453229765348</v>
      </c>
      <c r="N254" s="283">
        <f t="shared" si="75"/>
        <v>1.8289671560163632</v>
      </c>
      <c r="O254" s="283">
        <f t="shared" si="76"/>
        <v>0.80951801677323554</v>
      </c>
      <c r="P254" s="21">
        <f t="shared" si="66"/>
        <v>0</v>
      </c>
      <c r="Q254" s="21">
        <f t="shared" si="67"/>
        <v>0.75910815787401487</v>
      </c>
      <c r="R254">
        <f t="shared" si="68"/>
        <v>1.0705685074825908</v>
      </c>
      <c r="S254" s="296">
        <f t="shared" si="77"/>
        <v>0</v>
      </c>
      <c r="T254" s="283">
        <f t="shared" si="78"/>
        <v>0.5029524561496278</v>
      </c>
      <c r="U254" s="286">
        <v>43353</v>
      </c>
      <c r="V254" s="284">
        <f t="shared" si="69"/>
        <v>54.208333333333336</v>
      </c>
      <c r="W254" t="str">
        <f t="shared" si="70"/>
        <v>Neither</v>
      </c>
      <c r="X254">
        <f t="shared" si="79"/>
        <v>0</v>
      </c>
      <c r="Y254">
        <f t="shared" si="80"/>
        <v>0</v>
      </c>
    </row>
    <row r="255" spans="1:25" x14ac:dyDescent="0.25">
      <c r="A255" s="286">
        <v>43111</v>
      </c>
      <c r="B255" s="1">
        <f t="shared" si="71"/>
        <v>4</v>
      </c>
      <c r="C255" s="285">
        <v>13</v>
      </c>
      <c r="D255" t="s">
        <v>714</v>
      </c>
      <c r="F255" s="16">
        <v>19</v>
      </c>
      <c r="G255" t="str">
        <f t="shared" si="63"/>
        <v>heating</v>
      </c>
      <c r="H255" s="283">
        <f>IF(G255="heating",F255*Assumptions!M$4+Assumptions!M$7,0)</f>
        <v>0.54076628339645738</v>
      </c>
      <c r="I255" s="15">
        <f t="shared" si="64"/>
        <v>0.91573834436872614</v>
      </c>
      <c r="J255" s="15">
        <f t="shared" si="65"/>
        <v>1.0020455199443592</v>
      </c>
      <c r="K255" s="283">
        <f t="shared" si="72"/>
        <v>0.49621336338560978</v>
      </c>
      <c r="L255" s="283">
        <f t="shared" si="73"/>
        <v>2.9437809613584625</v>
      </c>
      <c r="M255" s="283">
        <f t="shared" si="74"/>
        <v>4.9840566579039756</v>
      </c>
      <c r="N255" s="283">
        <f t="shared" si="75"/>
        <v>1.8289671560163632</v>
      </c>
      <c r="O255" s="283">
        <f t="shared" si="76"/>
        <v>0.79867123206729551</v>
      </c>
      <c r="P255" s="21">
        <f t="shared" si="66"/>
        <v>0</v>
      </c>
      <c r="Q255" s="21">
        <f t="shared" si="67"/>
        <v>0.79115902007799765</v>
      </c>
      <c r="R255">
        <f t="shared" si="68"/>
        <v>1.0705685074825908</v>
      </c>
      <c r="S255" s="296">
        <f t="shared" si="77"/>
        <v>0</v>
      </c>
      <c r="T255" s="283">
        <f t="shared" si="78"/>
        <v>0.49621336338560978</v>
      </c>
      <c r="U255" s="286">
        <v>43354</v>
      </c>
      <c r="V255" s="284">
        <f t="shared" si="69"/>
        <v>56.083333333333336</v>
      </c>
      <c r="W255" t="str">
        <f t="shared" si="70"/>
        <v>Neither</v>
      </c>
      <c r="X255">
        <f t="shared" si="79"/>
        <v>0</v>
      </c>
      <c r="Y255">
        <f t="shared" si="80"/>
        <v>0</v>
      </c>
    </row>
    <row r="256" spans="1:25" x14ac:dyDescent="0.25">
      <c r="A256" s="286">
        <v>43111</v>
      </c>
      <c r="B256" s="1">
        <f t="shared" si="71"/>
        <v>4</v>
      </c>
      <c r="C256" s="285">
        <v>14</v>
      </c>
      <c r="D256" t="s">
        <v>714</v>
      </c>
      <c r="F256" s="16">
        <v>21</v>
      </c>
      <c r="G256" t="str">
        <f t="shared" si="63"/>
        <v>heating</v>
      </c>
      <c r="H256" s="283">
        <f>IF(G256="heating",F256*Assumptions!M$4+Assumptions!M$7,0)</f>
        <v>0.51937453492237728</v>
      </c>
      <c r="I256" s="15">
        <f t="shared" si="64"/>
        <v>0.92047470058819936</v>
      </c>
      <c r="J256" s="15">
        <f t="shared" si="65"/>
        <v>1.0020455199443592</v>
      </c>
      <c r="K256" s="283">
        <f t="shared" si="72"/>
        <v>0.47904902353562268</v>
      </c>
      <c r="L256" s="283">
        <f t="shared" si="73"/>
        <v>3.0222800846604434</v>
      </c>
      <c r="M256" s="283">
        <f t="shared" si="74"/>
        <v>4.9399629434672239</v>
      </c>
      <c r="N256" s="283">
        <f t="shared" si="75"/>
        <v>1.9596958788221039</v>
      </c>
      <c r="O256" s="283">
        <f t="shared" si="76"/>
        <v>0.73879847330085335</v>
      </c>
      <c r="P256" s="21">
        <f t="shared" si="66"/>
        <v>0</v>
      </c>
      <c r="Q256" s="21">
        <f t="shared" si="67"/>
        <v>0.84355555031342389</v>
      </c>
      <c r="R256">
        <f t="shared" si="68"/>
        <v>1.0705685074825908</v>
      </c>
      <c r="S256" s="296">
        <f t="shared" si="77"/>
        <v>0</v>
      </c>
      <c r="T256" s="283">
        <f t="shared" si="78"/>
        <v>0.47904902353562268</v>
      </c>
      <c r="U256" s="286">
        <v>43355</v>
      </c>
      <c r="V256" s="284">
        <f t="shared" si="69"/>
        <v>57.75</v>
      </c>
      <c r="W256" t="str">
        <f t="shared" si="70"/>
        <v>Neither</v>
      </c>
      <c r="X256">
        <f t="shared" si="79"/>
        <v>0</v>
      </c>
      <c r="Y256">
        <f t="shared" si="80"/>
        <v>0</v>
      </c>
    </row>
    <row r="257" spans="1:25" x14ac:dyDescent="0.25">
      <c r="A257" s="286">
        <v>43111</v>
      </c>
      <c r="B257" s="1">
        <f t="shared" si="71"/>
        <v>4</v>
      </c>
      <c r="C257" s="285">
        <v>15</v>
      </c>
      <c r="D257" t="s">
        <v>714</v>
      </c>
      <c r="F257" s="16">
        <v>21</v>
      </c>
      <c r="G257" t="str">
        <f t="shared" si="63"/>
        <v>heating</v>
      </c>
      <c r="H257" s="283">
        <f>IF(G257="heating",F257*Assumptions!M$4+Assumptions!M$7,0)</f>
        <v>0.51937453492237728</v>
      </c>
      <c r="I257" s="15">
        <f t="shared" si="64"/>
        <v>0.92937811039838192</v>
      </c>
      <c r="J257" s="15">
        <f t="shared" si="65"/>
        <v>1.0020455199443592</v>
      </c>
      <c r="K257" s="283">
        <f t="shared" si="72"/>
        <v>0.48368268676719217</v>
      </c>
      <c r="L257" s="283">
        <f t="shared" si="73"/>
        <v>3.0222800846604434</v>
      </c>
      <c r="M257" s="283">
        <f t="shared" si="74"/>
        <v>4.9877453697573753</v>
      </c>
      <c r="N257" s="283">
        <f t="shared" si="75"/>
        <v>1.9596958788221039</v>
      </c>
      <c r="O257" s="283">
        <f t="shared" si="76"/>
        <v>0.74594459645962286</v>
      </c>
      <c r="P257" s="21">
        <f t="shared" si="66"/>
        <v>0</v>
      </c>
      <c r="Q257" s="21">
        <f t="shared" si="67"/>
        <v>0.96592607327566882</v>
      </c>
      <c r="R257">
        <f t="shared" si="68"/>
        <v>1.0705685074825908</v>
      </c>
      <c r="S257" s="296">
        <f t="shared" si="77"/>
        <v>0</v>
      </c>
      <c r="T257" s="283">
        <f t="shared" si="78"/>
        <v>0.48368268676719217</v>
      </c>
      <c r="U257" s="286">
        <v>43356</v>
      </c>
      <c r="V257" s="284">
        <f t="shared" si="69"/>
        <v>56.166666666666664</v>
      </c>
      <c r="W257" t="str">
        <f t="shared" si="70"/>
        <v>Neither</v>
      </c>
      <c r="X257">
        <f t="shared" si="79"/>
        <v>0</v>
      </c>
      <c r="Y257">
        <f t="shared" si="80"/>
        <v>0</v>
      </c>
    </row>
    <row r="258" spans="1:25" x14ac:dyDescent="0.25">
      <c r="A258" s="286">
        <v>43111</v>
      </c>
      <c r="B258" s="1">
        <f t="shared" si="71"/>
        <v>4</v>
      </c>
      <c r="C258" s="285">
        <v>16</v>
      </c>
      <c r="D258" t="s">
        <v>714</v>
      </c>
      <c r="F258" s="16">
        <v>19</v>
      </c>
      <c r="G258" t="str">
        <f t="shared" ref="G258:G321" si="81">VLOOKUP(A258,U$2:W$366,3,FALSE)</f>
        <v>heating</v>
      </c>
      <c r="H258" s="283">
        <f>IF(G258="heating",F258*Assumptions!M$4+Assumptions!M$7,0)</f>
        <v>0.54076628339645738</v>
      </c>
      <c r="I258" s="15">
        <f t="shared" ref="I258:I321" si="82">VLOOKUP(C258,AO$2:AQ$25,2,FALSE)</f>
        <v>0.95820877609023625</v>
      </c>
      <c r="J258" s="15">
        <f t="shared" ref="J258:J321" si="83">VLOOKUP(B258,AS$4:AU$10,3,FALSE)</f>
        <v>1.0020455199443592</v>
      </c>
      <c r="K258" s="283">
        <f t="shared" si="72"/>
        <v>0.51922691949425703</v>
      </c>
      <c r="L258" s="283">
        <f t="shared" si="73"/>
        <v>2.9437809613584625</v>
      </c>
      <c r="M258" s="283">
        <f t="shared" si="74"/>
        <v>5.2152089726315731</v>
      </c>
      <c r="N258" s="283">
        <f t="shared" si="75"/>
        <v>1.8289671560163632</v>
      </c>
      <c r="O258" s="283">
        <f t="shared" si="76"/>
        <v>0.8357122845011451</v>
      </c>
      <c r="P258" s="21">
        <f t="shared" ref="P258:P321" si="84">IF(G258="cooling",IF(F258&lt;61,0.025,(F258^2*AX$25+F258*AY$25+AZ$25)),0)</f>
        <v>0</v>
      </c>
      <c r="Q258" s="21">
        <f t="shared" ref="Q258:Q321" si="85">VLOOKUP(C258,BB$2:BC$25,2,FALSE)</f>
        <v>1.1649354943302594</v>
      </c>
      <c r="R258">
        <f t="shared" ref="R258:R321" si="86">VLOOKUP(B258,AS$4:AV$10,4,FALSE)</f>
        <v>1.0705685074825908</v>
      </c>
      <c r="S258" s="296">
        <f t="shared" si="77"/>
        <v>0</v>
      </c>
      <c r="T258" s="283">
        <f t="shared" si="78"/>
        <v>0.51922691949425703</v>
      </c>
      <c r="U258" s="286">
        <v>43357</v>
      </c>
      <c r="V258" s="284">
        <f t="shared" ref="V258:V321" si="87">AVERAGEIF(A:A,U258,F:F)</f>
        <v>56.25</v>
      </c>
      <c r="W258" t="str">
        <f t="shared" ref="W258:W321" si="88">IF(V258&lt;=Z$2,"heating",IF(V258&gt;=Z$4,"Cooling","Neither"))</f>
        <v>Neither</v>
      </c>
      <c r="X258">
        <f t="shared" si="79"/>
        <v>0</v>
      </c>
      <c r="Y258">
        <f t="shared" si="80"/>
        <v>0</v>
      </c>
    </row>
    <row r="259" spans="1:25" x14ac:dyDescent="0.25">
      <c r="A259" s="286">
        <v>43111</v>
      </c>
      <c r="B259" s="1">
        <f t="shared" ref="B259:B322" si="89">WEEKDAY(A259,2)</f>
        <v>4</v>
      </c>
      <c r="C259" s="285">
        <v>17</v>
      </c>
      <c r="D259" t="s">
        <v>714</v>
      </c>
      <c r="E259" t="s">
        <v>685</v>
      </c>
      <c r="F259" s="16">
        <v>19</v>
      </c>
      <c r="G259" t="str">
        <f t="shared" si="81"/>
        <v>heating</v>
      </c>
      <c r="H259" s="283">
        <f>IF(G259="heating",F259*Assumptions!M$4+Assumptions!M$7,0)</f>
        <v>0.54076628339645738</v>
      </c>
      <c r="I259" s="15">
        <f t="shared" si="82"/>
        <v>1.000324165990953</v>
      </c>
      <c r="J259" s="15">
        <f t="shared" si="83"/>
        <v>1.0020455199443592</v>
      </c>
      <c r="K259" s="283">
        <f t="shared" ref="K259:K322" si="90">H259*I259*J259</f>
        <v>0.54204808822814621</v>
      </c>
      <c r="L259" s="283">
        <f t="shared" ref="L259:L322" si="91">VLOOKUP(F259,BL$2:BN$92,2,FALSE)</f>
        <v>2.9437809613584625</v>
      </c>
      <c r="M259" s="283">
        <f t="shared" ref="M259:M322" si="92">IF(G259="heating",K259*(L259*3.412),0)</f>
        <v>5.4444289138142148</v>
      </c>
      <c r="N259" s="283">
        <f t="shared" ref="N259:N322" si="93">VLOOKUP(F259,BL$2:BN$92,3,FALSE)</f>
        <v>1.8289671560163632</v>
      </c>
      <c r="O259" s="283">
        <f t="shared" ref="O259:O322" si="94">IF(F259&lt;=61,IF(G259="heating",IF(F259&gt;=5,K259*L259/N259,0),0),0)</f>
        <v>0.87244368332029953</v>
      </c>
      <c r="P259" s="21">
        <f t="shared" si="84"/>
        <v>0</v>
      </c>
      <c r="Q259" s="21">
        <f t="shared" si="85"/>
        <v>1.3521540118753073</v>
      </c>
      <c r="R259">
        <f t="shared" si="86"/>
        <v>1.0705685074825908</v>
      </c>
      <c r="S259" s="296">
        <f t="shared" ref="S259:S322" si="95">P259*Q259*R259</f>
        <v>0</v>
      </c>
      <c r="T259" s="283">
        <f t="shared" ref="T259:T322" si="96">K259+S259</f>
        <v>0.54204808822814621</v>
      </c>
      <c r="U259" s="286">
        <v>43358</v>
      </c>
      <c r="V259" s="284">
        <f t="shared" si="87"/>
        <v>52.541666666666664</v>
      </c>
      <c r="W259" t="str">
        <f t="shared" si="88"/>
        <v>heating</v>
      </c>
      <c r="X259">
        <f t="shared" ref="X259:X322" si="97">IF(W259="heating",SUMIF(A:A,U259,K:K),0)</f>
        <v>4.37833419501312</v>
      </c>
      <c r="Y259">
        <f t="shared" ref="Y259:Y322" si="98">IF(W259="cooling",SUMIF(A:A,U259,S:S),0)</f>
        <v>0</v>
      </c>
    </row>
    <row r="260" spans="1:25" x14ac:dyDescent="0.25">
      <c r="A260" s="286">
        <v>43111</v>
      </c>
      <c r="B260" s="1">
        <f t="shared" si="89"/>
        <v>4</v>
      </c>
      <c r="C260" s="285">
        <v>18</v>
      </c>
      <c r="D260" t="s">
        <v>714</v>
      </c>
      <c r="E260" t="s">
        <v>685</v>
      </c>
      <c r="F260" s="16">
        <v>18</v>
      </c>
      <c r="G260" t="str">
        <f t="shared" si="81"/>
        <v>heating</v>
      </c>
      <c r="H260" s="283">
        <f>IF(G260="heating",F260*Assumptions!M$4+Assumptions!M$7,0)</f>
        <v>0.55146215763349737</v>
      </c>
      <c r="I260" s="15">
        <f t="shared" si="82"/>
        <v>0.99263375744531002</v>
      </c>
      <c r="J260" s="15">
        <f t="shared" si="83"/>
        <v>1.0020455199443592</v>
      </c>
      <c r="K260" s="283">
        <f t="shared" si="90"/>
        <v>0.54851967114330857</v>
      </c>
      <c r="L260" s="283">
        <f t="shared" si="91"/>
        <v>2.9050026706454841</v>
      </c>
      <c r="M260" s="283">
        <f t="shared" si="92"/>
        <v>5.4368551858627141</v>
      </c>
      <c r="N260" s="283">
        <f t="shared" si="93"/>
        <v>1.7641684145174241</v>
      </c>
      <c r="O260" s="283">
        <f t="shared" si="94"/>
        <v>0.90323072131907056</v>
      </c>
      <c r="P260" s="21">
        <f t="shared" si="84"/>
        <v>0</v>
      </c>
      <c r="Q260" s="21">
        <f t="shared" si="85"/>
        <v>1.5598916921549892</v>
      </c>
      <c r="R260">
        <f t="shared" si="86"/>
        <v>1.0705685074825908</v>
      </c>
      <c r="S260" s="296">
        <f t="shared" si="95"/>
        <v>0</v>
      </c>
      <c r="T260" s="283">
        <f t="shared" si="96"/>
        <v>0.54851967114330857</v>
      </c>
      <c r="U260" s="286">
        <v>43359</v>
      </c>
      <c r="V260" s="284">
        <f t="shared" si="87"/>
        <v>53.375</v>
      </c>
      <c r="W260" t="str">
        <f t="shared" si="88"/>
        <v>Neither</v>
      </c>
      <c r="X260">
        <f t="shared" si="97"/>
        <v>0</v>
      </c>
      <c r="Y260">
        <f t="shared" si="98"/>
        <v>0</v>
      </c>
    </row>
    <row r="261" spans="1:25" x14ac:dyDescent="0.25">
      <c r="A261" s="286">
        <v>43111</v>
      </c>
      <c r="B261" s="1">
        <f t="shared" si="89"/>
        <v>4</v>
      </c>
      <c r="C261" s="285">
        <v>19</v>
      </c>
      <c r="D261" t="s">
        <v>714</v>
      </c>
      <c r="F261" s="16">
        <v>18</v>
      </c>
      <c r="G261" t="str">
        <f t="shared" si="81"/>
        <v>heating</v>
      </c>
      <c r="H261" s="283">
        <f>IF(G261="heating",F261*Assumptions!M$4+Assumptions!M$7,0)</f>
        <v>0.55146215763349737</v>
      </c>
      <c r="I261" s="15">
        <f t="shared" si="82"/>
        <v>0.98728643949761985</v>
      </c>
      <c r="J261" s="15">
        <f t="shared" si="83"/>
        <v>1.0020455199443592</v>
      </c>
      <c r="K261" s="283">
        <f t="shared" si="90"/>
        <v>0.54556479573214545</v>
      </c>
      <c r="L261" s="283">
        <f t="shared" si="91"/>
        <v>2.9050026706454841</v>
      </c>
      <c r="M261" s="283">
        <f t="shared" si="92"/>
        <v>5.407566847544282</v>
      </c>
      <c r="N261" s="283">
        <f t="shared" si="93"/>
        <v>1.7641684145174241</v>
      </c>
      <c r="O261" s="283">
        <f t="shared" si="94"/>
        <v>0.89836501751765563</v>
      </c>
      <c r="P261" s="21">
        <f t="shared" si="84"/>
        <v>0</v>
      </c>
      <c r="Q261" s="21">
        <f t="shared" si="85"/>
        <v>1.6764212681468484</v>
      </c>
      <c r="R261">
        <f t="shared" si="86"/>
        <v>1.0705685074825908</v>
      </c>
      <c r="S261" s="296">
        <f t="shared" si="95"/>
        <v>0</v>
      </c>
      <c r="T261" s="283">
        <f t="shared" si="96"/>
        <v>0.54556479573214545</v>
      </c>
      <c r="U261" s="286">
        <v>43360</v>
      </c>
      <c r="V261" s="284">
        <f t="shared" si="87"/>
        <v>53.333333333333336</v>
      </c>
      <c r="W261" t="str">
        <f t="shared" si="88"/>
        <v>Neither</v>
      </c>
      <c r="X261">
        <f t="shared" si="97"/>
        <v>0</v>
      </c>
      <c r="Y261">
        <f t="shared" si="98"/>
        <v>0</v>
      </c>
    </row>
    <row r="262" spans="1:25" x14ac:dyDescent="0.25">
      <c r="A262" s="286">
        <v>43111</v>
      </c>
      <c r="B262" s="1">
        <f t="shared" si="89"/>
        <v>4</v>
      </c>
      <c r="C262" s="285">
        <v>20</v>
      </c>
      <c r="D262" t="s">
        <v>714</v>
      </c>
      <c r="F262" s="16">
        <v>18</v>
      </c>
      <c r="G262" t="str">
        <f t="shared" si="81"/>
        <v>heating</v>
      </c>
      <c r="H262" s="283">
        <f>IF(G262="heating",F262*Assumptions!M$4+Assumptions!M$7,0)</f>
        <v>0.55146215763349737</v>
      </c>
      <c r="I262" s="15">
        <f t="shared" si="82"/>
        <v>0.9807837528485519</v>
      </c>
      <c r="J262" s="15">
        <f t="shared" si="83"/>
        <v>1.0020455199443592</v>
      </c>
      <c r="K262" s="283">
        <f t="shared" si="90"/>
        <v>0.54197147491715059</v>
      </c>
      <c r="L262" s="283">
        <f t="shared" si="91"/>
        <v>2.9050026706454841</v>
      </c>
      <c r="M262" s="283">
        <f t="shared" si="92"/>
        <v>5.3719503219477565</v>
      </c>
      <c r="N262" s="283">
        <f t="shared" si="93"/>
        <v>1.7641684145174241</v>
      </c>
      <c r="O262" s="283">
        <f t="shared" si="94"/>
        <v>0.89244800501581834</v>
      </c>
      <c r="P262" s="21">
        <f t="shared" si="84"/>
        <v>0</v>
      </c>
      <c r="Q262" s="21">
        <f t="shared" si="85"/>
        <v>1.52436960139122</v>
      </c>
      <c r="R262">
        <f t="shared" si="86"/>
        <v>1.0705685074825908</v>
      </c>
      <c r="S262" s="296">
        <f t="shared" si="95"/>
        <v>0</v>
      </c>
      <c r="T262" s="283">
        <f t="shared" si="96"/>
        <v>0.54197147491715059</v>
      </c>
      <c r="U262" s="286">
        <v>43361</v>
      </c>
      <c r="V262" s="284">
        <f t="shared" si="87"/>
        <v>54.666666666666664</v>
      </c>
      <c r="W262" t="str">
        <f t="shared" si="88"/>
        <v>Neither</v>
      </c>
      <c r="X262">
        <f t="shared" si="97"/>
        <v>0</v>
      </c>
      <c r="Y262">
        <f t="shared" si="98"/>
        <v>0</v>
      </c>
    </row>
    <row r="263" spans="1:25" x14ac:dyDescent="0.25">
      <c r="A263" s="286">
        <v>43111</v>
      </c>
      <c r="B263" s="1">
        <f t="shared" si="89"/>
        <v>4</v>
      </c>
      <c r="C263" s="285">
        <v>21</v>
      </c>
      <c r="D263" t="s">
        <v>714</v>
      </c>
      <c r="F263" s="16">
        <v>18</v>
      </c>
      <c r="G263" t="str">
        <f t="shared" si="81"/>
        <v>heating</v>
      </c>
      <c r="H263" s="283">
        <f>IF(G263="heating",F263*Assumptions!M$4+Assumptions!M$7,0)</f>
        <v>0.55146215763349737</v>
      </c>
      <c r="I263" s="15">
        <f t="shared" si="82"/>
        <v>0.96485790305685171</v>
      </c>
      <c r="J263" s="15">
        <f t="shared" si="83"/>
        <v>1.0020455199443592</v>
      </c>
      <c r="K263" s="283">
        <f t="shared" si="90"/>
        <v>0.53317100664282591</v>
      </c>
      <c r="L263" s="283">
        <f t="shared" si="91"/>
        <v>2.9050026706454841</v>
      </c>
      <c r="M263" s="283">
        <f t="shared" si="92"/>
        <v>5.2847212322862083</v>
      </c>
      <c r="N263" s="283">
        <f t="shared" si="93"/>
        <v>1.7641684145174241</v>
      </c>
      <c r="O263" s="283">
        <f t="shared" si="94"/>
        <v>0.87795654057882622</v>
      </c>
      <c r="P263" s="21">
        <f t="shared" si="84"/>
        <v>0</v>
      </c>
      <c r="Q263" s="21">
        <f t="shared" si="85"/>
        <v>1.4448604713749031</v>
      </c>
      <c r="R263">
        <f t="shared" si="86"/>
        <v>1.0705685074825908</v>
      </c>
      <c r="S263" s="296">
        <f t="shared" si="95"/>
        <v>0</v>
      </c>
      <c r="T263" s="283">
        <f t="shared" si="96"/>
        <v>0.53317100664282591</v>
      </c>
      <c r="U263" s="286">
        <v>43362</v>
      </c>
      <c r="V263" s="284">
        <f t="shared" si="87"/>
        <v>57.958333333333336</v>
      </c>
      <c r="W263" t="str">
        <f t="shared" si="88"/>
        <v>Neither</v>
      </c>
      <c r="X263">
        <f t="shared" si="97"/>
        <v>0</v>
      </c>
      <c r="Y263">
        <f t="shared" si="98"/>
        <v>0</v>
      </c>
    </row>
    <row r="264" spans="1:25" x14ac:dyDescent="0.25">
      <c r="A264" s="286">
        <v>43111</v>
      </c>
      <c r="B264" s="1">
        <f t="shared" si="89"/>
        <v>4</v>
      </c>
      <c r="C264" s="285">
        <v>22</v>
      </c>
      <c r="D264" t="s">
        <v>714</v>
      </c>
      <c r="F264" s="16">
        <v>18</v>
      </c>
      <c r="G264" t="str">
        <f t="shared" si="81"/>
        <v>heating</v>
      </c>
      <c r="H264" s="283">
        <f>IF(G264="heating",F264*Assumptions!M$4+Assumptions!M$7,0)</f>
        <v>0.55146215763349737</v>
      </c>
      <c r="I264" s="15">
        <f t="shared" si="82"/>
        <v>0.93972561476240646</v>
      </c>
      <c r="J264" s="15">
        <f t="shared" si="83"/>
        <v>1.0020455199443592</v>
      </c>
      <c r="K264" s="283">
        <f t="shared" si="90"/>
        <v>0.51928315081790721</v>
      </c>
      <c r="L264" s="283">
        <f t="shared" si="91"/>
        <v>2.9050026706454841</v>
      </c>
      <c r="M264" s="283">
        <f t="shared" si="92"/>
        <v>5.1470666230999216</v>
      </c>
      <c r="N264" s="283">
        <f t="shared" si="93"/>
        <v>1.7641684145174241</v>
      </c>
      <c r="O264" s="283">
        <f t="shared" si="94"/>
        <v>0.85508782921944948</v>
      </c>
      <c r="P264" s="21">
        <f t="shared" si="84"/>
        <v>0</v>
      </c>
      <c r="Q264" s="21">
        <f t="shared" si="85"/>
        <v>1.2427137171080138</v>
      </c>
      <c r="R264">
        <f t="shared" si="86"/>
        <v>1.0705685074825908</v>
      </c>
      <c r="S264" s="296">
        <f t="shared" si="95"/>
        <v>0</v>
      </c>
      <c r="T264" s="283">
        <f t="shared" si="96"/>
        <v>0.51928315081790721</v>
      </c>
      <c r="U264" s="286">
        <v>43363</v>
      </c>
      <c r="V264" s="284">
        <f t="shared" si="87"/>
        <v>51.833333333333336</v>
      </c>
      <c r="W264" t="str">
        <f t="shared" si="88"/>
        <v>heating</v>
      </c>
      <c r="X264">
        <f t="shared" si="97"/>
        <v>4.6639935387016473</v>
      </c>
      <c r="Y264">
        <f t="shared" si="98"/>
        <v>0</v>
      </c>
    </row>
    <row r="265" spans="1:25" x14ac:dyDescent="0.25">
      <c r="A265" s="286">
        <v>43111</v>
      </c>
      <c r="B265" s="1">
        <f t="shared" si="89"/>
        <v>4</v>
      </c>
      <c r="C265" s="285">
        <v>23</v>
      </c>
      <c r="D265" t="s">
        <v>713</v>
      </c>
      <c r="F265" s="16">
        <v>18</v>
      </c>
      <c r="G265" t="str">
        <f t="shared" si="81"/>
        <v>heating</v>
      </c>
      <c r="H265" s="283">
        <f>IF(G265="heating",F265*Assumptions!M$4+Assumptions!M$7,0)</f>
        <v>0.55146215763349737</v>
      </c>
      <c r="I265" s="15">
        <f t="shared" si="82"/>
        <v>0.93552015763172869</v>
      </c>
      <c r="J265" s="15">
        <f t="shared" si="83"/>
        <v>1.0020455199443592</v>
      </c>
      <c r="K265" s="283">
        <f t="shared" si="90"/>
        <v>0.51695925648626206</v>
      </c>
      <c r="L265" s="283">
        <f t="shared" si="91"/>
        <v>2.9050026706454841</v>
      </c>
      <c r="M265" s="283">
        <f t="shared" si="92"/>
        <v>5.1240324866539728</v>
      </c>
      <c r="N265" s="283">
        <f t="shared" si="93"/>
        <v>1.7641684145174241</v>
      </c>
      <c r="O265" s="283">
        <f t="shared" si="94"/>
        <v>0.85126114284179222</v>
      </c>
      <c r="P265" s="21">
        <f t="shared" si="84"/>
        <v>0</v>
      </c>
      <c r="Q265" s="21">
        <f t="shared" si="85"/>
        <v>1.0297519246597011</v>
      </c>
      <c r="R265">
        <f t="shared" si="86"/>
        <v>1.0705685074825908</v>
      </c>
      <c r="S265" s="296">
        <f t="shared" si="95"/>
        <v>0</v>
      </c>
      <c r="T265" s="283">
        <f t="shared" si="96"/>
        <v>0.51695925648626206</v>
      </c>
      <c r="U265" s="286">
        <v>43364</v>
      </c>
      <c r="V265" s="284">
        <f t="shared" si="87"/>
        <v>52.208333333333336</v>
      </c>
      <c r="W265" t="str">
        <f t="shared" si="88"/>
        <v>heating</v>
      </c>
      <c r="X265">
        <f t="shared" si="97"/>
        <v>4.7120187271657086</v>
      </c>
      <c r="Y265">
        <f t="shared" si="98"/>
        <v>0</v>
      </c>
    </row>
    <row r="266" spans="1:25" x14ac:dyDescent="0.25">
      <c r="A266" s="286">
        <v>43112</v>
      </c>
      <c r="B266" s="1">
        <f t="shared" si="89"/>
        <v>5</v>
      </c>
      <c r="C266" s="285">
        <v>0</v>
      </c>
      <c r="D266" t="s">
        <v>713</v>
      </c>
      <c r="F266" s="16">
        <v>16</v>
      </c>
      <c r="G266" t="str">
        <f t="shared" si="81"/>
        <v>heating</v>
      </c>
      <c r="H266" s="283">
        <f>IF(G266="heating",F266*Assumptions!M$4+Assumptions!M$7,0)</f>
        <v>0.57285390610757747</v>
      </c>
      <c r="I266" s="15">
        <f t="shared" si="82"/>
        <v>0.96097758380229281</v>
      </c>
      <c r="J266" s="15">
        <f t="shared" si="83"/>
        <v>1.0078033906966741</v>
      </c>
      <c r="K266" s="283">
        <f t="shared" si="90"/>
        <v>0.55479552728867043</v>
      </c>
      <c r="L266" s="283">
        <f t="shared" si="91"/>
        <v>2.8179276134894917</v>
      </c>
      <c r="M266" s="283">
        <f t="shared" si="92"/>
        <v>5.3342308466707502</v>
      </c>
      <c r="N266" s="283">
        <f t="shared" si="93"/>
        <v>1.6317545686209942</v>
      </c>
      <c r="O266" s="283">
        <f t="shared" si="94"/>
        <v>0.95809361668184201</v>
      </c>
      <c r="P266" s="21">
        <f t="shared" si="84"/>
        <v>0</v>
      </c>
      <c r="Q266" s="21">
        <f t="shared" si="85"/>
        <v>0.90668853391740301</v>
      </c>
      <c r="R266">
        <f t="shared" si="86"/>
        <v>1.1856283047139096</v>
      </c>
      <c r="S266" s="296">
        <f t="shared" si="95"/>
        <v>0</v>
      </c>
      <c r="T266" s="283">
        <f t="shared" si="96"/>
        <v>0.55479552728867043</v>
      </c>
      <c r="U266" s="286">
        <v>43365</v>
      </c>
      <c r="V266" s="284">
        <f t="shared" si="87"/>
        <v>66.916666666666671</v>
      </c>
      <c r="W266" t="str">
        <f t="shared" si="88"/>
        <v>Cooling</v>
      </c>
      <c r="X266">
        <f t="shared" si="97"/>
        <v>0</v>
      </c>
      <c r="Y266">
        <f t="shared" si="98"/>
        <v>0.9905994872670747</v>
      </c>
    </row>
    <row r="267" spans="1:25" x14ac:dyDescent="0.25">
      <c r="A267" s="286">
        <v>43112</v>
      </c>
      <c r="B267" s="1">
        <f t="shared" si="89"/>
        <v>5</v>
      </c>
      <c r="C267" s="285">
        <v>1</v>
      </c>
      <c r="D267" t="s">
        <v>713</v>
      </c>
      <c r="F267" s="16">
        <v>18</v>
      </c>
      <c r="G267" t="str">
        <f t="shared" si="81"/>
        <v>heating</v>
      </c>
      <c r="H267" s="283">
        <f>IF(G267="heating",F267*Assumptions!M$4+Assumptions!M$7,0)</f>
        <v>0.55146215763349737</v>
      </c>
      <c r="I267" s="15">
        <f t="shared" si="82"/>
        <v>0.9912860509924194</v>
      </c>
      <c r="J267" s="15">
        <f t="shared" si="83"/>
        <v>1.0078033906966741</v>
      </c>
      <c r="K267" s="283">
        <f t="shared" si="90"/>
        <v>0.55092252066666991</v>
      </c>
      <c r="L267" s="283">
        <f t="shared" si="91"/>
        <v>2.9050026706454841</v>
      </c>
      <c r="M267" s="283">
        <f t="shared" si="92"/>
        <v>5.4606719158346859</v>
      </c>
      <c r="N267" s="283">
        <f t="shared" si="93"/>
        <v>1.7641684145174241</v>
      </c>
      <c r="O267" s="283">
        <f t="shared" si="94"/>
        <v>0.90718742081843973</v>
      </c>
      <c r="P267" s="21">
        <f t="shared" si="84"/>
        <v>0</v>
      </c>
      <c r="Q267" s="21">
        <f t="shared" si="85"/>
        <v>0.81803459285312596</v>
      </c>
      <c r="R267">
        <f t="shared" si="86"/>
        <v>1.1856283047139096</v>
      </c>
      <c r="S267" s="296">
        <f t="shared" si="95"/>
        <v>0</v>
      </c>
      <c r="T267" s="283">
        <f t="shared" si="96"/>
        <v>0.55092252066666991</v>
      </c>
      <c r="U267" s="286">
        <v>43366</v>
      </c>
      <c r="V267" s="284">
        <f t="shared" si="87"/>
        <v>58.333333333333336</v>
      </c>
      <c r="W267" t="str">
        <f t="shared" si="88"/>
        <v>Neither</v>
      </c>
      <c r="X267">
        <f t="shared" si="97"/>
        <v>0</v>
      </c>
      <c r="Y267">
        <f t="shared" si="98"/>
        <v>0</v>
      </c>
    </row>
    <row r="268" spans="1:25" x14ac:dyDescent="0.25">
      <c r="A268" s="286">
        <v>43112</v>
      </c>
      <c r="B268" s="1">
        <f t="shared" si="89"/>
        <v>5</v>
      </c>
      <c r="C268" s="285">
        <v>2</v>
      </c>
      <c r="D268" t="s">
        <v>713</v>
      </c>
      <c r="F268" s="16">
        <v>16</v>
      </c>
      <c r="G268" t="str">
        <f t="shared" si="81"/>
        <v>heating</v>
      </c>
      <c r="H268" s="283">
        <f>IF(G268="heating",F268*Assumptions!M$4+Assumptions!M$7,0)</f>
        <v>0.57285390610757747</v>
      </c>
      <c r="I268" s="15">
        <f t="shared" si="82"/>
        <v>1.0126444122274023</v>
      </c>
      <c r="J268" s="15">
        <f t="shared" si="83"/>
        <v>1.0078033906966741</v>
      </c>
      <c r="K268" s="283">
        <f t="shared" si="90"/>
        <v>0.58462403297142029</v>
      </c>
      <c r="L268" s="283">
        <f t="shared" si="91"/>
        <v>2.8179276134894917</v>
      </c>
      <c r="M268" s="283">
        <f t="shared" si="92"/>
        <v>5.6210250389394076</v>
      </c>
      <c r="N268" s="283">
        <f t="shared" si="93"/>
        <v>1.6317545686209942</v>
      </c>
      <c r="O268" s="283">
        <f t="shared" si="94"/>
        <v>1.009605389008966</v>
      </c>
      <c r="P268" s="21">
        <f t="shared" si="84"/>
        <v>0</v>
      </c>
      <c r="Q268" s="21">
        <f t="shared" si="85"/>
        <v>0.74507607494346417</v>
      </c>
      <c r="R268">
        <f t="shared" si="86"/>
        <v>1.1856283047139096</v>
      </c>
      <c r="S268" s="296">
        <f t="shared" si="95"/>
        <v>0</v>
      </c>
      <c r="T268" s="283">
        <f t="shared" si="96"/>
        <v>0.58462403297142029</v>
      </c>
      <c r="U268" s="286">
        <v>43367</v>
      </c>
      <c r="V268" s="284">
        <f t="shared" si="87"/>
        <v>72.791666666666671</v>
      </c>
      <c r="W268" t="str">
        <f t="shared" si="88"/>
        <v>Cooling</v>
      </c>
      <c r="X268">
        <f t="shared" si="97"/>
        <v>0</v>
      </c>
      <c r="Y268">
        <f t="shared" si="98"/>
        <v>1.7581113365539589</v>
      </c>
    </row>
    <row r="269" spans="1:25" x14ac:dyDescent="0.25">
      <c r="A269" s="286">
        <v>43112</v>
      </c>
      <c r="B269" s="1">
        <f t="shared" si="89"/>
        <v>5</v>
      </c>
      <c r="C269" s="285">
        <v>3</v>
      </c>
      <c r="D269" t="s">
        <v>713</v>
      </c>
      <c r="F269" s="16">
        <v>16</v>
      </c>
      <c r="G269" t="str">
        <f t="shared" si="81"/>
        <v>heating</v>
      </c>
      <c r="H269" s="283">
        <f>IF(G269="heating",F269*Assumptions!M$4+Assumptions!M$7,0)</f>
        <v>0.57285390610757747</v>
      </c>
      <c r="I269" s="15">
        <f t="shared" si="82"/>
        <v>1.0288787614109172</v>
      </c>
      <c r="J269" s="15">
        <f t="shared" si="83"/>
        <v>1.0078033906966741</v>
      </c>
      <c r="K269" s="283">
        <f t="shared" si="90"/>
        <v>0.59399651414816068</v>
      </c>
      <c r="L269" s="283">
        <f t="shared" si="91"/>
        <v>2.8179276134894917</v>
      </c>
      <c r="M269" s="283">
        <f t="shared" si="92"/>
        <v>5.7111392805720671</v>
      </c>
      <c r="N269" s="283">
        <f t="shared" si="93"/>
        <v>1.6317545686209942</v>
      </c>
      <c r="O269" s="283">
        <f t="shared" si="94"/>
        <v>1.0257910176707365</v>
      </c>
      <c r="P269" s="21">
        <f t="shared" si="84"/>
        <v>0</v>
      </c>
      <c r="Q269" s="21">
        <f t="shared" si="85"/>
        <v>0.69158980876382303</v>
      </c>
      <c r="R269">
        <f t="shared" si="86"/>
        <v>1.1856283047139096</v>
      </c>
      <c r="S269" s="296">
        <f t="shared" si="95"/>
        <v>0</v>
      </c>
      <c r="T269" s="283">
        <f t="shared" si="96"/>
        <v>0.59399651414816068</v>
      </c>
      <c r="U269" s="286">
        <v>43368</v>
      </c>
      <c r="V269" s="284">
        <f t="shared" si="87"/>
        <v>69.166666666666671</v>
      </c>
      <c r="W269" t="str">
        <f t="shared" si="88"/>
        <v>Cooling</v>
      </c>
      <c r="X269">
        <f t="shared" si="97"/>
        <v>0</v>
      </c>
      <c r="Y269">
        <f t="shared" si="98"/>
        <v>0.97041400619088403</v>
      </c>
    </row>
    <row r="270" spans="1:25" x14ac:dyDescent="0.25">
      <c r="A270" s="286">
        <v>43112</v>
      </c>
      <c r="B270" s="1">
        <f t="shared" si="89"/>
        <v>5</v>
      </c>
      <c r="C270" s="285">
        <v>4</v>
      </c>
      <c r="D270" t="s">
        <v>713</v>
      </c>
      <c r="F270" s="16">
        <v>16</v>
      </c>
      <c r="G270" t="str">
        <f t="shared" si="81"/>
        <v>heating</v>
      </c>
      <c r="H270" s="283">
        <f>IF(G270="heating",F270*Assumptions!M$4+Assumptions!M$7,0)</f>
        <v>0.57285390610757747</v>
      </c>
      <c r="I270" s="15">
        <f t="shared" si="82"/>
        <v>1.0654385285153933</v>
      </c>
      <c r="J270" s="15">
        <f t="shared" si="83"/>
        <v>1.0078033906966741</v>
      </c>
      <c r="K270" s="283">
        <f t="shared" si="90"/>
        <v>0.61510334911513731</v>
      </c>
      <c r="L270" s="283">
        <f t="shared" si="91"/>
        <v>2.8179276134894917</v>
      </c>
      <c r="M270" s="283">
        <f t="shared" si="92"/>
        <v>5.9140766234642594</v>
      </c>
      <c r="N270" s="283">
        <f t="shared" si="93"/>
        <v>1.6317545686209942</v>
      </c>
      <c r="O270" s="283">
        <f t="shared" si="94"/>
        <v>1.0622410661220021</v>
      </c>
      <c r="P270" s="21">
        <f t="shared" si="84"/>
        <v>0</v>
      </c>
      <c r="Q270" s="21">
        <f t="shared" si="85"/>
        <v>0.6473875548762833</v>
      </c>
      <c r="R270">
        <f t="shared" si="86"/>
        <v>1.1856283047139096</v>
      </c>
      <c r="S270" s="296">
        <f t="shared" si="95"/>
        <v>0</v>
      </c>
      <c r="T270" s="283">
        <f t="shared" si="96"/>
        <v>0.61510334911513731</v>
      </c>
      <c r="U270" s="286">
        <v>43369</v>
      </c>
      <c r="V270" s="284">
        <f t="shared" si="87"/>
        <v>56.958333333333336</v>
      </c>
      <c r="W270" t="str">
        <f t="shared" si="88"/>
        <v>Neither</v>
      </c>
      <c r="X270">
        <f t="shared" si="97"/>
        <v>0</v>
      </c>
      <c r="Y270">
        <f t="shared" si="98"/>
        <v>0</v>
      </c>
    </row>
    <row r="271" spans="1:25" x14ac:dyDescent="0.25">
      <c r="A271" s="286">
        <v>43112</v>
      </c>
      <c r="B271" s="1">
        <f t="shared" si="89"/>
        <v>5</v>
      </c>
      <c r="C271" s="285">
        <v>5</v>
      </c>
      <c r="D271" t="s">
        <v>713</v>
      </c>
      <c r="F271" s="16">
        <v>16</v>
      </c>
      <c r="G271" t="str">
        <f t="shared" si="81"/>
        <v>heating</v>
      </c>
      <c r="H271" s="283">
        <f>IF(G271="heating",F271*Assumptions!M$4+Assumptions!M$7,0)</f>
        <v>0.57285390610757747</v>
      </c>
      <c r="I271" s="15">
        <f t="shared" si="82"/>
        <v>1.1031161181218294</v>
      </c>
      <c r="J271" s="15">
        <f t="shared" si="83"/>
        <v>1.0078033906966741</v>
      </c>
      <c r="K271" s="283">
        <f t="shared" si="90"/>
        <v>0.63685552996202099</v>
      </c>
      <c r="L271" s="283">
        <f t="shared" si="91"/>
        <v>2.8179276134894917</v>
      </c>
      <c r="M271" s="283">
        <f t="shared" si="92"/>
        <v>6.1232188179279765</v>
      </c>
      <c r="N271" s="283">
        <f t="shared" si="93"/>
        <v>1.6317545686209942</v>
      </c>
      <c r="O271" s="283">
        <f t="shared" si="94"/>
        <v>1.099805582404529</v>
      </c>
      <c r="P271" s="21">
        <f t="shared" si="84"/>
        <v>0</v>
      </c>
      <c r="Q271" s="21">
        <f t="shared" si="85"/>
        <v>0.72139578924615555</v>
      </c>
      <c r="R271">
        <f t="shared" si="86"/>
        <v>1.1856283047139096</v>
      </c>
      <c r="S271" s="296">
        <f t="shared" si="95"/>
        <v>0</v>
      </c>
      <c r="T271" s="283">
        <f t="shared" si="96"/>
        <v>0.63685552996202099</v>
      </c>
      <c r="U271" s="286">
        <v>43370</v>
      </c>
      <c r="V271" s="284">
        <f t="shared" si="87"/>
        <v>55.541666666666664</v>
      </c>
      <c r="W271" t="str">
        <f t="shared" si="88"/>
        <v>Neither</v>
      </c>
      <c r="X271">
        <f t="shared" si="97"/>
        <v>0</v>
      </c>
      <c r="Y271">
        <f t="shared" si="98"/>
        <v>0</v>
      </c>
    </row>
    <row r="272" spans="1:25" x14ac:dyDescent="0.25">
      <c r="A272" s="286">
        <v>43112</v>
      </c>
      <c r="B272" s="1">
        <f t="shared" si="89"/>
        <v>5</v>
      </c>
      <c r="C272" s="285">
        <v>6</v>
      </c>
      <c r="D272" t="s">
        <v>713</v>
      </c>
      <c r="F272" s="16">
        <v>16</v>
      </c>
      <c r="G272" t="str">
        <f t="shared" si="81"/>
        <v>heating</v>
      </c>
      <c r="H272" s="283">
        <f>IF(G272="heating",F272*Assumptions!M$4+Assumptions!M$7,0)</f>
        <v>0.57285390610757747</v>
      </c>
      <c r="I272" s="15">
        <f t="shared" si="82"/>
        <v>1.1674190089087988</v>
      </c>
      <c r="J272" s="15">
        <f t="shared" si="83"/>
        <v>1.0078033906966741</v>
      </c>
      <c r="K272" s="283">
        <f t="shared" si="90"/>
        <v>0.67397913908845619</v>
      </c>
      <c r="L272" s="283">
        <f t="shared" si="91"/>
        <v>2.8179276134894917</v>
      </c>
      <c r="M272" s="283">
        <f t="shared" si="92"/>
        <v>6.4801537447644391</v>
      </c>
      <c r="N272" s="283">
        <f t="shared" si="93"/>
        <v>1.6317545686209942</v>
      </c>
      <c r="O272" s="283">
        <f t="shared" si="94"/>
        <v>1.1639154953053275</v>
      </c>
      <c r="P272" s="21">
        <f t="shared" si="84"/>
        <v>0</v>
      </c>
      <c r="Q272" s="21">
        <f t="shared" si="85"/>
        <v>0.87787080972652631</v>
      </c>
      <c r="R272">
        <f t="shared" si="86"/>
        <v>1.1856283047139096</v>
      </c>
      <c r="S272" s="296">
        <f t="shared" si="95"/>
        <v>0</v>
      </c>
      <c r="T272" s="283">
        <f t="shared" si="96"/>
        <v>0.67397913908845619</v>
      </c>
      <c r="U272" s="286">
        <v>43371</v>
      </c>
      <c r="V272" s="284">
        <f t="shared" si="87"/>
        <v>68.5</v>
      </c>
      <c r="W272" t="str">
        <f t="shared" si="88"/>
        <v>Cooling</v>
      </c>
      <c r="X272">
        <f t="shared" si="97"/>
        <v>0</v>
      </c>
      <c r="Y272">
        <f t="shared" si="98"/>
        <v>1.2377376260715371</v>
      </c>
    </row>
    <row r="273" spans="1:25" x14ac:dyDescent="0.25">
      <c r="A273" s="286">
        <v>43112</v>
      </c>
      <c r="B273" s="1">
        <f t="shared" si="89"/>
        <v>5</v>
      </c>
      <c r="C273" s="285">
        <v>7</v>
      </c>
      <c r="D273" t="s">
        <v>714</v>
      </c>
      <c r="F273" s="16">
        <v>16</v>
      </c>
      <c r="G273" t="str">
        <f t="shared" si="81"/>
        <v>heating</v>
      </c>
      <c r="H273" s="283">
        <f>IF(G273="heating",F273*Assumptions!M$4+Assumptions!M$7,0)</f>
        <v>0.57285390610757747</v>
      </c>
      <c r="I273" s="15">
        <f t="shared" si="82"/>
        <v>1.1567226404725983</v>
      </c>
      <c r="J273" s="15">
        <f t="shared" si="83"/>
        <v>1.0078033906966741</v>
      </c>
      <c r="K273" s="283">
        <f t="shared" si="90"/>
        <v>0.66780386771203604</v>
      </c>
      <c r="L273" s="283">
        <f t="shared" si="91"/>
        <v>2.8179276134894917</v>
      </c>
      <c r="M273" s="283">
        <f t="shared" si="92"/>
        <v>6.4207799368614715</v>
      </c>
      <c r="N273" s="283">
        <f t="shared" si="93"/>
        <v>1.6317545686209942</v>
      </c>
      <c r="O273" s="283">
        <f t="shared" si="94"/>
        <v>1.1532512274877036</v>
      </c>
      <c r="P273" s="21">
        <f t="shared" si="84"/>
        <v>0</v>
      </c>
      <c r="Q273" s="21">
        <f t="shared" si="85"/>
        <v>0.97331382064367777</v>
      </c>
      <c r="R273">
        <f t="shared" si="86"/>
        <v>1.1856283047139096</v>
      </c>
      <c r="S273" s="296">
        <f t="shared" si="95"/>
        <v>0</v>
      </c>
      <c r="T273" s="283">
        <f t="shared" si="96"/>
        <v>0.66780386771203604</v>
      </c>
      <c r="U273" s="286">
        <v>43372</v>
      </c>
      <c r="V273" s="284">
        <f t="shared" si="87"/>
        <v>63.583333333333336</v>
      </c>
      <c r="W273" t="str">
        <f t="shared" si="88"/>
        <v>Cooling</v>
      </c>
      <c r="X273">
        <f t="shared" si="97"/>
        <v>0</v>
      </c>
      <c r="Y273">
        <f t="shared" si="98"/>
        <v>0.86169246952654532</v>
      </c>
    </row>
    <row r="274" spans="1:25" x14ac:dyDescent="0.25">
      <c r="A274" s="286">
        <v>43112</v>
      </c>
      <c r="B274" s="1">
        <f t="shared" si="89"/>
        <v>5</v>
      </c>
      <c r="C274" s="285">
        <v>8</v>
      </c>
      <c r="D274" t="s">
        <v>714</v>
      </c>
      <c r="F274" s="16">
        <v>16</v>
      </c>
      <c r="G274" t="str">
        <f t="shared" si="81"/>
        <v>heating</v>
      </c>
      <c r="H274" s="283">
        <f>IF(G274="heating",F274*Assumptions!M$4+Assumptions!M$7,0)</f>
        <v>0.57285390610757747</v>
      </c>
      <c r="I274" s="15">
        <f t="shared" si="82"/>
        <v>1.0887373021083731</v>
      </c>
      <c r="J274" s="15">
        <f t="shared" si="83"/>
        <v>1.0078033906966741</v>
      </c>
      <c r="K274" s="283">
        <f t="shared" si="90"/>
        <v>0.62855429281930997</v>
      </c>
      <c r="L274" s="283">
        <f t="shared" si="91"/>
        <v>2.8179276134894917</v>
      </c>
      <c r="M274" s="283">
        <f t="shared" si="92"/>
        <v>6.0434043402435913</v>
      </c>
      <c r="N274" s="283">
        <f t="shared" si="93"/>
        <v>1.6317545686209942</v>
      </c>
      <c r="O274" s="283">
        <f t="shared" si="94"/>
        <v>1.0854699183160632</v>
      </c>
      <c r="P274" s="21">
        <f t="shared" si="84"/>
        <v>0</v>
      </c>
      <c r="Q274" s="21">
        <f t="shared" si="85"/>
        <v>0.94940007506179924</v>
      </c>
      <c r="R274">
        <f t="shared" si="86"/>
        <v>1.1856283047139096</v>
      </c>
      <c r="S274" s="296">
        <f t="shared" si="95"/>
        <v>0</v>
      </c>
      <c r="T274" s="283">
        <f t="shared" si="96"/>
        <v>0.62855429281930997</v>
      </c>
      <c r="U274" s="286">
        <v>43373</v>
      </c>
      <c r="V274" s="284">
        <f t="shared" si="87"/>
        <v>64.416666666666671</v>
      </c>
      <c r="W274" t="str">
        <f t="shared" si="88"/>
        <v>Cooling</v>
      </c>
      <c r="X274">
        <f t="shared" si="97"/>
        <v>0</v>
      </c>
      <c r="Y274">
        <f t="shared" si="98"/>
        <v>0.98109328820340602</v>
      </c>
    </row>
    <row r="275" spans="1:25" x14ac:dyDescent="0.25">
      <c r="A275" s="286">
        <v>43112</v>
      </c>
      <c r="B275" s="1">
        <f t="shared" si="89"/>
        <v>5</v>
      </c>
      <c r="C275" s="285">
        <v>9</v>
      </c>
      <c r="D275" t="s">
        <v>714</v>
      </c>
      <c r="F275" s="16">
        <v>16</v>
      </c>
      <c r="G275" t="str">
        <f t="shared" si="81"/>
        <v>heating</v>
      </c>
      <c r="H275" s="283">
        <f>IF(G275="heating",F275*Assumptions!M$4+Assumptions!M$7,0)</f>
        <v>0.57285390610757747</v>
      </c>
      <c r="I275" s="15">
        <f t="shared" si="82"/>
        <v>1.0265141967145235</v>
      </c>
      <c r="J275" s="15">
        <f t="shared" si="83"/>
        <v>1.0078033906966741</v>
      </c>
      <c r="K275" s="283">
        <f t="shared" si="90"/>
        <v>0.5926313939417629</v>
      </c>
      <c r="L275" s="283">
        <f t="shared" si="91"/>
        <v>2.8179276134894917</v>
      </c>
      <c r="M275" s="283">
        <f t="shared" si="92"/>
        <v>5.6980139651068038</v>
      </c>
      <c r="N275" s="283">
        <f t="shared" si="93"/>
        <v>1.6317545686209942</v>
      </c>
      <c r="O275" s="283">
        <f t="shared" si="94"/>
        <v>1.0234335492135826</v>
      </c>
      <c r="P275" s="21">
        <f t="shared" si="84"/>
        <v>0</v>
      </c>
      <c r="Q275" s="21">
        <f t="shared" si="85"/>
        <v>0.8408485371888097</v>
      </c>
      <c r="R275">
        <f t="shared" si="86"/>
        <v>1.1856283047139096</v>
      </c>
      <c r="S275" s="296">
        <f t="shared" si="95"/>
        <v>0</v>
      </c>
      <c r="T275" s="283">
        <f t="shared" si="96"/>
        <v>0.5926313939417629</v>
      </c>
      <c r="U275" s="286">
        <v>43374</v>
      </c>
      <c r="V275" s="284">
        <f t="shared" si="87"/>
        <v>55.708333333333336</v>
      </c>
      <c r="W275" t="str">
        <f t="shared" si="88"/>
        <v>Neither</v>
      </c>
      <c r="X275">
        <f t="shared" si="97"/>
        <v>0</v>
      </c>
      <c r="Y275">
        <f t="shared" si="98"/>
        <v>0</v>
      </c>
    </row>
    <row r="276" spans="1:25" x14ac:dyDescent="0.25">
      <c r="A276" s="286">
        <v>43112</v>
      </c>
      <c r="B276" s="1">
        <f t="shared" si="89"/>
        <v>5</v>
      </c>
      <c r="C276" s="285">
        <v>10</v>
      </c>
      <c r="D276" t="s">
        <v>714</v>
      </c>
      <c r="F276" s="16">
        <v>16</v>
      </c>
      <c r="G276" t="str">
        <f t="shared" si="81"/>
        <v>heating</v>
      </c>
      <c r="H276" s="283">
        <f>IF(G276="heating",F276*Assumptions!M$4+Assumptions!M$7,0)</f>
        <v>0.57285390610757747</v>
      </c>
      <c r="I276" s="15">
        <f t="shared" si="82"/>
        <v>0.99413757313525775</v>
      </c>
      <c r="J276" s="15">
        <f t="shared" si="83"/>
        <v>1.0078033906966741</v>
      </c>
      <c r="K276" s="283">
        <f t="shared" si="90"/>
        <v>0.57393958858308458</v>
      </c>
      <c r="L276" s="283">
        <f t="shared" si="91"/>
        <v>2.8179276134894917</v>
      </c>
      <c r="M276" s="283">
        <f t="shared" si="92"/>
        <v>5.5182965740681622</v>
      </c>
      <c r="N276" s="283">
        <f t="shared" si="93"/>
        <v>1.6317545686209942</v>
      </c>
      <c r="O276" s="283">
        <f t="shared" si="94"/>
        <v>0.99115409035433533</v>
      </c>
      <c r="P276" s="21">
        <f t="shared" si="84"/>
        <v>0</v>
      </c>
      <c r="Q276" s="21">
        <f t="shared" si="85"/>
        <v>0.74504051125983206</v>
      </c>
      <c r="R276">
        <f t="shared" si="86"/>
        <v>1.1856283047139096</v>
      </c>
      <c r="S276" s="296">
        <f t="shared" si="95"/>
        <v>0</v>
      </c>
      <c r="T276" s="283">
        <f t="shared" si="96"/>
        <v>0.57393958858308458</v>
      </c>
      <c r="U276" s="286">
        <v>43375</v>
      </c>
      <c r="V276" s="284">
        <f t="shared" si="87"/>
        <v>48.541666666666664</v>
      </c>
      <c r="W276" t="str">
        <f t="shared" si="88"/>
        <v>heating</v>
      </c>
      <c r="X276">
        <f t="shared" si="97"/>
        <v>5.5466708999278183</v>
      </c>
      <c r="Y276">
        <f t="shared" si="98"/>
        <v>0</v>
      </c>
    </row>
    <row r="277" spans="1:25" x14ac:dyDescent="0.25">
      <c r="A277" s="286">
        <v>43112</v>
      </c>
      <c r="B277" s="1">
        <f t="shared" si="89"/>
        <v>5</v>
      </c>
      <c r="C277" s="285">
        <v>11</v>
      </c>
      <c r="D277" t="s">
        <v>714</v>
      </c>
      <c r="F277" s="16">
        <v>16</v>
      </c>
      <c r="G277" t="str">
        <f t="shared" si="81"/>
        <v>heating</v>
      </c>
      <c r="H277" s="283">
        <f>IF(G277="heating",F277*Assumptions!M$4+Assumptions!M$7,0)</f>
        <v>0.57285390610757747</v>
      </c>
      <c r="I277" s="15">
        <f t="shared" si="82"/>
        <v>0.95102107888400034</v>
      </c>
      <c r="J277" s="15">
        <f t="shared" si="83"/>
        <v>1.0078033906966741</v>
      </c>
      <c r="K277" s="283">
        <f t="shared" si="90"/>
        <v>0.54904739695847038</v>
      </c>
      <c r="L277" s="283">
        <f t="shared" si="91"/>
        <v>2.8179276134894917</v>
      </c>
      <c r="M277" s="283">
        <f t="shared" si="92"/>
        <v>5.278963901264965</v>
      </c>
      <c r="N277" s="283">
        <f t="shared" si="93"/>
        <v>1.6317545686209942</v>
      </c>
      <c r="O277" s="283">
        <f t="shared" si="94"/>
        <v>0.94816699199520416</v>
      </c>
      <c r="P277" s="21">
        <f t="shared" si="84"/>
        <v>0</v>
      </c>
      <c r="Q277" s="21">
        <f t="shared" si="85"/>
        <v>0.72850690893675296</v>
      </c>
      <c r="R277">
        <f t="shared" si="86"/>
        <v>1.1856283047139096</v>
      </c>
      <c r="S277" s="296">
        <f t="shared" si="95"/>
        <v>0</v>
      </c>
      <c r="T277" s="283">
        <f t="shared" si="96"/>
        <v>0.54904739695847038</v>
      </c>
      <c r="U277" s="286">
        <v>43376</v>
      </c>
      <c r="V277" s="284">
        <f t="shared" si="87"/>
        <v>44.5</v>
      </c>
      <c r="W277" t="str">
        <f t="shared" si="88"/>
        <v>heating</v>
      </c>
      <c r="X277">
        <f t="shared" si="97"/>
        <v>6.7595873584689974</v>
      </c>
      <c r="Y277">
        <f t="shared" si="98"/>
        <v>0</v>
      </c>
    </row>
    <row r="278" spans="1:25" x14ac:dyDescent="0.25">
      <c r="A278" s="286">
        <v>43112</v>
      </c>
      <c r="B278" s="1">
        <f t="shared" si="89"/>
        <v>5</v>
      </c>
      <c r="C278" s="285">
        <v>12</v>
      </c>
      <c r="D278" t="s">
        <v>714</v>
      </c>
      <c r="F278" s="16">
        <v>16</v>
      </c>
      <c r="G278" t="str">
        <f t="shared" si="81"/>
        <v>heating</v>
      </c>
      <c r="H278" s="283">
        <f>IF(G278="heating",F278*Assumptions!M$4+Assumptions!M$7,0)</f>
        <v>0.57285390610757747</v>
      </c>
      <c r="I278" s="15">
        <f t="shared" si="82"/>
        <v>0.92817502202723046</v>
      </c>
      <c r="J278" s="15">
        <f t="shared" si="83"/>
        <v>1.0078033906966741</v>
      </c>
      <c r="K278" s="283">
        <f t="shared" si="90"/>
        <v>0.53585781754063633</v>
      </c>
      <c r="L278" s="283">
        <f t="shared" si="91"/>
        <v>2.8179276134894917</v>
      </c>
      <c r="M278" s="283">
        <f t="shared" si="92"/>
        <v>5.1521491417281311</v>
      </c>
      <c r="N278" s="283">
        <f t="shared" si="93"/>
        <v>1.6317545686209942</v>
      </c>
      <c r="O278" s="283">
        <f t="shared" si="94"/>
        <v>0.92538949789985281</v>
      </c>
      <c r="P278" s="21">
        <f t="shared" si="84"/>
        <v>0</v>
      </c>
      <c r="Q278" s="21">
        <f t="shared" si="85"/>
        <v>0.75910815787401487</v>
      </c>
      <c r="R278">
        <f t="shared" si="86"/>
        <v>1.1856283047139096</v>
      </c>
      <c r="S278" s="296">
        <f t="shared" si="95"/>
        <v>0</v>
      </c>
      <c r="T278" s="283">
        <f t="shared" si="96"/>
        <v>0.53585781754063633</v>
      </c>
      <c r="U278" s="286">
        <v>43377</v>
      </c>
      <c r="V278" s="284">
        <f t="shared" si="87"/>
        <v>50.416666666666664</v>
      </c>
      <c r="W278" t="str">
        <f t="shared" si="88"/>
        <v>heating</v>
      </c>
      <c r="X278">
        <f t="shared" si="97"/>
        <v>5.0930996891714333</v>
      </c>
      <c r="Y278">
        <f t="shared" si="98"/>
        <v>0</v>
      </c>
    </row>
    <row r="279" spans="1:25" x14ac:dyDescent="0.25">
      <c r="A279" s="286">
        <v>43112</v>
      </c>
      <c r="B279" s="1">
        <f t="shared" si="89"/>
        <v>5</v>
      </c>
      <c r="C279" s="285">
        <v>13</v>
      </c>
      <c r="D279" t="s">
        <v>714</v>
      </c>
      <c r="F279" s="16">
        <v>16</v>
      </c>
      <c r="G279" t="str">
        <f t="shared" si="81"/>
        <v>heating</v>
      </c>
      <c r="H279" s="283">
        <f>IF(G279="heating",F279*Assumptions!M$4+Assumptions!M$7,0)</f>
        <v>0.57285390610757747</v>
      </c>
      <c r="I279" s="15">
        <f t="shared" si="82"/>
        <v>0.91573834436872614</v>
      </c>
      <c r="J279" s="15">
        <f t="shared" si="83"/>
        <v>1.0078033906966741</v>
      </c>
      <c r="K279" s="283">
        <f t="shared" si="90"/>
        <v>0.52867782369315386</v>
      </c>
      <c r="L279" s="283">
        <f t="shared" si="91"/>
        <v>2.8179276134894917</v>
      </c>
      <c r="M279" s="283">
        <f t="shared" si="92"/>
        <v>5.0831151593394823</v>
      </c>
      <c r="N279" s="283">
        <f t="shared" si="93"/>
        <v>1.6317545686209942</v>
      </c>
      <c r="O279" s="283">
        <f t="shared" si="94"/>
        <v>0.91299014366081166</v>
      </c>
      <c r="P279" s="21">
        <f t="shared" si="84"/>
        <v>0</v>
      </c>
      <c r="Q279" s="21">
        <f t="shared" si="85"/>
        <v>0.79115902007799765</v>
      </c>
      <c r="R279">
        <f t="shared" si="86"/>
        <v>1.1856283047139096</v>
      </c>
      <c r="S279" s="296">
        <f t="shared" si="95"/>
        <v>0</v>
      </c>
      <c r="T279" s="283">
        <f t="shared" si="96"/>
        <v>0.52867782369315386</v>
      </c>
      <c r="U279" s="286">
        <v>43378</v>
      </c>
      <c r="V279" s="284">
        <f t="shared" si="87"/>
        <v>57.25</v>
      </c>
      <c r="W279" t="str">
        <f t="shared" si="88"/>
        <v>Neither</v>
      </c>
      <c r="X279">
        <f t="shared" si="97"/>
        <v>0</v>
      </c>
      <c r="Y279">
        <f t="shared" si="98"/>
        <v>0</v>
      </c>
    </row>
    <row r="280" spans="1:25" x14ac:dyDescent="0.25">
      <c r="A280" s="286">
        <v>43112</v>
      </c>
      <c r="B280" s="1">
        <f t="shared" si="89"/>
        <v>5</v>
      </c>
      <c r="C280" s="285">
        <v>14</v>
      </c>
      <c r="D280" t="s">
        <v>714</v>
      </c>
      <c r="F280" s="16">
        <v>16</v>
      </c>
      <c r="G280" t="str">
        <f t="shared" si="81"/>
        <v>heating</v>
      </c>
      <c r="H280" s="283">
        <f>IF(G280="heating",F280*Assumptions!M$4+Assumptions!M$7,0)</f>
        <v>0.57285390610757747</v>
      </c>
      <c r="I280" s="15">
        <f t="shared" si="82"/>
        <v>0.92047470058819936</v>
      </c>
      <c r="J280" s="15">
        <f t="shared" si="83"/>
        <v>1.0078033906966741</v>
      </c>
      <c r="K280" s="283">
        <f t="shared" si="90"/>
        <v>0.53141223632722645</v>
      </c>
      <c r="L280" s="283">
        <f t="shared" si="91"/>
        <v>2.8179276134894917</v>
      </c>
      <c r="M280" s="283">
        <f t="shared" si="92"/>
        <v>5.1094059052138752</v>
      </c>
      <c r="N280" s="283">
        <f t="shared" si="93"/>
        <v>1.6317545686209942</v>
      </c>
      <c r="O280" s="283">
        <f t="shared" si="94"/>
        <v>0.91771228571354668</v>
      </c>
      <c r="P280" s="21">
        <f t="shared" si="84"/>
        <v>0</v>
      </c>
      <c r="Q280" s="21">
        <f t="shared" si="85"/>
        <v>0.84355555031342389</v>
      </c>
      <c r="R280">
        <f t="shared" si="86"/>
        <v>1.1856283047139096</v>
      </c>
      <c r="S280" s="296">
        <f t="shared" si="95"/>
        <v>0</v>
      </c>
      <c r="T280" s="283">
        <f t="shared" si="96"/>
        <v>0.53141223632722645</v>
      </c>
      <c r="U280" s="286">
        <v>43379</v>
      </c>
      <c r="V280" s="284">
        <f t="shared" si="87"/>
        <v>52.416666666666664</v>
      </c>
      <c r="W280" t="str">
        <f t="shared" si="88"/>
        <v>heating</v>
      </c>
      <c r="X280">
        <f t="shared" si="97"/>
        <v>4.3304265796237225</v>
      </c>
      <c r="Y280">
        <f t="shared" si="98"/>
        <v>0</v>
      </c>
    </row>
    <row r="281" spans="1:25" x14ac:dyDescent="0.25">
      <c r="A281" s="286">
        <v>43112</v>
      </c>
      <c r="B281" s="1">
        <f t="shared" si="89"/>
        <v>5</v>
      </c>
      <c r="C281" s="285">
        <v>15</v>
      </c>
      <c r="D281" t="s">
        <v>714</v>
      </c>
      <c r="F281" s="16">
        <v>18</v>
      </c>
      <c r="G281" t="str">
        <f t="shared" si="81"/>
        <v>heating</v>
      </c>
      <c r="H281" s="283">
        <f>IF(G281="heating",F281*Assumptions!M$4+Assumptions!M$7,0)</f>
        <v>0.55146215763349737</v>
      </c>
      <c r="I281" s="15">
        <f t="shared" si="82"/>
        <v>0.92937811039838192</v>
      </c>
      <c r="J281" s="15">
        <f t="shared" si="83"/>
        <v>1.0078033906966741</v>
      </c>
      <c r="K281" s="283">
        <f t="shared" si="90"/>
        <v>0.51651622729937796</v>
      </c>
      <c r="L281" s="283">
        <f t="shared" si="91"/>
        <v>2.9050026706454841</v>
      </c>
      <c r="M281" s="283">
        <f t="shared" si="92"/>
        <v>5.1196412393406741</v>
      </c>
      <c r="N281" s="283">
        <f t="shared" si="93"/>
        <v>1.7641684145174241</v>
      </c>
      <c r="O281" s="283">
        <f t="shared" si="94"/>
        <v>0.85053162010434757</v>
      </c>
      <c r="P281" s="21">
        <f t="shared" si="84"/>
        <v>0</v>
      </c>
      <c r="Q281" s="21">
        <f t="shared" si="85"/>
        <v>0.96592607327566882</v>
      </c>
      <c r="R281">
        <f t="shared" si="86"/>
        <v>1.1856283047139096</v>
      </c>
      <c r="S281" s="296">
        <f t="shared" si="95"/>
        <v>0</v>
      </c>
      <c r="T281" s="283">
        <f t="shared" si="96"/>
        <v>0.51651622729937796</v>
      </c>
      <c r="U281" s="286">
        <v>43380</v>
      </c>
      <c r="V281" s="284">
        <f t="shared" si="87"/>
        <v>51</v>
      </c>
      <c r="W281" t="str">
        <f t="shared" si="88"/>
        <v>heating</v>
      </c>
      <c r="X281">
        <f t="shared" si="97"/>
        <v>4.5240364752083995</v>
      </c>
      <c r="Y281">
        <f t="shared" si="98"/>
        <v>0</v>
      </c>
    </row>
    <row r="282" spans="1:25" x14ac:dyDescent="0.25">
      <c r="A282" s="286">
        <v>43112</v>
      </c>
      <c r="B282" s="1">
        <f t="shared" si="89"/>
        <v>5</v>
      </c>
      <c r="C282" s="285">
        <v>16</v>
      </c>
      <c r="D282" t="s">
        <v>714</v>
      </c>
      <c r="F282" s="16">
        <v>18</v>
      </c>
      <c r="G282" t="str">
        <f t="shared" si="81"/>
        <v>heating</v>
      </c>
      <c r="H282" s="283">
        <f>IF(G282="heating",F282*Assumptions!M$4+Assumptions!M$7,0)</f>
        <v>0.55146215763349737</v>
      </c>
      <c r="I282" s="15">
        <f t="shared" si="82"/>
        <v>0.95820877609023625</v>
      </c>
      <c r="J282" s="15">
        <f t="shared" si="83"/>
        <v>1.0078033906966741</v>
      </c>
      <c r="K282" s="283">
        <f t="shared" si="90"/>
        <v>0.53253931468122173</v>
      </c>
      <c r="L282" s="283">
        <f t="shared" si="91"/>
        <v>2.9050026706454841</v>
      </c>
      <c r="M282" s="283">
        <f t="shared" si="92"/>
        <v>5.2784599842435327</v>
      </c>
      <c r="N282" s="283">
        <f t="shared" si="93"/>
        <v>1.7641684145174241</v>
      </c>
      <c r="O282" s="283">
        <f t="shared" si="94"/>
        <v>0.87691635256707834</v>
      </c>
      <c r="P282" s="21">
        <f t="shared" si="84"/>
        <v>0</v>
      </c>
      <c r="Q282" s="21">
        <f t="shared" si="85"/>
        <v>1.1649354943302594</v>
      </c>
      <c r="R282">
        <f t="shared" si="86"/>
        <v>1.1856283047139096</v>
      </c>
      <c r="S282" s="296">
        <f t="shared" si="95"/>
        <v>0</v>
      </c>
      <c r="T282" s="283">
        <f t="shared" si="96"/>
        <v>0.53253931468122173</v>
      </c>
      <c r="U282" s="286">
        <v>43381</v>
      </c>
      <c r="V282" s="284">
        <f t="shared" si="87"/>
        <v>54.833333333333336</v>
      </c>
      <c r="W282" t="str">
        <f t="shared" si="88"/>
        <v>Neither</v>
      </c>
      <c r="X282">
        <f t="shared" si="97"/>
        <v>0</v>
      </c>
      <c r="Y282">
        <f t="shared" si="98"/>
        <v>0</v>
      </c>
    </row>
    <row r="283" spans="1:25" x14ac:dyDescent="0.25">
      <c r="A283" s="286">
        <v>43112</v>
      </c>
      <c r="B283" s="1">
        <f t="shared" si="89"/>
        <v>5</v>
      </c>
      <c r="C283" s="285">
        <v>17</v>
      </c>
      <c r="D283" t="s">
        <v>714</v>
      </c>
      <c r="E283" t="s">
        <v>685</v>
      </c>
      <c r="F283" s="16">
        <v>18</v>
      </c>
      <c r="G283" t="str">
        <f t="shared" si="81"/>
        <v>heating</v>
      </c>
      <c r="H283" s="283">
        <f>IF(G283="heating",F283*Assumptions!M$4+Assumptions!M$7,0)</f>
        <v>0.55146215763349737</v>
      </c>
      <c r="I283" s="15">
        <f t="shared" si="82"/>
        <v>1.000324165990953</v>
      </c>
      <c r="J283" s="15">
        <f t="shared" si="83"/>
        <v>1.0078033906966741</v>
      </c>
      <c r="K283" s="283">
        <f t="shared" si="90"/>
        <v>0.55594559255604259</v>
      </c>
      <c r="L283" s="283">
        <f t="shared" si="91"/>
        <v>2.9050026706454841</v>
      </c>
      <c r="M283" s="283">
        <f t="shared" si="92"/>
        <v>5.5104599469435316</v>
      </c>
      <c r="N283" s="283">
        <f t="shared" si="93"/>
        <v>1.7641684145174241</v>
      </c>
      <c r="O283" s="283">
        <f t="shared" si="94"/>
        <v>0.91545876109037361</v>
      </c>
      <c r="P283" s="21">
        <f t="shared" si="84"/>
        <v>0</v>
      </c>
      <c r="Q283" s="21">
        <f t="shared" si="85"/>
        <v>1.3521540118753073</v>
      </c>
      <c r="R283">
        <f t="shared" si="86"/>
        <v>1.1856283047139096</v>
      </c>
      <c r="S283" s="296">
        <f t="shared" si="95"/>
        <v>0</v>
      </c>
      <c r="T283" s="283">
        <f t="shared" si="96"/>
        <v>0.55594559255604259</v>
      </c>
      <c r="U283" s="286">
        <v>43382</v>
      </c>
      <c r="V283" s="284">
        <f t="shared" si="87"/>
        <v>45.875</v>
      </c>
      <c r="W283" t="str">
        <f t="shared" si="88"/>
        <v>heating</v>
      </c>
      <c r="X283">
        <f t="shared" si="97"/>
        <v>6.2108977245534849</v>
      </c>
      <c r="Y283">
        <f t="shared" si="98"/>
        <v>0</v>
      </c>
    </row>
    <row r="284" spans="1:25" x14ac:dyDescent="0.25">
      <c r="A284" s="286">
        <v>43112</v>
      </c>
      <c r="B284" s="1">
        <f t="shared" si="89"/>
        <v>5</v>
      </c>
      <c r="C284" s="285">
        <v>18</v>
      </c>
      <c r="D284" t="s">
        <v>714</v>
      </c>
      <c r="E284" t="s">
        <v>685</v>
      </c>
      <c r="F284" s="16">
        <v>18</v>
      </c>
      <c r="G284" t="str">
        <f t="shared" si="81"/>
        <v>heating</v>
      </c>
      <c r="H284" s="283">
        <f>IF(G284="heating",F284*Assumptions!M$4+Assumptions!M$7,0)</f>
        <v>0.55146215763349737</v>
      </c>
      <c r="I284" s="15">
        <f t="shared" si="82"/>
        <v>0.99263375744531002</v>
      </c>
      <c r="J284" s="15">
        <f t="shared" si="83"/>
        <v>1.0078033906966741</v>
      </c>
      <c r="K284" s="283">
        <f t="shared" si="90"/>
        <v>0.55167152932607944</v>
      </c>
      <c r="L284" s="283">
        <f t="shared" si="91"/>
        <v>2.9050026706454841</v>
      </c>
      <c r="M284" s="283">
        <f t="shared" si="92"/>
        <v>5.4680959916306886</v>
      </c>
      <c r="N284" s="283">
        <f t="shared" si="93"/>
        <v>1.7641684145174241</v>
      </c>
      <c r="O284" s="283">
        <f t="shared" si="94"/>
        <v>0.90842079068155246</v>
      </c>
      <c r="P284" s="21">
        <f t="shared" si="84"/>
        <v>0</v>
      </c>
      <c r="Q284" s="21">
        <f t="shared" si="85"/>
        <v>1.5598916921549892</v>
      </c>
      <c r="R284">
        <f t="shared" si="86"/>
        <v>1.1856283047139096</v>
      </c>
      <c r="S284" s="296">
        <f t="shared" si="95"/>
        <v>0</v>
      </c>
      <c r="T284" s="283">
        <f t="shared" si="96"/>
        <v>0.55167152932607944</v>
      </c>
      <c r="U284" s="286">
        <v>43383</v>
      </c>
      <c r="V284" s="284">
        <f t="shared" si="87"/>
        <v>47.083333333333336</v>
      </c>
      <c r="W284" t="str">
        <f t="shared" si="88"/>
        <v>heating</v>
      </c>
      <c r="X284">
        <f t="shared" si="97"/>
        <v>6.1778822381399907</v>
      </c>
      <c r="Y284">
        <f t="shared" si="98"/>
        <v>0</v>
      </c>
    </row>
    <row r="285" spans="1:25" x14ac:dyDescent="0.25">
      <c r="A285" s="286">
        <v>43112</v>
      </c>
      <c r="B285" s="1">
        <f t="shared" si="89"/>
        <v>5</v>
      </c>
      <c r="C285" s="285">
        <v>19</v>
      </c>
      <c r="D285" t="s">
        <v>714</v>
      </c>
      <c r="F285" s="16">
        <v>19</v>
      </c>
      <c r="G285" t="str">
        <f t="shared" si="81"/>
        <v>heating</v>
      </c>
      <c r="H285" s="283">
        <f>IF(G285="heating",F285*Assumptions!M$4+Assumptions!M$7,0)</f>
        <v>0.54076628339645738</v>
      </c>
      <c r="I285" s="15">
        <f t="shared" si="82"/>
        <v>0.98728643949761985</v>
      </c>
      <c r="J285" s="15">
        <f t="shared" si="83"/>
        <v>1.0078033906966741</v>
      </c>
      <c r="K285" s="283">
        <f t="shared" si="90"/>
        <v>0.53805738030260009</v>
      </c>
      <c r="L285" s="283">
        <f t="shared" si="91"/>
        <v>2.9437809613584625</v>
      </c>
      <c r="M285" s="283">
        <f t="shared" si="92"/>
        <v>5.4043455225279313</v>
      </c>
      <c r="N285" s="283">
        <f t="shared" si="93"/>
        <v>1.8289671560163632</v>
      </c>
      <c r="O285" s="283">
        <f t="shared" si="94"/>
        <v>0.86602051165484839</v>
      </c>
      <c r="P285" s="21">
        <f t="shared" si="84"/>
        <v>0</v>
      </c>
      <c r="Q285" s="21">
        <f t="shared" si="85"/>
        <v>1.6764212681468484</v>
      </c>
      <c r="R285">
        <f t="shared" si="86"/>
        <v>1.1856283047139096</v>
      </c>
      <c r="S285" s="296">
        <f t="shared" si="95"/>
        <v>0</v>
      </c>
      <c r="T285" s="283">
        <f t="shared" si="96"/>
        <v>0.53805738030260009</v>
      </c>
      <c r="U285" s="286">
        <v>43384</v>
      </c>
      <c r="V285" s="284">
        <f t="shared" si="87"/>
        <v>47.083333333333336</v>
      </c>
      <c r="W285" t="str">
        <f t="shared" si="88"/>
        <v>heating</v>
      </c>
      <c r="X285">
        <f t="shared" si="97"/>
        <v>5.9264845072730221</v>
      </c>
      <c r="Y285">
        <f t="shared" si="98"/>
        <v>0</v>
      </c>
    </row>
    <row r="286" spans="1:25" x14ac:dyDescent="0.25">
      <c r="A286" s="286">
        <v>43112</v>
      </c>
      <c r="B286" s="1">
        <f t="shared" si="89"/>
        <v>5</v>
      </c>
      <c r="C286" s="285">
        <v>20</v>
      </c>
      <c r="D286" t="s">
        <v>714</v>
      </c>
      <c r="F286" s="16">
        <v>19</v>
      </c>
      <c r="G286" t="str">
        <f t="shared" si="81"/>
        <v>heating</v>
      </c>
      <c r="H286" s="283">
        <f>IF(G286="heating",F286*Assumptions!M$4+Assumptions!M$7,0)</f>
        <v>0.54076628339645738</v>
      </c>
      <c r="I286" s="15">
        <f t="shared" si="82"/>
        <v>0.9807837528485519</v>
      </c>
      <c r="J286" s="15">
        <f t="shared" si="83"/>
        <v>1.0078033906966741</v>
      </c>
      <c r="K286" s="283">
        <f t="shared" si="90"/>
        <v>0.53451350650533969</v>
      </c>
      <c r="L286" s="283">
        <f t="shared" si="91"/>
        <v>2.9437809613584625</v>
      </c>
      <c r="M286" s="283">
        <f t="shared" si="92"/>
        <v>5.3687502139423353</v>
      </c>
      <c r="N286" s="283">
        <f t="shared" si="93"/>
        <v>1.8289671560163632</v>
      </c>
      <c r="O286" s="283">
        <f t="shared" si="94"/>
        <v>0.86031653376792194</v>
      </c>
      <c r="P286" s="21">
        <f t="shared" si="84"/>
        <v>0</v>
      </c>
      <c r="Q286" s="21">
        <f t="shared" si="85"/>
        <v>1.52436960139122</v>
      </c>
      <c r="R286">
        <f t="shared" si="86"/>
        <v>1.1856283047139096</v>
      </c>
      <c r="S286" s="296">
        <f t="shared" si="95"/>
        <v>0</v>
      </c>
      <c r="T286" s="283">
        <f t="shared" si="96"/>
        <v>0.53451350650533969</v>
      </c>
      <c r="U286" s="286">
        <v>43385</v>
      </c>
      <c r="V286" s="284">
        <f t="shared" si="87"/>
        <v>43.291666666666664</v>
      </c>
      <c r="W286" t="str">
        <f t="shared" si="88"/>
        <v>heating</v>
      </c>
      <c r="X286">
        <f t="shared" si="97"/>
        <v>6.9160673608183352</v>
      </c>
      <c r="Y286">
        <f t="shared" si="98"/>
        <v>0</v>
      </c>
    </row>
    <row r="287" spans="1:25" x14ac:dyDescent="0.25">
      <c r="A287" s="286">
        <v>43112</v>
      </c>
      <c r="B287" s="1">
        <f t="shared" si="89"/>
        <v>5</v>
      </c>
      <c r="C287" s="285">
        <v>21</v>
      </c>
      <c r="D287" t="s">
        <v>714</v>
      </c>
      <c r="F287" s="16">
        <v>19</v>
      </c>
      <c r="G287" t="str">
        <f t="shared" si="81"/>
        <v>heating</v>
      </c>
      <c r="H287" s="283">
        <f>IF(G287="heating",F287*Assumptions!M$4+Assumptions!M$7,0)</f>
        <v>0.54076628339645738</v>
      </c>
      <c r="I287" s="15">
        <f t="shared" si="82"/>
        <v>0.96485790305685171</v>
      </c>
      <c r="J287" s="15">
        <f t="shared" si="83"/>
        <v>1.0078033906966741</v>
      </c>
      <c r="K287" s="283">
        <f t="shared" si="90"/>
        <v>0.52583413983402671</v>
      </c>
      <c r="L287" s="283">
        <f t="shared" si="91"/>
        <v>2.9437809613584625</v>
      </c>
      <c r="M287" s="283">
        <f t="shared" si="92"/>
        <v>5.2815730872535269</v>
      </c>
      <c r="N287" s="283">
        <f t="shared" si="93"/>
        <v>1.8289671560163632</v>
      </c>
      <c r="O287" s="283">
        <f t="shared" si="94"/>
        <v>0.84634681633499076</v>
      </c>
      <c r="P287" s="21">
        <f t="shared" si="84"/>
        <v>0</v>
      </c>
      <c r="Q287" s="21">
        <f t="shared" si="85"/>
        <v>1.4448604713749031</v>
      </c>
      <c r="R287">
        <f t="shared" si="86"/>
        <v>1.1856283047139096</v>
      </c>
      <c r="S287" s="296">
        <f t="shared" si="95"/>
        <v>0</v>
      </c>
      <c r="T287" s="283">
        <f t="shared" si="96"/>
        <v>0.52583413983402671</v>
      </c>
      <c r="U287" s="286">
        <v>43386</v>
      </c>
      <c r="V287" s="284">
        <f t="shared" si="87"/>
        <v>43.083333333333336</v>
      </c>
      <c r="W287" t="str">
        <f t="shared" si="88"/>
        <v>heating</v>
      </c>
      <c r="X287">
        <f t="shared" si="97"/>
        <v>6.9019113921939503</v>
      </c>
      <c r="Y287">
        <f t="shared" si="98"/>
        <v>0</v>
      </c>
    </row>
    <row r="288" spans="1:25" x14ac:dyDescent="0.25">
      <c r="A288" s="286">
        <v>43112</v>
      </c>
      <c r="B288" s="1">
        <f t="shared" si="89"/>
        <v>5</v>
      </c>
      <c r="C288" s="285">
        <v>22</v>
      </c>
      <c r="D288" t="s">
        <v>714</v>
      </c>
      <c r="F288" s="16">
        <v>19</v>
      </c>
      <c r="G288" t="str">
        <f t="shared" si="81"/>
        <v>heating</v>
      </c>
      <c r="H288" s="283">
        <f>IF(G288="heating",F288*Assumptions!M$4+Assumptions!M$7,0)</f>
        <v>0.54076628339645738</v>
      </c>
      <c r="I288" s="15">
        <f t="shared" si="82"/>
        <v>0.93972561476240646</v>
      </c>
      <c r="J288" s="15">
        <f t="shared" si="83"/>
        <v>1.0078033906966741</v>
      </c>
      <c r="K288" s="283">
        <f t="shared" si="90"/>
        <v>0.51213739220362287</v>
      </c>
      <c r="L288" s="283">
        <f t="shared" si="91"/>
        <v>2.9437809613584625</v>
      </c>
      <c r="M288" s="283">
        <f t="shared" si="92"/>
        <v>5.1440004798711341</v>
      </c>
      <c r="N288" s="283">
        <f t="shared" si="93"/>
        <v>1.8289671560163632</v>
      </c>
      <c r="O288" s="283">
        <f t="shared" si="94"/>
        <v>0.8243014642496449</v>
      </c>
      <c r="P288" s="21">
        <f t="shared" si="84"/>
        <v>0</v>
      </c>
      <c r="Q288" s="21">
        <f t="shared" si="85"/>
        <v>1.2427137171080138</v>
      </c>
      <c r="R288">
        <f t="shared" si="86"/>
        <v>1.1856283047139096</v>
      </c>
      <c r="S288" s="296">
        <f t="shared" si="95"/>
        <v>0</v>
      </c>
      <c r="T288" s="283">
        <f t="shared" si="96"/>
        <v>0.51213739220362287</v>
      </c>
      <c r="U288" s="286">
        <v>43387</v>
      </c>
      <c r="V288" s="284">
        <f t="shared" si="87"/>
        <v>48.333333333333336</v>
      </c>
      <c r="W288" t="str">
        <f t="shared" si="88"/>
        <v>heating</v>
      </c>
      <c r="X288">
        <f t="shared" si="97"/>
        <v>5.2759221199239468</v>
      </c>
      <c r="Y288">
        <f t="shared" si="98"/>
        <v>0</v>
      </c>
    </row>
    <row r="289" spans="1:25" x14ac:dyDescent="0.25">
      <c r="A289" s="286">
        <v>43112</v>
      </c>
      <c r="B289" s="1">
        <f t="shared" si="89"/>
        <v>5</v>
      </c>
      <c r="C289" s="285">
        <v>23</v>
      </c>
      <c r="D289" t="s">
        <v>713</v>
      </c>
      <c r="F289" s="16">
        <v>19</v>
      </c>
      <c r="G289" t="str">
        <f t="shared" si="81"/>
        <v>heating</v>
      </c>
      <c r="H289" s="283">
        <f>IF(G289="heating",F289*Assumptions!M$4+Assumptions!M$7,0)</f>
        <v>0.54076628339645738</v>
      </c>
      <c r="I289" s="15">
        <f t="shared" si="82"/>
        <v>0.93552015763172869</v>
      </c>
      <c r="J289" s="15">
        <f t="shared" si="83"/>
        <v>1.0078033906966741</v>
      </c>
      <c r="K289" s="283">
        <f t="shared" si="90"/>
        <v>0.50984547654856849</v>
      </c>
      <c r="L289" s="283">
        <f t="shared" si="91"/>
        <v>2.9437809613584625</v>
      </c>
      <c r="M289" s="283">
        <f t="shared" si="92"/>
        <v>5.1209800650197685</v>
      </c>
      <c r="N289" s="283">
        <f t="shared" si="93"/>
        <v>1.8289671560163632</v>
      </c>
      <c r="O289" s="283">
        <f t="shared" si="94"/>
        <v>0.82061255291616653</v>
      </c>
      <c r="P289" s="21">
        <f t="shared" si="84"/>
        <v>0</v>
      </c>
      <c r="Q289" s="21">
        <f t="shared" si="85"/>
        <v>1.0297519246597011</v>
      </c>
      <c r="R289">
        <f t="shared" si="86"/>
        <v>1.1856283047139096</v>
      </c>
      <c r="S289" s="296">
        <f t="shared" si="95"/>
        <v>0</v>
      </c>
      <c r="T289" s="283">
        <f t="shared" si="96"/>
        <v>0.50984547654856849</v>
      </c>
      <c r="U289" s="286">
        <v>43388</v>
      </c>
      <c r="V289" s="284">
        <f t="shared" si="87"/>
        <v>40.958333333333336</v>
      </c>
      <c r="W289" t="str">
        <f t="shared" si="88"/>
        <v>heating</v>
      </c>
      <c r="X289">
        <f t="shared" si="97"/>
        <v>7.4170162573309106</v>
      </c>
      <c r="Y289">
        <f t="shared" si="98"/>
        <v>0</v>
      </c>
    </row>
    <row r="290" spans="1:25" x14ac:dyDescent="0.25">
      <c r="A290" s="286">
        <v>43113</v>
      </c>
      <c r="B290" s="1">
        <f t="shared" si="89"/>
        <v>6</v>
      </c>
      <c r="C290" s="285">
        <v>0</v>
      </c>
      <c r="D290" t="s">
        <v>713</v>
      </c>
      <c r="F290" s="16">
        <v>19</v>
      </c>
      <c r="G290" t="str">
        <f t="shared" si="81"/>
        <v>heating</v>
      </c>
      <c r="H290" s="283">
        <f>IF(G290="heating",F290*Assumptions!M$4+Assumptions!M$7,0)</f>
        <v>0.54076628339645738</v>
      </c>
      <c r="I290" s="15">
        <f t="shared" si="82"/>
        <v>0.96097758380229281</v>
      </c>
      <c r="J290" s="15">
        <f t="shared" si="83"/>
        <v>0.9885470267915587</v>
      </c>
      <c r="K290" s="283">
        <f t="shared" si="90"/>
        <v>0.51371257538485038</v>
      </c>
      <c r="L290" s="283">
        <f t="shared" si="91"/>
        <v>2.9437809613584625</v>
      </c>
      <c r="M290" s="283">
        <f t="shared" si="92"/>
        <v>5.1598219042847173</v>
      </c>
      <c r="N290" s="283">
        <f t="shared" si="93"/>
        <v>1.8289671560163632</v>
      </c>
      <c r="O290" s="283">
        <f t="shared" si="94"/>
        <v>0.82683677181068904</v>
      </c>
      <c r="P290" s="21">
        <f t="shared" si="84"/>
        <v>0</v>
      </c>
      <c r="Q290" s="21">
        <f t="shared" si="85"/>
        <v>0.90668853391740301</v>
      </c>
      <c r="R290">
        <f t="shared" si="86"/>
        <v>1.0112882868167345</v>
      </c>
      <c r="S290" s="296">
        <f t="shared" si="95"/>
        <v>0</v>
      </c>
      <c r="T290" s="283">
        <f t="shared" si="96"/>
        <v>0.51371257538485038</v>
      </c>
      <c r="U290" s="286">
        <v>43389</v>
      </c>
      <c r="V290" s="284">
        <f t="shared" si="87"/>
        <v>42.5</v>
      </c>
      <c r="W290" t="str">
        <f t="shared" si="88"/>
        <v>heating</v>
      </c>
      <c r="X290">
        <f t="shared" si="97"/>
        <v>7.1198496900565376</v>
      </c>
      <c r="Y290">
        <f t="shared" si="98"/>
        <v>0</v>
      </c>
    </row>
    <row r="291" spans="1:25" x14ac:dyDescent="0.25">
      <c r="A291" s="286">
        <v>43113</v>
      </c>
      <c r="B291" s="1">
        <f t="shared" si="89"/>
        <v>6</v>
      </c>
      <c r="C291" s="285">
        <v>1</v>
      </c>
      <c r="D291" t="s">
        <v>713</v>
      </c>
      <c r="F291" s="16">
        <v>19</v>
      </c>
      <c r="G291" t="str">
        <f t="shared" si="81"/>
        <v>heating</v>
      </c>
      <c r="H291" s="283">
        <f>IF(G291="heating",F291*Assumptions!M$4+Assumptions!M$7,0)</f>
        <v>0.54076628339645738</v>
      </c>
      <c r="I291" s="15">
        <f t="shared" si="82"/>
        <v>0.9912860509924194</v>
      </c>
      <c r="J291" s="15">
        <f t="shared" si="83"/>
        <v>0.9885470267915587</v>
      </c>
      <c r="K291" s="283">
        <f t="shared" si="90"/>
        <v>0.52991466063495807</v>
      </c>
      <c r="L291" s="283">
        <f t="shared" si="91"/>
        <v>2.9437809613584625</v>
      </c>
      <c r="M291" s="283">
        <f t="shared" si="92"/>
        <v>5.322558575283991</v>
      </c>
      <c r="N291" s="283">
        <f t="shared" si="93"/>
        <v>1.8289671560163632</v>
      </c>
      <c r="O291" s="283">
        <f t="shared" si="94"/>
        <v>0.85291454468740813</v>
      </c>
      <c r="P291" s="21">
        <f t="shared" si="84"/>
        <v>0</v>
      </c>
      <c r="Q291" s="21">
        <f t="shared" si="85"/>
        <v>0.81803459285312596</v>
      </c>
      <c r="R291">
        <f t="shared" si="86"/>
        <v>1.0112882868167345</v>
      </c>
      <c r="S291" s="296">
        <f t="shared" si="95"/>
        <v>0</v>
      </c>
      <c r="T291" s="283">
        <f t="shared" si="96"/>
        <v>0.52991466063495807</v>
      </c>
      <c r="U291" s="286">
        <v>43390</v>
      </c>
      <c r="V291" s="284">
        <f t="shared" si="87"/>
        <v>44.958333333333336</v>
      </c>
      <c r="W291" t="str">
        <f t="shared" si="88"/>
        <v>heating</v>
      </c>
      <c r="X291">
        <f t="shared" si="97"/>
        <v>6.6751288534371493</v>
      </c>
      <c r="Y291">
        <f t="shared" si="98"/>
        <v>0</v>
      </c>
    </row>
    <row r="292" spans="1:25" x14ac:dyDescent="0.25">
      <c r="A292" s="286">
        <v>43113</v>
      </c>
      <c r="B292" s="1">
        <f t="shared" si="89"/>
        <v>6</v>
      </c>
      <c r="C292" s="285">
        <v>2</v>
      </c>
      <c r="D292" t="s">
        <v>713</v>
      </c>
      <c r="F292" s="16">
        <v>19</v>
      </c>
      <c r="G292" t="str">
        <f t="shared" si="81"/>
        <v>heating</v>
      </c>
      <c r="H292" s="283">
        <f>IF(G292="heating",F292*Assumptions!M$4+Assumptions!M$7,0)</f>
        <v>0.54076628339645738</v>
      </c>
      <c r="I292" s="15">
        <f t="shared" si="82"/>
        <v>1.0126444122274023</v>
      </c>
      <c r="J292" s="15">
        <f t="shared" si="83"/>
        <v>0.9885470267915587</v>
      </c>
      <c r="K292" s="283">
        <f t="shared" si="90"/>
        <v>0.54133226177463289</v>
      </c>
      <c r="L292" s="283">
        <f t="shared" si="91"/>
        <v>2.9437809613584625</v>
      </c>
      <c r="M292" s="283">
        <f t="shared" si="92"/>
        <v>5.4372390236081261</v>
      </c>
      <c r="N292" s="283">
        <f t="shared" si="93"/>
        <v>1.8289671560163632</v>
      </c>
      <c r="O292" s="283">
        <f t="shared" si="94"/>
        <v>0.87129153781645197</v>
      </c>
      <c r="P292" s="21">
        <f t="shared" si="84"/>
        <v>0</v>
      </c>
      <c r="Q292" s="21">
        <f t="shared" si="85"/>
        <v>0.74507607494346417</v>
      </c>
      <c r="R292">
        <f t="shared" si="86"/>
        <v>1.0112882868167345</v>
      </c>
      <c r="S292" s="296">
        <f t="shared" si="95"/>
        <v>0</v>
      </c>
      <c r="T292" s="283">
        <f t="shared" si="96"/>
        <v>0.54133226177463289</v>
      </c>
      <c r="U292" s="286">
        <v>43391</v>
      </c>
      <c r="V292" s="284">
        <f t="shared" si="87"/>
        <v>43.25</v>
      </c>
      <c r="W292" t="str">
        <f t="shared" si="88"/>
        <v>heating</v>
      </c>
      <c r="X292">
        <f t="shared" si="97"/>
        <v>6.83125811821923</v>
      </c>
      <c r="Y292">
        <f t="shared" si="98"/>
        <v>0</v>
      </c>
    </row>
    <row r="293" spans="1:25" x14ac:dyDescent="0.25">
      <c r="A293" s="286">
        <v>43113</v>
      </c>
      <c r="B293" s="1">
        <f t="shared" si="89"/>
        <v>6</v>
      </c>
      <c r="C293" s="285">
        <v>3</v>
      </c>
      <c r="D293" t="s">
        <v>713</v>
      </c>
      <c r="F293" s="16">
        <v>19</v>
      </c>
      <c r="G293" t="str">
        <f t="shared" si="81"/>
        <v>heating</v>
      </c>
      <c r="H293" s="283">
        <f>IF(G293="heating",F293*Assumptions!M$4+Assumptions!M$7,0)</f>
        <v>0.54076628339645738</v>
      </c>
      <c r="I293" s="15">
        <f t="shared" si="82"/>
        <v>1.0288787614109172</v>
      </c>
      <c r="J293" s="15">
        <f t="shared" si="83"/>
        <v>0.9885470267915587</v>
      </c>
      <c r="K293" s="283">
        <f t="shared" si="90"/>
        <v>0.55001070492391257</v>
      </c>
      <c r="L293" s="283">
        <f t="shared" si="91"/>
        <v>2.9437809613584625</v>
      </c>
      <c r="M293" s="283">
        <f t="shared" si="92"/>
        <v>5.5244068742748071</v>
      </c>
      <c r="N293" s="283">
        <f t="shared" si="93"/>
        <v>1.8289671560163632</v>
      </c>
      <c r="O293" s="283">
        <f t="shared" si="94"/>
        <v>0.88525976881122037</v>
      </c>
      <c r="P293" s="21">
        <f t="shared" si="84"/>
        <v>0</v>
      </c>
      <c r="Q293" s="21">
        <f t="shared" si="85"/>
        <v>0.69158980876382303</v>
      </c>
      <c r="R293">
        <f t="shared" si="86"/>
        <v>1.0112882868167345</v>
      </c>
      <c r="S293" s="296">
        <f t="shared" si="95"/>
        <v>0</v>
      </c>
      <c r="T293" s="283">
        <f t="shared" si="96"/>
        <v>0.55001070492391257</v>
      </c>
      <c r="U293" s="286">
        <v>43392</v>
      </c>
      <c r="V293" s="284">
        <f t="shared" si="87"/>
        <v>39.541666666666664</v>
      </c>
      <c r="W293" t="str">
        <f t="shared" si="88"/>
        <v>heating</v>
      </c>
      <c r="X293">
        <f t="shared" si="97"/>
        <v>7.8966052574486065</v>
      </c>
      <c r="Y293">
        <f t="shared" si="98"/>
        <v>0</v>
      </c>
    </row>
    <row r="294" spans="1:25" x14ac:dyDescent="0.25">
      <c r="A294" s="286">
        <v>43113</v>
      </c>
      <c r="B294" s="1">
        <f t="shared" si="89"/>
        <v>6</v>
      </c>
      <c r="C294" s="285">
        <v>4</v>
      </c>
      <c r="D294" t="s">
        <v>713</v>
      </c>
      <c r="F294" s="16">
        <v>19</v>
      </c>
      <c r="G294" t="str">
        <f t="shared" si="81"/>
        <v>heating</v>
      </c>
      <c r="H294" s="283">
        <f>IF(G294="heating",F294*Assumptions!M$4+Assumptions!M$7,0)</f>
        <v>0.54076628339645738</v>
      </c>
      <c r="I294" s="15">
        <f t="shared" si="82"/>
        <v>1.0654385285153933</v>
      </c>
      <c r="J294" s="15">
        <f t="shared" si="83"/>
        <v>0.9885470267915587</v>
      </c>
      <c r="K294" s="283">
        <f t="shared" si="90"/>
        <v>0.56955456570826024</v>
      </c>
      <c r="L294" s="283">
        <f t="shared" si="91"/>
        <v>2.9437809613584625</v>
      </c>
      <c r="M294" s="283">
        <f t="shared" si="92"/>
        <v>5.7207089423988382</v>
      </c>
      <c r="N294" s="283">
        <f t="shared" si="93"/>
        <v>1.8289671560163632</v>
      </c>
      <c r="O294" s="283">
        <f t="shared" si="94"/>
        <v>0.91671623597584362</v>
      </c>
      <c r="P294" s="21">
        <f t="shared" si="84"/>
        <v>0</v>
      </c>
      <c r="Q294" s="21">
        <f t="shared" si="85"/>
        <v>0.6473875548762833</v>
      </c>
      <c r="R294">
        <f t="shared" si="86"/>
        <v>1.0112882868167345</v>
      </c>
      <c r="S294" s="296">
        <f t="shared" si="95"/>
        <v>0</v>
      </c>
      <c r="T294" s="283">
        <f t="shared" si="96"/>
        <v>0.56955456570826024</v>
      </c>
      <c r="U294" s="286">
        <v>43393</v>
      </c>
      <c r="V294" s="284">
        <f t="shared" si="87"/>
        <v>45.208333333333336</v>
      </c>
      <c r="W294" t="str">
        <f t="shared" si="88"/>
        <v>heating</v>
      </c>
      <c r="X294">
        <f t="shared" si="97"/>
        <v>6.3186041724458377</v>
      </c>
      <c r="Y294">
        <f t="shared" si="98"/>
        <v>0</v>
      </c>
    </row>
    <row r="295" spans="1:25" x14ac:dyDescent="0.25">
      <c r="A295" s="286">
        <v>43113</v>
      </c>
      <c r="B295" s="1">
        <f t="shared" si="89"/>
        <v>6</v>
      </c>
      <c r="C295" s="285">
        <v>5</v>
      </c>
      <c r="D295" t="s">
        <v>713</v>
      </c>
      <c r="F295" s="16">
        <v>19</v>
      </c>
      <c r="G295" t="str">
        <f t="shared" si="81"/>
        <v>heating</v>
      </c>
      <c r="H295" s="283">
        <f>IF(G295="heating",F295*Assumptions!M$4+Assumptions!M$7,0)</f>
        <v>0.54076628339645738</v>
      </c>
      <c r="I295" s="15">
        <f t="shared" si="82"/>
        <v>1.1031161181218294</v>
      </c>
      <c r="J295" s="15">
        <f t="shared" si="83"/>
        <v>0.9885470267915587</v>
      </c>
      <c r="K295" s="283">
        <f t="shared" si="90"/>
        <v>0.58969598411099977</v>
      </c>
      <c r="L295" s="283">
        <f t="shared" si="91"/>
        <v>2.9437809613584625</v>
      </c>
      <c r="M295" s="283">
        <f t="shared" si="92"/>
        <v>5.9230129871848973</v>
      </c>
      <c r="N295" s="283">
        <f t="shared" si="93"/>
        <v>1.8289671560163632</v>
      </c>
      <c r="O295" s="283">
        <f t="shared" si="94"/>
        <v>0.94913449118272331</v>
      </c>
      <c r="P295" s="21">
        <f t="shared" si="84"/>
        <v>0</v>
      </c>
      <c r="Q295" s="21">
        <f t="shared" si="85"/>
        <v>0.72139578924615555</v>
      </c>
      <c r="R295">
        <f t="shared" si="86"/>
        <v>1.0112882868167345</v>
      </c>
      <c r="S295" s="296">
        <f t="shared" si="95"/>
        <v>0</v>
      </c>
      <c r="T295" s="283">
        <f t="shared" si="96"/>
        <v>0.58969598411099977</v>
      </c>
      <c r="U295" s="286">
        <v>43394</v>
      </c>
      <c r="V295" s="284">
        <f t="shared" si="87"/>
        <v>44.541666666666664</v>
      </c>
      <c r="W295" t="str">
        <f t="shared" si="88"/>
        <v>heating</v>
      </c>
      <c r="X295">
        <f t="shared" si="97"/>
        <v>6.0099805613889883</v>
      </c>
      <c r="Y295">
        <f t="shared" si="98"/>
        <v>0</v>
      </c>
    </row>
    <row r="296" spans="1:25" x14ac:dyDescent="0.25">
      <c r="A296" s="286">
        <v>43113</v>
      </c>
      <c r="B296" s="1">
        <f t="shared" si="89"/>
        <v>6</v>
      </c>
      <c r="C296" s="285">
        <v>6</v>
      </c>
      <c r="D296" t="s">
        <v>713</v>
      </c>
      <c r="F296" s="16">
        <v>19</v>
      </c>
      <c r="G296" t="str">
        <f t="shared" si="81"/>
        <v>heating</v>
      </c>
      <c r="H296" s="283">
        <f>IF(G296="heating",F296*Assumptions!M$4+Assumptions!M$7,0)</f>
        <v>0.54076628339645738</v>
      </c>
      <c r="I296" s="15">
        <f t="shared" si="82"/>
        <v>1.1674190089087988</v>
      </c>
      <c r="J296" s="15">
        <f t="shared" si="83"/>
        <v>0.9885470267915587</v>
      </c>
      <c r="K296" s="283">
        <f t="shared" si="90"/>
        <v>0.62407056702287433</v>
      </c>
      <c r="L296" s="283">
        <f t="shared" si="91"/>
        <v>2.9437809613584625</v>
      </c>
      <c r="M296" s="283">
        <f t="shared" si="92"/>
        <v>6.2682775073817529</v>
      </c>
      <c r="N296" s="283">
        <f t="shared" si="93"/>
        <v>1.8289671560163632</v>
      </c>
      <c r="O296" s="283">
        <f t="shared" si="94"/>
        <v>1.004461478547011</v>
      </c>
      <c r="P296" s="21">
        <f t="shared" si="84"/>
        <v>0</v>
      </c>
      <c r="Q296" s="21">
        <f t="shared" si="85"/>
        <v>0.87787080972652631</v>
      </c>
      <c r="R296">
        <f t="shared" si="86"/>
        <v>1.0112882868167345</v>
      </c>
      <c r="S296" s="296">
        <f t="shared" si="95"/>
        <v>0</v>
      </c>
      <c r="T296" s="283">
        <f t="shared" si="96"/>
        <v>0.62407056702287433</v>
      </c>
      <c r="U296" s="286">
        <v>43395</v>
      </c>
      <c r="V296" s="284">
        <f t="shared" si="87"/>
        <v>38.625</v>
      </c>
      <c r="W296" t="str">
        <f t="shared" si="88"/>
        <v>heating</v>
      </c>
      <c r="X296">
        <f t="shared" si="97"/>
        <v>8.1344663224937399</v>
      </c>
      <c r="Y296">
        <f t="shared" si="98"/>
        <v>0</v>
      </c>
    </row>
    <row r="297" spans="1:25" x14ac:dyDescent="0.25">
      <c r="A297" s="286">
        <v>43113</v>
      </c>
      <c r="B297" s="1">
        <f t="shared" si="89"/>
        <v>6</v>
      </c>
      <c r="C297" s="285">
        <v>7</v>
      </c>
      <c r="D297" t="s">
        <v>713</v>
      </c>
      <c r="F297" s="16">
        <v>18</v>
      </c>
      <c r="G297" t="str">
        <f t="shared" si="81"/>
        <v>heating</v>
      </c>
      <c r="H297" s="283">
        <f>IF(G297="heating",F297*Assumptions!M$4+Assumptions!M$7,0)</f>
        <v>0.55146215763349737</v>
      </c>
      <c r="I297" s="15">
        <f t="shared" si="82"/>
        <v>1.1567226404725983</v>
      </c>
      <c r="J297" s="15">
        <f t="shared" si="83"/>
        <v>0.9885470267915587</v>
      </c>
      <c r="K297" s="283">
        <f t="shared" si="90"/>
        <v>0.63058304018480205</v>
      </c>
      <c r="L297" s="283">
        <f t="shared" si="91"/>
        <v>2.9050026706454841</v>
      </c>
      <c r="M297" s="283">
        <f t="shared" si="92"/>
        <v>6.2502565587116417</v>
      </c>
      <c r="N297" s="283">
        <f t="shared" si="93"/>
        <v>1.7641684145174241</v>
      </c>
      <c r="O297" s="283">
        <f t="shared" si="94"/>
        <v>1.0383619844490226</v>
      </c>
      <c r="P297" s="21">
        <f t="shared" si="84"/>
        <v>0</v>
      </c>
      <c r="Q297" s="21">
        <f t="shared" si="85"/>
        <v>0.97331382064367777</v>
      </c>
      <c r="R297">
        <f t="shared" si="86"/>
        <v>1.0112882868167345</v>
      </c>
      <c r="S297" s="296">
        <f t="shared" si="95"/>
        <v>0</v>
      </c>
      <c r="T297" s="283">
        <f t="shared" si="96"/>
        <v>0.63058304018480205</v>
      </c>
      <c r="U297" s="286">
        <v>43396</v>
      </c>
      <c r="V297" s="284">
        <f t="shared" si="87"/>
        <v>36.708333333333336</v>
      </c>
      <c r="W297" t="str">
        <f t="shared" si="88"/>
        <v>heating</v>
      </c>
      <c r="X297">
        <f t="shared" si="97"/>
        <v>8.699473280257866</v>
      </c>
      <c r="Y297">
        <f t="shared" si="98"/>
        <v>0</v>
      </c>
    </row>
    <row r="298" spans="1:25" x14ac:dyDescent="0.25">
      <c r="A298" s="286">
        <v>43113</v>
      </c>
      <c r="B298" s="1">
        <f t="shared" si="89"/>
        <v>6</v>
      </c>
      <c r="C298" s="285">
        <v>8</v>
      </c>
      <c r="D298" t="s">
        <v>713</v>
      </c>
      <c r="F298" s="16">
        <v>18</v>
      </c>
      <c r="G298" t="str">
        <f t="shared" si="81"/>
        <v>heating</v>
      </c>
      <c r="H298" s="283">
        <f>IF(G298="heating",F298*Assumptions!M$4+Assumptions!M$7,0)</f>
        <v>0.55146215763349737</v>
      </c>
      <c r="I298" s="15">
        <f t="shared" si="82"/>
        <v>1.0887373021083731</v>
      </c>
      <c r="J298" s="15">
        <f t="shared" si="83"/>
        <v>0.9885470267915587</v>
      </c>
      <c r="K298" s="283">
        <f t="shared" si="90"/>
        <v>0.59352108613141696</v>
      </c>
      <c r="L298" s="283">
        <f t="shared" si="91"/>
        <v>2.9050026706454841</v>
      </c>
      <c r="M298" s="283">
        <f t="shared" si="92"/>
        <v>5.8829033210905477</v>
      </c>
      <c r="N298" s="283">
        <f t="shared" si="93"/>
        <v>1.7641684145174241</v>
      </c>
      <c r="O298" s="283">
        <f t="shared" si="94"/>
        <v>0.97733318775453304</v>
      </c>
      <c r="P298" s="21">
        <f t="shared" si="84"/>
        <v>0</v>
      </c>
      <c r="Q298" s="21">
        <f t="shared" si="85"/>
        <v>0.94940007506179924</v>
      </c>
      <c r="R298">
        <f t="shared" si="86"/>
        <v>1.0112882868167345</v>
      </c>
      <c r="S298" s="296">
        <f t="shared" si="95"/>
        <v>0</v>
      </c>
      <c r="T298" s="283">
        <f t="shared" si="96"/>
        <v>0.59352108613141696</v>
      </c>
      <c r="U298" s="286">
        <v>43397</v>
      </c>
      <c r="V298" s="284">
        <f t="shared" si="87"/>
        <v>40.125</v>
      </c>
      <c r="W298" t="str">
        <f t="shared" si="88"/>
        <v>heating</v>
      </c>
      <c r="X298">
        <f t="shared" si="97"/>
        <v>7.8177552596206317</v>
      </c>
      <c r="Y298">
        <f t="shared" si="98"/>
        <v>0</v>
      </c>
    </row>
    <row r="299" spans="1:25" x14ac:dyDescent="0.25">
      <c r="A299" s="286">
        <v>43113</v>
      </c>
      <c r="B299" s="1">
        <f t="shared" si="89"/>
        <v>6</v>
      </c>
      <c r="C299" s="285">
        <v>9</v>
      </c>
      <c r="D299" t="s">
        <v>713</v>
      </c>
      <c r="F299" s="16">
        <v>18</v>
      </c>
      <c r="G299" t="str">
        <f t="shared" si="81"/>
        <v>heating</v>
      </c>
      <c r="H299" s="283">
        <f>IF(G299="heating",F299*Assumptions!M$4+Assumptions!M$7,0)</f>
        <v>0.55146215763349737</v>
      </c>
      <c r="I299" s="15">
        <f t="shared" si="82"/>
        <v>1.0265141967145235</v>
      </c>
      <c r="J299" s="15">
        <f t="shared" si="83"/>
        <v>0.9885470267915587</v>
      </c>
      <c r="K299" s="283">
        <f t="shared" si="90"/>
        <v>0.55960039192510136</v>
      </c>
      <c r="L299" s="283">
        <f t="shared" si="91"/>
        <v>2.9050026706454841</v>
      </c>
      <c r="M299" s="283">
        <f t="shared" si="92"/>
        <v>5.5466858399211487</v>
      </c>
      <c r="N299" s="283">
        <f t="shared" si="93"/>
        <v>1.7641684145174241</v>
      </c>
      <c r="O299" s="283">
        <f t="shared" si="94"/>
        <v>0.92147700846427505</v>
      </c>
      <c r="P299" s="21">
        <f t="shared" si="84"/>
        <v>0</v>
      </c>
      <c r="Q299" s="21">
        <f t="shared" si="85"/>
        <v>0.8408485371888097</v>
      </c>
      <c r="R299">
        <f t="shared" si="86"/>
        <v>1.0112882868167345</v>
      </c>
      <c r="S299" s="296">
        <f t="shared" si="95"/>
        <v>0</v>
      </c>
      <c r="T299" s="283">
        <f t="shared" si="96"/>
        <v>0.55960039192510136</v>
      </c>
      <c r="U299" s="286">
        <v>43398</v>
      </c>
      <c r="V299" s="284">
        <f t="shared" si="87"/>
        <v>50.458333333333336</v>
      </c>
      <c r="W299" t="str">
        <f t="shared" si="88"/>
        <v>heating</v>
      </c>
      <c r="X299">
        <f t="shared" si="97"/>
        <v>4.9959566162398508</v>
      </c>
      <c r="Y299">
        <f t="shared" si="98"/>
        <v>0</v>
      </c>
    </row>
    <row r="300" spans="1:25" x14ac:dyDescent="0.25">
      <c r="A300" s="286">
        <v>43113</v>
      </c>
      <c r="B300" s="1">
        <f t="shared" si="89"/>
        <v>6</v>
      </c>
      <c r="C300" s="285">
        <v>10</v>
      </c>
      <c r="D300" t="s">
        <v>713</v>
      </c>
      <c r="F300" s="16">
        <v>19</v>
      </c>
      <c r="G300" t="str">
        <f t="shared" si="81"/>
        <v>heating</v>
      </c>
      <c r="H300" s="283">
        <f>IF(G300="heating",F300*Assumptions!M$4+Assumptions!M$7,0)</f>
        <v>0.54076628339645738</v>
      </c>
      <c r="I300" s="15">
        <f t="shared" si="82"/>
        <v>0.99413757313525775</v>
      </c>
      <c r="J300" s="15">
        <f t="shared" si="83"/>
        <v>0.9885470267915587</v>
      </c>
      <c r="K300" s="283">
        <f t="shared" si="90"/>
        <v>0.53143900710094771</v>
      </c>
      <c r="L300" s="283">
        <f t="shared" si="91"/>
        <v>2.9437809613584625</v>
      </c>
      <c r="M300" s="283">
        <f t="shared" si="92"/>
        <v>5.3378693865465729</v>
      </c>
      <c r="N300" s="283">
        <f t="shared" si="93"/>
        <v>1.8289671560163632</v>
      </c>
      <c r="O300" s="283">
        <f t="shared" si="94"/>
        <v>0.85536802893414998</v>
      </c>
      <c r="P300" s="21">
        <f t="shared" si="84"/>
        <v>0</v>
      </c>
      <c r="Q300" s="21">
        <f t="shared" si="85"/>
        <v>0.74504051125983206</v>
      </c>
      <c r="R300">
        <f t="shared" si="86"/>
        <v>1.0112882868167345</v>
      </c>
      <c r="S300" s="296">
        <f t="shared" si="95"/>
        <v>0</v>
      </c>
      <c r="T300" s="283">
        <f t="shared" si="96"/>
        <v>0.53143900710094771</v>
      </c>
      <c r="U300" s="286">
        <v>43399</v>
      </c>
      <c r="V300" s="284">
        <f t="shared" si="87"/>
        <v>61.041666666666664</v>
      </c>
      <c r="W300" t="str">
        <f t="shared" si="88"/>
        <v>Cooling</v>
      </c>
      <c r="X300">
        <f t="shared" si="97"/>
        <v>0</v>
      </c>
      <c r="Y300">
        <f t="shared" si="98"/>
        <v>0.95594147912745409</v>
      </c>
    </row>
    <row r="301" spans="1:25" x14ac:dyDescent="0.25">
      <c r="A301" s="286">
        <v>43113</v>
      </c>
      <c r="B301" s="1">
        <f t="shared" si="89"/>
        <v>6</v>
      </c>
      <c r="C301" s="285">
        <v>11</v>
      </c>
      <c r="D301" t="s">
        <v>713</v>
      </c>
      <c r="F301" s="16">
        <v>19</v>
      </c>
      <c r="G301" t="str">
        <f t="shared" si="81"/>
        <v>heating</v>
      </c>
      <c r="H301" s="283">
        <f>IF(G301="heating",F301*Assumptions!M$4+Assumptions!M$7,0)</f>
        <v>0.54076628339645738</v>
      </c>
      <c r="I301" s="15">
        <f t="shared" si="82"/>
        <v>0.95102107888400034</v>
      </c>
      <c r="J301" s="15">
        <f t="shared" si="83"/>
        <v>0.9885470267915587</v>
      </c>
      <c r="K301" s="283">
        <f t="shared" si="90"/>
        <v>0.50839009766047905</v>
      </c>
      <c r="L301" s="283">
        <f t="shared" si="91"/>
        <v>2.9437809613584625</v>
      </c>
      <c r="M301" s="283">
        <f t="shared" si="92"/>
        <v>5.1063619765679302</v>
      </c>
      <c r="N301" s="283">
        <f t="shared" si="93"/>
        <v>1.8289671560163632</v>
      </c>
      <c r="O301" s="283">
        <f t="shared" si="94"/>
        <v>0.81827007418535525</v>
      </c>
      <c r="P301" s="21">
        <f t="shared" si="84"/>
        <v>0</v>
      </c>
      <c r="Q301" s="21">
        <f t="shared" si="85"/>
        <v>0.72850690893675296</v>
      </c>
      <c r="R301">
        <f t="shared" si="86"/>
        <v>1.0112882868167345</v>
      </c>
      <c r="S301" s="296">
        <f t="shared" si="95"/>
        <v>0</v>
      </c>
      <c r="T301" s="283">
        <f t="shared" si="96"/>
        <v>0.50839009766047905</v>
      </c>
      <c r="U301" s="286">
        <v>43400</v>
      </c>
      <c r="V301" s="284">
        <f t="shared" si="87"/>
        <v>60.083333333333336</v>
      </c>
      <c r="W301" t="str">
        <f t="shared" si="88"/>
        <v>Cooling</v>
      </c>
      <c r="X301">
        <f t="shared" si="97"/>
        <v>0</v>
      </c>
      <c r="Y301">
        <f t="shared" si="98"/>
        <v>0.81581264609315651</v>
      </c>
    </row>
    <row r="302" spans="1:25" x14ac:dyDescent="0.25">
      <c r="A302" s="286">
        <v>43113</v>
      </c>
      <c r="B302" s="1">
        <f t="shared" si="89"/>
        <v>6</v>
      </c>
      <c r="C302" s="285">
        <v>12</v>
      </c>
      <c r="D302" t="s">
        <v>713</v>
      </c>
      <c r="F302" s="16">
        <v>19</v>
      </c>
      <c r="G302" t="str">
        <f t="shared" si="81"/>
        <v>heating</v>
      </c>
      <c r="H302" s="283">
        <f>IF(G302="heating",F302*Assumptions!M$4+Assumptions!M$7,0)</f>
        <v>0.54076628339645738</v>
      </c>
      <c r="I302" s="15">
        <f t="shared" si="82"/>
        <v>0.92817502202723046</v>
      </c>
      <c r="J302" s="15">
        <f t="shared" si="83"/>
        <v>0.9885470267915587</v>
      </c>
      <c r="K302" s="283">
        <f t="shared" si="90"/>
        <v>0.49617721475550736</v>
      </c>
      <c r="L302" s="283">
        <f t="shared" si="91"/>
        <v>2.9437809613584625</v>
      </c>
      <c r="M302" s="283">
        <f t="shared" si="92"/>
        <v>4.9836935745333326</v>
      </c>
      <c r="N302" s="283">
        <f t="shared" si="93"/>
        <v>1.8289671560163632</v>
      </c>
      <c r="O302" s="283">
        <f t="shared" si="94"/>
        <v>0.79861304969440572</v>
      </c>
      <c r="P302" s="21">
        <f t="shared" si="84"/>
        <v>0</v>
      </c>
      <c r="Q302" s="21">
        <f t="shared" si="85"/>
        <v>0.75910815787401487</v>
      </c>
      <c r="R302">
        <f t="shared" si="86"/>
        <v>1.0112882868167345</v>
      </c>
      <c r="S302" s="296">
        <f t="shared" si="95"/>
        <v>0</v>
      </c>
      <c r="T302" s="283">
        <f t="shared" si="96"/>
        <v>0.49617721475550736</v>
      </c>
      <c r="U302" s="286">
        <v>43401</v>
      </c>
      <c r="V302" s="284">
        <f t="shared" si="87"/>
        <v>54.416666666666664</v>
      </c>
      <c r="W302" t="str">
        <f t="shared" si="88"/>
        <v>Neither</v>
      </c>
      <c r="X302">
        <f t="shared" si="97"/>
        <v>0</v>
      </c>
      <c r="Y302">
        <f t="shared" si="98"/>
        <v>0</v>
      </c>
    </row>
    <row r="303" spans="1:25" x14ac:dyDescent="0.25">
      <c r="A303" s="286">
        <v>43113</v>
      </c>
      <c r="B303" s="1">
        <f t="shared" si="89"/>
        <v>6</v>
      </c>
      <c r="C303" s="285">
        <v>13</v>
      </c>
      <c r="D303" t="s">
        <v>713</v>
      </c>
      <c r="F303" s="16">
        <v>19</v>
      </c>
      <c r="G303" t="str">
        <f t="shared" si="81"/>
        <v>heating</v>
      </c>
      <c r="H303" s="283">
        <f>IF(G303="heating",F303*Assumptions!M$4+Assumptions!M$7,0)</f>
        <v>0.54076628339645738</v>
      </c>
      <c r="I303" s="15">
        <f t="shared" si="82"/>
        <v>0.91573834436872614</v>
      </c>
      <c r="J303" s="15">
        <f t="shared" si="83"/>
        <v>0.9885470267915587</v>
      </c>
      <c r="K303" s="283">
        <f t="shared" si="90"/>
        <v>0.48952890389283077</v>
      </c>
      <c r="L303" s="283">
        <f t="shared" si="91"/>
        <v>2.9437809613584625</v>
      </c>
      <c r="M303" s="283">
        <f t="shared" si="92"/>
        <v>4.9169167392767044</v>
      </c>
      <c r="N303" s="283">
        <f t="shared" si="93"/>
        <v>1.8289671560163632</v>
      </c>
      <c r="O303" s="283">
        <f t="shared" si="94"/>
        <v>0.78791238135360964</v>
      </c>
      <c r="P303" s="21">
        <f t="shared" si="84"/>
        <v>0</v>
      </c>
      <c r="Q303" s="21">
        <f t="shared" si="85"/>
        <v>0.79115902007799765</v>
      </c>
      <c r="R303">
        <f t="shared" si="86"/>
        <v>1.0112882868167345</v>
      </c>
      <c r="S303" s="296">
        <f t="shared" si="95"/>
        <v>0</v>
      </c>
      <c r="T303" s="283">
        <f t="shared" si="96"/>
        <v>0.48952890389283077</v>
      </c>
      <c r="U303" s="286">
        <v>43402</v>
      </c>
      <c r="V303" s="284">
        <f t="shared" si="87"/>
        <v>43.375</v>
      </c>
      <c r="W303" t="str">
        <f t="shared" si="88"/>
        <v>heating</v>
      </c>
      <c r="X303">
        <f t="shared" si="97"/>
        <v>6.8092048675917711</v>
      </c>
      <c r="Y303">
        <f t="shared" si="98"/>
        <v>0</v>
      </c>
    </row>
    <row r="304" spans="1:25" x14ac:dyDescent="0.25">
      <c r="A304" s="286">
        <v>43113</v>
      </c>
      <c r="B304" s="1">
        <f t="shared" si="89"/>
        <v>6</v>
      </c>
      <c r="C304" s="285">
        <v>14</v>
      </c>
      <c r="D304" t="s">
        <v>713</v>
      </c>
      <c r="F304" s="16">
        <v>19</v>
      </c>
      <c r="G304" t="str">
        <f t="shared" si="81"/>
        <v>heating</v>
      </c>
      <c r="H304" s="283">
        <f>IF(G304="heating",F304*Assumptions!M$4+Assumptions!M$7,0)</f>
        <v>0.54076628339645738</v>
      </c>
      <c r="I304" s="15">
        <f t="shared" si="82"/>
        <v>0.92047470058819936</v>
      </c>
      <c r="J304" s="15">
        <f t="shared" si="83"/>
        <v>0.9885470267915587</v>
      </c>
      <c r="K304" s="283">
        <f t="shared" si="90"/>
        <v>0.49206083158027847</v>
      </c>
      <c r="L304" s="283">
        <f t="shared" si="91"/>
        <v>2.9437809613584625</v>
      </c>
      <c r="M304" s="283">
        <f t="shared" si="92"/>
        <v>4.9423478783372392</v>
      </c>
      <c r="N304" s="283">
        <f t="shared" si="93"/>
        <v>1.8289671560163632</v>
      </c>
      <c r="O304" s="283">
        <f t="shared" si="94"/>
        <v>0.79198759970694477</v>
      </c>
      <c r="P304" s="21">
        <f t="shared" si="84"/>
        <v>0</v>
      </c>
      <c r="Q304" s="21">
        <f t="shared" si="85"/>
        <v>0.84355555031342389</v>
      </c>
      <c r="R304">
        <f t="shared" si="86"/>
        <v>1.0112882868167345</v>
      </c>
      <c r="S304" s="296">
        <f t="shared" si="95"/>
        <v>0</v>
      </c>
      <c r="T304" s="283">
        <f t="shared" si="96"/>
        <v>0.49206083158027847</v>
      </c>
      <c r="U304" s="286">
        <v>43403</v>
      </c>
      <c r="V304" s="284">
        <f t="shared" si="87"/>
        <v>41.916666666666664</v>
      </c>
      <c r="W304" t="str">
        <f t="shared" si="88"/>
        <v>heating</v>
      </c>
      <c r="X304">
        <f t="shared" si="97"/>
        <v>7.2967232239173008</v>
      </c>
      <c r="Y304">
        <f t="shared" si="98"/>
        <v>0</v>
      </c>
    </row>
    <row r="305" spans="1:25" x14ac:dyDescent="0.25">
      <c r="A305" s="286">
        <v>43113</v>
      </c>
      <c r="B305" s="1">
        <f t="shared" si="89"/>
        <v>6</v>
      </c>
      <c r="C305" s="285">
        <v>15</v>
      </c>
      <c r="D305" t="s">
        <v>713</v>
      </c>
      <c r="F305" s="16">
        <v>19</v>
      </c>
      <c r="G305" t="str">
        <f t="shared" si="81"/>
        <v>heating</v>
      </c>
      <c r="H305" s="283">
        <f>IF(G305="heating",F305*Assumptions!M$4+Assumptions!M$7,0)</f>
        <v>0.54076628339645738</v>
      </c>
      <c r="I305" s="15">
        <f t="shared" si="82"/>
        <v>0.92937811039838192</v>
      </c>
      <c r="J305" s="15">
        <f t="shared" si="83"/>
        <v>0.9885470267915587</v>
      </c>
      <c r="K305" s="283">
        <f t="shared" si="90"/>
        <v>0.49682035319700402</v>
      </c>
      <c r="L305" s="283">
        <f t="shared" si="91"/>
        <v>2.9437809613584625</v>
      </c>
      <c r="M305" s="283">
        <f t="shared" si="92"/>
        <v>4.9901533732163532</v>
      </c>
      <c r="N305" s="283">
        <f t="shared" si="93"/>
        <v>1.8289671560163632</v>
      </c>
      <c r="O305" s="283">
        <f t="shared" si="94"/>
        <v>0.79964820152497185</v>
      </c>
      <c r="P305" s="21">
        <f t="shared" si="84"/>
        <v>0</v>
      </c>
      <c r="Q305" s="21">
        <f t="shared" si="85"/>
        <v>0.96592607327566882</v>
      </c>
      <c r="R305">
        <f t="shared" si="86"/>
        <v>1.0112882868167345</v>
      </c>
      <c r="S305" s="296">
        <f t="shared" si="95"/>
        <v>0</v>
      </c>
      <c r="T305" s="283">
        <f t="shared" si="96"/>
        <v>0.49682035319700402</v>
      </c>
      <c r="U305" s="286">
        <v>43404</v>
      </c>
      <c r="V305" s="284">
        <f t="shared" si="87"/>
        <v>38.291666666666664</v>
      </c>
      <c r="W305" t="str">
        <f t="shared" si="88"/>
        <v>heating</v>
      </c>
      <c r="X305">
        <f t="shared" si="97"/>
        <v>8.1829624982199451</v>
      </c>
      <c r="Y305">
        <f t="shared" si="98"/>
        <v>0</v>
      </c>
    </row>
    <row r="306" spans="1:25" x14ac:dyDescent="0.25">
      <c r="A306" s="286">
        <v>43113</v>
      </c>
      <c r="B306" s="1">
        <f t="shared" si="89"/>
        <v>6</v>
      </c>
      <c r="C306" s="285">
        <v>16</v>
      </c>
      <c r="D306" t="s">
        <v>713</v>
      </c>
      <c r="F306" s="16">
        <v>19</v>
      </c>
      <c r="G306" t="str">
        <f t="shared" si="81"/>
        <v>heating</v>
      </c>
      <c r="H306" s="283">
        <f>IF(G306="heating",F306*Assumptions!M$4+Assumptions!M$7,0)</f>
        <v>0.54076628339645738</v>
      </c>
      <c r="I306" s="15">
        <f t="shared" si="82"/>
        <v>0.95820877609023625</v>
      </c>
      <c r="J306" s="15">
        <f t="shared" si="83"/>
        <v>0.9885470267915587</v>
      </c>
      <c r="K306" s="283">
        <f t="shared" si="90"/>
        <v>0.51223244581213123</v>
      </c>
      <c r="L306" s="283">
        <f t="shared" si="91"/>
        <v>2.9437809613584625</v>
      </c>
      <c r="M306" s="283">
        <f t="shared" si="92"/>
        <v>5.1449552154854912</v>
      </c>
      <c r="N306" s="283">
        <f t="shared" si="93"/>
        <v>1.8289671560163632</v>
      </c>
      <c r="O306" s="283">
        <f t="shared" si="94"/>
        <v>0.82445445606369405</v>
      </c>
      <c r="P306" s="21">
        <f t="shared" si="84"/>
        <v>0</v>
      </c>
      <c r="Q306" s="21">
        <f t="shared" si="85"/>
        <v>1.1649354943302594</v>
      </c>
      <c r="R306">
        <f t="shared" si="86"/>
        <v>1.0112882868167345</v>
      </c>
      <c r="S306" s="296">
        <f t="shared" si="95"/>
        <v>0</v>
      </c>
      <c r="T306" s="283">
        <f t="shared" si="96"/>
        <v>0.51223244581213123</v>
      </c>
      <c r="U306" s="286">
        <v>43405</v>
      </c>
      <c r="V306" s="284">
        <f t="shared" si="87"/>
        <v>35.5</v>
      </c>
      <c r="W306" t="str">
        <f t="shared" si="88"/>
        <v>heating</v>
      </c>
      <c r="X306">
        <f t="shared" si="97"/>
        <v>8.8045185443232015</v>
      </c>
      <c r="Y306">
        <f t="shared" si="98"/>
        <v>0</v>
      </c>
    </row>
    <row r="307" spans="1:25" x14ac:dyDescent="0.25">
      <c r="A307" s="286">
        <v>43113</v>
      </c>
      <c r="B307" s="1">
        <f t="shared" si="89"/>
        <v>6</v>
      </c>
      <c r="C307" s="285">
        <v>17</v>
      </c>
      <c r="D307" t="s">
        <v>713</v>
      </c>
      <c r="F307" s="16">
        <v>19</v>
      </c>
      <c r="G307" t="str">
        <f t="shared" si="81"/>
        <v>heating</v>
      </c>
      <c r="H307" s="283">
        <f>IF(G307="heating",F307*Assumptions!M$4+Assumptions!M$7,0)</f>
        <v>0.54076628339645738</v>
      </c>
      <c r="I307" s="15">
        <f t="shared" si="82"/>
        <v>1.000324165990953</v>
      </c>
      <c r="J307" s="15">
        <f t="shared" si="83"/>
        <v>0.9885470267915587</v>
      </c>
      <c r="K307" s="283">
        <f t="shared" si="90"/>
        <v>0.53474619199508633</v>
      </c>
      <c r="L307" s="283">
        <f t="shared" si="91"/>
        <v>2.9437809613584625</v>
      </c>
      <c r="M307" s="283">
        <f t="shared" si="92"/>
        <v>5.3710873490336937</v>
      </c>
      <c r="N307" s="283">
        <f t="shared" si="93"/>
        <v>1.8289671560163632</v>
      </c>
      <c r="O307" s="283">
        <f t="shared" si="94"/>
        <v>0.86069104848375333</v>
      </c>
      <c r="P307" s="21">
        <f t="shared" si="84"/>
        <v>0</v>
      </c>
      <c r="Q307" s="21">
        <f t="shared" si="85"/>
        <v>1.3521540118753073</v>
      </c>
      <c r="R307">
        <f t="shared" si="86"/>
        <v>1.0112882868167345</v>
      </c>
      <c r="S307" s="296">
        <f t="shared" si="95"/>
        <v>0</v>
      </c>
      <c r="T307" s="283">
        <f t="shared" si="96"/>
        <v>0.53474619199508633</v>
      </c>
      <c r="U307" s="286">
        <v>43406</v>
      </c>
      <c r="V307" s="284">
        <f t="shared" si="87"/>
        <v>34.75</v>
      </c>
      <c r="W307" t="str">
        <f t="shared" si="88"/>
        <v>heating</v>
      </c>
      <c r="X307">
        <f t="shared" si="97"/>
        <v>9.0056064108175775</v>
      </c>
      <c r="Y307">
        <f t="shared" si="98"/>
        <v>0</v>
      </c>
    </row>
    <row r="308" spans="1:25" x14ac:dyDescent="0.25">
      <c r="A308" s="286">
        <v>43113</v>
      </c>
      <c r="B308" s="1">
        <f t="shared" si="89"/>
        <v>6</v>
      </c>
      <c r="C308" s="285">
        <v>18</v>
      </c>
      <c r="D308" t="s">
        <v>713</v>
      </c>
      <c r="F308" s="16">
        <v>18</v>
      </c>
      <c r="G308" t="str">
        <f t="shared" si="81"/>
        <v>heating</v>
      </c>
      <c r="H308" s="283">
        <f>IF(G308="heating",F308*Assumptions!M$4+Assumptions!M$7,0)</f>
        <v>0.55146215763349737</v>
      </c>
      <c r="I308" s="15">
        <f t="shared" si="82"/>
        <v>0.99263375744531002</v>
      </c>
      <c r="J308" s="15">
        <f t="shared" si="83"/>
        <v>0.9885470267915587</v>
      </c>
      <c r="K308" s="283">
        <f t="shared" si="90"/>
        <v>0.54113059661751717</v>
      </c>
      <c r="L308" s="283">
        <f t="shared" si="91"/>
        <v>2.9050026706454841</v>
      </c>
      <c r="M308" s="283">
        <f t="shared" si="92"/>
        <v>5.3636156463024651</v>
      </c>
      <c r="N308" s="283">
        <f t="shared" si="93"/>
        <v>1.7641684145174241</v>
      </c>
      <c r="O308" s="283">
        <f t="shared" si="94"/>
        <v>0.89106335619996757</v>
      </c>
      <c r="P308" s="21">
        <f t="shared" si="84"/>
        <v>0</v>
      </c>
      <c r="Q308" s="21">
        <f t="shared" si="85"/>
        <v>1.5598916921549892</v>
      </c>
      <c r="R308">
        <f t="shared" si="86"/>
        <v>1.0112882868167345</v>
      </c>
      <c r="S308" s="296">
        <f t="shared" si="95"/>
        <v>0</v>
      </c>
      <c r="T308" s="283">
        <f t="shared" si="96"/>
        <v>0.54113059661751717</v>
      </c>
      <c r="U308" s="286">
        <v>43407</v>
      </c>
      <c r="V308" s="284">
        <f t="shared" si="87"/>
        <v>34.5</v>
      </c>
      <c r="W308" t="str">
        <f t="shared" si="88"/>
        <v>heating</v>
      </c>
      <c r="X308">
        <f t="shared" si="97"/>
        <v>9.0547263014159949</v>
      </c>
      <c r="Y308">
        <f t="shared" si="98"/>
        <v>0</v>
      </c>
    </row>
    <row r="309" spans="1:25" x14ac:dyDescent="0.25">
      <c r="A309" s="286">
        <v>43113</v>
      </c>
      <c r="B309" s="1">
        <f t="shared" si="89"/>
        <v>6</v>
      </c>
      <c r="C309" s="285">
        <v>19</v>
      </c>
      <c r="D309" t="s">
        <v>713</v>
      </c>
      <c r="F309" s="16">
        <v>18</v>
      </c>
      <c r="G309" t="str">
        <f t="shared" si="81"/>
        <v>heating</v>
      </c>
      <c r="H309" s="283">
        <f>IF(G309="heating",F309*Assumptions!M$4+Assumptions!M$7,0)</f>
        <v>0.55146215763349737</v>
      </c>
      <c r="I309" s="15">
        <f t="shared" si="82"/>
        <v>0.98728643949761985</v>
      </c>
      <c r="J309" s="15">
        <f t="shared" si="83"/>
        <v>0.9885470267915587</v>
      </c>
      <c r="K309" s="283">
        <f t="shared" si="90"/>
        <v>0.53821552615005264</v>
      </c>
      <c r="L309" s="283">
        <f t="shared" si="91"/>
        <v>2.9050026706454841</v>
      </c>
      <c r="M309" s="283">
        <f t="shared" si="92"/>
        <v>5.3347218493759936</v>
      </c>
      <c r="N309" s="283">
        <f t="shared" si="93"/>
        <v>1.7641684145174241</v>
      </c>
      <c r="O309" s="283">
        <f t="shared" si="94"/>
        <v>0.88626319799317832</v>
      </c>
      <c r="P309" s="21">
        <f t="shared" si="84"/>
        <v>0</v>
      </c>
      <c r="Q309" s="21">
        <f t="shared" si="85"/>
        <v>1.6764212681468484</v>
      </c>
      <c r="R309">
        <f t="shared" si="86"/>
        <v>1.0112882868167345</v>
      </c>
      <c r="S309" s="296">
        <f t="shared" si="95"/>
        <v>0</v>
      </c>
      <c r="T309" s="283">
        <f t="shared" si="96"/>
        <v>0.53821552615005264</v>
      </c>
      <c r="U309" s="286">
        <v>43408</v>
      </c>
      <c r="V309" s="284">
        <f t="shared" si="87"/>
        <v>38.5</v>
      </c>
      <c r="W309" t="str">
        <f t="shared" si="88"/>
        <v>heating</v>
      </c>
      <c r="X309">
        <f t="shared" si="97"/>
        <v>7.4939988518948883</v>
      </c>
      <c r="Y309">
        <f t="shared" si="98"/>
        <v>0</v>
      </c>
    </row>
    <row r="310" spans="1:25" x14ac:dyDescent="0.25">
      <c r="A310" s="286">
        <v>43113</v>
      </c>
      <c r="B310" s="1">
        <f t="shared" si="89"/>
        <v>6</v>
      </c>
      <c r="C310" s="285">
        <v>20</v>
      </c>
      <c r="D310" t="s">
        <v>713</v>
      </c>
      <c r="F310" s="16">
        <v>18</v>
      </c>
      <c r="G310" t="str">
        <f t="shared" si="81"/>
        <v>heating</v>
      </c>
      <c r="H310" s="283">
        <f>IF(G310="heating",F310*Assumptions!M$4+Assumptions!M$7,0)</f>
        <v>0.55146215763349737</v>
      </c>
      <c r="I310" s="15">
        <f t="shared" si="82"/>
        <v>0.9807837528485519</v>
      </c>
      <c r="J310" s="15">
        <f t="shared" si="83"/>
        <v>0.9885470267915587</v>
      </c>
      <c r="K310" s="283">
        <f t="shared" si="90"/>
        <v>0.5346706107372593</v>
      </c>
      <c r="L310" s="283">
        <f t="shared" si="91"/>
        <v>2.9050026706454841</v>
      </c>
      <c r="M310" s="283">
        <f t="shared" si="92"/>
        <v>5.2995851117904156</v>
      </c>
      <c r="N310" s="283">
        <f t="shared" si="93"/>
        <v>1.7641684145174241</v>
      </c>
      <c r="O310" s="283">
        <f t="shared" si="94"/>
        <v>0.88042589320037379</v>
      </c>
      <c r="P310" s="21">
        <f t="shared" si="84"/>
        <v>0</v>
      </c>
      <c r="Q310" s="21">
        <f t="shared" si="85"/>
        <v>1.52436960139122</v>
      </c>
      <c r="R310">
        <f t="shared" si="86"/>
        <v>1.0112882868167345</v>
      </c>
      <c r="S310" s="296">
        <f t="shared" si="95"/>
        <v>0</v>
      </c>
      <c r="T310" s="283">
        <f t="shared" si="96"/>
        <v>0.5346706107372593</v>
      </c>
      <c r="U310" s="286">
        <v>43409</v>
      </c>
      <c r="V310" s="284">
        <f t="shared" si="87"/>
        <v>40.25</v>
      </c>
      <c r="W310" t="str">
        <f t="shared" si="88"/>
        <v>heating</v>
      </c>
      <c r="X310">
        <f t="shared" si="97"/>
        <v>7.685714837279388</v>
      </c>
      <c r="Y310">
        <f t="shared" si="98"/>
        <v>0</v>
      </c>
    </row>
    <row r="311" spans="1:25" x14ac:dyDescent="0.25">
      <c r="A311" s="286">
        <v>43113</v>
      </c>
      <c r="B311" s="1">
        <f t="shared" si="89"/>
        <v>6</v>
      </c>
      <c r="C311" s="285">
        <v>21</v>
      </c>
      <c r="D311" t="s">
        <v>713</v>
      </c>
      <c r="F311" s="16">
        <v>16</v>
      </c>
      <c r="G311" t="str">
        <f t="shared" si="81"/>
        <v>heating</v>
      </c>
      <c r="H311" s="283">
        <f>IF(G311="heating",F311*Assumptions!M$4+Assumptions!M$7,0)</f>
        <v>0.57285390610757747</v>
      </c>
      <c r="I311" s="15">
        <f t="shared" si="82"/>
        <v>0.96485790305685171</v>
      </c>
      <c r="J311" s="15">
        <f t="shared" si="83"/>
        <v>0.9885470267915587</v>
      </c>
      <c r="K311" s="283">
        <f t="shared" si="90"/>
        <v>0.54639230126230254</v>
      </c>
      <c r="L311" s="283">
        <f t="shared" si="91"/>
        <v>2.8179276134894917</v>
      </c>
      <c r="M311" s="283">
        <f t="shared" si="92"/>
        <v>5.2534357694276803</v>
      </c>
      <c r="N311" s="283">
        <f t="shared" si="93"/>
        <v>1.6317545686209942</v>
      </c>
      <c r="O311" s="283">
        <f t="shared" si="94"/>
        <v>0.94358182482449937</v>
      </c>
      <c r="P311" s="21">
        <f t="shared" si="84"/>
        <v>0</v>
      </c>
      <c r="Q311" s="21">
        <f t="shared" si="85"/>
        <v>1.4448604713749031</v>
      </c>
      <c r="R311">
        <f t="shared" si="86"/>
        <v>1.0112882868167345</v>
      </c>
      <c r="S311" s="296">
        <f t="shared" si="95"/>
        <v>0</v>
      </c>
      <c r="T311" s="283">
        <f t="shared" si="96"/>
        <v>0.54639230126230254</v>
      </c>
      <c r="U311" s="286">
        <v>43410</v>
      </c>
      <c r="V311" s="284">
        <f t="shared" si="87"/>
        <v>36.833333333333336</v>
      </c>
      <c r="W311" t="str">
        <f t="shared" si="88"/>
        <v>heating</v>
      </c>
      <c r="X311">
        <f t="shared" si="97"/>
        <v>8.6002466568165481</v>
      </c>
      <c r="Y311">
        <f t="shared" si="98"/>
        <v>0</v>
      </c>
    </row>
    <row r="312" spans="1:25" x14ac:dyDescent="0.25">
      <c r="A312" s="286">
        <v>43113</v>
      </c>
      <c r="B312" s="1">
        <f t="shared" si="89"/>
        <v>6</v>
      </c>
      <c r="C312" s="285">
        <v>22</v>
      </c>
      <c r="D312" t="s">
        <v>713</v>
      </c>
      <c r="F312" s="16">
        <v>16</v>
      </c>
      <c r="G312" t="str">
        <f t="shared" si="81"/>
        <v>heating</v>
      </c>
      <c r="H312" s="283">
        <f>IF(G312="heating",F312*Assumptions!M$4+Assumptions!M$7,0)</f>
        <v>0.57285390610757747</v>
      </c>
      <c r="I312" s="15">
        <f t="shared" si="82"/>
        <v>0.93972561476240646</v>
      </c>
      <c r="J312" s="15">
        <f t="shared" si="83"/>
        <v>0.9885470267915587</v>
      </c>
      <c r="K312" s="283">
        <f t="shared" si="90"/>
        <v>0.5321600616820662</v>
      </c>
      <c r="L312" s="283">
        <f t="shared" si="91"/>
        <v>2.8179276134894917</v>
      </c>
      <c r="M312" s="283">
        <f t="shared" si="92"/>
        <v>5.1165960732658844</v>
      </c>
      <c r="N312" s="283">
        <f t="shared" si="93"/>
        <v>1.6317545686209942</v>
      </c>
      <c r="O312" s="283">
        <f t="shared" si="94"/>
        <v>0.91900372853098666</v>
      </c>
      <c r="P312" s="21">
        <f t="shared" si="84"/>
        <v>0</v>
      </c>
      <c r="Q312" s="21">
        <f t="shared" si="85"/>
        <v>1.2427137171080138</v>
      </c>
      <c r="R312">
        <f t="shared" si="86"/>
        <v>1.0112882868167345</v>
      </c>
      <c r="S312" s="296">
        <f t="shared" si="95"/>
        <v>0</v>
      </c>
      <c r="T312" s="283">
        <f t="shared" si="96"/>
        <v>0.5321600616820662</v>
      </c>
      <c r="U312" s="286">
        <v>43411</v>
      </c>
      <c r="V312" s="284">
        <f t="shared" si="87"/>
        <v>35.291666666666664</v>
      </c>
      <c r="W312" t="str">
        <f t="shared" si="88"/>
        <v>heating</v>
      </c>
      <c r="X312">
        <f t="shared" si="97"/>
        <v>9.0550149727478004</v>
      </c>
      <c r="Y312">
        <f t="shared" si="98"/>
        <v>0</v>
      </c>
    </row>
    <row r="313" spans="1:25" x14ac:dyDescent="0.25">
      <c r="A313" s="286">
        <v>43113</v>
      </c>
      <c r="B313" s="1">
        <f t="shared" si="89"/>
        <v>6</v>
      </c>
      <c r="C313" s="285">
        <v>23</v>
      </c>
      <c r="D313" t="s">
        <v>713</v>
      </c>
      <c r="F313" s="16">
        <v>16</v>
      </c>
      <c r="G313" t="str">
        <f t="shared" si="81"/>
        <v>heating</v>
      </c>
      <c r="H313" s="283">
        <f>IF(G313="heating",F313*Assumptions!M$4+Assumptions!M$7,0)</f>
        <v>0.57285390610757747</v>
      </c>
      <c r="I313" s="15">
        <f t="shared" si="82"/>
        <v>0.93552015763172869</v>
      </c>
      <c r="J313" s="15">
        <f t="shared" si="83"/>
        <v>0.9885470267915587</v>
      </c>
      <c r="K313" s="283">
        <f t="shared" si="90"/>
        <v>0.52977854063921526</v>
      </c>
      <c r="L313" s="283">
        <f t="shared" si="91"/>
        <v>2.8179276134894917</v>
      </c>
      <c r="M313" s="283">
        <f t="shared" si="92"/>
        <v>5.0936982985292092</v>
      </c>
      <c r="N313" s="283">
        <f t="shared" si="93"/>
        <v>1.6317545686209942</v>
      </c>
      <c r="O313" s="283">
        <f t="shared" si="94"/>
        <v>0.91489100592073069</v>
      </c>
      <c r="P313" s="21">
        <f t="shared" si="84"/>
        <v>0</v>
      </c>
      <c r="Q313" s="21">
        <f t="shared" si="85"/>
        <v>1.0297519246597011</v>
      </c>
      <c r="R313">
        <f t="shared" si="86"/>
        <v>1.0112882868167345</v>
      </c>
      <c r="S313" s="296">
        <f t="shared" si="95"/>
        <v>0</v>
      </c>
      <c r="T313" s="283">
        <f t="shared" si="96"/>
        <v>0.52977854063921526</v>
      </c>
      <c r="U313" s="286">
        <v>43412</v>
      </c>
      <c r="V313" s="284">
        <f t="shared" si="87"/>
        <v>30.916666666666668</v>
      </c>
      <c r="W313" t="str">
        <f t="shared" si="88"/>
        <v>heating</v>
      </c>
      <c r="X313">
        <f t="shared" si="97"/>
        <v>9.9476341710368565</v>
      </c>
      <c r="Y313">
        <f t="shared" si="98"/>
        <v>0</v>
      </c>
    </row>
    <row r="314" spans="1:25" x14ac:dyDescent="0.25">
      <c r="A314" s="286">
        <v>43114</v>
      </c>
      <c r="B314" s="1">
        <f t="shared" si="89"/>
        <v>7</v>
      </c>
      <c r="C314" s="285">
        <v>0</v>
      </c>
      <c r="D314" t="s">
        <v>713</v>
      </c>
      <c r="F314" s="16">
        <v>14</v>
      </c>
      <c r="G314" t="str">
        <f t="shared" si="81"/>
        <v>heating</v>
      </c>
      <c r="H314" s="283">
        <f>IF(G314="heating",F314*Assumptions!M$4+Assumptions!M$7,0)</f>
        <v>0.59424565458165746</v>
      </c>
      <c r="I314" s="15">
        <f t="shared" si="82"/>
        <v>0.96097758380229281</v>
      </c>
      <c r="J314" s="15">
        <f t="shared" si="83"/>
        <v>0.93760781206536892</v>
      </c>
      <c r="K314" s="283">
        <f t="shared" si="90"/>
        <v>0.53542727305010607</v>
      </c>
      <c r="L314" s="283">
        <f t="shared" si="91"/>
        <v>2.7335244633277975</v>
      </c>
      <c r="M314" s="283">
        <f t="shared" si="92"/>
        <v>4.9938153099227982</v>
      </c>
      <c r="N314" s="283">
        <f t="shared" si="93"/>
        <v>1.5010922485335794</v>
      </c>
      <c r="O314" s="283">
        <f t="shared" si="94"/>
        <v>0.97502571920223768</v>
      </c>
      <c r="P314" s="21">
        <f t="shared" si="84"/>
        <v>0</v>
      </c>
      <c r="Q314" s="21">
        <f t="shared" si="85"/>
        <v>0.90668853391740301</v>
      </c>
      <c r="R314">
        <f t="shared" si="86"/>
        <v>1.0096214758538746</v>
      </c>
      <c r="S314" s="296">
        <f t="shared" si="95"/>
        <v>0</v>
      </c>
      <c r="T314" s="283">
        <f t="shared" si="96"/>
        <v>0.53542727305010607</v>
      </c>
      <c r="U314" s="286">
        <v>43413</v>
      </c>
      <c r="V314" s="284">
        <f t="shared" si="87"/>
        <v>36.541666666666664</v>
      </c>
      <c r="W314" t="str">
        <f t="shared" si="88"/>
        <v>heating</v>
      </c>
      <c r="X314">
        <f t="shared" si="97"/>
        <v>8.5901526673511697</v>
      </c>
      <c r="Y314">
        <f t="shared" si="98"/>
        <v>0</v>
      </c>
    </row>
    <row r="315" spans="1:25" x14ac:dyDescent="0.25">
      <c r="A315" s="286">
        <v>43114</v>
      </c>
      <c r="B315" s="1">
        <f t="shared" si="89"/>
        <v>7</v>
      </c>
      <c r="C315" s="285">
        <v>1</v>
      </c>
      <c r="D315" t="s">
        <v>713</v>
      </c>
      <c r="F315" s="16">
        <v>14</v>
      </c>
      <c r="G315" t="str">
        <f t="shared" si="81"/>
        <v>heating</v>
      </c>
      <c r="H315" s="283">
        <f>IF(G315="heating",F315*Assumptions!M$4+Assumptions!M$7,0)</f>
        <v>0.59424565458165746</v>
      </c>
      <c r="I315" s="15">
        <f t="shared" si="82"/>
        <v>0.9912860509924194</v>
      </c>
      <c r="J315" s="15">
        <f t="shared" si="83"/>
        <v>0.93760781206536892</v>
      </c>
      <c r="K315" s="283">
        <f t="shared" si="90"/>
        <v>0.55231422256013418</v>
      </c>
      <c r="L315" s="283">
        <f t="shared" si="91"/>
        <v>2.7335244633277975</v>
      </c>
      <c r="M315" s="283">
        <f t="shared" si="92"/>
        <v>5.1513162652265452</v>
      </c>
      <c r="N315" s="283">
        <f t="shared" si="93"/>
        <v>1.5010922485335794</v>
      </c>
      <c r="O315" s="283">
        <f t="shared" si="94"/>
        <v>1.0057772533879201</v>
      </c>
      <c r="P315" s="21">
        <f t="shared" si="84"/>
        <v>0</v>
      </c>
      <c r="Q315" s="21">
        <f t="shared" si="85"/>
        <v>0.81803459285312596</v>
      </c>
      <c r="R315">
        <f t="shared" si="86"/>
        <v>1.0096214758538746</v>
      </c>
      <c r="S315" s="296">
        <f t="shared" si="95"/>
        <v>0</v>
      </c>
      <c r="T315" s="283">
        <f t="shared" si="96"/>
        <v>0.55231422256013418</v>
      </c>
      <c r="U315" s="286">
        <v>43414</v>
      </c>
      <c r="V315" s="284">
        <f t="shared" si="87"/>
        <v>36</v>
      </c>
      <c r="W315" t="str">
        <f t="shared" si="88"/>
        <v>heating</v>
      </c>
      <c r="X315">
        <f t="shared" si="97"/>
        <v>8.5441633126727901</v>
      </c>
      <c r="Y315">
        <f t="shared" si="98"/>
        <v>0</v>
      </c>
    </row>
    <row r="316" spans="1:25" x14ac:dyDescent="0.25">
      <c r="A316" s="286">
        <v>43114</v>
      </c>
      <c r="B316" s="1">
        <f t="shared" si="89"/>
        <v>7</v>
      </c>
      <c r="C316" s="285">
        <v>2</v>
      </c>
      <c r="D316" t="s">
        <v>713</v>
      </c>
      <c r="F316" s="16">
        <v>14</v>
      </c>
      <c r="G316" t="str">
        <f t="shared" si="81"/>
        <v>heating</v>
      </c>
      <c r="H316" s="283">
        <f>IF(G316="heating",F316*Assumptions!M$4+Assumptions!M$7,0)</f>
        <v>0.59424565458165746</v>
      </c>
      <c r="I316" s="15">
        <f t="shared" si="82"/>
        <v>1.0126444122274023</v>
      </c>
      <c r="J316" s="15">
        <f t="shared" si="83"/>
        <v>0.93760781206536892</v>
      </c>
      <c r="K316" s="283">
        <f t="shared" si="90"/>
        <v>0.5642144471914079</v>
      </c>
      <c r="L316" s="283">
        <f t="shared" si="91"/>
        <v>2.7335244633277975</v>
      </c>
      <c r="M316" s="283">
        <f t="shared" si="92"/>
        <v>5.262307107393851</v>
      </c>
      <c r="N316" s="283">
        <f t="shared" si="93"/>
        <v>1.5010922485335794</v>
      </c>
      <c r="O316" s="283">
        <f t="shared" si="94"/>
        <v>1.0274478437067103</v>
      </c>
      <c r="P316" s="21">
        <f t="shared" si="84"/>
        <v>0</v>
      </c>
      <c r="Q316" s="21">
        <f t="shared" si="85"/>
        <v>0.74507607494346417</v>
      </c>
      <c r="R316">
        <f t="shared" si="86"/>
        <v>1.0096214758538746</v>
      </c>
      <c r="S316" s="296">
        <f t="shared" si="95"/>
        <v>0</v>
      </c>
      <c r="T316" s="283">
        <f t="shared" si="96"/>
        <v>0.5642144471914079</v>
      </c>
      <c r="U316" s="286">
        <v>43415</v>
      </c>
      <c r="V316" s="284">
        <f t="shared" si="87"/>
        <v>34</v>
      </c>
      <c r="W316" t="str">
        <f t="shared" si="88"/>
        <v>heating</v>
      </c>
      <c r="X316">
        <f t="shared" si="97"/>
        <v>8.6870327506288447</v>
      </c>
      <c r="Y316">
        <f t="shared" si="98"/>
        <v>0</v>
      </c>
    </row>
    <row r="317" spans="1:25" x14ac:dyDescent="0.25">
      <c r="A317" s="286">
        <v>43114</v>
      </c>
      <c r="B317" s="1">
        <f t="shared" si="89"/>
        <v>7</v>
      </c>
      <c r="C317" s="285">
        <v>3</v>
      </c>
      <c r="D317" t="s">
        <v>713</v>
      </c>
      <c r="F317" s="16">
        <v>14</v>
      </c>
      <c r="G317" t="str">
        <f t="shared" si="81"/>
        <v>heating</v>
      </c>
      <c r="H317" s="283">
        <f>IF(G317="heating",F317*Assumptions!M$4+Assumptions!M$7,0)</f>
        <v>0.59424565458165746</v>
      </c>
      <c r="I317" s="15">
        <f t="shared" si="82"/>
        <v>1.0288787614109172</v>
      </c>
      <c r="J317" s="15">
        <f t="shared" si="83"/>
        <v>0.93760781206536892</v>
      </c>
      <c r="K317" s="283">
        <f t="shared" si="90"/>
        <v>0.57325972926622981</v>
      </c>
      <c r="L317" s="283">
        <f t="shared" si="91"/>
        <v>2.7335244633277975</v>
      </c>
      <c r="M317" s="283">
        <f t="shared" si="92"/>
        <v>5.34667051281117</v>
      </c>
      <c r="N317" s="283">
        <f t="shared" si="93"/>
        <v>1.5010922485335794</v>
      </c>
      <c r="O317" s="283">
        <f t="shared" si="94"/>
        <v>1.043919516152811</v>
      </c>
      <c r="P317" s="21">
        <f t="shared" si="84"/>
        <v>0</v>
      </c>
      <c r="Q317" s="21">
        <f t="shared" si="85"/>
        <v>0.69158980876382303</v>
      </c>
      <c r="R317">
        <f t="shared" si="86"/>
        <v>1.0096214758538746</v>
      </c>
      <c r="S317" s="296">
        <f t="shared" si="95"/>
        <v>0</v>
      </c>
      <c r="T317" s="283">
        <f t="shared" si="96"/>
        <v>0.57325972926622981</v>
      </c>
      <c r="U317" s="286">
        <v>43416</v>
      </c>
      <c r="V317" s="284">
        <f t="shared" si="87"/>
        <v>40.208333333333336</v>
      </c>
      <c r="W317" t="str">
        <f t="shared" si="88"/>
        <v>heating</v>
      </c>
      <c r="X317">
        <f t="shared" si="97"/>
        <v>7.9128762547821658</v>
      </c>
      <c r="Y317">
        <f t="shared" si="98"/>
        <v>0</v>
      </c>
    </row>
    <row r="318" spans="1:25" x14ac:dyDescent="0.25">
      <c r="A318" s="286">
        <v>43114</v>
      </c>
      <c r="B318" s="1">
        <f t="shared" si="89"/>
        <v>7</v>
      </c>
      <c r="C318" s="285">
        <v>4</v>
      </c>
      <c r="D318" t="s">
        <v>713</v>
      </c>
      <c r="F318" s="16">
        <v>12</v>
      </c>
      <c r="G318" t="str">
        <f t="shared" si="81"/>
        <v>heating</v>
      </c>
      <c r="H318" s="283">
        <f>IF(G318="heating",F318*Assumptions!M$4+Assumptions!M$7,0)</f>
        <v>0.61563740305573755</v>
      </c>
      <c r="I318" s="15">
        <f t="shared" si="82"/>
        <v>1.0654385285153933</v>
      </c>
      <c r="J318" s="15">
        <f t="shared" si="83"/>
        <v>0.93760781206536892</v>
      </c>
      <c r="K318" s="283">
        <f t="shared" si="90"/>
        <v>0.61499928726062414</v>
      </c>
      <c r="L318" s="283">
        <f t="shared" si="91"/>
        <v>2.6646546875967734</v>
      </c>
      <c r="M318" s="283">
        <f t="shared" si="92"/>
        <v>5.5914516232741809</v>
      </c>
      <c r="N318" s="283">
        <f t="shared" si="93"/>
        <v>1.3760333699069704</v>
      </c>
      <c r="O318" s="283">
        <f t="shared" si="94"/>
        <v>1.1909309537881982</v>
      </c>
      <c r="P318" s="21">
        <f t="shared" si="84"/>
        <v>0</v>
      </c>
      <c r="Q318" s="21">
        <f t="shared" si="85"/>
        <v>0.6473875548762833</v>
      </c>
      <c r="R318">
        <f t="shared" si="86"/>
        <v>1.0096214758538746</v>
      </c>
      <c r="S318" s="296">
        <f t="shared" si="95"/>
        <v>0</v>
      </c>
      <c r="T318" s="283">
        <f t="shared" si="96"/>
        <v>0.61499928726062414</v>
      </c>
      <c r="U318" s="286">
        <v>43417</v>
      </c>
      <c r="V318" s="284">
        <f t="shared" si="87"/>
        <v>42.791666666666664</v>
      </c>
      <c r="W318" t="str">
        <f t="shared" si="88"/>
        <v>heating</v>
      </c>
      <c r="X318">
        <f t="shared" si="97"/>
        <v>7.2179478498363778</v>
      </c>
      <c r="Y318">
        <f t="shared" si="98"/>
        <v>0</v>
      </c>
    </row>
    <row r="319" spans="1:25" x14ac:dyDescent="0.25">
      <c r="A319" s="286">
        <v>43114</v>
      </c>
      <c r="B319" s="1">
        <f t="shared" si="89"/>
        <v>7</v>
      </c>
      <c r="C319" s="285">
        <v>5</v>
      </c>
      <c r="D319" t="s">
        <v>713</v>
      </c>
      <c r="F319" s="16">
        <v>12</v>
      </c>
      <c r="G319" t="str">
        <f t="shared" si="81"/>
        <v>heating</v>
      </c>
      <c r="H319" s="283">
        <f>IF(G319="heating",F319*Assumptions!M$4+Assumptions!M$7,0)</f>
        <v>0.61563740305573755</v>
      </c>
      <c r="I319" s="15">
        <f t="shared" si="82"/>
        <v>1.1031161181218294</v>
      </c>
      <c r="J319" s="15">
        <f t="shared" si="83"/>
        <v>0.93760781206536892</v>
      </c>
      <c r="K319" s="283">
        <f t="shared" si="90"/>
        <v>0.63674778812058885</v>
      </c>
      <c r="L319" s="283">
        <f t="shared" si="91"/>
        <v>2.6646546875967734</v>
      </c>
      <c r="M319" s="283">
        <f t="shared" si="92"/>
        <v>5.7891846824113626</v>
      </c>
      <c r="N319" s="283">
        <f t="shared" si="93"/>
        <v>1.3760333699069704</v>
      </c>
      <c r="O319" s="283">
        <f t="shared" si="94"/>
        <v>1.2330463893816135</v>
      </c>
      <c r="P319" s="21">
        <f t="shared" si="84"/>
        <v>0</v>
      </c>
      <c r="Q319" s="21">
        <f t="shared" si="85"/>
        <v>0.72139578924615555</v>
      </c>
      <c r="R319">
        <f t="shared" si="86"/>
        <v>1.0096214758538746</v>
      </c>
      <c r="S319" s="296">
        <f t="shared" si="95"/>
        <v>0</v>
      </c>
      <c r="T319" s="283">
        <f t="shared" si="96"/>
        <v>0.63674778812058885</v>
      </c>
      <c r="U319" s="286">
        <v>43418</v>
      </c>
      <c r="V319" s="284">
        <f t="shared" si="87"/>
        <v>45.625</v>
      </c>
      <c r="W319" t="str">
        <f t="shared" si="88"/>
        <v>heating</v>
      </c>
      <c r="X319">
        <f t="shared" si="97"/>
        <v>6.426625056814018</v>
      </c>
      <c r="Y319">
        <f t="shared" si="98"/>
        <v>0</v>
      </c>
    </row>
    <row r="320" spans="1:25" x14ac:dyDescent="0.25">
      <c r="A320" s="286">
        <v>43114</v>
      </c>
      <c r="B320" s="1">
        <f t="shared" si="89"/>
        <v>7</v>
      </c>
      <c r="C320" s="285">
        <v>6</v>
      </c>
      <c r="D320" t="s">
        <v>713</v>
      </c>
      <c r="F320" s="16">
        <v>12</v>
      </c>
      <c r="G320" t="str">
        <f t="shared" si="81"/>
        <v>heating</v>
      </c>
      <c r="H320" s="283">
        <f>IF(G320="heating",F320*Assumptions!M$4+Assumptions!M$7,0)</f>
        <v>0.61563740305573755</v>
      </c>
      <c r="I320" s="15">
        <f t="shared" si="82"/>
        <v>1.1674190089087988</v>
      </c>
      <c r="J320" s="15">
        <f t="shared" si="83"/>
        <v>0.93760781206536892</v>
      </c>
      <c r="K320" s="283">
        <f t="shared" si="90"/>
        <v>0.67386511675510763</v>
      </c>
      <c r="L320" s="283">
        <f t="shared" si="91"/>
        <v>2.6646546875967734</v>
      </c>
      <c r="M320" s="283">
        <f t="shared" si="92"/>
        <v>6.1266480774821446</v>
      </c>
      <c r="N320" s="283">
        <f t="shared" si="93"/>
        <v>1.3760333699069704</v>
      </c>
      <c r="O320" s="283">
        <f t="shared" si="94"/>
        <v>1.3049231809624218</v>
      </c>
      <c r="P320" s="21">
        <f t="shared" si="84"/>
        <v>0</v>
      </c>
      <c r="Q320" s="21">
        <f t="shared" si="85"/>
        <v>0.87787080972652631</v>
      </c>
      <c r="R320">
        <f t="shared" si="86"/>
        <v>1.0096214758538746</v>
      </c>
      <c r="S320" s="296">
        <f t="shared" si="95"/>
        <v>0</v>
      </c>
      <c r="T320" s="283">
        <f t="shared" si="96"/>
        <v>0.67386511675510763</v>
      </c>
      <c r="U320" s="286">
        <v>43419</v>
      </c>
      <c r="V320" s="284">
        <f t="shared" si="87"/>
        <v>45.75</v>
      </c>
      <c r="W320" t="str">
        <f t="shared" si="88"/>
        <v>heating</v>
      </c>
      <c r="X320">
        <f t="shared" si="97"/>
        <v>6.1733888478691901</v>
      </c>
      <c r="Y320">
        <f t="shared" si="98"/>
        <v>0</v>
      </c>
    </row>
    <row r="321" spans="1:25" x14ac:dyDescent="0.25">
      <c r="A321" s="286">
        <v>43114</v>
      </c>
      <c r="B321" s="1">
        <f t="shared" si="89"/>
        <v>7</v>
      </c>
      <c r="C321" s="285">
        <v>7</v>
      </c>
      <c r="D321" t="s">
        <v>713</v>
      </c>
      <c r="F321" s="16">
        <v>12</v>
      </c>
      <c r="G321" t="str">
        <f t="shared" si="81"/>
        <v>heating</v>
      </c>
      <c r="H321" s="283">
        <f>IF(G321="heating",F321*Assumptions!M$4+Assumptions!M$7,0)</f>
        <v>0.61563740305573755</v>
      </c>
      <c r="I321" s="15">
        <f t="shared" si="82"/>
        <v>1.1567226404725983</v>
      </c>
      <c r="J321" s="15">
        <f t="shared" si="83"/>
        <v>0.93760781206536892</v>
      </c>
      <c r="K321" s="283">
        <f t="shared" si="90"/>
        <v>0.66769089009774552</v>
      </c>
      <c r="L321" s="283">
        <f t="shared" si="91"/>
        <v>2.6646546875967734</v>
      </c>
      <c r="M321" s="283">
        <f t="shared" si="92"/>
        <v>6.070513232481682</v>
      </c>
      <c r="N321" s="283">
        <f t="shared" si="93"/>
        <v>1.3760333699069704</v>
      </c>
      <c r="O321" s="283">
        <f t="shared" si="94"/>
        <v>1.2929669432979694</v>
      </c>
      <c r="P321" s="21">
        <f t="shared" si="84"/>
        <v>0</v>
      </c>
      <c r="Q321" s="21">
        <f t="shared" si="85"/>
        <v>0.97331382064367777</v>
      </c>
      <c r="R321">
        <f t="shared" si="86"/>
        <v>1.0096214758538746</v>
      </c>
      <c r="S321" s="296">
        <f t="shared" si="95"/>
        <v>0</v>
      </c>
      <c r="T321" s="283">
        <f t="shared" si="96"/>
        <v>0.66769089009774552</v>
      </c>
      <c r="U321" s="286">
        <v>43420</v>
      </c>
      <c r="V321" s="284">
        <f t="shared" si="87"/>
        <v>46.625</v>
      </c>
      <c r="W321" t="str">
        <f t="shared" si="88"/>
        <v>heating</v>
      </c>
      <c r="X321">
        <f t="shared" si="97"/>
        <v>5.9755782129535469</v>
      </c>
      <c r="Y321">
        <f t="shared" si="98"/>
        <v>0</v>
      </c>
    </row>
    <row r="322" spans="1:25" x14ac:dyDescent="0.25">
      <c r="A322" s="286">
        <v>43114</v>
      </c>
      <c r="B322" s="1">
        <f t="shared" si="89"/>
        <v>7</v>
      </c>
      <c r="C322" s="285">
        <v>8</v>
      </c>
      <c r="D322" t="s">
        <v>713</v>
      </c>
      <c r="F322" s="16">
        <v>12</v>
      </c>
      <c r="G322" t="str">
        <f t="shared" ref="G322:G385" si="99">VLOOKUP(A322,U$2:W$366,3,FALSE)</f>
        <v>heating</v>
      </c>
      <c r="H322" s="283">
        <f>IF(G322="heating",F322*Assumptions!M$4+Assumptions!M$7,0)</f>
        <v>0.61563740305573755</v>
      </c>
      <c r="I322" s="15">
        <f t="shared" ref="I322:I385" si="100">VLOOKUP(C322,AO$2:AQ$25,2,FALSE)</f>
        <v>1.0887373021083731</v>
      </c>
      <c r="J322" s="15">
        <f t="shared" ref="J322:J385" si="101">VLOOKUP(B322,AS$4:AU$10,3,FALSE)</f>
        <v>0.93760781206536892</v>
      </c>
      <c r="K322" s="283">
        <f t="shared" si="90"/>
        <v>0.62844795536322717</v>
      </c>
      <c r="L322" s="283">
        <f t="shared" si="91"/>
        <v>2.6646546875967734</v>
      </c>
      <c r="M322" s="283">
        <f t="shared" si="92"/>
        <v>5.7137242480574164</v>
      </c>
      <c r="N322" s="283">
        <f t="shared" si="93"/>
        <v>1.3760333699069704</v>
      </c>
      <c r="O322" s="283">
        <f t="shared" si="94"/>
        <v>1.2169739679223373</v>
      </c>
      <c r="P322" s="21">
        <f t="shared" ref="P322:P385" si="102">IF(G322="cooling",IF(F322&lt;61,0.025,(F322^2*AX$25+F322*AY$25+AZ$25)),0)</f>
        <v>0</v>
      </c>
      <c r="Q322" s="21">
        <f t="shared" ref="Q322:Q385" si="103">VLOOKUP(C322,BB$2:BC$25,2,FALSE)</f>
        <v>0.94940007506179924</v>
      </c>
      <c r="R322">
        <f t="shared" ref="R322:R385" si="104">VLOOKUP(B322,AS$4:AV$10,4,FALSE)</f>
        <v>1.0096214758538746</v>
      </c>
      <c r="S322" s="296">
        <f t="shared" si="95"/>
        <v>0</v>
      </c>
      <c r="T322" s="283">
        <f t="shared" si="96"/>
        <v>0.62844795536322717</v>
      </c>
      <c r="U322" s="286">
        <v>43421</v>
      </c>
      <c r="V322" s="284">
        <f t="shared" ref="V322:V366" si="105">AVERAGEIF(A:A,U322,F:F)</f>
        <v>47.166666666666664</v>
      </c>
      <c r="W322" t="str">
        <f t="shared" ref="W322:W366" si="106">IF(V322&lt;=Z$2,"heating",IF(V322&gt;=Z$4,"Cooling","Neither"))</f>
        <v>heating</v>
      </c>
      <c r="X322">
        <f t="shared" si="97"/>
        <v>5.7079784404076435</v>
      </c>
      <c r="Y322">
        <f t="shared" si="98"/>
        <v>0</v>
      </c>
    </row>
    <row r="323" spans="1:25" x14ac:dyDescent="0.25">
      <c r="A323" s="286">
        <v>43114</v>
      </c>
      <c r="B323" s="1">
        <f t="shared" ref="B323:B386" si="107">WEEKDAY(A323,2)</f>
        <v>7</v>
      </c>
      <c r="C323" s="285">
        <v>9</v>
      </c>
      <c r="D323" t="s">
        <v>713</v>
      </c>
      <c r="F323" s="16">
        <v>14</v>
      </c>
      <c r="G323" t="str">
        <f t="shared" si="99"/>
        <v>heating</v>
      </c>
      <c r="H323" s="283">
        <f>IF(G323="heating",F323*Assumptions!M$4+Assumptions!M$7,0)</f>
        <v>0.59424565458165746</v>
      </c>
      <c r="I323" s="15">
        <f t="shared" si="100"/>
        <v>1.0265141967145235</v>
      </c>
      <c r="J323" s="15">
        <f t="shared" si="101"/>
        <v>0.93760781206536892</v>
      </c>
      <c r="K323" s="283">
        <f t="shared" ref="K323:K386" si="108">H323*I323*J323</f>
        <v>0.57194226624869393</v>
      </c>
      <c r="L323" s="283">
        <f t="shared" ref="L323:L386" si="109">VLOOKUP(F323,BL$2:BN$92,2,FALSE)</f>
        <v>2.7335244633277975</v>
      </c>
      <c r="M323" s="283">
        <f t="shared" ref="M323:M386" si="110">IF(G323="heating",K323*(L323*3.412),0)</f>
        <v>5.3343828178834372</v>
      </c>
      <c r="N323" s="283">
        <f t="shared" ref="N323:N386" si="111">VLOOKUP(F323,BL$2:BN$92,3,FALSE)</f>
        <v>1.5010922485335794</v>
      </c>
      <c r="O323" s="283">
        <f t="shared" ref="O323:O386" si="112">IF(F323&lt;=61,IF(G323="heating",IF(F323&gt;=5,K323*L323/N323,0),0),0)</f>
        <v>1.04152038485926</v>
      </c>
      <c r="P323" s="21">
        <f t="shared" si="102"/>
        <v>0</v>
      </c>
      <c r="Q323" s="21">
        <f t="shared" si="103"/>
        <v>0.8408485371888097</v>
      </c>
      <c r="R323">
        <f t="shared" si="104"/>
        <v>1.0096214758538746</v>
      </c>
      <c r="S323" s="296">
        <f t="shared" ref="S323:S386" si="113">P323*Q323*R323</f>
        <v>0</v>
      </c>
      <c r="T323" s="283">
        <f t="shared" ref="T323:T386" si="114">K323+S323</f>
        <v>0.57194226624869393</v>
      </c>
      <c r="U323" s="286">
        <v>43422</v>
      </c>
      <c r="V323" s="284">
        <f t="shared" si="105"/>
        <v>40.458333333333336</v>
      </c>
      <c r="W323" t="str">
        <f t="shared" si="106"/>
        <v>heating</v>
      </c>
      <c r="X323">
        <f t="shared" ref="X323:X366" si="115">IF(W323="heating",SUMIF(A:A,U323,K:K),0)</f>
        <v>7.0022265047895527</v>
      </c>
      <c r="Y323">
        <f t="shared" ref="Y323:Y366" si="116">IF(W323="cooling",SUMIF(A:A,U323,S:S),0)</f>
        <v>0</v>
      </c>
    </row>
    <row r="324" spans="1:25" x14ac:dyDescent="0.25">
      <c r="A324" s="286">
        <v>43114</v>
      </c>
      <c r="B324" s="1">
        <f t="shared" si="107"/>
        <v>7</v>
      </c>
      <c r="C324" s="285">
        <v>10</v>
      </c>
      <c r="D324" t="s">
        <v>713</v>
      </c>
      <c r="F324" s="16">
        <v>14</v>
      </c>
      <c r="G324" t="str">
        <f t="shared" si="99"/>
        <v>heating</v>
      </c>
      <c r="H324" s="283">
        <f>IF(G324="heating",F324*Assumptions!M$4+Assumptions!M$7,0)</f>
        <v>0.59424565458165746</v>
      </c>
      <c r="I324" s="15">
        <f t="shared" si="100"/>
        <v>0.99413757313525775</v>
      </c>
      <c r="J324" s="15">
        <f t="shared" si="101"/>
        <v>0.93760781206536892</v>
      </c>
      <c r="K324" s="283">
        <f t="shared" si="108"/>
        <v>0.55390300335035925</v>
      </c>
      <c r="L324" s="283">
        <f t="shared" si="109"/>
        <v>2.7335244633277975</v>
      </c>
      <c r="M324" s="283">
        <f t="shared" si="110"/>
        <v>5.1661344828140434</v>
      </c>
      <c r="N324" s="283">
        <f t="shared" si="111"/>
        <v>1.5010922485335794</v>
      </c>
      <c r="O324" s="283">
        <f t="shared" si="112"/>
        <v>1.008670460758212</v>
      </c>
      <c r="P324" s="21">
        <f t="shared" si="102"/>
        <v>0</v>
      </c>
      <c r="Q324" s="21">
        <f t="shared" si="103"/>
        <v>0.74504051125983206</v>
      </c>
      <c r="R324">
        <f t="shared" si="104"/>
        <v>1.0096214758538746</v>
      </c>
      <c r="S324" s="296">
        <f t="shared" si="113"/>
        <v>0</v>
      </c>
      <c r="T324" s="283">
        <f t="shared" si="114"/>
        <v>0.55390300335035925</v>
      </c>
      <c r="U324" s="286">
        <v>43423</v>
      </c>
      <c r="V324" s="284">
        <f t="shared" si="105"/>
        <v>30.791666666666668</v>
      </c>
      <c r="W324" t="str">
        <f t="shared" si="106"/>
        <v>heating</v>
      </c>
      <c r="X324">
        <f t="shared" si="115"/>
        <v>10.159973392859303</v>
      </c>
      <c r="Y324">
        <f t="shared" si="116"/>
        <v>0</v>
      </c>
    </row>
    <row r="325" spans="1:25" x14ac:dyDescent="0.25">
      <c r="A325" s="286">
        <v>43114</v>
      </c>
      <c r="B325" s="1">
        <f t="shared" si="107"/>
        <v>7</v>
      </c>
      <c r="C325" s="285">
        <v>11</v>
      </c>
      <c r="D325" t="s">
        <v>713</v>
      </c>
      <c r="F325" s="16">
        <v>16</v>
      </c>
      <c r="G325" t="str">
        <f t="shared" si="99"/>
        <v>heating</v>
      </c>
      <c r="H325" s="283">
        <f>IF(G325="heating",F325*Assumptions!M$4+Assumptions!M$7,0)</f>
        <v>0.57285390610757747</v>
      </c>
      <c r="I325" s="15">
        <f t="shared" si="100"/>
        <v>0.95102107888400034</v>
      </c>
      <c r="J325" s="15">
        <f t="shared" si="101"/>
        <v>0.93760781206536892</v>
      </c>
      <c r="K325" s="283">
        <f t="shared" si="108"/>
        <v>0.51080511668704831</v>
      </c>
      <c r="L325" s="283">
        <f t="shared" si="109"/>
        <v>2.8179276134894917</v>
      </c>
      <c r="M325" s="283">
        <f t="shared" si="110"/>
        <v>4.9112732097632179</v>
      </c>
      <c r="N325" s="283">
        <f t="shared" si="111"/>
        <v>1.6317545686209942</v>
      </c>
      <c r="O325" s="283">
        <f t="shared" si="112"/>
        <v>0.88212521117107157</v>
      </c>
      <c r="P325" s="21">
        <f t="shared" si="102"/>
        <v>0</v>
      </c>
      <c r="Q325" s="21">
        <f t="shared" si="103"/>
        <v>0.72850690893675296</v>
      </c>
      <c r="R325">
        <f t="shared" si="104"/>
        <v>1.0096214758538746</v>
      </c>
      <c r="S325" s="296">
        <f t="shared" si="113"/>
        <v>0</v>
      </c>
      <c r="T325" s="283">
        <f t="shared" si="114"/>
        <v>0.51080511668704831</v>
      </c>
      <c r="U325" s="286">
        <v>43424</v>
      </c>
      <c r="V325" s="284">
        <f t="shared" si="105"/>
        <v>37.708333333333336</v>
      </c>
      <c r="W325" t="str">
        <f t="shared" si="106"/>
        <v>heating</v>
      </c>
      <c r="X325">
        <f t="shared" si="115"/>
        <v>8.4059444018720839</v>
      </c>
      <c r="Y325">
        <f t="shared" si="116"/>
        <v>0</v>
      </c>
    </row>
    <row r="326" spans="1:25" x14ac:dyDescent="0.25">
      <c r="A326" s="286">
        <v>43114</v>
      </c>
      <c r="B326" s="1">
        <f t="shared" si="107"/>
        <v>7</v>
      </c>
      <c r="C326" s="285">
        <v>12</v>
      </c>
      <c r="D326" t="s">
        <v>713</v>
      </c>
      <c r="F326" s="16">
        <v>16</v>
      </c>
      <c r="G326" t="str">
        <f t="shared" si="99"/>
        <v>heating</v>
      </c>
      <c r="H326" s="283">
        <f>IF(G326="heating",F326*Assumptions!M$4+Assumptions!M$7,0)</f>
        <v>0.57285390610757747</v>
      </c>
      <c r="I326" s="15">
        <f t="shared" si="100"/>
        <v>0.92817502202723046</v>
      </c>
      <c r="J326" s="15">
        <f t="shared" si="101"/>
        <v>0.93760781206536892</v>
      </c>
      <c r="K326" s="283">
        <f t="shared" si="108"/>
        <v>0.49853421859901048</v>
      </c>
      <c r="L326" s="283">
        <f t="shared" si="109"/>
        <v>2.8179276134894917</v>
      </c>
      <c r="M326" s="283">
        <f t="shared" si="110"/>
        <v>4.7932913590128123</v>
      </c>
      <c r="N326" s="283">
        <f t="shared" si="111"/>
        <v>1.6317545686209942</v>
      </c>
      <c r="O326" s="283">
        <f t="shared" si="112"/>
        <v>0.86093421637960632</v>
      </c>
      <c r="P326" s="21">
        <f t="shared" si="102"/>
        <v>0</v>
      </c>
      <c r="Q326" s="21">
        <f t="shared" si="103"/>
        <v>0.75910815787401487</v>
      </c>
      <c r="R326">
        <f t="shared" si="104"/>
        <v>1.0096214758538746</v>
      </c>
      <c r="S326" s="296">
        <f t="shared" si="113"/>
        <v>0</v>
      </c>
      <c r="T326" s="283">
        <f t="shared" si="114"/>
        <v>0.49853421859901048</v>
      </c>
      <c r="U326" s="286">
        <v>43425</v>
      </c>
      <c r="V326" s="284">
        <f t="shared" si="105"/>
        <v>29.166666666666668</v>
      </c>
      <c r="W326" t="str">
        <f t="shared" si="106"/>
        <v>heating</v>
      </c>
      <c r="X326">
        <f t="shared" si="115"/>
        <v>10.723230488491945</v>
      </c>
      <c r="Y326">
        <f t="shared" si="116"/>
        <v>0</v>
      </c>
    </row>
    <row r="327" spans="1:25" x14ac:dyDescent="0.25">
      <c r="A327" s="286">
        <v>43114</v>
      </c>
      <c r="B327" s="1">
        <f t="shared" si="107"/>
        <v>7</v>
      </c>
      <c r="C327" s="285">
        <v>13</v>
      </c>
      <c r="D327" t="s">
        <v>713</v>
      </c>
      <c r="F327" s="16">
        <v>16</v>
      </c>
      <c r="G327" t="str">
        <f t="shared" si="99"/>
        <v>heating</v>
      </c>
      <c r="H327" s="283">
        <f>IF(G327="heating",F327*Assumptions!M$4+Assumptions!M$7,0)</f>
        <v>0.57285390610757747</v>
      </c>
      <c r="I327" s="15">
        <f t="shared" si="100"/>
        <v>0.91573834436872614</v>
      </c>
      <c r="J327" s="15">
        <f t="shared" si="101"/>
        <v>0.93760781206536892</v>
      </c>
      <c r="K327" s="283">
        <f t="shared" si="108"/>
        <v>0.49185432608810398</v>
      </c>
      <c r="L327" s="283">
        <f t="shared" si="109"/>
        <v>2.8179276134894917</v>
      </c>
      <c r="M327" s="283">
        <f t="shared" si="110"/>
        <v>4.729065735460547</v>
      </c>
      <c r="N327" s="283">
        <f t="shared" si="111"/>
        <v>1.6317545686209942</v>
      </c>
      <c r="O327" s="283">
        <f t="shared" si="112"/>
        <v>0.84939850266162187</v>
      </c>
      <c r="P327" s="21">
        <f t="shared" si="102"/>
        <v>0</v>
      </c>
      <c r="Q327" s="21">
        <f t="shared" si="103"/>
        <v>0.79115902007799765</v>
      </c>
      <c r="R327">
        <f t="shared" si="104"/>
        <v>1.0096214758538746</v>
      </c>
      <c r="S327" s="296">
        <f t="shared" si="113"/>
        <v>0</v>
      </c>
      <c r="T327" s="283">
        <f t="shared" si="114"/>
        <v>0.49185432608810398</v>
      </c>
      <c r="U327" s="286">
        <v>43426</v>
      </c>
      <c r="V327" s="284">
        <f t="shared" si="105"/>
        <v>40.875</v>
      </c>
      <c r="W327" t="str">
        <f t="shared" si="106"/>
        <v>heating</v>
      </c>
      <c r="X327">
        <f t="shared" si="115"/>
        <v>7.4524210716647872</v>
      </c>
      <c r="Y327">
        <f t="shared" si="116"/>
        <v>0</v>
      </c>
    </row>
    <row r="328" spans="1:25" x14ac:dyDescent="0.25">
      <c r="A328" s="286">
        <v>43114</v>
      </c>
      <c r="B328" s="1">
        <f t="shared" si="107"/>
        <v>7</v>
      </c>
      <c r="C328" s="285">
        <v>14</v>
      </c>
      <c r="D328" t="s">
        <v>713</v>
      </c>
      <c r="F328" s="16">
        <v>16</v>
      </c>
      <c r="G328" t="str">
        <f t="shared" si="99"/>
        <v>heating</v>
      </c>
      <c r="H328" s="283">
        <f>IF(G328="heating",F328*Assumptions!M$4+Assumptions!M$7,0)</f>
        <v>0.57285390610757747</v>
      </c>
      <c r="I328" s="15">
        <f t="shared" si="100"/>
        <v>0.92047470058819936</v>
      </c>
      <c r="J328" s="15">
        <f t="shared" si="101"/>
        <v>0.93760781206536892</v>
      </c>
      <c r="K328" s="283">
        <f t="shared" si="108"/>
        <v>0.49439828125910656</v>
      </c>
      <c r="L328" s="283">
        <f t="shared" si="109"/>
        <v>2.8179276134894917</v>
      </c>
      <c r="M328" s="283">
        <f t="shared" si="110"/>
        <v>4.7535252768199152</v>
      </c>
      <c r="N328" s="283">
        <f t="shared" si="111"/>
        <v>1.6317545686209942</v>
      </c>
      <c r="O328" s="283">
        <f t="shared" si="112"/>
        <v>0.853791737809666</v>
      </c>
      <c r="P328" s="21">
        <f t="shared" si="102"/>
        <v>0</v>
      </c>
      <c r="Q328" s="21">
        <f t="shared" si="103"/>
        <v>0.84355555031342389</v>
      </c>
      <c r="R328">
        <f t="shared" si="104"/>
        <v>1.0096214758538746</v>
      </c>
      <c r="S328" s="296">
        <f t="shared" si="113"/>
        <v>0</v>
      </c>
      <c r="T328" s="283">
        <f t="shared" si="114"/>
        <v>0.49439828125910656</v>
      </c>
      <c r="U328" s="286">
        <v>43427</v>
      </c>
      <c r="V328" s="284">
        <f t="shared" si="105"/>
        <v>52.083333333333336</v>
      </c>
      <c r="W328" t="str">
        <f t="shared" si="106"/>
        <v>heating</v>
      </c>
      <c r="X328">
        <f t="shared" si="115"/>
        <v>4.5470955637333876</v>
      </c>
      <c r="Y328">
        <f t="shared" si="116"/>
        <v>0</v>
      </c>
    </row>
    <row r="329" spans="1:25" x14ac:dyDescent="0.25">
      <c r="A329" s="286">
        <v>43114</v>
      </c>
      <c r="B329" s="1">
        <f t="shared" si="107"/>
        <v>7</v>
      </c>
      <c r="C329" s="285">
        <v>15</v>
      </c>
      <c r="D329" t="s">
        <v>713</v>
      </c>
      <c r="F329" s="16">
        <v>16</v>
      </c>
      <c r="G329" t="str">
        <f t="shared" si="99"/>
        <v>heating</v>
      </c>
      <c r="H329" s="283">
        <f>IF(G329="heating",F329*Assumptions!M$4+Assumptions!M$7,0)</f>
        <v>0.57285390610757747</v>
      </c>
      <c r="I329" s="15">
        <f t="shared" si="100"/>
        <v>0.92937811039838192</v>
      </c>
      <c r="J329" s="15">
        <f t="shared" si="101"/>
        <v>0.93760781206536892</v>
      </c>
      <c r="K329" s="283">
        <f t="shared" si="108"/>
        <v>0.49918041215818171</v>
      </c>
      <c r="L329" s="283">
        <f t="shared" si="109"/>
        <v>2.8179276134894917</v>
      </c>
      <c r="M329" s="283">
        <f t="shared" si="110"/>
        <v>4.7995043608246624</v>
      </c>
      <c r="N329" s="283">
        <f t="shared" si="111"/>
        <v>1.6317545686209942</v>
      </c>
      <c r="O329" s="283">
        <f t="shared" si="112"/>
        <v>0.86205014809450042</v>
      </c>
      <c r="P329" s="21">
        <f t="shared" si="102"/>
        <v>0</v>
      </c>
      <c r="Q329" s="21">
        <f t="shared" si="103"/>
        <v>0.96592607327566882</v>
      </c>
      <c r="R329">
        <f t="shared" si="104"/>
        <v>1.0096214758538746</v>
      </c>
      <c r="S329" s="296">
        <f t="shared" si="113"/>
        <v>0</v>
      </c>
      <c r="T329" s="283">
        <f t="shared" si="114"/>
        <v>0.49918041215818171</v>
      </c>
      <c r="U329" s="286">
        <v>43428</v>
      </c>
      <c r="V329" s="284">
        <f t="shared" si="105"/>
        <v>34.166666666666664</v>
      </c>
      <c r="W329" t="str">
        <f t="shared" si="106"/>
        <v>heating</v>
      </c>
      <c r="X329">
        <f t="shared" si="115"/>
        <v>8.9690434941204273</v>
      </c>
      <c r="Y329">
        <f t="shared" si="116"/>
        <v>0</v>
      </c>
    </row>
    <row r="330" spans="1:25" x14ac:dyDescent="0.25">
      <c r="A330" s="286">
        <v>43114</v>
      </c>
      <c r="B330" s="1">
        <f t="shared" si="107"/>
        <v>7</v>
      </c>
      <c r="C330" s="285">
        <v>16</v>
      </c>
      <c r="D330" t="s">
        <v>713</v>
      </c>
      <c r="F330" s="16">
        <v>16</v>
      </c>
      <c r="G330" t="str">
        <f t="shared" si="99"/>
        <v>heating</v>
      </c>
      <c r="H330" s="283">
        <f>IF(G330="heating",F330*Assumptions!M$4+Assumptions!M$7,0)</f>
        <v>0.57285390610757747</v>
      </c>
      <c r="I330" s="15">
        <f t="shared" si="100"/>
        <v>0.95820877609023625</v>
      </c>
      <c r="J330" s="15">
        <f t="shared" si="101"/>
        <v>0.93760781206536892</v>
      </c>
      <c r="K330" s="283">
        <f t="shared" si="108"/>
        <v>0.51466571724750165</v>
      </c>
      <c r="L330" s="283">
        <f t="shared" si="109"/>
        <v>2.8179276134894917</v>
      </c>
      <c r="M330" s="283">
        <f t="shared" si="110"/>
        <v>4.9483919924197508</v>
      </c>
      <c r="N330" s="283">
        <f t="shared" si="111"/>
        <v>1.6317545686209942</v>
      </c>
      <c r="O330" s="283">
        <f t="shared" si="112"/>
        <v>0.88879220211024723</v>
      </c>
      <c r="P330" s="21">
        <f t="shared" si="102"/>
        <v>0</v>
      </c>
      <c r="Q330" s="21">
        <f t="shared" si="103"/>
        <v>1.1649354943302594</v>
      </c>
      <c r="R330">
        <f t="shared" si="104"/>
        <v>1.0096214758538746</v>
      </c>
      <c r="S330" s="296">
        <f t="shared" si="113"/>
        <v>0</v>
      </c>
      <c r="T330" s="283">
        <f t="shared" si="114"/>
        <v>0.51466571724750165</v>
      </c>
      <c r="U330" s="286">
        <v>43429</v>
      </c>
      <c r="V330" s="284">
        <f t="shared" si="105"/>
        <v>26.458333333333332</v>
      </c>
      <c r="W330" t="str">
        <f t="shared" si="106"/>
        <v>heating</v>
      </c>
      <c r="X330">
        <f t="shared" si="115"/>
        <v>10.456210014143293</v>
      </c>
      <c r="Y330">
        <f t="shared" si="116"/>
        <v>0</v>
      </c>
    </row>
    <row r="331" spans="1:25" x14ac:dyDescent="0.25">
      <c r="A331" s="286">
        <v>43114</v>
      </c>
      <c r="B331" s="1">
        <f t="shared" si="107"/>
        <v>7</v>
      </c>
      <c r="C331" s="285">
        <v>17</v>
      </c>
      <c r="D331" t="s">
        <v>713</v>
      </c>
      <c r="F331" s="16">
        <v>16</v>
      </c>
      <c r="G331" t="str">
        <f t="shared" si="99"/>
        <v>heating</v>
      </c>
      <c r="H331" s="283">
        <f>IF(G331="heating",F331*Assumptions!M$4+Assumptions!M$7,0)</f>
        <v>0.57285390610757747</v>
      </c>
      <c r="I331" s="15">
        <f t="shared" si="100"/>
        <v>1.000324165990953</v>
      </c>
      <c r="J331" s="15">
        <f t="shared" si="101"/>
        <v>0.93760781206536892</v>
      </c>
      <c r="K331" s="283">
        <f t="shared" si="108"/>
        <v>0.53728641107881059</v>
      </c>
      <c r="L331" s="283">
        <f t="shared" si="109"/>
        <v>2.8179276134894917</v>
      </c>
      <c r="M331" s="283">
        <f t="shared" si="110"/>
        <v>5.1658847386171782</v>
      </c>
      <c r="N331" s="283">
        <f t="shared" si="111"/>
        <v>1.6317545686209942</v>
      </c>
      <c r="O331" s="283">
        <f t="shared" si="112"/>
        <v>0.92785658042383568</v>
      </c>
      <c r="P331" s="21">
        <f t="shared" si="102"/>
        <v>0</v>
      </c>
      <c r="Q331" s="21">
        <f t="shared" si="103"/>
        <v>1.3521540118753073</v>
      </c>
      <c r="R331">
        <f t="shared" si="104"/>
        <v>1.0096214758538746</v>
      </c>
      <c r="S331" s="296">
        <f t="shared" si="113"/>
        <v>0</v>
      </c>
      <c r="T331" s="283">
        <f t="shared" si="114"/>
        <v>0.53728641107881059</v>
      </c>
      <c r="U331" s="286">
        <v>43430</v>
      </c>
      <c r="V331" s="284">
        <f t="shared" si="105"/>
        <v>35.5</v>
      </c>
      <c r="W331" t="str">
        <f t="shared" si="106"/>
        <v>heating</v>
      </c>
      <c r="X331">
        <f t="shared" si="115"/>
        <v>8.8965342756239973</v>
      </c>
      <c r="Y331">
        <f t="shared" si="116"/>
        <v>0</v>
      </c>
    </row>
    <row r="332" spans="1:25" x14ac:dyDescent="0.25">
      <c r="A332" s="286">
        <v>43114</v>
      </c>
      <c r="B332" s="1">
        <f t="shared" si="107"/>
        <v>7</v>
      </c>
      <c r="C332" s="285">
        <v>18</v>
      </c>
      <c r="D332" t="s">
        <v>713</v>
      </c>
      <c r="F332" s="16">
        <v>16</v>
      </c>
      <c r="G332" t="str">
        <f t="shared" si="99"/>
        <v>heating</v>
      </c>
      <c r="H332" s="283">
        <f>IF(G332="heating",F332*Assumptions!M$4+Assumptions!M$7,0)</f>
        <v>0.57285390610757747</v>
      </c>
      <c r="I332" s="15">
        <f t="shared" si="100"/>
        <v>0.99263375744531002</v>
      </c>
      <c r="J332" s="15">
        <f t="shared" si="101"/>
        <v>0.93760781206536892</v>
      </c>
      <c r="K332" s="283">
        <f t="shared" si="108"/>
        <v>0.53315579807584967</v>
      </c>
      <c r="L332" s="283">
        <f t="shared" si="109"/>
        <v>2.8179276134894917</v>
      </c>
      <c r="M332" s="283">
        <f t="shared" si="110"/>
        <v>5.1261698486941585</v>
      </c>
      <c r="N332" s="283">
        <f t="shared" si="111"/>
        <v>1.6317545686209942</v>
      </c>
      <c r="O332" s="283">
        <f t="shared" si="112"/>
        <v>0.92072329661662733</v>
      </c>
      <c r="P332" s="21">
        <f t="shared" si="102"/>
        <v>0</v>
      </c>
      <c r="Q332" s="21">
        <f t="shared" si="103"/>
        <v>1.5598916921549892</v>
      </c>
      <c r="R332">
        <f t="shared" si="104"/>
        <v>1.0096214758538746</v>
      </c>
      <c r="S332" s="296">
        <f t="shared" si="113"/>
        <v>0</v>
      </c>
      <c r="T332" s="283">
        <f t="shared" si="114"/>
        <v>0.53315579807584967</v>
      </c>
      <c r="U332" s="286">
        <v>43431</v>
      </c>
      <c r="V332" s="284">
        <f t="shared" si="105"/>
        <v>29.875</v>
      </c>
      <c r="W332" t="str">
        <f t="shared" si="106"/>
        <v>heating</v>
      </c>
      <c r="X332">
        <f t="shared" si="115"/>
        <v>10.37356909802898</v>
      </c>
      <c r="Y332">
        <f t="shared" si="116"/>
        <v>0</v>
      </c>
    </row>
    <row r="333" spans="1:25" x14ac:dyDescent="0.25">
      <c r="A333" s="286">
        <v>43114</v>
      </c>
      <c r="B333" s="1">
        <f t="shared" si="107"/>
        <v>7</v>
      </c>
      <c r="C333" s="285">
        <v>19</v>
      </c>
      <c r="D333" t="s">
        <v>713</v>
      </c>
      <c r="F333" s="16">
        <v>10</v>
      </c>
      <c r="G333" t="str">
        <f t="shared" si="99"/>
        <v>heating</v>
      </c>
      <c r="H333" s="283">
        <f>IF(G333="heating",F333*Assumptions!M$4+Assumptions!M$7,0)</f>
        <v>0.63702915152981754</v>
      </c>
      <c r="I333" s="15">
        <f t="shared" si="100"/>
        <v>0.98728643949761985</v>
      </c>
      <c r="J333" s="15">
        <f t="shared" si="101"/>
        <v>0.93760781206536892</v>
      </c>
      <c r="K333" s="283">
        <f t="shared" si="108"/>
        <v>0.58968990895914108</v>
      </c>
      <c r="L333" s="283">
        <f t="shared" si="109"/>
        <v>2.5948150733280251</v>
      </c>
      <c r="M333" s="283">
        <f t="shared" si="110"/>
        <v>5.2208249339847539</v>
      </c>
      <c r="N333" s="283">
        <f t="shared" si="111"/>
        <v>1.2546470767287967</v>
      </c>
      <c r="O333" s="283">
        <f t="shared" si="112"/>
        <v>1.2195750444388616</v>
      </c>
      <c r="P333" s="21">
        <f t="shared" si="102"/>
        <v>0</v>
      </c>
      <c r="Q333" s="21">
        <f t="shared" si="103"/>
        <v>1.6764212681468484</v>
      </c>
      <c r="R333">
        <f t="shared" si="104"/>
        <v>1.0096214758538746</v>
      </c>
      <c r="S333" s="296">
        <f t="shared" si="113"/>
        <v>0</v>
      </c>
      <c r="T333" s="283">
        <f t="shared" si="114"/>
        <v>0.58968990895914108</v>
      </c>
      <c r="U333" s="286">
        <v>43432</v>
      </c>
      <c r="V333" s="284">
        <f t="shared" si="105"/>
        <v>26.75</v>
      </c>
      <c r="W333" t="str">
        <f t="shared" si="106"/>
        <v>heating</v>
      </c>
      <c r="X333">
        <f t="shared" si="115"/>
        <v>11.448279438407365</v>
      </c>
      <c r="Y333">
        <f t="shared" si="116"/>
        <v>0</v>
      </c>
    </row>
    <row r="334" spans="1:25" x14ac:dyDescent="0.25">
      <c r="A334" s="286">
        <v>43114</v>
      </c>
      <c r="B334" s="1">
        <f t="shared" si="107"/>
        <v>7</v>
      </c>
      <c r="C334" s="285">
        <v>20</v>
      </c>
      <c r="D334" t="s">
        <v>713</v>
      </c>
      <c r="F334" s="16">
        <v>7</v>
      </c>
      <c r="G334" t="str">
        <f t="shared" si="99"/>
        <v>heating</v>
      </c>
      <c r="H334" s="283">
        <f>IF(G334="heating",F334*Assumptions!M$4+Assumptions!M$7,0)</f>
        <v>0.66911677424093763</v>
      </c>
      <c r="I334" s="15">
        <f t="shared" si="100"/>
        <v>0.9807837528485519</v>
      </c>
      <c r="J334" s="15">
        <f t="shared" si="101"/>
        <v>0.93760781206536892</v>
      </c>
      <c r="K334" s="283">
        <f t="shared" si="108"/>
        <v>0.61531343474878653</v>
      </c>
      <c r="L334" s="283">
        <f t="shared" si="109"/>
        <v>2.4800267097410909</v>
      </c>
      <c r="M334" s="283">
        <f t="shared" si="110"/>
        <v>5.2066906853708499</v>
      </c>
      <c r="N334" s="283">
        <f t="shared" si="111"/>
        <v>1.1216076842493865</v>
      </c>
      <c r="O334" s="283">
        <f t="shared" si="112"/>
        <v>1.3605414571145376</v>
      </c>
      <c r="P334" s="21">
        <f t="shared" si="102"/>
        <v>0</v>
      </c>
      <c r="Q334" s="21">
        <f t="shared" si="103"/>
        <v>1.52436960139122</v>
      </c>
      <c r="R334">
        <f t="shared" si="104"/>
        <v>1.0096214758538746</v>
      </c>
      <c r="S334" s="296">
        <f t="shared" si="113"/>
        <v>0</v>
      </c>
      <c r="T334" s="283">
        <f t="shared" si="114"/>
        <v>0.61531343474878653</v>
      </c>
      <c r="U334" s="286">
        <v>43433</v>
      </c>
      <c r="V334" s="284">
        <f t="shared" si="105"/>
        <v>33.5</v>
      </c>
      <c r="W334" t="str">
        <f t="shared" si="106"/>
        <v>heating</v>
      </c>
      <c r="X334">
        <f t="shared" si="115"/>
        <v>9.4106384216987209</v>
      </c>
      <c r="Y334">
        <f t="shared" si="116"/>
        <v>0</v>
      </c>
    </row>
    <row r="335" spans="1:25" x14ac:dyDescent="0.25">
      <c r="A335" s="286">
        <v>43114</v>
      </c>
      <c r="B335" s="1">
        <f t="shared" si="107"/>
        <v>7</v>
      </c>
      <c r="C335" s="285">
        <v>21</v>
      </c>
      <c r="D335" t="s">
        <v>713</v>
      </c>
      <c r="F335" s="16">
        <v>5</v>
      </c>
      <c r="G335" t="str">
        <f t="shared" si="99"/>
        <v>heating</v>
      </c>
      <c r="H335" s="283">
        <f>IF(G335="heating",F335*Assumptions!M$4+Assumptions!M$7,0)</f>
        <v>0.69050852271501773</v>
      </c>
      <c r="I335" s="15">
        <f t="shared" si="100"/>
        <v>0.96485790305685171</v>
      </c>
      <c r="J335" s="15">
        <f t="shared" si="101"/>
        <v>0.93760781206536892</v>
      </c>
      <c r="K335" s="283">
        <f t="shared" si="108"/>
        <v>0.62467427143165133</v>
      </c>
      <c r="L335" s="283">
        <f t="shared" si="109"/>
        <v>2.3843508685445598</v>
      </c>
      <c r="M335" s="283">
        <f t="shared" si="110"/>
        <v>5.0819782932944388</v>
      </c>
      <c r="N335" s="283">
        <f t="shared" si="111"/>
        <v>1.0471958284399543</v>
      </c>
      <c r="O335" s="283">
        <f t="shared" si="112"/>
        <v>1.422315293085511</v>
      </c>
      <c r="P335" s="21">
        <f t="shared" si="102"/>
        <v>0</v>
      </c>
      <c r="Q335" s="21">
        <f t="shared" si="103"/>
        <v>1.4448604713749031</v>
      </c>
      <c r="R335">
        <f t="shared" si="104"/>
        <v>1.0096214758538746</v>
      </c>
      <c r="S335" s="296">
        <f t="shared" si="113"/>
        <v>0</v>
      </c>
      <c r="T335" s="283">
        <f t="shared" si="114"/>
        <v>0.62467427143165133</v>
      </c>
      <c r="U335" s="286">
        <v>43434</v>
      </c>
      <c r="V335" s="284">
        <f t="shared" si="105"/>
        <v>39.625</v>
      </c>
      <c r="W335" t="str">
        <f t="shared" si="106"/>
        <v>heating</v>
      </c>
      <c r="X335">
        <f t="shared" si="115"/>
        <v>7.8160680876012805</v>
      </c>
      <c r="Y335">
        <f t="shared" si="116"/>
        <v>0</v>
      </c>
    </row>
    <row r="336" spans="1:25" x14ac:dyDescent="0.25">
      <c r="A336" s="286">
        <v>43114</v>
      </c>
      <c r="B336" s="1">
        <f t="shared" si="107"/>
        <v>7</v>
      </c>
      <c r="C336" s="285">
        <v>22</v>
      </c>
      <c r="D336" t="s">
        <v>713</v>
      </c>
      <c r="F336" s="16">
        <v>3</v>
      </c>
      <c r="G336" t="str">
        <f t="shared" si="99"/>
        <v>heating</v>
      </c>
      <c r="H336" s="283">
        <f>IF(G336="heating",F336*Assumptions!M$4+Assumptions!M$7,0)</f>
        <v>0.71190027118909771</v>
      </c>
      <c r="I336" s="15">
        <f t="shared" si="100"/>
        <v>0.93972561476240646</v>
      </c>
      <c r="J336" s="15">
        <f t="shared" si="101"/>
        <v>0.93760781206536892</v>
      </c>
      <c r="K336" s="283">
        <f t="shared" si="108"/>
        <v>0.62725111278595258</v>
      </c>
      <c r="L336" s="283">
        <f t="shared" si="109"/>
        <v>2.2496218138612099</v>
      </c>
      <c r="M336" s="283">
        <f t="shared" si="110"/>
        <v>4.8145974061458938</v>
      </c>
      <c r="N336" s="283" t="e">
        <f t="shared" si="111"/>
        <v>#N/A</v>
      </c>
      <c r="O336" s="283">
        <f t="shared" si="112"/>
        <v>0</v>
      </c>
      <c r="P336" s="21">
        <f t="shared" si="102"/>
        <v>0</v>
      </c>
      <c r="Q336" s="21">
        <f t="shared" si="103"/>
        <v>1.2427137171080138</v>
      </c>
      <c r="R336">
        <f t="shared" si="104"/>
        <v>1.0096214758538746</v>
      </c>
      <c r="S336" s="296">
        <f t="shared" si="113"/>
        <v>0</v>
      </c>
      <c r="T336" s="283">
        <f t="shared" si="114"/>
        <v>0.62725111278595258</v>
      </c>
      <c r="U336" s="286">
        <v>43435</v>
      </c>
      <c r="V336" s="284">
        <f t="shared" si="105"/>
        <v>44.833333333333336</v>
      </c>
      <c r="W336" t="str">
        <f t="shared" si="106"/>
        <v>heating</v>
      </c>
      <c r="X336">
        <f t="shared" si="115"/>
        <v>6.3033720225917715</v>
      </c>
      <c r="Y336">
        <f t="shared" si="116"/>
        <v>0</v>
      </c>
    </row>
    <row r="337" spans="1:25" x14ac:dyDescent="0.25">
      <c r="A337" s="286">
        <v>43114</v>
      </c>
      <c r="B337" s="1">
        <f t="shared" si="107"/>
        <v>7</v>
      </c>
      <c r="C337" s="285">
        <v>23</v>
      </c>
      <c r="D337" t="s">
        <v>713</v>
      </c>
      <c r="F337" s="16">
        <v>1</v>
      </c>
      <c r="G337" t="str">
        <f t="shared" si="99"/>
        <v>heating</v>
      </c>
      <c r="H337" s="283">
        <f>IF(G337="heating",F337*Assumptions!M$4+Assumptions!M$7,0)</f>
        <v>0.73329201966317781</v>
      </c>
      <c r="I337" s="15">
        <f t="shared" si="100"/>
        <v>0.93552015763172869</v>
      </c>
      <c r="J337" s="15">
        <f t="shared" si="101"/>
        <v>0.93760781206536892</v>
      </c>
      <c r="K337" s="283">
        <f t="shared" si="108"/>
        <v>0.64320783430867157</v>
      </c>
      <c r="L337" s="283">
        <f t="shared" si="109"/>
        <v>2.2890548970082816</v>
      </c>
      <c r="M337" s="283">
        <f t="shared" si="110"/>
        <v>5.0236174024374307</v>
      </c>
      <c r="N337" s="283" t="e">
        <f t="shared" si="111"/>
        <v>#N/A</v>
      </c>
      <c r="O337" s="283">
        <f t="shared" si="112"/>
        <v>0</v>
      </c>
      <c r="P337" s="21">
        <f t="shared" si="102"/>
        <v>0</v>
      </c>
      <c r="Q337" s="21">
        <f t="shared" si="103"/>
        <v>1.0297519246597011</v>
      </c>
      <c r="R337">
        <f t="shared" si="104"/>
        <v>1.0096214758538746</v>
      </c>
      <c r="S337" s="296">
        <f t="shared" si="113"/>
        <v>0</v>
      </c>
      <c r="T337" s="283">
        <f t="shared" si="114"/>
        <v>0.64320783430867157</v>
      </c>
      <c r="U337" s="286">
        <v>43436</v>
      </c>
      <c r="V337" s="284">
        <f t="shared" si="105"/>
        <v>34.541666666666664</v>
      </c>
      <c r="W337" t="str">
        <f t="shared" si="106"/>
        <v>heating</v>
      </c>
      <c r="X337">
        <f t="shared" si="115"/>
        <v>8.4427152113138426</v>
      </c>
      <c r="Y337">
        <f t="shared" si="116"/>
        <v>0</v>
      </c>
    </row>
    <row r="338" spans="1:25" x14ac:dyDescent="0.25">
      <c r="A338" s="286">
        <v>43115</v>
      </c>
      <c r="B338" s="1">
        <f t="shared" si="107"/>
        <v>1</v>
      </c>
      <c r="C338" s="285">
        <v>0</v>
      </c>
      <c r="D338" t="s">
        <v>713</v>
      </c>
      <c r="F338" s="16">
        <v>1</v>
      </c>
      <c r="G338" t="str">
        <f t="shared" si="99"/>
        <v>heating</v>
      </c>
      <c r="H338" s="283">
        <f>IF(G338="heating",F338*Assumptions!M$4+Assumptions!M$7,0)</f>
        <v>0.73329201966317781</v>
      </c>
      <c r="I338" s="15">
        <f t="shared" si="100"/>
        <v>0.96097758380229281</v>
      </c>
      <c r="J338" s="15">
        <f t="shared" si="101"/>
        <v>1.017726725449043</v>
      </c>
      <c r="K338" s="283">
        <f t="shared" si="108"/>
        <v>0.71716881241285502</v>
      </c>
      <c r="L338" s="283">
        <f t="shared" si="109"/>
        <v>2.2890548970082816</v>
      </c>
      <c r="M338" s="283">
        <f t="shared" si="110"/>
        <v>5.6012715243043054</v>
      </c>
      <c r="N338" s="283" t="e">
        <f t="shared" si="111"/>
        <v>#N/A</v>
      </c>
      <c r="O338" s="283">
        <f t="shared" si="112"/>
        <v>0</v>
      </c>
      <c r="P338" s="21">
        <f t="shared" si="102"/>
        <v>0</v>
      </c>
      <c r="Q338" s="21">
        <f t="shared" si="103"/>
        <v>0.90668853391740301</v>
      </c>
      <c r="R338">
        <f t="shared" si="104"/>
        <v>0.9440993384982781</v>
      </c>
      <c r="S338" s="296">
        <f t="shared" si="113"/>
        <v>0</v>
      </c>
      <c r="T338" s="283">
        <f t="shared" si="114"/>
        <v>0.71716881241285502</v>
      </c>
      <c r="U338" s="286">
        <v>43437</v>
      </c>
      <c r="V338" s="284">
        <f t="shared" si="105"/>
        <v>31.333333333333332</v>
      </c>
      <c r="W338" t="str">
        <f t="shared" si="106"/>
        <v>heating</v>
      </c>
      <c r="X338">
        <f t="shared" si="115"/>
        <v>10.013426326614026</v>
      </c>
      <c r="Y338">
        <f t="shared" si="116"/>
        <v>0</v>
      </c>
    </row>
    <row r="339" spans="1:25" x14ac:dyDescent="0.25">
      <c r="A339" s="286">
        <v>43115</v>
      </c>
      <c r="B339" s="1">
        <f t="shared" si="107"/>
        <v>1</v>
      </c>
      <c r="C339" s="285">
        <v>1</v>
      </c>
      <c r="D339" t="s">
        <v>713</v>
      </c>
      <c r="F339" s="16">
        <v>0</v>
      </c>
      <c r="G339" t="str">
        <f t="shared" si="99"/>
        <v>heating</v>
      </c>
      <c r="H339" s="283">
        <f>IF(G339="heating",F339*Assumptions!M$4+Assumptions!M$7,0)</f>
        <v>0.7439878939002178</v>
      </c>
      <c r="I339" s="15">
        <f t="shared" si="100"/>
        <v>0.9912860509924194</v>
      </c>
      <c r="J339" s="15">
        <f t="shared" si="101"/>
        <v>1.017726725449043</v>
      </c>
      <c r="K339" s="283">
        <f t="shared" si="108"/>
        <v>0.75057836681558554</v>
      </c>
      <c r="L339" s="283">
        <f t="shared" si="109"/>
        <v>2.2465435841600243</v>
      </c>
      <c r="M339" s="283">
        <f t="shared" si="110"/>
        <v>5.7533383330606807</v>
      </c>
      <c r="N339" s="283" t="e">
        <f t="shared" si="111"/>
        <v>#N/A</v>
      </c>
      <c r="O339" s="283">
        <f t="shared" si="112"/>
        <v>0</v>
      </c>
      <c r="P339" s="21">
        <f t="shared" si="102"/>
        <v>0</v>
      </c>
      <c r="Q339" s="21">
        <f t="shared" si="103"/>
        <v>0.81803459285312596</v>
      </c>
      <c r="R339">
        <f t="shared" si="104"/>
        <v>0.9440993384982781</v>
      </c>
      <c r="S339" s="296">
        <f t="shared" si="113"/>
        <v>0</v>
      </c>
      <c r="T339" s="283">
        <f t="shared" si="114"/>
        <v>0.75057836681558554</v>
      </c>
      <c r="U339" s="286">
        <v>43438</v>
      </c>
      <c r="V339" s="284">
        <f t="shared" si="105"/>
        <v>27.875</v>
      </c>
      <c r="W339" t="str">
        <f t="shared" si="106"/>
        <v>heating</v>
      </c>
      <c r="X339">
        <f t="shared" si="115"/>
        <v>10.930431485078623</v>
      </c>
      <c r="Y339">
        <f t="shared" si="116"/>
        <v>0</v>
      </c>
    </row>
    <row r="340" spans="1:25" x14ac:dyDescent="0.25">
      <c r="A340" s="286">
        <v>43115</v>
      </c>
      <c r="B340" s="1">
        <f t="shared" si="107"/>
        <v>1</v>
      </c>
      <c r="C340" s="285">
        <v>2</v>
      </c>
      <c r="D340" t="s">
        <v>713</v>
      </c>
      <c r="F340" s="16">
        <v>0</v>
      </c>
      <c r="G340" t="str">
        <f t="shared" si="99"/>
        <v>heating</v>
      </c>
      <c r="H340" s="283">
        <f>IF(G340="heating",F340*Assumptions!M$4+Assumptions!M$7,0)</f>
        <v>0.7439878939002178</v>
      </c>
      <c r="I340" s="15">
        <f t="shared" si="100"/>
        <v>1.0126444122274023</v>
      </c>
      <c r="J340" s="15">
        <f t="shared" si="101"/>
        <v>1.017726725449043</v>
      </c>
      <c r="K340" s="283">
        <f t="shared" si="108"/>
        <v>0.76675041309583059</v>
      </c>
      <c r="L340" s="283">
        <f t="shared" si="109"/>
        <v>2.2465435841600243</v>
      </c>
      <c r="M340" s="283">
        <f t="shared" si="110"/>
        <v>5.8773004107087639</v>
      </c>
      <c r="N340" s="283" t="e">
        <f t="shared" si="111"/>
        <v>#N/A</v>
      </c>
      <c r="O340" s="283">
        <f t="shared" si="112"/>
        <v>0</v>
      </c>
      <c r="P340" s="21">
        <f t="shared" si="102"/>
        <v>0</v>
      </c>
      <c r="Q340" s="21">
        <f t="shared" si="103"/>
        <v>0.74507607494346417</v>
      </c>
      <c r="R340">
        <f t="shared" si="104"/>
        <v>0.9440993384982781</v>
      </c>
      <c r="S340" s="296">
        <f t="shared" si="113"/>
        <v>0</v>
      </c>
      <c r="T340" s="283">
        <f t="shared" si="114"/>
        <v>0.76675041309583059</v>
      </c>
      <c r="U340" s="286">
        <v>43439</v>
      </c>
      <c r="V340" s="284">
        <f t="shared" si="105"/>
        <v>25.333333333333332</v>
      </c>
      <c r="W340" t="str">
        <f t="shared" si="106"/>
        <v>heating</v>
      </c>
      <c r="X340">
        <f t="shared" si="115"/>
        <v>11.662840014114417</v>
      </c>
      <c r="Y340">
        <f t="shared" si="116"/>
        <v>0</v>
      </c>
    </row>
    <row r="341" spans="1:25" x14ac:dyDescent="0.25">
      <c r="A341" s="286">
        <v>43115</v>
      </c>
      <c r="B341" s="1">
        <f t="shared" si="107"/>
        <v>1</v>
      </c>
      <c r="C341" s="285">
        <v>3</v>
      </c>
      <c r="D341" t="s">
        <v>713</v>
      </c>
      <c r="F341" s="16">
        <v>-2</v>
      </c>
      <c r="G341" t="str">
        <f t="shared" si="99"/>
        <v>heating</v>
      </c>
      <c r="H341" s="283">
        <f>IF(G341="heating",F341*Assumptions!M$4+Assumptions!M$7,0)</f>
        <v>0.7653796423742979</v>
      </c>
      <c r="I341" s="15">
        <f t="shared" si="100"/>
        <v>1.0288787614109172</v>
      </c>
      <c r="J341" s="15">
        <f t="shared" si="101"/>
        <v>1.017726725449043</v>
      </c>
      <c r="K341" s="283">
        <f t="shared" si="108"/>
        <v>0.8014423508828612</v>
      </c>
      <c r="L341" s="283">
        <f t="shared" si="109"/>
        <v>2.1604470590225535</v>
      </c>
      <c r="M341" s="283">
        <f t="shared" si="110"/>
        <v>5.9077885030386881</v>
      </c>
      <c r="N341" s="283" t="e">
        <f t="shared" si="111"/>
        <v>#N/A</v>
      </c>
      <c r="O341" s="283">
        <f t="shared" si="112"/>
        <v>0</v>
      </c>
      <c r="P341" s="21">
        <f t="shared" si="102"/>
        <v>0</v>
      </c>
      <c r="Q341" s="21">
        <f t="shared" si="103"/>
        <v>0.69158980876382303</v>
      </c>
      <c r="R341">
        <f t="shared" si="104"/>
        <v>0.9440993384982781</v>
      </c>
      <c r="S341" s="296">
        <f t="shared" si="113"/>
        <v>0</v>
      </c>
      <c r="T341" s="283">
        <f t="shared" si="114"/>
        <v>0.8014423508828612</v>
      </c>
      <c r="U341" s="286">
        <v>43440</v>
      </c>
      <c r="V341" s="284">
        <f t="shared" si="105"/>
        <v>22.416666666666668</v>
      </c>
      <c r="W341" t="str">
        <f t="shared" si="106"/>
        <v>heating</v>
      </c>
      <c r="X341">
        <f t="shared" si="115"/>
        <v>12.127323318149054</v>
      </c>
      <c r="Y341">
        <f t="shared" si="116"/>
        <v>0</v>
      </c>
    </row>
    <row r="342" spans="1:25" x14ac:dyDescent="0.25">
      <c r="A342" s="286">
        <v>43115</v>
      </c>
      <c r="B342" s="1">
        <f t="shared" si="107"/>
        <v>1</v>
      </c>
      <c r="C342" s="285">
        <v>4</v>
      </c>
      <c r="D342" t="s">
        <v>713</v>
      </c>
      <c r="F342" s="16">
        <v>0</v>
      </c>
      <c r="G342" t="str">
        <f t="shared" si="99"/>
        <v>heating</v>
      </c>
      <c r="H342" s="283">
        <f>IF(G342="heating",F342*Assumptions!M$4+Assumptions!M$7,0)</f>
        <v>0.7439878939002178</v>
      </c>
      <c r="I342" s="15">
        <f t="shared" si="100"/>
        <v>1.0654385285153933</v>
      </c>
      <c r="J342" s="15">
        <f t="shared" si="101"/>
        <v>1.017726725449043</v>
      </c>
      <c r="K342" s="283">
        <f t="shared" si="108"/>
        <v>0.80672487005630233</v>
      </c>
      <c r="L342" s="283">
        <f t="shared" si="109"/>
        <v>2.2465435841600243</v>
      </c>
      <c r="M342" s="283">
        <f t="shared" si="110"/>
        <v>6.1837128863969593</v>
      </c>
      <c r="N342" s="283" t="e">
        <f t="shared" si="111"/>
        <v>#N/A</v>
      </c>
      <c r="O342" s="283">
        <f t="shared" si="112"/>
        <v>0</v>
      </c>
      <c r="P342" s="21">
        <f t="shared" si="102"/>
        <v>0</v>
      </c>
      <c r="Q342" s="21">
        <f t="shared" si="103"/>
        <v>0.6473875548762833</v>
      </c>
      <c r="R342">
        <f t="shared" si="104"/>
        <v>0.9440993384982781</v>
      </c>
      <c r="S342" s="296">
        <f t="shared" si="113"/>
        <v>0</v>
      </c>
      <c r="T342" s="283">
        <f t="shared" si="114"/>
        <v>0.80672487005630233</v>
      </c>
      <c r="U342" s="286">
        <v>43441</v>
      </c>
      <c r="V342" s="284">
        <f t="shared" si="105"/>
        <v>22.5</v>
      </c>
      <c r="W342" t="str">
        <f t="shared" si="106"/>
        <v>heating</v>
      </c>
      <c r="X342">
        <f t="shared" si="115"/>
        <v>12.201675599748549</v>
      </c>
      <c r="Y342">
        <f t="shared" si="116"/>
        <v>0</v>
      </c>
    </row>
    <row r="343" spans="1:25" x14ac:dyDescent="0.25">
      <c r="A343" s="286">
        <v>43115</v>
      </c>
      <c r="B343" s="1">
        <f t="shared" si="107"/>
        <v>1</v>
      </c>
      <c r="C343" s="285">
        <v>5</v>
      </c>
      <c r="D343" t="s">
        <v>713</v>
      </c>
      <c r="F343" s="16">
        <v>-2</v>
      </c>
      <c r="G343" t="str">
        <f t="shared" si="99"/>
        <v>heating</v>
      </c>
      <c r="H343" s="283">
        <f>IF(G343="heating",F343*Assumptions!M$4+Assumptions!M$7,0)</f>
        <v>0.7653796423742979</v>
      </c>
      <c r="I343" s="15">
        <f t="shared" si="100"/>
        <v>1.1031161181218294</v>
      </c>
      <c r="J343" s="15">
        <f t="shared" si="101"/>
        <v>1.017726725449043</v>
      </c>
      <c r="K343" s="283">
        <f t="shared" si="108"/>
        <v>0.85926934072579852</v>
      </c>
      <c r="L343" s="283">
        <f t="shared" si="109"/>
        <v>2.1604470590225535</v>
      </c>
      <c r="M343" s="283">
        <f t="shared" si="110"/>
        <v>6.3340569993105706</v>
      </c>
      <c r="N343" s="283" t="e">
        <f t="shared" si="111"/>
        <v>#N/A</v>
      </c>
      <c r="O343" s="283">
        <f t="shared" si="112"/>
        <v>0</v>
      </c>
      <c r="P343" s="21">
        <f t="shared" si="102"/>
        <v>0</v>
      </c>
      <c r="Q343" s="21">
        <f t="shared" si="103"/>
        <v>0.72139578924615555</v>
      </c>
      <c r="R343">
        <f t="shared" si="104"/>
        <v>0.9440993384982781</v>
      </c>
      <c r="S343" s="296">
        <f t="shared" si="113"/>
        <v>0</v>
      </c>
      <c r="T343" s="283">
        <f t="shared" si="114"/>
        <v>0.85926934072579852</v>
      </c>
      <c r="U343" s="286">
        <v>43442</v>
      </c>
      <c r="V343" s="284">
        <f t="shared" si="105"/>
        <v>19.583333333333332</v>
      </c>
      <c r="W343" t="str">
        <f t="shared" si="106"/>
        <v>heating</v>
      </c>
      <c r="X343">
        <f t="shared" si="115"/>
        <v>12.703619340330073</v>
      </c>
      <c r="Y343">
        <f t="shared" si="116"/>
        <v>0</v>
      </c>
    </row>
    <row r="344" spans="1:25" x14ac:dyDescent="0.25">
      <c r="A344" s="286">
        <v>43115</v>
      </c>
      <c r="B344" s="1">
        <f t="shared" si="107"/>
        <v>1</v>
      </c>
      <c r="C344" s="285">
        <v>6</v>
      </c>
      <c r="D344" t="s">
        <v>713</v>
      </c>
      <c r="F344" s="16">
        <v>-2</v>
      </c>
      <c r="G344" t="str">
        <f t="shared" si="99"/>
        <v>heating</v>
      </c>
      <c r="H344" s="283">
        <f>IF(G344="heating",F344*Assumptions!M$4+Assumptions!M$7,0)</f>
        <v>0.7653796423742979</v>
      </c>
      <c r="I344" s="15">
        <f t="shared" si="100"/>
        <v>1.1674190089087988</v>
      </c>
      <c r="J344" s="15">
        <f t="shared" si="101"/>
        <v>1.017726725449043</v>
      </c>
      <c r="K344" s="283">
        <f t="shared" si="108"/>
        <v>0.90935790498987357</v>
      </c>
      <c r="L344" s="283">
        <f t="shared" si="109"/>
        <v>2.1604470590225535</v>
      </c>
      <c r="M344" s="283">
        <f t="shared" si="110"/>
        <v>6.7032821142137733</v>
      </c>
      <c r="N344" s="283" t="e">
        <f t="shared" si="111"/>
        <v>#N/A</v>
      </c>
      <c r="O344" s="283">
        <f t="shared" si="112"/>
        <v>0</v>
      </c>
      <c r="P344" s="21">
        <f t="shared" si="102"/>
        <v>0</v>
      </c>
      <c r="Q344" s="21">
        <f t="shared" si="103"/>
        <v>0.87787080972652631</v>
      </c>
      <c r="R344">
        <f t="shared" si="104"/>
        <v>0.9440993384982781</v>
      </c>
      <c r="S344" s="296">
        <f t="shared" si="113"/>
        <v>0</v>
      </c>
      <c r="T344" s="283">
        <f t="shared" si="114"/>
        <v>0.90935790498987357</v>
      </c>
      <c r="U344" s="286">
        <v>43443</v>
      </c>
      <c r="V344" s="284">
        <f t="shared" si="105"/>
        <v>14.666666666666666</v>
      </c>
      <c r="W344" t="str">
        <f t="shared" si="106"/>
        <v>heating</v>
      </c>
      <c r="X344">
        <f t="shared" si="115"/>
        <v>13.217525478273105</v>
      </c>
      <c r="Y344">
        <f t="shared" si="116"/>
        <v>0</v>
      </c>
    </row>
    <row r="345" spans="1:25" x14ac:dyDescent="0.25">
      <c r="A345" s="286">
        <v>43115</v>
      </c>
      <c r="B345" s="1">
        <f t="shared" si="107"/>
        <v>1</v>
      </c>
      <c r="C345" s="285">
        <v>7</v>
      </c>
      <c r="D345" t="s">
        <v>714</v>
      </c>
      <c r="F345" s="16">
        <v>-2</v>
      </c>
      <c r="G345" t="str">
        <f t="shared" si="99"/>
        <v>heating</v>
      </c>
      <c r="H345" s="283">
        <f>IF(G345="heating",F345*Assumptions!M$4+Assumptions!M$7,0)</f>
        <v>0.7653796423742979</v>
      </c>
      <c r="I345" s="15">
        <f t="shared" si="100"/>
        <v>1.1567226404725983</v>
      </c>
      <c r="J345" s="15">
        <f t="shared" si="101"/>
        <v>1.017726725449043</v>
      </c>
      <c r="K345" s="283">
        <f t="shared" si="108"/>
        <v>0.90102599749315149</v>
      </c>
      <c r="L345" s="283">
        <f t="shared" si="109"/>
        <v>2.1604470590225535</v>
      </c>
      <c r="M345" s="283">
        <f t="shared" si="110"/>
        <v>6.6418639133122452</v>
      </c>
      <c r="N345" s="283" t="e">
        <f t="shared" si="111"/>
        <v>#N/A</v>
      </c>
      <c r="O345" s="283">
        <f t="shared" si="112"/>
        <v>0</v>
      </c>
      <c r="P345" s="21">
        <f t="shared" si="102"/>
        <v>0</v>
      </c>
      <c r="Q345" s="21">
        <f t="shared" si="103"/>
        <v>0.97331382064367777</v>
      </c>
      <c r="R345">
        <f t="shared" si="104"/>
        <v>0.9440993384982781</v>
      </c>
      <c r="S345" s="296">
        <f t="shared" si="113"/>
        <v>0</v>
      </c>
      <c r="T345" s="283">
        <f t="shared" si="114"/>
        <v>0.90102599749315149</v>
      </c>
      <c r="U345" s="286">
        <v>43444</v>
      </c>
      <c r="V345" s="284">
        <f t="shared" si="105"/>
        <v>11.708333333333334</v>
      </c>
      <c r="W345" t="str">
        <f t="shared" si="106"/>
        <v>heating</v>
      </c>
      <c r="X345">
        <f t="shared" si="115"/>
        <v>15.292255689770272</v>
      </c>
      <c r="Y345">
        <f t="shared" si="116"/>
        <v>0</v>
      </c>
    </row>
    <row r="346" spans="1:25" x14ac:dyDescent="0.25">
      <c r="A346" s="286">
        <v>43115</v>
      </c>
      <c r="B346" s="1">
        <f t="shared" si="107"/>
        <v>1</v>
      </c>
      <c r="C346" s="285">
        <v>8</v>
      </c>
      <c r="D346" t="s">
        <v>714</v>
      </c>
      <c r="F346" s="16">
        <v>0</v>
      </c>
      <c r="G346" t="str">
        <f t="shared" si="99"/>
        <v>heating</v>
      </c>
      <c r="H346" s="283">
        <f>IF(G346="heating",F346*Assumptions!M$4+Assumptions!M$7,0)</f>
        <v>0.7439878939002178</v>
      </c>
      <c r="I346" s="15">
        <f t="shared" si="100"/>
        <v>1.0887373021083731</v>
      </c>
      <c r="J346" s="15">
        <f t="shared" si="101"/>
        <v>1.017726725449043</v>
      </c>
      <c r="K346" s="283">
        <f t="shared" si="108"/>
        <v>0.82436615070855934</v>
      </c>
      <c r="L346" s="283">
        <f t="shared" si="109"/>
        <v>2.2465435841600243</v>
      </c>
      <c r="M346" s="283">
        <f t="shared" si="110"/>
        <v>6.318936949210709</v>
      </c>
      <c r="N346" s="283" t="e">
        <f t="shared" si="111"/>
        <v>#N/A</v>
      </c>
      <c r="O346" s="283">
        <f t="shared" si="112"/>
        <v>0</v>
      </c>
      <c r="P346" s="21">
        <f t="shared" si="102"/>
        <v>0</v>
      </c>
      <c r="Q346" s="21">
        <f t="shared" si="103"/>
        <v>0.94940007506179924</v>
      </c>
      <c r="R346">
        <f t="shared" si="104"/>
        <v>0.9440993384982781</v>
      </c>
      <c r="S346" s="296">
        <f t="shared" si="113"/>
        <v>0</v>
      </c>
      <c r="T346" s="283">
        <f t="shared" si="114"/>
        <v>0.82436615070855934</v>
      </c>
      <c r="U346" s="286">
        <v>43445</v>
      </c>
      <c r="V346" s="284">
        <f t="shared" si="105"/>
        <v>30.708333333333332</v>
      </c>
      <c r="W346" t="str">
        <f t="shared" si="106"/>
        <v>heating</v>
      </c>
      <c r="X346">
        <f t="shared" si="115"/>
        <v>10.252946668897597</v>
      </c>
      <c r="Y346">
        <f t="shared" si="116"/>
        <v>0</v>
      </c>
    </row>
    <row r="347" spans="1:25" x14ac:dyDescent="0.25">
      <c r="A347" s="286">
        <v>43115</v>
      </c>
      <c r="B347" s="1">
        <f t="shared" si="107"/>
        <v>1</v>
      </c>
      <c r="C347" s="285">
        <v>9</v>
      </c>
      <c r="D347" t="s">
        <v>714</v>
      </c>
      <c r="F347" s="16">
        <v>1</v>
      </c>
      <c r="G347" t="str">
        <f t="shared" si="99"/>
        <v>heating</v>
      </c>
      <c r="H347" s="283">
        <f>IF(G347="heating",F347*Assumptions!M$4+Assumptions!M$7,0)</f>
        <v>0.73329201966317781</v>
      </c>
      <c r="I347" s="15">
        <f t="shared" si="100"/>
        <v>1.0265141967145235</v>
      </c>
      <c r="J347" s="15">
        <f t="shared" si="101"/>
        <v>1.017726725449043</v>
      </c>
      <c r="K347" s="283">
        <f t="shared" si="108"/>
        <v>0.76607818932657845</v>
      </c>
      <c r="L347" s="283">
        <f t="shared" si="109"/>
        <v>2.2890548970082816</v>
      </c>
      <c r="M347" s="283">
        <f t="shared" si="110"/>
        <v>5.9832662449846525</v>
      </c>
      <c r="N347" s="283" t="e">
        <f t="shared" si="111"/>
        <v>#N/A</v>
      </c>
      <c r="O347" s="283">
        <f t="shared" si="112"/>
        <v>0</v>
      </c>
      <c r="P347" s="21">
        <f t="shared" si="102"/>
        <v>0</v>
      </c>
      <c r="Q347" s="21">
        <f t="shared" si="103"/>
        <v>0.8408485371888097</v>
      </c>
      <c r="R347">
        <f t="shared" si="104"/>
        <v>0.9440993384982781</v>
      </c>
      <c r="S347" s="296">
        <f t="shared" si="113"/>
        <v>0</v>
      </c>
      <c r="T347" s="283">
        <f t="shared" si="114"/>
        <v>0.76607818932657845</v>
      </c>
      <c r="U347" s="286">
        <v>43446</v>
      </c>
      <c r="V347" s="284">
        <f t="shared" si="105"/>
        <v>39.416666666666664</v>
      </c>
      <c r="W347" t="str">
        <f t="shared" si="106"/>
        <v>heating</v>
      </c>
      <c r="X347">
        <f t="shared" si="115"/>
        <v>8.0250970307869842</v>
      </c>
      <c r="Y347">
        <f t="shared" si="116"/>
        <v>0</v>
      </c>
    </row>
    <row r="348" spans="1:25" x14ac:dyDescent="0.25">
      <c r="A348" s="286">
        <v>43115</v>
      </c>
      <c r="B348" s="1">
        <f t="shared" si="107"/>
        <v>1</v>
      </c>
      <c r="C348" s="285">
        <v>10</v>
      </c>
      <c r="D348" t="s">
        <v>714</v>
      </c>
      <c r="F348" s="16">
        <v>10</v>
      </c>
      <c r="G348" t="str">
        <f t="shared" si="99"/>
        <v>heating</v>
      </c>
      <c r="H348" s="283">
        <f>IF(G348="heating",F348*Assumptions!M$4+Assumptions!M$7,0)</f>
        <v>0.63702915152981754</v>
      </c>
      <c r="I348" s="15">
        <f t="shared" si="100"/>
        <v>0.99413757313525775</v>
      </c>
      <c r="J348" s="15">
        <f t="shared" si="101"/>
        <v>1.017726725449043</v>
      </c>
      <c r="K348" s="283">
        <f t="shared" si="108"/>
        <v>0.64452085448173335</v>
      </c>
      <c r="L348" s="283">
        <f t="shared" si="109"/>
        <v>2.5948150733280251</v>
      </c>
      <c r="M348" s="283">
        <f t="shared" si="110"/>
        <v>5.7062712053031666</v>
      </c>
      <c r="N348" s="283">
        <f t="shared" si="111"/>
        <v>1.2546470767287967</v>
      </c>
      <c r="O348" s="283">
        <f t="shared" si="112"/>
        <v>1.3329743951931809</v>
      </c>
      <c r="P348" s="21">
        <f t="shared" si="102"/>
        <v>0</v>
      </c>
      <c r="Q348" s="21">
        <f t="shared" si="103"/>
        <v>0.74504051125983206</v>
      </c>
      <c r="R348">
        <f t="shared" si="104"/>
        <v>0.9440993384982781</v>
      </c>
      <c r="S348" s="296">
        <f t="shared" si="113"/>
        <v>0</v>
      </c>
      <c r="T348" s="283">
        <f t="shared" si="114"/>
        <v>0.64452085448173335</v>
      </c>
      <c r="U348" s="286">
        <v>43447</v>
      </c>
      <c r="V348" s="284">
        <f t="shared" si="105"/>
        <v>37.625</v>
      </c>
      <c r="W348" t="str">
        <f t="shared" si="106"/>
        <v>heating</v>
      </c>
      <c r="X348">
        <f t="shared" si="115"/>
        <v>8.09846262163469</v>
      </c>
      <c r="Y348">
        <f t="shared" si="116"/>
        <v>0</v>
      </c>
    </row>
    <row r="349" spans="1:25" x14ac:dyDescent="0.25">
      <c r="A349" s="286">
        <v>43115</v>
      </c>
      <c r="B349" s="1">
        <f t="shared" si="107"/>
        <v>1</v>
      </c>
      <c r="C349" s="285">
        <v>11</v>
      </c>
      <c r="D349" t="s">
        <v>714</v>
      </c>
      <c r="F349" s="16">
        <v>16</v>
      </c>
      <c r="G349" t="str">
        <f t="shared" si="99"/>
        <v>heating</v>
      </c>
      <c r="H349" s="283">
        <f>IF(G349="heating",F349*Assumptions!M$4+Assumptions!M$7,0)</f>
        <v>0.57285390610757747</v>
      </c>
      <c r="I349" s="15">
        <f t="shared" si="100"/>
        <v>0.95102107888400034</v>
      </c>
      <c r="J349" s="15">
        <f t="shared" si="101"/>
        <v>1.017726725449043</v>
      </c>
      <c r="K349" s="283">
        <f t="shared" si="108"/>
        <v>0.55445359142579531</v>
      </c>
      <c r="L349" s="283">
        <f t="shared" si="109"/>
        <v>2.8179276134894917</v>
      </c>
      <c r="M349" s="283">
        <f t="shared" si="110"/>
        <v>5.3309432123305003</v>
      </c>
      <c r="N349" s="283">
        <f t="shared" si="111"/>
        <v>1.6317545686209942</v>
      </c>
      <c r="O349" s="283">
        <f t="shared" si="112"/>
        <v>0.95750311702670543</v>
      </c>
      <c r="P349" s="21">
        <f t="shared" si="102"/>
        <v>0</v>
      </c>
      <c r="Q349" s="21">
        <f t="shared" si="103"/>
        <v>0.72850690893675296</v>
      </c>
      <c r="R349">
        <f t="shared" si="104"/>
        <v>0.9440993384982781</v>
      </c>
      <c r="S349" s="296">
        <f t="shared" si="113"/>
        <v>0</v>
      </c>
      <c r="T349" s="283">
        <f t="shared" si="114"/>
        <v>0.55445359142579531</v>
      </c>
      <c r="U349" s="286">
        <v>43448</v>
      </c>
      <c r="V349" s="284">
        <f t="shared" si="105"/>
        <v>14.458333333333334</v>
      </c>
      <c r="W349" t="str">
        <f t="shared" si="106"/>
        <v>heating</v>
      </c>
      <c r="X349">
        <f t="shared" si="115"/>
        <v>14.261270616314205</v>
      </c>
      <c r="Y349">
        <f t="shared" si="116"/>
        <v>0</v>
      </c>
    </row>
    <row r="350" spans="1:25" x14ac:dyDescent="0.25">
      <c r="A350" s="286">
        <v>43115</v>
      </c>
      <c r="B350" s="1">
        <f t="shared" si="107"/>
        <v>1</v>
      </c>
      <c r="C350" s="285">
        <v>12</v>
      </c>
      <c r="D350" t="s">
        <v>714</v>
      </c>
      <c r="F350" s="16">
        <v>19</v>
      </c>
      <c r="G350" t="str">
        <f t="shared" si="99"/>
        <v>heating</v>
      </c>
      <c r="H350" s="283">
        <f>IF(G350="heating",F350*Assumptions!M$4+Assumptions!M$7,0)</f>
        <v>0.54076628339645738</v>
      </c>
      <c r="I350" s="15">
        <f t="shared" si="100"/>
        <v>0.92817502202723046</v>
      </c>
      <c r="J350" s="15">
        <f t="shared" si="101"/>
        <v>1.017726725449043</v>
      </c>
      <c r="K350" s="283">
        <f t="shared" si="108"/>
        <v>0.51082325709328724</v>
      </c>
      <c r="L350" s="283">
        <f t="shared" si="109"/>
        <v>2.9437809613584625</v>
      </c>
      <c r="M350" s="283">
        <f t="shared" si="110"/>
        <v>5.1308010694373536</v>
      </c>
      <c r="N350" s="283">
        <f t="shared" si="111"/>
        <v>1.8289671560163632</v>
      </c>
      <c r="O350" s="283">
        <f t="shared" si="112"/>
        <v>0.82218632188323693</v>
      </c>
      <c r="P350" s="21">
        <f t="shared" si="102"/>
        <v>0</v>
      </c>
      <c r="Q350" s="21">
        <f t="shared" si="103"/>
        <v>0.75910815787401487</v>
      </c>
      <c r="R350">
        <f t="shared" si="104"/>
        <v>0.9440993384982781</v>
      </c>
      <c r="S350" s="296">
        <f t="shared" si="113"/>
        <v>0</v>
      </c>
      <c r="T350" s="283">
        <f t="shared" si="114"/>
        <v>0.51082325709328724</v>
      </c>
      <c r="U350" s="286">
        <v>43449</v>
      </c>
      <c r="V350" s="284">
        <f t="shared" si="105"/>
        <v>11.625</v>
      </c>
      <c r="W350" t="str">
        <f t="shared" si="106"/>
        <v>heating</v>
      </c>
      <c r="X350">
        <f t="shared" si="115"/>
        <v>14.765066488675929</v>
      </c>
      <c r="Y350">
        <f t="shared" si="116"/>
        <v>0</v>
      </c>
    </row>
    <row r="351" spans="1:25" x14ac:dyDescent="0.25">
      <c r="A351" s="286">
        <v>43115</v>
      </c>
      <c r="B351" s="1">
        <f t="shared" si="107"/>
        <v>1</v>
      </c>
      <c r="C351" s="285">
        <v>13</v>
      </c>
      <c r="D351" t="s">
        <v>714</v>
      </c>
      <c r="F351" s="16">
        <v>21</v>
      </c>
      <c r="G351" t="str">
        <f t="shared" si="99"/>
        <v>heating</v>
      </c>
      <c r="H351" s="283">
        <f>IF(G351="heating",F351*Assumptions!M$4+Assumptions!M$7,0)</f>
        <v>0.51937453492237728</v>
      </c>
      <c r="I351" s="15">
        <f t="shared" si="100"/>
        <v>0.91573834436872614</v>
      </c>
      <c r="J351" s="15">
        <f t="shared" si="101"/>
        <v>1.017726725449043</v>
      </c>
      <c r="K351" s="283">
        <f t="shared" si="108"/>
        <v>0.48404220546725513</v>
      </c>
      <c r="L351" s="283">
        <f t="shared" si="109"/>
        <v>3.0222800846604434</v>
      </c>
      <c r="M351" s="283">
        <f t="shared" si="110"/>
        <v>4.9914527336565584</v>
      </c>
      <c r="N351" s="283">
        <f t="shared" si="111"/>
        <v>1.9596958788221039</v>
      </c>
      <c r="O351" s="283">
        <f t="shared" si="112"/>
        <v>0.74649905300515407</v>
      </c>
      <c r="P351" s="21">
        <f t="shared" si="102"/>
        <v>0</v>
      </c>
      <c r="Q351" s="21">
        <f t="shared" si="103"/>
        <v>0.79115902007799765</v>
      </c>
      <c r="R351">
        <f t="shared" si="104"/>
        <v>0.9440993384982781</v>
      </c>
      <c r="S351" s="296">
        <f t="shared" si="113"/>
        <v>0</v>
      </c>
      <c r="T351" s="283">
        <f t="shared" si="114"/>
        <v>0.48404220546725513</v>
      </c>
      <c r="U351" s="286">
        <v>43450</v>
      </c>
      <c r="V351" s="284">
        <f t="shared" si="105"/>
        <v>18.583333333333332</v>
      </c>
      <c r="W351" t="str">
        <f t="shared" si="106"/>
        <v>heating</v>
      </c>
      <c r="X351">
        <f t="shared" si="115"/>
        <v>12.352033969435904</v>
      </c>
      <c r="Y351">
        <f t="shared" si="116"/>
        <v>0</v>
      </c>
    </row>
    <row r="352" spans="1:25" x14ac:dyDescent="0.25">
      <c r="A352" s="286">
        <v>43115</v>
      </c>
      <c r="B352" s="1">
        <f t="shared" si="107"/>
        <v>1</v>
      </c>
      <c r="C352" s="285">
        <v>14</v>
      </c>
      <c r="D352" t="s">
        <v>714</v>
      </c>
      <c r="F352" s="16">
        <v>25</v>
      </c>
      <c r="G352" t="str">
        <f t="shared" si="99"/>
        <v>heating</v>
      </c>
      <c r="H352" s="283">
        <f>IF(G352="heating",F352*Assumptions!M$4+Assumptions!M$7,0)</f>
        <v>0.47659103797421726</v>
      </c>
      <c r="I352" s="15">
        <f t="shared" si="100"/>
        <v>0.92047470058819936</v>
      </c>
      <c r="J352" s="15">
        <f t="shared" si="101"/>
        <v>1.017726725449043</v>
      </c>
      <c r="K352" s="283">
        <f t="shared" si="108"/>
        <v>0.44646653004517728</v>
      </c>
      <c r="L352" s="283">
        <f t="shared" si="109"/>
        <v>3.0939281817466902</v>
      </c>
      <c r="M352" s="283">
        <f t="shared" si="110"/>
        <v>4.7131163148998212</v>
      </c>
      <c r="N352" s="283">
        <f t="shared" si="111"/>
        <v>2.1843738559015753</v>
      </c>
      <c r="O352" s="283">
        <f t="shared" si="112"/>
        <v>0.63237132040444555</v>
      </c>
      <c r="P352" s="21">
        <f t="shared" si="102"/>
        <v>0</v>
      </c>
      <c r="Q352" s="21">
        <f t="shared" si="103"/>
        <v>0.84355555031342389</v>
      </c>
      <c r="R352">
        <f t="shared" si="104"/>
        <v>0.9440993384982781</v>
      </c>
      <c r="S352" s="296">
        <f t="shared" si="113"/>
        <v>0</v>
      </c>
      <c r="T352" s="283">
        <f t="shared" si="114"/>
        <v>0.44646653004517728</v>
      </c>
      <c r="U352" s="286">
        <v>43451</v>
      </c>
      <c r="V352" s="284">
        <f t="shared" si="105"/>
        <v>17.625</v>
      </c>
      <c r="W352" t="str">
        <f t="shared" si="106"/>
        <v>heating</v>
      </c>
      <c r="X352">
        <f t="shared" si="115"/>
        <v>13.711585641439168</v>
      </c>
      <c r="Y352">
        <f t="shared" si="116"/>
        <v>0</v>
      </c>
    </row>
    <row r="353" spans="1:25" x14ac:dyDescent="0.25">
      <c r="A353" s="286">
        <v>43115</v>
      </c>
      <c r="B353" s="1">
        <f t="shared" si="107"/>
        <v>1</v>
      </c>
      <c r="C353" s="285">
        <v>15</v>
      </c>
      <c r="D353" t="s">
        <v>714</v>
      </c>
      <c r="F353" s="16">
        <v>21</v>
      </c>
      <c r="G353" t="str">
        <f t="shared" si="99"/>
        <v>heating</v>
      </c>
      <c r="H353" s="283">
        <f>IF(G353="heating",F353*Assumptions!M$4+Assumptions!M$7,0)</f>
        <v>0.51937453492237728</v>
      </c>
      <c r="I353" s="15">
        <f t="shared" si="100"/>
        <v>0.92937811039838192</v>
      </c>
      <c r="J353" s="15">
        <f t="shared" si="101"/>
        <v>1.017726725449043</v>
      </c>
      <c r="K353" s="283">
        <f t="shared" si="108"/>
        <v>0.49125193133671541</v>
      </c>
      <c r="L353" s="283">
        <f t="shared" si="109"/>
        <v>3.0222800846604434</v>
      </c>
      <c r="M353" s="283">
        <f t="shared" si="110"/>
        <v>5.0657995684853372</v>
      </c>
      <c r="N353" s="283">
        <f t="shared" si="111"/>
        <v>1.9596958788221039</v>
      </c>
      <c r="O353" s="283">
        <f t="shared" si="112"/>
        <v>0.75761802873327977</v>
      </c>
      <c r="P353" s="21">
        <f t="shared" si="102"/>
        <v>0</v>
      </c>
      <c r="Q353" s="21">
        <f t="shared" si="103"/>
        <v>0.96592607327566882</v>
      </c>
      <c r="R353">
        <f t="shared" si="104"/>
        <v>0.9440993384982781</v>
      </c>
      <c r="S353" s="296">
        <f t="shared" si="113"/>
        <v>0</v>
      </c>
      <c r="T353" s="283">
        <f t="shared" si="114"/>
        <v>0.49125193133671541</v>
      </c>
      <c r="U353" s="286">
        <v>43452</v>
      </c>
      <c r="V353" s="284">
        <f t="shared" si="105"/>
        <v>26.291666666666668</v>
      </c>
      <c r="W353" t="str">
        <f t="shared" si="106"/>
        <v>heating</v>
      </c>
      <c r="X353">
        <f t="shared" si="115"/>
        <v>11.352305222301975</v>
      </c>
      <c r="Y353">
        <f t="shared" si="116"/>
        <v>0</v>
      </c>
    </row>
    <row r="354" spans="1:25" x14ac:dyDescent="0.25">
      <c r="A354" s="286">
        <v>43115</v>
      </c>
      <c r="B354" s="1">
        <f t="shared" si="107"/>
        <v>1</v>
      </c>
      <c r="C354" s="285">
        <v>16</v>
      </c>
      <c r="D354" t="s">
        <v>714</v>
      </c>
      <c r="F354" s="16">
        <v>19</v>
      </c>
      <c r="G354" t="str">
        <f t="shared" si="99"/>
        <v>heating</v>
      </c>
      <c r="H354" s="283">
        <f>IF(G354="heating",F354*Assumptions!M$4+Assumptions!M$7,0)</f>
        <v>0.54076628339645738</v>
      </c>
      <c r="I354" s="15">
        <f t="shared" si="100"/>
        <v>0.95820877609023625</v>
      </c>
      <c r="J354" s="15">
        <f t="shared" si="101"/>
        <v>1.017726725449043</v>
      </c>
      <c r="K354" s="283">
        <f t="shared" si="108"/>
        <v>0.52735240268448724</v>
      </c>
      <c r="L354" s="283">
        <f t="shared" si="109"/>
        <v>2.9437809613584625</v>
      </c>
      <c r="M354" s="283">
        <f t="shared" si="110"/>
        <v>5.2968227935827885</v>
      </c>
      <c r="N354" s="283">
        <f t="shared" si="111"/>
        <v>1.8289671560163632</v>
      </c>
      <c r="O354" s="283">
        <f t="shared" si="112"/>
        <v>0.84879050880853879</v>
      </c>
      <c r="P354" s="21">
        <f t="shared" si="102"/>
        <v>0</v>
      </c>
      <c r="Q354" s="21">
        <f t="shared" si="103"/>
        <v>1.1649354943302594</v>
      </c>
      <c r="R354">
        <f t="shared" si="104"/>
        <v>0.9440993384982781</v>
      </c>
      <c r="S354" s="296">
        <f t="shared" si="113"/>
        <v>0</v>
      </c>
      <c r="T354" s="283">
        <f t="shared" si="114"/>
        <v>0.52735240268448724</v>
      </c>
      <c r="U354" s="286">
        <v>43453</v>
      </c>
      <c r="V354" s="284">
        <f t="shared" si="105"/>
        <v>18.583333333333332</v>
      </c>
      <c r="W354" t="str">
        <f t="shared" si="106"/>
        <v>heating</v>
      </c>
      <c r="X354">
        <f t="shared" si="115"/>
        <v>13.541133190580885</v>
      </c>
      <c r="Y354">
        <f t="shared" si="116"/>
        <v>0</v>
      </c>
    </row>
    <row r="355" spans="1:25" x14ac:dyDescent="0.25">
      <c r="A355" s="286">
        <v>43115</v>
      </c>
      <c r="B355" s="1">
        <f t="shared" si="107"/>
        <v>1</v>
      </c>
      <c r="C355" s="285">
        <v>17</v>
      </c>
      <c r="D355" t="s">
        <v>714</v>
      </c>
      <c r="F355" s="16">
        <v>21</v>
      </c>
      <c r="G355" t="str">
        <f t="shared" si="99"/>
        <v>heating</v>
      </c>
      <c r="H355" s="283">
        <f>IF(G355="heating",F355*Assumptions!M$4+Assumptions!M$7,0)</f>
        <v>0.51937453492237728</v>
      </c>
      <c r="I355" s="15">
        <f t="shared" si="100"/>
        <v>1.000324165990953</v>
      </c>
      <c r="J355" s="15">
        <f t="shared" si="101"/>
        <v>1.017726725449043</v>
      </c>
      <c r="K355" s="283">
        <f t="shared" si="108"/>
        <v>0.52875269280357728</v>
      </c>
      <c r="L355" s="283">
        <f t="shared" si="109"/>
        <v>3.0222800846604434</v>
      </c>
      <c r="M355" s="283">
        <f t="shared" si="110"/>
        <v>5.4525081575788823</v>
      </c>
      <c r="N355" s="283">
        <f t="shared" si="111"/>
        <v>1.9596958788221039</v>
      </c>
      <c r="O355" s="283">
        <f t="shared" si="112"/>
        <v>0.81545241301999938</v>
      </c>
      <c r="P355" s="21">
        <f t="shared" si="102"/>
        <v>0</v>
      </c>
      <c r="Q355" s="21">
        <f t="shared" si="103"/>
        <v>1.3521540118753073</v>
      </c>
      <c r="R355">
        <f t="shared" si="104"/>
        <v>0.9440993384982781</v>
      </c>
      <c r="S355" s="296">
        <f t="shared" si="113"/>
        <v>0</v>
      </c>
      <c r="T355" s="283">
        <f t="shared" si="114"/>
        <v>0.52875269280357728</v>
      </c>
      <c r="U355" s="286">
        <v>43454</v>
      </c>
      <c r="V355" s="284">
        <f t="shared" si="105"/>
        <v>20.291666666666668</v>
      </c>
      <c r="W355" t="str">
        <f t="shared" si="106"/>
        <v>heating</v>
      </c>
      <c r="X355">
        <f t="shared" si="115"/>
        <v>12.722619228492706</v>
      </c>
      <c r="Y355">
        <f t="shared" si="116"/>
        <v>0</v>
      </c>
    </row>
    <row r="356" spans="1:25" x14ac:dyDescent="0.25">
      <c r="A356" s="286">
        <v>43115</v>
      </c>
      <c r="B356" s="1">
        <f t="shared" si="107"/>
        <v>1</v>
      </c>
      <c r="C356" s="285">
        <v>18</v>
      </c>
      <c r="D356" t="s">
        <v>714</v>
      </c>
      <c r="F356" s="16">
        <v>21</v>
      </c>
      <c r="G356" t="str">
        <f t="shared" si="99"/>
        <v>heating</v>
      </c>
      <c r="H356" s="283">
        <f>IF(G356="heating",F356*Assumptions!M$4+Assumptions!M$7,0)</f>
        <v>0.51937453492237728</v>
      </c>
      <c r="I356" s="15">
        <f t="shared" si="100"/>
        <v>0.99263375744531002</v>
      </c>
      <c r="J356" s="15">
        <f t="shared" si="101"/>
        <v>1.017726725449043</v>
      </c>
      <c r="K356" s="283">
        <f t="shared" si="108"/>
        <v>0.52468768631316609</v>
      </c>
      <c r="L356" s="283">
        <f t="shared" si="109"/>
        <v>3.0222800846604434</v>
      </c>
      <c r="M356" s="283">
        <f t="shared" si="110"/>
        <v>5.410589730777013</v>
      </c>
      <c r="N356" s="283">
        <f t="shared" si="111"/>
        <v>1.9596958788221039</v>
      </c>
      <c r="O356" s="283">
        <f t="shared" si="112"/>
        <v>0.8091832830530733</v>
      </c>
      <c r="P356" s="21">
        <f t="shared" si="102"/>
        <v>0</v>
      </c>
      <c r="Q356" s="21">
        <f t="shared" si="103"/>
        <v>1.5598916921549892</v>
      </c>
      <c r="R356">
        <f t="shared" si="104"/>
        <v>0.9440993384982781</v>
      </c>
      <c r="S356" s="296">
        <f t="shared" si="113"/>
        <v>0</v>
      </c>
      <c r="T356" s="283">
        <f t="shared" si="114"/>
        <v>0.52468768631316609</v>
      </c>
      <c r="U356" s="286">
        <v>43455</v>
      </c>
      <c r="V356" s="284">
        <f t="shared" si="105"/>
        <v>23.666666666666668</v>
      </c>
      <c r="W356" t="str">
        <f t="shared" si="106"/>
        <v>heating</v>
      </c>
      <c r="X356">
        <f t="shared" si="115"/>
        <v>11.915742813525894</v>
      </c>
      <c r="Y356">
        <f t="shared" si="116"/>
        <v>0</v>
      </c>
    </row>
    <row r="357" spans="1:25" x14ac:dyDescent="0.25">
      <c r="A357" s="286">
        <v>43115</v>
      </c>
      <c r="B357" s="1">
        <f t="shared" si="107"/>
        <v>1</v>
      </c>
      <c r="C357" s="285">
        <v>19</v>
      </c>
      <c r="D357" t="s">
        <v>714</v>
      </c>
      <c r="F357" s="16">
        <v>23</v>
      </c>
      <c r="G357" t="str">
        <f t="shared" si="99"/>
        <v>heating</v>
      </c>
      <c r="H357" s="283">
        <f>IF(G357="heating",F357*Assumptions!M$4+Assumptions!M$7,0)</f>
        <v>0.4979827864482973</v>
      </c>
      <c r="I357" s="15">
        <f t="shared" si="100"/>
        <v>0.98728643949761985</v>
      </c>
      <c r="J357" s="15">
        <f t="shared" si="101"/>
        <v>1.017726725449043</v>
      </c>
      <c r="K357" s="283">
        <f t="shared" si="108"/>
        <v>0.50036702601811633</v>
      </c>
      <c r="L357" s="283">
        <f t="shared" si="109"/>
        <v>3.0592830131973998</v>
      </c>
      <c r="M357" s="283">
        <f t="shared" si="110"/>
        <v>5.2229679385252403</v>
      </c>
      <c r="N357" s="283">
        <f t="shared" si="111"/>
        <v>2.0731424140202046</v>
      </c>
      <c r="O357" s="283">
        <f t="shared" si="112"/>
        <v>0.73837876872765873</v>
      </c>
      <c r="P357" s="21">
        <f t="shared" si="102"/>
        <v>0</v>
      </c>
      <c r="Q357" s="21">
        <f t="shared" si="103"/>
        <v>1.6764212681468484</v>
      </c>
      <c r="R357">
        <f t="shared" si="104"/>
        <v>0.9440993384982781</v>
      </c>
      <c r="S357" s="296">
        <f t="shared" si="113"/>
        <v>0</v>
      </c>
      <c r="T357" s="283">
        <f t="shared" si="114"/>
        <v>0.50036702601811633</v>
      </c>
      <c r="U357" s="286">
        <v>43456</v>
      </c>
      <c r="V357" s="284">
        <f t="shared" si="105"/>
        <v>27.041666666666668</v>
      </c>
      <c r="W357" t="str">
        <f t="shared" si="106"/>
        <v>heating</v>
      </c>
      <c r="X357">
        <f t="shared" si="115"/>
        <v>10.790565121311639</v>
      </c>
      <c r="Y357">
        <f t="shared" si="116"/>
        <v>0</v>
      </c>
    </row>
    <row r="358" spans="1:25" x14ac:dyDescent="0.25">
      <c r="A358" s="286">
        <v>43115</v>
      </c>
      <c r="B358" s="1">
        <f t="shared" si="107"/>
        <v>1</v>
      </c>
      <c r="C358" s="285">
        <v>20</v>
      </c>
      <c r="D358" t="s">
        <v>714</v>
      </c>
      <c r="F358" s="16">
        <v>27</v>
      </c>
      <c r="G358" t="str">
        <f t="shared" si="99"/>
        <v>heating</v>
      </c>
      <c r="H358" s="283">
        <f>IF(G358="heating",F358*Assumptions!M$4+Assumptions!M$7,0)</f>
        <v>0.45519928950013722</v>
      </c>
      <c r="I358" s="15">
        <f t="shared" si="100"/>
        <v>0.9807837528485519</v>
      </c>
      <c r="J358" s="15">
        <f t="shared" si="101"/>
        <v>1.017726725449043</v>
      </c>
      <c r="K358" s="283">
        <f t="shared" si="108"/>
        <v>0.45436620067578165</v>
      </c>
      <c r="L358" s="283">
        <f t="shared" si="109"/>
        <v>3.1143580678163376</v>
      </c>
      <c r="M358" s="283">
        <f t="shared" si="110"/>
        <v>4.8281814540939161</v>
      </c>
      <c r="N358" s="283">
        <f t="shared" si="111"/>
        <v>2.2875213966102126</v>
      </c>
      <c r="O358" s="283">
        <f t="shared" si="112"/>
        <v>0.61859925984281405</v>
      </c>
      <c r="P358" s="21">
        <f t="shared" si="102"/>
        <v>0</v>
      </c>
      <c r="Q358" s="21">
        <f t="shared" si="103"/>
        <v>1.52436960139122</v>
      </c>
      <c r="R358">
        <f t="shared" si="104"/>
        <v>0.9440993384982781</v>
      </c>
      <c r="S358" s="296">
        <f t="shared" si="113"/>
        <v>0</v>
      </c>
      <c r="T358" s="283">
        <f t="shared" si="114"/>
        <v>0.45436620067578165</v>
      </c>
      <c r="U358" s="286">
        <v>43457</v>
      </c>
      <c r="V358" s="284">
        <f t="shared" si="105"/>
        <v>26.833333333333332</v>
      </c>
      <c r="W358" t="str">
        <f t="shared" si="106"/>
        <v>heating</v>
      </c>
      <c r="X358">
        <f t="shared" si="115"/>
        <v>10.287248150109626</v>
      </c>
      <c r="Y358">
        <f t="shared" si="116"/>
        <v>0</v>
      </c>
    </row>
    <row r="359" spans="1:25" x14ac:dyDescent="0.25">
      <c r="A359" s="286">
        <v>43115</v>
      </c>
      <c r="B359" s="1">
        <f t="shared" si="107"/>
        <v>1</v>
      </c>
      <c r="C359" s="285">
        <v>21</v>
      </c>
      <c r="D359" t="s">
        <v>714</v>
      </c>
      <c r="F359" s="16">
        <v>28</v>
      </c>
      <c r="G359" t="str">
        <f t="shared" si="99"/>
        <v>heating</v>
      </c>
      <c r="H359" s="283">
        <f>IF(G359="heating",F359*Assumptions!M$4+Assumptions!M$7,0)</f>
        <v>0.44450341526309717</v>
      </c>
      <c r="I359" s="15">
        <f t="shared" si="100"/>
        <v>0.96485790305685171</v>
      </c>
      <c r="J359" s="15">
        <f t="shared" si="101"/>
        <v>1.017726725449043</v>
      </c>
      <c r="K359" s="283">
        <f t="shared" si="108"/>
        <v>0.43648531784011541</v>
      </c>
      <c r="L359" s="283">
        <f t="shared" si="109"/>
        <v>3.0941723472618432</v>
      </c>
      <c r="M359" s="283">
        <f t="shared" si="110"/>
        <v>4.6081134511240771</v>
      </c>
      <c r="N359" s="283">
        <f t="shared" si="111"/>
        <v>2.2832919573072399</v>
      </c>
      <c r="O359" s="283">
        <f t="shared" si="112"/>
        <v>0.59149720040158227</v>
      </c>
      <c r="P359" s="21">
        <f t="shared" si="102"/>
        <v>0</v>
      </c>
      <c r="Q359" s="21">
        <f t="shared" si="103"/>
        <v>1.4448604713749031</v>
      </c>
      <c r="R359">
        <f t="shared" si="104"/>
        <v>0.9440993384982781</v>
      </c>
      <c r="S359" s="296">
        <f t="shared" si="113"/>
        <v>0</v>
      </c>
      <c r="T359" s="283">
        <f t="shared" si="114"/>
        <v>0.43648531784011541</v>
      </c>
      <c r="U359" s="286">
        <v>43458</v>
      </c>
      <c r="V359" s="284">
        <f t="shared" si="105"/>
        <v>21.666666666666668</v>
      </c>
      <c r="W359" t="str">
        <f t="shared" si="106"/>
        <v>heating</v>
      </c>
      <c r="X359">
        <f t="shared" si="115"/>
        <v>12.528183762237314</v>
      </c>
      <c r="Y359">
        <f t="shared" si="116"/>
        <v>0</v>
      </c>
    </row>
    <row r="360" spans="1:25" x14ac:dyDescent="0.25">
      <c r="A360" s="286">
        <v>43115</v>
      </c>
      <c r="B360" s="1">
        <f t="shared" si="107"/>
        <v>1</v>
      </c>
      <c r="C360" s="285">
        <v>22</v>
      </c>
      <c r="D360" t="s">
        <v>714</v>
      </c>
      <c r="F360" s="16">
        <v>28</v>
      </c>
      <c r="G360" t="str">
        <f t="shared" si="99"/>
        <v>heating</v>
      </c>
      <c r="H360" s="283">
        <f>IF(G360="heating",F360*Assumptions!M$4+Assumptions!M$7,0)</f>
        <v>0.44450341526309717</v>
      </c>
      <c r="I360" s="15">
        <f t="shared" si="100"/>
        <v>0.93972561476240646</v>
      </c>
      <c r="J360" s="15">
        <f t="shared" si="101"/>
        <v>1.017726725449043</v>
      </c>
      <c r="K360" s="283">
        <f t="shared" si="108"/>
        <v>0.42511589773224701</v>
      </c>
      <c r="L360" s="283">
        <f t="shared" si="109"/>
        <v>3.0941723472618432</v>
      </c>
      <c r="M360" s="283">
        <f t="shared" si="110"/>
        <v>4.488082889753076</v>
      </c>
      <c r="N360" s="283">
        <f t="shared" si="111"/>
        <v>2.2832919573072399</v>
      </c>
      <c r="O360" s="283">
        <f t="shared" si="112"/>
        <v>0.57609008385234484</v>
      </c>
      <c r="P360" s="21">
        <f t="shared" si="102"/>
        <v>0</v>
      </c>
      <c r="Q360" s="21">
        <f t="shared" si="103"/>
        <v>1.2427137171080138</v>
      </c>
      <c r="R360">
        <f t="shared" si="104"/>
        <v>0.9440993384982781</v>
      </c>
      <c r="S360" s="296">
        <f t="shared" si="113"/>
        <v>0</v>
      </c>
      <c r="T360" s="283">
        <f t="shared" si="114"/>
        <v>0.42511589773224701</v>
      </c>
      <c r="U360" s="286">
        <v>43459</v>
      </c>
      <c r="V360" s="284">
        <f t="shared" si="105"/>
        <v>14.791666666666666</v>
      </c>
      <c r="W360" t="str">
        <f t="shared" si="106"/>
        <v>heating</v>
      </c>
      <c r="X360">
        <f t="shared" si="115"/>
        <v>14.383718949747188</v>
      </c>
      <c r="Y360">
        <f t="shared" si="116"/>
        <v>0</v>
      </c>
    </row>
    <row r="361" spans="1:25" x14ac:dyDescent="0.25">
      <c r="A361" s="286">
        <v>43115</v>
      </c>
      <c r="B361" s="1">
        <f t="shared" si="107"/>
        <v>1</v>
      </c>
      <c r="C361" s="285">
        <v>23</v>
      </c>
      <c r="D361" t="s">
        <v>713</v>
      </c>
      <c r="F361" s="16">
        <v>28</v>
      </c>
      <c r="G361" t="str">
        <f t="shared" si="99"/>
        <v>heating</v>
      </c>
      <c r="H361" s="283">
        <f>IF(G361="heating",F361*Assumptions!M$4+Assumptions!M$7,0)</f>
        <v>0.44450341526309717</v>
      </c>
      <c r="I361" s="15">
        <f t="shared" si="100"/>
        <v>0.93552015763172869</v>
      </c>
      <c r="J361" s="15">
        <f t="shared" si="101"/>
        <v>1.017726725449043</v>
      </c>
      <c r="K361" s="283">
        <f t="shared" si="108"/>
        <v>0.42321342039695103</v>
      </c>
      <c r="L361" s="283">
        <f t="shared" si="109"/>
        <v>3.0941723472618432</v>
      </c>
      <c r="M361" s="283">
        <f t="shared" si="110"/>
        <v>4.4679978352485685</v>
      </c>
      <c r="N361" s="283">
        <f t="shared" si="111"/>
        <v>2.2832919573072399</v>
      </c>
      <c r="O361" s="283">
        <f t="shared" si="112"/>
        <v>0.57351196731173937</v>
      </c>
      <c r="P361" s="21">
        <f t="shared" si="102"/>
        <v>0</v>
      </c>
      <c r="Q361" s="21">
        <f t="shared" si="103"/>
        <v>1.0297519246597011</v>
      </c>
      <c r="R361">
        <f t="shared" si="104"/>
        <v>0.9440993384982781</v>
      </c>
      <c r="S361" s="296">
        <f t="shared" si="113"/>
        <v>0</v>
      </c>
      <c r="T361" s="283">
        <f t="shared" si="114"/>
        <v>0.42321342039695103</v>
      </c>
      <c r="U361" s="286">
        <v>43460</v>
      </c>
      <c r="V361" s="284">
        <f t="shared" si="105"/>
        <v>11.666666666666666</v>
      </c>
      <c r="W361" t="str">
        <f t="shared" si="106"/>
        <v>heating</v>
      </c>
      <c r="X361">
        <f t="shared" si="115"/>
        <v>15.287149894027634</v>
      </c>
      <c r="Y361">
        <f t="shared" si="116"/>
        <v>0</v>
      </c>
    </row>
    <row r="362" spans="1:25" x14ac:dyDescent="0.25">
      <c r="A362" s="286">
        <v>43116</v>
      </c>
      <c r="B362" s="1">
        <f t="shared" si="107"/>
        <v>2</v>
      </c>
      <c r="C362" s="285">
        <v>0</v>
      </c>
      <c r="D362" t="s">
        <v>713</v>
      </c>
      <c r="F362" s="16">
        <v>28</v>
      </c>
      <c r="G362" t="str">
        <f t="shared" si="99"/>
        <v>heating</v>
      </c>
      <c r="H362" s="283">
        <f>IF(G362="heating",F362*Assumptions!M$4+Assumptions!M$7,0)</f>
        <v>0.44450341526309717</v>
      </c>
      <c r="I362" s="15">
        <f t="shared" si="100"/>
        <v>0.96097758380229281</v>
      </c>
      <c r="J362" s="15">
        <f t="shared" si="101"/>
        <v>1.0199659078795975</v>
      </c>
      <c r="K362" s="283">
        <f t="shared" si="108"/>
        <v>0.43568641163546451</v>
      </c>
      <c r="L362" s="283">
        <f t="shared" si="109"/>
        <v>3.0941723472618432</v>
      </c>
      <c r="M362" s="283">
        <f t="shared" si="110"/>
        <v>4.5996791458281852</v>
      </c>
      <c r="N362" s="283">
        <f t="shared" si="111"/>
        <v>2.2832919573072399</v>
      </c>
      <c r="O362" s="283">
        <f t="shared" si="112"/>
        <v>0.59041457341707615</v>
      </c>
      <c r="P362" s="21">
        <f t="shared" si="102"/>
        <v>0</v>
      </c>
      <c r="Q362" s="21">
        <f t="shared" si="103"/>
        <v>0.90668853391740301</v>
      </c>
      <c r="R362">
        <f t="shared" si="104"/>
        <v>0.83668510409641816</v>
      </c>
      <c r="S362" s="296">
        <f t="shared" si="113"/>
        <v>0</v>
      </c>
      <c r="T362" s="283">
        <f t="shared" si="114"/>
        <v>0.43568641163546451</v>
      </c>
      <c r="U362" s="286">
        <v>43461</v>
      </c>
      <c r="V362" s="284">
        <f t="shared" si="105"/>
        <v>11.666666666666666</v>
      </c>
      <c r="W362" t="str">
        <f t="shared" si="106"/>
        <v>heating</v>
      </c>
      <c r="X362">
        <f t="shared" si="115"/>
        <v>14.902583973773584</v>
      </c>
      <c r="Y362">
        <f t="shared" si="116"/>
        <v>0</v>
      </c>
    </row>
    <row r="363" spans="1:25" x14ac:dyDescent="0.25">
      <c r="A363" s="286">
        <v>43116</v>
      </c>
      <c r="B363" s="1">
        <f t="shared" si="107"/>
        <v>2</v>
      </c>
      <c r="C363" s="285">
        <v>1</v>
      </c>
      <c r="D363" t="s">
        <v>713</v>
      </c>
      <c r="F363" s="16">
        <v>27</v>
      </c>
      <c r="G363" t="str">
        <f t="shared" si="99"/>
        <v>heating</v>
      </c>
      <c r="H363" s="283">
        <f>IF(G363="heating",F363*Assumptions!M$4+Assumptions!M$7,0)</f>
        <v>0.45519928950013722</v>
      </c>
      <c r="I363" s="15">
        <f t="shared" si="100"/>
        <v>0.9912860509924194</v>
      </c>
      <c r="J363" s="15">
        <f t="shared" si="101"/>
        <v>1.0199659078795975</v>
      </c>
      <c r="K363" s="283">
        <f t="shared" si="108"/>
        <v>0.46024197674546302</v>
      </c>
      <c r="L363" s="283">
        <f t="shared" si="109"/>
        <v>3.1143580678163376</v>
      </c>
      <c r="M363" s="283">
        <f t="shared" si="110"/>
        <v>4.8906185654060046</v>
      </c>
      <c r="N363" s="283">
        <f t="shared" si="111"/>
        <v>2.2875213966102126</v>
      </c>
      <c r="O363" s="283">
        <f t="shared" si="112"/>
        <v>0.62659886615662219</v>
      </c>
      <c r="P363" s="21">
        <f t="shared" si="102"/>
        <v>0</v>
      </c>
      <c r="Q363" s="21">
        <f t="shared" si="103"/>
        <v>0.81803459285312596</v>
      </c>
      <c r="R363">
        <f t="shared" si="104"/>
        <v>0.83668510409641816</v>
      </c>
      <c r="S363" s="296">
        <f t="shared" si="113"/>
        <v>0</v>
      </c>
      <c r="T363" s="283">
        <f t="shared" si="114"/>
        <v>0.46024197674546302</v>
      </c>
      <c r="U363" s="286">
        <v>43462</v>
      </c>
      <c r="V363" s="284">
        <f t="shared" si="105"/>
        <v>14.875</v>
      </c>
      <c r="W363" t="str">
        <f t="shared" si="106"/>
        <v>heating</v>
      </c>
      <c r="X363">
        <f t="shared" si="115"/>
        <v>14.34134069700767</v>
      </c>
      <c r="Y363">
        <f t="shared" si="116"/>
        <v>0</v>
      </c>
    </row>
    <row r="364" spans="1:25" x14ac:dyDescent="0.25">
      <c r="A364" s="286">
        <v>43116</v>
      </c>
      <c r="B364" s="1">
        <f t="shared" si="107"/>
        <v>2</v>
      </c>
      <c r="C364" s="285">
        <v>2</v>
      </c>
      <c r="D364" t="s">
        <v>713</v>
      </c>
      <c r="F364" s="16">
        <v>27</v>
      </c>
      <c r="G364" t="str">
        <f t="shared" si="99"/>
        <v>heating</v>
      </c>
      <c r="H364" s="283">
        <f>IF(G364="heating",F364*Assumptions!M$4+Assumptions!M$7,0)</f>
        <v>0.45519928950013722</v>
      </c>
      <c r="I364" s="15">
        <f t="shared" si="100"/>
        <v>1.0126444122274023</v>
      </c>
      <c r="J364" s="15">
        <f t="shared" si="101"/>
        <v>1.0199659078795975</v>
      </c>
      <c r="K364" s="283">
        <f t="shared" si="108"/>
        <v>0.47015840236750311</v>
      </c>
      <c r="L364" s="283">
        <f t="shared" si="109"/>
        <v>3.1143580678163376</v>
      </c>
      <c r="M364" s="283">
        <f t="shared" si="110"/>
        <v>4.9959923854833468</v>
      </c>
      <c r="N364" s="283">
        <f t="shared" si="111"/>
        <v>2.2875213966102126</v>
      </c>
      <c r="O364" s="283">
        <f t="shared" si="112"/>
        <v>0.64009963611036602</v>
      </c>
      <c r="P364" s="21">
        <f t="shared" si="102"/>
        <v>0</v>
      </c>
      <c r="Q364" s="21">
        <f t="shared" si="103"/>
        <v>0.74507607494346417</v>
      </c>
      <c r="R364">
        <f t="shared" si="104"/>
        <v>0.83668510409641816</v>
      </c>
      <c r="S364" s="296">
        <f t="shared" si="113"/>
        <v>0</v>
      </c>
      <c r="T364" s="283">
        <f t="shared" si="114"/>
        <v>0.47015840236750311</v>
      </c>
      <c r="U364" s="286">
        <v>43463</v>
      </c>
      <c r="V364" s="284">
        <f t="shared" si="105"/>
        <v>24.208333333333332</v>
      </c>
      <c r="W364" t="str">
        <f t="shared" si="106"/>
        <v>heating</v>
      </c>
      <c r="X364">
        <f t="shared" si="115"/>
        <v>11.590839240509244</v>
      </c>
      <c r="Y364">
        <f t="shared" si="116"/>
        <v>0</v>
      </c>
    </row>
    <row r="365" spans="1:25" x14ac:dyDescent="0.25">
      <c r="A365" s="286">
        <v>43116</v>
      </c>
      <c r="B365" s="1">
        <f t="shared" si="107"/>
        <v>2</v>
      </c>
      <c r="C365" s="285">
        <v>3</v>
      </c>
      <c r="D365" t="s">
        <v>713</v>
      </c>
      <c r="F365" s="16">
        <v>25</v>
      </c>
      <c r="G365" t="str">
        <f t="shared" si="99"/>
        <v>heating</v>
      </c>
      <c r="H365" s="283">
        <f>IF(G365="heating",F365*Assumptions!M$4+Assumptions!M$7,0)</f>
        <v>0.47659103797421726</v>
      </c>
      <c r="I365" s="15">
        <f t="shared" si="100"/>
        <v>1.0288787614109172</v>
      </c>
      <c r="J365" s="15">
        <f t="shared" si="101"/>
        <v>1.0199659078795975</v>
      </c>
      <c r="K365" s="283">
        <f t="shared" si="108"/>
        <v>0.50014476756632786</v>
      </c>
      <c r="L365" s="283">
        <f t="shared" si="109"/>
        <v>3.0939281817466902</v>
      </c>
      <c r="M365" s="283">
        <f t="shared" si="110"/>
        <v>5.2797697144063926</v>
      </c>
      <c r="N365" s="283">
        <f t="shared" si="111"/>
        <v>2.1843738559015753</v>
      </c>
      <c r="O365" s="283">
        <f t="shared" si="112"/>
        <v>0.70840071041224451</v>
      </c>
      <c r="P365" s="21">
        <f t="shared" si="102"/>
        <v>0</v>
      </c>
      <c r="Q365" s="21">
        <f t="shared" si="103"/>
        <v>0.69158980876382303</v>
      </c>
      <c r="R365">
        <f t="shared" si="104"/>
        <v>0.83668510409641816</v>
      </c>
      <c r="S365" s="296">
        <f t="shared" si="113"/>
        <v>0</v>
      </c>
      <c r="T365" s="283">
        <f t="shared" si="114"/>
        <v>0.50014476756632786</v>
      </c>
      <c r="U365" s="286">
        <v>43464</v>
      </c>
      <c r="V365" s="284">
        <f t="shared" si="105"/>
        <v>25.416666666666668</v>
      </c>
      <c r="W365" t="str">
        <f t="shared" si="106"/>
        <v>heating</v>
      </c>
      <c r="X365">
        <f t="shared" si="115"/>
        <v>10.736765292500623</v>
      </c>
      <c r="Y365">
        <f t="shared" si="116"/>
        <v>0</v>
      </c>
    </row>
    <row r="366" spans="1:25" x14ac:dyDescent="0.25">
      <c r="A366" s="286">
        <v>43116</v>
      </c>
      <c r="B366" s="1">
        <f t="shared" si="107"/>
        <v>2</v>
      </c>
      <c r="C366" s="285">
        <v>4</v>
      </c>
      <c r="D366" t="s">
        <v>713</v>
      </c>
      <c r="F366" s="16">
        <v>25</v>
      </c>
      <c r="G366" t="str">
        <f t="shared" si="99"/>
        <v>heating</v>
      </c>
      <c r="H366" s="283">
        <f>IF(G366="heating",F366*Assumptions!M$4+Assumptions!M$7,0)</f>
        <v>0.47659103797421726</v>
      </c>
      <c r="I366" s="15">
        <f t="shared" si="100"/>
        <v>1.0654385285153933</v>
      </c>
      <c r="J366" s="15">
        <f t="shared" si="101"/>
        <v>1.0199659078795975</v>
      </c>
      <c r="K366" s="283">
        <f t="shared" si="108"/>
        <v>0.51791671204273293</v>
      </c>
      <c r="L366" s="283">
        <f t="shared" si="109"/>
        <v>3.0939281817466902</v>
      </c>
      <c r="M366" s="283">
        <f t="shared" si="110"/>
        <v>5.4673789433686686</v>
      </c>
      <c r="N366" s="283">
        <f t="shared" si="111"/>
        <v>2.1843738559015753</v>
      </c>
      <c r="O366" s="283">
        <f t="shared" si="112"/>
        <v>0.73357273841076343</v>
      </c>
      <c r="P366" s="21">
        <f t="shared" si="102"/>
        <v>0</v>
      </c>
      <c r="Q366" s="21">
        <f t="shared" si="103"/>
        <v>0.6473875548762833</v>
      </c>
      <c r="R366">
        <f t="shared" si="104"/>
        <v>0.83668510409641816</v>
      </c>
      <c r="S366" s="296">
        <f t="shared" si="113"/>
        <v>0</v>
      </c>
      <c r="T366" s="283">
        <f t="shared" si="114"/>
        <v>0.51791671204273293</v>
      </c>
      <c r="U366" s="286">
        <v>43465</v>
      </c>
      <c r="V366" s="284">
        <f t="shared" si="105"/>
        <v>32.75</v>
      </c>
      <c r="W366" t="str">
        <f t="shared" si="106"/>
        <v>heating</v>
      </c>
      <c r="X366">
        <f t="shared" si="115"/>
        <v>9.7775448425369529</v>
      </c>
      <c r="Y366">
        <f t="shared" si="116"/>
        <v>0</v>
      </c>
    </row>
    <row r="367" spans="1:25" x14ac:dyDescent="0.25">
      <c r="A367" s="286">
        <v>43116</v>
      </c>
      <c r="B367" s="1">
        <f t="shared" si="107"/>
        <v>2</v>
      </c>
      <c r="C367" s="285">
        <v>5</v>
      </c>
      <c r="D367" t="s">
        <v>713</v>
      </c>
      <c r="F367" s="16">
        <v>25</v>
      </c>
      <c r="G367" t="str">
        <f t="shared" si="99"/>
        <v>heating</v>
      </c>
      <c r="H367" s="283">
        <f>IF(G367="heating",F367*Assumptions!M$4+Assumptions!M$7,0)</f>
        <v>0.47659103797421726</v>
      </c>
      <c r="I367" s="15">
        <f t="shared" si="100"/>
        <v>1.1031161181218294</v>
      </c>
      <c r="J367" s="15">
        <f t="shared" si="101"/>
        <v>1.0199659078795975</v>
      </c>
      <c r="K367" s="283">
        <f t="shared" si="108"/>
        <v>0.53623203742696879</v>
      </c>
      <c r="L367" s="283">
        <f t="shared" si="109"/>
        <v>3.0939281817466902</v>
      </c>
      <c r="M367" s="283">
        <f t="shared" si="110"/>
        <v>5.6607243636231406</v>
      </c>
      <c r="N367" s="283">
        <f t="shared" si="111"/>
        <v>2.1843738559015753</v>
      </c>
      <c r="O367" s="283">
        <f t="shared" si="112"/>
        <v>0.75951440641372503</v>
      </c>
      <c r="P367" s="21">
        <f t="shared" si="102"/>
        <v>0</v>
      </c>
      <c r="Q367" s="21">
        <f t="shared" si="103"/>
        <v>0.72139578924615555</v>
      </c>
      <c r="R367">
        <f t="shared" si="104"/>
        <v>0.83668510409641816</v>
      </c>
      <c r="S367" s="296">
        <f t="shared" si="113"/>
        <v>0</v>
      </c>
      <c r="T367" s="283">
        <f t="shared" si="114"/>
        <v>0.53623203742696879</v>
      </c>
    </row>
    <row r="368" spans="1:25" x14ac:dyDescent="0.25">
      <c r="A368" s="286">
        <v>43116</v>
      </c>
      <c r="B368" s="1">
        <f t="shared" si="107"/>
        <v>2</v>
      </c>
      <c r="C368" s="285">
        <v>6</v>
      </c>
      <c r="D368" t="s">
        <v>713</v>
      </c>
      <c r="F368" s="16">
        <v>23</v>
      </c>
      <c r="G368" t="str">
        <f t="shared" si="99"/>
        <v>heating</v>
      </c>
      <c r="H368" s="283">
        <f>IF(G368="heating",F368*Assumptions!M$4+Assumptions!M$7,0)</f>
        <v>0.4979827864482973</v>
      </c>
      <c r="I368" s="15">
        <f t="shared" si="100"/>
        <v>1.1674190089087988</v>
      </c>
      <c r="J368" s="15">
        <f t="shared" si="101"/>
        <v>1.0199659078795975</v>
      </c>
      <c r="K368" s="283">
        <f t="shared" si="108"/>
        <v>0.59296184281926412</v>
      </c>
      <c r="L368" s="283">
        <f t="shared" si="109"/>
        <v>3.0592830131973998</v>
      </c>
      <c r="M368" s="283">
        <f t="shared" si="110"/>
        <v>6.1894979740366187</v>
      </c>
      <c r="N368" s="283">
        <f t="shared" si="111"/>
        <v>2.0731424140202046</v>
      </c>
      <c r="O368" s="283">
        <f t="shared" si="112"/>
        <v>0.87501856164982295</v>
      </c>
      <c r="P368" s="21">
        <f t="shared" si="102"/>
        <v>0</v>
      </c>
      <c r="Q368" s="21">
        <f t="shared" si="103"/>
        <v>0.87787080972652631</v>
      </c>
      <c r="R368">
        <f t="shared" si="104"/>
        <v>0.83668510409641816</v>
      </c>
      <c r="S368" s="296">
        <f t="shared" si="113"/>
        <v>0</v>
      </c>
      <c r="T368" s="283">
        <f t="shared" si="114"/>
        <v>0.59296184281926412</v>
      </c>
    </row>
    <row r="369" spans="1:20" x14ac:dyDescent="0.25">
      <c r="A369" s="286">
        <v>43116</v>
      </c>
      <c r="B369" s="1">
        <f t="shared" si="107"/>
        <v>2</v>
      </c>
      <c r="C369" s="285">
        <v>7</v>
      </c>
      <c r="D369" t="s">
        <v>714</v>
      </c>
      <c r="F369" s="16">
        <v>23</v>
      </c>
      <c r="G369" t="str">
        <f t="shared" si="99"/>
        <v>heating</v>
      </c>
      <c r="H369" s="283">
        <f>IF(G369="heating",F369*Assumptions!M$4+Assumptions!M$7,0)</f>
        <v>0.4979827864482973</v>
      </c>
      <c r="I369" s="15">
        <f t="shared" si="100"/>
        <v>1.1567226404725983</v>
      </c>
      <c r="J369" s="15">
        <f t="shared" si="101"/>
        <v>1.0199659078795975</v>
      </c>
      <c r="K369" s="283">
        <f t="shared" si="108"/>
        <v>0.58752888490869204</v>
      </c>
      <c r="L369" s="283">
        <f t="shared" si="109"/>
        <v>3.0592830131973998</v>
      </c>
      <c r="M369" s="283">
        <f t="shared" si="110"/>
        <v>6.1327872726858716</v>
      </c>
      <c r="N369" s="283">
        <f t="shared" si="111"/>
        <v>2.0731424140202046</v>
      </c>
      <c r="O369" s="283">
        <f t="shared" si="112"/>
        <v>0.86700128520280917</v>
      </c>
      <c r="P369" s="21">
        <f t="shared" si="102"/>
        <v>0</v>
      </c>
      <c r="Q369" s="21">
        <f t="shared" si="103"/>
        <v>0.97331382064367777</v>
      </c>
      <c r="R369">
        <f t="shared" si="104"/>
        <v>0.83668510409641816</v>
      </c>
      <c r="S369" s="296">
        <f t="shared" si="113"/>
        <v>0</v>
      </c>
      <c r="T369" s="283">
        <f t="shared" si="114"/>
        <v>0.58752888490869204</v>
      </c>
    </row>
    <row r="370" spans="1:20" x14ac:dyDescent="0.25">
      <c r="A370" s="286">
        <v>43116</v>
      </c>
      <c r="B370" s="1">
        <f t="shared" si="107"/>
        <v>2</v>
      </c>
      <c r="C370" s="285">
        <v>8</v>
      </c>
      <c r="D370" t="s">
        <v>714</v>
      </c>
      <c r="F370" s="16">
        <v>21</v>
      </c>
      <c r="G370" t="str">
        <f t="shared" si="99"/>
        <v>heating</v>
      </c>
      <c r="H370" s="283">
        <f>IF(G370="heating",F370*Assumptions!M$4+Assumptions!M$7,0)</f>
        <v>0.51937453492237728</v>
      </c>
      <c r="I370" s="15">
        <f t="shared" si="100"/>
        <v>1.0887373021083731</v>
      </c>
      <c r="J370" s="15">
        <f t="shared" si="101"/>
        <v>1.0199659078795975</v>
      </c>
      <c r="K370" s="283">
        <f t="shared" si="108"/>
        <v>0.57675240072063916</v>
      </c>
      <c r="L370" s="283">
        <f t="shared" si="109"/>
        <v>3.0222800846604434</v>
      </c>
      <c r="M370" s="283">
        <f t="shared" si="110"/>
        <v>5.9474820887592337</v>
      </c>
      <c r="N370" s="283">
        <f t="shared" si="111"/>
        <v>1.9596958788221039</v>
      </c>
      <c r="O370" s="283">
        <f t="shared" si="112"/>
        <v>0.88947847128494262</v>
      </c>
      <c r="P370" s="21">
        <f t="shared" si="102"/>
        <v>0</v>
      </c>
      <c r="Q370" s="21">
        <f t="shared" si="103"/>
        <v>0.94940007506179924</v>
      </c>
      <c r="R370">
        <f t="shared" si="104"/>
        <v>0.83668510409641816</v>
      </c>
      <c r="S370" s="296">
        <f t="shared" si="113"/>
        <v>0</v>
      </c>
      <c r="T370" s="283">
        <f t="shared" si="114"/>
        <v>0.57675240072063916</v>
      </c>
    </row>
    <row r="371" spans="1:20" x14ac:dyDescent="0.25">
      <c r="A371" s="286">
        <v>43116</v>
      </c>
      <c r="B371" s="1">
        <f t="shared" si="107"/>
        <v>2</v>
      </c>
      <c r="C371" s="285">
        <v>9</v>
      </c>
      <c r="D371" t="s">
        <v>714</v>
      </c>
      <c r="F371" s="16">
        <v>21</v>
      </c>
      <c r="G371" t="str">
        <f t="shared" si="99"/>
        <v>heating</v>
      </c>
      <c r="H371" s="283">
        <f>IF(G371="heating",F371*Assumptions!M$4+Assumptions!M$7,0)</f>
        <v>0.51937453492237728</v>
      </c>
      <c r="I371" s="15">
        <f t="shared" si="100"/>
        <v>1.0265141967145235</v>
      </c>
      <c r="J371" s="15">
        <f t="shared" si="101"/>
        <v>1.0199659078795975</v>
      </c>
      <c r="K371" s="283">
        <f t="shared" si="108"/>
        <v>0.54379006412511777</v>
      </c>
      <c r="L371" s="283">
        <f t="shared" si="109"/>
        <v>3.0222800846604434</v>
      </c>
      <c r="M371" s="283">
        <f t="shared" si="110"/>
        <v>5.6075738261138328</v>
      </c>
      <c r="N371" s="283">
        <f t="shared" si="111"/>
        <v>1.9596958788221039</v>
      </c>
      <c r="O371" s="283">
        <f t="shared" si="112"/>
        <v>0.83864333175482497</v>
      </c>
      <c r="P371" s="21">
        <f t="shared" si="102"/>
        <v>0</v>
      </c>
      <c r="Q371" s="21">
        <f t="shared" si="103"/>
        <v>0.8408485371888097</v>
      </c>
      <c r="R371">
        <f t="shared" si="104"/>
        <v>0.83668510409641816</v>
      </c>
      <c r="S371" s="296">
        <f t="shared" si="113"/>
        <v>0</v>
      </c>
      <c r="T371" s="283">
        <f t="shared" si="114"/>
        <v>0.54379006412511777</v>
      </c>
    </row>
    <row r="372" spans="1:20" x14ac:dyDescent="0.25">
      <c r="A372" s="286">
        <v>43116</v>
      </c>
      <c r="B372" s="1">
        <f t="shared" si="107"/>
        <v>2</v>
      </c>
      <c r="C372" s="285">
        <v>10</v>
      </c>
      <c r="D372" t="s">
        <v>714</v>
      </c>
      <c r="F372" s="16">
        <v>21</v>
      </c>
      <c r="G372" t="str">
        <f t="shared" si="99"/>
        <v>heating</v>
      </c>
      <c r="H372" s="283">
        <f>IF(G372="heating",F372*Assumptions!M$4+Assumptions!M$7,0)</f>
        <v>0.51937453492237728</v>
      </c>
      <c r="I372" s="15">
        <f t="shared" si="100"/>
        <v>0.99413757313525775</v>
      </c>
      <c r="J372" s="15">
        <f t="shared" si="101"/>
        <v>1.0199659078795975</v>
      </c>
      <c r="K372" s="283">
        <f t="shared" si="108"/>
        <v>0.52663873171425191</v>
      </c>
      <c r="L372" s="283">
        <f t="shared" si="109"/>
        <v>3.0222800846604434</v>
      </c>
      <c r="M372" s="283">
        <f t="shared" si="110"/>
        <v>5.4307089492888307</v>
      </c>
      <c r="N372" s="283">
        <f t="shared" si="111"/>
        <v>1.9596958788221039</v>
      </c>
      <c r="O372" s="283">
        <f t="shared" si="112"/>
        <v>0.81219222220720078</v>
      </c>
      <c r="P372" s="21">
        <f t="shared" si="102"/>
        <v>0</v>
      </c>
      <c r="Q372" s="21">
        <f t="shared" si="103"/>
        <v>0.74504051125983206</v>
      </c>
      <c r="R372">
        <f t="shared" si="104"/>
        <v>0.83668510409641816</v>
      </c>
      <c r="S372" s="296">
        <f t="shared" si="113"/>
        <v>0</v>
      </c>
      <c r="T372" s="283">
        <f t="shared" si="114"/>
        <v>0.52663873171425191</v>
      </c>
    </row>
    <row r="373" spans="1:20" x14ac:dyDescent="0.25">
      <c r="A373" s="286">
        <v>43116</v>
      </c>
      <c r="B373" s="1">
        <f t="shared" si="107"/>
        <v>2</v>
      </c>
      <c r="C373" s="285">
        <v>11</v>
      </c>
      <c r="D373" t="s">
        <v>714</v>
      </c>
      <c r="F373" s="16">
        <v>21</v>
      </c>
      <c r="G373" t="str">
        <f t="shared" si="99"/>
        <v>heating</v>
      </c>
      <c r="H373" s="283">
        <f>IF(G373="heating",F373*Assumptions!M$4+Assumptions!M$7,0)</f>
        <v>0.51937453492237728</v>
      </c>
      <c r="I373" s="15">
        <f t="shared" si="100"/>
        <v>0.95102107888400034</v>
      </c>
      <c r="J373" s="15">
        <f t="shared" si="101"/>
        <v>1.0199659078795975</v>
      </c>
      <c r="K373" s="283">
        <f t="shared" si="108"/>
        <v>0.50379801382765654</v>
      </c>
      <c r="L373" s="283">
        <f t="shared" si="109"/>
        <v>3.0222800846604434</v>
      </c>
      <c r="M373" s="283">
        <f t="shared" si="110"/>
        <v>5.1951750176481584</v>
      </c>
      <c r="N373" s="283">
        <f t="shared" si="111"/>
        <v>1.9596958788221039</v>
      </c>
      <c r="O373" s="283">
        <f t="shared" si="112"/>
        <v>0.77696683466926464</v>
      </c>
      <c r="P373" s="21">
        <f t="shared" si="102"/>
        <v>0</v>
      </c>
      <c r="Q373" s="21">
        <f t="shared" si="103"/>
        <v>0.72850690893675296</v>
      </c>
      <c r="R373">
        <f t="shared" si="104"/>
        <v>0.83668510409641816</v>
      </c>
      <c r="S373" s="296">
        <f t="shared" si="113"/>
        <v>0</v>
      </c>
      <c r="T373" s="283">
        <f t="shared" si="114"/>
        <v>0.50379801382765654</v>
      </c>
    </row>
    <row r="374" spans="1:20" x14ac:dyDescent="0.25">
      <c r="A374" s="286">
        <v>43116</v>
      </c>
      <c r="B374" s="1">
        <f t="shared" si="107"/>
        <v>2</v>
      </c>
      <c r="C374" s="285">
        <v>12</v>
      </c>
      <c r="D374" t="s">
        <v>714</v>
      </c>
      <c r="F374" s="16">
        <v>21</v>
      </c>
      <c r="G374" t="str">
        <f t="shared" si="99"/>
        <v>heating</v>
      </c>
      <c r="H374" s="283">
        <f>IF(G374="heating",F374*Assumptions!M$4+Assumptions!M$7,0)</f>
        <v>0.51937453492237728</v>
      </c>
      <c r="I374" s="15">
        <f t="shared" si="100"/>
        <v>0.92817502202723046</v>
      </c>
      <c r="J374" s="15">
        <f t="shared" si="101"/>
        <v>1.0199659078795975</v>
      </c>
      <c r="K374" s="283">
        <f t="shared" si="108"/>
        <v>0.49169544499528023</v>
      </c>
      <c r="L374" s="283">
        <f t="shared" si="109"/>
        <v>3.0222800846604434</v>
      </c>
      <c r="M374" s="283">
        <f t="shared" si="110"/>
        <v>5.0703730900469957</v>
      </c>
      <c r="N374" s="283">
        <f t="shared" si="111"/>
        <v>1.9596958788221039</v>
      </c>
      <c r="O374" s="283">
        <f t="shared" si="112"/>
        <v>0.75830202389397827</v>
      </c>
      <c r="P374" s="21">
        <f t="shared" si="102"/>
        <v>0</v>
      </c>
      <c r="Q374" s="21">
        <f t="shared" si="103"/>
        <v>0.75910815787401487</v>
      </c>
      <c r="R374">
        <f t="shared" si="104"/>
        <v>0.83668510409641816</v>
      </c>
      <c r="S374" s="296">
        <f t="shared" si="113"/>
        <v>0</v>
      </c>
      <c r="T374" s="283">
        <f t="shared" si="114"/>
        <v>0.49169544499528023</v>
      </c>
    </row>
    <row r="375" spans="1:20" x14ac:dyDescent="0.25">
      <c r="A375" s="286">
        <v>43116</v>
      </c>
      <c r="B375" s="1">
        <f t="shared" si="107"/>
        <v>2</v>
      </c>
      <c r="C375" s="285">
        <v>13</v>
      </c>
      <c r="D375" t="s">
        <v>714</v>
      </c>
      <c r="F375" s="16">
        <v>25</v>
      </c>
      <c r="G375" t="str">
        <f t="shared" si="99"/>
        <v>heating</v>
      </c>
      <c r="H375" s="283">
        <f>IF(G375="heating",F375*Assumptions!M$4+Assumptions!M$7,0)</f>
        <v>0.47659103797421726</v>
      </c>
      <c r="I375" s="15">
        <f t="shared" si="100"/>
        <v>0.91573834436872614</v>
      </c>
      <c r="J375" s="15">
        <f t="shared" si="101"/>
        <v>1.0199659078795975</v>
      </c>
      <c r="K375" s="283">
        <f t="shared" si="108"/>
        <v>0.44514646290084331</v>
      </c>
      <c r="L375" s="283">
        <f t="shared" si="109"/>
        <v>3.0939281817466902</v>
      </c>
      <c r="M375" s="283">
        <f t="shared" si="110"/>
        <v>4.6991810485897254</v>
      </c>
      <c r="N375" s="283">
        <f t="shared" si="111"/>
        <v>2.1843738559015753</v>
      </c>
      <c r="O375" s="283">
        <f t="shared" si="112"/>
        <v>0.63050158875177165</v>
      </c>
      <c r="P375" s="21">
        <f t="shared" si="102"/>
        <v>0</v>
      </c>
      <c r="Q375" s="21">
        <f t="shared" si="103"/>
        <v>0.79115902007799765</v>
      </c>
      <c r="R375">
        <f t="shared" si="104"/>
        <v>0.83668510409641816</v>
      </c>
      <c r="S375" s="296">
        <f t="shared" si="113"/>
        <v>0</v>
      </c>
      <c r="T375" s="283">
        <f t="shared" si="114"/>
        <v>0.44514646290084331</v>
      </c>
    </row>
    <row r="376" spans="1:20" x14ac:dyDescent="0.25">
      <c r="A376" s="286">
        <v>43116</v>
      </c>
      <c r="B376" s="1">
        <f t="shared" si="107"/>
        <v>2</v>
      </c>
      <c r="C376" s="285">
        <v>14</v>
      </c>
      <c r="D376" t="s">
        <v>714</v>
      </c>
      <c r="F376" s="16">
        <v>25</v>
      </c>
      <c r="G376" t="str">
        <f t="shared" si="99"/>
        <v>heating</v>
      </c>
      <c r="H376" s="283">
        <f>IF(G376="heating",F376*Assumptions!M$4+Assumptions!M$7,0)</f>
        <v>0.47659103797421726</v>
      </c>
      <c r="I376" s="15">
        <f t="shared" si="100"/>
        <v>0.92047470058819936</v>
      </c>
      <c r="J376" s="15">
        <f t="shared" si="101"/>
        <v>1.0199659078795975</v>
      </c>
      <c r="K376" s="283">
        <f t="shared" si="108"/>
        <v>0.44744883696992344</v>
      </c>
      <c r="L376" s="283">
        <f t="shared" si="109"/>
        <v>3.0939281817466902</v>
      </c>
      <c r="M376" s="283">
        <f t="shared" si="110"/>
        <v>4.7234860212085819</v>
      </c>
      <c r="N376" s="283">
        <f t="shared" si="111"/>
        <v>2.1843738559015753</v>
      </c>
      <c r="O376" s="283">
        <f t="shared" si="112"/>
        <v>0.6337626514119038</v>
      </c>
      <c r="P376" s="21">
        <f t="shared" si="102"/>
        <v>0</v>
      </c>
      <c r="Q376" s="21">
        <f t="shared" si="103"/>
        <v>0.84355555031342389</v>
      </c>
      <c r="R376">
        <f t="shared" si="104"/>
        <v>0.83668510409641816</v>
      </c>
      <c r="S376" s="296">
        <f t="shared" si="113"/>
        <v>0</v>
      </c>
      <c r="T376" s="283">
        <f t="shared" si="114"/>
        <v>0.44744883696992344</v>
      </c>
    </row>
    <row r="377" spans="1:20" x14ac:dyDescent="0.25">
      <c r="A377" s="286">
        <v>43116</v>
      </c>
      <c r="B377" s="1">
        <f t="shared" si="107"/>
        <v>2</v>
      </c>
      <c r="C377" s="285">
        <v>15</v>
      </c>
      <c r="D377" t="s">
        <v>714</v>
      </c>
      <c r="F377" s="16">
        <v>21</v>
      </c>
      <c r="G377" t="str">
        <f t="shared" si="99"/>
        <v>heating</v>
      </c>
      <c r="H377" s="283">
        <f>IF(G377="heating",F377*Assumptions!M$4+Assumptions!M$7,0)</f>
        <v>0.51937453492237728</v>
      </c>
      <c r="I377" s="15">
        <f t="shared" si="100"/>
        <v>0.92937811039838192</v>
      </c>
      <c r="J377" s="15">
        <f t="shared" si="101"/>
        <v>1.0199659078795975</v>
      </c>
      <c r="K377" s="283">
        <f t="shared" si="108"/>
        <v>0.49233277422520277</v>
      </c>
      <c r="L377" s="283">
        <f t="shared" si="109"/>
        <v>3.0222800846604434</v>
      </c>
      <c r="M377" s="283">
        <f t="shared" si="110"/>
        <v>5.076945241588751</v>
      </c>
      <c r="N377" s="283">
        <f t="shared" si="111"/>
        <v>1.9596958788221039</v>
      </c>
      <c r="O377" s="283">
        <f t="shared" si="112"/>
        <v>0.75928492509807977</v>
      </c>
      <c r="P377" s="21">
        <f t="shared" si="102"/>
        <v>0</v>
      </c>
      <c r="Q377" s="21">
        <f t="shared" si="103"/>
        <v>0.96592607327566882</v>
      </c>
      <c r="R377">
        <f t="shared" si="104"/>
        <v>0.83668510409641816</v>
      </c>
      <c r="S377" s="296">
        <f t="shared" si="113"/>
        <v>0</v>
      </c>
      <c r="T377" s="283">
        <f t="shared" si="114"/>
        <v>0.49233277422520277</v>
      </c>
    </row>
    <row r="378" spans="1:20" x14ac:dyDescent="0.25">
      <c r="A378" s="286">
        <v>43116</v>
      </c>
      <c r="B378" s="1">
        <f t="shared" si="107"/>
        <v>2</v>
      </c>
      <c r="C378" s="285">
        <v>16</v>
      </c>
      <c r="D378" t="s">
        <v>714</v>
      </c>
      <c r="F378" s="16">
        <v>21</v>
      </c>
      <c r="G378" t="str">
        <f t="shared" si="99"/>
        <v>heating</v>
      </c>
      <c r="H378" s="283">
        <f>IF(G378="heating",F378*Assumptions!M$4+Assumptions!M$7,0)</f>
        <v>0.51937453492237728</v>
      </c>
      <c r="I378" s="15">
        <f t="shared" si="100"/>
        <v>0.95820877609023625</v>
      </c>
      <c r="J378" s="15">
        <f t="shared" si="101"/>
        <v>1.0199659078795975</v>
      </c>
      <c r="K378" s="283">
        <f t="shared" si="108"/>
        <v>0.50760565558965154</v>
      </c>
      <c r="L378" s="283">
        <f t="shared" si="109"/>
        <v>3.0222800846604434</v>
      </c>
      <c r="M378" s="283">
        <f t="shared" si="110"/>
        <v>5.2344394943136763</v>
      </c>
      <c r="N378" s="283">
        <f t="shared" si="111"/>
        <v>1.9596958788221039</v>
      </c>
      <c r="O378" s="283">
        <f t="shared" si="112"/>
        <v>0.78283905187967995</v>
      </c>
      <c r="P378" s="21">
        <f t="shared" si="102"/>
        <v>0</v>
      </c>
      <c r="Q378" s="21">
        <f t="shared" si="103"/>
        <v>1.1649354943302594</v>
      </c>
      <c r="R378">
        <f t="shared" si="104"/>
        <v>0.83668510409641816</v>
      </c>
      <c r="S378" s="296">
        <f t="shared" si="113"/>
        <v>0</v>
      </c>
      <c r="T378" s="283">
        <f t="shared" si="114"/>
        <v>0.50760565558965154</v>
      </c>
    </row>
    <row r="379" spans="1:20" x14ac:dyDescent="0.25">
      <c r="A379" s="286">
        <v>43116</v>
      </c>
      <c r="B379" s="1">
        <f t="shared" si="107"/>
        <v>2</v>
      </c>
      <c r="C379" s="285">
        <v>17</v>
      </c>
      <c r="D379" t="s">
        <v>714</v>
      </c>
      <c r="E379" t="s">
        <v>685</v>
      </c>
      <c r="F379" s="16">
        <v>21</v>
      </c>
      <c r="G379" t="str">
        <f t="shared" si="99"/>
        <v>heating</v>
      </c>
      <c r="H379" s="283">
        <f>IF(G379="heating",F379*Assumptions!M$4+Assumptions!M$7,0)</f>
        <v>0.51937453492237728</v>
      </c>
      <c r="I379" s="15">
        <f t="shared" si="100"/>
        <v>1.000324165990953</v>
      </c>
      <c r="J379" s="15">
        <f t="shared" si="101"/>
        <v>1.0199659078795975</v>
      </c>
      <c r="K379" s="283">
        <f t="shared" si="108"/>
        <v>0.52991604413378013</v>
      </c>
      <c r="L379" s="283">
        <f t="shared" si="109"/>
        <v>3.0222800846604434</v>
      </c>
      <c r="M379" s="283">
        <f t="shared" si="110"/>
        <v>5.4645046593544633</v>
      </c>
      <c r="N379" s="283">
        <f t="shared" si="111"/>
        <v>1.9596958788221039</v>
      </c>
      <c r="O379" s="283">
        <f t="shared" si="112"/>
        <v>0.81724655546563663</v>
      </c>
      <c r="P379" s="21">
        <f t="shared" si="102"/>
        <v>0</v>
      </c>
      <c r="Q379" s="21">
        <f t="shared" si="103"/>
        <v>1.3521540118753073</v>
      </c>
      <c r="R379">
        <f t="shared" si="104"/>
        <v>0.83668510409641816</v>
      </c>
      <c r="S379" s="296">
        <f t="shared" si="113"/>
        <v>0</v>
      </c>
      <c r="T379" s="283">
        <f t="shared" si="114"/>
        <v>0.52991604413378013</v>
      </c>
    </row>
    <row r="380" spans="1:20" x14ac:dyDescent="0.25">
      <c r="A380" s="286">
        <v>43116</v>
      </c>
      <c r="B380" s="1">
        <f t="shared" si="107"/>
        <v>2</v>
      </c>
      <c r="C380" s="285">
        <v>18</v>
      </c>
      <c r="D380" t="s">
        <v>714</v>
      </c>
      <c r="E380" t="s">
        <v>685</v>
      </c>
      <c r="F380" s="16">
        <v>19</v>
      </c>
      <c r="G380" t="str">
        <f t="shared" si="99"/>
        <v>heating</v>
      </c>
      <c r="H380" s="283">
        <f>IF(G380="heating",F380*Assumptions!M$4+Assumptions!M$7,0)</f>
        <v>0.54076628339645738</v>
      </c>
      <c r="I380" s="15">
        <f t="shared" si="100"/>
        <v>0.99263375744531002</v>
      </c>
      <c r="J380" s="15">
        <f t="shared" si="101"/>
        <v>1.0199659078795975</v>
      </c>
      <c r="K380" s="283">
        <f t="shared" si="108"/>
        <v>0.54750022507715357</v>
      </c>
      <c r="L380" s="283">
        <f t="shared" si="109"/>
        <v>2.9437809613584625</v>
      </c>
      <c r="M380" s="283">
        <f t="shared" si="110"/>
        <v>5.4991911612004909</v>
      </c>
      <c r="N380" s="283">
        <f t="shared" si="111"/>
        <v>1.8289671560163632</v>
      </c>
      <c r="O380" s="283">
        <f t="shared" si="112"/>
        <v>0.88121907144142186</v>
      </c>
      <c r="P380" s="21">
        <f t="shared" si="102"/>
        <v>0</v>
      </c>
      <c r="Q380" s="21">
        <f t="shared" si="103"/>
        <v>1.5598916921549892</v>
      </c>
      <c r="R380">
        <f t="shared" si="104"/>
        <v>0.83668510409641816</v>
      </c>
      <c r="S380" s="296">
        <f t="shared" si="113"/>
        <v>0</v>
      </c>
      <c r="T380" s="283">
        <f t="shared" si="114"/>
        <v>0.54750022507715357</v>
      </c>
    </row>
    <row r="381" spans="1:20" x14ac:dyDescent="0.25">
      <c r="A381" s="286">
        <v>43116</v>
      </c>
      <c r="B381" s="1">
        <f t="shared" si="107"/>
        <v>2</v>
      </c>
      <c r="C381" s="285">
        <v>19</v>
      </c>
      <c r="D381" t="s">
        <v>714</v>
      </c>
      <c r="F381" s="16">
        <v>18</v>
      </c>
      <c r="G381" t="str">
        <f t="shared" si="99"/>
        <v>heating</v>
      </c>
      <c r="H381" s="283">
        <f>IF(G381="heating",F381*Assumptions!M$4+Assumptions!M$7,0)</f>
        <v>0.55146215763349737</v>
      </c>
      <c r="I381" s="15">
        <f t="shared" si="100"/>
        <v>0.98728643949761985</v>
      </c>
      <c r="J381" s="15">
        <f t="shared" si="101"/>
        <v>1.0199659078795975</v>
      </c>
      <c r="K381" s="283">
        <f t="shared" si="108"/>
        <v>0.55532157083740408</v>
      </c>
      <c r="L381" s="283">
        <f t="shared" si="109"/>
        <v>2.9050026706454841</v>
      </c>
      <c r="M381" s="283">
        <f t="shared" si="110"/>
        <v>5.5042747253451907</v>
      </c>
      <c r="N381" s="283">
        <f t="shared" si="111"/>
        <v>1.7641684145174241</v>
      </c>
      <c r="O381" s="283">
        <f t="shared" si="112"/>
        <v>0.91443120343529483</v>
      </c>
      <c r="P381" s="21">
        <f t="shared" si="102"/>
        <v>0</v>
      </c>
      <c r="Q381" s="21">
        <f t="shared" si="103"/>
        <v>1.6764212681468484</v>
      </c>
      <c r="R381">
        <f t="shared" si="104"/>
        <v>0.83668510409641816</v>
      </c>
      <c r="S381" s="296">
        <f t="shared" si="113"/>
        <v>0</v>
      </c>
      <c r="T381" s="283">
        <f t="shared" si="114"/>
        <v>0.55532157083740408</v>
      </c>
    </row>
    <row r="382" spans="1:20" x14ac:dyDescent="0.25">
      <c r="A382" s="286">
        <v>43116</v>
      </c>
      <c r="B382" s="1">
        <f t="shared" si="107"/>
        <v>2</v>
      </c>
      <c r="C382" s="285">
        <v>20</v>
      </c>
      <c r="D382" t="s">
        <v>714</v>
      </c>
      <c r="F382" s="16">
        <v>18</v>
      </c>
      <c r="G382" t="str">
        <f t="shared" si="99"/>
        <v>heating</v>
      </c>
      <c r="H382" s="283">
        <f>IF(G382="heating",F382*Assumptions!M$4+Assumptions!M$7,0)</f>
        <v>0.55146215763349737</v>
      </c>
      <c r="I382" s="15">
        <f t="shared" si="100"/>
        <v>0.9807837528485519</v>
      </c>
      <c r="J382" s="15">
        <f t="shared" si="101"/>
        <v>1.0199659078795975</v>
      </c>
      <c r="K382" s="283">
        <f t="shared" si="108"/>
        <v>0.55166398776914949</v>
      </c>
      <c r="L382" s="283">
        <f t="shared" si="109"/>
        <v>2.9050026706454841</v>
      </c>
      <c r="M382" s="283">
        <f t="shared" si="110"/>
        <v>5.4680212407054967</v>
      </c>
      <c r="N382" s="283">
        <f t="shared" si="111"/>
        <v>1.7641684145174241</v>
      </c>
      <c r="O382" s="283">
        <f t="shared" si="112"/>
        <v>0.90840837222827897</v>
      </c>
      <c r="P382" s="21">
        <f t="shared" si="102"/>
        <v>0</v>
      </c>
      <c r="Q382" s="21">
        <f t="shared" si="103"/>
        <v>1.52436960139122</v>
      </c>
      <c r="R382">
        <f t="shared" si="104"/>
        <v>0.83668510409641816</v>
      </c>
      <c r="S382" s="296">
        <f t="shared" si="113"/>
        <v>0</v>
      </c>
      <c r="T382" s="283">
        <f t="shared" si="114"/>
        <v>0.55166398776914949</v>
      </c>
    </row>
    <row r="383" spans="1:20" x14ac:dyDescent="0.25">
      <c r="A383" s="286">
        <v>43116</v>
      </c>
      <c r="B383" s="1">
        <f t="shared" si="107"/>
        <v>2</v>
      </c>
      <c r="C383" s="285">
        <v>21</v>
      </c>
      <c r="D383" t="s">
        <v>714</v>
      </c>
      <c r="F383" s="16">
        <v>16</v>
      </c>
      <c r="G383" t="str">
        <f t="shared" si="99"/>
        <v>heating</v>
      </c>
      <c r="H383" s="283">
        <f>IF(G383="heating",F383*Assumptions!M$4+Assumptions!M$7,0)</f>
        <v>0.57285390610757747</v>
      </c>
      <c r="I383" s="15">
        <f t="shared" si="100"/>
        <v>0.96485790305685171</v>
      </c>
      <c r="J383" s="15">
        <f t="shared" si="101"/>
        <v>1.0199659078795975</v>
      </c>
      <c r="K383" s="283">
        <f t="shared" si="108"/>
        <v>0.56375822749091886</v>
      </c>
      <c r="L383" s="283">
        <f t="shared" si="109"/>
        <v>2.8179276134894917</v>
      </c>
      <c r="M383" s="283">
        <f t="shared" si="110"/>
        <v>5.4204051388860153</v>
      </c>
      <c r="N383" s="283">
        <f t="shared" si="111"/>
        <v>1.6317545686209942</v>
      </c>
      <c r="O383" s="283">
        <f t="shared" si="112"/>
        <v>0.97357158185934278</v>
      </c>
      <c r="P383" s="21">
        <f t="shared" si="102"/>
        <v>0</v>
      </c>
      <c r="Q383" s="21">
        <f t="shared" si="103"/>
        <v>1.4448604713749031</v>
      </c>
      <c r="R383">
        <f t="shared" si="104"/>
        <v>0.83668510409641816</v>
      </c>
      <c r="S383" s="296">
        <f t="shared" si="113"/>
        <v>0</v>
      </c>
      <c r="T383" s="283">
        <f t="shared" si="114"/>
        <v>0.56375822749091886</v>
      </c>
    </row>
    <row r="384" spans="1:20" x14ac:dyDescent="0.25">
      <c r="A384" s="286">
        <v>43116</v>
      </c>
      <c r="B384" s="1">
        <f t="shared" si="107"/>
        <v>2</v>
      </c>
      <c r="C384" s="285">
        <v>22</v>
      </c>
      <c r="D384" t="s">
        <v>714</v>
      </c>
      <c r="F384" s="16">
        <v>12</v>
      </c>
      <c r="G384" t="str">
        <f t="shared" si="99"/>
        <v>heating</v>
      </c>
      <c r="H384" s="283">
        <f>IF(G384="heating",F384*Assumptions!M$4+Assumptions!M$7,0)</f>
        <v>0.61563740305573755</v>
      </c>
      <c r="I384" s="15">
        <f t="shared" si="100"/>
        <v>0.93972561476240646</v>
      </c>
      <c r="J384" s="15">
        <f t="shared" si="101"/>
        <v>1.0199659078795975</v>
      </c>
      <c r="K384" s="283">
        <f t="shared" si="108"/>
        <v>0.59008111847593181</v>
      </c>
      <c r="L384" s="283">
        <f t="shared" si="109"/>
        <v>2.6646546875967734</v>
      </c>
      <c r="M384" s="283">
        <f t="shared" si="110"/>
        <v>5.3649005716123224</v>
      </c>
      <c r="N384" s="283">
        <f t="shared" si="111"/>
        <v>1.3760333699069704</v>
      </c>
      <c r="O384" s="283">
        <f t="shared" si="112"/>
        <v>1.1426775344231233</v>
      </c>
      <c r="P384" s="21">
        <f t="shared" si="102"/>
        <v>0</v>
      </c>
      <c r="Q384" s="21">
        <f t="shared" si="103"/>
        <v>1.2427137171080138</v>
      </c>
      <c r="R384">
        <f t="shared" si="104"/>
        <v>0.83668510409641816</v>
      </c>
      <c r="S384" s="296">
        <f t="shared" si="113"/>
        <v>0</v>
      </c>
      <c r="T384" s="283">
        <f t="shared" si="114"/>
        <v>0.59008111847593181</v>
      </c>
    </row>
    <row r="385" spans="1:20" x14ac:dyDescent="0.25">
      <c r="A385" s="286">
        <v>43116</v>
      </c>
      <c r="B385" s="1">
        <f t="shared" si="107"/>
        <v>2</v>
      </c>
      <c r="C385" s="285">
        <v>23</v>
      </c>
      <c r="D385" t="s">
        <v>713</v>
      </c>
      <c r="F385" s="16">
        <v>10</v>
      </c>
      <c r="G385" t="str">
        <f t="shared" si="99"/>
        <v>heating</v>
      </c>
      <c r="H385" s="283">
        <f>IF(G385="heating",F385*Assumptions!M$4+Assumptions!M$7,0)</f>
        <v>0.63702915152981754</v>
      </c>
      <c r="I385" s="15">
        <f t="shared" si="100"/>
        <v>0.93552015763172869</v>
      </c>
      <c r="J385" s="15">
        <f t="shared" si="101"/>
        <v>1.0199659078795975</v>
      </c>
      <c r="K385" s="283">
        <f t="shared" si="108"/>
        <v>0.60785236717798163</v>
      </c>
      <c r="L385" s="283">
        <f t="shared" si="109"/>
        <v>2.5948150733280251</v>
      </c>
      <c r="M385" s="283">
        <f t="shared" si="110"/>
        <v>5.3816264218358016</v>
      </c>
      <c r="N385" s="283">
        <f t="shared" si="111"/>
        <v>1.2546470767287967</v>
      </c>
      <c r="O385" s="283">
        <f t="shared" si="112"/>
        <v>1.2571379744684075</v>
      </c>
      <c r="P385" s="21">
        <f t="shared" si="102"/>
        <v>0</v>
      </c>
      <c r="Q385" s="21">
        <f t="shared" si="103"/>
        <v>1.0297519246597011</v>
      </c>
      <c r="R385">
        <f t="shared" si="104"/>
        <v>0.83668510409641816</v>
      </c>
      <c r="S385" s="296">
        <f t="shared" si="113"/>
        <v>0</v>
      </c>
      <c r="T385" s="283">
        <f t="shared" si="114"/>
        <v>0.60785236717798163</v>
      </c>
    </row>
    <row r="386" spans="1:20" x14ac:dyDescent="0.25">
      <c r="A386" s="286">
        <v>43117</v>
      </c>
      <c r="B386" s="1">
        <f t="shared" si="107"/>
        <v>3</v>
      </c>
      <c r="C386" s="285">
        <v>0</v>
      </c>
      <c r="D386" t="s">
        <v>713</v>
      </c>
      <c r="F386" s="16">
        <v>9</v>
      </c>
      <c r="G386" t="str">
        <f t="shared" ref="G386:G449" si="117">VLOOKUP(A386,U$2:W$366,3,FALSE)</f>
        <v>heating</v>
      </c>
      <c r="H386" s="283">
        <f>IF(G386="heating",F386*Assumptions!M$4+Assumptions!M$7,0)</f>
        <v>0.64772502576685764</v>
      </c>
      <c r="I386" s="15">
        <f t="shared" ref="I386:I449" si="118">VLOOKUP(C386,AO$2:AQ$25,2,FALSE)</f>
        <v>0.96097758380229281</v>
      </c>
      <c r="J386" s="15">
        <f t="shared" ref="J386:J449" si="119">VLOOKUP(B386,AS$4:AU$10,3,FALSE)</f>
        <v>1.0263036171733995</v>
      </c>
      <c r="K386" s="283">
        <f t="shared" si="108"/>
        <v>0.63882189649155219</v>
      </c>
      <c r="L386" s="283">
        <f t="shared" si="109"/>
        <v>2.5577388510716212</v>
      </c>
      <c r="M386" s="283">
        <f t="shared" si="110"/>
        <v>5.5750018591466297</v>
      </c>
      <c r="N386" s="283">
        <f t="shared" si="111"/>
        <v>1.1952724464873081</v>
      </c>
      <c r="O386" s="283">
        <f t="shared" si="112"/>
        <v>1.3670017981034808</v>
      </c>
      <c r="P386" s="21">
        <f t="shared" ref="P386:P449" si="120">IF(G386="cooling",IF(F386&lt;61,0.025,(F386^2*AX$25+F386*AY$25+AZ$25)),0)</f>
        <v>0</v>
      </c>
      <c r="Q386" s="21">
        <f t="shared" ref="Q386:Q449" si="121">VLOOKUP(C386,BB$2:BC$25,2,FALSE)</f>
        <v>0.90668853391740301</v>
      </c>
      <c r="R386">
        <f t="shared" ref="R386:R449" si="122">VLOOKUP(B386,AS$4:AV$10,4,FALSE)</f>
        <v>0.9421089825381942</v>
      </c>
      <c r="S386" s="296">
        <f t="shared" si="113"/>
        <v>0</v>
      </c>
      <c r="T386" s="283">
        <f t="shared" si="114"/>
        <v>0.63882189649155219</v>
      </c>
    </row>
    <row r="387" spans="1:20" x14ac:dyDescent="0.25">
      <c r="A387" s="286">
        <v>43117</v>
      </c>
      <c r="B387" s="1">
        <f t="shared" ref="B387:B450" si="123">WEEKDAY(A387,2)</f>
        <v>3</v>
      </c>
      <c r="C387" s="285">
        <v>1</v>
      </c>
      <c r="D387" t="s">
        <v>713</v>
      </c>
      <c r="F387" s="16">
        <v>9</v>
      </c>
      <c r="G387" t="str">
        <f t="shared" si="117"/>
        <v>heating</v>
      </c>
      <c r="H387" s="283">
        <f>IF(G387="heating",F387*Assumptions!M$4+Assumptions!M$7,0)</f>
        <v>0.64772502576685764</v>
      </c>
      <c r="I387" s="15">
        <f t="shared" si="118"/>
        <v>0.9912860509924194</v>
      </c>
      <c r="J387" s="15">
        <f t="shared" si="119"/>
        <v>1.0263036171733995</v>
      </c>
      <c r="K387" s="283">
        <f t="shared" ref="K387:K450" si="124">H387*I387*J387</f>
        <v>0.65896983002975229</v>
      </c>
      <c r="L387" s="283">
        <f t="shared" ref="L387:L450" si="125">VLOOKUP(F387,BL$2:BN$92,2,FALSE)</f>
        <v>2.5577388510716212</v>
      </c>
      <c r="M387" s="283">
        <f t="shared" ref="M387:M450" si="126">IF(G387="heating",K387*(L387*3.412),0)</f>
        <v>5.7508329750653582</v>
      </c>
      <c r="N387" s="283">
        <f t="shared" ref="N387:N450" si="127">VLOOKUP(F387,BL$2:BN$92,3,FALSE)</f>
        <v>1.1952724464873081</v>
      </c>
      <c r="O387" s="283">
        <f t="shared" ref="O387:O450" si="128">IF(F387&lt;=61,IF(G387="heating",IF(F387&gt;=5,K387*L387/N387,0),0),0)</f>
        <v>1.4101159454519872</v>
      </c>
      <c r="P387" s="21">
        <f t="shared" si="120"/>
        <v>0</v>
      </c>
      <c r="Q387" s="21">
        <f t="shared" si="121"/>
        <v>0.81803459285312596</v>
      </c>
      <c r="R387">
        <f t="shared" si="122"/>
        <v>0.9421089825381942</v>
      </c>
      <c r="S387" s="296">
        <f t="shared" ref="S387:S450" si="129">P387*Q387*R387</f>
        <v>0</v>
      </c>
      <c r="T387" s="283">
        <f t="shared" ref="T387:T450" si="130">K387+S387</f>
        <v>0.65896983002975229</v>
      </c>
    </row>
    <row r="388" spans="1:20" x14ac:dyDescent="0.25">
      <c r="A388" s="286">
        <v>43117</v>
      </c>
      <c r="B388" s="1">
        <f t="shared" si="123"/>
        <v>3</v>
      </c>
      <c r="C388" s="285">
        <v>2</v>
      </c>
      <c r="D388" t="s">
        <v>713</v>
      </c>
      <c r="F388" s="16">
        <v>7</v>
      </c>
      <c r="G388" t="str">
        <f t="shared" si="117"/>
        <v>heating</v>
      </c>
      <c r="H388" s="283">
        <f>IF(G388="heating",F388*Assumptions!M$4+Assumptions!M$7,0)</f>
        <v>0.66911677424093763</v>
      </c>
      <c r="I388" s="15">
        <f t="shared" si="118"/>
        <v>1.0126444122274023</v>
      </c>
      <c r="J388" s="15">
        <f t="shared" si="119"/>
        <v>1.0263036171733995</v>
      </c>
      <c r="K388" s="283">
        <f t="shared" si="124"/>
        <v>0.69540009811292092</v>
      </c>
      <c r="L388" s="283">
        <f t="shared" si="125"/>
        <v>2.4800267097410909</v>
      </c>
      <c r="M388" s="283">
        <f t="shared" si="126"/>
        <v>5.884372108547824</v>
      </c>
      <c r="N388" s="283">
        <f t="shared" si="127"/>
        <v>1.1216076842493865</v>
      </c>
      <c r="O388" s="283">
        <f t="shared" si="128"/>
        <v>1.5376239316965632</v>
      </c>
      <c r="P388" s="21">
        <f t="shared" si="120"/>
        <v>0</v>
      </c>
      <c r="Q388" s="21">
        <f t="shared" si="121"/>
        <v>0.74507607494346417</v>
      </c>
      <c r="R388">
        <f t="shared" si="122"/>
        <v>0.9421089825381942</v>
      </c>
      <c r="S388" s="296">
        <f t="shared" si="129"/>
        <v>0</v>
      </c>
      <c r="T388" s="283">
        <f t="shared" si="130"/>
        <v>0.69540009811292092</v>
      </c>
    </row>
    <row r="389" spans="1:20" x14ac:dyDescent="0.25">
      <c r="A389" s="286">
        <v>43117</v>
      </c>
      <c r="B389" s="1">
        <f t="shared" si="123"/>
        <v>3</v>
      </c>
      <c r="C389" s="285">
        <v>3</v>
      </c>
      <c r="D389" t="s">
        <v>713</v>
      </c>
      <c r="F389" s="16">
        <v>1</v>
      </c>
      <c r="G389" t="str">
        <f t="shared" si="117"/>
        <v>heating</v>
      </c>
      <c r="H389" s="283">
        <f>IF(G389="heating",F389*Assumptions!M$4+Assumptions!M$7,0)</f>
        <v>0.73329201966317781</v>
      </c>
      <c r="I389" s="15">
        <f t="shared" si="118"/>
        <v>1.0288787614109172</v>
      </c>
      <c r="J389" s="15">
        <f t="shared" si="119"/>
        <v>1.0263036171733995</v>
      </c>
      <c r="K389" s="283">
        <f t="shared" si="124"/>
        <v>0.77431383777127216</v>
      </c>
      <c r="L389" s="283">
        <f t="shared" si="125"/>
        <v>2.2890548970082816</v>
      </c>
      <c r="M389" s="283">
        <f t="shared" si="126"/>
        <v>6.0475887619695214</v>
      </c>
      <c r="N389" s="283" t="e">
        <f t="shared" si="127"/>
        <v>#N/A</v>
      </c>
      <c r="O389" s="283">
        <f t="shared" si="128"/>
        <v>0</v>
      </c>
      <c r="P389" s="21">
        <f t="shared" si="120"/>
        <v>0</v>
      </c>
      <c r="Q389" s="21">
        <f t="shared" si="121"/>
        <v>0.69158980876382303</v>
      </c>
      <c r="R389">
        <f t="shared" si="122"/>
        <v>0.9421089825381942</v>
      </c>
      <c r="S389" s="296">
        <f t="shared" si="129"/>
        <v>0</v>
      </c>
      <c r="T389" s="283">
        <f t="shared" si="130"/>
        <v>0.77431383777127216</v>
      </c>
    </row>
    <row r="390" spans="1:20" x14ac:dyDescent="0.25">
      <c r="A390" s="286">
        <v>43117</v>
      </c>
      <c r="B390" s="1">
        <f t="shared" si="123"/>
        <v>3</v>
      </c>
      <c r="C390" s="285">
        <v>4</v>
      </c>
      <c r="D390" t="s">
        <v>713</v>
      </c>
      <c r="F390" s="16">
        <v>1</v>
      </c>
      <c r="G390" t="str">
        <f t="shared" si="117"/>
        <v>heating</v>
      </c>
      <c r="H390" s="283">
        <f>IF(G390="heating",F390*Assumptions!M$4+Assumptions!M$7,0)</f>
        <v>0.73329201966317781</v>
      </c>
      <c r="I390" s="15">
        <f t="shared" si="118"/>
        <v>1.0654385285153933</v>
      </c>
      <c r="J390" s="15">
        <f t="shared" si="119"/>
        <v>1.0263036171733995</v>
      </c>
      <c r="K390" s="283">
        <f t="shared" si="124"/>
        <v>0.80182799652003534</v>
      </c>
      <c r="L390" s="283">
        <f t="shared" si="125"/>
        <v>2.2890548970082816</v>
      </c>
      <c r="M390" s="283">
        <f t="shared" si="126"/>
        <v>6.2624813663984993</v>
      </c>
      <c r="N390" s="283" t="e">
        <f t="shared" si="127"/>
        <v>#N/A</v>
      </c>
      <c r="O390" s="283">
        <f t="shared" si="128"/>
        <v>0</v>
      </c>
      <c r="P390" s="21">
        <f t="shared" si="120"/>
        <v>0</v>
      </c>
      <c r="Q390" s="21">
        <f t="shared" si="121"/>
        <v>0.6473875548762833</v>
      </c>
      <c r="R390">
        <f t="shared" si="122"/>
        <v>0.9421089825381942</v>
      </c>
      <c r="S390" s="296">
        <f t="shared" si="129"/>
        <v>0</v>
      </c>
      <c r="T390" s="283">
        <f t="shared" si="130"/>
        <v>0.80182799652003534</v>
      </c>
    </row>
    <row r="391" spans="1:20" x14ac:dyDescent="0.25">
      <c r="A391" s="286">
        <v>43117</v>
      </c>
      <c r="B391" s="1">
        <f t="shared" si="123"/>
        <v>3</v>
      </c>
      <c r="C391" s="285">
        <v>5</v>
      </c>
      <c r="D391" t="s">
        <v>713</v>
      </c>
      <c r="F391" s="16">
        <v>1</v>
      </c>
      <c r="G391" t="str">
        <f t="shared" si="117"/>
        <v>heating</v>
      </c>
      <c r="H391" s="283">
        <f>IF(G391="heating",F391*Assumptions!M$4+Assumptions!M$7,0)</f>
        <v>0.73329201966317781</v>
      </c>
      <c r="I391" s="15">
        <f t="shared" si="118"/>
        <v>1.1031161181218294</v>
      </c>
      <c r="J391" s="15">
        <f t="shared" si="119"/>
        <v>1.0263036171733995</v>
      </c>
      <c r="K391" s="283">
        <f t="shared" si="124"/>
        <v>0.83018340640926602</v>
      </c>
      <c r="L391" s="283">
        <f t="shared" si="125"/>
        <v>2.2890548970082816</v>
      </c>
      <c r="M391" s="283">
        <f t="shared" si="126"/>
        <v>6.483944357013173</v>
      </c>
      <c r="N391" s="283" t="e">
        <f t="shared" si="127"/>
        <v>#N/A</v>
      </c>
      <c r="O391" s="283">
        <f t="shared" si="128"/>
        <v>0</v>
      </c>
      <c r="P391" s="21">
        <f t="shared" si="120"/>
        <v>0</v>
      </c>
      <c r="Q391" s="21">
        <f t="shared" si="121"/>
        <v>0.72139578924615555</v>
      </c>
      <c r="R391">
        <f t="shared" si="122"/>
        <v>0.9421089825381942</v>
      </c>
      <c r="S391" s="296">
        <f t="shared" si="129"/>
        <v>0</v>
      </c>
      <c r="T391" s="283">
        <f t="shared" si="130"/>
        <v>0.83018340640926602</v>
      </c>
    </row>
    <row r="392" spans="1:20" x14ac:dyDescent="0.25">
      <c r="A392" s="286">
        <v>43117</v>
      </c>
      <c r="B392" s="1">
        <f t="shared" si="123"/>
        <v>3</v>
      </c>
      <c r="C392" s="285">
        <v>6</v>
      </c>
      <c r="D392" t="s">
        <v>713</v>
      </c>
      <c r="F392" s="16">
        <v>1</v>
      </c>
      <c r="G392" t="str">
        <f t="shared" si="117"/>
        <v>heating</v>
      </c>
      <c r="H392" s="283">
        <f>IF(G392="heating",F392*Assumptions!M$4+Assumptions!M$7,0)</f>
        <v>0.73329201966317781</v>
      </c>
      <c r="I392" s="15">
        <f t="shared" si="118"/>
        <v>1.1674190089087988</v>
      </c>
      <c r="J392" s="15">
        <f t="shared" si="119"/>
        <v>1.0263036171733995</v>
      </c>
      <c r="K392" s="283">
        <f t="shared" si="124"/>
        <v>0.87857649217650113</v>
      </c>
      <c r="L392" s="283">
        <f t="shared" si="125"/>
        <v>2.2890548970082816</v>
      </c>
      <c r="M392" s="283">
        <f t="shared" si="126"/>
        <v>6.8619067120258812</v>
      </c>
      <c r="N392" s="283" t="e">
        <f t="shared" si="127"/>
        <v>#N/A</v>
      </c>
      <c r="O392" s="283">
        <f t="shared" si="128"/>
        <v>0</v>
      </c>
      <c r="P392" s="21">
        <f t="shared" si="120"/>
        <v>0</v>
      </c>
      <c r="Q392" s="21">
        <f t="shared" si="121"/>
        <v>0.87787080972652631</v>
      </c>
      <c r="R392">
        <f t="shared" si="122"/>
        <v>0.9421089825381942</v>
      </c>
      <c r="S392" s="296">
        <f t="shared" si="129"/>
        <v>0</v>
      </c>
      <c r="T392" s="283">
        <f t="shared" si="130"/>
        <v>0.87857649217650113</v>
      </c>
    </row>
    <row r="393" spans="1:20" x14ac:dyDescent="0.25">
      <c r="A393" s="286">
        <v>43117</v>
      </c>
      <c r="B393" s="1">
        <f t="shared" si="123"/>
        <v>3</v>
      </c>
      <c r="C393" s="285">
        <v>7</v>
      </c>
      <c r="D393" t="s">
        <v>714</v>
      </c>
      <c r="F393" s="16">
        <v>-2</v>
      </c>
      <c r="G393" t="str">
        <f t="shared" si="117"/>
        <v>heating</v>
      </c>
      <c r="H393" s="283">
        <f>IF(G393="heating",F393*Assumptions!M$4+Assumptions!M$7,0)</f>
        <v>0.7653796423742979</v>
      </c>
      <c r="I393" s="15">
        <f t="shared" si="118"/>
        <v>1.1567226404725983</v>
      </c>
      <c r="J393" s="15">
        <f t="shared" si="119"/>
        <v>1.0263036171733995</v>
      </c>
      <c r="K393" s="283">
        <f t="shared" si="124"/>
        <v>0.90861939386182722</v>
      </c>
      <c r="L393" s="283">
        <f t="shared" si="125"/>
        <v>2.1604470590225535</v>
      </c>
      <c r="M393" s="283">
        <f t="shared" si="126"/>
        <v>6.6978382197816506</v>
      </c>
      <c r="N393" s="283" t="e">
        <f t="shared" si="127"/>
        <v>#N/A</v>
      </c>
      <c r="O393" s="283">
        <f t="shared" si="128"/>
        <v>0</v>
      </c>
      <c r="P393" s="21">
        <f t="shared" si="120"/>
        <v>0</v>
      </c>
      <c r="Q393" s="21">
        <f t="shared" si="121"/>
        <v>0.97331382064367777</v>
      </c>
      <c r="R393">
        <f t="shared" si="122"/>
        <v>0.9421089825381942</v>
      </c>
      <c r="S393" s="296">
        <f t="shared" si="129"/>
        <v>0</v>
      </c>
      <c r="T393" s="283">
        <f t="shared" si="130"/>
        <v>0.90861939386182722</v>
      </c>
    </row>
    <row r="394" spans="1:20" x14ac:dyDescent="0.25">
      <c r="A394" s="286">
        <v>43117</v>
      </c>
      <c r="B394" s="1">
        <f t="shared" si="123"/>
        <v>3</v>
      </c>
      <c r="C394" s="285">
        <v>8</v>
      </c>
      <c r="D394" t="s">
        <v>714</v>
      </c>
      <c r="F394" s="16">
        <v>-4</v>
      </c>
      <c r="G394" t="str">
        <f t="shared" si="117"/>
        <v>heating</v>
      </c>
      <c r="H394" s="283">
        <f>IF(G394="heating",F394*Assumptions!M$4+Assumptions!M$7,0)</f>
        <v>0.78677139084837788</v>
      </c>
      <c r="I394" s="15">
        <f t="shared" si="118"/>
        <v>1.0887373021083731</v>
      </c>
      <c r="J394" s="15">
        <f t="shared" si="119"/>
        <v>1.0263036171733995</v>
      </c>
      <c r="K394" s="283">
        <f t="shared" si="124"/>
        <v>0.87911870747942411</v>
      </c>
      <c r="L394" s="283">
        <f t="shared" si="125"/>
        <v>2.084551371464034</v>
      </c>
      <c r="M394" s="283">
        <f t="shared" si="126"/>
        <v>6.2527223822984075</v>
      </c>
      <c r="N394" s="283" t="e">
        <f t="shared" si="127"/>
        <v>#N/A</v>
      </c>
      <c r="O394" s="283">
        <f t="shared" si="128"/>
        <v>0</v>
      </c>
      <c r="P394" s="21">
        <f t="shared" si="120"/>
        <v>0</v>
      </c>
      <c r="Q394" s="21">
        <f t="shared" si="121"/>
        <v>0.94940007506179924</v>
      </c>
      <c r="R394">
        <f t="shared" si="122"/>
        <v>0.9421089825381942</v>
      </c>
      <c r="S394" s="296">
        <f t="shared" si="129"/>
        <v>0</v>
      </c>
      <c r="T394" s="283">
        <f t="shared" si="130"/>
        <v>0.87911870747942411</v>
      </c>
    </row>
    <row r="395" spans="1:20" x14ac:dyDescent="0.25">
      <c r="A395" s="286">
        <v>43117</v>
      </c>
      <c r="B395" s="1">
        <f t="shared" si="123"/>
        <v>3</v>
      </c>
      <c r="C395" s="285">
        <v>9</v>
      </c>
      <c r="D395" t="s">
        <v>714</v>
      </c>
      <c r="F395" s="16">
        <v>-2</v>
      </c>
      <c r="G395" t="str">
        <f t="shared" si="117"/>
        <v>heating</v>
      </c>
      <c r="H395" s="283">
        <f>IF(G395="heating",F395*Assumptions!M$4+Assumptions!M$7,0)</f>
        <v>0.7653796423742979</v>
      </c>
      <c r="I395" s="15">
        <f t="shared" si="118"/>
        <v>1.0265141967145235</v>
      </c>
      <c r="J395" s="15">
        <f t="shared" si="119"/>
        <v>1.0263036171733995</v>
      </c>
      <c r="K395" s="283">
        <f t="shared" si="124"/>
        <v>0.80633911239796974</v>
      </c>
      <c r="L395" s="283">
        <f t="shared" si="125"/>
        <v>2.1604470590225535</v>
      </c>
      <c r="M395" s="283">
        <f t="shared" si="126"/>
        <v>5.9438847130146302</v>
      </c>
      <c r="N395" s="283" t="e">
        <f t="shared" si="127"/>
        <v>#N/A</v>
      </c>
      <c r="O395" s="283">
        <f t="shared" si="128"/>
        <v>0</v>
      </c>
      <c r="P395" s="21">
        <f t="shared" si="120"/>
        <v>0</v>
      </c>
      <c r="Q395" s="21">
        <f t="shared" si="121"/>
        <v>0.8408485371888097</v>
      </c>
      <c r="R395">
        <f t="shared" si="122"/>
        <v>0.9421089825381942</v>
      </c>
      <c r="S395" s="296">
        <f t="shared" si="129"/>
        <v>0</v>
      </c>
      <c r="T395" s="283">
        <f t="shared" si="130"/>
        <v>0.80633911239796974</v>
      </c>
    </row>
    <row r="396" spans="1:20" x14ac:dyDescent="0.25">
      <c r="A396" s="286">
        <v>43117</v>
      </c>
      <c r="B396" s="1">
        <f t="shared" si="123"/>
        <v>3</v>
      </c>
      <c r="C396" s="285">
        <v>10</v>
      </c>
      <c r="D396" t="s">
        <v>714</v>
      </c>
      <c r="F396" s="16">
        <v>1</v>
      </c>
      <c r="G396" t="str">
        <f t="shared" si="117"/>
        <v>heating</v>
      </c>
      <c r="H396" s="283">
        <f>IF(G396="heating",F396*Assumptions!M$4+Assumptions!M$7,0)</f>
        <v>0.73329201966317781</v>
      </c>
      <c r="I396" s="15">
        <f t="shared" si="118"/>
        <v>0.99413757313525775</v>
      </c>
      <c r="J396" s="15">
        <f t="shared" si="119"/>
        <v>1.0263036171733995</v>
      </c>
      <c r="K396" s="283">
        <f t="shared" si="124"/>
        <v>0.74816830553619029</v>
      </c>
      <c r="L396" s="283">
        <f t="shared" si="125"/>
        <v>2.2890548970082816</v>
      </c>
      <c r="M396" s="283">
        <f t="shared" si="126"/>
        <v>5.8433854800345033</v>
      </c>
      <c r="N396" s="283" t="e">
        <f t="shared" si="127"/>
        <v>#N/A</v>
      </c>
      <c r="O396" s="283">
        <f t="shared" si="128"/>
        <v>0</v>
      </c>
      <c r="P396" s="21">
        <f t="shared" si="120"/>
        <v>0</v>
      </c>
      <c r="Q396" s="21">
        <f t="shared" si="121"/>
        <v>0.74504051125983206</v>
      </c>
      <c r="R396">
        <f t="shared" si="122"/>
        <v>0.9421089825381942</v>
      </c>
      <c r="S396" s="296">
        <f t="shared" si="129"/>
        <v>0</v>
      </c>
      <c r="T396" s="283">
        <f t="shared" si="130"/>
        <v>0.74816830553619029</v>
      </c>
    </row>
    <row r="397" spans="1:20" x14ac:dyDescent="0.25">
      <c r="A397" s="286">
        <v>43117</v>
      </c>
      <c r="B397" s="1">
        <f t="shared" si="123"/>
        <v>3</v>
      </c>
      <c r="C397" s="285">
        <v>11</v>
      </c>
      <c r="D397" t="s">
        <v>714</v>
      </c>
      <c r="F397" s="16">
        <v>5</v>
      </c>
      <c r="G397" t="str">
        <f t="shared" si="117"/>
        <v>heating</v>
      </c>
      <c r="H397" s="283">
        <f>IF(G397="heating",F397*Assumptions!M$4+Assumptions!M$7,0)</f>
        <v>0.69050852271501773</v>
      </c>
      <c r="I397" s="15">
        <f t="shared" si="118"/>
        <v>0.95102107888400034</v>
      </c>
      <c r="J397" s="15">
        <f t="shared" si="119"/>
        <v>1.0263036171733995</v>
      </c>
      <c r="K397" s="283">
        <f t="shared" si="124"/>
        <v>0.67396143422058052</v>
      </c>
      <c r="L397" s="283">
        <f t="shared" si="125"/>
        <v>2.3843508685445598</v>
      </c>
      <c r="M397" s="283">
        <f t="shared" si="126"/>
        <v>5.4829493319404792</v>
      </c>
      <c r="N397" s="283">
        <f t="shared" si="127"/>
        <v>1.0471958284399543</v>
      </c>
      <c r="O397" s="283">
        <f t="shared" si="128"/>
        <v>1.5345367957045111</v>
      </c>
      <c r="P397" s="21">
        <f t="shared" si="120"/>
        <v>0</v>
      </c>
      <c r="Q397" s="21">
        <f t="shared" si="121"/>
        <v>0.72850690893675296</v>
      </c>
      <c r="R397">
        <f t="shared" si="122"/>
        <v>0.9421089825381942</v>
      </c>
      <c r="S397" s="296">
        <f t="shared" si="129"/>
        <v>0</v>
      </c>
      <c r="T397" s="283">
        <f t="shared" si="130"/>
        <v>0.67396143422058052</v>
      </c>
    </row>
    <row r="398" spans="1:20" x14ac:dyDescent="0.25">
      <c r="A398" s="286">
        <v>43117</v>
      </c>
      <c r="B398" s="1">
        <f t="shared" si="123"/>
        <v>3</v>
      </c>
      <c r="C398" s="285">
        <v>12</v>
      </c>
      <c r="D398" t="s">
        <v>714</v>
      </c>
      <c r="F398" s="16">
        <v>7</v>
      </c>
      <c r="G398" t="str">
        <f t="shared" si="117"/>
        <v>heating</v>
      </c>
      <c r="H398" s="283">
        <f>IF(G398="heating",F398*Assumptions!M$4+Assumptions!M$7,0)</f>
        <v>0.66911677424093763</v>
      </c>
      <c r="I398" s="15">
        <f t="shared" si="118"/>
        <v>0.92817502202723046</v>
      </c>
      <c r="J398" s="15">
        <f t="shared" si="119"/>
        <v>1.0263036171733995</v>
      </c>
      <c r="K398" s="283">
        <f t="shared" si="124"/>
        <v>0.63739353477887339</v>
      </c>
      <c r="L398" s="283">
        <f t="shared" si="125"/>
        <v>2.4800267097410909</v>
      </c>
      <c r="M398" s="283">
        <f t="shared" si="126"/>
        <v>5.3935292048412506</v>
      </c>
      <c r="N398" s="283">
        <f t="shared" si="127"/>
        <v>1.1216076842493865</v>
      </c>
      <c r="O398" s="283">
        <f t="shared" si="128"/>
        <v>1.4093635529305242</v>
      </c>
      <c r="P398" s="21">
        <f t="shared" si="120"/>
        <v>0</v>
      </c>
      <c r="Q398" s="21">
        <f t="shared" si="121"/>
        <v>0.75910815787401487</v>
      </c>
      <c r="R398">
        <f t="shared" si="122"/>
        <v>0.9421089825381942</v>
      </c>
      <c r="S398" s="296">
        <f t="shared" si="129"/>
        <v>0</v>
      </c>
      <c r="T398" s="283">
        <f t="shared" si="130"/>
        <v>0.63739353477887339</v>
      </c>
    </row>
    <row r="399" spans="1:20" x14ac:dyDescent="0.25">
      <c r="A399" s="286">
        <v>43117</v>
      </c>
      <c r="B399" s="1">
        <f t="shared" si="123"/>
        <v>3</v>
      </c>
      <c r="C399" s="285">
        <v>13</v>
      </c>
      <c r="D399" t="s">
        <v>714</v>
      </c>
      <c r="F399" s="16">
        <v>9</v>
      </c>
      <c r="G399" t="str">
        <f t="shared" si="117"/>
        <v>heating</v>
      </c>
      <c r="H399" s="283">
        <f>IF(G399="heating",F399*Assumptions!M$4+Assumptions!M$7,0)</f>
        <v>0.64772502576685764</v>
      </c>
      <c r="I399" s="15">
        <f t="shared" si="118"/>
        <v>0.91573834436872614</v>
      </c>
      <c r="J399" s="15">
        <f t="shared" si="119"/>
        <v>1.0263036171733995</v>
      </c>
      <c r="K399" s="283">
        <f t="shared" si="124"/>
        <v>0.60874854491925157</v>
      </c>
      <c r="L399" s="283">
        <f t="shared" si="125"/>
        <v>2.5577388510716212</v>
      </c>
      <c r="M399" s="283">
        <f t="shared" si="126"/>
        <v>5.312551570815657</v>
      </c>
      <c r="N399" s="283">
        <f t="shared" si="127"/>
        <v>1.1952724464873081</v>
      </c>
      <c r="O399" s="283">
        <f t="shared" si="128"/>
        <v>1.3026484534543488</v>
      </c>
      <c r="P399" s="21">
        <f t="shared" si="120"/>
        <v>0</v>
      </c>
      <c r="Q399" s="21">
        <f t="shared" si="121"/>
        <v>0.79115902007799765</v>
      </c>
      <c r="R399">
        <f t="shared" si="122"/>
        <v>0.9421089825381942</v>
      </c>
      <c r="S399" s="296">
        <f t="shared" si="129"/>
        <v>0</v>
      </c>
      <c r="T399" s="283">
        <f t="shared" si="130"/>
        <v>0.60874854491925157</v>
      </c>
    </row>
    <row r="400" spans="1:20" x14ac:dyDescent="0.25">
      <c r="A400" s="286">
        <v>43117</v>
      </c>
      <c r="B400" s="1">
        <f t="shared" si="123"/>
        <v>3</v>
      </c>
      <c r="C400" s="285">
        <v>14</v>
      </c>
      <c r="D400" t="s">
        <v>714</v>
      </c>
      <c r="F400" s="16">
        <v>10</v>
      </c>
      <c r="G400" t="str">
        <f t="shared" si="117"/>
        <v>heating</v>
      </c>
      <c r="H400" s="283">
        <f>IF(G400="heating",F400*Assumptions!M$4+Assumptions!M$7,0)</f>
        <v>0.63702915152981754</v>
      </c>
      <c r="I400" s="15">
        <f t="shared" si="118"/>
        <v>0.92047470058819936</v>
      </c>
      <c r="J400" s="15">
        <f t="shared" si="119"/>
        <v>1.0263036171733995</v>
      </c>
      <c r="K400" s="283">
        <f t="shared" si="124"/>
        <v>0.60179284894028495</v>
      </c>
      <c r="L400" s="283">
        <f t="shared" si="125"/>
        <v>2.5948150733280251</v>
      </c>
      <c r="M400" s="283">
        <f t="shared" si="126"/>
        <v>5.3279784223997213</v>
      </c>
      <c r="N400" s="283">
        <f t="shared" si="127"/>
        <v>1.2546470767287967</v>
      </c>
      <c r="O400" s="283">
        <f t="shared" si="128"/>
        <v>1.2446059010655215</v>
      </c>
      <c r="P400" s="21">
        <f t="shared" si="120"/>
        <v>0</v>
      </c>
      <c r="Q400" s="21">
        <f t="shared" si="121"/>
        <v>0.84355555031342389</v>
      </c>
      <c r="R400">
        <f t="shared" si="122"/>
        <v>0.9421089825381942</v>
      </c>
      <c r="S400" s="296">
        <f t="shared" si="129"/>
        <v>0</v>
      </c>
      <c r="T400" s="283">
        <f t="shared" si="130"/>
        <v>0.60179284894028495</v>
      </c>
    </row>
    <row r="401" spans="1:20" x14ac:dyDescent="0.25">
      <c r="A401" s="286">
        <v>43117</v>
      </c>
      <c r="B401" s="1">
        <f t="shared" si="123"/>
        <v>3</v>
      </c>
      <c r="C401" s="285">
        <v>15</v>
      </c>
      <c r="D401" t="s">
        <v>714</v>
      </c>
      <c r="F401" s="16">
        <v>12</v>
      </c>
      <c r="G401" t="str">
        <f t="shared" si="117"/>
        <v>heating</v>
      </c>
      <c r="H401" s="283">
        <f>IF(G401="heating",F401*Assumptions!M$4+Assumptions!M$7,0)</f>
        <v>0.61563740305573755</v>
      </c>
      <c r="I401" s="15">
        <f t="shared" si="118"/>
        <v>0.92937811039838192</v>
      </c>
      <c r="J401" s="15">
        <f t="shared" si="119"/>
        <v>1.0263036171733995</v>
      </c>
      <c r="K401" s="283">
        <f t="shared" si="124"/>
        <v>0.58720980200698225</v>
      </c>
      <c r="L401" s="283">
        <f t="shared" si="125"/>
        <v>2.6646546875967734</v>
      </c>
      <c r="M401" s="283">
        <f t="shared" si="126"/>
        <v>5.3387951313885544</v>
      </c>
      <c r="N401" s="283">
        <f t="shared" si="127"/>
        <v>1.3760333699069704</v>
      </c>
      <c r="O401" s="283">
        <f t="shared" si="128"/>
        <v>1.1371173008881783</v>
      </c>
      <c r="P401" s="21">
        <f t="shared" si="120"/>
        <v>0</v>
      </c>
      <c r="Q401" s="21">
        <f t="shared" si="121"/>
        <v>0.96592607327566882</v>
      </c>
      <c r="R401">
        <f t="shared" si="122"/>
        <v>0.9421089825381942</v>
      </c>
      <c r="S401" s="296">
        <f t="shared" si="129"/>
        <v>0</v>
      </c>
      <c r="T401" s="283">
        <f t="shared" si="130"/>
        <v>0.58720980200698225</v>
      </c>
    </row>
    <row r="402" spans="1:20" x14ac:dyDescent="0.25">
      <c r="A402" s="286">
        <v>43117</v>
      </c>
      <c r="B402" s="1">
        <f t="shared" si="123"/>
        <v>3</v>
      </c>
      <c r="C402" s="285">
        <v>16</v>
      </c>
      <c r="D402" t="s">
        <v>714</v>
      </c>
      <c r="F402" s="16">
        <v>10</v>
      </c>
      <c r="G402" t="str">
        <f t="shared" si="117"/>
        <v>heating</v>
      </c>
      <c r="H402" s="283">
        <f>IF(G402="heating",F402*Assumptions!M$4+Assumptions!M$7,0)</f>
        <v>0.63702915152981754</v>
      </c>
      <c r="I402" s="15">
        <f t="shared" si="118"/>
        <v>0.95820877609023625</v>
      </c>
      <c r="J402" s="15">
        <f t="shared" si="119"/>
        <v>1.0263036171733995</v>
      </c>
      <c r="K402" s="283">
        <f t="shared" si="124"/>
        <v>0.62646283366011235</v>
      </c>
      <c r="L402" s="283">
        <f t="shared" si="125"/>
        <v>2.5948150733280251</v>
      </c>
      <c r="M402" s="283">
        <f t="shared" si="126"/>
        <v>5.5463943548914916</v>
      </c>
      <c r="N402" s="283">
        <f t="shared" si="127"/>
        <v>1.2546470767287967</v>
      </c>
      <c r="O402" s="283">
        <f t="shared" si="128"/>
        <v>1.2956274587586076</v>
      </c>
      <c r="P402" s="21">
        <f t="shared" si="120"/>
        <v>0</v>
      </c>
      <c r="Q402" s="21">
        <f t="shared" si="121"/>
        <v>1.1649354943302594</v>
      </c>
      <c r="R402">
        <f t="shared" si="122"/>
        <v>0.9421089825381942</v>
      </c>
      <c r="S402" s="296">
        <f t="shared" si="129"/>
        <v>0</v>
      </c>
      <c r="T402" s="283">
        <f t="shared" si="130"/>
        <v>0.62646283366011235</v>
      </c>
    </row>
    <row r="403" spans="1:20" x14ac:dyDescent="0.25">
      <c r="A403" s="286">
        <v>43117</v>
      </c>
      <c r="B403" s="1">
        <f t="shared" si="123"/>
        <v>3</v>
      </c>
      <c r="C403" s="285">
        <v>17</v>
      </c>
      <c r="D403" t="s">
        <v>714</v>
      </c>
      <c r="E403" t="s">
        <v>685</v>
      </c>
      <c r="F403" s="16">
        <v>7</v>
      </c>
      <c r="G403" t="str">
        <f t="shared" si="117"/>
        <v>heating</v>
      </c>
      <c r="H403" s="283">
        <f>IF(G403="heating",F403*Assumptions!M$4+Assumptions!M$7,0)</f>
        <v>0.66911677424093763</v>
      </c>
      <c r="I403" s="15">
        <f t="shared" si="118"/>
        <v>1.000324165990953</v>
      </c>
      <c r="J403" s="15">
        <f t="shared" si="119"/>
        <v>1.0263036171733995</v>
      </c>
      <c r="K403" s="283">
        <f t="shared" si="124"/>
        <v>0.68693957600056643</v>
      </c>
      <c r="L403" s="283">
        <f t="shared" si="125"/>
        <v>2.4800267097410909</v>
      </c>
      <c r="M403" s="283">
        <f t="shared" si="126"/>
        <v>5.8127804299202399</v>
      </c>
      <c r="N403" s="283">
        <f t="shared" si="127"/>
        <v>1.1216076842493865</v>
      </c>
      <c r="O403" s="283">
        <f t="shared" si="128"/>
        <v>1.5189165698340807</v>
      </c>
      <c r="P403" s="21">
        <f t="shared" si="120"/>
        <v>0</v>
      </c>
      <c r="Q403" s="21">
        <f t="shared" si="121"/>
        <v>1.3521540118753073</v>
      </c>
      <c r="R403">
        <f t="shared" si="122"/>
        <v>0.9421089825381942</v>
      </c>
      <c r="S403" s="296">
        <f t="shared" si="129"/>
        <v>0</v>
      </c>
      <c r="T403" s="283">
        <f t="shared" si="130"/>
        <v>0.68693957600056643</v>
      </c>
    </row>
    <row r="404" spans="1:20" x14ac:dyDescent="0.25">
      <c r="A404" s="286">
        <v>43117</v>
      </c>
      <c r="B404" s="1">
        <f t="shared" si="123"/>
        <v>3</v>
      </c>
      <c r="C404" s="285">
        <v>18</v>
      </c>
      <c r="D404" t="s">
        <v>714</v>
      </c>
      <c r="E404" t="s">
        <v>685</v>
      </c>
      <c r="F404" s="16">
        <v>7</v>
      </c>
      <c r="G404" t="str">
        <f t="shared" si="117"/>
        <v>heating</v>
      </c>
      <c r="H404" s="283">
        <f>IF(G404="heating",F404*Assumptions!M$4+Assumptions!M$7,0)</f>
        <v>0.66911677424093763</v>
      </c>
      <c r="I404" s="15">
        <f t="shared" si="118"/>
        <v>0.99263375744531002</v>
      </c>
      <c r="J404" s="15">
        <f t="shared" si="119"/>
        <v>1.0263036171733995</v>
      </c>
      <c r="K404" s="283">
        <f t="shared" si="124"/>
        <v>0.68165844197899483</v>
      </c>
      <c r="L404" s="283">
        <f t="shared" si="125"/>
        <v>2.4800267097410909</v>
      </c>
      <c r="M404" s="283">
        <f t="shared" si="126"/>
        <v>5.7680922600129172</v>
      </c>
      <c r="N404" s="283">
        <f t="shared" si="127"/>
        <v>1.1216076842493865</v>
      </c>
      <c r="O404" s="283">
        <f t="shared" si="128"/>
        <v>1.507239266249998</v>
      </c>
      <c r="P404" s="21">
        <f t="shared" si="120"/>
        <v>0</v>
      </c>
      <c r="Q404" s="21">
        <f t="shared" si="121"/>
        <v>1.5598916921549892</v>
      </c>
      <c r="R404">
        <f t="shared" si="122"/>
        <v>0.9421089825381942</v>
      </c>
      <c r="S404" s="296">
        <f t="shared" si="129"/>
        <v>0</v>
      </c>
      <c r="T404" s="283">
        <f t="shared" si="130"/>
        <v>0.68165844197899483</v>
      </c>
    </row>
    <row r="405" spans="1:20" x14ac:dyDescent="0.25">
      <c r="A405" s="286">
        <v>43117</v>
      </c>
      <c r="B405" s="1">
        <f t="shared" si="123"/>
        <v>3</v>
      </c>
      <c r="C405" s="285">
        <v>19</v>
      </c>
      <c r="D405" t="s">
        <v>714</v>
      </c>
      <c r="F405" s="16">
        <v>3</v>
      </c>
      <c r="G405" t="str">
        <f t="shared" si="117"/>
        <v>heating</v>
      </c>
      <c r="H405" s="283">
        <f>IF(G405="heating",F405*Assumptions!M$4+Assumptions!M$7,0)</f>
        <v>0.71190027118909771</v>
      </c>
      <c r="I405" s="15">
        <f t="shared" si="118"/>
        <v>0.98728643949761985</v>
      </c>
      <c r="J405" s="15">
        <f t="shared" si="119"/>
        <v>1.0263036171733995</v>
      </c>
      <c r="K405" s="283">
        <f t="shared" si="124"/>
        <v>0.72133696777784917</v>
      </c>
      <c r="L405" s="283">
        <f t="shared" si="125"/>
        <v>2.2496218138612099</v>
      </c>
      <c r="M405" s="283">
        <f t="shared" si="126"/>
        <v>5.5367731092499612</v>
      </c>
      <c r="N405" s="283" t="e">
        <f t="shared" si="127"/>
        <v>#N/A</v>
      </c>
      <c r="O405" s="283">
        <f t="shared" si="128"/>
        <v>0</v>
      </c>
      <c r="P405" s="21">
        <f t="shared" si="120"/>
        <v>0</v>
      </c>
      <c r="Q405" s="21">
        <f t="shared" si="121"/>
        <v>1.6764212681468484</v>
      </c>
      <c r="R405">
        <f t="shared" si="122"/>
        <v>0.9421089825381942</v>
      </c>
      <c r="S405" s="296">
        <f t="shared" si="129"/>
        <v>0</v>
      </c>
      <c r="T405" s="283">
        <f t="shared" si="130"/>
        <v>0.72133696777784917</v>
      </c>
    </row>
    <row r="406" spans="1:20" x14ac:dyDescent="0.25">
      <c r="A406" s="286">
        <v>43117</v>
      </c>
      <c r="B406" s="1">
        <f t="shared" si="123"/>
        <v>3</v>
      </c>
      <c r="C406" s="285">
        <v>20</v>
      </c>
      <c r="D406" t="s">
        <v>714</v>
      </c>
      <c r="F406" s="16">
        <v>3</v>
      </c>
      <c r="G406" t="str">
        <f t="shared" si="117"/>
        <v>heating</v>
      </c>
      <c r="H406" s="283">
        <f>IF(G406="heating",F406*Assumptions!M$4+Assumptions!M$7,0)</f>
        <v>0.71190027118909771</v>
      </c>
      <c r="I406" s="15">
        <f t="shared" si="118"/>
        <v>0.9807837528485519</v>
      </c>
      <c r="J406" s="15">
        <f t="shared" si="119"/>
        <v>1.0263036171733995</v>
      </c>
      <c r="K406" s="283">
        <f t="shared" si="124"/>
        <v>0.71658593699063911</v>
      </c>
      <c r="L406" s="283">
        <f t="shared" si="125"/>
        <v>2.2496218138612099</v>
      </c>
      <c r="M406" s="283">
        <f t="shared" si="126"/>
        <v>5.5003055764893984</v>
      </c>
      <c r="N406" s="283" t="e">
        <f t="shared" si="127"/>
        <v>#N/A</v>
      </c>
      <c r="O406" s="283">
        <f t="shared" si="128"/>
        <v>0</v>
      </c>
      <c r="P406" s="21">
        <f t="shared" si="120"/>
        <v>0</v>
      </c>
      <c r="Q406" s="21">
        <f t="shared" si="121"/>
        <v>1.52436960139122</v>
      </c>
      <c r="R406">
        <f t="shared" si="122"/>
        <v>0.9421089825381942</v>
      </c>
      <c r="S406" s="296">
        <f t="shared" si="129"/>
        <v>0</v>
      </c>
      <c r="T406" s="283">
        <f t="shared" si="130"/>
        <v>0.71658593699063911</v>
      </c>
    </row>
    <row r="407" spans="1:20" x14ac:dyDescent="0.25">
      <c r="A407" s="286">
        <v>43117</v>
      </c>
      <c r="B407" s="1">
        <f t="shared" si="123"/>
        <v>3</v>
      </c>
      <c r="C407" s="285">
        <v>21</v>
      </c>
      <c r="D407" t="s">
        <v>714</v>
      </c>
      <c r="F407" s="16">
        <v>7</v>
      </c>
      <c r="G407" t="str">
        <f t="shared" si="117"/>
        <v>heating</v>
      </c>
      <c r="H407" s="283">
        <f>IF(G407="heating",F407*Assumptions!M$4+Assumptions!M$7,0)</f>
        <v>0.66911677424093763</v>
      </c>
      <c r="I407" s="15">
        <f t="shared" si="118"/>
        <v>0.96485790305685171</v>
      </c>
      <c r="J407" s="15">
        <f t="shared" si="119"/>
        <v>1.0263036171733995</v>
      </c>
      <c r="K407" s="283">
        <f t="shared" si="124"/>
        <v>0.66258429153321452</v>
      </c>
      <c r="L407" s="283">
        <f t="shared" si="125"/>
        <v>2.4800267097410909</v>
      </c>
      <c r="M407" s="283">
        <f t="shared" si="126"/>
        <v>5.6066896384401357</v>
      </c>
      <c r="N407" s="283">
        <f t="shared" si="127"/>
        <v>1.1216076842493865</v>
      </c>
      <c r="O407" s="283">
        <f t="shared" si="128"/>
        <v>1.4650637326517126</v>
      </c>
      <c r="P407" s="21">
        <f t="shared" si="120"/>
        <v>0</v>
      </c>
      <c r="Q407" s="21">
        <f t="shared" si="121"/>
        <v>1.4448604713749031</v>
      </c>
      <c r="R407">
        <f t="shared" si="122"/>
        <v>0.9421089825381942</v>
      </c>
      <c r="S407" s="296">
        <f t="shared" si="129"/>
        <v>0</v>
      </c>
      <c r="T407" s="283">
        <f t="shared" si="130"/>
        <v>0.66258429153321452</v>
      </c>
    </row>
    <row r="408" spans="1:20" x14ac:dyDescent="0.25">
      <c r="A408" s="286">
        <v>43117</v>
      </c>
      <c r="B408" s="1">
        <f t="shared" si="123"/>
        <v>3</v>
      </c>
      <c r="C408" s="285">
        <v>22</v>
      </c>
      <c r="D408" t="s">
        <v>714</v>
      </c>
      <c r="F408" s="16">
        <v>12</v>
      </c>
      <c r="G408" t="str">
        <f t="shared" si="117"/>
        <v>heating</v>
      </c>
      <c r="H408" s="283">
        <f>IF(G408="heating",F408*Assumptions!M$4+Assumptions!M$7,0)</f>
        <v>0.61563740305573755</v>
      </c>
      <c r="I408" s="15">
        <f t="shared" si="118"/>
        <v>0.93972561476240646</v>
      </c>
      <c r="J408" s="15">
        <f t="shared" si="119"/>
        <v>1.0263036171733995</v>
      </c>
      <c r="K408" s="283">
        <f t="shared" si="124"/>
        <v>0.59374767493607516</v>
      </c>
      <c r="L408" s="283">
        <f t="shared" si="125"/>
        <v>2.6646546875967734</v>
      </c>
      <c r="M408" s="283">
        <f t="shared" si="126"/>
        <v>5.3982361762147502</v>
      </c>
      <c r="N408" s="283">
        <f t="shared" si="127"/>
        <v>1.3760333699069704</v>
      </c>
      <c r="O408" s="283">
        <f t="shared" si="128"/>
        <v>1.1497777305902555</v>
      </c>
      <c r="P408" s="21">
        <f t="shared" si="120"/>
        <v>0</v>
      </c>
      <c r="Q408" s="21">
        <f t="shared" si="121"/>
        <v>1.2427137171080138</v>
      </c>
      <c r="R408">
        <f t="shared" si="122"/>
        <v>0.9421089825381942</v>
      </c>
      <c r="S408" s="296">
        <f t="shared" si="129"/>
        <v>0</v>
      </c>
      <c r="T408" s="283">
        <f t="shared" si="130"/>
        <v>0.59374767493607516</v>
      </c>
    </row>
    <row r="409" spans="1:20" x14ac:dyDescent="0.25">
      <c r="A409" s="286">
        <v>43117</v>
      </c>
      <c r="B409" s="1">
        <f t="shared" si="123"/>
        <v>3</v>
      </c>
      <c r="C409" s="285">
        <v>23</v>
      </c>
      <c r="D409" t="s">
        <v>713</v>
      </c>
      <c r="F409" s="16">
        <v>14</v>
      </c>
      <c r="G409" t="str">
        <f t="shared" si="117"/>
        <v>heating</v>
      </c>
      <c r="H409" s="283">
        <f>IF(G409="heating",F409*Assumptions!M$4+Assumptions!M$7,0)</f>
        <v>0.59424565458165746</v>
      </c>
      <c r="I409" s="15">
        <f t="shared" si="118"/>
        <v>0.93552015763172869</v>
      </c>
      <c r="J409" s="15">
        <f t="shared" si="119"/>
        <v>1.0263036171733995</v>
      </c>
      <c r="K409" s="283">
        <f t="shared" si="124"/>
        <v>0.57055172647316266</v>
      </c>
      <c r="L409" s="283">
        <f t="shared" si="125"/>
        <v>2.7335244633277975</v>
      </c>
      <c r="M409" s="283">
        <f t="shared" si="126"/>
        <v>5.3214135517111201</v>
      </c>
      <c r="N409" s="283">
        <f t="shared" si="127"/>
        <v>1.5010922485335794</v>
      </c>
      <c r="O409" s="283">
        <f t="shared" si="128"/>
        <v>1.0389881790622089</v>
      </c>
      <c r="P409" s="21">
        <f t="shared" si="120"/>
        <v>0</v>
      </c>
      <c r="Q409" s="21">
        <f t="shared" si="121"/>
        <v>1.0297519246597011</v>
      </c>
      <c r="R409">
        <f t="shared" si="122"/>
        <v>0.9421089825381942</v>
      </c>
      <c r="S409" s="296">
        <f t="shared" si="129"/>
        <v>0</v>
      </c>
      <c r="T409" s="283">
        <f t="shared" si="130"/>
        <v>0.57055172647316266</v>
      </c>
    </row>
    <row r="410" spans="1:20" x14ac:dyDescent="0.25">
      <c r="A410" s="286">
        <v>43118</v>
      </c>
      <c r="B410" s="1">
        <f t="shared" si="123"/>
        <v>4</v>
      </c>
      <c r="C410" s="285">
        <v>0</v>
      </c>
      <c r="D410" t="s">
        <v>713</v>
      </c>
      <c r="F410" s="16">
        <v>16</v>
      </c>
      <c r="G410" t="str">
        <f t="shared" si="117"/>
        <v>heating</v>
      </c>
      <c r="H410" s="283">
        <f>IF(G410="heating",F410*Assumptions!M$4+Assumptions!M$7,0)</f>
        <v>0.57285390610757747</v>
      </c>
      <c r="I410" s="15">
        <f t="shared" si="118"/>
        <v>0.96097758380229281</v>
      </c>
      <c r="J410" s="15">
        <f t="shared" si="119"/>
        <v>1.0020455199443592</v>
      </c>
      <c r="K410" s="283">
        <f t="shared" si="124"/>
        <v>0.55162582080665279</v>
      </c>
      <c r="L410" s="283">
        <f t="shared" si="125"/>
        <v>2.8179276134894917</v>
      </c>
      <c r="M410" s="283">
        <f t="shared" si="126"/>
        <v>5.3037548509937462</v>
      </c>
      <c r="N410" s="283">
        <f t="shared" si="127"/>
        <v>1.6317545686209942</v>
      </c>
      <c r="O410" s="283">
        <f t="shared" si="128"/>
        <v>0.95261975217176276</v>
      </c>
      <c r="P410" s="21">
        <f t="shared" si="120"/>
        <v>0</v>
      </c>
      <c r="Q410" s="21">
        <f t="shared" si="121"/>
        <v>0.90668853391740301</v>
      </c>
      <c r="R410">
        <f t="shared" si="122"/>
        <v>1.0705685074825908</v>
      </c>
      <c r="S410" s="296">
        <f t="shared" si="129"/>
        <v>0</v>
      </c>
      <c r="T410" s="283">
        <f t="shared" si="130"/>
        <v>0.55162582080665279</v>
      </c>
    </row>
    <row r="411" spans="1:20" x14ac:dyDescent="0.25">
      <c r="A411" s="286">
        <v>43118</v>
      </c>
      <c r="B411" s="1">
        <f t="shared" si="123"/>
        <v>4</v>
      </c>
      <c r="C411" s="285">
        <v>1</v>
      </c>
      <c r="D411" t="s">
        <v>713</v>
      </c>
      <c r="F411" s="16">
        <v>16</v>
      </c>
      <c r="G411" t="str">
        <f t="shared" si="117"/>
        <v>heating</v>
      </c>
      <c r="H411" s="283">
        <f>IF(G411="heating",F411*Assumptions!M$4+Assumptions!M$7,0)</f>
        <v>0.57285390610757747</v>
      </c>
      <c r="I411" s="15">
        <f t="shared" si="118"/>
        <v>0.9912860509924194</v>
      </c>
      <c r="J411" s="15">
        <f t="shared" si="119"/>
        <v>1.0020455199443592</v>
      </c>
      <c r="K411" s="283">
        <f t="shared" si="124"/>
        <v>0.56902365960430035</v>
      </c>
      <c r="L411" s="283">
        <f t="shared" si="125"/>
        <v>2.8179276134894917</v>
      </c>
      <c r="M411" s="283">
        <f t="shared" si="126"/>
        <v>5.4710310524320631</v>
      </c>
      <c r="N411" s="283">
        <f t="shared" si="127"/>
        <v>1.6317545686209942</v>
      </c>
      <c r="O411" s="283">
        <f t="shared" si="128"/>
        <v>0.98266462001261823</v>
      </c>
      <c r="P411" s="21">
        <f t="shared" si="120"/>
        <v>0</v>
      </c>
      <c r="Q411" s="21">
        <f t="shared" si="121"/>
        <v>0.81803459285312596</v>
      </c>
      <c r="R411">
        <f t="shared" si="122"/>
        <v>1.0705685074825908</v>
      </c>
      <c r="S411" s="296">
        <f t="shared" si="129"/>
        <v>0</v>
      </c>
      <c r="T411" s="283">
        <f t="shared" si="130"/>
        <v>0.56902365960430035</v>
      </c>
    </row>
    <row r="412" spans="1:20" x14ac:dyDescent="0.25">
      <c r="A412" s="286">
        <v>43118</v>
      </c>
      <c r="B412" s="1">
        <f t="shared" si="123"/>
        <v>4</v>
      </c>
      <c r="C412" s="285">
        <v>2</v>
      </c>
      <c r="D412" t="s">
        <v>713</v>
      </c>
      <c r="F412" s="16">
        <v>18</v>
      </c>
      <c r="G412" t="str">
        <f t="shared" si="117"/>
        <v>heating</v>
      </c>
      <c r="H412" s="283">
        <f>IF(G412="heating",F412*Assumptions!M$4+Assumptions!M$7,0)</f>
        <v>0.55146215763349737</v>
      </c>
      <c r="I412" s="15">
        <f t="shared" si="118"/>
        <v>1.0126444122274023</v>
      </c>
      <c r="J412" s="15">
        <f t="shared" si="119"/>
        <v>1.0020455199443592</v>
      </c>
      <c r="K412" s="283">
        <f t="shared" si="124"/>
        <v>0.55957736256082058</v>
      </c>
      <c r="L412" s="283">
        <f t="shared" si="125"/>
        <v>2.9050026706454841</v>
      </c>
      <c r="M412" s="283">
        <f t="shared" si="126"/>
        <v>5.5464575758766594</v>
      </c>
      <c r="N412" s="283">
        <f t="shared" si="127"/>
        <v>1.7641684145174241</v>
      </c>
      <c r="O412" s="283">
        <f t="shared" si="128"/>
        <v>0.92143908670794583</v>
      </c>
      <c r="P412" s="21">
        <f t="shared" si="120"/>
        <v>0</v>
      </c>
      <c r="Q412" s="21">
        <f t="shared" si="121"/>
        <v>0.74507607494346417</v>
      </c>
      <c r="R412">
        <f t="shared" si="122"/>
        <v>1.0705685074825908</v>
      </c>
      <c r="S412" s="296">
        <f t="shared" si="129"/>
        <v>0</v>
      </c>
      <c r="T412" s="283">
        <f t="shared" si="130"/>
        <v>0.55957736256082058</v>
      </c>
    </row>
    <row r="413" spans="1:20" x14ac:dyDescent="0.25">
      <c r="A413" s="286">
        <v>43118</v>
      </c>
      <c r="B413" s="1">
        <f t="shared" si="123"/>
        <v>4</v>
      </c>
      <c r="C413" s="285">
        <v>3</v>
      </c>
      <c r="D413" t="s">
        <v>713</v>
      </c>
      <c r="F413" s="16">
        <v>18</v>
      </c>
      <c r="G413" t="str">
        <f t="shared" si="117"/>
        <v>heating</v>
      </c>
      <c r="H413" s="283">
        <f>IF(G413="heating",F413*Assumptions!M$4+Assumptions!M$7,0)</f>
        <v>0.55146215763349737</v>
      </c>
      <c r="I413" s="15">
        <f t="shared" si="118"/>
        <v>1.0288787614109172</v>
      </c>
      <c r="J413" s="15">
        <f t="shared" si="119"/>
        <v>1.0020455199443592</v>
      </c>
      <c r="K413" s="283">
        <f t="shared" si="124"/>
        <v>0.5685483045709786</v>
      </c>
      <c r="L413" s="283">
        <f t="shared" si="125"/>
        <v>2.9050026706454841</v>
      </c>
      <c r="M413" s="283">
        <f t="shared" si="126"/>
        <v>5.6353763788948621</v>
      </c>
      <c r="N413" s="283">
        <f t="shared" si="127"/>
        <v>1.7641684145174241</v>
      </c>
      <c r="O413" s="283">
        <f t="shared" si="128"/>
        <v>0.93621126508006769</v>
      </c>
      <c r="P413" s="21">
        <f t="shared" si="120"/>
        <v>0</v>
      </c>
      <c r="Q413" s="21">
        <f t="shared" si="121"/>
        <v>0.69158980876382303</v>
      </c>
      <c r="R413">
        <f t="shared" si="122"/>
        <v>1.0705685074825908</v>
      </c>
      <c r="S413" s="296">
        <f t="shared" si="129"/>
        <v>0</v>
      </c>
      <c r="T413" s="283">
        <f t="shared" si="130"/>
        <v>0.5685483045709786</v>
      </c>
    </row>
    <row r="414" spans="1:20" x14ac:dyDescent="0.25">
      <c r="A414" s="286">
        <v>43118</v>
      </c>
      <c r="B414" s="1">
        <f t="shared" si="123"/>
        <v>4</v>
      </c>
      <c r="C414" s="285">
        <v>4</v>
      </c>
      <c r="D414" t="s">
        <v>713</v>
      </c>
      <c r="F414" s="16">
        <v>18</v>
      </c>
      <c r="G414" t="str">
        <f t="shared" si="117"/>
        <v>heating</v>
      </c>
      <c r="H414" s="283">
        <f>IF(G414="heating",F414*Assumptions!M$4+Assumptions!M$7,0)</f>
        <v>0.55146215763349737</v>
      </c>
      <c r="I414" s="15">
        <f t="shared" si="118"/>
        <v>1.0654385285153933</v>
      </c>
      <c r="J414" s="15">
        <f t="shared" si="119"/>
        <v>1.0020455199443592</v>
      </c>
      <c r="K414" s="283">
        <f t="shared" si="124"/>
        <v>0.58875087301962226</v>
      </c>
      <c r="L414" s="283">
        <f t="shared" si="125"/>
        <v>2.9050026706454841</v>
      </c>
      <c r="M414" s="283">
        <f t="shared" si="126"/>
        <v>5.8356215930889359</v>
      </c>
      <c r="N414" s="283">
        <f t="shared" si="127"/>
        <v>1.7641684145174241</v>
      </c>
      <c r="O414" s="283">
        <f t="shared" si="128"/>
        <v>0.96947822236955183</v>
      </c>
      <c r="P414" s="21">
        <f t="shared" si="120"/>
        <v>0</v>
      </c>
      <c r="Q414" s="21">
        <f t="shared" si="121"/>
        <v>0.6473875548762833</v>
      </c>
      <c r="R414">
        <f t="shared" si="122"/>
        <v>1.0705685074825908</v>
      </c>
      <c r="S414" s="296">
        <f t="shared" si="129"/>
        <v>0</v>
      </c>
      <c r="T414" s="283">
        <f t="shared" si="130"/>
        <v>0.58875087301962226</v>
      </c>
    </row>
    <row r="415" spans="1:20" x14ac:dyDescent="0.25">
      <c r="A415" s="286">
        <v>43118</v>
      </c>
      <c r="B415" s="1">
        <f t="shared" si="123"/>
        <v>4</v>
      </c>
      <c r="C415" s="285">
        <v>5</v>
      </c>
      <c r="D415" t="s">
        <v>713</v>
      </c>
      <c r="F415" s="16">
        <v>18</v>
      </c>
      <c r="G415" t="str">
        <f t="shared" si="117"/>
        <v>heating</v>
      </c>
      <c r="H415" s="283">
        <f>IF(G415="heating",F415*Assumptions!M$4+Assumptions!M$7,0)</f>
        <v>0.55146215763349737</v>
      </c>
      <c r="I415" s="15">
        <f t="shared" si="118"/>
        <v>1.1031161181218294</v>
      </c>
      <c r="J415" s="15">
        <f t="shared" si="119"/>
        <v>1.0020455199443592</v>
      </c>
      <c r="K415" s="283">
        <f t="shared" si="124"/>
        <v>0.60957113921083483</v>
      </c>
      <c r="L415" s="283">
        <f t="shared" si="125"/>
        <v>2.9050026706454841</v>
      </c>
      <c r="M415" s="283">
        <f t="shared" si="126"/>
        <v>6.0419893464582799</v>
      </c>
      <c r="N415" s="283">
        <f t="shared" si="127"/>
        <v>1.7641684145174241</v>
      </c>
      <c r="O415" s="283">
        <f t="shared" si="128"/>
        <v>1.0037623238143489</v>
      </c>
      <c r="P415" s="21">
        <f t="shared" si="120"/>
        <v>0</v>
      </c>
      <c r="Q415" s="21">
        <f t="shared" si="121"/>
        <v>0.72139578924615555</v>
      </c>
      <c r="R415">
        <f t="shared" si="122"/>
        <v>1.0705685074825908</v>
      </c>
      <c r="S415" s="296">
        <f t="shared" si="129"/>
        <v>0</v>
      </c>
      <c r="T415" s="283">
        <f t="shared" si="130"/>
        <v>0.60957113921083483</v>
      </c>
    </row>
    <row r="416" spans="1:20" x14ac:dyDescent="0.25">
      <c r="A416" s="286">
        <v>43118</v>
      </c>
      <c r="B416" s="1">
        <f t="shared" si="123"/>
        <v>4</v>
      </c>
      <c r="C416" s="285">
        <v>6</v>
      </c>
      <c r="D416" t="s">
        <v>713</v>
      </c>
      <c r="F416" s="16">
        <v>18</v>
      </c>
      <c r="G416" t="str">
        <f t="shared" si="117"/>
        <v>heating</v>
      </c>
      <c r="H416" s="283">
        <f>IF(G416="heating",F416*Assumptions!M$4+Assumptions!M$7,0)</f>
        <v>0.55146215763349737</v>
      </c>
      <c r="I416" s="15">
        <f t="shared" si="118"/>
        <v>1.1674190089087988</v>
      </c>
      <c r="J416" s="15">
        <f t="shared" si="119"/>
        <v>1.0020455199443592</v>
      </c>
      <c r="K416" s="283">
        <f t="shared" si="124"/>
        <v>0.64510428549311394</v>
      </c>
      <c r="L416" s="283">
        <f t="shared" si="125"/>
        <v>2.9050026706454841</v>
      </c>
      <c r="M416" s="283">
        <f t="shared" si="126"/>
        <v>6.3941892415543933</v>
      </c>
      <c r="N416" s="283">
        <f t="shared" si="127"/>
        <v>1.7641684145174241</v>
      </c>
      <c r="O416" s="283">
        <f t="shared" si="128"/>
        <v>1.0622736790778393</v>
      </c>
      <c r="P416" s="21">
        <f t="shared" si="120"/>
        <v>0</v>
      </c>
      <c r="Q416" s="21">
        <f t="shared" si="121"/>
        <v>0.87787080972652631</v>
      </c>
      <c r="R416">
        <f t="shared" si="122"/>
        <v>1.0705685074825908</v>
      </c>
      <c r="S416" s="296">
        <f t="shared" si="129"/>
        <v>0</v>
      </c>
      <c r="T416" s="283">
        <f t="shared" si="130"/>
        <v>0.64510428549311394</v>
      </c>
    </row>
    <row r="417" spans="1:20" x14ac:dyDescent="0.25">
      <c r="A417" s="286">
        <v>43118</v>
      </c>
      <c r="B417" s="1">
        <f t="shared" si="123"/>
        <v>4</v>
      </c>
      <c r="C417" s="285">
        <v>7</v>
      </c>
      <c r="D417" t="s">
        <v>714</v>
      </c>
      <c r="F417" s="16">
        <v>19</v>
      </c>
      <c r="G417" t="str">
        <f t="shared" si="117"/>
        <v>heating</v>
      </c>
      <c r="H417" s="283">
        <f>IF(G417="heating",F417*Assumptions!M$4+Assumptions!M$7,0)</f>
        <v>0.54076628339645738</v>
      </c>
      <c r="I417" s="15">
        <f t="shared" si="118"/>
        <v>1.1567226404725983</v>
      </c>
      <c r="J417" s="15">
        <f t="shared" si="119"/>
        <v>1.0020455199443592</v>
      </c>
      <c r="K417" s="283">
        <f t="shared" si="124"/>
        <v>0.62679610989629519</v>
      </c>
      <c r="L417" s="283">
        <f t="shared" si="125"/>
        <v>2.9437809613584625</v>
      </c>
      <c r="M417" s="283">
        <f t="shared" si="126"/>
        <v>6.2956533523448792</v>
      </c>
      <c r="N417" s="283">
        <f t="shared" si="127"/>
        <v>1.8289671560163632</v>
      </c>
      <c r="O417" s="283">
        <f t="shared" si="128"/>
        <v>1.0088483267163451</v>
      </c>
      <c r="P417" s="21">
        <f t="shared" si="120"/>
        <v>0</v>
      </c>
      <c r="Q417" s="21">
        <f t="shared" si="121"/>
        <v>0.97331382064367777</v>
      </c>
      <c r="R417">
        <f t="shared" si="122"/>
        <v>1.0705685074825908</v>
      </c>
      <c r="S417" s="296">
        <f t="shared" si="129"/>
        <v>0</v>
      </c>
      <c r="T417" s="283">
        <f t="shared" si="130"/>
        <v>0.62679610989629519</v>
      </c>
    </row>
    <row r="418" spans="1:20" x14ac:dyDescent="0.25">
      <c r="A418" s="286">
        <v>43118</v>
      </c>
      <c r="B418" s="1">
        <f t="shared" si="123"/>
        <v>4</v>
      </c>
      <c r="C418" s="285">
        <v>8</v>
      </c>
      <c r="D418" t="s">
        <v>714</v>
      </c>
      <c r="F418" s="16">
        <v>19</v>
      </c>
      <c r="G418" t="str">
        <f t="shared" si="117"/>
        <v>heating</v>
      </c>
      <c r="H418" s="283">
        <f>IF(G418="heating",F418*Assumptions!M$4+Assumptions!M$7,0)</f>
        <v>0.54076628339645738</v>
      </c>
      <c r="I418" s="15">
        <f t="shared" si="118"/>
        <v>1.0887373021083731</v>
      </c>
      <c r="J418" s="15">
        <f t="shared" si="119"/>
        <v>1.0020455199443592</v>
      </c>
      <c r="K418" s="283">
        <f t="shared" si="124"/>
        <v>0.5899567292827459</v>
      </c>
      <c r="L418" s="283">
        <f t="shared" si="125"/>
        <v>2.9437809613584625</v>
      </c>
      <c r="M418" s="283">
        <f t="shared" si="126"/>
        <v>5.925631958790964</v>
      </c>
      <c r="N418" s="283">
        <f t="shared" si="127"/>
        <v>1.8289671560163632</v>
      </c>
      <c r="O418" s="283">
        <f t="shared" si="128"/>
        <v>0.94955416885152544</v>
      </c>
      <c r="P418" s="21">
        <f t="shared" si="120"/>
        <v>0</v>
      </c>
      <c r="Q418" s="21">
        <f t="shared" si="121"/>
        <v>0.94940007506179924</v>
      </c>
      <c r="R418">
        <f t="shared" si="122"/>
        <v>1.0705685074825908</v>
      </c>
      <c r="S418" s="296">
        <f t="shared" si="129"/>
        <v>0</v>
      </c>
      <c r="T418" s="283">
        <f t="shared" si="130"/>
        <v>0.5899567292827459</v>
      </c>
    </row>
    <row r="419" spans="1:20" x14ac:dyDescent="0.25">
      <c r="A419" s="286">
        <v>43118</v>
      </c>
      <c r="B419" s="1">
        <f t="shared" si="123"/>
        <v>4</v>
      </c>
      <c r="C419" s="285">
        <v>9</v>
      </c>
      <c r="D419" t="s">
        <v>714</v>
      </c>
      <c r="F419" s="16">
        <v>19</v>
      </c>
      <c r="G419" t="str">
        <f t="shared" si="117"/>
        <v>heating</v>
      </c>
      <c r="H419" s="283">
        <f>IF(G419="heating",F419*Assumptions!M$4+Assumptions!M$7,0)</f>
        <v>0.54076628339645738</v>
      </c>
      <c r="I419" s="15">
        <f t="shared" si="118"/>
        <v>1.0265141967145235</v>
      </c>
      <c r="J419" s="15">
        <f t="shared" si="119"/>
        <v>1.0020455199443592</v>
      </c>
      <c r="K419" s="283">
        <f t="shared" si="124"/>
        <v>0.55623974386038266</v>
      </c>
      <c r="L419" s="283">
        <f t="shared" si="125"/>
        <v>2.9437809613584625</v>
      </c>
      <c r="M419" s="283">
        <f t="shared" si="126"/>
        <v>5.5869724665672722</v>
      </c>
      <c r="N419" s="283">
        <f t="shared" si="127"/>
        <v>1.8289671560163632</v>
      </c>
      <c r="O419" s="283">
        <f t="shared" si="128"/>
        <v>0.89528560561666659</v>
      </c>
      <c r="P419" s="21">
        <f t="shared" si="120"/>
        <v>0</v>
      </c>
      <c r="Q419" s="21">
        <f t="shared" si="121"/>
        <v>0.8408485371888097</v>
      </c>
      <c r="R419">
        <f t="shared" si="122"/>
        <v>1.0705685074825908</v>
      </c>
      <c r="S419" s="296">
        <f t="shared" si="129"/>
        <v>0</v>
      </c>
      <c r="T419" s="283">
        <f t="shared" si="130"/>
        <v>0.55623974386038266</v>
      </c>
    </row>
    <row r="420" spans="1:20" x14ac:dyDescent="0.25">
      <c r="A420" s="286">
        <v>43118</v>
      </c>
      <c r="B420" s="1">
        <f t="shared" si="123"/>
        <v>4</v>
      </c>
      <c r="C420" s="285">
        <v>10</v>
      </c>
      <c r="D420" t="s">
        <v>714</v>
      </c>
      <c r="F420" s="16">
        <v>23</v>
      </c>
      <c r="G420" t="str">
        <f t="shared" si="117"/>
        <v>heating</v>
      </c>
      <c r="H420" s="283">
        <f>IF(G420="heating",F420*Assumptions!M$4+Assumptions!M$7,0)</f>
        <v>0.4979827864482973</v>
      </c>
      <c r="I420" s="15">
        <f t="shared" si="118"/>
        <v>0.99413757313525775</v>
      </c>
      <c r="J420" s="15">
        <f t="shared" si="119"/>
        <v>1.0020455199443592</v>
      </c>
      <c r="K420" s="283">
        <f t="shared" si="124"/>
        <v>0.49607606083877615</v>
      </c>
      <c r="L420" s="283">
        <f t="shared" si="125"/>
        <v>3.0592830131973998</v>
      </c>
      <c r="M420" s="283">
        <f t="shared" si="126"/>
        <v>5.1781776697991582</v>
      </c>
      <c r="N420" s="283">
        <f t="shared" si="127"/>
        <v>2.0731424140202046</v>
      </c>
      <c r="O420" s="283">
        <f t="shared" si="128"/>
        <v>0.73204670162286156</v>
      </c>
      <c r="P420" s="21">
        <f t="shared" si="120"/>
        <v>0</v>
      </c>
      <c r="Q420" s="21">
        <f t="shared" si="121"/>
        <v>0.74504051125983206</v>
      </c>
      <c r="R420">
        <f t="shared" si="122"/>
        <v>1.0705685074825908</v>
      </c>
      <c r="S420" s="296">
        <f t="shared" si="129"/>
        <v>0</v>
      </c>
      <c r="T420" s="283">
        <f t="shared" si="130"/>
        <v>0.49607606083877615</v>
      </c>
    </row>
    <row r="421" spans="1:20" x14ac:dyDescent="0.25">
      <c r="A421" s="286">
        <v>43118</v>
      </c>
      <c r="B421" s="1">
        <f t="shared" si="123"/>
        <v>4</v>
      </c>
      <c r="C421" s="285">
        <v>11</v>
      </c>
      <c r="D421" t="s">
        <v>714</v>
      </c>
      <c r="F421" s="16">
        <v>21</v>
      </c>
      <c r="G421" t="str">
        <f t="shared" si="117"/>
        <v>heating</v>
      </c>
      <c r="H421" s="283">
        <f>IF(G421="heating",F421*Assumptions!M$4+Assumptions!M$7,0)</f>
        <v>0.51937453492237728</v>
      </c>
      <c r="I421" s="15">
        <f t="shared" si="118"/>
        <v>0.95102107888400034</v>
      </c>
      <c r="J421" s="15">
        <f t="shared" si="119"/>
        <v>1.0020455199443592</v>
      </c>
      <c r="K421" s="283">
        <f t="shared" si="124"/>
        <v>0.49494648675302816</v>
      </c>
      <c r="L421" s="283">
        <f t="shared" si="125"/>
        <v>3.0222800846604434</v>
      </c>
      <c r="M421" s="283">
        <f t="shared" si="126"/>
        <v>5.1038978965321613</v>
      </c>
      <c r="N421" s="283">
        <f t="shared" si="127"/>
        <v>1.9596958788221039</v>
      </c>
      <c r="O421" s="283">
        <f t="shared" si="128"/>
        <v>0.76331584204046887</v>
      </c>
      <c r="P421" s="21">
        <f t="shared" si="120"/>
        <v>0</v>
      </c>
      <c r="Q421" s="21">
        <f t="shared" si="121"/>
        <v>0.72850690893675296</v>
      </c>
      <c r="R421">
        <f t="shared" si="122"/>
        <v>1.0705685074825908</v>
      </c>
      <c r="S421" s="296">
        <f t="shared" si="129"/>
        <v>0</v>
      </c>
      <c r="T421" s="283">
        <f t="shared" si="130"/>
        <v>0.49494648675302816</v>
      </c>
    </row>
    <row r="422" spans="1:20" x14ac:dyDescent="0.25">
      <c r="A422" s="286">
        <v>43118</v>
      </c>
      <c r="B422" s="1">
        <f t="shared" si="123"/>
        <v>4</v>
      </c>
      <c r="C422" s="285">
        <v>12</v>
      </c>
      <c r="D422" t="s">
        <v>714</v>
      </c>
      <c r="F422" s="16">
        <v>25</v>
      </c>
      <c r="G422" t="str">
        <f t="shared" si="117"/>
        <v>heating</v>
      </c>
      <c r="H422" s="283">
        <f>IF(G422="heating",F422*Assumptions!M$4+Assumptions!M$7,0)</f>
        <v>0.47659103797421726</v>
      </c>
      <c r="I422" s="15">
        <f t="shared" si="118"/>
        <v>0.92817502202723046</v>
      </c>
      <c r="J422" s="15">
        <f t="shared" si="119"/>
        <v>1.0020455199443592</v>
      </c>
      <c r="K422" s="283">
        <f t="shared" si="124"/>
        <v>0.44326475316194508</v>
      </c>
      <c r="L422" s="283">
        <f t="shared" si="125"/>
        <v>3.0939281817466902</v>
      </c>
      <c r="M422" s="283">
        <f t="shared" si="126"/>
        <v>4.679316811802682</v>
      </c>
      <c r="N422" s="283">
        <f t="shared" si="127"/>
        <v>2.1843738559015753</v>
      </c>
      <c r="O422" s="283">
        <f t="shared" si="128"/>
        <v>0.62783635139997152</v>
      </c>
      <c r="P422" s="21">
        <f t="shared" si="120"/>
        <v>0</v>
      </c>
      <c r="Q422" s="21">
        <f t="shared" si="121"/>
        <v>0.75910815787401487</v>
      </c>
      <c r="R422">
        <f t="shared" si="122"/>
        <v>1.0705685074825908</v>
      </c>
      <c r="S422" s="296">
        <f t="shared" si="129"/>
        <v>0</v>
      </c>
      <c r="T422" s="283">
        <f t="shared" si="130"/>
        <v>0.44326475316194508</v>
      </c>
    </row>
    <row r="423" spans="1:20" x14ac:dyDescent="0.25">
      <c r="A423" s="286">
        <v>43118</v>
      </c>
      <c r="B423" s="1">
        <f t="shared" si="123"/>
        <v>4</v>
      </c>
      <c r="C423" s="285">
        <v>13</v>
      </c>
      <c r="D423" t="s">
        <v>714</v>
      </c>
      <c r="F423" s="16">
        <v>25</v>
      </c>
      <c r="G423" t="str">
        <f t="shared" si="117"/>
        <v>heating</v>
      </c>
      <c r="H423" s="283">
        <f>IF(G423="heating",F423*Assumptions!M$4+Assumptions!M$7,0)</f>
        <v>0.47659103797421726</v>
      </c>
      <c r="I423" s="15">
        <f t="shared" si="118"/>
        <v>0.91573834436872614</v>
      </c>
      <c r="J423" s="15">
        <f t="shared" si="119"/>
        <v>1.0020455199443592</v>
      </c>
      <c r="K423" s="283">
        <f t="shared" si="124"/>
        <v>0.43732541982327017</v>
      </c>
      <c r="L423" s="283">
        <f t="shared" si="125"/>
        <v>3.0939281817466902</v>
      </c>
      <c r="M423" s="283">
        <f t="shared" si="126"/>
        <v>4.6166183406422467</v>
      </c>
      <c r="N423" s="283">
        <f t="shared" si="127"/>
        <v>2.1843738559015753</v>
      </c>
      <c r="O423" s="283">
        <f t="shared" si="128"/>
        <v>0.6194239311781915</v>
      </c>
      <c r="P423" s="21">
        <f t="shared" si="120"/>
        <v>0</v>
      </c>
      <c r="Q423" s="21">
        <f t="shared" si="121"/>
        <v>0.79115902007799765</v>
      </c>
      <c r="R423">
        <f t="shared" si="122"/>
        <v>1.0705685074825908</v>
      </c>
      <c r="S423" s="296">
        <f t="shared" si="129"/>
        <v>0</v>
      </c>
      <c r="T423" s="283">
        <f t="shared" si="130"/>
        <v>0.43732541982327017</v>
      </c>
    </row>
    <row r="424" spans="1:20" x14ac:dyDescent="0.25">
      <c r="A424" s="286">
        <v>43118</v>
      </c>
      <c r="B424" s="1">
        <f t="shared" si="123"/>
        <v>4</v>
      </c>
      <c r="C424" s="285">
        <v>14</v>
      </c>
      <c r="D424" t="s">
        <v>714</v>
      </c>
      <c r="F424" s="16">
        <v>27</v>
      </c>
      <c r="G424" t="str">
        <f t="shared" si="117"/>
        <v>heating</v>
      </c>
      <c r="H424" s="283">
        <f>IF(G424="heating",F424*Assumptions!M$4+Assumptions!M$7,0)</f>
        <v>0.45519928950013722</v>
      </c>
      <c r="I424" s="15">
        <f t="shared" si="118"/>
        <v>0.92047470058819936</v>
      </c>
      <c r="J424" s="15">
        <f t="shared" si="119"/>
        <v>1.0020455199443592</v>
      </c>
      <c r="K424" s="283">
        <f t="shared" si="124"/>
        <v>0.41985650140074804</v>
      </c>
      <c r="L424" s="283">
        <f t="shared" si="125"/>
        <v>3.1143580678163376</v>
      </c>
      <c r="M424" s="283">
        <f t="shared" si="126"/>
        <v>4.4614748421622581</v>
      </c>
      <c r="N424" s="283">
        <f t="shared" si="127"/>
        <v>2.2875213966102126</v>
      </c>
      <c r="O424" s="283">
        <f t="shared" si="128"/>
        <v>0.57161584779063368</v>
      </c>
      <c r="P424" s="21">
        <f t="shared" si="120"/>
        <v>0</v>
      </c>
      <c r="Q424" s="21">
        <f t="shared" si="121"/>
        <v>0.84355555031342389</v>
      </c>
      <c r="R424">
        <f t="shared" si="122"/>
        <v>1.0705685074825908</v>
      </c>
      <c r="S424" s="296">
        <f t="shared" si="129"/>
        <v>0</v>
      </c>
      <c r="T424" s="283">
        <f t="shared" si="130"/>
        <v>0.41985650140074804</v>
      </c>
    </row>
    <row r="425" spans="1:20" x14ac:dyDescent="0.25">
      <c r="A425" s="286">
        <v>43118</v>
      </c>
      <c r="B425" s="1">
        <f t="shared" si="123"/>
        <v>4</v>
      </c>
      <c r="C425" s="285">
        <v>15</v>
      </c>
      <c r="D425" t="s">
        <v>714</v>
      </c>
      <c r="F425" s="16">
        <v>27</v>
      </c>
      <c r="G425" t="str">
        <f t="shared" si="117"/>
        <v>heating</v>
      </c>
      <c r="H425" s="283">
        <f>IF(G425="heating",F425*Assumptions!M$4+Assumptions!M$7,0)</f>
        <v>0.45519928950013722</v>
      </c>
      <c r="I425" s="15">
        <f t="shared" si="118"/>
        <v>0.92937811039838192</v>
      </c>
      <c r="J425" s="15">
        <f t="shared" si="119"/>
        <v>1.0020455199443592</v>
      </c>
      <c r="K425" s="283">
        <f t="shared" si="124"/>
        <v>0.42391761735651695</v>
      </c>
      <c r="L425" s="283">
        <f t="shared" si="125"/>
        <v>3.1143580678163376</v>
      </c>
      <c r="M425" s="283">
        <f t="shared" si="126"/>
        <v>4.5046290308131871</v>
      </c>
      <c r="N425" s="283">
        <f t="shared" si="127"/>
        <v>2.2875213966102126</v>
      </c>
      <c r="O425" s="283">
        <f t="shared" si="128"/>
        <v>0.5771448755234142</v>
      </c>
      <c r="P425" s="21">
        <f t="shared" si="120"/>
        <v>0</v>
      </c>
      <c r="Q425" s="21">
        <f t="shared" si="121"/>
        <v>0.96592607327566882</v>
      </c>
      <c r="R425">
        <f t="shared" si="122"/>
        <v>1.0705685074825908</v>
      </c>
      <c r="S425" s="296">
        <f t="shared" si="129"/>
        <v>0</v>
      </c>
      <c r="T425" s="283">
        <f t="shared" si="130"/>
        <v>0.42391761735651695</v>
      </c>
    </row>
    <row r="426" spans="1:20" x14ac:dyDescent="0.25">
      <c r="A426" s="286">
        <v>43118</v>
      </c>
      <c r="B426" s="1">
        <f t="shared" si="123"/>
        <v>4</v>
      </c>
      <c r="C426" s="285">
        <v>16</v>
      </c>
      <c r="D426" t="s">
        <v>714</v>
      </c>
      <c r="F426" s="16">
        <v>28</v>
      </c>
      <c r="G426" t="str">
        <f t="shared" si="117"/>
        <v>heating</v>
      </c>
      <c r="H426" s="283">
        <f>IF(G426="heating",F426*Assumptions!M$4+Assumptions!M$7,0)</f>
        <v>0.44450341526309717</v>
      </c>
      <c r="I426" s="15">
        <f t="shared" si="118"/>
        <v>0.95820877609023625</v>
      </c>
      <c r="J426" s="15">
        <f t="shared" si="119"/>
        <v>1.0020455199443592</v>
      </c>
      <c r="K426" s="283">
        <f t="shared" si="124"/>
        <v>0.4267983158308839</v>
      </c>
      <c r="L426" s="283">
        <f t="shared" si="125"/>
        <v>3.0941723472618432</v>
      </c>
      <c r="M426" s="283">
        <f t="shared" si="126"/>
        <v>4.5058447093467038</v>
      </c>
      <c r="N426" s="283">
        <f t="shared" si="127"/>
        <v>2.2832919573072399</v>
      </c>
      <c r="O426" s="283">
        <f t="shared" si="128"/>
        <v>0.57836999008188994</v>
      </c>
      <c r="P426" s="21">
        <f t="shared" si="120"/>
        <v>0</v>
      </c>
      <c r="Q426" s="21">
        <f t="shared" si="121"/>
        <v>1.1649354943302594</v>
      </c>
      <c r="R426">
        <f t="shared" si="122"/>
        <v>1.0705685074825908</v>
      </c>
      <c r="S426" s="296">
        <f t="shared" si="129"/>
        <v>0</v>
      </c>
      <c r="T426" s="283">
        <f t="shared" si="130"/>
        <v>0.4267983158308839</v>
      </c>
    </row>
    <row r="427" spans="1:20" x14ac:dyDescent="0.25">
      <c r="A427" s="286">
        <v>43118</v>
      </c>
      <c r="B427" s="1">
        <f t="shared" si="123"/>
        <v>4</v>
      </c>
      <c r="C427" s="285">
        <v>17</v>
      </c>
      <c r="D427" t="s">
        <v>714</v>
      </c>
      <c r="E427" t="s">
        <v>685</v>
      </c>
      <c r="F427" s="16">
        <v>27</v>
      </c>
      <c r="G427" t="str">
        <f t="shared" si="117"/>
        <v>heating</v>
      </c>
      <c r="H427" s="283">
        <f>IF(G427="heating",F427*Assumptions!M$4+Assumptions!M$7,0)</f>
        <v>0.45519928950013722</v>
      </c>
      <c r="I427" s="15">
        <f t="shared" si="118"/>
        <v>1.000324165990953</v>
      </c>
      <c r="J427" s="15">
        <f t="shared" si="119"/>
        <v>1.0020455199443592</v>
      </c>
      <c r="K427" s="283">
        <f t="shared" si="124"/>
        <v>0.45627827069141613</v>
      </c>
      <c r="L427" s="283">
        <f t="shared" si="125"/>
        <v>3.1143580678163376</v>
      </c>
      <c r="M427" s="283">
        <f t="shared" si="126"/>
        <v>4.8484994728521</v>
      </c>
      <c r="N427" s="283">
        <f t="shared" si="127"/>
        <v>2.2875213966102126</v>
      </c>
      <c r="O427" s="283">
        <f t="shared" si="128"/>
        <v>0.62120245764819637</v>
      </c>
      <c r="P427" s="21">
        <f t="shared" si="120"/>
        <v>0</v>
      </c>
      <c r="Q427" s="21">
        <f t="shared" si="121"/>
        <v>1.3521540118753073</v>
      </c>
      <c r="R427">
        <f t="shared" si="122"/>
        <v>1.0705685074825908</v>
      </c>
      <c r="S427" s="296">
        <f t="shared" si="129"/>
        <v>0</v>
      </c>
      <c r="T427" s="283">
        <f t="shared" si="130"/>
        <v>0.45627827069141613</v>
      </c>
    </row>
    <row r="428" spans="1:20" x14ac:dyDescent="0.25">
      <c r="A428" s="286">
        <v>43118</v>
      </c>
      <c r="B428" s="1">
        <f t="shared" si="123"/>
        <v>4</v>
      </c>
      <c r="C428" s="285">
        <v>18</v>
      </c>
      <c r="D428" t="s">
        <v>714</v>
      </c>
      <c r="E428" t="s">
        <v>685</v>
      </c>
      <c r="F428" s="16">
        <v>28</v>
      </c>
      <c r="G428" t="str">
        <f t="shared" si="117"/>
        <v>heating</v>
      </c>
      <c r="H428" s="283">
        <f>IF(G428="heating",F428*Assumptions!M$4+Assumptions!M$7,0)</f>
        <v>0.44450341526309717</v>
      </c>
      <c r="I428" s="15">
        <f t="shared" si="118"/>
        <v>0.99263375744531002</v>
      </c>
      <c r="J428" s="15">
        <f t="shared" si="119"/>
        <v>1.0020455199443592</v>
      </c>
      <c r="K428" s="283">
        <f t="shared" si="124"/>
        <v>0.44213163820432816</v>
      </c>
      <c r="L428" s="283">
        <f t="shared" si="125"/>
        <v>3.0941723472618432</v>
      </c>
      <c r="M428" s="283">
        <f t="shared" si="126"/>
        <v>4.6677234397221712</v>
      </c>
      <c r="N428" s="283">
        <f t="shared" si="127"/>
        <v>2.2832919573072399</v>
      </c>
      <c r="O428" s="283">
        <f t="shared" si="128"/>
        <v>0.599148735405162</v>
      </c>
      <c r="P428" s="21">
        <f t="shared" si="120"/>
        <v>0</v>
      </c>
      <c r="Q428" s="21">
        <f t="shared" si="121"/>
        <v>1.5598916921549892</v>
      </c>
      <c r="R428">
        <f t="shared" si="122"/>
        <v>1.0705685074825908</v>
      </c>
      <c r="S428" s="296">
        <f t="shared" si="129"/>
        <v>0</v>
      </c>
      <c r="T428" s="283">
        <f t="shared" si="130"/>
        <v>0.44213163820432816</v>
      </c>
    </row>
    <row r="429" spans="1:20" x14ac:dyDescent="0.25">
      <c r="A429" s="286">
        <v>43118</v>
      </c>
      <c r="B429" s="1">
        <f t="shared" si="123"/>
        <v>4</v>
      </c>
      <c r="C429" s="285">
        <v>19</v>
      </c>
      <c r="D429" t="s">
        <v>714</v>
      </c>
      <c r="F429" s="16">
        <v>28</v>
      </c>
      <c r="G429" t="str">
        <f t="shared" si="117"/>
        <v>heating</v>
      </c>
      <c r="H429" s="283">
        <f>IF(G429="heating",F429*Assumptions!M$4+Assumptions!M$7,0)</f>
        <v>0.44450341526309717</v>
      </c>
      <c r="I429" s="15">
        <f t="shared" si="118"/>
        <v>0.98728643949761985</v>
      </c>
      <c r="J429" s="15">
        <f t="shared" si="119"/>
        <v>1.0020455199443592</v>
      </c>
      <c r="K429" s="283">
        <f t="shared" si="124"/>
        <v>0.43974987511549635</v>
      </c>
      <c r="L429" s="283">
        <f t="shared" si="125"/>
        <v>3.0941723472618432</v>
      </c>
      <c r="M429" s="283">
        <f t="shared" si="126"/>
        <v>4.6425784140398711</v>
      </c>
      <c r="N429" s="283">
        <f t="shared" si="127"/>
        <v>2.2832919573072399</v>
      </c>
      <c r="O429" s="283">
        <f t="shared" si="128"/>
        <v>0.59592112123010776</v>
      </c>
      <c r="P429" s="21">
        <f t="shared" si="120"/>
        <v>0</v>
      </c>
      <c r="Q429" s="21">
        <f t="shared" si="121"/>
        <v>1.6764212681468484</v>
      </c>
      <c r="R429">
        <f t="shared" si="122"/>
        <v>1.0705685074825908</v>
      </c>
      <c r="S429" s="296">
        <f t="shared" si="129"/>
        <v>0</v>
      </c>
      <c r="T429" s="283">
        <f t="shared" si="130"/>
        <v>0.43974987511549635</v>
      </c>
    </row>
    <row r="430" spans="1:20" x14ac:dyDescent="0.25">
      <c r="A430" s="286">
        <v>43118</v>
      </c>
      <c r="B430" s="1">
        <f t="shared" si="123"/>
        <v>4</v>
      </c>
      <c r="C430" s="285">
        <v>20</v>
      </c>
      <c r="D430" t="s">
        <v>714</v>
      </c>
      <c r="F430" s="16">
        <v>27</v>
      </c>
      <c r="G430" t="str">
        <f t="shared" si="117"/>
        <v>heating</v>
      </c>
      <c r="H430" s="283">
        <f>IF(G430="heating",F430*Assumptions!M$4+Assumptions!M$7,0)</f>
        <v>0.45519928950013722</v>
      </c>
      <c r="I430" s="15">
        <f t="shared" si="118"/>
        <v>0.9807837528485519</v>
      </c>
      <c r="J430" s="15">
        <f t="shared" si="119"/>
        <v>1.0020455199443592</v>
      </c>
      <c r="K430" s="283">
        <f t="shared" si="124"/>
        <v>0.44736529405810821</v>
      </c>
      <c r="L430" s="283">
        <f t="shared" si="125"/>
        <v>3.1143580678163376</v>
      </c>
      <c r="M430" s="283">
        <f t="shared" si="126"/>
        <v>4.7537884921107825</v>
      </c>
      <c r="N430" s="283">
        <f t="shared" si="127"/>
        <v>2.2875213966102126</v>
      </c>
      <c r="O430" s="283">
        <f t="shared" si="128"/>
        <v>0.60906783861148051</v>
      </c>
      <c r="P430" s="21">
        <f t="shared" si="120"/>
        <v>0</v>
      </c>
      <c r="Q430" s="21">
        <f t="shared" si="121"/>
        <v>1.52436960139122</v>
      </c>
      <c r="R430">
        <f t="shared" si="122"/>
        <v>1.0705685074825908</v>
      </c>
      <c r="S430" s="296">
        <f t="shared" si="129"/>
        <v>0</v>
      </c>
      <c r="T430" s="283">
        <f t="shared" si="130"/>
        <v>0.44736529405810821</v>
      </c>
    </row>
    <row r="431" spans="1:20" x14ac:dyDescent="0.25">
      <c r="A431" s="286">
        <v>43118</v>
      </c>
      <c r="B431" s="1">
        <f t="shared" si="123"/>
        <v>4</v>
      </c>
      <c r="C431" s="285">
        <v>21</v>
      </c>
      <c r="D431" t="s">
        <v>714</v>
      </c>
      <c r="F431" s="16">
        <v>27</v>
      </c>
      <c r="G431" t="str">
        <f t="shared" si="117"/>
        <v>heating</v>
      </c>
      <c r="H431" s="283">
        <f>IF(G431="heating",F431*Assumptions!M$4+Assumptions!M$7,0)</f>
        <v>0.45519928950013722</v>
      </c>
      <c r="I431" s="15">
        <f t="shared" si="118"/>
        <v>0.96485790305685171</v>
      </c>
      <c r="J431" s="15">
        <f t="shared" si="119"/>
        <v>1.0020455199443592</v>
      </c>
      <c r="K431" s="283">
        <f t="shared" si="124"/>
        <v>0.4401010296833196</v>
      </c>
      <c r="L431" s="283">
        <f t="shared" si="125"/>
        <v>3.1143580678163376</v>
      </c>
      <c r="M431" s="283">
        <f t="shared" si="126"/>
        <v>4.6765970406343635</v>
      </c>
      <c r="N431" s="283">
        <f t="shared" si="127"/>
        <v>2.2875213966102126</v>
      </c>
      <c r="O431" s="283">
        <f t="shared" si="128"/>
        <v>0.59917786757300262</v>
      </c>
      <c r="P431" s="21">
        <f t="shared" si="120"/>
        <v>0</v>
      </c>
      <c r="Q431" s="21">
        <f t="shared" si="121"/>
        <v>1.4448604713749031</v>
      </c>
      <c r="R431">
        <f t="shared" si="122"/>
        <v>1.0705685074825908</v>
      </c>
      <c r="S431" s="296">
        <f t="shared" si="129"/>
        <v>0</v>
      </c>
      <c r="T431" s="283">
        <f t="shared" si="130"/>
        <v>0.4401010296833196</v>
      </c>
    </row>
    <row r="432" spans="1:20" x14ac:dyDescent="0.25">
      <c r="A432" s="286">
        <v>43118</v>
      </c>
      <c r="B432" s="1">
        <f t="shared" si="123"/>
        <v>4</v>
      </c>
      <c r="C432" s="285">
        <v>22</v>
      </c>
      <c r="D432" t="s">
        <v>714</v>
      </c>
      <c r="F432" s="16">
        <v>27</v>
      </c>
      <c r="G432" t="str">
        <f t="shared" si="117"/>
        <v>heating</v>
      </c>
      <c r="H432" s="283">
        <f>IF(G432="heating",F432*Assumptions!M$4+Assumptions!M$7,0)</f>
        <v>0.45519928950013722</v>
      </c>
      <c r="I432" s="15">
        <f t="shared" si="118"/>
        <v>0.93972561476240646</v>
      </c>
      <c r="J432" s="15">
        <f t="shared" si="119"/>
        <v>1.0020455199443592</v>
      </c>
      <c r="K432" s="283">
        <f t="shared" si="124"/>
        <v>0.42863742875136807</v>
      </c>
      <c r="L432" s="283">
        <f t="shared" si="125"/>
        <v>3.1143580678163376</v>
      </c>
      <c r="M432" s="283">
        <f t="shared" si="126"/>
        <v>4.5547826421723689</v>
      </c>
      <c r="N432" s="283">
        <f t="shared" si="127"/>
        <v>2.2875213966102126</v>
      </c>
      <c r="O432" s="283">
        <f t="shared" si="128"/>
        <v>0.58357068763512088</v>
      </c>
      <c r="P432" s="21">
        <f t="shared" si="120"/>
        <v>0</v>
      </c>
      <c r="Q432" s="21">
        <f t="shared" si="121"/>
        <v>1.2427137171080138</v>
      </c>
      <c r="R432">
        <f t="shared" si="122"/>
        <v>1.0705685074825908</v>
      </c>
      <c r="S432" s="296">
        <f t="shared" si="129"/>
        <v>0</v>
      </c>
      <c r="T432" s="283">
        <f t="shared" si="130"/>
        <v>0.42863742875136807</v>
      </c>
    </row>
    <row r="433" spans="1:20" x14ac:dyDescent="0.25">
      <c r="A433" s="286">
        <v>43118</v>
      </c>
      <c r="B433" s="1">
        <f t="shared" si="123"/>
        <v>4</v>
      </c>
      <c r="C433" s="285">
        <v>23</v>
      </c>
      <c r="D433" t="s">
        <v>713</v>
      </c>
      <c r="F433" s="16">
        <v>27</v>
      </c>
      <c r="G433" t="str">
        <f t="shared" si="117"/>
        <v>heating</v>
      </c>
      <c r="H433" s="283">
        <f>IF(G433="heating",F433*Assumptions!M$4+Assumptions!M$7,0)</f>
        <v>0.45519928950013722</v>
      </c>
      <c r="I433" s="15">
        <f t="shared" si="118"/>
        <v>0.93552015763172869</v>
      </c>
      <c r="J433" s="15">
        <f t="shared" si="119"/>
        <v>1.0020455199443592</v>
      </c>
      <c r="K433" s="283">
        <f t="shared" si="124"/>
        <v>0.42671919187147456</v>
      </c>
      <c r="L433" s="283">
        <f t="shared" si="125"/>
        <v>3.1143580678163376</v>
      </c>
      <c r="M433" s="283">
        <f t="shared" si="126"/>
        <v>4.534399093144545</v>
      </c>
      <c r="N433" s="283">
        <f t="shared" si="127"/>
        <v>2.2875213966102126</v>
      </c>
      <c r="O433" s="283">
        <f t="shared" si="128"/>
        <v>0.58095909391987433</v>
      </c>
      <c r="P433" s="21">
        <f t="shared" si="120"/>
        <v>0</v>
      </c>
      <c r="Q433" s="21">
        <f t="shared" si="121"/>
        <v>1.0297519246597011</v>
      </c>
      <c r="R433">
        <f t="shared" si="122"/>
        <v>1.0705685074825908</v>
      </c>
      <c r="S433" s="296">
        <f t="shared" si="129"/>
        <v>0</v>
      </c>
      <c r="T433" s="283">
        <f t="shared" si="130"/>
        <v>0.42671919187147456</v>
      </c>
    </row>
    <row r="434" spans="1:20" x14ac:dyDescent="0.25">
      <c r="A434" s="286">
        <v>43119</v>
      </c>
      <c r="B434" s="1">
        <f t="shared" si="123"/>
        <v>5</v>
      </c>
      <c r="C434" s="285">
        <v>0</v>
      </c>
      <c r="D434" t="s">
        <v>713</v>
      </c>
      <c r="F434" s="16">
        <v>27</v>
      </c>
      <c r="G434" t="str">
        <f t="shared" si="117"/>
        <v>heating</v>
      </c>
      <c r="H434" s="283">
        <f>IF(G434="heating",F434*Assumptions!M$4+Assumptions!M$7,0)</f>
        <v>0.45519928950013722</v>
      </c>
      <c r="I434" s="15">
        <f t="shared" si="118"/>
        <v>0.96097758380229281</v>
      </c>
      <c r="J434" s="15">
        <f t="shared" si="119"/>
        <v>1.0078033906966741</v>
      </c>
      <c r="K434" s="283">
        <f t="shared" si="124"/>
        <v>0.44084979983051958</v>
      </c>
      <c r="L434" s="283">
        <f t="shared" si="125"/>
        <v>3.1143580678163376</v>
      </c>
      <c r="M434" s="283">
        <f t="shared" si="126"/>
        <v>4.6845536142807154</v>
      </c>
      <c r="N434" s="283">
        <f t="shared" si="127"/>
        <v>2.2875213966102126</v>
      </c>
      <c r="O434" s="283">
        <f t="shared" si="128"/>
        <v>0.60019728463827149</v>
      </c>
      <c r="P434" s="21">
        <f t="shared" si="120"/>
        <v>0</v>
      </c>
      <c r="Q434" s="21">
        <f t="shared" si="121"/>
        <v>0.90668853391740301</v>
      </c>
      <c r="R434">
        <f t="shared" si="122"/>
        <v>1.1856283047139096</v>
      </c>
      <c r="S434" s="296">
        <f t="shared" si="129"/>
        <v>0</v>
      </c>
      <c r="T434" s="283">
        <f t="shared" si="130"/>
        <v>0.44084979983051958</v>
      </c>
    </row>
    <row r="435" spans="1:20" x14ac:dyDescent="0.25">
      <c r="A435" s="286">
        <v>43119</v>
      </c>
      <c r="B435" s="1">
        <f t="shared" si="123"/>
        <v>5</v>
      </c>
      <c r="C435" s="285">
        <v>1</v>
      </c>
      <c r="D435" t="s">
        <v>713</v>
      </c>
      <c r="F435" s="16">
        <v>27</v>
      </c>
      <c r="G435" t="str">
        <f t="shared" si="117"/>
        <v>heating</v>
      </c>
      <c r="H435" s="283">
        <f>IF(G435="heating",F435*Assumptions!M$4+Assumptions!M$7,0)</f>
        <v>0.45519928950013722</v>
      </c>
      <c r="I435" s="15">
        <f t="shared" si="118"/>
        <v>0.9912860509924194</v>
      </c>
      <c r="J435" s="15">
        <f t="shared" si="119"/>
        <v>1.0078033906966741</v>
      </c>
      <c r="K435" s="283">
        <f t="shared" si="124"/>
        <v>0.45475385120398648</v>
      </c>
      <c r="L435" s="283">
        <f t="shared" si="125"/>
        <v>3.1143580678163376</v>
      </c>
      <c r="M435" s="283">
        <f t="shared" si="126"/>
        <v>4.8323007021545434</v>
      </c>
      <c r="N435" s="283">
        <f t="shared" si="127"/>
        <v>2.2875213966102126</v>
      </c>
      <c r="O435" s="283">
        <f t="shared" si="128"/>
        <v>0.61912702869857072</v>
      </c>
      <c r="P435" s="21">
        <f t="shared" si="120"/>
        <v>0</v>
      </c>
      <c r="Q435" s="21">
        <f t="shared" si="121"/>
        <v>0.81803459285312596</v>
      </c>
      <c r="R435">
        <f t="shared" si="122"/>
        <v>1.1856283047139096</v>
      </c>
      <c r="S435" s="296">
        <f t="shared" si="129"/>
        <v>0</v>
      </c>
      <c r="T435" s="283">
        <f t="shared" si="130"/>
        <v>0.45475385120398648</v>
      </c>
    </row>
    <row r="436" spans="1:20" x14ac:dyDescent="0.25">
      <c r="A436" s="286">
        <v>43119</v>
      </c>
      <c r="B436" s="1">
        <f t="shared" si="123"/>
        <v>5</v>
      </c>
      <c r="C436" s="285">
        <v>2</v>
      </c>
      <c r="D436" t="s">
        <v>713</v>
      </c>
      <c r="F436" s="16">
        <v>27</v>
      </c>
      <c r="G436" t="str">
        <f t="shared" si="117"/>
        <v>heating</v>
      </c>
      <c r="H436" s="283">
        <f>IF(G436="heating",F436*Assumptions!M$4+Assumptions!M$7,0)</f>
        <v>0.45519928950013722</v>
      </c>
      <c r="I436" s="15">
        <f t="shared" si="118"/>
        <v>1.0126444122274023</v>
      </c>
      <c r="J436" s="15">
        <f t="shared" si="119"/>
        <v>1.0078033906966741</v>
      </c>
      <c r="K436" s="283">
        <f t="shared" si="124"/>
        <v>0.46455202905314569</v>
      </c>
      <c r="L436" s="283">
        <f t="shared" si="125"/>
        <v>3.1143580678163376</v>
      </c>
      <c r="M436" s="283">
        <f t="shared" si="126"/>
        <v>4.9364179989624128</v>
      </c>
      <c r="N436" s="283">
        <f t="shared" si="127"/>
        <v>2.2875213966102126</v>
      </c>
      <c r="O436" s="283">
        <f t="shared" si="128"/>
        <v>0.63246680959838975</v>
      </c>
      <c r="P436" s="21">
        <f t="shared" si="120"/>
        <v>0</v>
      </c>
      <c r="Q436" s="21">
        <f t="shared" si="121"/>
        <v>0.74507607494346417</v>
      </c>
      <c r="R436">
        <f t="shared" si="122"/>
        <v>1.1856283047139096</v>
      </c>
      <c r="S436" s="296">
        <f t="shared" si="129"/>
        <v>0</v>
      </c>
      <c r="T436" s="283">
        <f t="shared" si="130"/>
        <v>0.46455202905314569</v>
      </c>
    </row>
    <row r="437" spans="1:20" x14ac:dyDescent="0.25">
      <c r="A437" s="286">
        <v>43119</v>
      </c>
      <c r="B437" s="1">
        <f t="shared" si="123"/>
        <v>5</v>
      </c>
      <c r="C437" s="285">
        <v>3</v>
      </c>
      <c r="D437" t="s">
        <v>713</v>
      </c>
      <c r="F437" s="16">
        <v>27</v>
      </c>
      <c r="G437" t="str">
        <f t="shared" si="117"/>
        <v>heating</v>
      </c>
      <c r="H437" s="283">
        <f>IF(G437="heating",F437*Assumptions!M$4+Assumptions!M$7,0)</f>
        <v>0.45519928950013722</v>
      </c>
      <c r="I437" s="15">
        <f t="shared" si="118"/>
        <v>1.0288787614109172</v>
      </c>
      <c r="J437" s="15">
        <f t="shared" si="119"/>
        <v>1.0078033906966741</v>
      </c>
      <c r="K437" s="283">
        <f t="shared" si="124"/>
        <v>0.47199955926463466</v>
      </c>
      <c r="L437" s="283">
        <f t="shared" si="125"/>
        <v>3.1143580678163376</v>
      </c>
      <c r="M437" s="283">
        <f t="shared" si="126"/>
        <v>5.0155568679901581</v>
      </c>
      <c r="N437" s="283">
        <f t="shared" si="127"/>
        <v>2.2875213966102126</v>
      </c>
      <c r="O437" s="283">
        <f t="shared" si="128"/>
        <v>0.6426062888766283</v>
      </c>
      <c r="P437" s="21">
        <f t="shared" si="120"/>
        <v>0</v>
      </c>
      <c r="Q437" s="21">
        <f t="shared" si="121"/>
        <v>0.69158980876382303</v>
      </c>
      <c r="R437">
        <f t="shared" si="122"/>
        <v>1.1856283047139096</v>
      </c>
      <c r="S437" s="296">
        <f t="shared" si="129"/>
        <v>0</v>
      </c>
      <c r="T437" s="283">
        <f t="shared" si="130"/>
        <v>0.47199955926463466</v>
      </c>
    </row>
    <row r="438" spans="1:20" x14ac:dyDescent="0.25">
      <c r="A438" s="286">
        <v>43119</v>
      </c>
      <c r="B438" s="1">
        <f t="shared" si="123"/>
        <v>5</v>
      </c>
      <c r="C438" s="285">
        <v>4</v>
      </c>
      <c r="D438" t="s">
        <v>713</v>
      </c>
      <c r="F438" s="16">
        <v>27</v>
      </c>
      <c r="G438" t="str">
        <f t="shared" si="117"/>
        <v>heating</v>
      </c>
      <c r="H438" s="283">
        <f>IF(G438="heating",F438*Assumptions!M$4+Assumptions!M$7,0)</f>
        <v>0.45519928950013722</v>
      </c>
      <c r="I438" s="15">
        <f t="shared" si="118"/>
        <v>1.0654385285153933</v>
      </c>
      <c r="J438" s="15">
        <f t="shared" si="119"/>
        <v>1.0078033906966741</v>
      </c>
      <c r="K438" s="283">
        <f t="shared" si="124"/>
        <v>0.4887714031468689</v>
      </c>
      <c r="L438" s="283">
        <f t="shared" si="125"/>
        <v>3.1143580678163376</v>
      </c>
      <c r="M438" s="283">
        <f t="shared" si="126"/>
        <v>5.193777663160934</v>
      </c>
      <c r="N438" s="283">
        <f t="shared" si="127"/>
        <v>2.2875213966102126</v>
      </c>
      <c r="O438" s="283">
        <f t="shared" si="128"/>
        <v>0.6654404041702362</v>
      </c>
      <c r="P438" s="21">
        <f t="shared" si="120"/>
        <v>0</v>
      </c>
      <c r="Q438" s="21">
        <f t="shared" si="121"/>
        <v>0.6473875548762833</v>
      </c>
      <c r="R438">
        <f t="shared" si="122"/>
        <v>1.1856283047139096</v>
      </c>
      <c r="S438" s="296">
        <f t="shared" si="129"/>
        <v>0</v>
      </c>
      <c r="T438" s="283">
        <f t="shared" si="130"/>
        <v>0.4887714031468689</v>
      </c>
    </row>
    <row r="439" spans="1:20" x14ac:dyDescent="0.25">
      <c r="A439" s="286">
        <v>43119</v>
      </c>
      <c r="B439" s="1">
        <f t="shared" si="123"/>
        <v>5</v>
      </c>
      <c r="C439" s="285">
        <v>5</v>
      </c>
      <c r="D439" t="s">
        <v>713</v>
      </c>
      <c r="F439" s="16">
        <v>27</v>
      </c>
      <c r="G439" t="str">
        <f t="shared" si="117"/>
        <v>heating</v>
      </c>
      <c r="H439" s="283">
        <f>IF(G439="heating",F439*Assumptions!M$4+Assumptions!M$7,0)</f>
        <v>0.45519928950013722</v>
      </c>
      <c r="I439" s="15">
        <f t="shared" si="118"/>
        <v>1.1031161181218294</v>
      </c>
      <c r="J439" s="15">
        <f t="shared" si="119"/>
        <v>1.0078033906966741</v>
      </c>
      <c r="K439" s="283">
        <f t="shared" si="124"/>
        <v>0.50605604965274531</v>
      </c>
      <c r="L439" s="283">
        <f t="shared" si="125"/>
        <v>3.1143580678163376</v>
      </c>
      <c r="M439" s="283">
        <f t="shared" si="126"/>
        <v>5.3774475963032335</v>
      </c>
      <c r="N439" s="283">
        <f t="shared" si="127"/>
        <v>2.2875213966102126</v>
      </c>
      <c r="O439" s="283">
        <f t="shared" si="128"/>
        <v>0.68897267729987721</v>
      </c>
      <c r="P439" s="21">
        <f t="shared" si="120"/>
        <v>0</v>
      </c>
      <c r="Q439" s="21">
        <f t="shared" si="121"/>
        <v>0.72139578924615555</v>
      </c>
      <c r="R439">
        <f t="shared" si="122"/>
        <v>1.1856283047139096</v>
      </c>
      <c r="S439" s="296">
        <f t="shared" si="129"/>
        <v>0</v>
      </c>
      <c r="T439" s="283">
        <f t="shared" si="130"/>
        <v>0.50605604965274531</v>
      </c>
    </row>
    <row r="440" spans="1:20" x14ac:dyDescent="0.25">
      <c r="A440" s="286">
        <v>43119</v>
      </c>
      <c r="B440" s="1">
        <f t="shared" si="123"/>
        <v>5</v>
      </c>
      <c r="C440" s="285">
        <v>6</v>
      </c>
      <c r="D440" t="s">
        <v>713</v>
      </c>
      <c r="F440" s="16">
        <v>28</v>
      </c>
      <c r="G440" t="str">
        <f t="shared" si="117"/>
        <v>heating</v>
      </c>
      <c r="H440" s="283">
        <f>IF(G440="heating",F440*Assumptions!M$4+Assumptions!M$7,0)</f>
        <v>0.44450341526309717</v>
      </c>
      <c r="I440" s="15">
        <f t="shared" si="118"/>
        <v>1.1674190089087988</v>
      </c>
      <c r="J440" s="15">
        <f t="shared" si="119"/>
        <v>1.0078033906966741</v>
      </c>
      <c r="K440" s="283">
        <f t="shared" si="124"/>
        <v>0.52297108555395078</v>
      </c>
      <c r="L440" s="283">
        <f t="shared" si="125"/>
        <v>3.0941723472618432</v>
      </c>
      <c r="M440" s="283">
        <f t="shared" si="126"/>
        <v>5.5211710346071055</v>
      </c>
      <c r="N440" s="283">
        <f t="shared" si="127"/>
        <v>2.2832919573072399</v>
      </c>
      <c r="O440" s="283">
        <f t="shared" si="128"/>
        <v>0.70869722383067202</v>
      </c>
      <c r="P440" s="21">
        <f t="shared" si="120"/>
        <v>0</v>
      </c>
      <c r="Q440" s="21">
        <f t="shared" si="121"/>
        <v>0.87787080972652631</v>
      </c>
      <c r="R440">
        <f t="shared" si="122"/>
        <v>1.1856283047139096</v>
      </c>
      <c r="S440" s="296">
        <f t="shared" si="129"/>
        <v>0</v>
      </c>
      <c r="T440" s="283">
        <f t="shared" si="130"/>
        <v>0.52297108555395078</v>
      </c>
    </row>
    <row r="441" spans="1:20" x14ac:dyDescent="0.25">
      <c r="A441" s="286">
        <v>43119</v>
      </c>
      <c r="B441" s="1">
        <f t="shared" si="123"/>
        <v>5</v>
      </c>
      <c r="C441" s="285">
        <v>7</v>
      </c>
      <c r="D441" t="s">
        <v>714</v>
      </c>
      <c r="F441" s="16">
        <v>27</v>
      </c>
      <c r="G441" t="str">
        <f t="shared" si="117"/>
        <v>heating</v>
      </c>
      <c r="H441" s="283">
        <f>IF(G441="heating",F441*Assumptions!M$4+Assumptions!M$7,0)</f>
        <v>0.45519928950013722</v>
      </c>
      <c r="I441" s="15">
        <f t="shared" si="118"/>
        <v>1.1567226404725983</v>
      </c>
      <c r="J441" s="15">
        <f t="shared" si="119"/>
        <v>1.0078033906966741</v>
      </c>
      <c r="K441" s="283">
        <f t="shared" si="124"/>
        <v>0.53064811615490082</v>
      </c>
      <c r="L441" s="283">
        <f t="shared" si="125"/>
        <v>3.1143580678163376</v>
      </c>
      <c r="M441" s="283">
        <f t="shared" si="126"/>
        <v>5.6387675607437142</v>
      </c>
      <c r="N441" s="283">
        <f t="shared" si="127"/>
        <v>2.2875213966102126</v>
      </c>
      <c r="O441" s="283">
        <f t="shared" si="128"/>
        <v>0.72245367591643994</v>
      </c>
      <c r="P441" s="21">
        <f t="shared" si="120"/>
        <v>0</v>
      </c>
      <c r="Q441" s="21">
        <f t="shared" si="121"/>
        <v>0.97331382064367777</v>
      </c>
      <c r="R441">
        <f t="shared" si="122"/>
        <v>1.1856283047139096</v>
      </c>
      <c r="S441" s="296">
        <f t="shared" si="129"/>
        <v>0</v>
      </c>
      <c r="T441" s="283">
        <f t="shared" si="130"/>
        <v>0.53064811615490082</v>
      </c>
    </row>
    <row r="442" spans="1:20" x14ac:dyDescent="0.25">
      <c r="A442" s="286">
        <v>43119</v>
      </c>
      <c r="B442" s="1">
        <f t="shared" si="123"/>
        <v>5</v>
      </c>
      <c r="C442" s="285">
        <v>8</v>
      </c>
      <c r="D442" t="s">
        <v>714</v>
      </c>
      <c r="F442" s="16">
        <v>25</v>
      </c>
      <c r="G442" t="str">
        <f t="shared" si="117"/>
        <v>heating</v>
      </c>
      <c r="H442" s="283">
        <f>IF(G442="heating",F442*Assumptions!M$4+Assumptions!M$7,0)</f>
        <v>0.47659103797421726</v>
      </c>
      <c r="I442" s="15">
        <f t="shared" si="118"/>
        <v>1.0887373021083731</v>
      </c>
      <c r="J442" s="15">
        <f t="shared" si="119"/>
        <v>1.0078033906966741</v>
      </c>
      <c r="K442" s="283">
        <f t="shared" si="124"/>
        <v>0.52293148330501105</v>
      </c>
      <c r="L442" s="283">
        <f t="shared" si="125"/>
        <v>3.0939281817466902</v>
      </c>
      <c r="M442" s="283">
        <f t="shared" si="126"/>
        <v>5.5203172907277462</v>
      </c>
      <c r="N442" s="283">
        <f t="shared" si="127"/>
        <v>2.1843738559015753</v>
      </c>
      <c r="O442" s="283">
        <f t="shared" si="128"/>
        <v>0.74067561692739525</v>
      </c>
      <c r="P442" s="21">
        <f t="shared" si="120"/>
        <v>0</v>
      </c>
      <c r="Q442" s="21">
        <f t="shared" si="121"/>
        <v>0.94940007506179924</v>
      </c>
      <c r="R442">
        <f t="shared" si="122"/>
        <v>1.1856283047139096</v>
      </c>
      <c r="S442" s="296">
        <f t="shared" si="129"/>
        <v>0</v>
      </c>
      <c r="T442" s="283">
        <f t="shared" si="130"/>
        <v>0.52293148330501105</v>
      </c>
    </row>
    <row r="443" spans="1:20" x14ac:dyDescent="0.25">
      <c r="A443" s="286">
        <v>43119</v>
      </c>
      <c r="B443" s="1">
        <f t="shared" si="123"/>
        <v>5</v>
      </c>
      <c r="C443" s="285">
        <v>9</v>
      </c>
      <c r="D443" t="s">
        <v>714</v>
      </c>
      <c r="F443" s="16">
        <v>23</v>
      </c>
      <c r="G443" t="str">
        <f t="shared" si="117"/>
        <v>heating</v>
      </c>
      <c r="H443" s="283">
        <f>IF(G443="heating",F443*Assumptions!M$4+Assumptions!M$7,0)</f>
        <v>0.4979827864482973</v>
      </c>
      <c r="I443" s="15">
        <f t="shared" si="118"/>
        <v>1.0265141967145235</v>
      </c>
      <c r="J443" s="15">
        <f t="shared" si="119"/>
        <v>1.0078033906966741</v>
      </c>
      <c r="K443" s="283">
        <f t="shared" si="124"/>
        <v>0.51517538720672773</v>
      </c>
      <c r="L443" s="283">
        <f t="shared" si="125"/>
        <v>3.0592830131973998</v>
      </c>
      <c r="M443" s="283">
        <f t="shared" si="126"/>
        <v>5.3775416647871674</v>
      </c>
      <c r="N443" s="283">
        <f t="shared" si="127"/>
        <v>2.0731424140202046</v>
      </c>
      <c r="O443" s="283">
        <f t="shared" si="128"/>
        <v>0.76023108699158326</v>
      </c>
      <c r="P443" s="21">
        <f t="shared" si="120"/>
        <v>0</v>
      </c>
      <c r="Q443" s="21">
        <f t="shared" si="121"/>
        <v>0.8408485371888097</v>
      </c>
      <c r="R443">
        <f t="shared" si="122"/>
        <v>1.1856283047139096</v>
      </c>
      <c r="S443" s="296">
        <f t="shared" si="129"/>
        <v>0</v>
      </c>
      <c r="T443" s="283">
        <f t="shared" si="130"/>
        <v>0.51517538720672773</v>
      </c>
    </row>
    <row r="444" spans="1:20" x14ac:dyDescent="0.25">
      <c r="A444" s="286">
        <v>43119</v>
      </c>
      <c r="B444" s="1">
        <f t="shared" si="123"/>
        <v>5</v>
      </c>
      <c r="C444" s="285">
        <v>10</v>
      </c>
      <c r="D444" t="s">
        <v>714</v>
      </c>
      <c r="F444" s="16">
        <v>21</v>
      </c>
      <c r="G444" t="str">
        <f t="shared" si="117"/>
        <v>heating</v>
      </c>
      <c r="H444" s="283">
        <f>IF(G444="heating",F444*Assumptions!M$4+Assumptions!M$7,0)</f>
        <v>0.51937453492237728</v>
      </c>
      <c r="I444" s="15">
        <f t="shared" si="118"/>
        <v>0.99413757313525775</v>
      </c>
      <c r="J444" s="15">
        <f t="shared" si="119"/>
        <v>1.0078033906966741</v>
      </c>
      <c r="K444" s="283">
        <f t="shared" si="124"/>
        <v>0.5203588623831451</v>
      </c>
      <c r="L444" s="283">
        <f t="shared" si="125"/>
        <v>3.0222800846604434</v>
      </c>
      <c r="M444" s="283">
        <f t="shared" si="126"/>
        <v>5.3659508133541749</v>
      </c>
      <c r="N444" s="283">
        <f t="shared" si="127"/>
        <v>1.9596958788221039</v>
      </c>
      <c r="O444" s="283">
        <f t="shared" si="128"/>
        <v>0.80250728883627287</v>
      </c>
      <c r="P444" s="21">
        <f t="shared" si="120"/>
        <v>0</v>
      </c>
      <c r="Q444" s="21">
        <f t="shared" si="121"/>
        <v>0.74504051125983206</v>
      </c>
      <c r="R444">
        <f t="shared" si="122"/>
        <v>1.1856283047139096</v>
      </c>
      <c r="S444" s="296">
        <f t="shared" si="129"/>
        <v>0</v>
      </c>
      <c r="T444" s="283">
        <f t="shared" si="130"/>
        <v>0.5203588623831451</v>
      </c>
    </row>
    <row r="445" spans="1:20" x14ac:dyDescent="0.25">
      <c r="A445" s="286">
        <v>43119</v>
      </c>
      <c r="B445" s="1">
        <f t="shared" si="123"/>
        <v>5</v>
      </c>
      <c r="C445" s="285">
        <v>11</v>
      </c>
      <c r="D445" t="s">
        <v>714</v>
      </c>
      <c r="F445" s="16">
        <v>21</v>
      </c>
      <c r="G445" t="str">
        <f t="shared" si="117"/>
        <v>heating</v>
      </c>
      <c r="H445" s="283">
        <f>IF(G445="heating",F445*Assumptions!M$4+Assumptions!M$7,0)</f>
        <v>0.51937453492237728</v>
      </c>
      <c r="I445" s="15">
        <f t="shared" si="118"/>
        <v>0.95102107888400034</v>
      </c>
      <c r="J445" s="15">
        <f t="shared" si="119"/>
        <v>1.0078033906966741</v>
      </c>
      <c r="K445" s="283">
        <f t="shared" si="124"/>
        <v>0.49779050715261491</v>
      </c>
      <c r="L445" s="283">
        <f t="shared" si="125"/>
        <v>3.0222800846604434</v>
      </c>
      <c r="M445" s="283">
        <f t="shared" si="126"/>
        <v>5.1332254907744632</v>
      </c>
      <c r="N445" s="283">
        <f t="shared" si="127"/>
        <v>1.9596958788221039</v>
      </c>
      <c r="O445" s="283">
        <f t="shared" si="128"/>
        <v>0.76770194414280402</v>
      </c>
      <c r="P445" s="21">
        <f t="shared" si="120"/>
        <v>0</v>
      </c>
      <c r="Q445" s="21">
        <f t="shared" si="121"/>
        <v>0.72850690893675296</v>
      </c>
      <c r="R445">
        <f t="shared" si="122"/>
        <v>1.1856283047139096</v>
      </c>
      <c r="S445" s="296">
        <f t="shared" si="129"/>
        <v>0</v>
      </c>
      <c r="T445" s="283">
        <f t="shared" si="130"/>
        <v>0.49779050715261491</v>
      </c>
    </row>
    <row r="446" spans="1:20" x14ac:dyDescent="0.25">
      <c r="A446" s="286">
        <v>43119</v>
      </c>
      <c r="B446" s="1">
        <f t="shared" si="123"/>
        <v>5</v>
      </c>
      <c r="C446" s="285">
        <v>12</v>
      </c>
      <c r="D446" t="s">
        <v>714</v>
      </c>
      <c r="F446" s="16">
        <v>23</v>
      </c>
      <c r="G446" t="str">
        <f t="shared" si="117"/>
        <v>heating</v>
      </c>
      <c r="H446" s="283">
        <f>IF(G446="heating",F446*Assumptions!M$4+Assumptions!M$7,0)</f>
        <v>0.4979827864482973</v>
      </c>
      <c r="I446" s="15">
        <f t="shared" si="118"/>
        <v>0.92817502202723046</v>
      </c>
      <c r="J446" s="15">
        <f t="shared" si="119"/>
        <v>1.0078033906966741</v>
      </c>
      <c r="K446" s="283">
        <f t="shared" si="124"/>
        <v>0.46582202944580681</v>
      </c>
      <c r="L446" s="283">
        <f t="shared" si="125"/>
        <v>3.0592830131973998</v>
      </c>
      <c r="M446" s="283">
        <f t="shared" si="126"/>
        <v>4.8623778113750458</v>
      </c>
      <c r="N446" s="283">
        <f t="shared" si="127"/>
        <v>2.0731424140202046</v>
      </c>
      <c r="O446" s="283">
        <f t="shared" si="128"/>
        <v>0.68740160454929899</v>
      </c>
      <c r="P446" s="21">
        <f t="shared" si="120"/>
        <v>0</v>
      </c>
      <c r="Q446" s="21">
        <f t="shared" si="121"/>
        <v>0.75910815787401487</v>
      </c>
      <c r="R446">
        <f t="shared" si="122"/>
        <v>1.1856283047139096</v>
      </c>
      <c r="S446" s="296">
        <f t="shared" si="129"/>
        <v>0</v>
      </c>
      <c r="T446" s="283">
        <f t="shared" si="130"/>
        <v>0.46582202944580681</v>
      </c>
    </row>
    <row r="447" spans="1:20" x14ac:dyDescent="0.25">
      <c r="A447" s="286">
        <v>43119</v>
      </c>
      <c r="B447" s="1">
        <f t="shared" si="123"/>
        <v>5</v>
      </c>
      <c r="C447" s="285">
        <v>13</v>
      </c>
      <c r="D447" t="s">
        <v>714</v>
      </c>
      <c r="F447" s="16">
        <v>21</v>
      </c>
      <c r="G447" t="str">
        <f t="shared" si="117"/>
        <v>heating</v>
      </c>
      <c r="H447" s="283">
        <f>IF(G447="heating",F447*Assumptions!M$4+Assumptions!M$7,0)</f>
        <v>0.51937453492237728</v>
      </c>
      <c r="I447" s="15">
        <f t="shared" si="118"/>
        <v>0.91573834436872614</v>
      </c>
      <c r="J447" s="15">
        <f t="shared" si="119"/>
        <v>1.0078033906966741</v>
      </c>
      <c r="K447" s="283">
        <f t="shared" si="124"/>
        <v>0.4793225565487233</v>
      </c>
      <c r="L447" s="283">
        <f t="shared" si="125"/>
        <v>3.0222800846604434</v>
      </c>
      <c r="M447" s="283">
        <f t="shared" si="126"/>
        <v>4.9427836212729304</v>
      </c>
      <c r="N447" s="283">
        <f t="shared" si="127"/>
        <v>1.9596958788221039</v>
      </c>
      <c r="O447" s="283">
        <f t="shared" si="128"/>
        <v>0.73922032109209745</v>
      </c>
      <c r="P447" s="21">
        <f t="shared" si="120"/>
        <v>0</v>
      </c>
      <c r="Q447" s="21">
        <f t="shared" si="121"/>
        <v>0.79115902007799765</v>
      </c>
      <c r="R447">
        <f t="shared" si="122"/>
        <v>1.1856283047139096</v>
      </c>
      <c r="S447" s="296">
        <f t="shared" si="129"/>
        <v>0</v>
      </c>
      <c r="T447" s="283">
        <f t="shared" si="130"/>
        <v>0.4793225565487233</v>
      </c>
    </row>
    <row r="448" spans="1:20" x14ac:dyDescent="0.25">
      <c r="A448" s="286">
        <v>43119</v>
      </c>
      <c r="B448" s="1">
        <f t="shared" si="123"/>
        <v>5</v>
      </c>
      <c r="C448" s="285">
        <v>14</v>
      </c>
      <c r="D448" t="s">
        <v>714</v>
      </c>
      <c r="F448" s="16">
        <v>21</v>
      </c>
      <c r="G448" t="str">
        <f t="shared" si="117"/>
        <v>heating</v>
      </c>
      <c r="H448" s="283">
        <f>IF(G448="heating",F448*Assumptions!M$4+Assumptions!M$7,0)</f>
        <v>0.51937453492237728</v>
      </c>
      <c r="I448" s="15">
        <f t="shared" si="118"/>
        <v>0.92047470058819936</v>
      </c>
      <c r="J448" s="15">
        <f t="shared" si="119"/>
        <v>1.0078033906966741</v>
      </c>
      <c r="K448" s="283">
        <f t="shared" si="124"/>
        <v>0.48180169525226679</v>
      </c>
      <c r="L448" s="283">
        <f t="shared" si="125"/>
        <v>3.0222800846604434</v>
      </c>
      <c r="M448" s="283">
        <f t="shared" si="126"/>
        <v>4.9683485482961238</v>
      </c>
      <c r="N448" s="283">
        <f t="shared" si="127"/>
        <v>1.9596958788221039</v>
      </c>
      <c r="O448" s="283">
        <f t="shared" si="128"/>
        <v>0.74304369573496998</v>
      </c>
      <c r="P448" s="21">
        <f t="shared" si="120"/>
        <v>0</v>
      </c>
      <c r="Q448" s="21">
        <f t="shared" si="121"/>
        <v>0.84355555031342389</v>
      </c>
      <c r="R448">
        <f t="shared" si="122"/>
        <v>1.1856283047139096</v>
      </c>
      <c r="S448" s="296">
        <f t="shared" si="129"/>
        <v>0</v>
      </c>
      <c r="T448" s="283">
        <f t="shared" si="130"/>
        <v>0.48180169525226679</v>
      </c>
    </row>
    <row r="449" spans="1:20" x14ac:dyDescent="0.25">
      <c r="A449" s="286">
        <v>43119</v>
      </c>
      <c r="B449" s="1">
        <f t="shared" si="123"/>
        <v>5</v>
      </c>
      <c r="C449" s="285">
        <v>15</v>
      </c>
      <c r="D449" t="s">
        <v>714</v>
      </c>
      <c r="F449" s="16">
        <v>21</v>
      </c>
      <c r="G449" t="str">
        <f t="shared" si="117"/>
        <v>heating</v>
      </c>
      <c r="H449" s="283">
        <f>IF(G449="heating",F449*Assumptions!M$4+Assumptions!M$7,0)</f>
        <v>0.51937453492237728</v>
      </c>
      <c r="I449" s="15">
        <f t="shared" si="118"/>
        <v>0.92937811039838192</v>
      </c>
      <c r="J449" s="15">
        <f t="shared" si="119"/>
        <v>1.0078033906966741</v>
      </c>
      <c r="K449" s="283">
        <f t="shared" si="124"/>
        <v>0.48646198405469715</v>
      </c>
      <c r="L449" s="283">
        <f t="shared" si="125"/>
        <v>3.0222800846604434</v>
      </c>
      <c r="M449" s="283">
        <f t="shared" si="126"/>
        <v>5.0164055379961541</v>
      </c>
      <c r="N449" s="283">
        <f t="shared" si="127"/>
        <v>1.9596958788221039</v>
      </c>
      <c r="O449" s="283">
        <f t="shared" si="128"/>
        <v>0.75023088135318794</v>
      </c>
      <c r="P449" s="21">
        <f t="shared" si="120"/>
        <v>0</v>
      </c>
      <c r="Q449" s="21">
        <f t="shared" si="121"/>
        <v>0.96592607327566882</v>
      </c>
      <c r="R449">
        <f t="shared" si="122"/>
        <v>1.1856283047139096</v>
      </c>
      <c r="S449" s="296">
        <f t="shared" si="129"/>
        <v>0</v>
      </c>
      <c r="T449" s="283">
        <f t="shared" si="130"/>
        <v>0.48646198405469715</v>
      </c>
    </row>
    <row r="450" spans="1:20" x14ac:dyDescent="0.25">
      <c r="A450" s="286">
        <v>43119</v>
      </c>
      <c r="B450" s="1">
        <f t="shared" si="123"/>
        <v>5</v>
      </c>
      <c r="C450" s="285">
        <v>16</v>
      </c>
      <c r="D450" t="s">
        <v>714</v>
      </c>
      <c r="F450" s="16">
        <v>19</v>
      </c>
      <c r="G450" t="str">
        <f t="shared" ref="G450:G513" si="131">VLOOKUP(A450,U$2:W$366,3,FALSE)</f>
        <v>heating</v>
      </c>
      <c r="H450" s="283">
        <f>IF(G450="heating",F450*Assumptions!M$4+Assumptions!M$7,0)</f>
        <v>0.54076628339645738</v>
      </c>
      <c r="I450" s="15">
        <f t="shared" ref="I450:I513" si="132">VLOOKUP(C450,AO$2:AQ$25,2,FALSE)</f>
        <v>0.95820877609023625</v>
      </c>
      <c r="J450" s="15">
        <f t="shared" ref="J450:J513" si="133">VLOOKUP(B450,AS$4:AU$10,3,FALSE)</f>
        <v>1.0078033906966741</v>
      </c>
      <c r="K450" s="283">
        <f t="shared" si="124"/>
        <v>0.52221045810010458</v>
      </c>
      <c r="L450" s="283">
        <f t="shared" si="125"/>
        <v>2.9437809613584625</v>
      </c>
      <c r="M450" s="283">
        <f t="shared" si="126"/>
        <v>5.2451761733355822</v>
      </c>
      <c r="N450" s="283">
        <f t="shared" si="127"/>
        <v>1.8289671560163632</v>
      </c>
      <c r="O450" s="283">
        <f t="shared" si="128"/>
        <v>0.84051438502901987</v>
      </c>
      <c r="P450" s="21">
        <f t="shared" ref="P450:P513" si="134">IF(G450="cooling",IF(F450&lt;61,0.025,(F450^2*AX$25+F450*AY$25+AZ$25)),0)</f>
        <v>0</v>
      </c>
      <c r="Q450" s="21">
        <f t="shared" ref="Q450:Q513" si="135">VLOOKUP(C450,BB$2:BC$25,2,FALSE)</f>
        <v>1.1649354943302594</v>
      </c>
      <c r="R450">
        <f t="shared" ref="R450:R513" si="136">VLOOKUP(B450,AS$4:AV$10,4,FALSE)</f>
        <v>1.1856283047139096</v>
      </c>
      <c r="S450" s="296">
        <f t="shared" si="129"/>
        <v>0</v>
      </c>
      <c r="T450" s="283">
        <f t="shared" si="130"/>
        <v>0.52221045810010458</v>
      </c>
    </row>
    <row r="451" spans="1:20" x14ac:dyDescent="0.25">
      <c r="A451" s="286">
        <v>43119</v>
      </c>
      <c r="B451" s="1">
        <f t="shared" ref="B451:B514" si="137">WEEKDAY(A451,2)</f>
        <v>5</v>
      </c>
      <c r="C451" s="285">
        <v>17</v>
      </c>
      <c r="D451" t="s">
        <v>714</v>
      </c>
      <c r="E451" t="s">
        <v>685</v>
      </c>
      <c r="F451" s="16">
        <v>19</v>
      </c>
      <c r="G451" t="str">
        <f t="shared" si="131"/>
        <v>heating</v>
      </c>
      <c r="H451" s="283">
        <f>IF(G451="heating",F451*Assumptions!M$4+Assumptions!M$7,0)</f>
        <v>0.54076628339645738</v>
      </c>
      <c r="I451" s="15">
        <f t="shared" si="132"/>
        <v>1.000324165990953</v>
      </c>
      <c r="J451" s="15">
        <f t="shared" si="133"/>
        <v>1.0078033906966741</v>
      </c>
      <c r="K451" s="283">
        <f t="shared" ref="K451:K514" si="138">H451*I451*J451</f>
        <v>0.54516275993859942</v>
      </c>
      <c r="L451" s="283">
        <f t="shared" ref="L451:L514" si="139">VLOOKUP(F451,BL$2:BN$92,2,FALSE)</f>
        <v>2.9437809613584625</v>
      </c>
      <c r="M451" s="283">
        <f t="shared" ref="M451:M514" si="140">IF(G451="heating",K451*(L451*3.412),0)</f>
        <v>5.4757132391087877</v>
      </c>
      <c r="N451" s="283">
        <f t="shared" ref="N451:N514" si="141">VLOOKUP(F451,BL$2:BN$92,3,FALSE)</f>
        <v>1.8289671560163632</v>
      </c>
      <c r="O451" s="283">
        <f t="shared" ref="O451:O514" si="142">IF(F451&lt;=61,IF(G451="heating",IF(F451&gt;=5,K451*L451/N451,0),0),0)</f>
        <v>0.87745684676172775</v>
      </c>
      <c r="P451" s="21">
        <f t="shared" si="134"/>
        <v>0</v>
      </c>
      <c r="Q451" s="21">
        <f t="shared" si="135"/>
        <v>1.3521540118753073</v>
      </c>
      <c r="R451">
        <f t="shared" si="136"/>
        <v>1.1856283047139096</v>
      </c>
      <c r="S451" s="296">
        <f t="shared" ref="S451:S514" si="143">P451*Q451*R451</f>
        <v>0</v>
      </c>
      <c r="T451" s="283">
        <f t="shared" ref="T451:T514" si="144">K451+S451</f>
        <v>0.54516275993859942</v>
      </c>
    </row>
    <row r="452" spans="1:20" x14ac:dyDescent="0.25">
      <c r="A452" s="286">
        <v>43119</v>
      </c>
      <c r="B452" s="1">
        <f t="shared" si="137"/>
        <v>5</v>
      </c>
      <c r="C452" s="285">
        <v>18</v>
      </c>
      <c r="D452" t="s">
        <v>714</v>
      </c>
      <c r="E452" t="s">
        <v>685</v>
      </c>
      <c r="F452" s="16">
        <v>19</v>
      </c>
      <c r="G452" t="str">
        <f t="shared" si="131"/>
        <v>heating</v>
      </c>
      <c r="H452" s="283">
        <f>IF(G452="heating",F452*Assumptions!M$4+Assumptions!M$7,0)</f>
        <v>0.54076628339645738</v>
      </c>
      <c r="I452" s="15">
        <f t="shared" si="132"/>
        <v>0.99263375744531002</v>
      </c>
      <c r="J452" s="15">
        <f t="shared" si="133"/>
        <v>1.0078033906966741</v>
      </c>
      <c r="K452" s="283">
        <f t="shared" si="138"/>
        <v>0.54097159422418839</v>
      </c>
      <c r="L452" s="283">
        <f t="shared" si="139"/>
        <v>2.9437809613584625</v>
      </c>
      <c r="M452" s="283">
        <f t="shared" si="140"/>
        <v>5.4336164135804186</v>
      </c>
      <c r="N452" s="283">
        <f t="shared" si="141"/>
        <v>1.8289671560163632</v>
      </c>
      <c r="O452" s="283">
        <f t="shared" si="142"/>
        <v>0.87071103189272026</v>
      </c>
      <c r="P452" s="21">
        <f t="shared" si="134"/>
        <v>0</v>
      </c>
      <c r="Q452" s="21">
        <f t="shared" si="135"/>
        <v>1.5598916921549892</v>
      </c>
      <c r="R452">
        <f t="shared" si="136"/>
        <v>1.1856283047139096</v>
      </c>
      <c r="S452" s="296">
        <f t="shared" si="143"/>
        <v>0</v>
      </c>
      <c r="T452" s="283">
        <f t="shared" si="144"/>
        <v>0.54097159422418839</v>
      </c>
    </row>
    <row r="453" spans="1:20" x14ac:dyDescent="0.25">
      <c r="A453" s="286">
        <v>43119</v>
      </c>
      <c r="B453" s="1">
        <f t="shared" si="137"/>
        <v>5</v>
      </c>
      <c r="C453" s="285">
        <v>19</v>
      </c>
      <c r="D453" t="s">
        <v>714</v>
      </c>
      <c r="F453" s="16">
        <v>18</v>
      </c>
      <c r="G453" t="str">
        <f t="shared" si="131"/>
        <v>heating</v>
      </c>
      <c r="H453" s="283">
        <f>IF(G453="heating",F453*Assumptions!M$4+Assumptions!M$7,0)</f>
        <v>0.55146215763349737</v>
      </c>
      <c r="I453" s="15">
        <f t="shared" si="132"/>
        <v>0.98728643949761985</v>
      </c>
      <c r="J453" s="15">
        <f t="shared" si="133"/>
        <v>1.0078033906966741</v>
      </c>
      <c r="K453" s="283">
        <f t="shared" si="138"/>
        <v>0.54869967485521476</v>
      </c>
      <c r="L453" s="283">
        <f t="shared" si="139"/>
        <v>2.9050026706454841</v>
      </c>
      <c r="M453" s="283">
        <f t="shared" si="140"/>
        <v>5.4386393590948456</v>
      </c>
      <c r="N453" s="283">
        <f t="shared" si="141"/>
        <v>1.7641684145174241</v>
      </c>
      <c r="O453" s="283">
        <f t="shared" si="142"/>
        <v>0.90352712797702373</v>
      </c>
      <c r="P453" s="21">
        <f t="shared" si="134"/>
        <v>0</v>
      </c>
      <c r="Q453" s="21">
        <f t="shared" si="135"/>
        <v>1.6764212681468484</v>
      </c>
      <c r="R453">
        <f t="shared" si="136"/>
        <v>1.1856283047139096</v>
      </c>
      <c r="S453" s="296">
        <f t="shared" si="143"/>
        <v>0</v>
      </c>
      <c r="T453" s="283">
        <f t="shared" si="144"/>
        <v>0.54869967485521476</v>
      </c>
    </row>
    <row r="454" spans="1:20" x14ac:dyDescent="0.25">
      <c r="A454" s="286">
        <v>43119</v>
      </c>
      <c r="B454" s="1">
        <f t="shared" si="137"/>
        <v>5</v>
      </c>
      <c r="C454" s="285">
        <v>20</v>
      </c>
      <c r="D454" t="s">
        <v>714</v>
      </c>
      <c r="F454" s="16">
        <v>18</v>
      </c>
      <c r="G454" t="str">
        <f t="shared" si="131"/>
        <v>heating</v>
      </c>
      <c r="H454" s="283">
        <f>IF(G454="heating",F454*Assumptions!M$4+Assumptions!M$7,0)</f>
        <v>0.55146215763349737</v>
      </c>
      <c r="I454" s="15">
        <f t="shared" si="132"/>
        <v>0.9807837528485519</v>
      </c>
      <c r="J454" s="15">
        <f t="shared" si="133"/>
        <v>1.0078033906966741</v>
      </c>
      <c r="K454" s="283">
        <f t="shared" si="138"/>
        <v>0.54508570639855847</v>
      </c>
      <c r="L454" s="283">
        <f t="shared" si="139"/>
        <v>2.9050026706454841</v>
      </c>
      <c r="M454" s="283">
        <f t="shared" si="140"/>
        <v>5.4028181767766963</v>
      </c>
      <c r="N454" s="283">
        <f t="shared" si="141"/>
        <v>1.7641684145174241</v>
      </c>
      <c r="O454" s="283">
        <f t="shared" si="142"/>
        <v>0.89757611562932393</v>
      </c>
      <c r="P454" s="21">
        <f t="shared" si="134"/>
        <v>0</v>
      </c>
      <c r="Q454" s="21">
        <f t="shared" si="135"/>
        <v>1.52436960139122</v>
      </c>
      <c r="R454">
        <f t="shared" si="136"/>
        <v>1.1856283047139096</v>
      </c>
      <c r="S454" s="296">
        <f t="shared" si="143"/>
        <v>0</v>
      </c>
      <c r="T454" s="283">
        <f t="shared" si="144"/>
        <v>0.54508570639855847</v>
      </c>
    </row>
    <row r="455" spans="1:20" x14ac:dyDescent="0.25">
      <c r="A455" s="286">
        <v>43119</v>
      </c>
      <c r="B455" s="1">
        <f t="shared" si="137"/>
        <v>5</v>
      </c>
      <c r="C455" s="285">
        <v>21</v>
      </c>
      <c r="D455" t="s">
        <v>714</v>
      </c>
      <c r="F455" s="16">
        <v>18</v>
      </c>
      <c r="G455" t="str">
        <f t="shared" si="131"/>
        <v>heating</v>
      </c>
      <c r="H455" s="283">
        <f>IF(G455="heating",F455*Assumptions!M$4+Assumptions!M$7,0)</f>
        <v>0.55146215763349737</v>
      </c>
      <c r="I455" s="15">
        <f t="shared" si="132"/>
        <v>0.96485790305685171</v>
      </c>
      <c r="J455" s="15">
        <f t="shared" si="133"/>
        <v>1.0078033906966741</v>
      </c>
      <c r="K455" s="283">
        <f t="shared" si="138"/>
        <v>0.53623466960426658</v>
      </c>
      <c r="L455" s="283">
        <f t="shared" si="139"/>
        <v>2.9050026706454841</v>
      </c>
      <c r="M455" s="283">
        <f t="shared" si="140"/>
        <v>5.3150878585640333</v>
      </c>
      <c r="N455" s="283">
        <f t="shared" si="141"/>
        <v>1.7641684145174241</v>
      </c>
      <c r="O455" s="283">
        <f t="shared" si="142"/>
        <v>0.88300138154282082</v>
      </c>
      <c r="P455" s="21">
        <f t="shared" si="134"/>
        <v>0</v>
      </c>
      <c r="Q455" s="21">
        <f t="shared" si="135"/>
        <v>1.4448604713749031</v>
      </c>
      <c r="R455">
        <f t="shared" si="136"/>
        <v>1.1856283047139096</v>
      </c>
      <c r="S455" s="296">
        <f t="shared" si="143"/>
        <v>0</v>
      </c>
      <c r="T455" s="283">
        <f t="shared" si="144"/>
        <v>0.53623466960426658</v>
      </c>
    </row>
    <row r="456" spans="1:20" x14ac:dyDescent="0.25">
      <c r="A456" s="286">
        <v>43119</v>
      </c>
      <c r="B456" s="1">
        <f t="shared" si="137"/>
        <v>5</v>
      </c>
      <c r="C456" s="285">
        <v>22</v>
      </c>
      <c r="D456" t="s">
        <v>714</v>
      </c>
      <c r="F456" s="16">
        <v>18</v>
      </c>
      <c r="G456" t="str">
        <f t="shared" si="131"/>
        <v>heating</v>
      </c>
      <c r="H456" s="283">
        <f>IF(G456="heating",F456*Assumptions!M$4+Assumptions!M$7,0)</f>
        <v>0.55146215763349737</v>
      </c>
      <c r="I456" s="15">
        <f t="shared" si="132"/>
        <v>0.93972561476240646</v>
      </c>
      <c r="J456" s="15">
        <f t="shared" si="133"/>
        <v>1.0078033906966741</v>
      </c>
      <c r="K456" s="283">
        <f t="shared" si="138"/>
        <v>0.52226701253551699</v>
      </c>
      <c r="L456" s="283">
        <f t="shared" si="139"/>
        <v>2.9050026706454841</v>
      </c>
      <c r="M456" s="283">
        <f t="shared" si="140"/>
        <v>5.1766422698939003</v>
      </c>
      <c r="N456" s="283">
        <f t="shared" si="141"/>
        <v>1.7641684145174241</v>
      </c>
      <c r="O456" s="283">
        <f t="shared" si="142"/>
        <v>0.86000126389335185</v>
      </c>
      <c r="P456" s="21">
        <f t="shared" si="134"/>
        <v>0</v>
      </c>
      <c r="Q456" s="21">
        <f t="shared" si="135"/>
        <v>1.2427137171080138</v>
      </c>
      <c r="R456">
        <f t="shared" si="136"/>
        <v>1.1856283047139096</v>
      </c>
      <c r="S456" s="296">
        <f t="shared" si="143"/>
        <v>0</v>
      </c>
      <c r="T456" s="283">
        <f t="shared" si="144"/>
        <v>0.52226701253551699</v>
      </c>
    </row>
    <row r="457" spans="1:20" x14ac:dyDescent="0.25">
      <c r="A457" s="286">
        <v>43119</v>
      </c>
      <c r="B457" s="1">
        <f t="shared" si="137"/>
        <v>5</v>
      </c>
      <c r="C457" s="285">
        <v>23</v>
      </c>
      <c r="D457" t="s">
        <v>713</v>
      </c>
      <c r="F457" s="16">
        <v>16</v>
      </c>
      <c r="G457" t="str">
        <f t="shared" si="131"/>
        <v>heating</v>
      </c>
      <c r="H457" s="283">
        <f>IF(G457="heating",F457*Assumptions!M$4+Assumptions!M$7,0)</f>
        <v>0.57285390610757747</v>
      </c>
      <c r="I457" s="15">
        <f t="shared" si="132"/>
        <v>0.93552015763172869</v>
      </c>
      <c r="J457" s="15">
        <f t="shared" si="133"/>
        <v>1.0078033906966741</v>
      </c>
      <c r="K457" s="283">
        <f t="shared" si="138"/>
        <v>0.54009834140861335</v>
      </c>
      <c r="L457" s="283">
        <f t="shared" si="139"/>
        <v>2.8179276134894917</v>
      </c>
      <c r="M457" s="283">
        <f t="shared" si="140"/>
        <v>5.1929207992307642</v>
      </c>
      <c r="N457" s="283">
        <f t="shared" si="141"/>
        <v>1.6317545686209942</v>
      </c>
      <c r="O457" s="283">
        <f t="shared" si="142"/>
        <v>0.93271259019144193</v>
      </c>
      <c r="P457" s="21">
        <f t="shared" si="134"/>
        <v>0</v>
      </c>
      <c r="Q457" s="21">
        <f t="shared" si="135"/>
        <v>1.0297519246597011</v>
      </c>
      <c r="R457">
        <f t="shared" si="136"/>
        <v>1.1856283047139096</v>
      </c>
      <c r="S457" s="296">
        <f t="shared" si="143"/>
        <v>0</v>
      </c>
      <c r="T457" s="283">
        <f t="shared" si="144"/>
        <v>0.54009834140861335</v>
      </c>
    </row>
    <row r="458" spans="1:20" x14ac:dyDescent="0.25">
      <c r="A458" s="286">
        <v>43120</v>
      </c>
      <c r="B458" s="1">
        <f t="shared" si="137"/>
        <v>6</v>
      </c>
      <c r="C458" s="285">
        <v>0</v>
      </c>
      <c r="D458" t="s">
        <v>713</v>
      </c>
      <c r="F458" s="16">
        <v>16</v>
      </c>
      <c r="G458" t="str">
        <f t="shared" si="131"/>
        <v>heating</v>
      </c>
      <c r="H458" s="283">
        <f>IF(G458="heating",F458*Assumptions!M$4+Assumptions!M$7,0)</f>
        <v>0.57285390610757747</v>
      </c>
      <c r="I458" s="15">
        <f t="shared" si="132"/>
        <v>0.96097758380229281</v>
      </c>
      <c r="J458" s="15">
        <f t="shared" si="133"/>
        <v>0.9885470267915587</v>
      </c>
      <c r="K458" s="283">
        <f t="shared" si="138"/>
        <v>0.54419490353107836</v>
      </c>
      <c r="L458" s="283">
        <f t="shared" si="139"/>
        <v>2.8179276134894917</v>
      </c>
      <c r="M458" s="283">
        <f t="shared" si="140"/>
        <v>5.2323082978029829</v>
      </c>
      <c r="N458" s="283">
        <f t="shared" si="141"/>
        <v>1.6317545686209942</v>
      </c>
      <c r="O458" s="283">
        <f t="shared" si="142"/>
        <v>0.93978707047619769</v>
      </c>
      <c r="P458" s="21">
        <f t="shared" si="134"/>
        <v>0</v>
      </c>
      <c r="Q458" s="21">
        <f t="shared" si="135"/>
        <v>0.90668853391740301</v>
      </c>
      <c r="R458">
        <f t="shared" si="136"/>
        <v>1.0112882868167345</v>
      </c>
      <c r="S458" s="296">
        <f t="shared" si="143"/>
        <v>0</v>
      </c>
      <c r="T458" s="283">
        <f t="shared" si="144"/>
        <v>0.54419490353107836</v>
      </c>
    </row>
    <row r="459" spans="1:20" x14ac:dyDescent="0.25">
      <c r="A459" s="286">
        <v>43120</v>
      </c>
      <c r="B459" s="1">
        <f t="shared" si="137"/>
        <v>6</v>
      </c>
      <c r="C459" s="285">
        <v>1</v>
      </c>
      <c r="D459" t="s">
        <v>713</v>
      </c>
      <c r="F459" s="16">
        <v>16</v>
      </c>
      <c r="G459" t="str">
        <f t="shared" si="131"/>
        <v>heating</v>
      </c>
      <c r="H459" s="283">
        <f>IF(G459="heating",F459*Assumptions!M$4+Assumptions!M$7,0)</f>
        <v>0.57285390610757747</v>
      </c>
      <c r="I459" s="15">
        <f t="shared" si="132"/>
        <v>0.9912860509924194</v>
      </c>
      <c r="J459" s="15">
        <f t="shared" si="133"/>
        <v>0.9885470267915587</v>
      </c>
      <c r="K459" s="283">
        <f t="shared" si="138"/>
        <v>0.56135837711955194</v>
      </c>
      <c r="L459" s="283">
        <f t="shared" si="139"/>
        <v>2.8179276134894917</v>
      </c>
      <c r="M459" s="283">
        <f t="shared" si="140"/>
        <v>5.3973311318894179</v>
      </c>
      <c r="N459" s="283">
        <f t="shared" si="141"/>
        <v>1.6317545686209942</v>
      </c>
      <c r="O459" s="283">
        <f t="shared" si="142"/>
        <v>0.96942720576273844</v>
      </c>
      <c r="P459" s="21">
        <f t="shared" si="134"/>
        <v>0</v>
      </c>
      <c r="Q459" s="21">
        <f t="shared" si="135"/>
        <v>0.81803459285312596</v>
      </c>
      <c r="R459">
        <f t="shared" si="136"/>
        <v>1.0112882868167345</v>
      </c>
      <c r="S459" s="296">
        <f t="shared" si="143"/>
        <v>0</v>
      </c>
      <c r="T459" s="283">
        <f t="shared" si="144"/>
        <v>0.56135837711955194</v>
      </c>
    </row>
    <row r="460" spans="1:20" x14ac:dyDescent="0.25">
      <c r="A460" s="286">
        <v>43120</v>
      </c>
      <c r="B460" s="1">
        <f t="shared" si="137"/>
        <v>6</v>
      </c>
      <c r="C460" s="285">
        <v>2</v>
      </c>
      <c r="D460" t="s">
        <v>713</v>
      </c>
      <c r="F460" s="16">
        <v>16</v>
      </c>
      <c r="G460" t="str">
        <f t="shared" si="131"/>
        <v>heating</v>
      </c>
      <c r="H460" s="283">
        <f>IF(G460="heating",F460*Assumptions!M$4+Assumptions!M$7,0)</f>
        <v>0.57285390610757747</v>
      </c>
      <c r="I460" s="15">
        <f t="shared" si="132"/>
        <v>1.0126444122274023</v>
      </c>
      <c r="J460" s="15">
        <f t="shared" si="133"/>
        <v>0.9885470267915587</v>
      </c>
      <c r="K460" s="283">
        <f t="shared" si="138"/>
        <v>0.57345346812663289</v>
      </c>
      <c r="L460" s="283">
        <f t="shared" si="139"/>
        <v>2.8179276134894917</v>
      </c>
      <c r="M460" s="283">
        <f t="shared" si="140"/>
        <v>5.5136226381648301</v>
      </c>
      <c r="N460" s="283">
        <f t="shared" si="141"/>
        <v>1.6317545686209942</v>
      </c>
      <c r="O460" s="283">
        <f t="shared" si="142"/>
        <v>0.99031459384912546</v>
      </c>
      <c r="P460" s="21">
        <f t="shared" si="134"/>
        <v>0</v>
      </c>
      <c r="Q460" s="21">
        <f t="shared" si="135"/>
        <v>0.74507607494346417</v>
      </c>
      <c r="R460">
        <f t="shared" si="136"/>
        <v>1.0112882868167345</v>
      </c>
      <c r="S460" s="296">
        <f t="shared" si="143"/>
        <v>0</v>
      </c>
      <c r="T460" s="283">
        <f t="shared" si="144"/>
        <v>0.57345346812663289</v>
      </c>
    </row>
    <row r="461" spans="1:20" x14ac:dyDescent="0.25">
      <c r="A461" s="286">
        <v>43120</v>
      </c>
      <c r="B461" s="1">
        <f t="shared" si="137"/>
        <v>6</v>
      </c>
      <c r="C461" s="285">
        <v>3</v>
      </c>
      <c r="D461" t="s">
        <v>713</v>
      </c>
      <c r="F461" s="16">
        <v>16</v>
      </c>
      <c r="G461" t="str">
        <f t="shared" si="131"/>
        <v>heating</v>
      </c>
      <c r="H461" s="283">
        <f>IF(G461="heating",F461*Assumptions!M$4+Assumptions!M$7,0)</f>
        <v>0.57285390610757747</v>
      </c>
      <c r="I461" s="15">
        <f t="shared" si="132"/>
        <v>1.0288787614109172</v>
      </c>
      <c r="J461" s="15">
        <f t="shared" si="133"/>
        <v>0.9885470267915587</v>
      </c>
      <c r="K461" s="283">
        <f t="shared" si="138"/>
        <v>0.58264686684552558</v>
      </c>
      <c r="L461" s="283">
        <f t="shared" si="139"/>
        <v>2.8179276134894917</v>
      </c>
      <c r="M461" s="283">
        <f t="shared" si="140"/>
        <v>5.6020150433302467</v>
      </c>
      <c r="N461" s="283">
        <f t="shared" si="141"/>
        <v>1.6317545686209942</v>
      </c>
      <c r="O461" s="283">
        <f t="shared" si="142"/>
        <v>1.006190959455799</v>
      </c>
      <c r="P461" s="21">
        <f t="shared" si="134"/>
        <v>0</v>
      </c>
      <c r="Q461" s="21">
        <f t="shared" si="135"/>
        <v>0.69158980876382303</v>
      </c>
      <c r="R461">
        <f t="shared" si="136"/>
        <v>1.0112882868167345</v>
      </c>
      <c r="S461" s="296">
        <f t="shared" si="143"/>
        <v>0</v>
      </c>
      <c r="T461" s="283">
        <f t="shared" si="144"/>
        <v>0.58264686684552558</v>
      </c>
    </row>
    <row r="462" spans="1:20" x14ac:dyDescent="0.25">
      <c r="A462" s="286">
        <v>43120</v>
      </c>
      <c r="B462" s="1">
        <f t="shared" si="137"/>
        <v>6</v>
      </c>
      <c r="C462" s="285">
        <v>4</v>
      </c>
      <c r="D462" t="s">
        <v>713</v>
      </c>
      <c r="F462" s="16">
        <v>16</v>
      </c>
      <c r="G462" t="str">
        <f t="shared" si="131"/>
        <v>heating</v>
      </c>
      <c r="H462" s="283">
        <f>IF(G462="heating",F462*Assumptions!M$4+Assumptions!M$7,0)</f>
        <v>0.57285390610757747</v>
      </c>
      <c r="I462" s="15">
        <f t="shared" si="132"/>
        <v>1.0654385285153933</v>
      </c>
      <c r="J462" s="15">
        <f t="shared" si="133"/>
        <v>0.9885470267915587</v>
      </c>
      <c r="K462" s="283">
        <f t="shared" si="138"/>
        <v>0.60335040797685791</v>
      </c>
      <c r="L462" s="283">
        <f t="shared" si="139"/>
        <v>2.8179276134894917</v>
      </c>
      <c r="M462" s="283">
        <f t="shared" si="140"/>
        <v>5.8010748091466473</v>
      </c>
      <c r="N462" s="283">
        <f t="shared" si="141"/>
        <v>1.6317545686209942</v>
      </c>
      <c r="O462" s="283">
        <f t="shared" si="142"/>
        <v>1.0419445472642286</v>
      </c>
      <c r="P462" s="21">
        <f t="shared" si="134"/>
        <v>0</v>
      </c>
      <c r="Q462" s="21">
        <f t="shared" si="135"/>
        <v>0.6473875548762833</v>
      </c>
      <c r="R462">
        <f t="shared" si="136"/>
        <v>1.0112882868167345</v>
      </c>
      <c r="S462" s="296">
        <f t="shared" si="143"/>
        <v>0</v>
      </c>
      <c r="T462" s="283">
        <f t="shared" si="144"/>
        <v>0.60335040797685791</v>
      </c>
    </row>
    <row r="463" spans="1:20" x14ac:dyDescent="0.25">
      <c r="A463" s="286">
        <v>43120</v>
      </c>
      <c r="B463" s="1">
        <f t="shared" si="137"/>
        <v>6</v>
      </c>
      <c r="C463" s="285">
        <v>5</v>
      </c>
      <c r="D463" t="s">
        <v>713</v>
      </c>
      <c r="F463" s="16">
        <v>16</v>
      </c>
      <c r="G463" t="str">
        <f t="shared" si="131"/>
        <v>heating</v>
      </c>
      <c r="H463" s="283">
        <f>IF(G463="heating",F463*Assumptions!M$4+Assumptions!M$7,0)</f>
        <v>0.57285390610757747</v>
      </c>
      <c r="I463" s="15">
        <f t="shared" si="132"/>
        <v>1.1031161181218294</v>
      </c>
      <c r="J463" s="15">
        <f t="shared" si="133"/>
        <v>0.9885470267915587</v>
      </c>
      <c r="K463" s="283">
        <f t="shared" si="138"/>
        <v>0.62468696419498548</v>
      </c>
      <c r="L463" s="283">
        <f t="shared" si="139"/>
        <v>2.8179276134894917</v>
      </c>
      <c r="M463" s="283">
        <f t="shared" si="140"/>
        <v>6.0062208688070049</v>
      </c>
      <c r="N463" s="283">
        <f t="shared" si="141"/>
        <v>1.6317545686209942</v>
      </c>
      <c r="O463" s="283">
        <f t="shared" si="142"/>
        <v>1.0787913084745524</v>
      </c>
      <c r="P463" s="21">
        <f t="shared" si="134"/>
        <v>0</v>
      </c>
      <c r="Q463" s="21">
        <f t="shared" si="135"/>
        <v>0.72139578924615555</v>
      </c>
      <c r="R463">
        <f t="shared" si="136"/>
        <v>1.0112882868167345</v>
      </c>
      <c r="S463" s="296">
        <f t="shared" si="143"/>
        <v>0</v>
      </c>
      <c r="T463" s="283">
        <f t="shared" si="144"/>
        <v>0.62468696419498548</v>
      </c>
    </row>
    <row r="464" spans="1:20" x14ac:dyDescent="0.25">
      <c r="A464" s="286">
        <v>43120</v>
      </c>
      <c r="B464" s="1">
        <f t="shared" si="137"/>
        <v>6</v>
      </c>
      <c r="C464" s="285">
        <v>6</v>
      </c>
      <c r="D464" t="s">
        <v>713</v>
      </c>
      <c r="F464" s="16">
        <v>14</v>
      </c>
      <c r="G464" t="str">
        <f t="shared" si="131"/>
        <v>heating</v>
      </c>
      <c r="H464" s="283">
        <f>IF(G464="heating",F464*Assumptions!M$4+Assumptions!M$7,0)</f>
        <v>0.59424565458165746</v>
      </c>
      <c r="I464" s="15">
        <f t="shared" si="132"/>
        <v>1.1674190089087988</v>
      </c>
      <c r="J464" s="15">
        <f t="shared" si="133"/>
        <v>0.9885470267915587</v>
      </c>
      <c r="K464" s="283">
        <f t="shared" si="138"/>
        <v>0.6857883599480411</v>
      </c>
      <c r="L464" s="283">
        <f t="shared" si="139"/>
        <v>2.7335244633277975</v>
      </c>
      <c r="M464" s="283">
        <f t="shared" si="140"/>
        <v>6.3962009102866269</v>
      </c>
      <c r="N464" s="283">
        <f t="shared" si="141"/>
        <v>1.5010922485335794</v>
      </c>
      <c r="O464" s="283">
        <f t="shared" si="142"/>
        <v>1.2488368122710245</v>
      </c>
      <c r="P464" s="21">
        <f t="shared" si="134"/>
        <v>0</v>
      </c>
      <c r="Q464" s="21">
        <f t="shared" si="135"/>
        <v>0.87787080972652631</v>
      </c>
      <c r="R464">
        <f t="shared" si="136"/>
        <v>1.0112882868167345</v>
      </c>
      <c r="S464" s="296">
        <f t="shared" si="143"/>
        <v>0</v>
      </c>
      <c r="T464" s="283">
        <f t="shared" si="144"/>
        <v>0.6857883599480411</v>
      </c>
    </row>
    <row r="465" spans="1:20" x14ac:dyDescent="0.25">
      <c r="A465" s="286">
        <v>43120</v>
      </c>
      <c r="B465" s="1">
        <f t="shared" si="137"/>
        <v>6</v>
      </c>
      <c r="C465" s="285">
        <v>7</v>
      </c>
      <c r="D465" t="s">
        <v>713</v>
      </c>
      <c r="F465" s="16">
        <v>12</v>
      </c>
      <c r="G465" t="str">
        <f t="shared" si="131"/>
        <v>heating</v>
      </c>
      <c r="H465" s="283">
        <f>IF(G465="heating",F465*Assumptions!M$4+Assumptions!M$7,0)</f>
        <v>0.61563740305573755</v>
      </c>
      <c r="I465" s="15">
        <f t="shared" si="132"/>
        <v>1.1567226404725983</v>
      </c>
      <c r="J465" s="15">
        <f t="shared" si="133"/>
        <v>0.9885470267915587</v>
      </c>
      <c r="K465" s="283">
        <f t="shared" si="138"/>
        <v>0.70396581142811365</v>
      </c>
      <c r="L465" s="283">
        <f t="shared" si="139"/>
        <v>2.6646546875967734</v>
      </c>
      <c r="M465" s="283">
        <f t="shared" si="140"/>
        <v>6.4003176273132407</v>
      </c>
      <c r="N465" s="283">
        <f t="shared" si="141"/>
        <v>1.3760333699069704</v>
      </c>
      <c r="O465" s="283">
        <f t="shared" si="142"/>
        <v>1.3632124339082041</v>
      </c>
      <c r="P465" s="21">
        <f t="shared" si="134"/>
        <v>0</v>
      </c>
      <c r="Q465" s="21">
        <f t="shared" si="135"/>
        <v>0.97331382064367777</v>
      </c>
      <c r="R465">
        <f t="shared" si="136"/>
        <v>1.0112882868167345</v>
      </c>
      <c r="S465" s="296">
        <f t="shared" si="143"/>
        <v>0</v>
      </c>
      <c r="T465" s="283">
        <f t="shared" si="144"/>
        <v>0.70396581142811365</v>
      </c>
    </row>
    <row r="466" spans="1:20" x14ac:dyDescent="0.25">
      <c r="A466" s="286">
        <v>43120</v>
      </c>
      <c r="B466" s="1">
        <f t="shared" si="137"/>
        <v>6</v>
      </c>
      <c r="C466" s="285">
        <v>8</v>
      </c>
      <c r="D466" t="s">
        <v>713</v>
      </c>
      <c r="F466" s="16">
        <v>12</v>
      </c>
      <c r="G466" t="str">
        <f t="shared" si="131"/>
        <v>heating</v>
      </c>
      <c r="H466" s="283">
        <f>IF(G466="heating",F466*Assumptions!M$4+Assumptions!M$7,0)</f>
        <v>0.61563740305573755</v>
      </c>
      <c r="I466" s="15">
        <f t="shared" si="132"/>
        <v>1.0887373021083731</v>
      </c>
      <c r="J466" s="15">
        <f t="shared" si="133"/>
        <v>0.9885470267915587</v>
      </c>
      <c r="K466" s="283">
        <f t="shared" si="138"/>
        <v>0.66259085064474654</v>
      </c>
      <c r="L466" s="283">
        <f t="shared" si="139"/>
        <v>2.6646546875967734</v>
      </c>
      <c r="M466" s="283">
        <f t="shared" si="140"/>
        <v>6.0241446846330264</v>
      </c>
      <c r="N466" s="283">
        <f t="shared" si="141"/>
        <v>1.3760333699069704</v>
      </c>
      <c r="O466" s="283">
        <f t="shared" si="142"/>
        <v>1.2830908426651184</v>
      </c>
      <c r="P466" s="21">
        <f t="shared" si="134"/>
        <v>0</v>
      </c>
      <c r="Q466" s="21">
        <f t="shared" si="135"/>
        <v>0.94940007506179924</v>
      </c>
      <c r="R466">
        <f t="shared" si="136"/>
        <v>1.0112882868167345</v>
      </c>
      <c r="S466" s="296">
        <f t="shared" si="143"/>
        <v>0</v>
      </c>
      <c r="T466" s="283">
        <f t="shared" si="144"/>
        <v>0.66259085064474654</v>
      </c>
    </row>
    <row r="467" spans="1:20" x14ac:dyDescent="0.25">
      <c r="A467" s="286">
        <v>43120</v>
      </c>
      <c r="B467" s="1">
        <f t="shared" si="137"/>
        <v>6</v>
      </c>
      <c r="C467" s="285">
        <v>9</v>
      </c>
      <c r="D467" t="s">
        <v>713</v>
      </c>
      <c r="F467" s="16">
        <v>18</v>
      </c>
      <c r="G467" t="str">
        <f t="shared" si="131"/>
        <v>heating</v>
      </c>
      <c r="H467" s="283">
        <f>IF(G467="heating",F467*Assumptions!M$4+Assumptions!M$7,0)</f>
        <v>0.55146215763349737</v>
      </c>
      <c r="I467" s="15">
        <f t="shared" si="132"/>
        <v>1.0265141967145235</v>
      </c>
      <c r="J467" s="15">
        <f t="shared" si="133"/>
        <v>0.9885470267915587</v>
      </c>
      <c r="K467" s="283">
        <f t="shared" si="138"/>
        <v>0.55960039192510136</v>
      </c>
      <c r="L467" s="283">
        <f t="shared" si="139"/>
        <v>2.9050026706454841</v>
      </c>
      <c r="M467" s="283">
        <f t="shared" si="140"/>
        <v>5.5466858399211487</v>
      </c>
      <c r="N467" s="283">
        <f t="shared" si="141"/>
        <v>1.7641684145174241</v>
      </c>
      <c r="O467" s="283">
        <f t="shared" si="142"/>
        <v>0.92147700846427505</v>
      </c>
      <c r="P467" s="21">
        <f t="shared" si="134"/>
        <v>0</v>
      </c>
      <c r="Q467" s="21">
        <f t="shared" si="135"/>
        <v>0.8408485371888097</v>
      </c>
      <c r="R467">
        <f t="shared" si="136"/>
        <v>1.0112882868167345</v>
      </c>
      <c r="S467" s="296">
        <f t="shared" si="143"/>
        <v>0</v>
      </c>
      <c r="T467" s="283">
        <f t="shared" si="144"/>
        <v>0.55960039192510136</v>
      </c>
    </row>
    <row r="468" spans="1:20" x14ac:dyDescent="0.25">
      <c r="A468" s="286">
        <v>43120</v>
      </c>
      <c r="B468" s="1">
        <f t="shared" si="137"/>
        <v>6</v>
      </c>
      <c r="C468" s="285">
        <v>10</v>
      </c>
      <c r="D468" t="s">
        <v>713</v>
      </c>
      <c r="F468" s="16">
        <v>21</v>
      </c>
      <c r="G468" t="str">
        <f t="shared" si="131"/>
        <v>heating</v>
      </c>
      <c r="H468" s="283">
        <f>IF(G468="heating",F468*Assumptions!M$4+Assumptions!M$7,0)</f>
        <v>0.51937453492237728</v>
      </c>
      <c r="I468" s="15">
        <f t="shared" si="132"/>
        <v>0.99413757313525775</v>
      </c>
      <c r="J468" s="15">
        <f t="shared" si="133"/>
        <v>0.9885470267915587</v>
      </c>
      <c r="K468" s="283">
        <f t="shared" si="138"/>
        <v>0.51041622902052564</v>
      </c>
      <c r="L468" s="283">
        <f t="shared" si="139"/>
        <v>3.0222800846604434</v>
      </c>
      <c r="M468" s="283">
        <f t="shared" si="140"/>
        <v>5.2634221827574175</v>
      </c>
      <c r="N468" s="283">
        <f t="shared" si="141"/>
        <v>1.9596958788221039</v>
      </c>
      <c r="O468" s="283">
        <f t="shared" si="142"/>
        <v>0.78717357143365896</v>
      </c>
      <c r="P468" s="21">
        <f t="shared" si="134"/>
        <v>0</v>
      </c>
      <c r="Q468" s="21">
        <f t="shared" si="135"/>
        <v>0.74504051125983206</v>
      </c>
      <c r="R468">
        <f t="shared" si="136"/>
        <v>1.0112882868167345</v>
      </c>
      <c r="S468" s="296">
        <f t="shared" si="143"/>
        <v>0</v>
      </c>
      <c r="T468" s="283">
        <f t="shared" si="144"/>
        <v>0.51041622902052564</v>
      </c>
    </row>
    <row r="469" spans="1:20" x14ac:dyDescent="0.25">
      <c r="A469" s="286">
        <v>43120</v>
      </c>
      <c r="B469" s="1">
        <f t="shared" si="137"/>
        <v>6</v>
      </c>
      <c r="C469" s="285">
        <v>11</v>
      </c>
      <c r="D469" t="s">
        <v>713</v>
      </c>
      <c r="F469" s="16">
        <v>21</v>
      </c>
      <c r="G469" t="str">
        <f t="shared" si="131"/>
        <v>heating</v>
      </c>
      <c r="H469" s="283">
        <f>IF(G469="heating",F469*Assumptions!M$4+Assumptions!M$7,0)</f>
        <v>0.51937453492237728</v>
      </c>
      <c r="I469" s="15">
        <f t="shared" si="132"/>
        <v>0.95102107888400034</v>
      </c>
      <c r="J469" s="15">
        <f t="shared" si="133"/>
        <v>0.9885470267915587</v>
      </c>
      <c r="K469" s="283">
        <f t="shared" si="138"/>
        <v>0.48827909327692204</v>
      </c>
      <c r="L469" s="283">
        <f t="shared" si="139"/>
        <v>3.0222800846604434</v>
      </c>
      <c r="M469" s="283">
        <f t="shared" si="140"/>
        <v>5.0351436039998649</v>
      </c>
      <c r="N469" s="283">
        <f t="shared" si="141"/>
        <v>1.9596958788221039</v>
      </c>
      <c r="O469" s="283">
        <f t="shared" si="142"/>
        <v>0.75303326159663886</v>
      </c>
      <c r="P469" s="21">
        <f t="shared" si="134"/>
        <v>0</v>
      </c>
      <c r="Q469" s="21">
        <f t="shared" si="135"/>
        <v>0.72850690893675296</v>
      </c>
      <c r="R469">
        <f t="shared" si="136"/>
        <v>1.0112882868167345</v>
      </c>
      <c r="S469" s="296">
        <f t="shared" si="143"/>
        <v>0</v>
      </c>
      <c r="T469" s="283">
        <f t="shared" si="144"/>
        <v>0.48827909327692204</v>
      </c>
    </row>
    <row r="470" spans="1:20" x14ac:dyDescent="0.25">
      <c r="A470" s="286">
        <v>43120</v>
      </c>
      <c r="B470" s="1">
        <f t="shared" si="137"/>
        <v>6</v>
      </c>
      <c r="C470" s="285">
        <v>12</v>
      </c>
      <c r="D470" t="s">
        <v>713</v>
      </c>
      <c r="F470" s="16">
        <v>23</v>
      </c>
      <c r="G470" t="str">
        <f t="shared" si="131"/>
        <v>heating</v>
      </c>
      <c r="H470" s="283">
        <f>IF(G470="heating",F470*Assumptions!M$4+Assumptions!M$7,0)</f>
        <v>0.4979827864482973</v>
      </c>
      <c r="I470" s="15">
        <f t="shared" si="132"/>
        <v>0.92817502202723046</v>
      </c>
      <c r="J470" s="15">
        <f t="shared" si="133"/>
        <v>0.9885470267915587</v>
      </c>
      <c r="K470" s="283">
        <f t="shared" si="138"/>
        <v>0.45692144566445331</v>
      </c>
      <c r="L470" s="283">
        <f t="shared" si="139"/>
        <v>3.0592830131973998</v>
      </c>
      <c r="M470" s="283">
        <f t="shared" si="140"/>
        <v>4.7694710823003694</v>
      </c>
      <c r="N470" s="283">
        <f t="shared" si="141"/>
        <v>2.0731424140202046</v>
      </c>
      <c r="O470" s="283">
        <f t="shared" si="142"/>
        <v>0.67426724166825014</v>
      </c>
      <c r="P470" s="21">
        <f t="shared" si="134"/>
        <v>0</v>
      </c>
      <c r="Q470" s="21">
        <f t="shared" si="135"/>
        <v>0.75910815787401487</v>
      </c>
      <c r="R470">
        <f t="shared" si="136"/>
        <v>1.0112882868167345</v>
      </c>
      <c r="S470" s="296">
        <f t="shared" si="143"/>
        <v>0</v>
      </c>
      <c r="T470" s="283">
        <f t="shared" si="144"/>
        <v>0.45692144566445331</v>
      </c>
    </row>
    <row r="471" spans="1:20" x14ac:dyDescent="0.25">
      <c r="A471" s="286">
        <v>43120</v>
      </c>
      <c r="B471" s="1">
        <f t="shared" si="137"/>
        <v>6</v>
      </c>
      <c r="C471" s="285">
        <v>13</v>
      </c>
      <c r="D471" t="s">
        <v>713</v>
      </c>
      <c r="F471" s="16">
        <v>23</v>
      </c>
      <c r="G471" t="str">
        <f t="shared" si="131"/>
        <v>heating</v>
      </c>
      <c r="H471" s="283">
        <f>IF(G471="heating",F471*Assumptions!M$4+Assumptions!M$7,0)</f>
        <v>0.4979827864482973</v>
      </c>
      <c r="I471" s="15">
        <f t="shared" si="132"/>
        <v>0.91573834436872614</v>
      </c>
      <c r="J471" s="15">
        <f t="shared" si="133"/>
        <v>0.9885470267915587</v>
      </c>
      <c r="K471" s="283">
        <f t="shared" si="138"/>
        <v>0.4507991254122069</v>
      </c>
      <c r="L471" s="283">
        <f t="shared" si="139"/>
        <v>3.0592830131973998</v>
      </c>
      <c r="M471" s="283">
        <f t="shared" si="140"/>
        <v>4.7055646281894044</v>
      </c>
      <c r="N471" s="283">
        <f t="shared" si="141"/>
        <v>2.0731424140202046</v>
      </c>
      <c r="O471" s="283">
        <f t="shared" si="142"/>
        <v>0.66523269091940351</v>
      </c>
      <c r="P471" s="21">
        <f t="shared" si="134"/>
        <v>0</v>
      </c>
      <c r="Q471" s="21">
        <f t="shared" si="135"/>
        <v>0.79115902007799765</v>
      </c>
      <c r="R471">
        <f t="shared" si="136"/>
        <v>1.0112882868167345</v>
      </c>
      <c r="S471" s="296">
        <f t="shared" si="143"/>
        <v>0</v>
      </c>
      <c r="T471" s="283">
        <f t="shared" si="144"/>
        <v>0.4507991254122069</v>
      </c>
    </row>
    <row r="472" spans="1:20" x14ac:dyDescent="0.25">
      <c r="A472" s="286">
        <v>43120</v>
      </c>
      <c r="B472" s="1">
        <f t="shared" si="137"/>
        <v>6</v>
      </c>
      <c r="C472" s="285">
        <v>14</v>
      </c>
      <c r="D472" t="s">
        <v>713</v>
      </c>
      <c r="F472" s="16">
        <v>25</v>
      </c>
      <c r="G472" t="str">
        <f t="shared" si="131"/>
        <v>heating</v>
      </c>
      <c r="H472" s="283">
        <f>IF(G472="heating",F472*Assumptions!M$4+Assumptions!M$7,0)</f>
        <v>0.47659103797421726</v>
      </c>
      <c r="I472" s="15">
        <f t="shared" si="132"/>
        <v>0.92047470058819936</v>
      </c>
      <c r="J472" s="15">
        <f t="shared" si="133"/>
        <v>0.9885470267915587</v>
      </c>
      <c r="K472" s="283">
        <f t="shared" si="138"/>
        <v>0.43366568824589879</v>
      </c>
      <c r="L472" s="283">
        <f t="shared" si="139"/>
        <v>3.0939281817466902</v>
      </c>
      <c r="M472" s="283">
        <f t="shared" si="140"/>
        <v>4.5779844466217527</v>
      </c>
      <c r="N472" s="283">
        <f t="shared" si="141"/>
        <v>2.1843738559015753</v>
      </c>
      <c r="O472" s="283">
        <f t="shared" si="142"/>
        <v>0.61424031911734112</v>
      </c>
      <c r="P472" s="21">
        <f t="shared" si="134"/>
        <v>0</v>
      </c>
      <c r="Q472" s="21">
        <f t="shared" si="135"/>
        <v>0.84355555031342389</v>
      </c>
      <c r="R472">
        <f t="shared" si="136"/>
        <v>1.0112882868167345</v>
      </c>
      <c r="S472" s="296">
        <f t="shared" si="143"/>
        <v>0</v>
      </c>
      <c r="T472" s="283">
        <f t="shared" si="144"/>
        <v>0.43366568824589879</v>
      </c>
    </row>
    <row r="473" spans="1:20" x14ac:dyDescent="0.25">
      <c r="A473" s="286">
        <v>43120</v>
      </c>
      <c r="B473" s="1">
        <f t="shared" si="137"/>
        <v>6</v>
      </c>
      <c r="C473" s="285">
        <v>15</v>
      </c>
      <c r="D473" t="s">
        <v>713</v>
      </c>
      <c r="F473" s="16">
        <v>23</v>
      </c>
      <c r="G473" t="str">
        <f t="shared" si="131"/>
        <v>heating</v>
      </c>
      <c r="H473" s="283">
        <f>IF(G473="heating",F473*Assumptions!M$4+Assumptions!M$7,0)</f>
        <v>0.4979827864482973</v>
      </c>
      <c r="I473" s="15">
        <f t="shared" si="132"/>
        <v>0.92937811039838192</v>
      </c>
      <c r="J473" s="15">
        <f t="shared" si="133"/>
        <v>0.9885470267915587</v>
      </c>
      <c r="K473" s="283">
        <f t="shared" si="138"/>
        <v>0.45751370128948404</v>
      </c>
      <c r="L473" s="283">
        <f t="shared" si="139"/>
        <v>3.0592830131973998</v>
      </c>
      <c r="M473" s="283">
        <f t="shared" si="140"/>
        <v>4.7756532085798789</v>
      </c>
      <c r="N473" s="283">
        <f t="shared" si="141"/>
        <v>2.0731424140202046</v>
      </c>
      <c r="O473" s="283">
        <f t="shared" si="142"/>
        <v>0.67514121808244809</v>
      </c>
      <c r="P473" s="21">
        <f t="shared" si="134"/>
        <v>0</v>
      </c>
      <c r="Q473" s="21">
        <f t="shared" si="135"/>
        <v>0.96592607327566882</v>
      </c>
      <c r="R473">
        <f t="shared" si="136"/>
        <v>1.0112882868167345</v>
      </c>
      <c r="S473" s="296">
        <f t="shared" si="143"/>
        <v>0</v>
      </c>
      <c r="T473" s="283">
        <f t="shared" si="144"/>
        <v>0.45751370128948404</v>
      </c>
    </row>
    <row r="474" spans="1:20" x14ac:dyDescent="0.25">
      <c r="A474" s="286">
        <v>43120</v>
      </c>
      <c r="B474" s="1">
        <f t="shared" si="137"/>
        <v>6</v>
      </c>
      <c r="C474" s="285">
        <v>16</v>
      </c>
      <c r="D474" t="s">
        <v>713</v>
      </c>
      <c r="F474" s="16">
        <v>21</v>
      </c>
      <c r="G474" t="str">
        <f t="shared" si="131"/>
        <v>heating</v>
      </c>
      <c r="H474" s="283">
        <f>IF(G474="heating",F474*Assumptions!M$4+Assumptions!M$7,0)</f>
        <v>0.51937453492237728</v>
      </c>
      <c r="I474" s="15">
        <f t="shared" si="132"/>
        <v>0.95820877609023625</v>
      </c>
      <c r="J474" s="15">
        <f t="shared" si="133"/>
        <v>0.9885470267915587</v>
      </c>
      <c r="K474" s="283">
        <f t="shared" si="138"/>
        <v>0.49196944499733641</v>
      </c>
      <c r="L474" s="283">
        <f t="shared" si="139"/>
        <v>3.0222800846604434</v>
      </c>
      <c r="M474" s="283">
        <f t="shared" si="140"/>
        <v>5.0731985834519877</v>
      </c>
      <c r="N474" s="283">
        <f t="shared" si="141"/>
        <v>1.9596958788221039</v>
      </c>
      <c r="O474" s="283">
        <f t="shared" si="142"/>
        <v>0.75872459188443053</v>
      </c>
      <c r="P474" s="21">
        <f t="shared" si="134"/>
        <v>0</v>
      </c>
      <c r="Q474" s="21">
        <f t="shared" si="135"/>
        <v>1.1649354943302594</v>
      </c>
      <c r="R474">
        <f t="shared" si="136"/>
        <v>1.0112882868167345</v>
      </c>
      <c r="S474" s="296">
        <f t="shared" si="143"/>
        <v>0</v>
      </c>
      <c r="T474" s="283">
        <f t="shared" si="144"/>
        <v>0.49196944499733641</v>
      </c>
    </row>
    <row r="475" spans="1:20" x14ac:dyDescent="0.25">
      <c r="A475" s="286">
        <v>43120</v>
      </c>
      <c r="B475" s="1">
        <f t="shared" si="137"/>
        <v>6</v>
      </c>
      <c r="C475" s="285">
        <v>17</v>
      </c>
      <c r="D475" t="s">
        <v>713</v>
      </c>
      <c r="F475" s="16">
        <v>21</v>
      </c>
      <c r="G475" t="str">
        <f t="shared" si="131"/>
        <v>heating</v>
      </c>
      <c r="H475" s="283">
        <f>IF(G475="heating",F475*Assumptions!M$4+Assumptions!M$7,0)</f>
        <v>0.51937453492237728</v>
      </c>
      <c r="I475" s="15">
        <f t="shared" si="132"/>
        <v>1.000324165990953</v>
      </c>
      <c r="J475" s="15">
        <f t="shared" si="133"/>
        <v>0.9885470267915587</v>
      </c>
      <c r="K475" s="283">
        <f t="shared" si="138"/>
        <v>0.51359258758620252</v>
      </c>
      <c r="L475" s="283">
        <f t="shared" si="139"/>
        <v>3.0222800846604434</v>
      </c>
      <c r="M475" s="283">
        <f t="shared" si="140"/>
        <v>5.2961768546985066</v>
      </c>
      <c r="N475" s="283">
        <f t="shared" si="141"/>
        <v>1.9596958788221039</v>
      </c>
      <c r="O475" s="283">
        <f t="shared" si="142"/>
        <v>0.79207221174745912</v>
      </c>
      <c r="P475" s="21">
        <f t="shared" si="134"/>
        <v>0</v>
      </c>
      <c r="Q475" s="21">
        <f t="shared" si="135"/>
        <v>1.3521540118753073</v>
      </c>
      <c r="R475">
        <f t="shared" si="136"/>
        <v>1.0112882868167345</v>
      </c>
      <c r="S475" s="296">
        <f t="shared" si="143"/>
        <v>0</v>
      </c>
      <c r="T475" s="283">
        <f t="shared" si="144"/>
        <v>0.51359258758620252</v>
      </c>
    </row>
    <row r="476" spans="1:20" x14ac:dyDescent="0.25">
      <c r="A476" s="286">
        <v>43120</v>
      </c>
      <c r="B476" s="1">
        <f t="shared" si="137"/>
        <v>6</v>
      </c>
      <c r="C476" s="285">
        <v>18</v>
      </c>
      <c r="D476" t="s">
        <v>713</v>
      </c>
      <c r="F476" s="16">
        <v>19</v>
      </c>
      <c r="G476" t="str">
        <f t="shared" si="131"/>
        <v>heating</v>
      </c>
      <c r="H476" s="283">
        <f>IF(G476="heating",F476*Assumptions!M$4+Assumptions!M$7,0)</f>
        <v>0.54076628339645738</v>
      </c>
      <c r="I476" s="15">
        <f t="shared" si="132"/>
        <v>0.99263375744531002</v>
      </c>
      <c r="J476" s="15">
        <f t="shared" si="133"/>
        <v>0.9885470267915587</v>
      </c>
      <c r="K476" s="283">
        <f t="shared" si="138"/>
        <v>0.53063510798403968</v>
      </c>
      <c r="L476" s="283">
        <f t="shared" si="139"/>
        <v>2.9437809613584625</v>
      </c>
      <c r="M476" s="283">
        <f t="shared" si="140"/>
        <v>5.3297948785998877</v>
      </c>
      <c r="N476" s="283">
        <f t="shared" si="141"/>
        <v>1.8289671560163632</v>
      </c>
      <c r="O476" s="283">
        <f t="shared" si="142"/>
        <v>0.85407412767002833</v>
      </c>
      <c r="P476" s="21">
        <f t="shared" si="134"/>
        <v>0</v>
      </c>
      <c r="Q476" s="21">
        <f t="shared" si="135"/>
        <v>1.5598916921549892</v>
      </c>
      <c r="R476">
        <f t="shared" si="136"/>
        <v>1.0112882868167345</v>
      </c>
      <c r="S476" s="296">
        <f t="shared" si="143"/>
        <v>0</v>
      </c>
      <c r="T476" s="283">
        <f t="shared" si="144"/>
        <v>0.53063510798403968</v>
      </c>
    </row>
    <row r="477" spans="1:20" x14ac:dyDescent="0.25">
      <c r="A477" s="286">
        <v>43120</v>
      </c>
      <c r="B477" s="1">
        <f t="shared" si="137"/>
        <v>6</v>
      </c>
      <c r="C477" s="285">
        <v>19</v>
      </c>
      <c r="D477" t="s">
        <v>713</v>
      </c>
      <c r="F477" s="16">
        <v>19</v>
      </c>
      <c r="G477" t="str">
        <f t="shared" si="131"/>
        <v>heating</v>
      </c>
      <c r="H477" s="283">
        <f>IF(G477="heating",F477*Assumptions!M$4+Assumptions!M$7,0)</f>
        <v>0.54076628339645738</v>
      </c>
      <c r="I477" s="15">
        <f t="shared" si="132"/>
        <v>0.98728643949761985</v>
      </c>
      <c r="J477" s="15">
        <f t="shared" si="133"/>
        <v>0.9885470267915587</v>
      </c>
      <c r="K477" s="283">
        <f t="shared" si="138"/>
        <v>0.52777657671274747</v>
      </c>
      <c r="L477" s="283">
        <f t="shared" si="139"/>
        <v>2.9437809613584625</v>
      </c>
      <c r="M477" s="283">
        <f t="shared" si="140"/>
        <v>5.3010832741454967</v>
      </c>
      <c r="N477" s="283">
        <f t="shared" si="141"/>
        <v>1.8289671560163632</v>
      </c>
      <c r="O477" s="283">
        <f t="shared" si="142"/>
        <v>0.84947323043346656</v>
      </c>
      <c r="P477" s="21">
        <f t="shared" si="134"/>
        <v>0</v>
      </c>
      <c r="Q477" s="21">
        <f t="shared" si="135"/>
        <v>1.6764212681468484</v>
      </c>
      <c r="R477">
        <f t="shared" si="136"/>
        <v>1.0112882868167345</v>
      </c>
      <c r="S477" s="296">
        <f t="shared" si="143"/>
        <v>0</v>
      </c>
      <c r="T477" s="283">
        <f t="shared" si="144"/>
        <v>0.52777657671274747</v>
      </c>
    </row>
    <row r="478" spans="1:20" x14ac:dyDescent="0.25">
      <c r="A478" s="286">
        <v>43120</v>
      </c>
      <c r="B478" s="1">
        <f t="shared" si="137"/>
        <v>6</v>
      </c>
      <c r="C478" s="285">
        <v>20</v>
      </c>
      <c r="D478" t="s">
        <v>713</v>
      </c>
      <c r="F478" s="16">
        <v>19</v>
      </c>
      <c r="G478" t="str">
        <f t="shared" si="131"/>
        <v>heating</v>
      </c>
      <c r="H478" s="283">
        <f>IF(G478="heating",F478*Assumptions!M$4+Assumptions!M$7,0)</f>
        <v>0.54076628339645738</v>
      </c>
      <c r="I478" s="15">
        <f t="shared" si="132"/>
        <v>0.9807837528485519</v>
      </c>
      <c r="J478" s="15">
        <f t="shared" si="133"/>
        <v>0.9885470267915587</v>
      </c>
      <c r="K478" s="283">
        <f t="shared" si="138"/>
        <v>0.52430041664229521</v>
      </c>
      <c r="L478" s="283">
        <f t="shared" si="139"/>
        <v>2.9437809613584625</v>
      </c>
      <c r="M478" s="283">
        <f t="shared" si="140"/>
        <v>5.2661680944637803</v>
      </c>
      <c r="N478" s="283">
        <f t="shared" si="141"/>
        <v>1.8289671560163632</v>
      </c>
      <c r="O478" s="283">
        <f t="shared" si="142"/>
        <v>0.84387823994915401</v>
      </c>
      <c r="P478" s="21">
        <f t="shared" si="134"/>
        <v>0</v>
      </c>
      <c r="Q478" s="21">
        <f t="shared" si="135"/>
        <v>1.52436960139122</v>
      </c>
      <c r="R478">
        <f t="shared" si="136"/>
        <v>1.0112882868167345</v>
      </c>
      <c r="S478" s="296">
        <f t="shared" si="143"/>
        <v>0</v>
      </c>
      <c r="T478" s="283">
        <f t="shared" si="144"/>
        <v>0.52430041664229521</v>
      </c>
    </row>
    <row r="479" spans="1:20" x14ac:dyDescent="0.25">
      <c r="A479" s="286">
        <v>43120</v>
      </c>
      <c r="B479" s="1">
        <f t="shared" si="137"/>
        <v>6</v>
      </c>
      <c r="C479" s="285">
        <v>21</v>
      </c>
      <c r="D479" t="s">
        <v>713</v>
      </c>
      <c r="F479" s="16">
        <v>18</v>
      </c>
      <c r="G479" t="str">
        <f t="shared" si="131"/>
        <v>heating</v>
      </c>
      <c r="H479" s="283">
        <f>IF(G479="heating",F479*Assumptions!M$4+Assumptions!M$7,0)</f>
        <v>0.55146215763349737</v>
      </c>
      <c r="I479" s="15">
        <f t="shared" si="132"/>
        <v>0.96485790305685171</v>
      </c>
      <c r="J479" s="15">
        <f t="shared" si="133"/>
        <v>0.9885470267915587</v>
      </c>
      <c r="K479" s="283">
        <f t="shared" si="138"/>
        <v>0.5259886930261356</v>
      </c>
      <c r="L479" s="283">
        <f t="shared" si="139"/>
        <v>2.9050026706454841</v>
      </c>
      <c r="M479" s="283">
        <f t="shared" si="140"/>
        <v>5.2135310797944978</v>
      </c>
      <c r="N479" s="283">
        <f t="shared" si="141"/>
        <v>1.7641684145174241</v>
      </c>
      <c r="O479" s="283">
        <f t="shared" si="142"/>
        <v>0.86612964238350509</v>
      </c>
      <c r="P479" s="21">
        <f t="shared" si="134"/>
        <v>0</v>
      </c>
      <c r="Q479" s="21">
        <f t="shared" si="135"/>
        <v>1.4448604713749031</v>
      </c>
      <c r="R479">
        <f t="shared" si="136"/>
        <v>1.0112882868167345</v>
      </c>
      <c r="S479" s="296">
        <f t="shared" si="143"/>
        <v>0</v>
      </c>
      <c r="T479" s="283">
        <f t="shared" si="144"/>
        <v>0.5259886930261356</v>
      </c>
    </row>
    <row r="480" spans="1:20" x14ac:dyDescent="0.25">
      <c r="A480" s="286">
        <v>43120</v>
      </c>
      <c r="B480" s="1">
        <f t="shared" si="137"/>
        <v>6</v>
      </c>
      <c r="C480" s="285">
        <v>22</v>
      </c>
      <c r="D480" t="s">
        <v>713</v>
      </c>
      <c r="F480" s="16">
        <v>18</v>
      </c>
      <c r="G480" t="str">
        <f t="shared" si="131"/>
        <v>heating</v>
      </c>
      <c r="H480" s="283">
        <f>IF(G480="heating",F480*Assumptions!M$4+Assumptions!M$7,0)</f>
        <v>0.55146215763349737</v>
      </c>
      <c r="I480" s="15">
        <f t="shared" si="132"/>
        <v>0.93972561476240646</v>
      </c>
      <c r="J480" s="15">
        <f t="shared" si="133"/>
        <v>0.9885470267915587</v>
      </c>
      <c r="K480" s="283">
        <f t="shared" si="138"/>
        <v>0.5122879196471023</v>
      </c>
      <c r="L480" s="283">
        <f t="shared" si="139"/>
        <v>2.9050026706454841</v>
      </c>
      <c r="M480" s="283">
        <f t="shared" si="140"/>
        <v>5.0777308073250254</v>
      </c>
      <c r="N480" s="283">
        <f t="shared" si="141"/>
        <v>1.7641684145174241</v>
      </c>
      <c r="O480" s="283">
        <f t="shared" si="142"/>
        <v>0.84356899401882646</v>
      </c>
      <c r="P480" s="21">
        <f t="shared" si="134"/>
        <v>0</v>
      </c>
      <c r="Q480" s="21">
        <f t="shared" si="135"/>
        <v>1.2427137171080138</v>
      </c>
      <c r="R480">
        <f t="shared" si="136"/>
        <v>1.0112882868167345</v>
      </c>
      <c r="S480" s="296">
        <f t="shared" si="143"/>
        <v>0</v>
      </c>
      <c r="T480" s="283">
        <f t="shared" si="144"/>
        <v>0.5122879196471023</v>
      </c>
    </row>
    <row r="481" spans="1:20" x14ac:dyDescent="0.25">
      <c r="A481" s="286">
        <v>43120</v>
      </c>
      <c r="B481" s="1">
        <f t="shared" si="137"/>
        <v>6</v>
      </c>
      <c r="C481" s="285">
        <v>23</v>
      </c>
      <c r="D481" t="s">
        <v>713</v>
      </c>
      <c r="F481" s="16">
        <v>18</v>
      </c>
      <c r="G481" t="str">
        <f t="shared" si="131"/>
        <v>heating</v>
      </c>
      <c r="H481" s="283">
        <f>IF(G481="heating",F481*Assumptions!M$4+Assumptions!M$7,0)</f>
        <v>0.55146215763349737</v>
      </c>
      <c r="I481" s="15">
        <f t="shared" si="132"/>
        <v>0.93552015763172869</v>
      </c>
      <c r="J481" s="15">
        <f t="shared" si="133"/>
        <v>0.9885470267915587</v>
      </c>
      <c r="K481" s="283">
        <f t="shared" si="138"/>
        <v>0.50999533035210387</v>
      </c>
      <c r="L481" s="283">
        <f t="shared" si="139"/>
        <v>2.9050026706454841</v>
      </c>
      <c r="M481" s="283">
        <f t="shared" si="140"/>
        <v>5.0550069623048728</v>
      </c>
      <c r="N481" s="283">
        <f t="shared" si="141"/>
        <v>1.7641684145174241</v>
      </c>
      <c r="O481" s="283">
        <f t="shared" si="142"/>
        <v>0.83979385669641526</v>
      </c>
      <c r="P481" s="21">
        <f t="shared" si="134"/>
        <v>0</v>
      </c>
      <c r="Q481" s="21">
        <f t="shared" si="135"/>
        <v>1.0297519246597011</v>
      </c>
      <c r="R481">
        <f t="shared" si="136"/>
        <v>1.0112882868167345</v>
      </c>
      <c r="S481" s="296">
        <f t="shared" si="143"/>
        <v>0</v>
      </c>
      <c r="T481" s="283">
        <f t="shared" si="144"/>
        <v>0.50999533035210387</v>
      </c>
    </row>
    <row r="482" spans="1:20" x14ac:dyDescent="0.25">
      <c r="A482" s="286">
        <v>43121</v>
      </c>
      <c r="B482" s="1">
        <f t="shared" si="137"/>
        <v>7</v>
      </c>
      <c r="C482" s="285">
        <v>0</v>
      </c>
      <c r="D482" t="s">
        <v>713</v>
      </c>
      <c r="F482" s="16">
        <v>18</v>
      </c>
      <c r="G482" t="str">
        <f t="shared" si="131"/>
        <v>heating</v>
      </c>
      <c r="H482" s="283">
        <f>IF(G482="heating",F482*Assumptions!M$4+Assumptions!M$7,0)</f>
        <v>0.55146215763349737</v>
      </c>
      <c r="I482" s="15">
        <f t="shared" si="132"/>
        <v>0.96097758380229281</v>
      </c>
      <c r="J482" s="15">
        <f t="shared" si="133"/>
        <v>0.93760781206536892</v>
      </c>
      <c r="K482" s="283">
        <f t="shared" si="138"/>
        <v>0.49687848278822777</v>
      </c>
      <c r="L482" s="283">
        <f t="shared" si="139"/>
        <v>2.9050026706454841</v>
      </c>
      <c r="M482" s="283">
        <f t="shared" si="140"/>
        <v>4.9249944860864971</v>
      </c>
      <c r="N482" s="283">
        <f t="shared" si="141"/>
        <v>1.7641684145174241</v>
      </c>
      <c r="O482" s="283">
        <f t="shared" si="142"/>
        <v>0.81819474127753211</v>
      </c>
      <c r="P482" s="21">
        <f t="shared" si="134"/>
        <v>0</v>
      </c>
      <c r="Q482" s="21">
        <f t="shared" si="135"/>
        <v>0.90668853391740301</v>
      </c>
      <c r="R482">
        <f t="shared" si="136"/>
        <v>1.0096214758538746</v>
      </c>
      <c r="S482" s="296">
        <f t="shared" si="143"/>
        <v>0</v>
      </c>
      <c r="T482" s="283">
        <f t="shared" si="144"/>
        <v>0.49687848278822777</v>
      </c>
    </row>
    <row r="483" spans="1:20" x14ac:dyDescent="0.25">
      <c r="A483" s="286">
        <v>43121</v>
      </c>
      <c r="B483" s="1">
        <f t="shared" si="137"/>
        <v>7</v>
      </c>
      <c r="C483" s="285">
        <v>1</v>
      </c>
      <c r="D483" t="s">
        <v>713</v>
      </c>
      <c r="F483" s="16">
        <v>18</v>
      </c>
      <c r="G483" t="str">
        <f t="shared" si="131"/>
        <v>heating</v>
      </c>
      <c r="H483" s="283">
        <f>IF(G483="heating",F483*Assumptions!M$4+Assumptions!M$7,0)</f>
        <v>0.55146215763349737</v>
      </c>
      <c r="I483" s="15">
        <f t="shared" si="132"/>
        <v>0.9912860509924194</v>
      </c>
      <c r="J483" s="15">
        <f t="shared" si="133"/>
        <v>0.93760781206536892</v>
      </c>
      <c r="K483" s="283">
        <f t="shared" si="138"/>
        <v>0.51254963417292565</v>
      </c>
      <c r="L483" s="283">
        <f t="shared" si="139"/>
        <v>2.9050026706454841</v>
      </c>
      <c r="M483" s="283">
        <f t="shared" si="140"/>
        <v>5.0803248874497591</v>
      </c>
      <c r="N483" s="283">
        <f t="shared" si="141"/>
        <v>1.7641684145174241</v>
      </c>
      <c r="O483" s="283">
        <f t="shared" si="142"/>
        <v>0.84399995139806927</v>
      </c>
      <c r="P483" s="21">
        <f t="shared" si="134"/>
        <v>0</v>
      </c>
      <c r="Q483" s="21">
        <f t="shared" si="135"/>
        <v>0.81803459285312596</v>
      </c>
      <c r="R483">
        <f t="shared" si="136"/>
        <v>1.0096214758538746</v>
      </c>
      <c r="S483" s="296">
        <f t="shared" si="143"/>
        <v>0</v>
      </c>
      <c r="T483" s="283">
        <f t="shared" si="144"/>
        <v>0.51254963417292565</v>
      </c>
    </row>
    <row r="484" spans="1:20" x14ac:dyDescent="0.25">
      <c r="A484" s="286">
        <v>43121</v>
      </c>
      <c r="B484" s="1">
        <f t="shared" si="137"/>
        <v>7</v>
      </c>
      <c r="C484" s="285">
        <v>2</v>
      </c>
      <c r="D484" t="s">
        <v>713</v>
      </c>
      <c r="F484" s="16">
        <v>18</v>
      </c>
      <c r="G484" t="str">
        <f t="shared" si="131"/>
        <v>heating</v>
      </c>
      <c r="H484" s="283">
        <f>IF(G484="heating",F484*Assumptions!M$4+Assumptions!M$7,0)</f>
        <v>0.55146215763349737</v>
      </c>
      <c r="I484" s="15">
        <f t="shared" si="132"/>
        <v>1.0126444122274023</v>
      </c>
      <c r="J484" s="15">
        <f t="shared" si="133"/>
        <v>0.93760781206536892</v>
      </c>
      <c r="K484" s="283">
        <f t="shared" si="138"/>
        <v>0.52359308649081504</v>
      </c>
      <c r="L484" s="283">
        <f t="shared" si="139"/>
        <v>2.9050026706454841</v>
      </c>
      <c r="M484" s="283">
        <f t="shared" si="140"/>
        <v>5.1897861413719681</v>
      </c>
      <c r="N484" s="283">
        <f t="shared" si="141"/>
        <v>1.7641684145174241</v>
      </c>
      <c r="O484" s="283">
        <f t="shared" si="142"/>
        <v>0.86218486969306674</v>
      </c>
      <c r="P484" s="21">
        <f t="shared" si="134"/>
        <v>0</v>
      </c>
      <c r="Q484" s="21">
        <f t="shared" si="135"/>
        <v>0.74507607494346417</v>
      </c>
      <c r="R484">
        <f t="shared" si="136"/>
        <v>1.0096214758538746</v>
      </c>
      <c r="S484" s="296">
        <f t="shared" si="143"/>
        <v>0</v>
      </c>
      <c r="T484" s="283">
        <f t="shared" si="144"/>
        <v>0.52359308649081504</v>
      </c>
    </row>
    <row r="485" spans="1:20" x14ac:dyDescent="0.25">
      <c r="A485" s="286">
        <v>43121</v>
      </c>
      <c r="B485" s="1">
        <f t="shared" si="137"/>
        <v>7</v>
      </c>
      <c r="C485" s="285">
        <v>3</v>
      </c>
      <c r="D485" t="s">
        <v>713</v>
      </c>
      <c r="F485" s="16">
        <v>18</v>
      </c>
      <c r="G485" t="str">
        <f t="shared" si="131"/>
        <v>heating</v>
      </c>
      <c r="H485" s="283">
        <f>IF(G485="heating",F485*Assumptions!M$4+Assumptions!M$7,0)</f>
        <v>0.55146215763349737</v>
      </c>
      <c r="I485" s="15">
        <f t="shared" si="132"/>
        <v>1.0288787614109172</v>
      </c>
      <c r="J485" s="15">
        <f t="shared" si="133"/>
        <v>0.93760781206536892</v>
      </c>
      <c r="K485" s="283">
        <f t="shared" si="138"/>
        <v>0.53198714159399707</v>
      </c>
      <c r="L485" s="283">
        <f t="shared" si="139"/>
        <v>2.9050026706454841</v>
      </c>
      <c r="M485" s="283">
        <f t="shared" si="140"/>
        <v>5.2729869168756585</v>
      </c>
      <c r="N485" s="283">
        <f t="shared" si="141"/>
        <v>1.7641684145174241</v>
      </c>
      <c r="O485" s="283">
        <f t="shared" si="142"/>
        <v>0.87600710587620334</v>
      </c>
      <c r="P485" s="21">
        <f t="shared" si="134"/>
        <v>0</v>
      </c>
      <c r="Q485" s="21">
        <f t="shared" si="135"/>
        <v>0.69158980876382303</v>
      </c>
      <c r="R485">
        <f t="shared" si="136"/>
        <v>1.0096214758538746</v>
      </c>
      <c r="S485" s="296">
        <f t="shared" si="143"/>
        <v>0</v>
      </c>
      <c r="T485" s="283">
        <f t="shared" si="144"/>
        <v>0.53198714159399707</v>
      </c>
    </row>
    <row r="486" spans="1:20" x14ac:dyDescent="0.25">
      <c r="A486" s="286">
        <v>43121</v>
      </c>
      <c r="B486" s="1">
        <f t="shared" si="137"/>
        <v>7</v>
      </c>
      <c r="C486" s="285">
        <v>4</v>
      </c>
      <c r="D486" t="s">
        <v>713</v>
      </c>
      <c r="F486" s="16">
        <v>18</v>
      </c>
      <c r="G486" t="str">
        <f t="shared" si="131"/>
        <v>heating</v>
      </c>
      <c r="H486" s="283">
        <f>IF(G486="heating",F486*Assumptions!M$4+Assumptions!M$7,0)</f>
        <v>0.55146215763349737</v>
      </c>
      <c r="I486" s="15">
        <f t="shared" si="132"/>
        <v>1.0654385285153933</v>
      </c>
      <c r="J486" s="15">
        <f t="shared" si="133"/>
        <v>0.93760781206536892</v>
      </c>
      <c r="K486" s="283">
        <f t="shared" si="138"/>
        <v>0.55089056027530159</v>
      </c>
      <c r="L486" s="283">
        <f t="shared" si="139"/>
        <v>2.9050026706454841</v>
      </c>
      <c r="M486" s="283">
        <f t="shared" si="140"/>
        <v>5.4603551286186667</v>
      </c>
      <c r="N486" s="283">
        <f t="shared" si="141"/>
        <v>1.7641684145174241</v>
      </c>
      <c r="O486" s="283">
        <f t="shared" si="142"/>
        <v>0.90713479261043195</v>
      </c>
      <c r="P486" s="21">
        <f t="shared" si="134"/>
        <v>0</v>
      </c>
      <c r="Q486" s="21">
        <f t="shared" si="135"/>
        <v>0.6473875548762833</v>
      </c>
      <c r="R486">
        <f t="shared" si="136"/>
        <v>1.0096214758538746</v>
      </c>
      <c r="S486" s="296">
        <f t="shared" si="143"/>
        <v>0</v>
      </c>
      <c r="T486" s="283">
        <f t="shared" si="144"/>
        <v>0.55089056027530159</v>
      </c>
    </row>
    <row r="487" spans="1:20" x14ac:dyDescent="0.25">
      <c r="A487" s="286">
        <v>43121</v>
      </c>
      <c r="B487" s="1">
        <f t="shared" si="137"/>
        <v>7</v>
      </c>
      <c r="C487" s="285">
        <v>5</v>
      </c>
      <c r="D487" t="s">
        <v>713</v>
      </c>
      <c r="F487" s="16">
        <v>18</v>
      </c>
      <c r="G487" t="str">
        <f t="shared" si="131"/>
        <v>heating</v>
      </c>
      <c r="H487" s="283">
        <f>IF(G487="heating",F487*Assumptions!M$4+Assumptions!M$7,0)</f>
        <v>0.55146215763349737</v>
      </c>
      <c r="I487" s="15">
        <f t="shared" si="132"/>
        <v>1.1031161181218294</v>
      </c>
      <c r="J487" s="15">
        <f t="shared" si="133"/>
        <v>0.93760781206536892</v>
      </c>
      <c r="K487" s="283">
        <f t="shared" si="138"/>
        <v>0.5703719549241647</v>
      </c>
      <c r="L487" s="283">
        <f t="shared" si="139"/>
        <v>2.9050026706454841</v>
      </c>
      <c r="M487" s="283">
        <f t="shared" si="140"/>
        <v>5.6534521625021377</v>
      </c>
      <c r="N487" s="283">
        <f t="shared" si="141"/>
        <v>1.7641684145174241</v>
      </c>
      <c r="O487" s="283">
        <f t="shared" si="142"/>
        <v>0.93921421485670697</v>
      </c>
      <c r="P487" s="21">
        <f t="shared" si="134"/>
        <v>0</v>
      </c>
      <c r="Q487" s="21">
        <f t="shared" si="135"/>
        <v>0.72139578924615555</v>
      </c>
      <c r="R487">
        <f t="shared" si="136"/>
        <v>1.0096214758538746</v>
      </c>
      <c r="S487" s="296">
        <f t="shared" si="143"/>
        <v>0</v>
      </c>
      <c r="T487" s="283">
        <f t="shared" si="144"/>
        <v>0.5703719549241647</v>
      </c>
    </row>
    <row r="488" spans="1:20" x14ac:dyDescent="0.25">
      <c r="A488" s="286">
        <v>43121</v>
      </c>
      <c r="B488" s="1">
        <f t="shared" si="137"/>
        <v>7</v>
      </c>
      <c r="C488" s="285">
        <v>6</v>
      </c>
      <c r="D488" t="s">
        <v>713</v>
      </c>
      <c r="F488" s="16">
        <v>18</v>
      </c>
      <c r="G488" t="str">
        <f t="shared" si="131"/>
        <v>heating</v>
      </c>
      <c r="H488" s="283">
        <f>IF(G488="heating",F488*Assumptions!M$4+Assumptions!M$7,0)</f>
        <v>0.55146215763349737</v>
      </c>
      <c r="I488" s="15">
        <f t="shared" si="132"/>
        <v>1.1674190089087988</v>
      </c>
      <c r="J488" s="15">
        <f t="shared" si="133"/>
        <v>0.93760781206536892</v>
      </c>
      <c r="K488" s="283">
        <f t="shared" si="138"/>
        <v>0.6036201007203521</v>
      </c>
      <c r="L488" s="283">
        <f t="shared" si="139"/>
        <v>2.9050026706454841</v>
      </c>
      <c r="M488" s="283">
        <f t="shared" si="140"/>
        <v>5.9830034318586991</v>
      </c>
      <c r="N488" s="283">
        <f t="shared" si="141"/>
        <v>1.7641684145174241</v>
      </c>
      <c r="O488" s="283">
        <f t="shared" si="142"/>
        <v>0.99396292905945804</v>
      </c>
      <c r="P488" s="21">
        <f t="shared" si="134"/>
        <v>0</v>
      </c>
      <c r="Q488" s="21">
        <f t="shared" si="135"/>
        <v>0.87787080972652631</v>
      </c>
      <c r="R488">
        <f t="shared" si="136"/>
        <v>1.0096214758538746</v>
      </c>
      <c r="S488" s="296">
        <f t="shared" si="143"/>
        <v>0</v>
      </c>
      <c r="T488" s="283">
        <f t="shared" si="144"/>
        <v>0.6036201007203521</v>
      </c>
    </row>
    <row r="489" spans="1:20" x14ac:dyDescent="0.25">
      <c r="A489" s="286">
        <v>43121</v>
      </c>
      <c r="B489" s="1">
        <f t="shared" si="137"/>
        <v>7</v>
      </c>
      <c r="C489" s="285">
        <v>7</v>
      </c>
      <c r="D489" t="s">
        <v>713</v>
      </c>
      <c r="F489" s="16">
        <v>18</v>
      </c>
      <c r="G489" t="str">
        <f t="shared" si="131"/>
        <v>heating</v>
      </c>
      <c r="H489" s="283">
        <f>IF(G489="heating",F489*Assumptions!M$4+Assumptions!M$7,0)</f>
        <v>0.55146215763349737</v>
      </c>
      <c r="I489" s="15">
        <f t="shared" si="132"/>
        <v>1.1567226404725983</v>
      </c>
      <c r="J489" s="15">
        <f t="shared" si="133"/>
        <v>0.93760781206536892</v>
      </c>
      <c r="K489" s="283">
        <f t="shared" si="138"/>
        <v>0.59808948750990221</v>
      </c>
      <c r="L489" s="283">
        <f t="shared" si="139"/>
        <v>2.9050026706454841</v>
      </c>
      <c r="M489" s="283">
        <f t="shared" si="140"/>
        <v>5.928184717606281</v>
      </c>
      <c r="N489" s="283">
        <f t="shared" si="141"/>
        <v>1.7641684145174241</v>
      </c>
      <c r="O489" s="283">
        <f t="shared" si="142"/>
        <v>0.98485583587353964</v>
      </c>
      <c r="P489" s="21">
        <f t="shared" si="134"/>
        <v>0</v>
      </c>
      <c r="Q489" s="21">
        <f t="shared" si="135"/>
        <v>0.97331382064367777</v>
      </c>
      <c r="R489">
        <f t="shared" si="136"/>
        <v>1.0096214758538746</v>
      </c>
      <c r="S489" s="296">
        <f t="shared" si="143"/>
        <v>0</v>
      </c>
      <c r="T489" s="283">
        <f t="shared" si="144"/>
        <v>0.59808948750990221</v>
      </c>
    </row>
    <row r="490" spans="1:20" x14ac:dyDescent="0.25">
      <c r="A490" s="286">
        <v>43121</v>
      </c>
      <c r="B490" s="1">
        <f t="shared" si="137"/>
        <v>7</v>
      </c>
      <c r="C490" s="285">
        <v>8</v>
      </c>
      <c r="D490" t="s">
        <v>713</v>
      </c>
      <c r="F490" s="16">
        <v>18</v>
      </c>
      <c r="G490" t="str">
        <f t="shared" si="131"/>
        <v>heating</v>
      </c>
      <c r="H490" s="283">
        <f>IF(G490="heating",F490*Assumptions!M$4+Assumptions!M$7,0)</f>
        <v>0.55146215763349737</v>
      </c>
      <c r="I490" s="15">
        <f t="shared" si="132"/>
        <v>1.0887373021083731</v>
      </c>
      <c r="J490" s="15">
        <f t="shared" si="133"/>
        <v>0.93760781206536892</v>
      </c>
      <c r="K490" s="283">
        <f t="shared" si="138"/>
        <v>0.56293731294553639</v>
      </c>
      <c r="L490" s="283">
        <f t="shared" si="139"/>
        <v>2.9050026706454841</v>
      </c>
      <c r="M490" s="283">
        <f t="shared" si="140"/>
        <v>5.579760964313591</v>
      </c>
      <c r="N490" s="283">
        <f t="shared" si="141"/>
        <v>1.7641684145174241</v>
      </c>
      <c r="O490" s="283">
        <f t="shared" si="142"/>
        <v>0.9269718151937949</v>
      </c>
      <c r="P490" s="21">
        <f t="shared" si="134"/>
        <v>0</v>
      </c>
      <c r="Q490" s="21">
        <f t="shared" si="135"/>
        <v>0.94940007506179924</v>
      </c>
      <c r="R490">
        <f t="shared" si="136"/>
        <v>1.0096214758538746</v>
      </c>
      <c r="S490" s="296">
        <f t="shared" si="143"/>
        <v>0</v>
      </c>
      <c r="T490" s="283">
        <f t="shared" si="144"/>
        <v>0.56293731294553639</v>
      </c>
    </row>
    <row r="491" spans="1:20" x14ac:dyDescent="0.25">
      <c r="A491" s="286">
        <v>43121</v>
      </c>
      <c r="B491" s="1">
        <f t="shared" si="137"/>
        <v>7</v>
      </c>
      <c r="C491" s="285">
        <v>9</v>
      </c>
      <c r="D491" t="s">
        <v>713</v>
      </c>
      <c r="F491" s="16">
        <v>18</v>
      </c>
      <c r="G491" t="str">
        <f t="shared" si="131"/>
        <v>heating</v>
      </c>
      <c r="H491" s="283">
        <f>IF(G491="heating",F491*Assumptions!M$4+Assumptions!M$7,0)</f>
        <v>0.55146215763349737</v>
      </c>
      <c r="I491" s="15">
        <f t="shared" si="132"/>
        <v>1.0265141967145235</v>
      </c>
      <c r="J491" s="15">
        <f t="shared" si="133"/>
        <v>0.93760781206536892</v>
      </c>
      <c r="K491" s="283">
        <f t="shared" si="138"/>
        <v>0.53076453105801558</v>
      </c>
      <c r="L491" s="283">
        <f t="shared" si="139"/>
        <v>2.9050026706454841</v>
      </c>
      <c r="M491" s="283">
        <f t="shared" si="140"/>
        <v>5.2608685612677615</v>
      </c>
      <c r="N491" s="283">
        <f t="shared" si="141"/>
        <v>1.7641684145174241</v>
      </c>
      <c r="O491" s="283">
        <f t="shared" si="142"/>
        <v>0.87399387015394536</v>
      </c>
      <c r="P491" s="21">
        <f t="shared" si="134"/>
        <v>0</v>
      </c>
      <c r="Q491" s="21">
        <f t="shared" si="135"/>
        <v>0.8408485371888097</v>
      </c>
      <c r="R491">
        <f t="shared" si="136"/>
        <v>1.0096214758538746</v>
      </c>
      <c r="S491" s="296">
        <f t="shared" si="143"/>
        <v>0</v>
      </c>
      <c r="T491" s="283">
        <f t="shared" si="144"/>
        <v>0.53076453105801558</v>
      </c>
    </row>
    <row r="492" spans="1:20" x14ac:dyDescent="0.25">
      <c r="A492" s="286">
        <v>43121</v>
      </c>
      <c r="B492" s="1">
        <f t="shared" si="137"/>
        <v>7</v>
      </c>
      <c r="C492" s="285">
        <v>10</v>
      </c>
      <c r="D492" t="s">
        <v>713</v>
      </c>
      <c r="F492" s="16">
        <v>19</v>
      </c>
      <c r="G492" t="str">
        <f t="shared" si="131"/>
        <v>heating</v>
      </c>
      <c r="H492" s="283">
        <f>IF(G492="heating",F492*Assumptions!M$4+Assumptions!M$7,0)</f>
        <v>0.54076628339645738</v>
      </c>
      <c r="I492" s="15">
        <f t="shared" si="132"/>
        <v>0.99413757313525775</v>
      </c>
      <c r="J492" s="15">
        <f t="shared" si="133"/>
        <v>0.93760781206536892</v>
      </c>
      <c r="K492" s="283">
        <f t="shared" si="138"/>
        <v>0.50405428491484139</v>
      </c>
      <c r="L492" s="283">
        <f t="shared" si="139"/>
        <v>2.9437809613584625</v>
      </c>
      <c r="M492" s="283">
        <f t="shared" si="140"/>
        <v>5.0628122901288588</v>
      </c>
      <c r="N492" s="283">
        <f t="shared" si="141"/>
        <v>1.8289671560163632</v>
      </c>
      <c r="O492" s="283">
        <f t="shared" si="142"/>
        <v>0.81129144530695374</v>
      </c>
      <c r="P492" s="21">
        <f t="shared" si="134"/>
        <v>0</v>
      </c>
      <c r="Q492" s="21">
        <f t="shared" si="135"/>
        <v>0.74504051125983206</v>
      </c>
      <c r="R492">
        <f t="shared" si="136"/>
        <v>1.0096214758538746</v>
      </c>
      <c r="S492" s="296">
        <f t="shared" si="143"/>
        <v>0</v>
      </c>
      <c r="T492" s="283">
        <f t="shared" si="144"/>
        <v>0.50405428491484139</v>
      </c>
    </row>
    <row r="493" spans="1:20" x14ac:dyDescent="0.25">
      <c r="A493" s="286">
        <v>43121</v>
      </c>
      <c r="B493" s="1">
        <f t="shared" si="137"/>
        <v>7</v>
      </c>
      <c r="C493" s="285">
        <v>11</v>
      </c>
      <c r="D493" t="s">
        <v>713</v>
      </c>
      <c r="F493" s="16">
        <v>19</v>
      </c>
      <c r="G493" t="str">
        <f t="shared" si="131"/>
        <v>heating</v>
      </c>
      <c r="H493" s="283">
        <f>IF(G493="heating",F493*Assumptions!M$4+Assumptions!M$7,0)</f>
        <v>0.54076628339645738</v>
      </c>
      <c r="I493" s="15">
        <f t="shared" si="132"/>
        <v>0.95102107888400034</v>
      </c>
      <c r="J493" s="15">
        <f t="shared" si="133"/>
        <v>0.93760781206536892</v>
      </c>
      <c r="K493" s="283">
        <f t="shared" si="138"/>
        <v>0.48219307147200591</v>
      </c>
      <c r="L493" s="283">
        <f t="shared" si="139"/>
        <v>2.9437809613584625</v>
      </c>
      <c r="M493" s="283">
        <f t="shared" si="140"/>
        <v>4.8432343132960334</v>
      </c>
      <c r="N493" s="283">
        <f t="shared" si="141"/>
        <v>1.8289671560163632</v>
      </c>
      <c r="O493" s="283">
        <f t="shared" si="142"/>
        <v>0.7761051251406681</v>
      </c>
      <c r="P493" s="21">
        <f t="shared" si="134"/>
        <v>0</v>
      </c>
      <c r="Q493" s="21">
        <f t="shared" si="135"/>
        <v>0.72850690893675296</v>
      </c>
      <c r="R493">
        <f t="shared" si="136"/>
        <v>1.0096214758538746</v>
      </c>
      <c r="S493" s="296">
        <f t="shared" si="143"/>
        <v>0</v>
      </c>
      <c r="T493" s="283">
        <f t="shared" si="144"/>
        <v>0.48219307147200591</v>
      </c>
    </row>
    <row r="494" spans="1:20" x14ac:dyDescent="0.25">
      <c r="A494" s="286">
        <v>43121</v>
      </c>
      <c r="B494" s="1">
        <f t="shared" si="137"/>
        <v>7</v>
      </c>
      <c r="C494" s="285">
        <v>12</v>
      </c>
      <c r="D494" t="s">
        <v>713</v>
      </c>
      <c r="F494" s="16">
        <v>21</v>
      </c>
      <c r="G494" t="str">
        <f t="shared" si="131"/>
        <v>heating</v>
      </c>
      <c r="H494" s="283">
        <f>IF(G494="heating",F494*Assumptions!M$4+Assumptions!M$7,0)</f>
        <v>0.51937453492237728</v>
      </c>
      <c r="I494" s="15">
        <f t="shared" si="132"/>
        <v>0.92817502202723046</v>
      </c>
      <c r="J494" s="15">
        <f t="shared" si="133"/>
        <v>0.93760781206536892</v>
      </c>
      <c r="K494" s="283">
        <f t="shared" si="138"/>
        <v>0.4519930390055289</v>
      </c>
      <c r="L494" s="283">
        <f t="shared" si="139"/>
        <v>3.0222800846604434</v>
      </c>
      <c r="M494" s="283">
        <f t="shared" si="140"/>
        <v>4.6609610993736066</v>
      </c>
      <c r="N494" s="283">
        <f t="shared" si="141"/>
        <v>1.9596958788221039</v>
      </c>
      <c r="O494" s="283">
        <f t="shared" si="142"/>
        <v>0.69707222174322248</v>
      </c>
      <c r="P494" s="21">
        <f t="shared" si="134"/>
        <v>0</v>
      </c>
      <c r="Q494" s="21">
        <f t="shared" si="135"/>
        <v>0.75910815787401487</v>
      </c>
      <c r="R494">
        <f t="shared" si="136"/>
        <v>1.0096214758538746</v>
      </c>
      <c r="S494" s="296">
        <f t="shared" si="143"/>
        <v>0</v>
      </c>
      <c r="T494" s="283">
        <f t="shared" si="144"/>
        <v>0.4519930390055289</v>
      </c>
    </row>
    <row r="495" spans="1:20" x14ac:dyDescent="0.25">
      <c r="A495" s="286">
        <v>43121</v>
      </c>
      <c r="B495" s="1">
        <f t="shared" si="137"/>
        <v>7</v>
      </c>
      <c r="C495" s="285">
        <v>13</v>
      </c>
      <c r="D495" t="s">
        <v>713</v>
      </c>
      <c r="F495" s="16">
        <v>21</v>
      </c>
      <c r="G495" t="str">
        <f t="shared" si="131"/>
        <v>heating</v>
      </c>
      <c r="H495" s="283">
        <f>IF(G495="heating",F495*Assumptions!M$4+Assumptions!M$7,0)</f>
        <v>0.51937453492237728</v>
      </c>
      <c r="I495" s="15">
        <f t="shared" si="132"/>
        <v>0.91573834436872614</v>
      </c>
      <c r="J495" s="15">
        <f t="shared" si="133"/>
        <v>0.93760781206536892</v>
      </c>
      <c r="K495" s="283">
        <f t="shared" si="138"/>
        <v>0.44593675479555089</v>
      </c>
      <c r="L495" s="283">
        <f t="shared" si="139"/>
        <v>3.0222800846604434</v>
      </c>
      <c r="M495" s="283">
        <f t="shared" si="140"/>
        <v>4.5985085776012236</v>
      </c>
      <c r="N495" s="283">
        <f t="shared" si="141"/>
        <v>1.9596958788221039</v>
      </c>
      <c r="O495" s="283">
        <f t="shared" si="142"/>
        <v>0.68773210557894204</v>
      </c>
      <c r="P495" s="21">
        <f t="shared" si="134"/>
        <v>0</v>
      </c>
      <c r="Q495" s="21">
        <f t="shared" si="135"/>
        <v>0.79115902007799765</v>
      </c>
      <c r="R495">
        <f t="shared" si="136"/>
        <v>1.0096214758538746</v>
      </c>
      <c r="S495" s="296">
        <f t="shared" si="143"/>
        <v>0</v>
      </c>
      <c r="T495" s="283">
        <f t="shared" si="144"/>
        <v>0.44593675479555089</v>
      </c>
    </row>
    <row r="496" spans="1:20" x14ac:dyDescent="0.25">
      <c r="A496" s="286">
        <v>43121</v>
      </c>
      <c r="B496" s="1">
        <f t="shared" si="137"/>
        <v>7</v>
      </c>
      <c r="C496" s="285">
        <v>14</v>
      </c>
      <c r="D496" t="s">
        <v>713</v>
      </c>
      <c r="F496" s="16">
        <v>21</v>
      </c>
      <c r="G496" t="str">
        <f t="shared" si="131"/>
        <v>heating</v>
      </c>
      <c r="H496" s="283">
        <f>IF(G496="heating",F496*Assumptions!M$4+Assumptions!M$7,0)</f>
        <v>0.51937453492237728</v>
      </c>
      <c r="I496" s="15">
        <f t="shared" si="132"/>
        <v>0.92047470058819936</v>
      </c>
      <c r="J496" s="15">
        <f t="shared" si="133"/>
        <v>0.93760781206536892</v>
      </c>
      <c r="K496" s="283">
        <f t="shared" si="138"/>
        <v>0.44824321639023662</v>
      </c>
      <c r="L496" s="283">
        <f t="shared" si="139"/>
        <v>3.0222800846604434</v>
      </c>
      <c r="M496" s="283">
        <f t="shared" si="140"/>
        <v>4.6222928548849671</v>
      </c>
      <c r="N496" s="283">
        <f t="shared" si="141"/>
        <v>1.9596958788221039</v>
      </c>
      <c r="O496" s="283">
        <f t="shared" si="142"/>
        <v>0.6912891743154661</v>
      </c>
      <c r="P496" s="21">
        <f t="shared" si="134"/>
        <v>0</v>
      </c>
      <c r="Q496" s="21">
        <f t="shared" si="135"/>
        <v>0.84355555031342389</v>
      </c>
      <c r="R496">
        <f t="shared" si="136"/>
        <v>1.0096214758538746</v>
      </c>
      <c r="S496" s="296">
        <f t="shared" si="143"/>
        <v>0</v>
      </c>
      <c r="T496" s="283">
        <f t="shared" si="144"/>
        <v>0.44824321639023662</v>
      </c>
    </row>
    <row r="497" spans="1:20" x14ac:dyDescent="0.25">
      <c r="A497" s="286">
        <v>43121</v>
      </c>
      <c r="B497" s="1">
        <f t="shared" si="137"/>
        <v>7</v>
      </c>
      <c r="C497" s="285">
        <v>15</v>
      </c>
      <c r="D497" t="s">
        <v>713</v>
      </c>
      <c r="F497" s="16">
        <v>21</v>
      </c>
      <c r="G497" t="str">
        <f t="shared" si="131"/>
        <v>heating</v>
      </c>
      <c r="H497" s="283">
        <f>IF(G497="heating",F497*Assumptions!M$4+Assumptions!M$7,0)</f>
        <v>0.51937453492237728</v>
      </c>
      <c r="I497" s="15">
        <f t="shared" si="132"/>
        <v>0.92937811039838192</v>
      </c>
      <c r="J497" s="15">
        <f t="shared" si="133"/>
        <v>0.93760781206536892</v>
      </c>
      <c r="K497" s="283">
        <f t="shared" si="138"/>
        <v>0.45257890649405635</v>
      </c>
      <c r="L497" s="283">
        <f t="shared" si="139"/>
        <v>3.0222800846604434</v>
      </c>
      <c r="M497" s="283">
        <f t="shared" si="140"/>
        <v>4.6670025764269303</v>
      </c>
      <c r="N497" s="283">
        <f t="shared" si="141"/>
        <v>1.9596958788221039</v>
      </c>
      <c r="O497" s="283">
        <f t="shared" si="142"/>
        <v>0.69797575767548703</v>
      </c>
      <c r="P497" s="21">
        <f t="shared" si="134"/>
        <v>0</v>
      </c>
      <c r="Q497" s="21">
        <f t="shared" si="135"/>
        <v>0.96592607327566882</v>
      </c>
      <c r="R497">
        <f t="shared" si="136"/>
        <v>1.0096214758538746</v>
      </c>
      <c r="S497" s="296">
        <f t="shared" si="143"/>
        <v>0</v>
      </c>
      <c r="T497" s="283">
        <f t="shared" si="144"/>
        <v>0.45257890649405635</v>
      </c>
    </row>
    <row r="498" spans="1:20" x14ac:dyDescent="0.25">
      <c r="A498" s="286">
        <v>43121</v>
      </c>
      <c r="B498" s="1">
        <f t="shared" si="137"/>
        <v>7</v>
      </c>
      <c r="C498" s="285">
        <v>16</v>
      </c>
      <c r="D498" t="s">
        <v>713</v>
      </c>
      <c r="F498" s="16">
        <v>19</v>
      </c>
      <c r="G498" t="str">
        <f t="shared" si="131"/>
        <v>heating</v>
      </c>
      <c r="H498" s="283">
        <f>IF(G498="heating",F498*Assumptions!M$4+Assumptions!M$7,0)</f>
        <v>0.54076628339645738</v>
      </c>
      <c r="I498" s="15">
        <f t="shared" si="132"/>
        <v>0.95820877609023625</v>
      </c>
      <c r="J498" s="15">
        <f t="shared" si="133"/>
        <v>0.93760781206536892</v>
      </c>
      <c r="K498" s="283">
        <f t="shared" si="138"/>
        <v>0.4858374258082449</v>
      </c>
      <c r="L498" s="283">
        <f t="shared" si="139"/>
        <v>2.9437809613584625</v>
      </c>
      <c r="M498" s="283">
        <f t="shared" si="140"/>
        <v>4.87983886656595</v>
      </c>
      <c r="N498" s="283">
        <f t="shared" si="141"/>
        <v>1.8289671560163632</v>
      </c>
      <c r="O498" s="283">
        <f t="shared" si="142"/>
        <v>0.78197082965929454</v>
      </c>
      <c r="P498" s="21">
        <f t="shared" si="134"/>
        <v>0</v>
      </c>
      <c r="Q498" s="21">
        <f t="shared" si="135"/>
        <v>1.1649354943302594</v>
      </c>
      <c r="R498">
        <f t="shared" si="136"/>
        <v>1.0096214758538746</v>
      </c>
      <c r="S498" s="296">
        <f t="shared" si="143"/>
        <v>0</v>
      </c>
      <c r="T498" s="283">
        <f t="shared" si="144"/>
        <v>0.4858374258082449</v>
      </c>
    </row>
    <row r="499" spans="1:20" x14ac:dyDescent="0.25">
      <c r="A499" s="286">
        <v>43121</v>
      </c>
      <c r="B499" s="1">
        <f t="shared" si="137"/>
        <v>7</v>
      </c>
      <c r="C499" s="285">
        <v>17</v>
      </c>
      <c r="D499" t="s">
        <v>713</v>
      </c>
      <c r="F499" s="16">
        <v>19</v>
      </c>
      <c r="G499" t="str">
        <f t="shared" si="131"/>
        <v>heating</v>
      </c>
      <c r="H499" s="283">
        <f>IF(G499="heating",F499*Assumptions!M$4+Assumptions!M$7,0)</f>
        <v>0.54076628339645738</v>
      </c>
      <c r="I499" s="15">
        <f t="shared" si="132"/>
        <v>1.000324165990953</v>
      </c>
      <c r="J499" s="15">
        <f t="shared" si="133"/>
        <v>0.93760781206536892</v>
      </c>
      <c r="K499" s="283">
        <f t="shared" si="138"/>
        <v>0.50719105262406516</v>
      </c>
      <c r="L499" s="283">
        <f t="shared" si="139"/>
        <v>2.9437809613584625</v>
      </c>
      <c r="M499" s="283">
        <f t="shared" si="140"/>
        <v>5.0943185516265084</v>
      </c>
      <c r="N499" s="283">
        <f t="shared" si="141"/>
        <v>1.8289671560163632</v>
      </c>
      <c r="O499" s="283">
        <f t="shared" si="142"/>
        <v>0.81634017296302019</v>
      </c>
      <c r="P499" s="21">
        <f t="shared" si="134"/>
        <v>0</v>
      </c>
      <c r="Q499" s="21">
        <f t="shared" si="135"/>
        <v>1.3521540118753073</v>
      </c>
      <c r="R499">
        <f t="shared" si="136"/>
        <v>1.0096214758538746</v>
      </c>
      <c r="S499" s="296">
        <f t="shared" si="143"/>
        <v>0</v>
      </c>
      <c r="T499" s="283">
        <f t="shared" si="144"/>
        <v>0.50719105262406516</v>
      </c>
    </row>
    <row r="500" spans="1:20" x14ac:dyDescent="0.25">
      <c r="A500" s="286">
        <v>43121</v>
      </c>
      <c r="B500" s="1">
        <f t="shared" si="137"/>
        <v>7</v>
      </c>
      <c r="C500" s="285">
        <v>18</v>
      </c>
      <c r="D500" t="s">
        <v>713</v>
      </c>
      <c r="F500" s="16">
        <v>18</v>
      </c>
      <c r="G500" t="str">
        <f t="shared" si="131"/>
        <v>heating</v>
      </c>
      <c r="H500" s="283">
        <f>IF(G500="heating",F500*Assumptions!M$4+Assumptions!M$7,0)</f>
        <v>0.55146215763349737</v>
      </c>
      <c r="I500" s="15">
        <f t="shared" si="132"/>
        <v>0.99263375744531002</v>
      </c>
      <c r="J500" s="15">
        <f t="shared" si="133"/>
        <v>0.93760781206536892</v>
      </c>
      <c r="K500" s="283">
        <f t="shared" si="138"/>
        <v>0.51324647283892921</v>
      </c>
      <c r="L500" s="283">
        <f t="shared" si="139"/>
        <v>2.9050026706454841</v>
      </c>
      <c r="M500" s="283">
        <f t="shared" si="140"/>
        <v>5.0872318610995357</v>
      </c>
      <c r="N500" s="283">
        <f t="shared" si="141"/>
        <v>1.7641684145174241</v>
      </c>
      <c r="O500" s="283">
        <f t="shared" si="142"/>
        <v>0.84514741451388697</v>
      </c>
      <c r="P500" s="21">
        <f t="shared" si="134"/>
        <v>0</v>
      </c>
      <c r="Q500" s="21">
        <f t="shared" si="135"/>
        <v>1.5598916921549892</v>
      </c>
      <c r="R500">
        <f t="shared" si="136"/>
        <v>1.0096214758538746</v>
      </c>
      <c r="S500" s="296">
        <f t="shared" si="143"/>
        <v>0</v>
      </c>
      <c r="T500" s="283">
        <f t="shared" si="144"/>
        <v>0.51324647283892921</v>
      </c>
    </row>
    <row r="501" spans="1:20" x14ac:dyDescent="0.25">
      <c r="A501" s="286">
        <v>43121</v>
      </c>
      <c r="B501" s="1">
        <f t="shared" si="137"/>
        <v>7</v>
      </c>
      <c r="C501" s="285">
        <v>19</v>
      </c>
      <c r="D501" t="s">
        <v>713</v>
      </c>
      <c r="F501" s="16">
        <v>18</v>
      </c>
      <c r="G501" t="str">
        <f t="shared" si="131"/>
        <v>heating</v>
      </c>
      <c r="H501" s="283">
        <f>IF(G501="heating",F501*Assumptions!M$4+Assumptions!M$7,0)</f>
        <v>0.55146215763349737</v>
      </c>
      <c r="I501" s="15">
        <f t="shared" si="132"/>
        <v>0.98728643949761985</v>
      </c>
      <c r="J501" s="15">
        <f t="shared" si="133"/>
        <v>0.93760781206536892</v>
      </c>
      <c r="K501" s="283">
        <f t="shared" si="138"/>
        <v>0.51048161414334792</v>
      </c>
      <c r="L501" s="283">
        <f t="shared" si="139"/>
        <v>2.9050026706454841</v>
      </c>
      <c r="M501" s="283">
        <f t="shared" si="140"/>
        <v>5.0598269435950884</v>
      </c>
      <c r="N501" s="283">
        <f t="shared" si="141"/>
        <v>1.7641684145174241</v>
      </c>
      <c r="O501" s="283">
        <f t="shared" si="142"/>
        <v>0.84059460548016551</v>
      </c>
      <c r="P501" s="21">
        <f t="shared" si="134"/>
        <v>0</v>
      </c>
      <c r="Q501" s="21">
        <f t="shared" si="135"/>
        <v>1.6764212681468484</v>
      </c>
      <c r="R501">
        <f t="shared" si="136"/>
        <v>1.0096214758538746</v>
      </c>
      <c r="S501" s="296">
        <f t="shared" si="143"/>
        <v>0</v>
      </c>
      <c r="T501" s="283">
        <f t="shared" si="144"/>
        <v>0.51048161414334792</v>
      </c>
    </row>
    <row r="502" spans="1:20" x14ac:dyDescent="0.25">
      <c r="A502" s="286">
        <v>43121</v>
      </c>
      <c r="B502" s="1">
        <f t="shared" si="137"/>
        <v>7</v>
      </c>
      <c r="C502" s="285">
        <v>20</v>
      </c>
      <c r="D502" t="s">
        <v>713</v>
      </c>
      <c r="F502" s="16">
        <v>18</v>
      </c>
      <c r="G502" t="str">
        <f t="shared" si="131"/>
        <v>heating</v>
      </c>
      <c r="H502" s="283">
        <f>IF(G502="heating",F502*Assumptions!M$4+Assumptions!M$7,0)</f>
        <v>0.55146215763349737</v>
      </c>
      <c r="I502" s="15">
        <f t="shared" si="132"/>
        <v>0.9807837528485519</v>
      </c>
      <c r="J502" s="15">
        <f t="shared" si="133"/>
        <v>0.93760781206536892</v>
      </c>
      <c r="K502" s="283">
        <f t="shared" si="138"/>
        <v>0.50711936602154273</v>
      </c>
      <c r="L502" s="283">
        <f t="shared" si="139"/>
        <v>2.9050026706454841</v>
      </c>
      <c r="M502" s="283">
        <f t="shared" si="140"/>
        <v>5.026500780288873</v>
      </c>
      <c r="N502" s="283">
        <f t="shared" si="141"/>
        <v>1.7641684145174241</v>
      </c>
      <c r="O502" s="283">
        <f t="shared" si="142"/>
        <v>0.83505809338027692</v>
      </c>
      <c r="P502" s="21">
        <f t="shared" si="134"/>
        <v>0</v>
      </c>
      <c r="Q502" s="21">
        <f t="shared" si="135"/>
        <v>1.52436960139122</v>
      </c>
      <c r="R502">
        <f t="shared" si="136"/>
        <v>1.0096214758538746</v>
      </c>
      <c r="S502" s="296">
        <f t="shared" si="143"/>
        <v>0</v>
      </c>
      <c r="T502" s="283">
        <f t="shared" si="144"/>
        <v>0.50711936602154273</v>
      </c>
    </row>
    <row r="503" spans="1:20" x14ac:dyDescent="0.25">
      <c r="A503" s="286">
        <v>43121</v>
      </c>
      <c r="B503" s="1">
        <f t="shared" si="137"/>
        <v>7</v>
      </c>
      <c r="C503" s="285">
        <v>21</v>
      </c>
      <c r="D503" t="s">
        <v>713</v>
      </c>
      <c r="F503" s="16">
        <v>18</v>
      </c>
      <c r="G503" t="str">
        <f t="shared" si="131"/>
        <v>heating</v>
      </c>
      <c r="H503" s="283">
        <f>IF(G503="heating",F503*Assumptions!M$4+Assumptions!M$7,0)</f>
        <v>0.55146215763349737</v>
      </c>
      <c r="I503" s="15">
        <f t="shared" si="132"/>
        <v>0.96485790305685171</v>
      </c>
      <c r="J503" s="15">
        <f t="shared" si="133"/>
        <v>0.93760781206536892</v>
      </c>
      <c r="K503" s="283">
        <f t="shared" si="138"/>
        <v>0.49888482214144186</v>
      </c>
      <c r="L503" s="283">
        <f t="shared" si="139"/>
        <v>2.9050026706454841</v>
      </c>
      <c r="M503" s="283">
        <f t="shared" si="140"/>
        <v>4.9448810591502967</v>
      </c>
      <c r="N503" s="283">
        <f t="shared" si="141"/>
        <v>1.7641684145174241</v>
      </c>
      <c r="O503" s="283">
        <f t="shared" si="142"/>
        <v>0.82149851949470565</v>
      </c>
      <c r="P503" s="21">
        <f t="shared" si="134"/>
        <v>0</v>
      </c>
      <c r="Q503" s="21">
        <f t="shared" si="135"/>
        <v>1.4448604713749031</v>
      </c>
      <c r="R503">
        <f t="shared" si="136"/>
        <v>1.0096214758538746</v>
      </c>
      <c r="S503" s="296">
        <f t="shared" si="143"/>
        <v>0</v>
      </c>
      <c r="T503" s="283">
        <f t="shared" si="144"/>
        <v>0.49888482214144186</v>
      </c>
    </row>
    <row r="504" spans="1:20" x14ac:dyDescent="0.25">
      <c r="A504" s="286">
        <v>43121</v>
      </c>
      <c r="B504" s="1">
        <f t="shared" si="137"/>
        <v>7</v>
      </c>
      <c r="C504" s="285">
        <v>22</v>
      </c>
      <c r="D504" t="s">
        <v>713</v>
      </c>
      <c r="F504" s="16">
        <v>16</v>
      </c>
      <c r="G504" t="str">
        <f t="shared" si="131"/>
        <v>heating</v>
      </c>
      <c r="H504" s="283">
        <f>IF(G504="heating",F504*Assumptions!M$4+Assumptions!M$7,0)</f>
        <v>0.57285390610757747</v>
      </c>
      <c r="I504" s="15">
        <f t="shared" si="132"/>
        <v>0.93972561476240646</v>
      </c>
      <c r="J504" s="15">
        <f t="shared" si="133"/>
        <v>0.93760781206536892</v>
      </c>
      <c r="K504" s="283">
        <f t="shared" si="138"/>
        <v>0.50473818400093384</v>
      </c>
      <c r="L504" s="283">
        <f t="shared" si="139"/>
        <v>2.8179276134894917</v>
      </c>
      <c r="M504" s="283">
        <f t="shared" si="140"/>
        <v>4.8529410533431676</v>
      </c>
      <c r="N504" s="283">
        <f t="shared" si="141"/>
        <v>1.6317545686209942</v>
      </c>
      <c r="O504" s="283">
        <f t="shared" si="142"/>
        <v>0.8716480368005215</v>
      </c>
      <c r="P504" s="21">
        <f t="shared" si="134"/>
        <v>0</v>
      </c>
      <c r="Q504" s="21">
        <f t="shared" si="135"/>
        <v>1.2427137171080138</v>
      </c>
      <c r="R504">
        <f t="shared" si="136"/>
        <v>1.0096214758538746</v>
      </c>
      <c r="S504" s="296">
        <f t="shared" si="143"/>
        <v>0</v>
      </c>
      <c r="T504" s="283">
        <f t="shared" si="144"/>
        <v>0.50473818400093384</v>
      </c>
    </row>
    <row r="505" spans="1:20" x14ac:dyDescent="0.25">
      <c r="A505" s="286">
        <v>43121</v>
      </c>
      <c r="B505" s="1">
        <f t="shared" si="137"/>
        <v>7</v>
      </c>
      <c r="C505" s="285">
        <v>23</v>
      </c>
      <c r="D505" t="s">
        <v>713</v>
      </c>
      <c r="F505" s="16">
        <v>14</v>
      </c>
      <c r="G505" t="str">
        <f t="shared" si="131"/>
        <v>heating</v>
      </c>
      <c r="H505" s="283">
        <f>IF(G505="heating",F505*Assumptions!M$4+Assumptions!M$7,0)</f>
        <v>0.59424565458165746</v>
      </c>
      <c r="I505" s="15">
        <f t="shared" si="132"/>
        <v>0.93552015763172869</v>
      </c>
      <c r="J505" s="15">
        <f t="shared" si="133"/>
        <v>0.93760781206536892</v>
      </c>
      <c r="K505" s="283">
        <f t="shared" si="138"/>
        <v>0.52124317499919481</v>
      </c>
      <c r="L505" s="283">
        <f t="shared" si="139"/>
        <v>2.7335244633277975</v>
      </c>
      <c r="M505" s="283">
        <f t="shared" si="140"/>
        <v>4.8615232703324693</v>
      </c>
      <c r="N505" s="283">
        <f t="shared" si="141"/>
        <v>1.5010922485335794</v>
      </c>
      <c r="O505" s="283">
        <f t="shared" si="142"/>
        <v>0.94919614140628072</v>
      </c>
      <c r="P505" s="21">
        <f t="shared" si="134"/>
        <v>0</v>
      </c>
      <c r="Q505" s="21">
        <f t="shared" si="135"/>
        <v>1.0297519246597011</v>
      </c>
      <c r="R505">
        <f t="shared" si="136"/>
        <v>1.0096214758538746</v>
      </c>
      <c r="S505" s="296">
        <f t="shared" si="143"/>
        <v>0</v>
      </c>
      <c r="T505" s="283">
        <f t="shared" si="144"/>
        <v>0.52124317499919481</v>
      </c>
    </row>
    <row r="506" spans="1:20" x14ac:dyDescent="0.25">
      <c r="A506" s="286">
        <v>43122</v>
      </c>
      <c r="B506" s="1">
        <f t="shared" si="137"/>
        <v>1</v>
      </c>
      <c r="C506" s="285">
        <v>0</v>
      </c>
      <c r="D506" t="s">
        <v>713</v>
      </c>
      <c r="F506" s="16">
        <v>14</v>
      </c>
      <c r="G506" t="str">
        <f t="shared" si="131"/>
        <v>heating</v>
      </c>
      <c r="H506" s="283">
        <f>IF(G506="heating",F506*Assumptions!M$4+Assumptions!M$7,0)</f>
        <v>0.59424565458165746</v>
      </c>
      <c r="I506" s="15">
        <f t="shared" si="132"/>
        <v>0.96097758380229281</v>
      </c>
      <c r="J506" s="15">
        <f t="shared" si="133"/>
        <v>1.017726725449043</v>
      </c>
      <c r="K506" s="283">
        <f t="shared" si="138"/>
        <v>0.58117971960690529</v>
      </c>
      <c r="L506" s="283">
        <f t="shared" si="139"/>
        <v>2.7335244633277975</v>
      </c>
      <c r="M506" s="283">
        <f t="shared" si="140"/>
        <v>5.4205385636342083</v>
      </c>
      <c r="N506" s="283">
        <f t="shared" si="141"/>
        <v>1.5010922485335794</v>
      </c>
      <c r="O506" s="283">
        <f t="shared" si="142"/>
        <v>1.0583420057544366</v>
      </c>
      <c r="P506" s="21">
        <f t="shared" si="134"/>
        <v>0</v>
      </c>
      <c r="Q506" s="21">
        <f t="shared" si="135"/>
        <v>0.90668853391740301</v>
      </c>
      <c r="R506">
        <f t="shared" si="136"/>
        <v>0.9440993384982781</v>
      </c>
      <c r="S506" s="296">
        <f t="shared" si="143"/>
        <v>0</v>
      </c>
      <c r="T506" s="283">
        <f t="shared" si="144"/>
        <v>0.58117971960690529</v>
      </c>
    </row>
    <row r="507" spans="1:20" x14ac:dyDescent="0.25">
      <c r="A507" s="286">
        <v>43122</v>
      </c>
      <c r="B507" s="1">
        <f t="shared" si="137"/>
        <v>1</v>
      </c>
      <c r="C507" s="285">
        <v>1</v>
      </c>
      <c r="D507" t="s">
        <v>713</v>
      </c>
      <c r="F507" s="16">
        <v>14</v>
      </c>
      <c r="G507" t="str">
        <f t="shared" si="131"/>
        <v>heating</v>
      </c>
      <c r="H507" s="283">
        <f>IF(G507="heating",F507*Assumptions!M$4+Assumptions!M$7,0)</f>
        <v>0.59424565458165746</v>
      </c>
      <c r="I507" s="15">
        <f t="shared" si="132"/>
        <v>0.9912860509924194</v>
      </c>
      <c r="J507" s="15">
        <f t="shared" si="133"/>
        <v>1.017726725449043</v>
      </c>
      <c r="K507" s="283">
        <f t="shared" si="138"/>
        <v>0.59950966482121204</v>
      </c>
      <c r="L507" s="283">
        <f t="shared" si="139"/>
        <v>2.7335244633277975</v>
      </c>
      <c r="M507" s="283">
        <f t="shared" si="140"/>
        <v>5.591498030304269</v>
      </c>
      <c r="N507" s="283">
        <f t="shared" si="141"/>
        <v>1.5010922485335794</v>
      </c>
      <c r="O507" s="283">
        <f t="shared" si="142"/>
        <v>1.0917212692232301</v>
      </c>
      <c r="P507" s="21">
        <f t="shared" si="134"/>
        <v>0</v>
      </c>
      <c r="Q507" s="21">
        <f t="shared" si="135"/>
        <v>0.81803459285312596</v>
      </c>
      <c r="R507">
        <f t="shared" si="136"/>
        <v>0.9440993384982781</v>
      </c>
      <c r="S507" s="296">
        <f t="shared" si="143"/>
        <v>0</v>
      </c>
      <c r="T507" s="283">
        <f t="shared" si="144"/>
        <v>0.59950966482121204</v>
      </c>
    </row>
    <row r="508" spans="1:20" x14ac:dyDescent="0.25">
      <c r="A508" s="286">
        <v>43122</v>
      </c>
      <c r="B508" s="1">
        <f t="shared" si="137"/>
        <v>1</v>
      </c>
      <c r="C508" s="285">
        <v>2</v>
      </c>
      <c r="D508" t="s">
        <v>713</v>
      </c>
      <c r="F508" s="16">
        <v>14</v>
      </c>
      <c r="G508" t="str">
        <f t="shared" si="131"/>
        <v>heating</v>
      </c>
      <c r="H508" s="283">
        <f>IF(G508="heating",F508*Assumptions!M$4+Assumptions!M$7,0)</f>
        <v>0.59424565458165746</v>
      </c>
      <c r="I508" s="15">
        <f t="shared" si="132"/>
        <v>1.0126444122274023</v>
      </c>
      <c r="J508" s="15">
        <f t="shared" si="133"/>
        <v>1.017726725449043</v>
      </c>
      <c r="K508" s="283">
        <f t="shared" si="138"/>
        <v>0.61242676778286043</v>
      </c>
      <c r="L508" s="283">
        <f t="shared" si="139"/>
        <v>2.7335244633277975</v>
      </c>
      <c r="M508" s="283">
        <f t="shared" si="140"/>
        <v>5.7119730785069267</v>
      </c>
      <c r="N508" s="283">
        <f t="shared" si="141"/>
        <v>1.5010922485335794</v>
      </c>
      <c r="O508" s="283">
        <f t="shared" si="142"/>
        <v>1.1152436190158448</v>
      </c>
      <c r="P508" s="21">
        <f t="shared" si="134"/>
        <v>0</v>
      </c>
      <c r="Q508" s="21">
        <f t="shared" si="135"/>
        <v>0.74507607494346417</v>
      </c>
      <c r="R508">
        <f t="shared" si="136"/>
        <v>0.9440993384982781</v>
      </c>
      <c r="S508" s="296">
        <f t="shared" si="143"/>
        <v>0</v>
      </c>
      <c r="T508" s="283">
        <f t="shared" si="144"/>
        <v>0.61242676778286043</v>
      </c>
    </row>
    <row r="509" spans="1:20" x14ac:dyDescent="0.25">
      <c r="A509" s="286">
        <v>43122</v>
      </c>
      <c r="B509" s="1">
        <f t="shared" si="137"/>
        <v>1</v>
      </c>
      <c r="C509" s="285">
        <v>3</v>
      </c>
      <c r="D509" t="s">
        <v>713</v>
      </c>
      <c r="F509" s="16">
        <v>14</v>
      </c>
      <c r="G509" t="str">
        <f t="shared" si="131"/>
        <v>heating</v>
      </c>
      <c r="H509" s="283">
        <f>IF(G509="heating",F509*Assumptions!M$4+Assumptions!M$7,0)</f>
        <v>0.59424565458165746</v>
      </c>
      <c r="I509" s="15">
        <f t="shared" si="132"/>
        <v>1.0288787614109172</v>
      </c>
      <c r="J509" s="15">
        <f t="shared" si="133"/>
        <v>1.017726725449043</v>
      </c>
      <c r="K509" s="283">
        <f t="shared" si="138"/>
        <v>0.62224497235444276</v>
      </c>
      <c r="L509" s="283">
        <f t="shared" si="139"/>
        <v>2.7335244633277975</v>
      </c>
      <c r="M509" s="283">
        <f t="shared" si="140"/>
        <v>5.8035453662355971</v>
      </c>
      <c r="N509" s="283">
        <f t="shared" si="141"/>
        <v>1.5010922485335794</v>
      </c>
      <c r="O509" s="283">
        <f t="shared" si="142"/>
        <v>1.1331228015967927</v>
      </c>
      <c r="P509" s="21">
        <f t="shared" si="134"/>
        <v>0</v>
      </c>
      <c r="Q509" s="21">
        <f t="shared" si="135"/>
        <v>0.69158980876382303</v>
      </c>
      <c r="R509">
        <f t="shared" si="136"/>
        <v>0.9440993384982781</v>
      </c>
      <c r="S509" s="296">
        <f t="shared" si="143"/>
        <v>0</v>
      </c>
      <c r="T509" s="283">
        <f t="shared" si="144"/>
        <v>0.62224497235444276</v>
      </c>
    </row>
    <row r="510" spans="1:20" x14ac:dyDescent="0.25">
      <c r="A510" s="286">
        <v>43122</v>
      </c>
      <c r="B510" s="1">
        <f t="shared" si="137"/>
        <v>1</v>
      </c>
      <c r="C510" s="285">
        <v>4</v>
      </c>
      <c r="D510" t="s">
        <v>713</v>
      </c>
      <c r="F510" s="16">
        <v>12</v>
      </c>
      <c r="G510" t="str">
        <f t="shared" si="131"/>
        <v>heating</v>
      </c>
      <c r="H510" s="283">
        <f>IF(G510="heating",F510*Assumptions!M$4+Assumptions!M$7,0)</f>
        <v>0.61563740305573755</v>
      </c>
      <c r="I510" s="15">
        <f t="shared" si="132"/>
        <v>1.0654385285153933</v>
      </c>
      <c r="J510" s="15">
        <f t="shared" si="133"/>
        <v>1.017726725449043</v>
      </c>
      <c r="K510" s="283">
        <f t="shared" si="138"/>
        <v>0.66755119008502173</v>
      </c>
      <c r="L510" s="283">
        <f t="shared" si="139"/>
        <v>2.6646546875967734</v>
      </c>
      <c r="M510" s="283">
        <f t="shared" si="140"/>
        <v>6.0692431076553666</v>
      </c>
      <c r="N510" s="283">
        <f t="shared" si="141"/>
        <v>1.3760333699069704</v>
      </c>
      <c r="O510" s="283">
        <f t="shared" si="142"/>
        <v>1.2926964176683571</v>
      </c>
      <c r="P510" s="21">
        <f t="shared" si="134"/>
        <v>0</v>
      </c>
      <c r="Q510" s="21">
        <f t="shared" si="135"/>
        <v>0.6473875548762833</v>
      </c>
      <c r="R510">
        <f t="shared" si="136"/>
        <v>0.9440993384982781</v>
      </c>
      <c r="S510" s="296">
        <f t="shared" si="143"/>
        <v>0</v>
      </c>
      <c r="T510" s="283">
        <f t="shared" si="144"/>
        <v>0.66755119008502173</v>
      </c>
    </row>
    <row r="511" spans="1:20" x14ac:dyDescent="0.25">
      <c r="A511" s="286">
        <v>43122</v>
      </c>
      <c r="B511" s="1">
        <f t="shared" si="137"/>
        <v>1</v>
      </c>
      <c r="C511" s="285">
        <v>5</v>
      </c>
      <c r="D511" t="s">
        <v>713</v>
      </c>
      <c r="F511" s="16">
        <v>10</v>
      </c>
      <c r="G511" t="str">
        <f t="shared" si="131"/>
        <v>heating</v>
      </c>
      <c r="H511" s="283">
        <f>IF(G511="heating",F511*Assumptions!M$4+Assumptions!M$7,0)</f>
        <v>0.63702915152981754</v>
      </c>
      <c r="I511" s="15">
        <f t="shared" si="132"/>
        <v>1.1031161181218294</v>
      </c>
      <c r="J511" s="15">
        <f t="shared" si="133"/>
        <v>1.017726725449043</v>
      </c>
      <c r="K511" s="283">
        <f t="shared" si="138"/>
        <v>0.71517399830508299</v>
      </c>
      <c r="L511" s="283">
        <f t="shared" si="139"/>
        <v>2.5948150733280251</v>
      </c>
      <c r="M511" s="283">
        <f t="shared" si="140"/>
        <v>6.3317994521548737</v>
      </c>
      <c r="N511" s="283">
        <f t="shared" si="141"/>
        <v>1.2546470767287967</v>
      </c>
      <c r="O511" s="283">
        <f t="shared" si="142"/>
        <v>1.4790966362371214</v>
      </c>
      <c r="P511" s="21">
        <f t="shared" si="134"/>
        <v>0</v>
      </c>
      <c r="Q511" s="21">
        <f t="shared" si="135"/>
        <v>0.72139578924615555</v>
      </c>
      <c r="R511">
        <f t="shared" si="136"/>
        <v>0.9440993384982781</v>
      </c>
      <c r="S511" s="296">
        <f t="shared" si="143"/>
        <v>0</v>
      </c>
      <c r="T511" s="283">
        <f t="shared" si="144"/>
        <v>0.71517399830508299</v>
      </c>
    </row>
    <row r="512" spans="1:20" x14ac:dyDescent="0.25">
      <c r="A512" s="286">
        <v>43122</v>
      </c>
      <c r="B512" s="1">
        <f t="shared" si="137"/>
        <v>1</v>
      </c>
      <c r="C512" s="285">
        <v>6</v>
      </c>
      <c r="D512" t="s">
        <v>713</v>
      </c>
      <c r="F512" s="16">
        <v>10</v>
      </c>
      <c r="G512" t="str">
        <f t="shared" si="131"/>
        <v>heating</v>
      </c>
      <c r="H512" s="283">
        <f>IF(G512="heating",F512*Assumptions!M$4+Assumptions!M$7,0)</f>
        <v>0.63702915152981754</v>
      </c>
      <c r="I512" s="15">
        <f t="shared" si="132"/>
        <v>1.1674190089087988</v>
      </c>
      <c r="J512" s="15">
        <f t="shared" si="133"/>
        <v>1.017726725449043</v>
      </c>
      <c r="K512" s="283">
        <f t="shared" si="138"/>
        <v>0.75686295085614441</v>
      </c>
      <c r="L512" s="283">
        <f t="shared" si="139"/>
        <v>2.5948150733280251</v>
      </c>
      <c r="M512" s="283">
        <f t="shared" si="140"/>
        <v>6.7008929700250768</v>
      </c>
      <c r="N512" s="283">
        <f t="shared" si="141"/>
        <v>1.2546470767287967</v>
      </c>
      <c r="O512" s="283">
        <f t="shared" si="142"/>
        <v>1.5653161990744993</v>
      </c>
      <c r="P512" s="21">
        <f t="shared" si="134"/>
        <v>0</v>
      </c>
      <c r="Q512" s="21">
        <f t="shared" si="135"/>
        <v>0.87787080972652631</v>
      </c>
      <c r="R512">
        <f t="shared" si="136"/>
        <v>0.9440993384982781</v>
      </c>
      <c r="S512" s="296">
        <f t="shared" si="143"/>
        <v>0</v>
      </c>
      <c r="T512" s="283">
        <f t="shared" si="144"/>
        <v>0.75686295085614441</v>
      </c>
    </row>
    <row r="513" spans="1:20" x14ac:dyDescent="0.25">
      <c r="A513" s="286">
        <v>43122</v>
      </c>
      <c r="B513" s="1">
        <f t="shared" si="137"/>
        <v>1</v>
      </c>
      <c r="C513" s="285">
        <v>7</v>
      </c>
      <c r="D513" t="s">
        <v>714</v>
      </c>
      <c r="F513" s="16">
        <v>9</v>
      </c>
      <c r="G513" t="str">
        <f t="shared" si="131"/>
        <v>heating</v>
      </c>
      <c r="H513" s="283">
        <f>IF(G513="heating",F513*Assumptions!M$4+Assumptions!M$7,0)</f>
        <v>0.64772502576685764</v>
      </c>
      <c r="I513" s="15">
        <f t="shared" si="132"/>
        <v>1.1567226404725983</v>
      </c>
      <c r="J513" s="15">
        <f t="shared" si="133"/>
        <v>1.017726725449043</v>
      </c>
      <c r="K513" s="283">
        <f t="shared" si="138"/>
        <v>0.76251974200987527</v>
      </c>
      <c r="L513" s="283">
        <f t="shared" si="139"/>
        <v>2.5577388510716212</v>
      </c>
      <c r="M513" s="283">
        <f t="shared" si="140"/>
        <v>6.6545135705085823</v>
      </c>
      <c r="N513" s="283">
        <f t="shared" si="141"/>
        <v>1.1952724464873081</v>
      </c>
      <c r="O513" s="283">
        <f t="shared" si="142"/>
        <v>1.6317002659765376</v>
      </c>
      <c r="P513" s="21">
        <f t="shared" si="134"/>
        <v>0</v>
      </c>
      <c r="Q513" s="21">
        <f t="shared" si="135"/>
        <v>0.97331382064367777</v>
      </c>
      <c r="R513">
        <f t="shared" si="136"/>
        <v>0.9440993384982781</v>
      </c>
      <c r="S513" s="296">
        <f t="shared" si="143"/>
        <v>0</v>
      </c>
      <c r="T513" s="283">
        <f t="shared" si="144"/>
        <v>0.76251974200987527</v>
      </c>
    </row>
    <row r="514" spans="1:20" x14ac:dyDescent="0.25">
      <c r="A514" s="286">
        <v>43122</v>
      </c>
      <c r="B514" s="1">
        <f t="shared" si="137"/>
        <v>1</v>
      </c>
      <c r="C514" s="285">
        <v>8</v>
      </c>
      <c r="D514" t="s">
        <v>714</v>
      </c>
      <c r="F514" s="16">
        <v>7</v>
      </c>
      <c r="G514" t="str">
        <f t="shared" ref="G514:G577" si="145">VLOOKUP(A514,U$2:W$366,3,FALSE)</f>
        <v>heating</v>
      </c>
      <c r="H514" s="283">
        <f>IF(G514="heating",F514*Assumptions!M$4+Assumptions!M$7,0)</f>
        <v>0.66911677424093763</v>
      </c>
      <c r="I514" s="15">
        <f t="shared" ref="I514:I577" si="146">VLOOKUP(C514,AO$2:AQ$25,2,FALSE)</f>
        <v>1.0887373021083731</v>
      </c>
      <c r="J514" s="15">
        <f t="shared" ref="J514:J577" si="147">VLOOKUP(B514,AS$4:AU$10,3,FALSE)</f>
        <v>1.017726725449043</v>
      </c>
      <c r="K514" s="283">
        <f t="shared" si="138"/>
        <v>0.74140617619983606</v>
      </c>
      <c r="L514" s="283">
        <f t="shared" si="139"/>
        <v>2.4800267097410909</v>
      </c>
      <c r="M514" s="283">
        <f t="shared" si="140"/>
        <v>6.2736686925617606</v>
      </c>
      <c r="N514" s="283">
        <f t="shared" si="141"/>
        <v>1.1216076842493865</v>
      </c>
      <c r="O514" s="283">
        <f t="shared" si="142"/>
        <v>1.6393496099958702</v>
      </c>
      <c r="P514" s="21">
        <f t="shared" ref="P514:P577" si="148">IF(G514="cooling",IF(F514&lt;61,0.025,(F514^2*AX$25+F514*AY$25+AZ$25)),0)</f>
        <v>0</v>
      </c>
      <c r="Q514" s="21">
        <f t="shared" ref="Q514:Q577" si="149">VLOOKUP(C514,BB$2:BC$25,2,FALSE)</f>
        <v>0.94940007506179924</v>
      </c>
      <c r="R514">
        <f t="shared" ref="R514:R577" si="150">VLOOKUP(B514,AS$4:AV$10,4,FALSE)</f>
        <v>0.9440993384982781</v>
      </c>
      <c r="S514" s="296">
        <f t="shared" si="143"/>
        <v>0</v>
      </c>
      <c r="T514" s="283">
        <f t="shared" si="144"/>
        <v>0.74140617619983606</v>
      </c>
    </row>
    <row r="515" spans="1:20" x14ac:dyDescent="0.25">
      <c r="A515" s="286">
        <v>43122</v>
      </c>
      <c r="B515" s="1">
        <f t="shared" ref="B515:B578" si="151">WEEKDAY(A515,2)</f>
        <v>1</v>
      </c>
      <c r="C515" s="285">
        <v>9</v>
      </c>
      <c r="D515" t="s">
        <v>714</v>
      </c>
      <c r="F515" s="16">
        <v>10</v>
      </c>
      <c r="G515" t="str">
        <f t="shared" si="145"/>
        <v>heating</v>
      </c>
      <c r="H515" s="283">
        <f>IF(G515="heating",F515*Assumptions!M$4+Assumptions!M$7,0)</f>
        <v>0.63702915152981754</v>
      </c>
      <c r="I515" s="15">
        <f t="shared" si="146"/>
        <v>1.0265141967145235</v>
      </c>
      <c r="J515" s="15">
        <f t="shared" si="147"/>
        <v>1.017726725449043</v>
      </c>
      <c r="K515" s="283">
        <f t="shared" ref="K515:K578" si="152">H515*I515*J515</f>
        <v>0.66551131863724378</v>
      </c>
      <c r="L515" s="283">
        <f t="shared" ref="L515:L578" si="153">VLOOKUP(F515,BL$2:BN$92,2,FALSE)</f>
        <v>2.5948150733280251</v>
      </c>
      <c r="M515" s="283">
        <f t="shared" ref="M515:M578" si="154">IF(G515="heating",K515*(L515*3.412),0)</f>
        <v>5.8921104692519668</v>
      </c>
      <c r="N515" s="283">
        <f t="shared" ref="N515:N578" si="155">VLOOKUP(F515,BL$2:BN$92,3,FALSE)</f>
        <v>1.2546470767287967</v>
      </c>
      <c r="O515" s="283">
        <f t="shared" ref="O515:O578" si="156">IF(F515&lt;=61,IF(G515="heating",IF(F515&gt;=5,K515*L515/N515,0),0),0)</f>
        <v>1.3763861033915363</v>
      </c>
      <c r="P515" s="21">
        <f t="shared" si="148"/>
        <v>0</v>
      </c>
      <c r="Q515" s="21">
        <f t="shared" si="149"/>
        <v>0.8408485371888097</v>
      </c>
      <c r="R515">
        <f t="shared" si="150"/>
        <v>0.9440993384982781</v>
      </c>
      <c r="S515" s="296">
        <f t="shared" ref="S515:S578" si="157">P515*Q515*R515</f>
        <v>0</v>
      </c>
      <c r="T515" s="283">
        <f t="shared" ref="T515:T578" si="158">K515+S515</f>
        <v>0.66551131863724378</v>
      </c>
    </row>
    <row r="516" spans="1:20" x14ac:dyDescent="0.25">
      <c r="A516" s="286">
        <v>43122</v>
      </c>
      <c r="B516" s="1">
        <f t="shared" si="151"/>
        <v>1</v>
      </c>
      <c r="C516" s="285">
        <v>10</v>
      </c>
      <c r="D516" t="s">
        <v>714</v>
      </c>
      <c r="F516" s="16">
        <v>12</v>
      </c>
      <c r="G516" t="str">
        <f t="shared" si="145"/>
        <v>heating</v>
      </c>
      <c r="H516" s="283">
        <f>IF(G516="heating",F516*Assumptions!M$4+Assumptions!M$7,0)</f>
        <v>0.61563740305573755</v>
      </c>
      <c r="I516" s="15">
        <f t="shared" si="146"/>
        <v>0.99413757313525775</v>
      </c>
      <c r="J516" s="15">
        <f t="shared" si="147"/>
        <v>1.017726725449043</v>
      </c>
      <c r="K516" s="283">
        <f t="shared" si="152"/>
        <v>0.62287753098191856</v>
      </c>
      <c r="L516" s="283">
        <f t="shared" si="153"/>
        <v>2.6646546875967734</v>
      </c>
      <c r="M516" s="283">
        <f t="shared" si="154"/>
        <v>5.6630790536736466</v>
      </c>
      <c r="N516" s="283">
        <f t="shared" si="155"/>
        <v>1.3760333699069704</v>
      </c>
      <c r="O516" s="283">
        <f t="shared" si="156"/>
        <v>1.206186978475591</v>
      </c>
      <c r="P516" s="21">
        <f t="shared" si="148"/>
        <v>0</v>
      </c>
      <c r="Q516" s="21">
        <f t="shared" si="149"/>
        <v>0.74504051125983206</v>
      </c>
      <c r="R516">
        <f t="shared" si="150"/>
        <v>0.9440993384982781</v>
      </c>
      <c r="S516" s="296">
        <f t="shared" si="157"/>
        <v>0</v>
      </c>
      <c r="T516" s="283">
        <f t="shared" si="158"/>
        <v>0.62287753098191856</v>
      </c>
    </row>
    <row r="517" spans="1:20" x14ac:dyDescent="0.25">
      <c r="A517" s="286">
        <v>43122</v>
      </c>
      <c r="B517" s="1">
        <f t="shared" si="151"/>
        <v>1</v>
      </c>
      <c r="C517" s="285">
        <v>11</v>
      </c>
      <c r="D517" t="s">
        <v>714</v>
      </c>
      <c r="F517" s="16">
        <v>14</v>
      </c>
      <c r="G517" t="str">
        <f t="shared" si="145"/>
        <v>heating</v>
      </c>
      <c r="H517" s="283">
        <f>IF(G517="heating",F517*Assumptions!M$4+Assumptions!M$7,0)</f>
        <v>0.59424565458165746</v>
      </c>
      <c r="I517" s="15">
        <f t="shared" si="146"/>
        <v>0.95102107888400034</v>
      </c>
      <c r="J517" s="15">
        <f t="shared" si="147"/>
        <v>1.017726725449043</v>
      </c>
      <c r="K517" s="283">
        <f t="shared" si="152"/>
        <v>0.57515822770718528</v>
      </c>
      <c r="L517" s="283">
        <f t="shared" si="153"/>
        <v>2.7335244633277975</v>
      </c>
      <c r="M517" s="283">
        <f t="shared" si="154"/>
        <v>5.3643774004829545</v>
      </c>
      <c r="N517" s="283">
        <f t="shared" si="155"/>
        <v>1.5010922485335794</v>
      </c>
      <c r="O517" s="283">
        <f t="shared" si="156"/>
        <v>1.0473767266853489</v>
      </c>
      <c r="P517" s="21">
        <f t="shared" si="148"/>
        <v>0</v>
      </c>
      <c r="Q517" s="21">
        <f t="shared" si="149"/>
        <v>0.72850690893675296</v>
      </c>
      <c r="R517">
        <f t="shared" si="150"/>
        <v>0.9440993384982781</v>
      </c>
      <c r="S517" s="296">
        <f t="shared" si="157"/>
        <v>0</v>
      </c>
      <c r="T517" s="283">
        <f t="shared" si="158"/>
        <v>0.57515822770718528</v>
      </c>
    </row>
    <row r="518" spans="1:20" x14ac:dyDescent="0.25">
      <c r="A518" s="286">
        <v>43122</v>
      </c>
      <c r="B518" s="1">
        <f t="shared" si="151"/>
        <v>1</v>
      </c>
      <c r="C518" s="285">
        <v>12</v>
      </c>
      <c r="D518" t="s">
        <v>714</v>
      </c>
      <c r="F518" s="16">
        <v>16</v>
      </c>
      <c r="G518" t="str">
        <f t="shared" si="145"/>
        <v>heating</v>
      </c>
      <c r="H518" s="283">
        <f>IF(G518="heating",F518*Assumptions!M$4+Assumptions!M$7,0)</f>
        <v>0.57285390610757747</v>
      </c>
      <c r="I518" s="15">
        <f t="shared" si="146"/>
        <v>0.92817502202723046</v>
      </c>
      <c r="J518" s="15">
        <f t="shared" si="147"/>
        <v>1.017726725449043</v>
      </c>
      <c r="K518" s="283">
        <f t="shared" si="152"/>
        <v>0.54113414083168387</v>
      </c>
      <c r="L518" s="283">
        <f t="shared" si="153"/>
        <v>2.8179276134894917</v>
      </c>
      <c r="M518" s="283">
        <f t="shared" si="154"/>
        <v>5.2028797714317632</v>
      </c>
      <c r="N518" s="283">
        <f t="shared" si="155"/>
        <v>1.6317545686209942</v>
      </c>
      <c r="O518" s="283">
        <f t="shared" si="156"/>
        <v>0.93450134436589705</v>
      </c>
      <c r="P518" s="21">
        <f t="shared" si="148"/>
        <v>0</v>
      </c>
      <c r="Q518" s="21">
        <f t="shared" si="149"/>
        <v>0.75910815787401487</v>
      </c>
      <c r="R518">
        <f t="shared" si="150"/>
        <v>0.9440993384982781</v>
      </c>
      <c r="S518" s="296">
        <f t="shared" si="157"/>
        <v>0</v>
      </c>
      <c r="T518" s="283">
        <f t="shared" si="158"/>
        <v>0.54113414083168387</v>
      </c>
    </row>
    <row r="519" spans="1:20" x14ac:dyDescent="0.25">
      <c r="A519" s="286">
        <v>43122</v>
      </c>
      <c r="B519" s="1">
        <f t="shared" si="151"/>
        <v>1</v>
      </c>
      <c r="C519" s="285">
        <v>13</v>
      </c>
      <c r="D519" t="s">
        <v>714</v>
      </c>
      <c r="F519" s="16">
        <v>16</v>
      </c>
      <c r="G519" t="str">
        <f t="shared" si="145"/>
        <v>heating</v>
      </c>
      <c r="H519" s="283">
        <f>IF(G519="heating",F519*Assumptions!M$4+Assumptions!M$7,0)</f>
        <v>0.57285390610757747</v>
      </c>
      <c r="I519" s="15">
        <f t="shared" si="146"/>
        <v>0.91573834436872614</v>
      </c>
      <c r="J519" s="15">
        <f t="shared" si="147"/>
        <v>1.017726725449043</v>
      </c>
      <c r="K519" s="283">
        <f t="shared" si="152"/>
        <v>0.53388344918428698</v>
      </c>
      <c r="L519" s="283">
        <f t="shared" si="153"/>
        <v>2.8179276134894917</v>
      </c>
      <c r="M519" s="283">
        <f t="shared" si="154"/>
        <v>5.1331660460269113</v>
      </c>
      <c r="N519" s="283">
        <f t="shared" si="155"/>
        <v>1.6317545686209942</v>
      </c>
      <c r="O519" s="283">
        <f t="shared" si="156"/>
        <v>0.92197989990175533</v>
      </c>
      <c r="P519" s="21">
        <f t="shared" si="148"/>
        <v>0</v>
      </c>
      <c r="Q519" s="21">
        <f t="shared" si="149"/>
        <v>0.79115902007799765</v>
      </c>
      <c r="R519">
        <f t="shared" si="150"/>
        <v>0.9440993384982781</v>
      </c>
      <c r="S519" s="296">
        <f t="shared" si="157"/>
        <v>0</v>
      </c>
      <c r="T519" s="283">
        <f t="shared" si="158"/>
        <v>0.53388344918428698</v>
      </c>
    </row>
    <row r="520" spans="1:20" x14ac:dyDescent="0.25">
      <c r="A520" s="286">
        <v>43122</v>
      </c>
      <c r="B520" s="1">
        <f t="shared" si="151"/>
        <v>1</v>
      </c>
      <c r="C520" s="285">
        <v>14</v>
      </c>
      <c r="D520" t="s">
        <v>714</v>
      </c>
      <c r="F520" s="16">
        <v>18</v>
      </c>
      <c r="G520" t="str">
        <f t="shared" si="145"/>
        <v>heating</v>
      </c>
      <c r="H520" s="283">
        <f>IF(G520="heating",F520*Assumptions!M$4+Assumptions!M$7,0)</f>
        <v>0.55146215763349737</v>
      </c>
      <c r="I520" s="15">
        <f t="shared" si="146"/>
        <v>0.92047470058819936</v>
      </c>
      <c r="J520" s="15">
        <f t="shared" si="147"/>
        <v>1.017726725449043</v>
      </c>
      <c r="K520" s="283">
        <f t="shared" si="152"/>
        <v>0.51660517372794923</v>
      </c>
      <c r="L520" s="283">
        <f t="shared" si="153"/>
        <v>2.9050026706454841</v>
      </c>
      <c r="M520" s="283">
        <f t="shared" si="154"/>
        <v>5.1205228646986738</v>
      </c>
      <c r="N520" s="283">
        <f t="shared" si="155"/>
        <v>1.7641684145174241</v>
      </c>
      <c r="O520" s="283">
        <f t="shared" si="156"/>
        <v>0.85067808549303581</v>
      </c>
      <c r="P520" s="21">
        <f t="shared" si="148"/>
        <v>0</v>
      </c>
      <c r="Q520" s="21">
        <f t="shared" si="149"/>
        <v>0.84355555031342389</v>
      </c>
      <c r="R520">
        <f t="shared" si="150"/>
        <v>0.9440993384982781</v>
      </c>
      <c r="S520" s="296">
        <f t="shared" si="157"/>
        <v>0</v>
      </c>
      <c r="T520" s="283">
        <f t="shared" si="158"/>
        <v>0.51660517372794923</v>
      </c>
    </row>
    <row r="521" spans="1:20" x14ac:dyDescent="0.25">
      <c r="A521" s="286">
        <v>43122</v>
      </c>
      <c r="B521" s="1">
        <f t="shared" si="151"/>
        <v>1</v>
      </c>
      <c r="C521" s="285">
        <v>15</v>
      </c>
      <c r="D521" t="s">
        <v>714</v>
      </c>
      <c r="F521" s="16">
        <v>18</v>
      </c>
      <c r="G521" t="str">
        <f t="shared" si="145"/>
        <v>heating</v>
      </c>
      <c r="H521" s="283">
        <f>IF(G521="heating",F521*Assumptions!M$4+Assumptions!M$7,0)</f>
        <v>0.55146215763349737</v>
      </c>
      <c r="I521" s="15">
        <f t="shared" si="146"/>
        <v>0.92937811039838192</v>
      </c>
      <c r="J521" s="15">
        <f t="shared" si="147"/>
        <v>1.017726725449043</v>
      </c>
      <c r="K521" s="283">
        <f t="shared" si="152"/>
        <v>0.5216021036477192</v>
      </c>
      <c r="L521" s="283">
        <f t="shared" si="153"/>
        <v>2.9050026706454841</v>
      </c>
      <c r="M521" s="283">
        <f t="shared" si="154"/>
        <v>5.1700517800264816</v>
      </c>
      <c r="N521" s="283">
        <f t="shared" si="155"/>
        <v>1.7641684145174241</v>
      </c>
      <c r="O521" s="283">
        <f t="shared" si="156"/>
        <v>0.85890637857577468</v>
      </c>
      <c r="P521" s="21">
        <f t="shared" si="148"/>
        <v>0</v>
      </c>
      <c r="Q521" s="21">
        <f t="shared" si="149"/>
        <v>0.96592607327566882</v>
      </c>
      <c r="R521">
        <f t="shared" si="150"/>
        <v>0.9440993384982781</v>
      </c>
      <c r="S521" s="296">
        <f t="shared" si="157"/>
        <v>0</v>
      </c>
      <c r="T521" s="283">
        <f t="shared" si="158"/>
        <v>0.5216021036477192</v>
      </c>
    </row>
    <row r="522" spans="1:20" x14ac:dyDescent="0.25">
      <c r="A522" s="286">
        <v>43122</v>
      </c>
      <c r="B522" s="1">
        <f t="shared" si="151"/>
        <v>1</v>
      </c>
      <c r="C522" s="285">
        <v>16</v>
      </c>
      <c r="D522" t="s">
        <v>714</v>
      </c>
      <c r="F522" s="16">
        <v>18</v>
      </c>
      <c r="G522" t="str">
        <f t="shared" si="145"/>
        <v>heating</v>
      </c>
      <c r="H522" s="283">
        <f>IF(G522="heating",F522*Assumptions!M$4+Assumptions!M$7,0)</f>
        <v>0.55146215763349737</v>
      </c>
      <c r="I522" s="15">
        <f t="shared" si="146"/>
        <v>0.95820877609023625</v>
      </c>
      <c r="J522" s="15">
        <f t="shared" si="147"/>
        <v>1.017726725449043</v>
      </c>
      <c r="K522" s="283">
        <f t="shared" si="152"/>
        <v>0.53778296233825706</v>
      </c>
      <c r="L522" s="283">
        <f t="shared" si="153"/>
        <v>2.9050026706454841</v>
      </c>
      <c r="M522" s="283">
        <f t="shared" si="154"/>
        <v>5.3304343334907829</v>
      </c>
      <c r="N522" s="283">
        <f t="shared" si="155"/>
        <v>1.7641684145174241</v>
      </c>
      <c r="O522" s="283">
        <f t="shared" si="156"/>
        <v>0.88555090827177185</v>
      </c>
      <c r="P522" s="21">
        <f t="shared" si="148"/>
        <v>0</v>
      </c>
      <c r="Q522" s="21">
        <f t="shared" si="149"/>
        <v>1.1649354943302594</v>
      </c>
      <c r="R522">
        <f t="shared" si="150"/>
        <v>0.9440993384982781</v>
      </c>
      <c r="S522" s="296">
        <f t="shared" si="157"/>
        <v>0</v>
      </c>
      <c r="T522" s="283">
        <f t="shared" si="158"/>
        <v>0.53778296233825706</v>
      </c>
    </row>
    <row r="523" spans="1:20" x14ac:dyDescent="0.25">
      <c r="A523" s="286">
        <v>43122</v>
      </c>
      <c r="B523" s="1">
        <f t="shared" si="151"/>
        <v>1</v>
      </c>
      <c r="C523" s="285">
        <v>17</v>
      </c>
      <c r="D523" t="s">
        <v>714</v>
      </c>
      <c r="E523" t="s">
        <v>685</v>
      </c>
      <c r="F523" s="16">
        <v>16</v>
      </c>
      <c r="G523" t="str">
        <f t="shared" si="145"/>
        <v>heating</v>
      </c>
      <c r="H523" s="283">
        <f>IF(G523="heating",F523*Assumptions!M$4+Assumptions!M$7,0)</f>
        <v>0.57285390610757747</v>
      </c>
      <c r="I523" s="15">
        <f t="shared" si="146"/>
        <v>1.000324165990953</v>
      </c>
      <c r="J523" s="15">
        <f t="shared" si="147"/>
        <v>1.017726725449043</v>
      </c>
      <c r="K523" s="283">
        <f t="shared" si="152"/>
        <v>0.5831977216262606</v>
      </c>
      <c r="L523" s="283">
        <f t="shared" si="153"/>
        <v>2.8179276134894917</v>
      </c>
      <c r="M523" s="283">
        <f t="shared" si="154"/>
        <v>5.6073113848090488</v>
      </c>
      <c r="N523" s="283">
        <f t="shared" si="155"/>
        <v>1.6317545686209942</v>
      </c>
      <c r="O523" s="283">
        <f t="shared" si="156"/>
        <v>1.0071422476749383</v>
      </c>
      <c r="P523" s="21">
        <f t="shared" si="148"/>
        <v>0</v>
      </c>
      <c r="Q523" s="21">
        <f t="shared" si="149"/>
        <v>1.3521540118753073</v>
      </c>
      <c r="R523">
        <f t="shared" si="150"/>
        <v>0.9440993384982781</v>
      </c>
      <c r="S523" s="296">
        <f t="shared" si="157"/>
        <v>0</v>
      </c>
      <c r="T523" s="283">
        <f t="shared" si="158"/>
        <v>0.5831977216262606</v>
      </c>
    </row>
    <row r="524" spans="1:20" x14ac:dyDescent="0.25">
      <c r="A524" s="286">
        <v>43122</v>
      </c>
      <c r="B524" s="1">
        <f t="shared" si="151"/>
        <v>1</v>
      </c>
      <c r="C524" s="285">
        <v>18</v>
      </c>
      <c r="D524" t="s">
        <v>714</v>
      </c>
      <c r="E524" t="s">
        <v>685</v>
      </c>
      <c r="F524" s="16">
        <v>12</v>
      </c>
      <c r="G524" t="str">
        <f t="shared" si="145"/>
        <v>heating</v>
      </c>
      <c r="H524" s="283">
        <f>IF(G524="heating",F524*Assumptions!M$4+Assumptions!M$7,0)</f>
        <v>0.61563740305573755</v>
      </c>
      <c r="I524" s="15">
        <f t="shared" si="146"/>
        <v>0.99263375744531002</v>
      </c>
      <c r="J524" s="15">
        <f t="shared" si="147"/>
        <v>1.017726725449043</v>
      </c>
      <c r="K524" s="283">
        <f t="shared" si="152"/>
        <v>0.62193531430153259</v>
      </c>
      <c r="L524" s="283">
        <f t="shared" si="153"/>
        <v>2.6646546875967734</v>
      </c>
      <c r="M524" s="283">
        <f t="shared" si="154"/>
        <v>5.6545126063685007</v>
      </c>
      <c r="N524" s="283">
        <f t="shared" si="155"/>
        <v>1.3760333699069704</v>
      </c>
      <c r="O524" s="283">
        <f t="shared" si="156"/>
        <v>1.2043623991092547</v>
      </c>
      <c r="P524" s="21">
        <f t="shared" si="148"/>
        <v>0</v>
      </c>
      <c r="Q524" s="21">
        <f t="shared" si="149"/>
        <v>1.5598916921549892</v>
      </c>
      <c r="R524">
        <f t="shared" si="150"/>
        <v>0.9440993384982781</v>
      </c>
      <c r="S524" s="296">
        <f t="shared" si="157"/>
        <v>0</v>
      </c>
      <c r="T524" s="283">
        <f t="shared" si="158"/>
        <v>0.62193531430153259</v>
      </c>
    </row>
    <row r="525" spans="1:20" x14ac:dyDescent="0.25">
      <c r="A525" s="286">
        <v>43122</v>
      </c>
      <c r="B525" s="1">
        <f t="shared" si="151"/>
        <v>1</v>
      </c>
      <c r="C525" s="285">
        <v>19</v>
      </c>
      <c r="D525" t="s">
        <v>714</v>
      </c>
      <c r="F525" s="16">
        <v>10</v>
      </c>
      <c r="G525" t="str">
        <f t="shared" si="145"/>
        <v>heating</v>
      </c>
      <c r="H525" s="283">
        <f>IF(G525="heating",F525*Assumptions!M$4+Assumptions!M$7,0)</f>
        <v>0.63702915152981754</v>
      </c>
      <c r="I525" s="15">
        <f t="shared" si="146"/>
        <v>0.98728643949761985</v>
      </c>
      <c r="J525" s="15">
        <f t="shared" si="147"/>
        <v>1.017726725449043</v>
      </c>
      <c r="K525" s="283">
        <f t="shared" si="152"/>
        <v>0.64007911661202077</v>
      </c>
      <c r="L525" s="283">
        <f t="shared" si="153"/>
        <v>2.5948150733280251</v>
      </c>
      <c r="M525" s="283">
        <f t="shared" si="154"/>
        <v>5.6669462389639058</v>
      </c>
      <c r="N525" s="283">
        <f t="shared" si="155"/>
        <v>1.2546470767287967</v>
      </c>
      <c r="O525" s="283">
        <f t="shared" si="156"/>
        <v>1.3237881558196736</v>
      </c>
      <c r="P525" s="21">
        <f t="shared" si="148"/>
        <v>0</v>
      </c>
      <c r="Q525" s="21">
        <f t="shared" si="149"/>
        <v>1.6764212681468484</v>
      </c>
      <c r="R525">
        <f t="shared" si="150"/>
        <v>0.9440993384982781</v>
      </c>
      <c r="S525" s="296">
        <f t="shared" si="157"/>
        <v>0</v>
      </c>
      <c r="T525" s="283">
        <f t="shared" si="158"/>
        <v>0.64007911661202077</v>
      </c>
    </row>
    <row r="526" spans="1:20" x14ac:dyDescent="0.25">
      <c r="A526" s="286">
        <v>43122</v>
      </c>
      <c r="B526" s="1">
        <f t="shared" si="151"/>
        <v>1</v>
      </c>
      <c r="C526" s="285">
        <v>20</v>
      </c>
      <c r="D526" t="s">
        <v>714</v>
      </c>
      <c r="F526" s="16">
        <v>9</v>
      </c>
      <c r="G526" t="str">
        <f t="shared" si="145"/>
        <v>heating</v>
      </c>
      <c r="H526" s="283">
        <f>IF(G526="heating",F526*Assumptions!M$4+Assumptions!M$7,0)</f>
        <v>0.64772502576685764</v>
      </c>
      <c r="I526" s="15">
        <f t="shared" si="146"/>
        <v>0.9807837528485519</v>
      </c>
      <c r="J526" s="15">
        <f t="shared" si="147"/>
        <v>1.017726725449043</v>
      </c>
      <c r="K526" s="283">
        <f t="shared" si="152"/>
        <v>0.64653958349427776</v>
      </c>
      <c r="L526" s="283">
        <f t="shared" si="153"/>
        <v>2.5577388510716212</v>
      </c>
      <c r="M526" s="283">
        <f t="shared" si="154"/>
        <v>5.6423541518980347</v>
      </c>
      <c r="N526" s="283">
        <f t="shared" si="155"/>
        <v>1.1952724464873081</v>
      </c>
      <c r="O526" s="283">
        <f t="shared" si="156"/>
        <v>1.3835167173131502</v>
      </c>
      <c r="P526" s="21">
        <f t="shared" si="148"/>
        <v>0</v>
      </c>
      <c r="Q526" s="21">
        <f t="shared" si="149"/>
        <v>1.52436960139122</v>
      </c>
      <c r="R526">
        <f t="shared" si="150"/>
        <v>0.9440993384982781</v>
      </c>
      <c r="S526" s="296">
        <f t="shared" si="157"/>
        <v>0</v>
      </c>
      <c r="T526" s="283">
        <f t="shared" si="158"/>
        <v>0.64653958349427776</v>
      </c>
    </row>
    <row r="527" spans="1:20" x14ac:dyDescent="0.25">
      <c r="A527" s="286">
        <v>43122</v>
      </c>
      <c r="B527" s="1">
        <f t="shared" si="151"/>
        <v>1</v>
      </c>
      <c r="C527" s="285">
        <v>21</v>
      </c>
      <c r="D527" t="s">
        <v>714</v>
      </c>
      <c r="F527" s="16">
        <v>9</v>
      </c>
      <c r="G527" t="str">
        <f t="shared" si="145"/>
        <v>heating</v>
      </c>
      <c r="H527" s="283">
        <f>IF(G527="heating",F527*Assumptions!M$4+Assumptions!M$7,0)</f>
        <v>0.64772502576685764</v>
      </c>
      <c r="I527" s="15">
        <f t="shared" si="146"/>
        <v>0.96485790305685171</v>
      </c>
      <c r="J527" s="15">
        <f t="shared" si="147"/>
        <v>1.017726725449043</v>
      </c>
      <c r="K527" s="283">
        <f t="shared" si="152"/>
        <v>0.63604115072434964</v>
      </c>
      <c r="L527" s="283">
        <f t="shared" si="153"/>
        <v>2.5577388510716212</v>
      </c>
      <c r="M527" s="283">
        <f t="shared" si="154"/>
        <v>5.5507342770441532</v>
      </c>
      <c r="N527" s="283">
        <f t="shared" si="155"/>
        <v>1.1952724464873081</v>
      </c>
      <c r="O527" s="283">
        <f t="shared" si="156"/>
        <v>1.3610513375999957</v>
      </c>
      <c r="P527" s="21">
        <f t="shared" si="148"/>
        <v>0</v>
      </c>
      <c r="Q527" s="21">
        <f t="shared" si="149"/>
        <v>1.4448604713749031</v>
      </c>
      <c r="R527">
        <f t="shared" si="150"/>
        <v>0.9440993384982781</v>
      </c>
      <c r="S527" s="296">
        <f t="shared" si="157"/>
        <v>0</v>
      </c>
      <c r="T527" s="283">
        <f t="shared" si="158"/>
        <v>0.63604115072434964</v>
      </c>
    </row>
    <row r="528" spans="1:20" x14ac:dyDescent="0.25">
      <c r="A528" s="286">
        <v>43122</v>
      </c>
      <c r="B528" s="1">
        <f t="shared" si="151"/>
        <v>1</v>
      </c>
      <c r="C528" s="285">
        <v>22</v>
      </c>
      <c r="D528" t="s">
        <v>714</v>
      </c>
      <c r="F528" s="16">
        <v>7</v>
      </c>
      <c r="G528" t="str">
        <f t="shared" si="145"/>
        <v>heating</v>
      </c>
      <c r="H528" s="283">
        <f>IF(G528="heating",F528*Assumptions!M$4+Assumptions!M$7,0)</f>
        <v>0.66911677424093763</v>
      </c>
      <c r="I528" s="15">
        <f t="shared" si="146"/>
        <v>0.93972561476240646</v>
      </c>
      <c r="J528" s="15">
        <f t="shared" si="147"/>
        <v>1.017726725449043</v>
      </c>
      <c r="K528" s="283">
        <f t="shared" si="152"/>
        <v>0.63993249185898149</v>
      </c>
      <c r="L528" s="283">
        <f t="shared" si="153"/>
        <v>2.4800267097410909</v>
      </c>
      <c r="M528" s="283">
        <f t="shared" si="154"/>
        <v>5.4150134816878177</v>
      </c>
      <c r="N528" s="283">
        <f t="shared" si="155"/>
        <v>1.1216076842493865</v>
      </c>
      <c r="O528" s="283">
        <f t="shared" si="156"/>
        <v>1.4149775313848252</v>
      </c>
      <c r="P528" s="21">
        <f t="shared" si="148"/>
        <v>0</v>
      </c>
      <c r="Q528" s="21">
        <f t="shared" si="149"/>
        <v>1.2427137171080138</v>
      </c>
      <c r="R528">
        <f t="shared" si="150"/>
        <v>0.9440993384982781</v>
      </c>
      <c r="S528" s="296">
        <f t="shared" si="157"/>
        <v>0</v>
      </c>
      <c r="T528" s="283">
        <f t="shared" si="158"/>
        <v>0.63993249185898149</v>
      </c>
    </row>
    <row r="529" spans="1:20" x14ac:dyDescent="0.25">
      <c r="A529" s="286">
        <v>43122</v>
      </c>
      <c r="B529" s="1">
        <f t="shared" si="151"/>
        <v>1</v>
      </c>
      <c r="C529" s="285">
        <v>23</v>
      </c>
      <c r="D529" t="s">
        <v>713</v>
      </c>
      <c r="F529" s="16">
        <v>3</v>
      </c>
      <c r="G529" t="str">
        <f t="shared" si="145"/>
        <v>heating</v>
      </c>
      <c r="H529" s="283">
        <f>IF(G529="heating",F529*Assumptions!M$4+Assumptions!M$7,0)</f>
        <v>0.71190027118909771</v>
      </c>
      <c r="I529" s="15">
        <f t="shared" si="146"/>
        <v>0.93552015763172869</v>
      </c>
      <c r="J529" s="15">
        <f t="shared" si="147"/>
        <v>1.017726725449043</v>
      </c>
      <c r="K529" s="283">
        <f t="shared" si="152"/>
        <v>0.67780300084562228</v>
      </c>
      <c r="L529" s="283">
        <f t="shared" si="153"/>
        <v>2.2496218138612099</v>
      </c>
      <c r="M529" s="283">
        <f t="shared" si="154"/>
        <v>5.2026190200842946</v>
      </c>
      <c r="N529" s="283" t="e">
        <f t="shared" si="155"/>
        <v>#N/A</v>
      </c>
      <c r="O529" s="283">
        <f t="shared" si="156"/>
        <v>0</v>
      </c>
      <c r="P529" s="21">
        <f t="shared" si="148"/>
        <v>0</v>
      </c>
      <c r="Q529" s="21">
        <f t="shared" si="149"/>
        <v>1.0297519246597011</v>
      </c>
      <c r="R529">
        <f t="shared" si="150"/>
        <v>0.9440993384982781</v>
      </c>
      <c r="S529" s="296">
        <f t="shared" si="157"/>
        <v>0</v>
      </c>
      <c r="T529" s="283">
        <f t="shared" si="158"/>
        <v>0.67780300084562228</v>
      </c>
    </row>
    <row r="530" spans="1:20" x14ac:dyDescent="0.25">
      <c r="A530" s="286">
        <v>43123</v>
      </c>
      <c r="B530" s="1">
        <f t="shared" si="151"/>
        <v>2</v>
      </c>
      <c r="C530" s="285">
        <v>0</v>
      </c>
      <c r="D530" t="s">
        <v>713</v>
      </c>
      <c r="F530" s="16">
        <v>1</v>
      </c>
      <c r="G530" t="str">
        <f t="shared" si="145"/>
        <v>heating</v>
      </c>
      <c r="H530" s="283">
        <f>IF(G530="heating",F530*Assumptions!M$4+Assumptions!M$7,0)</f>
        <v>0.73329201966317781</v>
      </c>
      <c r="I530" s="15">
        <f t="shared" si="146"/>
        <v>0.96097758380229281</v>
      </c>
      <c r="J530" s="15">
        <f t="shared" si="147"/>
        <v>1.0199659078795975</v>
      </c>
      <c r="K530" s="283">
        <f t="shared" si="152"/>
        <v>0.71874671320325434</v>
      </c>
      <c r="L530" s="283">
        <f t="shared" si="153"/>
        <v>2.2890548970082816</v>
      </c>
      <c r="M530" s="283">
        <f t="shared" si="154"/>
        <v>5.6135953323289529</v>
      </c>
      <c r="N530" s="283" t="e">
        <f t="shared" si="155"/>
        <v>#N/A</v>
      </c>
      <c r="O530" s="283">
        <f t="shared" si="156"/>
        <v>0</v>
      </c>
      <c r="P530" s="21">
        <f t="shared" si="148"/>
        <v>0</v>
      </c>
      <c r="Q530" s="21">
        <f t="shared" si="149"/>
        <v>0.90668853391740301</v>
      </c>
      <c r="R530">
        <f t="shared" si="150"/>
        <v>0.83668510409641816</v>
      </c>
      <c r="S530" s="296">
        <f t="shared" si="157"/>
        <v>0</v>
      </c>
      <c r="T530" s="283">
        <f t="shared" si="158"/>
        <v>0.71874671320325434</v>
      </c>
    </row>
    <row r="531" spans="1:20" x14ac:dyDescent="0.25">
      <c r="A531" s="286">
        <v>43123</v>
      </c>
      <c r="B531" s="1">
        <f t="shared" si="151"/>
        <v>2</v>
      </c>
      <c r="C531" s="285">
        <v>1</v>
      </c>
      <c r="D531" t="s">
        <v>713</v>
      </c>
      <c r="F531" s="16">
        <v>1</v>
      </c>
      <c r="G531" t="str">
        <f t="shared" si="145"/>
        <v>heating</v>
      </c>
      <c r="H531" s="283">
        <f>IF(G531="heating",F531*Assumptions!M$4+Assumptions!M$7,0)</f>
        <v>0.73329201966317781</v>
      </c>
      <c r="I531" s="15">
        <f t="shared" si="146"/>
        <v>0.9912860509924194</v>
      </c>
      <c r="J531" s="15">
        <f t="shared" si="147"/>
        <v>1.0199659078795975</v>
      </c>
      <c r="K531" s="283">
        <f t="shared" si="152"/>
        <v>0.74141541176845838</v>
      </c>
      <c r="L531" s="283">
        <f t="shared" si="153"/>
        <v>2.2890548970082816</v>
      </c>
      <c r="M531" s="283">
        <f t="shared" si="154"/>
        <v>5.7906436556367158</v>
      </c>
      <c r="N531" s="283" t="e">
        <f t="shared" si="155"/>
        <v>#N/A</v>
      </c>
      <c r="O531" s="283">
        <f t="shared" si="156"/>
        <v>0</v>
      </c>
      <c r="P531" s="21">
        <f t="shared" si="148"/>
        <v>0</v>
      </c>
      <c r="Q531" s="21">
        <f t="shared" si="149"/>
        <v>0.81803459285312596</v>
      </c>
      <c r="R531">
        <f t="shared" si="150"/>
        <v>0.83668510409641816</v>
      </c>
      <c r="S531" s="296">
        <f t="shared" si="157"/>
        <v>0</v>
      </c>
      <c r="T531" s="283">
        <f t="shared" si="158"/>
        <v>0.74141541176845838</v>
      </c>
    </row>
    <row r="532" spans="1:20" x14ac:dyDescent="0.25">
      <c r="A532" s="286">
        <v>43123</v>
      </c>
      <c r="B532" s="1">
        <f t="shared" si="151"/>
        <v>2</v>
      </c>
      <c r="C532" s="285">
        <v>2</v>
      </c>
      <c r="D532" t="s">
        <v>713</v>
      </c>
      <c r="F532" s="16">
        <v>0</v>
      </c>
      <c r="G532" t="str">
        <f t="shared" si="145"/>
        <v>heating</v>
      </c>
      <c r="H532" s="283">
        <f>IF(G532="heating",F532*Assumptions!M$4+Assumptions!M$7,0)</f>
        <v>0.7439878939002178</v>
      </c>
      <c r="I532" s="15">
        <f t="shared" si="146"/>
        <v>1.0126444122274023</v>
      </c>
      <c r="J532" s="15">
        <f t="shared" si="147"/>
        <v>1.0199659078795975</v>
      </c>
      <c r="K532" s="283">
        <f t="shared" si="152"/>
        <v>0.76843740235403946</v>
      </c>
      <c r="L532" s="283">
        <f t="shared" si="153"/>
        <v>2.2465435841600243</v>
      </c>
      <c r="M532" s="283">
        <f t="shared" si="154"/>
        <v>5.8902315320890573</v>
      </c>
      <c r="N532" s="283" t="e">
        <f t="shared" si="155"/>
        <v>#N/A</v>
      </c>
      <c r="O532" s="283">
        <f t="shared" si="156"/>
        <v>0</v>
      </c>
      <c r="P532" s="21">
        <f t="shared" si="148"/>
        <v>0</v>
      </c>
      <c r="Q532" s="21">
        <f t="shared" si="149"/>
        <v>0.74507607494346417</v>
      </c>
      <c r="R532">
        <f t="shared" si="150"/>
        <v>0.83668510409641816</v>
      </c>
      <c r="S532" s="296">
        <f t="shared" si="157"/>
        <v>0</v>
      </c>
      <c r="T532" s="283">
        <f t="shared" si="158"/>
        <v>0.76843740235403946</v>
      </c>
    </row>
    <row r="533" spans="1:20" x14ac:dyDescent="0.25">
      <c r="A533" s="286">
        <v>43123</v>
      </c>
      <c r="B533" s="1">
        <f t="shared" si="151"/>
        <v>2</v>
      </c>
      <c r="C533" s="285">
        <v>3</v>
      </c>
      <c r="D533" t="s">
        <v>713</v>
      </c>
      <c r="F533" s="16">
        <v>0</v>
      </c>
      <c r="G533" t="str">
        <f t="shared" si="145"/>
        <v>heating</v>
      </c>
      <c r="H533" s="283">
        <f>IF(G533="heating",F533*Assumptions!M$4+Assumptions!M$7,0)</f>
        <v>0.7439878939002178</v>
      </c>
      <c r="I533" s="15">
        <f t="shared" si="146"/>
        <v>1.0288787614109172</v>
      </c>
      <c r="J533" s="15">
        <f t="shared" si="147"/>
        <v>1.0199659078795975</v>
      </c>
      <c r="K533" s="283">
        <f t="shared" si="152"/>
        <v>0.78075671302702143</v>
      </c>
      <c r="L533" s="283">
        <f t="shared" si="153"/>
        <v>2.2465435841600243</v>
      </c>
      <c r="M533" s="283">
        <f t="shared" si="154"/>
        <v>5.984661594911751</v>
      </c>
      <c r="N533" s="283" t="e">
        <f t="shared" si="155"/>
        <v>#N/A</v>
      </c>
      <c r="O533" s="283">
        <f t="shared" si="156"/>
        <v>0</v>
      </c>
      <c r="P533" s="21">
        <f t="shared" si="148"/>
        <v>0</v>
      </c>
      <c r="Q533" s="21">
        <f t="shared" si="149"/>
        <v>0.69158980876382303</v>
      </c>
      <c r="R533">
        <f t="shared" si="150"/>
        <v>0.83668510409641816</v>
      </c>
      <c r="S533" s="296">
        <f t="shared" si="157"/>
        <v>0</v>
      </c>
      <c r="T533" s="283">
        <f t="shared" si="158"/>
        <v>0.78075671302702143</v>
      </c>
    </row>
    <row r="534" spans="1:20" x14ac:dyDescent="0.25">
      <c r="A534" s="286">
        <v>43123</v>
      </c>
      <c r="B534" s="1">
        <f t="shared" si="151"/>
        <v>2</v>
      </c>
      <c r="C534" s="285">
        <v>4</v>
      </c>
      <c r="D534" t="s">
        <v>713</v>
      </c>
      <c r="F534" s="16">
        <v>1</v>
      </c>
      <c r="G534" t="str">
        <f t="shared" si="145"/>
        <v>heating</v>
      </c>
      <c r="H534" s="283">
        <f>IF(G534="heating",F534*Assumptions!M$4+Assumptions!M$7,0)</f>
        <v>0.73329201966317781</v>
      </c>
      <c r="I534" s="15">
        <f t="shared" si="146"/>
        <v>1.0654385285153933</v>
      </c>
      <c r="J534" s="15">
        <f t="shared" si="147"/>
        <v>1.0199659078795975</v>
      </c>
      <c r="K534" s="283">
        <f t="shared" si="152"/>
        <v>0.79687648640105946</v>
      </c>
      <c r="L534" s="283">
        <f t="shared" si="153"/>
        <v>2.2890548970082816</v>
      </c>
      <c r="M534" s="283">
        <f t="shared" si="154"/>
        <v>6.2238088082062193</v>
      </c>
      <c r="N534" s="283" t="e">
        <f t="shared" si="155"/>
        <v>#N/A</v>
      </c>
      <c r="O534" s="283">
        <f t="shared" si="156"/>
        <v>0</v>
      </c>
      <c r="P534" s="21">
        <f t="shared" si="148"/>
        <v>0</v>
      </c>
      <c r="Q534" s="21">
        <f t="shared" si="149"/>
        <v>0.6473875548762833</v>
      </c>
      <c r="R534">
        <f t="shared" si="150"/>
        <v>0.83668510409641816</v>
      </c>
      <c r="S534" s="296">
        <f t="shared" si="157"/>
        <v>0</v>
      </c>
      <c r="T534" s="283">
        <f t="shared" si="158"/>
        <v>0.79687648640105946</v>
      </c>
    </row>
    <row r="535" spans="1:20" x14ac:dyDescent="0.25">
      <c r="A535" s="286">
        <v>43123</v>
      </c>
      <c r="B535" s="1">
        <f t="shared" si="151"/>
        <v>2</v>
      </c>
      <c r="C535" s="285">
        <v>5</v>
      </c>
      <c r="D535" t="s">
        <v>713</v>
      </c>
      <c r="F535" s="16">
        <v>1</v>
      </c>
      <c r="G535" t="str">
        <f t="shared" si="145"/>
        <v>heating</v>
      </c>
      <c r="H535" s="283">
        <f>IF(G535="heating",F535*Assumptions!M$4+Assumptions!M$7,0)</f>
        <v>0.73329201966317781</v>
      </c>
      <c r="I535" s="15">
        <f t="shared" si="146"/>
        <v>1.1031161181218294</v>
      </c>
      <c r="J535" s="15">
        <f t="shared" si="147"/>
        <v>1.0199659078795975</v>
      </c>
      <c r="K535" s="283">
        <f t="shared" si="152"/>
        <v>0.82505679377503305</v>
      </c>
      <c r="L535" s="283">
        <f t="shared" si="153"/>
        <v>2.2890548970082816</v>
      </c>
      <c r="M535" s="283">
        <f t="shared" si="154"/>
        <v>6.4439042034715586</v>
      </c>
      <c r="N535" s="283" t="e">
        <f t="shared" si="155"/>
        <v>#N/A</v>
      </c>
      <c r="O535" s="283">
        <f t="shared" si="156"/>
        <v>0</v>
      </c>
      <c r="P535" s="21">
        <f t="shared" si="148"/>
        <v>0</v>
      </c>
      <c r="Q535" s="21">
        <f t="shared" si="149"/>
        <v>0.72139578924615555</v>
      </c>
      <c r="R535">
        <f t="shared" si="150"/>
        <v>0.83668510409641816</v>
      </c>
      <c r="S535" s="296">
        <f t="shared" si="157"/>
        <v>0</v>
      </c>
      <c r="T535" s="283">
        <f t="shared" si="158"/>
        <v>0.82505679377503305</v>
      </c>
    </row>
    <row r="536" spans="1:20" x14ac:dyDescent="0.25">
      <c r="A536" s="286">
        <v>43123</v>
      </c>
      <c r="B536" s="1">
        <f t="shared" si="151"/>
        <v>2</v>
      </c>
      <c r="C536" s="285">
        <v>6</v>
      </c>
      <c r="D536" t="s">
        <v>713</v>
      </c>
      <c r="F536" s="16">
        <v>1</v>
      </c>
      <c r="G536" t="str">
        <f t="shared" si="145"/>
        <v>heating</v>
      </c>
      <c r="H536" s="283">
        <f>IF(G536="heating",F536*Assumptions!M$4+Assumptions!M$7,0)</f>
        <v>0.73329201966317781</v>
      </c>
      <c r="I536" s="15">
        <f t="shared" si="146"/>
        <v>1.1674190089087988</v>
      </c>
      <c r="J536" s="15">
        <f t="shared" si="147"/>
        <v>1.0199659078795975</v>
      </c>
      <c r="K536" s="283">
        <f t="shared" si="152"/>
        <v>0.87315103882467671</v>
      </c>
      <c r="L536" s="283">
        <f t="shared" si="153"/>
        <v>2.2890548970082816</v>
      </c>
      <c r="M536" s="283">
        <f t="shared" si="154"/>
        <v>6.8195325361832744</v>
      </c>
      <c r="N536" s="283" t="e">
        <f t="shared" si="155"/>
        <v>#N/A</v>
      </c>
      <c r="O536" s="283">
        <f t="shared" si="156"/>
        <v>0</v>
      </c>
      <c r="P536" s="21">
        <f t="shared" si="148"/>
        <v>0</v>
      </c>
      <c r="Q536" s="21">
        <f t="shared" si="149"/>
        <v>0.87787080972652631</v>
      </c>
      <c r="R536">
        <f t="shared" si="150"/>
        <v>0.83668510409641816</v>
      </c>
      <c r="S536" s="296">
        <f t="shared" si="157"/>
        <v>0</v>
      </c>
      <c r="T536" s="283">
        <f t="shared" si="158"/>
        <v>0.87315103882467671</v>
      </c>
    </row>
    <row r="537" spans="1:20" x14ac:dyDescent="0.25">
      <c r="A537" s="286">
        <v>43123</v>
      </c>
      <c r="B537" s="1">
        <f t="shared" si="151"/>
        <v>2</v>
      </c>
      <c r="C537" s="285">
        <v>7</v>
      </c>
      <c r="D537" t="s">
        <v>714</v>
      </c>
      <c r="F537" s="16">
        <v>1</v>
      </c>
      <c r="G537" t="str">
        <f t="shared" si="145"/>
        <v>heating</v>
      </c>
      <c r="H537" s="283">
        <f>IF(G537="heating",F537*Assumptions!M$4+Assumptions!M$7,0)</f>
        <v>0.73329201966317781</v>
      </c>
      <c r="I537" s="15">
        <f t="shared" si="146"/>
        <v>1.1567226404725983</v>
      </c>
      <c r="J537" s="15">
        <f t="shared" si="147"/>
        <v>1.0199659078795975</v>
      </c>
      <c r="K537" s="283">
        <f t="shared" si="152"/>
        <v>0.86515087338240793</v>
      </c>
      <c r="L537" s="283">
        <f t="shared" si="153"/>
        <v>2.2890548970082816</v>
      </c>
      <c r="M537" s="283">
        <f t="shared" si="154"/>
        <v>6.7570492015681785</v>
      </c>
      <c r="N537" s="283" t="e">
        <f t="shared" si="155"/>
        <v>#N/A</v>
      </c>
      <c r="O537" s="283">
        <f t="shared" si="156"/>
        <v>0</v>
      </c>
      <c r="P537" s="21">
        <f t="shared" si="148"/>
        <v>0</v>
      </c>
      <c r="Q537" s="21">
        <f t="shared" si="149"/>
        <v>0.97331382064367777</v>
      </c>
      <c r="R537">
        <f t="shared" si="150"/>
        <v>0.83668510409641816</v>
      </c>
      <c r="S537" s="296">
        <f t="shared" si="157"/>
        <v>0</v>
      </c>
      <c r="T537" s="283">
        <f t="shared" si="158"/>
        <v>0.86515087338240793</v>
      </c>
    </row>
    <row r="538" spans="1:20" x14ac:dyDescent="0.25">
      <c r="A538" s="286">
        <v>43123</v>
      </c>
      <c r="B538" s="1">
        <f t="shared" si="151"/>
        <v>2</v>
      </c>
      <c r="C538" s="285">
        <v>8</v>
      </c>
      <c r="D538" t="s">
        <v>714</v>
      </c>
      <c r="F538" s="16">
        <v>1</v>
      </c>
      <c r="G538" t="str">
        <f t="shared" si="145"/>
        <v>heating</v>
      </c>
      <c r="H538" s="283">
        <f>IF(G538="heating",F538*Assumptions!M$4+Assumptions!M$7,0)</f>
        <v>0.73329201966317781</v>
      </c>
      <c r="I538" s="15">
        <f t="shared" si="146"/>
        <v>1.0887373021083731</v>
      </c>
      <c r="J538" s="15">
        <f t="shared" si="147"/>
        <v>1.0199659078795975</v>
      </c>
      <c r="K538" s="283">
        <f t="shared" si="152"/>
        <v>0.81430240478238369</v>
      </c>
      <c r="L538" s="283">
        <f t="shared" si="153"/>
        <v>2.2890548970082816</v>
      </c>
      <c r="M538" s="283">
        <f t="shared" si="154"/>
        <v>6.3599096797510528</v>
      </c>
      <c r="N538" s="283" t="e">
        <f t="shared" si="155"/>
        <v>#N/A</v>
      </c>
      <c r="O538" s="283">
        <f t="shared" si="156"/>
        <v>0</v>
      </c>
      <c r="P538" s="21">
        <f t="shared" si="148"/>
        <v>0</v>
      </c>
      <c r="Q538" s="21">
        <f t="shared" si="149"/>
        <v>0.94940007506179924</v>
      </c>
      <c r="R538">
        <f t="shared" si="150"/>
        <v>0.83668510409641816</v>
      </c>
      <c r="S538" s="296">
        <f t="shared" si="157"/>
        <v>0</v>
      </c>
      <c r="T538" s="283">
        <f t="shared" si="158"/>
        <v>0.81430240478238369</v>
      </c>
    </row>
    <row r="539" spans="1:20" x14ac:dyDescent="0.25">
      <c r="A539" s="286">
        <v>43123</v>
      </c>
      <c r="B539" s="1">
        <f t="shared" si="151"/>
        <v>2</v>
      </c>
      <c r="C539" s="285">
        <v>9</v>
      </c>
      <c r="D539" t="s">
        <v>714</v>
      </c>
      <c r="F539" s="16">
        <v>3</v>
      </c>
      <c r="G539" t="str">
        <f t="shared" si="145"/>
        <v>heating</v>
      </c>
      <c r="H539" s="283">
        <f>IF(G539="heating",F539*Assumptions!M$4+Assumptions!M$7,0)</f>
        <v>0.71190027118909771</v>
      </c>
      <c r="I539" s="15">
        <f t="shared" si="146"/>
        <v>1.0265141967145235</v>
      </c>
      <c r="J539" s="15">
        <f t="shared" si="147"/>
        <v>1.0199659078795975</v>
      </c>
      <c r="K539" s="283">
        <f t="shared" si="152"/>
        <v>0.74536633602659308</v>
      </c>
      <c r="L539" s="283">
        <f t="shared" si="153"/>
        <v>2.2496218138612099</v>
      </c>
      <c r="M539" s="283">
        <f t="shared" si="154"/>
        <v>5.7212155624930956</v>
      </c>
      <c r="N539" s="283" t="e">
        <f t="shared" si="155"/>
        <v>#N/A</v>
      </c>
      <c r="O539" s="283">
        <f t="shared" si="156"/>
        <v>0</v>
      </c>
      <c r="P539" s="21">
        <f t="shared" si="148"/>
        <v>0</v>
      </c>
      <c r="Q539" s="21">
        <f t="shared" si="149"/>
        <v>0.8408485371888097</v>
      </c>
      <c r="R539">
        <f t="shared" si="150"/>
        <v>0.83668510409641816</v>
      </c>
      <c r="S539" s="296">
        <f t="shared" si="157"/>
        <v>0</v>
      </c>
      <c r="T539" s="283">
        <f t="shared" si="158"/>
        <v>0.74536633602659308</v>
      </c>
    </row>
    <row r="540" spans="1:20" x14ac:dyDescent="0.25">
      <c r="A540" s="286">
        <v>43123</v>
      </c>
      <c r="B540" s="1">
        <f t="shared" si="151"/>
        <v>2</v>
      </c>
      <c r="C540" s="285">
        <v>10</v>
      </c>
      <c r="D540" t="s">
        <v>714</v>
      </c>
      <c r="F540" s="16">
        <v>3</v>
      </c>
      <c r="G540" t="str">
        <f t="shared" si="145"/>
        <v>heating</v>
      </c>
      <c r="H540" s="283">
        <f>IF(G540="heating",F540*Assumptions!M$4+Assumptions!M$7,0)</f>
        <v>0.71190027118909771</v>
      </c>
      <c r="I540" s="15">
        <f t="shared" si="146"/>
        <v>0.99413757313525775</v>
      </c>
      <c r="J540" s="15">
        <f t="shared" si="147"/>
        <v>1.0199659078795975</v>
      </c>
      <c r="K540" s="283">
        <f t="shared" si="152"/>
        <v>0.7218572161649992</v>
      </c>
      <c r="L540" s="283">
        <f t="shared" si="153"/>
        <v>2.2496218138612099</v>
      </c>
      <c r="M540" s="283">
        <f t="shared" si="154"/>
        <v>5.5407663848046251</v>
      </c>
      <c r="N540" s="283" t="e">
        <f t="shared" si="155"/>
        <v>#N/A</v>
      </c>
      <c r="O540" s="283">
        <f t="shared" si="156"/>
        <v>0</v>
      </c>
      <c r="P540" s="21">
        <f t="shared" si="148"/>
        <v>0</v>
      </c>
      <c r="Q540" s="21">
        <f t="shared" si="149"/>
        <v>0.74504051125983206</v>
      </c>
      <c r="R540">
        <f t="shared" si="150"/>
        <v>0.83668510409641816</v>
      </c>
      <c r="S540" s="296">
        <f t="shared" si="157"/>
        <v>0</v>
      </c>
      <c r="T540" s="283">
        <f t="shared" si="158"/>
        <v>0.7218572161649992</v>
      </c>
    </row>
    <row r="541" spans="1:20" x14ac:dyDescent="0.25">
      <c r="A541" s="286">
        <v>43123</v>
      </c>
      <c r="B541" s="1">
        <f t="shared" si="151"/>
        <v>2</v>
      </c>
      <c r="C541" s="285">
        <v>11</v>
      </c>
      <c r="D541" t="s">
        <v>714</v>
      </c>
      <c r="F541" s="16">
        <v>5</v>
      </c>
      <c r="G541" t="str">
        <f t="shared" si="145"/>
        <v>heating</v>
      </c>
      <c r="H541" s="283">
        <f>IF(G541="heating",F541*Assumptions!M$4+Assumptions!M$7,0)</f>
        <v>0.69050852271501773</v>
      </c>
      <c r="I541" s="15">
        <f t="shared" si="146"/>
        <v>0.95102107888400034</v>
      </c>
      <c r="J541" s="15">
        <f t="shared" si="147"/>
        <v>1.0199659078795975</v>
      </c>
      <c r="K541" s="283">
        <f t="shared" si="152"/>
        <v>0.66979953556422789</v>
      </c>
      <c r="L541" s="283">
        <f t="shared" si="153"/>
        <v>2.3843508685445598</v>
      </c>
      <c r="M541" s="283">
        <f t="shared" si="154"/>
        <v>5.4490906001217327</v>
      </c>
      <c r="N541" s="283">
        <f t="shared" si="155"/>
        <v>1.0471958284399543</v>
      </c>
      <c r="O541" s="283">
        <f t="shared" si="156"/>
        <v>1.5250606056676848</v>
      </c>
      <c r="P541" s="21">
        <f t="shared" si="148"/>
        <v>0</v>
      </c>
      <c r="Q541" s="21">
        <f t="shared" si="149"/>
        <v>0.72850690893675296</v>
      </c>
      <c r="R541">
        <f t="shared" si="150"/>
        <v>0.83668510409641816</v>
      </c>
      <c r="S541" s="296">
        <f t="shared" si="157"/>
        <v>0</v>
      </c>
      <c r="T541" s="283">
        <f t="shared" si="158"/>
        <v>0.66979953556422789</v>
      </c>
    </row>
    <row r="542" spans="1:20" x14ac:dyDescent="0.25">
      <c r="A542" s="286">
        <v>43123</v>
      </c>
      <c r="B542" s="1">
        <f t="shared" si="151"/>
        <v>2</v>
      </c>
      <c r="C542" s="285">
        <v>12</v>
      </c>
      <c r="D542" t="s">
        <v>714</v>
      </c>
      <c r="F542" s="16">
        <v>7</v>
      </c>
      <c r="G542" t="str">
        <f t="shared" si="145"/>
        <v>heating</v>
      </c>
      <c r="H542" s="283">
        <f>IF(G542="heating",F542*Assumptions!M$4+Assumptions!M$7,0)</f>
        <v>0.66911677424093763</v>
      </c>
      <c r="I542" s="15">
        <f t="shared" si="146"/>
        <v>0.92817502202723046</v>
      </c>
      <c r="J542" s="15">
        <f t="shared" si="147"/>
        <v>1.0199659078795975</v>
      </c>
      <c r="K542" s="283">
        <f t="shared" si="152"/>
        <v>0.63345745303699763</v>
      </c>
      <c r="L542" s="283">
        <f t="shared" si="153"/>
        <v>2.4800267097410909</v>
      </c>
      <c r="M542" s="283">
        <f t="shared" si="154"/>
        <v>5.3602226670916728</v>
      </c>
      <c r="N542" s="283">
        <f t="shared" si="155"/>
        <v>1.1216076842493865</v>
      </c>
      <c r="O542" s="283">
        <f t="shared" si="156"/>
        <v>1.4006603423617514</v>
      </c>
      <c r="P542" s="21">
        <f t="shared" si="148"/>
        <v>0</v>
      </c>
      <c r="Q542" s="21">
        <f t="shared" si="149"/>
        <v>0.75910815787401487</v>
      </c>
      <c r="R542">
        <f t="shared" si="150"/>
        <v>0.83668510409641816</v>
      </c>
      <c r="S542" s="296">
        <f t="shared" si="157"/>
        <v>0</v>
      </c>
      <c r="T542" s="283">
        <f t="shared" si="158"/>
        <v>0.63345745303699763</v>
      </c>
    </row>
    <row r="543" spans="1:20" x14ac:dyDescent="0.25">
      <c r="A543" s="286">
        <v>43123</v>
      </c>
      <c r="B543" s="1">
        <f t="shared" si="151"/>
        <v>2</v>
      </c>
      <c r="C543" s="285">
        <v>13</v>
      </c>
      <c r="D543" t="s">
        <v>714</v>
      </c>
      <c r="F543" s="16">
        <v>7</v>
      </c>
      <c r="G543" t="str">
        <f t="shared" si="145"/>
        <v>heating</v>
      </c>
      <c r="H543" s="283">
        <f>IF(G543="heating",F543*Assumptions!M$4+Assumptions!M$7,0)</f>
        <v>0.66911677424093763</v>
      </c>
      <c r="I543" s="15">
        <f t="shared" si="146"/>
        <v>0.91573834436872614</v>
      </c>
      <c r="J543" s="15">
        <f t="shared" si="147"/>
        <v>1.0199659078795975</v>
      </c>
      <c r="K543" s="283">
        <f t="shared" si="152"/>
        <v>0.62496971530775813</v>
      </c>
      <c r="L543" s="283">
        <f t="shared" si="153"/>
        <v>2.4800267097410909</v>
      </c>
      <c r="M543" s="283">
        <f t="shared" si="154"/>
        <v>5.2884006939654977</v>
      </c>
      <c r="N543" s="283">
        <f t="shared" si="155"/>
        <v>1.1216076842493865</v>
      </c>
      <c r="O543" s="283">
        <f t="shared" si="156"/>
        <v>1.3818928030791739</v>
      </c>
      <c r="P543" s="21">
        <f t="shared" si="148"/>
        <v>0</v>
      </c>
      <c r="Q543" s="21">
        <f t="shared" si="149"/>
        <v>0.79115902007799765</v>
      </c>
      <c r="R543">
        <f t="shared" si="150"/>
        <v>0.83668510409641816</v>
      </c>
      <c r="S543" s="296">
        <f t="shared" si="157"/>
        <v>0</v>
      </c>
      <c r="T543" s="283">
        <f t="shared" si="158"/>
        <v>0.62496971530775813</v>
      </c>
    </row>
    <row r="544" spans="1:20" x14ac:dyDescent="0.25">
      <c r="A544" s="286">
        <v>43123</v>
      </c>
      <c r="B544" s="1">
        <f t="shared" si="151"/>
        <v>2</v>
      </c>
      <c r="C544" s="285">
        <v>14</v>
      </c>
      <c r="D544" t="s">
        <v>714</v>
      </c>
      <c r="F544" s="16">
        <v>5</v>
      </c>
      <c r="G544" t="str">
        <f t="shared" si="145"/>
        <v>heating</v>
      </c>
      <c r="H544" s="283">
        <f>IF(G544="heating",F544*Assumptions!M$4+Assumptions!M$7,0)</f>
        <v>0.69050852271501773</v>
      </c>
      <c r="I544" s="15">
        <f t="shared" si="146"/>
        <v>0.92047470058819936</v>
      </c>
      <c r="J544" s="15">
        <f t="shared" si="147"/>
        <v>1.0199659078795975</v>
      </c>
      <c r="K544" s="283">
        <f t="shared" si="152"/>
        <v>0.64828586941110133</v>
      </c>
      <c r="L544" s="283">
        <f t="shared" si="153"/>
        <v>2.3843508685445598</v>
      </c>
      <c r="M544" s="283">
        <f t="shared" si="154"/>
        <v>5.2740682094143301</v>
      </c>
      <c r="N544" s="283">
        <f t="shared" si="155"/>
        <v>1.0471958284399543</v>
      </c>
      <c r="O544" s="283">
        <f t="shared" si="156"/>
        <v>1.4760763305353031</v>
      </c>
      <c r="P544" s="21">
        <f t="shared" si="148"/>
        <v>0</v>
      </c>
      <c r="Q544" s="21">
        <f t="shared" si="149"/>
        <v>0.84355555031342389</v>
      </c>
      <c r="R544">
        <f t="shared" si="150"/>
        <v>0.83668510409641816</v>
      </c>
      <c r="S544" s="296">
        <f t="shared" si="157"/>
        <v>0</v>
      </c>
      <c r="T544" s="283">
        <f t="shared" si="158"/>
        <v>0.64828586941110133</v>
      </c>
    </row>
    <row r="545" spans="1:20" x14ac:dyDescent="0.25">
      <c r="A545" s="286">
        <v>43123</v>
      </c>
      <c r="B545" s="1">
        <f t="shared" si="151"/>
        <v>2</v>
      </c>
      <c r="C545" s="285">
        <v>15</v>
      </c>
      <c r="D545" t="s">
        <v>714</v>
      </c>
      <c r="F545" s="16">
        <v>3</v>
      </c>
      <c r="G545" t="str">
        <f t="shared" si="145"/>
        <v>heating</v>
      </c>
      <c r="H545" s="283">
        <f>IF(G545="heating",F545*Assumptions!M$4+Assumptions!M$7,0)</f>
        <v>0.71190027118909771</v>
      </c>
      <c r="I545" s="15">
        <f t="shared" si="146"/>
        <v>0.92937811039838192</v>
      </c>
      <c r="J545" s="15">
        <f t="shared" si="147"/>
        <v>1.0199659078795975</v>
      </c>
      <c r="K545" s="283">
        <f t="shared" si="152"/>
        <v>0.67483446322331753</v>
      </c>
      <c r="L545" s="283">
        <f t="shared" si="153"/>
        <v>2.2496218138612099</v>
      </c>
      <c r="M545" s="283">
        <f t="shared" si="154"/>
        <v>5.1798333872730344</v>
      </c>
      <c r="N545" s="283" t="e">
        <f t="shared" si="155"/>
        <v>#N/A</v>
      </c>
      <c r="O545" s="283">
        <f t="shared" si="156"/>
        <v>0</v>
      </c>
      <c r="P545" s="21">
        <f t="shared" si="148"/>
        <v>0</v>
      </c>
      <c r="Q545" s="21">
        <f t="shared" si="149"/>
        <v>0.96592607327566882</v>
      </c>
      <c r="R545">
        <f t="shared" si="150"/>
        <v>0.83668510409641816</v>
      </c>
      <c r="S545" s="296">
        <f t="shared" si="157"/>
        <v>0</v>
      </c>
      <c r="T545" s="283">
        <f t="shared" si="158"/>
        <v>0.67483446322331753</v>
      </c>
    </row>
    <row r="546" spans="1:20" x14ac:dyDescent="0.25">
      <c r="A546" s="286">
        <v>43123</v>
      </c>
      <c r="B546" s="1">
        <f t="shared" si="151"/>
        <v>2</v>
      </c>
      <c r="C546" s="285">
        <v>16</v>
      </c>
      <c r="D546" t="s">
        <v>714</v>
      </c>
      <c r="F546" s="16">
        <v>3</v>
      </c>
      <c r="G546" t="str">
        <f t="shared" si="145"/>
        <v>heating</v>
      </c>
      <c r="H546" s="283">
        <f>IF(G546="heating",F546*Assumptions!M$4+Assumptions!M$7,0)</f>
        <v>0.71190027118909771</v>
      </c>
      <c r="I546" s="15">
        <f t="shared" si="146"/>
        <v>0.95820877609023625</v>
      </c>
      <c r="J546" s="15">
        <f t="shared" si="147"/>
        <v>1.0199659078795975</v>
      </c>
      <c r="K546" s="283">
        <f t="shared" si="152"/>
        <v>0.69576881339667551</v>
      </c>
      <c r="L546" s="283">
        <f t="shared" si="153"/>
        <v>2.2496218138612099</v>
      </c>
      <c r="M546" s="283">
        <f t="shared" si="154"/>
        <v>5.3405193804733262</v>
      </c>
      <c r="N546" s="283" t="e">
        <f t="shared" si="155"/>
        <v>#N/A</v>
      </c>
      <c r="O546" s="283">
        <f t="shared" si="156"/>
        <v>0</v>
      </c>
      <c r="P546" s="21">
        <f t="shared" si="148"/>
        <v>0</v>
      </c>
      <c r="Q546" s="21">
        <f t="shared" si="149"/>
        <v>1.1649354943302594</v>
      </c>
      <c r="R546">
        <f t="shared" si="150"/>
        <v>0.83668510409641816</v>
      </c>
      <c r="S546" s="296">
        <f t="shared" si="157"/>
        <v>0</v>
      </c>
      <c r="T546" s="283">
        <f t="shared" si="158"/>
        <v>0.69576881339667551</v>
      </c>
    </row>
    <row r="547" spans="1:20" x14ac:dyDescent="0.25">
      <c r="A547" s="286">
        <v>43123</v>
      </c>
      <c r="B547" s="1">
        <f t="shared" si="151"/>
        <v>2</v>
      </c>
      <c r="C547" s="285">
        <v>17</v>
      </c>
      <c r="D547" t="s">
        <v>714</v>
      </c>
      <c r="E547" t="s">
        <v>685</v>
      </c>
      <c r="F547" s="16">
        <v>0</v>
      </c>
      <c r="G547" t="str">
        <f t="shared" si="145"/>
        <v>heating</v>
      </c>
      <c r="H547" s="283">
        <f>IF(G547="heating",F547*Assumptions!M$4+Assumptions!M$7,0)</f>
        <v>0.7439878939002178</v>
      </c>
      <c r="I547" s="15">
        <f t="shared" si="146"/>
        <v>1.000324165990953</v>
      </c>
      <c r="J547" s="15">
        <f t="shared" si="147"/>
        <v>1.0199659078795975</v>
      </c>
      <c r="K547" s="283">
        <f t="shared" si="152"/>
        <v>0.75908827851551952</v>
      </c>
      <c r="L547" s="283">
        <f t="shared" si="153"/>
        <v>2.2465435841600243</v>
      </c>
      <c r="M547" s="283">
        <f t="shared" si="154"/>
        <v>5.8185685653173227</v>
      </c>
      <c r="N547" s="283" t="e">
        <f t="shared" si="155"/>
        <v>#N/A</v>
      </c>
      <c r="O547" s="283">
        <f t="shared" si="156"/>
        <v>0</v>
      </c>
      <c r="P547" s="21">
        <f t="shared" si="148"/>
        <v>0</v>
      </c>
      <c r="Q547" s="21">
        <f t="shared" si="149"/>
        <v>1.3521540118753073</v>
      </c>
      <c r="R547">
        <f t="shared" si="150"/>
        <v>0.83668510409641816</v>
      </c>
      <c r="S547" s="296">
        <f t="shared" si="157"/>
        <v>0</v>
      </c>
      <c r="T547" s="283">
        <f t="shared" si="158"/>
        <v>0.75908827851551952</v>
      </c>
    </row>
    <row r="548" spans="1:20" x14ac:dyDescent="0.25">
      <c r="A548" s="286">
        <v>43123</v>
      </c>
      <c r="B548" s="1">
        <f t="shared" si="151"/>
        <v>2</v>
      </c>
      <c r="C548" s="285">
        <v>18</v>
      </c>
      <c r="D548" t="s">
        <v>714</v>
      </c>
      <c r="E548" t="s">
        <v>685</v>
      </c>
      <c r="F548" s="16">
        <v>0</v>
      </c>
      <c r="G548" t="str">
        <f t="shared" si="145"/>
        <v>heating</v>
      </c>
      <c r="H548" s="283">
        <f>IF(G548="heating",F548*Assumptions!M$4+Assumptions!M$7,0)</f>
        <v>0.7439878939002178</v>
      </c>
      <c r="I548" s="15">
        <f t="shared" si="146"/>
        <v>0.99263375744531002</v>
      </c>
      <c r="J548" s="15">
        <f t="shared" si="147"/>
        <v>1.0199659078795975</v>
      </c>
      <c r="K548" s="283">
        <f t="shared" si="152"/>
        <v>0.75325247130175477</v>
      </c>
      <c r="L548" s="283">
        <f t="shared" si="153"/>
        <v>2.2465435841600243</v>
      </c>
      <c r="M548" s="283">
        <f t="shared" si="154"/>
        <v>5.7738358967090431</v>
      </c>
      <c r="N548" s="283" t="e">
        <f t="shared" si="155"/>
        <v>#N/A</v>
      </c>
      <c r="O548" s="283">
        <f t="shared" si="156"/>
        <v>0</v>
      </c>
      <c r="P548" s="21">
        <f t="shared" si="148"/>
        <v>0</v>
      </c>
      <c r="Q548" s="21">
        <f t="shared" si="149"/>
        <v>1.5598916921549892</v>
      </c>
      <c r="R548">
        <f t="shared" si="150"/>
        <v>0.83668510409641816</v>
      </c>
      <c r="S548" s="296">
        <f t="shared" si="157"/>
        <v>0</v>
      </c>
      <c r="T548" s="283">
        <f t="shared" si="158"/>
        <v>0.75325247130175477</v>
      </c>
    </row>
    <row r="549" spans="1:20" x14ac:dyDescent="0.25">
      <c r="A549" s="286">
        <v>43123</v>
      </c>
      <c r="B549" s="1">
        <f t="shared" si="151"/>
        <v>2</v>
      </c>
      <c r="C549" s="285">
        <v>19</v>
      </c>
      <c r="D549" t="s">
        <v>714</v>
      </c>
      <c r="F549" s="16">
        <v>-2</v>
      </c>
      <c r="G549" t="str">
        <f t="shared" si="145"/>
        <v>heating</v>
      </c>
      <c r="H549" s="283">
        <f>IF(G549="heating",F549*Assumptions!M$4+Assumptions!M$7,0)</f>
        <v>0.7653796423742979</v>
      </c>
      <c r="I549" s="15">
        <f t="shared" si="146"/>
        <v>0.98728643949761985</v>
      </c>
      <c r="J549" s="15">
        <f t="shared" si="147"/>
        <v>1.0199659078795975</v>
      </c>
      <c r="K549" s="283">
        <f t="shared" si="152"/>
        <v>0.77073615914864368</v>
      </c>
      <c r="L549" s="283">
        <f t="shared" si="153"/>
        <v>2.1604470590225535</v>
      </c>
      <c r="M549" s="283">
        <f t="shared" si="154"/>
        <v>5.6814394882908683</v>
      </c>
      <c r="N549" s="283" t="e">
        <f t="shared" si="155"/>
        <v>#N/A</v>
      </c>
      <c r="O549" s="283">
        <f t="shared" si="156"/>
        <v>0</v>
      </c>
      <c r="P549" s="21">
        <f t="shared" si="148"/>
        <v>0</v>
      </c>
      <c r="Q549" s="21">
        <f t="shared" si="149"/>
        <v>1.6764212681468484</v>
      </c>
      <c r="R549">
        <f t="shared" si="150"/>
        <v>0.83668510409641816</v>
      </c>
      <c r="S549" s="296">
        <f t="shared" si="157"/>
        <v>0</v>
      </c>
      <c r="T549" s="283">
        <f t="shared" si="158"/>
        <v>0.77073615914864368</v>
      </c>
    </row>
    <row r="550" spans="1:20" x14ac:dyDescent="0.25">
      <c r="A550" s="286">
        <v>43123</v>
      </c>
      <c r="B550" s="1">
        <f t="shared" si="151"/>
        <v>2</v>
      </c>
      <c r="C550" s="285">
        <v>20</v>
      </c>
      <c r="D550" t="s">
        <v>714</v>
      </c>
      <c r="F550" s="16">
        <v>-4</v>
      </c>
      <c r="G550" t="str">
        <f t="shared" si="145"/>
        <v>heating</v>
      </c>
      <c r="H550" s="283">
        <f>IF(G550="heating",F550*Assumptions!M$4+Assumptions!M$7,0)</f>
        <v>0.78677139084837788</v>
      </c>
      <c r="I550" s="15">
        <f t="shared" si="146"/>
        <v>0.9807837528485519</v>
      </c>
      <c r="J550" s="15">
        <f t="shared" si="147"/>
        <v>1.0199659078795975</v>
      </c>
      <c r="K550" s="283">
        <f t="shared" si="152"/>
        <v>0.78705934202389205</v>
      </c>
      <c r="L550" s="283">
        <f t="shared" si="153"/>
        <v>2.084551371464034</v>
      </c>
      <c r="M550" s="283">
        <f t="shared" si="154"/>
        <v>5.5979511324243205</v>
      </c>
      <c r="N550" s="283" t="e">
        <f t="shared" si="155"/>
        <v>#N/A</v>
      </c>
      <c r="O550" s="283">
        <f t="shared" si="156"/>
        <v>0</v>
      </c>
      <c r="P550" s="21">
        <f t="shared" si="148"/>
        <v>0</v>
      </c>
      <c r="Q550" s="21">
        <f t="shared" si="149"/>
        <v>1.52436960139122</v>
      </c>
      <c r="R550">
        <f t="shared" si="150"/>
        <v>0.83668510409641816</v>
      </c>
      <c r="S550" s="296">
        <f t="shared" si="157"/>
        <v>0</v>
      </c>
      <c r="T550" s="283">
        <f t="shared" si="158"/>
        <v>0.78705934202389205</v>
      </c>
    </row>
    <row r="551" spans="1:20" x14ac:dyDescent="0.25">
      <c r="A551" s="286">
        <v>43123</v>
      </c>
      <c r="B551" s="1">
        <f t="shared" si="151"/>
        <v>2</v>
      </c>
      <c r="C551" s="285">
        <v>21</v>
      </c>
      <c r="D551" t="s">
        <v>714</v>
      </c>
      <c r="F551" s="16">
        <v>-6</v>
      </c>
      <c r="G551" t="str">
        <f t="shared" si="145"/>
        <v>heating</v>
      </c>
      <c r="H551" s="283">
        <f>IF(G551="heating",F551*Assumptions!M$4+Assumptions!M$7,0)</f>
        <v>0.80816313932245798</v>
      </c>
      <c r="I551" s="15">
        <f t="shared" si="146"/>
        <v>0.96485790305685171</v>
      </c>
      <c r="J551" s="15">
        <f t="shared" si="147"/>
        <v>1.0199659078795975</v>
      </c>
      <c r="K551" s="283">
        <f t="shared" si="152"/>
        <v>0.79533126001302978</v>
      </c>
      <c r="L551" s="283">
        <f t="shared" si="153"/>
        <v>1.9911323619601391</v>
      </c>
      <c r="M551" s="283">
        <f t="shared" si="154"/>
        <v>5.403276672711109</v>
      </c>
      <c r="N551" s="283" t="e">
        <f t="shared" si="155"/>
        <v>#N/A</v>
      </c>
      <c r="O551" s="283">
        <f t="shared" si="156"/>
        <v>0</v>
      </c>
      <c r="P551" s="21">
        <f t="shared" si="148"/>
        <v>0</v>
      </c>
      <c r="Q551" s="21">
        <f t="shared" si="149"/>
        <v>1.4448604713749031</v>
      </c>
      <c r="R551">
        <f t="shared" si="150"/>
        <v>0.83668510409641816</v>
      </c>
      <c r="S551" s="296">
        <f t="shared" si="157"/>
        <v>0</v>
      </c>
      <c r="T551" s="283">
        <f t="shared" si="158"/>
        <v>0.79533126001302978</v>
      </c>
    </row>
    <row r="552" spans="1:20" x14ac:dyDescent="0.25">
      <c r="A552" s="286">
        <v>43123</v>
      </c>
      <c r="B552" s="1">
        <f t="shared" si="151"/>
        <v>2</v>
      </c>
      <c r="C552" s="285">
        <v>22</v>
      </c>
      <c r="D552" t="s">
        <v>714</v>
      </c>
      <c r="F552" s="16">
        <v>-8</v>
      </c>
      <c r="G552" t="str">
        <f t="shared" si="145"/>
        <v>heating</v>
      </c>
      <c r="H552" s="283">
        <f>IF(G552="heating",F552*Assumptions!M$4+Assumptions!M$7,0)</f>
        <v>0.82955488779653797</v>
      </c>
      <c r="I552" s="15">
        <f t="shared" si="146"/>
        <v>0.93972561476240646</v>
      </c>
      <c r="J552" s="15">
        <f t="shared" si="147"/>
        <v>1.0199659078795975</v>
      </c>
      <c r="K552" s="283">
        <f t="shared" si="152"/>
        <v>0.79511847980399475</v>
      </c>
      <c r="L552" s="283">
        <f t="shared" si="153"/>
        <v>1.8736532708983988</v>
      </c>
      <c r="M552" s="283">
        <f t="shared" si="154"/>
        <v>5.0831168735693968</v>
      </c>
      <c r="N552" s="283" t="e">
        <f t="shared" si="155"/>
        <v>#N/A</v>
      </c>
      <c r="O552" s="283">
        <f t="shared" si="156"/>
        <v>0</v>
      </c>
      <c r="P552" s="21">
        <f t="shared" si="148"/>
        <v>0</v>
      </c>
      <c r="Q552" s="21">
        <f t="shared" si="149"/>
        <v>1.2427137171080138</v>
      </c>
      <c r="R552">
        <f t="shared" si="150"/>
        <v>0.83668510409641816</v>
      </c>
      <c r="S552" s="296">
        <f t="shared" si="157"/>
        <v>0</v>
      </c>
      <c r="T552" s="283">
        <f t="shared" si="158"/>
        <v>0.79511847980399475</v>
      </c>
    </row>
    <row r="553" spans="1:20" x14ac:dyDescent="0.25">
      <c r="A553" s="286">
        <v>43123</v>
      </c>
      <c r="B553" s="1">
        <f t="shared" si="151"/>
        <v>2</v>
      </c>
      <c r="C553" s="285">
        <v>23</v>
      </c>
      <c r="D553" t="s">
        <v>713</v>
      </c>
      <c r="F553" s="16">
        <v>-8</v>
      </c>
      <c r="G553" t="str">
        <f t="shared" si="145"/>
        <v>heating</v>
      </c>
      <c r="H553" s="283">
        <f>IF(G553="heating",F553*Assumptions!M$4+Assumptions!M$7,0)</f>
        <v>0.82955488779653797</v>
      </c>
      <c r="I553" s="15">
        <f t="shared" si="146"/>
        <v>0.93552015763172869</v>
      </c>
      <c r="J553" s="15">
        <f t="shared" si="147"/>
        <v>1.0199659078795975</v>
      </c>
      <c r="K553" s="283">
        <f t="shared" si="152"/>
        <v>0.79156016807119089</v>
      </c>
      <c r="L553" s="283">
        <f t="shared" si="153"/>
        <v>1.8736532708983988</v>
      </c>
      <c r="M553" s="283">
        <f t="shared" si="154"/>
        <v>5.0603689248424422</v>
      </c>
      <c r="N553" s="283" t="e">
        <f t="shared" si="155"/>
        <v>#N/A</v>
      </c>
      <c r="O553" s="283">
        <f t="shared" si="156"/>
        <v>0</v>
      </c>
      <c r="P553" s="21">
        <f t="shared" si="148"/>
        <v>0</v>
      </c>
      <c r="Q553" s="21">
        <f t="shared" si="149"/>
        <v>1.0297519246597011</v>
      </c>
      <c r="R553">
        <f t="shared" si="150"/>
        <v>0.83668510409641816</v>
      </c>
      <c r="S553" s="296">
        <f t="shared" si="157"/>
        <v>0</v>
      </c>
      <c r="T553" s="283">
        <f t="shared" si="158"/>
        <v>0.79156016807119089</v>
      </c>
    </row>
    <row r="554" spans="1:20" x14ac:dyDescent="0.25">
      <c r="A554" s="286">
        <v>43124</v>
      </c>
      <c r="B554" s="1">
        <f t="shared" si="151"/>
        <v>3</v>
      </c>
      <c r="C554" s="285">
        <v>0</v>
      </c>
      <c r="D554" t="s">
        <v>713</v>
      </c>
      <c r="F554" s="16">
        <v>-11</v>
      </c>
      <c r="G554" t="str">
        <f t="shared" si="145"/>
        <v>heating</v>
      </c>
      <c r="H554" s="283">
        <f>IF(G554="heating",F554*Assumptions!M$4+Assumptions!M$7,0)</f>
        <v>0.86164251050765805</v>
      </c>
      <c r="I554" s="15">
        <f t="shared" si="146"/>
        <v>0.96097758380229281</v>
      </c>
      <c r="J554" s="15">
        <f t="shared" si="147"/>
        <v>1.0263036171733995</v>
      </c>
      <c r="K554" s="283">
        <f t="shared" si="152"/>
        <v>0.84979903626321907</v>
      </c>
      <c r="L554" s="283">
        <f t="shared" si="153"/>
        <v>1.7062250463874897</v>
      </c>
      <c r="M554" s="283">
        <f t="shared" si="154"/>
        <v>4.9472239410328864</v>
      </c>
      <c r="N554" s="283" t="e">
        <f t="shared" si="155"/>
        <v>#N/A</v>
      </c>
      <c r="O554" s="283">
        <f t="shared" si="156"/>
        <v>0</v>
      </c>
      <c r="P554" s="21">
        <f t="shared" si="148"/>
        <v>0</v>
      </c>
      <c r="Q554" s="21">
        <f t="shared" si="149"/>
        <v>0.90668853391740301</v>
      </c>
      <c r="R554">
        <f t="shared" si="150"/>
        <v>0.9421089825381942</v>
      </c>
      <c r="S554" s="296">
        <f t="shared" si="157"/>
        <v>0</v>
      </c>
      <c r="T554" s="283">
        <f t="shared" si="158"/>
        <v>0.84979903626321907</v>
      </c>
    </row>
    <row r="555" spans="1:20" x14ac:dyDescent="0.25">
      <c r="A555" s="286">
        <v>43124</v>
      </c>
      <c r="B555" s="1">
        <f t="shared" si="151"/>
        <v>3</v>
      </c>
      <c r="C555" s="285">
        <v>1</v>
      </c>
      <c r="D555" t="s">
        <v>713</v>
      </c>
      <c r="F555" s="16">
        <v>-12</v>
      </c>
      <c r="G555" t="str">
        <f t="shared" si="145"/>
        <v>heating</v>
      </c>
      <c r="H555" s="283">
        <f>IF(G555="heating",F555*Assumptions!M$4+Assumptions!M$7,0)</f>
        <v>0.87233838474469805</v>
      </c>
      <c r="I555" s="15">
        <f t="shared" si="146"/>
        <v>0.9912860509924194</v>
      </c>
      <c r="J555" s="15">
        <f t="shared" si="147"/>
        <v>1.0263036171733995</v>
      </c>
      <c r="K555" s="283">
        <f t="shared" si="152"/>
        <v>0.8874825801937628</v>
      </c>
      <c r="L555" s="283">
        <f t="shared" si="153"/>
        <v>1.5844509499995922</v>
      </c>
      <c r="M555" s="283">
        <f t="shared" si="154"/>
        <v>4.7978609702142823</v>
      </c>
      <c r="N555" s="283" t="e">
        <f t="shared" si="155"/>
        <v>#N/A</v>
      </c>
      <c r="O555" s="283">
        <f t="shared" si="156"/>
        <v>0</v>
      </c>
      <c r="P555" s="21">
        <f t="shared" si="148"/>
        <v>0</v>
      </c>
      <c r="Q555" s="21">
        <f t="shared" si="149"/>
        <v>0.81803459285312596</v>
      </c>
      <c r="R555">
        <f t="shared" si="150"/>
        <v>0.9421089825381942</v>
      </c>
      <c r="S555" s="296">
        <f t="shared" si="157"/>
        <v>0</v>
      </c>
      <c r="T555" s="283">
        <f t="shared" si="158"/>
        <v>0.8874825801937628</v>
      </c>
    </row>
    <row r="556" spans="1:20" x14ac:dyDescent="0.25">
      <c r="A556" s="286">
        <v>43124</v>
      </c>
      <c r="B556" s="1">
        <f t="shared" si="151"/>
        <v>3</v>
      </c>
      <c r="C556" s="285">
        <v>2</v>
      </c>
      <c r="D556" t="s">
        <v>713</v>
      </c>
      <c r="F556" s="16">
        <v>-15</v>
      </c>
      <c r="G556" t="str">
        <f t="shared" si="145"/>
        <v>heating</v>
      </c>
      <c r="H556" s="283">
        <f>IF(G556="heating",F556*Assumptions!M$4+Assumptions!M$7,0)</f>
        <v>0.90442600745581814</v>
      </c>
      <c r="I556" s="15">
        <f t="shared" si="146"/>
        <v>1.0126444122274023</v>
      </c>
      <c r="J556" s="15">
        <f t="shared" si="147"/>
        <v>1.0263036171733995</v>
      </c>
      <c r="K556" s="283">
        <f t="shared" si="152"/>
        <v>0.93995242464835205</v>
      </c>
      <c r="L556" s="283">
        <f t="shared" si="153"/>
        <v>1.3074682450038</v>
      </c>
      <c r="M556" s="283">
        <f t="shared" si="154"/>
        <v>4.1932045153074657</v>
      </c>
      <c r="N556" s="283" t="e">
        <f t="shared" si="155"/>
        <v>#N/A</v>
      </c>
      <c r="O556" s="283">
        <f t="shared" si="156"/>
        <v>0</v>
      </c>
      <c r="P556" s="21">
        <f t="shared" si="148"/>
        <v>0</v>
      </c>
      <c r="Q556" s="21">
        <f t="shared" si="149"/>
        <v>0.74507607494346417</v>
      </c>
      <c r="R556">
        <f t="shared" si="150"/>
        <v>0.9421089825381942</v>
      </c>
      <c r="S556" s="296">
        <f t="shared" si="157"/>
        <v>0</v>
      </c>
      <c r="T556" s="283">
        <f t="shared" si="158"/>
        <v>0.93995242464835205</v>
      </c>
    </row>
    <row r="557" spans="1:20" x14ac:dyDescent="0.25">
      <c r="A557" s="286">
        <v>43124</v>
      </c>
      <c r="B557" s="1">
        <f t="shared" si="151"/>
        <v>3</v>
      </c>
      <c r="C557" s="285">
        <v>3</v>
      </c>
      <c r="D557" t="s">
        <v>713</v>
      </c>
      <c r="F557" s="16">
        <v>-17</v>
      </c>
      <c r="G557" t="str">
        <f t="shared" si="145"/>
        <v>heating</v>
      </c>
      <c r="H557" s="283">
        <f>IF(G557="heating",F557*Assumptions!M$4+Assumptions!M$7,0)</f>
        <v>0.92581775592989812</v>
      </c>
      <c r="I557" s="15">
        <f t="shared" si="146"/>
        <v>1.0288787614109172</v>
      </c>
      <c r="J557" s="15">
        <f t="shared" si="147"/>
        <v>1.0263036171733995</v>
      </c>
      <c r="K557" s="283">
        <f t="shared" si="152"/>
        <v>0.97760984771134829</v>
      </c>
      <c r="L557" s="283">
        <f t="shared" si="153"/>
        <v>1.1722282589725481</v>
      </c>
      <c r="M557" s="283">
        <f t="shared" si="154"/>
        <v>3.9100902077829565</v>
      </c>
      <c r="N557" s="283" t="e">
        <f t="shared" si="155"/>
        <v>#N/A</v>
      </c>
      <c r="O557" s="283">
        <f t="shared" si="156"/>
        <v>0</v>
      </c>
      <c r="P557" s="21">
        <f t="shared" si="148"/>
        <v>0</v>
      </c>
      <c r="Q557" s="21">
        <f t="shared" si="149"/>
        <v>0.69158980876382303</v>
      </c>
      <c r="R557">
        <f t="shared" si="150"/>
        <v>0.9421089825381942</v>
      </c>
      <c r="S557" s="296">
        <f t="shared" si="157"/>
        <v>0</v>
      </c>
      <c r="T557" s="283">
        <f t="shared" si="158"/>
        <v>0.97760984771134829</v>
      </c>
    </row>
    <row r="558" spans="1:20" x14ac:dyDescent="0.25">
      <c r="A558" s="286">
        <v>43124</v>
      </c>
      <c r="B558" s="1">
        <f t="shared" si="151"/>
        <v>3</v>
      </c>
      <c r="C558" s="285">
        <v>4</v>
      </c>
      <c r="D558" t="s">
        <v>713</v>
      </c>
      <c r="F558" s="16">
        <v>-18</v>
      </c>
      <c r="G558" t="str">
        <f t="shared" si="145"/>
        <v>heating</v>
      </c>
      <c r="H558" s="283">
        <f>IF(G558="heating",F558*Assumptions!M$4+Assumptions!M$7,0)</f>
        <v>0.93651363016693823</v>
      </c>
      <c r="I558" s="15">
        <f t="shared" si="146"/>
        <v>1.0654385285153933</v>
      </c>
      <c r="J558" s="15">
        <f t="shared" si="147"/>
        <v>1.0263036171733995</v>
      </c>
      <c r="K558" s="283">
        <f t="shared" si="152"/>
        <v>1.0240433928837545</v>
      </c>
      <c r="L558" s="283">
        <f t="shared" si="153"/>
        <v>1.1722282589725481</v>
      </c>
      <c r="M558" s="283">
        <f t="shared" si="154"/>
        <v>4.0958078033210086</v>
      </c>
      <c r="N558" s="283" t="e">
        <f t="shared" si="155"/>
        <v>#N/A</v>
      </c>
      <c r="O558" s="283">
        <f t="shared" si="156"/>
        <v>0</v>
      </c>
      <c r="P558" s="21">
        <f t="shared" si="148"/>
        <v>0</v>
      </c>
      <c r="Q558" s="21">
        <f t="shared" si="149"/>
        <v>0.6473875548762833</v>
      </c>
      <c r="R558">
        <f t="shared" si="150"/>
        <v>0.9421089825381942</v>
      </c>
      <c r="S558" s="296">
        <f t="shared" si="157"/>
        <v>0</v>
      </c>
      <c r="T558" s="283">
        <f t="shared" si="158"/>
        <v>1.0240433928837545</v>
      </c>
    </row>
    <row r="559" spans="1:20" x14ac:dyDescent="0.25">
      <c r="A559" s="286">
        <v>43124</v>
      </c>
      <c r="B559" s="1">
        <f t="shared" si="151"/>
        <v>3</v>
      </c>
      <c r="C559" s="285">
        <v>5</v>
      </c>
      <c r="D559" t="s">
        <v>713</v>
      </c>
      <c r="F559" s="16">
        <v>-18</v>
      </c>
      <c r="G559" t="str">
        <f t="shared" si="145"/>
        <v>heating</v>
      </c>
      <c r="H559" s="283">
        <f>IF(G559="heating",F559*Assumptions!M$4+Assumptions!M$7,0)</f>
        <v>0.93651363016693823</v>
      </c>
      <c r="I559" s="15">
        <f t="shared" si="146"/>
        <v>1.1031161181218294</v>
      </c>
      <c r="J559" s="15">
        <f t="shared" si="147"/>
        <v>1.0263036171733995</v>
      </c>
      <c r="K559" s="283">
        <f t="shared" si="152"/>
        <v>1.060257107390606</v>
      </c>
      <c r="L559" s="283">
        <f t="shared" si="153"/>
        <v>1.1722282589725481</v>
      </c>
      <c r="M559" s="283">
        <f t="shared" si="154"/>
        <v>4.2406497265199006</v>
      </c>
      <c r="N559" s="283" t="e">
        <f t="shared" si="155"/>
        <v>#N/A</v>
      </c>
      <c r="O559" s="283">
        <f t="shared" si="156"/>
        <v>0</v>
      </c>
      <c r="P559" s="21">
        <f t="shared" si="148"/>
        <v>0</v>
      </c>
      <c r="Q559" s="21">
        <f t="shared" si="149"/>
        <v>0.72139578924615555</v>
      </c>
      <c r="R559">
        <f t="shared" si="150"/>
        <v>0.9421089825381942</v>
      </c>
      <c r="S559" s="296">
        <f t="shared" si="157"/>
        <v>0</v>
      </c>
      <c r="T559" s="283">
        <f t="shared" si="158"/>
        <v>1.060257107390606</v>
      </c>
    </row>
    <row r="560" spans="1:20" x14ac:dyDescent="0.25">
      <c r="A560" s="286">
        <v>43124</v>
      </c>
      <c r="B560" s="1">
        <f t="shared" si="151"/>
        <v>3</v>
      </c>
      <c r="C560" s="285">
        <v>6</v>
      </c>
      <c r="D560" t="s">
        <v>713</v>
      </c>
      <c r="F560" s="16">
        <v>-20</v>
      </c>
      <c r="G560" t="str">
        <f t="shared" si="145"/>
        <v>heating</v>
      </c>
      <c r="H560" s="283">
        <f>IF(G560="heating",F560*Assumptions!M$4+Assumptions!M$7,0)</f>
        <v>0.95790537864101821</v>
      </c>
      <c r="I560" s="15">
        <f t="shared" si="146"/>
        <v>1.1674190089087988</v>
      </c>
      <c r="J560" s="15">
        <f t="shared" si="147"/>
        <v>1.0263036171733995</v>
      </c>
      <c r="K560" s="283">
        <f t="shared" si="152"/>
        <v>1.1476916764892613</v>
      </c>
      <c r="L560" s="283">
        <f t="shared" si="153"/>
        <v>1.1722282589725481</v>
      </c>
      <c r="M560" s="283">
        <f t="shared" si="154"/>
        <v>4.5903567730014112</v>
      </c>
      <c r="N560" s="283" t="e">
        <f t="shared" si="155"/>
        <v>#N/A</v>
      </c>
      <c r="O560" s="283">
        <f t="shared" si="156"/>
        <v>0</v>
      </c>
      <c r="P560" s="21">
        <f t="shared" si="148"/>
        <v>0</v>
      </c>
      <c r="Q560" s="21">
        <f t="shared" si="149"/>
        <v>0.87787080972652631</v>
      </c>
      <c r="R560">
        <f t="shared" si="150"/>
        <v>0.9421089825381942</v>
      </c>
      <c r="S560" s="296">
        <f t="shared" si="157"/>
        <v>0</v>
      </c>
      <c r="T560" s="283">
        <f t="shared" si="158"/>
        <v>1.1476916764892613</v>
      </c>
    </row>
    <row r="561" spans="1:20" x14ac:dyDescent="0.25">
      <c r="A561" s="286">
        <v>43124</v>
      </c>
      <c r="B561" s="1">
        <f t="shared" si="151"/>
        <v>3</v>
      </c>
      <c r="C561" s="285">
        <v>7</v>
      </c>
      <c r="D561" t="s">
        <v>714</v>
      </c>
      <c r="F561" s="16">
        <v>-20</v>
      </c>
      <c r="G561" t="str">
        <f t="shared" si="145"/>
        <v>heating</v>
      </c>
      <c r="H561" s="283">
        <f>IF(G561="heating",F561*Assumptions!M$4+Assumptions!M$7,0)</f>
        <v>0.95790537864101821</v>
      </c>
      <c r="I561" s="15">
        <f t="shared" si="146"/>
        <v>1.1567226404725983</v>
      </c>
      <c r="J561" s="15">
        <f t="shared" si="147"/>
        <v>1.0263036171733995</v>
      </c>
      <c r="K561" s="283">
        <f t="shared" si="152"/>
        <v>1.1371760579074084</v>
      </c>
      <c r="L561" s="283">
        <f t="shared" si="153"/>
        <v>1.1722282589725481</v>
      </c>
      <c r="M561" s="283">
        <f t="shared" si="154"/>
        <v>4.5482980546466996</v>
      </c>
      <c r="N561" s="283" t="e">
        <f t="shared" si="155"/>
        <v>#N/A</v>
      </c>
      <c r="O561" s="283">
        <f t="shared" si="156"/>
        <v>0</v>
      </c>
      <c r="P561" s="21">
        <f t="shared" si="148"/>
        <v>0</v>
      </c>
      <c r="Q561" s="21">
        <f t="shared" si="149"/>
        <v>0.97331382064367777</v>
      </c>
      <c r="R561">
        <f t="shared" si="150"/>
        <v>0.9421089825381942</v>
      </c>
      <c r="S561" s="296">
        <f t="shared" si="157"/>
        <v>0</v>
      </c>
      <c r="T561" s="283">
        <f t="shared" si="158"/>
        <v>1.1371760579074084</v>
      </c>
    </row>
    <row r="562" spans="1:20" x14ac:dyDescent="0.25">
      <c r="A562" s="286">
        <v>43124</v>
      </c>
      <c r="B562" s="1">
        <f t="shared" si="151"/>
        <v>3</v>
      </c>
      <c r="C562" s="285">
        <v>8</v>
      </c>
      <c r="D562" t="s">
        <v>714</v>
      </c>
      <c r="F562" s="16">
        <v>-18</v>
      </c>
      <c r="G562" t="str">
        <f t="shared" si="145"/>
        <v>heating</v>
      </c>
      <c r="H562" s="283">
        <f>IF(G562="heating",F562*Assumptions!M$4+Assumptions!M$7,0)</f>
        <v>0.93651363016693823</v>
      </c>
      <c r="I562" s="15">
        <f t="shared" si="146"/>
        <v>1.0887373021083731</v>
      </c>
      <c r="J562" s="15">
        <f t="shared" si="147"/>
        <v>1.0263036171733995</v>
      </c>
      <c r="K562" s="283">
        <f t="shared" si="152"/>
        <v>1.0464369468257457</v>
      </c>
      <c r="L562" s="283">
        <f t="shared" si="153"/>
        <v>1.1722282589725481</v>
      </c>
      <c r="M562" s="283">
        <f t="shared" si="154"/>
        <v>4.1853740205507401</v>
      </c>
      <c r="N562" s="283" t="e">
        <f t="shared" si="155"/>
        <v>#N/A</v>
      </c>
      <c r="O562" s="283">
        <f t="shared" si="156"/>
        <v>0</v>
      </c>
      <c r="P562" s="21">
        <f t="shared" si="148"/>
        <v>0</v>
      </c>
      <c r="Q562" s="21">
        <f t="shared" si="149"/>
        <v>0.94940007506179924</v>
      </c>
      <c r="R562">
        <f t="shared" si="150"/>
        <v>0.9421089825381942</v>
      </c>
      <c r="S562" s="296">
        <f t="shared" si="157"/>
        <v>0</v>
      </c>
      <c r="T562" s="283">
        <f t="shared" si="158"/>
        <v>1.0464369468257457</v>
      </c>
    </row>
    <row r="563" spans="1:20" x14ac:dyDescent="0.25">
      <c r="A563" s="286">
        <v>43124</v>
      </c>
      <c r="B563" s="1">
        <f t="shared" si="151"/>
        <v>3</v>
      </c>
      <c r="C563" s="285">
        <v>9</v>
      </c>
      <c r="D563" t="s">
        <v>714</v>
      </c>
      <c r="F563" s="16">
        <v>-15</v>
      </c>
      <c r="G563" t="str">
        <f t="shared" si="145"/>
        <v>heating</v>
      </c>
      <c r="H563" s="283">
        <f>IF(G563="heating",F563*Assumptions!M$4+Assumptions!M$7,0)</f>
        <v>0.90442600745581814</v>
      </c>
      <c r="I563" s="15">
        <f t="shared" si="146"/>
        <v>1.0265141967145235</v>
      </c>
      <c r="J563" s="15">
        <f t="shared" si="147"/>
        <v>1.0263036171733995</v>
      </c>
      <c r="K563" s="283">
        <f t="shared" si="152"/>
        <v>0.95282657612798516</v>
      </c>
      <c r="L563" s="283">
        <f t="shared" si="153"/>
        <v>1.3074682450038</v>
      </c>
      <c r="M563" s="283">
        <f t="shared" si="154"/>
        <v>4.2506371562577199</v>
      </c>
      <c r="N563" s="283" t="e">
        <f t="shared" si="155"/>
        <v>#N/A</v>
      </c>
      <c r="O563" s="283">
        <f t="shared" si="156"/>
        <v>0</v>
      </c>
      <c r="P563" s="21">
        <f t="shared" si="148"/>
        <v>0</v>
      </c>
      <c r="Q563" s="21">
        <f t="shared" si="149"/>
        <v>0.8408485371888097</v>
      </c>
      <c r="R563">
        <f t="shared" si="150"/>
        <v>0.9421089825381942</v>
      </c>
      <c r="S563" s="296">
        <f t="shared" si="157"/>
        <v>0</v>
      </c>
      <c r="T563" s="283">
        <f t="shared" si="158"/>
        <v>0.95282657612798516</v>
      </c>
    </row>
    <row r="564" spans="1:20" x14ac:dyDescent="0.25">
      <c r="A564" s="286">
        <v>43124</v>
      </c>
      <c r="B564" s="1">
        <f t="shared" si="151"/>
        <v>3</v>
      </c>
      <c r="C564" s="285">
        <v>10</v>
      </c>
      <c r="D564" t="s">
        <v>714</v>
      </c>
      <c r="F564" s="16">
        <v>-9</v>
      </c>
      <c r="G564" t="str">
        <f t="shared" si="145"/>
        <v>heating</v>
      </c>
      <c r="H564" s="283">
        <f>IF(G564="heating",F564*Assumptions!M$4+Assumptions!M$7,0)</f>
        <v>0.84025076203357796</v>
      </c>
      <c r="I564" s="15">
        <f t="shared" si="146"/>
        <v>0.99413757313525775</v>
      </c>
      <c r="J564" s="15">
        <f t="shared" si="147"/>
        <v>1.0263036171733995</v>
      </c>
      <c r="K564" s="283">
        <f t="shared" si="152"/>
        <v>0.85729691855219059</v>
      </c>
      <c r="L564" s="283">
        <f t="shared" si="153"/>
        <v>1.817282714071248</v>
      </c>
      <c r="M564" s="283">
        <f t="shared" si="154"/>
        <v>5.3157283715498416</v>
      </c>
      <c r="N564" s="283" t="e">
        <f t="shared" si="155"/>
        <v>#N/A</v>
      </c>
      <c r="O564" s="283">
        <f t="shared" si="156"/>
        <v>0</v>
      </c>
      <c r="P564" s="21">
        <f t="shared" si="148"/>
        <v>0</v>
      </c>
      <c r="Q564" s="21">
        <f t="shared" si="149"/>
        <v>0.74504051125983206</v>
      </c>
      <c r="R564">
        <f t="shared" si="150"/>
        <v>0.9421089825381942</v>
      </c>
      <c r="S564" s="296">
        <f t="shared" si="157"/>
        <v>0</v>
      </c>
      <c r="T564" s="283">
        <f t="shared" si="158"/>
        <v>0.85729691855219059</v>
      </c>
    </row>
    <row r="565" spans="1:20" x14ac:dyDescent="0.25">
      <c r="A565" s="286">
        <v>43124</v>
      </c>
      <c r="B565" s="1">
        <f t="shared" si="151"/>
        <v>3</v>
      </c>
      <c r="C565" s="285">
        <v>11</v>
      </c>
      <c r="D565" t="s">
        <v>714</v>
      </c>
      <c r="F565" s="16">
        <v>-8</v>
      </c>
      <c r="G565" t="str">
        <f t="shared" si="145"/>
        <v>heating</v>
      </c>
      <c r="H565" s="283">
        <f>IF(G565="heating",F565*Assumptions!M$4+Assumptions!M$7,0)</f>
        <v>0.82955488779653797</v>
      </c>
      <c r="I565" s="15">
        <f t="shared" si="146"/>
        <v>0.95102107888400034</v>
      </c>
      <c r="J565" s="15">
        <f t="shared" si="147"/>
        <v>1.0263036171733995</v>
      </c>
      <c r="K565" s="283">
        <f t="shared" si="152"/>
        <v>0.80967574411067877</v>
      </c>
      <c r="L565" s="283">
        <f t="shared" si="153"/>
        <v>1.8736532708983988</v>
      </c>
      <c r="M565" s="283">
        <f t="shared" si="154"/>
        <v>5.1761800807640723</v>
      </c>
      <c r="N565" s="283" t="e">
        <f t="shared" si="155"/>
        <v>#N/A</v>
      </c>
      <c r="O565" s="283">
        <f t="shared" si="156"/>
        <v>0</v>
      </c>
      <c r="P565" s="21">
        <f t="shared" si="148"/>
        <v>0</v>
      </c>
      <c r="Q565" s="21">
        <f t="shared" si="149"/>
        <v>0.72850690893675296</v>
      </c>
      <c r="R565">
        <f t="shared" si="150"/>
        <v>0.9421089825381942</v>
      </c>
      <c r="S565" s="296">
        <f t="shared" si="157"/>
        <v>0</v>
      </c>
      <c r="T565" s="283">
        <f t="shared" si="158"/>
        <v>0.80967574411067877</v>
      </c>
    </row>
    <row r="566" spans="1:20" x14ac:dyDescent="0.25">
      <c r="A566" s="286">
        <v>43124</v>
      </c>
      <c r="B566" s="1">
        <f t="shared" si="151"/>
        <v>3</v>
      </c>
      <c r="C566" s="285">
        <v>12</v>
      </c>
      <c r="D566" t="s">
        <v>714</v>
      </c>
      <c r="F566" s="16">
        <v>-4</v>
      </c>
      <c r="G566" t="str">
        <f t="shared" si="145"/>
        <v>heating</v>
      </c>
      <c r="H566" s="283">
        <f>IF(G566="heating",F566*Assumptions!M$4+Assumptions!M$7,0)</f>
        <v>0.78677139084837788</v>
      </c>
      <c r="I566" s="15">
        <f t="shared" si="146"/>
        <v>0.92817502202723046</v>
      </c>
      <c r="J566" s="15">
        <f t="shared" si="147"/>
        <v>1.0263036171733995</v>
      </c>
      <c r="K566" s="283">
        <f t="shared" si="152"/>
        <v>0.74947007335846971</v>
      </c>
      <c r="L566" s="283">
        <f t="shared" si="153"/>
        <v>2.084551371464034</v>
      </c>
      <c r="M566" s="283">
        <f t="shared" si="154"/>
        <v>5.3305978620196912</v>
      </c>
      <c r="N566" s="283" t="e">
        <f t="shared" si="155"/>
        <v>#N/A</v>
      </c>
      <c r="O566" s="283">
        <f t="shared" si="156"/>
        <v>0</v>
      </c>
      <c r="P566" s="21">
        <f t="shared" si="148"/>
        <v>0</v>
      </c>
      <c r="Q566" s="21">
        <f t="shared" si="149"/>
        <v>0.75910815787401487</v>
      </c>
      <c r="R566">
        <f t="shared" si="150"/>
        <v>0.9421089825381942</v>
      </c>
      <c r="S566" s="296">
        <f t="shared" si="157"/>
        <v>0</v>
      </c>
      <c r="T566" s="283">
        <f t="shared" si="158"/>
        <v>0.74947007335846971</v>
      </c>
    </row>
    <row r="567" spans="1:20" x14ac:dyDescent="0.25">
      <c r="A567" s="286">
        <v>43124</v>
      </c>
      <c r="B567" s="1">
        <f t="shared" si="151"/>
        <v>3</v>
      </c>
      <c r="C567" s="285">
        <v>13</v>
      </c>
      <c r="D567" t="s">
        <v>714</v>
      </c>
      <c r="F567" s="16">
        <v>-2</v>
      </c>
      <c r="G567" t="str">
        <f t="shared" si="145"/>
        <v>heating</v>
      </c>
      <c r="H567" s="283">
        <f>IF(G567="heating",F567*Assumptions!M$4+Assumptions!M$7,0)</f>
        <v>0.7653796423742979</v>
      </c>
      <c r="I567" s="15">
        <f t="shared" si="146"/>
        <v>0.91573834436872614</v>
      </c>
      <c r="J567" s="15">
        <f t="shared" si="147"/>
        <v>1.0263036171733995</v>
      </c>
      <c r="K567" s="283">
        <f t="shared" si="152"/>
        <v>0.71932336264845143</v>
      </c>
      <c r="L567" s="283">
        <f t="shared" si="153"/>
        <v>2.1604470590225535</v>
      </c>
      <c r="M567" s="283">
        <f t="shared" si="154"/>
        <v>5.3024528678080465</v>
      </c>
      <c r="N567" s="283" t="e">
        <f t="shared" si="155"/>
        <v>#N/A</v>
      </c>
      <c r="O567" s="283">
        <f t="shared" si="156"/>
        <v>0</v>
      </c>
      <c r="P567" s="21">
        <f t="shared" si="148"/>
        <v>0</v>
      </c>
      <c r="Q567" s="21">
        <f t="shared" si="149"/>
        <v>0.79115902007799765</v>
      </c>
      <c r="R567">
        <f t="shared" si="150"/>
        <v>0.9421089825381942</v>
      </c>
      <c r="S567" s="296">
        <f t="shared" si="157"/>
        <v>0</v>
      </c>
      <c r="T567" s="283">
        <f t="shared" si="158"/>
        <v>0.71932336264845143</v>
      </c>
    </row>
    <row r="568" spans="1:20" x14ac:dyDescent="0.25">
      <c r="A568" s="286">
        <v>43124</v>
      </c>
      <c r="B568" s="1">
        <f t="shared" si="151"/>
        <v>3</v>
      </c>
      <c r="C568" s="285">
        <v>14</v>
      </c>
      <c r="D568" t="s">
        <v>714</v>
      </c>
      <c r="F568" s="16">
        <v>0</v>
      </c>
      <c r="G568" t="str">
        <f t="shared" si="145"/>
        <v>heating</v>
      </c>
      <c r="H568" s="283">
        <f>IF(G568="heating",F568*Assumptions!M$4+Assumptions!M$7,0)</f>
        <v>0.7439878939002178</v>
      </c>
      <c r="I568" s="15">
        <f t="shared" si="146"/>
        <v>0.92047470058819936</v>
      </c>
      <c r="J568" s="15">
        <f t="shared" si="147"/>
        <v>1.0263036171733995</v>
      </c>
      <c r="K568" s="283">
        <f t="shared" si="152"/>
        <v>0.70283533049011138</v>
      </c>
      <c r="L568" s="283">
        <f t="shared" si="153"/>
        <v>2.2465435841600243</v>
      </c>
      <c r="M568" s="283">
        <f t="shared" si="154"/>
        <v>5.3873780907032724</v>
      </c>
      <c r="N568" s="283" t="e">
        <f t="shared" si="155"/>
        <v>#N/A</v>
      </c>
      <c r="O568" s="283">
        <f t="shared" si="156"/>
        <v>0</v>
      </c>
      <c r="P568" s="21">
        <f t="shared" si="148"/>
        <v>0</v>
      </c>
      <c r="Q568" s="21">
        <f t="shared" si="149"/>
        <v>0.84355555031342389</v>
      </c>
      <c r="R568">
        <f t="shared" si="150"/>
        <v>0.9421089825381942</v>
      </c>
      <c r="S568" s="296">
        <f t="shared" si="157"/>
        <v>0</v>
      </c>
      <c r="T568" s="283">
        <f t="shared" si="158"/>
        <v>0.70283533049011138</v>
      </c>
    </row>
    <row r="569" spans="1:20" x14ac:dyDescent="0.25">
      <c r="A569" s="286">
        <v>43124</v>
      </c>
      <c r="B569" s="1">
        <f t="shared" si="151"/>
        <v>3</v>
      </c>
      <c r="C569" s="285">
        <v>15</v>
      </c>
      <c r="D569" t="s">
        <v>714</v>
      </c>
      <c r="F569" s="16">
        <v>0</v>
      </c>
      <c r="G569" t="str">
        <f t="shared" si="145"/>
        <v>heating</v>
      </c>
      <c r="H569" s="283">
        <f>IF(G569="heating",F569*Assumptions!M$4+Assumptions!M$7,0)</f>
        <v>0.7439878939002178</v>
      </c>
      <c r="I569" s="15">
        <f t="shared" si="146"/>
        <v>0.92937811039838192</v>
      </c>
      <c r="J569" s="15">
        <f t="shared" si="147"/>
        <v>1.0263036171733995</v>
      </c>
      <c r="K569" s="283">
        <f t="shared" si="152"/>
        <v>0.70963359552925886</v>
      </c>
      <c r="L569" s="283">
        <f t="shared" si="153"/>
        <v>2.2465435841600243</v>
      </c>
      <c r="M569" s="283">
        <f t="shared" si="154"/>
        <v>5.4394881974919524</v>
      </c>
      <c r="N569" s="283" t="e">
        <f t="shared" si="155"/>
        <v>#N/A</v>
      </c>
      <c r="O569" s="283">
        <f t="shared" si="156"/>
        <v>0</v>
      </c>
      <c r="P569" s="21">
        <f t="shared" si="148"/>
        <v>0</v>
      </c>
      <c r="Q569" s="21">
        <f t="shared" si="149"/>
        <v>0.96592607327566882</v>
      </c>
      <c r="R569">
        <f t="shared" si="150"/>
        <v>0.9421089825381942</v>
      </c>
      <c r="S569" s="296">
        <f t="shared" si="157"/>
        <v>0</v>
      </c>
      <c r="T569" s="283">
        <f t="shared" si="158"/>
        <v>0.70963359552925886</v>
      </c>
    </row>
    <row r="570" spans="1:20" x14ac:dyDescent="0.25">
      <c r="A570" s="286">
        <v>43124</v>
      </c>
      <c r="B570" s="1">
        <f t="shared" si="151"/>
        <v>3</v>
      </c>
      <c r="C570" s="285">
        <v>16</v>
      </c>
      <c r="D570" t="s">
        <v>714</v>
      </c>
      <c r="F570" s="16">
        <v>1</v>
      </c>
      <c r="G570" t="str">
        <f t="shared" si="145"/>
        <v>heating</v>
      </c>
      <c r="H570" s="283">
        <f>IF(G570="heating",F570*Assumptions!M$4+Assumptions!M$7,0)</f>
        <v>0.73329201966317781</v>
      </c>
      <c r="I570" s="15">
        <f t="shared" si="146"/>
        <v>0.95820877609023625</v>
      </c>
      <c r="J570" s="15">
        <f t="shared" si="147"/>
        <v>1.0263036171733995</v>
      </c>
      <c r="K570" s="283">
        <f t="shared" si="152"/>
        <v>0.72112900239391775</v>
      </c>
      <c r="L570" s="283">
        <f t="shared" si="153"/>
        <v>2.2890548970082816</v>
      </c>
      <c r="M570" s="283">
        <f t="shared" si="154"/>
        <v>5.632201619126934</v>
      </c>
      <c r="N570" s="283" t="e">
        <f t="shared" si="155"/>
        <v>#N/A</v>
      </c>
      <c r="O570" s="283">
        <f t="shared" si="156"/>
        <v>0</v>
      </c>
      <c r="P570" s="21">
        <f t="shared" si="148"/>
        <v>0</v>
      </c>
      <c r="Q570" s="21">
        <f t="shared" si="149"/>
        <v>1.1649354943302594</v>
      </c>
      <c r="R570">
        <f t="shared" si="150"/>
        <v>0.9421089825381942</v>
      </c>
      <c r="S570" s="296">
        <f t="shared" si="157"/>
        <v>0</v>
      </c>
      <c r="T570" s="283">
        <f t="shared" si="158"/>
        <v>0.72112900239391775</v>
      </c>
    </row>
    <row r="571" spans="1:20" x14ac:dyDescent="0.25">
      <c r="A571" s="286">
        <v>43124</v>
      </c>
      <c r="B571" s="1">
        <f t="shared" si="151"/>
        <v>3</v>
      </c>
      <c r="C571" s="285">
        <v>17</v>
      </c>
      <c r="D571" t="s">
        <v>714</v>
      </c>
      <c r="E571" t="s">
        <v>685</v>
      </c>
      <c r="F571" s="16">
        <v>0</v>
      </c>
      <c r="G571" t="str">
        <f t="shared" si="145"/>
        <v>heating</v>
      </c>
      <c r="H571" s="283">
        <f>IF(G571="heating",F571*Assumptions!M$4+Assumptions!M$7,0)</f>
        <v>0.7439878939002178</v>
      </c>
      <c r="I571" s="15">
        <f t="shared" si="146"/>
        <v>1.000324165990953</v>
      </c>
      <c r="J571" s="15">
        <f t="shared" si="147"/>
        <v>1.0263036171733995</v>
      </c>
      <c r="K571" s="283">
        <f t="shared" si="152"/>
        <v>0.76380498600583668</v>
      </c>
      <c r="L571" s="283">
        <f t="shared" si="153"/>
        <v>2.2465435841600243</v>
      </c>
      <c r="M571" s="283">
        <f t="shared" si="154"/>
        <v>5.8547231032172187</v>
      </c>
      <c r="N571" s="283" t="e">
        <f t="shared" si="155"/>
        <v>#N/A</v>
      </c>
      <c r="O571" s="283">
        <f t="shared" si="156"/>
        <v>0</v>
      </c>
      <c r="P571" s="21">
        <f t="shared" si="148"/>
        <v>0</v>
      </c>
      <c r="Q571" s="21">
        <f t="shared" si="149"/>
        <v>1.3521540118753073</v>
      </c>
      <c r="R571">
        <f t="shared" si="150"/>
        <v>0.9421089825381942</v>
      </c>
      <c r="S571" s="296">
        <f t="shared" si="157"/>
        <v>0</v>
      </c>
      <c r="T571" s="283">
        <f t="shared" si="158"/>
        <v>0.76380498600583668</v>
      </c>
    </row>
    <row r="572" spans="1:20" x14ac:dyDescent="0.25">
      <c r="A572" s="286">
        <v>43124</v>
      </c>
      <c r="B572" s="1">
        <f t="shared" si="151"/>
        <v>3</v>
      </c>
      <c r="C572" s="285">
        <v>18</v>
      </c>
      <c r="D572" t="s">
        <v>714</v>
      </c>
      <c r="E572" t="s">
        <v>685</v>
      </c>
      <c r="F572" s="16">
        <v>-4</v>
      </c>
      <c r="G572" t="str">
        <f t="shared" si="145"/>
        <v>heating</v>
      </c>
      <c r="H572" s="283">
        <f>IF(G572="heating",F572*Assumptions!M$4+Assumptions!M$7,0)</f>
        <v>0.78677139084837788</v>
      </c>
      <c r="I572" s="15">
        <f t="shared" si="146"/>
        <v>0.99263375744531002</v>
      </c>
      <c r="J572" s="15">
        <f t="shared" si="147"/>
        <v>1.0263036171733995</v>
      </c>
      <c r="K572" s="283">
        <f t="shared" si="152"/>
        <v>0.80151833151657925</v>
      </c>
      <c r="L572" s="283">
        <f t="shared" si="153"/>
        <v>2.084551371464034</v>
      </c>
      <c r="M572" s="283">
        <f t="shared" si="154"/>
        <v>5.7007905401825258</v>
      </c>
      <c r="N572" s="283" t="e">
        <f t="shared" si="155"/>
        <v>#N/A</v>
      </c>
      <c r="O572" s="283">
        <f t="shared" si="156"/>
        <v>0</v>
      </c>
      <c r="P572" s="21">
        <f t="shared" si="148"/>
        <v>0</v>
      </c>
      <c r="Q572" s="21">
        <f t="shared" si="149"/>
        <v>1.5598916921549892</v>
      </c>
      <c r="R572">
        <f t="shared" si="150"/>
        <v>0.9421089825381942</v>
      </c>
      <c r="S572" s="296">
        <f t="shared" si="157"/>
        <v>0</v>
      </c>
      <c r="T572" s="283">
        <f t="shared" si="158"/>
        <v>0.80151833151657925</v>
      </c>
    </row>
    <row r="573" spans="1:20" x14ac:dyDescent="0.25">
      <c r="A573" s="286">
        <v>43124</v>
      </c>
      <c r="B573" s="1">
        <f t="shared" si="151"/>
        <v>3</v>
      </c>
      <c r="C573" s="285">
        <v>19</v>
      </c>
      <c r="D573" t="s">
        <v>714</v>
      </c>
      <c r="F573" s="16">
        <v>-4</v>
      </c>
      <c r="G573" t="str">
        <f t="shared" si="145"/>
        <v>heating</v>
      </c>
      <c r="H573" s="283">
        <f>IF(G573="heating",F573*Assumptions!M$4+Assumptions!M$7,0)</f>
        <v>0.78677139084837788</v>
      </c>
      <c r="I573" s="15">
        <f t="shared" si="146"/>
        <v>0.98728643949761985</v>
      </c>
      <c r="J573" s="15">
        <f t="shared" si="147"/>
        <v>1.0263036171733995</v>
      </c>
      <c r="K573" s="283">
        <f t="shared" si="152"/>
        <v>0.7972005523484077</v>
      </c>
      <c r="L573" s="283">
        <f t="shared" si="153"/>
        <v>2.084551371464034</v>
      </c>
      <c r="M573" s="283">
        <f t="shared" si="154"/>
        <v>5.6700803821379369</v>
      </c>
      <c r="N573" s="283" t="e">
        <f t="shared" si="155"/>
        <v>#N/A</v>
      </c>
      <c r="O573" s="283">
        <f t="shared" si="156"/>
        <v>0</v>
      </c>
      <c r="P573" s="21">
        <f t="shared" si="148"/>
        <v>0</v>
      </c>
      <c r="Q573" s="21">
        <f t="shared" si="149"/>
        <v>1.6764212681468484</v>
      </c>
      <c r="R573">
        <f t="shared" si="150"/>
        <v>0.9421089825381942</v>
      </c>
      <c r="S573" s="296">
        <f t="shared" si="157"/>
        <v>0</v>
      </c>
      <c r="T573" s="283">
        <f t="shared" si="158"/>
        <v>0.7972005523484077</v>
      </c>
    </row>
    <row r="574" spans="1:20" x14ac:dyDescent="0.25">
      <c r="A574" s="286">
        <v>43124</v>
      </c>
      <c r="B574" s="1">
        <f t="shared" si="151"/>
        <v>3</v>
      </c>
      <c r="C574" s="285">
        <v>20</v>
      </c>
      <c r="D574" t="s">
        <v>714</v>
      </c>
      <c r="F574" s="16">
        <v>-6</v>
      </c>
      <c r="G574" t="str">
        <f t="shared" si="145"/>
        <v>heating</v>
      </c>
      <c r="H574" s="283">
        <f>IF(G574="heating",F574*Assumptions!M$4+Assumptions!M$7,0)</f>
        <v>0.80816313932245798</v>
      </c>
      <c r="I574" s="15">
        <f t="shared" si="146"/>
        <v>0.9807837528485519</v>
      </c>
      <c r="J574" s="15">
        <f t="shared" si="147"/>
        <v>1.0263036171733995</v>
      </c>
      <c r="K574" s="283">
        <f t="shared" si="152"/>
        <v>0.81348239896772323</v>
      </c>
      <c r="L574" s="283">
        <f t="shared" si="153"/>
        <v>1.9911323619601391</v>
      </c>
      <c r="M574" s="283">
        <f t="shared" si="154"/>
        <v>5.5265908571622848</v>
      </c>
      <c r="N574" s="283" t="e">
        <f t="shared" si="155"/>
        <v>#N/A</v>
      </c>
      <c r="O574" s="283">
        <f t="shared" si="156"/>
        <v>0</v>
      </c>
      <c r="P574" s="21">
        <f t="shared" si="148"/>
        <v>0</v>
      </c>
      <c r="Q574" s="21">
        <f t="shared" si="149"/>
        <v>1.52436960139122</v>
      </c>
      <c r="R574">
        <f t="shared" si="150"/>
        <v>0.9421089825381942</v>
      </c>
      <c r="S574" s="296">
        <f t="shared" si="157"/>
        <v>0</v>
      </c>
      <c r="T574" s="283">
        <f t="shared" si="158"/>
        <v>0.81348239896772323</v>
      </c>
    </row>
    <row r="575" spans="1:20" x14ac:dyDescent="0.25">
      <c r="A575" s="286">
        <v>43124</v>
      </c>
      <c r="B575" s="1">
        <f t="shared" si="151"/>
        <v>3</v>
      </c>
      <c r="C575" s="285">
        <v>21</v>
      </c>
      <c r="D575" t="s">
        <v>714</v>
      </c>
      <c r="F575" s="16">
        <v>-6</v>
      </c>
      <c r="G575" t="str">
        <f t="shared" si="145"/>
        <v>heating</v>
      </c>
      <c r="H575" s="283">
        <f>IF(G575="heating",F575*Assumptions!M$4+Assumptions!M$7,0)</f>
        <v>0.80816313932245798</v>
      </c>
      <c r="I575" s="15">
        <f t="shared" si="146"/>
        <v>0.96485790305685171</v>
      </c>
      <c r="J575" s="15">
        <f t="shared" si="147"/>
        <v>1.0263036171733995</v>
      </c>
      <c r="K575" s="283">
        <f t="shared" si="152"/>
        <v>0.8002731686388922</v>
      </c>
      <c r="L575" s="283">
        <f t="shared" si="153"/>
        <v>1.9911323619601391</v>
      </c>
      <c r="M575" s="283">
        <f t="shared" si="154"/>
        <v>5.4368507329037827</v>
      </c>
      <c r="N575" s="283" t="e">
        <f t="shared" si="155"/>
        <v>#N/A</v>
      </c>
      <c r="O575" s="283">
        <f t="shared" si="156"/>
        <v>0</v>
      </c>
      <c r="P575" s="21">
        <f t="shared" si="148"/>
        <v>0</v>
      </c>
      <c r="Q575" s="21">
        <f t="shared" si="149"/>
        <v>1.4448604713749031</v>
      </c>
      <c r="R575">
        <f t="shared" si="150"/>
        <v>0.9421089825381942</v>
      </c>
      <c r="S575" s="296">
        <f t="shared" si="157"/>
        <v>0</v>
      </c>
      <c r="T575" s="283">
        <f t="shared" si="158"/>
        <v>0.8002731686388922</v>
      </c>
    </row>
    <row r="576" spans="1:20" x14ac:dyDescent="0.25">
      <c r="A576" s="286">
        <v>43124</v>
      </c>
      <c r="B576" s="1">
        <f t="shared" si="151"/>
        <v>3</v>
      </c>
      <c r="C576" s="285">
        <v>22</v>
      </c>
      <c r="D576" t="s">
        <v>714</v>
      </c>
      <c r="F576" s="16">
        <v>-4</v>
      </c>
      <c r="G576" t="str">
        <f t="shared" si="145"/>
        <v>heating</v>
      </c>
      <c r="H576" s="283">
        <f>IF(G576="heating",F576*Assumptions!M$4+Assumptions!M$7,0)</f>
        <v>0.78677139084837788</v>
      </c>
      <c r="I576" s="15">
        <f t="shared" si="146"/>
        <v>0.93972561476240646</v>
      </c>
      <c r="J576" s="15">
        <f t="shared" si="147"/>
        <v>1.0263036171733995</v>
      </c>
      <c r="K576" s="283">
        <f t="shared" si="152"/>
        <v>0.7587967880180162</v>
      </c>
      <c r="L576" s="283">
        <f t="shared" si="153"/>
        <v>2.084551371464034</v>
      </c>
      <c r="M576" s="283">
        <f t="shared" si="154"/>
        <v>5.396934020048068</v>
      </c>
      <c r="N576" s="283" t="e">
        <f t="shared" si="155"/>
        <v>#N/A</v>
      </c>
      <c r="O576" s="283">
        <f t="shared" si="156"/>
        <v>0</v>
      </c>
      <c r="P576" s="21">
        <f t="shared" si="148"/>
        <v>0</v>
      </c>
      <c r="Q576" s="21">
        <f t="shared" si="149"/>
        <v>1.2427137171080138</v>
      </c>
      <c r="R576">
        <f t="shared" si="150"/>
        <v>0.9421089825381942</v>
      </c>
      <c r="S576" s="296">
        <f t="shared" si="157"/>
        <v>0</v>
      </c>
      <c r="T576" s="283">
        <f t="shared" si="158"/>
        <v>0.7587967880180162</v>
      </c>
    </row>
    <row r="577" spans="1:20" x14ac:dyDescent="0.25">
      <c r="A577" s="286">
        <v>43124</v>
      </c>
      <c r="B577" s="1">
        <f t="shared" si="151"/>
        <v>3</v>
      </c>
      <c r="C577" s="285">
        <v>23</v>
      </c>
      <c r="D577" t="s">
        <v>713</v>
      </c>
      <c r="F577" s="16">
        <v>-4</v>
      </c>
      <c r="G577" t="str">
        <f t="shared" si="145"/>
        <v>heating</v>
      </c>
      <c r="H577" s="283">
        <f>IF(G577="heating",F577*Assumptions!M$4+Assumptions!M$7,0)</f>
        <v>0.78677139084837788</v>
      </c>
      <c r="I577" s="15">
        <f t="shared" si="146"/>
        <v>0.93552015763172869</v>
      </c>
      <c r="J577" s="15">
        <f t="shared" si="147"/>
        <v>1.0263036171733995</v>
      </c>
      <c r="K577" s="283">
        <f t="shared" si="152"/>
        <v>0.75540102300663825</v>
      </c>
      <c r="L577" s="283">
        <f t="shared" si="153"/>
        <v>2.084551371464034</v>
      </c>
      <c r="M577" s="283">
        <f t="shared" si="154"/>
        <v>5.3727816778091606</v>
      </c>
      <c r="N577" s="283" t="e">
        <f t="shared" si="155"/>
        <v>#N/A</v>
      </c>
      <c r="O577" s="283">
        <f t="shared" si="156"/>
        <v>0</v>
      </c>
      <c r="P577" s="21">
        <f t="shared" si="148"/>
        <v>0</v>
      </c>
      <c r="Q577" s="21">
        <f t="shared" si="149"/>
        <v>1.0297519246597011</v>
      </c>
      <c r="R577">
        <f t="shared" si="150"/>
        <v>0.9421089825381942</v>
      </c>
      <c r="S577" s="296">
        <f t="shared" si="157"/>
        <v>0</v>
      </c>
      <c r="T577" s="283">
        <f t="shared" si="158"/>
        <v>0.75540102300663825</v>
      </c>
    </row>
    <row r="578" spans="1:20" x14ac:dyDescent="0.25">
      <c r="A578" s="286">
        <v>43125</v>
      </c>
      <c r="B578" s="1">
        <f t="shared" si="151"/>
        <v>4</v>
      </c>
      <c r="C578" s="285">
        <v>0</v>
      </c>
      <c r="D578" t="s">
        <v>713</v>
      </c>
      <c r="F578" s="16">
        <v>0</v>
      </c>
      <c r="G578" t="str">
        <f t="shared" ref="G578:G641" si="159">VLOOKUP(A578,U$2:W$366,3,FALSE)</f>
        <v>heating</v>
      </c>
      <c r="H578" s="283">
        <f>IF(G578="heating",F578*Assumptions!M$4+Assumptions!M$7,0)</f>
        <v>0.7439878939002178</v>
      </c>
      <c r="I578" s="15">
        <f t="shared" ref="I578:I641" si="160">VLOOKUP(C578,AO$2:AQ$25,2,FALSE)</f>
        <v>0.96097758380229281</v>
      </c>
      <c r="J578" s="15">
        <f t="shared" ref="J578:J641" si="161">VLOOKUP(B578,AS$4:AU$10,3,FALSE)</f>
        <v>1.0020455199443592</v>
      </c>
      <c r="K578" s="283">
        <f t="shared" si="152"/>
        <v>0.71641814477887167</v>
      </c>
      <c r="L578" s="283">
        <f t="shared" si="153"/>
        <v>2.2465435841600243</v>
      </c>
      <c r="M578" s="283">
        <f t="shared" si="154"/>
        <v>5.4914931699186704</v>
      </c>
      <c r="N578" s="283" t="e">
        <f t="shared" si="155"/>
        <v>#N/A</v>
      </c>
      <c r="O578" s="283">
        <f t="shared" si="156"/>
        <v>0</v>
      </c>
      <c r="P578" s="21">
        <f t="shared" ref="P578:P641" si="162">IF(G578="cooling",IF(F578&lt;61,0.025,(F578^2*AX$25+F578*AY$25+AZ$25)),0)</f>
        <v>0</v>
      </c>
      <c r="Q578" s="21">
        <f t="shared" ref="Q578:Q641" si="163">VLOOKUP(C578,BB$2:BC$25,2,FALSE)</f>
        <v>0.90668853391740301</v>
      </c>
      <c r="R578">
        <f t="shared" ref="R578:R641" si="164">VLOOKUP(B578,AS$4:AV$10,4,FALSE)</f>
        <v>1.0705685074825908</v>
      </c>
      <c r="S578" s="296">
        <f t="shared" si="157"/>
        <v>0</v>
      </c>
      <c r="T578" s="283">
        <f t="shared" si="158"/>
        <v>0.71641814477887167</v>
      </c>
    </row>
    <row r="579" spans="1:20" x14ac:dyDescent="0.25">
      <c r="A579" s="286">
        <v>43125</v>
      </c>
      <c r="B579" s="1">
        <f t="shared" ref="B579:B642" si="165">WEEKDAY(A579,2)</f>
        <v>4</v>
      </c>
      <c r="C579" s="285">
        <v>1</v>
      </c>
      <c r="D579" t="s">
        <v>713</v>
      </c>
      <c r="F579" s="16">
        <v>0</v>
      </c>
      <c r="G579" t="str">
        <f t="shared" si="159"/>
        <v>heating</v>
      </c>
      <c r="H579" s="283">
        <f>IF(G579="heating",F579*Assumptions!M$4+Assumptions!M$7,0)</f>
        <v>0.7439878939002178</v>
      </c>
      <c r="I579" s="15">
        <f t="shared" si="160"/>
        <v>0.9912860509924194</v>
      </c>
      <c r="J579" s="15">
        <f t="shared" si="161"/>
        <v>1.0020455199443592</v>
      </c>
      <c r="K579" s="283">
        <f t="shared" ref="K579:K642" si="166">H579*I579*J579</f>
        <v>0.7390134021516066</v>
      </c>
      <c r="L579" s="283">
        <f t="shared" ref="L579:L642" si="167">VLOOKUP(F579,BL$2:BN$92,2,FALSE)</f>
        <v>2.2465435841600243</v>
      </c>
      <c r="M579" s="283">
        <f t="shared" ref="M579:M642" si="168">IF(G579="heating",K579*(L579*3.412),0)</f>
        <v>5.6646904883272198</v>
      </c>
      <c r="N579" s="283" t="e">
        <f t="shared" ref="N579:N642" si="169">VLOOKUP(F579,BL$2:BN$92,3,FALSE)</f>
        <v>#N/A</v>
      </c>
      <c r="O579" s="283">
        <f t="shared" ref="O579:O642" si="170">IF(F579&lt;=61,IF(G579="heating",IF(F579&gt;=5,K579*L579/N579,0),0),0)</f>
        <v>0</v>
      </c>
      <c r="P579" s="21">
        <f t="shared" si="162"/>
        <v>0</v>
      </c>
      <c r="Q579" s="21">
        <f t="shared" si="163"/>
        <v>0.81803459285312596</v>
      </c>
      <c r="R579">
        <f t="shared" si="164"/>
        <v>1.0705685074825908</v>
      </c>
      <c r="S579" s="296">
        <f t="shared" ref="S579:S642" si="171">P579*Q579*R579</f>
        <v>0</v>
      </c>
      <c r="T579" s="283">
        <f t="shared" ref="T579:T642" si="172">K579+S579</f>
        <v>0.7390134021516066</v>
      </c>
    </row>
    <row r="580" spans="1:20" x14ac:dyDescent="0.25">
      <c r="A580" s="286">
        <v>43125</v>
      </c>
      <c r="B580" s="1">
        <f t="shared" si="165"/>
        <v>4</v>
      </c>
      <c r="C580" s="285">
        <v>2</v>
      </c>
      <c r="D580" t="s">
        <v>713</v>
      </c>
      <c r="F580" s="16">
        <v>-2</v>
      </c>
      <c r="G580" t="str">
        <f t="shared" si="159"/>
        <v>heating</v>
      </c>
      <c r="H580" s="283">
        <f>IF(G580="heating",F580*Assumptions!M$4+Assumptions!M$7,0)</f>
        <v>0.7653796423742979</v>
      </c>
      <c r="I580" s="15">
        <f t="shared" si="160"/>
        <v>1.0126444122274023</v>
      </c>
      <c r="J580" s="15">
        <f t="shared" si="161"/>
        <v>1.0020455199443592</v>
      </c>
      <c r="K580" s="283">
        <f t="shared" si="166"/>
        <v>0.77664281348965247</v>
      </c>
      <c r="L580" s="283">
        <f t="shared" si="167"/>
        <v>2.1604470590225535</v>
      </c>
      <c r="M580" s="283">
        <f t="shared" si="168"/>
        <v>5.7249800680578282</v>
      </c>
      <c r="N580" s="283" t="e">
        <f t="shared" si="169"/>
        <v>#N/A</v>
      </c>
      <c r="O580" s="283">
        <f t="shared" si="170"/>
        <v>0</v>
      </c>
      <c r="P580" s="21">
        <f t="shared" si="162"/>
        <v>0</v>
      </c>
      <c r="Q580" s="21">
        <f t="shared" si="163"/>
        <v>0.74507607494346417</v>
      </c>
      <c r="R580">
        <f t="shared" si="164"/>
        <v>1.0705685074825908</v>
      </c>
      <c r="S580" s="296">
        <f t="shared" si="171"/>
        <v>0</v>
      </c>
      <c r="T580" s="283">
        <f t="shared" si="172"/>
        <v>0.77664281348965247</v>
      </c>
    </row>
    <row r="581" spans="1:20" x14ac:dyDescent="0.25">
      <c r="A581" s="286">
        <v>43125</v>
      </c>
      <c r="B581" s="1">
        <f t="shared" si="165"/>
        <v>4</v>
      </c>
      <c r="C581" s="285">
        <v>3</v>
      </c>
      <c r="D581" t="s">
        <v>713</v>
      </c>
      <c r="F581" s="16">
        <v>1</v>
      </c>
      <c r="G581" t="str">
        <f t="shared" si="159"/>
        <v>heating</v>
      </c>
      <c r="H581" s="283">
        <f>IF(G581="heating",F581*Assumptions!M$4+Assumptions!M$7,0)</f>
        <v>0.73329201966317781</v>
      </c>
      <c r="I581" s="15">
        <f t="shared" si="160"/>
        <v>1.0288787614109172</v>
      </c>
      <c r="J581" s="15">
        <f t="shared" si="161"/>
        <v>1.0020455199443592</v>
      </c>
      <c r="K581" s="283">
        <f t="shared" si="166"/>
        <v>0.75601186548145483</v>
      </c>
      <c r="L581" s="283">
        <f t="shared" si="167"/>
        <v>2.2890548970082816</v>
      </c>
      <c r="M581" s="283">
        <f t="shared" si="168"/>
        <v>5.9046456857352672</v>
      </c>
      <c r="N581" s="283" t="e">
        <f t="shared" si="169"/>
        <v>#N/A</v>
      </c>
      <c r="O581" s="283">
        <f t="shared" si="170"/>
        <v>0</v>
      </c>
      <c r="P581" s="21">
        <f t="shared" si="162"/>
        <v>0</v>
      </c>
      <c r="Q581" s="21">
        <f t="shared" si="163"/>
        <v>0.69158980876382303</v>
      </c>
      <c r="R581">
        <f t="shared" si="164"/>
        <v>1.0705685074825908</v>
      </c>
      <c r="S581" s="296">
        <f t="shared" si="171"/>
        <v>0</v>
      </c>
      <c r="T581" s="283">
        <f t="shared" si="172"/>
        <v>0.75601186548145483</v>
      </c>
    </row>
    <row r="582" spans="1:20" x14ac:dyDescent="0.25">
      <c r="A582" s="286">
        <v>43125</v>
      </c>
      <c r="B582" s="1">
        <f t="shared" si="165"/>
        <v>4</v>
      </c>
      <c r="C582" s="285">
        <v>4</v>
      </c>
      <c r="D582" t="s">
        <v>713</v>
      </c>
      <c r="F582" s="16">
        <v>1</v>
      </c>
      <c r="G582" t="str">
        <f t="shared" si="159"/>
        <v>heating</v>
      </c>
      <c r="H582" s="283">
        <f>IF(G582="heating",F582*Assumptions!M$4+Assumptions!M$7,0)</f>
        <v>0.73329201966317781</v>
      </c>
      <c r="I582" s="15">
        <f t="shared" si="160"/>
        <v>1.0654385285153933</v>
      </c>
      <c r="J582" s="15">
        <f t="shared" si="161"/>
        <v>1.0020455199443592</v>
      </c>
      <c r="K582" s="283">
        <f t="shared" si="166"/>
        <v>0.78287568925435491</v>
      </c>
      <c r="L582" s="283">
        <f t="shared" si="167"/>
        <v>2.2890548970082816</v>
      </c>
      <c r="M582" s="283">
        <f t="shared" si="168"/>
        <v>6.114459007966647</v>
      </c>
      <c r="N582" s="283" t="e">
        <f t="shared" si="169"/>
        <v>#N/A</v>
      </c>
      <c r="O582" s="283">
        <f t="shared" si="170"/>
        <v>0</v>
      </c>
      <c r="P582" s="21">
        <f t="shared" si="162"/>
        <v>0</v>
      </c>
      <c r="Q582" s="21">
        <f t="shared" si="163"/>
        <v>0.6473875548762833</v>
      </c>
      <c r="R582">
        <f t="shared" si="164"/>
        <v>1.0705685074825908</v>
      </c>
      <c r="S582" s="296">
        <f t="shared" si="171"/>
        <v>0</v>
      </c>
      <c r="T582" s="283">
        <f t="shared" si="172"/>
        <v>0.78287568925435491</v>
      </c>
    </row>
    <row r="583" spans="1:20" x14ac:dyDescent="0.25">
      <c r="A583" s="286">
        <v>43125</v>
      </c>
      <c r="B583" s="1">
        <f t="shared" si="165"/>
        <v>4</v>
      </c>
      <c r="C583" s="285">
        <v>5</v>
      </c>
      <c r="D583" t="s">
        <v>713</v>
      </c>
      <c r="F583" s="16">
        <v>5</v>
      </c>
      <c r="G583" t="str">
        <f t="shared" si="159"/>
        <v>heating</v>
      </c>
      <c r="H583" s="283">
        <f>IF(G583="heating",F583*Assumptions!M$4+Assumptions!M$7,0)</f>
        <v>0.69050852271501773</v>
      </c>
      <c r="I583" s="15">
        <f t="shared" si="160"/>
        <v>1.1031161181218294</v>
      </c>
      <c r="J583" s="15">
        <f t="shared" si="161"/>
        <v>1.0020455199443592</v>
      </c>
      <c r="K583" s="283">
        <f t="shared" si="166"/>
        <v>0.76326917631567415</v>
      </c>
      <c r="L583" s="283">
        <f t="shared" si="167"/>
        <v>2.3843508685445598</v>
      </c>
      <c r="M583" s="283">
        <f t="shared" si="168"/>
        <v>6.2095039981191116</v>
      </c>
      <c r="N583" s="283">
        <f t="shared" si="169"/>
        <v>1.0471958284399543</v>
      </c>
      <c r="O583" s="283">
        <f t="shared" si="170"/>
        <v>1.737880799422914</v>
      </c>
      <c r="P583" s="21">
        <f t="shared" si="162"/>
        <v>0</v>
      </c>
      <c r="Q583" s="21">
        <f t="shared" si="163"/>
        <v>0.72139578924615555</v>
      </c>
      <c r="R583">
        <f t="shared" si="164"/>
        <v>1.0705685074825908</v>
      </c>
      <c r="S583" s="296">
        <f t="shared" si="171"/>
        <v>0</v>
      </c>
      <c r="T583" s="283">
        <f t="shared" si="172"/>
        <v>0.76326917631567415</v>
      </c>
    </row>
    <row r="584" spans="1:20" x14ac:dyDescent="0.25">
      <c r="A584" s="286">
        <v>43125</v>
      </c>
      <c r="B584" s="1">
        <f t="shared" si="165"/>
        <v>4</v>
      </c>
      <c r="C584" s="285">
        <v>6</v>
      </c>
      <c r="D584" t="s">
        <v>713</v>
      </c>
      <c r="F584" s="16">
        <v>7</v>
      </c>
      <c r="G584" t="str">
        <f t="shared" si="159"/>
        <v>heating</v>
      </c>
      <c r="H584" s="283">
        <f>IF(G584="heating",F584*Assumptions!M$4+Assumptions!M$7,0)</f>
        <v>0.66911677424093763</v>
      </c>
      <c r="I584" s="15">
        <f t="shared" si="160"/>
        <v>1.1674190089087988</v>
      </c>
      <c r="J584" s="15">
        <f t="shared" si="161"/>
        <v>1.0020455199443592</v>
      </c>
      <c r="K584" s="283">
        <f t="shared" si="166"/>
        <v>0.78273747814447969</v>
      </c>
      <c r="L584" s="283">
        <f t="shared" si="167"/>
        <v>2.4800267097410909</v>
      </c>
      <c r="M584" s="283">
        <f t="shared" si="168"/>
        <v>6.62340801677672</v>
      </c>
      <c r="N584" s="283">
        <f t="shared" si="169"/>
        <v>1.1216076842493865</v>
      </c>
      <c r="O584" s="283">
        <f t="shared" si="170"/>
        <v>1.7307387242205003</v>
      </c>
      <c r="P584" s="21">
        <f t="shared" si="162"/>
        <v>0</v>
      </c>
      <c r="Q584" s="21">
        <f t="shared" si="163"/>
        <v>0.87787080972652631</v>
      </c>
      <c r="R584">
        <f t="shared" si="164"/>
        <v>1.0705685074825908</v>
      </c>
      <c r="S584" s="296">
        <f t="shared" si="171"/>
        <v>0</v>
      </c>
      <c r="T584" s="283">
        <f t="shared" si="172"/>
        <v>0.78273747814447969</v>
      </c>
    </row>
    <row r="585" spans="1:20" x14ac:dyDescent="0.25">
      <c r="A585" s="286">
        <v>43125</v>
      </c>
      <c r="B585" s="1">
        <f t="shared" si="165"/>
        <v>4</v>
      </c>
      <c r="C585" s="285">
        <v>7</v>
      </c>
      <c r="D585" t="s">
        <v>714</v>
      </c>
      <c r="F585" s="16">
        <v>7</v>
      </c>
      <c r="G585" t="str">
        <f t="shared" si="159"/>
        <v>heating</v>
      </c>
      <c r="H585" s="283">
        <f>IF(G585="heating",F585*Assumptions!M$4+Assumptions!M$7,0)</f>
        <v>0.66911677424093763</v>
      </c>
      <c r="I585" s="15">
        <f t="shared" si="160"/>
        <v>1.1567226404725983</v>
      </c>
      <c r="J585" s="15">
        <f t="shared" si="161"/>
        <v>1.0020455199443592</v>
      </c>
      <c r="K585" s="283">
        <f t="shared" si="166"/>
        <v>0.77556571856958489</v>
      </c>
      <c r="L585" s="283">
        <f t="shared" si="167"/>
        <v>2.4800267097410909</v>
      </c>
      <c r="M585" s="283">
        <f t="shared" si="168"/>
        <v>6.5627216548877279</v>
      </c>
      <c r="N585" s="283">
        <f t="shared" si="169"/>
        <v>1.1216076842493865</v>
      </c>
      <c r="O585" s="283">
        <f t="shared" si="170"/>
        <v>1.7148809911188556</v>
      </c>
      <c r="P585" s="21">
        <f t="shared" si="162"/>
        <v>0</v>
      </c>
      <c r="Q585" s="21">
        <f t="shared" si="163"/>
        <v>0.97331382064367777</v>
      </c>
      <c r="R585">
        <f t="shared" si="164"/>
        <v>1.0705685074825908</v>
      </c>
      <c r="S585" s="296">
        <f t="shared" si="171"/>
        <v>0</v>
      </c>
      <c r="T585" s="283">
        <f t="shared" si="172"/>
        <v>0.77556571856958489</v>
      </c>
    </row>
    <row r="586" spans="1:20" x14ac:dyDescent="0.25">
      <c r="A586" s="286">
        <v>43125</v>
      </c>
      <c r="B586" s="1">
        <f t="shared" si="165"/>
        <v>4</v>
      </c>
      <c r="C586" s="285">
        <v>8</v>
      </c>
      <c r="D586" t="s">
        <v>714</v>
      </c>
      <c r="F586" s="16">
        <v>7</v>
      </c>
      <c r="G586" t="str">
        <f t="shared" si="159"/>
        <v>heating</v>
      </c>
      <c r="H586" s="283">
        <f>IF(G586="heating",F586*Assumptions!M$4+Assumptions!M$7,0)</f>
        <v>0.66911677424093763</v>
      </c>
      <c r="I586" s="15">
        <f t="shared" si="160"/>
        <v>1.0887373021083731</v>
      </c>
      <c r="J586" s="15">
        <f t="shared" si="161"/>
        <v>1.0020455199443592</v>
      </c>
      <c r="K586" s="283">
        <f t="shared" si="166"/>
        <v>0.72998253729883178</v>
      </c>
      <c r="L586" s="283">
        <f t="shared" si="167"/>
        <v>2.4800267097410909</v>
      </c>
      <c r="M586" s="283">
        <f t="shared" si="168"/>
        <v>6.1770035607770426</v>
      </c>
      <c r="N586" s="283">
        <f t="shared" si="169"/>
        <v>1.1216076842493865</v>
      </c>
      <c r="O586" s="283">
        <f t="shared" si="170"/>
        <v>1.6140903950361511</v>
      </c>
      <c r="P586" s="21">
        <f t="shared" si="162"/>
        <v>0</v>
      </c>
      <c r="Q586" s="21">
        <f t="shared" si="163"/>
        <v>0.94940007506179924</v>
      </c>
      <c r="R586">
        <f t="shared" si="164"/>
        <v>1.0705685074825908</v>
      </c>
      <c r="S586" s="296">
        <f t="shared" si="171"/>
        <v>0</v>
      </c>
      <c r="T586" s="283">
        <f t="shared" si="172"/>
        <v>0.72998253729883178</v>
      </c>
    </row>
    <row r="587" spans="1:20" x14ac:dyDescent="0.25">
      <c r="A587" s="286">
        <v>43125</v>
      </c>
      <c r="B587" s="1">
        <f t="shared" si="165"/>
        <v>4</v>
      </c>
      <c r="C587" s="285">
        <v>9</v>
      </c>
      <c r="D587" t="s">
        <v>714</v>
      </c>
      <c r="F587" s="16">
        <v>9</v>
      </c>
      <c r="G587" t="str">
        <f t="shared" si="159"/>
        <v>heating</v>
      </c>
      <c r="H587" s="283">
        <f>IF(G587="heating",F587*Assumptions!M$4+Assumptions!M$7,0)</f>
        <v>0.64772502576685764</v>
      </c>
      <c r="I587" s="15">
        <f t="shared" si="160"/>
        <v>1.0265141967145235</v>
      </c>
      <c r="J587" s="15">
        <f t="shared" si="161"/>
        <v>1.0020455199443592</v>
      </c>
      <c r="K587" s="283">
        <f t="shared" si="166"/>
        <v>0.66625899854849757</v>
      </c>
      <c r="L587" s="283">
        <f t="shared" si="167"/>
        <v>2.5577388510716212</v>
      </c>
      <c r="M587" s="283">
        <f t="shared" si="168"/>
        <v>5.8144455848816774</v>
      </c>
      <c r="N587" s="283">
        <f t="shared" si="169"/>
        <v>1.1952724464873081</v>
      </c>
      <c r="O587" s="283">
        <f t="shared" si="170"/>
        <v>1.4257138867976558</v>
      </c>
      <c r="P587" s="21">
        <f t="shared" si="162"/>
        <v>0</v>
      </c>
      <c r="Q587" s="21">
        <f t="shared" si="163"/>
        <v>0.8408485371888097</v>
      </c>
      <c r="R587">
        <f t="shared" si="164"/>
        <v>1.0705685074825908</v>
      </c>
      <c r="S587" s="296">
        <f t="shared" si="171"/>
        <v>0</v>
      </c>
      <c r="T587" s="283">
        <f t="shared" si="172"/>
        <v>0.66625899854849757</v>
      </c>
    </row>
    <row r="588" spans="1:20" x14ac:dyDescent="0.25">
      <c r="A588" s="286">
        <v>43125</v>
      </c>
      <c r="B588" s="1">
        <f t="shared" si="165"/>
        <v>4</v>
      </c>
      <c r="C588" s="285">
        <v>10</v>
      </c>
      <c r="D588" t="s">
        <v>714</v>
      </c>
      <c r="F588" s="16">
        <v>9</v>
      </c>
      <c r="G588" t="str">
        <f t="shared" si="159"/>
        <v>heating</v>
      </c>
      <c r="H588" s="283">
        <f>IF(G588="heating",F588*Assumptions!M$4+Assumptions!M$7,0)</f>
        <v>0.64772502576685764</v>
      </c>
      <c r="I588" s="15">
        <f t="shared" si="160"/>
        <v>0.99413757313525775</v>
      </c>
      <c r="J588" s="15">
        <f t="shared" si="161"/>
        <v>1.0020455199443592</v>
      </c>
      <c r="K588" s="283">
        <f t="shared" si="166"/>
        <v>0.6452449523021383</v>
      </c>
      <c r="L588" s="283">
        <f t="shared" si="167"/>
        <v>2.5577388510716212</v>
      </c>
      <c r="M588" s="283">
        <f t="shared" si="168"/>
        <v>5.6310558990630488</v>
      </c>
      <c r="N588" s="283">
        <f t="shared" si="169"/>
        <v>1.1952724464873081</v>
      </c>
      <c r="O588" s="283">
        <f t="shared" si="170"/>
        <v>1.3807463627319201</v>
      </c>
      <c r="P588" s="21">
        <f t="shared" si="162"/>
        <v>0</v>
      </c>
      <c r="Q588" s="21">
        <f t="shared" si="163"/>
        <v>0.74504051125983206</v>
      </c>
      <c r="R588">
        <f t="shared" si="164"/>
        <v>1.0705685074825908</v>
      </c>
      <c r="S588" s="296">
        <f t="shared" si="171"/>
        <v>0</v>
      </c>
      <c r="T588" s="283">
        <f t="shared" si="172"/>
        <v>0.6452449523021383</v>
      </c>
    </row>
    <row r="589" spans="1:20" x14ac:dyDescent="0.25">
      <c r="A589" s="286">
        <v>43125</v>
      </c>
      <c r="B589" s="1">
        <f t="shared" si="165"/>
        <v>4</v>
      </c>
      <c r="C589" s="285">
        <v>11</v>
      </c>
      <c r="D589" t="s">
        <v>714</v>
      </c>
      <c r="F589" s="16">
        <v>10</v>
      </c>
      <c r="G589" t="str">
        <f t="shared" si="159"/>
        <v>heating</v>
      </c>
      <c r="H589" s="283">
        <f>IF(G589="heating",F589*Assumptions!M$4+Assumptions!M$7,0)</f>
        <v>0.63702915152981754</v>
      </c>
      <c r="I589" s="15">
        <f t="shared" si="160"/>
        <v>0.95102107888400034</v>
      </c>
      <c r="J589" s="15">
        <f t="shared" si="161"/>
        <v>1.0020455199443592</v>
      </c>
      <c r="K589" s="283">
        <f t="shared" si="166"/>
        <v>0.60706738453410669</v>
      </c>
      <c r="L589" s="283">
        <f t="shared" si="167"/>
        <v>2.5948150733280251</v>
      </c>
      <c r="M589" s="283">
        <f t="shared" si="168"/>
        <v>5.3746765709097089</v>
      </c>
      <c r="N589" s="283">
        <f t="shared" si="169"/>
        <v>1.2546470767287967</v>
      </c>
      <c r="O589" s="283">
        <f t="shared" si="170"/>
        <v>1.2555145021514447</v>
      </c>
      <c r="P589" s="21">
        <f t="shared" si="162"/>
        <v>0</v>
      </c>
      <c r="Q589" s="21">
        <f t="shared" si="163"/>
        <v>0.72850690893675296</v>
      </c>
      <c r="R589">
        <f t="shared" si="164"/>
        <v>1.0705685074825908</v>
      </c>
      <c r="S589" s="296">
        <f t="shared" si="171"/>
        <v>0</v>
      </c>
      <c r="T589" s="283">
        <f t="shared" si="172"/>
        <v>0.60706738453410669</v>
      </c>
    </row>
    <row r="590" spans="1:20" x14ac:dyDescent="0.25">
      <c r="A590" s="286">
        <v>43125</v>
      </c>
      <c r="B590" s="1">
        <f t="shared" si="165"/>
        <v>4</v>
      </c>
      <c r="C590" s="285">
        <v>12</v>
      </c>
      <c r="D590" t="s">
        <v>714</v>
      </c>
      <c r="F590" s="16">
        <v>12</v>
      </c>
      <c r="G590" t="str">
        <f t="shared" si="159"/>
        <v>heating</v>
      </c>
      <c r="H590" s="283">
        <f>IF(G590="heating",F590*Assumptions!M$4+Assumptions!M$7,0)</f>
        <v>0.61563740305573755</v>
      </c>
      <c r="I590" s="15">
        <f t="shared" si="160"/>
        <v>0.92817502202723046</v>
      </c>
      <c r="J590" s="15">
        <f t="shared" si="161"/>
        <v>1.0020455199443592</v>
      </c>
      <c r="K590" s="283">
        <f t="shared" si="166"/>
        <v>0.57258810963525764</v>
      </c>
      <c r="L590" s="283">
        <f t="shared" si="167"/>
        <v>2.6646546875967734</v>
      </c>
      <c r="M590" s="283">
        <f t="shared" si="168"/>
        <v>5.2058576024508199</v>
      </c>
      <c r="N590" s="283">
        <f t="shared" si="169"/>
        <v>1.3760333699069704</v>
      </c>
      <c r="O590" s="283">
        <f t="shared" si="170"/>
        <v>1.1088027541838725</v>
      </c>
      <c r="P590" s="21">
        <f t="shared" si="162"/>
        <v>0</v>
      </c>
      <c r="Q590" s="21">
        <f t="shared" si="163"/>
        <v>0.75910815787401487</v>
      </c>
      <c r="R590">
        <f t="shared" si="164"/>
        <v>1.0705685074825908</v>
      </c>
      <c r="S590" s="296">
        <f t="shared" si="171"/>
        <v>0</v>
      </c>
      <c r="T590" s="283">
        <f t="shared" si="172"/>
        <v>0.57258810963525764</v>
      </c>
    </row>
    <row r="591" spans="1:20" x14ac:dyDescent="0.25">
      <c r="A591" s="286">
        <v>43125</v>
      </c>
      <c r="B591" s="1">
        <f t="shared" si="165"/>
        <v>4</v>
      </c>
      <c r="C591" s="285">
        <v>13</v>
      </c>
      <c r="D591" t="s">
        <v>714</v>
      </c>
      <c r="F591" s="16">
        <v>12</v>
      </c>
      <c r="G591" t="str">
        <f t="shared" si="159"/>
        <v>heating</v>
      </c>
      <c r="H591" s="283">
        <f>IF(G591="heating",F591*Assumptions!M$4+Assumptions!M$7,0)</f>
        <v>0.61563740305573755</v>
      </c>
      <c r="I591" s="15">
        <f t="shared" si="160"/>
        <v>0.91573834436872614</v>
      </c>
      <c r="J591" s="15">
        <f t="shared" si="161"/>
        <v>1.0020455199443592</v>
      </c>
      <c r="K591" s="283">
        <f t="shared" si="166"/>
        <v>0.56491596420833934</v>
      </c>
      <c r="L591" s="283">
        <f t="shared" si="167"/>
        <v>2.6646546875967734</v>
      </c>
      <c r="M591" s="283">
        <f t="shared" si="168"/>
        <v>5.1361039768939198</v>
      </c>
      <c r="N591" s="283">
        <f t="shared" si="169"/>
        <v>1.3760333699069704</v>
      </c>
      <c r="O591" s="283">
        <f t="shared" si="170"/>
        <v>1.0939458337611185</v>
      </c>
      <c r="P591" s="21">
        <f t="shared" si="162"/>
        <v>0</v>
      </c>
      <c r="Q591" s="21">
        <f t="shared" si="163"/>
        <v>0.79115902007799765</v>
      </c>
      <c r="R591">
        <f t="shared" si="164"/>
        <v>1.0705685074825908</v>
      </c>
      <c r="S591" s="296">
        <f t="shared" si="171"/>
        <v>0</v>
      </c>
      <c r="T591" s="283">
        <f t="shared" si="172"/>
        <v>0.56491596420833934</v>
      </c>
    </row>
    <row r="592" spans="1:20" x14ac:dyDescent="0.25">
      <c r="A592" s="286">
        <v>43125</v>
      </c>
      <c r="B592" s="1">
        <f t="shared" si="165"/>
        <v>4</v>
      </c>
      <c r="C592" s="285">
        <v>14</v>
      </c>
      <c r="D592" t="s">
        <v>714</v>
      </c>
      <c r="F592" s="16">
        <v>16</v>
      </c>
      <c r="G592" t="str">
        <f t="shared" si="159"/>
        <v>heating</v>
      </c>
      <c r="H592" s="283">
        <f>IF(G592="heating",F592*Assumptions!M$4+Assumptions!M$7,0)</f>
        <v>0.57285390610757747</v>
      </c>
      <c r="I592" s="15">
        <f t="shared" si="160"/>
        <v>0.92047470058819936</v>
      </c>
      <c r="J592" s="15">
        <f t="shared" si="161"/>
        <v>1.0020455199443592</v>
      </c>
      <c r="K592" s="283">
        <f t="shared" si="166"/>
        <v>0.52837612531468503</v>
      </c>
      <c r="L592" s="283">
        <f t="shared" si="167"/>
        <v>2.8179276134894917</v>
      </c>
      <c r="M592" s="283">
        <f t="shared" si="168"/>
        <v>5.080214399117633</v>
      </c>
      <c r="N592" s="283">
        <f t="shared" si="169"/>
        <v>1.6317545686209942</v>
      </c>
      <c r="O592" s="283">
        <f t="shared" si="170"/>
        <v>0.91246913136645003</v>
      </c>
      <c r="P592" s="21">
        <f t="shared" si="162"/>
        <v>0</v>
      </c>
      <c r="Q592" s="21">
        <f t="shared" si="163"/>
        <v>0.84355555031342389</v>
      </c>
      <c r="R592">
        <f t="shared" si="164"/>
        <v>1.0705685074825908</v>
      </c>
      <c r="S592" s="296">
        <f t="shared" si="171"/>
        <v>0</v>
      </c>
      <c r="T592" s="283">
        <f t="shared" si="172"/>
        <v>0.52837612531468503</v>
      </c>
    </row>
    <row r="593" spans="1:20" x14ac:dyDescent="0.25">
      <c r="A593" s="286">
        <v>43125</v>
      </c>
      <c r="B593" s="1">
        <f t="shared" si="165"/>
        <v>4</v>
      </c>
      <c r="C593" s="285">
        <v>15</v>
      </c>
      <c r="D593" t="s">
        <v>714</v>
      </c>
      <c r="F593" s="16">
        <v>18</v>
      </c>
      <c r="G593" t="str">
        <f t="shared" si="159"/>
        <v>heating</v>
      </c>
      <c r="H593" s="283">
        <f>IF(G593="heating",F593*Assumptions!M$4+Assumptions!M$7,0)</f>
        <v>0.55146215763349737</v>
      </c>
      <c r="I593" s="15">
        <f t="shared" si="160"/>
        <v>0.92937811039838192</v>
      </c>
      <c r="J593" s="15">
        <f t="shared" si="161"/>
        <v>1.0020455199443592</v>
      </c>
      <c r="K593" s="283">
        <f t="shared" si="166"/>
        <v>0.51356522147252981</v>
      </c>
      <c r="L593" s="283">
        <f t="shared" si="167"/>
        <v>2.9050026706454841</v>
      </c>
      <c r="M593" s="283">
        <f t="shared" si="168"/>
        <v>5.0903912558354909</v>
      </c>
      <c r="N593" s="283">
        <f t="shared" si="169"/>
        <v>1.7641684145174241</v>
      </c>
      <c r="O593" s="283">
        <f t="shared" si="170"/>
        <v>0.8456722882301686</v>
      </c>
      <c r="P593" s="21">
        <f t="shared" si="162"/>
        <v>0</v>
      </c>
      <c r="Q593" s="21">
        <f t="shared" si="163"/>
        <v>0.96592607327566882</v>
      </c>
      <c r="R593">
        <f t="shared" si="164"/>
        <v>1.0705685074825908</v>
      </c>
      <c r="S593" s="296">
        <f t="shared" si="171"/>
        <v>0</v>
      </c>
      <c r="T593" s="283">
        <f t="shared" si="172"/>
        <v>0.51356522147252981</v>
      </c>
    </row>
    <row r="594" spans="1:20" x14ac:dyDescent="0.25">
      <c r="A594" s="286">
        <v>43125</v>
      </c>
      <c r="B594" s="1">
        <f t="shared" si="165"/>
        <v>4</v>
      </c>
      <c r="C594" s="285">
        <v>16</v>
      </c>
      <c r="D594" t="s">
        <v>714</v>
      </c>
      <c r="F594" s="16">
        <v>19</v>
      </c>
      <c r="G594" t="str">
        <f t="shared" si="159"/>
        <v>heating</v>
      </c>
      <c r="H594" s="283">
        <f>IF(G594="heating",F594*Assumptions!M$4+Assumptions!M$7,0)</f>
        <v>0.54076628339645738</v>
      </c>
      <c r="I594" s="15">
        <f t="shared" si="160"/>
        <v>0.95820877609023625</v>
      </c>
      <c r="J594" s="15">
        <f t="shared" si="161"/>
        <v>1.0020455199443592</v>
      </c>
      <c r="K594" s="283">
        <f t="shared" si="166"/>
        <v>0.51922691949425703</v>
      </c>
      <c r="L594" s="283">
        <f t="shared" si="167"/>
        <v>2.9437809613584625</v>
      </c>
      <c r="M594" s="283">
        <f t="shared" si="168"/>
        <v>5.2152089726315731</v>
      </c>
      <c r="N594" s="283">
        <f t="shared" si="169"/>
        <v>1.8289671560163632</v>
      </c>
      <c r="O594" s="283">
        <f t="shared" si="170"/>
        <v>0.8357122845011451</v>
      </c>
      <c r="P594" s="21">
        <f t="shared" si="162"/>
        <v>0</v>
      </c>
      <c r="Q594" s="21">
        <f t="shared" si="163"/>
        <v>1.1649354943302594</v>
      </c>
      <c r="R594">
        <f t="shared" si="164"/>
        <v>1.0705685074825908</v>
      </c>
      <c r="S594" s="296">
        <f t="shared" si="171"/>
        <v>0</v>
      </c>
      <c r="T594" s="283">
        <f t="shared" si="172"/>
        <v>0.51922691949425703</v>
      </c>
    </row>
    <row r="595" spans="1:20" x14ac:dyDescent="0.25">
      <c r="A595" s="286">
        <v>43125</v>
      </c>
      <c r="B595" s="1">
        <f t="shared" si="165"/>
        <v>4</v>
      </c>
      <c r="C595" s="285">
        <v>17</v>
      </c>
      <c r="D595" t="s">
        <v>714</v>
      </c>
      <c r="E595" t="s">
        <v>685</v>
      </c>
      <c r="F595" s="16">
        <v>19</v>
      </c>
      <c r="G595" t="str">
        <f t="shared" si="159"/>
        <v>heating</v>
      </c>
      <c r="H595" s="283">
        <f>IF(G595="heating",F595*Assumptions!M$4+Assumptions!M$7,0)</f>
        <v>0.54076628339645738</v>
      </c>
      <c r="I595" s="15">
        <f t="shared" si="160"/>
        <v>1.000324165990953</v>
      </c>
      <c r="J595" s="15">
        <f t="shared" si="161"/>
        <v>1.0020455199443592</v>
      </c>
      <c r="K595" s="283">
        <f t="shared" si="166"/>
        <v>0.54204808822814621</v>
      </c>
      <c r="L595" s="283">
        <f t="shared" si="167"/>
        <v>2.9437809613584625</v>
      </c>
      <c r="M595" s="283">
        <f t="shared" si="168"/>
        <v>5.4444289138142148</v>
      </c>
      <c r="N595" s="283">
        <f t="shared" si="169"/>
        <v>1.8289671560163632</v>
      </c>
      <c r="O595" s="283">
        <f t="shared" si="170"/>
        <v>0.87244368332029953</v>
      </c>
      <c r="P595" s="21">
        <f t="shared" si="162"/>
        <v>0</v>
      </c>
      <c r="Q595" s="21">
        <f t="shared" si="163"/>
        <v>1.3521540118753073</v>
      </c>
      <c r="R595">
        <f t="shared" si="164"/>
        <v>1.0705685074825908</v>
      </c>
      <c r="S595" s="296">
        <f t="shared" si="171"/>
        <v>0</v>
      </c>
      <c r="T595" s="283">
        <f t="shared" si="172"/>
        <v>0.54204808822814621</v>
      </c>
    </row>
    <row r="596" spans="1:20" x14ac:dyDescent="0.25">
      <c r="A596" s="286">
        <v>43125</v>
      </c>
      <c r="B596" s="1">
        <f t="shared" si="165"/>
        <v>4</v>
      </c>
      <c r="C596" s="285">
        <v>18</v>
      </c>
      <c r="D596" t="s">
        <v>714</v>
      </c>
      <c r="E596" t="s">
        <v>685</v>
      </c>
      <c r="F596" s="16">
        <v>19</v>
      </c>
      <c r="G596" t="str">
        <f t="shared" si="159"/>
        <v>heating</v>
      </c>
      <c r="H596" s="283">
        <f>IF(G596="heating",F596*Assumptions!M$4+Assumptions!M$7,0)</f>
        <v>0.54076628339645738</v>
      </c>
      <c r="I596" s="15">
        <f t="shared" si="160"/>
        <v>0.99263375744531002</v>
      </c>
      <c r="J596" s="15">
        <f t="shared" si="161"/>
        <v>1.0020455199443592</v>
      </c>
      <c r="K596" s="283">
        <f t="shared" si="166"/>
        <v>0.53788086784941069</v>
      </c>
      <c r="L596" s="283">
        <f t="shared" si="167"/>
        <v>2.9437809613584625</v>
      </c>
      <c r="M596" s="283">
        <f t="shared" si="168"/>
        <v>5.40257259956286</v>
      </c>
      <c r="N596" s="283">
        <f t="shared" si="169"/>
        <v>1.8289671560163632</v>
      </c>
      <c r="O596" s="283">
        <f t="shared" si="170"/>
        <v>0.86573640923265227</v>
      </c>
      <c r="P596" s="21">
        <f t="shared" si="162"/>
        <v>0</v>
      </c>
      <c r="Q596" s="21">
        <f t="shared" si="163"/>
        <v>1.5598916921549892</v>
      </c>
      <c r="R596">
        <f t="shared" si="164"/>
        <v>1.0705685074825908</v>
      </c>
      <c r="S596" s="296">
        <f t="shared" si="171"/>
        <v>0</v>
      </c>
      <c r="T596" s="283">
        <f t="shared" si="172"/>
        <v>0.53788086784941069</v>
      </c>
    </row>
    <row r="597" spans="1:20" x14ac:dyDescent="0.25">
      <c r="A597" s="286">
        <v>43125</v>
      </c>
      <c r="B597" s="1">
        <f t="shared" si="165"/>
        <v>4</v>
      </c>
      <c r="C597" s="285">
        <v>19</v>
      </c>
      <c r="D597" t="s">
        <v>714</v>
      </c>
      <c r="F597" s="16">
        <v>19</v>
      </c>
      <c r="G597" t="str">
        <f t="shared" si="159"/>
        <v>heating</v>
      </c>
      <c r="H597" s="283">
        <f>IF(G597="heating",F597*Assumptions!M$4+Assumptions!M$7,0)</f>
        <v>0.54076628339645738</v>
      </c>
      <c r="I597" s="15">
        <f t="shared" si="160"/>
        <v>0.98728643949761985</v>
      </c>
      <c r="J597" s="15">
        <f t="shared" si="161"/>
        <v>1.0020455199443592</v>
      </c>
      <c r="K597" s="283">
        <f t="shared" si="166"/>
        <v>0.53498330367048053</v>
      </c>
      <c r="L597" s="283">
        <f t="shared" si="167"/>
        <v>2.9437809613584625</v>
      </c>
      <c r="M597" s="283">
        <f t="shared" si="168"/>
        <v>5.3734689415332424</v>
      </c>
      <c r="N597" s="283">
        <f t="shared" si="169"/>
        <v>1.8289671560163632</v>
      </c>
      <c r="O597" s="283">
        <f t="shared" si="170"/>
        <v>0.86107268728653075</v>
      </c>
      <c r="P597" s="21">
        <f t="shared" si="162"/>
        <v>0</v>
      </c>
      <c r="Q597" s="21">
        <f t="shared" si="163"/>
        <v>1.6764212681468484</v>
      </c>
      <c r="R597">
        <f t="shared" si="164"/>
        <v>1.0705685074825908</v>
      </c>
      <c r="S597" s="296">
        <f t="shared" si="171"/>
        <v>0</v>
      </c>
      <c r="T597" s="283">
        <f t="shared" si="172"/>
        <v>0.53498330367048053</v>
      </c>
    </row>
    <row r="598" spans="1:20" x14ac:dyDescent="0.25">
      <c r="A598" s="286">
        <v>43125</v>
      </c>
      <c r="B598" s="1">
        <f t="shared" si="165"/>
        <v>4</v>
      </c>
      <c r="C598" s="285">
        <v>20</v>
      </c>
      <c r="D598" t="s">
        <v>714</v>
      </c>
      <c r="F598" s="16">
        <v>19</v>
      </c>
      <c r="G598" t="str">
        <f t="shared" si="159"/>
        <v>heating</v>
      </c>
      <c r="H598" s="283">
        <f>IF(G598="heating",F598*Assumptions!M$4+Assumptions!M$7,0)</f>
        <v>0.54076628339645738</v>
      </c>
      <c r="I598" s="15">
        <f t="shared" si="160"/>
        <v>0.9807837528485519</v>
      </c>
      <c r="J598" s="15">
        <f t="shared" si="161"/>
        <v>1.0020455199443592</v>
      </c>
      <c r="K598" s="283">
        <f t="shared" si="166"/>
        <v>0.53145967704392372</v>
      </c>
      <c r="L598" s="283">
        <f t="shared" si="167"/>
        <v>2.9437809613584625</v>
      </c>
      <c r="M598" s="283">
        <f t="shared" si="168"/>
        <v>5.3380769991876456</v>
      </c>
      <c r="N598" s="283">
        <f t="shared" si="169"/>
        <v>1.8289671560163632</v>
      </c>
      <c r="O598" s="283">
        <f t="shared" si="170"/>
        <v>0.85540129786651165</v>
      </c>
      <c r="P598" s="21">
        <f t="shared" si="162"/>
        <v>0</v>
      </c>
      <c r="Q598" s="21">
        <f t="shared" si="163"/>
        <v>1.52436960139122</v>
      </c>
      <c r="R598">
        <f t="shared" si="164"/>
        <v>1.0705685074825908</v>
      </c>
      <c r="S598" s="296">
        <f t="shared" si="171"/>
        <v>0</v>
      </c>
      <c r="T598" s="283">
        <f t="shared" si="172"/>
        <v>0.53145967704392372</v>
      </c>
    </row>
    <row r="599" spans="1:20" x14ac:dyDescent="0.25">
      <c r="A599" s="286">
        <v>43125</v>
      </c>
      <c r="B599" s="1">
        <f t="shared" si="165"/>
        <v>4</v>
      </c>
      <c r="C599" s="285">
        <v>21</v>
      </c>
      <c r="D599" t="s">
        <v>714</v>
      </c>
      <c r="F599" s="16">
        <v>21</v>
      </c>
      <c r="G599" t="str">
        <f t="shared" si="159"/>
        <v>heating</v>
      </c>
      <c r="H599" s="283">
        <f>IF(G599="heating",F599*Assumptions!M$4+Assumptions!M$7,0)</f>
        <v>0.51937453492237728</v>
      </c>
      <c r="I599" s="15">
        <f t="shared" si="160"/>
        <v>0.96485790305685171</v>
      </c>
      <c r="J599" s="15">
        <f t="shared" si="161"/>
        <v>1.0020455199443592</v>
      </c>
      <c r="K599" s="283">
        <f t="shared" si="166"/>
        <v>0.50214768098965712</v>
      </c>
      <c r="L599" s="283">
        <f t="shared" si="167"/>
        <v>3.0222800846604434</v>
      </c>
      <c r="M599" s="283">
        <f t="shared" si="168"/>
        <v>5.1781567529955472</v>
      </c>
      <c r="N599" s="283">
        <f t="shared" si="169"/>
        <v>1.9596958788221039</v>
      </c>
      <c r="O599" s="283">
        <f t="shared" si="170"/>
        <v>0.77442166012292402</v>
      </c>
      <c r="P599" s="21">
        <f t="shared" si="162"/>
        <v>0</v>
      </c>
      <c r="Q599" s="21">
        <f t="shared" si="163"/>
        <v>1.4448604713749031</v>
      </c>
      <c r="R599">
        <f t="shared" si="164"/>
        <v>1.0705685074825908</v>
      </c>
      <c r="S599" s="296">
        <f t="shared" si="171"/>
        <v>0</v>
      </c>
      <c r="T599" s="283">
        <f t="shared" si="172"/>
        <v>0.50214768098965712</v>
      </c>
    </row>
    <row r="600" spans="1:20" x14ac:dyDescent="0.25">
      <c r="A600" s="286">
        <v>43125</v>
      </c>
      <c r="B600" s="1">
        <f t="shared" si="165"/>
        <v>4</v>
      </c>
      <c r="C600" s="285">
        <v>22</v>
      </c>
      <c r="D600" t="s">
        <v>714</v>
      </c>
      <c r="F600" s="16">
        <v>21</v>
      </c>
      <c r="G600" t="str">
        <f t="shared" si="159"/>
        <v>heating</v>
      </c>
      <c r="H600" s="283">
        <f>IF(G600="heating",F600*Assumptions!M$4+Assumptions!M$7,0)</f>
        <v>0.51937453492237728</v>
      </c>
      <c r="I600" s="15">
        <f t="shared" si="160"/>
        <v>0.93972561476240646</v>
      </c>
      <c r="J600" s="15">
        <f t="shared" si="161"/>
        <v>1.0020455199443592</v>
      </c>
      <c r="K600" s="283">
        <f t="shared" si="166"/>
        <v>0.4890679101290607</v>
      </c>
      <c r="L600" s="283">
        <f t="shared" si="167"/>
        <v>3.0222800846604434</v>
      </c>
      <c r="M600" s="283">
        <f t="shared" si="168"/>
        <v>5.0432778988784719</v>
      </c>
      <c r="N600" s="283">
        <f t="shared" si="169"/>
        <v>1.9596958788221039</v>
      </c>
      <c r="O600" s="283">
        <f t="shared" si="170"/>
        <v>0.75424978987963764</v>
      </c>
      <c r="P600" s="21">
        <f t="shared" si="162"/>
        <v>0</v>
      </c>
      <c r="Q600" s="21">
        <f t="shared" si="163"/>
        <v>1.2427137171080138</v>
      </c>
      <c r="R600">
        <f t="shared" si="164"/>
        <v>1.0705685074825908</v>
      </c>
      <c r="S600" s="296">
        <f t="shared" si="171"/>
        <v>0</v>
      </c>
      <c r="T600" s="283">
        <f t="shared" si="172"/>
        <v>0.4890679101290607</v>
      </c>
    </row>
    <row r="601" spans="1:20" x14ac:dyDescent="0.25">
      <c r="A601" s="286">
        <v>43125</v>
      </c>
      <c r="B601" s="1">
        <f t="shared" si="165"/>
        <v>4</v>
      </c>
      <c r="C601" s="285">
        <v>23</v>
      </c>
      <c r="D601" t="s">
        <v>713</v>
      </c>
      <c r="F601" s="16">
        <v>19</v>
      </c>
      <c r="G601" t="str">
        <f t="shared" si="159"/>
        <v>heating</v>
      </c>
      <c r="H601" s="283">
        <f>IF(G601="heating",F601*Assumptions!M$4+Assumptions!M$7,0)</f>
        <v>0.54076628339645738</v>
      </c>
      <c r="I601" s="15">
        <f t="shared" si="160"/>
        <v>0.93552015763172869</v>
      </c>
      <c r="J601" s="15">
        <f t="shared" si="161"/>
        <v>1.0020455199443592</v>
      </c>
      <c r="K601" s="283">
        <f t="shared" si="166"/>
        <v>0.5069325826401746</v>
      </c>
      <c r="L601" s="283">
        <f t="shared" si="167"/>
        <v>2.9437809613584625</v>
      </c>
      <c r="M601" s="283">
        <f t="shared" si="168"/>
        <v>5.0917224324182531</v>
      </c>
      <c r="N601" s="283">
        <f t="shared" si="169"/>
        <v>1.8289671560163632</v>
      </c>
      <c r="O601" s="283">
        <f t="shared" si="170"/>
        <v>0.81592415728162493</v>
      </c>
      <c r="P601" s="21">
        <f t="shared" si="162"/>
        <v>0</v>
      </c>
      <c r="Q601" s="21">
        <f t="shared" si="163"/>
        <v>1.0297519246597011</v>
      </c>
      <c r="R601">
        <f t="shared" si="164"/>
        <v>1.0705685074825908</v>
      </c>
      <c r="S601" s="296">
        <f t="shared" si="171"/>
        <v>0</v>
      </c>
      <c r="T601" s="283">
        <f t="shared" si="172"/>
        <v>0.5069325826401746</v>
      </c>
    </row>
    <row r="602" spans="1:20" x14ac:dyDescent="0.25">
      <c r="A602" s="286">
        <v>43126</v>
      </c>
      <c r="B602" s="1">
        <f t="shared" si="165"/>
        <v>5</v>
      </c>
      <c r="C602" s="285">
        <v>0</v>
      </c>
      <c r="D602" t="s">
        <v>713</v>
      </c>
      <c r="F602" s="16">
        <v>19</v>
      </c>
      <c r="G602" t="str">
        <f t="shared" si="159"/>
        <v>heating</v>
      </c>
      <c r="H602" s="283">
        <f>IF(G602="heating",F602*Assumptions!M$4+Assumptions!M$7,0)</f>
        <v>0.54076628339645738</v>
      </c>
      <c r="I602" s="15">
        <f t="shared" si="160"/>
        <v>0.96097758380229281</v>
      </c>
      <c r="J602" s="15">
        <f t="shared" si="161"/>
        <v>1.0078033906966741</v>
      </c>
      <c r="K602" s="283">
        <f t="shared" si="166"/>
        <v>0.52371941980008385</v>
      </c>
      <c r="L602" s="283">
        <f t="shared" si="167"/>
        <v>2.9437809613584625</v>
      </c>
      <c r="M602" s="283">
        <f t="shared" si="168"/>
        <v>5.2603324572292491</v>
      </c>
      <c r="N602" s="283">
        <f t="shared" si="169"/>
        <v>1.8289671560163632</v>
      </c>
      <c r="O602" s="283">
        <f t="shared" si="170"/>
        <v>0.84294310700426467</v>
      </c>
      <c r="P602" s="21">
        <f t="shared" si="162"/>
        <v>0</v>
      </c>
      <c r="Q602" s="21">
        <f t="shared" si="163"/>
        <v>0.90668853391740301</v>
      </c>
      <c r="R602">
        <f t="shared" si="164"/>
        <v>1.1856283047139096</v>
      </c>
      <c r="S602" s="296">
        <f t="shared" si="171"/>
        <v>0</v>
      </c>
      <c r="T602" s="283">
        <f t="shared" si="172"/>
        <v>0.52371941980008385</v>
      </c>
    </row>
    <row r="603" spans="1:20" x14ac:dyDescent="0.25">
      <c r="A603" s="286">
        <v>43126</v>
      </c>
      <c r="B603" s="1">
        <f t="shared" si="165"/>
        <v>5</v>
      </c>
      <c r="C603" s="285">
        <v>1</v>
      </c>
      <c r="D603" t="s">
        <v>713</v>
      </c>
      <c r="F603" s="16">
        <v>19</v>
      </c>
      <c r="G603" t="str">
        <f t="shared" si="159"/>
        <v>heating</v>
      </c>
      <c r="H603" s="283">
        <f>IF(G603="heating",F603*Assumptions!M$4+Assumptions!M$7,0)</f>
        <v>0.54076628339645738</v>
      </c>
      <c r="I603" s="15">
        <f t="shared" si="160"/>
        <v>0.9912860509924194</v>
      </c>
      <c r="J603" s="15">
        <f t="shared" si="161"/>
        <v>1.0078033906966741</v>
      </c>
      <c r="K603" s="283">
        <f t="shared" si="166"/>
        <v>0.540237112948594</v>
      </c>
      <c r="L603" s="283">
        <f t="shared" si="167"/>
        <v>2.9437809613584625</v>
      </c>
      <c r="M603" s="283">
        <f t="shared" si="168"/>
        <v>5.4262391509715373</v>
      </c>
      <c r="N603" s="283">
        <f t="shared" si="169"/>
        <v>1.8289671560163632</v>
      </c>
      <c r="O603" s="283">
        <f t="shared" si="170"/>
        <v>0.8695288608578513</v>
      </c>
      <c r="P603" s="21">
        <f t="shared" si="162"/>
        <v>0</v>
      </c>
      <c r="Q603" s="21">
        <f t="shared" si="163"/>
        <v>0.81803459285312596</v>
      </c>
      <c r="R603">
        <f t="shared" si="164"/>
        <v>1.1856283047139096</v>
      </c>
      <c r="S603" s="296">
        <f t="shared" si="171"/>
        <v>0</v>
      </c>
      <c r="T603" s="283">
        <f t="shared" si="172"/>
        <v>0.540237112948594</v>
      </c>
    </row>
    <row r="604" spans="1:20" x14ac:dyDescent="0.25">
      <c r="A604" s="286">
        <v>43126</v>
      </c>
      <c r="B604" s="1">
        <f t="shared" si="165"/>
        <v>5</v>
      </c>
      <c r="C604" s="285">
        <v>2</v>
      </c>
      <c r="D604" t="s">
        <v>713</v>
      </c>
      <c r="F604" s="16">
        <v>20</v>
      </c>
      <c r="G604" t="str">
        <f t="shared" si="159"/>
        <v>heating</v>
      </c>
      <c r="H604" s="283">
        <f>IF(G604="heating",F604*Assumptions!M$4+Assumptions!M$7,0)</f>
        <v>0.53007040915941739</v>
      </c>
      <c r="I604" s="15">
        <f t="shared" si="160"/>
        <v>1.0126444122274023</v>
      </c>
      <c r="J604" s="15">
        <f t="shared" si="161"/>
        <v>1.0078033906966741</v>
      </c>
      <c r="K604" s="283">
        <f t="shared" si="166"/>
        <v>0.54096148609204764</v>
      </c>
      <c r="L604" s="283">
        <f t="shared" si="167"/>
        <v>2.9830305230094529</v>
      </c>
      <c r="M604" s="283">
        <f t="shared" si="168"/>
        <v>5.5059601797668698</v>
      </c>
      <c r="N604" s="283">
        <f t="shared" si="169"/>
        <v>1.8943315174192334</v>
      </c>
      <c r="O604" s="283">
        <f t="shared" si="170"/>
        <v>0.85185967184011313</v>
      </c>
      <c r="P604" s="21">
        <f t="shared" si="162"/>
        <v>0</v>
      </c>
      <c r="Q604" s="21">
        <f t="shared" si="163"/>
        <v>0.74507607494346417</v>
      </c>
      <c r="R604">
        <f t="shared" si="164"/>
        <v>1.1856283047139096</v>
      </c>
      <c r="S604" s="296">
        <f t="shared" si="171"/>
        <v>0</v>
      </c>
      <c r="T604" s="283">
        <f t="shared" si="172"/>
        <v>0.54096148609204764</v>
      </c>
    </row>
    <row r="605" spans="1:20" x14ac:dyDescent="0.25">
      <c r="A605" s="286">
        <v>43126</v>
      </c>
      <c r="B605" s="1">
        <f t="shared" si="165"/>
        <v>5</v>
      </c>
      <c r="C605" s="285">
        <v>3</v>
      </c>
      <c r="D605" t="s">
        <v>713</v>
      </c>
      <c r="F605" s="16">
        <v>21</v>
      </c>
      <c r="G605" t="str">
        <f t="shared" si="159"/>
        <v>heating</v>
      </c>
      <c r="H605" s="283">
        <f>IF(G605="heating",F605*Assumptions!M$4+Assumptions!M$7,0)</f>
        <v>0.51937453492237728</v>
      </c>
      <c r="I605" s="15">
        <f t="shared" si="160"/>
        <v>1.0288787614109172</v>
      </c>
      <c r="J605" s="15">
        <f t="shared" si="161"/>
        <v>1.0078033906966741</v>
      </c>
      <c r="K605" s="283">
        <f t="shared" si="166"/>
        <v>0.53854335283746702</v>
      </c>
      <c r="L605" s="283">
        <f t="shared" si="167"/>
        <v>3.0222800846604434</v>
      </c>
      <c r="M605" s="283">
        <f t="shared" si="168"/>
        <v>5.5534696362236753</v>
      </c>
      <c r="N605" s="283">
        <f t="shared" si="169"/>
        <v>1.9596958788221039</v>
      </c>
      <c r="O605" s="283">
        <f t="shared" si="170"/>
        <v>0.83055175427793548</v>
      </c>
      <c r="P605" s="21">
        <f t="shared" si="162"/>
        <v>0</v>
      </c>
      <c r="Q605" s="21">
        <f t="shared" si="163"/>
        <v>0.69158980876382303</v>
      </c>
      <c r="R605">
        <f t="shared" si="164"/>
        <v>1.1856283047139096</v>
      </c>
      <c r="S605" s="296">
        <f t="shared" si="171"/>
        <v>0</v>
      </c>
      <c r="T605" s="283">
        <f t="shared" si="172"/>
        <v>0.53854335283746702</v>
      </c>
    </row>
    <row r="606" spans="1:20" x14ac:dyDescent="0.25">
      <c r="A606" s="286">
        <v>43126</v>
      </c>
      <c r="B606" s="1">
        <f t="shared" si="165"/>
        <v>5</v>
      </c>
      <c r="C606" s="285">
        <v>4</v>
      </c>
      <c r="D606" t="s">
        <v>713</v>
      </c>
      <c r="F606" s="16">
        <v>21</v>
      </c>
      <c r="G606" t="str">
        <f t="shared" si="159"/>
        <v>heating</v>
      </c>
      <c r="H606" s="283">
        <f>IF(G606="heating",F606*Assumptions!M$4+Assumptions!M$7,0)</f>
        <v>0.51937453492237728</v>
      </c>
      <c r="I606" s="15">
        <f t="shared" si="160"/>
        <v>1.0654385285153933</v>
      </c>
      <c r="J606" s="15">
        <f t="shared" si="161"/>
        <v>1.0078033906966741</v>
      </c>
      <c r="K606" s="283">
        <f t="shared" si="166"/>
        <v>0.55767973731137876</v>
      </c>
      <c r="L606" s="283">
        <f t="shared" si="167"/>
        <v>3.0222800846604434</v>
      </c>
      <c r="M606" s="283">
        <f t="shared" si="168"/>
        <v>5.75080440892682</v>
      </c>
      <c r="N606" s="283">
        <f t="shared" si="169"/>
        <v>1.9596958788221039</v>
      </c>
      <c r="O606" s="283">
        <f t="shared" si="170"/>
        <v>0.86006424869756526</v>
      </c>
      <c r="P606" s="21">
        <f t="shared" si="162"/>
        <v>0</v>
      </c>
      <c r="Q606" s="21">
        <f t="shared" si="163"/>
        <v>0.6473875548762833</v>
      </c>
      <c r="R606">
        <f t="shared" si="164"/>
        <v>1.1856283047139096</v>
      </c>
      <c r="S606" s="296">
        <f t="shared" si="171"/>
        <v>0</v>
      </c>
      <c r="T606" s="283">
        <f t="shared" si="172"/>
        <v>0.55767973731137876</v>
      </c>
    </row>
    <row r="607" spans="1:20" x14ac:dyDescent="0.25">
      <c r="A607" s="286">
        <v>43126</v>
      </c>
      <c r="B607" s="1">
        <f t="shared" si="165"/>
        <v>5</v>
      </c>
      <c r="C607" s="285">
        <v>5</v>
      </c>
      <c r="D607" t="s">
        <v>713</v>
      </c>
      <c r="F607" s="16">
        <v>22</v>
      </c>
      <c r="G607" t="str">
        <f t="shared" si="159"/>
        <v>heating</v>
      </c>
      <c r="H607" s="283">
        <f>IF(G607="heating",F607*Assumptions!M$4+Assumptions!M$7,0)</f>
        <v>0.50867866068533729</v>
      </c>
      <c r="I607" s="15">
        <f t="shared" si="160"/>
        <v>1.1031161181218294</v>
      </c>
      <c r="J607" s="15">
        <f t="shared" si="161"/>
        <v>1.0078033906966741</v>
      </c>
      <c r="K607" s="283">
        <f t="shared" si="166"/>
        <v>0.56551035888423429</v>
      </c>
      <c r="L607" s="283">
        <f t="shared" si="167"/>
        <v>3.0407815489289218</v>
      </c>
      <c r="M607" s="283">
        <f t="shared" si="168"/>
        <v>5.8672529026596782</v>
      </c>
      <c r="N607" s="283">
        <f t="shared" si="169"/>
        <v>2.0164191464211543</v>
      </c>
      <c r="O607" s="283">
        <f t="shared" si="170"/>
        <v>0.8527956442366541</v>
      </c>
      <c r="P607" s="21">
        <f t="shared" si="162"/>
        <v>0</v>
      </c>
      <c r="Q607" s="21">
        <f t="shared" si="163"/>
        <v>0.72139578924615555</v>
      </c>
      <c r="R607">
        <f t="shared" si="164"/>
        <v>1.1856283047139096</v>
      </c>
      <c r="S607" s="296">
        <f t="shared" si="171"/>
        <v>0</v>
      </c>
      <c r="T607" s="283">
        <f t="shared" si="172"/>
        <v>0.56551035888423429</v>
      </c>
    </row>
    <row r="608" spans="1:20" x14ac:dyDescent="0.25">
      <c r="A608" s="286">
        <v>43126</v>
      </c>
      <c r="B608" s="1">
        <f t="shared" si="165"/>
        <v>5</v>
      </c>
      <c r="C608" s="285">
        <v>6</v>
      </c>
      <c r="D608" t="s">
        <v>713</v>
      </c>
      <c r="F608" s="16">
        <v>22</v>
      </c>
      <c r="G608" t="str">
        <f t="shared" si="159"/>
        <v>heating</v>
      </c>
      <c r="H608" s="283">
        <f>IF(G608="heating",F608*Assumptions!M$4+Assumptions!M$7,0)</f>
        <v>0.50867866068533729</v>
      </c>
      <c r="I608" s="15">
        <f t="shared" si="160"/>
        <v>1.1674190089087988</v>
      </c>
      <c r="J608" s="15">
        <f t="shared" si="161"/>
        <v>1.0078033906966741</v>
      </c>
      <c r="K608" s="283">
        <f t="shared" si="166"/>
        <v>0.59847511232120354</v>
      </c>
      <c r="L608" s="283">
        <f t="shared" si="167"/>
        <v>3.0407815489289218</v>
      </c>
      <c r="M608" s="283">
        <f t="shared" si="168"/>
        <v>6.209267053682705</v>
      </c>
      <c r="N608" s="283">
        <f t="shared" si="169"/>
        <v>2.0164191464211543</v>
      </c>
      <c r="O608" s="283">
        <f t="shared" si="170"/>
        <v>0.90250684351485777</v>
      </c>
      <c r="P608" s="21">
        <f t="shared" si="162"/>
        <v>0</v>
      </c>
      <c r="Q608" s="21">
        <f t="shared" si="163"/>
        <v>0.87787080972652631</v>
      </c>
      <c r="R608">
        <f t="shared" si="164"/>
        <v>1.1856283047139096</v>
      </c>
      <c r="S608" s="296">
        <f t="shared" si="171"/>
        <v>0</v>
      </c>
      <c r="T608" s="283">
        <f t="shared" si="172"/>
        <v>0.59847511232120354</v>
      </c>
    </row>
    <row r="609" spans="1:20" x14ac:dyDescent="0.25">
      <c r="A609" s="286">
        <v>43126</v>
      </c>
      <c r="B609" s="1">
        <f t="shared" si="165"/>
        <v>5</v>
      </c>
      <c r="C609" s="285">
        <v>7</v>
      </c>
      <c r="D609" t="s">
        <v>714</v>
      </c>
      <c r="F609" s="16">
        <v>22</v>
      </c>
      <c r="G609" t="str">
        <f t="shared" si="159"/>
        <v>heating</v>
      </c>
      <c r="H609" s="283">
        <f>IF(G609="heating",F609*Assumptions!M$4+Assumptions!M$7,0)</f>
        <v>0.50867866068533729</v>
      </c>
      <c r="I609" s="15">
        <f t="shared" si="160"/>
        <v>1.1567226404725983</v>
      </c>
      <c r="J609" s="15">
        <f t="shared" si="161"/>
        <v>1.0078033906966741</v>
      </c>
      <c r="K609" s="283">
        <f t="shared" si="166"/>
        <v>0.59299163958996226</v>
      </c>
      <c r="L609" s="283">
        <f t="shared" si="167"/>
        <v>3.0407815489289218</v>
      </c>
      <c r="M609" s="283">
        <f t="shared" si="168"/>
        <v>6.1523752199725168</v>
      </c>
      <c r="N609" s="283">
        <f t="shared" si="169"/>
        <v>2.0164191464211543</v>
      </c>
      <c r="O609" s="283">
        <f t="shared" si="170"/>
        <v>0.89423770823372961</v>
      </c>
      <c r="P609" s="21">
        <f t="shared" si="162"/>
        <v>0</v>
      </c>
      <c r="Q609" s="21">
        <f t="shared" si="163"/>
        <v>0.97331382064367777</v>
      </c>
      <c r="R609">
        <f t="shared" si="164"/>
        <v>1.1856283047139096</v>
      </c>
      <c r="S609" s="296">
        <f t="shared" si="171"/>
        <v>0</v>
      </c>
      <c r="T609" s="283">
        <f t="shared" si="172"/>
        <v>0.59299163958996226</v>
      </c>
    </row>
    <row r="610" spans="1:20" x14ac:dyDescent="0.25">
      <c r="A610" s="286">
        <v>43126</v>
      </c>
      <c r="B610" s="1">
        <f t="shared" si="165"/>
        <v>5</v>
      </c>
      <c r="C610" s="285">
        <v>8</v>
      </c>
      <c r="D610" t="s">
        <v>714</v>
      </c>
      <c r="F610" s="16">
        <v>24</v>
      </c>
      <c r="G610" t="str">
        <f t="shared" si="159"/>
        <v>heating</v>
      </c>
      <c r="H610" s="283">
        <f>IF(G610="heating",F610*Assumptions!M$4+Assumptions!M$7,0)</f>
        <v>0.48728691221125725</v>
      </c>
      <c r="I610" s="15">
        <f t="shared" si="160"/>
        <v>1.0887373021083731</v>
      </c>
      <c r="J610" s="15">
        <f t="shared" si="161"/>
        <v>1.0078033906966741</v>
      </c>
      <c r="K610" s="283">
        <f t="shared" si="166"/>
        <v>0.53466735102882201</v>
      </c>
      <c r="L610" s="283">
        <f t="shared" si="167"/>
        <v>3.076605597472045</v>
      </c>
      <c r="M610" s="283">
        <f t="shared" si="168"/>
        <v>5.6126054476463327</v>
      </c>
      <c r="N610" s="283">
        <f t="shared" si="169"/>
        <v>2.1287581349608899</v>
      </c>
      <c r="O610" s="283">
        <f t="shared" si="170"/>
        <v>0.77273248564287744</v>
      </c>
      <c r="P610" s="21">
        <f t="shared" si="162"/>
        <v>0</v>
      </c>
      <c r="Q610" s="21">
        <f t="shared" si="163"/>
        <v>0.94940007506179924</v>
      </c>
      <c r="R610">
        <f t="shared" si="164"/>
        <v>1.1856283047139096</v>
      </c>
      <c r="S610" s="296">
        <f t="shared" si="171"/>
        <v>0</v>
      </c>
      <c r="T610" s="283">
        <f t="shared" si="172"/>
        <v>0.53466735102882201</v>
      </c>
    </row>
    <row r="611" spans="1:20" x14ac:dyDescent="0.25">
      <c r="A611" s="286">
        <v>43126</v>
      </c>
      <c r="B611" s="1">
        <f t="shared" si="165"/>
        <v>5</v>
      </c>
      <c r="C611" s="285">
        <v>9</v>
      </c>
      <c r="D611" t="s">
        <v>714</v>
      </c>
      <c r="F611" s="16">
        <v>26</v>
      </c>
      <c r="G611" t="str">
        <f t="shared" si="159"/>
        <v>heating</v>
      </c>
      <c r="H611" s="283">
        <f>IF(G611="heating",F611*Assumptions!M$4+Assumptions!M$7,0)</f>
        <v>0.46589516373717721</v>
      </c>
      <c r="I611" s="15">
        <f t="shared" si="160"/>
        <v>1.0265141967145235</v>
      </c>
      <c r="J611" s="15">
        <f t="shared" si="161"/>
        <v>1.0078033906966741</v>
      </c>
      <c r="K611" s="283">
        <f t="shared" si="166"/>
        <v>0.48197995574885544</v>
      </c>
      <c r="L611" s="283">
        <f t="shared" si="167"/>
        <v>3.1041431247815137</v>
      </c>
      <c r="M611" s="283">
        <f t="shared" si="168"/>
        <v>5.1048118213200908</v>
      </c>
      <c r="N611" s="283">
        <f t="shared" si="169"/>
        <v>2.2359476262558937</v>
      </c>
      <c r="O611" s="283">
        <f t="shared" si="170"/>
        <v>0.6691278222941176</v>
      </c>
      <c r="P611" s="21">
        <f t="shared" si="162"/>
        <v>0</v>
      </c>
      <c r="Q611" s="21">
        <f t="shared" si="163"/>
        <v>0.8408485371888097</v>
      </c>
      <c r="R611">
        <f t="shared" si="164"/>
        <v>1.1856283047139096</v>
      </c>
      <c r="S611" s="296">
        <f t="shared" si="171"/>
        <v>0</v>
      </c>
      <c r="T611" s="283">
        <f t="shared" si="172"/>
        <v>0.48197995574885544</v>
      </c>
    </row>
    <row r="612" spans="1:20" x14ac:dyDescent="0.25">
      <c r="A612" s="286">
        <v>43126</v>
      </c>
      <c r="B612" s="1">
        <f t="shared" si="165"/>
        <v>5</v>
      </c>
      <c r="C612" s="285">
        <v>10</v>
      </c>
      <c r="D612" t="s">
        <v>714</v>
      </c>
      <c r="F612" s="16">
        <v>29</v>
      </c>
      <c r="G612" t="str">
        <f t="shared" si="159"/>
        <v>heating</v>
      </c>
      <c r="H612" s="283">
        <f>IF(G612="heating",F612*Assumptions!M$4+Assumptions!M$7,0)</f>
        <v>0.43380754102605718</v>
      </c>
      <c r="I612" s="15">
        <f t="shared" si="160"/>
        <v>0.99413757313525775</v>
      </c>
      <c r="J612" s="15">
        <f t="shared" si="161"/>
        <v>1.0078033906966741</v>
      </c>
      <c r="K612" s="283">
        <f t="shared" si="166"/>
        <v>0.4346297004632424</v>
      </c>
      <c r="L612" s="283">
        <f t="shared" si="167"/>
        <v>3.0739866267073488</v>
      </c>
      <c r="M612" s="283">
        <f t="shared" si="168"/>
        <v>4.5585885657405409</v>
      </c>
      <c r="N612" s="283">
        <f t="shared" si="169"/>
        <v>2.2790625180042672</v>
      </c>
      <c r="O612" s="283">
        <f t="shared" si="170"/>
        <v>0.58622608034630774</v>
      </c>
      <c r="P612" s="21">
        <f t="shared" si="162"/>
        <v>0</v>
      </c>
      <c r="Q612" s="21">
        <f t="shared" si="163"/>
        <v>0.74504051125983206</v>
      </c>
      <c r="R612">
        <f t="shared" si="164"/>
        <v>1.1856283047139096</v>
      </c>
      <c r="S612" s="296">
        <f t="shared" si="171"/>
        <v>0</v>
      </c>
      <c r="T612" s="283">
        <f t="shared" si="172"/>
        <v>0.4346297004632424</v>
      </c>
    </row>
    <row r="613" spans="1:20" x14ac:dyDescent="0.25">
      <c r="A613" s="286">
        <v>43126</v>
      </c>
      <c r="B613" s="1">
        <f t="shared" si="165"/>
        <v>5</v>
      </c>
      <c r="C613" s="285">
        <v>11</v>
      </c>
      <c r="D613" t="s">
        <v>714</v>
      </c>
      <c r="F613" s="16">
        <v>31</v>
      </c>
      <c r="G613" t="str">
        <f t="shared" si="159"/>
        <v>heating</v>
      </c>
      <c r="H613" s="283">
        <f>IF(G613="heating",F613*Assumptions!M$4+Assumptions!M$7,0)</f>
        <v>0.41241579255197713</v>
      </c>
      <c r="I613" s="15">
        <f t="shared" si="160"/>
        <v>0.95102107888400034</v>
      </c>
      <c r="J613" s="15">
        <f t="shared" si="161"/>
        <v>1.0078033906966741</v>
      </c>
      <c r="K613" s="283">
        <f t="shared" si="166"/>
        <v>0.39527672754090409</v>
      </c>
      <c r="L613" s="283">
        <f t="shared" si="167"/>
        <v>3.0755264634556334</v>
      </c>
      <c r="M613" s="283">
        <f t="shared" si="168"/>
        <v>4.1479139306279373</v>
      </c>
      <c r="N613" s="283">
        <f t="shared" si="169"/>
        <v>2.3889045919159626</v>
      </c>
      <c r="O613" s="283">
        <f t="shared" si="170"/>
        <v>0.50888764668712994</v>
      </c>
      <c r="P613" s="21">
        <f t="shared" si="162"/>
        <v>0</v>
      </c>
      <c r="Q613" s="21">
        <f t="shared" si="163"/>
        <v>0.72850690893675296</v>
      </c>
      <c r="R613">
        <f t="shared" si="164"/>
        <v>1.1856283047139096</v>
      </c>
      <c r="S613" s="296">
        <f t="shared" si="171"/>
        <v>0</v>
      </c>
      <c r="T613" s="283">
        <f t="shared" si="172"/>
        <v>0.39527672754090409</v>
      </c>
    </row>
    <row r="614" spans="1:20" x14ac:dyDescent="0.25">
      <c r="A614" s="286">
        <v>43126</v>
      </c>
      <c r="B614" s="1">
        <f t="shared" si="165"/>
        <v>5</v>
      </c>
      <c r="C614" s="285">
        <v>12</v>
      </c>
      <c r="D614" t="s">
        <v>714</v>
      </c>
      <c r="F614" s="16">
        <v>33</v>
      </c>
      <c r="G614" t="str">
        <f t="shared" si="159"/>
        <v>heating</v>
      </c>
      <c r="H614" s="283">
        <f>IF(G614="heating",F614*Assumptions!M$4+Assumptions!M$7,0)</f>
        <v>0.39102404407789704</v>
      </c>
      <c r="I614" s="15">
        <f t="shared" si="160"/>
        <v>0.92817502202723046</v>
      </c>
      <c r="J614" s="15">
        <f t="shared" si="161"/>
        <v>1.0078033906966741</v>
      </c>
      <c r="K614" s="283">
        <f t="shared" si="166"/>
        <v>0.36577090359605025</v>
      </c>
      <c r="L614" s="283">
        <f t="shared" si="167"/>
        <v>3.1251977126679402</v>
      </c>
      <c r="M614" s="283">
        <f t="shared" si="168"/>
        <v>3.9002790070434767</v>
      </c>
      <c r="N614" s="283">
        <f t="shared" si="169"/>
        <v>2.5156560706731685</v>
      </c>
      <c r="O614" s="283">
        <f t="shared" si="170"/>
        <v>0.45439692834202738</v>
      </c>
      <c r="P614" s="21">
        <f t="shared" si="162"/>
        <v>0</v>
      </c>
      <c r="Q614" s="21">
        <f t="shared" si="163"/>
        <v>0.75910815787401487</v>
      </c>
      <c r="R614">
        <f t="shared" si="164"/>
        <v>1.1856283047139096</v>
      </c>
      <c r="S614" s="296">
        <f t="shared" si="171"/>
        <v>0</v>
      </c>
      <c r="T614" s="283">
        <f t="shared" si="172"/>
        <v>0.36577090359605025</v>
      </c>
    </row>
    <row r="615" spans="1:20" x14ac:dyDescent="0.25">
      <c r="A615" s="286">
        <v>43126</v>
      </c>
      <c r="B615" s="1">
        <f t="shared" si="165"/>
        <v>5</v>
      </c>
      <c r="C615" s="285">
        <v>13</v>
      </c>
      <c r="D615" t="s">
        <v>714</v>
      </c>
      <c r="F615" s="16">
        <v>33</v>
      </c>
      <c r="G615" t="str">
        <f t="shared" si="159"/>
        <v>heating</v>
      </c>
      <c r="H615" s="283">
        <f>IF(G615="heating",F615*Assumptions!M$4+Assumptions!M$7,0)</f>
        <v>0.39102404407789704</v>
      </c>
      <c r="I615" s="15">
        <f t="shared" si="160"/>
        <v>0.91573834436872614</v>
      </c>
      <c r="J615" s="15">
        <f t="shared" si="161"/>
        <v>1.0078033906966741</v>
      </c>
      <c r="K615" s="283">
        <f t="shared" si="166"/>
        <v>0.36086991540209035</v>
      </c>
      <c r="L615" s="283">
        <f t="shared" si="167"/>
        <v>3.1251977126679402</v>
      </c>
      <c r="M615" s="283">
        <f t="shared" si="168"/>
        <v>3.8480189142401953</v>
      </c>
      <c r="N615" s="283">
        <f t="shared" si="169"/>
        <v>2.5156560706731685</v>
      </c>
      <c r="O615" s="283">
        <f t="shared" si="170"/>
        <v>0.44830843426204076</v>
      </c>
      <c r="P615" s="21">
        <f t="shared" si="162"/>
        <v>0</v>
      </c>
      <c r="Q615" s="21">
        <f t="shared" si="163"/>
        <v>0.79115902007799765</v>
      </c>
      <c r="R615">
        <f t="shared" si="164"/>
        <v>1.1856283047139096</v>
      </c>
      <c r="S615" s="296">
        <f t="shared" si="171"/>
        <v>0</v>
      </c>
      <c r="T615" s="283">
        <f t="shared" si="172"/>
        <v>0.36086991540209035</v>
      </c>
    </row>
    <row r="616" spans="1:20" x14ac:dyDescent="0.25">
      <c r="A616" s="286">
        <v>43126</v>
      </c>
      <c r="B616" s="1">
        <f t="shared" si="165"/>
        <v>5</v>
      </c>
      <c r="C616" s="285">
        <v>14</v>
      </c>
      <c r="D616" t="s">
        <v>714</v>
      </c>
      <c r="F616" s="16">
        <v>32</v>
      </c>
      <c r="G616" t="str">
        <f t="shared" si="159"/>
        <v>heating</v>
      </c>
      <c r="H616" s="283">
        <f>IF(G616="heating",F616*Assumptions!M$4+Assumptions!M$7,0)</f>
        <v>0.40171991831493709</v>
      </c>
      <c r="I616" s="15">
        <f t="shared" si="160"/>
        <v>0.92047470058819936</v>
      </c>
      <c r="J616" s="15">
        <f t="shared" si="161"/>
        <v>1.0078033906966741</v>
      </c>
      <c r="K616" s="283">
        <f t="shared" si="166"/>
        <v>0.37265850488735575</v>
      </c>
      <c r="L616" s="283">
        <f t="shared" si="167"/>
        <v>3.1003620880617868</v>
      </c>
      <c r="M616" s="283">
        <f t="shared" si="168"/>
        <v>3.942143936782414</v>
      </c>
      <c r="N616" s="283">
        <f t="shared" si="169"/>
        <v>2.4522803312945656</v>
      </c>
      <c r="O616" s="283">
        <f t="shared" si="170"/>
        <v>0.47114364765003008</v>
      </c>
      <c r="P616" s="21">
        <f t="shared" si="162"/>
        <v>0</v>
      </c>
      <c r="Q616" s="21">
        <f t="shared" si="163"/>
        <v>0.84355555031342389</v>
      </c>
      <c r="R616">
        <f t="shared" si="164"/>
        <v>1.1856283047139096</v>
      </c>
      <c r="S616" s="296">
        <f t="shared" si="171"/>
        <v>0</v>
      </c>
      <c r="T616" s="283">
        <f t="shared" si="172"/>
        <v>0.37265850488735575</v>
      </c>
    </row>
    <row r="617" spans="1:20" x14ac:dyDescent="0.25">
      <c r="A617" s="286">
        <v>43126</v>
      </c>
      <c r="B617" s="1">
        <f t="shared" si="165"/>
        <v>5</v>
      </c>
      <c r="C617" s="285">
        <v>15</v>
      </c>
      <c r="D617" t="s">
        <v>714</v>
      </c>
      <c r="F617" s="16">
        <v>32</v>
      </c>
      <c r="G617" t="str">
        <f t="shared" si="159"/>
        <v>heating</v>
      </c>
      <c r="H617" s="283">
        <f>IF(G617="heating",F617*Assumptions!M$4+Assumptions!M$7,0)</f>
        <v>0.40171991831493709</v>
      </c>
      <c r="I617" s="15">
        <f t="shared" si="160"/>
        <v>0.92937811039838192</v>
      </c>
      <c r="J617" s="15">
        <f t="shared" si="161"/>
        <v>1.0078033906966741</v>
      </c>
      <c r="K617" s="283">
        <f t="shared" si="166"/>
        <v>0.37626309215753467</v>
      </c>
      <c r="L617" s="283">
        <f t="shared" si="167"/>
        <v>3.1003620880617868</v>
      </c>
      <c r="M617" s="283">
        <f t="shared" si="168"/>
        <v>3.9802748305239488</v>
      </c>
      <c r="N617" s="283">
        <f t="shared" si="169"/>
        <v>2.4522803312945656</v>
      </c>
      <c r="O617" s="283">
        <f t="shared" si="170"/>
        <v>0.47570084511761057</v>
      </c>
      <c r="P617" s="21">
        <f t="shared" si="162"/>
        <v>0</v>
      </c>
      <c r="Q617" s="21">
        <f t="shared" si="163"/>
        <v>0.96592607327566882</v>
      </c>
      <c r="R617">
        <f t="shared" si="164"/>
        <v>1.1856283047139096</v>
      </c>
      <c r="S617" s="296">
        <f t="shared" si="171"/>
        <v>0</v>
      </c>
      <c r="T617" s="283">
        <f t="shared" si="172"/>
        <v>0.37626309215753467</v>
      </c>
    </row>
    <row r="618" spans="1:20" x14ac:dyDescent="0.25">
      <c r="A618" s="286">
        <v>43126</v>
      </c>
      <c r="B618" s="1">
        <f t="shared" si="165"/>
        <v>5</v>
      </c>
      <c r="C618" s="285">
        <v>16</v>
      </c>
      <c r="D618" t="s">
        <v>714</v>
      </c>
      <c r="F618" s="16">
        <v>32</v>
      </c>
      <c r="G618" t="str">
        <f t="shared" si="159"/>
        <v>heating</v>
      </c>
      <c r="H618" s="283">
        <f>IF(G618="heating",F618*Assumptions!M$4+Assumptions!M$7,0)</f>
        <v>0.40171991831493709</v>
      </c>
      <c r="I618" s="15">
        <f t="shared" si="160"/>
        <v>0.95820877609023625</v>
      </c>
      <c r="J618" s="15">
        <f t="shared" si="161"/>
        <v>1.0078033906966741</v>
      </c>
      <c r="K618" s="283">
        <f t="shared" si="166"/>
        <v>0.38793532254558122</v>
      </c>
      <c r="L618" s="283">
        <f t="shared" si="167"/>
        <v>3.1003620880617868</v>
      </c>
      <c r="M618" s="283">
        <f t="shared" si="168"/>
        <v>4.1037487661768433</v>
      </c>
      <c r="N618" s="283">
        <f t="shared" si="169"/>
        <v>2.4522803312945656</v>
      </c>
      <c r="O618" s="283">
        <f t="shared" si="170"/>
        <v>0.49045777976183136</v>
      </c>
      <c r="P618" s="21">
        <f t="shared" si="162"/>
        <v>0</v>
      </c>
      <c r="Q618" s="21">
        <f t="shared" si="163"/>
        <v>1.1649354943302594</v>
      </c>
      <c r="R618">
        <f t="shared" si="164"/>
        <v>1.1856283047139096</v>
      </c>
      <c r="S618" s="296">
        <f t="shared" si="171"/>
        <v>0</v>
      </c>
      <c r="T618" s="283">
        <f t="shared" si="172"/>
        <v>0.38793532254558122</v>
      </c>
    </row>
    <row r="619" spans="1:20" x14ac:dyDescent="0.25">
      <c r="A619" s="286">
        <v>43126</v>
      </c>
      <c r="B619" s="1">
        <f t="shared" si="165"/>
        <v>5</v>
      </c>
      <c r="C619" s="285">
        <v>17</v>
      </c>
      <c r="D619" t="s">
        <v>714</v>
      </c>
      <c r="E619" t="s">
        <v>685</v>
      </c>
      <c r="F619" s="16">
        <v>31</v>
      </c>
      <c r="G619" t="str">
        <f t="shared" si="159"/>
        <v>heating</v>
      </c>
      <c r="H619" s="283">
        <f>IF(G619="heating",F619*Assumptions!M$4+Assumptions!M$7,0)</f>
        <v>0.41241579255197713</v>
      </c>
      <c r="I619" s="15">
        <f t="shared" si="160"/>
        <v>1.000324165990953</v>
      </c>
      <c r="J619" s="15">
        <f t="shared" si="161"/>
        <v>1.0078033906966741</v>
      </c>
      <c r="K619" s="283">
        <f t="shared" si="166"/>
        <v>0.41576876852927996</v>
      </c>
      <c r="L619" s="283">
        <f t="shared" si="167"/>
        <v>3.0755264634556334</v>
      </c>
      <c r="M619" s="283">
        <f t="shared" si="168"/>
        <v>4.3629511851900267</v>
      </c>
      <c r="N619" s="283">
        <f t="shared" si="169"/>
        <v>2.3889045919159626</v>
      </c>
      <c r="O619" s="283">
        <f t="shared" si="170"/>
        <v>0.53526953509039221</v>
      </c>
      <c r="P619" s="21">
        <f t="shared" si="162"/>
        <v>0</v>
      </c>
      <c r="Q619" s="21">
        <f t="shared" si="163"/>
        <v>1.3521540118753073</v>
      </c>
      <c r="R619">
        <f t="shared" si="164"/>
        <v>1.1856283047139096</v>
      </c>
      <c r="S619" s="296">
        <f t="shared" si="171"/>
        <v>0</v>
      </c>
      <c r="T619" s="283">
        <f t="shared" si="172"/>
        <v>0.41576876852927996</v>
      </c>
    </row>
    <row r="620" spans="1:20" x14ac:dyDescent="0.25">
      <c r="A620" s="286">
        <v>43126</v>
      </c>
      <c r="B620" s="1">
        <f t="shared" si="165"/>
        <v>5</v>
      </c>
      <c r="C620" s="285">
        <v>18</v>
      </c>
      <c r="D620" t="s">
        <v>714</v>
      </c>
      <c r="E620" t="s">
        <v>685</v>
      </c>
      <c r="F620" s="16">
        <v>30</v>
      </c>
      <c r="G620" t="str">
        <f t="shared" si="159"/>
        <v>heating</v>
      </c>
      <c r="H620" s="283">
        <f>IF(G620="heating",F620*Assumptions!M$4+Assumptions!M$7,0)</f>
        <v>0.42311166678901713</v>
      </c>
      <c r="I620" s="15">
        <f t="shared" si="160"/>
        <v>0.99263375744531002</v>
      </c>
      <c r="J620" s="15">
        <f t="shared" si="161"/>
        <v>1.0078033906966741</v>
      </c>
      <c r="K620" s="283">
        <f t="shared" si="166"/>
        <v>0.42327230810338584</v>
      </c>
      <c r="L620" s="283">
        <f t="shared" si="167"/>
        <v>3.0747565450814909</v>
      </c>
      <c r="M620" s="283">
        <f t="shared" si="168"/>
        <v>4.4405791305512707</v>
      </c>
      <c r="N620" s="283">
        <f t="shared" si="169"/>
        <v>2.3339835549601151</v>
      </c>
      <c r="O620" s="283">
        <f t="shared" si="170"/>
        <v>0.55761288331565617</v>
      </c>
      <c r="P620" s="21">
        <f t="shared" si="162"/>
        <v>0</v>
      </c>
      <c r="Q620" s="21">
        <f t="shared" si="163"/>
        <v>1.5598916921549892</v>
      </c>
      <c r="R620">
        <f t="shared" si="164"/>
        <v>1.1856283047139096</v>
      </c>
      <c r="S620" s="296">
        <f t="shared" si="171"/>
        <v>0</v>
      </c>
      <c r="T620" s="283">
        <f t="shared" si="172"/>
        <v>0.42327230810338584</v>
      </c>
    </row>
    <row r="621" spans="1:20" x14ac:dyDescent="0.25">
      <c r="A621" s="286">
        <v>43126</v>
      </c>
      <c r="B621" s="1">
        <f t="shared" si="165"/>
        <v>5</v>
      </c>
      <c r="C621" s="285">
        <v>19</v>
      </c>
      <c r="D621" t="s">
        <v>714</v>
      </c>
      <c r="F621" s="16">
        <v>29</v>
      </c>
      <c r="G621" t="str">
        <f t="shared" si="159"/>
        <v>heating</v>
      </c>
      <c r="H621" s="283">
        <f>IF(G621="heating",F621*Assumptions!M$4+Assumptions!M$7,0)</f>
        <v>0.43380754102605718</v>
      </c>
      <c r="I621" s="15">
        <f t="shared" si="160"/>
        <v>0.98728643949761985</v>
      </c>
      <c r="J621" s="15">
        <f t="shared" si="161"/>
        <v>1.0078033906966741</v>
      </c>
      <c r="K621" s="283">
        <f t="shared" si="166"/>
        <v>0.43163443477645297</v>
      </c>
      <c r="L621" s="283">
        <f t="shared" si="167"/>
        <v>3.0739866267073488</v>
      </c>
      <c r="M621" s="283">
        <f t="shared" si="168"/>
        <v>4.5271728942008371</v>
      </c>
      <c r="N621" s="283">
        <f t="shared" si="169"/>
        <v>2.2790625180042672</v>
      </c>
      <c r="O621" s="283">
        <f t="shared" si="170"/>
        <v>0.58218608293865048</v>
      </c>
      <c r="P621" s="21">
        <f t="shared" si="162"/>
        <v>0</v>
      </c>
      <c r="Q621" s="21">
        <f t="shared" si="163"/>
        <v>1.6764212681468484</v>
      </c>
      <c r="R621">
        <f t="shared" si="164"/>
        <v>1.1856283047139096</v>
      </c>
      <c r="S621" s="296">
        <f t="shared" si="171"/>
        <v>0</v>
      </c>
      <c r="T621" s="283">
        <f t="shared" si="172"/>
        <v>0.43163443477645297</v>
      </c>
    </row>
    <row r="622" spans="1:20" x14ac:dyDescent="0.25">
      <c r="A622" s="286">
        <v>43126</v>
      </c>
      <c r="B622" s="1">
        <f t="shared" si="165"/>
        <v>5</v>
      </c>
      <c r="C622" s="285">
        <v>20</v>
      </c>
      <c r="D622" t="s">
        <v>714</v>
      </c>
      <c r="F622" s="16">
        <v>25</v>
      </c>
      <c r="G622" t="str">
        <f t="shared" si="159"/>
        <v>heating</v>
      </c>
      <c r="H622" s="283">
        <f>IF(G622="heating",F622*Assumptions!M$4+Assumptions!M$7,0)</f>
        <v>0.47659103797421726</v>
      </c>
      <c r="I622" s="15">
        <f t="shared" si="160"/>
        <v>0.9807837528485519</v>
      </c>
      <c r="J622" s="15">
        <f t="shared" si="161"/>
        <v>1.0078033906966741</v>
      </c>
      <c r="K622" s="283">
        <f t="shared" si="166"/>
        <v>0.4710803071460265</v>
      </c>
      <c r="L622" s="283">
        <f t="shared" si="167"/>
        <v>3.0939281817466902</v>
      </c>
      <c r="M622" s="283">
        <f t="shared" si="168"/>
        <v>4.9729512333506651</v>
      </c>
      <c r="N622" s="283">
        <f t="shared" si="169"/>
        <v>2.1843738559015753</v>
      </c>
      <c r="O622" s="283">
        <f t="shared" si="170"/>
        <v>0.66723406078462533</v>
      </c>
      <c r="P622" s="21">
        <f t="shared" si="162"/>
        <v>0</v>
      </c>
      <c r="Q622" s="21">
        <f t="shared" si="163"/>
        <v>1.52436960139122</v>
      </c>
      <c r="R622">
        <f t="shared" si="164"/>
        <v>1.1856283047139096</v>
      </c>
      <c r="S622" s="296">
        <f t="shared" si="171"/>
        <v>0</v>
      </c>
      <c r="T622" s="283">
        <f t="shared" si="172"/>
        <v>0.4710803071460265</v>
      </c>
    </row>
    <row r="623" spans="1:20" x14ac:dyDescent="0.25">
      <c r="A623" s="286">
        <v>43126</v>
      </c>
      <c r="B623" s="1">
        <f t="shared" si="165"/>
        <v>5</v>
      </c>
      <c r="C623" s="285">
        <v>21</v>
      </c>
      <c r="D623" t="s">
        <v>714</v>
      </c>
      <c r="F623" s="16">
        <v>23</v>
      </c>
      <c r="G623" t="str">
        <f t="shared" si="159"/>
        <v>heating</v>
      </c>
      <c r="H623" s="283">
        <f>IF(G623="heating",F623*Assumptions!M$4+Assumptions!M$7,0)</f>
        <v>0.4979827864482973</v>
      </c>
      <c r="I623" s="15">
        <f t="shared" si="160"/>
        <v>0.96485790305685171</v>
      </c>
      <c r="J623" s="15">
        <f t="shared" si="161"/>
        <v>1.0078033906966741</v>
      </c>
      <c r="K623" s="283">
        <f t="shared" si="166"/>
        <v>0.48423202075306687</v>
      </c>
      <c r="L623" s="283">
        <f t="shared" si="167"/>
        <v>3.0592830131973998</v>
      </c>
      <c r="M623" s="283">
        <f t="shared" si="168"/>
        <v>5.0545463383692013</v>
      </c>
      <c r="N623" s="283">
        <f t="shared" si="169"/>
        <v>2.0731424140202046</v>
      </c>
      <c r="O623" s="283">
        <f t="shared" si="170"/>
        <v>0.71456875587403357</v>
      </c>
      <c r="P623" s="21">
        <f t="shared" si="162"/>
        <v>0</v>
      </c>
      <c r="Q623" s="21">
        <f t="shared" si="163"/>
        <v>1.4448604713749031</v>
      </c>
      <c r="R623">
        <f t="shared" si="164"/>
        <v>1.1856283047139096</v>
      </c>
      <c r="S623" s="296">
        <f t="shared" si="171"/>
        <v>0</v>
      </c>
      <c r="T623" s="283">
        <f t="shared" si="172"/>
        <v>0.48423202075306687</v>
      </c>
    </row>
    <row r="624" spans="1:20" x14ac:dyDescent="0.25">
      <c r="A624" s="286">
        <v>43126</v>
      </c>
      <c r="B624" s="1">
        <f t="shared" si="165"/>
        <v>5</v>
      </c>
      <c r="C624" s="285">
        <v>22</v>
      </c>
      <c r="D624" t="s">
        <v>714</v>
      </c>
      <c r="F624" s="16">
        <v>23</v>
      </c>
      <c r="G624" t="str">
        <f t="shared" si="159"/>
        <v>heating</v>
      </c>
      <c r="H624" s="283">
        <f>IF(G624="heating",F624*Assumptions!M$4+Assumptions!M$7,0)</f>
        <v>0.4979827864482973</v>
      </c>
      <c r="I624" s="15">
        <f t="shared" si="160"/>
        <v>0.93972561476240646</v>
      </c>
      <c r="J624" s="15">
        <f t="shared" si="161"/>
        <v>1.0078033906966741</v>
      </c>
      <c r="K624" s="283">
        <f t="shared" si="166"/>
        <v>0.47161891087604618</v>
      </c>
      <c r="L624" s="283">
        <f t="shared" si="167"/>
        <v>3.0592830131973998</v>
      </c>
      <c r="M624" s="283">
        <f t="shared" si="168"/>
        <v>4.9228872460084876</v>
      </c>
      <c r="N624" s="283">
        <f t="shared" si="169"/>
        <v>2.0731424140202046</v>
      </c>
      <c r="O624" s="283">
        <f t="shared" si="170"/>
        <v>0.6959559135871719</v>
      </c>
      <c r="P624" s="21">
        <f t="shared" si="162"/>
        <v>0</v>
      </c>
      <c r="Q624" s="21">
        <f t="shared" si="163"/>
        <v>1.2427137171080138</v>
      </c>
      <c r="R624">
        <f t="shared" si="164"/>
        <v>1.1856283047139096</v>
      </c>
      <c r="S624" s="296">
        <f t="shared" si="171"/>
        <v>0</v>
      </c>
      <c r="T624" s="283">
        <f t="shared" si="172"/>
        <v>0.47161891087604618</v>
      </c>
    </row>
    <row r="625" spans="1:20" x14ac:dyDescent="0.25">
      <c r="A625" s="286">
        <v>43126</v>
      </c>
      <c r="B625" s="1">
        <f t="shared" si="165"/>
        <v>5</v>
      </c>
      <c r="C625" s="285">
        <v>23</v>
      </c>
      <c r="D625" t="s">
        <v>713</v>
      </c>
      <c r="F625" s="16">
        <v>22</v>
      </c>
      <c r="G625" t="str">
        <f t="shared" si="159"/>
        <v>heating</v>
      </c>
      <c r="H625" s="283">
        <f>IF(G625="heating",F625*Assumptions!M$4+Assumptions!M$7,0)</f>
        <v>0.50867866068533729</v>
      </c>
      <c r="I625" s="15">
        <f t="shared" si="160"/>
        <v>0.93552015763172869</v>
      </c>
      <c r="J625" s="15">
        <f t="shared" si="161"/>
        <v>1.0078033906966741</v>
      </c>
      <c r="K625" s="283">
        <f t="shared" si="166"/>
        <v>0.4795926116885238</v>
      </c>
      <c r="L625" s="283">
        <f t="shared" si="167"/>
        <v>3.0407815489289218</v>
      </c>
      <c r="M625" s="283">
        <f t="shared" si="168"/>
        <v>4.9758436761008289</v>
      </c>
      <c r="N625" s="283">
        <f t="shared" si="169"/>
        <v>2.0164191464211543</v>
      </c>
      <c r="O625" s="283">
        <f t="shared" si="170"/>
        <v>0.72323076638774619</v>
      </c>
      <c r="P625" s="21">
        <f t="shared" si="162"/>
        <v>0</v>
      </c>
      <c r="Q625" s="21">
        <f t="shared" si="163"/>
        <v>1.0297519246597011</v>
      </c>
      <c r="R625">
        <f t="shared" si="164"/>
        <v>1.1856283047139096</v>
      </c>
      <c r="S625" s="296">
        <f t="shared" si="171"/>
        <v>0</v>
      </c>
      <c r="T625" s="283">
        <f t="shared" si="172"/>
        <v>0.4795926116885238</v>
      </c>
    </row>
    <row r="626" spans="1:20" x14ac:dyDescent="0.25">
      <c r="A626" s="286">
        <v>43127</v>
      </c>
      <c r="B626" s="1">
        <f t="shared" si="165"/>
        <v>6</v>
      </c>
      <c r="C626" s="285">
        <v>0</v>
      </c>
      <c r="D626" t="s">
        <v>713</v>
      </c>
      <c r="F626" s="16">
        <v>22</v>
      </c>
      <c r="G626" t="str">
        <f t="shared" si="159"/>
        <v>heating</v>
      </c>
      <c r="H626" s="283">
        <f>IF(G626="heating",F626*Assumptions!M$4+Assumptions!M$7,0)</f>
        <v>0.50867866068533729</v>
      </c>
      <c r="I626" s="15">
        <f t="shared" si="160"/>
        <v>0.96097758380229281</v>
      </c>
      <c r="J626" s="15">
        <f t="shared" si="161"/>
        <v>0.9885470267915587</v>
      </c>
      <c r="K626" s="283">
        <f t="shared" si="166"/>
        <v>0.48323024723862246</v>
      </c>
      <c r="L626" s="283">
        <f t="shared" si="167"/>
        <v>3.0407815489289218</v>
      </c>
      <c r="M626" s="283">
        <f t="shared" si="168"/>
        <v>5.0135846783739693</v>
      </c>
      <c r="N626" s="283">
        <f t="shared" si="169"/>
        <v>2.0164191464211543</v>
      </c>
      <c r="O626" s="283">
        <f t="shared" si="170"/>
        <v>0.72871635954039005</v>
      </c>
      <c r="P626" s="21">
        <f t="shared" si="162"/>
        <v>0</v>
      </c>
      <c r="Q626" s="21">
        <f t="shared" si="163"/>
        <v>0.90668853391740301</v>
      </c>
      <c r="R626">
        <f t="shared" si="164"/>
        <v>1.0112882868167345</v>
      </c>
      <c r="S626" s="296">
        <f t="shared" si="171"/>
        <v>0</v>
      </c>
      <c r="T626" s="283">
        <f t="shared" si="172"/>
        <v>0.48323024723862246</v>
      </c>
    </row>
    <row r="627" spans="1:20" x14ac:dyDescent="0.25">
      <c r="A627" s="286">
        <v>43127</v>
      </c>
      <c r="B627" s="1">
        <f t="shared" si="165"/>
        <v>6</v>
      </c>
      <c r="C627" s="285">
        <v>1</v>
      </c>
      <c r="D627" t="s">
        <v>713</v>
      </c>
      <c r="F627" s="16">
        <v>22</v>
      </c>
      <c r="G627" t="str">
        <f t="shared" si="159"/>
        <v>heating</v>
      </c>
      <c r="H627" s="283">
        <f>IF(G627="heating",F627*Assumptions!M$4+Assumptions!M$7,0)</f>
        <v>0.50867866068533729</v>
      </c>
      <c r="I627" s="15">
        <f t="shared" si="160"/>
        <v>0.9912860509924194</v>
      </c>
      <c r="J627" s="15">
        <f t="shared" si="161"/>
        <v>0.9885470267915587</v>
      </c>
      <c r="K627" s="283">
        <f t="shared" si="166"/>
        <v>0.49847094415036408</v>
      </c>
      <c r="L627" s="283">
        <f t="shared" si="167"/>
        <v>3.0407815489289218</v>
      </c>
      <c r="M627" s="283">
        <f t="shared" si="168"/>
        <v>5.1717091438044562</v>
      </c>
      <c r="N627" s="283">
        <f t="shared" si="169"/>
        <v>2.0164191464211543</v>
      </c>
      <c r="O627" s="283">
        <f t="shared" si="170"/>
        <v>0.75169949280625636</v>
      </c>
      <c r="P627" s="21">
        <f t="shared" si="162"/>
        <v>0</v>
      </c>
      <c r="Q627" s="21">
        <f t="shared" si="163"/>
        <v>0.81803459285312596</v>
      </c>
      <c r="R627">
        <f t="shared" si="164"/>
        <v>1.0112882868167345</v>
      </c>
      <c r="S627" s="296">
        <f t="shared" si="171"/>
        <v>0</v>
      </c>
      <c r="T627" s="283">
        <f t="shared" si="172"/>
        <v>0.49847094415036408</v>
      </c>
    </row>
    <row r="628" spans="1:20" x14ac:dyDescent="0.25">
      <c r="A628" s="286">
        <v>43127</v>
      </c>
      <c r="B628" s="1">
        <f t="shared" si="165"/>
        <v>6</v>
      </c>
      <c r="C628" s="285">
        <v>2</v>
      </c>
      <c r="D628" t="s">
        <v>713</v>
      </c>
      <c r="F628" s="16">
        <v>22</v>
      </c>
      <c r="G628" t="str">
        <f t="shared" si="159"/>
        <v>heating</v>
      </c>
      <c r="H628" s="283">
        <f>IF(G628="heating",F628*Assumptions!M$4+Assumptions!M$7,0)</f>
        <v>0.50867866068533729</v>
      </c>
      <c r="I628" s="15">
        <f t="shared" si="160"/>
        <v>1.0126444122274023</v>
      </c>
      <c r="J628" s="15">
        <f t="shared" si="161"/>
        <v>0.9885470267915587</v>
      </c>
      <c r="K628" s="283">
        <f t="shared" si="166"/>
        <v>0.5092110554226329</v>
      </c>
      <c r="L628" s="283">
        <f t="shared" si="167"/>
        <v>3.0407815489289218</v>
      </c>
      <c r="M628" s="283">
        <f t="shared" si="168"/>
        <v>5.2831393732372769</v>
      </c>
      <c r="N628" s="283">
        <f t="shared" si="169"/>
        <v>2.0164191464211543</v>
      </c>
      <c r="O628" s="283">
        <f t="shared" si="170"/>
        <v>0.76789569499374422</v>
      </c>
      <c r="P628" s="21">
        <f t="shared" si="162"/>
        <v>0</v>
      </c>
      <c r="Q628" s="21">
        <f t="shared" si="163"/>
        <v>0.74507607494346417</v>
      </c>
      <c r="R628">
        <f t="shared" si="164"/>
        <v>1.0112882868167345</v>
      </c>
      <c r="S628" s="296">
        <f t="shared" si="171"/>
        <v>0</v>
      </c>
      <c r="T628" s="283">
        <f t="shared" si="172"/>
        <v>0.5092110554226329</v>
      </c>
    </row>
    <row r="629" spans="1:20" x14ac:dyDescent="0.25">
      <c r="A629" s="286">
        <v>43127</v>
      </c>
      <c r="B629" s="1">
        <f t="shared" si="165"/>
        <v>6</v>
      </c>
      <c r="C629" s="285">
        <v>3</v>
      </c>
      <c r="D629" t="s">
        <v>713</v>
      </c>
      <c r="F629" s="16">
        <v>22</v>
      </c>
      <c r="G629" t="str">
        <f t="shared" si="159"/>
        <v>heating</v>
      </c>
      <c r="H629" s="283">
        <f>IF(G629="heating",F629*Assumptions!M$4+Assumptions!M$7,0)</f>
        <v>0.50867866068533729</v>
      </c>
      <c r="I629" s="15">
        <f t="shared" si="160"/>
        <v>1.0288787614109172</v>
      </c>
      <c r="J629" s="15">
        <f t="shared" si="161"/>
        <v>0.9885470267915587</v>
      </c>
      <c r="K629" s="283">
        <f t="shared" si="166"/>
        <v>0.51737454300229935</v>
      </c>
      <c r="L629" s="283">
        <f t="shared" si="167"/>
        <v>3.0407815489289218</v>
      </c>
      <c r="M629" s="283">
        <f t="shared" si="168"/>
        <v>5.3678367540105079</v>
      </c>
      <c r="N629" s="283">
        <f t="shared" si="169"/>
        <v>2.0164191464211543</v>
      </c>
      <c r="O629" s="283">
        <f t="shared" si="170"/>
        <v>0.78020632121013278</v>
      </c>
      <c r="P629" s="21">
        <f t="shared" si="162"/>
        <v>0</v>
      </c>
      <c r="Q629" s="21">
        <f t="shared" si="163"/>
        <v>0.69158980876382303</v>
      </c>
      <c r="R629">
        <f t="shared" si="164"/>
        <v>1.0112882868167345</v>
      </c>
      <c r="S629" s="296">
        <f t="shared" si="171"/>
        <v>0</v>
      </c>
      <c r="T629" s="283">
        <f t="shared" si="172"/>
        <v>0.51737454300229935</v>
      </c>
    </row>
    <row r="630" spans="1:20" x14ac:dyDescent="0.25">
      <c r="A630" s="286">
        <v>43127</v>
      </c>
      <c r="B630" s="1">
        <f t="shared" si="165"/>
        <v>6</v>
      </c>
      <c r="C630" s="285">
        <v>4</v>
      </c>
      <c r="D630" t="s">
        <v>713</v>
      </c>
      <c r="F630" s="16">
        <v>22</v>
      </c>
      <c r="G630" t="str">
        <f t="shared" si="159"/>
        <v>heating</v>
      </c>
      <c r="H630" s="283">
        <f>IF(G630="heating",F630*Assumptions!M$4+Assumptions!M$7,0)</f>
        <v>0.50867866068533729</v>
      </c>
      <c r="I630" s="15">
        <f t="shared" si="160"/>
        <v>1.0654385285153933</v>
      </c>
      <c r="J630" s="15">
        <f t="shared" si="161"/>
        <v>0.9885470267915587</v>
      </c>
      <c r="K630" s="283">
        <f t="shared" si="166"/>
        <v>0.53575872343966235</v>
      </c>
      <c r="L630" s="283">
        <f t="shared" si="167"/>
        <v>3.0407815489289218</v>
      </c>
      <c r="M630" s="283">
        <f t="shared" si="168"/>
        <v>5.5585753219952867</v>
      </c>
      <c r="N630" s="283">
        <f t="shared" si="169"/>
        <v>2.0164191464211543</v>
      </c>
      <c r="O630" s="283">
        <f t="shared" si="170"/>
        <v>0.80792986111270304</v>
      </c>
      <c r="P630" s="21">
        <f t="shared" si="162"/>
        <v>0</v>
      </c>
      <c r="Q630" s="21">
        <f t="shared" si="163"/>
        <v>0.6473875548762833</v>
      </c>
      <c r="R630">
        <f t="shared" si="164"/>
        <v>1.0112882868167345</v>
      </c>
      <c r="S630" s="296">
        <f t="shared" si="171"/>
        <v>0</v>
      </c>
      <c r="T630" s="283">
        <f t="shared" si="172"/>
        <v>0.53575872343966235</v>
      </c>
    </row>
    <row r="631" spans="1:20" x14ac:dyDescent="0.25">
      <c r="A631" s="286">
        <v>43127</v>
      </c>
      <c r="B631" s="1">
        <f t="shared" si="165"/>
        <v>6</v>
      </c>
      <c r="C631" s="285">
        <v>5</v>
      </c>
      <c r="D631" t="s">
        <v>713</v>
      </c>
      <c r="F631" s="16">
        <v>22</v>
      </c>
      <c r="G631" t="str">
        <f t="shared" si="159"/>
        <v>heating</v>
      </c>
      <c r="H631" s="283">
        <f>IF(G631="heating",F631*Assumptions!M$4+Assumptions!M$7,0)</f>
        <v>0.50867866068533729</v>
      </c>
      <c r="I631" s="15">
        <f t="shared" si="160"/>
        <v>1.1031161181218294</v>
      </c>
      <c r="J631" s="15">
        <f t="shared" si="161"/>
        <v>0.9885470267915587</v>
      </c>
      <c r="K631" s="283">
        <f t="shared" si="166"/>
        <v>0.55470500402701406</v>
      </c>
      <c r="L631" s="283">
        <f t="shared" si="167"/>
        <v>3.0407815489289218</v>
      </c>
      <c r="M631" s="283">
        <f t="shared" si="168"/>
        <v>5.7551457614653447</v>
      </c>
      <c r="N631" s="283">
        <f t="shared" si="169"/>
        <v>2.0164191464211543</v>
      </c>
      <c r="O631" s="283">
        <f t="shared" si="170"/>
        <v>0.83650105402817454</v>
      </c>
      <c r="P631" s="21">
        <f t="shared" si="162"/>
        <v>0</v>
      </c>
      <c r="Q631" s="21">
        <f t="shared" si="163"/>
        <v>0.72139578924615555</v>
      </c>
      <c r="R631">
        <f t="shared" si="164"/>
        <v>1.0112882868167345</v>
      </c>
      <c r="S631" s="296">
        <f t="shared" si="171"/>
        <v>0</v>
      </c>
      <c r="T631" s="283">
        <f t="shared" si="172"/>
        <v>0.55470500402701406</v>
      </c>
    </row>
    <row r="632" spans="1:20" x14ac:dyDescent="0.25">
      <c r="A632" s="286">
        <v>43127</v>
      </c>
      <c r="B632" s="1">
        <f t="shared" si="165"/>
        <v>6</v>
      </c>
      <c r="C632" s="285">
        <v>6</v>
      </c>
      <c r="D632" t="s">
        <v>713</v>
      </c>
      <c r="F632" s="16">
        <v>22</v>
      </c>
      <c r="G632" t="str">
        <f t="shared" si="159"/>
        <v>heating</v>
      </c>
      <c r="H632" s="283">
        <f>IF(G632="heating",F632*Assumptions!M$4+Assumptions!M$7,0)</f>
        <v>0.50867866068533729</v>
      </c>
      <c r="I632" s="15">
        <f t="shared" si="160"/>
        <v>1.1674190089087988</v>
      </c>
      <c r="J632" s="15">
        <f t="shared" si="161"/>
        <v>0.9885470267915587</v>
      </c>
      <c r="K632" s="283">
        <f t="shared" si="166"/>
        <v>0.58703989126777434</v>
      </c>
      <c r="L632" s="283">
        <f t="shared" si="167"/>
        <v>3.0407815489289218</v>
      </c>
      <c r="M632" s="283">
        <f t="shared" si="168"/>
        <v>6.0906249583360088</v>
      </c>
      <c r="N632" s="283">
        <f t="shared" si="169"/>
        <v>2.0164191464211543</v>
      </c>
      <c r="O632" s="283">
        <f t="shared" si="170"/>
        <v>0.88526240837402592</v>
      </c>
      <c r="P632" s="21">
        <f t="shared" si="162"/>
        <v>0</v>
      </c>
      <c r="Q632" s="21">
        <f t="shared" si="163"/>
        <v>0.87787080972652631</v>
      </c>
      <c r="R632">
        <f t="shared" si="164"/>
        <v>1.0112882868167345</v>
      </c>
      <c r="S632" s="296">
        <f t="shared" si="171"/>
        <v>0</v>
      </c>
      <c r="T632" s="283">
        <f t="shared" si="172"/>
        <v>0.58703989126777434</v>
      </c>
    </row>
    <row r="633" spans="1:20" x14ac:dyDescent="0.25">
      <c r="A633" s="286">
        <v>43127</v>
      </c>
      <c r="B633" s="1">
        <f t="shared" si="165"/>
        <v>6</v>
      </c>
      <c r="C633" s="285">
        <v>7</v>
      </c>
      <c r="D633" t="s">
        <v>713</v>
      </c>
      <c r="F633" s="16">
        <v>22</v>
      </c>
      <c r="G633" t="str">
        <f t="shared" si="159"/>
        <v>heating</v>
      </c>
      <c r="H633" s="283">
        <f>IF(G633="heating",F633*Assumptions!M$4+Assumptions!M$7,0)</f>
        <v>0.50867866068533729</v>
      </c>
      <c r="I633" s="15">
        <f t="shared" si="160"/>
        <v>1.1567226404725983</v>
      </c>
      <c r="J633" s="15">
        <f t="shared" si="161"/>
        <v>0.9885470267915587</v>
      </c>
      <c r="K633" s="283">
        <f t="shared" si="166"/>
        <v>0.58166119268926098</v>
      </c>
      <c r="L633" s="283">
        <f t="shared" si="167"/>
        <v>3.0407815489289218</v>
      </c>
      <c r="M633" s="283">
        <f t="shared" si="168"/>
        <v>6.0348201718249728</v>
      </c>
      <c r="N633" s="283">
        <f t="shared" si="169"/>
        <v>2.0164191464211543</v>
      </c>
      <c r="O633" s="283">
        <f t="shared" si="170"/>
        <v>0.87715127363112189</v>
      </c>
      <c r="P633" s="21">
        <f t="shared" si="162"/>
        <v>0</v>
      </c>
      <c r="Q633" s="21">
        <f t="shared" si="163"/>
        <v>0.97331382064367777</v>
      </c>
      <c r="R633">
        <f t="shared" si="164"/>
        <v>1.0112882868167345</v>
      </c>
      <c r="S633" s="296">
        <f t="shared" si="171"/>
        <v>0</v>
      </c>
      <c r="T633" s="283">
        <f t="shared" si="172"/>
        <v>0.58166119268926098</v>
      </c>
    </row>
    <row r="634" spans="1:20" x14ac:dyDescent="0.25">
      <c r="A634" s="286">
        <v>43127</v>
      </c>
      <c r="B634" s="1">
        <f t="shared" si="165"/>
        <v>6</v>
      </c>
      <c r="C634" s="285">
        <v>8</v>
      </c>
      <c r="D634" t="s">
        <v>713</v>
      </c>
      <c r="F634" s="16">
        <v>19</v>
      </c>
      <c r="G634" t="str">
        <f t="shared" si="159"/>
        <v>heating</v>
      </c>
      <c r="H634" s="283">
        <f>IF(G634="heating",F634*Assumptions!M$4+Assumptions!M$7,0)</f>
        <v>0.54076628339645738</v>
      </c>
      <c r="I634" s="15">
        <f t="shared" si="160"/>
        <v>1.0887373021083731</v>
      </c>
      <c r="J634" s="15">
        <f t="shared" si="161"/>
        <v>0.9885470267915587</v>
      </c>
      <c r="K634" s="283">
        <f t="shared" si="166"/>
        <v>0.58200945871252885</v>
      </c>
      <c r="L634" s="283">
        <f t="shared" si="167"/>
        <v>2.9437809613584625</v>
      </c>
      <c r="M634" s="283">
        <f t="shared" si="168"/>
        <v>5.8458081375875155</v>
      </c>
      <c r="N634" s="283">
        <f t="shared" si="169"/>
        <v>1.8289671560163632</v>
      </c>
      <c r="O634" s="283">
        <f t="shared" si="170"/>
        <v>0.93676278343904718</v>
      </c>
      <c r="P634" s="21">
        <f t="shared" si="162"/>
        <v>0</v>
      </c>
      <c r="Q634" s="21">
        <f t="shared" si="163"/>
        <v>0.94940007506179924</v>
      </c>
      <c r="R634">
        <f t="shared" si="164"/>
        <v>1.0112882868167345</v>
      </c>
      <c r="S634" s="296">
        <f t="shared" si="171"/>
        <v>0</v>
      </c>
      <c r="T634" s="283">
        <f t="shared" si="172"/>
        <v>0.58200945871252885</v>
      </c>
    </row>
    <row r="635" spans="1:20" x14ac:dyDescent="0.25">
      <c r="A635" s="286">
        <v>43127</v>
      </c>
      <c r="B635" s="1">
        <f t="shared" si="165"/>
        <v>6</v>
      </c>
      <c r="C635" s="285">
        <v>9</v>
      </c>
      <c r="D635" t="s">
        <v>713</v>
      </c>
      <c r="F635" s="16">
        <v>19</v>
      </c>
      <c r="G635" t="str">
        <f t="shared" si="159"/>
        <v>heating</v>
      </c>
      <c r="H635" s="283">
        <f>IF(G635="heating",F635*Assumptions!M$4+Assumptions!M$7,0)</f>
        <v>0.54076628339645738</v>
      </c>
      <c r="I635" s="15">
        <f t="shared" si="160"/>
        <v>1.0265141967145235</v>
      </c>
      <c r="J635" s="15">
        <f t="shared" si="161"/>
        <v>0.9885470267915587</v>
      </c>
      <c r="K635" s="283">
        <f t="shared" si="166"/>
        <v>0.54874667271304423</v>
      </c>
      <c r="L635" s="283">
        <f t="shared" si="167"/>
        <v>2.9437809613584625</v>
      </c>
      <c r="M635" s="283">
        <f t="shared" si="168"/>
        <v>5.5117107064138704</v>
      </c>
      <c r="N635" s="283">
        <f t="shared" si="169"/>
        <v>1.8289671560163632</v>
      </c>
      <c r="O635" s="283">
        <f t="shared" si="170"/>
        <v>0.88322526865923146</v>
      </c>
      <c r="P635" s="21">
        <f t="shared" si="162"/>
        <v>0</v>
      </c>
      <c r="Q635" s="21">
        <f t="shared" si="163"/>
        <v>0.8408485371888097</v>
      </c>
      <c r="R635">
        <f t="shared" si="164"/>
        <v>1.0112882868167345</v>
      </c>
      <c r="S635" s="296">
        <f t="shared" si="171"/>
        <v>0</v>
      </c>
      <c r="T635" s="283">
        <f t="shared" si="172"/>
        <v>0.54874667271304423</v>
      </c>
    </row>
    <row r="636" spans="1:20" x14ac:dyDescent="0.25">
      <c r="A636" s="286">
        <v>43127</v>
      </c>
      <c r="B636" s="1">
        <f t="shared" si="165"/>
        <v>6</v>
      </c>
      <c r="C636" s="285">
        <v>10</v>
      </c>
      <c r="D636" t="s">
        <v>713</v>
      </c>
      <c r="F636" s="16">
        <v>19</v>
      </c>
      <c r="G636" t="str">
        <f t="shared" si="159"/>
        <v>heating</v>
      </c>
      <c r="H636" s="283">
        <f>IF(G636="heating",F636*Assumptions!M$4+Assumptions!M$7,0)</f>
        <v>0.54076628339645738</v>
      </c>
      <c r="I636" s="15">
        <f t="shared" si="160"/>
        <v>0.99413757313525775</v>
      </c>
      <c r="J636" s="15">
        <f t="shared" si="161"/>
        <v>0.9885470267915587</v>
      </c>
      <c r="K636" s="283">
        <f t="shared" si="166"/>
        <v>0.53143900710094771</v>
      </c>
      <c r="L636" s="283">
        <f t="shared" si="167"/>
        <v>2.9437809613584625</v>
      </c>
      <c r="M636" s="283">
        <f t="shared" si="168"/>
        <v>5.3378693865465729</v>
      </c>
      <c r="N636" s="283">
        <f t="shared" si="169"/>
        <v>1.8289671560163632</v>
      </c>
      <c r="O636" s="283">
        <f t="shared" si="170"/>
        <v>0.85536802893414998</v>
      </c>
      <c r="P636" s="21">
        <f t="shared" si="162"/>
        <v>0</v>
      </c>
      <c r="Q636" s="21">
        <f t="shared" si="163"/>
        <v>0.74504051125983206</v>
      </c>
      <c r="R636">
        <f t="shared" si="164"/>
        <v>1.0112882868167345</v>
      </c>
      <c r="S636" s="296">
        <f t="shared" si="171"/>
        <v>0</v>
      </c>
      <c r="T636" s="283">
        <f t="shared" si="172"/>
        <v>0.53143900710094771</v>
      </c>
    </row>
    <row r="637" spans="1:20" x14ac:dyDescent="0.25">
      <c r="A637" s="286">
        <v>43127</v>
      </c>
      <c r="B637" s="1">
        <f t="shared" si="165"/>
        <v>6</v>
      </c>
      <c r="C637" s="285">
        <v>11</v>
      </c>
      <c r="D637" t="s">
        <v>713</v>
      </c>
      <c r="F637" s="16">
        <v>23</v>
      </c>
      <c r="G637" t="str">
        <f t="shared" si="159"/>
        <v>heating</v>
      </c>
      <c r="H637" s="283">
        <f>IF(G637="heating",F637*Assumptions!M$4+Assumptions!M$7,0)</f>
        <v>0.4979827864482973</v>
      </c>
      <c r="I637" s="15">
        <f t="shared" si="160"/>
        <v>0.95102107888400034</v>
      </c>
      <c r="J637" s="15">
        <f t="shared" si="161"/>
        <v>0.9885470267915587</v>
      </c>
      <c r="K637" s="283">
        <f t="shared" si="166"/>
        <v>0.46816808889336509</v>
      </c>
      <c r="L637" s="283">
        <f t="shared" si="167"/>
        <v>3.0592830131973998</v>
      </c>
      <c r="M637" s="283">
        <f t="shared" si="168"/>
        <v>4.8868666218667824</v>
      </c>
      <c r="N637" s="283">
        <f t="shared" si="169"/>
        <v>2.0731424140202046</v>
      </c>
      <c r="O637" s="283">
        <f t="shared" si="170"/>
        <v>0.69086362421921066</v>
      </c>
      <c r="P637" s="21">
        <f t="shared" si="162"/>
        <v>0</v>
      </c>
      <c r="Q637" s="21">
        <f t="shared" si="163"/>
        <v>0.72850690893675296</v>
      </c>
      <c r="R637">
        <f t="shared" si="164"/>
        <v>1.0112882868167345</v>
      </c>
      <c r="S637" s="296">
        <f t="shared" si="171"/>
        <v>0</v>
      </c>
      <c r="T637" s="283">
        <f t="shared" si="172"/>
        <v>0.46816808889336509</v>
      </c>
    </row>
    <row r="638" spans="1:20" x14ac:dyDescent="0.25">
      <c r="A638" s="286">
        <v>43127</v>
      </c>
      <c r="B638" s="1">
        <f t="shared" si="165"/>
        <v>6</v>
      </c>
      <c r="C638" s="285">
        <v>12</v>
      </c>
      <c r="D638" t="s">
        <v>713</v>
      </c>
      <c r="F638" s="16">
        <v>25</v>
      </c>
      <c r="G638" t="str">
        <f t="shared" si="159"/>
        <v>heating</v>
      </c>
      <c r="H638" s="283">
        <f>IF(G638="heating",F638*Assumptions!M$4+Assumptions!M$7,0)</f>
        <v>0.47659103797421726</v>
      </c>
      <c r="I638" s="15">
        <f t="shared" si="160"/>
        <v>0.92817502202723046</v>
      </c>
      <c r="J638" s="15">
        <f t="shared" si="161"/>
        <v>0.9885470267915587</v>
      </c>
      <c r="K638" s="283">
        <f t="shared" si="166"/>
        <v>0.43729356111892631</v>
      </c>
      <c r="L638" s="283">
        <f t="shared" si="167"/>
        <v>3.0939281817466902</v>
      </c>
      <c r="M638" s="283">
        <f t="shared" si="168"/>
        <v>4.6162820247728371</v>
      </c>
      <c r="N638" s="283">
        <f t="shared" si="169"/>
        <v>2.1843738559015753</v>
      </c>
      <c r="O638" s="283">
        <f t="shared" si="170"/>
        <v>0.61937880678570856</v>
      </c>
      <c r="P638" s="21">
        <f t="shared" si="162"/>
        <v>0</v>
      </c>
      <c r="Q638" s="21">
        <f t="shared" si="163"/>
        <v>0.75910815787401487</v>
      </c>
      <c r="R638">
        <f t="shared" si="164"/>
        <v>1.0112882868167345</v>
      </c>
      <c r="S638" s="296">
        <f t="shared" si="171"/>
        <v>0</v>
      </c>
      <c r="T638" s="283">
        <f t="shared" si="172"/>
        <v>0.43729356111892631</v>
      </c>
    </row>
    <row r="639" spans="1:20" x14ac:dyDescent="0.25">
      <c r="A639" s="286">
        <v>43127</v>
      </c>
      <c r="B639" s="1">
        <f t="shared" si="165"/>
        <v>6</v>
      </c>
      <c r="C639" s="285">
        <v>13</v>
      </c>
      <c r="D639" t="s">
        <v>713</v>
      </c>
      <c r="F639" s="16">
        <v>27</v>
      </c>
      <c r="G639" t="str">
        <f t="shared" si="159"/>
        <v>heating</v>
      </c>
      <c r="H639" s="283">
        <f>IF(G639="heating",F639*Assumptions!M$4+Assumptions!M$7,0)</f>
        <v>0.45519928950013722</v>
      </c>
      <c r="I639" s="15">
        <f t="shared" si="160"/>
        <v>0.91573834436872614</v>
      </c>
      <c r="J639" s="15">
        <f t="shared" si="161"/>
        <v>0.9885470267915587</v>
      </c>
      <c r="K639" s="283">
        <f t="shared" si="166"/>
        <v>0.41206934693158304</v>
      </c>
      <c r="L639" s="283">
        <f t="shared" si="167"/>
        <v>3.1143580678163376</v>
      </c>
      <c r="M639" s="283">
        <f t="shared" si="168"/>
        <v>4.3787270613364235</v>
      </c>
      <c r="N639" s="283">
        <f t="shared" si="169"/>
        <v>2.2875213966102126</v>
      </c>
      <c r="O639" s="283">
        <f t="shared" si="170"/>
        <v>0.56101398527589863</v>
      </c>
      <c r="P639" s="21">
        <f t="shared" si="162"/>
        <v>0</v>
      </c>
      <c r="Q639" s="21">
        <f t="shared" si="163"/>
        <v>0.79115902007799765</v>
      </c>
      <c r="R639">
        <f t="shared" si="164"/>
        <v>1.0112882868167345</v>
      </c>
      <c r="S639" s="296">
        <f t="shared" si="171"/>
        <v>0</v>
      </c>
      <c r="T639" s="283">
        <f t="shared" si="172"/>
        <v>0.41206934693158304</v>
      </c>
    </row>
    <row r="640" spans="1:20" x14ac:dyDescent="0.25">
      <c r="A640" s="286">
        <v>43127</v>
      </c>
      <c r="B640" s="1">
        <f t="shared" si="165"/>
        <v>6</v>
      </c>
      <c r="C640" s="285">
        <v>14</v>
      </c>
      <c r="D640" t="s">
        <v>713</v>
      </c>
      <c r="F640" s="16">
        <v>27</v>
      </c>
      <c r="G640" t="str">
        <f t="shared" si="159"/>
        <v>heating</v>
      </c>
      <c r="H640" s="283">
        <f>IF(G640="heating",F640*Assumptions!M$4+Assumptions!M$7,0)</f>
        <v>0.45519928950013722</v>
      </c>
      <c r="I640" s="15">
        <f t="shared" si="160"/>
        <v>0.92047470058819936</v>
      </c>
      <c r="J640" s="15">
        <f t="shared" si="161"/>
        <v>0.9885470267915587</v>
      </c>
      <c r="K640" s="283">
        <f t="shared" si="166"/>
        <v>0.41420064046777222</v>
      </c>
      <c r="L640" s="283">
        <f t="shared" si="167"/>
        <v>3.1143580678163376</v>
      </c>
      <c r="M640" s="283">
        <f t="shared" si="168"/>
        <v>4.4013745908167277</v>
      </c>
      <c r="N640" s="283">
        <f t="shared" si="169"/>
        <v>2.2875213966102126</v>
      </c>
      <c r="O640" s="283">
        <f t="shared" si="170"/>
        <v>0.56391564609933476</v>
      </c>
      <c r="P640" s="21">
        <f t="shared" si="162"/>
        <v>0</v>
      </c>
      <c r="Q640" s="21">
        <f t="shared" si="163"/>
        <v>0.84355555031342389</v>
      </c>
      <c r="R640">
        <f t="shared" si="164"/>
        <v>1.0112882868167345</v>
      </c>
      <c r="S640" s="296">
        <f t="shared" si="171"/>
        <v>0</v>
      </c>
      <c r="T640" s="283">
        <f t="shared" si="172"/>
        <v>0.41420064046777222</v>
      </c>
    </row>
    <row r="641" spans="1:20" x14ac:dyDescent="0.25">
      <c r="A641" s="286">
        <v>43127</v>
      </c>
      <c r="B641" s="1">
        <f t="shared" si="165"/>
        <v>6</v>
      </c>
      <c r="C641" s="285">
        <v>15</v>
      </c>
      <c r="D641" t="s">
        <v>713</v>
      </c>
      <c r="F641" s="16">
        <v>27</v>
      </c>
      <c r="G641" t="str">
        <f t="shared" si="159"/>
        <v>heating</v>
      </c>
      <c r="H641" s="283">
        <f>IF(G641="heating",F641*Assumptions!M$4+Assumptions!M$7,0)</f>
        <v>0.45519928950013722</v>
      </c>
      <c r="I641" s="15">
        <f t="shared" si="160"/>
        <v>0.92937811039838192</v>
      </c>
      <c r="J641" s="15">
        <f t="shared" si="161"/>
        <v>0.9885470267915587</v>
      </c>
      <c r="K641" s="283">
        <f t="shared" si="166"/>
        <v>0.41820704938196407</v>
      </c>
      <c r="L641" s="283">
        <f t="shared" si="167"/>
        <v>3.1143580678163376</v>
      </c>
      <c r="M641" s="283">
        <f t="shared" si="168"/>
        <v>4.4439474520644344</v>
      </c>
      <c r="N641" s="283">
        <f t="shared" si="169"/>
        <v>2.2875213966102126</v>
      </c>
      <c r="O641" s="283">
        <f t="shared" si="170"/>
        <v>0.56937019264188271</v>
      </c>
      <c r="P641" s="21">
        <f t="shared" si="162"/>
        <v>0</v>
      </c>
      <c r="Q641" s="21">
        <f t="shared" si="163"/>
        <v>0.96592607327566882</v>
      </c>
      <c r="R641">
        <f t="shared" si="164"/>
        <v>1.0112882868167345</v>
      </c>
      <c r="S641" s="296">
        <f t="shared" si="171"/>
        <v>0</v>
      </c>
      <c r="T641" s="283">
        <f t="shared" si="172"/>
        <v>0.41820704938196407</v>
      </c>
    </row>
    <row r="642" spans="1:20" x14ac:dyDescent="0.25">
      <c r="A642" s="286">
        <v>43127</v>
      </c>
      <c r="B642" s="1">
        <f t="shared" si="165"/>
        <v>6</v>
      </c>
      <c r="C642" s="285">
        <v>16</v>
      </c>
      <c r="D642" t="s">
        <v>713</v>
      </c>
      <c r="F642" s="16">
        <v>25</v>
      </c>
      <c r="G642" t="str">
        <f t="shared" ref="G642:G705" si="173">VLOOKUP(A642,U$2:W$366,3,FALSE)</f>
        <v>heating</v>
      </c>
      <c r="H642" s="283">
        <f>IF(G642="heating",F642*Assumptions!M$4+Assumptions!M$7,0)</f>
        <v>0.47659103797421726</v>
      </c>
      <c r="I642" s="15">
        <f t="shared" ref="I642:I705" si="174">VLOOKUP(C642,AO$2:AQ$25,2,FALSE)</f>
        <v>0.95820877609023625</v>
      </c>
      <c r="J642" s="15">
        <f t="shared" ref="J642:J705" si="175">VLOOKUP(B642,AS$4:AU$10,3,FALSE)</f>
        <v>0.9885470267915587</v>
      </c>
      <c r="K642" s="283">
        <f t="shared" si="166"/>
        <v>0.451443443367747</v>
      </c>
      <c r="L642" s="283">
        <f t="shared" si="167"/>
        <v>3.0939281817466902</v>
      </c>
      <c r="M642" s="283">
        <f t="shared" si="168"/>
        <v>4.7656550155636133</v>
      </c>
      <c r="N642" s="283">
        <f t="shared" si="169"/>
        <v>2.1843738559015753</v>
      </c>
      <c r="O642" s="283">
        <f t="shared" si="170"/>
        <v>0.63942057726366286</v>
      </c>
      <c r="P642" s="21">
        <f t="shared" ref="P642:P705" si="176">IF(G642="cooling",IF(F642&lt;61,0.025,(F642^2*AX$25+F642*AY$25+AZ$25)),0)</f>
        <v>0</v>
      </c>
      <c r="Q642" s="21">
        <f t="shared" ref="Q642:Q705" si="177">VLOOKUP(C642,BB$2:BC$25,2,FALSE)</f>
        <v>1.1649354943302594</v>
      </c>
      <c r="R642">
        <f t="shared" ref="R642:R705" si="178">VLOOKUP(B642,AS$4:AV$10,4,FALSE)</f>
        <v>1.0112882868167345</v>
      </c>
      <c r="S642" s="296">
        <f t="shared" si="171"/>
        <v>0</v>
      </c>
      <c r="T642" s="283">
        <f t="shared" si="172"/>
        <v>0.451443443367747</v>
      </c>
    </row>
    <row r="643" spans="1:20" x14ac:dyDescent="0.25">
      <c r="A643" s="286">
        <v>43127</v>
      </c>
      <c r="B643" s="1">
        <f t="shared" ref="B643:B706" si="179">WEEKDAY(A643,2)</f>
        <v>6</v>
      </c>
      <c r="C643" s="285">
        <v>17</v>
      </c>
      <c r="D643" t="s">
        <v>713</v>
      </c>
      <c r="F643" s="16">
        <v>25</v>
      </c>
      <c r="G643" t="str">
        <f t="shared" si="173"/>
        <v>heating</v>
      </c>
      <c r="H643" s="283">
        <f>IF(G643="heating",F643*Assumptions!M$4+Assumptions!M$7,0)</f>
        <v>0.47659103797421726</v>
      </c>
      <c r="I643" s="15">
        <f t="shared" si="174"/>
        <v>1.000324165990953</v>
      </c>
      <c r="J643" s="15">
        <f t="shared" si="175"/>
        <v>0.9885470267915587</v>
      </c>
      <c r="K643" s="283">
        <f t="shared" ref="K643:K706" si="180">H643*I643*J643</f>
        <v>0.47128537876843496</v>
      </c>
      <c r="L643" s="283">
        <f t="shared" ref="L643:L706" si="181">VLOOKUP(F643,BL$2:BN$92,2,FALSE)</f>
        <v>3.0939281817466902</v>
      </c>
      <c r="M643" s="283">
        <f t="shared" ref="M643:M706" si="182">IF(G643="heating",K643*(L643*3.412),0)</f>
        <v>4.9751160684374041</v>
      </c>
      <c r="N643" s="283">
        <f t="shared" ref="N643:N706" si="183">VLOOKUP(F643,BL$2:BN$92,3,FALSE)</f>
        <v>2.1843738559015753</v>
      </c>
      <c r="O643" s="283">
        <f t="shared" ref="O643:O706" si="184">IF(F643&lt;=61,IF(G643="heating",IF(F643&gt;=5,K643*L643/N643,0),0),0)</f>
        <v>0.66752452245176708</v>
      </c>
      <c r="P643" s="21">
        <f t="shared" si="176"/>
        <v>0</v>
      </c>
      <c r="Q643" s="21">
        <f t="shared" si="177"/>
        <v>1.3521540118753073</v>
      </c>
      <c r="R643">
        <f t="shared" si="178"/>
        <v>1.0112882868167345</v>
      </c>
      <c r="S643" s="296">
        <f t="shared" ref="S643:S706" si="185">P643*Q643*R643</f>
        <v>0</v>
      </c>
      <c r="T643" s="283">
        <f t="shared" ref="T643:T706" si="186">K643+S643</f>
        <v>0.47128537876843496</v>
      </c>
    </row>
    <row r="644" spans="1:20" x14ac:dyDescent="0.25">
      <c r="A644" s="286">
        <v>43127</v>
      </c>
      <c r="B644" s="1">
        <f t="shared" si="179"/>
        <v>6</v>
      </c>
      <c r="C644" s="285">
        <v>18</v>
      </c>
      <c r="D644" t="s">
        <v>713</v>
      </c>
      <c r="F644" s="16">
        <v>25</v>
      </c>
      <c r="G644" t="str">
        <f t="shared" si="173"/>
        <v>heating</v>
      </c>
      <c r="H644" s="283">
        <f>IF(G644="heating",F644*Assumptions!M$4+Assumptions!M$7,0)</f>
        <v>0.47659103797421726</v>
      </c>
      <c r="I644" s="15">
        <f t="shared" si="174"/>
        <v>0.99263375744531002</v>
      </c>
      <c r="J644" s="15">
        <f t="shared" si="175"/>
        <v>0.9885470267915587</v>
      </c>
      <c r="K644" s="283">
        <f t="shared" si="180"/>
        <v>0.46766217618317407</v>
      </c>
      <c r="L644" s="283">
        <f t="shared" si="181"/>
        <v>3.0939281817466902</v>
      </c>
      <c r="M644" s="283">
        <f t="shared" si="182"/>
        <v>4.9368677920995285</v>
      </c>
      <c r="N644" s="283">
        <f t="shared" si="183"/>
        <v>2.1843738559015753</v>
      </c>
      <c r="O644" s="283">
        <f t="shared" si="184"/>
        <v>0.66239264973848122</v>
      </c>
      <c r="P644" s="21">
        <f t="shared" si="176"/>
        <v>0</v>
      </c>
      <c r="Q644" s="21">
        <f t="shared" si="177"/>
        <v>1.5598916921549892</v>
      </c>
      <c r="R644">
        <f t="shared" si="178"/>
        <v>1.0112882868167345</v>
      </c>
      <c r="S644" s="296">
        <f t="shared" si="185"/>
        <v>0</v>
      </c>
      <c r="T644" s="283">
        <f t="shared" si="186"/>
        <v>0.46766217618317407</v>
      </c>
    </row>
    <row r="645" spans="1:20" x14ac:dyDescent="0.25">
      <c r="A645" s="286">
        <v>43127</v>
      </c>
      <c r="B645" s="1">
        <f t="shared" si="179"/>
        <v>6</v>
      </c>
      <c r="C645" s="285">
        <v>19</v>
      </c>
      <c r="D645" t="s">
        <v>713</v>
      </c>
      <c r="F645" s="16">
        <v>23</v>
      </c>
      <c r="G645" t="str">
        <f t="shared" si="173"/>
        <v>heating</v>
      </c>
      <c r="H645" s="283">
        <f>IF(G645="heating",F645*Assumptions!M$4+Assumptions!M$7,0)</f>
        <v>0.4979827864482973</v>
      </c>
      <c r="I645" s="15">
        <f t="shared" si="174"/>
        <v>0.98728643949761985</v>
      </c>
      <c r="J645" s="15">
        <f t="shared" si="175"/>
        <v>0.9885470267915587</v>
      </c>
      <c r="K645" s="283">
        <f t="shared" si="180"/>
        <v>0.48602077896352691</v>
      </c>
      <c r="L645" s="283">
        <f t="shared" si="181"/>
        <v>3.0592830131973998</v>
      </c>
      <c r="M645" s="283">
        <f t="shared" si="182"/>
        <v>5.0732178860476216</v>
      </c>
      <c r="N645" s="283">
        <f t="shared" si="183"/>
        <v>2.0731424140202046</v>
      </c>
      <c r="O645" s="283">
        <f t="shared" si="184"/>
        <v>0.717208380422241</v>
      </c>
      <c r="P645" s="21">
        <f t="shared" si="176"/>
        <v>0</v>
      </c>
      <c r="Q645" s="21">
        <f t="shared" si="177"/>
        <v>1.6764212681468484</v>
      </c>
      <c r="R645">
        <f t="shared" si="178"/>
        <v>1.0112882868167345</v>
      </c>
      <c r="S645" s="296">
        <f t="shared" si="185"/>
        <v>0</v>
      </c>
      <c r="T645" s="283">
        <f t="shared" si="186"/>
        <v>0.48602077896352691</v>
      </c>
    </row>
    <row r="646" spans="1:20" x14ac:dyDescent="0.25">
      <c r="A646" s="286">
        <v>43127</v>
      </c>
      <c r="B646" s="1">
        <f t="shared" si="179"/>
        <v>6</v>
      </c>
      <c r="C646" s="285">
        <v>20</v>
      </c>
      <c r="D646" t="s">
        <v>713</v>
      </c>
      <c r="F646" s="16">
        <v>21</v>
      </c>
      <c r="G646" t="str">
        <f t="shared" si="173"/>
        <v>heating</v>
      </c>
      <c r="H646" s="283">
        <f>IF(G646="heating",F646*Assumptions!M$4+Assumptions!M$7,0)</f>
        <v>0.51937453492237728</v>
      </c>
      <c r="I646" s="15">
        <f t="shared" si="174"/>
        <v>0.9807837528485519</v>
      </c>
      <c r="J646" s="15">
        <f t="shared" si="175"/>
        <v>0.9885470267915587</v>
      </c>
      <c r="K646" s="283">
        <f t="shared" si="180"/>
        <v>0.5035600284523668</v>
      </c>
      <c r="L646" s="283">
        <f t="shared" si="181"/>
        <v>3.0222800846604434</v>
      </c>
      <c r="M646" s="283">
        <f t="shared" si="182"/>
        <v>5.1927209077820287</v>
      </c>
      <c r="N646" s="283">
        <f t="shared" si="183"/>
        <v>1.9596958788221039</v>
      </c>
      <c r="O646" s="283">
        <f t="shared" si="184"/>
        <v>0.77659980911802917</v>
      </c>
      <c r="P646" s="21">
        <f t="shared" si="176"/>
        <v>0</v>
      </c>
      <c r="Q646" s="21">
        <f t="shared" si="177"/>
        <v>1.52436960139122</v>
      </c>
      <c r="R646">
        <f t="shared" si="178"/>
        <v>1.0112882868167345</v>
      </c>
      <c r="S646" s="296">
        <f t="shared" si="185"/>
        <v>0</v>
      </c>
      <c r="T646" s="283">
        <f t="shared" si="186"/>
        <v>0.5035600284523668</v>
      </c>
    </row>
    <row r="647" spans="1:20" x14ac:dyDescent="0.25">
      <c r="A647" s="286">
        <v>43127</v>
      </c>
      <c r="B647" s="1">
        <f t="shared" si="179"/>
        <v>6</v>
      </c>
      <c r="C647" s="285">
        <v>21</v>
      </c>
      <c r="D647" t="s">
        <v>713</v>
      </c>
      <c r="F647" s="16">
        <v>18</v>
      </c>
      <c r="G647" t="str">
        <f t="shared" si="173"/>
        <v>heating</v>
      </c>
      <c r="H647" s="283">
        <f>IF(G647="heating",F647*Assumptions!M$4+Assumptions!M$7,0)</f>
        <v>0.55146215763349737</v>
      </c>
      <c r="I647" s="15">
        <f t="shared" si="174"/>
        <v>0.96485790305685171</v>
      </c>
      <c r="J647" s="15">
        <f t="shared" si="175"/>
        <v>0.9885470267915587</v>
      </c>
      <c r="K647" s="283">
        <f t="shared" si="180"/>
        <v>0.5259886930261356</v>
      </c>
      <c r="L647" s="283">
        <f t="shared" si="181"/>
        <v>2.9050026706454841</v>
      </c>
      <c r="M647" s="283">
        <f t="shared" si="182"/>
        <v>5.2135310797944978</v>
      </c>
      <c r="N647" s="283">
        <f t="shared" si="183"/>
        <v>1.7641684145174241</v>
      </c>
      <c r="O647" s="283">
        <f t="shared" si="184"/>
        <v>0.86612964238350509</v>
      </c>
      <c r="P647" s="21">
        <f t="shared" si="176"/>
        <v>0</v>
      </c>
      <c r="Q647" s="21">
        <f t="shared" si="177"/>
        <v>1.4448604713749031</v>
      </c>
      <c r="R647">
        <f t="shared" si="178"/>
        <v>1.0112882868167345</v>
      </c>
      <c r="S647" s="296">
        <f t="shared" si="185"/>
        <v>0</v>
      </c>
      <c r="T647" s="283">
        <f t="shared" si="186"/>
        <v>0.5259886930261356</v>
      </c>
    </row>
    <row r="648" spans="1:20" x14ac:dyDescent="0.25">
      <c r="A648" s="286">
        <v>43127</v>
      </c>
      <c r="B648" s="1">
        <f t="shared" si="179"/>
        <v>6</v>
      </c>
      <c r="C648" s="285">
        <v>22</v>
      </c>
      <c r="D648" t="s">
        <v>713</v>
      </c>
      <c r="F648" s="16">
        <v>18</v>
      </c>
      <c r="G648" t="str">
        <f t="shared" si="173"/>
        <v>heating</v>
      </c>
      <c r="H648" s="283">
        <f>IF(G648="heating",F648*Assumptions!M$4+Assumptions!M$7,0)</f>
        <v>0.55146215763349737</v>
      </c>
      <c r="I648" s="15">
        <f t="shared" si="174"/>
        <v>0.93972561476240646</v>
      </c>
      <c r="J648" s="15">
        <f t="shared" si="175"/>
        <v>0.9885470267915587</v>
      </c>
      <c r="K648" s="283">
        <f t="shared" si="180"/>
        <v>0.5122879196471023</v>
      </c>
      <c r="L648" s="283">
        <f t="shared" si="181"/>
        <v>2.9050026706454841</v>
      </c>
      <c r="M648" s="283">
        <f t="shared" si="182"/>
        <v>5.0777308073250254</v>
      </c>
      <c r="N648" s="283">
        <f t="shared" si="183"/>
        <v>1.7641684145174241</v>
      </c>
      <c r="O648" s="283">
        <f t="shared" si="184"/>
        <v>0.84356899401882646</v>
      </c>
      <c r="P648" s="21">
        <f t="shared" si="176"/>
        <v>0</v>
      </c>
      <c r="Q648" s="21">
        <f t="shared" si="177"/>
        <v>1.2427137171080138</v>
      </c>
      <c r="R648">
        <f t="shared" si="178"/>
        <v>1.0112882868167345</v>
      </c>
      <c r="S648" s="296">
        <f t="shared" si="185"/>
        <v>0</v>
      </c>
      <c r="T648" s="283">
        <f t="shared" si="186"/>
        <v>0.5122879196471023</v>
      </c>
    </row>
    <row r="649" spans="1:20" x14ac:dyDescent="0.25">
      <c r="A649" s="286">
        <v>43127</v>
      </c>
      <c r="B649" s="1">
        <f t="shared" si="179"/>
        <v>6</v>
      </c>
      <c r="C649" s="285">
        <v>23</v>
      </c>
      <c r="D649" t="s">
        <v>713</v>
      </c>
      <c r="F649" s="16">
        <v>16</v>
      </c>
      <c r="G649" t="str">
        <f t="shared" si="173"/>
        <v>heating</v>
      </c>
      <c r="H649" s="283">
        <f>IF(G649="heating",F649*Assumptions!M$4+Assumptions!M$7,0)</f>
        <v>0.57285390610757747</v>
      </c>
      <c r="I649" s="15">
        <f t="shared" si="174"/>
        <v>0.93552015763172869</v>
      </c>
      <c r="J649" s="15">
        <f t="shared" si="175"/>
        <v>0.9885470267915587</v>
      </c>
      <c r="K649" s="283">
        <f t="shared" si="180"/>
        <v>0.52977854063921526</v>
      </c>
      <c r="L649" s="283">
        <f t="shared" si="181"/>
        <v>2.8179276134894917</v>
      </c>
      <c r="M649" s="283">
        <f t="shared" si="182"/>
        <v>5.0936982985292092</v>
      </c>
      <c r="N649" s="283">
        <f t="shared" si="183"/>
        <v>1.6317545686209942</v>
      </c>
      <c r="O649" s="283">
        <f t="shared" si="184"/>
        <v>0.91489100592073069</v>
      </c>
      <c r="P649" s="21">
        <f t="shared" si="176"/>
        <v>0</v>
      </c>
      <c r="Q649" s="21">
        <f t="shared" si="177"/>
        <v>1.0297519246597011</v>
      </c>
      <c r="R649">
        <f t="shared" si="178"/>
        <v>1.0112882868167345</v>
      </c>
      <c r="S649" s="296">
        <f t="shared" si="185"/>
        <v>0</v>
      </c>
      <c r="T649" s="283">
        <f t="shared" si="186"/>
        <v>0.52977854063921526</v>
      </c>
    </row>
    <row r="650" spans="1:20" x14ac:dyDescent="0.25">
      <c r="A650" s="286">
        <v>43128</v>
      </c>
      <c r="B650" s="1">
        <f t="shared" si="179"/>
        <v>7</v>
      </c>
      <c r="C650" s="285">
        <v>0</v>
      </c>
      <c r="D650" t="s">
        <v>713</v>
      </c>
      <c r="F650" s="16">
        <v>14</v>
      </c>
      <c r="G650" t="str">
        <f t="shared" si="173"/>
        <v>heating</v>
      </c>
      <c r="H650" s="283">
        <f>IF(G650="heating",F650*Assumptions!M$4+Assumptions!M$7,0)</f>
        <v>0.59424565458165746</v>
      </c>
      <c r="I650" s="15">
        <f t="shared" si="174"/>
        <v>0.96097758380229281</v>
      </c>
      <c r="J650" s="15">
        <f t="shared" si="175"/>
        <v>0.93760781206536892</v>
      </c>
      <c r="K650" s="283">
        <f t="shared" si="180"/>
        <v>0.53542727305010607</v>
      </c>
      <c r="L650" s="283">
        <f t="shared" si="181"/>
        <v>2.7335244633277975</v>
      </c>
      <c r="M650" s="283">
        <f t="shared" si="182"/>
        <v>4.9938153099227982</v>
      </c>
      <c r="N650" s="283">
        <f t="shared" si="183"/>
        <v>1.5010922485335794</v>
      </c>
      <c r="O650" s="283">
        <f t="shared" si="184"/>
        <v>0.97502571920223768</v>
      </c>
      <c r="P650" s="21">
        <f t="shared" si="176"/>
        <v>0</v>
      </c>
      <c r="Q650" s="21">
        <f t="shared" si="177"/>
        <v>0.90668853391740301</v>
      </c>
      <c r="R650">
        <f t="shared" si="178"/>
        <v>1.0096214758538746</v>
      </c>
      <c r="S650" s="296">
        <f t="shared" si="185"/>
        <v>0</v>
      </c>
      <c r="T650" s="283">
        <f t="shared" si="186"/>
        <v>0.53542727305010607</v>
      </c>
    </row>
    <row r="651" spans="1:20" x14ac:dyDescent="0.25">
      <c r="A651" s="286">
        <v>43128</v>
      </c>
      <c r="B651" s="1">
        <f t="shared" si="179"/>
        <v>7</v>
      </c>
      <c r="C651" s="285">
        <v>1</v>
      </c>
      <c r="D651" t="s">
        <v>713</v>
      </c>
      <c r="F651" s="16">
        <v>12</v>
      </c>
      <c r="G651" t="str">
        <f t="shared" si="173"/>
        <v>heating</v>
      </c>
      <c r="H651" s="283">
        <f>IF(G651="heating",F651*Assumptions!M$4+Assumptions!M$7,0)</f>
        <v>0.61563740305573755</v>
      </c>
      <c r="I651" s="15">
        <f t="shared" si="174"/>
        <v>0.9912860509924194</v>
      </c>
      <c r="J651" s="15">
        <f t="shared" si="175"/>
        <v>0.93760781206536892</v>
      </c>
      <c r="K651" s="283">
        <f t="shared" si="180"/>
        <v>0.57219651675373839</v>
      </c>
      <c r="L651" s="283">
        <f t="shared" si="181"/>
        <v>2.6646546875967734</v>
      </c>
      <c r="M651" s="283">
        <f t="shared" si="182"/>
        <v>5.2022973175880747</v>
      </c>
      <c r="N651" s="283">
        <f t="shared" si="183"/>
        <v>1.3760333699069704</v>
      </c>
      <c r="O651" s="283">
        <f t="shared" si="184"/>
        <v>1.1080444442255608</v>
      </c>
      <c r="P651" s="21">
        <f t="shared" si="176"/>
        <v>0</v>
      </c>
      <c r="Q651" s="21">
        <f t="shared" si="177"/>
        <v>0.81803459285312596</v>
      </c>
      <c r="R651">
        <f t="shared" si="178"/>
        <v>1.0096214758538746</v>
      </c>
      <c r="S651" s="296">
        <f t="shared" si="185"/>
        <v>0</v>
      </c>
      <c r="T651" s="283">
        <f t="shared" si="186"/>
        <v>0.57219651675373839</v>
      </c>
    </row>
    <row r="652" spans="1:20" x14ac:dyDescent="0.25">
      <c r="A652" s="286">
        <v>43128</v>
      </c>
      <c r="B652" s="1">
        <f t="shared" si="179"/>
        <v>7</v>
      </c>
      <c r="C652" s="285">
        <v>2</v>
      </c>
      <c r="D652" t="s">
        <v>713</v>
      </c>
      <c r="F652" s="16">
        <v>12</v>
      </c>
      <c r="G652" t="str">
        <f t="shared" si="173"/>
        <v>heating</v>
      </c>
      <c r="H652" s="283">
        <f>IF(G652="heating",F652*Assumptions!M$4+Assumptions!M$7,0)</f>
        <v>0.61563740305573755</v>
      </c>
      <c r="I652" s="15">
        <f t="shared" si="174"/>
        <v>1.0126444122274023</v>
      </c>
      <c r="J652" s="15">
        <f t="shared" si="175"/>
        <v>0.93760781206536892</v>
      </c>
      <c r="K652" s="283">
        <f t="shared" si="180"/>
        <v>0.58452512754170449</v>
      </c>
      <c r="L652" s="283">
        <f t="shared" si="181"/>
        <v>2.6646546875967734</v>
      </c>
      <c r="M652" s="283">
        <f t="shared" si="182"/>
        <v>5.3143866032686207</v>
      </c>
      <c r="N652" s="283">
        <f t="shared" si="183"/>
        <v>1.3760333699069704</v>
      </c>
      <c r="O652" s="283">
        <f t="shared" si="184"/>
        <v>1.1319184949907186</v>
      </c>
      <c r="P652" s="21">
        <f t="shared" si="176"/>
        <v>0</v>
      </c>
      <c r="Q652" s="21">
        <f t="shared" si="177"/>
        <v>0.74507607494346417</v>
      </c>
      <c r="R652">
        <f t="shared" si="178"/>
        <v>1.0096214758538746</v>
      </c>
      <c r="S652" s="296">
        <f t="shared" si="185"/>
        <v>0</v>
      </c>
      <c r="T652" s="283">
        <f t="shared" si="186"/>
        <v>0.58452512754170449</v>
      </c>
    </row>
    <row r="653" spans="1:20" x14ac:dyDescent="0.25">
      <c r="A653" s="286">
        <v>43128</v>
      </c>
      <c r="B653" s="1">
        <f t="shared" si="179"/>
        <v>7</v>
      </c>
      <c r="C653" s="285">
        <v>3</v>
      </c>
      <c r="D653" t="s">
        <v>713</v>
      </c>
      <c r="F653" s="16">
        <v>10</v>
      </c>
      <c r="G653" t="str">
        <f t="shared" si="173"/>
        <v>heating</v>
      </c>
      <c r="H653" s="283">
        <f>IF(G653="heating",F653*Assumptions!M$4+Assumptions!M$7,0)</f>
        <v>0.63702915152981754</v>
      </c>
      <c r="I653" s="15">
        <f t="shared" si="174"/>
        <v>1.0288787614109172</v>
      </c>
      <c r="J653" s="15">
        <f t="shared" si="175"/>
        <v>0.93760781206536892</v>
      </c>
      <c r="K653" s="283">
        <f t="shared" si="180"/>
        <v>0.61453231693846255</v>
      </c>
      <c r="L653" s="283">
        <f t="shared" si="181"/>
        <v>2.5948150733280251</v>
      </c>
      <c r="M653" s="283">
        <f t="shared" si="182"/>
        <v>5.44076741736147</v>
      </c>
      <c r="N653" s="283">
        <f t="shared" si="183"/>
        <v>1.2546470767287967</v>
      </c>
      <c r="O653" s="283">
        <f t="shared" si="184"/>
        <v>1.2709532015940803</v>
      </c>
      <c r="P653" s="21">
        <f t="shared" si="176"/>
        <v>0</v>
      </c>
      <c r="Q653" s="21">
        <f t="shared" si="177"/>
        <v>0.69158980876382303</v>
      </c>
      <c r="R653">
        <f t="shared" si="178"/>
        <v>1.0096214758538746</v>
      </c>
      <c r="S653" s="296">
        <f t="shared" si="185"/>
        <v>0</v>
      </c>
      <c r="T653" s="283">
        <f t="shared" si="186"/>
        <v>0.61453231693846255</v>
      </c>
    </row>
    <row r="654" spans="1:20" x14ac:dyDescent="0.25">
      <c r="A654" s="286">
        <v>43128</v>
      </c>
      <c r="B654" s="1">
        <f t="shared" si="179"/>
        <v>7</v>
      </c>
      <c r="C654" s="285">
        <v>4</v>
      </c>
      <c r="D654" t="s">
        <v>713</v>
      </c>
      <c r="F654" s="16">
        <v>12</v>
      </c>
      <c r="G654" t="str">
        <f t="shared" si="173"/>
        <v>heating</v>
      </c>
      <c r="H654" s="283">
        <f>IF(G654="heating",F654*Assumptions!M$4+Assumptions!M$7,0)</f>
        <v>0.61563740305573755</v>
      </c>
      <c r="I654" s="15">
        <f t="shared" si="174"/>
        <v>1.0654385285153933</v>
      </c>
      <c r="J654" s="15">
        <f t="shared" si="175"/>
        <v>0.93760781206536892</v>
      </c>
      <c r="K654" s="283">
        <f t="shared" si="180"/>
        <v>0.61499928726062414</v>
      </c>
      <c r="L654" s="283">
        <f t="shared" si="181"/>
        <v>2.6646546875967734</v>
      </c>
      <c r="M654" s="283">
        <f t="shared" si="182"/>
        <v>5.5914516232741809</v>
      </c>
      <c r="N654" s="283">
        <f t="shared" si="183"/>
        <v>1.3760333699069704</v>
      </c>
      <c r="O654" s="283">
        <f t="shared" si="184"/>
        <v>1.1909309537881982</v>
      </c>
      <c r="P654" s="21">
        <f t="shared" si="176"/>
        <v>0</v>
      </c>
      <c r="Q654" s="21">
        <f t="shared" si="177"/>
        <v>0.6473875548762833</v>
      </c>
      <c r="R654">
        <f t="shared" si="178"/>
        <v>1.0096214758538746</v>
      </c>
      <c r="S654" s="296">
        <f t="shared" si="185"/>
        <v>0</v>
      </c>
      <c r="T654" s="283">
        <f t="shared" si="186"/>
        <v>0.61499928726062414</v>
      </c>
    </row>
    <row r="655" spans="1:20" x14ac:dyDescent="0.25">
      <c r="A655" s="286">
        <v>43128</v>
      </c>
      <c r="B655" s="1">
        <f t="shared" si="179"/>
        <v>7</v>
      </c>
      <c r="C655" s="285">
        <v>5</v>
      </c>
      <c r="D655" t="s">
        <v>713</v>
      </c>
      <c r="F655" s="16">
        <v>10</v>
      </c>
      <c r="G655" t="str">
        <f t="shared" si="173"/>
        <v>heating</v>
      </c>
      <c r="H655" s="283">
        <f>IF(G655="heating",F655*Assumptions!M$4+Assumptions!M$7,0)</f>
        <v>0.63702915152981754</v>
      </c>
      <c r="I655" s="15">
        <f t="shared" si="174"/>
        <v>1.1031161181218294</v>
      </c>
      <c r="J655" s="15">
        <f t="shared" si="175"/>
        <v>0.93760781206536892</v>
      </c>
      <c r="K655" s="283">
        <f t="shared" si="180"/>
        <v>0.6588730658527302</v>
      </c>
      <c r="L655" s="283">
        <f t="shared" si="181"/>
        <v>2.5948150733280251</v>
      </c>
      <c r="M655" s="283">
        <f t="shared" si="182"/>
        <v>5.8333386382795576</v>
      </c>
      <c r="N655" s="283">
        <f t="shared" si="183"/>
        <v>1.2546470767287967</v>
      </c>
      <c r="O655" s="283">
        <f t="shared" si="184"/>
        <v>1.362657112422436</v>
      </c>
      <c r="P655" s="21">
        <f t="shared" si="176"/>
        <v>0</v>
      </c>
      <c r="Q655" s="21">
        <f t="shared" si="177"/>
        <v>0.72139578924615555</v>
      </c>
      <c r="R655">
        <f t="shared" si="178"/>
        <v>1.0096214758538746</v>
      </c>
      <c r="S655" s="296">
        <f t="shared" si="185"/>
        <v>0</v>
      </c>
      <c r="T655" s="283">
        <f t="shared" si="186"/>
        <v>0.6588730658527302</v>
      </c>
    </row>
    <row r="656" spans="1:20" x14ac:dyDescent="0.25">
      <c r="A656" s="286">
        <v>43128</v>
      </c>
      <c r="B656" s="1">
        <f t="shared" si="179"/>
        <v>7</v>
      </c>
      <c r="C656" s="285">
        <v>6</v>
      </c>
      <c r="D656" t="s">
        <v>713</v>
      </c>
      <c r="F656" s="16">
        <v>12</v>
      </c>
      <c r="G656" t="str">
        <f t="shared" si="173"/>
        <v>heating</v>
      </c>
      <c r="H656" s="283">
        <f>IF(G656="heating",F656*Assumptions!M$4+Assumptions!M$7,0)</f>
        <v>0.61563740305573755</v>
      </c>
      <c r="I656" s="15">
        <f t="shared" si="174"/>
        <v>1.1674190089087988</v>
      </c>
      <c r="J656" s="15">
        <f t="shared" si="175"/>
        <v>0.93760781206536892</v>
      </c>
      <c r="K656" s="283">
        <f t="shared" si="180"/>
        <v>0.67386511675510763</v>
      </c>
      <c r="L656" s="283">
        <f t="shared" si="181"/>
        <v>2.6646546875967734</v>
      </c>
      <c r="M656" s="283">
        <f t="shared" si="182"/>
        <v>6.1266480774821446</v>
      </c>
      <c r="N656" s="283">
        <f t="shared" si="183"/>
        <v>1.3760333699069704</v>
      </c>
      <c r="O656" s="283">
        <f t="shared" si="184"/>
        <v>1.3049231809624218</v>
      </c>
      <c r="P656" s="21">
        <f t="shared" si="176"/>
        <v>0</v>
      </c>
      <c r="Q656" s="21">
        <f t="shared" si="177"/>
        <v>0.87787080972652631</v>
      </c>
      <c r="R656">
        <f t="shared" si="178"/>
        <v>1.0096214758538746</v>
      </c>
      <c r="S656" s="296">
        <f t="shared" si="185"/>
        <v>0</v>
      </c>
      <c r="T656" s="283">
        <f t="shared" si="186"/>
        <v>0.67386511675510763</v>
      </c>
    </row>
    <row r="657" spans="1:20" x14ac:dyDescent="0.25">
      <c r="A657" s="286">
        <v>43128</v>
      </c>
      <c r="B657" s="1">
        <f t="shared" si="179"/>
        <v>7</v>
      </c>
      <c r="C657" s="285">
        <v>7</v>
      </c>
      <c r="D657" t="s">
        <v>713</v>
      </c>
      <c r="F657" s="16">
        <v>12</v>
      </c>
      <c r="G657" t="str">
        <f t="shared" si="173"/>
        <v>heating</v>
      </c>
      <c r="H657" s="283">
        <f>IF(G657="heating",F657*Assumptions!M$4+Assumptions!M$7,0)</f>
        <v>0.61563740305573755</v>
      </c>
      <c r="I657" s="15">
        <f t="shared" si="174"/>
        <v>1.1567226404725983</v>
      </c>
      <c r="J657" s="15">
        <f t="shared" si="175"/>
        <v>0.93760781206536892</v>
      </c>
      <c r="K657" s="283">
        <f t="shared" si="180"/>
        <v>0.66769089009774552</v>
      </c>
      <c r="L657" s="283">
        <f t="shared" si="181"/>
        <v>2.6646546875967734</v>
      </c>
      <c r="M657" s="283">
        <f t="shared" si="182"/>
        <v>6.070513232481682</v>
      </c>
      <c r="N657" s="283">
        <f t="shared" si="183"/>
        <v>1.3760333699069704</v>
      </c>
      <c r="O657" s="283">
        <f t="shared" si="184"/>
        <v>1.2929669432979694</v>
      </c>
      <c r="P657" s="21">
        <f t="shared" si="176"/>
        <v>0</v>
      </c>
      <c r="Q657" s="21">
        <f t="shared" si="177"/>
        <v>0.97331382064367777</v>
      </c>
      <c r="R657">
        <f t="shared" si="178"/>
        <v>1.0096214758538746</v>
      </c>
      <c r="S657" s="296">
        <f t="shared" si="185"/>
        <v>0</v>
      </c>
      <c r="T657" s="283">
        <f t="shared" si="186"/>
        <v>0.66769089009774552</v>
      </c>
    </row>
    <row r="658" spans="1:20" x14ac:dyDescent="0.25">
      <c r="A658" s="286">
        <v>43128</v>
      </c>
      <c r="B658" s="1">
        <f t="shared" si="179"/>
        <v>7</v>
      </c>
      <c r="C658" s="285">
        <v>8</v>
      </c>
      <c r="D658" t="s">
        <v>713</v>
      </c>
      <c r="F658" s="16">
        <v>14</v>
      </c>
      <c r="G658" t="str">
        <f t="shared" si="173"/>
        <v>heating</v>
      </c>
      <c r="H658" s="283">
        <f>IF(G658="heating",F658*Assumptions!M$4+Assumptions!M$7,0)</f>
        <v>0.59424565458165746</v>
      </c>
      <c r="I658" s="15">
        <f t="shared" si="174"/>
        <v>1.0887373021083731</v>
      </c>
      <c r="J658" s="15">
        <f t="shared" si="175"/>
        <v>0.93760781206536892</v>
      </c>
      <c r="K658" s="283">
        <f t="shared" si="180"/>
        <v>0.60661107455733021</v>
      </c>
      <c r="L658" s="283">
        <f t="shared" si="181"/>
        <v>2.7335244633277975</v>
      </c>
      <c r="M658" s="283">
        <f t="shared" si="182"/>
        <v>5.6577313554396191</v>
      </c>
      <c r="N658" s="283">
        <f t="shared" si="183"/>
        <v>1.5010922485335794</v>
      </c>
      <c r="O658" s="283">
        <f t="shared" si="184"/>
        <v>1.1046531041965679</v>
      </c>
      <c r="P658" s="21">
        <f t="shared" si="176"/>
        <v>0</v>
      </c>
      <c r="Q658" s="21">
        <f t="shared" si="177"/>
        <v>0.94940007506179924</v>
      </c>
      <c r="R658">
        <f t="shared" si="178"/>
        <v>1.0096214758538746</v>
      </c>
      <c r="S658" s="296">
        <f t="shared" si="185"/>
        <v>0</v>
      </c>
      <c r="T658" s="283">
        <f t="shared" si="186"/>
        <v>0.60661107455733021</v>
      </c>
    </row>
    <row r="659" spans="1:20" x14ac:dyDescent="0.25">
      <c r="A659" s="286">
        <v>43128</v>
      </c>
      <c r="B659" s="1">
        <f t="shared" si="179"/>
        <v>7</v>
      </c>
      <c r="C659" s="285">
        <v>9</v>
      </c>
      <c r="D659" t="s">
        <v>713</v>
      </c>
      <c r="F659" s="16">
        <v>16</v>
      </c>
      <c r="G659" t="str">
        <f t="shared" si="173"/>
        <v>heating</v>
      </c>
      <c r="H659" s="283">
        <f>IF(G659="heating",F659*Assumptions!M$4+Assumptions!M$7,0)</f>
        <v>0.57285390610757747</v>
      </c>
      <c r="I659" s="15">
        <f t="shared" si="174"/>
        <v>1.0265141967145235</v>
      </c>
      <c r="J659" s="15">
        <f t="shared" si="175"/>
        <v>0.93760781206536892</v>
      </c>
      <c r="K659" s="283">
        <f t="shared" si="180"/>
        <v>0.55135339865335475</v>
      </c>
      <c r="L659" s="283">
        <f t="shared" si="181"/>
        <v>2.8179276134894917</v>
      </c>
      <c r="M659" s="283">
        <f t="shared" si="182"/>
        <v>5.3011355749146105</v>
      </c>
      <c r="N659" s="283">
        <f t="shared" si="183"/>
        <v>1.6317545686209942</v>
      </c>
      <c r="O659" s="283">
        <f t="shared" si="184"/>
        <v>0.95214929789936953</v>
      </c>
      <c r="P659" s="21">
        <f t="shared" si="176"/>
        <v>0</v>
      </c>
      <c r="Q659" s="21">
        <f t="shared" si="177"/>
        <v>0.8408485371888097</v>
      </c>
      <c r="R659">
        <f t="shared" si="178"/>
        <v>1.0096214758538746</v>
      </c>
      <c r="S659" s="296">
        <f t="shared" si="185"/>
        <v>0</v>
      </c>
      <c r="T659" s="283">
        <f t="shared" si="186"/>
        <v>0.55135339865335475</v>
      </c>
    </row>
    <row r="660" spans="1:20" x14ac:dyDescent="0.25">
      <c r="A660" s="286">
        <v>43128</v>
      </c>
      <c r="B660" s="1">
        <f t="shared" si="179"/>
        <v>7</v>
      </c>
      <c r="C660" s="285">
        <v>10</v>
      </c>
      <c r="D660" t="s">
        <v>713</v>
      </c>
      <c r="F660" s="16">
        <v>19</v>
      </c>
      <c r="G660" t="str">
        <f t="shared" si="173"/>
        <v>heating</v>
      </c>
      <c r="H660" s="283">
        <f>IF(G660="heating",F660*Assumptions!M$4+Assumptions!M$7,0)</f>
        <v>0.54076628339645738</v>
      </c>
      <c r="I660" s="15">
        <f t="shared" si="174"/>
        <v>0.99413757313525775</v>
      </c>
      <c r="J660" s="15">
        <f t="shared" si="175"/>
        <v>0.93760781206536892</v>
      </c>
      <c r="K660" s="283">
        <f t="shared" si="180"/>
        <v>0.50405428491484139</v>
      </c>
      <c r="L660" s="283">
        <f t="shared" si="181"/>
        <v>2.9437809613584625</v>
      </c>
      <c r="M660" s="283">
        <f t="shared" si="182"/>
        <v>5.0628122901288588</v>
      </c>
      <c r="N660" s="283">
        <f t="shared" si="183"/>
        <v>1.8289671560163632</v>
      </c>
      <c r="O660" s="283">
        <f t="shared" si="184"/>
        <v>0.81129144530695374</v>
      </c>
      <c r="P660" s="21">
        <f t="shared" si="176"/>
        <v>0</v>
      </c>
      <c r="Q660" s="21">
        <f t="shared" si="177"/>
        <v>0.74504051125983206</v>
      </c>
      <c r="R660">
        <f t="shared" si="178"/>
        <v>1.0096214758538746</v>
      </c>
      <c r="S660" s="296">
        <f t="shared" si="185"/>
        <v>0</v>
      </c>
      <c r="T660" s="283">
        <f t="shared" si="186"/>
        <v>0.50405428491484139</v>
      </c>
    </row>
    <row r="661" spans="1:20" x14ac:dyDescent="0.25">
      <c r="A661" s="286">
        <v>43128</v>
      </c>
      <c r="B661" s="1">
        <f t="shared" si="179"/>
        <v>7</v>
      </c>
      <c r="C661" s="285">
        <v>11</v>
      </c>
      <c r="D661" t="s">
        <v>713</v>
      </c>
      <c r="F661" s="16">
        <v>21</v>
      </c>
      <c r="G661" t="str">
        <f t="shared" si="173"/>
        <v>heating</v>
      </c>
      <c r="H661" s="283">
        <f>IF(G661="heating",F661*Assumptions!M$4+Assumptions!M$7,0)</f>
        <v>0.51937453492237728</v>
      </c>
      <c r="I661" s="15">
        <f t="shared" si="174"/>
        <v>0.95102107888400034</v>
      </c>
      <c r="J661" s="15">
        <f t="shared" si="175"/>
        <v>0.93760781206536892</v>
      </c>
      <c r="K661" s="283">
        <f t="shared" si="180"/>
        <v>0.46311837466197753</v>
      </c>
      <c r="L661" s="283">
        <f t="shared" si="181"/>
        <v>3.0222800846604434</v>
      </c>
      <c r="M661" s="283">
        <f t="shared" si="182"/>
        <v>4.7756857792630836</v>
      </c>
      <c r="N661" s="283">
        <f t="shared" si="183"/>
        <v>1.9596958788221039</v>
      </c>
      <c r="O661" s="283">
        <f t="shared" si="184"/>
        <v>0.71422992501392457</v>
      </c>
      <c r="P661" s="21">
        <f t="shared" si="176"/>
        <v>0</v>
      </c>
      <c r="Q661" s="21">
        <f t="shared" si="177"/>
        <v>0.72850690893675296</v>
      </c>
      <c r="R661">
        <f t="shared" si="178"/>
        <v>1.0096214758538746</v>
      </c>
      <c r="S661" s="296">
        <f t="shared" si="185"/>
        <v>0</v>
      </c>
      <c r="T661" s="283">
        <f t="shared" si="186"/>
        <v>0.46311837466197753</v>
      </c>
    </row>
    <row r="662" spans="1:20" x14ac:dyDescent="0.25">
      <c r="A662" s="286">
        <v>43128</v>
      </c>
      <c r="B662" s="1">
        <f t="shared" si="179"/>
        <v>7</v>
      </c>
      <c r="C662" s="285">
        <v>12</v>
      </c>
      <c r="D662" t="s">
        <v>713</v>
      </c>
      <c r="F662" s="16">
        <v>27</v>
      </c>
      <c r="G662" t="str">
        <f t="shared" si="173"/>
        <v>heating</v>
      </c>
      <c r="H662" s="283">
        <f>IF(G662="heating",F662*Assumptions!M$4+Assumptions!M$7,0)</f>
        <v>0.45519928950013722</v>
      </c>
      <c r="I662" s="15">
        <f t="shared" si="174"/>
        <v>0.92817502202723046</v>
      </c>
      <c r="J662" s="15">
        <f t="shared" si="175"/>
        <v>0.93760781206536892</v>
      </c>
      <c r="K662" s="283">
        <f t="shared" si="180"/>
        <v>0.39614362349335114</v>
      </c>
      <c r="L662" s="283">
        <f t="shared" si="181"/>
        <v>3.1143580678163376</v>
      </c>
      <c r="M662" s="283">
        <f t="shared" si="182"/>
        <v>4.2094973025358398</v>
      </c>
      <c r="N662" s="283">
        <f t="shared" si="183"/>
        <v>2.2875213966102126</v>
      </c>
      <c r="O662" s="283">
        <f t="shared" si="184"/>
        <v>0.53933182512248246</v>
      </c>
      <c r="P662" s="21">
        <f t="shared" si="176"/>
        <v>0</v>
      </c>
      <c r="Q662" s="21">
        <f t="shared" si="177"/>
        <v>0.75910815787401487</v>
      </c>
      <c r="R662">
        <f t="shared" si="178"/>
        <v>1.0096214758538746</v>
      </c>
      <c r="S662" s="296">
        <f t="shared" si="185"/>
        <v>0</v>
      </c>
      <c r="T662" s="283">
        <f t="shared" si="186"/>
        <v>0.39614362349335114</v>
      </c>
    </row>
    <row r="663" spans="1:20" x14ac:dyDescent="0.25">
      <c r="A663" s="286">
        <v>43128</v>
      </c>
      <c r="B663" s="1">
        <f t="shared" si="179"/>
        <v>7</v>
      </c>
      <c r="C663" s="285">
        <v>13</v>
      </c>
      <c r="D663" t="s">
        <v>713</v>
      </c>
      <c r="F663" s="16">
        <v>27</v>
      </c>
      <c r="G663" t="str">
        <f t="shared" si="173"/>
        <v>heating</v>
      </c>
      <c r="H663" s="283">
        <f>IF(G663="heating",F663*Assumptions!M$4+Assumptions!M$7,0)</f>
        <v>0.45519928950013722</v>
      </c>
      <c r="I663" s="15">
        <f t="shared" si="174"/>
        <v>0.91573834436872614</v>
      </c>
      <c r="J663" s="15">
        <f t="shared" si="175"/>
        <v>0.93760781206536892</v>
      </c>
      <c r="K663" s="283">
        <f t="shared" si="180"/>
        <v>0.39083566924448732</v>
      </c>
      <c r="L663" s="283">
        <f t="shared" si="181"/>
        <v>3.1143580678163376</v>
      </c>
      <c r="M663" s="283">
        <f t="shared" si="182"/>
        <v>4.1530939736231103</v>
      </c>
      <c r="N663" s="283">
        <f t="shared" si="183"/>
        <v>2.2875213966102126</v>
      </c>
      <c r="O663" s="283">
        <f t="shared" si="184"/>
        <v>0.53210528282082548</v>
      </c>
      <c r="P663" s="21">
        <f t="shared" si="176"/>
        <v>0</v>
      </c>
      <c r="Q663" s="21">
        <f t="shared" si="177"/>
        <v>0.79115902007799765</v>
      </c>
      <c r="R663">
        <f t="shared" si="178"/>
        <v>1.0096214758538746</v>
      </c>
      <c r="S663" s="296">
        <f t="shared" si="185"/>
        <v>0</v>
      </c>
      <c r="T663" s="283">
        <f t="shared" si="186"/>
        <v>0.39083566924448732</v>
      </c>
    </row>
    <row r="664" spans="1:20" x14ac:dyDescent="0.25">
      <c r="A664" s="286">
        <v>43128</v>
      </c>
      <c r="B664" s="1">
        <f t="shared" si="179"/>
        <v>7</v>
      </c>
      <c r="C664" s="285">
        <v>14</v>
      </c>
      <c r="D664" t="s">
        <v>713</v>
      </c>
      <c r="F664" s="16">
        <v>28</v>
      </c>
      <c r="G664" t="str">
        <f t="shared" si="173"/>
        <v>heating</v>
      </c>
      <c r="H664" s="283">
        <f>IF(G664="heating",F664*Assumptions!M$4+Assumptions!M$7,0)</f>
        <v>0.44450341526309717</v>
      </c>
      <c r="I664" s="15">
        <f t="shared" si="174"/>
        <v>0.92047470058819936</v>
      </c>
      <c r="J664" s="15">
        <f t="shared" si="175"/>
        <v>0.93760781206536892</v>
      </c>
      <c r="K664" s="283">
        <f t="shared" si="180"/>
        <v>0.38362612557381887</v>
      </c>
      <c r="L664" s="283">
        <f t="shared" si="181"/>
        <v>3.0941723472618432</v>
      </c>
      <c r="M664" s="283">
        <f t="shared" si="182"/>
        <v>4.0500622522814655</v>
      </c>
      <c r="N664" s="283">
        <f t="shared" si="183"/>
        <v>2.2832919573072399</v>
      </c>
      <c r="O664" s="283">
        <f t="shared" si="184"/>
        <v>0.51986577784716748</v>
      </c>
      <c r="P664" s="21">
        <f t="shared" si="176"/>
        <v>0</v>
      </c>
      <c r="Q664" s="21">
        <f t="shared" si="177"/>
        <v>0.84355555031342389</v>
      </c>
      <c r="R664">
        <f t="shared" si="178"/>
        <v>1.0096214758538746</v>
      </c>
      <c r="S664" s="296">
        <f t="shared" si="185"/>
        <v>0</v>
      </c>
      <c r="T664" s="283">
        <f t="shared" si="186"/>
        <v>0.38362612557381887</v>
      </c>
    </row>
    <row r="665" spans="1:20" x14ac:dyDescent="0.25">
      <c r="A665" s="286">
        <v>43128</v>
      </c>
      <c r="B665" s="1">
        <f t="shared" si="179"/>
        <v>7</v>
      </c>
      <c r="C665" s="285">
        <v>15</v>
      </c>
      <c r="D665" t="s">
        <v>713</v>
      </c>
      <c r="F665" s="16">
        <v>28</v>
      </c>
      <c r="G665" t="str">
        <f t="shared" si="173"/>
        <v>heating</v>
      </c>
      <c r="H665" s="283">
        <f>IF(G665="heating",F665*Assumptions!M$4+Assumptions!M$7,0)</f>
        <v>0.44450341526309717</v>
      </c>
      <c r="I665" s="15">
        <f t="shared" si="174"/>
        <v>0.92937811039838192</v>
      </c>
      <c r="J665" s="15">
        <f t="shared" si="175"/>
        <v>0.93760781206536892</v>
      </c>
      <c r="K665" s="283">
        <f t="shared" si="180"/>
        <v>0.38733679856428094</v>
      </c>
      <c r="L665" s="283">
        <f t="shared" si="181"/>
        <v>3.0941723472618432</v>
      </c>
      <c r="M665" s="283">
        <f t="shared" si="182"/>
        <v>4.089236999795733</v>
      </c>
      <c r="N665" s="283">
        <f t="shared" si="183"/>
        <v>2.2832919573072399</v>
      </c>
      <c r="O665" s="283">
        <f t="shared" si="184"/>
        <v>0.52489424637922477</v>
      </c>
      <c r="P665" s="21">
        <f t="shared" si="176"/>
        <v>0</v>
      </c>
      <c r="Q665" s="21">
        <f t="shared" si="177"/>
        <v>0.96592607327566882</v>
      </c>
      <c r="R665">
        <f t="shared" si="178"/>
        <v>1.0096214758538746</v>
      </c>
      <c r="S665" s="296">
        <f t="shared" si="185"/>
        <v>0</v>
      </c>
      <c r="T665" s="283">
        <f t="shared" si="186"/>
        <v>0.38733679856428094</v>
      </c>
    </row>
    <row r="666" spans="1:20" x14ac:dyDescent="0.25">
      <c r="A666" s="286">
        <v>43128</v>
      </c>
      <c r="B666" s="1">
        <f t="shared" si="179"/>
        <v>7</v>
      </c>
      <c r="C666" s="285">
        <v>16</v>
      </c>
      <c r="D666" t="s">
        <v>713</v>
      </c>
      <c r="F666" s="16">
        <v>28</v>
      </c>
      <c r="G666" t="str">
        <f t="shared" si="173"/>
        <v>heating</v>
      </c>
      <c r="H666" s="283">
        <f>IF(G666="heating",F666*Assumptions!M$4+Assumptions!M$7,0)</f>
        <v>0.44450341526309717</v>
      </c>
      <c r="I666" s="15">
        <f t="shared" si="174"/>
        <v>0.95820877609023625</v>
      </c>
      <c r="J666" s="15">
        <f t="shared" si="175"/>
        <v>0.93760781206536892</v>
      </c>
      <c r="K666" s="283">
        <f t="shared" si="180"/>
        <v>0.39935255149047483</v>
      </c>
      <c r="L666" s="283">
        <f t="shared" si="181"/>
        <v>3.0941723472618432</v>
      </c>
      <c r="M666" s="283">
        <f t="shared" si="182"/>
        <v>4.2160911010025446</v>
      </c>
      <c r="N666" s="283">
        <f t="shared" si="183"/>
        <v>2.2832919573072399</v>
      </c>
      <c r="O666" s="283">
        <f t="shared" si="184"/>
        <v>0.54117723214316804</v>
      </c>
      <c r="P666" s="21">
        <f t="shared" si="176"/>
        <v>0</v>
      </c>
      <c r="Q666" s="21">
        <f t="shared" si="177"/>
        <v>1.1649354943302594</v>
      </c>
      <c r="R666">
        <f t="shared" si="178"/>
        <v>1.0096214758538746</v>
      </c>
      <c r="S666" s="296">
        <f t="shared" si="185"/>
        <v>0</v>
      </c>
      <c r="T666" s="283">
        <f t="shared" si="186"/>
        <v>0.39935255149047483</v>
      </c>
    </row>
    <row r="667" spans="1:20" x14ac:dyDescent="0.25">
      <c r="A667" s="286">
        <v>43128</v>
      </c>
      <c r="B667" s="1">
        <f t="shared" si="179"/>
        <v>7</v>
      </c>
      <c r="C667" s="285">
        <v>17</v>
      </c>
      <c r="D667" t="s">
        <v>713</v>
      </c>
      <c r="F667" s="16">
        <v>27</v>
      </c>
      <c r="G667" t="str">
        <f t="shared" si="173"/>
        <v>heating</v>
      </c>
      <c r="H667" s="283">
        <f>IF(G667="heating",F667*Assumptions!M$4+Assumptions!M$7,0)</f>
        <v>0.45519928950013722</v>
      </c>
      <c r="I667" s="15">
        <f t="shared" si="174"/>
        <v>1.000324165990953</v>
      </c>
      <c r="J667" s="15">
        <f t="shared" si="175"/>
        <v>0.93760781206536892</v>
      </c>
      <c r="K667" s="283">
        <f t="shared" si="180"/>
        <v>0.42693676341141062</v>
      </c>
      <c r="L667" s="283">
        <f t="shared" si="181"/>
        <v>3.1143580678163376</v>
      </c>
      <c r="M667" s="283">
        <f t="shared" si="182"/>
        <v>4.5367110496071863</v>
      </c>
      <c r="N667" s="283">
        <f t="shared" si="183"/>
        <v>2.2875213966102126</v>
      </c>
      <c r="O667" s="283">
        <f t="shared" si="184"/>
        <v>0.58125530784020363</v>
      </c>
      <c r="P667" s="21">
        <f t="shared" si="176"/>
        <v>0</v>
      </c>
      <c r="Q667" s="21">
        <f t="shared" si="177"/>
        <v>1.3521540118753073</v>
      </c>
      <c r="R667">
        <f t="shared" si="178"/>
        <v>1.0096214758538746</v>
      </c>
      <c r="S667" s="296">
        <f t="shared" si="185"/>
        <v>0</v>
      </c>
      <c r="T667" s="283">
        <f t="shared" si="186"/>
        <v>0.42693676341141062</v>
      </c>
    </row>
    <row r="668" spans="1:20" x14ac:dyDescent="0.25">
      <c r="A668" s="286">
        <v>43128</v>
      </c>
      <c r="B668" s="1">
        <f t="shared" si="179"/>
        <v>7</v>
      </c>
      <c r="C668" s="285">
        <v>18</v>
      </c>
      <c r="D668" t="s">
        <v>713</v>
      </c>
      <c r="F668" s="16">
        <v>25</v>
      </c>
      <c r="G668" t="str">
        <f t="shared" si="173"/>
        <v>heating</v>
      </c>
      <c r="H668" s="283">
        <f>IF(G668="heating",F668*Assumptions!M$4+Assumptions!M$7,0)</f>
        <v>0.47659103797421726</v>
      </c>
      <c r="I668" s="15">
        <f t="shared" si="174"/>
        <v>0.99263375744531002</v>
      </c>
      <c r="J668" s="15">
        <f t="shared" si="175"/>
        <v>0.93760781206536892</v>
      </c>
      <c r="K668" s="283">
        <f t="shared" si="180"/>
        <v>0.4435638345097081</v>
      </c>
      <c r="L668" s="283">
        <f t="shared" si="181"/>
        <v>3.0939281817466902</v>
      </c>
      <c r="M668" s="283">
        <f t="shared" si="182"/>
        <v>4.6824740589528355</v>
      </c>
      <c r="N668" s="283">
        <f t="shared" si="183"/>
        <v>2.1843738559015753</v>
      </c>
      <c r="O668" s="283">
        <f t="shared" si="184"/>
        <v>0.62825996762664382</v>
      </c>
      <c r="P668" s="21">
        <f t="shared" si="176"/>
        <v>0</v>
      </c>
      <c r="Q668" s="21">
        <f t="shared" si="177"/>
        <v>1.5598916921549892</v>
      </c>
      <c r="R668">
        <f t="shared" si="178"/>
        <v>1.0096214758538746</v>
      </c>
      <c r="S668" s="296">
        <f t="shared" si="185"/>
        <v>0</v>
      </c>
      <c r="T668" s="283">
        <f t="shared" si="186"/>
        <v>0.4435638345097081</v>
      </c>
    </row>
    <row r="669" spans="1:20" x14ac:dyDescent="0.25">
      <c r="A669" s="286">
        <v>43128</v>
      </c>
      <c r="B669" s="1">
        <f t="shared" si="179"/>
        <v>7</v>
      </c>
      <c r="C669" s="285">
        <v>19</v>
      </c>
      <c r="D669" t="s">
        <v>713</v>
      </c>
      <c r="F669" s="16">
        <v>23</v>
      </c>
      <c r="G669" t="str">
        <f t="shared" si="173"/>
        <v>heating</v>
      </c>
      <c r="H669" s="283">
        <f>IF(G669="heating",F669*Assumptions!M$4+Assumptions!M$7,0)</f>
        <v>0.4979827864482973</v>
      </c>
      <c r="I669" s="15">
        <f t="shared" si="174"/>
        <v>0.98728643949761985</v>
      </c>
      <c r="J669" s="15">
        <f t="shared" si="175"/>
        <v>0.93760781206536892</v>
      </c>
      <c r="K669" s="283">
        <f t="shared" si="180"/>
        <v>0.46097642988347715</v>
      </c>
      <c r="L669" s="283">
        <f t="shared" si="181"/>
        <v>3.0592830131973998</v>
      </c>
      <c r="M669" s="283">
        <f t="shared" si="182"/>
        <v>4.8117981171885962</v>
      </c>
      <c r="N669" s="283">
        <f t="shared" si="183"/>
        <v>2.0731424140202046</v>
      </c>
      <c r="O669" s="283">
        <f t="shared" si="184"/>
        <v>0.68025107773090965</v>
      </c>
      <c r="P669" s="21">
        <f t="shared" si="176"/>
        <v>0</v>
      </c>
      <c r="Q669" s="21">
        <f t="shared" si="177"/>
        <v>1.6764212681468484</v>
      </c>
      <c r="R669">
        <f t="shared" si="178"/>
        <v>1.0096214758538746</v>
      </c>
      <c r="S669" s="296">
        <f t="shared" si="185"/>
        <v>0</v>
      </c>
      <c r="T669" s="283">
        <f t="shared" si="186"/>
        <v>0.46097642988347715</v>
      </c>
    </row>
    <row r="670" spans="1:20" x14ac:dyDescent="0.25">
      <c r="A670" s="286">
        <v>43128</v>
      </c>
      <c r="B670" s="1">
        <f t="shared" si="179"/>
        <v>7</v>
      </c>
      <c r="C670" s="285">
        <v>20</v>
      </c>
      <c r="D670" t="s">
        <v>713</v>
      </c>
      <c r="F670" s="16">
        <v>23</v>
      </c>
      <c r="G670" t="str">
        <f t="shared" si="173"/>
        <v>heating</v>
      </c>
      <c r="H670" s="283">
        <f>IF(G670="heating",F670*Assumptions!M$4+Assumptions!M$7,0)</f>
        <v>0.4979827864482973</v>
      </c>
      <c r="I670" s="15">
        <f t="shared" si="174"/>
        <v>0.9807837528485519</v>
      </c>
      <c r="J670" s="15">
        <f t="shared" si="175"/>
        <v>0.93760781206536892</v>
      </c>
      <c r="K670" s="283">
        <f t="shared" si="180"/>
        <v>0.45794024387279553</v>
      </c>
      <c r="L670" s="283">
        <f t="shared" si="181"/>
        <v>3.0592830131973998</v>
      </c>
      <c r="M670" s="283">
        <f t="shared" si="182"/>
        <v>4.7801055767840355</v>
      </c>
      <c r="N670" s="283">
        <f t="shared" si="183"/>
        <v>2.0731424140202046</v>
      </c>
      <c r="O670" s="283">
        <f t="shared" si="184"/>
        <v>0.67577065601720132</v>
      </c>
      <c r="P670" s="21">
        <f t="shared" si="176"/>
        <v>0</v>
      </c>
      <c r="Q670" s="21">
        <f t="shared" si="177"/>
        <v>1.52436960139122</v>
      </c>
      <c r="R670">
        <f t="shared" si="178"/>
        <v>1.0096214758538746</v>
      </c>
      <c r="S670" s="296">
        <f t="shared" si="185"/>
        <v>0</v>
      </c>
      <c r="T670" s="283">
        <f t="shared" si="186"/>
        <v>0.45794024387279553</v>
      </c>
    </row>
    <row r="671" spans="1:20" x14ac:dyDescent="0.25">
      <c r="A671" s="286">
        <v>43128</v>
      </c>
      <c r="B671" s="1">
        <f t="shared" si="179"/>
        <v>7</v>
      </c>
      <c r="C671" s="285">
        <v>21</v>
      </c>
      <c r="D671" t="s">
        <v>713</v>
      </c>
      <c r="F671" s="16">
        <v>23</v>
      </c>
      <c r="G671" t="str">
        <f t="shared" si="173"/>
        <v>heating</v>
      </c>
      <c r="H671" s="283">
        <f>IF(G671="heating",F671*Assumptions!M$4+Assumptions!M$7,0)</f>
        <v>0.4979827864482973</v>
      </c>
      <c r="I671" s="15">
        <f t="shared" si="174"/>
        <v>0.96485790305685171</v>
      </c>
      <c r="J671" s="15">
        <f t="shared" si="175"/>
        <v>0.93760781206536892</v>
      </c>
      <c r="K671" s="283">
        <f t="shared" si="180"/>
        <v>0.45050426472213068</v>
      </c>
      <c r="L671" s="283">
        <f t="shared" si="181"/>
        <v>3.0592830131973998</v>
      </c>
      <c r="M671" s="283">
        <f t="shared" si="182"/>
        <v>4.7024867916204061</v>
      </c>
      <c r="N671" s="283">
        <f t="shared" si="183"/>
        <v>2.0731424140202046</v>
      </c>
      <c r="O671" s="283">
        <f t="shared" si="184"/>
        <v>0.66479757257234284</v>
      </c>
      <c r="P671" s="21">
        <f t="shared" si="176"/>
        <v>0</v>
      </c>
      <c r="Q671" s="21">
        <f t="shared" si="177"/>
        <v>1.4448604713749031</v>
      </c>
      <c r="R671">
        <f t="shared" si="178"/>
        <v>1.0096214758538746</v>
      </c>
      <c r="S671" s="296">
        <f t="shared" si="185"/>
        <v>0</v>
      </c>
      <c r="T671" s="283">
        <f t="shared" si="186"/>
        <v>0.45050426472213068</v>
      </c>
    </row>
    <row r="672" spans="1:20" x14ac:dyDescent="0.25">
      <c r="A672" s="286">
        <v>43128</v>
      </c>
      <c r="B672" s="1">
        <f t="shared" si="179"/>
        <v>7</v>
      </c>
      <c r="C672" s="285">
        <v>22</v>
      </c>
      <c r="D672" t="s">
        <v>713</v>
      </c>
      <c r="F672" s="16">
        <v>23</v>
      </c>
      <c r="G672" t="str">
        <f t="shared" si="173"/>
        <v>heating</v>
      </c>
      <c r="H672" s="283">
        <f>IF(G672="heating",F672*Assumptions!M$4+Assumptions!M$7,0)</f>
        <v>0.4979827864482973</v>
      </c>
      <c r="I672" s="15">
        <f t="shared" si="174"/>
        <v>0.93972561476240646</v>
      </c>
      <c r="J672" s="15">
        <f t="shared" si="175"/>
        <v>0.93760781206536892</v>
      </c>
      <c r="K672" s="283">
        <f t="shared" si="180"/>
        <v>0.4387696838859238</v>
      </c>
      <c r="L672" s="283">
        <f t="shared" si="181"/>
        <v>3.0592830131973998</v>
      </c>
      <c r="M672" s="283">
        <f t="shared" si="182"/>
        <v>4.5799980257892967</v>
      </c>
      <c r="N672" s="283">
        <f t="shared" si="183"/>
        <v>2.0731424140202046</v>
      </c>
      <c r="O672" s="283">
        <f t="shared" si="184"/>
        <v>0.64748115302662346</v>
      </c>
      <c r="P672" s="21">
        <f t="shared" si="176"/>
        <v>0</v>
      </c>
      <c r="Q672" s="21">
        <f t="shared" si="177"/>
        <v>1.2427137171080138</v>
      </c>
      <c r="R672">
        <f t="shared" si="178"/>
        <v>1.0096214758538746</v>
      </c>
      <c r="S672" s="296">
        <f t="shared" si="185"/>
        <v>0</v>
      </c>
      <c r="T672" s="283">
        <f t="shared" si="186"/>
        <v>0.4387696838859238</v>
      </c>
    </row>
    <row r="673" spans="1:20" x14ac:dyDescent="0.25">
      <c r="A673" s="286">
        <v>43128</v>
      </c>
      <c r="B673" s="1">
        <f t="shared" si="179"/>
        <v>7</v>
      </c>
      <c r="C673" s="285">
        <v>23</v>
      </c>
      <c r="D673" t="s">
        <v>713</v>
      </c>
      <c r="F673" s="16">
        <v>21</v>
      </c>
      <c r="G673" t="str">
        <f t="shared" si="173"/>
        <v>heating</v>
      </c>
      <c r="H673" s="283">
        <f>IF(G673="heating",F673*Assumptions!M$4+Assumptions!M$7,0)</f>
        <v>0.51937453492237728</v>
      </c>
      <c r="I673" s="15">
        <f t="shared" si="174"/>
        <v>0.93552015763172869</v>
      </c>
      <c r="J673" s="15">
        <f t="shared" si="175"/>
        <v>0.93760781206536892</v>
      </c>
      <c r="K673" s="283">
        <f t="shared" si="180"/>
        <v>0.45556989690947658</v>
      </c>
      <c r="L673" s="283">
        <f t="shared" si="181"/>
        <v>3.0222800846604434</v>
      </c>
      <c r="M673" s="283">
        <f t="shared" si="182"/>
        <v>4.6978457283603001</v>
      </c>
      <c r="N673" s="283">
        <f t="shared" si="183"/>
        <v>1.9596958788221039</v>
      </c>
      <c r="O673" s="283">
        <f t="shared" si="184"/>
        <v>0.70258851971863023</v>
      </c>
      <c r="P673" s="21">
        <f t="shared" si="176"/>
        <v>0</v>
      </c>
      <c r="Q673" s="21">
        <f t="shared" si="177"/>
        <v>1.0297519246597011</v>
      </c>
      <c r="R673">
        <f t="shared" si="178"/>
        <v>1.0096214758538746</v>
      </c>
      <c r="S673" s="296">
        <f t="shared" si="185"/>
        <v>0</v>
      </c>
      <c r="T673" s="283">
        <f t="shared" si="186"/>
        <v>0.45556989690947658</v>
      </c>
    </row>
    <row r="674" spans="1:20" x14ac:dyDescent="0.25">
      <c r="A674" s="286">
        <v>43129</v>
      </c>
      <c r="B674" s="1">
        <f t="shared" si="179"/>
        <v>1</v>
      </c>
      <c r="C674" s="285">
        <v>0</v>
      </c>
      <c r="D674" t="s">
        <v>713</v>
      </c>
      <c r="F674" s="16">
        <v>23</v>
      </c>
      <c r="G674" t="str">
        <f t="shared" si="173"/>
        <v>heating</v>
      </c>
      <c r="H674" s="283">
        <f>IF(G674="heating",F674*Assumptions!M$4+Assumptions!M$7,0)</f>
        <v>0.4979827864482973</v>
      </c>
      <c r="I674" s="15">
        <f t="shared" si="174"/>
        <v>0.96097758380229281</v>
      </c>
      <c r="J674" s="15">
        <f t="shared" si="175"/>
        <v>1.017726725449043</v>
      </c>
      <c r="K674" s="283">
        <f t="shared" si="180"/>
        <v>0.48703342458740173</v>
      </c>
      <c r="L674" s="283">
        <f t="shared" si="181"/>
        <v>3.0592830131973998</v>
      </c>
      <c r="M674" s="283">
        <f t="shared" si="182"/>
        <v>5.0837881581710178</v>
      </c>
      <c r="N674" s="283">
        <f t="shared" si="183"/>
        <v>2.0731424140202046</v>
      </c>
      <c r="O674" s="283">
        <f t="shared" si="184"/>
        <v>0.71870271556031839</v>
      </c>
      <c r="P674" s="21">
        <f t="shared" si="176"/>
        <v>0</v>
      </c>
      <c r="Q674" s="21">
        <f t="shared" si="177"/>
        <v>0.90668853391740301</v>
      </c>
      <c r="R674">
        <f t="shared" si="178"/>
        <v>0.9440993384982781</v>
      </c>
      <c r="S674" s="296">
        <f t="shared" si="185"/>
        <v>0</v>
      </c>
      <c r="T674" s="283">
        <f t="shared" si="186"/>
        <v>0.48703342458740173</v>
      </c>
    </row>
    <row r="675" spans="1:20" x14ac:dyDescent="0.25">
      <c r="A675" s="286">
        <v>43129</v>
      </c>
      <c r="B675" s="1">
        <f t="shared" si="179"/>
        <v>1</v>
      </c>
      <c r="C675" s="285">
        <v>1</v>
      </c>
      <c r="D675" t="s">
        <v>713</v>
      </c>
      <c r="F675" s="16">
        <v>23</v>
      </c>
      <c r="G675" t="str">
        <f t="shared" si="173"/>
        <v>heating</v>
      </c>
      <c r="H675" s="283">
        <f>IF(G675="heating",F675*Assumptions!M$4+Assumptions!M$7,0)</f>
        <v>0.4979827864482973</v>
      </c>
      <c r="I675" s="15">
        <f t="shared" si="174"/>
        <v>0.9912860509924194</v>
      </c>
      <c r="J675" s="15">
        <f t="shared" si="175"/>
        <v>1.017726725449043</v>
      </c>
      <c r="K675" s="283">
        <f t="shared" si="180"/>
        <v>0.50239407068197195</v>
      </c>
      <c r="L675" s="283">
        <f t="shared" si="181"/>
        <v>3.0592830131973998</v>
      </c>
      <c r="M675" s="283">
        <f t="shared" si="182"/>
        <v>5.2441267854091533</v>
      </c>
      <c r="N675" s="283">
        <f t="shared" si="183"/>
        <v>2.0731424140202046</v>
      </c>
      <c r="O675" s="283">
        <f t="shared" si="184"/>
        <v>0.74137002647492578</v>
      </c>
      <c r="P675" s="21">
        <f t="shared" si="176"/>
        <v>0</v>
      </c>
      <c r="Q675" s="21">
        <f t="shared" si="177"/>
        <v>0.81803459285312596</v>
      </c>
      <c r="R675">
        <f t="shared" si="178"/>
        <v>0.9440993384982781</v>
      </c>
      <c r="S675" s="296">
        <f t="shared" si="185"/>
        <v>0</v>
      </c>
      <c r="T675" s="283">
        <f t="shared" si="186"/>
        <v>0.50239407068197195</v>
      </c>
    </row>
    <row r="676" spans="1:20" x14ac:dyDescent="0.25">
      <c r="A676" s="286">
        <v>43129</v>
      </c>
      <c r="B676" s="1">
        <f t="shared" si="179"/>
        <v>1</v>
      </c>
      <c r="C676" s="285">
        <v>2</v>
      </c>
      <c r="D676" t="s">
        <v>713</v>
      </c>
      <c r="F676" s="16">
        <v>21</v>
      </c>
      <c r="G676" t="str">
        <f t="shared" si="173"/>
        <v>heating</v>
      </c>
      <c r="H676" s="283">
        <f>IF(G676="heating",F676*Assumptions!M$4+Assumptions!M$7,0)</f>
        <v>0.51937453492237728</v>
      </c>
      <c r="I676" s="15">
        <f t="shared" si="174"/>
        <v>1.0126444122274023</v>
      </c>
      <c r="J676" s="15">
        <f t="shared" si="175"/>
        <v>1.017726725449043</v>
      </c>
      <c r="K676" s="283">
        <f t="shared" si="180"/>
        <v>0.53526494512637546</v>
      </c>
      <c r="L676" s="283">
        <f t="shared" si="181"/>
        <v>3.0222800846604434</v>
      </c>
      <c r="M676" s="283">
        <f t="shared" si="182"/>
        <v>5.5196626314899202</v>
      </c>
      <c r="N676" s="283">
        <f t="shared" si="183"/>
        <v>1.9596958788221039</v>
      </c>
      <c r="O676" s="283">
        <f t="shared" si="184"/>
        <v>0.82549573184011482</v>
      </c>
      <c r="P676" s="21">
        <f t="shared" si="176"/>
        <v>0</v>
      </c>
      <c r="Q676" s="21">
        <f t="shared" si="177"/>
        <v>0.74507607494346417</v>
      </c>
      <c r="R676">
        <f t="shared" si="178"/>
        <v>0.9440993384982781</v>
      </c>
      <c r="S676" s="296">
        <f t="shared" si="185"/>
        <v>0</v>
      </c>
      <c r="T676" s="283">
        <f t="shared" si="186"/>
        <v>0.53526494512637546</v>
      </c>
    </row>
    <row r="677" spans="1:20" x14ac:dyDescent="0.25">
      <c r="A677" s="286">
        <v>43129</v>
      </c>
      <c r="B677" s="1">
        <f t="shared" si="179"/>
        <v>1</v>
      </c>
      <c r="C677" s="285">
        <v>3</v>
      </c>
      <c r="D677" t="s">
        <v>713</v>
      </c>
      <c r="F677" s="16">
        <v>23</v>
      </c>
      <c r="G677" t="str">
        <f t="shared" si="173"/>
        <v>heating</v>
      </c>
      <c r="H677" s="283">
        <f>IF(G677="heating",F677*Assumptions!M$4+Assumptions!M$7,0)</f>
        <v>0.4979827864482973</v>
      </c>
      <c r="I677" s="15">
        <f t="shared" si="174"/>
        <v>1.0288787614109172</v>
      </c>
      <c r="J677" s="15">
        <f t="shared" si="175"/>
        <v>1.017726725449043</v>
      </c>
      <c r="K677" s="283">
        <f t="shared" si="180"/>
        <v>0.52144644693220743</v>
      </c>
      <c r="L677" s="283">
        <f t="shared" si="181"/>
        <v>3.0592830131973998</v>
      </c>
      <c r="M677" s="283">
        <f t="shared" si="182"/>
        <v>5.4430007022209637</v>
      </c>
      <c r="N677" s="283">
        <f t="shared" si="183"/>
        <v>2.0731424140202046</v>
      </c>
      <c r="O677" s="283">
        <f t="shared" si="184"/>
        <v>0.76948512876081376</v>
      </c>
      <c r="P677" s="21">
        <f t="shared" si="176"/>
        <v>0</v>
      </c>
      <c r="Q677" s="21">
        <f t="shared" si="177"/>
        <v>0.69158980876382303</v>
      </c>
      <c r="R677">
        <f t="shared" si="178"/>
        <v>0.9440993384982781</v>
      </c>
      <c r="S677" s="296">
        <f t="shared" si="185"/>
        <v>0</v>
      </c>
      <c r="T677" s="283">
        <f t="shared" si="186"/>
        <v>0.52144644693220743</v>
      </c>
    </row>
    <row r="678" spans="1:20" x14ac:dyDescent="0.25">
      <c r="A678" s="286">
        <v>43129</v>
      </c>
      <c r="B678" s="1">
        <f t="shared" si="179"/>
        <v>1</v>
      </c>
      <c r="C678" s="285">
        <v>4</v>
      </c>
      <c r="D678" t="s">
        <v>713</v>
      </c>
      <c r="F678" s="16">
        <v>21</v>
      </c>
      <c r="G678" t="str">
        <f t="shared" si="173"/>
        <v>heating</v>
      </c>
      <c r="H678" s="283">
        <f>IF(G678="heating",F678*Assumptions!M$4+Assumptions!M$7,0)</f>
        <v>0.51937453492237728</v>
      </c>
      <c r="I678" s="15">
        <f t="shared" si="174"/>
        <v>1.0654385285153933</v>
      </c>
      <c r="J678" s="15">
        <f t="shared" si="175"/>
        <v>1.017726725449043</v>
      </c>
      <c r="K678" s="283">
        <f t="shared" si="180"/>
        <v>0.56317093010656116</v>
      </c>
      <c r="L678" s="283">
        <f t="shared" si="181"/>
        <v>3.0222800846604434</v>
      </c>
      <c r="M678" s="283">
        <f t="shared" si="182"/>
        <v>5.8074296969264276</v>
      </c>
      <c r="N678" s="283">
        <f t="shared" si="183"/>
        <v>1.9596958788221039</v>
      </c>
      <c r="O678" s="283">
        <f t="shared" si="184"/>
        <v>0.86853287018381642</v>
      </c>
      <c r="P678" s="21">
        <f t="shared" si="176"/>
        <v>0</v>
      </c>
      <c r="Q678" s="21">
        <f t="shared" si="177"/>
        <v>0.6473875548762833</v>
      </c>
      <c r="R678">
        <f t="shared" si="178"/>
        <v>0.9440993384982781</v>
      </c>
      <c r="S678" s="296">
        <f t="shared" si="185"/>
        <v>0</v>
      </c>
      <c r="T678" s="283">
        <f t="shared" si="186"/>
        <v>0.56317093010656116</v>
      </c>
    </row>
    <row r="679" spans="1:20" x14ac:dyDescent="0.25">
      <c r="A679" s="286">
        <v>43129</v>
      </c>
      <c r="B679" s="1">
        <f t="shared" si="179"/>
        <v>1</v>
      </c>
      <c r="C679" s="285">
        <v>5</v>
      </c>
      <c r="D679" t="s">
        <v>713</v>
      </c>
      <c r="F679" s="16">
        <v>21</v>
      </c>
      <c r="G679" t="str">
        <f t="shared" si="173"/>
        <v>heating</v>
      </c>
      <c r="H679" s="283">
        <f>IF(G679="heating",F679*Assumptions!M$4+Assumptions!M$7,0)</f>
        <v>0.51937453492237728</v>
      </c>
      <c r="I679" s="15">
        <f t="shared" si="174"/>
        <v>1.1031161181218294</v>
      </c>
      <c r="J679" s="15">
        <f t="shared" si="175"/>
        <v>1.017726725449043</v>
      </c>
      <c r="K679" s="283">
        <f t="shared" si="180"/>
        <v>0.58308660108609378</v>
      </c>
      <c r="L679" s="283">
        <f t="shared" si="181"/>
        <v>3.0222800846604434</v>
      </c>
      <c r="M679" s="283">
        <f t="shared" si="182"/>
        <v>6.0128004873876275</v>
      </c>
      <c r="N679" s="283">
        <f t="shared" si="183"/>
        <v>1.9596958788221039</v>
      </c>
      <c r="O679" s="283">
        <f t="shared" si="184"/>
        <v>0.89924719500561967</v>
      </c>
      <c r="P679" s="21">
        <f t="shared" si="176"/>
        <v>0</v>
      </c>
      <c r="Q679" s="21">
        <f t="shared" si="177"/>
        <v>0.72139578924615555</v>
      </c>
      <c r="R679">
        <f t="shared" si="178"/>
        <v>0.9440993384982781</v>
      </c>
      <c r="S679" s="296">
        <f t="shared" si="185"/>
        <v>0</v>
      </c>
      <c r="T679" s="283">
        <f t="shared" si="186"/>
        <v>0.58308660108609378</v>
      </c>
    </row>
    <row r="680" spans="1:20" x14ac:dyDescent="0.25">
      <c r="A680" s="286">
        <v>43129</v>
      </c>
      <c r="B680" s="1">
        <f t="shared" si="179"/>
        <v>1</v>
      </c>
      <c r="C680" s="285">
        <v>6</v>
      </c>
      <c r="D680" t="s">
        <v>713</v>
      </c>
      <c r="F680" s="16">
        <v>21</v>
      </c>
      <c r="G680" t="str">
        <f t="shared" si="173"/>
        <v>heating</v>
      </c>
      <c r="H680" s="283">
        <f>IF(G680="heating",F680*Assumptions!M$4+Assumptions!M$7,0)</f>
        <v>0.51937453492237728</v>
      </c>
      <c r="I680" s="15">
        <f t="shared" si="174"/>
        <v>1.1674190089087988</v>
      </c>
      <c r="J680" s="15">
        <f t="shared" si="175"/>
        <v>1.017726725449043</v>
      </c>
      <c r="K680" s="283">
        <f t="shared" si="180"/>
        <v>0.61707590956689262</v>
      </c>
      <c r="L680" s="283">
        <f t="shared" si="181"/>
        <v>3.0222800846604434</v>
      </c>
      <c r="M680" s="283">
        <f t="shared" si="182"/>
        <v>6.3632989042928374</v>
      </c>
      <c r="N680" s="283">
        <f t="shared" si="183"/>
        <v>1.9596958788221039</v>
      </c>
      <c r="O680" s="283">
        <f t="shared" si="184"/>
        <v>0.95166615001951838</v>
      </c>
      <c r="P680" s="21">
        <f t="shared" si="176"/>
        <v>0</v>
      </c>
      <c r="Q680" s="21">
        <f t="shared" si="177"/>
        <v>0.87787080972652631</v>
      </c>
      <c r="R680">
        <f t="shared" si="178"/>
        <v>0.9440993384982781</v>
      </c>
      <c r="S680" s="296">
        <f t="shared" si="185"/>
        <v>0</v>
      </c>
      <c r="T680" s="283">
        <f t="shared" si="186"/>
        <v>0.61707590956689262</v>
      </c>
    </row>
    <row r="681" spans="1:20" x14ac:dyDescent="0.25">
      <c r="A681" s="286">
        <v>43129</v>
      </c>
      <c r="B681" s="1">
        <f t="shared" si="179"/>
        <v>1</v>
      </c>
      <c r="C681" s="285">
        <v>7</v>
      </c>
      <c r="D681" t="s">
        <v>714</v>
      </c>
      <c r="F681" s="16">
        <v>21</v>
      </c>
      <c r="G681" t="str">
        <f t="shared" si="173"/>
        <v>heating</v>
      </c>
      <c r="H681" s="283">
        <f>IF(G681="heating",F681*Assumptions!M$4+Assumptions!M$7,0)</f>
        <v>0.51937453492237728</v>
      </c>
      <c r="I681" s="15">
        <f t="shared" si="174"/>
        <v>1.1567226404725983</v>
      </c>
      <c r="J681" s="15">
        <f t="shared" si="175"/>
        <v>1.017726725449043</v>
      </c>
      <c r="K681" s="283">
        <f t="shared" si="180"/>
        <v>0.61142200875539177</v>
      </c>
      <c r="L681" s="283">
        <f t="shared" si="181"/>
        <v>3.0222800846604434</v>
      </c>
      <c r="M681" s="283">
        <f t="shared" si="182"/>
        <v>6.3049957680319269</v>
      </c>
      <c r="N681" s="283">
        <f t="shared" si="183"/>
        <v>1.9596958788221039</v>
      </c>
      <c r="O681" s="283">
        <f t="shared" si="184"/>
        <v>0.94294659715016438</v>
      </c>
      <c r="P681" s="21">
        <f t="shared" si="176"/>
        <v>0</v>
      </c>
      <c r="Q681" s="21">
        <f t="shared" si="177"/>
        <v>0.97331382064367777</v>
      </c>
      <c r="R681">
        <f t="shared" si="178"/>
        <v>0.9440993384982781</v>
      </c>
      <c r="S681" s="296">
        <f t="shared" si="185"/>
        <v>0</v>
      </c>
      <c r="T681" s="283">
        <f t="shared" si="186"/>
        <v>0.61142200875539177</v>
      </c>
    </row>
    <row r="682" spans="1:20" x14ac:dyDescent="0.25">
      <c r="A682" s="286">
        <v>43129</v>
      </c>
      <c r="B682" s="1">
        <f t="shared" si="179"/>
        <v>1</v>
      </c>
      <c r="C682" s="285">
        <v>8</v>
      </c>
      <c r="D682" t="s">
        <v>714</v>
      </c>
      <c r="F682" s="16">
        <v>21</v>
      </c>
      <c r="G682" t="str">
        <f t="shared" si="173"/>
        <v>heating</v>
      </c>
      <c r="H682" s="283">
        <f>IF(G682="heating",F682*Assumptions!M$4+Assumptions!M$7,0)</f>
        <v>0.51937453492237728</v>
      </c>
      <c r="I682" s="15">
        <f t="shared" si="174"/>
        <v>1.0887373021083731</v>
      </c>
      <c r="J682" s="15">
        <f t="shared" si="175"/>
        <v>1.017726725449043</v>
      </c>
      <c r="K682" s="283">
        <f t="shared" si="180"/>
        <v>0.57548622718238962</v>
      </c>
      <c r="L682" s="283">
        <f t="shared" si="181"/>
        <v>3.0222800846604434</v>
      </c>
      <c r="M682" s="283">
        <f t="shared" si="182"/>
        <v>5.9344252823539367</v>
      </c>
      <c r="N682" s="283">
        <f t="shared" si="183"/>
        <v>1.9596958788221039</v>
      </c>
      <c r="O682" s="283">
        <f t="shared" si="184"/>
        <v>0.88752575448345827</v>
      </c>
      <c r="P682" s="21">
        <f t="shared" si="176"/>
        <v>0</v>
      </c>
      <c r="Q682" s="21">
        <f t="shared" si="177"/>
        <v>0.94940007506179924</v>
      </c>
      <c r="R682">
        <f t="shared" si="178"/>
        <v>0.9440993384982781</v>
      </c>
      <c r="S682" s="296">
        <f t="shared" si="185"/>
        <v>0</v>
      </c>
      <c r="T682" s="283">
        <f t="shared" si="186"/>
        <v>0.57548622718238962</v>
      </c>
    </row>
    <row r="683" spans="1:20" x14ac:dyDescent="0.25">
      <c r="A683" s="286">
        <v>43129</v>
      </c>
      <c r="B683" s="1">
        <f t="shared" si="179"/>
        <v>1</v>
      </c>
      <c r="C683" s="285">
        <v>9</v>
      </c>
      <c r="D683" t="s">
        <v>714</v>
      </c>
      <c r="F683" s="16">
        <v>25</v>
      </c>
      <c r="G683" t="str">
        <f t="shared" si="173"/>
        <v>heating</v>
      </c>
      <c r="H683" s="283">
        <f>IF(G683="heating",F683*Assumptions!M$4+Assumptions!M$7,0)</f>
        <v>0.47659103797421726</v>
      </c>
      <c r="I683" s="15">
        <f t="shared" si="174"/>
        <v>1.0265141967145235</v>
      </c>
      <c r="J683" s="15">
        <f t="shared" si="175"/>
        <v>1.017726725449043</v>
      </c>
      <c r="K683" s="283">
        <f t="shared" si="180"/>
        <v>0.49789986748835291</v>
      </c>
      <c r="L683" s="283">
        <f t="shared" si="181"/>
        <v>3.0939281817466902</v>
      </c>
      <c r="M683" s="283">
        <f t="shared" si="182"/>
        <v>5.256071464995058</v>
      </c>
      <c r="N683" s="283">
        <f t="shared" si="183"/>
        <v>2.1843738559015753</v>
      </c>
      <c r="O683" s="283">
        <f t="shared" si="184"/>
        <v>0.7052210534145712</v>
      </c>
      <c r="P683" s="21">
        <f t="shared" si="176"/>
        <v>0</v>
      </c>
      <c r="Q683" s="21">
        <f t="shared" si="177"/>
        <v>0.8408485371888097</v>
      </c>
      <c r="R683">
        <f t="shared" si="178"/>
        <v>0.9440993384982781</v>
      </c>
      <c r="S683" s="296">
        <f t="shared" si="185"/>
        <v>0</v>
      </c>
      <c r="T683" s="283">
        <f t="shared" si="186"/>
        <v>0.49789986748835291</v>
      </c>
    </row>
    <row r="684" spans="1:20" x14ac:dyDescent="0.25">
      <c r="A684" s="286">
        <v>43129</v>
      </c>
      <c r="B684" s="1">
        <f t="shared" si="179"/>
        <v>1</v>
      </c>
      <c r="C684" s="285">
        <v>10</v>
      </c>
      <c r="D684" t="s">
        <v>714</v>
      </c>
      <c r="F684" s="16">
        <v>27</v>
      </c>
      <c r="G684" t="str">
        <f t="shared" si="173"/>
        <v>heating</v>
      </c>
      <c r="H684" s="283">
        <f>IF(G684="heating",F684*Assumptions!M$4+Assumptions!M$7,0)</f>
        <v>0.45519928950013722</v>
      </c>
      <c r="I684" s="15">
        <f t="shared" si="174"/>
        <v>0.99413757313525775</v>
      </c>
      <c r="J684" s="15">
        <f t="shared" si="175"/>
        <v>1.017726725449043</v>
      </c>
      <c r="K684" s="283">
        <f t="shared" si="180"/>
        <v>0.46055260473330756</v>
      </c>
      <c r="L684" s="283">
        <f t="shared" si="181"/>
        <v>3.1143580678163376</v>
      </c>
      <c r="M684" s="283">
        <f t="shared" si="182"/>
        <v>4.8939193573394775</v>
      </c>
      <c r="N684" s="283">
        <f t="shared" si="183"/>
        <v>2.2875213966102126</v>
      </c>
      <c r="O684" s="283">
        <f t="shared" si="184"/>
        <v>0.62702177226865541</v>
      </c>
      <c r="P684" s="21">
        <f t="shared" si="176"/>
        <v>0</v>
      </c>
      <c r="Q684" s="21">
        <f t="shared" si="177"/>
        <v>0.74504051125983206</v>
      </c>
      <c r="R684">
        <f t="shared" si="178"/>
        <v>0.9440993384982781</v>
      </c>
      <c r="S684" s="296">
        <f t="shared" si="185"/>
        <v>0</v>
      </c>
      <c r="T684" s="283">
        <f t="shared" si="186"/>
        <v>0.46055260473330756</v>
      </c>
    </row>
    <row r="685" spans="1:20" x14ac:dyDescent="0.25">
      <c r="A685" s="286">
        <v>43129</v>
      </c>
      <c r="B685" s="1">
        <f t="shared" si="179"/>
        <v>1</v>
      </c>
      <c r="C685" s="285">
        <v>11</v>
      </c>
      <c r="D685" t="s">
        <v>714</v>
      </c>
      <c r="F685" s="16">
        <v>28</v>
      </c>
      <c r="G685" t="str">
        <f t="shared" si="173"/>
        <v>heating</v>
      </c>
      <c r="H685" s="283">
        <f>IF(G685="heating",F685*Assumptions!M$4+Assumptions!M$7,0)</f>
        <v>0.44450341526309717</v>
      </c>
      <c r="I685" s="15">
        <f t="shared" si="174"/>
        <v>0.95102107888400034</v>
      </c>
      <c r="J685" s="15">
        <f t="shared" si="175"/>
        <v>1.017726725449043</v>
      </c>
      <c r="K685" s="283">
        <f t="shared" si="180"/>
        <v>0.43022577373745502</v>
      </c>
      <c r="L685" s="283">
        <f t="shared" si="181"/>
        <v>3.0941723472618432</v>
      </c>
      <c r="M685" s="283">
        <f t="shared" si="182"/>
        <v>4.54202946571053</v>
      </c>
      <c r="N685" s="283">
        <f t="shared" si="183"/>
        <v>2.2832919573072399</v>
      </c>
      <c r="O685" s="283">
        <f t="shared" si="184"/>
        <v>0.58301466350701925</v>
      </c>
      <c r="P685" s="21">
        <f t="shared" si="176"/>
        <v>0</v>
      </c>
      <c r="Q685" s="21">
        <f t="shared" si="177"/>
        <v>0.72850690893675296</v>
      </c>
      <c r="R685">
        <f t="shared" si="178"/>
        <v>0.9440993384982781</v>
      </c>
      <c r="S685" s="296">
        <f t="shared" si="185"/>
        <v>0</v>
      </c>
      <c r="T685" s="283">
        <f t="shared" si="186"/>
        <v>0.43022577373745502</v>
      </c>
    </row>
    <row r="686" spans="1:20" x14ac:dyDescent="0.25">
      <c r="A686" s="286">
        <v>43129</v>
      </c>
      <c r="B686" s="1">
        <f t="shared" si="179"/>
        <v>1</v>
      </c>
      <c r="C686" s="285">
        <v>12</v>
      </c>
      <c r="D686" t="s">
        <v>714</v>
      </c>
      <c r="F686" s="16">
        <v>28</v>
      </c>
      <c r="G686" t="str">
        <f t="shared" si="173"/>
        <v>heating</v>
      </c>
      <c r="H686" s="283">
        <f>IF(G686="heating",F686*Assumptions!M$4+Assumptions!M$7,0)</f>
        <v>0.44450341526309717</v>
      </c>
      <c r="I686" s="15">
        <f t="shared" si="174"/>
        <v>0.92817502202723046</v>
      </c>
      <c r="J686" s="15">
        <f t="shared" si="175"/>
        <v>1.017726725449043</v>
      </c>
      <c r="K686" s="283">
        <f t="shared" si="180"/>
        <v>0.41989060587809718</v>
      </c>
      <c r="L686" s="283">
        <f t="shared" si="181"/>
        <v>3.0941723472618432</v>
      </c>
      <c r="M686" s="283">
        <f t="shared" si="182"/>
        <v>4.4329178322012961</v>
      </c>
      <c r="N686" s="283">
        <f t="shared" si="183"/>
        <v>2.2832919573072399</v>
      </c>
      <c r="O686" s="283">
        <f t="shared" si="184"/>
        <v>0.56900909996426152</v>
      </c>
      <c r="P686" s="21">
        <f t="shared" si="176"/>
        <v>0</v>
      </c>
      <c r="Q686" s="21">
        <f t="shared" si="177"/>
        <v>0.75910815787401487</v>
      </c>
      <c r="R686">
        <f t="shared" si="178"/>
        <v>0.9440993384982781</v>
      </c>
      <c r="S686" s="296">
        <f t="shared" si="185"/>
        <v>0</v>
      </c>
      <c r="T686" s="283">
        <f t="shared" si="186"/>
        <v>0.41989060587809718</v>
      </c>
    </row>
    <row r="687" spans="1:20" x14ac:dyDescent="0.25">
      <c r="A687" s="286">
        <v>43129</v>
      </c>
      <c r="B687" s="1">
        <f t="shared" si="179"/>
        <v>1</v>
      </c>
      <c r="C687" s="285">
        <v>13</v>
      </c>
      <c r="D687" t="s">
        <v>714</v>
      </c>
      <c r="F687" s="16">
        <v>28</v>
      </c>
      <c r="G687" t="str">
        <f t="shared" si="173"/>
        <v>heating</v>
      </c>
      <c r="H687" s="283">
        <f>IF(G687="heating",F687*Assumptions!M$4+Assumptions!M$7,0)</f>
        <v>0.44450341526309717</v>
      </c>
      <c r="I687" s="15">
        <f t="shared" si="174"/>
        <v>0.91573834436872614</v>
      </c>
      <c r="J687" s="15">
        <f t="shared" si="175"/>
        <v>1.017726725449043</v>
      </c>
      <c r="K687" s="283">
        <f t="shared" si="180"/>
        <v>0.41426446426341068</v>
      </c>
      <c r="L687" s="283">
        <f t="shared" si="181"/>
        <v>3.0941723472618432</v>
      </c>
      <c r="M687" s="283">
        <f t="shared" si="182"/>
        <v>4.3735208770394225</v>
      </c>
      <c r="N687" s="283">
        <f t="shared" si="183"/>
        <v>2.2832919573072399</v>
      </c>
      <c r="O687" s="283">
        <f t="shared" si="184"/>
        <v>0.56138490992135859</v>
      </c>
      <c r="P687" s="21">
        <f t="shared" si="176"/>
        <v>0</v>
      </c>
      <c r="Q687" s="21">
        <f t="shared" si="177"/>
        <v>0.79115902007799765</v>
      </c>
      <c r="R687">
        <f t="shared" si="178"/>
        <v>0.9440993384982781</v>
      </c>
      <c r="S687" s="296">
        <f t="shared" si="185"/>
        <v>0</v>
      </c>
      <c r="T687" s="283">
        <f t="shared" si="186"/>
        <v>0.41426446426341068</v>
      </c>
    </row>
    <row r="688" spans="1:20" x14ac:dyDescent="0.25">
      <c r="A688" s="286">
        <v>43129</v>
      </c>
      <c r="B688" s="1">
        <f t="shared" si="179"/>
        <v>1</v>
      </c>
      <c r="C688" s="285">
        <v>14</v>
      </c>
      <c r="D688" t="s">
        <v>714</v>
      </c>
      <c r="F688" s="16">
        <v>28</v>
      </c>
      <c r="G688" t="str">
        <f t="shared" si="173"/>
        <v>heating</v>
      </c>
      <c r="H688" s="283">
        <f>IF(G688="heating",F688*Assumptions!M$4+Assumptions!M$7,0)</f>
        <v>0.44450341526309717</v>
      </c>
      <c r="I688" s="15">
        <f t="shared" si="174"/>
        <v>0.92047470058819936</v>
      </c>
      <c r="J688" s="15">
        <f t="shared" si="175"/>
        <v>1.017726725449043</v>
      </c>
      <c r="K688" s="283">
        <f t="shared" si="180"/>
        <v>0.41640711132398922</v>
      </c>
      <c r="L688" s="283">
        <f t="shared" si="181"/>
        <v>3.0941723472618432</v>
      </c>
      <c r="M688" s="283">
        <f t="shared" si="182"/>
        <v>4.3961414792391054</v>
      </c>
      <c r="N688" s="283">
        <f t="shared" si="183"/>
        <v>2.2832919573072399</v>
      </c>
      <c r="O688" s="283">
        <f t="shared" si="184"/>
        <v>0.56428848923085806</v>
      </c>
      <c r="P688" s="21">
        <f t="shared" si="176"/>
        <v>0</v>
      </c>
      <c r="Q688" s="21">
        <f t="shared" si="177"/>
        <v>0.84355555031342389</v>
      </c>
      <c r="R688">
        <f t="shared" si="178"/>
        <v>0.9440993384982781</v>
      </c>
      <c r="S688" s="296">
        <f t="shared" si="185"/>
        <v>0</v>
      </c>
      <c r="T688" s="283">
        <f t="shared" si="186"/>
        <v>0.41640711132398922</v>
      </c>
    </row>
    <row r="689" spans="1:20" x14ac:dyDescent="0.25">
      <c r="A689" s="286">
        <v>43129</v>
      </c>
      <c r="B689" s="1">
        <f t="shared" si="179"/>
        <v>1</v>
      </c>
      <c r="C689" s="285">
        <v>15</v>
      </c>
      <c r="D689" t="s">
        <v>714</v>
      </c>
      <c r="F689" s="16">
        <v>30</v>
      </c>
      <c r="G689" t="str">
        <f t="shared" si="173"/>
        <v>heating</v>
      </c>
      <c r="H689" s="283">
        <f>IF(G689="heating",F689*Assumptions!M$4+Assumptions!M$7,0)</f>
        <v>0.42311166678901713</v>
      </c>
      <c r="I689" s="15">
        <f t="shared" si="174"/>
        <v>0.92937811039838192</v>
      </c>
      <c r="J689" s="15">
        <f t="shared" si="175"/>
        <v>1.017726725449043</v>
      </c>
      <c r="K689" s="283">
        <f t="shared" si="180"/>
        <v>0.40020141440370421</v>
      </c>
      <c r="L689" s="283">
        <f t="shared" si="181"/>
        <v>3.0747565450814909</v>
      </c>
      <c r="M689" s="283">
        <f t="shared" si="182"/>
        <v>4.1985407852009065</v>
      </c>
      <c r="N689" s="283">
        <f t="shared" si="183"/>
        <v>2.3339835549601151</v>
      </c>
      <c r="O689" s="283">
        <f t="shared" si="184"/>
        <v>0.52721961801041384</v>
      </c>
      <c r="P689" s="21">
        <f t="shared" si="176"/>
        <v>0</v>
      </c>
      <c r="Q689" s="21">
        <f t="shared" si="177"/>
        <v>0.96592607327566882</v>
      </c>
      <c r="R689">
        <f t="shared" si="178"/>
        <v>0.9440993384982781</v>
      </c>
      <c r="S689" s="296">
        <f t="shared" si="185"/>
        <v>0</v>
      </c>
      <c r="T689" s="283">
        <f t="shared" si="186"/>
        <v>0.40020141440370421</v>
      </c>
    </row>
    <row r="690" spans="1:20" x14ac:dyDescent="0.25">
      <c r="A690" s="286">
        <v>43129</v>
      </c>
      <c r="B690" s="1">
        <f t="shared" si="179"/>
        <v>1</v>
      </c>
      <c r="C690" s="285">
        <v>16</v>
      </c>
      <c r="D690" t="s">
        <v>714</v>
      </c>
      <c r="F690" s="16">
        <v>28</v>
      </c>
      <c r="G690" t="str">
        <f t="shared" si="173"/>
        <v>heating</v>
      </c>
      <c r="H690" s="283">
        <f>IF(G690="heating",F690*Assumptions!M$4+Assumptions!M$7,0)</f>
        <v>0.44450341526309717</v>
      </c>
      <c r="I690" s="15">
        <f t="shared" si="174"/>
        <v>0.95820877609023625</v>
      </c>
      <c r="J690" s="15">
        <f t="shared" si="175"/>
        <v>1.017726725449043</v>
      </c>
      <c r="K690" s="283">
        <f t="shared" si="180"/>
        <v>0.43347736580055857</v>
      </c>
      <c r="L690" s="283">
        <f t="shared" si="181"/>
        <v>3.0941723472618432</v>
      </c>
      <c r="M690" s="283">
        <f t="shared" si="182"/>
        <v>4.5763575507826708</v>
      </c>
      <c r="N690" s="283">
        <f t="shared" si="183"/>
        <v>2.2832919573072399</v>
      </c>
      <c r="O690" s="283">
        <f t="shared" si="184"/>
        <v>0.58742101470272723</v>
      </c>
      <c r="P690" s="21">
        <f t="shared" si="176"/>
        <v>0</v>
      </c>
      <c r="Q690" s="21">
        <f t="shared" si="177"/>
        <v>1.1649354943302594</v>
      </c>
      <c r="R690">
        <f t="shared" si="178"/>
        <v>0.9440993384982781</v>
      </c>
      <c r="S690" s="296">
        <f t="shared" si="185"/>
        <v>0</v>
      </c>
      <c r="T690" s="283">
        <f t="shared" si="186"/>
        <v>0.43347736580055857</v>
      </c>
    </row>
    <row r="691" spans="1:20" x14ac:dyDescent="0.25">
      <c r="A691" s="286">
        <v>43129</v>
      </c>
      <c r="B691" s="1">
        <f t="shared" si="179"/>
        <v>1</v>
      </c>
      <c r="C691" s="285">
        <v>17</v>
      </c>
      <c r="D691" t="s">
        <v>714</v>
      </c>
      <c r="E691" t="s">
        <v>685</v>
      </c>
      <c r="F691" s="16">
        <v>28</v>
      </c>
      <c r="G691" t="str">
        <f t="shared" si="173"/>
        <v>heating</v>
      </c>
      <c r="H691" s="283">
        <f>IF(G691="heating",F691*Assumptions!M$4+Assumptions!M$7,0)</f>
        <v>0.44450341526309717</v>
      </c>
      <c r="I691" s="15">
        <f t="shared" si="174"/>
        <v>1.000324165990953</v>
      </c>
      <c r="J691" s="15">
        <f t="shared" si="175"/>
        <v>1.017726725449043</v>
      </c>
      <c r="K691" s="283">
        <f t="shared" si="180"/>
        <v>0.45252965245182059</v>
      </c>
      <c r="L691" s="283">
        <f t="shared" si="181"/>
        <v>3.0941723472618432</v>
      </c>
      <c r="M691" s="283">
        <f t="shared" si="182"/>
        <v>4.7774985624134709</v>
      </c>
      <c r="N691" s="283">
        <f t="shared" si="183"/>
        <v>2.2832919573072399</v>
      </c>
      <c r="O691" s="283">
        <f t="shared" si="184"/>
        <v>0.61323946438445942</v>
      </c>
      <c r="P691" s="21">
        <f t="shared" si="176"/>
        <v>0</v>
      </c>
      <c r="Q691" s="21">
        <f t="shared" si="177"/>
        <v>1.3521540118753073</v>
      </c>
      <c r="R691">
        <f t="shared" si="178"/>
        <v>0.9440993384982781</v>
      </c>
      <c r="S691" s="296">
        <f t="shared" si="185"/>
        <v>0</v>
      </c>
      <c r="T691" s="283">
        <f t="shared" si="186"/>
        <v>0.45252965245182059</v>
      </c>
    </row>
    <row r="692" spans="1:20" x14ac:dyDescent="0.25">
      <c r="A692" s="286">
        <v>43129</v>
      </c>
      <c r="B692" s="1">
        <f t="shared" si="179"/>
        <v>1</v>
      </c>
      <c r="C692" s="285">
        <v>18</v>
      </c>
      <c r="D692" t="s">
        <v>714</v>
      </c>
      <c r="E692" t="s">
        <v>685</v>
      </c>
      <c r="F692" s="16">
        <v>25</v>
      </c>
      <c r="G692" t="str">
        <f t="shared" si="173"/>
        <v>heating</v>
      </c>
      <c r="H692" s="283">
        <f>IF(G692="heating",F692*Assumptions!M$4+Assumptions!M$7,0)</f>
        <v>0.47659103797421726</v>
      </c>
      <c r="I692" s="15">
        <f t="shared" si="174"/>
        <v>0.99263375744531002</v>
      </c>
      <c r="J692" s="15">
        <f t="shared" si="175"/>
        <v>1.017726725449043</v>
      </c>
      <c r="K692" s="283">
        <f t="shared" si="180"/>
        <v>0.48146651831833659</v>
      </c>
      <c r="L692" s="283">
        <f t="shared" si="181"/>
        <v>3.0939281817466902</v>
      </c>
      <c r="M692" s="283">
        <f t="shared" si="182"/>
        <v>5.082593094569817</v>
      </c>
      <c r="N692" s="283">
        <f t="shared" si="183"/>
        <v>2.1843738559015753</v>
      </c>
      <c r="O692" s="283">
        <f t="shared" si="184"/>
        <v>0.68194500019674331</v>
      </c>
      <c r="P692" s="21">
        <f t="shared" si="176"/>
        <v>0</v>
      </c>
      <c r="Q692" s="21">
        <f t="shared" si="177"/>
        <v>1.5598916921549892</v>
      </c>
      <c r="R692">
        <f t="shared" si="178"/>
        <v>0.9440993384982781</v>
      </c>
      <c r="S692" s="296">
        <f t="shared" si="185"/>
        <v>0</v>
      </c>
      <c r="T692" s="283">
        <f t="shared" si="186"/>
        <v>0.48146651831833659</v>
      </c>
    </row>
    <row r="693" spans="1:20" x14ac:dyDescent="0.25">
      <c r="A693" s="286">
        <v>43129</v>
      </c>
      <c r="B693" s="1">
        <f t="shared" si="179"/>
        <v>1</v>
      </c>
      <c r="C693" s="285">
        <v>19</v>
      </c>
      <c r="D693" t="s">
        <v>714</v>
      </c>
      <c r="F693" s="16">
        <v>25</v>
      </c>
      <c r="G693" t="str">
        <f t="shared" si="173"/>
        <v>heating</v>
      </c>
      <c r="H693" s="283">
        <f>IF(G693="heating",F693*Assumptions!M$4+Assumptions!M$7,0)</f>
        <v>0.47659103797421726</v>
      </c>
      <c r="I693" s="15">
        <f t="shared" si="174"/>
        <v>0.98728643949761985</v>
      </c>
      <c r="J693" s="15">
        <f t="shared" si="175"/>
        <v>1.017726725449043</v>
      </c>
      <c r="K693" s="283">
        <f t="shared" si="180"/>
        <v>0.47887285823443865</v>
      </c>
      <c r="L693" s="283">
        <f t="shared" si="181"/>
        <v>3.0939281817466902</v>
      </c>
      <c r="M693" s="283">
        <f t="shared" si="182"/>
        <v>5.05521316610018</v>
      </c>
      <c r="N693" s="283">
        <f t="shared" si="183"/>
        <v>2.1843738559015753</v>
      </c>
      <c r="O693" s="283">
        <f t="shared" si="184"/>
        <v>0.67827136255190368</v>
      </c>
      <c r="P693" s="21">
        <f t="shared" si="176"/>
        <v>0</v>
      </c>
      <c r="Q693" s="21">
        <f t="shared" si="177"/>
        <v>1.6764212681468484</v>
      </c>
      <c r="R693">
        <f t="shared" si="178"/>
        <v>0.9440993384982781</v>
      </c>
      <c r="S693" s="296">
        <f t="shared" si="185"/>
        <v>0</v>
      </c>
      <c r="T693" s="283">
        <f t="shared" si="186"/>
        <v>0.47887285823443865</v>
      </c>
    </row>
    <row r="694" spans="1:20" x14ac:dyDescent="0.25">
      <c r="A694" s="286">
        <v>43129</v>
      </c>
      <c r="B694" s="1">
        <f t="shared" si="179"/>
        <v>1</v>
      </c>
      <c r="C694" s="285">
        <v>20</v>
      </c>
      <c r="D694" t="s">
        <v>714</v>
      </c>
      <c r="F694" s="16">
        <v>21</v>
      </c>
      <c r="G694" t="str">
        <f t="shared" si="173"/>
        <v>heating</v>
      </c>
      <c r="H694" s="283">
        <f>IF(G694="heating",F694*Assumptions!M$4+Assumptions!M$7,0)</f>
        <v>0.51937453492237728</v>
      </c>
      <c r="I694" s="15">
        <f t="shared" si="174"/>
        <v>0.9807837528485519</v>
      </c>
      <c r="J694" s="15">
        <f t="shared" si="175"/>
        <v>1.017726725449043</v>
      </c>
      <c r="K694" s="283">
        <f t="shared" si="180"/>
        <v>0.51842399494861369</v>
      </c>
      <c r="L694" s="283">
        <f t="shared" si="181"/>
        <v>3.0222800846604434</v>
      </c>
      <c r="M694" s="283">
        <f t="shared" si="182"/>
        <v>5.3459984223513448</v>
      </c>
      <c r="N694" s="283">
        <f t="shared" si="183"/>
        <v>1.9596958788221039</v>
      </c>
      <c r="O694" s="283">
        <f t="shared" si="184"/>
        <v>0.79952329964844182</v>
      </c>
      <c r="P694" s="21">
        <f t="shared" si="176"/>
        <v>0</v>
      </c>
      <c r="Q694" s="21">
        <f t="shared" si="177"/>
        <v>1.52436960139122</v>
      </c>
      <c r="R694">
        <f t="shared" si="178"/>
        <v>0.9440993384982781</v>
      </c>
      <c r="S694" s="296">
        <f t="shared" si="185"/>
        <v>0</v>
      </c>
      <c r="T694" s="283">
        <f t="shared" si="186"/>
        <v>0.51842399494861369</v>
      </c>
    </row>
    <row r="695" spans="1:20" x14ac:dyDescent="0.25">
      <c r="A695" s="286">
        <v>43129</v>
      </c>
      <c r="B695" s="1">
        <f t="shared" si="179"/>
        <v>1</v>
      </c>
      <c r="C695" s="285">
        <v>21</v>
      </c>
      <c r="D695" t="s">
        <v>714</v>
      </c>
      <c r="F695" s="16">
        <v>19</v>
      </c>
      <c r="G695" t="str">
        <f t="shared" si="173"/>
        <v>heating</v>
      </c>
      <c r="H695" s="283">
        <f>IF(G695="heating",F695*Assumptions!M$4+Assumptions!M$7,0)</f>
        <v>0.54076628339645738</v>
      </c>
      <c r="I695" s="15">
        <f t="shared" si="174"/>
        <v>0.96485790305685171</v>
      </c>
      <c r="J695" s="15">
        <f t="shared" si="175"/>
        <v>1.017726725449043</v>
      </c>
      <c r="K695" s="283">
        <f t="shared" si="180"/>
        <v>0.53101176499580538</v>
      </c>
      <c r="L695" s="283">
        <f t="shared" si="181"/>
        <v>2.9437809613584625</v>
      </c>
      <c r="M695" s="283">
        <f t="shared" si="182"/>
        <v>5.3335780896654432</v>
      </c>
      <c r="N695" s="283">
        <f t="shared" si="183"/>
        <v>1.8289671560163632</v>
      </c>
      <c r="O695" s="283">
        <f t="shared" si="184"/>
        <v>0.8546803691416428</v>
      </c>
      <c r="P695" s="21">
        <f t="shared" si="176"/>
        <v>0</v>
      </c>
      <c r="Q695" s="21">
        <f t="shared" si="177"/>
        <v>1.4448604713749031</v>
      </c>
      <c r="R695">
        <f t="shared" si="178"/>
        <v>0.9440993384982781</v>
      </c>
      <c r="S695" s="296">
        <f t="shared" si="185"/>
        <v>0</v>
      </c>
      <c r="T695" s="283">
        <f t="shared" si="186"/>
        <v>0.53101176499580538</v>
      </c>
    </row>
    <row r="696" spans="1:20" x14ac:dyDescent="0.25">
      <c r="A696" s="286">
        <v>43129</v>
      </c>
      <c r="B696" s="1">
        <f t="shared" si="179"/>
        <v>1</v>
      </c>
      <c r="C696" s="285">
        <v>22</v>
      </c>
      <c r="D696" t="s">
        <v>714</v>
      </c>
      <c r="F696" s="16">
        <v>21</v>
      </c>
      <c r="G696" t="str">
        <f t="shared" si="173"/>
        <v>heating</v>
      </c>
      <c r="H696" s="283">
        <f>IF(G696="heating",F696*Assumptions!M$4+Assumptions!M$7,0)</f>
        <v>0.51937453492237728</v>
      </c>
      <c r="I696" s="15">
        <f t="shared" si="174"/>
        <v>0.93972561476240646</v>
      </c>
      <c r="J696" s="15">
        <f t="shared" si="175"/>
        <v>1.017726725449043</v>
      </c>
      <c r="K696" s="283">
        <f t="shared" si="180"/>
        <v>0.49672142910782513</v>
      </c>
      <c r="L696" s="283">
        <f t="shared" si="181"/>
        <v>3.0222800846604434</v>
      </c>
      <c r="M696" s="283">
        <f t="shared" si="182"/>
        <v>5.1222011369704239</v>
      </c>
      <c r="N696" s="283">
        <f t="shared" si="183"/>
        <v>1.9596958788221039</v>
      </c>
      <c r="O696" s="283">
        <f t="shared" si="184"/>
        <v>0.7660531917426826</v>
      </c>
      <c r="P696" s="21">
        <f t="shared" si="176"/>
        <v>0</v>
      </c>
      <c r="Q696" s="21">
        <f t="shared" si="177"/>
        <v>1.2427137171080138</v>
      </c>
      <c r="R696">
        <f t="shared" si="178"/>
        <v>0.9440993384982781</v>
      </c>
      <c r="S696" s="296">
        <f t="shared" si="185"/>
        <v>0</v>
      </c>
      <c r="T696" s="283">
        <f t="shared" si="186"/>
        <v>0.49672142910782513</v>
      </c>
    </row>
    <row r="697" spans="1:20" x14ac:dyDescent="0.25">
      <c r="A697" s="286">
        <v>43129</v>
      </c>
      <c r="B697" s="1">
        <f t="shared" si="179"/>
        <v>1</v>
      </c>
      <c r="C697" s="285">
        <v>23</v>
      </c>
      <c r="D697" t="s">
        <v>713</v>
      </c>
      <c r="F697" s="16">
        <v>21</v>
      </c>
      <c r="G697" t="str">
        <f t="shared" si="173"/>
        <v>heating</v>
      </c>
      <c r="H697" s="283">
        <f>IF(G697="heating",F697*Assumptions!M$4+Assumptions!M$7,0)</f>
        <v>0.51937453492237728</v>
      </c>
      <c r="I697" s="15">
        <f t="shared" si="174"/>
        <v>0.93552015763172869</v>
      </c>
      <c r="J697" s="15">
        <f t="shared" si="175"/>
        <v>1.017726725449043</v>
      </c>
      <c r="K697" s="283">
        <f t="shared" si="180"/>
        <v>0.49449850292257891</v>
      </c>
      <c r="L697" s="283">
        <f t="shared" si="181"/>
        <v>3.0222800846604434</v>
      </c>
      <c r="M697" s="283">
        <f t="shared" si="182"/>
        <v>5.0992782784701962</v>
      </c>
      <c r="N697" s="283">
        <f t="shared" si="183"/>
        <v>1.9596958788221039</v>
      </c>
      <c r="O697" s="283">
        <f t="shared" si="184"/>
        <v>0.76262495289606225</v>
      </c>
      <c r="P697" s="21">
        <f t="shared" si="176"/>
        <v>0</v>
      </c>
      <c r="Q697" s="21">
        <f t="shared" si="177"/>
        <v>1.0297519246597011</v>
      </c>
      <c r="R697">
        <f t="shared" si="178"/>
        <v>0.9440993384982781</v>
      </c>
      <c r="S697" s="296">
        <f t="shared" si="185"/>
        <v>0</v>
      </c>
      <c r="T697" s="283">
        <f t="shared" si="186"/>
        <v>0.49449850292257891</v>
      </c>
    </row>
    <row r="698" spans="1:20" x14ac:dyDescent="0.25">
      <c r="A698" s="286">
        <v>43130</v>
      </c>
      <c r="B698" s="1">
        <f t="shared" si="179"/>
        <v>2</v>
      </c>
      <c r="C698" s="285">
        <v>0</v>
      </c>
      <c r="D698" t="s">
        <v>713</v>
      </c>
      <c r="F698" s="16">
        <v>19</v>
      </c>
      <c r="G698" t="str">
        <f t="shared" si="173"/>
        <v>heating</v>
      </c>
      <c r="H698" s="283">
        <f>IF(G698="heating",F698*Assumptions!M$4+Assumptions!M$7,0)</f>
        <v>0.54076628339645738</v>
      </c>
      <c r="I698" s="15">
        <f t="shared" si="174"/>
        <v>0.96097758380229281</v>
      </c>
      <c r="J698" s="15">
        <f t="shared" si="175"/>
        <v>1.0199659078795975</v>
      </c>
      <c r="K698" s="283">
        <f t="shared" si="180"/>
        <v>0.53003984549139438</v>
      </c>
      <c r="L698" s="283">
        <f t="shared" si="181"/>
        <v>2.9437809613584625</v>
      </c>
      <c r="M698" s="283">
        <f t="shared" si="182"/>
        <v>5.3238159545954495</v>
      </c>
      <c r="N698" s="283">
        <f t="shared" si="183"/>
        <v>1.8289671560163632</v>
      </c>
      <c r="O698" s="283">
        <f t="shared" si="184"/>
        <v>0.85311603370584965</v>
      </c>
      <c r="P698" s="21">
        <f t="shared" si="176"/>
        <v>0</v>
      </c>
      <c r="Q698" s="21">
        <f t="shared" si="177"/>
        <v>0.90668853391740301</v>
      </c>
      <c r="R698">
        <f t="shared" si="178"/>
        <v>0.83668510409641816</v>
      </c>
      <c r="S698" s="296">
        <f t="shared" si="185"/>
        <v>0</v>
      </c>
      <c r="T698" s="283">
        <f t="shared" si="186"/>
        <v>0.53003984549139438</v>
      </c>
    </row>
    <row r="699" spans="1:20" x14ac:dyDescent="0.25">
      <c r="A699" s="286">
        <v>43130</v>
      </c>
      <c r="B699" s="1">
        <f t="shared" si="179"/>
        <v>2</v>
      </c>
      <c r="C699" s="285">
        <v>1</v>
      </c>
      <c r="D699" t="s">
        <v>713</v>
      </c>
      <c r="F699" s="16">
        <v>19</v>
      </c>
      <c r="G699" t="str">
        <f t="shared" si="173"/>
        <v>heating</v>
      </c>
      <c r="H699" s="283">
        <f>IF(G699="heating",F699*Assumptions!M$4+Assumptions!M$7,0)</f>
        <v>0.54076628339645738</v>
      </c>
      <c r="I699" s="15">
        <f t="shared" si="174"/>
        <v>0.9912860509924194</v>
      </c>
      <c r="J699" s="15">
        <f t="shared" si="175"/>
        <v>1.0199659078795975</v>
      </c>
      <c r="K699" s="283">
        <f t="shared" si="180"/>
        <v>0.54675687982946153</v>
      </c>
      <c r="L699" s="283">
        <f t="shared" si="181"/>
        <v>2.9437809613584625</v>
      </c>
      <c r="M699" s="283">
        <f t="shared" si="182"/>
        <v>5.4917248672546712</v>
      </c>
      <c r="N699" s="283">
        <f t="shared" si="183"/>
        <v>1.8289671560163632</v>
      </c>
      <c r="O699" s="283">
        <f t="shared" si="184"/>
        <v>0.88002263356079957</v>
      </c>
      <c r="P699" s="21">
        <f t="shared" si="176"/>
        <v>0</v>
      </c>
      <c r="Q699" s="21">
        <f t="shared" si="177"/>
        <v>0.81803459285312596</v>
      </c>
      <c r="R699">
        <f t="shared" si="178"/>
        <v>0.83668510409641816</v>
      </c>
      <c r="S699" s="296">
        <f t="shared" si="185"/>
        <v>0</v>
      </c>
      <c r="T699" s="283">
        <f t="shared" si="186"/>
        <v>0.54675687982946153</v>
      </c>
    </row>
    <row r="700" spans="1:20" x14ac:dyDescent="0.25">
      <c r="A700" s="286">
        <v>43130</v>
      </c>
      <c r="B700" s="1">
        <f t="shared" si="179"/>
        <v>2</v>
      </c>
      <c r="C700" s="285">
        <v>2</v>
      </c>
      <c r="D700" t="s">
        <v>713</v>
      </c>
      <c r="F700" s="16">
        <v>19</v>
      </c>
      <c r="G700" t="str">
        <f t="shared" si="173"/>
        <v>heating</v>
      </c>
      <c r="H700" s="283">
        <f>IF(G700="heating",F700*Assumptions!M$4+Assumptions!M$7,0)</f>
        <v>0.54076628339645738</v>
      </c>
      <c r="I700" s="15">
        <f t="shared" si="174"/>
        <v>1.0126444122274023</v>
      </c>
      <c r="J700" s="15">
        <f t="shared" si="175"/>
        <v>1.0199659078795975</v>
      </c>
      <c r="K700" s="283">
        <f t="shared" si="180"/>
        <v>0.55853736532647691</v>
      </c>
      <c r="L700" s="283">
        <f t="shared" si="181"/>
        <v>2.9437809613584625</v>
      </c>
      <c r="M700" s="283">
        <f t="shared" si="182"/>
        <v>5.6100501916154206</v>
      </c>
      <c r="N700" s="283">
        <f t="shared" si="183"/>
        <v>1.8289671560163632</v>
      </c>
      <c r="O700" s="283">
        <f t="shared" si="184"/>
        <v>0.8989837006349658</v>
      </c>
      <c r="P700" s="21">
        <f t="shared" si="176"/>
        <v>0</v>
      </c>
      <c r="Q700" s="21">
        <f t="shared" si="177"/>
        <v>0.74507607494346417</v>
      </c>
      <c r="R700">
        <f t="shared" si="178"/>
        <v>0.83668510409641816</v>
      </c>
      <c r="S700" s="296">
        <f t="shared" si="185"/>
        <v>0</v>
      </c>
      <c r="T700" s="283">
        <f t="shared" si="186"/>
        <v>0.55853736532647691</v>
      </c>
    </row>
    <row r="701" spans="1:20" x14ac:dyDescent="0.25">
      <c r="A701" s="286">
        <v>43130</v>
      </c>
      <c r="B701" s="1">
        <f t="shared" si="179"/>
        <v>2</v>
      </c>
      <c r="C701" s="285">
        <v>3</v>
      </c>
      <c r="D701" t="s">
        <v>713</v>
      </c>
      <c r="F701" s="16">
        <v>18</v>
      </c>
      <c r="G701" t="str">
        <f t="shared" si="173"/>
        <v>heating</v>
      </c>
      <c r="H701" s="283">
        <f>IF(G701="heating",F701*Assumptions!M$4+Assumptions!M$7,0)</f>
        <v>0.55146215763349737</v>
      </c>
      <c r="I701" s="15">
        <f t="shared" si="174"/>
        <v>1.0288787614109172</v>
      </c>
      <c r="J701" s="15">
        <f t="shared" si="175"/>
        <v>1.0199659078795975</v>
      </c>
      <c r="K701" s="283">
        <f t="shared" si="180"/>
        <v>0.57871611229532205</v>
      </c>
      <c r="L701" s="283">
        <f t="shared" si="181"/>
        <v>2.9050026706454841</v>
      </c>
      <c r="M701" s="283">
        <f t="shared" si="182"/>
        <v>5.7361583582170015</v>
      </c>
      <c r="N701" s="283">
        <f t="shared" si="183"/>
        <v>1.7641684145174241</v>
      </c>
      <c r="O701" s="283">
        <f t="shared" si="184"/>
        <v>0.95295428595651122</v>
      </c>
      <c r="P701" s="21">
        <f t="shared" si="176"/>
        <v>0</v>
      </c>
      <c r="Q701" s="21">
        <f t="shared" si="177"/>
        <v>0.69158980876382303</v>
      </c>
      <c r="R701">
        <f t="shared" si="178"/>
        <v>0.83668510409641816</v>
      </c>
      <c r="S701" s="296">
        <f t="shared" si="185"/>
        <v>0</v>
      </c>
      <c r="T701" s="283">
        <f t="shared" si="186"/>
        <v>0.57871611229532205</v>
      </c>
    </row>
    <row r="702" spans="1:20" x14ac:dyDescent="0.25">
      <c r="A702" s="286">
        <v>43130</v>
      </c>
      <c r="B702" s="1">
        <f t="shared" si="179"/>
        <v>2</v>
      </c>
      <c r="C702" s="285">
        <v>4</v>
      </c>
      <c r="D702" t="s">
        <v>713</v>
      </c>
      <c r="F702" s="16">
        <v>18</v>
      </c>
      <c r="G702" t="str">
        <f t="shared" si="173"/>
        <v>heating</v>
      </c>
      <c r="H702" s="283">
        <f>IF(G702="heating",F702*Assumptions!M$4+Assumptions!M$7,0)</f>
        <v>0.55146215763349737</v>
      </c>
      <c r="I702" s="15">
        <f t="shared" si="174"/>
        <v>1.0654385285153933</v>
      </c>
      <c r="J702" s="15">
        <f t="shared" si="175"/>
        <v>1.0199659078795975</v>
      </c>
      <c r="K702" s="283">
        <f t="shared" si="180"/>
        <v>0.59927997956391155</v>
      </c>
      <c r="L702" s="283">
        <f t="shared" si="181"/>
        <v>2.9050026706454841</v>
      </c>
      <c r="M702" s="283">
        <f t="shared" si="182"/>
        <v>5.9399847190247863</v>
      </c>
      <c r="N702" s="283">
        <f t="shared" si="183"/>
        <v>1.7641684145174241</v>
      </c>
      <c r="O702" s="283">
        <f t="shared" si="184"/>
        <v>0.98681618306478291</v>
      </c>
      <c r="P702" s="21">
        <f t="shared" si="176"/>
        <v>0</v>
      </c>
      <c r="Q702" s="21">
        <f t="shared" si="177"/>
        <v>0.6473875548762833</v>
      </c>
      <c r="R702">
        <f t="shared" si="178"/>
        <v>0.83668510409641816</v>
      </c>
      <c r="S702" s="296">
        <f t="shared" si="185"/>
        <v>0</v>
      </c>
      <c r="T702" s="283">
        <f t="shared" si="186"/>
        <v>0.59927997956391155</v>
      </c>
    </row>
    <row r="703" spans="1:20" x14ac:dyDescent="0.25">
      <c r="A703" s="286">
        <v>43130</v>
      </c>
      <c r="B703" s="1">
        <f t="shared" si="179"/>
        <v>2</v>
      </c>
      <c r="C703" s="285">
        <v>5</v>
      </c>
      <c r="D703" t="s">
        <v>713</v>
      </c>
      <c r="F703" s="16">
        <v>18</v>
      </c>
      <c r="G703" t="str">
        <f t="shared" si="173"/>
        <v>heating</v>
      </c>
      <c r="H703" s="283">
        <f>IF(G703="heating",F703*Assumptions!M$4+Assumptions!M$7,0)</f>
        <v>0.55146215763349737</v>
      </c>
      <c r="I703" s="15">
        <f t="shared" si="174"/>
        <v>1.1031161181218294</v>
      </c>
      <c r="J703" s="15">
        <f t="shared" si="175"/>
        <v>1.0199659078795975</v>
      </c>
      <c r="K703" s="283">
        <f t="shared" si="180"/>
        <v>0.62047259136182087</v>
      </c>
      <c r="L703" s="283">
        <f t="shared" si="181"/>
        <v>2.9050026706454841</v>
      </c>
      <c r="M703" s="283">
        <f t="shared" si="182"/>
        <v>6.1500431133122273</v>
      </c>
      <c r="N703" s="283">
        <f t="shared" si="183"/>
        <v>1.7641684145174241</v>
      </c>
      <c r="O703" s="283">
        <f t="shared" si="184"/>
        <v>1.0217134147373723</v>
      </c>
      <c r="P703" s="21">
        <f t="shared" si="176"/>
        <v>0</v>
      </c>
      <c r="Q703" s="21">
        <f t="shared" si="177"/>
        <v>0.72139578924615555</v>
      </c>
      <c r="R703">
        <f t="shared" si="178"/>
        <v>0.83668510409641816</v>
      </c>
      <c r="S703" s="296">
        <f t="shared" si="185"/>
        <v>0</v>
      </c>
      <c r="T703" s="283">
        <f t="shared" si="186"/>
        <v>0.62047259136182087</v>
      </c>
    </row>
    <row r="704" spans="1:20" x14ac:dyDescent="0.25">
      <c r="A704" s="286">
        <v>43130</v>
      </c>
      <c r="B704" s="1">
        <f t="shared" si="179"/>
        <v>2</v>
      </c>
      <c r="C704" s="285">
        <v>6</v>
      </c>
      <c r="D704" t="s">
        <v>713</v>
      </c>
      <c r="F704" s="16">
        <v>18</v>
      </c>
      <c r="G704" t="str">
        <f t="shared" si="173"/>
        <v>heating</v>
      </c>
      <c r="H704" s="283">
        <f>IF(G704="heating",F704*Assumptions!M$4+Assumptions!M$7,0)</f>
        <v>0.55146215763349737</v>
      </c>
      <c r="I704" s="15">
        <f t="shared" si="174"/>
        <v>1.1674190089087988</v>
      </c>
      <c r="J704" s="15">
        <f t="shared" si="175"/>
        <v>1.0199659078795975</v>
      </c>
      <c r="K704" s="283">
        <f t="shared" si="180"/>
        <v>0.65664120554776695</v>
      </c>
      <c r="L704" s="283">
        <f t="shared" si="181"/>
        <v>2.9050026706454841</v>
      </c>
      <c r="M704" s="283">
        <f t="shared" si="182"/>
        <v>6.508541683094518</v>
      </c>
      <c r="N704" s="283">
        <f t="shared" si="183"/>
        <v>1.7641684145174241</v>
      </c>
      <c r="O704" s="283">
        <f t="shared" si="184"/>
        <v>1.0812711757419875</v>
      </c>
      <c r="P704" s="21">
        <f t="shared" si="176"/>
        <v>0</v>
      </c>
      <c r="Q704" s="21">
        <f t="shared" si="177"/>
        <v>0.87787080972652631</v>
      </c>
      <c r="R704">
        <f t="shared" si="178"/>
        <v>0.83668510409641816</v>
      </c>
      <c r="S704" s="296">
        <f t="shared" si="185"/>
        <v>0</v>
      </c>
      <c r="T704" s="283">
        <f t="shared" si="186"/>
        <v>0.65664120554776695</v>
      </c>
    </row>
    <row r="705" spans="1:20" x14ac:dyDescent="0.25">
      <c r="A705" s="286">
        <v>43130</v>
      </c>
      <c r="B705" s="1">
        <f t="shared" si="179"/>
        <v>2</v>
      </c>
      <c r="C705" s="285">
        <v>7</v>
      </c>
      <c r="D705" t="s">
        <v>714</v>
      </c>
      <c r="F705" s="16">
        <v>16</v>
      </c>
      <c r="G705" t="str">
        <f t="shared" si="173"/>
        <v>heating</v>
      </c>
      <c r="H705" s="283">
        <f>IF(G705="heating",F705*Assumptions!M$4+Assumptions!M$7,0)</f>
        <v>0.57285390610757747</v>
      </c>
      <c r="I705" s="15">
        <f t="shared" si="174"/>
        <v>1.1567226404725983</v>
      </c>
      <c r="J705" s="15">
        <f t="shared" si="175"/>
        <v>1.0199659078795975</v>
      </c>
      <c r="K705" s="283">
        <f t="shared" si="180"/>
        <v>0.67586315396851071</v>
      </c>
      <c r="L705" s="283">
        <f t="shared" si="181"/>
        <v>2.8179276134894917</v>
      </c>
      <c r="M705" s="283">
        <f t="shared" si="182"/>
        <v>6.4982681126611803</v>
      </c>
      <c r="N705" s="283">
        <f t="shared" si="183"/>
        <v>1.6317545686209942</v>
      </c>
      <c r="O705" s="283">
        <f t="shared" si="184"/>
        <v>1.1671690590806798</v>
      </c>
      <c r="P705" s="21">
        <f t="shared" si="176"/>
        <v>0</v>
      </c>
      <c r="Q705" s="21">
        <f t="shared" si="177"/>
        <v>0.97331382064367777</v>
      </c>
      <c r="R705">
        <f t="shared" si="178"/>
        <v>0.83668510409641816</v>
      </c>
      <c r="S705" s="296">
        <f t="shared" si="185"/>
        <v>0</v>
      </c>
      <c r="T705" s="283">
        <f t="shared" si="186"/>
        <v>0.67586315396851071</v>
      </c>
    </row>
    <row r="706" spans="1:20" x14ac:dyDescent="0.25">
      <c r="A706" s="286">
        <v>43130</v>
      </c>
      <c r="B706" s="1">
        <f t="shared" si="179"/>
        <v>2</v>
      </c>
      <c r="C706" s="285">
        <v>8</v>
      </c>
      <c r="D706" t="s">
        <v>714</v>
      </c>
      <c r="F706" s="16">
        <v>16</v>
      </c>
      <c r="G706" t="str">
        <f t="shared" ref="G706:G769" si="187">VLOOKUP(A706,U$2:W$366,3,FALSE)</f>
        <v>heating</v>
      </c>
      <c r="H706" s="283">
        <f>IF(G706="heating",F706*Assumptions!M$4+Assumptions!M$7,0)</f>
        <v>0.57285390610757747</v>
      </c>
      <c r="I706" s="15">
        <f t="shared" ref="I706:I769" si="188">VLOOKUP(C706,AO$2:AQ$25,2,FALSE)</f>
        <v>1.0887373021083731</v>
      </c>
      <c r="J706" s="15">
        <f t="shared" ref="J706:J769" si="189">VLOOKUP(B706,AS$4:AU$10,3,FALSE)</f>
        <v>1.0199659078795975</v>
      </c>
      <c r="K706" s="283">
        <f t="shared" si="180"/>
        <v>0.63613990173607537</v>
      </c>
      <c r="L706" s="283">
        <f t="shared" si="181"/>
        <v>2.8179276134894917</v>
      </c>
      <c r="M706" s="283">
        <f t="shared" si="182"/>
        <v>6.1163382178333014</v>
      </c>
      <c r="N706" s="283">
        <f t="shared" si="183"/>
        <v>1.6317545686209942</v>
      </c>
      <c r="O706" s="283">
        <f t="shared" si="184"/>
        <v>1.0985697418083606</v>
      </c>
      <c r="P706" s="21">
        <f t="shared" ref="P706:P769" si="190">IF(G706="cooling",IF(F706&lt;61,0.025,(F706^2*AX$25+F706*AY$25+AZ$25)),0)</f>
        <v>0</v>
      </c>
      <c r="Q706" s="21">
        <f t="shared" ref="Q706:Q769" si="191">VLOOKUP(C706,BB$2:BC$25,2,FALSE)</f>
        <v>0.94940007506179924</v>
      </c>
      <c r="R706">
        <f t="shared" ref="R706:R769" si="192">VLOOKUP(B706,AS$4:AV$10,4,FALSE)</f>
        <v>0.83668510409641816</v>
      </c>
      <c r="S706" s="296">
        <f t="shared" si="185"/>
        <v>0</v>
      </c>
      <c r="T706" s="283">
        <f t="shared" si="186"/>
        <v>0.63613990173607537</v>
      </c>
    </row>
    <row r="707" spans="1:20" x14ac:dyDescent="0.25">
      <c r="A707" s="286">
        <v>43130</v>
      </c>
      <c r="B707" s="1">
        <f t="shared" ref="B707:B770" si="193">WEEKDAY(A707,2)</f>
        <v>2</v>
      </c>
      <c r="C707" s="285">
        <v>9</v>
      </c>
      <c r="D707" t="s">
        <v>714</v>
      </c>
      <c r="F707" s="16">
        <v>18</v>
      </c>
      <c r="G707" t="str">
        <f t="shared" si="187"/>
        <v>heating</v>
      </c>
      <c r="H707" s="283">
        <f>IF(G707="heating",F707*Assumptions!M$4+Assumptions!M$7,0)</f>
        <v>0.55146215763349737</v>
      </c>
      <c r="I707" s="15">
        <f t="shared" si="188"/>
        <v>1.0265141967145235</v>
      </c>
      <c r="J707" s="15">
        <f t="shared" si="189"/>
        <v>1.0199659078795975</v>
      </c>
      <c r="K707" s="283">
        <f t="shared" ref="K707:K770" si="194">H707*I707*J707</f>
        <v>0.57738610944203028</v>
      </c>
      <c r="L707" s="283">
        <f t="shared" ref="L707:L770" si="195">VLOOKUP(F707,BL$2:BN$92,2,FALSE)</f>
        <v>2.9050026706454841</v>
      </c>
      <c r="M707" s="283">
        <f t="shared" ref="M707:M770" si="196">IF(G707="heating",K707*(L707*3.412),0)</f>
        <v>5.7229755440162648</v>
      </c>
      <c r="N707" s="283">
        <f t="shared" ref="N707:N770" si="197">VLOOKUP(F707,BL$2:BN$92,3,FALSE)</f>
        <v>1.7641684145174241</v>
      </c>
      <c r="O707" s="283">
        <f t="shared" ref="O707:O770" si="198">IF(F707&lt;=61,IF(G707="heating",IF(F707&gt;=5,K707*L707/N707,0),0),0)</f>
        <v>0.95076421055952287</v>
      </c>
      <c r="P707" s="21">
        <f t="shared" si="190"/>
        <v>0</v>
      </c>
      <c r="Q707" s="21">
        <f t="shared" si="191"/>
        <v>0.8408485371888097</v>
      </c>
      <c r="R707">
        <f t="shared" si="192"/>
        <v>0.83668510409641816</v>
      </c>
      <c r="S707" s="296">
        <f t="shared" ref="S707:S770" si="199">P707*Q707*R707</f>
        <v>0</v>
      </c>
      <c r="T707" s="283">
        <f t="shared" ref="T707:T770" si="200">K707+S707</f>
        <v>0.57738610944203028</v>
      </c>
    </row>
    <row r="708" spans="1:20" x14ac:dyDescent="0.25">
      <c r="A708" s="286">
        <v>43130</v>
      </c>
      <c r="B708" s="1">
        <f t="shared" si="193"/>
        <v>2</v>
      </c>
      <c r="C708" s="285">
        <v>10</v>
      </c>
      <c r="D708" t="s">
        <v>714</v>
      </c>
      <c r="F708" s="16">
        <v>19</v>
      </c>
      <c r="G708" t="str">
        <f t="shared" si="187"/>
        <v>heating</v>
      </c>
      <c r="H708" s="283">
        <f>IF(G708="heating",F708*Assumptions!M$4+Assumptions!M$7,0)</f>
        <v>0.54076628339645738</v>
      </c>
      <c r="I708" s="15">
        <f t="shared" si="188"/>
        <v>0.99413757313525775</v>
      </c>
      <c r="J708" s="15">
        <f t="shared" si="189"/>
        <v>1.0199659078795975</v>
      </c>
      <c r="K708" s="283">
        <f t="shared" si="194"/>
        <v>0.54832967443100167</v>
      </c>
      <c r="L708" s="283">
        <f t="shared" si="195"/>
        <v>2.9437809613584625</v>
      </c>
      <c r="M708" s="283">
        <f t="shared" si="196"/>
        <v>5.5075223003424014</v>
      </c>
      <c r="N708" s="283">
        <f t="shared" si="197"/>
        <v>1.8289671560163632</v>
      </c>
      <c r="O708" s="283">
        <f t="shared" si="198"/>
        <v>0.88255409662666762</v>
      </c>
      <c r="P708" s="21">
        <f t="shared" si="190"/>
        <v>0</v>
      </c>
      <c r="Q708" s="21">
        <f t="shared" si="191"/>
        <v>0.74504051125983206</v>
      </c>
      <c r="R708">
        <f t="shared" si="192"/>
        <v>0.83668510409641816</v>
      </c>
      <c r="S708" s="296">
        <f t="shared" si="199"/>
        <v>0</v>
      </c>
      <c r="T708" s="283">
        <f t="shared" si="200"/>
        <v>0.54832967443100167</v>
      </c>
    </row>
    <row r="709" spans="1:20" x14ac:dyDescent="0.25">
      <c r="A709" s="286">
        <v>43130</v>
      </c>
      <c r="B709" s="1">
        <f t="shared" si="193"/>
        <v>2</v>
      </c>
      <c r="C709" s="285">
        <v>11</v>
      </c>
      <c r="D709" t="s">
        <v>714</v>
      </c>
      <c r="F709" s="16">
        <v>19</v>
      </c>
      <c r="G709" t="str">
        <f t="shared" si="187"/>
        <v>heating</v>
      </c>
      <c r="H709" s="283">
        <f>IF(G709="heating",F709*Assumptions!M$4+Assumptions!M$7,0)</f>
        <v>0.54076628339645738</v>
      </c>
      <c r="I709" s="15">
        <f t="shared" si="188"/>
        <v>0.95102107888400034</v>
      </c>
      <c r="J709" s="15">
        <f t="shared" si="189"/>
        <v>1.0199659078795975</v>
      </c>
      <c r="K709" s="283">
        <f t="shared" si="194"/>
        <v>0.52454820404472802</v>
      </c>
      <c r="L709" s="283">
        <f t="shared" si="195"/>
        <v>2.9437809613584625</v>
      </c>
      <c r="M709" s="283">
        <f t="shared" si="196"/>
        <v>5.2686569158941703</v>
      </c>
      <c r="N709" s="283">
        <f t="shared" si="197"/>
        <v>1.8289671560163632</v>
      </c>
      <c r="O709" s="283">
        <f t="shared" si="198"/>
        <v>0.84427706167503724</v>
      </c>
      <c r="P709" s="21">
        <f t="shared" si="190"/>
        <v>0</v>
      </c>
      <c r="Q709" s="21">
        <f t="shared" si="191"/>
        <v>0.72850690893675296</v>
      </c>
      <c r="R709">
        <f t="shared" si="192"/>
        <v>0.83668510409641816</v>
      </c>
      <c r="S709" s="296">
        <f t="shared" si="199"/>
        <v>0</v>
      </c>
      <c r="T709" s="283">
        <f t="shared" si="200"/>
        <v>0.52454820404472802</v>
      </c>
    </row>
    <row r="710" spans="1:20" x14ac:dyDescent="0.25">
      <c r="A710" s="286">
        <v>43130</v>
      </c>
      <c r="B710" s="1">
        <f t="shared" si="193"/>
        <v>2</v>
      </c>
      <c r="C710" s="285">
        <v>12</v>
      </c>
      <c r="D710" t="s">
        <v>714</v>
      </c>
      <c r="F710" s="16">
        <v>19</v>
      </c>
      <c r="G710" t="str">
        <f t="shared" si="187"/>
        <v>heating</v>
      </c>
      <c r="H710" s="283">
        <f>IF(G710="heating",F710*Assumptions!M$4+Assumptions!M$7,0)</f>
        <v>0.54076628339645738</v>
      </c>
      <c r="I710" s="15">
        <f t="shared" si="188"/>
        <v>0.92817502202723046</v>
      </c>
      <c r="J710" s="15">
        <f t="shared" si="189"/>
        <v>1.0199659078795975</v>
      </c>
      <c r="K710" s="283">
        <f t="shared" si="194"/>
        <v>0.51194716042981137</v>
      </c>
      <c r="L710" s="283">
        <f t="shared" si="195"/>
        <v>2.9437809613584625</v>
      </c>
      <c r="M710" s="283">
        <f t="shared" si="196"/>
        <v>5.1420897575714744</v>
      </c>
      <c r="N710" s="283">
        <f t="shared" si="197"/>
        <v>1.8289671560163632</v>
      </c>
      <c r="O710" s="283">
        <f t="shared" si="198"/>
        <v>0.82399528014341339</v>
      </c>
      <c r="P710" s="21">
        <f t="shared" si="190"/>
        <v>0</v>
      </c>
      <c r="Q710" s="21">
        <f t="shared" si="191"/>
        <v>0.75910815787401487</v>
      </c>
      <c r="R710">
        <f t="shared" si="192"/>
        <v>0.83668510409641816</v>
      </c>
      <c r="S710" s="296">
        <f t="shared" si="199"/>
        <v>0</v>
      </c>
      <c r="T710" s="283">
        <f t="shared" si="200"/>
        <v>0.51194716042981137</v>
      </c>
    </row>
    <row r="711" spans="1:20" x14ac:dyDescent="0.25">
      <c r="A711" s="286">
        <v>43130</v>
      </c>
      <c r="B711" s="1">
        <f t="shared" si="193"/>
        <v>2</v>
      </c>
      <c r="C711" s="285">
        <v>13</v>
      </c>
      <c r="D711" t="s">
        <v>714</v>
      </c>
      <c r="F711" s="16">
        <v>21</v>
      </c>
      <c r="G711" t="str">
        <f t="shared" si="187"/>
        <v>heating</v>
      </c>
      <c r="H711" s="283">
        <f>IF(G711="heating",F711*Assumptions!M$4+Assumptions!M$7,0)</f>
        <v>0.51937453492237728</v>
      </c>
      <c r="I711" s="15">
        <f t="shared" si="188"/>
        <v>0.91573834436872614</v>
      </c>
      <c r="J711" s="15">
        <f t="shared" si="189"/>
        <v>1.0199659078795975</v>
      </c>
      <c r="K711" s="283">
        <f t="shared" si="194"/>
        <v>0.48510718565793542</v>
      </c>
      <c r="L711" s="283">
        <f t="shared" si="195"/>
        <v>3.0222800846604434</v>
      </c>
      <c r="M711" s="283">
        <f t="shared" si="196"/>
        <v>5.0024348303085011</v>
      </c>
      <c r="N711" s="283">
        <f t="shared" si="197"/>
        <v>1.9596958788221039</v>
      </c>
      <c r="O711" s="283">
        <f t="shared" si="198"/>
        <v>0.74814148561708838</v>
      </c>
      <c r="P711" s="21">
        <f t="shared" si="190"/>
        <v>0</v>
      </c>
      <c r="Q711" s="21">
        <f t="shared" si="191"/>
        <v>0.79115902007799765</v>
      </c>
      <c r="R711">
        <f t="shared" si="192"/>
        <v>0.83668510409641816</v>
      </c>
      <c r="S711" s="296">
        <f t="shared" si="199"/>
        <v>0</v>
      </c>
      <c r="T711" s="283">
        <f t="shared" si="200"/>
        <v>0.48510718565793542</v>
      </c>
    </row>
    <row r="712" spans="1:20" x14ac:dyDescent="0.25">
      <c r="A712" s="286">
        <v>43130</v>
      </c>
      <c r="B712" s="1">
        <f t="shared" si="193"/>
        <v>2</v>
      </c>
      <c r="C712" s="285">
        <v>14</v>
      </c>
      <c r="D712" t="s">
        <v>714</v>
      </c>
      <c r="F712" s="16">
        <v>23</v>
      </c>
      <c r="G712" t="str">
        <f t="shared" si="187"/>
        <v>heating</v>
      </c>
      <c r="H712" s="283">
        <f>IF(G712="heating",F712*Assumptions!M$4+Assumptions!M$7,0)</f>
        <v>0.4979827864482973</v>
      </c>
      <c r="I712" s="15">
        <f t="shared" si="188"/>
        <v>0.92047470058819936</v>
      </c>
      <c r="J712" s="15">
        <f t="shared" si="189"/>
        <v>1.0199659078795975</v>
      </c>
      <c r="K712" s="283">
        <f t="shared" si="194"/>
        <v>0.46753254021404123</v>
      </c>
      <c r="L712" s="283">
        <f t="shared" si="195"/>
        <v>3.0592830131973998</v>
      </c>
      <c r="M712" s="283">
        <f t="shared" si="196"/>
        <v>4.880232590839805</v>
      </c>
      <c r="N712" s="283">
        <f t="shared" si="197"/>
        <v>2.0731424140202046</v>
      </c>
      <c r="O712" s="283">
        <f t="shared" si="198"/>
        <v>0.68992576135674333</v>
      </c>
      <c r="P712" s="21">
        <f t="shared" si="190"/>
        <v>0</v>
      </c>
      <c r="Q712" s="21">
        <f t="shared" si="191"/>
        <v>0.84355555031342389</v>
      </c>
      <c r="R712">
        <f t="shared" si="192"/>
        <v>0.83668510409641816</v>
      </c>
      <c r="S712" s="296">
        <f t="shared" si="199"/>
        <v>0</v>
      </c>
      <c r="T712" s="283">
        <f t="shared" si="200"/>
        <v>0.46753254021404123</v>
      </c>
    </row>
    <row r="713" spans="1:20" x14ac:dyDescent="0.25">
      <c r="A713" s="286">
        <v>43130</v>
      </c>
      <c r="B713" s="1">
        <f t="shared" si="193"/>
        <v>2</v>
      </c>
      <c r="C713" s="285">
        <v>15</v>
      </c>
      <c r="D713" t="s">
        <v>714</v>
      </c>
      <c r="F713" s="16">
        <v>25</v>
      </c>
      <c r="G713" t="str">
        <f t="shared" si="187"/>
        <v>heating</v>
      </c>
      <c r="H713" s="283">
        <f>IF(G713="heating",F713*Assumptions!M$4+Assumptions!M$7,0)</f>
        <v>0.47659103797421726</v>
      </c>
      <c r="I713" s="15">
        <f t="shared" si="188"/>
        <v>0.92937811039838192</v>
      </c>
      <c r="J713" s="15">
        <f t="shared" si="189"/>
        <v>1.0199659078795975</v>
      </c>
      <c r="K713" s="283">
        <f t="shared" si="194"/>
        <v>0.4517768433367329</v>
      </c>
      <c r="L713" s="283">
        <f t="shared" si="195"/>
        <v>3.0939281817466902</v>
      </c>
      <c r="M713" s="283">
        <f t="shared" si="196"/>
        <v>4.769174546653784</v>
      </c>
      <c r="N713" s="283">
        <f t="shared" si="197"/>
        <v>2.1843738559015753</v>
      </c>
      <c r="O713" s="283">
        <f t="shared" si="198"/>
        <v>0.6398928020877479</v>
      </c>
      <c r="P713" s="21">
        <f t="shared" si="190"/>
        <v>0</v>
      </c>
      <c r="Q713" s="21">
        <f t="shared" si="191"/>
        <v>0.96592607327566882</v>
      </c>
      <c r="R713">
        <f t="shared" si="192"/>
        <v>0.83668510409641816</v>
      </c>
      <c r="S713" s="296">
        <f t="shared" si="199"/>
        <v>0</v>
      </c>
      <c r="T713" s="283">
        <f t="shared" si="200"/>
        <v>0.4517768433367329</v>
      </c>
    </row>
    <row r="714" spans="1:20" x14ac:dyDescent="0.25">
      <c r="A714" s="286">
        <v>43130</v>
      </c>
      <c r="B714" s="1">
        <f t="shared" si="193"/>
        <v>2</v>
      </c>
      <c r="C714" s="285">
        <v>16</v>
      </c>
      <c r="D714" t="s">
        <v>714</v>
      </c>
      <c r="F714" s="16">
        <v>25</v>
      </c>
      <c r="G714" t="str">
        <f t="shared" si="187"/>
        <v>heating</v>
      </c>
      <c r="H714" s="283">
        <f>IF(G714="heating",F714*Assumptions!M$4+Assumptions!M$7,0)</f>
        <v>0.47659103797421726</v>
      </c>
      <c r="I714" s="15">
        <f t="shared" si="188"/>
        <v>0.95820877609023625</v>
      </c>
      <c r="J714" s="15">
        <f t="shared" si="189"/>
        <v>1.0199659078795975</v>
      </c>
      <c r="K714" s="283">
        <f t="shared" si="194"/>
        <v>0.46579162052142403</v>
      </c>
      <c r="L714" s="283">
        <f t="shared" si="195"/>
        <v>3.0939281817466902</v>
      </c>
      <c r="M714" s="283">
        <f t="shared" si="196"/>
        <v>4.9171213031377912</v>
      </c>
      <c r="N714" s="283">
        <f t="shared" si="197"/>
        <v>2.1843738559015753</v>
      </c>
      <c r="O714" s="283">
        <f t="shared" si="198"/>
        <v>0.65974321092480093</v>
      </c>
      <c r="P714" s="21">
        <f t="shared" si="190"/>
        <v>0</v>
      </c>
      <c r="Q714" s="21">
        <f t="shared" si="191"/>
        <v>1.1649354943302594</v>
      </c>
      <c r="R714">
        <f t="shared" si="192"/>
        <v>0.83668510409641816</v>
      </c>
      <c r="S714" s="296">
        <f t="shared" si="199"/>
        <v>0</v>
      </c>
      <c r="T714" s="283">
        <f t="shared" si="200"/>
        <v>0.46579162052142403</v>
      </c>
    </row>
    <row r="715" spans="1:20" x14ac:dyDescent="0.25">
      <c r="A715" s="286">
        <v>43130</v>
      </c>
      <c r="B715" s="1">
        <f t="shared" si="193"/>
        <v>2</v>
      </c>
      <c r="C715" s="285">
        <v>17</v>
      </c>
      <c r="D715" t="s">
        <v>714</v>
      </c>
      <c r="E715" t="s">
        <v>685</v>
      </c>
      <c r="F715" s="16">
        <v>21</v>
      </c>
      <c r="G715" t="str">
        <f t="shared" si="187"/>
        <v>heating</v>
      </c>
      <c r="H715" s="283">
        <f>IF(G715="heating",F715*Assumptions!M$4+Assumptions!M$7,0)</f>
        <v>0.51937453492237728</v>
      </c>
      <c r="I715" s="15">
        <f t="shared" si="188"/>
        <v>1.000324165990953</v>
      </c>
      <c r="J715" s="15">
        <f t="shared" si="189"/>
        <v>1.0199659078795975</v>
      </c>
      <c r="K715" s="283">
        <f t="shared" si="194"/>
        <v>0.52991604413378013</v>
      </c>
      <c r="L715" s="283">
        <f t="shared" si="195"/>
        <v>3.0222800846604434</v>
      </c>
      <c r="M715" s="283">
        <f t="shared" si="196"/>
        <v>5.4645046593544633</v>
      </c>
      <c r="N715" s="283">
        <f t="shared" si="197"/>
        <v>1.9596958788221039</v>
      </c>
      <c r="O715" s="283">
        <f t="shared" si="198"/>
        <v>0.81724655546563663</v>
      </c>
      <c r="P715" s="21">
        <f t="shared" si="190"/>
        <v>0</v>
      </c>
      <c r="Q715" s="21">
        <f t="shared" si="191"/>
        <v>1.3521540118753073</v>
      </c>
      <c r="R715">
        <f t="shared" si="192"/>
        <v>0.83668510409641816</v>
      </c>
      <c r="S715" s="296">
        <f t="shared" si="199"/>
        <v>0</v>
      </c>
      <c r="T715" s="283">
        <f t="shared" si="200"/>
        <v>0.52991604413378013</v>
      </c>
    </row>
    <row r="716" spans="1:20" x14ac:dyDescent="0.25">
      <c r="A716" s="286">
        <v>43130</v>
      </c>
      <c r="B716" s="1">
        <f t="shared" si="193"/>
        <v>2</v>
      </c>
      <c r="C716" s="285">
        <v>18</v>
      </c>
      <c r="D716" t="s">
        <v>714</v>
      </c>
      <c r="E716" t="s">
        <v>685</v>
      </c>
      <c r="F716" s="16">
        <v>18</v>
      </c>
      <c r="G716" t="str">
        <f t="shared" si="187"/>
        <v>heating</v>
      </c>
      <c r="H716" s="283">
        <f>IF(G716="heating",F716*Assumptions!M$4+Assumptions!M$7,0)</f>
        <v>0.55146215763349737</v>
      </c>
      <c r="I716" s="15">
        <f t="shared" si="188"/>
        <v>0.99263375744531002</v>
      </c>
      <c r="J716" s="15">
        <f t="shared" si="189"/>
        <v>1.0199659078795975</v>
      </c>
      <c r="K716" s="283">
        <f t="shared" si="194"/>
        <v>0.55832929066792192</v>
      </c>
      <c r="L716" s="283">
        <f t="shared" si="195"/>
        <v>2.9050026706454841</v>
      </c>
      <c r="M716" s="283">
        <f t="shared" si="196"/>
        <v>5.5340868506315788</v>
      </c>
      <c r="N716" s="283">
        <f t="shared" si="197"/>
        <v>1.7641684145174241</v>
      </c>
      <c r="O716" s="283">
        <f t="shared" si="198"/>
        <v>0.91938392454077833</v>
      </c>
      <c r="P716" s="21">
        <f t="shared" si="190"/>
        <v>0</v>
      </c>
      <c r="Q716" s="21">
        <f t="shared" si="191"/>
        <v>1.5598916921549892</v>
      </c>
      <c r="R716">
        <f t="shared" si="192"/>
        <v>0.83668510409641816</v>
      </c>
      <c r="S716" s="296">
        <f t="shared" si="199"/>
        <v>0</v>
      </c>
      <c r="T716" s="283">
        <f t="shared" si="200"/>
        <v>0.55832929066792192</v>
      </c>
    </row>
    <row r="717" spans="1:20" x14ac:dyDescent="0.25">
      <c r="A717" s="286">
        <v>43130</v>
      </c>
      <c r="B717" s="1">
        <f t="shared" si="193"/>
        <v>2</v>
      </c>
      <c r="C717" s="285">
        <v>19</v>
      </c>
      <c r="D717" t="s">
        <v>714</v>
      </c>
      <c r="F717" s="16">
        <v>18</v>
      </c>
      <c r="G717" t="str">
        <f t="shared" si="187"/>
        <v>heating</v>
      </c>
      <c r="H717" s="283">
        <f>IF(G717="heating",F717*Assumptions!M$4+Assumptions!M$7,0)</f>
        <v>0.55146215763349737</v>
      </c>
      <c r="I717" s="15">
        <f t="shared" si="188"/>
        <v>0.98728643949761985</v>
      </c>
      <c r="J717" s="15">
        <f t="shared" si="189"/>
        <v>1.0199659078795975</v>
      </c>
      <c r="K717" s="283">
        <f t="shared" si="194"/>
        <v>0.55532157083740408</v>
      </c>
      <c r="L717" s="283">
        <f t="shared" si="195"/>
        <v>2.9050026706454841</v>
      </c>
      <c r="M717" s="283">
        <f t="shared" si="196"/>
        <v>5.5042747253451907</v>
      </c>
      <c r="N717" s="283">
        <f t="shared" si="197"/>
        <v>1.7641684145174241</v>
      </c>
      <c r="O717" s="283">
        <f t="shared" si="198"/>
        <v>0.91443120343529483</v>
      </c>
      <c r="P717" s="21">
        <f t="shared" si="190"/>
        <v>0</v>
      </c>
      <c r="Q717" s="21">
        <f t="shared" si="191"/>
        <v>1.6764212681468484</v>
      </c>
      <c r="R717">
        <f t="shared" si="192"/>
        <v>0.83668510409641816</v>
      </c>
      <c r="S717" s="296">
        <f t="shared" si="199"/>
        <v>0</v>
      </c>
      <c r="T717" s="283">
        <f t="shared" si="200"/>
        <v>0.55532157083740408</v>
      </c>
    </row>
    <row r="718" spans="1:20" x14ac:dyDescent="0.25">
      <c r="A718" s="286">
        <v>43130</v>
      </c>
      <c r="B718" s="1">
        <f t="shared" si="193"/>
        <v>2</v>
      </c>
      <c r="C718" s="285">
        <v>20</v>
      </c>
      <c r="D718" t="s">
        <v>714</v>
      </c>
      <c r="F718" s="16">
        <v>14</v>
      </c>
      <c r="G718" t="str">
        <f t="shared" si="187"/>
        <v>heating</v>
      </c>
      <c r="H718" s="283">
        <f>IF(G718="heating",F718*Assumptions!M$4+Assumptions!M$7,0)</f>
        <v>0.59424565458165746</v>
      </c>
      <c r="I718" s="15">
        <f t="shared" si="188"/>
        <v>0.9807837528485519</v>
      </c>
      <c r="J718" s="15">
        <f t="shared" si="189"/>
        <v>1.0199659078795975</v>
      </c>
      <c r="K718" s="283">
        <f t="shared" si="194"/>
        <v>0.59446314308819359</v>
      </c>
      <c r="L718" s="283">
        <f t="shared" si="195"/>
        <v>2.7335244633277975</v>
      </c>
      <c r="M718" s="283">
        <f t="shared" si="196"/>
        <v>5.5444302047363934</v>
      </c>
      <c r="N718" s="283">
        <f t="shared" si="197"/>
        <v>1.5010922485335794</v>
      </c>
      <c r="O718" s="283">
        <f t="shared" si="198"/>
        <v>1.0825314338714069</v>
      </c>
      <c r="P718" s="21">
        <f t="shared" si="190"/>
        <v>0</v>
      </c>
      <c r="Q718" s="21">
        <f t="shared" si="191"/>
        <v>1.52436960139122</v>
      </c>
      <c r="R718">
        <f t="shared" si="192"/>
        <v>0.83668510409641816</v>
      </c>
      <c r="S718" s="296">
        <f t="shared" si="199"/>
        <v>0</v>
      </c>
      <c r="T718" s="283">
        <f t="shared" si="200"/>
        <v>0.59446314308819359</v>
      </c>
    </row>
    <row r="719" spans="1:20" x14ac:dyDescent="0.25">
      <c r="A719" s="286">
        <v>43130</v>
      </c>
      <c r="B719" s="1">
        <f t="shared" si="193"/>
        <v>2</v>
      </c>
      <c r="C719" s="285">
        <v>21</v>
      </c>
      <c r="D719" t="s">
        <v>714</v>
      </c>
      <c r="F719" s="16">
        <v>19</v>
      </c>
      <c r="G719" t="str">
        <f t="shared" si="187"/>
        <v>heating</v>
      </c>
      <c r="H719" s="283">
        <f>IF(G719="heating",F719*Assumptions!M$4+Assumptions!M$7,0)</f>
        <v>0.54076628339645738</v>
      </c>
      <c r="I719" s="15">
        <f t="shared" si="188"/>
        <v>0.96485790305685171</v>
      </c>
      <c r="J719" s="15">
        <f t="shared" si="189"/>
        <v>1.0199659078795975</v>
      </c>
      <c r="K719" s="283">
        <f t="shared" si="194"/>
        <v>0.53218008669244909</v>
      </c>
      <c r="L719" s="283">
        <f t="shared" si="195"/>
        <v>2.9437809613584625</v>
      </c>
      <c r="M719" s="283">
        <f t="shared" si="196"/>
        <v>5.3453129238323456</v>
      </c>
      <c r="N719" s="283">
        <f t="shared" si="197"/>
        <v>1.8289671560163632</v>
      </c>
      <c r="O719" s="283">
        <f t="shared" si="198"/>
        <v>0.85656082016888424</v>
      </c>
      <c r="P719" s="21">
        <f t="shared" si="190"/>
        <v>0</v>
      </c>
      <c r="Q719" s="21">
        <f t="shared" si="191"/>
        <v>1.4448604713749031</v>
      </c>
      <c r="R719">
        <f t="shared" si="192"/>
        <v>0.83668510409641816</v>
      </c>
      <c r="S719" s="296">
        <f t="shared" si="199"/>
        <v>0</v>
      </c>
      <c r="T719" s="283">
        <f t="shared" si="200"/>
        <v>0.53218008669244909</v>
      </c>
    </row>
    <row r="720" spans="1:20" x14ac:dyDescent="0.25">
      <c r="A720" s="286">
        <v>43130</v>
      </c>
      <c r="B720" s="1">
        <f t="shared" si="193"/>
        <v>2</v>
      </c>
      <c r="C720" s="285">
        <v>22</v>
      </c>
      <c r="D720" t="s">
        <v>714</v>
      </c>
      <c r="F720" s="16">
        <v>18</v>
      </c>
      <c r="G720" t="str">
        <f t="shared" si="187"/>
        <v>heating</v>
      </c>
      <c r="H720" s="283">
        <f>IF(G720="heating",F720*Assumptions!M$4+Assumptions!M$7,0)</f>
        <v>0.55146215763349737</v>
      </c>
      <c r="I720" s="15">
        <f t="shared" si="188"/>
        <v>0.93972561476240646</v>
      </c>
      <c r="J720" s="15">
        <f t="shared" si="189"/>
        <v>1.0199659078795975</v>
      </c>
      <c r="K720" s="283">
        <f t="shared" si="194"/>
        <v>0.52856991007751297</v>
      </c>
      <c r="L720" s="283">
        <f t="shared" si="195"/>
        <v>2.9050026706454841</v>
      </c>
      <c r="M720" s="283">
        <f t="shared" si="196"/>
        <v>5.2391157653580391</v>
      </c>
      <c r="N720" s="283">
        <f t="shared" si="197"/>
        <v>1.7641684145174241</v>
      </c>
      <c r="O720" s="283">
        <f t="shared" si="198"/>
        <v>0.87038005428639476</v>
      </c>
      <c r="P720" s="21">
        <f t="shared" si="190"/>
        <v>0</v>
      </c>
      <c r="Q720" s="21">
        <f t="shared" si="191"/>
        <v>1.2427137171080138</v>
      </c>
      <c r="R720">
        <f t="shared" si="192"/>
        <v>0.83668510409641816</v>
      </c>
      <c r="S720" s="296">
        <f t="shared" si="199"/>
        <v>0</v>
      </c>
      <c r="T720" s="283">
        <f t="shared" si="200"/>
        <v>0.52856991007751297</v>
      </c>
    </row>
    <row r="721" spans="1:20" x14ac:dyDescent="0.25">
      <c r="A721" s="286">
        <v>43130</v>
      </c>
      <c r="B721" s="1">
        <f t="shared" si="193"/>
        <v>2</v>
      </c>
      <c r="C721" s="285">
        <v>23</v>
      </c>
      <c r="D721" t="s">
        <v>713</v>
      </c>
      <c r="F721" s="16">
        <v>16</v>
      </c>
      <c r="G721" t="str">
        <f t="shared" si="187"/>
        <v>heating</v>
      </c>
      <c r="H721" s="283">
        <f>IF(G721="heating",F721*Assumptions!M$4+Assumptions!M$7,0)</f>
        <v>0.57285390610757747</v>
      </c>
      <c r="I721" s="15">
        <f t="shared" si="188"/>
        <v>0.93552015763172869</v>
      </c>
      <c r="J721" s="15">
        <f t="shared" si="189"/>
        <v>1.0199659078795975</v>
      </c>
      <c r="K721" s="283">
        <f t="shared" si="194"/>
        <v>0.54661643354691192</v>
      </c>
      <c r="L721" s="283">
        <f t="shared" si="195"/>
        <v>2.8179276134894917</v>
      </c>
      <c r="M721" s="283">
        <f t="shared" si="196"/>
        <v>5.2555907495735026</v>
      </c>
      <c r="N721" s="283">
        <f t="shared" si="197"/>
        <v>1.6317545686209942</v>
      </c>
      <c r="O721" s="283">
        <f t="shared" si="198"/>
        <v>0.94396888582375793</v>
      </c>
      <c r="P721" s="21">
        <f t="shared" si="190"/>
        <v>0</v>
      </c>
      <c r="Q721" s="21">
        <f t="shared" si="191"/>
        <v>1.0297519246597011</v>
      </c>
      <c r="R721">
        <f t="shared" si="192"/>
        <v>0.83668510409641816</v>
      </c>
      <c r="S721" s="296">
        <f t="shared" si="199"/>
        <v>0</v>
      </c>
      <c r="T721" s="283">
        <f t="shared" si="200"/>
        <v>0.54661643354691192</v>
      </c>
    </row>
    <row r="722" spans="1:20" x14ac:dyDescent="0.25">
      <c r="A722" s="286">
        <v>43131</v>
      </c>
      <c r="B722" s="1">
        <f t="shared" si="193"/>
        <v>3</v>
      </c>
      <c r="C722" s="285">
        <v>0</v>
      </c>
      <c r="D722" t="s">
        <v>713</v>
      </c>
      <c r="F722" s="16">
        <v>16</v>
      </c>
      <c r="G722" t="str">
        <f t="shared" si="187"/>
        <v>heating</v>
      </c>
      <c r="H722" s="283">
        <f>IF(G722="heating",F722*Assumptions!M$4+Assumptions!M$7,0)</f>
        <v>0.57285390610757747</v>
      </c>
      <c r="I722" s="15">
        <f t="shared" si="188"/>
        <v>0.96097758380229281</v>
      </c>
      <c r="J722" s="15">
        <f t="shared" si="189"/>
        <v>1.0263036171733995</v>
      </c>
      <c r="K722" s="283">
        <f t="shared" si="194"/>
        <v>0.56497989757146883</v>
      </c>
      <c r="L722" s="283">
        <f t="shared" si="195"/>
        <v>2.8179276134894917</v>
      </c>
      <c r="M722" s="283">
        <f t="shared" si="196"/>
        <v>5.4321512145257591</v>
      </c>
      <c r="N722" s="283">
        <f t="shared" si="197"/>
        <v>1.6317545686209942</v>
      </c>
      <c r="O722" s="283">
        <f t="shared" si="198"/>
        <v>0.97568132184154188</v>
      </c>
      <c r="P722" s="21">
        <f t="shared" si="190"/>
        <v>0</v>
      </c>
      <c r="Q722" s="21">
        <f t="shared" si="191"/>
        <v>0.90668853391740301</v>
      </c>
      <c r="R722">
        <f t="shared" si="192"/>
        <v>0.9421089825381942</v>
      </c>
      <c r="S722" s="296">
        <f t="shared" si="199"/>
        <v>0</v>
      </c>
      <c r="T722" s="283">
        <f t="shared" si="200"/>
        <v>0.56497989757146883</v>
      </c>
    </row>
    <row r="723" spans="1:20" x14ac:dyDescent="0.25">
      <c r="A723" s="286">
        <v>43131</v>
      </c>
      <c r="B723" s="1">
        <f t="shared" si="193"/>
        <v>3</v>
      </c>
      <c r="C723" s="285">
        <v>1</v>
      </c>
      <c r="D723" t="s">
        <v>713</v>
      </c>
      <c r="F723" s="16">
        <v>16</v>
      </c>
      <c r="G723" t="str">
        <f t="shared" si="187"/>
        <v>heating</v>
      </c>
      <c r="H723" s="283">
        <f>IF(G723="heating",F723*Assumptions!M$4+Assumptions!M$7,0)</f>
        <v>0.57285390610757747</v>
      </c>
      <c r="I723" s="15">
        <f t="shared" si="188"/>
        <v>0.9912860509924194</v>
      </c>
      <c r="J723" s="15">
        <f t="shared" si="189"/>
        <v>1.0263036171733995</v>
      </c>
      <c r="K723" s="283">
        <f t="shared" si="194"/>
        <v>0.58279891330841538</v>
      </c>
      <c r="L723" s="283">
        <f t="shared" si="195"/>
        <v>2.8179276134894917</v>
      </c>
      <c r="M723" s="283">
        <f t="shared" si="196"/>
        <v>5.6034769349508178</v>
      </c>
      <c r="N723" s="283">
        <f t="shared" si="197"/>
        <v>1.6317545686209942</v>
      </c>
      <c r="O723" s="283">
        <f t="shared" si="198"/>
        <v>1.0064535332120181</v>
      </c>
      <c r="P723" s="21">
        <f t="shared" si="190"/>
        <v>0</v>
      </c>
      <c r="Q723" s="21">
        <f t="shared" si="191"/>
        <v>0.81803459285312596</v>
      </c>
      <c r="R723">
        <f t="shared" si="192"/>
        <v>0.9421089825381942</v>
      </c>
      <c r="S723" s="296">
        <f t="shared" si="199"/>
        <v>0</v>
      </c>
      <c r="T723" s="283">
        <f t="shared" si="200"/>
        <v>0.58279891330841538</v>
      </c>
    </row>
    <row r="724" spans="1:20" x14ac:dyDescent="0.25">
      <c r="A724" s="286">
        <v>43131</v>
      </c>
      <c r="B724" s="1">
        <f t="shared" si="193"/>
        <v>3</v>
      </c>
      <c r="C724" s="285">
        <v>2</v>
      </c>
      <c r="D724" t="s">
        <v>713</v>
      </c>
      <c r="F724" s="16">
        <v>12</v>
      </c>
      <c r="G724" t="str">
        <f t="shared" si="187"/>
        <v>heating</v>
      </c>
      <c r="H724" s="283">
        <f>IF(G724="heating",F724*Assumptions!M$4+Assumptions!M$7,0)</f>
        <v>0.61563740305573755</v>
      </c>
      <c r="I724" s="15">
        <f t="shared" si="188"/>
        <v>1.0126444122274023</v>
      </c>
      <c r="J724" s="15">
        <f t="shared" si="189"/>
        <v>1.0263036171733995</v>
      </c>
      <c r="K724" s="283">
        <f t="shared" si="194"/>
        <v>0.639820023900323</v>
      </c>
      <c r="L724" s="283">
        <f t="shared" si="195"/>
        <v>2.6646546875967734</v>
      </c>
      <c r="M724" s="283">
        <f t="shared" si="196"/>
        <v>5.8171168411853866</v>
      </c>
      <c r="N724" s="283">
        <f t="shared" si="197"/>
        <v>1.3760333699069704</v>
      </c>
      <c r="O724" s="283">
        <f t="shared" si="198"/>
        <v>1.238995698207187</v>
      </c>
      <c r="P724" s="21">
        <f t="shared" si="190"/>
        <v>0</v>
      </c>
      <c r="Q724" s="21">
        <f t="shared" si="191"/>
        <v>0.74507607494346417</v>
      </c>
      <c r="R724">
        <f t="shared" si="192"/>
        <v>0.9421089825381942</v>
      </c>
      <c r="S724" s="296">
        <f t="shared" si="199"/>
        <v>0</v>
      </c>
      <c r="T724" s="283">
        <f t="shared" si="200"/>
        <v>0.639820023900323</v>
      </c>
    </row>
    <row r="725" spans="1:20" x14ac:dyDescent="0.25">
      <c r="A725" s="286">
        <v>43131</v>
      </c>
      <c r="B725" s="1">
        <f t="shared" si="193"/>
        <v>3</v>
      </c>
      <c r="C725" s="285">
        <v>3</v>
      </c>
      <c r="D725" t="s">
        <v>713</v>
      </c>
      <c r="F725" s="16">
        <v>12</v>
      </c>
      <c r="G725" t="str">
        <f t="shared" si="187"/>
        <v>heating</v>
      </c>
      <c r="H725" s="283">
        <f>IF(G725="heating",F725*Assumptions!M$4+Assumptions!M$7,0)</f>
        <v>0.61563740305573755</v>
      </c>
      <c r="I725" s="15">
        <f t="shared" si="188"/>
        <v>1.0288787614109172</v>
      </c>
      <c r="J725" s="15">
        <f t="shared" si="189"/>
        <v>1.0263036171733995</v>
      </c>
      <c r="K725" s="283">
        <f t="shared" si="194"/>
        <v>0.65007738725233655</v>
      </c>
      <c r="L725" s="283">
        <f t="shared" si="195"/>
        <v>2.6646546875967734</v>
      </c>
      <c r="M725" s="283">
        <f t="shared" si="196"/>
        <v>5.9103747557117563</v>
      </c>
      <c r="N725" s="283">
        <f t="shared" si="197"/>
        <v>1.3760333699069704</v>
      </c>
      <c r="O725" s="283">
        <f t="shared" si="198"/>
        <v>1.2588588293899534</v>
      </c>
      <c r="P725" s="21">
        <f t="shared" si="190"/>
        <v>0</v>
      </c>
      <c r="Q725" s="21">
        <f t="shared" si="191"/>
        <v>0.69158980876382303</v>
      </c>
      <c r="R725">
        <f t="shared" si="192"/>
        <v>0.9421089825381942</v>
      </c>
      <c r="S725" s="296">
        <f t="shared" si="199"/>
        <v>0</v>
      </c>
      <c r="T725" s="283">
        <f t="shared" si="200"/>
        <v>0.65007738725233655</v>
      </c>
    </row>
    <row r="726" spans="1:20" x14ac:dyDescent="0.25">
      <c r="A726" s="286">
        <v>43131</v>
      </c>
      <c r="B726" s="1">
        <f t="shared" si="193"/>
        <v>3</v>
      </c>
      <c r="C726" s="285">
        <v>4</v>
      </c>
      <c r="D726" t="s">
        <v>713</v>
      </c>
      <c r="F726" s="16">
        <v>9</v>
      </c>
      <c r="G726" t="str">
        <f t="shared" si="187"/>
        <v>heating</v>
      </c>
      <c r="H726" s="283">
        <f>IF(G726="heating",F726*Assumptions!M$4+Assumptions!M$7,0)</f>
        <v>0.64772502576685764</v>
      </c>
      <c r="I726" s="15">
        <f t="shared" si="188"/>
        <v>1.0654385285153933</v>
      </c>
      <c r="J726" s="15">
        <f t="shared" si="189"/>
        <v>1.0263036171733995</v>
      </c>
      <c r="K726" s="283">
        <f t="shared" si="194"/>
        <v>0.70826361910373259</v>
      </c>
      <c r="L726" s="283">
        <f t="shared" si="195"/>
        <v>2.5577388510716212</v>
      </c>
      <c r="M726" s="283">
        <f t="shared" si="196"/>
        <v>6.1810201168040981</v>
      </c>
      <c r="N726" s="283">
        <f t="shared" si="197"/>
        <v>1.1952724464873081</v>
      </c>
      <c r="O726" s="283">
        <f t="shared" si="198"/>
        <v>1.5155987078143067</v>
      </c>
      <c r="P726" s="21">
        <f t="shared" si="190"/>
        <v>0</v>
      </c>
      <c r="Q726" s="21">
        <f t="shared" si="191"/>
        <v>0.6473875548762833</v>
      </c>
      <c r="R726">
        <f t="shared" si="192"/>
        <v>0.9421089825381942</v>
      </c>
      <c r="S726" s="296">
        <f t="shared" si="199"/>
        <v>0</v>
      </c>
      <c r="T726" s="283">
        <f t="shared" si="200"/>
        <v>0.70826361910373259</v>
      </c>
    </row>
    <row r="727" spans="1:20" x14ac:dyDescent="0.25">
      <c r="A727" s="286">
        <v>43131</v>
      </c>
      <c r="B727" s="1">
        <f t="shared" si="193"/>
        <v>3</v>
      </c>
      <c r="C727" s="285">
        <v>5</v>
      </c>
      <c r="D727" t="s">
        <v>713</v>
      </c>
      <c r="F727" s="16">
        <v>7</v>
      </c>
      <c r="G727" t="str">
        <f t="shared" si="187"/>
        <v>heating</v>
      </c>
      <c r="H727" s="283">
        <f>IF(G727="heating",F727*Assumptions!M$4+Assumptions!M$7,0)</f>
        <v>0.66911677424093763</v>
      </c>
      <c r="I727" s="15">
        <f t="shared" si="188"/>
        <v>1.1031161181218294</v>
      </c>
      <c r="J727" s="15">
        <f t="shared" si="189"/>
        <v>1.0263036171733995</v>
      </c>
      <c r="K727" s="283">
        <f t="shared" si="194"/>
        <v>0.75752855346779013</v>
      </c>
      <c r="L727" s="283">
        <f t="shared" si="195"/>
        <v>2.4800267097410909</v>
      </c>
      <c r="M727" s="283">
        <f t="shared" si="196"/>
        <v>6.4100938489235153</v>
      </c>
      <c r="N727" s="283">
        <f t="shared" si="197"/>
        <v>1.1216076842493865</v>
      </c>
      <c r="O727" s="283">
        <f t="shared" si="198"/>
        <v>1.6749983727589455</v>
      </c>
      <c r="P727" s="21">
        <f t="shared" si="190"/>
        <v>0</v>
      </c>
      <c r="Q727" s="21">
        <f t="shared" si="191"/>
        <v>0.72139578924615555</v>
      </c>
      <c r="R727">
        <f t="shared" si="192"/>
        <v>0.9421089825381942</v>
      </c>
      <c r="S727" s="296">
        <f t="shared" si="199"/>
        <v>0</v>
      </c>
      <c r="T727" s="283">
        <f t="shared" si="200"/>
        <v>0.75752855346779013</v>
      </c>
    </row>
    <row r="728" spans="1:20" x14ac:dyDescent="0.25">
      <c r="A728" s="286">
        <v>43131</v>
      </c>
      <c r="B728" s="1">
        <f t="shared" si="193"/>
        <v>3</v>
      </c>
      <c r="C728" s="285">
        <v>6</v>
      </c>
      <c r="D728" t="s">
        <v>713</v>
      </c>
      <c r="F728" s="16">
        <v>7</v>
      </c>
      <c r="G728" t="str">
        <f t="shared" si="187"/>
        <v>heating</v>
      </c>
      <c r="H728" s="283">
        <f>IF(G728="heating",F728*Assumptions!M$4+Assumptions!M$7,0)</f>
        <v>0.66911677424093763</v>
      </c>
      <c r="I728" s="15">
        <f t="shared" si="188"/>
        <v>1.1674190089087988</v>
      </c>
      <c r="J728" s="15">
        <f t="shared" si="189"/>
        <v>1.0263036171733995</v>
      </c>
      <c r="K728" s="283">
        <f t="shared" si="194"/>
        <v>0.8016864395157125</v>
      </c>
      <c r="L728" s="283">
        <f t="shared" si="195"/>
        <v>2.4800267097410909</v>
      </c>
      <c r="M728" s="283">
        <f t="shared" si="196"/>
        <v>6.7837513070371225</v>
      </c>
      <c r="N728" s="283">
        <f t="shared" si="197"/>
        <v>1.1216076842493865</v>
      </c>
      <c r="O728" s="283">
        <f t="shared" si="198"/>
        <v>1.7726374477959894</v>
      </c>
      <c r="P728" s="21">
        <f t="shared" si="190"/>
        <v>0</v>
      </c>
      <c r="Q728" s="21">
        <f t="shared" si="191"/>
        <v>0.87787080972652631</v>
      </c>
      <c r="R728">
        <f t="shared" si="192"/>
        <v>0.9421089825381942</v>
      </c>
      <c r="S728" s="296">
        <f t="shared" si="199"/>
        <v>0</v>
      </c>
      <c r="T728" s="283">
        <f t="shared" si="200"/>
        <v>0.8016864395157125</v>
      </c>
    </row>
    <row r="729" spans="1:20" x14ac:dyDescent="0.25">
      <c r="A729" s="286">
        <v>43131</v>
      </c>
      <c r="B729" s="1">
        <f t="shared" si="193"/>
        <v>3</v>
      </c>
      <c r="C729" s="285">
        <v>7</v>
      </c>
      <c r="D729" t="s">
        <v>714</v>
      </c>
      <c r="F729" s="16">
        <v>1</v>
      </c>
      <c r="G729" t="str">
        <f t="shared" si="187"/>
        <v>heating</v>
      </c>
      <c r="H729" s="283">
        <f>IF(G729="heating",F729*Assumptions!M$4+Assumptions!M$7,0)</f>
        <v>0.73329201966317781</v>
      </c>
      <c r="I729" s="15">
        <f t="shared" si="188"/>
        <v>1.1567226404725983</v>
      </c>
      <c r="J729" s="15">
        <f t="shared" si="189"/>
        <v>1.0263036171733995</v>
      </c>
      <c r="K729" s="283">
        <f t="shared" si="194"/>
        <v>0.87052661652089702</v>
      </c>
      <c r="L729" s="283">
        <f t="shared" si="195"/>
        <v>2.2890548970082816</v>
      </c>
      <c r="M729" s="283">
        <f t="shared" si="196"/>
        <v>6.7990351279531911</v>
      </c>
      <c r="N729" s="283" t="e">
        <f t="shared" si="197"/>
        <v>#N/A</v>
      </c>
      <c r="O729" s="283">
        <f t="shared" si="198"/>
        <v>0</v>
      </c>
      <c r="P729" s="21">
        <f t="shared" si="190"/>
        <v>0</v>
      </c>
      <c r="Q729" s="21">
        <f t="shared" si="191"/>
        <v>0.97331382064367777</v>
      </c>
      <c r="R729">
        <f t="shared" si="192"/>
        <v>0.9421089825381942</v>
      </c>
      <c r="S729" s="296">
        <f t="shared" si="199"/>
        <v>0</v>
      </c>
      <c r="T729" s="283">
        <f t="shared" si="200"/>
        <v>0.87052661652089702</v>
      </c>
    </row>
    <row r="730" spans="1:20" x14ac:dyDescent="0.25">
      <c r="A730" s="286">
        <v>43131</v>
      </c>
      <c r="B730" s="1">
        <f t="shared" si="193"/>
        <v>3</v>
      </c>
      <c r="C730" s="285">
        <v>8</v>
      </c>
      <c r="D730" t="s">
        <v>714</v>
      </c>
      <c r="F730" s="16">
        <v>3</v>
      </c>
      <c r="G730" t="str">
        <f t="shared" si="187"/>
        <v>heating</v>
      </c>
      <c r="H730" s="283">
        <f>IF(G730="heating",F730*Assumptions!M$4+Assumptions!M$7,0)</f>
        <v>0.71190027118909771</v>
      </c>
      <c r="I730" s="15">
        <f t="shared" si="188"/>
        <v>1.0887373021083731</v>
      </c>
      <c r="J730" s="15">
        <f t="shared" si="189"/>
        <v>1.0263036171733995</v>
      </c>
      <c r="K730" s="283">
        <f t="shared" si="194"/>
        <v>0.79545958780626314</v>
      </c>
      <c r="L730" s="283">
        <f t="shared" si="195"/>
        <v>2.2496218138612099</v>
      </c>
      <c r="M730" s="283">
        <f t="shared" si="196"/>
        <v>6.1057168175209426</v>
      </c>
      <c r="N730" s="283" t="e">
        <f t="shared" si="197"/>
        <v>#N/A</v>
      </c>
      <c r="O730" s="283">
        <f t="shared" si="198"/>
        <v>0</v>
      </c>
      <c r="P730" s="21">
        <f t="shared" si="190"/>
        <v>0</v>
      </c>
      <c r="Q730" s="21">
        <f t="shared" si="191"/>
        <v>0.94940007506179924</v>
      </c>
      <c r="R730">
        <f t="shared" si="192"/>
        <v>0.9421089825381942</v>
      </c>
      <c r="S730" s="296">
        <f t="shared" si="199"/>
        <v>0</v>
      </c>
      <c r="T730" s="283">
        <f t="shared" si="200"/>
        <v>0.79545958780626314</v>
      </c>
    </row>
    <row r="731" spans="1:20" x14ac:dyDescent="0.25">
      <c r="A731" s="286">
        <v>43131</v>
      </c>
      <c r="B731" s="1">
        <f t="shared" si="193"/>
        <v>3</v>
      </c>
      <c r="C731" s="285">
        <v>9</v>
      </c>
      <c r="D731" t="s">
        <v>714</v>
      </c>
      <c r="F731" s="16">
        <v>3</v>
      </c>
      <c r="G731" t="str">
        <f t="shared" si="187"/>
        <v>heating</v>
      </c>
      <c r="H731" s="283">
        <f>IF(G731="heating",F731*Assumptions!M$4+Assumptions!M$7,0)</f>
        <v>0.71190027118909771</v>
      </c>
      <c r="I731" s="15">
        <f t="shared" si="188"/>
        <v>1.0265141967145235</v>
      </c>
      <c r="J731" s="15">
        <f t="shared" si="189"/>
        <v>1.0263036171733995</v>
      </c>
      <c r="K731" s="283">
        <f t="shared" si="194"/>
        <v>0.74999778019411767</v>
      </c>
      <c r="L731" s="283">
        <f t="shared" si="195"/>
        <v>2.2496218138612099</v>
      </c>
      <c r="M731" s="283">
        <f t="shared" si="196"/>
        <v>5.7567651830854505</v>
      </c>
      <c r="N731" s="283" t="e">
        <f t="shared" si="197"/>
        <v>#N/A</v>
      </c>
      <c r="O731" s="283">
        <f t="shared" si="198"/>
        <v>0</v>
      </c>
      <c r="P731" s="21">
        <f t="shared" si="190"/>
        <v>0</v>
      </c>
      <c r="Q731" s="21">
        <f t="shared" si="191"/>
        <v>0.8408485371888097</v>
      </c>
      <c r="R731">
        <f t="shared" si="192"/>
        <v>0.9421089825381942</v>
      </c>
      <c r="S731" s="296">
        <f t="shared" si="199"/>
        <v>0</v>
      </c>
      <c r="T731" s="283">
        <f t="shared" si="200"/>
        <v>0.74999778019411767</v>
      </c>
    </row>
    <row r="732" spans="1:20" x14ac:dyDescent="0.25">
      <c r="A732" s="286">
        <v>43131</v>
      </c>
      <c r="B732" s="1">
        <f t="shared" si="193"/>
        <v>3</v>
      </c>
      <c r="C732" s="285">
        <v>10</v>
      </c>
      <c r="D732" t="s">
        <v>714</v>
      </c>
      <c r="F732" s="16">
        <v>7</v>
      </c>
      <c r="G732" t="str">
        <f t="shared" si="187"/>
        <v>heating</v>
      </c>
      <c r="H732" s="283">
        <f>IF(G732="heating",F732*Assumptions!M$4+Assumptions!M$7,0)</f>
        <v>0.66911677424093763</v>
      </c>
      <c r="I732" s="15">
        <f t="shared" si="188"/>
        <v>0.99413757313525775</v>
      </c>
      <c r="J732" s="15">
        <f t="shared" si="189"/>
        <v>1.0263036171733995</v>
      </c>
      <c r="K732" s="283">
        <f t="shared" si="194"/>
        <v>0.68269113772659007</v>
      </c>
      <c r="L732" s="283">
        <f t="shared" si="195"/>
        <v>2.4800267097410909</v>
      </c>
      <c r="M732" s="283">
        <f t="shared" si="196"/>
        <v>5.7768307776954071</v>
      </c>
      <c r="N732" s="283">
        <f t="shared" si="197"/>
        <v>1.1216076842493865</v>
      </c>
      <c r="O732" s="283">
        <f t="shared" si="198"/>
        <v>1.509522696608971</v>
      </c>
      <c r="P732" s="21">
        <f t="shared" si="190"/>
        <v>0</v>
      </c>
      <c r="Q732" s="21">
        <f t="shared" si="191"/>
        <v>0.74504051125983206</v>
      </c>
      <c r="R732">
        <f t="shared" si="192"/>
        <v>0.9421089825381942</v>
      </c>
      <c r="S732" s="296">
        <f t="shared" si="199"/>
        <v>0</v>
      </c>
      <c r="T732" s="283">
        <f t="shared" si="200"/>
        <v>0.68269113772659007</v>
      </c>
    </row>
    <row r="733" spans="1:20" x14ac:dyDescent="0.25">
      <c r="A733" s="286">
        <v>43131</v>
      </c>
      <c r="B733" s="1">
        <f t="shared" si="193"/>
        <v>3</v>
      </c>
      <c r="C733" s="285">
        <v>11</v>
      </c>
      <c r="D733" t="s">
        <v>714</v>
      </c>
      <c r="F733" s="16">
        <v>9</v>
      </c>
      <c r="G733" t="str">
        <f t="shared" si="187"/>
        <v>heating</v>
      </c>
      <c r="H733" s="283">
        <f>IF(G733="heating",F733*Assumptions!M$4+Assumptions!M$7,0)</f>
        <v>0.64772502576685764</v>
      </c>
      <c r="I733" s="15">
        <f t="shared" si="188"/>
        <v>0.95102107888400034</v>
      </c>
      <c r="J733" s="15">
        <f t="shared" si="189"/>
        <v>1.0263036171733995</v>
      </c>
      <c r="K733" s="283">
        <f t="shared" si="194"/>
        <v>0.63220318502362727</v>
      </c>
      <c r="L733" s="283">
        <f t="shared" si="195"/>
        <v>2.5577388510716212</v>
      </c>
      <c r="M733" s="283">
        <f t="shared" si="196"/>
        <v>5.5172403313381899</v>
      </c>
      <c r="N733" s="283">
        <f t="shared" si="197"/>
        <v>1.1952724464873081</v>
      </c>
      <c r="O733" s="283">
        <f t="shared" si="198"/>
        <v>1.3528385539700651</v>
      </c>
      <c r="P733" s="21">
        <f t="shared" si="190"/>
        <v>0</v>
      </c>
      <c r="Q733" s="21">
        <f t="shared" si="191"/>
        <v>0.72850690893675296</v>
      </c>
      <c r="R733">
        <f t="shared" si="192"/>
        <v>0.9421089825381942</v>
      </c>
      <c r="S733" s="296">
        <f t="shared" si="199"/>
        <v>0</v>
      </c>
      <c r="T733" s="283">
        <f t="shared" si="200"/>
        <v>0.63220318502362727</v>
      </c>
    </row>
    <row r="734" spans="1:20" x14ac:dyDescent="0.25">
      <c r="A734" s="286">
        <v>43131</v>
      </c>
      <c r="B734" s="1">
        <f t="shared" si="193"/>
        <v>3</v>
      </c>
      <c r="C734" s="285">
        <v>12</v>
      </c>
      <c r="D734" t="s">
        <v>714</v>
      </c>
      <c r="F734" s="16">
        <v>10</v>
      </c>
      <c r="G734" t="str">
        <f t="shared" si="187"/>
        <v>heating</v>
      </c>
      <c r="H734" s="283">
        <f>IF(G734="heating",F734*Assumptions!M$4+Assumptions!M$7,0)</f>
        <v>0.63702915152981754</v>
      </c>
      <c r="I734" s="15">
        <f t="shared" si="188"/>
        <v>0.92817502202723046</v>
      </c>
      <c r="J734" s="15">
        <f t="shared" si="189"/>
        <v>1.0263036171733995</v>
      </c>
      <c r="K734" s="283">
        <f t="shared" si="194"/>
        <v>0.60682720607534724</v>
      </c>
      <c r="L734" s="283">
        <f t="shared" si="195"/>
        <v>2.5948150733280251</v>
      </c>
      <c r="M734" s="283">
        <f t="shared" si="196"/>
        <v>5.3725501487562228</v>
      </c>
      <c r="N734" s="283">
        <f t="shared" si="197"/>
        <v>1.2546470767287967</v>
      </c>
      <c r="O734" s="283">
        <f t="shared" si="198"/>
        <v>1.2550177738709287</v>
      </c>
      <c r="P734" s="21">
        <f t="shared" si="190"/>
        <v>0</v>
      </c>
      <c r="Q734" s="21">
        <f t="shared" si="191"/>
        <v>0.75910815787401487</v>
      </c>
      <c r="R734">
        <f t="shared" si="192"/>
        <v>0.9421089825381942</v>
      </c>
      <c r="S734" s="296">
        <f t="shared" si="199"/>
        <v>0</v>
      </c>
      <c r="T734" s="283">
        <f t="shared" si="200"/>
        <v>0.60682720607534724</v>
      </c>
    </row>
    <row r="735" spans="1:20" x14ac:dyDescent="0.25">
      <c r="A735" s="286">
        <v>43131</v>
      </c>
      <c r="B735" s="1">
        <f t="shared" si="193"/>
        <v>3</v>
      </c>
      <c r="C735" s="285">
        <v>13</v>
      </c>
      <c r="D735" t="s">
        <v>714</v>
      </c>
      <c r="F735" s="16">
        <v>10</v>
      </c>
      <c r="G735" t="str">
        <f t="shared" si="187"/>
        <v>heating</v>
      </c>
      <c r="H735" s="283">
        <f>IF(G735="heating",F735*Assumptions!M$4+Assumptions!M$7,0)</f>
        <v>0.63702915152981754</v>
      </c>
      <c r="I735" s="15">
        <f t="shared" si="188"/>
        <v>0.91573834436872614</v>
      </c>
      <c r="J735" s="15">
        <f t="shared" si="189"/>
        <v>1.0263036171733995</v>
      </c>
      <c r="K735" s="283">
        <f t="shared" si="194"/>
        <v>0.59869628876205139</v>
      </c>
      <c r="L735" s="283">
        <f t="shared" si="195"/>
        <v>2.5948150733280251</v>
      </c>
      <c r="M735" s="283">
        <f t="shared" si="196"/>
        <v>5.3005629988991876</v>
      </c>
      <c r="N735" s="283">
        <f t="shared" si="197"/>
        <v>1.2546470767287967</v>
      </c>
      <c r="O735" s="283">
        <f t="shared" si="198"/>
        <v>1.238201708862805</v>
      </c>
      <c r="P735" s="21">
        <f t="shared" si="190"/>
        <v>0</v>
      </c>
      <c r="Q735" s="21">
        <f t="shared" si="191"/>
        <v>0.79115902007799765</v>
      </c>
      <c r="R735">
        <f t="shared" si="192"/>
        <v>0.9421089825381942</v>
      </c>
      <c r="S735" s="296">
        <f t="shared" si="199"/>
        <v>0</v>
      </c>
      <c r="T735" s="283">
        <f t="shared" si="200"/>
        <v>0.59869628876205139</v>
      </c>
    </row>
    <row r="736" spans="1:20" x14ac:dyDescent="0.25">
      <c r="A736" s="286">
        <v>43131</v>
      </c>
      <c r="B736" s="1">
        <f t="shared" si="193"/>
        <v>3</v>
      </c>
      <c r="C736" s="285">
        <v>14</v>
      </c>
      <c r="D736" t="s">
        <v>714</v>
      </c>
      <c r="F736" s="16">
        <v>12</v>
      </c>
      <c r="G736" t="str">
        <f t="shared" si="187"/>
        <v>heating</v>
      </c>
      <c r="H736" s="283">
        <f>IF(G736="heating",F736*Assumptions!M$4+Assumptions!M$7,0)</f>
        <v>0.61563740305573755</v>
      </c>
      <c r="I736" s="15">
        <f t="shared" si="188"/>
        <v>0.92047470058819936</v>
      </c>
      <c r="J736" s="15">
        <f t="shared" si="189"/>
        <v>1.0263036171733995</v>
      </c>
      <c r="K736" s="283">
        <f t="shared" si="194"/>
        <v>0.58158435263031971</v>
      </c>
      <c r="L736" s="283">
        <f t="shared" si="195"/>
        <v>2.6646546875967734</v>
      </c>
      <c r="M736" s="283">
        <f t="shared" si="196"/>
        <v>5.2876496606533072</v>
      </c>
      <c r="N736" s="283">
        <f t="shared" si="197"/>
        <v>1.3760333699069704</v>
      </c>
      <c r="O736" s="283">
        <f t="shared" si="198"/>
        <v>1.1262237568948552</v>
      </c>
      <c r="P736" s="21">
        <f t="shared" si="190"/>
        <v>0</v>
      </c>
      <c r="Q736" s="21">
        <f t="shared" si="191"/>
        <v>0.84355555031342389</v>
      </c>
      <c r="R736">
        <f t="shared" si="192"/>
        <v>0.9421089825381942</v>
      </c>
      <c r="S736" s="296">
        <f t="shared" si="199"/>
        <v>0</v>
      </c>
      <c r="T736" s="283">
        <f t="shared" si="200"/>
        <v>0.58158435263031971</v>
      </c>
    </row>
    <row r="737" spans="1:20" x14ac:dyDescent="0.25">
      <c r="A737" s="286">
        <v>43131</v>
      </c>
      <c r="B737" s="1">
        <f t="shared" si="193"/>
        <v>3</v>
      </c>
      <c r="C737" s="285">
        <v>15</v>
      </c>
      <c r="D737" t="s">
        <v>714</v>
      </c>
      <c r="F737" s="16">
        <v>12</v>
      </c>
      <c r="G737" t="str">
        <f t="shared" si="187"/>
        <v>heating</v>
      </c>
      <c r="H737" s="283">
        <f>IF(G737="heating",F737*Assumptions!M$4+Assumptions!M$7,0)</f>
        <v>0.61563740305573755</v>
      </c>
      <c r="I737" s="15">
        <f t="shared" si="188"/>
        <v>0.92937811039838192</v>
      </c>
      <c r="J737" s="15">
        <f t="shared" si="189"/>
        <v>1.0263036171733995</v>
      </c>
      <c r="K737" s="283">
        <f t="shared" si="194"/>
        <v>0.58720980200698225</v>
      </c>
      <c r="L737" s="283">
        <f t="shared" si="195"/>
        <v>2.6646546875967734</v>
      </c>
      <c r="M737" s="283">
        <f t="shared" si="196"/>
        <v>5.3387951313885544</v>
      </c>
      <c r="N737" s="283">
        <f t="shared" si="197"/>
        <v>1.3760333699069704</v>
      </c>
      <c r="O737" s="283">
        <f t="shared" si="198"/>
        <v>1.1371173008881783</v>
      </c>
      <c r="P737" s="21">
        <f t="shared" si="190"/>
        <v>0</v>
      </c>
      <c r="Q737" s="21">
        <f t="shared" si="191"/>
        <v>0.96592607327566882</v>
      </c>
      <c r="R737">
        <f t="shared" si="192"/>
        <v>0.9421089825381942</v>
      </c>
      <c r="S737" s="296">
        <f t="shared" si="199"/>
        <v>0</v>
      </c>
      <c r="T737" s="283">
        <f t="shared" si="200"/>
        <v>0.58720980200698225</v>
      </c>
    </row>
    <row r="738" spans="1:20" x14ac:dyDescent="0.25">
      <c r="A738" s="286">
        <v>43131</v>
      </c>
      <c r="B738" s="1">
        <f t="shared" si="193"/>
        <v>3</v>
      </c>
      <c r="C738" s="285">
        <v>16</v>
      </c>
      <c r="D738" t="s">
        <v>714</v>
      </c>
      <c r="F738" s="16">
        <v>12</v>
      </c>
      <c r="G738" t="str">
        <f t="shared" si="187"/>
        <v>heating</v>
      </c>
      <c r="H738" s="283">
        <f>IF(G738="heating",F738*Assumptions!M$4+Assumptions!M$7,0)</f>
        <v>0.61563740305573755</v>
      </c>
      <c r="I738" s="15">
        <f t="shared" si="188"/>
        <v>0.95820877609023625</v>
      </c>
      <c r="J738" s="15">
        <f t="shared" si="189"/>
        <v>1.0263036171733995</v>
      </c>
      <c r="K738" s="283">
        <f t="shared" si="194"/>
        <v>0.60542590727482237</v>
      </c>
      <c r="L738" s="283">
        <f t="shared" si="195"/>
        <v>2.6646546875967734</v>
      </c>
      <c r="M738" s="283">
        <f t="shared" si="196"/>
        <v>5.5044123499438573</v>
      </c>
      <c r="N738" s="283">
        <f t="shared" si="197"/>
        <v>1.3760333699069704</v>
      </c>
      <c r="O738" s="283">
        <f t="shared" si="198"/>
        <v>1.1723923395269491</v>
      </c>
      <c r="P738" s="21">
        <f t="shared" si="190"/>
        <v>0</v>
      </c>
      <c r="Q738" s="21">
        <f t="shared" si="191"/>
        <v>1.1649354943302594</v>
      </c>
      <c r="R738">
        <f t="shared" si="192"/>
        <v>0.9421089825381942</v>
      </c>
      <c r="S738" s="296">
        <f t="shared" si="199"/>
        <v>0</v>
      </c>
      <c r="T738" s="283">
        <f t="shared" si="200"/>
        <v>0.60542590727482237</v>
      </c>
    </row>
    <row r="739" spans="1:20" x14ac:dyDescent="0.25">
      <c r="A739" s="286">
        <v>43131</v>
      </c>
      <c r="B739" s="1">
        <f t="shared" si="193"/>
        <v>3</v>
      </c>
      <c r="C739" s="285">
        <v>17</v>
      </c>
      <c r="D739" t="s">
        <v>714</v>
      </c>
      <c r="E739" t="s">
        <v>685</v>
      </c>
      <c r="F739" s="16">
        <v>10</v>
      </c>
      <c r="G739" t="str">
        <f t="shared" si="187"/>
        <v>heating</v>
      </c>
      <c r="H739" s="283">
        <f>IF(G739="heating",F739*Assumptions!M$4+Assumptions!M$7,0)</f>
        <v>0.63702915152981754</v>
      </c>
      <c r="I739" s="15">
        <f t="shared" si="188"/>
        <v>1.000324165990953</v>
      </c>
      <c r="J739" s="15">
        <f t="shared" si="189"/>
        <v>1.0263036171733995</v>
      </c>
      <c r="K739" s="283">
        <f t="shared" si="194"/>
        <v>0.65399725742687898</v>
      </c>
      <c r="L739" s="283">
        <f t="shared" si="195"/>
        <v>2.5948150733280251</v>
      </c>
      <c r="M739" s="283">
        <f t="shared" si="196"/>
        <v>5.7901706243517816</v>
      </c>
      <c r="N739" s="283">
        <f t="shared" si="197"/>
        <v>1.2546470767287967</v>
      </c>
      <c r="O739" s="283">
        <f t="shared" si="198"/>
        <v>1.3525731442430775</v>
      </c>
      <c r="P739" s="21">
        <f t="shared" si="190"/>
        <v>0</v>
      </c>
      <c r="Q739" s="21">
        <f t="shared" si="191"/>
        <v>1.3521540118753073</v>
      </c>
      <c r="R739">
        <f t="shared" si="192"/>
        <v>0.9421089825381942</v>
      </c>
      <c r="S739" s="296">
        <f t="shared" si="199"/>
        <v>0</v>
      </c>
      <c r="T739" s="283">
        <f t="shared" si="200"/>
        <v>0.65399725742687898</v>
      </c>
    </row>
    <row r="740" spans="1:20" x14ac:dyDescent="0.25">
      <c r="A740" s="286">
        <v>43131</v>
      </c>
      <c r="B740" s="1">
        <f t="shared" si="193"/>
        <v>3</v>
      </c>
      <c r="C740" s="285">
        <v>18</v>
      </c>
      <c r="D740" t="s">
        <v>714</v>
      </c>
      <c r="E740" t="s">
        <v>685</v>
      </c>
      <c r="F740" s="16">
        <v>9</v>
      </c>
      <c r="G740" t="str">
        <f t="shared" si="187"/>
        <v>heating</v>
      </c>
      <c r="H740" s="283">
        <f>IF(G740="heating",F740*Assumptions!M$4+Assumptions!M$7,0)</f>
        <v>0.64772502576685764</v>
      </c>
      <c r="I740" s="15">
        <f t="shared" si="188"/>
        <v>0.99263375744531002</v>
      </c>
      <c r="J740" s="15">
        <f t="shared" si="189"/>
        <v>1.0263036171733995</v>
      </c>
      <c r="K740" s="283">
        <f t="shared" si="194"/>
        <v>0.65986573479034305</v>
      </c>
      <c r="L740" s="283">
        <f t="shared" si="195"/>
        <v>2.5577388510716212</v>
      </c>
      <c r="M740" s="283">
        <f t="shared" si="196"/>
        <v>5.7586515403545926</v>
      </c>
      <c r="N740" s="283">
        <f t="shared" si="197"/>
        <v>1.1952724464873081</v>
      </c>
      <c r="O740" s="283">
        <f t="shared" si="198"/>
        <v>1.4120330735676374</v>
      </c>
      <c r="P740" s="21">
        <f t="shared" si="190"/>
        <v>0</v>
      </c>
      <c r="Q740" s="21">
        <f t="shared" si="191"/>
        <v>1.5598916921549892</v>
      </c>
      <c r="R740">
        <f t="shared" si="192"/>
        <v>0.9421089825381942</v>
      </c>
      <c r="S740" s="296">
        <f t="shared" si="199"/>
        <v>0</v>
      </c>
      <c r="T740" s="283">
        <f t="shared" si="200"/>
        <v>0.65986573479034305</v>
      </c>
    </row>
    <row r="741" spans="1:20" x14ac:dyDescent="0.25">
      <c r="A741" s="286">
        <v>43131</v>
      </c>
      <c r="B741" s="1">
        <f t="shared" si="193"/>
        <v>3</v>
      </c>
      <c r="C741" s="285">
        <v>19</v>
      </c>
      <c r="D741" t="s">
        <v>714</v>
      </c>
      <c r="F741" s="16">
        <v>7</v>
      </c>
      <c r="G741" t="str">
        <f t="shared" si="187"/>
        <v>heating</v>
      </c>
      <c r="H741" s="283">
        <f>IF(G741="heating",F741*Assumptions!M$4+Assumptions!M$7,0)</f>
        <v>0.66911677424093763</v>
      </c>
      <c r="I741" s="15">
        <f t="shared" si="188"/>
        <v>0.98728643949761985</v>
      </c>
      <c r="J741" s="15">
        <f t="shared" si="189"/>
        <v>1.0263036171733995</v>
      </c>
      <c r="K741" s="283">
        <f t="shared" si="194"/>
        <v>0.6779863480232442</v>
      </c>
      <c r="L741" s="283">
        <f t="shared" si="195"/>
        <v>2.4800267097410909</v>
      </c>
      <c r="M741" s="283">
        <f t="shared" si="196"/>
        <v>5.737019547610628</v>
      </c>
      <c r="N741" s="283">
        <f t="shared" si="197"/>
        <v>1.1216076842493865</v>
      </c>
      <c r="O741" s="283">
        <f t="shared" si="198"/>
        <v>1.4991197684801205</v>
      </c>
      <c r="P741" s="21">
        <f t="shared" si="190"/>
        <v>0</v>
      </c>
      <c r="Q741" s="21">
        <f t="shared" si="191"/>
        <v>1.6764212681468484</v>
      </c>
      <c r="R741">
        <f t="shared" si="192"/>
        <v>0.9421089825381942</v>
      </c>
      <c r="S741" s="296">
        <f t="shared" si="199"/>
        <v>0</v>
      </c>
      <c r="T741" s="283">
        <f t="shared" si="200"/>
        <v>0.6779863480232442</v>
      </c>
    </row>
    <row r="742" spans="1:20" x14ac:dyDescent="0.25">
      <c r="A742" s="286">
        <v>43131</v>
      </c>
      <c r="B742" s="1">
        <f t="shared" si="193"/>
        <v>3</v>
      </c>
      <c r="C742" s="285">
        <v>20</v>
      </c>
      <c r="D742" t="s">
        <v>714</v>
      </c>
      <c r="F742" s="16">
        <v>3</v>
      </c>
      <c r="G742" t="str">
        <f t="shared" si="187"/>
        <v>heating</v>
      </c>
      <c r="H742" s="283">
        <f>IF(G742="heating",F742*Assumptions!M$4+Assumptions!M$7,0)</f>
        <v>0.71190027118909771</v>
      </c>
      <c r="I742" s="15">
        <f t="shared" si="188"/>
        <v>0.9807837528485519</v>
      </c>
      <c r="J742" s="15">
        <f t="shared" si="189"/>
        <v>1.0263036171733995</v>
      </c>
      <c r="K742" s="283">
        <f t="shared" si="194"/>
        <v>0.71658593699063911</v>
      </c>
      <c r="L742" s="283">
        <f t="shared" si="195"/>
        <v>2.2496218138612099</v>
      </c>
      <c r="M742" s="283">
        <f t="shared" si="196"/>
        <v>5.5003055764893984</v>
      </c>
      <c r="N742" s="283" t="e">
        <f t="shared" si="197"/>
        <v>#N/A</v>
      </c>
      <c r="O742" s="283">
        <f t="shared" si="198"/>
        <v>0</v>
      </c>
      <c r="P742" s="21">
        <f t="shared" si="190"/>
        <v>0</v>
      </c>
      <c r="Q742" s="21">
        <f t="shared" si="191"/>
        <v>1.52436960139122</v>
      </c>
      <c r="R742">
        <f t="shared" si="192"/>
        <v>0.9421089825381942</v>
      </c>
      <c r="S742" s="296">
        <f t="shared" si="199"/>
        <v>0</v>
      </c>
      <c r="T742" s="283">
        <f t="shared" si="200"/>
        <v>0.71658593699063911</v>
      </c>
    </row>
    <row r="743" spans="1:20" x14ac:dyDescent="0.25">
      <c r="A743" s="286">
        <v>43131</v>
      </c>
      <c r="B743" s="1">
        <f t="shared" si="193"/>
        <v>3</v>
      </c>
      <c r="C743" s="285">
        <v>21</v>
      </c>
      <c r="D743" t="s">
        <v>714</v>
      </c>
      <c r="F743" s="16">
        <v>3</v>
      </c>
      <c r="G743" t="str">
        <f t="shared" si="187"/>
        <v>heating</v>
      </c>
      <c r="H743" s="283">
        <f>IF(G743="heating",F743*Assumptions!M$4+Assumptions!M$7,0)</f>
        <v>0.71190027118909771</v>
      </c>
      <c r="I743" s="15">
        <f t="shared" si="188"/>
        <v>0.96485790305685171</v>
      </c>
      <c r="J743" s="15">
        <f t="shared" si="189"/>
        <v>1.0263036171733995</v>
      </c>
      <c r="K743" s="283">
        <f t="shared" si="194"/>
        <v>0.70495009987342305</v>
      </c>
      <c r="L743" s="283">
        <f t="shared" si="195"/>
        <v>2.2496218138612099</v>
      </c>
      <c r="M743" s="283">
        <f t="shared" si="196"/>
        <v>5.4109922694885357</v>
      </c>
      <c r="N743" s="283" t="e">
        <f t="shared" si="197"/>
        <v>#N/A</v>
      </c>
      <c r="O743" s="283">
        <f t="shared" si="198"/>
        <v>0</v>
      </c>
      <c r="P743" s="21">
        <f t="shared" si="190"/>
        <v>0</v>
      </c>
      <c r="Q743" s="21">
        <f t="shared" si="191"/>
        <v>1.4448604713749031</v>
      </c>
      <c r="R743">
        <f t="shared" si="192"/>
        <v>0.9421089825381942</v>
      </c>
      <c r="S743" s="296">
        <f t="shared" si="199"/>
        <v>0</v>
      </c>
      <c r="T743" s="283">
        <f t="shared" si="200"/>
        <v>0.70495009987342305</v>
      </c>
    </row>
    <row r="744" spans="1:20" x14ac:dyDescent="0.25">
      <c r="A744" s="286">
        <v>43131</v>
      </c>
      <c r="B744" s="1">
        <f t="shared" si="193"/>
        <v>3</v>
      </c>
      <c r="C744" s="285">
        <v>22</v>
      </c>
      <c r="D744" t="s">
        <v>714</v>
      </c>
      <c r="F744" s="16">
        <v>3</v>
      </c>
      <c r="G744" t="str">
        <f t="shared" si="187"/>
        <v>heating</v>
      </c>
      <c r="H744" s="283">
        <f>IF(G744="heating",F744*Assumptions!M$4+Assumptions!M$7,0)</f>
        <v>0.71190027118909771</v>
      </c>
      <c r="I744" s="15">
        <f t="shared" si="188"/>
        <v>0.93972561476240646</v>
      </c>
      <c r="J744" s="15">
        <f t="shared" si="189"/>
        <v>1.0263036171733995</v>
      </c>
      <c r="K744" s="283">
        <f t="shared" si="194"/>
        <v>0.68658780104466699</v>
      </c>
      <c r="L744" s="283">
        <f t="shared" si="195"/>
        <v>2.2496218138612099</v>
      </c>
      <c r="M744" s="283">
        <f t="shared" si="196"/>
        <v>5.2700485955600156</v>
      </c>
      <c r="N744" s="283" t="e">
        <f t="shared" si="197"/>
        <v>#N/A</v>
      </c>
      <c r="O744" s="283">
        <f t="shared" si="198"/>
        <v>0</v>
      </c>
      <c r="P744" s="21">
        <f t="shared" si="190"/>
        <v>0</v>
      </c>
      <c r="Q744" s="21">
        <f t="shared" si="191"/>
        <v>1.2427137171080138</v>
      </c>
      <c r="R744">
        <f t="shared" si="192"/>
        <v>0.9421089825381942</v>
      </c>
      <c r="S744" s="296">
        <f t="shared" si="199"/>
        <v>0</v>
      </c>
      <c r="T744" s="283">
        <f t="shared" si="200"/>
        <v>0.68658780104466699</v>
      </c>
    </row>
    <row r="745" spans="1:20" x14ac:dyDescent="0.25">
      <c r="A745" s="286">
        <v>43131</v>
      </c>
      <c r="B745" s="1">
        <f t="shared" si="193"/>
        <v>3</v>
      </c>
      <c r="C745" s="285">
        <v>23</v>
      </c>
      <c r="D745" t="s">
        <v>713</v>
      </c>
      <c r="F745" s="16">
        <v>5</v>
      </c>
      <c r="G745" t="str">
        <f t="shared" si="187"/>
        <v>heating</v>
      </c>
      <c r="H745" s="283">
        <f>IF(G745="heating",F745*Assumptions!M$4+Assumptions!M$7,0)</f>
        <v>0.69050852271501773</v>
      </c>
      <c r="I745" s="15">
        <f t="shared" si="188"/>
        <v>0.93552015763172869</v>
      </c>
      <c r="J745" s="15">
        <f t="shared" si="189"/>
        <v>1.0263036171733995</v>
      </c>
      <c r="K745" s="283">
        <f t="shared" si="194"/>
        <v>0.66297637473990056</v>
      </c>
      <c r="L745" s="283">
        <f t="shared" si="195"/>
        <v>2.3843508685445598</v>
      </c>
      <c r="M745" s="283">
        <f t="shared" si="196"/>
        <v>5.3935814223202856</v>
      </c>
      <c r="N745" s="283">
        <f t="shared" si="197"/>
        <v>1.0471958284399543</v>
      </c>
      <c r="O745" s="283">
        <f t="shared" si="198"/>
        <v>1.5095250114685173</v>
      </c>
      <c r="P745" s="21">
        <f t="shared" si="190"/>
        <v>0</v>
      </c>
      <c r="Q745" s="21">
        <f t="shared" si="191"/>
        <v>1.0297519246597011</v>
      </c>
      <c r="R745">
        <f t="shared" si="192"/>
        <v>0.9421089825381942</v>
      </c>
      <c r="S745" s="296">
        <f t="shared" si="199"/>
        <v>0</v>
      </c>
      <c r="T745" s="283">
        <f t="shared" si="200"/>
        <v>0.66297637473990056</v>
      </c>
    </row>
    <row r="746" spans="1:20" x14ac:dyDescent="0.25">
      <c r="A746" s="286">
        <v>43132</v>
      </c>
      <c r="B746" s="1">
        <f t="shared" si="193"/>
        <v>4</v>
      </c>
      <c r="C746" s="285">
        <v>0</v>
      </c>
      <c r="D746" t="s">
        <v>713</v>
      </c>
      <c r="F746" s="16">
        <v>5</v>
      </c>
      <c r="G746" t="str">
        <f t="shared" si="187"/>
        <v>heating</v>
      </c>
      <c r="H746" s="283">
        <f>IF(G746="heating",F746*Assumptions!M$4+Assumptions!M$7,0)</f>
        <v>0.69050852271501773</v>
      </c>
      <c r="I746" s="15">
        <f t="shared" si="188"/>
        <v>0.96097758380229281</v>
      </c>
      <c r="J746" s="15">
        <f t="shared" si="189"/>
        <v>1.0020455199443592</v>
      </c>
      <c r="K746" s="283">
        <f t="shared" si="194"/>
        <v>0.66492054353755337</v>
      </c>
      <c r="L746" s="283">
        <f t="shared" si="195"/>
        <v>2.3843508685445598</v>
      </c>
      <c r="M746" s="283">
        <f t="shared" si="196"/>
        <v>5.4093980231953758</v>
      </c>
      <c r="N746" s="283">
        <f t="shared" si="197"/>
        <v>1.0471958284399543</v>
      </c>
      <c r="O746" s="283">
        <f t="shared" si="198"/>
        <v>1.5139516721134385</v>
      </c>
      <c r="P746" s="21">
        <f t="shared" si="190"/>
        <v>0</v>
      </c>
      <c r="Q746" s="21">
        <f t="shared" si="191"/>
        <v>0.90668853391740301</v>
      </c>
      <c r="R746">
        <f t="shared" si="192"/>
        <v>1.0705685074825908</v>
      </c>
      <c r="S746" s="296">
        <f t="shared" si="199"/>
        <v>0</v>
      </c>
      <c r="T746" s="283">
        <f t="shared" si="200"/>
        <v>0.66492054353755337</v>
      </c>
    </row>
    <row r="747" spans="1:20" x14ac:dyDescent="0.25">
      <c r="A747" s="286">
        <v>43132</v>
      </c>
      <c r="B747" s="1">
        <f t="shared" si="193"/>
        <v>4</v>
      </c>
      <c r="C747" s="285">
        <v>1</v>
      </c>
      <c r="D747" t="s">
        <v>713</v>
      </c>
      <c r="F747" s="16">
        <v>5</v>
      </c>
      <c r="G747" t="str">
        <f t="shared" si="187"/>
        <v>heating</v>
      </c>
      <c r="H747" s="283">
        <f>IF(G747="heating",F747*Assumptions!M$4+Assumptions!M$7,0)</f>
        <v>0.69050852271501773</v>
      </c>
      <c r="I747" s="15">
        <f t="shared" si="188"/>
        <v>0.9912860509924194</v>
      </c>
      <c r="J747" s="15">
        <f t="shared" si="189"/>
        <v>1.0020455199443592</v>
      </c>
      <c r="K747" s="283">
        <f t="shared" si="194"/>
        <v>0.68589160760557344</v>
      </c>
      <c r="L747" s="283">
        <f t="shared" si="195"/>
        <v>2.3843508685445598</v>
      </c>
      <c r="M747" s="283">
        <f t="shared" si="196"/>
        <v>5.5800061260978913</v>
      </c>
      <c r="N747" s="283">
        <f t="shared" si="197"/>
        <v>1.0471958284399543</v>
      </c>
      <c r="O747" s="283">
        <f t="shared" si="198"/>
        <v>1.5617005013838698</v>
      </c>
      <c r="P747" s="21">
        <f t="shared" si="190"/>
        <v>0</v>
      </c>
      <c r="Q747" s="21">
        <f t="shared" si="191"/>
        <v>0.81803459285312596</v>
      </c>
      <c r="R747">
        <f t="shared" si="192"/>
        <v>1.0705685074825908</v>
      </c>
      <c r="S747" s="296">
        <f t="shared" si="199"/>
        <v>0</v>
      </c>
      <c r="T747" s="283">
        <f t="shared" si="200"/>
        <v>0.68589160760557344</v>
      </c>
    </row>
    <row r="748" spans="1:20" x14ac:dyDescent="0.25">
      <c r="A748" s="286">
        <v>43132</v>
      </c>
      <c r="B748" s="1">
        <f t="shared" si="193"/>
        <v>4</v>
      </c>
      <c r="C748" s="285">
        <v>2</v>
      </c>
      <c r="D748" t="s">
        <v>713</v>
      </c>
      <c r="F748" s="16">
        <v>5</v>
      </c>
      <c r="G748" t="str">
        <f t="shared" si="187"/>
        <v>heating</v>
      </c>
      <c r="H748" s="283">
        <f>IF(G748="heating",F748*Assumptions!M$4+Assumptions!M$7,0)</f>
        <v>0.69050852271501773</v>
      </c>
      <c r="I748" s="15">
        <f t="shared" si="188"/>
        <v>1.0126444122274023</v>
      </c>
      <c r="J748" s="15">
        <f t="shared" si="189"/>
        <v>1.0020455199443592</v>
      </c>
      <c r="K748" s="283">
        <f t="shared" si="194"/>
        <v>0.70066990566456122</v>
      </c>
      <c r="L748" s="283">
        <f t="shared" si="195"/>
        <v>2.3843508685445598</v>
      </c>
      <c r="M748" s="283">
        <f t="shared" si="196"/>
        <v>5.7002335684343386</v>
      </c>
      <c r="N748" s="283">
        <f t="shared" si="197"/>
        <v>1.0471958284399543</v>
      </c>
      <c r="O748" s="283">
        <f t="shared" si="198"/>
        <v>1.595349076803666</v>
      </c>
      <c r="P748" s="21">
        <f t="shared" si="190"/>
        <v>0</v>
      </c>
      <c r="Q748" s="21">
        <f t="shared" si="191"/>
        <v>0.74507607494346417</v>
      </c>
      <c r="R748">
        <f t="shared" si="192"/>
        <v>1.0705685074825908</v>
      </c>
      <c r="S748" s="296">
        <f t="shared" si="199"/>
        <v>0</v>
      </c>
      <c r="T748" s="283">
        <f t="shared" si="200"/>
        <v>0.70066990566456122</v>
      </c>
    </row>
    <row r="749" spans="1:20" x14ac:dyDescent="0.25">
      <c r="A749" s="286">
        <v>43132</v>
      </c>
      <c r="B749" s="1">
        <f t="shared" si="193"/>
        <v>4</v>
      </c>
      <c r="C749" s="285">
        <v>3</v>
      </c>
      <c r="D749" t="s">
        <v>713</v>
      </c>
      <c r="F749" s="16">
        <v>3</v>
      </c>
      <c r="G749" t="str">
        <f t="shared" si="187"/>
        <v>heating</v>
      </c>
      <c r="H749" s="283">
        <f>IF(G749="heating",F749*Assumptions!M$4+Assumptions!M$7,0)</f>
        <v>0.71190027118909771</v>
      </c>
      <c r="I749" s="15">
        <f t="shared" si="188"/>
        <v>1.0288787614109172</v>
      </c>
      <c r="J749" s="15">
        <f t="shared" si="189"/>
        <v>1.0020455199443592</v>
      </c>
      <c r="K749" s="283">
        <f t="shared" si="194"/>
        <v>0.73395732890375165</v>
      </c>
      <c r="L749" s="283">
        <f t="shared" si="195"/>
        <v>2.2496218138612099</v>
      </c>
      <c r="M749" s="283">
        <f t="shared" si="196"/>
        <v>5.6336433366641758</v>
      </c>
      <c r="N749" s="283" t="e">
        <f t="shared" si="197"/>
        <v>#N/A</v>
      </c>
      <c r="O749" s="283">
        <f t="shared" si="198"/>
        <v>0</v>
      </c>
      <c r="P749" s="21">
        <f t="shared" si="190"/>
        <v>0</v>
      </c>
      <c r="Q749" s="21">
        <f t="shared" si="191"/>
        <v>0.69158980876382303</v>
      </c>
      <c r="R749">
        <f t="shared" si="192"/>
        <v>1.0705685074825908</v>
      </c>
      <c r="S749" s="296">
        <f t="shared" si="199"/>
        <v>0</v>
      </c>
      <c r="T749" s="283">
        <f t="shared" si="200"/>
        <v>0.73395732890375165</v>
      </c>
    </row>
    <row r="750" spans="1:20" x14ac:dyDescent="0.25">
      <c r="A750" s="286">
        <v>43132</v>
      </c>
      <c r="B750" s="1">
        <f t="shared" si="193"/>
        <v>4</v>
      </c>
      <c r="C750" s="285">
        <v>4</v>
      </c>
      <c r="D750" t="s">
        <v>713</v>
      </c>
      <c r="F750" s="16">
        <v>5</v>
      </c>
      <c r="G750" t="str">
        <f t="shared" si="187"/>
        <v>heating</v>
      </c>
      <c r="H750" s="283">
        <f>IF(G750="heating",F750*Assumptions!M$4+Assumptions!M$7,0)</f>
        <v>0.69050852271501773</v>
      </c>
      <c r="I750" s="15">
        <f t="shared" si="188"/>
        <v>1.0654385285153933</v>
      </c>
      <c r="J750" s="15">
        <f t="shared" si="189"/>
        <v>1.0020455199443592</v>
      </c>
      <c r="K750" s="283">
        <f t="shared" si="194"/>
        <v>0.73719926190500595</v>
      </c>
      <c r="L750" s="283">
        <f t="shared" si="195"/>
        <v>2.3843508685445598</v>
      </c>
      <c r="M750" s="283">
        <f t="shared" si="196"/>
        <v>5.997414681811235</v>
      </c>
      <c r="N750" s="283">
        <f t="shared" si="197"/>
        <v>1.0471958284399543</v>
      </c>
      <c r="O750" s="283">
        <f t="shared" si="198"/>
        <v>1.6785224431539048</v>
      </c>
      <c r="P750" s="21">
        <f t="shared" si="190"/>
        <v>0</v>
      </c>
      <c r="Q750" s="21">
        <f t="shared" si="191"/>
        <v>0.6473875548762833</v>
      </c>
      <c r="R750">
        <f t="shared" si="192"/>
        <v>1.0705685074825908</v>
      </c>
      <c r="S750" s="296">
        <f t="shared" si="199"/>
        <v>0</v>
      </c>
      <c r="T750" s="283">
        <f t="shared" si="200"/>
        <v>0.73719926190500595</v>
      </c>
    </row>
    <row r="751" spans="1:20" x14ac:dyDescent="0.25">
      <c r="A751" s="286">
        <v>43132</v>
      </c>
      <c r="B751" s="1">
        <f t="shared" si="193"/>
        <v>4</v>
      </c>
      <c r="C751" s="285">
        <v>5</v>
      </c>
      <c r="D751" t="s">
        <v>713</v>
      </c>
      <c r="F751" s="16">
        <v>7</v>
      </c>
      <c r="G751" t="str">
        <f t="shared" si="187"/>
        <v>heating</v>
      </c>
      <c r="H751" s="283">
        <f>IF(G751="heating",F751*Assumptions!M$4+Assumptions!M$7,0)</f>
        <v>0.66911677424093763</v>
      </c>
      <c r="I751" s="15">
        <f t="shared" si="188"/>
        <v>1.1031161181218294</v>
      </c>
      <c r="J751" s="15">
        <f t="shared" si="189"/>
        <v>1.0020455199443592</v>
      </c>
      <c r="K751" s="283">
        <f t="shared" si="194"/>
        <v>0.73962332445339107</v>
      </c>
      <c r="L751" s="283">
        <f t="shared" si="195"/>
        <v>2.4800267097410909</v>
      </c>
      <c r="M751" s="283">
        <f t="shared" si="196"/>
        <v>6.2585824664899992</v>
      </c>
      <c r="N751" s="283">
        <f t="shared" si="197"/>
        <v>1.1216076842493865</v>
      </c>
      <c r="O751" s="283">
        <f t="shared" si="198"/>
        <v>1.6354074829823135</v>
      </c>
      <c r="P751" s="21">
        <f t="shared" si="190"/>
        <v>0</v>
      </c>
      <c r="Q751" s="21">
        <f t="shared" si="191"/>
        <v>0.72139578924615555</v>
      </c>
      <c r="R751">
        <f t="shared" si="192"/>
        <v>1.0705685074825908</v>
      </c>
      <c r="S751" s="296">
        <f t="shared" si="199"/>
        <v>0</v>
      </c>
      <c r="T751" s="283">
        <f t="shared" si="200"/>
        <v>0.73962332445339107</v>
      </c>
    </row>
    <row r="752" spans="1:20" x14ac:dyDescent="0.25">
      <c r="A752" s="286">
        <v>43132</v>
      </c>
      <c r="B752" s="1">
        <f t="shared" si="193"/>
        <v>4</v>
      </c>
      <c r="C752" s="285">
        <v>6</v>
      </c>
      <c r="D752" t="s">
        <v>713</v>
      </c>
      <c r="F752" s="16">
        <v>7</v>
      </c>
      <c r="G752" t="str">
        <f t="shared" si="187"/>
        <v>heating</v>
      </c>
      <c r="H752" s="283">
        <f>IF(G752="heating",F752*Assumptions!M$4+Assumptions!M$7,0)</f>
        <v>0.66911677424093763</v>
      </c>
      <c r="I752" s="15">
        <f t="shared" si="188"/>
        <v>1.1674190089087988</v>
      </c>
      <c r="J752" s="15">
        <f t="shared" si="189"/>
        <v>1.0020455199443592</v>
      </c>
      <c r="K752" s="283">
        <f t="shared" si="194"/>
        <v>0.78273747814447969</v>
      </c>
      <c r="L752" s="283">
        <f t="shared" si="195"/>
        <v>2.4800267097410909</v>
      </c>
      <c r="M752" s="283">
        <f t="shared" si="196"/>
        <v>6.62340801677672</v>
      </c>
      <c r="N752" s="283">
        <f t="shared" si="197"/>
        <v>1.1216076842493865</v>
      </c>
      <c r="O752" s="283">
        <f t="shared" si="198"/>
        <v>1.7307387242205003</v>
      </c>
      <c r="P752" s="21">
        <f t="shared" si="190"/>
        <v>0</v>
      </c>
      <c r="Q752" s="21">
        <f t="shared" si="191"/>
        <v>0.87787080972652631</v>
      </c>
      <c r="R752">
        <f t="shared" si="192"/>
        <v>1.0705685074825908</v>
      </c>
      <c r="S752" s="296">
        <f t="shared" si="199"/>
        <v>0</v>
      </c>
      <c r="T752" s="283">
        <f t="shared" si="200"/>
        <v>0.78273747814447969</v>
      </c>
    </row>
    <row r="753" spans="1:20" x14ac:dyDescent="0.25">
      <c r="A753" s="286">
        <v>43132</v>
      </c>
      <c r="B753" s="1">
        <f t="shared" si="193"/>
        <v>4</v>
      </c>
      <c r="C753" s="285">
        <v>7</v>
      </c>
      <c r="D753" t="s">
        <v>714</v>
      </c>
      <c r="F753" s="16">
        <v>7</v>
      </c>
      <c r="G753" t="str">
        <f t="shared" si="187"/>
        <v>heating</v>
      </c>
      <c r="H753" s="283">
        <f>IF(G753="heating",F753*Assumptions!M$4+Assumptions!M$7,0)</f>
        <v>0.66911677424093763</v>
      </c>
      <c r="I753" s="15">
        <f t="shared" si="188"/>
        <v>1.1567226404725983</v>
      </c>
      <c r="J753" s="15">
        <f t="shared" si="189"/>
        <v>1.0020455199443592</v>
      </c>
      <c r="K753" s="283">
        <f t="shared" si="194"/>
        <v>0.77556571856958489</v>
      </c>
      <c r="L753" s="283">
        <f t="shared" si="195"/>
        <v>2.4800267097410909</v>
      </c>
      <c r="M753" s="283">
        <f t="shared" si="196"/>
        <v>6.5627216548877279</v>
      </c>
      <c r="N753" s="283">
        <f t="shared" si="197"/>
        <v>1.1216076842493865</v>
      </c>
      <c r="O753" s="283">
        <f t="shared" si="198"/>
        <v>1.7148809911188556</v>
      </c>
      <c r="P753" s="21">
        <f t="shared" si="190"/>
        <v>0</v>
      </c>
      <c r="Q753" s="21">
        <f t="shared" si="191"/>
        <v>0.97331382064367777</v>
      </c>
      <c r="R753">
        <f t="shared" si="192"/>
        <v>1.0705685074825908</v>
      </c>
      <c r="S753" s="296">
        <f t="shared" si="199"/>
        <v>0</v>
      </c>
      <c r="T753" s="283">
        <f t="shared" si="200"/>
        <v>0.77556571856958489</v>
      </c>
    </row>
    <row r="754" spans="1:20" x14ac:dyDescent="0.25">
      <c r="A754" s="286">
        <v>43132</v>
      </c>
      <c r="B754" s="1">
        <f t="shared" si="193"/>
        <v>4</v>
      </c>
      <c r="C754" s="285">
        <v>8</v>
      </c>
      <c r="D754" t="s">
        <v>714</v>
      </c>
      <c r="F754" s="16">
        <v>7</v>
      </c>
      <c r="G754" t="str">
        <f t="shared" si="187"/>
        <v>heating</v>
      </c>
      <c r="H754" s="283">
        <f>IF(G754="heating",F754*Assumptions!M$4+Assumptions!M$7,0)</f>
        <v>0.66911677424093763</v>
      </c>
      <c r="I754" s="15">
        <f t="shared" si="188"/>
        <v>1.0887373021083731</v>
      </c>
      <c r="J754" s="15">
        <f t="shared" si="189"/>
        <v>1.0020455199443592</v>
      </c>
      <c r="K754" s="283">
        <f t="shared" si="194"/>
        <v>0.72998253729883178</v>
      </c>
      <c r="L754" s="283">
        <f t="shared" si="195"/>
        <v>2.4800267097410909</v>
      </c>
      <c r="M754" s="283">
        <f t="shared" si="196"/>
        <v>6.1770035607770426</v>
      </c>
      <c r="N754" s="283">
        <f t="shared" si="197"/>
        <v>1.1216076842493865</v>
      </c>
      <c r="O754" s="283">
        <f t="shared" si="198"/>
        <v>1.6140903950361511</v>
      </c>
      <c r="P754" s="21">
        <f t="shared" si="190"/>
        <v>0</v>
      </c>
      <c r="Q754" s="21">
        <f t="shared" si="191"/>
        <v>0.94940007506179924</v>
      </c>
      <c r="R754">
        <f t="shared" si="192"/>
        <v>1.0705685074825908</v>
      </c>
      <c r="S754" s="296">
        <f t="shared" si="199"/>
        <v>0</v>
      </c>
      <c r="T754" s="283">
        <f t="shared" si="200"/>
        <v>0.72998253729883178</v>
      </c>
    </row>
    <row r="755" spans="1:20" x14ac:dyDescent="0.25">
      <c r="A755" s="286">
        <v>43132</v>
      </c>
      <c r="B755" s="1">
        <f t="shared" si="193"/>
        <v>4</v>
      </c>
      <c r="C755" s="285">
        <v>9</v>
      </c>
      <c r="D755" t="s">
        <v>714</v>
      </c>
      <c r="F755" s="16">
        <v>7</v>
      </c>
      <c r="G755" t="str">
        <f t="shared" si="187"/>
        <v>heating</v>
      </c>
      <c r="H755" s="283">
        <f>IF(G755="heating",F755*Assumptions!M$4+Assumptions!M$7,0)</f>
        <v>0.66911677424093763</v>
      </c>
      <c r="I755" s="15">
        <f t="shared" si="188"/>
        <v>1.0265141967145235</v>
      </c>
      <c r="J755" s="15">
        <f t="shared" si="189"/>
        <v>1.0020455199443592</v>
      </c>
      <c r="K755" s="283">
        <f t="shared" si="194"/>
        <v>0.68826284948612049</v>
      </c>
      <c r="L755" s="283">
        <f t="shared" si="195"/>
        <v>2.4800267097410909</v>
      </c>
      <c r="M755" s="283">
        <f t="shared" si="196"/>
        <v>5.8239777731640867</v>
      </c>
      <c r="N755" s="283">
        <f t="shared" si="197"/>
        <v>1.1216076842493865</v>
      </c>
      <c r="O755" s="283">
        <f t="shared" si="198"/>
        <v>1.5218425069817585</v>
      </c>
      <c r="P755" s="21">
        <f t="shared" si="190"/>
        <v>0</v>
      </c>
      <c r="Q755" s="21">
        <f t="shared" si="191"/>
        <v>0.8408485371888097</v>
      </c>
      <c r="R755">
        <f t="shared" si="192"/>
        <v>1.0705685074825908</v>
      </c>
      <c r="S755" s="296">
        <f t="shared" si="199"/>
        <v>0</v>
      </c>
      <c r="T755" s="283">
        <f t="shared" si="200"/>
        <v>0.68826284948612049</v>
      </c>
    </row>
    <row r="756" spans="1:20" x14ac:dyDescent="0.25">
      <c r="A756" s="286">
        <v>43132</v>
      </c>
      <c r="B756" s="1">
        <f t="shared" si="193"/>
        <v>4</v>
      </c>
      <c r="C756" s="285">
        <v>10</v>
      </c>
      <c r="D756" t="s">
        <v>714</v>
      </c>
      <c r="F756" s="16">
        <v>9</v>
      </c>
      <c r="G756" t="str">
        <f t="shared" si="187"/>
        <v>heating</v>
      </c>
      <c r="H756" s="283">
        <f>IF(G756="heating",F756*Assumptions!M$4+Assumptions!M$7,0)</f>
        <v>0.64772502576685764</v>
      </c>
      <c r="I756" s="15">
        <f t="shared" si="188"/>
        <v>0.99413757313525775</v>
      </c>
      <c r="J756" s="15">
        <f t="shared" si="189"/>
        <v>1.0020455199443592</v>
      </c>
      <c r="K756" s="283">
        <f t="shared" si="194"/>
        <v>0.6452449523021383</v>
      </c>
      <c r="L756" s="283">
        <f t="shared" si="195"/>
        <v>2.5577388510716212</v>
      </c>
      <c r="M756" s="283">
        <f t="shared" si="196"/>
        <v>5.6310558990630488</v>
      </c>
      <c r="N756" s="283">
        <f t="shared" si="197"/>
        <v>1.1952724464873081</v>
      </c>
      <c r="O756" s="283">
        <f t="shared" si="198"/>
        <v>1.3807463627319201</v>
      </c>
      <c r="P756" s="21">
        <f t="shared" si="190"/>
        <v>0</v>
      </c>
      <c r="Q756" s="21">
        <f t="shared" si="191"/>
        <v>0.74504051125983206</v>
      </c>
      <c r="R756">
        <f t="shared" si="192"/>
        <v>1.0705685074825908</v>
      </c>
      <c r="S756" s="296">
        <f t="shared" si="199"/>
        <v>0</v>
      </c>
      <c r="T756" s="283">
        <f t="shared" si="200"/>
        <v>0.6452449523021383</v>
      </c>
    </row>
    <row r="757" spans="1:20" x14ac:dyDescent="0.25">
      <c r="A757" s="286">
        <v>43132</v>
      </c>
      <c r="B757" s="1">
        <f t="shared" si="193"/>
        <v>4</v>
      </c>
      <c r="C757" s="285">
        <v>11</v>
      </c>
      <c r="D757" t="s">
        <v>714</v>
      </c>
      <c r="F757" s="16">
        <v>10</v>
      </c>
      <c r="G757" t="str">
        <f t="shared" si="187"/>
        <v>heating</v>
      </c>
      <c r="H757" s="283">
        <f>IF(G757="heating",F757*Assumptions!M$4+Assumptions!M$7,0)</f>
        <v>0.63702915152981754</v>
      </c>
      <c r="I757" s="15">
        <f t="shared" si="188"/>
        <v>0.95102107888400034</v>
      </c>
      <c r="J757" s="15">
        <f t="shared" si="189"/>
        <v>1.0020455199443592</v>
      </c>
      <c r="K757" s="283">
        <f t="shared" si="194"/>
        <v>0.60706738453410669</v>
      </c>
      <c r="L757" s="283">
        <f t="shared" si="195"/>
        <v>2.5948150733280251</v>
      </c>
      <c r="M757" s="283">
        <f t="shared" si="196"/>
        <v>5.3746765709097089</v>
      </c>
      <c r="N757" s="283">
        <f t="shared" si="197"/>
        <v>1.2546470767287967</v>
      </c>
      <c r="O757" s="283">
        <f t="shared" si="198"/>
        <v>1.2555145021514447</v>
      </c>
      <c r="P757" s="21">
        <f t="shared" si="190"/>
        <v>0</v>
      </c>
      <c r="Q757" s="21">
        <f t="shared" si="191"/>
        <v>0.72850690893675296</v>
      </c>
      <c r="R757">
        <f t="shared" si="192"/>
        <v>1.0705685074825908</v>
      </c>
      <c r="S757" s="296">
        <f t="shared" si="199"/>
        <v>0</v>
      </c>
      <c r="T757" s="283">
        <f t="shared" si="200"/>
        <v>0.60706738453410669</v>
      </c>
    </row>
    <row r="758" spans="1:20" x14ac:dyDescent="0.25">
      <c r="A758" s="286">
        <v>43132</v>
      </c>
      <c r="B758" s="1">
        <f t="shared" si="193"/>
        <v>4</v>
      </c>
      <c r="C758" s="285">
        <v>12</v>
      </c>
      <c r="D758" t="s">
        <v>714</v>
      </c>
      <c r="F758" s="16">
        <v>12</v>
      </c>
      <c r="G758" t="str">
        <f t="shared" si="187"/>
        <v>heating</v>
      </c>
      <c r="H758" s="283">
        <f>IF(G758="heating",F758*Assumptions!M$4+Assumptions!M$7,0)</f>
        <v>0.61563740305573755</v>
      </c>
      <c r="I758" s="15">
        <f t="shared" si="188"/>
        <v>0.92817502202723046</v>
      </c>
      <c r="J758" s="15">
        <f t="shared" si="189"/>
        <v>1.0020455199443592</v>
      </c>
      <c r="K758" s="283">
        <f t="shared" si="194"/>
        <v>0.57258810963525764</v>
      </c>
      <c r="L758" s="283">
        <f t="shared" si="195"/>
        <v>2.6646546875967734</v>
      </c>
      <c r="M758" s="283">
        <f t="shared" si="196"/>
        <v>5.2058576024508199</v>
      </c>
      <c r="N758" s="283">
        <f t="shared" si="197"/>
        <v>1.3760333699069704</v>
      </c>
      <c r="O758" s="283">
        <f t="shared" si="198"/>
        <v>1.1088027541838725</v>
      </c>
      <c r="P758" s="21">
        <f t="shared" si="190"/>
        <v>0</v>
      </c>
      <c r="Q758" s="21">
        <f t="shared" si="191"/>
        <v>0.75910815787401487</v>
      </c>
      <c r="R758">
        <f t="shared" si="192"/>
        <v>1.0705685074825908</v>
      </c>
      <c r="S758" s="296">
        <f t="shared" si="199"/>
        <v>0</v>
      </c>
      <c r="T758" s="283">
        <f t="shared" si="200"/>
        <v>0.57258810963525764</v>
      </c>
    </row>
    <row r="759" spans="1:20" x14ac:dyDescent="0.25">
      <c r="A759" s="286">
        <v>43132</v>
      </c>
      <c r="B759" s="1">
        <f t="shared" si="193"/>
        <v>4</v>
      </c>
      <c r="C759" s="285">
        <v>13</v>
      </c>
      <c r="D759" t="s">
        <v>714</v>
      </c>
      <c r="F759" s="16">
        <v>12</v>
      </c>
      <c r="G759" t="str">
        <f t="shared" si="187"/>
        <v>heating</v>
      </c>
      <c r="H759" s="283">
        <f>IF(G759="heating",F759*Assumptions!M$4+Assumptions!M$7,0)</f>
        <v>0.61563740305573755</v>
      </c>
      <c r="I759" s="15">
        <f t="shared" si="188"/>
        <v>0.91573834436872614</v>
      </c>
      <c r="J759" s="15">
        <f t="shared" si="189"/>
        <v>1.0020455199443592</v>
      </c>
      <c r="K759" s="283">
        <f t="shared" si="194"/>
        <v>0.56491596420833934</v>
      </c>
      <c r="L759" s="283">
        <f t="shared" si="195"/>
        <v>2.6646546875967734</v>
      </c>
      <c r="M759" s="283">
        <f t="shared" si="196"/>
        <v>5.1361039768939198</v>
      </c>
      <c r="N759" s="283">
        <f t="shared" si="197"/>
        <v>1.3760333699069704</v>
      </c>
      <c r="O759" s="283">
        <f t="shared" si="198"/>
        <v>1.0939458337611185</v>
      </c>
      <c r="P759" s="21">
        <f t="shared" si="190"/>
        <v>0</v>
      </c>
      <c r="Q759" s="21">
        <f t="shared" si="191"/>
        <v>0.79115902007799765</v>
      </c>
      <c r="R759">
        <f t="shared" si="192"/>
        <v>1.0705685074825908</v>
      </c>
      <c r="S759" s="296">
        <f t="shared" si="199"/>
        <v>0</v>
      </c>
      <c r="T759" s="283">
        <f t="shared" si="200"/>
        <v>0.56491596420833934</v>
      </c>
    </row>
    <row r="760" spans="1:20" x14ac:dyDescent="0.25">
      <c r="A760" s="286">
        <v>43132</v>
      </c>
      <c r="B760" s="1">
        <f t="shared" si="193"/>
        <v>4</v>
      </c>
      <c r="C760" s="285">
        <v>14</v>
      </c>
      <c r="D760" t="s">
        <v>714</v>
      </c>
      <c r="F760" s="16">
        <v>12</v>
      </c>
      <c r="G760" t="str">
        <f t="shared" si="187"/>
        <v>heating</v>
      </c>
      <c r="H760" s="283">
        <f>IF(G760="heating",F760*Assumptions!M$4+Assumptions!M$7,0)</f>
        <v>0.61563740305573755</v>
      </c>
      <c r="I760" s="15">
        <f t="shared" si="188"/>
        <v>0.92047470058819936</v>
      </c>
      <c r="J760" s="15">
        <f t="shared" si="189"/>
        <v>1.0020455199443592</v>
      </c>
      <c r="K760" s="283">
        <f t="shared" si="194"/>
        <v>0.56783780673793482</v>
      </c>
      <c r="L760" s="283">
        <f t="shared" si="195"/>
        <v>2.6646546875967734</v>
      </c>
      <c r="M760" s="283">
        <f t="shared" si="196"/>
        <v>5.1626687900465162</v>
      </c>
      <c r="N760" s="283">
        <f t="shared" si="197"/>
        <v>1.3760333699069704</v>
      </c>
      <c r="O760" s="283">
        <f t="shared" si="198"/>
        <v>1.0996039097665229</v>
      </c>
      <c r="P760" s="21">
        <f t="shared" si="190"/>
        <v>0</v>
      </c>
      <c r="Q760" s="21">
        <f t="shared" si="191"/>
        <v>0.84355555031342389</v>
      </c>
      <c r="R760">
        <f t="shared" si="192"/>
        <v>1.0705685074825908</v>
      </c>
      <c r="S760" s="296">
        <f t="shared" si="199"/>
        <v>0</v>
      </c>
      <c r="T760" s="283">
        <f t="shared" si="200"/>
        <v>0.56783780673793482</v>
      </c>
    </row>
    <row r="761" spans="1:20" x14ac:dyDescent="0.25">
      <c r="A761" s="286">
        <v>43132</v>
      </c>
      <c r="B761" s="1">
        <f t="shared" si="193"/>
        <v>4</v>
      </c>
      <c r="C761" s="285">
        <v>15</v>
      </c>
      <c r="D761" t="s">
        <v>714</v>
      </c>
      <c r="F761" s="16">
        <v>12</v>
      </c>
      <c r="G761" t="str">
        <f t="shared" si="187"/>
        <v>heating</v>
      </c>
      <c r="H761" s="283">
        <f>IF(G761="heating",F761*Assumptions!M$4+Assumptions!M$7,0)</f>
        <v>0.61563740305573755</v>
      </c>
      <c r="I761" s="15">
        <f t="shared" si="188"/>
        <v>0.92937811039838192</v>
      </c>
      <c r="J761" s="15">
        <f t="shared" si="189"/>
        <v>1.0020455199443592</v>
      </c>
      <c r="K761" s="283">
        <f t="shared" si="194"/>
        <v>0.5733302908832052</v>
      </c>
      <c r="L761" s="283">
        <f t="shared" si="195"/>
        <v>2.6646546875967734</v>
      </c>
      <c r="M761" s="283">
        <f t="shared" si="196"/>
        <v>5.2126053672524426</v>
      </c>
      <c r="N761" s="283">
        <f t="shared" si="197"/>
        <v>1.3760333699069704</v>
      </c>
      <c r="O761" s="283">
        <f t="shared" si="198"/>
        <v>1.1102399698682013</v>
      </c>
      <c r="P761" s="21">
        <f t="shared" si="190"/>
        <v>0</v>
      </c>
      <c r="Q761" s="21">
        <f t="shared" si="191"/>
        <v>0.96592607327566882</v>
      </c>
      <c r="R761">
        <f t="shared" si="192"/>
        <v>1.0705685074825908</v>
      </c>
      <c r="S761" s="296">
        <f t="shared" si="199"/>
        <v>0</v>
      </c>
      <c r="T761" s="283">
        <f t="shared" si="200"/>
        <v>0.5733302908832052</v>
      </c>
    </row>
    <row r="762" spans="1:20" x14ac:dyDescent="0.25">
      <c r="A762" s="286">
        <v>43132</v>
      </c>
      <c r="B762" s="1">
        <f t="shared" si="193"/>
        <v>4</v>
      </c>
      <c r="C762" s="285">
        <v>16</v>
      </c>
      <c r="D762" t="s">
        <v>714</v>
      </c>
      <c r="F762" s="16">
        <v>12</v>
      </c>
      <c r="G762" t="str">
        <f t="shared" si="187"/>
        <v>heating</v>
      </c>
      <c r="H762" s="283">
        <f>IF(G762="heating",F762*Assumptions!M$4+Assumptions!M$7,0)</f>
        <v>0.61563740305573755</v>
      </c>
      <c r="I762" s="15">
        <f t="shared" si="188"/>
        <v>0.95820877609023625</v>
      </c>
      <c r="J762" s="15">
        <f t="shared" si="189"/>
        <v>1.0020455199443592</v>
      </c>
      <c r="K762" s="283">
        <f t="shared" si="194"/>
        <v>0.59111583345465846</v>
      </c>
      <c r="L762" s="283">
        <f t="shared" si="195"/>
        <v>2.6646546875967734</v>
      </c>
      <c r="M762" s="283">
        <f t="shared" si="196"/>
        <v>5.3743079951122708</v>
      </c>
      <c r="N762" s="283">
        <f t="shared" si="197"/>
        <v>1.3760333699069704</v>
      </c>
      <c r="O762" s="283">
        <f t="shared" si="198"/>
        <v>1.1446812344631718</v>
      </c>
      <c r="P762" s="21">
        <f t="shared" si="190"/>
        <v>0</v>
      </c>
      <c r="Q762" s="21">
        <f t="shared" si="191"/>
        <v>1.1649354943302594</v>
      </c>
      <c r="R762">
        <f t="shared" si="192"/>
        <v>1.0705685074825908</v>
      </c>
      <c r="S762" s="296">
        <f t="shared" si="199"/>
        <v>0</v>
      </c>
      <c r="T762" s="283">
        <f t="shared" si="200"/>
        <v>0.59111583345465846</v>
      </c>
    </row>
    <row r="763" spans="1:20" x14ac:dyDescent="0.25">
      <c r="A763" s="286">
        <v>43132</v>
      </c>
      <c r="B763" s="1">
        <f t="shared" si="193"/>
        <v>4</v>
      </c>
      <c r="C763" s="285">
        <v>17</v>
      </c>
      <c r="D763" t="s">
        <v>714</v>
      </c>
      <c r="F763" s="16">
        <v>12</v>
      </c>
      <c r="G763" t="str">
        <f t="shared" si="187"/>
        <v>heating</v>
      </c>
      <c r="H763" s="283">
        <f>IF(G763="heating",F763*Assumptions!M$4+Assumptions!M$7,0)</f>
        <v>0.61563740305573755</v>
      </c>
      <c r="I763" s="15">
        <f t="shared" si="188"/>
        <v>1.000324165990953</v>
      </c>
      <c r="J763" s="15">
        <f t="shared" si="189"/>
        <v>1.0020455199443592</v>
      </c>
      <c r="K763" s="283">
        <f t="shared" si="194"/>
        <v>0.61709667857278505</v>
      </c>
      <c r="L763" s="283">
        <f t="shared" si="195"/>
        <v>2.6646546875967734</v>
      </c>
      <c r="M763" s="283">
        <f t="shared" si="196"/>
        <v>5.6105206893689736</v>
      </c>
      <c r="N763" s="283">
        <f t="shared" si="197"/>
        <v>1.3760333699069704</v>
      </c>
      <c r="O763" s="283">
        <f t="shared" si="198"/>
        <v>1.1949925003421542</v>
      </c>
      <c r="P763" s="21">
        <f t="shared" si="190"/>
        <v>0</v>
      </c>
      <c r="Q763" s="21">
        <f t="shared" si="191"/>
        <v>1.3521540118753073</v>
      </c>
      <c r="R763">
        <f t="shared" si="192"/>
        <v>1.0705685074825908</v>
      </c>
      <c r="S763" s="296">
        <f t="shared" si="199"/>
        <v>0</v>
      </c>
      <c r="T763" s="283">
        <f t="shared" si="200"/>
        <v>0.61709667857278505</v>
      </c>
    </row>
    <row r="764" spans="1:20" x14ac:dyDescent="0.25">
      <c r="A764" s="286">
        <v>43132</v>
      </c>
      <c r="B764" s="1">
        <f t="shared" si="193"/>
        <v>4</v>
      </c>
      <c r="C764" s="285">
        <v>18</v>
      </c>
      <c r="D764" t="s">
        <v>714</v>
      </c>
      <c r="F764" s="16">
        <v>12</v>
      </c>
      <c r="G764" t="str">
        <f t="shared" si="187"/>
        <v>heating</v>
      </c>
      <c r="H764" s="283">
        <f>IF(G764="heating",F764*Assumptions!M$4+Assumptions!M$7,0)</f>
        <v>0.61563740305573755</v>
      </c>
      <c r="I764" s="15">
        <f t="shared" si="188"/>
        <v>0.99263375744531002</v>
      </c>
      <c r="J764" s="15">
        <f t="shared" si="189"/>
        <v>1.0020455199443592</v>
      </c>
      <c r="K764" s="283">
        <f t="shared" si="194"/>
        <v>0.61235249090669708</v>
      </c>
      <c r="L764" s="283">
        <f t="shared" si="195"/>
        <v>2.6646546875967734</v>
      </c>
      <c r="M764" s="283">
        <f t="shared" si="196"/>
        <v>5.5673874754349821</v>
      </c>
      <c r="N764" s="283">
        <f t="shared" si="197"/>
        <v>1.3760333699069704</v>
      </c>
      <c r="O764" s="283">
        <f t="shared" si="198"/>
        <v>1.185805497919288</v>
      </c>
      <c r="P764" s="21">
        <f t="shared" si="190"/>
        <v>0</v>
      </c>
      <c r="Q764" s="21">
        <f t="shared" si="191"/>
        <v>1.5598916921549892</v>
      </c>
      <c r="R764">
        <f t="shared" si="192"/>
        <v>1.0705685074825908</v>
      </c>
      <c r="S764" s="296">
        <f t="shared" si="199"/>
        <v>0</v>
      </c>
      <c r="T764" s="283">
        <f t="shared" si="200"/>
        <v>0.61235249090669708</v>
      </c>
    </row>
    <row r="765" spans="1:20" x14ac:dyDescent="0.25">
      <c r="A765" s="286">
        <v>43132</v>
      </c>
      <c r="B765" s="1">
        <f t="shared" si="193"/>
        <v>4</v>
      </c>
      <c r="C765" s="285">
        <v>19</v>
      </c>
      <c r="D765" t="s">
        <v>714</v>
      </c>
      <c r="F765" s="16">
        <v>12</v>
      </c>
      <c r="G765" t="str">
        <f t="shared" si="187"/>
        <v>heating</v>
      </c>
      <c r="H765" s="283">
        <f>IF(G765="heating",F765*Assumptions!M$4+Assumptions!M$7,0)</f>
        <v>0.61563740305573755</v>
      </c>
      <c r="I765" s="15">
        <f t="shared" si="188"/>
        <v>0.98728643949761985</v>
      </c>
      <c r="J765" s="15">
        <f t="shared" si="189"/>
        <v>1.0020455199443592</v>
      </c>
      <c r="K765" s="283">
        <f t="shared" si="194"/>
        <v>0.60905374810213497</v>
      </c>
      <c r="L765" s="283">
        <f t="shared" si="195"/>
        <v>2.6646546875967734</v>
      </c>
      <c r="M765" s="283">
        <f t="shared" si="196"/>
        <v>5.537395959686255</v>
      </c>
      <c r="N765" s="283">
        <f t="shared" si="197"/>
        <v>1.3760333699069704</v>
      </c>
      <c r="O765" s="283">
        <f t="shared" si="198"/>
        <v>1.1794175638258388</v>
      </c>
      <c r="P765" s="21">
        <f t="shared" si="190"/>
        <v>0</v>
      </c>
      <c r="Q765" s="21">
        <f t="shared" si="191"/>
        <v>1.6764212681468484</v>
      </c>
      <c r="R765">
        <f t="shared" si="192"/>
        <v>1.0705685074825908</v>
      </c>
      <c r="S765" s="296">
        <f t="shared" si="199"/>
        <v>0</v>
      </c>
      <c r="T765" s="283">
        <f t="shared" si="200"/>
        <v>0.60905374810213497</v>
      </c>
    </row>
    <row r="766" spans="1:20" x14ac:dyDescent="0.25">
      <c r="A766" s="286">
        <v>43132</v>
      </c>
      <c r="B766" s="1">
        <f t="shared" si="193"/>
        <v>4</v>
      </c>
      <c r="C766" s="285">
        <v>20</v>
      </c>
      <c r="D766" t="s">
        <v>714</v>
      </c>
      <c r="F766" s="16">
        <v>12</v>
      </c>
      <c r="G766" t="str">
        <f t="shared" si="187"/>
        <v>heating</v>
      </c>
      <c r="H766" s="283">
        <f>IF(G766="heating",F766*Assumptions!M$4+Assumptions!M$7,0)</f>
        <v>0.61563740305573755</v>
      </c>
      <c r="I766" s="15">
        <f t="shared" si="188"/>
        <v>0.9807837528485519</v>
      </c>
      <c r="J766" s="15">
        <f t="shared" si="189"/>
        <v>1.0020455199443592</v>
      </c>
      <c r="K766" s="283">
        <f t="shared" si="194"/>
        <v>0.60504226215651236</v>
      </c>
      <c r="L766" s="283">
        <f t="shared" si="195"/>
        <v>2.6646546875967734</v>
      </c>
      <c r="M766" s="283">
        <f t="shared" si="196"/>
        <v>5.5009243245689161</v>
      </c>
      <c r="N766" s="283">
        <f t="shared" si="197"/>
        <v>1.3760333699069704</v>
      </c>
      <c r="O766" s="283">
        <f t="shared" si="198"/>
        <v>1.1716494202160987</v>
      </c>
      <c r="P766" s="21">
        <f t="shared" si="190"/>
        <v>0</v>
      </c>
      <c r="Q766" s="21">
        <f t="shared" si="191"/>
        <v>1.52436960139122</v>
      </c>
      <c r="R766">
        <f t="shared" si="192"/>
        <v>1.0705685074825908</v>
      </c>
      <c r="S766" s="296">
        <f t="shared" si="199"/>
        <v>0</v>
      </c>
      <c r="T766" s="283">
        <f t="shared" si="200"/>
        <v>0.60504226215651236</v>
      </c>
    </row>
    <row r="767" spans="1:20" x14ac:dyDescent="0.25">
      <c r="A767" s="286">
        <v>43132</v>
      </c>
      <c r="B767" s="1">
        <f t="shared" si="193"/>
        <v>4</v>
      </c>
      <c r="C767" s="285">
        <v>21</v>
      </c>
      <c r="D767" t="s">
        <v>714</v>
      </c>
      <c r="F767" s="16">
        <v>12</v>
      </c>
      <c r="G767" t="str">
        <f t="shared" si="187"/>
        <v>heating</v>
      </c>
      <c r="H767" s="283">
        <f>IF(G767="heating",F767*Assumptions!M$4+Assumptions!M$7,0)</f>
        <v>0.61563740305573755</v>
      </c>
      <c r="I767" s="15">
        <f t="shared" si="188"/>
        <v>0.96485790305685171</v>
      </c>
      <c r="J767" s="15">
        <f t="shared" si="189"/>
        <v>1.0020455199443592</v>
      </c>
      <c r="K767" s="283">
        <f t="shared" si="194"/>
        <v>0.59521765794916359</v>
      </c>
      <c r="L767" s="283">
        <f t="shared" si="195"/>
        <v>2.6646546875967734</v>
      </c>
      <c r="M767" s="283">
        <f t="shared" si="196"/>
        <v>5.4116009704104142</v>
      </c>
      <c r="N767" s="283">
        <f t="shared" si="197"/>
        <v>1.3760333699069704</v>
      </c>
      <c r="O767" s="283">
        <f t="shared" si="198"/>
        <v>1.152624316445058</v>
      </c>
      <c r="P767" s="21">
        <f t="shared" si="190"/>
        <v>0</v>
      </c>
      <c r="Q767" s="21">
        <f t="shared" si="191"/>
        <v>1.4448604713749031</v>
      </c>
      <c r="R767">
        <f t="shared" si="192"/>
        <v>1.0705685074825908</v>
      </c>
      <c r="S767" s="296">
        <f t="shared" si="199"/>
        <v>0</v>
      </c>
      <c r="T767" s="283">
        <f t="shared" si="200"/>
        <v>0.59521765794916359</v>
      </c>
    </row>
    <row r="768" spans="1:20" x14ac:dyDescent="0.25">
      <c r="A768" s="286">
        <v>43132</v>
      </c>
      <c r="B768" s="1">
        <f t="shared" si="193"/>
        <v>4</v>
      </c>
      <c r="C768" s="285">
        <v>22</v>
      </c>
      <c r="D768" t="s">
        <v>714</v>
      </c>
      <c r="F768" s="16">
        <v>10</v>
      </c>
      <c r="G768" t="str">
        <f t="shared" si="187"/>
        <v>heating</v>
      </c>
      <c r="H768" s="283">
        <f>IF(G768="heating",F768*Assumptions!M$4+Assumptions!M$7,0)</f>
        <v>0.63702915152981754</v>
      </c>
      <c r="I768" s="15">
        <f t="shared" si="188"/>
        <v>0.93972561476240646</v>
      </c>
      <c r="J768" s="15">
        <f t="shared" si="189"/>
        <v>1.0020455199443592</v>
      </c>
      <c r="K768" s="283">
        <f t="shared" si="194"/>
        <v>0.5998571259881641</v>
      </c>
      <c r="L768" s="283">
        <f t="shared" si="195"/>
        <v>2.5948150733280251</v>
      </c>
      <c r="M768" s="283">
        <f t="shared" si="196"/>
        <v>5.3108404817631634</v>
      </c>
      <c r="N768" s="283">
        <f t="shared" si="197"/>
        <v>1.2546470767287967</v>
      </c>
      <c r="O768" s="283">
        <f t="shared" si="198"/>
        <v>1.2406025098433093</v>
      </c>
      <c r="P768" s="21">
        <f t="shared" si="190"/>
        <v>0</v>
      </c>
      <c r="Q768" s="21">
        <f t="shared" si="191"/>
        <v>1.2427137171080138</v>
      </c>
      <c r="R768">
        <f t="shared" si="192"/>
        <v>1.0705685074825908</v>
      </c>
      <c r="S768" s="296">
        <f t="shared" si="199"/>
        <v>0</v>
      </c>
      <c r="T768" s="283">
        <f t="shared" si="200"/>
        <v>0.5998571259881641</v>
      </c>
    </row>
    <row r="769" spans="1:20" x14ac:dyDescent="0.25">
      <c r="A769" s="286">
        <v>43132</v>
      </c>
      <c r="B769" s="1">
        <f t="shared" si="193"/>
        <v>4</v>
      </c>
      <c r="C769" s="285">
        <v>23</v>
      </c>
      <c r="D769" t="s">
        <v>713</v>
      </c>
      <c r="F769" s="16">
        <v>10</v>
      </c>
      <c r="G769" t="str">
        <f t="shared" si="187"/>
        <v>heating</v>
      </c>
      <c r="H769" s="283">
        <f>IF(G769="heating",F769*Assumptions!M$4+Assumptions!M$7,0)</f>
        <v>0.63702915152981754</v>
      </c>
      <c r="I769" s="15">
        <f t="shared" si="188"/>
        <v>0.93552015763172869</v>
      </c>
      <c r="J769" s="15">
        <f t="shared" si="189"/>
        <v>1.0020455199443592</v>
      </c>
      <c r="K769" s="283">
        <f t="shared" si="194"/>
        <v>0.59717264725496222</v>
      </c>
      <c r="L769" s="283">
        <f t="shared" si="195"/>
        <v>2.5948150733280251</v>
      </c>
      <c r="M769" s="283">
        <f t="shared" si="196"/>
        <v>5.2870734250573932</v>
      </c>
      <c r="N769" s="283">
        <f t="shared" si="197"/>
        <v>1.2546470767287967</v>
      </c>
      <c r="O769" s="283">
        <f t="shared" si="198"/>
        <v>1.2350505693732434</v>
      </c>
      <c r="P769" s="21">
        <f t="shared" si="190"/>
        <v>0</v>
      </c>
      <c r="Q769" s="21">
        <f t="shared" si="191"/>
        <v>1.0297519246597011</v>
      </c>
      <c r="R769">
        <f t="shared" si="192"/>
        <v>1.0705685074825908</v>
      </c>
      <c r="S769" s="296">
        <f t="shared" si="199"/>
        <v>0</v>
      </c>
      <c r="T769" s="283">
        <f t="shared" si="200"/>
        <v>0.59717264725496222</v>
      </c>
    </row>
    <row r="770" spans="1:20" x14ac:dyDescent="0.25">
      <c r="A770" s="286">
        <v>43133</v>
      </c>
      <c r="B770" s="1">
        <f t="shared" si="193"/>
        <v>5</v>
      </c>
      <c r="C770" s="285">
        <v>0</v>
      </c>
      <c r="D770" t="s">
        <v>713</v>
      </c>
      <c r="F770" s="16">
        <v>10</v>
      </c>
      <c r="G770" t="str">
        <f t="shared" ref="G770:G833" si="201">VLOOKUP(A770,U$2:W$366,3,FALSE)</f>
        <v>heating</v>
      </c>
      <c r="H770" s="283">
        <f>IF(G770="heating",F770*Assumptions!M$4+Assumptions!M$7,0)</f>
        <v>0.63702915152981754</v>
      </c>
      <c r="I770" s="15">
        <f t="shared" ref="I770:I833" si="202">VLOOKUP(C770,AO$2:AQ$25,2,FALSE)</f>
        <v>0.96097758380229281</v>
      </c>
      <c r="J770" s="15">
        <f t="shared" ref="J770:J833" si="203">VLOOKUP(B770,AS$4:AU$10,3,FALSE)</f>
        <v>1.0078033906966741</v>
      </c>
      <c r="K770" s="283">
        <f t="shared" si="194"/>
        <v>0.61694774226584359</v>
      </c>
      <c r="L770" s="283">
        <f t="shared" si="195"/>
        <v>2.5948150733280251</v>
      </c>
      <c r="M770" s="283">
        <f t="shared" si="196"/>
        <v>5.4621524073092003</v>
      </c>
      <c r="N770" s="283">
        <f t="shared" si="197"/>
        <v>1.2546470767287967</v>
      </c>
      <c r="O770" s="283">
        <f t="shared" si="198"/>
        <v>1.2759486956770283</v>
      </c>
      <c r="P770" s="21">
        <f t="shared" ref="P770:P833" si="204">IF(G770="cooling",IF(F770&lt;61,0.025,(F770^2*AX$25+F770*AY$25+AZ$25)),0)</f>
        <v>0</v>
      </c>
      <c r="Q770" s="21">
        <f t="shared" ref="Q770:Q833" si="205">VLOOKUP(C770,BB$2:BC$25,2,FALSE)</f>
        <v>0.90668853391740301</v>
      </c>
      <c r="R770">
        <f t="shared" ref="R770:R833" si="206">VLOOKUP(B770,AS$4:AV$10,4,FALSE)</f>
        <v>1.1856283047139096</v>
      </c>
      <c r="S770" s="296">
        <f t="shared" si="199"/>
        <v>0</v>
      </c>
      <c r="T770" s="283">
        <f t="shared" si="200"/>
        <v>0.61694774226584359</v>
      </c>
    </row>
    <row r="771" spans="1:20" x14ac:dyDescent="0.25">
      <c r="A771" s="286">
        <v>43133</v>
      </c>
      <c r="B771" s="1">
        <f t="shared" ref="B771:B834" si="207">WEEKDAY(A771,2)</f>
        <v>5</v>
      </c>
      <c r="C771" s="285">
        <v>1</v>
      </c>
      <c r="D771" t="s">
        <v>713</v>
      </c>
      <c r="F771" s="16">
        <v>10</v>
      </c>
      <c r="G771" t="str">
        <f t="shared" si="201"/>
        <v>heating</v>
      </c>
      <c r="H771" s="283">
        <f>IF(G771="heating",F771*Assumptions!M$4+Assumptions!M$7,0)</f>
        <v>0.63702915152981754</v>
      </c>
      <c r="I771" s="15">
        <f t="shared" si="202"/>
        <v>0.9912860509924194</v>
      </c>
      <c r="J771" s="15">
        <f t="shared" si="203"/>
        <v>1.0078033906966741</v>
      </c>
      <c r="K771" s="283">
        <f t="shared" ref="K771:K834" si="208">H771*I771*J771</f>
        <v>0.63640578241127743</v>
      </c>
      <c r="L771" s="283">
        <f t="shared" ref="L771:L834" si="209">VLOOKUP(F771,BL$2:BN$92,2,FALSE)</f>
        <v>2.5948150733280251</v>
      </c>
      <c r="M771" s="283">
        <f t="shared" ref="M771:M834" si="210">IF(G771="heating",K771*(L771*3.412),0)</f>
        <v>5.6344243414466995</v>
      </c>
      <c r="N771" s="283">
        <f t="shared" ref="N771:N834" si="211">VLOOKUP(F771,BL$2:BN$92,3,FALSE)</f>
        <v>1.2546470767287967</v>
      </c>
      <c r="O771" s="283">
        <f t="shared" ref="O771:O834" si="212">IF(F771&lt;=61,IF(G771="heating",IF(F771&gt;=5,K771*L771/N771,0),0),0)</f>
        <v>1.3161911007352176</v>
      </c>
      <c r="P771" s="21">
        <f t="shared" si="204"/>
        <v>0</v>
      </c>
      <c r="Q771" s="21">
        <f t="shared" si="205"/>
        <v>0.81803459285312596</v>
      </c>
      <c r="R771">
        <f t="shared" si="206"/>
        <v>1.1856283047139096</v>
      </c>
      <c r="S771" s="296">
        <f t="shared" ref="S771:S834" si="213">P771*Q771*R771</f>
        <v>0</v>
      </c>
      <c r="T771" s="283">
        <f t="shared" ref="T771:T834" si="214">K771+S771</f>
        <v>0.63640578241127743</v>
      </c>
    </row>
    <row r="772" spans="1:20" x14ac:dyDescent="0.25">
      <c r="A772" s="286">
        <v>43133</v>
      </c>
      <c r="B772" s="1">
        <f t="shared" si="207"/>
        <v>5</v>
      </c>
      <c r="C772" s="285">
        <v>2</v>
      </c>
      <c r="D772" t="s">
        <v>713</v>
      </c>
      <c r="F772" s="16">
        <v>10</v>
      </c>
      <c r="G772" t="str">
        <f t="shared" si="201"/>
        <v>heating</v>
      </c>
      <c r="H772" s="283">
        <f>IF(G772="heating",F772*Assumptions!M$4+Assumptions!M$7,0)</f>
        <v>0.63702915152981754</v>
      </c>
      <c r="I772" s="15">
        <f t="shared" si="202"/>
        <v>1.0126444122274023</v>
      </c>
      <c r="J772" s="15">
        <f t="shared" si="203"/>
        <v>1.0078033906966741</v>
      </c>
      <c r="K772" s="283">
        <f t="shared" si="208"/>
        <v>0.65011785329047911</v>
      </c>
      <c r="L772" s="283">
        <f t="shared" si="209"/>
        <v>2.5948150733280251</v>
      </c>
      <c r="M772" s="283">
        <f t="shared" si="210"/>
        <v>5.7558242847983889</v>
      </c>
      <c r="N772" s="283">
        <f t="shared" si="211"/>
        <v>1.2546470767287967</v>
      </c>
      <c r="O772" s="283">
        <f t="shared" si="212"/>
        <v>1.3445499028747501</v>
      </c>
      <c r="P772" s="21">
        <f t="shared" si="204"/>
        <v>0</v>
      </c>
      <c r="Q772" s="21">
        <f t="shared" si="205"/>
        <v>0.74507607494346417</v>
      </c>
      <c r="R772">
        <f t="shared" si="206"/>
        <v>1.1856283047139096</v>
      </c>
      <c r="S772" s="296">
        <f t="shared" si="213"/>
        <v>0</v>
      </c>
      <c r="T772" s="283">
        <f t="shared" si="214"/>
        <v>0.65011785329047911</v>
      </c>
    </row>
    <row r="773" spans="1:20" x14ac:dyDescent="0.25">
      <c r="A773" s="286">
        <v>43133</v>
      </c>
      <c r="B773" s="1">
        <f t="shared" si="207"/>
        <v>5</v>
      </c>
      <c r="C773" s="285">
        <v>3</v>
      </c>
      <c r="D773" t="s">
        <v>713</v>
      </c>
      <c r="F773" s="16">
        <v>10</v>
      </c>
      <c r="G773" t="str">
        <f t="shared" si="201"/>
        <v>heating</v>
      </c>
      <c r="H773" s="283">
        <f>IF(G773="heating",F773*Assumptions!M$4+Assumptions!M$7,0)</f>
        <v>0.63702915152981754</v>
      </c>
      <c r="I773" s="15">
        <f t="shared" si="202"/>
        <v>1.0288787614109172</v>
      </c>
      <c r="J773" s="15">
        <f t="shared" si="203"/>
        <v>1.0078033906966741</v>
      </c>
      <c r="K773" s="283">
        <f t="shared" si="208"/>
        <v>0.66054030772099304</v>
      </c>
      <c r="L773" s="283">
        <f t="shared" si="209"/>
        <v>2.5948150733280251</v>
      </c>
      <c r="M773" s="283">
        <f t="shared" si="210"/>
        <v>5.8480995792157424</v>
      </c>
      <c r="N773" s="283">
        <f t="shared" si="211"/>
        <v>1.2546470767287967</v>
      </c>
      <c r="O773" s="283">
        <f t="shared" si="212"/>
        <v>1.3661052409128254</v>
      </c>
      <c r="P773" s="21">
        <f t="shared" si="204"/>
        <v>0</v>
      </c>
      <c r="Q773" s="21">
        <f t="shared" si="205"/>
        <v>0.69158980876382303</v>
      </c>
      <c r="R773">
        <f t="shared" si="206"/>
        <v>1.1856283047139096</v>
      </c>
      <c r="S773" s="296">
        <f t="shared" si="213"/>
        <v>0</v>
      </c>
      <c r="T773" s="283">
        <f t="shared" si="214"/>
        <v>0.66054030772099304</v>
      </c>
    </row>
    <row r="774" spans="1:20" x14ac:dyDescent="0.25">
      <c r="A774" s="286">
        <v>43133</v>
      </c>
      <c r="B774" s="1">
        <f t="shared" si="207"/>
        <v>5</v>
      </c>
      <c r="C774" s="285">
        <v>4</v>
      </c>
      <c r="D774" t="s">
        <v>713</v>
      </c>
      <c r="F774" s="16">
        <v>14</v>
      </c>
      <c r="G774" t="str">
        <f t="shared" si="201"/>
        <v>heating</v>
      </c>
      <c r="H774" s="283">
        <f>IF(G774="heating",F774*Assumptions!M$4+Assumptions!M$7,0)</f>
        <v>0.59424565458165746</v>
      </c>
      <c r="I774" s="15">
        <f t="shared" si="202"/>
        <v>1.0654385285153933</v>
      </c>
      <c r="J774" s="15">
        <f t="shared" si="203"/>
        <v>1.0078033906966741</v>
      </c>
      <c r="K774" s="283">
        <f t="shared" si="208"/>
        <v>0.63807279383664051</v>
      </c>
      <c r="L774" s="283">
        <f t="shared" si="209"/>
        <v>2.7335244633277975</v>
      </c>
      <c r="M774" s="283">
        <f t="shared" si="210"/>
        <v>5.9511680616396978</v>
      </c>
      <c r="N774" s="283">
        <f t="shared" si="211"/>
        <v>1.5010922485335794</v>
      </c>
      <c r="O774" s="283">
        <f t="shared" si="212"/>
        <v>1.1619456386109996</v>
      </c>
      <c r="P774" s="21">
        <f t="shared" si="204"/>
        <v>0</v>
      </c>
      <c r="Q774" s="21">
        <f t="shared" si="205"/>
        <v>0.6473875548762833</v>
      </c>
      <c r="R774">
        <f t="shared" si="206"/>
        <v>1.1856283047139096</v>
      </c>
      <c r="S774" s="296">
        <f t="shared" si="213"/>
        <v>0</v>
      </c>
      <c r="T774" s="283">
        <f t="shared" si="214"/>
        <v>0.63807279383664051</v>
      </c>
    </row>
    <row r="775" spans="1:20" x14ac:dyDescent="0.25">
      <c r="A775" s="286">
        <v>43133</v>
      </c>
      <c r="B775" s="1">
        <f t="shared" si="207"/>
        <v>5</v>
      </c>
      <c r="C775" s="285">
        <v>5</v>
      </c>
      <c r="D775" t="s">
        <v>713</v>
      </c>
      <c r="F775" s="16">
        <v>18</v>
      </c>
      <c r="G775" t="str">
        <f t="shared" si="201"/>
        <v>heating</v>
      </c>
      <c r="H775" s="283">
        <f>IF(G775="heating",F775*Assumptions!M$4+Assumptions!M$7,0)</f>
        <v>0.55146215763349737</v>
      </c>
      <c r="I775" s="15">
        <f t="shared" si="202"/>
        <v>1.1031161181218294</v>
      </c>
      <c r="J775" s="15">
        <f t="shared" si="203"/>
        <v>1.0078033906966741</v>
      </c>
      <c r="K775" s="283">
        <f t="shared" si="208"/>
        <v>0.61307380626942543</v>
      </c>
      <c r="L775" s="283">
        <f t="shared" si="209"/>
        <v>2.9050026706454841</v>
      </c>
      <c r="M775" s="283">
        <f t="shared" si="210"/>
        <v>6.0767073238867937</v>
      </c>
      <c r="N775" s="283">
        <f t="shared" si="211"/>
        <v>1.7641684145174241</v>
      </c>
      <c r="O775" s="283">
        <f t="shared" si="212"/>
        <v>1.0095300595224905</v>
      </c>
      <c r="P775" s="21">
        <f t="shared" si="204"/>
        <v>0</v>
      </c>
      <c r="Q775" s="21">
        <f t="shared" si="205"/>
        <v>0.72139578924615555</v>
      </c>
      <c r="R775">
        <f t="shared" si="206"/>
        <v>1.1856283047139096</v>
      </c>
      <c r="S775" s="296">
        <f t="shared" si="213"/>
        <v>0</v>
      </c>
      <c r="T775" s="283">
        <f t="shared" si="214"/>
        <v>0.61307380626942543</v>
      </c>
    </row>
    <row r="776" spans="1:20" x14ac:dyDescent="0.25">
      <c r="A776" s="286">
        <v>43133</v>
      </c>
      <c r="B776" s="1">
        <f t="shared" si="207"/>
        <v>5</v>
      </c>
      <c r="C776" s="285">
        <v>6</v>
      </c>
      <c r="D776" t="s">
        <v>713</v>
      </c>
      <c r="F776" s="16">
        <v>18</v>
      </c>
      <c r="G776" t="str">
        <f t="shared" si="201"/>
        <v>heating</v>
      </c>
      <c r="H776" s="283">
        <f>IF(G776="heating",F776*Assumptions!M$4+Assumptions!M$7,0)</f>
        <v>0.55146215763349737</v>
      </c>
      <c r="I776" s="15">
        <f t="shared" si="202"/>
        <v>1.1674190089087988</v>
      </c>
      <c r="J776" s="15">
        <f t="shared" si="203"/>
        <v>1.0078033906966741</v>
      </c>
      <c r="K776" s="283">
        <f t="shared" si="208"/>
        <v>0.64881113016603864</v>
      </c>
      <c r="L776" s="283">
        <f t="shared" si="209"/>
        <v>2.9050026706454841</v>
      </c>
      <c r="M776" s="283">
        <f t="shared" si="210"/>
        <v>6.4309310007718352</v>
      </c>
      <c r="N776" s="283">
        <f t="shared" si="211"/>
        <v>1.7641684145174241</v>
      </c>
      <c r="O776" s="283">
        <f t="shared" si="212"/>
        <v>1.0683776278765484</v>
      </c>
      <c r="P776" s="21">
        <f t="shared" si="204"/>
        <v>0</v>
      </c>
      <c r="Q776" s="21">
        <f t="shared" si="205"/>
        <v>0.87787080972652631</v>
      </c>
      <c r="R776">
        <f t="shared" si="206"/>
        <v>1.1856283047139096</v>
      </c>
      <c r="S776" s="296">
        <f t="shared" si="213"/>
        <v>0</v>
      </c>
      <c r="T776" s="283">
        <f t="shared" si="214"/>
        <v>0.64881113016603864</v>
      </c>
    </row>
    <row r="777" spans="1:20" x14ac:dyDescent="0.25">
      <c r="A777" s="286">
        <v>43133</v>
      </c>
      <c r="B777" s="1">
        <f t="shared" si="207"/>
        <v>5</v>
      </c>
      <c r="C777" s="285">
        <v>7</v>
      </c>
      <c r="D777" t="s">
        <v>714</v>
      </c>
      <c r="F777" s="16">
        <v>18</v>
      </c>
      <c r="G777" t="str">
        <f t="shared" si="201"/>
        <v>heating</v>
      </c>
      <c r="H777" s="283">
        <f>IF(G777="heating",F777*Assumptions!M$4+Assumptions!M$7,0)</f>
        <v>0.55146215763349737</v>
      </c>
      <c r="I777" s="15">
        <f t="shared" si="202"/>
        <v>1.1567226404725983</v>
      </c>
      <c r="J777" s="15">
        <f t="shared" si="203"/>
        <v>1.0078033906966741</v>
      </c>
      <c r="K777" s="283">
        <f t="shared" si="208"/>
        <v>0.64286645833801148</v>
      </c>
      <c r="L777" s="283">
        <f t="shared" si="209"/>
        <v>2.9050026706454841</v>
      </c>
      <c r="M777" s="283">
        <f t="shared" si="210"/>
        <v>6.372008191697196</v>
      </c>
      <c r="N777" s="283">
        <f t="shared" si="211"/>
        <v>1.7641684145174241</v>
      </c>
      <c r="O777" s="283">
        <f t="shared" si="212"/>
        <v>1.0585887169118016</v>
      </c>
      <c r="P777" s="21">
        <f t="shared" si="204"/>
        <v>0</v>
      </c>
      <c r="Q777" s="21">
        <f t="shared" si="205"/>
        <v>0.97331382064367777</v>
      </c>
      <c r="R777">
        <f t="shared" si="206"/>
        <v>1.1856283047139096</v>
      </c>
      <c r="S777" s="296">
        <f t="shared" si="213"/>
        <v>0</v>
      </c>
      <c r="T777" s="283">
        <f t="shared" si="214"/>
        <v>0.64286645833801148</v>
      </c>
    </row>
    <row r="778" spans="1:20" x14ac:dyDescent="0.25">
      <c r="A778" s="286">
        <v>43133</v>
      </c>
      <c r="B778" s="1">
        <f t="shared" si="207"/>
        <v>5</v>
      </c>
      <c r="C778" s="285">
        <v>8</v>
      </c>
      <c r="D778" t="s">
        <v>714</v>
      </c>
      <c r="F778" s="16">
        <v>18</v>
      </c>
      <c r="G778" t="str">
        <f t="shared" si="201"/>
        <v>heating</v>
      </c>
      <c r="H778" s="283">
        <f>IF(G778="heating",F778*Assumptions!M$4+Assumptions!M$7,0)</f>
        <v>0.55146215763349737</v>
      </c>
      <c r="I778" s="15">
        <f t="shared" si="202"/>
        <v>1.0887373021083731</v>
      </c>
      <c r="J778" s="15">
        <f t="shared" si="203"/>
        <v>1.0078033906966741</v>
      </c>
      <c r="K778" s="283">
        <f t="shared" si="208"/>
        <v>0.60508255737168792</v>
      </c>
      <c r="L778" s="283">
        <f t="shared" si="209"/>
        <v>2.9050026706454841</v>
      </c>
      <c r="M778" s="283">
        <f t="shared" si="210"/>
        <v>5.9974991107690681</v>
      </c>
      <c r="N778" s="283">
        <f t="shared" si="211"/>
        <v>1.7641684145174241</v>
      </c>
      <c r="O778" s="283">
        <f t="shared" si="212"/>
        <v>0.99637111211209251</v>
      </c>
      <c r="P778" s="21">
        <f t="shared" si="204"/>
        <v>0</v>
      </c>
      <c r="Q778" s="21">
        <f t="shared" si="205"/>
        <v>0.94940007506179924</v>
      </c>
      <c r="R778">
        <f t="shared" si="206"/>
        <v>1.1856283047139096</v>
      </c>
      <c r="S778" s="296">
        <f t="shared" si="213"/>
        <v>0</v>
      </c>
      <c r="T778" s="283">
        <f t="shared" si="214"/>
        <v>0.60508255737168792</v>
      </c>
    </row>
    <row r="779" spans="1:20" x14ac:dyDescent="0.25">
      <c r="A779" s="286">
        <v>43133</v>
      </c>
      <c r="B779" s="1">
        <f t="shared" si="207"/>
        <v>5</v>
      </c>
      <c r="C779" s="285">
        <v>9</v>
      </c>
      <c r="D779" t="s">
        <v>714</v>
      </c>
      <c r="F779" s="16">
        <v>18</v>
      </c>
      <c r="G779" t="str">
        <f t="shared" si="201"/>
        <v>heating</v>
      </c>
      <c r="H779" s="283">
        <f>IF(G779="heating",F779*Assumptions!M$4+Assumptions!M$7,0)</f>
        <v>0.55146215763349737</v>
      </c>
      <c r="I779" s="15">
        <f t="shared" si="202"/>
        <v>1.0265141967145235</v>
      </c>
      <c r="J779" s="15">
        <f t="shared" si="203"/>
        <v>1.0078033906966741</v>
      </c>
      <c r="K779" s="283">
        <f t="shared" si="208"/>
        <v>0.5705011063031814</v>
      </c>
      <c r="L779" s="283">
        <f t="shared" si="209"/>
        <v>2.9050026706454841</v>
      </c>
      <c r="M779" s="283">
        <f t="shared" si="210"/>
        <v>5.6547322940666165</v>
      </c>
      <c r="N779" s="283">
        <f t="shared" si="211"/>
        <v>1.7641684145174241</v>
      </c>
      <c r="O779" s="283">
        <f t="shared" si="212"/>
        <v>0.93942688451901013</v>
      </c>
      <c r="P779" s="21">
        <f t="shared" si="204"/>
        <v>0</v>
      </c>
      <c r="Q779" s="21">
        <f t="shared" si="205"/>
        <v>0.8408485371888097</v>
      </c>
      <c r="R779">
        <f t="shared" si="206"/>
        <v>1.1856283047139096</v>
      </c>
      <c r="S779" s="296">
        <f t="shared" si="213"/>
        <v>0</v>
      </c>
      <c r="T779" s="283">
        <f t="shared" si="214"/>
        <v>0.5705011063031814</v>
      </c>
    </row>
    <row r="780" spans="1:20" x14ac:dyDescent="0.25">
      <c r="A780" s="286">
        <v>43133</v>
      </c>
      <c r="B780" s="1">
        <f t="shared" si="207"/>
        <v>5</v>
      </c>
      <c r="C780" s="285">
        <v>10</v>
      </c>
      <c r="D780" t="s">
        <v>714</v>
      </c>
      <c r="F780" s="16">
        <v>19</v>
      </c>
      <c r="G780" t="str">
        <f t="shared" si="201"/>
        <v>heating</v>
      </c>
      <c r="H780" s="283">
        <f>IF(G780="heating",F780*Assumptions!M$4+Assumptions!M$7,0)</f>
        <v>0.54076628339645738</v>
      </c>
      <c r="I780" s="15">
        <f t="shared" si="202"/>
        <v>0.99413757313525775</v>
      </c>
      <c r="J780" s="15">
        <f t="shared" si="203"/>
        <v>1.0078033906966741</v>
      </c>
      <c r="K780" s="283">
        <f t="shared" si="208"/>
        <v>0.54179115286312085</v>
      </c>
      <c r="L780" s="283">
        <f t="shared" si="209"/>
        <v>2.9437809613584625</v>
      </c>
      <c r="M780" s="283">
        <f t="shared" si="210"/>
        <v>5.4418482085950561</v>
      </c>
      <c r="N780" s="283">
        <f t="shared" si="211"/>
        <v>1.8289671560163632</v>
      </c>
      <c r="O780" s="283">
        <f t="shared" si="212"/>
        <v>0.87203013765690518</v>
      </c>
      <c r="P780" s="21">
        <f t="shared" si="204"/>
        <v>0</v>
      </c>
      <c r="Q780" s="21">
        <f t="shared" si="205"/>
        <v>0.74504051125983206</v>
      </c>
      <c r="R780">
        <f t="shared" si="206"/>
        <v>1.1856283047139096</v>
      </c>
      <c r="S780" s="296">
        <f t="shared" si="213"/>
        <v>0</v>
      </c>
      <c r="T780" s="283">
        <f t="shared" si="214"/>
        <v>0.54179115286312085</v>
      </c>
    </row>
    <row r="781" spans="1:20" x14ac:dyDescent="0.25">
      <c r="A781" s="286">
        <v>43133</v>
      </c>
      <c r="B781" s="1">
        <f t="shared" si="207"/>
        <v>5</v>
      </c>
      <c r="C781" s="285">
        <v>11</v>
      </c>
      <c r="D781" t="s">
        <v>714</v>
      </c>
      <c r="F781" s="16">
        <v>19</v>
      </c>
      <c r="G781" t="str">
        <f t="shared" si="201"/>
        <v>heating</v>
      </c>
      <c r="H781" s="283">
        <f>IF(G781="heating",F781*Assumptions!M$4+Assumptions!M$7,0)</f>
        <v>0.54076628339645738</v>
      </c>
      <c r="I781" s="15">
        <f t="shared" si="202"/>
        <v>0.95102107888400034</v>
      </c>
      <c r="J781" s="15">
        <f t="shared" si="203"/>
        <v>1.0078033906966741</v>
      </c>
      <c r="K781" s="283">
        <f t="shared" si="208"/>
        <v>0.51829326307495716</v>
      </c>
      <c r="L781" s="283">
        <f t="shared" si="209"/>
        <v>2.9437809613584625</v>
      </c>
      <c r="M781" s="283">
        <f t="shared" si="210"/>
        <v>5.2058311589002848</v>
      </c>
      <c r="N781" s="283">
        <f t="shared" si="211"/>
        <v>1.8289671560163632</v>
      </c>
      <c r="O781" s="283">
        <f t="shared" si="212"/>
        <v>0.83420953472100601</v>
      </c>
      <c r="P781" s="21">
        <f t="shared" si="204"/>
        <v>0</v>
      </c>
      <c r="Q781" s="21">
        <f t="shared" si="205"/>
        <v>0.72850690893675296</v>
      </c>
      <c r="R781">
        <f t="shared" si="206"/>
        <v>1.1856283047139096</v>
      </c>
      <c r="S781" s="296">
        <f t="shared" si="213"/>
        <v>0</v>
      </c>
      <c r="T781" s="283">
        <f t="shared" si="214"/>
        <v>0.51829326307495716</v>
      </c>
    </row>
    <row r="782" spans="1:20" x14ac:dyDescent="0.25">
      <c r="A782" s="286">
        <v>43133</v>
      </c>
      <c r="B782" s="1">
        <f t="shared" si="207"/>
        <v>5</v>
      </c>
      <c r="C782" s="285">
        <v>12</v>
      </c>
      <c r="D782" t="s">
        <v>714</v>
      </c>
      <c r="F782" s="16">
        <v>21</v>
      </c>
      <c r="G782" t="str">
        <f t="shared" si="201"/>
        <v>heating</v>
      </c>
      <c r="H782" s="283">
        <f>IF(G782="heating",F782*Assumptions!M$4+Assumptions!M$7,0)</f>
        <v>0.51937453492237728</v>
      </c>
      <c r="I782" s="15">
        <f t="shared" si="202"/>
        <v>0.92817502202723046</v>
      </c>
      <c r="J782" s="15">
        <f t="shared" si="203"/>
        <v>1.0078033906966741</v>
      </c>
      <c r="K782" s="283">
        <f t="shared" si="208"/>
        <v>0.48583225461575802</v>
      </c>
      <c r="L782" s="283">
        <f t="shared" si="209"/>
        <v>3.0222800846604434</v>
      </c>
      <c r="M782" s="283">
        <f t="shared" si="210"/>
        <v>5.0099117556483472</v>
      </c>
      <c r="N782" s="283">
        <f t="shared" si="211"/>
        <v>1.9596958788221039</v>
      </c>
      <c r="O782" s="283">
        <f t="shared" si="212"/>
        <v>0.74925970069061809</v>
      </c>
      <c r="P782" s="21">
        <f t="shared" si="204"/>
        <v>0</v>
      </c>
      <c r="Q782" s="21">
        <f t="shared" si="205"/>
        <v>0.75910815787401487</v>
      </c>
      <c r="R782">
        <f t="shared" si="206"/>
        <v>1.1856283047139096</v>
      </c>
      <c r="S782" s="296">
        <f t="shared" si="213"/>
        <v>0</v>
      </c>
      <c r="T782" s="283">
        <f t="shared" si="214"/>
        <v>0.48583225461575802</v>
      </c>
    </row>
    <row r="783" spans="1:20" x14ac:dyDescent="0.25">
      <c r="A783" s="286">
        <v>43133</v>
      </c>
      <c r="B783" s="1">
        <f t="shared" si="207"/>
        <v>5</v>
      </c>
      <c r="C783" s="285">
        <v>13</v>
      </c>
      <c r="D783" t="s">
        <v>714</v>
      </c>
      <c r="F783" s="16">
        <v>21</v>
      </c>
      <c r="G783" t="str">
        <f t="shared" si="201"/>
        <v>heating</v>
      </c>
      <c r="H783" s="283">
        <f>IF(G783="heating",F783*Assumptions!M$4+Assumptions!M$7,0)</f>
        <v>0.51937453492237728</v>
      </c>
      <c r="I783" s="15">
        <f t="shared" si="202"/>
        <v>0.91573834436872614</v>
      </c>
      <c r="J783" s="15">
        <f t="shared" si="203"/>
        <v>1.0078033906966741</v>
      </c>
      <c r="K783" s="283">
        <f t="shared" si="208"/>
        <v>0.4793225565487233</v>
      </c>
      <c r="L783" s="283">
        <f t="shared" si="209"/>
        <v>3.0222800846604434</v>
      </c>
      <c r="M783" s="283">
        <f t="shared" si="210"/>
        <v>4.9427836212729304</v>
      </c>
      <c r="N783" s="283">
        <f t="shared" si="211"/>
        <v>1.9596958788221039</v>
      </c>
      <c r="O783" s="283">
        <f t="shared" si="212"/>
        <v>0.73922032109209745</v>
      </c>
      <c r="P783" s="21">
        <f t="shared" si="204"/>
        <v>0</v>
      </c>
      <c r="Q783" s="21">
        <f t="shared" si="205"/>
        <v>0.79115902007799765</v>
      </c>
      <c r="R783">
        <f t="shared" si="206"/>
        <v>1.1856283047139096</v>
      </c>
      <c r="S783" s="296">
        <f t="shared" si="213"/>
        <v>0</v>
      </c>
      <c r="T783" s="283">
        <f t="shared" si="214"/>
        <v>0.4793225565487233</v>
      </c>
    </row>
    <row r="784" spans="1:20" x14ac:dyDescent="0.25">
      <c r="A784" s="286">
        <v>43133</v>
      </c>
      <c r="B784" s="1">
        <f t="shared" si="207"/>
        <v>5</v>
      </c>
      <c r="C784" s="285">
        <v>14</v>
      </c>
      <c r="D784" t="s">
        <v>714</v>
      </c>
      <c r="F784" s="16">
        <v>21</v>
      </c>
      <c r="G784" t="str">
        <f t="shared" si="201"/>
        <v>heating</v>
      </c>
      <c r="H784" s="283">
        <f>IF(G784="heating",F784*Assumptions!M$4+Assumptions!M$7,0)</f>
        <v>0.51937453492237728</v>
      </c>
      <c r="I784" s="15">
        <f t="shared" si="202"/>
        <v>0.92047470058819936</v>
      </c>
      <c r="J784" s="15">
        <f t="shared" si="203"/>
        <v>1.0078033906966741</v>
      </c>
      <c r="K784" s="283">
        <f t="shared" si="208"/>
        <v>0.48180169525226679</v>
      </c>
      <c r="L784" s="283">
        <f t="shared" si="209"/>
        <v>3.0222800846604434</v>
      </c>
      <c r="M784" s="283">
        <f t="shared" si="210"/>
        <v>4.9683485482961238</v>
      </c>
      <c r="N784" s="283">
        <f t="shared" si="211"/>
        <v>1.9596958788221039</v>
      </c>
      <c r="O784" s="283">
        <f t="shared" si="212"/>
        <v>0.74304369573496998</v>
      </c>
      <c r="P784" s="21">
        <f t="shared" si="204"/>
        <v>0</v>
      </c>
      <c r="Q784" s="21">
        <f t="shared" si="205"/>
        <v>0.84355555031342389</v>
      </c>
      <c r="R784">
        <f t="shared" si="206"/>
        <v>1.1856283047139096</v>
      </c>
      <c r="S784" s="296">
        <f t="shared" si="213"/>
        <v>0</v>
      </c>
      <c r="T784" s="283">
        <f t="shared" si="214"/>
        <v>0.48180169525226679</v>
      </c>
    </row>
    <row r="785" spans="1:20" x14ac:dyDescent="0.25">
      <c r="A785" s="286">
        <v>43133</v>
      </c>
      <c r="B785" s="1">
        <f t="shared" si="207"/>
        <v>5</v>
      </c>
      <c r="C785" s="285">
        <v>15</v>
      </c>
      <c r="D785" t="s">
        <v>714</v>
      </c>
      <c r="F785" s="16">
        <v>21</v>
      </c>
      <c r="G785" t="str">
        <f t="shared" si="201"/>
        <v>heating</v>
      </c>
      <c r="H785" s="283">
        <f>IF(G785="heating",F785*Assumptions!M$4+Assumptions!M$7,0)</f>
        <v>0.51937453492237728</v>
      </c>
      <c r="I785" s="15">
        <f t="shared" si="202"/>
        <v>0.92937811039838192</v>
      </c>
      <c r="J785" s="15">
        <f t="shared" si="203"/>
        <v>1.0078033906966741</v>
      </c>
      <c r="K785" s="283">
        <f t="shared" si="208"/>
        <v>0.48646198405469715</v>
      </c>
      <c r="L785" s="283">
        <f t="shared" si="209"/>
        <v>3.0222800846604434</v>
      </c>
      <c r="M785" s="283">
        <f t="shared" si="210"/>
        <v>5.0164055379961541</v>
      </c>
      <c r="N785" s="283">
        <f t="shared" si="211"/>
        <v>1.9596958788221039</v>
      </c>
      <c r="O785" s="283">
        <f t="shared" si="212"/>
        <v>0.75023088135318794</v>
      </c>
      <c r="P785" s="21">
        <f t="shared" si="204"/>
        <v>0</v>
      </c>
      <c r="Q785" s="21">
        <f t="shared" si="205"/>
        <v>0.96592607327566882</v>
      </c>
      <c r="R785">
        <f t="shared" si="206"/>
        <v>1.1856283047139096</v>
      </c>
      <c r="S785" s="296">
        <f t="shared" si="213"/>
        <v>0</v>
      </c>
      <c r="T785" s="283">
        <f t="shared" si="214"/>
        <v>0.48646198405469715</v>
      </c>
    </row>
    <row r="786" spans="1:20" x14ac:dyDescent="0.25">
      <c r="A786" s="286">
        <v>43133</v>
      </c>
      <c r="B786" s="1">
        <f t="shared" si="207"/>
        <v>5</v>
      </c>
      <c r="C786" s="285">
        <v>16</v>
      </c>
      <c r="D786" t="s">
        <v>714</v>
      </c>
      <c r="F786" s="16">
        <v>21</v>
      </c>
      <c r="G786" t="str">
        <f t="shared" si="201"/>
        <v>heating</v>
      </c>
      <c r="H786" s="283">
        <f>IF(G786="heating",F786*Assumptions!M$4+Assumptions!M$7,0)</f>
        <v>0.51937453492237728</v>
      </c>
      <c r="I786" s="15">
        <f t="shared" si="202"/>
        <v>0.95820877609023625</v>
      </c>
      <c r="J786" s="15">
        <f t="shared" si="203"/>
        <v>1.0078033906966741</v>
      </c>
      <c r="K786" s="283">
        <f t="shared" si="208"/>
        <v>0.50155274493787017</v>
      </c>
      <c r="L786" s="283">
        <f t="shared" si="209"/>
        <v>3.0222800846604434</v>
      </c>
      <c r="M786" s="283">
        <f t="shared" si="210"/>
        <v>5.1720217607397041</v>
      </c>
      <c r="N786" s="283">
        <f t="shared" si="211"/>
        <v>1.9596958788221039</v>
      </c>
      <c r="O786" s="283">
        <f t="shared" si="212"/>
        <v>0.77350413848071753</v>
      </c>
      <c r="P786" s="21">
        <f t="shared" si="204"/>
        <v>0</v>
      </c>
      <c r="Q786" s="21">
        <f t="shared" si="205"/>
        <v>1.1649354943302594</v>
      </c>
      <c r="R786">
        <f t="shared" si="206"/>
        <v>1.1856283047139096</v>
      </c>
      <c r="S786" s="296">
        <f t="shared" si="213"/>
        <v>0</v>
      </c>
      <c r="T786" s="283">
        <f t="shared" si="214"/>
        <v>0.50155274493787017</v>
      </c>
    </row>
    <row r="787" spans="1:20" x14ac:dyDescent="0.25">
      <c r="A787" s="286">
        <v>43133</v>
      </c>
      <c r="B787" s="1">
        <f t="shared" si="207"/>
        <v>5</v>
      </c>
      <c r="C787" s="285">
        <v>17</v>
      </c>
      <c r="D787" t="s">
        <v>714</v>
      </c>
      <c r="F787" s="16">
        <v>21</v>
      </c>
      <c r="G787" t="str">
        <f t="shared" si="201"/>
        <v>heating</v>
      </c>
      <c r="H787" s="283">
        <f>IF(G787="heating",F787*Assumptions!M$4+Assumptions!M$7,0)</f>
        <v>0.51937453492237728</v>
      </c>
      <c r="I787" s="15">
        <f t="shared" si="202"/>
        <v>1.000324165990953</v>
      </c>
      <c r="J787" s="15">
        <f t="shared" si="203"/>
        <v>1.0078033906966741</v>
      </c>
      <c r="K787" s="283">
        <f t="shared" si="208"/>
        <v>0.52359709470371285</v>
      </c>
      <c r="L787" s="283">
        <f t="shared" si="209"/>
        <v>3.0222800846604434</v>
      </c>
      <c r="M787" s="283">
        <f t="shared" si="210"/>
        <v>5.399343528671448</v>
      </c>
      <c r="N787" s="283">
        <f t="shared" si="211"/>
        <v>1.9596958788221039</v>
      </c>
      <c r="O787" s="283">
        <f t="shared" si="212"/>
        <v>0.80750135202623996</v>
      </c>
      <c r="P787" s="21">
        <f t="shared" si="204"/>
        <v>0</v>
      </c>
      <c r="Q787" s="21">
        <f t="shared" si="205"/>
        <v>1.3521540118753073</v>
      </c>
      <c r="R787">
        <f t="shared" si="206"/>
        <v>1.1856283047139096</v>
      </c>
      <c r="S787" s="296">
        <f t="shared" si="213"/>
        <v>0</v>
      </c>
      <c r="T787" s="283">
        <f t="shared" si="214"/>
        <v>0.52359709470371285</v>
      </c>
    </row>
    <row r="788" spans="1:20" x14ac:dyDescent="0.25">
      <c r="A788" s="286">
        <v>43133</v>
      </c>
      <c r="B788" s="1">
        <f t="shared" si="207"/>
        <v>5</v>
      </c>
      <c r="C788" s="285">
        <v>18</v>
      </c>
      <c r="D788" t="s">
        <v>714</v>
      </c>
      <c r="F788" s="16">
        <v>21</v>
      </c>
      <c r="G788" t="str">
        <f t="shared" si="201"/>
        <v>heating</v>
      </c>
      <c r="H788" s="283">
        <f>IF(G788="heating",F788*Assumptions!M$4+Assumptions!M$7,0)</f>
        <v>0.51937453492237728</v>
      </c>
      <c r="I788" s="15">
        <f t="shared" si="202"/>
        <v>0.99263375744531002</v>
      </c>
      <c r="J788" s="15">
        <f t="shared" si="203"/>
        <v>1.0078033906966741</v>
      </c>
      <c r="K788" s="283">
        <f t="shared" si="208"/>
        <v>0.51957172402040608</v>
      </c>
      <c r="L788" s="283">
        <f t="shared" si="209"/>
        <v>3.0222800846604434</v>
      </c>
      <c r="M788" s="283">
        <f t="shared" si="210"/>
        <v>5.3578338270912376</v>
      </c>
      <c r="N788" s="283">
        <f t="shared" si="211"/>
        <v>1.9596958788221039</v>
      </c>
      <c r="O788" s="283">
        <f t="shared" si="212"/>
        <v>0.80129334915140282</v>
      </c>
      <c r="P788" s="21">
        <f t="shared" si="204"/>
        <v>0</v>
      </c>
      <c r="Q788" s="21">
        <f t="shared" si="205"/>
        <v>1.5598916921549892</v>
      </c>
      <c r="R788">
        <f t="shared" si="206"/>
        <v>1.1856283047139096</v>
      </c>
      <c r="S788" s="296">
        <f t="shared" si="213"/>
        <v>0</v>
      </c>
      <c r="T788" s="283">
        <f t="shared" si="214"/>
        <v>0.51957172402040608</v>
      </c>
    </row>
    <row r="789" spans="1:20" x14ac:dyDescent="0.25">
      <c r="A789" s="286">
        <v>43133</v>
      </c>
      <c r="B789" s="1">
        <f t="shared" si="207"/>
        <v>5</v>
      </c>
      <c r="C789" s="285">
        <v>19</v>
      </c>
      <c r="D789" t="s">
        <v>714</v>
      </c>
      <c r="F789" s="16">
        <v>21</v>
      </c>
      <c r="G789" t="str">
        <f t="shared" si="201"/>
        <v>heating</v>
      </c>
      <c r="H789" s="283">
        <f>IF(G789="heating",F789*Assumptions!M$4+Assumptions!M$7,0)</f>
        <v>0.51937453492237728</v>
      </c>
      <c r="I789" s="15">
        <f t="shared" si="202"/>
        <v>0.98728643949761985</v>
      </c>
      <c r="J789" s="15">
        <f t="shared" si="203"/>
        <v>1.0078033906966741</v>
      </c>
      <c r="K789" s="283">
        <f t="shared" si="208"/>
        <v>0.51677279119737063</v>
      </c>
      <c r="L789" s="283">
        <f t="shared" si="209"/>
        <v>3.0222800846604434</v>
      </c>
      <c r="M789" s="283">
        <f t="shared" si="210"/>
        <v>5.3289711768242523</v>
      </c>
      <c r="N789" s="283">
        <f t="shared" si="211"/>
        <v>1.9596958788221039</v>
      </c>
      <c r="O789" s="283">
        <f t="shared" si="212"/>
        <v>0.79697678196320898</v>
      </c>
      <c r="P789" s="21">
        <f t="shared" si="204"/>
        <v>0</v>
      </c>
      <c r="Q789" s="21">
        <f t="shared" si="205"/>
        <v>1.6764212681468484</v>
      </c>
      <c r="R789">
        <f t="shared" si="206"/>
        <v>1.1856283047139096</v>
      </c>
      <c r="S789" s="296">
        <f t="shared" si="213"/>
        <v>0</v>
      </c>
      <c r="T789" s="283">
        <f t="shared" si="214"/>
        <v>0.51677279119737063</v>
      </c>
    </row>
    <row r="790" spans="1:20" x14ac:dyDescent="0.25">
      <c r="A790" s="286">
        <v>43133</v>
      </c>
      <c r="B790" s="1">
        <f t="shared" si="207"/>
        <v>5</v>
      </c>
      <c r="C790" s="285">
        <v>20</v>
      </c>
      <c r="D790" t="s">
        <v>714</v>
      </c>
      <c r="F790" s="16">
        <v>21</v>
      </c>
      <c r="G790" t="str">
        <f t="shared" si="201"/>
        <v>heating</v>
      </c>
      <c r="H790" s="283">
        <f>IF(G790="heating",F790*Assumptions!M$4+Assumptions!M$7,0)</f>
        <v>0.51937453492237728</v>
      </c>
      <c r="I790" s="15">
        <f t="shared" si="202"/>
        <v>0.9807837528485519</v>
      </c>
      <c r="J790" s="15">
        <f t="shared" si="203"/>
        <v>1.0078033906966741</v>
      </c>
      <c r="K790" s="283">
        <f t="shared" si="208"/>
        <v>0.5133691067189019</v>
      </c>
      <c r="L790" s="283">
        <f t="shared" si="209"/>
        <v>3.0222800846604434</v>
      </c>
      <c r="M790" s="283">
        <f t="shared" si="210"/>
        <v>5.2938723156037586</v>
      </c>
      <c r="N790" s="283">
        <f t="shared" si="211"/>
        <v>1.9596958788221039</v>
      </c>
      <c r="O790" s="283">
        <f t="shared" si="212"/>
        <v>0.79172755532303907</v>
      </c>
      <c r="P790" s="21">
        <f t="shared" si="204"/>
        <v>0</v>
      </c>
      <c r="Q790" s="21">
        <f t="shared" si="205"/>
        <v>1.52436960139122</v>
      </c>
      <c r="R790">
        <f t="shared" si="206"/>
        <v>1.1856283047139096</v>
      </c>
      <c r="S790" s="296">
        <f t="shared" si="213"/>
        <v>0</v>
      </c>
      <c r="T790" s="283">
        <f t="shared" si="214"/>
        <v>0.5133691067189019</v>
      </c>
    </row>
    <row r="791" spans="1:20" x14ac:dyDescent="0.25">
      <c r="A791" s="286">
        <v>43133</v>
      </c>
      <c r="B791" s="1">
        <f t="shared" si="207"/>
        <v>5</v>
      </c>
      <c r="C791" s="285">
        <v>21</v>
      </c>
      <c r="D791" t="s">
        <v>714</v>
      </c>
      <c r="F791" s="16">
        <v>21</v>
      </c>
      <c r="G791" t="str">
        <f t="shared" si="201"/>
        <v>heating</v>
      </c>
      <c r="H791" s="283">
        <f>IF(G791="heating",F791*Assumptions!M$4+Assumptions!M$7,0)</f>
        <v>0.51937453492237728</v>
      </c>
      <c r="I791" s="15">
        <f t="shared" si="202"/>
        <v>0.96485790305685171</v>
      </c>
      <c r="J791" s="15">
        <f t="shared" si="203"/>
        <v>1.0078033906966741</v>
      </c>
      <c r="K791" s="283">
        <f t="shared" si="208"/>
        <v>0.50503308029354665</v>
      </c>
      <c r="L791" s="283">
        <f t="shared" si="209"/>
        <v>3.0222800846604434</v>
      </c>
      <c r="M791" s="283">
        <f t="shared" si="210"/>
        <v>5.2079110473120673</v>
      </c>
      <c r="N791" s="283">
        <f t="shared" si="211"/>
        <v>1.9596958788221039</v>
      </c>
      <c r="O791" s="283">
        <f t="shared" si="212"/>
        <v>0.77887157755484726</v>
      </c>
      <c r="P791" s="21">
        <f t="shared" si="204"/>
        <v>0</v>
      </c>
      <c r="Q791" s="21">
        <f t="shared" si="205"/>
        <v>1.4448604713749031</v>
      </c>
      <c r="R791">
        <f t="shared" si="206"/>
        <v>1.1856283047139096</v>
      </c>
      <c r="S791" s="296">
        <f t="shared" si="213"/>
        <v>0</v>
      </c>
      <c r="T791" s="283">
        <f t="shared" si="214"/>
        <v>0.50503308029354665</v>
      </c>
    </row>
    <row r="792" spans="1:20" x14ac:dyDescent="0.25">
      <c r="A792" s="286">
        <v>43133</v>
      </c>
      <c r="B792" s="1">
        <f t="shared" si="207"/>
        <v>5</v>
      </c>
      <c r="C792" s="285">
        <v>22</v>
      </c>
      <c r="D792" t="s">
        <v>714</v>
      </c>
      <c r="F792" s="16">
        <v>25</v>
      </c>
      <c r="G792" t="str">
        <f t="shared" si="201"/>
        <v>heating</v>
      </c>
      <c r="H792" s="283">
        <f>IF(G792="heating",F792*Assumptions!M$4+Assumptions!M$7,0)</f>
        <v>0.47659103797421726</v>
      </c>
      <c r="I792" s="15">
        <f t="shared" si="202"/>
        <v>0.93972561476240646</v>
      </c>
      <c r="J792" s="15">
        <f t="shared" si="203"/>
        <v>1.0078033906966741</v>
      </c>
      <c r="K792" s="283">
        <f t="shared" si="208"/>
        <v>0.45135967021225787</v>
      </c>
      <c r="L792" s="283">
        <f t="shared" si="209"/>
        <v>3.0939281817466902</v>
      </c>
      <c r="M792" s="283">
        <f t="shared" si="210"/>
        <v>4.7647706656755116</v>
      </c>
      <c r="N792" s="283">
        <f t="shared" si="211"/>
        <v>2.1843738559015753</v>
      </c>
      <c r="O792" s="283">
        <f t="shared" si="212"/>
        <v>0.63930192169289535</v>
      </c>
      <c r="P792" s="21">
        <f t="shared" si="204"/>
        <v>0</v>
      </c>
      <c r="Q792" s="21">
        <f t="shared" si="205"/>
        <v>1.2427137171080138</v>
      </c>
      <c r="R792">
        <f t="shared" si="206"/>
        <v>1.1856283047139096</v>
      </c>
      <c r="S792" s="296">
        <f t="shared" si="213"/>
        <v>0</v>
      </c>
      <c r="T792" s="283">
        <f t="shared" si="214"/>
        <v>0.45135967021225787</v>
      </c>
    </row>
    <row r="793" spans="1:20" x14ac:dyDescent="0.25">
      <c r="A793" s="286">
        <v>43133</v>
      </c>
      <c r="B793" s="1">
        <f t="shared" si="207"/>
        <v>5</v>
      </c>
      <c r="C793" s="285">
        <v>23</v>
      </c>
      <c r="D793" t="s">
        <v>713</v>
      </c>
      <c r="F793" s="16">
        <v>23</v>
      </c>
      <c r="G793" t="str">
        <f t="shared" si="201"/>
        <v>heating</v>
      </c>
      <c r="H793" s="283">
        <f>IF(G793="heating",F793*Assumptions!M$4+Assumptions!M$7,0)</f>
        <v>0.4979827864482973</v>
      </c>
      <c r="I793" s="15">
        <f t="shared" si="202"/>
        <v>0.93552015763172869</v>
      </c>
      <c r="J793" s="15">
        <f t="shared" si="203"/>
        <v>1.0078033906966741</v>
      </c>
      <c r="K793" s="283">
        <f t="shared" si="208"/>
        <v>0.46950832340184223</v>
      </c>
      <c r="L793" s="283">
        <f t="shared" si="209"/>
        <v>3.0592830131973998</v>
      </c>
      <c r="M793" s="283">
        <f t="shared" si="210"/>
        <v>4.9008563564094167</v>
      </c>
      <c r="N793" s="283">
        <f t="shared" si="211"/>
        <v>2.0731424140202046</v>
      </c>
      <c r="O793" s="283">
        <f t="shared" si="212"/>
        <v>0.69284137386041089</v>
      </c>
      <c r="P793" s="21">
        <f t="shared" si="204"/>
        <v>0</v>
      </c>
      <c r="Q793" s="21">
        <f t="shared" si="205"/>
        <v>1.0297519246597011</v>
      </c>
      <c r="R793">
        <f t="shared" si="206"/>
        <v>1.1856283047139096</v>
      </c>
      <c r="S793" s="296">
        <f t="shared" si="213"/>
        <v>0</v>
      </c>
      <c r="T793" s="283">
        <f t="shared" si="214"/>
        <v>0.46950832340184223</v>
      </c>
    </row>
    <row r="794" spans="1:20" x14ac:dyDescent="0.25">
      <c r="A794" s="286">
        <v>43134</v>
      </c>
      <c r="B794" s="1">
        <f t="shared" si="207"/>
        <v>6</v>
      </c>
      <c r="C794" s="285">
        <v>0</v>
      </c>
      <c r="D794" t="s">
        <v>713</v>
      </c>
      <c r="F794" s="16">
        <v>18</v>
      </c>
      <c r="G794" t="str">
        <f t="shared" si="201"/>
        <v>heating</v>
      </c>
      <c r="H794" s="283">
        <f>IF(G794="heating",F794*Assumptions!M$4+Assumptions!M$7,0)</f>
        <v>0.55146215763349737</v>
      </c>
      <c r="I794" s="15">
        <f t="shared" si="202"/>
        <v>0.96097758380229281</v>
      </c>
      <c r="J794" s="15">
        <f t="shared" si="203"/>
        <v>0.9885470267915587</v>
      </c>
      <c r="K794" s="283">
        <f t="shared" si="208"/>
        <v>0.52387335143359304</v>
      </c>
      <c r="L794" s="283">
        <f t="shared" si="209"/>
        <v>2.9050026706454841</v>
      </c>
      <c r="M794" s="283">
        <f t="shared" si="210"/>
        <v>5.1925640908015342</v>
      </c>
      <c r="N794" s="283">
        <f t="shared" si="211"/>
        <v>1.7641684145174241</v>
      </c>
      <c r="O794" s="283">
        <f t="shared" si="212"/>
        <v>0.86264637348179729</v>
      </c>
      <c r="P794" s="21">
        <f t="shared" si="204"/>
        <v>0</v>
      </c>
      <c r="Q794" s="21">
        <f t="shared" si="205"/>
        <v>0.90668853391740301</v>
      </c>
      <c r="R794">
        <f t="shared" si="206"/>
        <v>1.0112882868167345</v>
      </c>
      <c r="S794" s="296">
        <f t="shared" si="213"/>
        <v>0</v>
      </c>
      <c r="T794" s="283">
        <f t="shared" si="214"/>
        <v>0.52387335143359304</v>
      </c>
    </row>
    <row r="795" spans="1:20" x14ac:dyDescent="0.25">
      <c r="A795" s="286">
        <v>43134</v>
      </c>
      <c r="B795" s="1">
        <f t="shared" si="207"/>
        <v>6</v>
      </c>
      <c r="C795" s="285">
        <v>1</v>
      </c>
      <c r="D795" t="s">
        <v>713</v>
      </c>
      <c r="F795" s="16">
        <v>16</v>
      </c>
      <c r="G795" t="str">
        <f t="shared" si="201"/>
        <v>heating</v>
      </c>
      <c r="H795" s="283">
        <f>IF(G795="heating",F795*Assumptions!M$4+Assumptions!M$7,0)</f>
        <v>0.57285390610757747</v>
      </c>
      <c r="I795" s="15">
        <f t="shared" si="202"/>
        <v>0.9912860509924194</v>
      </c>
      <c r="J795" s="15">
        <f t="shared" si="203"/>
        <v>0.9885470267915587</v>
      </c>
      <c r="K795" s="283">
        <f t="shared" si="208"/>
        <v>0.56135837711955194</v>
      </c>
      <c r="L795" s="283">
        <f t="shared" si="209"/>
        <v>2.8179276134894917</v>
      </c>
      <c r="M795" s="283">
        <f t="shared" si="210"/>
        <v>5.3973311318894179</v>
      </c>
      <c r="N795" s="283">
        <f t="shared" si="211"/>
        <v>1.6317545686209942</v>
      </c>
      <c r="O795" s="283">
        <f t="shared" si="212"/>
        <v>0.96942720576273844</v>
      </c>
      <c r="P795" s="21">
        <f t="shared" si="204"/>
        <v>0</v>
      </c>
      <c r="Q795" s="21">
        <f t="shared" si="205"/>
        <v>0.81803459285312596</v>
      </c>
      <c r="R795">
        <f t="shared" si="206"/>
        <v>1.0112882868167345</v>
      </c>
      <c r="S795" s="296">
        <f t="shared" si="213"/>
        <v>0</v>
      </c>
      <c r="T795" s="283">
        <f t="shared" si="214"/>
        <v>0.56135837711955194</v>
      </c>
    </row>
    <row r="796" spans="1:20" x14ac:dyDescent="0.25">
      <c r="A796" s="286">
        <v>43134</v>
      </c>
      <c r="B796" s="1">
        <f t="shared" si="207"/>
        <v>6</v>
      </c>
      <c r="C796" s="285">
        <v>2</v>
      </c>
      <c r="D796" t="s">
        <v>713</v>
      </c>
      <c r="F796" s="16">
        <v>14</v>
      </c>
      <c r="G796" t="str">
        <f t="shared" si="201"/>
        <v>heating</v>
      </c>
      <c r="H796" s="283">
        <f>IF(G796="heating",F796*Assumptions!M$4+Assumptions!M$7,0)</f>
        <v>0.59424565458165746</v>
      </c>
      <c r="I796" s="15">
        <f t="shared" si="202"/>
        <v>1.0126444122274023</v>
      </c>
      <c r="J796" s="15">
        <f t="shared" si="203"/>
        <v>0.9885470267915587</v>
      </c>
      <c r="K796" s="283">
        <f t="shared" si="208"/>
        <v>0.59486760569463271</v>
      </c>
      <c r="L796" s="283">
        <f t="shared" si="209"/>
        <v>2.7335244633277975</v>
      </c>
      <c r="M796" s="283">
        <f t="shared" si="210"/>
        <v>5.5482025406968329</v>
      </c>
      <c r="N796" s="283">
        <f t="shared" si="211"/>
        <v>1.5010922485335794</v>
      </c>
      <c r="O796" s="283">
        <f t="shared" si="212"/>
        <v>1.0832679698373229</v>
      </c>
      <c r="P796" s="21">
        <f t="shared" si="204"/>
        <v>0</v>
      </c>
      <c r="Q796" s="21">
        <f t="shared" si="205"/>
        <v>0.74507607494346417</v>
      </c>
      <c r="R796">
        <f t="shared" si="206"/>
        <v>1.0112882868167345</v>
      </c>
      <c r="S796" s="296">
        <f t="shared" si="213"/>
        <v>0</v>
      </c>
      <c r="T796" s="283">
        <f t="shared" si="214"/>
        <v>0.59486760569463271</v>
      </c>
    </row>
    <row r="797" spans="1:20" x14ac:dyDescent="0.25">
      <c r="A797" s="286">
        <v>43134</v>
      </c>
      <c r="B797" s="1">
        <f t="shared" si="207"/>
        <v>6</v>
      </c>
      <c r="C797" s="285">
        <v>3</v>
      </c>
      <c r="D797" t="s">
        <v>713</v>
      </c>
      <c r="F797" s="16">
        <v>12</v>
      </c>
      <c r="G797" t="str">
        <f t="shared" si="201"/>
        <v>heating</v>
      </c>
      <c r="H797" s="283">
        <f>IF(G797="heating",F797*Assumptions!M$4+Assumptions!M$7,0)</f>
        <v>0.61563740305573755</v>
      </c>
      <c r="I797" s="15">
        <f t="shared" si="202"/>
        <v>1.0288787614109172</v>
      </c>
      <c r="J797" s="15">
        <f t="shared" si="203"/>
        <v>0.9885470267915587</v>
      </c>
      <c r="K797" s="283">
        <f t="shared" si="208"/>
        <v>0.62616174940767644</v>
      </c>
      <c r="L797" s="283">
        <f t="shared" si="209"/>
        <v>2.6646546875967734</v>
      </c>
      <c r="M797" s="283">
        <f t="shared" si="210"/>
        <v>5.6929385166491029</v>
      </c>
      <c r="N797" s="283">
        <f t="shared" si="211"/>
        <v>1.3760333699069704</v>
      </c>
      <c r="O797" s="283">
        <f t="shared" si="212"/>
        <v>1.2125467864676596</v>
      </c>
      <c r="P797" s="21">
        <f t="shared" si="204"/>
        <v>0</v>
      </c>
      <c r="Q797" s="21">
        <f t="shared" si="205"/>
        <v>0.69158980876382303</v>
      </c>
      <c r="R797">
        <f t="shared" si="206"/>
        <v>1.0112882868167345</v>
      </c>
      <c r="S797" s="296">
        <f t="shared" si="213"/>
        <v>0</v>
      </c>
      <c r="T797" s="283">
        <f t="shared" si="214"/>
        <v>0.62616174940767644</v>
      </c>
    </row>
    <row r="798" spans="1:20" x14ac:dyDescent="0.25">
      <c r="A798" s="286">
        <v>43134</v>
      </c>
      <c r="B798" s="1">
        <f t="shared" si="207"/>
        <v>6</v>
      </c>
      <c r="C798" s="285">
        <v>4</v>
      </c>
      <c r="D798" t="s">
        <v>713</v>
      </c>
      <c r="F798" s="16">
        <v>10</v>
      </c>
      <c r="G798" t="str">
        <f t="shared" si="201"/>
        <v>heating</v>
      </c>
      <c r="H798" s="283">
        <f>IF(G798="heating",F798*Assumptions!M$4+Assumptions!M$7,0)</f>
        <v>0.63702915152981754</v>
      </c>
      <c r="I798" s="15">
        <f t="shared" si="202"/>
        <v>1.0654385285153933</v>
      </c>
      <c r="J798" s="15">
        <f t="shared" si="203"/>
        <v>0.9885470267915587</v>
      </c>
      <c r="K798" s="283">
        <f t="shared" si="208"/>
        <v>0.67094209251405335</v>
      </c>
      <c r="L798" s="283">
        <f t="shared" si="209"/>
        <v>2.5948150733280251</v>
      </c>
      <c r="M798" s="283">
        <f t="shared" si="210"/>
        <v>5.9401918748112488</v>
      </c>
      <c r="N798" s="283">
        <f t="shared" si="211"/>
        <v>1.2546470767287967</v>
      </c>
      <c r="O798" s="283">
        <f t="shared" si="212"/>
        <v>1.3876178307647216</v>
      </c>
      <c r="P798" s="21">
        <f t="shared" si="204"/>
        <v>0</v>
      </c>
      <c r="Q798" s="21">
        <f t="shared" si="205"/>
        <v>0.6473875548762833</v>
      </c>
      <c r="R798">
        <f t="shared" si="206"/>
        <v>1.0112882868167345</v>
      </c>
      <c r="S798" s="296">
        <f t="shared" si="213"/>
        <v>0</v>
      </c>
      <c r="T798" s="283">
        <f t="shared" si="214"/>
        <v>0.67094209251405335</v>
      </c>
    </row>
    <row r="799" spans="1:20" x14ac:dyDescent="0.25">
      <c r="A799" s="286">
        <v>43134</v>
      </c>
      <c r="B799" s="1">
        <f t="shared" si="207"/>
        <v>6</v>
      </c>
      <c r="C799" s="285">
        <v>5</v>
      </c>
      <c r="D799" t="s">
        <v>713</v>
      </c>
      <c r="F799" s="16">
        <v>10</v>
      </c>
      <c r="G799" t="str">
        <f t="shared" si="201"/>
        <v>heating</v>
      </c>
      <c r="H799" s="283">
        <f>IF(G799="heating",F799*Assumptions!M$4+Assumptions!M$7,0)</f>
        <v>0.63702915152981754</v>
      </c>
      <c r="I799" s="15">
        <f t="shared" si="202"/>
        <v>1.1031161181218294</v>
      </c>
      <c r="J799" s="15">
        <f t="shared" si="203"/>
        <v>0.9885470267915587</v>
      </c>
      <c r="K799" s="283">
        <f t="shared" si="208"/>
        <v>0.69466892436295691</v>
      </c>
      <c r="L799" s="283">
        <f t="shared" si="209"/>
        <v>2.5948150733280251</v>
      </c>
      <c r="M799" s="283">
        <f t="shared" si="210"/>
        <v>6.1502575948434401</v>
      </c>
      <c r="N799" s="283">
        <f t="shared" si="211"/>
        <v>1.2546470767287967</v>
      </c>
      <c r="O799" s="283">
        <f t="shared" si="212"/>
        <v>1.4366887942777242</v>
      </c>
      <c r="P799" s="21">
        <f t="shared" si="204"/>
        <v>0</v>
      </c>
      <c r="Q799" s="21">
        <f t="shared" si="205"/>
        <v>0.72139578924615555</v>
      </c>
      <c r="R799">
        <f t="shared" si="206"/>
        <v>1.0112882868167345</v>
      </c>
      <c r="S799" s="296">
        <f t="shared" si="213"/>
        <v>0</v>
      </c>
      <c r="T799" s="283">
        <f t="shared" si="214"/>
        <v>0.69466892436295691</v>
      </c>
    </row>
    <row r="800" spans="1:20" x14ac:dyDescent="0.25">
      <c r="A800" s="286">
        <v>43134</v>
      </c>
      <c r="B800" s="1">
        <f t="shared" si="207"/>
        <v>6</v>
      </c>
      <c r="C800" s="285">
        <v>6</v>
      </c>
      <c r="D800" t="s">
        <v>713</v>
      </c>
      <c r="F800" s="16">
        <v>10</v>
      </c>
      <c r="G800" t="str">
        <f t="shared" si="201"/>
        <v>heating</v>
      </c>
      <c r="H800" s="283">
        <f>IF(G800="heating",F800*Assumptions!M$4+Assumptions!M$7,0)</f>
        <v>0.63702915152981754</v>
      </c>
      <c r="I800" s="15">
        <f t="shared" si="202"/>
        <v>1.1674190089087988</v>
      </c>
      <c r="J800" s="15">
        <f t="shared" si="203"/>
        <v>0.9885470267915587</v>
      </c>
      <c r="K800" s="283">
        <f t="shared" si="208"/>
        <v>0.73516259428817454</v>
      </c>
      <c r="L800" s="283">
        <f t="shared" si="209"/>
        <v>2.5948150733280251</v>
      </c>
      <c r="M800" s="283">
        <f t="shared" si="210"/>
        <v>6.5087686671920988</v>
      </c>
      <c r="N800" s="283">
        <f t="shared" si="211"/>
        <v>1.2546470767287967</v>
      </c>
      <c r="O800" s="283">
        <f t="shared" si="212"/>
        <v>1.520436317422065</v>
      </c>
      <c r="P800" s="21">
        <f t="shared" si="204"/>
        <v>0</v>
      </c>
      <c r="Q800" s="21">
        <f t="shared" si="205"/>
        <v>0.87787080972652631</v>
      </c>
      <c r="R800">
        <f t="shared" si="206"/>
        <v>1.0112882868167345</v>
      </c>
      <c r="S800" s="296">
        <f t="shared" si="213"/>
        <v>0</v>
      </c>
      <c r="T800" s="283">
        <f t="shared" si="214"/>
        <v>0.73516259428817454</v>
      </c>
    </row>
    <row r="801" spans="1:20" x14ac:dyDescent="0.25">
      <c r="A801" s="286">
        <v>43134</v>
      </c>
      <c r="B801" s="1">
        <f t="shared" si="207"/>
        <v>6</v>
      </c>
      <c r="C801" s="285">
        <v>7</v>
      </c>
      <c r="D801" t="s">
        <v>713</v>
      </c>
      <c r="F801" s="16">
        <v>10</v>
      </c>
      <c r="G801" t="str">
        <f t="shared" si="201"/>
        <v>heating</v>
      </c>
      <c r="H801" s="283">
        <f>IF(G801="heating",F801*Assumptions!M$4+Assumptions!M$7,0)</f>
        <v>0.63702915152981754</v>
      </c>
      <c r="I801" s="15">
        <f t="shared" si="202"/>
        <v>1.1567226404725983</v>
      </c>
      <c r="J801" s="15">
        <f t="shared" si="203"/>
        <v>0.9885470267915587</v>
      </c>
      <c r="K801" s="283">
        <f t="shared" si="208"/>
        <v>0.72842673517588419</v>
      </c>
      <c r="L801" s="283">
        <f t="shared" si="209"/>
        <v>2.5948150733280251</v>
      </c>
      <c r="M801" s="283">
        <f t="shared" si="210"/>
        <v>6.4491326777153137</v>
      </c>
      <c r="N801" s="283">
        <f t="shared" si="211"/>
        <v>1.2546470767287967</v>
      </c>
      <c r="O801" s="283">
        <f t="shared" si="212"/>
        <v>1.506505460625303</v>
      </c>
      <c r="P801" s="21">
        <f t="shared" si="204"/>
        <v>0</v>
      </c>
      <c r="Q801" s="21">
        <f t="shared" si="205"/>
        <v>0.97331382064367777</v>
      </c>
      <c r="R801">
        <f t="shared" si="206"/>
        <v>1.0112882868167345</v>
      </c>
      <c r="S801" s="296">
        <f t="shared" si="213"/>
        <v>0</v>
      </c>
      <c r="T801" s="283">
        <f t="shared" si="214"/>
        <v>0.72842673517588419</v>
      </c>
    </row>
    <row r="802" spans="1:20" x14ac:dyDescent="0.25">
      <c r="A802" s="286">
        <v>43134</v>
      </c>
      <c r="B802" s="1">
        <f t="shared" si="207"/>
        <v>6</v>
      </c>
      <c r="C802" s="285">
        <v>8</v>
      </c>
      <c r="D802" t="s">
        <v>713</v>
      </c>
      <c r="F802" s="16">
        <v>10</v>
      </c>
      <c r="G802" t="str">
        <f t="shared" si="201"/>
        <v>heating</v>
      </c>
      <c r="H802" s="283">
        <f>IF(G802="heating",F802*Assumptions!M$4+Assumptions!M$7,0)</f>
        <v>0.63702915152981754</v>
      </c>
      <c r="I802" s="15">
        <f t="shared" si="202"/>
        <v>1.0887373021083731</v>
      </c>
      <c r="J802" s="15">
        <f t="shared" si="203"/>
        <v>0.9885470267915587</v>
      </c>
      <c r="K802" s="283">
        <f t="shared" si="208"/>
        <v>0.685614105482523</v>
      </c>
      <c r="L802" s="283">
        <f t="shared" si="209"/>
        <v>2.5948150733280251</v>
      </c>
      <c r="M802" s="283">
        <f t="shared" si="210"/>
        <v>6.0700906741187364</v>
      </c>
      <c r="N802" s="283">
        <f t="shared" si="211"/>
        <v>1.2546470767287967</v>
      </c>
      <c r="O802" s="283">
        <f t="shared" si="212"/>
        <v>1.4179619499300178</v>
      </c>
      <c r="P802" s="21">
        <f t="shared" si="204"/>
        <v>0</v>
      </c>
      <c r="Q802" s="21">
        <f t="shared" si="205"/>
        <v>0.94940007506179924</v>
      </c>
      <c r="R802">
        <f t="shared" si="206"/>
        <v>1.0112882868167345</v>
      </c>
      <c r="S802" s="296">
        <f t="shared" si="213"/>
        <v>0</v>
      </c>
      <c r="T802" s="283">
        <f t="shared" si="214"/>
        <v>0.685614105482523</v>
      </c>
    </row>
    <row r="803" spans="1:20" x14ac:dyDescent="0.25">
      <c r="A803" s="286">
        <v>43134</v>
      </c>
      <c r="B803" s="1">
        <f t="shared" si="207"/>
        <v>6</v>
      </c>
      <c r="C803" s="285">
        <v>9</v>
      </c>
      <c r="D803" t="s">
        <v>713</v>
      </c>
      <c r="F803" s="16">
        <v>12</v>
      </c>
      <c r="G803" t="str">
        <f t="shared" si="201"/>
        <v>heating</v>
      </c>
      <c r="H803" s="283">
        <f>IF(G803="heating",F803*Assumptions!M$4+Assumptions!M$7,0)</f>
        <v>0.61563740305573755</v>
      </c>
      <c r="I803" s="15">
        <f t="shared" si="202"/>
        <v>1.0265141967145235</v>
      </c>
      <c r="J803" s="15">
        <f t="shared" si="203"/>
        <v>0.9885470267915587</v>
      </c>
      <c r="K803" s="283">
        <f t="shared" si="208"/>
        <v>0.62472270719744438</v>
      </c>
      <c r="L803" s="283">
        <f t="shared" si="209"/>
        <v>2.6646546875967734</v>
      </c>
      <c r="M803" s="283">
        <f t="shared" si="210"/>
        <v>5.6798550301003585</v>
      </c>
      <c r="N803" s="283">
        <f t="shared" si="211"/>
        <v>1.3760333699069704</v>
      </c>
      <c r="O803" s="283">
        <f t="shared" si="212"/>
        <v>1.2097601167145824</v>
      </c>
      <c r="P803" s="21">
        <f t="shared" si="204"/>
        <v>0</v>
      </c>
      <c r="Q803" s="21">
        <f t="shared" si="205"/>
        <v>0.8408485371888097</v>
      </c>
      <c r="R803">
        <f t="shared" si="206"/>
        <v>1.0112882868167345</v>
      </c>
      <c r="S803" s="296">
        <f t="shared" si="213"/>
        <v>0</v>
      </c>
      <c r="T803" s="283">
        <f t="shared" si="214"/>
        <v>0.62472270719744438</v>
      </c>
    </row>
    <row r="804" spans="1:20" x14ac:dyDescent="0.25">
      <c r="A804" s="286">
        <v>43134</v>
      </c>
      <c r="B804" s="1">
        <f t="shared" si="207"/>
        <v>6</v>
      </c>
      <c r="C804" s="285">
        <v>10</v>
      </c>
      <c r="D804" t="s">
        <v>713</v>
      </c>
      <c r="F804" s="16">
        <v>14</v>
      </c>
      <c r="G804" t="str">
        <f t="shared" si="201"/>
        <v>heating</v>
      </c>
      <c r="H804" s="283">
        <f>IF(G804="heating",F804*Assumptions!M$4+Assumptions!M$7,0)</f>
        <v>0.59424565458165746</v>
      </c>
      <c r="I804" s="15">
        <f t="shared" si="202"/>
        <v>0.99413757313525775</v>
      </c>
      <c r="J804" s="15">
        <f t="shared" si="203"/>
        <v>0.9885470267915587</v>
      </c>
      <c r="K804" s="283">
        <f t="shared" si="208"/>
        <v>0.58399595230200274</v>
      </c>
      <c r="L804" s="283">
        <f t="shared" si="209"/>
        <v>2.7335244633277975</v>
      </c>
      <c r="M804" s="283">
        <f t="shared" si="210"/>
        <v>5.4468049618118126</v>
      </c>
      <c r="N804" s="283">
        <f t="shared" si="211"/>
        <v>1.5010922485335794</v>
      </c>
      <c r="O804" s="283">
        <f t="shared" si="212"/>
        <v>1.0634704320546808</v>
      </c>
      <c r="P804" s="21">
        <f t="shared" si="204"/>
        <v>0</v>
      </c>
      <c r="Q804" s="21">
        <f t="shared" si="205"/>
        <v>0.74504051125983206</v>
      </c>
      <c r="R804">
        <f t="shared" si="206"/>
        <v>1.0112882868167345</v>
      </c>
      <c r="S804" s="296">
        <f t="shared" si="213"/>
        <v>0</v>
      </c>
      <c r="T804" s="283">
        <f t="shared" si="214"/>
        <v>0.58399595230200274</v>
      </c>
    </row>
    <row r="805" spans="1:20" x14ac:dyDescent="0.25">
      <c r="A805" s="286">
        <v>43134</v>
      </c>
      <c r="B805" s="1">
        <f t="shared" si="207"/>
        <v>6</v>
      </c>
      <c r="C805" s="285">
        <v>11</v>
      </c>
      <c r="D805" t="s">
        <v>713</v>
      </c>
      <c r="F805" s="16">
        <v>16</v>
      </c>
      <c r="G805" t="str">
        <f t="shared" si="201"/>
        <v>heating</v>
      </c>
      <c r="H805" s="283">
        <f>IF(G805="heating",F805*Assumptions!M$4+Assumptions!M$7,0)</f>
        <v>0.57285390610757747</v>
      </c>
      <c r="I805" s="15">
        <f t="shared" si="202"/>
        <v>0.95102107888400034</v>
      </c>
      <c r="J805" s="15">
        <f t="shared" si="203"/>
        <v>0.9885470267915587</v>
      </c>
      <c r="K805" s="283">
        <f t="shared" si="208"/>
        <v>0.53855660423581442</v>
      </c>
      <c r="L805" s="283">
        <f t="shared" si="209"/>
        <v>2.8179276134894917</v>
      </c>
      <c r="M805" s="283">
        <f t="shared" si="210"/>
        <v>5.178097352429031</v>
      </c>
      <c r="N805" s="283">
        <f t="shared" si="211"/>
        <v>1.6317545686209942</v>
      </c>
      <c r="O805" s="283">
        <f t="shared" si="212"/>
        <v>0.93005011641289759</v>
      </c>
      <c r="P805" s="21">
        <f t="shared" si="204"/>
        <v>0</v>
      </c>
      <c r="Q805" s="21">
        <f t="shared" si="205"/>
        <v>0.72850690893675296</v>
      </c>
      <c r="R805">
        <f t="shared" si="206"/>
        <v>1.0112882868167345</v>
      </c>
      <c r="S805" s="296">
        <f t="shared" si="213"/>
        <v>0</v>
      </c>
      <c r="T805" s="283">
        <f t="shared" si="214"/>
        <v>0.53855660423581442</v>
      </c>
    </row>
    <row r="806" spans="1:20" x14ac:dyDescent="0.25">
      <c r="A806" s="286">
        <v>43134</v>
      </c>
      <c r="B806" s="1">
        <f t="shared" si="207"/>
        <v>6</v>
      </c>
      <c r="C806" s="285">
        <v>12</v>
      </c>
      <c r="D806" t="s">
        <v>713</v>
      </c>
      <c r="F806" s="16">
        <v>18</v>
      </c>
      <c r="G806" t="str">
        <f t="shared" si="201"/>
        <v>heating</v>
      </c>
      <c r="H806" s="283">
        <f>IF(G806="heating",F806*Assumptions!M$4+Assumptions!M$7,0)</f>
        <v>0.55146215763349737</v>
      </c>
      <c r="I806" s="15">
        <f t="shared" si="202"/>
        <v>0.92817502202723046</v>
      </c>
      <c r="J806" s="15">
        <f t="shared" si="203"/>
        <v>0.9885470267915587</v>
      </c>
      <c r="K806" s="283">
        <f t="shared" si="208"/>
        <v>0.5059911570282708</v>
      </c>
      <c r="L806" s="283">
        <f t="shared" si="209"/>
        <v>2.9050026706454841</v>
      </c>
      <c r="M806" s="283">
        <f t="shared" si="210"/>
        <v>5.0153181204163069</v>
      </c>
      <c r="N806" s="283">
        <f t="shared" si="211"/>
        <v>1.7641684145174241</v>
      </c>
      <c r="O806" s="283">
        <f t="shared" si="212"/>
        <v>0.83320030581785898</v>
      </c>
      <c r="P806" s="21">
        <f t="shared" si="204"/>
        <v>0</v>
      </c>
      <c r="Q806" s="21">
        <f t="shared" si="205"/>
        <v>0.75910815787401487</v>
      </c>
      <c r="R806">
        <f t="shared" si="206"/>
        <v>1.0112882868167345</v>
      </c>
      <c r="S806" s="296">
        <f t="shared" si="213"/>
        <v>0</v>
      </c>
      <c r="T806" s="283">
        <f t="shared" si="214"/>
        <v>0.5059911570282708</v>
      </c>
    </row>
    <row r="807" spans="1:20" x14ac:dyDescent="0.25">
      <c r="A807" s="286">
        <v>43134</v>
      </c>
      <c r="B807" s="1">
        <f t="shared" si="207"/>
        <v>6</v>
      </c>
      <c r="C807" s="285">
        <v>13</v>
      </c>
      <c r="D807" t="s">
        <v>713</v>
      </c>
      <c r="F807" s="16">
        <v>18</v>
      </c>
      <c r="G807" t="str">
        <f t="shared" si="201"/>
        <v>heating</v>
      </c>
      <c r="H807" s="283">
        <f>IF(G807="heating",F807*Assumptions!M$4+Assumptions!M$7,0)</f>
        <v>0.55146215763349737</v>
      </c>
      <c r="I807" s="15">
        <f t="shared" si="202"/>
        <v>0.91573834436872614</v>
      </c>
      <c r="J807" s="15">
        <f t="shared" si="203"/>
        <v>0.9885470267915587</v>
      </c>
      <c r="K807" s="283">
        <f t="shared" si="208"/>
        <v>0.49921134851298671</v>
      </c>
      <c r="L807" s="283">
        <f t="shared" si="209"/>
        <v>2.9050026706454841</v>
      </c>
      <c r="M807" s="283">
        <f t="shared" si="210"/>
        <v>4.9481175458067446</v>
      </c>
      <c r="N807" s="283">
        <f t="shared" si="211"/>
        <v>1.7641684145174241</v>
      </c>
      <c r="O807" s="283">
        <f t="shared" si="212"/>
        <v>0.82203620057638027</v>
      </c>
      <c r="P807" s="21">
        <f t="shared" si="204"/>
        <v>0</v>
      </c>
      <c r="Q807" s="21">
        <f t="shared" si="205"/>
        <v>0.79115902007799765</v>
      </c>
      <c r="R807">
        <f t="shared" si="206"/>
        <v>1.0112882868167345</v>
      </c>
      <c r="S807" s="296">
        <f t="shared" si="213"/>
        <v>0</v>
      </c>
      <c r="T807" s="283">
        <f t="shared" si="214"/>
        <v>0.49921134851298671</v>
      </c>
    </row>
    <row r="808" spans="1:20" x14ac:dyDescent="0.25">
      <c r="A808" s="286">
        <v>43134</v>
      </c>
      <c r="B808" s="1">
        <f t="shared" si="207"/>
        <v>6</v>
      </c>
      <c r="C808" s="285">
        <v>14</v>
      </c>
      <c r="D808" t="s">
        <v>713</v>
      </c>
      <c r="F808" s="16">
        <v>19</v>
      </c>
      <c r="G808" t="str">
        <f t="shared" si="201"/>
        <v>heating</v>
      </c>
      <c r="H808" s="283">
        <f>IF(G808="heating",F808*Assumptions!M$4+Assumptions!M$7,0)</f>
        <v>0.54076628339645738</v>
      </c>
      <c r="I808" s="15">
        <f t="shared" si="202"/>
        <v>0.92047470058819936</v>
      </c>
      <c r="J808" s="15">
        <f t="shared" si="203"/>
        <v>0.9885470267915587</v>
      </c>
      <c r="K808" s="283">
        <f t="shared" si="208"/>
        <v>0.49206083158027847</v>
      </c>
      <c r="L808" s="283">
        <f t="shared" si="209"/>
        <v>2.9437809613584625</v>
      </c>
      <c r="M808" s="283">
        <f t="shared" si="210"/>
        <v>4.9423478783372392</v>
      </c>
      <c r="N808" s="283">
        <f t="shared" si="211"/>
        <v>1.8289671560163632</v>
      </c>
      <c r="O808" s="283">
        <f t="shared" si="212"/>
        <v>0.79198759970694477</v>
      </c>
      <c r="P808" s="21">
        <f t="shared" si="204"/>
        <v>0</v>
      </c>
      <c r="Q808" s="21">
        <f t="shared" si="205"/>
        <v>0.84355555031342389</v>
      </c>
      <c r="R808">
        <f t="shared" si="206"/>
        <v>1.0112882868167345</v>
      </c>
      <c r="S808" s="296">
        <f t="shared" si="213"/>
        <v>0</v>
      </c>
      <c r="T808" s="283">
        <f t="shared" si="214"/>
        <v>0.49206083158027847</v>
      </c>
    </row>
    <row r="809" spans="1:20" x14ac:dyDescent="0.25">
      <c r="A809" s="286">
        <v>43134</v>
      </c>
      <c r="B809" s="1">
        <f t="shared" si="207"/>
        <v>6</v>
      </c>
      <c r="C809" s="285">
        <v>15</v>
      </c>
      <c r="D809" t="s">
        <v>713</v>
      </c>
      <c r="F809" s="16">
        <v>19</v>
      </c>
      <c r="G809" t="str">
        <f t="shared" si="201"/>
        <v>heating</v>
      </c>
      <c r="H809" s="283">
        <f>IF(G809="heating",F809*Assumptions!M$4+Assumptions!M$7,0)</f>
        <v>0.54076628339645738</v>
      </c>
      <c r="I809" s="15">
        <f t="shared" si="202"/>
        <v>0.92937811039838192</v>
      </c>
      <c r="J809" s="15">
        <f t="shared" si="203"/>
        <v>0.9885470267915587</v>
      </c>
      <c r="K809" s="283">
        <f t="shared" si="208"/>
        <v>0.49682035319700402</v>
      </c>
      <c r="L809" s="283">
        <f t="shared" si="209"/>
        <v>2.9437809613584625</v>
      </c>
      <c r="M809" s="283">
        <f t="shared" si="210"/>
        <v>4.9901533732163532</v>
      </c>
      <c r="N809" s="283">
        <f t="shared" si="211"/>
        <v>1.8289671560163632</v>
      </c>
      <c r="O809" s="283">
        <f t="shared" si="212"/>
        <v>0.79964820152497185</v>
      </c>
      <c r="P809" s="21">
        <f t="shared" si="204"/>
        <v>0</v>
      </c>
      <c r="Q809" s="21">
        <f t="shared" si="205"/>
        <v>0.96592607327566882</v>
      </c>
      <c r="R809">
        <f t="shared" si="206"/>
        <v>1.0112882868167345</v>
      </c>
      <c r="S809" s="296">
        <f t="shared" si="213"/>
        <v>0</v>
      </c>
      <c r="T809" s="283">
        <f t="shared" si="214"/>
        <v>0.49682035319700402</v>
      </c>
    </row>
    <row r="810" spans="1:20" x14ac:dyDescent="0.25">
      <c r="A810" s="286">
        <v>43134</v>
      </c>
      <c r="B810" s="1">
        <f t="shared" si="207"/>
        <v>6</v>
      </c>
      <c r="C810" s="285">
        <v>16</v>
      </c>
      <c r="D810" t="s">
        <v>713</v>
      </c>
      <c r="F810" s="16">
        <v>23</v>
      </c>
      <c r="G810" t="str">
        <f t="shared" si="201"/>
        <v>heating</v>
      </c>
      <c r="H810" s="283">
        <f>IF(G810="heating",F810*Assumptions!M$4+Assumptions!M$7,0)</f>
        <v>0.4979827864482973</v>
      </c>
      <c r="I810" s="15">
        <f t="shared" si="202"/>
        <v>0.95820877609023625</v>
      </c>
      <c r="J810" s="15">
        <f t="shared" si="203"/>
        <v>0.9885470267915587</v>
      </c>
      <c r="K810" s="283">
        <f t="shared" si="208"/>
        <v>0.47170644418254171</v>
      </c>
      <c r="L810" s="283">
        <f t="shared" si="209"/>
        <v>3.0592830131973998</v>
      </c>
      <c r="M810" s="283">
        <f t="shared" si="210"/>
        <v>4.9238009426143918</v>
      </c>
      <c r="N810" s="283">
        <f t="shared" si="211"/>
        <v>2.0731424140202046</v>
      </c>
      <c r="O810" s="283">
        <f t="shared" si="212"/>
        <v>0.69608508423933735</v>
      </c>
      <c r="P810" s="21">
        <f t="shared" si="204"/>
        <v>0</v>
      </c>
      <c r="Q810" s="21">
        <f t="shared" si="205"/>
        <v>1.1649354943302594</v>
      </c>
      <c r="R810">
        <f t="shared" si="206"/>
        <v>1.0112882868167345</v>
      </c>
      <c r="S810" s="296">
        <f t="shared" si="213"/>
        <v>0</v>
      </c>
      <c r="T810" s="283">
        <f t="shared" si="214"/>
        <v>0.47170644418254171</v>
      </c>
    </row>
    <row r="811" spans="1:20" x14ac:dyDescent="0.25">
      <c r="A811" s="286">
        <v>43134</v>
      </c>
      <c r="B811" s="1">
        <f t="shared" si="207"/>
        <v>6</v>
      </c>
      <c r="C811" s="285">
        <v>17</v>
      </c>
      <c r="D811" t="s">
        <v>713</v>
      </c>
      <c r="F811" s="16">
        <v>19</v>
      </c>
      <c r="G811" t="str">
        <f t="shared" si="201"/>
        <v>heating</v>
      </c>
      <c r="H811" s="283">
        <f>IF(G811="heating",F811*Assumptions!M$4+Assumptions!M$7,0)</f>
        <v>0.54076628339645738</v>
      </c>
      <c r="I811" s="15">
        <f t="shared" si="202"/>
        <v>1.000324165990953</v>
      </c>
      <c r="J811" s="15">
        <f t="shared" si="203"/>
        <v>0.9885470267915587</v>
      </c>
      <c r="K811" s="283">
        <f t="shared" si="208"/>
        <v>0.53474619199508633</v>
      </c>
      <c r="L811" s="283">
        <f t="shared" si="209"/>
        <v>2.9437809613584625</v>
      </c>
      <c r="M811" s="283">
        <f t="shared" si="210"/>
        <v>5.3710873490336937</v>
      </c>
      <c r="N811" s="283">
        <f t="shared" si="211"/>
        <v>1.8289671560163632</v>
      </c>
      <c r="O811" s="283">
        <f t="shared" si="212"/>
        <v>0.86069104848375333</v>
      </c>
      <c r="P811" s="21">
        <f t="shared" si="204"/>
        <v>0</v>
      </c>
      <c r="Q811" s="21">
        <f t="shared" si="205"/>
        <v>1.3521540118753073</v>
      </c>
      <c r="R811">
        <f t="shared" si="206"/>
        <v>1.0112882868167345</v>
      </c>
      <c r="S811" s="296">
        <f t="shared" si="213"/>
        <v>0</v>
      </c>
      <c r="T811" s="283">
        <f t="shared" si="214"/>
        <v>0.53474619199508633</v>
      </c>
    </row>
    <row r="812" spans="1:20" x14ac:dyDescent="0.25">
      <c r="A812" s="286">
        <v>43134</v>
      </c>
      <c r="B812" s="1">
        <f t="shared" si="207"/>
        <v>6</v>
      </c>
      <c r="C812" s="285">
        <v>18</v>
      </c>
      <c r="D812" t="s">
        <v>713</v>
      </c>
      <c r="F812" s="16">
        <v>12</v>
      </c>
      <c r="G812" t="str">
        <f t="shared" si="201"/>
        <v>heating</v>
      </c>
      <c r="H812" s="283">
        <f>IF(G812="heating",F812*Assumptions!M$4+Assumptions!M$7,0)</f>
        <v>0.61563740305573755</v>
      </c>
      <c r="I812" s="15">
        <f t="shared" si="202"/>
        <v>0.99263375744531002</v>
      </c>
      <c r="J812" s="15">
        <f t="shared" si="203"/>
        <v>0.9885470267915587</v>
      </c>
      <c r="K812" s="283">
        <f t="shared" si="208"/>
        <v>0.60410352841838277</v>
      </c>
      <c r="L812" s="283">
        <f t="shared" si="209"/>
        <v>2.6646546875967734</v>
      </c>
      <c r="M812" s="283">
        <f t="shared" si="210"/>
        <v>5.4923895434844257</v>
      </c>
      <c r="N812" s="283">
        <f t="shared" si="211"/>
        <v>1.3760333699069704</v>
      </c>
      <c r="O812" s="283">
        <f t="shared" si="212"/>
        <v>1.1698315854815522</v>
      </c>
      <c r="P812" s="21">
        <f t="shared" si="204"/>
        <v>0</v>
      </c>
      <c r="Q812" s="21">
        <f t="shared" si="205"/>
        <v>1.5598916921549892</v>
      </c>
      <c r="R812">
        <f t="shared" si="206"/>
        <v>1.0112882868167345</v>
      </c>
      <c r="S812" s="296">
        <f t="shared" si="213"/>
        <v>0</v>
      </c>
      <c r="T812" s="283">
        <f t="shared" si="214"/>
        <v>0.60410352841838277</v>
      </c>
    </row>
    <row r="813" spans="1:20" x14ac:dyDescent="0.25">
      <c r="A813" s="286">
        <v>43134</v>
      </c>
      <c r="B813" s="1">
        <f t="shared" si="207"/>
        <v>6</v>
      </c>
      <c r="C813" s="285">
        <v>19</v>
      </c>
      <c r="D813" t="s">
        <v>713</v>
      </c>
      <c r="F813" s="16">
        <v>12</v>
      </c>
      <c r="G813" t="str">
        <f t="shared" si="201"/>
        <v>heating</v>
      </c>
      <c r="H813" s="283">
        <f>IF(G813="heating",F813*Assumptions!M$4+Assumptions!M$7,0)</f>
        <v>0.61563740305573755</v>
      </c>
      <c r="I813" s="15">
        <f t="shared" si="202"/>
        <v>0.98728643949761985</v>
      </c>
      <c r="J813" s="15">
        <f t="shared" si="203"/>
        <v>0.9885470267915587</v>
      </c>
      <c r="K813" s="283">
        <f t="shared" si="208"/>
        <v>0.60084922277388375</v>
      </c>
      <c r="L813" s="283">
        <f t="shared" si="209"/>
        <v>2.6646546875967734</v>
      </c>
      <c r="M813" s="283">
        <f t="shared" si="210"/>
        <v>5.4628020415872838</v>
      </c>
      <c r="N813" s="283">
        <f t="shared" si="211"/>
        <v>1.3760333699069704</v>
      </c>
      <c r="O813" s="283">
        <f t="shared" si="212"/>
        <v>1.1635297028527367</v>
      </c>
      <c r="P813" s="21">
        <f t="shared" si="204"/>
        <v>0</v>
      </c>
      <c r="Q813" s="21">
        <f t="shared" si="205"/>
        <v>1.6764212681468484</v>
      </c>
      <c r="R813">
        <f t="shared" si="206"/>
        <v>1.0112882868167345</v>
      </c>
      <c r="S813" s="296">
        <f t="shared" si="213"/>
        <v>0</v>
      </c>
      <c r="T813" s="283">
        <f t="shared" si="214"/>
        <v>0.60084922277388375</v>
      </c>
    </row>
    <row r="814" spans="1:20" x14ac:dyDescent="0.25">
      <c r="A814" s="286">
        <v>43134</v>
      </c>
      <c r="B814" s="1">
        <f t="shared" si="207"/>
        <v>6</v>
      </c>
      <c r="C814" s="285">
        <v>20</v>
      </c>
      <c r="D814" t="s">
        <v>713</v>
      </c>
      <c r="F814" s="16">
        <v>10</v>
      </c>
      <c r="G814" t="str">
        <f t="shared" si="201"/>
        <v>heating</v>
      </c>
      <c r="H814" s="283">
        <f>IF(G814="heating",F814*Assumptions!M$4+Assumptions!M$7,0)</f>
        <v>0.63702915152981754</v>
      </c>
      <c r="I814" s="15">
        <f t="shared" si="202"/>
        <v>0.9807837528485519</v>
      </c>
      <c r="J814" s="15">
        <f t="shared" si="203"/>
        <v>0.9885470267915587</v>
      </c>
      <c r="K814" s="283">
        <f t="shared" si="208"/>
        <v>0.61763216349697281</v>
      </c>
      <c r="L814" s="283">
        <f t="shared" si="209"/>
        <v>2.5948150733280251</v>
      </c>
      <c r="M814" s="283">
        <f t="shared" si="210"/>
        <v>5.4682119368594604</v>
      </c>
      <c r="N814" s="283">
        <f t="shared" si="211"/>
        <v>1.2546470767287967</v>
      </c>
      <c r="O814" s="283">
        <f t="shared" si="212"/>
        <v>1.277364190567966</v>
      </c>
      <c r="P814" s="21">
        <f t="shared" si="204"/>
        <v>0</v>
      </c>
      <c r="Q814" s="21">
        <f t="shared" si="205"/>
        <v>1.52436960139122</v>
      </c>
      <c r="R814">
        <f t="shared" si="206"/>
        <v>1.0112882868167345</v>
      </c>
      <c r="S814" s="296">
        <f t="shared" si="213"/>
        <v>0</v>
      </c>
      <c r="T814" s="283">
        <f t="shared" si="214"/>
        <v>0.61763216349697281</v>
      </c>
    </row>
    <row r="815" spans="1:20" x14ac:dyDescent="0.25">
      <c r="A815" s="286">
        <v>43134</v>
      </c>
      <c r="B815" s="1">
        <f t="shared" si="207"/>
        <v>6</v>
      </c>
      <c r="C815" s="285">
        <v>21</v>
      </c>
      <c r="D815" t="s">
        <v>713</v>
      </c>
      <c r="F815" s="16">
        <v>7</v>
      </c>
      <c r="G815" t="str">
        <f t="shared" si="201"/>
        <v>heating</v>
      </c>
      <c r="H815" s="283">
        <f>IF(G815="heating",F815*Assumptions!M$4+Assumptions!M$7,0)</f>
        <v>0.66911677424093763</v>
      </c>
      <c r="I815" s="15">
        <f t="shared" si="202"/>
        <v>0.96485790305685171</v>
      </c>
      <c r="J815" s="15">
        <f t="shared" si="203"/>
        <v>0.9885470267915587</v>
      </c>
      <c r="K815" s="283">
        <f t="shared" si="208"/>
        <v>0.63820853832505353</v>
      </c>
      <c r="L815" s="283">
        <f t="shared" si="209"/>
        <v>2.4800267097410909</v>
      </c>
      <c r="M815" s="283">
        <f t="shared" si="210"/>
        <v>5.4004256435224125</v>
      </c>
      <c r="N815" s="283">
        <f t="shared" si="211"/>
        <v>1.1216076842493865</v>
      </c>
      <c r="O815" s="283">
        <f t="shared" si="212"/>
        <v>1.4111656363073095</v>
      </c>
      <c r="P815" s="21">
        <f t="shared" si="204"/>
        <v>0</v>
      </c>
      <c r="Q815" s="21">
        <f t="shared" si="205"/>
        <v>1.4448604713749031</v>
      </c>
      <c r="R815">
        <f t="shared" si="206"/>
        <v>1.0112882868167345</v>
      </c>
      <c r="S815" s="296">
        <f t="shared" si="213"/>
        <v>0</v>
      </c>
      <c r="T815" s="283">
        <f t="shared" si="214"/>
        <v>0.63820853832505353</v>
      </c>
    </row>
    <row r="816" spans="1:20" x14ac:dyDescent="0.25">
      <c r="A816" s="286">
        <v>43134</v>
      </c>
      <c r="B816" s="1">
        <f t="shared" si="207"/>
        <v>6</v>
      </c>
      <c r="C816" s="285">
        <v>22</v>
      </c>
      <c r="D816" t="s">
        <v>713</v>
      </c>
      <c r="F816" s="16">
        <v>7</v>
      </c>
      <c r="G816" t="str">
        <f t="shared" si="201"/>
        <v>heating</v>
      </c>
      <c r="H816" s="283">
        <f>IF(G816="heating",F816*Assumptions!M$4+Assumptions!M$7,0)</f>
        <v>0.66911677424093763</v>
      </c>
      <c r="I816" s="15">
        <f t="shared" si="202"/>
        <v>0.93972561476240646</v>
      </c>
      <c r="J816" s="15">
        <f t="shared" si="203"/>
        <v>0.9885470267915587</v>
      </c>
      <c r="K816" s="283">
        <f t="shared" si="208"/>
        <v>0.62158470083940387</v>
      </c>
      <c r="L816" s="283">
        <f t="shared" si="209"/>
        <v>2.4800267097410909</v>
      </c>
      <c r="M816" s="283">
        <f t="shared" si="210"/>
        <v>5.2597572054490778</v>
      </c>
      <c r="N816" s="283">
        <f t="shared" si="211"/>
        <v>1.1216076842493865</v>
      </c>
      <c r="O816" s="283">
        <f t="shared" si="212"/>
        <v>1.3744080769915521</v>
      </c>
      <c r="P816" s="21">
        <f t="shared" si="204"/>
        <v>0</v>
      </c>
      <c r="Q816" s="21">
        <f t="shared" si="205"/>
        <v>1.2427137171080138</v>
      </c>
      <c r="R816">
        <f t="shared" si="206"/>
        <v>1.0112882868167345</v>
      </c>
      <c r="S816" s="296">
        <f t="shared" si="213"/>
        <v>0</v>
      </c>
      <c r="T816" s="283">
        <f t="shared" si="214"/>
        <v>0.62158470083940387</v>
      </c>
    </row>
    <row r="817" spans="1:20" x14ac:dyDescent="0.25">
      <c r="A817" s="286">
        <v>43134</v>
      </c>
      <c r="B817" s="1">
        <f t="shared" si="207"/>
        <v>6</v>
      </c>
      <c r="C817" s="285">
        <v>23</v>
      </c>
      <c r="D817" t="s">
        <v>713</v>
      </c>
      <c r="F817" s="16">
        <v>7</v>
      </c>
      <c r="G817" t="str">
        <f t="shared" si="201"/>
        <v>heating</v>
      </c>
      <c r="H817" s="283">
        <f>IF(G817="heating",F817*Assumptions!M$4+Assumptions!M$7,0)</f>
        <v>0.66911677424093763</v>
      </c>
      <c r="I817" s="15">
        <f t="shared" si="202"/>
        <v>0.93552015763172869</v>
      </c>
      <c r="J817" s="15">
        <f t="shared" si="203"/>
        <v>0.9885470267915587</v>
      </c>
      <c r="K817" s="283">
        <f t="shared" si="208"/>
        <v>0.61880298693121583</v>
      </c>
      <c r="L817" s="283">
        <f t="shared" si="209"/>
        <v>2.4800267097410909</v>
      </c>
      <c r="M817" s="283">
        <f t="shared" si="210"/>
        <v>5.236218756461624</v>
      </c>
      <c r="N817" s="283">
        <f t="shared" si="211"/>
        <v>1.1216076842493865</v>
      </c>
      <c r="O817" s="283">
        <f t="shared" si="212"/>
        <v>1.3682573302660768</v>
      </c>
      <c r="P817" s="21">
        <f t="shared" si="204"/>
        <v>0</v>
      </c>
      <c r="Q817" s="21">
        <f t="shared" si="205"/>
        <v>1.0297519246597011</v>
      </c>
      <c r="R817">
        <f t="shared" si="206"/>
        <v>1.0112882868167345</v>
      </c>
      <c r="S817" s="296">
        <f t="shared" si="213"/>
        <v>0</v>
      </c>
      <c r="T817" s="283">
        <f t="shared" si="214"/>
        <v>0.61880298693121583</v>
      </c>
    </row>
    <row r="818" spans="1:20" x14ac:dyDescent="0.25">
      <c r="A818" s="286">
        <v>43135</v>
      </c>
      <c r="B818" s="1">
        <f t="shared" si="207"/>
        <v>7</v>
      </c>
      <c r="C818" s="285">
        <v>0</v>
      </c>
      <c r="D818" t="s">
        <v>713</v>
      </c>
      <c r="F818" s="16">
        <v>7</v>
      </c>
      <c r="G818" t="str">
        <f t="shared" si="201"/>
        <v>heating</v>
      </c>
      <c r="H818" s="283">
        <f>IF(G818="heating",F818*Assumptions!M$4+Assumptions!M$7,0)</f>
        <v>0.66911677424093763</v>
      </c>
      <c r="I818" s="15">
        <f t="shared" si="202"/>
        <v>0.96097758380229281</v>
      </c>
      <c r="J818" s="15">
        <f t="shared" si="203"/>
        <v>0.93760781206536892</v>
      </c>
      <c r="K818" s="283">
        <f t="shared" si="208"/>
        <v>0.60288765600839311</v>
      </c>
      <c r="L818" s="283">
        <f t="shared" si="209"/>
        <v>2.4800267097410909</v>
      </c>
      <c r="M818" s="283">
        <f t="shared" si="210"/>
        <v>5.1015455954501352</v>
      </c>
      <c r="N818" s="283">
        <f t="shared" si="211"/>
        <v>1.1216076842493865</v>
      </c>
      <c r="O818" s="283">
        <f t="shared" si="212"/>
        <v>1.333066375053084</v>
      </c>
      <c r="P818" s="21">
        <f t="shared" si="204"/>
        <v>0</v>
      </c>
      <c r="Q818" s="21">
        <f t="shared" si="205"/>
        <v>0.90668853391740301</v>
      </c>
      <c r="R818">
        <f t="shared" si="206"/>
        <v>1.0096214758538746</v>
      </c>
      <c r="S818" s="296">
        <f t="shared" si="213"/>
        <v>0</v>
      </c>
      <c r="T818" s="283">
        <f t="shared" si="214"/>
        <v>0.60288765600839311</v>
      </c>
    </row>
    <row r="819" spans="1:20" x14ac:dyDescent="0.25">
      <c r="A819" s="286">
        <v>43135</v>
      </c>
      <c r="B819" s="1">
        <f t="shared" si="207"/>
        <v>7</v>
      </c>
      <c r="C819" s="285">
        <v>1</v>
      </c>
      <c r="D819" t="s">
        <v>713</v>
      </c>
      <c r="F819" s="16">
        <v>10</v>
      </c>
      <c r="G819" t="str">
        <f t="shared" si="201"/>
        <v>heating</v>
      </c>
      <c r="H819" s="283">
        <f>IF(G819="heating",F819*Assumptions!M$4+Assumptions!M$7,0)</f>
        <v>0.63702915152981754</v>
      </c>
      <c r="I819" s="15">
        <f t="shared" si="202"/>
        <v>0.9912860509924194</v>
      </c>
      <c r="J819" s="15">
        <f t="shared" si="203"/>
        <v>0.93760781206536892</v>
      </c>
      <c r="K819" s="283">
        <f t="shared" si="208"/>
        <v>0.59207881094734272</v>
      </c>
      <c r="L819" s="283">
        <f t="shared" si="209"/>
        <v>2.5948150733280251</v>
      </c>
      <c r="M819" s="283">
        <f t="shared" si="210"/>
        <v>5.2419750993095482</v>
      </c>
      <c r="N819" s="283">
        <f t="shared" si="211"/>
        <v>1.2546470767287967</v>
      </c>
      <c r="O819" s="283">
        <f t="shared" si="212"/>
        <v>1.2245156839243898</v>
      </c>
      <c r="P819" s="21">
        <f t="shared" si="204"/>
        <v>0</v>
      </c>
      <c r="Q819" s="21">
        <f t="shared" si="205"/>
        <v>0.81803459285312596</v>
      </c>
      <c r="R819">
        <f t="shared" si="206"/>
        <v>1.0096214758538746</v>
      </c>
      <c r="S819" s="296">
        <f t="shared" si="213"/>
        <v>0</v>
      </c>
      <c r="T819" s="283">
        <f t="shared" si="214"/>
        <v>0.59207881094734272</v>
      </c>
    </row>
    <row r="820" spans="1:20" x14ac:dyDescent="0.25">
      <c r="A820" s="286">
        <v>43135</v>
      </c>
      <c r="B820" s="1">
        <f t="shared" si="207"/>
        <v>7</v>
      </c>
      <c r="C820" s="285">
        <v>2</v>
      </c>
      <c r="D820" t="s">
        <v>713</v>
      </c>
      <c r="F820" s="16">
        <v>9</v>
      </c>
      <c r="G820" t="str">
        <f t="shared" si="201"/>
        <v>heating</v>
      </c>
      <c r="H820" s="283">
        <f>IF(G820="heating",F820*Assumptions!M$4+Assumptions!M$7,0)</f>
        <v>0.64772502576685764</v>
      </c>
      <c r="I820" s="15">
        <f t="shared" si="202"/>
        <v>1.0126444122274023</v>
      </c>
      <c r="J820" s="15">
        <f t="shared" si="203"/>
        <v>0.93760781206536892</v>
      </c>
      <c r="K820" s="283">
        <f t="shared" si="208"/>
        <v>0.61499114806714916</v>
      </c>
      <c r="L820" s="283">
        <f t="shared" si="209"/>
        <v>2.5577388510716212</v>
      </c>
      <c r="M820" s="283">
        <f t="shared" si="210"/>
        <v>5.3670307994497746</v>
      </c>
      <c r="N820" s="283">
        <f t="shared" si="211"/>
        <v>1.1952724464873081</v>
      </c>
      <c r="O820" s="283">
        <f t="shared" si="212"/>
        <v>1.3160068711524422</v>
      </c>
      <c r="P820" s="21">
        <f t="shared" si="204"/>
        <v>0</v>
      </c>
      <c r="Q820" s="21">
        <f t="shared" si="205"/>
        <v>0.74507607494346417</v>
      </c>
      <c r="R820">
        <f t="shared" si="206"/>
        <v>1.0096214758538746</v>
      </c>
      <c r="S820" s="296">
        <f t="shared" si="213"/>
        <v>0</v>
      </c>
      <c r="T820" s="283">
        <f t="shared" si="214"/>
        <v>0.61499114806714916</v>
      </c>
    </row>
    <row r="821" spans="1:20" x14ac:dyDescent="0.25">
      <c r="A821" s="286">
        <v>43135</v>
      </c>
      <c r="B821" s="1">
        <f t="shared" si="207"/>
        <v>7</v>
      </c>
      <c r="C821" s="285">
        <v>3</v>
      </c>
      <c r="D821" t="s">
        <v>713</v>
      </c>
      <c r="F821" s="16">
        <v>10</v>
      </c>
      <c r="G821" t="str">
        <f t="shared" si="201"/>
        <v>heating</v>
      </c>
      <c r="H821" s="283">
        <f>IF(G821="heating",F821*Assumptions!M$4+Assumptions!M$7,0)</f>
        <v>0.63702915152981754</v>
      </c>
      <c r="I821" s="15">
        <f t="shared" si="202"/>
        <v>1.0288787614109172</v>
      </c>
      <c r="J821" s="15">
        <f t="shared" si="203"/>
        <v>0.93760781206536892</v>
      </c>
      <c r="K821" s="283">
        <f t="shared" si="208"/>
        <v>0.61453231693846255</v>
      </c>
      <c r="L821" s="283">
        <f t="shared" si="209"/>
        <v>2.5948150733280251</v>
      </c>
      <c r="M821" s="283">
        <f t="shared" si="210"/>
        <v>5.44076741736147</v>
      </c>
      <c r="N821" s="283">
        <f t="shared" si="211"/>
        <v>1.2546470767287967</v>
      </c>
      <c r="O821" s="283">
        <f t="shared" si="212"/>
        <v>1.2709532015940803</v>
      </c>
      <c r="P821" s="21">
        <f t="shared" si="204"/>
        <v>0</v>
      </c>
      <c r="Q821" s="21">
        <f t="shared" si="205"/>
        <v>0.69158980876382303</v>
      </c>
      <c r="R821">
        <f t="shared" si="206"/>
        <v>1.0096214758538746</v>
      </c>
      <c r="S821" s="296">
        <f t="shared" si="213"/>
        <v>0</v>
      </c>
      <c r="T821" s="283">
        <f t="shared" si="214"/>
        <v>0.61453231693846255</v>
      </c>
    </row>
    <row r="822" spans="1:20" x14ac:dyDescent="0.25">
      <c r="A822" s="286">
        <v>43135</v>
      </c>
      <c r="B822" s="1">
        <f t="shared" si="207"/>
        <v>7</v>
      </c>
      <c r="C822" s="285">
        <v>4</v>
      </c>
      <c r="D822" t="s">
        <v>713</v>
      </c>
      <c r="F822" s="16">
        <v>12</v>
      </c>
      <c r="G822" t="str">
        <f t="shared" si="201"/>
        <v>heating</v>
      </c>
      <c r="H822" s="283">
        <f>IF(G822="heating",F822*Assumptions!M$4+Assumptions!M$7,0)</f>
        <v>0.61563740305573755</v>
      </c>
      <c r="I822" s="15">
        <f t="shared" si="202"/>
        <v>1.0654385285153933</v>
      </c>
      <c r="J822" s="15">
        <f t="shared" si="203"/>
        <v>0.93760781206536892</v>
      </c>
      <c r="K822" s="283">
        <f t="shared" si="208"/>
        <v>0.61499928726062414</v>
      </c>
      <c r="L822" s="283">
        <f t="shared" si="209"/>
        <v>2.6646546875967734</v>
      </c>
      <c r="M822" s="283">
        <f t="shared" si="210"/>
        <v>5.5914516232741809</v>
      </c>
      <c r="N822" s="283">
        <f t="shared" si="211"/>
        <v>1.3760333699069704</v>
      </c>
      <c r="O822" s="283">
        <f t="shared" si="212"/>
        <v>1.1909309537881982</v>
      </c>
      <c r="P822" s="21">
        <f t="shared" si="204"/>
        <v>0</v>
      </c>
      <c r="Q822" s="21">
        <f t="shared" si="205"/>
        <v>0.6473875548762833</v>
      </c>
      <c r="R822">
        <f t="shared" si="206"/>
        <v>1.0096214758538746</v>
      </c>
      <c r="S822" s="296">
        <f t="shared" si="213"/>
        <v>0</v>
      </c>
      <c r="T822" s="283">
        <f t="shared" si="214"/>
        <v>0.61499928726062414</v>
      </c>
    </row>
    <row r="823" spans="1:20" x14ac:dyDescent="0.25">
      <c r="A823" s="286">
        <v>43135</v>
      </c>
      <c r="B823" s="1">
        <f t="shared" si="207"/>
        <v>7</v>
      </c>
      <c r="C823" s="285">
        <v>5</v>
      </c>
      <c r="D823" t="s">
        <v>713</v>
      </c>
      <c r="F823" s="16">
        <v>7</v>
      </c>
      <c r="G823" t="str">
        <f t="shared" si="201"/>
        <v>heating</v>
      </c>
      <c r="H823" s="283">
        <f>IF(G823="heating",F823*Assumptions!M$4+Assumptions!M$7,0)</f>
        <v>0.66911677424093763</v>
      </c>
      <c r="I823" s="15">
        <f t="shared" si="202"/>
        <v>1.1031161181218294</v>
      </c>
      <c r="J823" s="15">
        <f t="shared" si="203"/>
        <v>0.93760781206536892</v>
      </c>
      <c r="K823" s="283">
        <f t="shared" si="208"/>
        <v>0.69206098245094227</v>
      </c>
      <c r="L823" s="283">
        <f t="shared" si="209"/>
        <v>2.4800267097410909</v>
      </c>
      <c r="M823" s="283">
        <f t="shared" si="210"/>
        <v>5.856117008898166</v>
      </c>
      <c r="N823" s="283">
        <f t="shared" si="211"/>
        <v>1.1216076842493865</v>
      </c>
      <c r="O823" s="283">
        <f t="shared" si="212"/>
        <v>1.5302406940949378</v>
      </c>
      <c r="P823" s="21">
        <f t="shared" si="204"/>
        <v>0</v>
      </c>
      <c r="Q823" s="21">
        <f t="shared" si="205"/>
        <v>0.72139578924615555</v>
      </c>
      <c r="R823">
        <f t="shared" si="206"/>
        <v>1.0096214758538746</v>
      </c>
      <c r="S823" s="296">
        <f t="shared" si="213"/>
        <v>0</v>
      </c>
      <c r="T823" s="283">
        <f t="shared" si="214"/>
        <v>0.69206098245094227</v>
      </c>
    </row>
    <row r="824" spans="1:20" x14ac:dyDescent="0.25">
      <c r="A824" s="286">
        <v>43135</v>
      </c>
      <c r="B824" s="1">
        <f t="shared" si="207"/>
        <v>7</v>
      </c>
      <c r="C824" s="285">
        <v>6</v>
      </c>
      <c r="D824" t="s">
        <v>713</v>
      </c>
      <c r="F824" s="16">
        <v>7</v>
      </c>
      <c r="G824" t="str">
        <f t="shared" si="201"/>
        <v>heating</v>
      </c>
      <c r="H824" s="283">
        <f>IF(G824="heating",F824*Assumptions!M$4+Assumptions!M$7,0)</f>
        <v>0.66911677424093763</v>
      </c>
      <c r="I824" s="15">
        <f t="shared" si="202"/>
        <v>1.1674190089087988</v>
      </c>
      <c r="J824" s="15">
        <f t="shared" si="203"/>
        <v>0.93760781206536892</v>
      </c>
      <c r="K824" s="283">
        <f t="shared" si="208"/>
        <v>0.73240263011740392</v>
      </c>
      <c r="L824" s="283">
        <f t="shared" si="209"/>
        <v>2.4800267097410909</v>
      </c>
      <c r="M824" s="283">
        <f t="shared" si="210"/>
        <v>6.1974820259373828</v>
      </c>
      <c r="N824" s="283">
        <f t="shared" si="211"/>
        <v>1.1216076842493865</v>
      </c>
      <c r="O824" s="283">
        <f t="shared" si="212"/>
        <v>1.6194415484870373</v>
      </c>
      <c r="P824" s="21">
        <f t="shared" si="204"/>
        <v>0</v>
      </c>
      <c r="Q824" s="21">
        <f t="shared" si="205"/>
        <v>0.87787080972652631</v>
      </c>
      <c r="R824">
        <f t="shared" si="206"/>
        <v>1.0096214758538746</v>
      </c>
      <c r="S824" s="296">
        <f t="shared" si="213"/>
        <v>0</v>
      </c>
      <c r="T824" s="283">
        <f t="shared" si="214"/>
        <v>0.73240263011740392</v>
      </c>
    </row>
    <row r="825" spans="1:20" x14ac:dyDescent="0.25">
      <c r="A825" s="286">
        <v>43135</v>
      </c>
      <c r="B825" s="1">
        <f t="shared" si="207"/>
        <v>7</v>
      </c>
      <c r="C825" s="285">
        <v>7</v>
      </c>
      <c r="D825" t="s">
        <v>713</v>
      </c>
      <c r="F825" s="16">
        <v>12</v>
      </c>
      <c r="G825" t="str">
        <f t="shared" si="201"/>
        <v>heating</v>
      </c>
      <c r="H825" s="283">
        <f>IF(G825="heating",F825*Assumptions!M$4+Assumptions!M$7,0)</f>
        <v>0.61563740305573755</v>
      </c>
      <c r="I825" s="15">
        <f t="shared" si="202"/>
        <v>1.1567226404725983</v>
      </c>
      <c r="J825" s="15">
        <f t="shared" si="203"/>
        <v>0.93760781206536892</v>
      </c>
      <c r="K825" s="283">
        <f t="shared" si="208"/>
        <v>0.66769089009774552</v>
      </c>
      <c r="L825" s="283">
        <f t="shared" si="209"/>
        <v>2.6646546875967734</v>
      </c>
      <c r="M825" s="283">
        <f t="shared" si="210"/>
        <v>6.070513232481682</v>
      </c>
      <c r="N825" s="283">
        <f t="shared" si="211"/>
        <v>1.3760333699069704</v>
      </c>
      <c r="O825" s="283">
        <f t="shared" si="212"/>
        <v>1.2929669432979694</v>
      </c>
      <c r="P825" s="21">
        <f t="shared" si="204"/>
        <v>0</v>
      </c>
      <c r="Q825" s="21">
        <f t="shared" si="205"/>
        <v>0.97331382064367777</v>
      </c>
      <c r="R825">
        <f t="shared" si="206"/>
        <v>1.0096214758538746</v>
      </c>
      <c r="S825" s="296">
        <f t="shared" si="213"/>
        <v>0</v>
      </c>
      <c r="T825" s="283">
        <f t="shared" si="214"/>
        <v>0.66769089009774552</v>
      </c>
    </row>
    <row r="826" spans="1:20" x14ac:dyDescent="0.25">
      <c r="A826" s="286">
        <v>43135</v>
      </c>
      <c r="B826" s="1">
        <f t="shared" si="207"/>
        <v>7</v>
      </c>
      <c r="C826" s="285">
        <v>8</v>
      </c>
      <c r="D826" t="s">
        <v>713</v>
      </c>
      <c r="F826" s="16">
        <v>14</v>
      </c>
      <c r="G826" t="str">
        <f t="shared" si="201"/>
        <v>heating</v>
      </c>
      <c r="H826" s="283">
        <f>IF(G826="heating",F826*Assumptions!M$4+Assumptions!M$7,0)</f>
        <v>0.59424565458165746</v>
      </c>
      <c r="I826" s="15">
        <f t="shared" si="202"/>
        <v>1.0887373021083731</v>
      </c>
      <c r="J826" s="15">
        <f t="shared" si="203"/>
        <v>0.93760781206536892</v>
      </c>
      <c r="K826" s="283">
        <f t="shared" si="208"/>
        <v>0.60661107455733021</v>
      </c>
      <c r="L826" s="283">
        <f t="shared" si="209"/>
        <v>2.7335244633277975</v>
      </c>
      <c r="M826" s="283">
        <f t="shared" si="210"/>
        <v>5.6577313554396191</v>
      </c>
      <c r="N826" s="283">
        <f t="shared" si="211"/>
        <v>1.5010922485335794</v>
      </c>
      <c r="O826" s="283">
        <f t="shared" si="212"/>
        <v>1.1046531041965679</v>
      </c>
      <c r="P826" s="21">
        <f t="shared" si="204"/>
        <v>0</v>
      </c>
      <c r="Q826" s="21">
        <f t="shared" si="205"/>
        <v>0.94940007506179924</v>
      </c>
      <c r="R826">
        <f t="shared" si="206"/>
        <v>1.0096214758538746</v>
      </c>
      <c r="S826" s="296">
        <f t="shared" si="213"/>
        <v>0</v>
      </c>
      <c r="T826" s="283">
        <f t="shared" si="214"/>
        <v>0.60661107455733021</v>
      </c>
    </row>
    <row r="827" spans="1:20" x14ac:dyDescent="0.25">
      <c r="A827" s="286">
        <v>43135</v>
      </c>
      <c r="B827" s="1">
        <f t="shared" si="207"/>
        <v>7</v>
      </c>
      <c r="C827" s="285">
        <v>9</v>
      </c>
      <c r="D827" t="s">
        <v>713</v>
      </c>
      <c r="F827" s="16">
        <v>21</v>
      </c>
      <c r="G827" t="str">
        <f t="shared" si="201"/>
        <v>heating</v>
      </c>
      <c r="H827" s="283">
        <f>IF(G827="heating",F827*Assumptions!M$4+Assumptions!M$7,0)</f>
        <v>0.51937453492237728</v>
      </c>
      <c r="I827" s="15">
        <f t="shared" si="202"/>
        <v>1.0265141967145235</v>
      </c>
      <c r="J827" s="15">
        <f t="shared" si="203"/>
        <v>0.93760781206536892</v>
      </c>
      <c r="K827" s="283">
        <f t="shared" si="208"/>
        <v>0.49988122966500681</v>
      </c>
      <c r="L827" s="283">
        <f t="shared" si="209"/>
        <v>3.0222800846604434</v>
      </c>
      <c r="M827" s="283">
        <f t="shared" si="210"/>
        <v>5.1547850624025653</v>
      </c>
      <c r="N827" s="283">
        <f t="shared" si="211"/>
        <v>1.9596958788221039</v>
      </c>
      <c r="O827" s="283">
        <f t="shared" si="212"/>
        <v>0.77092629598231044</v>
      </c>
      <c r="P827" s="21">
        <f t="shared" si="204"/>
        <v>0</v>
      </c>
      <c r="Q827" s="21">
        <f t="shared" si="205"/>
        <v>0.8408485371888097</v>
      </c>
      <c r="R827">
        <f t="shared" si="206"/>
        <v>1.0096214758538746</v>
      </c>
      <c r="S827" s="296">
        <f t="shared" si="213"/>
        <v>0</v>
      </c>
      <c r="T827" s="283">
        <f t="shared" si="214"/>
        <v>0.49988122966500681</v>
      </c>
    </row>
    <row r="828" spans="1:20" x14ac:dyDescent="0.25">
      <c r="A828" s="286">
        <v>43135</v>
      </c>
      <c r="B828" s="1">
        <f t="shared" si="207"/>
        <v>7</v>
      </c>
      <c r="C828" s="285">
        <v>10</v>
      </c>
      <c r="D828" t="s">
        <v>713</v>
      </c>
      <c r="F828" s="16">
        <v>23</v>
      </c>
      <c r="G828" t="str">
        <f t="shared" si="201"/>
        <v>heating</v>
      </c>
      <c r="H828" s="283">
        <f>IF(G828="heating",F828*Assumptions!M$4+Assumptions!M$7,0)</f>
        <v>0.4979827864482973</v>
      </c>
      <c r="I828" s="15">
        <f t="shared" si="202"/>
        <v>0.99413757313525775</v>
      </c>
      <c r="J828" s="15">
        <f t="shared" si="203"/>
        <v>0.93760781206536892</v>
      </c>
      <c r="K828" s="283">
        <f t="shared" si="208"/>
        <v>0.46417531016642721</v>
      </c>
      <c r="L828" s="283">
        <f t="shared" si="209"/>
        <v>3.0592830131973998</v>
      </c>
      <c r="M828" s="283">
        <f t="shared" si="210"/>
        <v>4.845188904926923</v>
      </c>
      <c r="N828" s="283">
        <f t="shared" si="211"/>
        <v>2.0731424140202046</v>
      </c>
      <c r="O828" s="283">
        <f t="shared" si="212"/>
        <v>0.68497158320351914</v>
      </c>
      <c r="P828" s="21">
        <f t="shared" si="204"/>
        <v>0</v>
      </c>
      <c r="Q828" s="21">
        <f t="shared" si="205"/>
        <v>0.74504051125983206</v>
      </c>
      <c r="R828">
        <f t="shared" si="206"/>
        <v>1.0096214758538746</v>
      </c>
      <c r="S828" s="296">
        <f t="shared" si="213"/>
        <v>0</v>
      </c>
      <c r="T828" s="283">
        <f t="shared" si="214"/>
        <v>0.46417531016642721</v>
      </c>
    </row>
    <row r="829" spans="1:20" x14ac:dyDescent="0.25">
      <c r="A829" s="286">
        <v>43135</v>
      </c>
      <c r="B829" s="1">
        <f t="shared" si="207"/>
        <v>7</v>
      </c>
      <c r="C829" s="285">
        <v>11</v>
      </c>
      <c r="D829" t="s">
        <v>713</v>
      </c>
      <c r="F829" s="16">
        <v>25</v>
      </c>
      <c r="G829" t="str">
        <f t="shared" si="201"/>
        <v>heating</v>
      </c>
      <c r="H829" s="283">
        <f>IF(G829="heating",F829*Assumptions!M$4+Assumptions!M$7,0)</f>
        <v>0.47659103797421726</v>
      </c>
      <c r="I829" s="15">
        <f t="shared" si="202"/>
        <v>0.95102107888400034</v>
      </c>
      <c r="J829" s="15">
        <f t="shared" si="203"/>
        <v>0.93760781206536892</v>
      </c>
      <c r="K829" s="283">
        <f t="shared" si="208"/>
        <v>0.42496898104192105</v>
      </c>
      <c r="L829" s="283">
        <f t="shared" si="209"/>
        <v>3.0939281817466902</v>
      </c>
      <c r="M829" s="283">
        <f t="shared" si="210"/>
        <v>4.4861778052485981</v>
      </c>
      <c r="N829" s="283">
        <f t="shared" si="211"/>
        <v>2.1843738559015753</v>
      </c>
      <c r="O829" s="283">
        <f t="shared" si="212"/>
        <v>0.60192237847083008</v>
      </c>
      <c r="P829" s="21">
        <f t="shared" si="204"/>
        <v>0</v>
      </c>
      <c r="Q829" s="21">
        <f t="shared" si="205"/>
        <v>0.72850690893675296</v>
      </c>
      <c r="R829">
        <f t="shared" si="206"/>
        <v>1.0096214758538746</v>
      </c>
      <c r="S829" s="296">
        <f t="shared" si="213"/>
        <v>0</v>
      </c>
      <c r="T829" s="283">
        <f t="shared" si="214"/>
        <v>0.42496898104192105</v>
      </c>
    </row>
    <row r="830" spans="1:20" x14ac:dyDescent="0.25">
      <c r="A830" s="286">
        <v>43135</v>
      </c>
      <c r="B830" s="1">
        <f t="shared" si="207"/>
        <v>7</v>
      </c>
      <c r="C830" s="285">
        <v>12</v>
      </c>
      <c r="D830" t="s">
        <v>713</v>
      </c>
      <c r="F830" s="16">
        <v>25</v>
      </c>
      <c r="G830" t="str">
        <f t="shared" si="201"/>
        <v>heating</v>
      </c>
      <c r="H830" s="283">
        <f>IF(G830="heating",F830*Assumptions!M$4+Assumptions!M$7,0)</f>
        <v>0.47659103797421726</v>
      </c>
      <c r="I830" s="15">
        <f t="shared" si="202"/>
        <v>0.92817502202723046</v>
      </c>
      <c r="J830" s="15">
        <f t="shared" si="203"/>
        <v>0.93760781206536892</v>
      </c>
      <c r="K830" s="283">
        <f t="shared" si="208"/>
        <v>0.41476009533074376</v>
      </c>
      <c r="L830" s="283">
        <f t="shared" si="209"/>
        <v>3.0939281817466902</v>
      </c>
      <c r="M830" s="283">
        <f t="shared" si="210"/>
        <v>4.3784078772375814</v>
      </c>
      <c r="N830" s="283">
        <f t="shared" si="211"/>
        <v>2.1843738559015753</v>
      </c>
      <c r="O830" s="283">
        <f t="shared" si="212"/>
        <v>0.58746260130369954</v>
      </c>
      <c r="P830" s="21">
        <f t="shared" si="204"/>
        <v>0</v>
      </c>
      <c r="Q830" s="21">
        <f t="shared" si="205"/>
        <v>0.75910815787401487</v>
      </c>
      <c r="R830">
        <f t="shared" si="206"/>
        <v>1.0096214758538746</v>
      </c>
      <c r="S830" s="296">
        <f t="shared" si="213"/>
        <v>0</v>
      </c>
      <c r="T830" s="283">
        <f t="shared" si="214"/>
        <v>0.41476009533074376</v>
      </c>
    </row>
    <row r="831" spans="1:20" x14ac:dyDescent="0.25">
      <c r="A831" s="286">
        <v>43135</v>
      </c>
      <c r="B831" s="1">
        <f t="shared" si="207"/>
        <v>7</v>
      </c>
      <c r="C831" s="285">
        <v>13</v>
      </c>
      <c r="D831" t="s">
        <v>713</v>
      </c>
      <c r="F831" s="16">
        <v>25</v>
      </c>
      <c r="G831" t="str">
        <f t="shared" si="201"/>
        <v>heating</v>
      </c>
      <c r="H831" s="283">
        <f>IF(G831="heating",F831*Assumptions!M$4+Assumptions!M$7,0)</f>
        <v>0.47659103797421726</v>
      </c>
      <c r="I831" s="15">
        <f t="shared" si="202"/>
        <v>0.91573834436872614</v>
      </c>
      <c r="J831" s="15">
        <f t="shared" si="203"/>
        <v>0.93760781206536892</v>
      </c>
      <c r="K831" s="283">
        <f t="shared" si="208"/>
        <v>0.40920269776150853</v>
      </c>
      <c r="L831" s="283">
        <f t="shared" si="209"/>
        <v>3.0939281817466902</v>
      </c>
      <c r="M831" s="283">
        <f t="shared" si="210"/>
        <v>4.3197413045175681</v>
      </c>
      <c r="N831" s="283">
        <f t="shared" si="211"/>
        <v>2.1843738559015753</v>
      </c>
      <c r="O831" s="283">
        <f t="shared" si="212"/>
        <v>0.57959115159275676</v>
      </c>
      <c r="P831" s="21">
        <f t="shared" si="204"/>
        <v>0</v>
      </c>
      <c r="Q831" s="21">
        <f t="shared" si="205"/>
        <v>0.79115902007799765</v>
      </c>
      <c r="R831">
        <f t="shared" si="206"/>
        <v>1.0096214758538746</v>
      </c>
      <c r="S831" s="296">
        <f t="shared" si="213"/>
        <v>0</v>
      </c>
      <c r="T831" s="283">
        <f t="shared" si="214"/>
        <v>0.40920269776150853</v>
      </c>
    </row>
    <row r="832" spans="1:20" x14ac:dyDescent="0.25">
      <c r="A832" s="286">
        <v>43135</v>
      </c>
      <c r="B832" s="1">
        <f t="shared" si="207"/>
        <v>7</v>
      </c>
      <c r="C832" s="285">
        <v>14</v>
      </c>
      <c r="D832" t="s">
        <v>713</v>
      </c>
      <c r="F832" s="16">
        <v>27</v>
      </c>
      <c r="G832" t="str">
        <f t="shared" si="201"/>
        <v>heating</v>
      </c>
      <c r="H832" s="283">
        <f>IF(G832="heating",F832*Assumptions!M$4+Assumptions!M$7,0)</f>
        <v>0.45519928950013722</v>
      </c>
      <c r="I832" s="15">
        <f t="shared" si="202"/>
        <v>0.92047470058819936</v>
      </c>
      <c r="J832" s="15">
        <f t="shared" si="203"/>
        <v>0.93760781206536892</v>
      </c>
      <c r="K832" s="283">
        <f t="shared" si="208"/>
        <v>0.39285713854759291</v>
      </c>
      <c r="L832" s="283">
        <f t="shared" si="209"/>
        <v>3.1143580678163376</v>
      </c>
      <c r="M832" s="283">
        <f t="shared" si="210"/>
        <v>4.1745744899660036</v>
      </c>
      <c r="N832" s="283">
        <f t="shared" si="211"/>
        <v>2.2875213966102126</v>
      </c>
      <c r="O832" s="283">
        <f t="shared" si="212"/>
        <v>0.53485742286301219</v>
      </c>
      <c r="P832" s="21">
        <f t="shared" si="204"/>
        <v>0</v>
      </c>
      <c r="Q832" s="21">
        <f t="shared" si="205"/>
        <v>0.84355555031342389</v>
      </c>
      <c r="R832">
        <f t="shared" si="206"/>
        <v>1.0096214758538746</v>
      </c>
      <c r="S832" s="296">
        <f t="shared" si="213"/>
        <v>0</v>
      </c>
      <c r="T832" s="283">
        <f t="shared" si="214"/>
        <v>0.39285713854759291</v>
      </c>
    </row>
    <row r="833" spans="1:20" x14ac:dyDescent="0.25">
      <c r="A833" s="286">
        <v>43135</v>
      </c>
      <c r="B833" s="1">
        <f t="shared" si="207"/>
        <v>7</v>
      </c>
      <c r="C833" s="285">
        <v>15</v>
      </c>
      <c r="D833" t="s">
        <v>713</v>
      </c>
      <c r="F833" s="16">
        <v>27</v>
      </c>
      <c r="G833" t="str">
        <f t="shared" si="201"/>
        <v>heating</v>
      </c>
      <c r="H833" s="283">
        <f>IF(G833="heating",F833*Assumptions!M$4+Assumptions!M$7,0)</f>
        <v>0.45519928950013722</v>
      </c>
      <c r="I833" s="15">
        <f t="shared" si="202"/>
        <v>0.92937811039838192</v>
      </c>
      <c r="J833" s="15">
        <f t="shared" si="203"/>
        <v>0.93760781206536892</v>
      </c>
      <c r="K833" s="283">
        <f t="shared" si="208"/>
        <v>0.39665709969710605</v>
      </c>
      <c r="L833" s="283">
        <f t="shared" si="209"/>
        <v>3.1143580678163376</v>
      </c>
      <c r="M833" s="283">
        <f t="shared" si="210"/>
        <v>4.2149535980974386</v>
      </c>
      <c r="N833" s="283">
        <f t="shared" si="211"/>
        <v>2.2875213966102126</v>
      </c>
      <c r="O833" s="283">
        <f t="shared" si="212"/>
        <v>0.54003090000771214</v>
      </c>
      <c r="P833" s="21">
        <f t="shared" si="204"/>
        <v>0</v>
      </c>
      <c r="Q833" s="21">
        <f t="shared" si="205"/>
        <v>0.96592607327566882</v>
      </c>
      <c r="R833">
        <f t="shared" si="206"/>
        <v>1.0096214758538746</v>
      </c>
      <c r="S833" s="296">
        <f t="shared" si="213"/>
        <v>0</v>
      </c>
      <c r="T833" s="283">
        <f t="shared" si="214"/>
        <v>0.39665709969710605</v>
      </c>
    </row>
    <row r="834" spans="1:20" x14ac:dyDescent="0.25">
      <c r="A834" s="286">
        <v>43135</v>
      </c>
      <c r="B834" s="1">
        <f t="shared" si="207"/>
        <v>7</v>
      </c>
      <c r="C834" s="285">
        <v>16</v>
      </c>
      <c r="D834" t="s">
        <v>713</v>
      </c>
      <c r="F834" s="16">
        <v>27</v>
      </c>
      <c r="G834" t="str">
        <f t="shared" ref="G834:G897" si="215">VLOOKUP(A834,U$2:W$366,3,FALSE)</f>
        <v>heating</v>
      </c>
      <c r="H834" s="283">
        <f>IF(G834="heating",F834*Assumptions!M$4+Assumptions!M$7,0)</f>
        <v>0.45519928950013722</v>
      </c>
      <c r="I834" s="15">
        <f t="shared" ref="I834:I897" si="216">VLOOKUP(C834,AO$2:AQ$25,2,FALSE)</f>
        <v>0.95820877609023625</v>
      </c>
      <c r="J834" s="15">
        <f t="shared" ref="J834:J897" si="217">VLOOKUP(B834,AS$4:AU$10,3,FALSE)</f>
        <v>0.93760781206536892</v>
      </c>
      <c r="K834" s="283">
        <f t="shared" si="208"/>
        <v>0.4089619819702271</v>
      </c>
      <c r="L834" s="283">
        <f t="shared" si="209"/>
        <v>3.1143580678163376</v>
      </c>
      <c r="M834" s="283">
        <f t="shared" si="210"/>
        <v>4.345707611704813</v>
      </c>
      <c r="N834" s="283">
        <f t="shared" si="211"/>
        <v>2.2875213966102126</v>
      </c>
      <c r="O834" s="283">
        <f t="shared" si="212"/>
        <v>0.55678344686371628</v>
      </c>
      <c r="P834" s="21">
        <f t="shared" ref="P834:P897" si="218">IF(G834="cooling",IF(F834&lt;61,0.025,(F834^2*AX$25+F834*AY$25+AZ$25)),0)</f>
        <v>0</v>
      </c>
      <c r="Q834" s="21">
        <f t="shared" ref="Q834:Q897" si="219">VLOOKUP(C834,BB$2:BC$25,2,FALSE)</f>
        <v>1.1649354943302594</v>
      </c>
      <c r="R834">
        <f t="shared" ref="R834:R897" si="220">VLOOKUP(B834,AS$4:AV$10,4,FALSE)</f>
        <v>1.0096214758538746</v>
      </c>
      <c r="S834" s="296">
        <f t="shared" si="213"/>
        <v>0</v>
      </c>
      <c r="T834" s="283">
        <f t="shared" si="214"/>
        <v>0.4089619819702271</v>
      </c>
    </row>
    <row r="835" spans="1:20" x14ac:dyDescent="0.25">
      <c r="A835" s="286">
        <v>43135</v>
      </c>
      <c r="B835" s="1">
        <f t="shared" ref="B835:B898" si="221">WEEKDAY(A835,2)</f>
        <v>7</v>
      </c>
      <c r="C835" s="285">
        <v>17</v>
      </c>
      <c r="D835" t="s">
        <v>713</v>
      </c>
      <c r="F835" s="16">
        <v>25</v>
      </c>
      <c r="G835" t="str">
        <f t="shared" si="215"/>
        <v>heating</v>
      </c>
      <c r="H835" s="283">
        <f>IF(G835="heating",F835*Assumptions!M$4+Assumptions!M$7,0)</f>
        <v>0.47659103797421726</v>
      </c>
      <c r="I835" s="15">
        <f t="shared" si="216"/>
        <v>1.000324165990953</v>
      </c>
      <c r="J835" s="15">
        <f t="shared" si="217"/>
        <v>0.93760781206536892</v>
      </c>
      <c r="K835" s="283">
        <f t="shared" ref="K835:K898" si="222">H835*I835*J835</f>
        <v>0.44700033571457426</v>
      </c>
      <c r="L835" s="283">
        <f t="shared" ref="L835:L898" si="223">VLOOKUP(F835,BL$2:BN$92,2,FALSE)</f>
        <v>3.0939281817466902</v>
      </c>
      <c r="M835" s="283">
        <f t="shared" ref="M835:M898" si="224">IF(G835="heating",K835*(L835*3.412),0)</f>
        <v>4.7187514253506899</v>
      </c>
      <c r="N835" s="283">
        <f t="shared" ref="N835:N898" si="225">VLOOKUP(F835,BL$2:BN$92,3,FALSE)</f>
        <v>2.1843738559015753</v>
      </c>
      <c r="O835" s="283">
        <f t="shared" ref="O835:O898" si="226">IF(F835&lt;=61,IF(G835="heating",IF(F835&gt;=5,K835*L835/N835,0),0),0)</f>
        <v>0.63312739812422847</v>
      </c>
      <c r="P835" s="21">
        <f t="shared" si="218"/>
        <v>0</v>
      </c>
      <c r="Q835" s="21">
        <f t="shared" si="219"/>
        <v>1.3521540118753073</v>
      </c>
      <c r="R835">
        <f t="shared" si="220"/>
        <v>1.0096214758538746</v>
      </c>
      <c r="S835" s="296">
        <f t="shared" ref="S835:S898" si="227">P835*Q835*R835</f>
        <v>0</v>
      </c>
      <c r="T835" s="283">
        <f t="shared" ref="T835:T898" si="228">K835+S835</f>
        <v>0.44700033571457426</v>
      </c>
    </row>
    <row r="836" spans="1:20" x14ac:dyDescent="0.25">
      <c r="A836" s="286">
        <v>43135</v>
      </c>
      <c r="B836" s="1">
        <f t="shared" si="221"/>
        <v>7</v>
      </c>
      <c r="C836" s="285">
        <v>18</v>
      </c>
      <c r="D836" t="s">
        <v>713</v>
      </c>
      <c r="F836" s="16">
        <v>25</v>
      </c>
      <c r="G836" t="str">
        <f t="shared" si="215"/>
        <v>heating</v>
      </c>
      <c r="H836" s="283">
        <f>IF(G836="heating",F836*Assumptions!M$4+Assumptions!M$7,0)</f>
        <v>0.47659103797421726</v>
      </c>
      <c r="I836" s="15">
        <f t="shared" si="216"/>
        <v>0.99263375744531002</v>
      </c>
      <c r="J836" s="15">
        <f t="shared" si="217"/>
        <v>0.93760781206536892</v>
      </c>
      <c r="K836" s="283">
        <f t="shared" si="222"/>
        <v>0.4435638345097081</v>
      </c>
      <c r="L836" s="283">
        <f t="shared" si="223"/>
        <v>3.0939281817466902</v>
      </c>
      <c r="M836" s="283">
        <f t="shared" si="224"/>
        <v>4.6824740589528355</v>
      </c>
      <c r="N836" s="283">
        <f t="shared" si="225"/>
        <v>2.1843738559015753</v>
      </c>
      <c r="O836" s="283">
        <f t="shared" si="226"/>
        <v>0.62825996762664382</v>
      </c>
      <c r="P836" s="21">
        <f t="shared" si="218"/>
        <v>0</v>
      </c>
      <c r="Q836" s="21">
        <f t="shared" si="219"/>
        <v>1.5598916921549892</v>
      </c>
      <c r="R836">
        <f t="shared" si="220"/>
        <v>1.0096214758538746</v>
      </c>
      <c r="S836" s="296">
        <f t="shared" si="227"/>
        <v>0</v>
      </c>
      <c r="T836" s="283">
        <f t="shared" si="228"/>
        <v>0.4435638345097081</v>
      </c>
    </row>
    <row r="837" spans="1:20" x14ac:dyDescent="0.25">
      <c r="A837" s="286">
        <v>43135</v>
      </c>
      <c r="B837" s="1">
        <f t="shared" si="221"/>
        <v>7</v>
      </c>
      <c r="C837" s="285">
        <v>19</v>
      </c>
      <c r="D837" t="s">
        <v>713</v>
      </c>
      <c r="F837" s="16">
        <v>25</v>
      </c>
      <c r="G837" t="str">
        <f t="shared" si="215"/>
        <v>heating</v>
      </c>
      <c r="H837" s="283">
        <f>IF(G837="heating",F837*Assumptions!M$4+Assumptions!M$7,0)</f>
        <v>0.47659103797421726</v>
      </c>
      <c r="I837" s="15">
        <f t="shared" si="216"/>
        <v>0.98728643949761985</v>
      </c>
      <c r="J837" s="15">
        <f t="shared" si="217"/>
        <v>0.93760781206536892</v>
      </c>
      <c r="K837" s="283">
        <f t="shared" si="222"/>
        <v>0.44117435617952883</v>
      </c>
      <c r="L837" s="283">
        <f t="shared" si="223"/>
        <v>3.0939281817466902</v>
      </c>
      <c r="M837" s="283">
        <f t="shared" si="224"/>
        <v>4.6572495716862807</v>
      </c>
      <c r="N837" s="283">
        <f t="shared" si="225"/>
        <v>2.1843738559015753</v>
      </c>
      <c r="O837" s="283">
        <f t="shared" si="226"/>
        <v>0.62487553124665285</v>
      </c>
      <c r="P837" s="21">
        <f t="shared" si="218"/>
        <v>0</v>
      </c>
      <c r="Q837" s="21">
        <f t="shared" si="219"/>
        <v>1.6764212681468484</v>
      </c>
      <c r="R837">
        <f t="shared" si="220"/>
        <v>1.0096214758538746</v>
      </c>
      <c r="S837" s="296">
        <f t="shared" si="227"/>
        <v>0</v>
      </c>
      <c r="T837" s="283">
        <f t="shared" si="228"/>
        <v>0.44117435617952883</v>
      </c>
    </row>
    <row r="838" spans="1:20" x14ac:dyDescent="0.25">
      <c r="A838" s="286">
        <v>43135</v>
      </c>
      <c r="B838" s="1">
        <f t="shared" si="221"/>
        <v>7</v>
      </c>
      <c r="C838" s="285">
        <v>20</v>
      </c>
      <c r="D838" t="s">
        <v>713</v>
      </c>
      <c r="F838" s="16">
        <v>27</v>
      </c>
      <c r="G838" t="str">
        <f t="shared" si="215"/>
        <v>heating</v>
      </c>
      <c r="H838" s="283">
        <f>IF(G838="heating",F838*Assumptions!M$4+Assumptions!M$7,0)</f>
        <v>0.45519928950013722</v>
      </c>
      <c r="I838" s="15">
        <f t="shared" si="216"/>
        <v>0.9807837528485519</v>
      </c>
      <c r="J838" s="15">
        <f t="shared" si="217"/>
        <v>0.93760781206536892</v>
      </c>
      <c r="K838" s="283">
        <f t="shared" si="222"/>
        <v>0.41859694615379778</v>
      </c>
      <c r="L838" s="283">
        <f t="shared" si="223"/>
        <v>3.1143580678163376</v>
      </c>
      <c r="M838" s="283">
        <f t="shared" si="224"/>
        <v>4.4480905691360357</v>
      </c>
      <c r="N838" s="283">
        <f t="shared" si="225"/>
        <v>2.2875213966102126</v>
      </c>
      <c r="O838" s="283">
        <f t="shared" si="226"/>
        <v>0.56990101965787265</v>
      </c>
      <c r="P838" s="21">
        <f t="shared" si="218"/>
        <v>0</v>
      </c>
      <c r="Q838" s="21">
        <f t="shared" si="219"/>
        <v>1.52436960139122</v>
      </c>
      <c r="R838">
        <f t="shared" si="220"/>
        <v>1.0096214758538746</v>
      </c>
      <c r="S838" s="296">
        <f t="shared" si="227"/>
        <v>0</v>
      </c>
      <c r="T838" s="283">
        <f t="shared" si="228"/>
        <v>0.41859694615379778</v>
      </c>
    </row>
    <row r="839" spans="1:20" x14ac:dyDescent="0.25">
      <c r="A839" s="286">
        <v>43135</v>
      </c>
      <c r="B839" s="1">
        <f t="shared" si="221"/>
        <v>7</v>
      </c>
      <c r="C839" s="285">
        <v>21</v>
      </c>
      <c r="D839" t="s">
        <v>713</v>
      </c>
      <c r="F839" s="16">
        <v>27</v>
      </c>
      <c r="G839" t="str">
        <f t="shared" si="215"/>
        <v>heating</v>
      </c>
      <c r="H839" s="283">
        <f>IF(G839="heating",F839*Assumptions!M$4+Assumptions!M$7,0)</f>
        <v>0.45519928950013722</v>
      </c>
      <c r="I839" s="15">
        <f t="shared" si="216"/>
        <v>0.96485790305685171</v>
      </c>
      <c r="J839" s="15">
        <f t="shared" si="217"/>
        <v>0.93760781206536892</v>
      </c>
      <c r="K839" s="283">
        <f t="shared" si="222"/>
        <v>0.41179981878668159</v>
      </c>
      <c r="L839" s="283">
        <f t="shared" si="223"/>
        <v>3.1143580678163376</v>
      </c>
      <c r="M839" s="283">
        <f t="shared" si="224"/>
        <v>4.3758630041318289</v>
      </c>
      <c r="N839" s="283">
        <f t="shared" si="225"/>
        <v>2.2875213966102126</v>
      </c>
      <c r="O839" s="283">
        <f t="shared" si="226"/>
        <v>0.56064703476176525</v>
      </c>
      <c r="P839" s="21">
        <f t="shared" si="218"/>
        <v>0</v>
      </c>
      <c r="Q839" s="21">
        <f t="shared" si="219"/>
        <v>1.4448604713749031</v>
      </c>
      <c r="R839">
        <f t="shared" si="220"/>
        <v>1.0096214758538746</v>
      </c>
      <c r="S839" s="296">
        <f t="shared" si="227"/>
        <v>0</v>
      </c>
      <c r="T839" s="283">
        <f t="shared" si="228"/>
        <v>0.41179981878668159</v>
      </c>
    </row>
    <row r="840" spans="1:20" x14ac:dyDescent="0.25">
      <c r="A840" s="286">
        <v>43135</v>
      </c>
      <c r="B840" s="1">
        <f t="shared" si="221"/>
        <v>7</v>
      </c>
      <c r="C840" s="285">
        <v>22</v>
      </c>
      <c r="D840" t="s">
        <v>713</v>
      </c>
      <c r="F840" s="16">
        <v>27</v>
      </c>
      <c r="G840" t="str">
        <f t="shared" si="215"/>
        <v>heating</v>
      </c>
      <c r="H840" s="283">
        <f>IF(G840="heating",F840*Assumptions!M$4+Assumptions!M$7,0)</f>
        <v>0.45519928950013722</v>
      </c>
      <c r="I840" s="15">
        <f t="shared" si="216"/>
        <v>0.93972561476240646</v>
      </c>
      <c r="J840" s="15">
        <f t="shared" si="217"/>
        <v>0.93760781206536892</v>
      </c>
      <c r="K840" s="283">
        <f t="shared" si="222"/>
        <v>0.40107339810591808</v>
      </c>
      <c r="L840" s="283">
        <f t="shared" si="223"/>
        <v>3.1143580678163376</v>
      </c>
      <c r="M840" s="283">
        <f t="shared" si="224"/>
        <v>4.2618820228822436</v>
      </c>
      <c r="N840" s="283">
        <f t="shared" si="225"/>
        <v>2.2875213966102126</v>
      </c>
      <c r="O840" s="283">
        <f t="shared" si="226"/>
        <v>0.5460434927641119</v>
      </c>
      <c r="P840" s="21">
        <f t="shared" si="218"/>
        <v>0</v>
      </c>
      <c r="Q840" s="21">
        <f t="shared" si="219"/>
        <v>1.2427137171080138</v>
      </c>
      <c r="R840">
        <f t="shared" si="220"/>
        <v>1.0096214758538746</v>
      </c>
      <c r="S840" s="296">
        <f t="shared" si="227"/>
        <v>0</v>
      </c>
      <c r="T840" s="283">
        <f t="shared" si="228"/>
        <v>0.40107339810591808</v>
      </c>
    </row>
    <row r="841" spans="1:20" x14ac:dyDescent="0.25">
      <c r="A841" s="286">
        <v>43135</v>
      </c>
      <c r="B841" s="1">
        <f t="shared" si="221"/>
        <v>7</v>
      </c>
      <c r="C841" s="285">
        <v>23</v>
      </c>
      <c r="D841" t="s">
        <v>713</v>
      </c>
      <c r="F841" s="16">
        <v>21</v>
      </c>
      <c r="G841" t="str">
        <f t="shared" si="215"/>
        <v>heating</v>
      </c>
      <c r="H841" s="283">
        <f>IF(G841="heating",F841*Assumptions!M$4+Assumptions!M$7,0)</f>
        <v>0.51937453492237728</v>
      </c>
      <c r="I841" s="15">
        <f t="shared" si="216"/>
        <v>0.93552015763172869</v>
      </c>
      <c r="J841" s="15">
        <f t="shared" si="217"/>
        <v>0.93760781206536892</v>
      </c>
      <c r="K841" s="283">
        <f t="shared" si="222"/>
        <v>0.45556989690947658</v>
      </c>
      <c r="L841" s="283">
        <f t="shared" si="223"/>
        <v>3.0222800846604434</v>
      </c>
      <c r="M841" s="283">
        <f t="shared" si="224"/>
        <v>4.6978457283603001</v>
      </c>
      <c r="N841" s="283">
        <f t="shared" si="225"/>
        <v>1.9596958788221039</v>
      </c>
      <c r="O841" s="283">
        <f t="shared" si="226"/>
        <v>0.70258851971863023</v>
      </c>
      <c r="P841" s="21">
        <f t="shared" si="218"/>
        <v>0</v>
      </c>
      <c r="Q841" s="21">
        <f t="shared" si="219"/>
        <v>1.0297519246597011</v>
      </c>
      <c r="R841">
        <f t="shared" si="220"/>
        <v>1.0096214758538746</v>
      </c>
      <c r="S841" s="296">
        <f t="shared" si="227"/>
        <v>0</v>
      </c>
      <c r="T841" s="283">
        <f t="shared" si="228"/>
        <v>0.45556989690947658</v>
      </c>
    </row>
    <row r="842" spans="1:20" x14ac:dyDescent="0.25">
      <c r="A842" s="286">
        <v>43136</v>
      </c>
      <c r="B842" s="1">
        <f t="shared" si="221"/>
        <v>1</v>
      </c>
      <c r="C842" s="285">
        <v>0</v>
      </c>
      <c r="D842" t="s">
        <v>713</v>
      </c>
      <c r="F842" s="16">
        <v>18</v>
      </c>
      <c r="G842" t="str">
        <f t="shared" si="215"/>
        <v>heating</v>
      </c>
      <c r="H842" s="283">
        <f>IF(G842="heating",F842*Assumptions!M$4+Assumptions!M$7,0)</f>
        <v>0.55146215763349737</v>
      </c>
      <c r="I842" s="15">
        <f t="shared" si="216"/>
        <v>0.96097758380229281</v>
      </c>
      <c r="J842" s="15">
        <f t="shared" si="217"/>
        <v>1.017726725449043</v>
      </c>
      <c r="K842" s="283">
        <f t="shared" si="222"/>
        <v>0.53933692182045923</v>
      </c>
      <c r="L842" s="283">
        <f t="shared" si="223"/>
        <v>2.9050026706454841</v>
      </c>
      <c r="M842" s="283">
        <f t="shared" si="224"/>
        <v>5.3458369764840992</v>
      </c>
      <c r="N842" s="283">
        <f t="shared" si="225"/>
        <v>1.7641684145174241</v>
      </c>
      <c r="O842" s="283">
        <f t="shared" si="226"/>
        <v>0.88810976626329008</v>
      </c>
      <c r="P842" s="21">
        <f t="shared" si="218"/>
        <v>0</v>
      </c>
      <c r="Q842" s="21">
        <f t="shared" si="219"/>
        <v>0.90668853391740301</v>
      </c>
      <c r="R842">
        <f t="shared" si="220"/>
        <v>0.9440993384982781</v>
      </c>
      <c r="S842" s="296">
        <f t="shared" si="227"/>
        <v>0</v>
      </c>
      <c r="T842" s="283">
        <f t="shared" si="228"/>
        <v>0.53933692182045923</v>
      </c>
    </row>
    <row r="843" spans="1:20" x14ac:dyDescent="0.25">
      <c r="A843" s="286">
        <v>43136</v>
      </c>
      <c r="B843" s="1">
        <f t="shared" si="221"/>
        <v>1</v>
      </c>
      <c r="C843" s="285">
        <v>1</v>
      </c>
      <c r="D843" t="s">
        <v>713</v>
      </c>
      <c r="F843" s="16">
        <v>16</v>
      </c>
      <c r="G843" t="str">
        <f t="shared" si="215"/>
        <v>heating</v>
      </c>
      <c r="H843" s="283">
        <f>IF(G843="heating",F843*Assumptions!M$4+Assumptions!M$7,0)</f>
        <v>0.57285390610757747</v>
      </c>
      <c r="I843" s="15">
        <f t="shared" si="216"/>
        <v>0.9912860509924194</v>
      </c>
      <c r="J843" s="15">
        <f t="shared" si="217"/>
        <v>1.017726725449043</v>
      </c>
      <c r="K843" s="283">
        <f t="shared" si="222"/>
        <v>0.5779284216791587</v>
      </c>
      <c r="L843" s="283">
        <f t="shared" si="223"/>
        <v>2.8179276134894917</v>
      </c>
      <c r="M843" s="283">
        <f t="shared" si="224"/>
        <v>5.556648282935182</v>
      </c>
      <c r="N843" s="283">
        <f t="shared" si="225"/>
        <v>1.6317545686209942</v>
      </c>
      <c r="O843" s="283">
        <f t="shared" si="226"/>
        <v>0.99804253003955534</v>
      </c>
      <c r="P843" s="21">
        <f t="shared" si="218"/>
        <v>0</v>
      </c>
      <c r="Q843" s="21">
        <f t="shared" si="219"/>
        <v>0.81803459285312596</v>
      </c>
      <c r="R843">
        <f t="shared" si="220"/>
        <v>0.9440993384982781</v>
      </c>
      <c r="S843" s="296">
        <f t="shared" si="227"/>
        <v>0</v>
      </c>
      <c r="T843" s="283">
        <f t="shared" si="228"/>
        <v>0.5779284216791587</v>
      </c>
    </row>
    <row r="844" spans="1:20" x14ac:dyDescent="0.25">
      <c r="A844" s="286">
        <v>43136</v>
      </c>
      <c r="B844" s="1">
        <f t="shared" si="221"/>
        <v>1</v>
      </c>
      <c r="C844" s="285">
        <v>2</v>
      </c>
      <c r="D844" t="s">
        <v>713</v>
      </c>
      <c r="F844" s="16">
        <v>16</v>
      </c>
      <c r="G844" t="str">
        <f t="shared" si="215"/>
        <v>heating</v>
      </c>
      <c r="H844" s="283">
        <f>IF(G844="heating",F844*Assumptions!M$4+Assumptions!M$7,0)</f>
        <v>0.57285390610757747</v>
      </c>
      <c r="I844" s="15">
        <f t="shared" si="216"/>
        <v>1.0126444122274023</v>
      </c>
      <c r="J844" s="15">
        <f t="shared" si="217"/>
        <v>1.017726725449043</v>
      </c>
      <c r="K844" s="283">
        <f t="shared" si="222"/>
        <v>0.5903805327381505</v>
      </c>
      <c r="L844" s="283">
        <f t="shared" si="223"/>
        <v>2.8179276134894917</v>
      </c>
      <c r="M844" s="283">
        <f t="shared" si="224"/>
        <v>5.6763724545442349</v>
      </c>
      <c r="N844" s="283">
        <f t="shared" si="225"/>
        <v>1.6317545686209942</v>
      </c>
      <c r="O844" s="283">
        <f t="shared" si="226"/>
        <v>1.0195464671353314</v>
      </c>
      <c r="P844" s="21">
        <f t="shared" si="218"/>
        <v>0</v>
      </c>
      <c r="Q844" s="21">
        <f t="shared" si="219"/>
        <v>0.74507607494346417</v>
      </c>
      <c r="R844">
        <f t="shared" si="220"/>
        <v>0.9440993384982781</v>
      </c>
      <c r="S844" s="296">
        <f t="shared" si="227"/>
        <v>0</v>
      </c>
      <c r="T844" s="283">
        <f t="shared" si="228"/>
        <v>0.5903805327381505</v>
      </c>
    </row>
    <row r="845" spans="1:20" x14ac:dyDescent="0.25">
      <c r="A845" s="286">
        <v>43136</v>
      </c>
      <c r="B845" s="1">
        <f t="shared" si="221"/>
        <v>1</v>
      </c>
      <c r="C845" s="285">
        <v>3</v>
      </c>
      <c r="D845" t="s">
        <v>713</v>
      </c>
      <c r="F845" s="16">
        <v>14</v>
      </c>
      <c r="G845" t="str">
        <f t="shared" si="215"/>
        <v>heating</v>
      </c>
      <c r="H845" s="283">
        <f>IF(G845="heating",F845*Assumptions!M$4+Assumptions!M$7,0)</f>
        <v>0.59424565458165746</v>
      </c>
      <c r="I845" s="15">
        <f t="shared" si="216"/>
        <v>1.0288787614109172</v>
      </c>
      <c r="J845" s="15">
        <f t="shared" si="217"/>
        <v>1.017726725449043</v>
      </c>
      <c r="K845" s="283">
        <f t="shared" si="222"/>
        <v>0.62224497235444276</v>
      </c>
      <c r="L845" s="283">
        <f t="shared" si="223"/>
        <v>2.7335244633277975</v>
      </c>
      <c r="M845" s="283">
        <f t="shared" si="224"/>
        <v>5.8035453662355971</v>
      </c>
      <c r="N845" s="283">
        <f t="shared" si="225"/>
        <v>1.5010922485335794</v>
      </c>
      <c r="O845" s="283">
        <f t="shared" si="226"/>
        <v>1.1331228015967927</v>
      </c>
      <c r="P845" s="21">
        <f t="shared" si="218"/>
        <v>0</v>
      </c>
      <c r="Q845" s="21">
        <f t="shared" si="219"/>
        <v>0.69158980876382303</v>
      </c>
      <c r="R845">
        <f t="shared" si="220"/>
        <v>0.9440993384982781</v>
      </c>
      <c r="S845" s="296">
        <f t="shared" si="227"/>
        <v>0</v>
      </c>
      <c r="T845" s="283">
        <f t="shared" si="228"/>
        <v>0.62224497235444276</v>
      </c>
    </row>
    <row r="846" spans="1:20" x14ac:dyDescent="0.25">
      <c r="A846" s="286">
        <v>43136</v>
      </c>
      <c r="B846" s="1">
        <f t="shared" si="221"/>
        <v>1</v>
      </c>
      <c r="C846" s="285">
        <v>4</v>
      </c>
      <c r="D846" t="s">
        <v>713</v>
      </c>
      <c r="F846" s="16">
        <v>10</v>
      </c>
      <c r="G846" t="str">
        <f t="shared" si="215"/>
        <v>heating</v>
      </c>
      <c r="H846" s="283">
        <f>IF(G846="heating",F846*Assumptions!M$4+Assumptions!M$7,0)</f>
        <v>0.63702915152981754</v>
      </c>
      <c r="I846" s="15">
        <f t="shared" si="216"/>
        <v>1.0654385285153933</v>
      </c>
      <c r="J846" s="15">
        <f t="shared" si="217"/>
        <v>1.017726725449043</v>
      </c>
      <c r="K846" s="283">
        <f t="shared" si="222"/>
        <v>0.69074680341356842</v>
      </c>
      <c r="L846" s="283">
        <f t="shared" si="223"/>
        <v>2.5948150733280251</v>
      </c>
      <c r="M846" s="283">
        <f t="shared" si="224"/>
        <v>6.1155330616005115</v>
      </c>
      <c r="N846" s="283">
        <f t="shared" si="225"/>
        <v>1.2546470767287967</v>
      </c>
      <c r="O846" s="283">
        <f t="shared" si="226"/>
        <v>1.4285772075632965</v>
      </c>
      <c r="P846" s="21">
        <f t="shared" si="218"/>
        <v>0</v>
      </c>
      <c r="Q846" s="21">
        <f t="shared" si="219"/>
        <v>0.6473875548762833</v>
      </c>
      <c r="R846">
        <f t="shared" si="220"/>
        <v>0.9440993384982781</v>
      </c>
      <c r="S846" s="296">
        <f t="shared" si="227"/>
        <v>0</v>
      </c>
      <c r="T846" s="283">
        <f t="shared" si="228"/>
        <v>0.69074680341356842</v>
      </c>
    </row>
    <row r="847" spans="1:20" x14ac:dyDescent="0.25">
      <c r="A847" s="286">
        <v>43136</v>
      </c>
      <c r="B847" s="1">
        <f t="shared" si="221"/>
        <v>1</v>
      </c>
      <c r="C847" s="285">
        <v>5</v>
      </c>
      <c r="D847" t="s">
        <v>713</v>
      </c>
      <c r="F847" s="16">
        <v>9</v>
      </c>
      <c r="G847" t="str">
        <f t="shared" si="215"/>
        <v>heating</v>
      </c>
      <c r="H847" s="283">
        <f>IF(G847="heating",F847*Assumptions!M$4+Assumptions!M$7,0)</f>
        <v>0.64772502576685764</v>
      </c>
      <c r="I847" s="15">
        <f t="shared" si="216"/>
        <v>1.1031161181218294</v>
      </c>
      <c r="J847" s="15">
        <f t="shared" si="217"/>
        <v>1.017726725449043</v>
      </c>
      <c r="K847" s="283">
        <f t="shared" si="222"/>
        <v>0.72718194350680943</v>
      </c>
      <c r="L847" s="283">
        <f t="shared" si="223"/>
        <v>2.5577388510716212</v>
      </c>
      <c r="M847" s="283">
        <f t="shared" si="224"/>
        <v>6.3461204277019219</v>
      </c>
      <c r="N847" s="283">
        <f t="shared" si="225"/>
        <v>1.1952724464873081</v>
      </c>
      <c r="O847" s="283">
        <f t="shared" si="226"/>
        <v>1.5560816399400579</v>
      </c>
      <c r="P847" s="21">
        <f t="shared" si="218"/>
        <v>0</v>
      </c>
      <c r="Q847" s="21">
        <f t="shared" si="219"/>
        <v>0.72139578924615555</v>
      </c>
      <c r="R847">
        <f t="shared" si="220"/>
        <v>0.9440993384982781</v>
      </c>
      <c r="S847" s="296">
        <f t="shared" si="227"/>
        <v>0</v>
      </c>
      <c r="T847" s="283">
        <f t="shared" si="228"/>
        <v>0.72718194350680943</v>
      </c>
    </row>
    <row r="848" spans="1:20" x14ac:dyDescent="0.25">
      <c r="A848" s="286">
        <v>43136</v>
      </c>
      <c r="B848" s="1">
        <f t="shared" si="221"/>
        <v>1</v>
      </c>
      <c r="C848" s="285">
        <v>6</v>
      </c>
      <c r="D848" t="s">
        <v>713</v>
      </c>
      <c r="F848" s="16">
        <v>9</v>
      </c>
      <c r="G848" t="str">
        <f t="shared" si="215"/>
        <v>heating</v>
      </c>
      <c r="H848" s="283">
        <f>IF(G848="heating",F848*Assumptions!M$4+Assumptions!M$7,0)</f>
        <v>0.64772502576685764</v>
      </c>
      <c r="I848" s="15">
        <f t="shared" si="216"/>
        <v>1.1674190089087988</v>
      </c>
      <c r="J848" s="15">
        <f t="shared" si="217"/>
        <v>1.017726725449043</v>
      </c>
      <c r="K848" s="283">
        <f t="shared" si="222"/>
        <v>0.76957086370062189</v>
      </c>
      <c r="L848" s="283">
        <f t="shared" si="223"/>
        <v>2.5577388510716212</v>
      </c>
      <c r="M848" s="283">
        <f t="shared" si="224"/>
        <v>6.7160487444762786</v>
      </c>
      <c r="N848" s="283">
        <f t="shared" si="225"/>
        <v>1.1952724464873081</v>
      </c>
      <c r="O848" s="283">
        <f t="shared" si="226"/>
        <v>1.6467888158256183</v>
      </c>
      <c r="P848" s="21">
        <f t="shared" si="218"/>
        <v>0</v>
      </c>
      <c r="Q848" s="21">
        <f t="shared" si="219"/>
        <v>0.87787080972652631</v>
      </c>
      <c r="R848">
        <f t="shared" si="220"/>
        <v>0.9440993384982781</v>
      </c>
      <c r="S848" s="296">
        <f t="shared" si="227"/>
        <v>0</v>
      </c>
      <c r="T848" s="283">
        <f t="shared" si="228"/>
        <v>0.76957086370062189</v>
      </c>
    </row>
    <row r="849" spans="1:20" x14ac:dyDescent="0.25">
      <c r="A849" s="286">
        <v>43136</v>
      </c>
      <c r="B849" s="1">
        <f t="shared" si="221"/>
        <v>1</v>
      </c>
      <c r="C849" s="285">
        <v>7</v>
      </c>
      <c r="D849" t="s">
        <v>714</v>
      </c>
      <c r="F849" s="16">
        <v>9</v>
      </c>
      <c r="G849" t="str">
        <f t="shared" si="215"/>
        <v>heating</v>
      </c>
      <c r="H849" s="283">
        <f>IF(G849="heating",F849*Assumptions!M$4+Assumptions!M$7,0)</f>
        <v>0.64772502576685764</v>
      </c>
      <c r="I849" s="15">
        <f t="shared" si="216"/>
        <v>1.1567226404725983</v>
      </c>
      <c r="J849" s="15">
        <f t="shared" si="217"/>
        <v>1.017726725449043</v>
      </c>
      <c r="K849" s="283">
        <f t="shared" si="222"/>
        <v>0.76251974200987527</v>
      </c>
      <c r="L849" s="283">
        <f t="shared" si="223"/>
        <v>2.5577388510716212</v>
      </c>
      <c r="M849" s="283">
        <f t="shared" si="224"/>
        <v>6.6545135705085823</v>
      </c>
      <c r="N849" s="283">
        <f t="shared" si="225"/>
        <v>1.1952724464873081</v>
      </c>
      <c r="O849" s="283">
        <f t="shared" si="226"/>
        <v>1.6317002659765376</v>
      </c>
      <c r="P849" s="21">
        <f t="shared" si="218"/>
        <v>0</v>
      </c>
      <c r="Q849" s="21">
        <f t="shared" si="219"/>
        <v>0.97331382064367777</v>
      </c>
      <c r="R849">
        <f t="shared" si="220"/>
        <v>0.9440993384982781</v>
      </c>
      <c r="S849" s="296">
        <f t="shared" si="227"/>
        <v>0</v>
      </c>
      <c r="T849" s="283">
        <f t="shared" si="228"/>
        <v>0.76251974200987527</v>
      </c>
    </row>
    <row r="850" spans="1:20" x14ac:dyDescent="0.25">
      <c r="A850" s="286">
        <v>43136</v>
      </c>
      <c r="B850" s="1">
        <f t="shared" si="221"/>
        <v>1</v>
      </c>
      <c r="C850" s="285">
        <v>8</v>
      </c>
      <c r="D850" t="s">
        <v>714</v>
      </c>
      <c r="F850" s="16">
        <v>16</v>
      </c>
      <c r="G850" t="str">
        <f t="shared" si="215"/>
        <v>heating</v>
      </c>
      <c r="H850" s="283">
        <f>IF(G850="heating",F850*Assumptions!M$4+Assumptions!M$7,0)</f>
        <v>0.57285390610757747</v>
      </c>
      <c r="I850" s="15">
        <f t="shared" si="216"/>
        <v>1.0887373021083731</v>
      </c>
      <c r="J850" s="15">
        <f t="shared" si="217"/>
        <v>1.017726725449043</v>
      </c>
      <c r="K850" s="283">
        <f t="shared" si="222"/>
        <v>0.63474335183147768</v>
      </c>
      <c r="L850" s="283">
        <f t="shared" si="223"/>
        <v>2.8179276134894917</v>
      </c>
      <c r="M850" s="283">
        <f t="shared" si="224"/>
        <v>6.1029107130795657</v>
      </c>
      <c r="N850" s="283">
        <f t="shared" si="225"/>
        <v>1.6317545686209942</v>
      </c>
      <c r="O850" s="283">
        <f t="shared" si="226"/>
        <v>1.0961579964298216</v>
      </c>
      <c r="P850" s="21">
        <f t="shared" si="218"/>
        <v>0</v>
      </c>
      <c r="Q850" s="21">
        <f t="shared" si="219"/>
        <v>0.94940007506179924</v>
      </c>
      <c r="R850">
        <f t="shared" si="220"/>
        <v>0.9440993384982781</v>
      </c>
      <c r="S850" s="296">
        <f t="shared" si="227"/>
        <v>0</v>
      </c>
      <c r="T850" s="283">
        <f t="shared" si="228"/>
        <v>0.63474335183147768</v>
      </c>
    </row>
    <row r="851" spans="1:20" x14ac:dyDescent="0.25">
      <c r="A851" s="286">
        <v>43136</v>
      </c>
      <c r="B851" s="1">
        <f t="shared" si="221"/>
        <v>1</v>
      </c>
      <c r="C851" s="285">
        <v>9</v>
      </c>
      <c r="D851" t="s">
        <v>714</v>
      </c>
      <c r="F851" s="16">
        <v>18</v>
      </c>
      <c r="G851" t="str">
        <f t="shared" si="215"/>
        <v>heating</v>
      </c>
      <c r="H851" s="283">
        <f>IF(G851="heating",F851*Assumptions!M$4+Assumptions!M$7,0)</f>
        <v>0.55146215763349737</v>
      </c>
      <c r="I851" s="15">
        <f t="shared" si="216"/>
        <v>1.0265141967145235</v>
      </c>
      <c r="J851" s="15">
        <f t="shared" si="217"/>
        <v>1.017726725449043</v>
      </c>
      <c r="K851" s="283">
        <f t="shared" si="222"/>
        <v>0.57611854469116863</v>
      </c>
      <c r="L851" s="283">
        <f t="shared" si="223"/>
        <v>2.9050026706454841</v>
      </c>
      <c r="M851" s="283">
        <f t="shared" si="224"/>
        <v>5.7104116081144314</v>
      </c>
      <c r="N851" s="283">
        <f t="shared" si="225"/>
        <v>1.7641684145174241</v>
      </c>
      <c r="O851" s="283">
        <f t="shared" si="226"/>
        <v>0.94867695009381703</v>
      </c>
      <c r="P851" s="21">
        <f t="shared" si="218"/>
        <v>0</v>
      </c>
      <c r="Q851" s="21">
        <f t="shared" si="219"/>
        <v>0.8408485371888097</v>
      </c>
      <c r="R851">
        <f t="shared" si="220"/>
        <v>0.9440993384982781</v>
      </c>
      <c r="S851" s="296">
        <f t="shared" si="227"/>
        <v>0</v>
      </c>
      <c r="T851" s="283">
        <f t="shared" si="228"/>
        <v>0.57611854469116863</v>
      </c>
    </row>
    <row r="852" spans="1:20" x14ac:dyDescent="0.25">
      <c r="A852" s="286">
        <v>43136</v>
      </c>
      <c r="B852" s="1">
        <f t="shared" si="221"/>
        <v>1</v>
      </c>
      <c r="C852" s="285">
        <v>10</v>
      </c>
      <c r="D852" t="s">
        <v>714</v>
      </c>
      <c r="F852" s="16">
        <v>21</v>
      </c>
      <c r="G852" t="str">
        <f t="shared" si="215"/>
        <v>heating</v>
      </c>
      <c r="H852" s="283">
        <f>IF(G852="heating",F852*Assumptions!M$4+Assumptions!M$7,0)</f>
        <v>0.51937453492237728</v>
      </c>
      <c r="I852" s="15">
        <f t="shared" si="216"/>
        <v>0.99413757313525775</v>
      </c>
      <c r="J852" s="15">
        <f t="shared" si="217"/>
        <v>1.017726725449043</v>
      </c>
      <c r="K852" s="283">
        <f t="shared" si="222"/>
        <v>0.52548257523275188</v>
      </c>
      <c r="L852" s="283">
        <f t="shared" si="223"/>
        <v>3.0222800846604434</v>
      </c>
      <c r="M852" s="283">
        <f t="shared" si="224"/>
        <v>5.4187866409344441</v>
      </c>
      <c r="N852" s="283">
        <f t="shared" si="225"/>
        <v>1.9596958788221039</v>
      </c>
      <c r="O852" s="283">
        <f t="shared" si="226"/>
        <v>0.81040917579344351</v>
      </c>
      <c r="P852" s="21">
        <f t="shared" si="218"/>
        <v>0</v>
      </c>
      <c r="Q852" s="21">
        <f t="shared" si="219"/>
        <v>0.74504051125983206</v>
      </c>
      <c r="R852">
        <f t="shared" si="220"/>
        <v>0.9440993384982781</v>
      </c>
      <c r="S852" s="296">
        <f t="shared" si="227"/>
        <v>0</v>
      </c>
      <c r="T852" s="283">
        <f t="shared" si="228"/>
        <v>0.52548257523275188</v>
      </c>
    </row>
    <row r="853" spans="1:20" x14ac:dyDescent="0.25">
      <c r="A853" s="286">
        <v>43136</v>
      </c>
      <c r="B853" s="1">
        <f t="shared" si="221"/>
        <v>1</v>
      </c>
      <c r="C853" s="285">
        <v>11</v>
      </c>
      <c r="D853" t="s">
        <v>714</v>
      </c>
      <c r="F853" s="16">
        <v>25</v>
      </c>
      <c r="G853" t="str">
        <f t="shared" si="215"/>
        <v>heating</v>
      </c>
      <c r="H853" s="283">
        <f>IF(G853="heating",F853*Assumptions!M$4+Assumptions!M$7,0)</f>
        <v>0.47659103797421726</v>
      </c>
      <c r="I853" s="15">
        <f t="shared" si="216"/>
        <v>0.95102107888400034</v>
      </c>
      <c r="J853" s="15">
        <f t="shared" si="217"/>
        <v>1.017726725449043</v>
      </c>
      <c r="K853" s="283">
        <f t="shared" si="222"/>
        <v>0.46128272815954008</v>
      </c>
      <c r="L853" s="283">
        <f t="shared" si="223"/>
        <v>3.0939281817466902</v>
      </c>
      <c r="M853" s="283">
        <f t="shared" si="224"/>
        <v>4.8695232577685852</v>
      </c>
      <c r="N853" s="283">
        <f t="shared" si="225"/>
        <v>2.1843738559015753</v>
      </c>
      <c r="O853" s="283">
        <f t="shared" si="226"/>
        <v>0.6533568548945794</v>
      </c>
      <c r="P853" s="21">
        <f t="shared" si="218"/>
        <v>0</v>
      </c>
      <c r="Q853" s="21">
        <f t="shared" si="219"/>
        <v>0.72850690893675296</v>
      </c>
      <c r="R853">
        <f t="shared" si="220"/>
        <v>0.9440993384982781</v>
      </c>
      <c r="S853" s="296">
        <f t="shared" si="227"/>
        <v>0</v>
      </c>
      <c r="T853" s="283">
        <f t="shared" si="228"/>
        <v>0.46128272815954008</v>
      </c>
    </row>
    <row r="854" spans="1:20" x14ac:dyDescent="0.25">
      <c r="A854" s="286">
        <v>43136</v>
      </c>
      <c r="B854" s="1">
        <f t="shared" si="221"/>
        <v>1</v>
      </c>
      <c r="C854" s="285">
        <v>12</v>
      </c>
      <c r="D854" t="s">
        <v>714</v>
      </c>
      <c r="F854" s="16">
        <v>28</v>
      </c>
      <c r="G854" t="str">
        <f t="shared" si="215"/>
        <v>heating</v>
      </c>
      <c r="H854" s="283">
        <f>IF(G854="heating",F854*Assumptions!M$4+Assumptions!M$7,0)</f>
        <v>0.44450341526309717</v>
      </c>
      <c r="I854" s="15">
        <f t="shared" si="216"/>
        <v>0.92817502202723046</v>
      </c>
      <c r="J854" s="15">
        <f t="shared" si="217"/>
        <v>1.017726725449043</v>
      </c>
      <c r="K854" s="283">
        <f t="shared" si="222"/>
        <v>0.41989060587809718</v>
      </c>
      <c r="L854" s="283">
        <f t="shared" si="223"/>
        <v>3.0941723472618432</v>
      </c>
      <c r="M854" s="283">
        <f t="shared" si="224"/>
        <v>4.4329178322012961</v>
      </c>
      <c r="N854" s="283">
        <f t="shared" si="225"/>
        <v>2.2832919573072399</v>
      </c>
      <c r="O854" s="283">
        <f t="shared" si="226"/>
        <v>0.56900909996426152</v>
      </c>
      <c r="P854" s="21">
        <f t="shared" si="218"/>
        <v>0</v>
      </c>
      <c r="Q854" s="21">
        <f t="shared" si="219"/>
        <v>0.75910815787401487</v>
      </c>
      <c r="R854">
        <f t="shared" si="220"/>
        <v>0.9440993384982781</v>
      </c>
      <c r="S854" s="296">
        <f t="shared" si="227"/>
        <v>0</v>
      </c>
      <c r="T854" s="283">
        <f t="shared" si="228"/>
        <v>0.41989060587809718</v>
      </c>
    </row>
    <row r="855" spans="1:20" x14ac:dyDescent="0.25">
      <c r="A855" s="286">
        <v>43136</v>
      </c>
      <c r="B855" s="1">
        <f t="shared" si="221"/>
        <v>1</v>
      </c>
      <c r="C855" s="285">
        <v>13</v>
      </c>
      <c r="D855" t="s">
        <v>714</v>
      </c>
      <c r="F855" s="16">
        <v>30</v>
      </c>
      <c r="G855" t="str">
        <f t="shared" si="215"/>
        <v>heating</v>
      </c>
      <c r="H855" s="283">
        <f>IF(G855="heating",F855*Assumptions!M$4+Assumptions!M$7,0)</f>
        <v>0.42311166678901713</v>
      </c>
      <c r="I855" s="15">
        <f t="shared" si="216"/>
        <v>0.91573834436872614</v>
      </c>
      <c r="J855" s="15">
        <f t="shared" si="217"/>
        <v>1.017726725449043</v>
      </c>
      <c r="K855" s="283">
        <f t="shared" si="222"/>
        <v>0.39432796677659798</v>
      </c>
      <c r="L855" s="283">
        <f t="shared" si="223"/>
        <v>3.0747565450814909</v>
      </c>
      <c r="M855" s="283">
        <f t="shared" si="224"/>
        <v>4.1369220389281329</v>
      </c>
      <c r="N855" s="283">
        <f t="shared" si="225"/>
        <v>2.3339835549601151</v>
      </c>
      <c r="O855" s="283">
        <f t="shared" si="226"/>
        <v>0.5194820221326456</v>
      </c>
      <c r="P855" s="21">
        <f t="shared" si="218"/>
        <v>0</v>
      </c>
      <c r="Q855" s="21">
        <f t="shared" si="219"/>
        <v>0.79115902007799765</v>
      </c>
      <c r="R855">
        <f t="shared" si="220"/>
        <v>0.9440993384982781</v>
      </c>
      <c r="S855" s="296">
        <f t="shared" si="227"/>
        <v>0</v>
      </c>
      <c r="T855" s="283">
        <f t="shared" si="228"/>
        <v>0.39432796677659798</v>
      </c>
    </row>
    <row r="856" spans="1:20" x14ac:dyDescent="0.25">
      <c r="A856" s="286">
        <v>43136</v>
      </c>
      <c r="B856" s="1">
        <f t="shared" si="221"/>
        <v>1</v>
      </c>
      <c r="C856" s="285">
        <v>14</v>
      </c>
      <c r="D856" t="s">
        <v>714</v>
      </c>
      <c r="F856" s="16">
        <v>32</v>
      </c>
      <c r="G856" t="str">
        <f t="shared" si="215"/>
        <v>heating</v>
      </c>
      <c r="H856" s="283">
        <f>IF(G856="heating",F856*Assumptions!M$4+Assumptions!M$7,0)</f>
        <v>0.40171991831493709</v>
      </c>
      <c r="I856" s="15">
        <f t="shared" si="216"/>
        <v>0.92047470058819936</v>
      </c>
      <c r="J856" s="15">
        <f t="shared" si="217"/>
        <v>1.017726725449043</v>
      </c>
      <c r="K856" s="283">
        <f t="shared" si="222"/>
        <v>0.37632788636240527</v>
      </c>
      <c r="L856" s="283">
        <f t="shared" si="223"/>
        <v>3.1003620880617868</v>
      </c>
      <c r="M856" s="283">
        <f t="shared" si="224"/>
        <v>3.9809602518373479</v>
      </c>
      <c r="N856" s="283">
        <f t="shared" si="225"/>
        <v>2.4522803312945656</v>
      </c>
      <c r="O856" s="283">
        <f t="shared" si="226"/>
        <v>0.4757827629529181</v>
      </c>
      <c r="P856" s="21">
        <f t="shared" si="218"/>
        <v>0</v>
      </c>
      <c r="Q856" s="21">
        <f t="shared" si="219"/>
        <v>0.84355555031342389</v>
      </c>
      <c r="R856">
        <f t="shared" si="220"/>
        <v>0.9440993384982781</v>
      </c>
      <c r="S856" s="296">
        <f t="shared" si="227"/>
        <v>0</v>
      </c>
      <c r="T856" s="283">
        <f t="shared" si="228"/>
        <v>0.37632788636240527</v>
      </c>
    </row>
    <row r="857" spans="1:20" x14ac:dyDescent="0.25">
      <c r="A857" s="286">
        <v>43136</v>
      </c>
      <c r="B857" s="1">
        <f t="shared" si="221"/>
        <v>1</v>
      </c>
      <c r="C857" s="285">
        <v>15</v>
      </c>
      <c r="D857" t="s">
        <v>714</v>
      </c>
      <c r="F857" s="16">
        <v>27</v>
      </c>
      <c r="G857" t="str">
        <f t="shared" si="215"/>
        <v>heating</v>
      </c>
      <c r="H857" s="283">
        <f>IF(G857="heating",F857*Assumptions!M$4+Assumptions!M$7,0)</f>
        <v>0.45519928950013722</v>
      </c>
      <c r="I857" s="15">
        <f t="shared" si="216"/>
        <v>0.92937811039838192</v>
      </c>
      <c r="J857" s="15">
        <f t="shared" si="217"/>
        <v>1.017726725449043</v>
      </c>
      <c r="K857" s="283">
        <f t="shared" si="222"/>
        <v>0.43055158671470795</v>
      </c>
      <c r="L857" s="283">
        <f t="shared" si="223"/>
        <v>3.1143580678163376</v>
      </c>
      <c r="M857" s="283">
        <f t="shared" si="224"/>
        <v>4.5751228478590118</v>
      </c>
      <c r="N857" s="283">
        <f t="shared" si="225"/>
        <v>2.2875213966102126</v>
      </c>
      <c r="O857" s="283">
        <f t="shared" si="226"/>
        <v>0.58617672808791677</v>
      </c>
      <c r="P857" s="21">
        <f t="shared" si="218"/>
        <v>0</v>
      </c>
      <c r="Q857" s="21">
        <f t="shared" si="219"/>
        <v>0.96592607327566882</v>
      </c>
      <c r="R857">
        <f t="shared" si="220"/>
        <v>0.9440993384982781</v>
      </c>
      <c r="S857" s="296">
        <f t="shared" si="227"/>
        <v>0</v>
      </c>
      <c r="T857" s="283">
        <f t="shared" si="228"/>
        <v>0.43055158671470795</v>
      </c>
    </row>
    <row r="858" spans="1:20" x14ac:dyDescent="0.25">
      <c r="A858" s="286">
        <v>43136</v>
      </c>
      <c r="B858" s="1">
        <f t="shared" si="221"/>
        <v>1</v>
      </c>
      <c r="C858" s="285">
        <v>16</v>
      </c>
      <c r="D858" t="s">
        <v>714</v>
      </c>
      <c r="F858" s="16">
        <v>30</v>
      </c>
      <c r="G858" t="str">
        <f t="shared" si="215"/>
        <v>heating</v>
      </c>
      <c r="H858" s="283">
        <f>IF(G858="heating",F858*Assumptions!M$4+Assumptions!M$7,0)</f>
        <v>0.42311166678901713</v>
      </c>
      <c r="I858" s="15">
        <f t="shared" si="216"/>
        <v>0.95820877609023625</v>
      </c>
      <c r="J858" s="15">
        <f t="shared" si="217"/>
        <v>1.017726725449043</v>
      </c>
      <c r="K858" s="283">
        <f t="shared" si="222"/>
        <v>0.41261624649301881</v>
      </c>
      <c r="L858" s="283">
        <f t="shared" si="223"/>
        <v>3.0747565450814909</v>
      </c>
      <c r="M858" s="283">
        <f t="shared" si="224"/>
        <v>4.3287856493927848</v>
      </c>
      <c r="N858" s="283">
        <f t="shared" si="225"/>
        <v>2.3339835549601151</v>
      </c>
      <c r="O858" s="283">
        <f t="shared" si="226"/>
        <v>0.54357474019693675</v>
      </c>
      <c r="P858" s="21">
        <f t="shared" si="218"/>
        <v>0</v>
      </c>
      <c r="Q858" s="21">
        <f t="shared" si="219"/>
        <v>1.1649354943302594</v>
      </c>
      <c r="R858">
        <f t="shared" si="220"/>
        <v>0.9440993384982781</v>
      </c>
      <c r="S858" s="296">
        <f t="shared" si="227"/>
        <v>0</v>
      </c>
      <c r="T858" s="283">
        <f t="shared" si="228"/>
        <v>0.41261624649301881</v>
      </c>
    </row>
    <row r="859" spans="1:20" x14ac:dyDescent="0.25">
      <c r="A859" s="286">
        <v>43136</v>
      </c>
      <c r="B859" s="1">
        <f t="shared" si="221"/>
        <v>1</v>
      </c>
      <c r="C859" s="285">
        <v>17</v>
      </c>
      <c r="D859" t="s">
        <v>714</v>
      </c>
      <c r="F859" s="16">
        <v>30</v>
      </c>
      <c r="G859" t="str">
        <f t="shared" si="215"/>
        <v>heating</v>
      </c>
      <c r="H859" s="283">
        <f>IF(G859="heating",F859*Assumptions!M$4+Assumptions!M$7,0)</f>
        <v>0.42311166678901713</v>
      </c>
      <c r="I859" s="15">
        <f t="shared" si="216"/>
        <v>1.000324165990953</v>
      </c>
      <c r="J859" s="15">
        <f t="shared" si="217"/>
        <v>1.017726725449043</v>
      </c>
      <c r="K859" s="283">
        <f t="shared" si="222"/>
        <v>0.4307516409227472</v>
      </c>
      <c r="L859" s="283">
        <f t="shared" si="223"/>
        <v>3.0747565450814909</v>
      </c>
      <c r="M859" s="283">
        <f t="shared" si="224"/>
        <v>4.5190453297149329</v>
      </c>
      <c r="N859" s="283">
        <f t="shared" si="225"/>
        <v>2.3339835549601151</v>
      </c>
      <c r="O859" s="283">
        <f t="shared" si="226"/>
        <v>0.56746604937173284</v>
      </c>
      <c r="P859" s="21">
        <f t="shared" si="218"/>
        <v>0</v>
      </c>
      <c r="Q859" s="21">
        <f t="shared" si="219"/>
        <v>1.3521540118753073</v>
      </c>
      <c r="R859">
        <f t="shared" si="220"/>
        <v>0.9440993384982781</v>
      </c>
      <c r="S859" s="296">
        <f t="shared" si="227"/>
        <v>0</v>
      </c>
      <c r="T859" s="283">
        <f t="shared" si="228"/>
        <v>0.4307516409227472</v>
      </c>
    </row>
    <row r="860" spans="1:20" x14ac:dyDescent="0.25">
      <c r="A860" s="286">
        <v>43136</v>
      </c>
      <c r="B860" s="1">
        <f t="shared" si="221"/>
        <v>1</v>
      </c>
      <c r="C860" s="285">
        <v>18</v>
      </c>
      <c r="D860" t="s">
        <v>714</v>
      </c>
      <c r="F860" s="16">
        <v>30</v>
      </c>
      <c r="G860" t="str">
        <f t="shared" si="215"/>
        <v>heating</v>
      </c>
      <c r="H860" s="283">
        <f>IF(G860="heating",F860*Assumptions!M$4+Assumptions!M$7,0)</f>
        <v>0.42311166678901713</v>
      </c>
      <c r="I860" s="15">
        <f t="shared" si="216"/>
        <v>0.99263375744531002</v>
      </c>
      <c r="J860" s="15">
        <f t="shared" si="217"/>
        <v>1.017726725449043</v>
      </c>
      <c r="K860" s="283">
        <f t="shared" si="222"/>
        <v>0.4274400583247997</v>
      </c>
      <c r="L860" s="283">
        <f t="shared" si="223"/>
        <v>3.0747565450814909</v>
      </c>
      <c r="M860" s="283">
        <f t="shared" si="224"/>
        <v>4.4843032870818229</v>
      </c>
      <c r="N860" s="283">
        <f t="shared" si="225"/>
        <v>2.3339835549601151</v>
      </c>
      <c r="O860" s="283">
        <f t="shared" si="226"/>
        <v>0.56310341783305806</v>
      </c>
      <c r="P860" s="21">
        <f t="shared" si="218"/>
        <v>0</v>
      </c>
      <c r="Q860" s="21">
        <f t="shared" si="219"/>
        <v>1.5598916921549892</v>
      </c>
      <c r="R860">
        <f t="shared" si="220"/>
        <v>0.9440993384982781</v>
      </c>
      <c r="S860" s="296">
        <f t="shared" si="227"/>
        <v>0</v>
      </c>
      <c r="T860" s="283">
        <f t="shared" si="228"/>
        <v>0.4274400583247997</v>
      </c>
    </row>
    <row r="861" spans="1:20" x14ac:dyDescent="0.25">
      <c r="A861" s="286">
        <v>43136</v>
      </c>
      <c r="B861" s="1">
        <f t="shared" si="221"/>
        <v>1</v>
      </c>
      <c r="C861" s="285">
        <v>19</v>
      </c>
      <c r="D861" t="s">
        <v>714</v>
      </c>
      <c r="F861" s="16">
        <v>32</v>
      </c>
      <c r="G861" t="str">
        <f t="shared" si="215"/>
        <v>heating</v>
      </c>
      <c r="H861" s="283">
        <f>IF(G861="heating",F861*Assumptions!M$4+Assumptions!M$7,0)</f>
        <v>0.40171991831493709</v>
      </c>
      <c r="I861" s="15">
        <f t="shared" si="216"/>
        <v>0.98728643949761985</v>
      </c>
      <c r="J861" s="15">
        <f t="shared" si="217"/>
        <v>1.017726725449043</v>
      </c>
      <c r="K861" s="283">
        <f t="shared" si="222"/>
        <v>0.40364327099156694</v>
      </c>
      <c r="L861" s="283">
        <f t="shared" si="223"/>
        <v>3.1003620880617868</v>
      </c>
      <c r="M861" s="283">
        <f t="shared" si="224"/>
        <v>4.2699142847777161</v>
      </c>
      <c r="N861" s="283">
        <f t="shared" si="225"/>
        <v>2.4522803312945656</v>
      </c>
      <c r="O861" s="283">
        <f t="shared" si="226"/>
        <v>0.51031698069480713</v>
      </c>
      <c r="P861" s="21">
        <f t="shared" si="218"/>
        <v>0</v>
      </c>
      <c r="Q861" s="21">
        <f t="shared" si="219"/>
        <v>1.6764212681468484</v>
      </c>
      <c r="R861">
        <f t="shared" si="220"/>
        <v>0.9440993384982781</v>
      </c>
      <c r="S861" s="296">
        <f t="shared" si="227"/>
        <v>0</v>
      </c>
      <c r="T861" s="283">
        <f t="shared" si="228"/>
        <v>0.40364327099156694</v>
      </c>
    </row>
    <row r="862" spans="1:20" x14ac:dyDescent="0.25">
      <c r="A862" s="286">
        <v>43136</v>
      </c>
      <c r="B862" s="1">
        <f t="shared" si="221"/>
        <v>1</v>
      </c>
      <c r="C862" s="285">
        <v>20</v>
      </c>
      <c r="D862" t="s">
        <v>714</v>
      </c>
      <c r="F862" s="16">
        <v>32</v>
      </c>
      <c r="G862" t="str">
        <f t="shared" si="215"/>
        <v>heating</v>
      </c>
      <c r="H862" s="283">
        <f>IF(G862="heating",F862*Assumptions!M$4+Assumptions!M$7,0)</f>
        <v>0.40171991831493709</v>
      </c>
      <c r="I862" s="15">
        <f t="shared" si="216"/>
        <v>0.9807837528485519</v>
      </c>
      <c r="J862" s="15">
        <f t="shared" si="217"/>
        <v>1.017726725449043</v>
      </c>
      <c r="K862" s="283">
        <f t="shared" si="222"/>
        <v>0.40098470544842163</v>
      </c>
      <c r="L862" s="283">
        <f t="shared" si="223"/>
        <v>3.1003620880617868</v>
      </c>
      <c r="M862" s="283">
        <f t="shared" si="224"/>
        <v>4.2417908208046695</v>
      </c>
      <c r="N862" s="283">
        <f t="shared" si="225"/>
        <v>2.4522803312945656</v>
      </c>
      <c r="O862" s="283">
        <f t="shared" si="226"/>
        <v>0.50695581691862346</v>
      </c>
      <c r="P862" s="21">
        <f t="shared" si="218"/>
        <v>0</v>
      </c>
      <c r="Q862" s="21">
        <f t="shared" si="219"/>
        <v>1.52436960139122</v>
      </c>
      <c r="R862">
        <f t="shared" si="220"/>
        <v>0.9440993384982781</v>
      </c>
      <c r="S862" s="296">
        <f t="shared" si="227"/>
        <v>0</v>
      </c>
      <c r="T862" s="283">
        <f t="shared" si="228"/>
        <v>0.40098470544842163</v>
      </c>
    </row>
    <row r="863" spans="1:20" x14ac:dyDescent="0.25">
      <c r="A863" s="286">
        <v>43136</v>
      </c>
      <c r="B863" s="1">
        <f t="shared" si="221"/>
        <v>1</v>
      </c>
      <c r="C863" s="285">
        <v>21</v>
      </c>
      <c r="D863" t="s">
        <v>714</v>
      </c>
      <c r="F863" s="16">
        <v>32</v>
      </c>
      <c r="G863" t="str">
        <f t="shared" si="215"/>
        <v>heating</v>
      </c>
      <c r="H863" s="283">
        <f>IF(G863="heating",F863*Assumptions!M$4+Assumptions!M$7,0)</f>
        <v>0.40171991831493709</v>
      </c>
      <c r="I863" s="15">
        <f t="shared" si="216"/>
        <v>0.96485790305685171</v>
      </c>
      <c r="J863" s="15">
        <f t="shared" si="217"/>
        <v>1.017726725449043</v>
      </c>
      <c r="K863" s="283">
        <f t="shared" si="222"/>
        <v>0.39447356354869767</v>
      </c>
      <c r="L863" s="283">
        <f t="shared" si="223"/>
        <v>3.1003620880617868</v>
      </c>
      <c r="M863" s="283">
        <f t="shared" si="224"/>
        <v>4.1729131265486767</v>
      </c>
      <c r="N863" s="283">
        <f t="shared" si="225"/>
        <v>2.4522803312945656</v>
      </c>
      <c r="O863" s="283">
        <f t="shared" si="226"/>
        <v>0.49872392872938126</v>
      </c>
      <c r="P863" s="21">
        <f t="shared" si="218"/>
        <v>0</v>
      </c>
      <c r="Q863" s="21">
        <f t="shared" si="219"/>
        <v>1.4448604713749031</v>
      </c>
      <c r="R863">
        <f t="shared" si="220"/>
        <v>0.9440993384982781</v>
      </c>
      <c r="S863" s="296">
        <f t="shared" si="227"/>
        <v>0</v>
      </c>
      <c r="T863" s="283">
        <f t="shared" si="228"/>
        <v>0.39447356354869767</v>
      </c>
    </row>
    <row r="864" spans="1:20" x14ac:dyDescent="0.25">
      <c r="A864" s="286">
        <v>43136</v>
      </c>
      <c r="B864" s="1">
        <f t="shared" si="221"/>
        <v>1</v>
      </c>
      <c r="C864" s="285">
        <v>22</v>
      </c>
      <c r="D864" t="s">
        <v>714</v>
      </c>
      <c r="F864" s="16">
        <v>32</v>
      </c>
      <c r="G864" t="str">
        <f t="shared" si="215"/>
        <v>heating</v>
      </c>
      <c r="H864" s="283">
        <f>IF(G864="heating",F864*Assumptions!M$4+Assumptions!M$7,0)</f>
        <v>0.40171991831493709</v>
      </c>
      <c r="I864" s="15">
        <f t="shared" si="216"/>
        <v>0.93972561476240646</v>
      </c>
      <c r="J864" s="15">
        <f t="shared" si="217"/>
        <v>1.017726725449043</v>
      </c>
      <c r="K864" s="283">
        <f t="shared" si="222"/>
        <v>0.38419845123191659</v>
      </c>
      <c r="L864" s="283">
        <f t="shared" si="223"/>
        <v>3.1003620880617868</v>
      </c>
      <c r="M864" s="283">
        <f t="shared" si="224"/>
        <v>4.0642185142209621</v>
      </c>
      <c r="N864" s="283">
        <f t="shared" si="225"/>
        <v>2.4522803312945656</v>
      </c>
      <c r="O864" s="283">
        <f t="shared" si="226"/>
        <v>0.48573333859537821</v>
      </c>
      <c r="P864" s="21">
        <f t="shared" si="218"/>
        <v>0</v>
      </c>
      <c r="Q864" s="21">
        <f t="shared" si="219"/>
        <v>1.2427137171080138</v>
      </c>
      <c r="R864">
        <f t="shared" si="220"/>
        <v>0.9440993384982781</v>
      </c>
      <c r="S864" s="296">
        <f t="shared" si="227"/>
        <v>0</v>
      </c>
      <c r="T864" s="283">
        <f t="shared" si="228"/>
        <v>0.38419845123191659</v>
      </c>
    </row>
    <row r="865" spans="1:20" x14ac:dyDescent="0.25">
      <c r="A865" s="286">
        <v>43136</v>
      </c>
      <c r="B865" s="1">
        <f t="shared" si="221"/>
        <v>1</v>
      </c>
      <c r="C865" s="285">
        <v>23</v>
      </c>
      <c r="D865" t="s">
        <v>713</v>
      </c>
      <c r="F865" s="16">
        <v>32</v>
      </c>
      <c r="G865" t="str">
        <f t="shared" si="215"/>
        <v>heating</v>
      </c>
      <c r="H865" s="283">
        <f>IF(G865="heating",F865*Assumptions!M$4+Assumptions!M$7,0)</f>
        <v>0.40171991831493709</v>
      </c>
      <c r="I865" s="15">
        <f t="shared" si="216"/>
        <v>0.93552015763172869</v>
      </c>
      <c r="J865" s="15">
        <f t="shared" si="217"/>
        <v>1.017726725449043</v>
      </c>
      <c r="K865" s="283">
        <f t="shared" si="222"/>
        <v>0.38247908752516357</v>
      </c>
      <c r="L865" s="283">
        <f t="shared" si="223"/>
        <v>3.1003620880617868</v>
      </c>
      <c r="M865" s="283">
        <f t="shared" si="224"/>
        <v>4.0460303362435157</v>
      </c>
      <c r="N865" s="283">
        <f t="shared" si="225"/>
        <v>2.4522803312945656</v>
      </c>
      <c r="O865" s="283">
        <f t="shared" si="226"/>
        <v>0.48355958627841034</v>
      </c>
      <c r="P865" s="21">
        <f t="shared" si="218"/>
        <v>0</v>
      </c>
      <c r="Q865" s="21">
        <f t="shared" si="219"/>
        <v>1.0297519246597011</v>
      </c>
      <c r="R865">
        <f t="shared" si="220"/>
        <v>0.9440993384982781</v>
      </c>
      <c r="S865" s="296">
        <f t="shared" si="227"/>
        <v>0</v>
      </c>
      <c r="T865" s="283">
        <f t="shared" si="228"/>
        <v>0.38247908752516357</v>
      </c>
    </row>
    <row r="866" spans="1:20" x14ac:dyDescent="0.25">
      <c r="A866" s="286">
        <v>43137</v>
      </c>
      <c r="B866" s="1">
        <f t="shared" si="221"/>
        <v>2</v>
      </c>
      <c r="C866" s="285">
        <v>0</v>
      </c>
      <c r="D866" t="s">
        <v>713</v>
      </c>
      <c r="F866" s="16">
        <v>32</v>
      </c>
      <c r="G866" t="str">
        <f t="shared" si="215"/>
        <v>heating</v>
      </c>
      <c r="H866" s="283">
        <f>IF(G866="heating",F866*Assumptions!M$4+Assumptions!M$7,0)</f>
        <v>0.40171991831493709</v>
      </c>
      <c r="I866" s="15">
        <f t="shared" si="216"/>
        <v>0.96097758380229281</v>
      </c>
      <c r="J866" s="15">
        <f t="shared" si="217"/>
        <v>1.0199659078795975</v>
      </c>
      <c r="K866" s="283">
        <f t="shared" si="222"/>
        <v>0.39375155214394009</v>
      </c>
      <c r="L866" s="283">
        <f t="shared" si="223"/>
        <v>3.1003620880617868</v>
      </c>
      <c r="M866" s="283">
        <f t="shared" si="224"/>
        <v>4.1652753755132794</v>
      </c>
      <c r="N866" s="283">
        <f t="shared" si="225"/>
        <v>2.4522803312945656</v>
      </c>
      <c r="O866" s="283">
        <f t="shared" si="226"/>
        <v>0.49781110617891977</v>
      </c>
      <c r="P866" s="21">
        <f t="shared" si="218"/>
        <v>0</v>
      </c>
      <c r="Q866" s="21">
        <f t="shared" si="219"/>
        <v>0.90668853391740301</v>
      </c>
      <c r="R866">
        <f t="shared" si="220"/>
        <v>0.83668510409641816</v>
      </c>
      <c r="S866" s="296">
        <f t="shared" si="227"/>
        <v>0</v>
      </c>
      <c r="T866" s="283">
        <f t="shared" si="228"/>
        <v>0.39375155214394009</v>
      </c>
    </row>
    <row r="867" spans="1:20" x14ac:dyDescent="0.25">
      <c r="A867" s="286">
        <v>43137</v>
      </c>
      <c r="B867" s="1">
        <f t="shared" si="221"/>
        <v>2</v>
      </c>
      <c r="C867" s="285">
        <v>1</v>
      </c>
      <c r="D867" t="s">
        <v>713</v>
      </c>
      <c r="F867" s="16">
        <v>32</v>
      </c>
      <c r="G867" t="str">
        <f t="shared" si="215"/>
        <v>heating</v>
      </c>
      <c r="H867" s="283">
        <f>IF(G867="heating",F867*Assumptions!M$4+Assumptions!M$7,0)</f>
        <v>0.40171991831493709</v>
      </c>
      <c r="I867" s="15">
        <f t="shared" si="216"/>
        <v>0.9912860509924194</v>
      </c>
      <c r="J867" s="15">
        <f t="shared" si="217"/>
        <v>1.0199659078795975</v>
      </c>
      <c r="K867" s="283">
        <f t="shared" si="222"/>
        <v>0.40617016231796393</v>
      </c>
      <c r="L867" s="283">
        <f t="shared" si="223"/>
        <v>3.1003620880617868</v>
      </c>
      <c r="M867" s="283">
        <f t="shared" si="224"/>
        <v>4.29664484154919</v>
      </c>
      <c r="N867" s="283">
        <f t="shared" si="225"/>
        <v>2.4522803312945656</v>
      </c>
      <c r="O867" s="283">
        <f t="shared" si="226"/>
        <v>0.51351167176215251</v>
      </c>
      <c r="P867" s="21">
        <f t="shared" si="218"/>
        <v>0</v>
      </c>
      <c r="Q867" s="21">
        <f t="shared" si="219"/>
        <v>0.81803459285312596</v>
      </c>
      <c r="R867">
        <f t="shared" si="220"/>
        <v>0.83668510409641816</v>
      </c>
      <c r="S867" s="296">
        <f t="shared" si="227"/>
        <v>0</v>
      </c>
      <c r="T867" s="283">
        <f t="shared" si="228"/>
        <v>0.40617016231796393</v>
      </c>
    </row>
    <row r="868" spans="1:20" x14ac:dyDescent="0.25">
      <c r="A868" s="286">
        <v>43137</v>
      </c>
      <c r="B868" s="1">
        <f t="shared" si="221"/>
        <v>2</v>
      </c>
      <c r="C868" s="285">
        <v>2</v>
      </c>
      <c r="D868" t="s">
        <v>713</v>
      </c>
      <c r="F868" s="16">
        <v>30</v>
      </c>
      <c r="G868" t="str">
        <f t="shared" si="215"/>
        <v>heating</v>
      </c>
      <c r="H868" s="283">
        <f>IF(G868="heating",F868*Assumptions!M$4+Assumptions!M$7,0)</f>
        <v>0.42311166678901713</v>
      </c>
      <c r="I868" s="15">
        <f t="shared" si="216"/>
        <v>1.0126444122274023</v>
      </c>
      <c r="J868" s="15">
        <f t="shared" si="217"/>
        <v>1.0199659078795975</v>
      </c>
      <c r="K868" s="283">
        <f t="shared" si="222"/>
        <v>0.43701629125788799</v>
      </c>
      <c r="L868" s="283">
        <f t="shared" si="223"/>
        <v>3.0747565450814909</v>
      </c>
      <c r="M868" s="283">
        <f t="shared" si="224"/>
        <v>4.5847682107204921</v>
      </c>
      <c r="N868" s="283">
        <f t="shared" si="225"/>
        <v>2.3339835549601151</v>
      </c>
      <c r="O868" s="283">
        <f t="shared" si="226"/>
        <v>0.57571901010047721</v>
      </c>
      <c r="P868" s="21">
        <f t="shared" si="218"/>
        <v>0</v>
      </c>
      <c r="Q868" s="21">
        <f t="shared" si="219"/>
        <v>0.74507607494346417</v>
      </c>
      <c r="R868">
        <f t="shared" si="220"/>
        <v>0.83668510409641816</v>
      </c>
      <c r="S868" s="296">
        <f t="shared" si="227"/>
        <v>0</v>
      </c>
      <c r="T868" s="283">
        <f t="shared" si="228"/>
        <v>0.43701629125788799</v>
      </c>
    </row>
    <row r="869" spans="1:20" x14ac:dyDescent="0.25">
      <c r="A869" s="286">
        <v>43137</v>
      </c>
      <c r="B869" s="1">
        <f t="shared" si="221"/>
        <v>2</v>
      </c>
      <c r="C869" s="285">
        <v>3</v>
      </c>
      <c r="D869" t="s">
        <v>713</v>
      </c>
      <c r="F869" s="16">
        <v>28</v>
      </c>
      <c r="G869" t="str">
        <f t="shared" si="215"/>
        <v>heating</v>
      </c>
      <c r="H869" s="283">
        <f>IF(G869="heating",F869*Assumptions!M$4+Assumptions!M$7,0)</f>
        <v>0.44450341526309717</v>
      </c>
      <c r="I869" s="15">
        <f t="shared" si="216"/>
        <v>1.0288787614109172</v>
      </c>
      <c r="J869" s="15">
        <f t="shared" si="217"/>
        <v>1.0199659078795975</v>
      </c>
      <c r="K869" s="283">
        <f t="shared" si="222"/>
        <v>0.46647133411104458</v>
      </c>
      <c r="L869" s="283">
        <f t="shared" si="223"/>
        <v>3.0941723472618432</v>
      </c>
      <c r="M869" s="283">
        <f t="shared" si="224"/>
        <v>4.924685301942457</v>
      </c>
      <c r="N869" s="283">
        <f t="shared" si="225"/>
        <v>2.2832919573072399</v>
      </c>
      <c r="O869" s="283">
        <f t="shared" si="226"/>
        <v>0.63213234653483164</v>
      </c>
      <c r="P869" s="21">
        <f t="shared" si="218"/>
        <v>0</v>
      </c>
      <c r="Q869" s="21">
        <f t="shared" si="219"/>
        <v>0.69158980876382303</v>
      </c>
      <c r="R869">
        <f t="shared" si="220"/>
        <v>0.83668510409641816</v>
      </c>
      <c r="S869" s="296">
        <f t="shared" si="227"/>
        <v>0</v>
      </c>
      <c r="T869" s="283">
        <f t="shared" si="228"/>
        <v>0.46647133411104458</v>
      </c>
    </row>
    <row r="870" spans="1:20" x14ac:dyDescent="0.25">
      <c r="A870" s="286">
        <v>43137</v>
      </c>
      <c r="B870" s="1">
        <f t="shared" si="221"/>
        <v>2</v>
      </c>
      <c r="C870" s="285">
        <v>4</v>
      </c>
      <c r="D870" t="s">
        <v>713</v>
      </c>
      <c r="F870" s="16">
        <v>30</v>
      </c>
      <c r="G870" t="str">
        <f t="shared" si="215"/>
        <v>heating</v>
      </c>
      <c r="H870" s="283">
        <f>IF(G870="heating",F870*Assumptions!M$4+Assumptions!M$7,0)</f>
        <v>0.42311166678901713</v>
      </c>
      <c r="I870" s="15">
        <f t="shared" si="216"/>
        <v>1.0654385285153933</v>
      </c>
      <c r="J870" s="15">
        <f t="shared" si="217"/>
        <v>1.0199659078795975</v>
      </c>
      <c r="K870" s="283">
        <f t="shared" si="222"/>
        <v>0.45980009238474828</v>
      </c>
      <c r="L870" s="283">
        <f t="shared" si="223"/>
        <v>3.0747565450814909</v>
      </c>
      <c r="M870" s="283">
        <f t="shared" si="224"/>
        <v>4.8237946479847373</v>
      </c>
      <c r="N870" s="283">
        <f t="shared" si="225"/>
        <v>2.3339835549601151</v>
      </c>
      <c r="O870" s="283">
        <f t="shared" si="226"/>
        <v>0.6057340637574623</v>
      </c>
      <c r="P870" s="21">
        <f t="shared" si="218"/>
        <v>0</v>
      </c>
      <c r="Q870" s="21">
        <f t="shared" si="219"/>
        <v>0.6473875548762833</v>
      </c>
      <c r="R870">
        <f t="shared" si="220"/>
        <v>0.83668510409641816</v>
      </c>
      <c r="S870" s="296">
        <f t="shared" si="227"/>
        <v>0</v>
      </c>
      <c r="T870" s="283">
        <f t="shared" si="228"/>
        <v>0.45980009238474828</v>
      </c>
    </row>
    <row r="871" spans="1:20" x14ac:dyDescent="0.25">
      <c r="A871" s="286">
        <v>43137</v>
      </c>
      <c r="B871" s="1">
        <f t="shared" si="221"/>
        <v>2</v>
      </c>
      <c r="C871" s="285">
        <v>5</v>
      </c>
      <c r="D871" t="s">
        <v>713</v>
      </c>
      <c r="F871" s="16">
        <v>28</v>
      </c>
      <c r="G871" t="str">
        <f t="shared" si="215"/>
        <v>heating</v>
      </c>
      <c r="H871" s="283">
        <f>IF(G871="heating",F871*Assumptions!M$4+Assumptions!M$7,0)</f>
        <v>0.44450341526309717</v>
      </c>
      <c r="I871" s="15">
        <f t="shared" si="216"/>
        <v>1.1031161181218294</v>
      </c>
      <c r="J871" s="15">
        <f t="shared" si="217"/>
        <v>1.0199659078795975</v>
      </c>
      <c r="K871" s="283">
        <f t="shared" si="222"/>
        <v>0.50012894288346077</v>
      </c>
      <c r="L871" s="283">
        <f t="shared" si="223"/>
        <v>3.0941723472618432</v>
      </c>
      <c r="M871" s="283">
        <f t="shared" si="224"/>
        <v>5.2800193152016508</v>
      </c>
      <c r="N871" s="283">
        <f t="shared" si="225"/>
        <v>2.2832919573072399</v>
      </c>
      <c r="O871" s="283">
        <f t="shared" si="226"/>
        <v>0.67774300180179392</v>
      </c>
      <c r="P871" s="21">
        <f t="shared" si="218"/>
        <v>0</v>
      </c>
      <c r="Q871" s="21">
        <f t="shared" si="219"/>
        <v>0.72139578924615555</v>
      </c>
      <c r="R871">
        <f t="shared" si="220"/>
        <v>0.83668510409641816</v>
      </c>
      <c r="S871" s="296">
        <f t="shared" si="227"/>
        <v>0</v>
      </c>
      <c r="T871" s="283">
        <f t="shared" si="228"/>
        <v>0.50012894288346077</v>
      </c>
    </row>
    <row r="872" spans="1:20" x14ac:dyDescent="0.25">
      <c r="A872" s="286">
        <v>43137</v>
      </c>
      <c r="B872" s="1">
        <f t="shared" si="221"/>
        <v>2</v>
      </c>
      <c r="C872" s="285">
        <v>6</v>
      </c>
      <c r="D872" t="s">
        <v>713</v>
      </c>
      <c r="F872" s="16">
        <v>28</v>
      </c>
      <c r="G872" t="str">
        <f t="shared" si="215"/>
        <v>heating</v>
      </c>
      <c r="H872" s="283">
        <f>IF(G872="heating",F872*Assumptions!M$4+Assumptions!M$7,0)</f>
        <v>0.44450341526309717</v>
      </c>
      <c r="I872" s="15">
        <f t="shared" si="216"/>
        <v>1.1674190089087988</v>
      </c>
      <c r="J872" s="15">
        <f t="shared" si="217"/>
        <v>1.0199659078795975</v>
      </c>
      <c r="K872" s="283">
        <f t="shared" si="222"/>
        <v>0.52928248009076118</v>
      </c>
      <c r="L872" s="283">
        <f t="shared" si="223"/>
        <v>3.0941723472618432</v>
      </c>
      <c r="M872" s="283">
        <f t="shared" si="224"/>
        <v>5.5878024214412454</v>
      </c>
      <c r="N872" s="283">
        <f t="shared" si="225"/>
        <v>2.2832919573072399</v>
      </c>
      <c r="O872" s="283">
        <f t="shared" si="226"/>
        <v>0.71725002514281289</v>
      </c>
      <c r="P872" s="21">
        <f t="shared" si="218"/>
        <v>0</v>
      </c>
      <c r="Q872" s="21">
        <f t="shared" si="219"/>
        <v>0.87787080972652631</v>
      </c>
      <c r="R872">
        <f t="shared" si="220"/>
        <v>0.83668510409641816</v>
      </c>
      <c r="S872" s="296">
        <f t="shared" si="227"/>
        <v>0</v>
      </c>
      <c r="T872" s="283">
        <f t="shared" si="228"/>
        <v>0.52928248009076118</v>
      </c>
    </row>
    <row r="873" spans="1:20" x14ac:dyDescent="0.25">
      <c r="A873" s="286">
        <v>43137</v>
      </c>
      <c r="B873" s="1">
        <f t="shared" si="221"/>
        <v>2</v>
      </c>
      <c r="C873" s="285">
        <v>7</v>
      </c>
      <c r="D873" t="s">
        <v>714</v>
      </c>
      <c r="F873" s="16">
        <v>28</v>
      </c>
      <c r="G873" t="str">
        <f t="shared" si="215"/>
        <v>heating</v>
      </c>
      <c r="H873" s="283">
        <f>IF(G873="heating",F873*Assumptions!M$4+Assumptions!M$7,0)</f>
        <v>0.44450341526309717</v>
      </c>
      <c r="I873" s="15">
        <f t="shared" si="216"/>
        <v>1.1567226404725983</v>
      </c>
      <c r="J873" s="15">
        <f t="shared" si="217"/>
        <v>1.0199659078795975</v>
      </c>
      <c r="K873" s="283">
        <f t="shared" si="222"/>
        <v>0.524432978437393</v>
      </c>
      <c r="L873" s="283">
        <f t="shared" si="223"/>
        <v>3.0941723472618432</v>
      </c>
      <c r="M873" s="283">
        <f t="shared" si="224"/>
        <v>5.5366046998071807</v>
      </c>
      <c r="N873" s="283">
        <f t="shared" si="225"/>
        <v>2.2832919573072399</v>
      </c>
      <c r="O873" s="283">
        <f t="shared" si="226"/>
        <v>0.71067828828461954</v>
      </c>
      <c r="P873" s="21">
        <f t="shared" si="218"/>
        <v>0</v>
      </c>
      <c r="Q873" s="21">
        <f t="shared" si="219"/>
        <v>0.97331382064367777</v>
      </c>
      <c r="R873">
        <f t="shared" si="220"/>
        <v>0.83668510409641816</v>
      </c>
      <c r="S873" s="296">
        <f t="shared" si="227"/>
        <v>0</v>
      </c>
      <c r="T873" s="283">
        <f t="shared" si="228"/>
        <v>0.524432978437393</v>
      </c>
    </row>
    <row r="874" spans="1:20" x14ac:dyDescent="0.25">
      <c r="A874" s="286">
        <v>43137</v>
      </c>
      <c r="B874" s="1">
        <f t="shared" si="221"/>
        <v>2</v>
      </c>
      <c r="C874" s="285">
        <v>8</v>
      </c>
      <c r="D874" t="s">
        <v>714</v>
      </c>
      <c r="F874" s="16">
        <v>27</v>
      </c>
      <c r="G874" t="str">
        <f t="shared" si="215"/>
        <v>heating</v>
      </c>
      <c r="H874" s="283">
        <f>IF(G874="heating",F874*Assumptions!M$4+Assumptions!M$7,0)</f>
        <v>0.45519928950013722</v>
      </c>
      <c r="I874" s="15">
        <f t="shared" si="216"/>
        <v>1.0887373021083731</v>
      </c>
      <c r="J874" s="15">
        <f t="shared" si="217"/>
        <v>1.0199659078795975</v>
      </c>
      <c r="K874" s="283">
        <f t="shared" si="222"/>
        <v>0.50548739950211596</v>
      </c>
      <c r="L874" s="283">
        <f t="shared" si="223"/>
        <v>3.1143580678163376</v>
      </c>
      <c r="M874" s="283">
        <f t="shared" si="224"/>
        <v>5.3714050119141374</v>
      </c>
      <c r="N874" s="283">
        <f t="shared" si="225"/>
        <v>2.2875213966102126</v>
      </c>
      <c r="O874" s="283">
        <f t="shared" si="226"/>
        <v>0.68819848555373586</v>
      </c>
      <c r="P874" s="21">
        <f t="shared" si="218"/>
        <v>0</v>
      </c>
      <c r="Q874" s="21">
        <f t="shared" si="219"/>
        <v>0.94940007506179924</v>
      </c>
      <c r="R874">
        <f t="shared" si="220"/>
        <v>0.83668510409641816</v>
      </c>
      <c r="S874" s="296">
        <f t="shared" si="227"/>
        <v>0</v>
      </c>
      <c r="T874" s="283">
        <f t="shared" si="228"/>
        <v>0.50548739950211596</v>
      </c>
    </row>
    <row r="875" spans="1:20" x14ac:dyDescent="0.25">
      <c r="A875" s="286">
        <v>43137</v>
      </c>
      <c r="B875" s="1">
        <f t="shared" si="221"/>
        <v>2</v>
      </c>
      <c r="C875" s="285">
        <v>9</v>
      </c>
      <c r="D875" t="s">
        <v>714</v>
      </c>
      <c r="F875" s="16">
        <v>28</v>
      </c>
      <c r="G875" t="str">
        <f t="shared" si="215"/>
        <v>heating</v>
      </c>
      <c r="H875" s="283">
        <f>IF(G875="heating",F875*Assumptions!M$4+Assumptions!M$7,0)</f>
        <v>0.44450341526309717</v>
      </c>
      <c r="I875" s="15">
        <f t="shared" si="216"/>
        <v>1.0265141967145235</v>
      </c>
      <c r="J875" s="15">
        <f t="shared" si="217"/>
        <v>1.0199659078795975</v>
      </c>
      <c r="K875" s="283">
        <f t="shared" si="222"/>
        <v>0.46539929171898853</v>
      </c>
      <c r="L875" s="283">
        <f t="shared" si="223"/>
        <v>3.0941723472618432</v>
      </c>
      <c r="M875" s="283">
        <f t="shared" si="224"/>
        <v>4.9133674115917483</v>
      </c>
      <c r="N875" s="283">
        <f t="shared" si="225"/>
        <v>2.2832919573072399</v>
      </c>
      <c r="O875" s="283">
        <f t="shared" si="226"/>
        <v>0.63067958272423952</v>
      </c>
      <c r="P875" s="21">
        <f t="shared" si="218"/>
        <v>0</v>
      </c>
      <c r="Q875" s="21">
        <f t="shared" si="219"/>
        <v>0.8408485371888097</v>
      </c>
      <c r="R875">
        <f t="shared" si="220"/>
        <v>0.83668510409641816</v>
      </c>
      <c r="S875" s="296">
        <f t="shared" si="227"/>
        <v>0</v>
      </c>
      <c r="T875" s="283">
        <f t="shared" si="228"/>
        <v>0.46539929171898853</v>
      </c>
    </row>
    <row r="876" spans="1:20" x14ac:dyDescent="0.25">
      <c r="A876" s="286">
        <v>43137</v>
      </c>
      <c r="B876" s="1">
        <f t="shared" si="221"/>
        <v>2</v>
      </c>
      <c r="C876" s="285">
        <v>10</v>
      </c>
      <c r="D876" t="s">
        <v>714</v>
      </c>
      <c r="F876" s="16">
        <v>30</v>
      </c>
      <c r="G876" t="str">
        <f t="shared" si="215"/>
        <v>heating</v>
      </c>
      <c r="H876" s="283">
        <f>IF(G876="heating",F876*Assumptions!M$4+Assumptions!M$7,0)</f>
        <v>0.42311166678901713</v>
      </c>
      <c r="I876" s="15">
        <f t="shared" si="216"/>
        <v>0.99413757313525775</v>
      </c>
      <c r="J876" s="15">
        <f t="shared" si="217"/>
        <v>1.0199659078795975</v>
      </c>
      <c r="K876" s="283">
        <f t="shared" si="222"/>
        <v>0.42902948948887831</v>
      </c>
      <c r="L876" s="283">
        <f t="shared" si="223"/>
        <v>3.0747565450814909</v>
      </c>
      <c r="M876" s="283">
        <f t="shared" si="224"/>
        <v>4.5009781196223244</v>
      </c>
      <c r="N876" s="283">
        <f t="shared" si="225"/>
        <v>2.3339835549601151</v>
      </c>
      <c r="O876" s="283">
        <f t="shared" si="226"/>
        <v>0.56519731171003995</v>
      </c>
      <c r="P876" s="21">
        <f t="shared" si="218"/>
        <v>0</v>
      </c>
      <c r="Q876" s="21">
        <f t="shared" si="219"/>
        <v>0.74504051125983206</v>
      </c>
      <c r="R876">
        <f t="shared" si="220"/>
        <v>0.83668510409641816</v>
      </c>
      <c r="S876" s="296">
        <f t="shared" si="227"/>
        <v>0</v>
      </c>
      <c r="T876" s="283">
        <f t="shared" si="228"/>
        <v>0.42902948948887831</v>
      </c>
    </row>
    <row r="877" spans="1:20" x14ac:dyDescent="0.25">
      <c r="A877" s="286">
        <v>43137</v>
      </c>
      <c r="B877" s="1">
        <f t="shared" si="221"/>
        <v>2</v>
      </c>
      <c r="C877" s="285">
        <v>11</v>
      </c>
      <c r="D877" t="s">
        <v>714</v>
      </c>
      <c r="F877" s="16">
        <v>30</v>
      </c>
      <c r="G877" t="str">
        <f t="shared" si="215"/>
        <v>heating</v>
      </c>
      <c r="H877" s="283">
        <f>IF(G877="heating",F877*Assumptions!M$4+Assumptions!M$7,0)</f>
        <v>0.42311166678901713</v>
      </c>
      <c r="I877" s="15">
        <f t="shared" si="216"/>
        <v>0.95102107888400034</v>
      </c>
      <c r="J877" s="15">
        <f t="shared" si="217"/>
        <v>1.0199659078795975</v>
      </c>
      <c r="K877" s="283">
        <f t="shared" si="222"/>
        <v>0.41042215785083525</v>
      </c>
      <c r="L877" s="283">
        <f t="shared" si="223"/>
        <v>3.0747565450814909</v>
      </c>
      <c r="M877" s="283">
        <f t="shared" si="224"/>
        <v>4.3057673133274825</v>
      </c>
      <c r="N877" s="283">
        <f t="shared" si="225"/>
        <v>2.3339835549601151</v>
      </c>
      <c r="O877" s="283">
        <f t="shared" si="226"/>
        <v>0.54068427920859519</v>
      </c>
      <c r="P877" s="21">
        <f t="shared" si="218"/>
        <v>0</v>
      </c>
      <c r="Q877" s="21">
        <f t="shared" si="219"/>
        <v>0.72850690893675296</v>
      </c>
      <c r="R877">
        <f t="shared" si="220"/>
        <v>0.83668510409641816</v>
      </c>
      <c r="S877" s="296">
        <f t="shared" si="227"/>
        <v>0</v>
      </c>
      <c r="T877" s="283">
        <f t="shared" si="228"/>
        <v>0.41042215785083525</v>
      </c>
    </row>
    <row r="878" spans="1:20" x14ac:dyDescent="0.25">
      <c r="A878" s="286">
        <v>43137</v>
      </c>
      <c r="B878" s="1">
        <f t="shared" si="221"/>
        <v>2</v>
      </c>
      <c r="C878" s="285">
        <v>12</v>
      </c>
      <c r="D878" t="s">
        <v>714</v>
      </c>
      <c r="F878" s="16">
        <v>32</v>
      </c>
      <c r="G878" t="str">
        <f t="shared" si="215"/>
        <v>heating</v>
      </c>
      <c r="H878" s="283">
        <f>IF(G878="heating",F878*Assumptions!M$4+Assumptions!M$7,0)</f>
        <v>0.40171991831493709</v>
      </c>
      <c r="I878" s="15">
        <f t="shared" si="216"/>
        <v>0.92817502202723046</v>
      </c>
      <c r="J878" s="15">
        <f t="shared" si="217"/>
        <v>1.0199659078795975</v>
      </c>
      <c r="K878" s="283">
        <f t="shared" si="222"/>
        <v>0.3803110101053595</v>
      </c>
      <c r="L878" s="283">
        <f t="shared" si="223"/>
        <v>3.1003620880617868</v>
      </c>
      <c r="M878" s="283">
        <f t="shared" si="224"/>
        <v>4.0230954692195127</v>
      </c>
      <c r="N878" s="283">
        <f t="shared" si="225"/>
        <v>2.4522803312945656</v>
      </c>
      <c r="O878" s="283">
        <f t="shared" si="226"/>
        <v>0.48081853544887693</v>
      </c>
      <c r="P878" s="21">
        <f t="shared" si="218"/>
        <v>0</v>
      </c>
      <c r="Q878" s="21">
        <f t="shared" si="219"/>
        <v>0.75910815787401487</v>
      </c>
      <c r="R878">
        <f t="shared" si="220"/>
        <v>0.83668510409641816</v>
      </c>
      <c r="S878" s="296">
        <f t="shared" si="227"/>
        <v>0</v>
      </c>
      <c r="T878" s="283">
        <f t="shared" si="228"/>
        <v>0.3803110101053595</v>
      </c>
    </row>
    <row r="879" spans="1:20" x14ac:dyDescent="0.25">
      <c r="A879" s="286">
        <v>43137</v>
      </c>
      <c r="B879" s="1">
        <f t="shared" si="221"/>
        <v>2</v>
      </c>
      <c r="C879" s="285">
        <v>13</v>
      </c>
      <c r="D879" t="s">
        <v>714</v>
      </c>
      <c r="F879" s="16">
        <v>32</v>
      </c>
      <c r="G879" t="str">
        <f t="shared" si="215"/>
        <v>heating</v>
      </c>
      <c r="H879" s="283">
        <f>IF(G879="heating",F879*Assumptions!M$4+Assumptions!M$7,0)</f>
        <v>0.40171991831493709</v>
      </c>
      <c r="I879" s="15">
        <f t="shared" si="216"/>
        <v>0.91573834436872614</v>
      </c>
      <c r="J879" s="15">
        <f t="shared" si="217"/>
        <v>1.0199659078795975</v>
      </c>
      <c r="K879" s="283">
        <f t="shared" si="222"/>
        <v>0.37521519807593195</v>
      </c>
      <c r="L879" s="283">
        <f t="shared" si="223"/>
        <v>3.1003620880617868</v>
      </c>
      <c r="M879" s="283">
        <f t="shared" si="224"/>
        <v>3.9691897506290759</v>
      </c>
      <c r="N879" s="283">
        <f t="shared" si="225"/>
        <v>2.4522803312945656</v>
      </c>
      <c r="O879" s="283">
        <f t="shared" si="226"/>
        <v>0.47437601653196909</v>
      </c>
      <c r="P879" s="21">
        <f t="shared" si="218"/>
        <v>0</v>
      </c>
      <c r="Q879" s="21">
        <f t="shared" si="219"/>
        <v>0.79115902007799765</v>
      </c>
      <c r="R879">
        <f t="shared" si="220"/>
        <v>0.83668510409641816</v>
      </c>
      <c r="S879" s="296">
        <f t="shared" si="227"/>
        <v>0</v>
      </c>
      <c r="T879" s="283">
        <f t="shared" si="228"/>
        <v>0.37521519807593195</v>
      </c>
    </row>
    <row r="880" spans="1:20" x14ac:dyDescent="0.25">
      <c r="A880" s="286">
        <v>43137</v>
      </c>
      <c r="B880" s="1">
        <f t="shared" si="221"/>
        <v>2</v>
      </c>
      <c r="C880" s="285">
        <v>14</v>
      </c>
      <c r="D880" t="s">
        <v>714</v>
      </c>
      <c r="F880" s="16">
        <v>34</v>
      </c>
      <c r="G880" t="str">
        <f t="shared" si="215"/>
        <v>heating</v>
      </c>
      <c r="H880" s="283">
        <f>IF(G880="heating",F880*Assumptions!M$4+Assumptions!M$7,0)</f>
        <v>0.38032816984085704</v>
      </c>
      <c r="I880" s="15">
        <f t="shared" si="216"/>
        <v>0.92047470058819936</v>
      </c>
      <c r="J880" s="15">
        <f t="shared" si="217"/>
        <v>1.0199659078795975</v>
      </c>
      <c r="K880" s="283">
        <f t="shared" si="222"/>
        <v>0.35707217237139338</v>
      </c>
      <c r="L880" s="283">
        <f t="shared" si="223"/>
        <v>3.1617728735566879</v>
      </c>
      <c r="M880" s="283">
        <f t="shared" si="224"/>
        <v>3.85208354222189</v>
      </c>
      <c r="N880" s="283">
        <f t="shared" si="225"/>
        <v>2.582445701090049</v>
      </c>
      <c r="O880" s="283">
        <f t="shared" si="226"/>
        <v>0.4371751584280309</v>
      </c>
      <c r="P880" s="21">
        <f t="shared" si="218"/>
        <v>0</v>
      </c>
      <c r="Q880" s="21">
        <f t="shared" si="219"/>
        <v>0.84355555031342389</v>
      </c>
      <c r="R880">
        <f t="shared" si="220"/>
        <v>0.83668510409641816</v>
      </c>
      <c r="S880" s="296">
        <f t="shared" si="227"/>
        <v>0</v>
      </c>
      <c r="T880" s="283">
        <f t="shared" si="228"/>
        <v>0.35707217237139338</v>
      </c>
    </row>
    <row r="881" spans="1:20" x14ac:dyDescent="0.25">
      <c r="A881" s="286">
        <v>43137</v>
      </c>
      <c r="B881" s="1">
        <f t="shared" si="221"/>
        <v>2</v>
      </c>
      <c r="C881" s="285">
        <v>15</v>
      </c>
      <c r="D881" t="s">
        <v>714</v>
      </c>
      <c r="F881" s="16">
        <v>34</v>
      </c>
      <c r="G881" t="str">
        <f t="shared" si="215"/>
        <v>heating</v>
      </c>
      <c r="H881" s="283">
        <f>IF(G881="heating",F881*Assumptions!M$4+Assumptions!M$7,0)</f>
        <v>0.38032816984085704</v>
      </c>
      <c r="I881" s="15">
        <f t="shared" si="216"/>
        <v>0.92937811039838192</v>
      </c>
      <c r="J881" s="15">
        <f t="shared" si="217"/>
        <v>1.0199659078795975</v>
      </c>
      <c r="K881" s="283">
        <f t="shared" si="222"/>
        <v>0.3605259988376755</v>
      </c>
      <c r="L881" s="283">
        <f t="shared" si="223"/>
        <v>3.1617728735566879</v>
      </c>
      <c r="M881" s="283">
        <f t="shared" si="224"/>
        <v>3.889343315225477</v>
      </c>
      <c r="N881" s="283">
        <f t="shared" si="225"/>
        <v>2.582445701090049</v>
      </c>
      <c r="O881" s="283">
        <f t="shared" si="226"/>
        <v>0.441403791319113</v>
      </c>
      <c r="P881" s="21">
        <f t="shared" si="218"/>
        <v>0</v>
      </c>
      <c r="Q881" s="21">
        <f t="shared" si="219"/>
        <v>0.96592607327566882</v>
      </c>
      <c r="R881">
        <f t="shared" si="220"/>
        <v>0.83668510409641816</v>
      </c>
      <c r="S881" s="296">
        <f t="shared" si="227"/>
        <v>0</v>
      </c>
      <c r="T881" s="283">
        <f t="shared" si="228"/>
        <v>0.3605259988376755</v>
      </c>
    </row>
    <row r="882" spans="1:20" x14ac:dyDescent="0.25">
      <c r="A882" s="286">
        <v>43137</v>
      </c>
      <c r="B882" s="1">
        <f t="shared" si="221"/>
        <v>2</v>
      </c>
      <c r="C882" s="285">
        <v>16</v>
      </c>
      <c r="D882" t="s">
        <v>714</v>
      </c>
      <c r="F882" s="16">
        <v>34</v>
      </c>
      <c r="G882" t="str">
        <f t="shared" si="215"/>
        <v>heating</v>
      </c>
      <c r="H882" s="283">
        <f>IF(G882="heating",F882*Assumptions!M$4+Assumptions!M$7,0)</f>
        <v>0.38032816984085704</v>
      </c>
      <c r="I882" s="15">
        <f t="shared" si="216"/>
        <v>0.95820877609023625</v>
      </c>
      <c r="J882" s="15">
        <f t="shared" si="217"/>
        <v>1.0199659078795975</v>
      </c>
      <c r="K882" s="283">
        <f t="shared" si="222"/>
        <v>0.37171004161791205</v>
      </c>
      <c r="L882" s="283">
        <f t="shared" si="223"/>
        <v>3.1617728735566879</v>
      </c>
      <c r="M882" s="283">
        <f t="shared" si="224"/>
        <v>4.0099964225318763</v>
      </c>
      <c r="N882" s="283">
        <f t="shared" si="225"/>
        <v>2.582445701090049</v>
      </c>
      <c r="O882" s="283">
        <f t="shared" si="226"/>
        <v>0.45509678128762354</v>
      </c>
      <c r="P882" s="21">
        <f t="shared" si="218"/>
        <v>0</v>
      </c>
      <c r="Q882" s="21">
        <f t="shared" si="219"/>
        <v>1.1649354943302594</v>
      </c>
      <c r="R882">
        <f t="shared" si="220"/>
        <v>0.83668510409641816</v>
      </c>
      <c r="S882" s="296">
        <f t="shared" si="227"/>
        <v>0</v>
      </c>
      <c r="T882" s="283">
        <f t="shared" si="228"/>
        <v>0.37171004161791205</v>
      </c>
    </row>
    <row r="883" spans="1:20" x14ac:dyDescent="0.25">
      <c r="A883" s="286">
        <v>43137</v>
      </c>
      <c r="B883" s="1">
        <f t="shared" si="221"/>
        <v>2</v>
      </c>
      <c r="C883" s="285">
        <v>17</v>
      </c>
      <c r="D883" t="s">
        <v>714</v>
      </c>
      <c r="F883" s="16">
        <v>34</v>
      </c>
      <c r="G883" t="str">
        <f t="shared" si="215"/>
        <v>heating</v>
      </c>
      <c r="H883" s="283">
        <f>IF(G883="heating",F883*Assumptions!M$4+Assumptions!M$7,0)</f>
        <v>0.38032816984085704</v>
      </c>
      <c r="I883" s="15">
        <f t="shared" si="216"/>
        <v>1.000324165990953</v>
      </c>
      <c r="J883" s="15">
        <f t="shared" si="217"/>
        <v>1.0199659078795975</v>
      </c>
      <c r="K883" s="283">
        <f t="shared" si="222"/>
        <v>0.38804751808794152</v>
      </c>
      <c r="L883" s="283">
        <f t="shared" si="223"/>
        <v>3.1617728735566879</v>
      </c>
      <c r="M883" s="283">
        <f t="shared" si="224"/>
        <v>4.186244612957033</v>
      </c>
      <c r="N883" s="283">
        <f t="shared" si="225"/>
        <v>2.582445701090049</v>
      </c>
      <c r="O883" s="283">
        <f t="shared" si="226"/>
        <v>0.47509928895061387</v>
      </c>
      <c r="P883" s="21">
        <f t="shared" si="218"/>
        <v>0</v>
      </c>
      <c r="Q883" s="21">
        <f t="shared" si="219"/>
        <v>1.3521540118753073</v>
      </c>
      <c r="R883">
        <f t="shared" si="220"/>
        <v>0.83668510409641816</v>
      </c>
      <c r="S883" s="296">
        <f t="shared" si="227"/>
        <v>0</v>
      </c>
      <c r="T883" s="283">
        <f t="shared" si="228"/>
        <v>0.38804751808794152</v>
      </c>
    </row>
    <row r="884" spans="1:20" x14ac:dyDescent="0.25">
      <c r="A884" s="286">
        <v>43137</v>
      </c>
      <c r="B884" s="1">
        <f t="shared" si="221"/>
        <v>2</v>
      </c>
      <c r="C884" s="285">
        <v>18</v>
      </c>
      <c r="D884" t="s">
        <v>714</v>
      </c>
      <c r="F884" s="16">
        <v>34</v>
      </c>
      <c r="G884" t="str">
        <f t="shared" si="215"/>
        <v>heating</v>
      </c>
      <c r="H884" s="283">
        <f>IF(G884="heating",F884*Assumptions!M$4+Assumptions!M$7,0)</f>
        <v>0.38032816984085704</v>
      </c>
      <c r="I884" s="15">
        <f t="shared" si="216"/>
        <v>0.99263375744531002</v>
      </c>
      <c r="J884" s="15">
        <f t="shared" si="217"/>
        <v>1.0199659078795975</v>
      </c>
      <c r="K884" s="283">
        <f t="shared" si="222"/>
        <v>0.38506424121562605</v>
      </c>
      <c r="L884" s="283">
        <f t="shared" si="223"/>
        <v>3.1617728735566879</v>
      </c>
      <c r="M884" s="283">
        <f t="shared" si="224"/>
        <v>4.1540611144070958</v>
      </c>
      <c r="N884" s="283">
        <f t="shared" si="225"/>
        <v>2.582445701090049</v>
      </c>
      <c r="O884" s="283">
        <f t="shared" si="226"/>
        <v>0.47144676534277391</v>
      </c>
      <c r="P884" s="21">
        <f t="shared" si="218"/>
        <v>0</v>
      </c>
      <c r="Q884" s="21">
        <f t="shared" si="219"/>
        <v>1.5598916921549892</v>
      </c>
      <c r="R884">
        <f t="shared" si="220"/>
        <v>0.83668510409641816</v>
      </c>
      <c r="S884" s="296">
        <f t="shared" si="227"/>
        <v>0</v>
      </c>
      <c r="T884" s="283">
        <f t="shared" si="228"/>
        <v>0.38506424121562605</v>
      </c>
    </row>
    <row r="885" spans="1:20" x14ac:dyDescent="0.25">
      <c r="A885" s="286">
        <v>43137</v>
      </c>
      <c r="B885" s="1">
        <f t="shared" si="221"/>
        <v>2</v>
      </c>
      <c r="C885" s="285">
        <v>19</v>
      </c>
      <c r="D885" t="s">
        <v>714</v>
      </c>
      <c r="F885" s="16">
        <v>30</v>
      </c>
      <c r="G885" t="str">
        <f t="shared" si="215"/>
        <v>heating</v>
      </c>
      <c r="H885" s="283">
        <f>IF(G885="heating",F885*Assumptions!M$4+Assumptions!M$7,0)</f>
        <v>0.42311166678901713</v>
      </c>
      <c r="I885" s="15">
        <f t="shared" si="216"/>
        <v>0.98728643949761985</v>
      </c>
      <c r="J885" s="15">
        <f t="shared" si="217"/>
        <v>1.0199659078795975</v>
      </c>
      <c r="K885" s="283">
        <f t="shared" si="222"/>
        <v>0.42607281785066037</v>
      </c>
      <c r="L885" s="283">
        <f t="shared" si="223"/>
        <v>3.0747565450814909</v>
      </c>
      <c r="M885" s="283">
        <f t="shared" si="224"/>
        <v>4.4699594724743594</v>
      </c>
      <c r="N885" s="283">
        <f t="shared" si="225"/>
        <v>2.3339835549601151</v>
      </c>
      <c r="O885" s="283">
        <f t="shared" si="226"/>
        <v>0.56130223479231811</v>
      </c>
      <c r="P885" s="21">
        <f t="shared" si="218"/>
        <v>0</v>
      </c>
      <c r="Q885" s="21">
        <f t="shared" si="219"/>
        <v>1.6764212681468484</v>
      </c>
      <c r="R885">
        <f t="shared" si="220"/>
        <v>0.83668510409641816</v>
      </c>
      <c r="S885" s="296">
        <f t="shared" si="227"/>
        <v>0</v>
      </c>
      <c r="T885" s="283">
        <f t="shared" si="228"/>
        <v>0.42607281785066037</v>
      </c>
    </row>
    <row r="886" spans="1:20" x14ac:dyDescent="0.25">
      <c r="A886" s="286">
        <v>43137</v>
      </c>
      <c r="B886" s="1">
        <f t="shared" si="221"/>
        <v>2</v>
      </c>
      <c r="C886" s="285">
        <v>20</v>
      </c>
      <c r="D886" t="s">
        <v>714</v>
      </c>
      <c r="F886" s="16">
        <v>30</v>
      </c>
      <c r="G886" t="str">
        <f t="shared" si="215"/>
        <v>heating</v>
      </c>
      <c r="H886" s="283">
        <f>IF(G886="heating",F886*Assumptions!M$4+Assumptions!M$7,0)</f>
        <v>0.42311166678901713</v>
      </c>
      <c r="I886" s="15">
        <f t="shared" si="216"/>
        <v>0.9807837528485519</v>
      </c>
      <c r="J886" s="15">
        <f t="shared" si="217"/>
        <v>1.0199659078795975</v>
      </c>
      <c r="K886" s="283">
        <f t="shared" si="222"/>
        <v>0.42326652181201729</v>
      </c>
      <c r="L886" s="283">
        <f t="shared" si="223"/>
        <v>3.0747565450814909</v>
      </c>
      <c r="M886" s="283">
        <f t="shared" si="224"/>
        <v>4.4405184261673485</v>
      </c>
      <c r="N886" s="283">
        <f t="shared" si="225"/>
        <v>2.3339835549601151</v>
      </c>
      <c r="O886" s="283">
        <f t="shared" si="226"/>
        <v>0.5576052605381866</v>
      </c>
      <c r="P886" s="21">
        <f t="shared" si="218"/>
        <v>0</v>
      </c>
      <c r="Q886" s="21">
        <f t="shared" si="219"/>
        <v>1.52436960139122</v>
      </c>
      <c r="R886">
        <f t="shared" si="220"/>
        <v>0.83668510409641816</v>
      </c>
      <c r="S886" s="296">
        <f t="shared" si="227"/>
        <v>0</v>
      </c>
      <c r="T886" s="283">
        <f t="shared" si="228"/>
        <v>0.42326652181201729</v>
      </c>
    </row>
    <row r="887" spans="1:20" x14ac:dyDescent="0.25">
      <c r="A887" s="286">
        <v>43137</v>
      </c>
      <c r="B887" s="1">
        <f t="shared" si="221"/>
        <v>2</v>
      </c>
      <c r="C887" s="285">
        <v>21</v>
      </c>
      <c r="D887" t="s">
        <v>714</v>
      </c>
      <c r="F887" s="16">
        <v>30</v>
      </c>
      <c r="G887" t="str">
        <f t="shared" si="215"/>
        <v>heating</v>
      </c>
      <c r="H887" s="283">
        <f>IF(G887="heating",F887*Assumptions!M$4+Assumptions!M$7,0)</f>
        <v>0.42311166678901713</v>
      </c>
      <c r="I887" s="15">
        <f t="shared" si="216"/>
        <v>0.96485790305685171</v>
      </c>
      <c r="J887" s="15">
        <f t="shared" si="217"/>
        <v>1.0199659078795975</v>
      </c>
      <c r="K887" s="283">
        <f t="shared" si="222"/>
        <v>0.41639357043139369</v>
      </c>
      <c r="L887" s="283">
        <f t="shared" si="223"/>
        <v>3.0747565450814909</v>
      </c>
      <c r="M887" s="283">
        <f t="shared" si="224"/>
        <v>4.3684138167190119</v>
      </c>
      <c r="N887" s="283">
        <f t="shared" si="225"/>
        <v>2.3339835549601151</v>
      </c>
      <c r="O887" s="283">
        <f t="shared" si="226"/>
        <v>0.54855093271454414</v>
      </c>
      <c r="P887" s="21">
        <f t="shared" si="218"/>
        <v>0</v>
      </c>
      <c r="Q887" s="21">
        <f t="shared" si="219"/>
        <v>1.4448604713749031</v>
      </c>
      <c r="R887">
        <f t="shared" si="220"/>
        <v>0.83668510409641816</v>
      </c>
      <c r="S887" s="296">
        <f t="shared" si="227"/>
        <v>0</v>
      </c>
      <c r="T887" s="283">
        <f t="shared" si="228"/>
        <v>0.41639357043139369</v>
      </c>
    </row>
    <row r="888" spans="1:20" x14ac:dyDescent="0.25">
      <c r="A888" s="286">
        <v>43137</v>
      </c>
      <c r="B888" s="1">
        <f t="shared" si="221"/>
        <v>2</v>
      </c>
      <c r="C888" s="285">
        <v>22</v>
      </c>
      <c r="D888" t="s">
        <v>714</v>
      </c>
      <c r="F888" s="16">
        <v>30</v>
      </c>
      <c r="G888" t="str">
        <f t="shared" si="215"/>
        <v>heating</v>
      </c>
      <c r="H888" s="283">
        <f>IF(G888="heating",F888*Assumptions!M$4+Assumptions!M$7,0)</f>
        <v>0.42311166678901713</v>
      </c>
      <c r="I888" s="15">
        <f t="shared" si="216"/>
        <v>0.93972561476240646</v>
      </c>
      <c r="J888" s="15">
        <f t="shared" si="217"/>
        <v>1.0199659078795975</v>
      </c>
      <c r="K888" s="283">
        <f t="shared" si="222"/>
        <v>0.40554749328067513</v>
      </c>
      <c r="L888" s="283">
        <f t="shared" si="223"/>
        <v>3.0747565450814909</v>
      </c>
      <c r="M888" s="283">
        <f t="shared" si="224"/>
        <v>4.2546268693525757</v>
      </c>
      <c r="N888" s="283">
        <f t="shared" si="225"/>
        <v>2.3339835549601151</v>
      </c>
      <c r="O888" s="283">
        <f t="shared" si="226"/>
        <v>0.53426246584134862</v>
      </c>
      <c r="P888" s="21">
        <f t="shared" si="218"/>
        <v>0</v>
      </c>
      <c r="Q888" s="21">
        <f t="shared" si="219"/>
        <v>1.2427137171080138</v>
      </c>
      <c r="R888">
        <f t="shared" si="220"/>
        <v>0.83668510409641816</v>
      </c>
      <c r="S888" s="296">
        <f t="shared" si="227"/>
        <v>0</v>
      </c>
      <c r="T888" s="283">
        <f t="shared" si="228"/>
        <v>0.40554749328067513</v>
      </c>
    </row>
    <row r="889" spans="1:20" x14ac:dyDescent="0.25">
      <c r="A889" s="286">
        <v>43137</v>
      </c>
      <c r="B889" s="1">
        <f t="shared" si="221"/>
        <v>2</v>
      </c>
      <c r="C889" s="285">
        <v>23</v>
      </c>
      <c r="D889" t="s">
        <v>713</v>
      </c>
      <c r="F889" s="16">
        <v>30</v>
      </c>
      <c r="G889" t="str">
        <f t="shared" si="215"/>
        <v>heating</v>
      </c>
      <c r="H889" s="283">
        <f>IF(G889="heating",F889*Assumptions!M$4+Assumptions!M$7,0)</f>
        <v>0.42311166678901713</v>
      </c>
      <c r="I889" s="15">
        <f t="shared" si="216"/>
        <v>0.93552015763172869</v>
      </c>
      <c r="J889" s="15">
        <f t="shared" si="217"/>
        <v>1.0199659078795975</v>
      </c>
      <c r="K889" s="283">
        <f t="shared" si="222"/>
        <v>0.40373258840774906</v>
      </c>
      <c r="L889" s="283">
        <f t="shared" si="223"/>
        <v>3.0747565450814909</v>
      </c>
      <c r="M889" s="283">
        <f t="shared" si="224"/>
        <v>4.2355865765000544</v>
      </c>
      <c r="N889" s="283">
        <f t="shared" si="225"/>
        <v>2.3339835549601151</v>
      </c>
      <c r="O889" s="283">
        <f t="shared" si="226"/>
        <v>0.53187153612598259</v>
      </c>
      <c r="P889" s="21">
        <f t="shared" si="218"/>
        <v>0</v>
      </c>
      <c r="Q889" s="21">
        <f t="shared" si="219"/>
        <v>1.0297519246597011</v>
      </c>
      <c r="R889">
        <f t="shared" si="220"/>
        <v>0.83668510409641816</v>
      </c>
      <c r="S889" s="296">
        <f t="shared" si="227"/>
        <v>0</v>
      </c>
      <c r="T889" s="283">
        <f t="shared" si="228"/>
        <v>0.40373258840774906</v>
      </c>
    </row>
    <row r="890" spans="1:20" x14ac:dyDescent="0.25">
      <c r="A890" s="286">
        <v>43138</v>
      </c>
      <c r="B890" s="1">
        <f t="shared" si="221"/>
        <v>3</v>
      </c>
      <c r="C890" s="285">
        <v>0</v>
      </c>
      <c r="D890" t="s">
        <v>713</v>
      </c>
      <c r="F890" s="16">
        <v>30</v>
      </c>
      <c r="G890" t="str">
        <f t="shared" si="215"/>
        <v>heating</v>
      </c>
      <c r="H890" s="283">
        <f>IF(G890="heating",F890*Assumptions!M$4+Assumptions!M$7,0)</f>
        <v>0.42311166678901713</v>
      </c>
      <c r="I890" s="15">
        <f t="shared" si="216"/>
        <v>0.96097758380229281</v>
      </c>
      <c r="J890" s="15">
        <f t="shared" si="217"/>
        <v>1.0263036171733995</v>
      </c>
      <c r="K890" s="283">
        <f t="shared" si="222"/>
        <v>0.41729589973130204</v>
      </c>
      <c r="L890" s="283">
        <f t="shared" si="223"/>
        <v>3.0747565450814909</v>
      </c>
      <c r="M890" s="283">
        <f t="shared" si="224"/>
        <v>4.3778802159644812</v>
      </c>
      <c r="N890" s="283">
        <f t="shared" si="225"/>
        <v>2.3339835549601151</v>
      </c>
      <c r="O890" s="283">
        <f t="shared" si="226"/>
        <v>0.54973964842542211</v>
      </c>
      <c r="P890" s="21">
        <f t="shared" si="218"/>
        <v>0</v>
      </c>
      <c r="Q890" s="21">
        <f t="shared" si="219"/>
        <v>0.90668853391740301</v>
      </c>
      <c r="R890">
        <f t="shared" si="220"/>
        <v>0.9421089825381942</v>
      </c>
      <c r="S890" s="296">
        <f t="shared" si="227"/>
        <v>0</v>
      </c>
      <c r="T890" s="283">
        <f t="shared" si="228"/>
        <v>0.41729589973130204</v>
      </c>
    </row>
    <row r="891" spans="1:20" x14ac:dyDescent="0.25">
      <c r="A891" s="286">
        <v>43138</v>
      </c>
      <c r="B891" s="1">
        <f t="shared" si="221"/>
        <v>3</v>
      </c>
      <c r="C891" s="285">
        <v>1</v>
      </c>
      <c r="D891" t="s">
        <v>713</v>
      </c>
      <c r="F891" s="16">
        <v>30</v>
      </c>
      <c r="G891" t="str">
        <f t="shared" si="215"/>
        <v>heating</v>
      </c>
      <c r="H891" s="283">
        <f>IF(G891="heating",F891*Assumptions!M$4+Assumptions!M$7,0)</f>
        <v>0.42311166678901713</v>
      </c>
      <c r="I891" s="15">
        <f t="shared" si="216"/>
        <v>0.9912860509924194</v>
      </c>
      <c r="J891" s="15">
        <f t="shared" si="217"/>
        <v>1.0263036171733995</v>
      </c>
      <c r="K891" s="283">
        <f t="shared" si="222"/>
        <v>0.43045707986574161</v>
      </c>
      <c r="L891" s="283">
        <f t="shared" si="223"/>
        <v>3.0747565450814909</v>
      </c>
      <c r="M891" s="283">
        <f t="shared" si="224"/>
        <v>4.5159550692434332</v>
      </c>
      <c r="N891" s="283">
        <f t="shared" si="225"/>
        <v>2.3339835549601151</v>
      </c>
      <c r="O891" s="283">
        <f t="shared" si="226"/>
        <v>0.56707799884925625</v>
      </c>
      <c r="P891" s="21">
        <f t="shared" si="218"/>
        <v>0</v>
      </c>
      <c r="Q891" s="21">
        <f t="shared" si="219"/>
        <v>0.81803459285312596</v>
      </c>
      <c r="R891">
        <f t="shared" si="220"/>
        <v>0.9421089825381942</v>
      </c>
      <c r="S891" s="296">
        <f t="shared" si="227"/>
        <v>0</v>
      </c>
      <c r="T891" s="283">
        <f t="shared" si="228"/>
        <v>0.43045707986574161</v>
      </c>
    </row>
    <row r="892" spans="1:20" x14ac:dyDescent="0.25">
      <c r="A892" s="286">
        <v>43138</v>
      </c>
      <c r="B892" s="1">
        <f t="shared" si="221"/>
        <v>3</v>
      </c>
      <c r="C892" s="285">
        <v>2</v>
      </c>
      <c r="D892" t="s">
        <v>713</v>
      </c>
      <c r="F892" s="16">
        <v>28</v>
      </c>
      <c r="G892" t="str">
        <f t="shared" si="215"/>
        <v>heating</v>
      </c>
      <c r="H892" s="283">
        <f>IF(G892="heating",F892*Assumptions!M$4+Assumptions!M$7,0)</f>
        <v>0.44450341526309717</v>
      </c>
      <c r="I892" s="15">
        <f t="shared" si="216"/>
        <v>1.0126444122274023</v>
      </c>
      <c r="J892" s="15">
        <f t="shared" si="217"/>
        <v>1.0263036171733995</v>
      </c>
      <c r="K892" s="283">
        <f t="shared" si="222"/>
        <v>0.46196378642000951</v>
      </c>
      <c r="L892" s="283">
        <f t="shared" si="223"/>
        <v>3.0941723472618432</v>
      </c>
      <c r="M892" s="283">
        <f t="shared" si="224"/>
        <v>4.8770976963629025</v>
      </c>
      <c r="N892" s="283">
        <f t="shared" si="225"/>
        <v>2.2832919573072399</v>
      </c>
      <c r="O892" s="283">
        <f t="shared" si="226"/>
        <v>0.62602400398366143</v>
      </c>
      <c r="P892" s="21">
        <f t="shared" si="218"/>
        <v>0</v>
      </c>
      <c r="Q892" s="21">
        <f t="shared" si="219"/>
        <v>0.74507607494346417</v>
      </c>
      <c r="R892">
        <f t="shared" si="220"/>
        <v>0.9421089825381942</v>
      </c>
      <c r="S892" s="296">
        <f t="shared" si="227"/>
        <v>0</v>
      </c>
      <c r="T892" s="283">
        <f t="shared" si="228"/>
        <v>0.46196378642000951</v>
      </c>
    </row>
    <row r="893" spans="1:20" x14ac:dyDescent="0.25">
      <c r="A893" s="286">
        <v>43138</v>
      </c>
      <c r="B893" s="1">
        <f t="shared" si="221"/>
        <v>3</v>
      </c>
      <c r="C893" s="285">
        <v>3</v>
      </c>
      <c r="D893" t="s">
        <v>713</v>
      </c>
      <c r="F893" s="16">
        <v>28</v>
      </c>
      <c r="G893" t="str">
        <f t="shared" si="215"/>
        <v>heating</v>
      </c>
      <c r="H893" s="283">
        <f>IF(G893="heating",F893*Assumptions!M$4+Assumptions!M$7,0)</f>
        <v>0.44450341526309717</v>
      </c>
      <c r="I893" s="15">
        <f t="shared" si="216"/>
        <v>1.0288787614109172</v>
      </c>
      <c r="J893" s="15">
        <f t="shared" si="217"/>
        <v>1.0263036171733995</v>
      </c>
      <c r="K893" s="283">
        <f t="shared" si="222"/>
        <v>0.46936982286115753</v>
      </c>
      <c r="L893" s="283">
        <f t="shared" si="223"/>
        <v>3.0941723472618432</v>
      </c>
      <c r="M893" s="283">
        <f t="shared" si="224"/>
        <v>4.9552855637414579</v>
      </c>
      <c r="N893" s="283">
        <f t="shared" si="225"/>
        <v>2.2832919573072399</v>
      </c>
      <c r="O893" s="283">
        <f t="shared" si="226"/>
        <v>0.63606019453111939</v>
      </c>
      <c r="P893" s="21">
        <f t="shared" si="218"/>
        <v>0</v>
      </c>
      <c r="Q893" s="21">
        <f t="shared" si="219"/>
        <v>0.69158980876382303</v>
      </c>
      <c r="R893">
        <f t="shared" si="220"/>
        <v>0.9421089825381942</v>
      </c>
      <c r="S893" s="296">
        <f t="shared" si="227"/>
        <v>0</v>
      </c>
      <c r="T893" s="283">
        <f t="shared" si="228"/>
        <v>0.46936982286115753</v>
      </c>
    </row>
    <row r="894" spans="1:20" x14ac:dyDescent="0.25">
      <c r="A894" s="286">
        <v>43138</v>
      </c>
      <c r="B894" s="1">
        <f t="shared" si="221"/>
        <v>3</v>
      </c>
      <c r="C894" s="285">
        <v>4</v>
      </c>
      <c r="D894" t="s">
        <v>713</v>
      </c>
      <c r="F894" s="16">
        <v>27</v>
      </c>
      <c r="G894" t="str">
        <f t="shared" si="215"/>
        <v>heating</v>
      </c>
      <c r="H894" s="283">
        <f>IF(G894="heating",F894*Assumptions!M$4+Assumptions!M$7,0)</f>
        <v>0.45519928950013722</v>
      </c>
      <c r="I894" s="15">
        <f t="shared" si="216"/>
        <v>1.0654385285153933</v>
      </c>
      <c r="J894" s="15">
        <f t="shared" si="217"/>
        <v>1.0263036171733995</v>
      </c>
      <c r="K894" s="283">
        <f t="shared" si="222"/>
        <v>0.49774376991705122</v>
      </c>
      <c r="L894" s="283">
        <f t="shared" si="223"/>
        <v>3.1143580678163376</v>
      </c>
      <c r="M894" s="283">
        <f t="shared" si="224"/>
        <v>5.2891197347646148</v>
      </c>
      <c r="N894" s="283">
        <f t="shared" si="225"/>
        <v>2.2875213966102126</v>
      </c>
      <c r="O894" s="283">
        <f t="shared" si="226"/>
        <v>0.67765588022197154</v>
      </c>
      <c r="P894" s="21">
        <f t="shared" si="218"/>
        <v>0</v>
      </c>
      <c r="Q894" s="21">
        <f t="shared" si="219"/>
        <v>0.6473875548762833</v>
      </c>
      <c r="R894">
        <f t="shared" si="220"/>
        <v>0.9421089825381942</v>
      </c>
      <c r="S894" s="296">
        <f t="shared" si="227"/>
        <v>0</v>
      </c>
      <c r="T894" s="283">
        <f t="shared" si="228"/>
        <v>0.49774376991705122</v>
      </c>
    </row>
    <row r="895" spans="1:20" x14ac:dyDescent="0.25">
      <c r="A895" s="286">
        <v>43138</v>
      </c>
      <c r="B895" s="1">
        <f t="shared" si="221"/>
        <v>3</v>
      </c>
      <c r="C895" s="285">
        <v>5</v>
      </c>
      <c r="D895" t="s">
        <v>713</v>
      </c>
      <c r="F895" s="16">
        <v>28</v>
      </c>
      <c r="G895" t="str">
        <f t="shared" si="215"/>
        <v>heating</v>
      </c>
      <c r="H895" s="283">
        <f>IF(G895="heating",F895*Assumptions!M$4+Assumptions!M$7,0)</f>
        <v>0.44450341526309717</v>
      </c>
      <c r="I895" s="15">
        <f t="shared" si="216"/>
        <v>1.1031161181218294</v>
      </c>
      <c r="J895" s="15">
        <f t="shared" si="217"/>
        <v>1.0263036171733995</v>
      </c>
      <c r="K895" s="283">
        <f t="shared" si="222"/>
        <v>0.50323656817262485</v>
      </c>
      <c r="L895" s="283">
        <f t="shared" si="223"/>
        <v>3.0941723472618432</v>
      </c>
      <c r="M895" s="283">
        <f t="shared" si="224"/>
        <v>5.3128274975407779</v>
      </c>
      <c r="N895" s="283">
        <f t="shared" si="225"/>
        <v>2.2832919573072399</v>
      </c>
      <c r="O895" s="283">
        <f t="shared" si="226"/>
        <v>0.6819542583625724</v>
      </c>
      <c r="P895" s="21">
        <f t="shared" si="218"/>
        <v>0</v>
      </c>
      <c r="Q895" s="21">
        <f t="shared" si="219"/>
        <v>0.72139578924615555</v>
      </c>
      <c r="R895">
        <f t="shared" si="220"/>
        <v>0.9421089825381942</v>
      </c>
      <c r="S895" s="296">
        <f t="shared" si="227"/>
        <v>0</v>
      </c>
      <c r="T895" s="283">
        <f t="shared" si="228"/>
        <v>0.50323656817262485</v>
      </c>
    </row>
    <row r="896" spans="1:20" x14ac:dyDescent="0.25">
      <c r="A896" s="286">
        <v>43138</v>
      </c>
      <c r="B896" s="1">
        <f t="shared" si="221"/>
        <v>3</v>
      </c>
      <c r="C896" s="285">
        <v>6</v>
      </c>
      <c r="D896" t="s">
        <v>713</v>
      </c>
      <c r="F896" s="16">
        <v>28</v>
      </c>
      <c r="G896" t="str">
        <f t="shared" si="215"/>
        <v>heating</v>
      </c>
      <c r="H896" s="283">
        <f>IF(G896="heating",F896*Assumptions!M$4+Assumptions!M$7,0)</f>
        <v>0.44450341526309717</v>
      </c>
      <c r="I896" s="15">
        <f t="shared" si="216"/>
        <v>1.1674190089087988</v>
      </c>
      <c r="J896" s="15">
        <f t="shared" si="217"/>
        <v>1.0263036171733995</v>
      </c>
      <c r="K896" s="283">
        <f t="shared" si="222"/>
        <v>0.53257125520295223</v>
      </c>
      <c r="L896" s="283">
        <f t="shared" si="223"/>
        <v>3.0941723472618432</v>
      </c>
      <c r="M896" s="283">
        <f t="shared" si="224"/>
        <v>5.6225230597142621</v>
      </c>
      <c r="N896" s="283">
        <f t="shared" si="225"/>
        <v>2.2832919573072399</v>
      </c>
      <c r="O896" s="283">
        <f t="shared" si="226"/>
        <v>0.7217067644467543</v>
      </c>
      <c r="P896" s="21">
        <f t="shared" si="218"/>
        <v>0</v>
      </c>
      <c r="Q896" s="21">
        <f t="shared" si="219"/>
        <v>0.87787080972652631</v>
      </c>
      <c r="R896">
        <f t="shared" si="220"/>
        <v>0.9421089825381942</v>
      </c>
      <c r="S896" s="296">
        <f t="shared" si="227"/>
        <v>0</v>
      </c>
      <c r="T896" s="283">
        <f t="shared" si="228"/>
        <v>0.53257125520295223</v>
      </c>
    </row>
    <row r="897" spans="1:20" x14ac:dyDescent="0.25">
      <c r="A897" s="286">
        <v>43138</v>
      </c>
      <c r="B897" s="1">
        <f t="shared" si="221"/>
        <v>3</v>
      </c>
      <c r="C897" s="285">
        <v>7</v>
      </c>
      <c r="D897" t="s">
        <v>714</v>
      </c>
      <c r="F897" s="16">
        <v>30</v>
      </c>
      <c r="G897" t="str">
        <f t="shared" si="215"/>
        <v>heating</v>
      </c>
      <c r="H897" s="283">
        <f>IF(G897="heating",F897*Assumptions!M$4+Assumptions!M$7,0)</f>
        <v>0.42311166678901713</v>
      </c>
      <c r="I897" s="15">
        <f t="shared" si="216"/>
        <v>1.1567226404725983</v>
      </c>
      <c r="J897" s="15">
        <f t="shared" si="217"/>
        <v>1.0263036171733995</v>
      </c>
      <c r="K897" s="283">
        <f t="shared" si="222"/>
        <v>0.50229643555857173</v>
      </c>
      <c r="L897" s="283">
        <f t="shared" si="223"/>
        <v>3.0747565450814909</v>
      </c>
      <c r="M897" s="283">
        <f t="shared" si="224"/>
        <v>5.2696267305700513</v>
      </c>
      <c r="N897" s="283">
        <f t="shared" si="225"/>
        <v>2.3339835549601151</v>
      </c>
      <c r="O897" s="283">
        <f t="shared" si="226"/>
        <v>0.66171813829734294</v>
      </c>
      <c r="P897" s="21">
        <f t="shared" si="218"/>
        <v>0</v>
      </c>
      <c r="Q897" s="21">
        <f t="shared" si="219"/>
        <v>0.97331382064367777</v>
      </c>
      <c r="R897">
        <f t="shared" si="220"/>
        <v>0.9421089825381942</v>
      </c>
      <c r="S897" s="296">
        <f t="shared" si="227"/>
        <v>0</v>
      </c>
      <c r="T897" s="283">
        <f t="shared" si="228"/>
        <v>0.50229643555857173</v>
      </c>
    </row>
    <row r="898" spans="1:20" x14ac:dyDescent="0.25">
      <c r="A898" s="286">
        <v>43138</v>
      </c>
      <c r="B898" s="1">
        <f t="shared" si="221"/>
        <v>3</v>
      </c>
      <c r="C898" s="285">
        <v>8</v>
      </c>
      <c r="D898" t="s">
        <v>714</v>
      </c>
      <c r="F898" s="16">
        <v>28</v>
      </c>
      <c r="G898" t="str">
        <f t="shared" ref="G898:G961" si="229">VLOOKUP(A898,U$2:W$366,3,FALSE)</f>
        <v>heating</v>
      </c>
      <c r="H898" s="283">
        <f>IF(G898="heating",F898*Assumptions!M$4+Assumptions!M$7,0)</f>
        <v>0.44450341526309717</v>
      </c>
      <c r="I898" s="15">
        <f t="shared" ref="I898:I961" si="230">VLOOKUP(C898,AO$2:AQ$25,2,FALSE)</f>
        <v>1.0887373021083731</v>
      </c>
      <c r="J898" s="15">
        <f t="shared" ref="J898:J961" si="231">VLOOKUP(B898,AS$4:AU$10,3,FALSE)</f>
        <v>1.0263036171733995</v>
      </c>
      <c r="K898" s="283">
        <f t="shared" si="222"/>
        <v>0.4966770175449744</v>
      </c>
      <c r="L898" s="283">
        <f t="shared" si="223"/>
        <v>3.0941723472618432</v>
      </c>
      <c r="M898" s="283">
        <f t="shared" si="224"/>
        <v>5.2435762484261907</v>
      </c>
      <c r="N898" s="283">
        <f t="shared" si="225"/>
        <v>2.2832919573072399</v>
      </c>
      <c r="O898" s="283">
        <f t="shared" si="226"/>
        <v>0.67306517166580315</v>
      </c>
      <c r="P898" s="21">
        <f t="shared" ref="P898:P961" si="232">IF(G898="cooling",IF(F898&lt;61,0.025,(F898^2*AX$25+F898*AY$25+AZ$25)),0)</f>
        <v>0</v>
      </c>
      <c r="Q898" s="21">
        <f t="shared" ref="Q898:Q961" si="233">VLOOKUP(C898,BB$2:BC$25,2,FALSE)</f>
        <v>0.94940007506179924</v>
      </c>
      <c r="R898">
        <f t="shared" ref="R898:R961" si="234">VLOOKUP(B898,AS$4:AV$10,4,FALSE)</f>
        <v>0.9421089825381942</v>
      </c>
      <c r="S898" s="296">
        <f t="shared" si="227"/>
        <v>0</v>
      </c>
      <c r="T898" s="283">
        <f t="shared" si="228"/>
        <v>0.4966770175449744</v>
      </c>
    </row>
    <row r="899" spans="1:20" x14ac:dyDescent="0.25">
      <c r="A899" s="286">
        <v>43138</v>
      </c>
      <c r="B899" s="1">
        <f t="shared" ref="B899:B962" si="235">WEEKDAY(A899,2)</f>
        <v>3</v>
      </c>
      <c r="C899" s="285">
        <v>9</v>
      </c>
      <c r="D899" t="s">
        <v>714</v>
      </c>
      <c r="F899" s="16">
        <v>30</v>
      </c>
      <c r="G899" t="str">
        <f t="shared" si="229"/>
        <v>heating</v>
      </c>
      <c r="H899" s="283">
        <f>IF(G899="heating",F899*Assumptions!M$4+Assumptions!M$7,0)</f>
        <v>0.42311166678901713</v>
      </c>
      <c r="I899" s="15">
        <f t="shared" si="230"/>
        <v>1.0265141967145235</v>
      </c>
      <c r="J899" s="15">
        <f t="shared" si="231"/>
        <v>1.0263036171733995</v>
      </c>
      <c r="K899" s="283">
        <f t="shared" ref="K899:K962" si="236">H899*I899*J899</f>
        <v>0.44575458629331638</v>
      </c>
      <c r="L899" s="283">
        <f t="shared" ref="L899:L962" si="237">VLOOKUP(F899,BL$2:BN$92,2,FALSE)</f>
        <v>3.0747565450814909</v>
      </c>
      <c r="M899" s="283">
        <f t="shared" ref="M899:M962" si="238">IF(G899="heating",K899*(L899*3.412),0)</f>
        <v>4.6764422697790522</v>
      </c>
      <c r="N899" s="283">
        <f t="shared" ref="N899:N962" si="239">VLOOKUP(F899,BL$2:BN$92,3,FALSE)</f>
        <v>2.3339835549601151</v>
      </c>
      <c r="O899" s="283">
        <f t="shared" ref="O899:O962" si="240">IF(F899&lt;=61,IF(G899="heating",IF(F899&gt;=5,K899*L899/N899,0),0),0)</f>
        <v>0.58723071496915002</v>
      </c>
      <c r="P899" s="21">
        <f t="shared" si="232"/>
        <v>0</v>
      </c>
      <c r="Q899" s="21">
        <f t="shared" si="233"/>
        <v>0.8408485371888097</v>
      </c>
      <c r="R899">
        <f t="shared" si="234"/>
        <v>0.9421089825381942</v>
      </c>
      <c r="S899" s="296">
        <f t="shared" ref="S899:S962" si="241">P899*Q899*R899</f>
        <v>0</v>
      </c>
      <c r="T899" s="283">
        <f t="shared" ref="T899:T962" si="242">K899+S899</f>
        <v>0.44575458629331638</v>
      </c>
    </row>
    <row r="900" spans="1:20" x14ac:dyDescent="0.25">
      <c r="A900" s="286">
        <v>43138</v>
      </c>
      <c r="B900" s="1">
        <f t="shared" si="235"/>
        <v>3</v>
      </c>
      <c r="C900" s="285">
        <v>10</v>
      </c>
      <c r="D900" t="s">
        <v>714</v>
      </c>
      <c r="F900" s="16">
        <v>30</v>
      </c>
      <c r="G900" t="str">
        <f t="shared" si="229"/>
        <v>heating</v>
      </c>
      <c r="H900" s="283">
        <f>IF(G900="heating",F900*Assumptions!M$4+Assumptions!M$7,0)</f>
        <v>0.42311166678901713</v>
      </c>
      <c r="I900" s="15">
        <f t="shared" si="230"/>
        <v>0.99413757313525775</v>
      </c>
      <c r="J900" s="15">
        <f t="shared" si="231"/>
        <v>1.0263036171733995</v>
      </c>
      <c r="K900" s="283">
        <f t="shared" si="236"/>
        <v>0.4316953277897892</v>
      </c>
      <c r="L900" s="283">
        <f t="shared" si="237"/>
        <v>3.0747565450814909</v>
      </c>
      <c r="M900" s="283">
        <f t="shared" si="238"/>
        <v>4.5289456140645958</v>
      </c>
      <c r="N900" s="283">
        <f t="shared" si="239"/>
        <v>2.3339835549601151</v>
      </c>
      <c r="O900" s="283">
        <f t="shared" si="240"/>
        <v>0.56870924894988684</v>
      </c>
      <c r="P900" s="21">
        <f t="shared" si="232"/>
        <v>0</v>
      </c>
      <c r="Q900" s="21">
        <f t="shared" si="233"/>
        <v>0.74504051125983206</v>
      </c>
      <c r="R900">
        <f t="shared" si="234"/>
        <v>0.9421089825381942</v>
      </c>
      <c r="S900" s="296">
        <f t="shared" si="241"/>
        <v>0</v>
      </c>
      <c r="T900" s="283">
        <f t="shared" si="242"/>
        <v>0.4316953277897892</v>
      </c>
    </row>
    <row r="901" spans="1:20" x14ac:dyDescent="0.25">
      <c r="A901" s="286">
        <v>43138</v>
      </c>
      <c r="B901" s="1">
        <f t="shared" si="235"/>
        <v>3</v>
      </c>
      <c r="C901" s="285">
        <v>11</v>
      </c>
      <c r="D901" t="s">
        <v>714</v>
      </c>
      <c r="F901" s="16">
        <v>34</v>
      </c>
      <c r="G901" t="str">
        <f t="shared" si="229"/>
        <v>heating</v>
      </c>
      <c r="H901" s="283">
        <f>IF(G901="heating",F901*Assumptions!M$4+Assumptions!M$7,0)</f>
        <v>0.38032816984085704</v>
      </c>
      <c r="I901" s="15">
        <f t="shared" si="230"/>
        <v>0.95102107888400034</v>
      </c>
      <c r="J901" s="15">
        <f t="shared" si="231"/>
        <v>1.0263036171733995</v>
      </c>
      <c r="K901" s="283">
        <f t="shared" si="236"/>
        <v>0.37121412754266908</v>
      </c>
      <c r="L901" s="283">
        <f t="shared" si="237"/>
        <v>3.1617728735566879</v>
      </c>
      <c r="M901" s="283">
        <f t="shared" si="238"/>
        <v>4.0046465168393857</v>
      </c>
      <c r="N901" s="283">
        <f t="shared" si="239"/>
        <v>2.582445701090049</v>
      </c>
      <c r="O901" s="283">
        <f t="shared" si="240"/>
        <v>0.45448961743900662</v>
      </c>
      <c r="P901" s="21">
        <f t="shared" si="232"/>
        <v>0</v>
      </c>
      <c r="Q901" s="21">
        <f t="shared" si="233"/>
        <v>0.72850690893675296</v>
      </c>
      <c r="R901">
        <f t="shared" si="234"/>
        <v>0.9421089825381942</v>
      </c>
      <c r="S901" s="296">
        <f t="shared" si="241"/>
        <v>0</v>
      </c>
      <c r="T901" s="283">
        <f t="shared" si="242"/>
        <v>0.37121412754266908</v>
      </c>
    </row>
    <row r="902" spans="1:20" x14ac:dyDescent="0.25">
      <c r="A902" s="286">
        <v>43138</v>
      </c>
      <c r="B902" s="1">
        <f t="shared" si="235"/>
        <v>3</v>
      </c>
      <c r="C902" s="285">
        <v>12</v>
      </c>
      <c r="D902" t="s">
        <v>714</v>
      </c>
      <c r="F902" s="16">
        <v>34</v>
      </c>
      <c r="G902" t="str">
        <f t="shared" si="229"/>
        <v>heating</v>
      </c>
      <c r="H902" s="283">
        <f>IF(G902="heating",F902*Assumptions!M$4+Assumptions!M$7,0)</f>
        <v>0.38032816984085704</v>
      </c>
      <c r="I902" s="15">
        <f t="shared" si="230"/>
        <v>0.92817502202723046</v>
      </c>
      <c r="J902" s="15">
        <f t="shared" si="231"/>
        <v>1.0263036171733995</v>
      </c>
      <c r="K902" s="283">
        <f t="shared" si="236"/>
        <v>0.36229657644713703</v>
      </c>
      <c r="L902" s="283">
        <f t="shared" si="237"/>
        <v>3.1617728735566879</v>
      </c>
      <c r="M902" s="283">
        <f t="shared" si="238"/>
        <v>3.9084442516673663</v>
      </c>
      <c r="N902" s="283">
        <f t="shared" si="239"/>
        <v>2.582445701090049</v>
      </c>
      <c r="O902" s="283">
        <f t="shared" si="240"/>
        <v>0.44357156749104149</v>
      </c>
      <c r="P902" s="21">
        <f t="shared" si="232"/>
        <v>0</v>
      </c>
      <c r="Q902" s="21">
        <f t="shared" si="233"/>
        <v>0.75910815787401487</v>
      </c>
      <c r="R902">
        <f t="shared" si="234"/>
        <v>0.9421089825381942</v>
      </c>
      <c r="S902" s="296">
        <f t="shared" si="241"/>
        <v>0</v>
      </c>
      <c r="T902" s="283">
        <f t="shared" si="242"/>
        <v>0.36229657644713703</v>
      </c>
    </row>
    <row r="903" spans="1:20" x14ac:dyDescent="0.25">
      <c r="A903" s="286">
        <v>43138</v>
      </c>
      <c r="B903" s="1">
        <f t="shared" si="235"/>
        <v>3</v>
      </c>
      <c r="C903" s="285">
        <v>13</v>
      </c>
      <c r="D903" t="s">
        <v>714</v>
      </c>
      <c r="F903" s="16">
        <v>36</v>
      </c>
      <c r="G903" t="str">
        <f t="shared" si="229"/>
        <v>heating</v>
      </c>
      <c r="H903" s="283">
        <f>IF(G903="heating",F903*Assumptions!M$4+Assumptions!M$7,0)</f>
        <v>0.358936421366777</v>
      </c>
      <c r="I903" s="15">
        <f t="shared" si="230"/>
        <v>0.91573834436872614</v>
      </c>
      <c r="J903" s="15">
        <f t="shared" si="231"/>
        <v>1.0263036171733995</v>
      </c>
      <c r="K903" s="283">
        <f t="shared" si="236"/>
        <v>0.33733762867485151</v>
      </c>
      <c r="L903" s="283">
        <f t="shared" si="237"/>
        <v>3.2767200477248446</v>
      </c>
      <c r="M903" s="283">
        <f t="shared" si="238"/>
        <v>3.7714916321336442</v>
      </c>
      <c r="N903" s="283">
        <f t="shared" si="239"/>
        <v>2.7263288431388362</v>
      </c>
      <c r="O903" s="283">
        <f t="shared" si="240"/>
        <v>0.4054393414472473</v>
      </c>
      <c r="P903" s="21">
        <f t="shared" si="232"/>
        <v>0</v>
      </c>
      <c r="Q903" s="21">
        <f t="shared" si="233"/>
        <v>0.79115902007799765</v>
      </c>
      <c r="R903">
        <f t="shared" si="234"/>
        <v>0.9421089825381942</v>
      </c>
      <c r="S903" s="296">
        <f t="shared" si="241"/>
        <v>0</v>
      </c>
      <c r="T903" s="283">
        <f t="shared" si="242"/>
        <v>0.33733762867485151</v>
      </c>
    </row>
    <row r="904" spans="1:20" x14ac:dyDescent="0.25">
      <c r="A904" s="286">
        <v>43138</v>
      </c>
      <c r="B904" s="1">
        <f t="shared" si="235"/>
        <v>3</v>
      </c>
      <c r="C904" s="285">
        <v>14</v>
      </c>
      <c r="D904" t="s">
        <v>714</v>
      </c>
      <c r="F904" s="16">
        <v>36</v>
      </c>
      <c r="G904" t="str">
        <f t="shared" si="229"/>
        <v>heating</v>
      </c>
      <c r="H904" s="283">
        <f>IF(G904="heating",F904*Assumptions!M$4+Assumptions!M$7,0)</f>
        <v>0.358936421366777</v>
      </c>
      <c r="I904" s="15">
        <f t="shared" si="230"/>
        <v>0.92047470058819936</v>
      </c>
      <c r="J904" s="15">
        <f t="shared" si="231"/>
        <v>1.0263036171733995</v>
      </c>
      <c r="K904" s="283">
        <f t="shared" si="236"/>
        <v>0.33908239691073649</v>
      </c>
      <c r="L904" s="283">
        <f t="shared" si="237"/>
        <v>3.2767200477248446</v>
      </c>
      <c r="M904" s="283">
        <f t="shared" si="238"/>
        <v>3.7909984355326669</v>
      </c>
      <c r="N904" s="283">
        <f t="shared" si="239"/>
        <v>2.7263288431388362</v>
      </c>
      <c r="O904" s="283">
        <f t="shared" si="240"/>
        <v>0.40753634345474382</v>
      </c>
      <c r="P904" s="21">
        <f t="shared" si="232"/>
        <v>0</v>
      </c>
      <c r="Q904" s="21">
        <f t="shared" si="233"/>
        <v>0.84355555031342389</v>
      </c>
      <c r="R904">
        <f t="shared" si="234"/>
        <v>0.9421089825381942</v>
      </c>
      <c r="S904" s="296">
        <f t="shared" si="241"/>
        <v>0</v>
      </c>
      <c r="T904" s="283">
        <f t="shared" si="242"/>
        <v>0.33908239691073649</v>
      </c>
    </row>
    <row r="905" spans="1:20" x14ac:dyDescent="0.25">
      <c r="A905" s="286">
        <v>43138</v>
      </c>
      <c r="B905" s="1">
        <f t="shared" si="235"/>
        <v>3</v>
      </c>
      <c r="C905" s="285">
        <v>15</v>
      </c>
      <c r="D905" t="s">
        <v>714</v>
      </c>
      <c r="F905" s="16">
        <v>36</v>
      </c>
      <c r="G905" t="str">
        <f t="shared" si="229"/>
        <v>heating</v>
      </c>
      <c r="H905" s="283">
        <f>IF(G905="heating",F905*Assumptions!M$4+Assumptions!M$7,0)</f>
        <v>0.358936421366777</v>
      </c>
      <c r="I905" s="15">
        <f t="shared" si="230"/>
        <v>0.92937811039838192</v>
      </c>
      <c r="J905" s="15">
        <f t="shared" si="231"/>
        <v>1.0263036171733995</v>
      </c>
      <c r="K905" s="283">
        <f t="shared" si="236"/>
        <v>0.34236221496242886</v>
      </c>
      <c r="L905" s="283">
        <f t="shared" si="237"/>
        <v>3.2767200477248446</v>
      </c>
      <c r="M905" s="283">
        <f t="shared" si="238"/>
        <v>3.8276673549931797</v>
      </c>
      <c r="N905" s="283">
        <f t="shared" si="239"/>
        <v>2.7263288431388362</v>
      </c>
      <c r="O905" s="283">
        <f t="shared" si="240"/>
        <v>0.41147829109980377</v>
      </c>
      <c r="P905" s="21">
        <f t="shared" si="232"/>
        <v>0</v>
      </c>
      <c r="Q905" s="21">
        <f t="shared" si="233"/>
        <v>0.96592607327566882</v>
      </c>
      <c r="R905">
        <f t="shared" si="234"/>
        <v>0.9421089825381942</v>
      </c>
      <c r="S905" s="296">
        <f t="shared" si="241"/>
        <v>0</v>
      </c>
      <c r="T905" s="283">
        <f t="shared" si="242"/>
        <v>0.34236221496242886</v>
      </c>
    </row>
    <row r="906" spans="1:20" x14ac:dyDescent="0.25">
      <c r="A906" s="286">
        <v>43138</v>
      </c>
      <c r="B906" s="1">
        <f t="shared" si="235"/>
        <v>3</v>
      </c>
      <c r="C906" s="285">
        <v>16</v>
      </c>
      <c r="D906" t="s">
        <v>714</v>
      </c>
      <c r="F906" s="16">
        <v>36</v>
      </c>
      <c r="G906" t="str">
        <f t="shared" si="229"/>
        <v>heating</v>
      </c>
      <c r="H906" s="283">
        <f>IF(G906="heating",F906*Assumptions!M$4+Assumptions!M$7,0)</f>
        <v>0.358936421366777</v>
      </c>
      <c r="I906" s="15">
        <f t="shared" si="230"/>
        <v>0.95820877609023625</v>
      </c>
      <c r="J906" s="15">
        <f t="shared" si="231"/>
        <v>1.0263036171733995</v>
      </c>
      <c r="K906" s="283">
        <f t="shared" si="236"/>
        <v>0.35298279065134136</v>
      </c>
      <c r="L906" s="283">
        <f t="shared" si="237"/>
        <v>3.2767200477248446</v>
      </c>
      <c r="M906" s="283">
        <f t="shared" si="238"/>
        <v>3.9464071839785304</v>
      </c>
      <c r="N906" s="283">
        <f t="shared" si="239"/>
        <v>2.7263288431388362</v>
      </c>
      <c r="O906" s="283">
        <f t="shared" si="240"/>
        <v>0.42424294836622972</v>
      </c>
      <c r="P906" s="21">
        <f t="shared" si="232"/>
        <v>0</v>
      </c>
      <c r="Q906" s="21">
        <f t="shared" si="233"/>
        <v>1.1649354943302594</v>
      </c>
      <c r="R906">
        <f t="shared" si="234"/>
        <v>0.9421089825381942</v>
      </c>
      <c r="S906" s="296">
        <f t="shared" si="241"/>
        <v>0</v>
      </c>
      <c r="T906" s="283">
        <f t="shared" si="242"/>
        <v>0.35298279065134136</v>
      </c>
    </row>
    <row r="907" spans="1:20" x14ac:dyDescent="0.25">
      <c r="A907" s="286">
        <v>43138</v>
      </c>
      <c r="B907" s="1">
        <f t="shared" si="235"/>
        <v>3</v>
      </c>
      <c r="C907" s="285">
        <v>17</v>
      </c>
      <c r="D907" t="s">
        <v>714</v>
      </c>
      <c r="F907" s="16">
        <v>34</v>
      </c>
      <c r="G907" t="str">
        <f t="shared" si="229"/>
        <v>heating</v>
      </c>
      <c r="H907" s="283">
        <f>IF(G907="heating",F907*Assumptions!M$4+Assumptions!M$7,0)</f>
        <v>0.38032816984085704</v>
      </c>
      <c r="I907" s="15">
        <f t="shared" si="230"/>
        <v>1.000324165990953</v>
      </c>
      <c r="J907" s="15">
        <f t="shared" si="231"/>
        <v>1.0263036171733995</v>
      </c>
      <c r="K907" s="283">
        <f t="shared" si="236"/>
        <v>0.39045870883738082</v>
      </c>
      <c r="L907" s="283">
        <f t="shared" si="237"/>
        <v>3.1617728735566879</v>
      </c>
      <c r="M907" s="283">
        <f t="shared" si="238"/>
        <v>4.2122564641225511</v>
      </c>
      <c r="N907" s="283">
        <f t="shared" si="239"/>
        <v>2.582445701090049</v>
      </c>
      <c r="O907" s="283">
        <f t="shared" si="240"/>
        <v>0.47805138877649983</v>
      </c>
      <c r="P907" s="21">
        <f t="shared" si="232"/>
        <v>0</v>
      </c>
      <c r="Q907" s="21">
        <f t="shared" si="233"/>
        <v>1.3521540118753073</v>
      </c>
      <c r="R907">
        <f t="shared" si="234"/>
        <v>0.9421089825381942</v>
      </c>
      <c r="S907" s="296">
        <f t="shared" si="241"/>
        <v>0</v>
      </c>
      <c r="T907" s="283">
        <f t="shared" si="242"/>
        <v>0.39045870883738082</v>
      </c>
    </row>
    <row r="908" spans="1:20" x14ac:dyDescent="0.25">
      <c r="A908" s="286">
        <v>43138</v>
      </c>
      <c r="B908" s="1">
        <f t="shared" si="235"/>
        <v>3</v>
      </c>
      <c r="C908" s="285">
        <v>18</v>
      </c>
      <c r="D908" t="s">
        <v>714</v>
      </c>
      <c r="F908" s="16">
        <v>34</v>
      </c>
      <c r="G908" t="str">
        <f t="shared" si="229"/>
        <v>heating</v>
      </c>
      <c r="H908" s="283">
        <f>IF(G908="heating",F908*Assumptions!M$4+Assumptions!M$7,0)</f>
        <v>0.38032816984085704</v>
      </c>
      <c r="I908" s="15">
        <f t="shared" si="230"/>
        <v>0.99263375744531002</v>
      </c>
      <c r="J908" s="15">
        <f t="shared" si="231"/>
        <v>1.0263036171733995</v>
      </c>
      <c r="K908" s="283">
        <f t="shared" si="236"/>
        <v>0.38745689493219632</v>
      </c>
      <c r="L908" s="283">
        <f t="shared" si="237"/>
        <v>3.1617728735566879</v>
      </c>
      <c r="M908" s="283">
        <f t="shared" si="238"/>
        <v>4.1798729886358448</v>
      </c>
      <c r="N908" s="283">
        <f t="shared" si="239"/>
        <v>2.582445701090049</v>
      </c>
      <c r="O908" s="283">
        <f t="shared" si="240"/>
        <v>0.47437616967203944</v>
      </c>
      <c r="P908" s="21">
        <f t="shared" si="232"/>
        <v>0</v>
      </c>
      <c r="Q908" s="21">
        <f t="shared" si="233"/>
        <v>1.5598916921549892</v>
      </c>
      <c r="R908">
        <f t="shared" si="234"/>
        <v>0.9421089825381942</v>
      </c>
      <c r="S908" s="296">
        <f t="shared" si="241"/>
        <v>0</v>
      </c>
      <c r="T908" s="283">
        <f t="shared" si="242"/>
        <v>0.38745689493219632</v>
      </c>
    </row>
    <row r="909" spans="1:20" x14ac:dyDescent="0.25">
      <c r="A909" s="286">
        <v>43138</v>
      </c>
      <c r="B909" s="1">
        <f t="shared" si="235"/>
        <v>3</v>
      </c>
      <c r="C909" s="285">
        <v>19</v>
      </c>
      <c r="D909" t="s">
        <v>714</v>
      </c>
      <c r="F909" s="16">
        <v>34</v>
      </c>
      <c r="G909" t="str">
        <f t="shared" si="229"/>
        <v>heating</v>
      </c>
      <c r="H909" s="283">
        <f>IF(G909="heating",F909*Assumptions!M$4+Assumptions!M$7,0)</f>
        <v>0.38032816984085704</v>
      </c>
      <c r="I909" s="15">
        <f t="shared" si="230"/>
        <v>0.98728643949761985</v>
      </c>
      <c r="J909" s="15">
        <f t="shared" si="231"/>
        <v>1.0263036171733995</v>
      </c>
      <c r="K909" s="283">
        <f t="shared" si="236"/>
        <v>0.38536966467966144</v>
      </c>
      <c r="L909" s="283">
        <f t="shared" si="237"/>
        <v>3.1617728735566879</v>
      </c>
      <c r="M909" s="283">
        <f t="shared" si="238"/>
        <v>4.1573560132825973</v>
      </c>
      <c r="N909" s="283">
        <f t="shared" si="239"/>
        <v>2.582445701090049</v>
      </c>
      <c r="O909" s="283">
        <f t="shared" si="240"/>
        <v>0.4718207052955587</v>
      </c>
      <c r="P909" s="21">
        <f t="shared" si="232"/>
        <v>0</v>
      </c>
      <c r="Q909" s="21">
        <f t="shared" si="233"/>
        <v>1.6764212681468484</v>
      </c>
      <c r="R909">
        <f t="shared" si="234"/>
        <v>0.9421089825381942</v>
      </c>
      <c r="S909" s="296">
        <f t="shared" si="241"/>
        <v>0</v>
      </c>
      <c r="T909" s="283">
        <f t="shared" si="242"/>
        <v>0.38536966467966144</v>
      </c>
    </row>
    <row r="910" spans="1:20" x14ac:dyDescent="0.25">
      <c r="A910" s="286">
        <v>43138</v>
      </c>
      <c r="B910" s="1">
        <f t="shared" si="235"/>
        <v>3</v>
      </c>
      <c r="C910" s="285">
        <v>20</v>
      </c>
      <c r="D910" t="s">
        <v>714</v>
      </c>
      <c r="F910" s="16">
        <v>34</v>
      </c>
      <c r="G910" t="str">
        <f t="shared" si="229"/>
        <v>heating</v>
      </c>
      <c r="H910" s="283">
        <f>IF(G910="heating",F910*Assumptions!M$4+Assumptions!M$7,0)</f>
        <v>0.38032816984085704</v>
      </c>
      <c r="I910" s="15">
        <f t="shared" si="230"/>
        <v>0.9807837528485519</v>
      </c>
      <c r="J910" s="15">
        <f t="shared" si="231"/>
        <v>1.0263036171733995</v>
      </c>
      <c r="K910" s="283">
        <f t="shared" si="236"/>
        <v>0.38283145684734954</v>
      </c>
      <c r="L910" s="283">
        <f t="shared" si="237"/>
        <v>3.1617728735566879</v>
      </c>
      <c r="M910" s="283">
        <f t="shared" si="238"/>
        <v>4.1299739057589173</v>
      </c>
      <c r="N910" s="283">
        <f t="shared" si="239"/>
        <v>2.582445701090049</v>
      </c>
      <c r="O910" s="283">
        <f t="shared" si="240"/>
        <v>0.46871309429399322</v>
      </c>
      <c r="P910" s="21">
        <f t="shared" si="232"/>
        <v>0</v>
      </c>
      <c r="Q910" s="21">
        <f t="shared" si="233"/>
        <v>1.52436960139122</v>
      </c>
      <c r="R910">
        <f t="shared" si="234"/>
        <v>0.9421089825381942</v>
      </c>
      <c r="S910" s="296">
        <f t="shared" si="241"/>
        <v>0</v>
      </c>
      <c r="T910" s="283">
        <f t="shared" si="242"/>
        <v>0.38283145684734954</v>
      </c>
    </row>
    <row r="911" spans="1:20" x14ac:dyDescent="0.25">
      <c r="A911" s="286">
        <v>43138</v>
      </c>
      <c r="B911" s="1">
        <f t="shared" si="235"/>
        <v>3</v>
      </c>
      <c r="C911" s="285">
        <v>21</v>
      </c>
      <c r="D911" t="s">
        <v>714</v>
      </c>
      <c r="F911" s="16">
        <v>32</v>
      </c>
      <c r="G911" t="str">
        <f t="shared" si="229"/>
        <v>heating</v>
      </c>
      <c r="H911" s="283">
        <f>IF(G911="heating",F911*Assumptions!M$4+Assumptions!M$7,0)</f>
        <v>0.40171991831493709</v>
      </c>
      <c r="I911" s="15">
        <f t="shared" si="230"/>
        <v>0.96485790305685171</v>
      </c>
      <c r="J911" s="15">
        <f t="shared" si="231"/>
        <v>1.0263036171733995</v>
      </c>
      <c r="K911" s="283">
        <f t="shared" si="236"/>
        <v>0.39779798940691169</v>
      </c>
      <c r="L911" s="283">
        <f t="shared" si="237"/>
        <v>3.1003620880617868</v>
      </c>
      <c r="M911" s="283">
        <f t="shared" si="238"/>
        <v>4.20808035087971</v>
      </c>
      <c r="N911" s="283">
        <f t="shared" si="239"/>
        <v>2.4522803312945656</v>
      </c>
      <c r="O911" s="283">
        <f t="shared" si="240"/>
        <v>0.5029269245140997</v>
      </c>
      <c r="P911" s="21">
        <f t="shared" si="232"/>
        <v>0</v>
      </c>
      <c r="Q911" s="21">
        <f t="shared" si="233"/>
        <v>1.4448604713749031</v>
      </c>
      <c r="R911">
        <f t="shared" si="234"/>
        <v>0.9421089825381942</v>
      </c>
      <c r="S911" s="296">
        <f t="shared" si="241"/>
        <v>0</v>
      </c>
      <c r="T911" s="283">
        <f t="shared" si="242"/>
        <v>0.39779798940691169</v>
      </c>
    </row>
    <row r="912" spans="1:20" x14ac:dyDescent="0.25">
      <c r="A912" s="286">
        <v>43138</v>
      </c>
      <c r="B912" s="1">
        <f t="shared" si="235"/>
        <v>3</v>
      </c>
      <c r="C912" s="285">
        <v>22</v>
      </c>
      <c r="D912" t="s">
        <v>714</v>
      </c>
      <c r="F912" s="16">
        <v>32</v>
      </c>
      <c r="G912" t="str">
        <f t="shared" si="229"/>
        <v>heating</v>
      </c>
      <c r="H912" s="283">
        <f>IF(G912="heating",F912*Assumptions!M$4+Assumptions!M$7,0)</f>
        <v>0.40171991831493709</v>
      </c>
      <c r="I912" s="15">
        <f t="shared" si="230"/>
        <v>0.93972561476240646</v>
      </c>
      <c r="J912" s="15">
        <f t="shared" si="231"/>
        <v>1.0263036171733995</v>
      </c>
      <c r="K912" s="283">
        <f t="shared" si="236"/>
        <v>0.38743628358364901</v>
      </c>
      <c r="L912" s="283">
        <f t="shared" si="237"/>
        <v>3.1003620880617868</v>
      </c>
      <c r="M912" s="283">
        <f t="shared" si="238"/>
        <v>4.0984697147337696</v>
      </c>
      <c r="N912" s="283">
        <f t="shared" si="239"/>
        <v>2.4522803312945656</v>
      </c>
      <c r="O912" s="283">
        <f t="shared" si="240"/>
        <v>0.48982685618498911</v>
      </c>
      <c r="P912" s="21">
        <f t="shared" si="232"/>
        <v>0</v>
      </c>
      <c r="Q912" s="21">
        <f t="shared" si="233"/>
        <v>1.2427137171080138</v>
      </c>
      <c r="R912">
        <f t="shared" si="234"/>
        <v>0.9421089825381942</v>
      </c>
      <c r="S912" s="296">
        <f t="shared" si="241"/>
        <v>0</v>
      </c>
      <c r="T912" s="283">
        <f t="shared" si="242"/>
        <v>0.38743628358364901</v>
      </c>
    </row>
    <row r="913" spans="1:20" x14ac:dyDescent="0.25">
      <c r="A913" s="286">
        <v>43138</v>
      </c>
      <c r="B913" s="1">
        <f t="shared" si="235"/>
        <v>3</v>
      </c>
      <c r="C913" s="285">
        <v>23</v>
      </c>
      <c r="D913" t="s">
        <v>713</v>
      </c>
      <c r="F913" s="16">
        <v>32</v>
      </c>
      <c r="G913" t="str">
        <f t="shared" si="229"/>
        <v>heating</v>
      </c>
      <c r="H913" s="283">
        <f>IF(G913="heating",F913*Assumptions!M$4+Assumptions!M$7,0)</f>
        <v>0.40171991831493709</v>
      </c>
      <c r="I913" s="15">
        <f t="shared" si="230"/>
        <v>0.93552015763172869</v>
      </c>
      <c r="J913" s="15">
        <f t="shared" si="231"/>
        <v>1.0263036171733995</v>
      </c>
      <c r="K913" s="283">
        <f t="shared" si="236"/>
        <v>0.38570242993968706</v>
      </c>
      <c r="L913" s="283">
        <f t="shared" si="237"/>
        <v>3.1003620880617868</v>
      </c>
      <c r="M913" s="283">
        <f t="shared" si="238"/>
        <v>4.0801282558909646</v>
      </c>
      <c r="N913" s="283">
        <f t="shared" si="239"/>
        <v>2.4522803312945656</v>
      </c>
      <c r="O913" s="283">
        <f t="shared" si="240"/>
        <v>0.48763478457091325</v>
      </c>
      <c r="P913" s="21">
        <f t="shared" si="232"/>
        <v>0</v>
      </c>
      <c r="Q913" s="21">
        <f t="shared" si="233"/>
        <v>1.0297519246597011</v>
      </c>
      <c r="R913">
        <f t="shared" si="234"/>
        <v>0.9421089825381942</v>
      </c>
      <c r="S913" s="296">
        <f t="shared" si="241"/>
        <v>0</v>
      </c>
      <c r="T913" s="283">
        <f t="shared" si="242"/>
        <v>0.38570242993968706</v>
      </c>
    </row>
    <row r="914" spans="1:20" x14ac:dyDescent="0.25">
      <c r="A914" s="286">
        <v>43139</v>
      </c>
      <c r="B914" s="1">
        <f t="shared" si="235"/>
        <v>4</v>
      </c>
      <c r="C914" s="285">
        <v>0</v>
      </c>
      <c r="D914" t="s">
        <v>713</v>
      </c>
      <c r="F914" s="16">
        <v>32</v>
      </c>
      <c r="G914" t="str">
        <f t="shared" si="229"/>
        <v>heating</v>
      </c>
      <c r="H914" s="283">
        <f>IF(G914="heating",F914*Assumptions!M$4+Assumptions!M$7,0)</f>
        <v>0.40171991831493709</v>
      </c>
      <c r="I914" s="15">
        <f t="shared" si="230"/>
        <v>0.96097758380229281</v>
      </c>
      <c r="J914" s="15">
        <f t="shared" si="231"/>
        <v>1.0020455199443592</v>
      </c>
      <c r="K914" s="283">
        <f t="shared" si="236"/>
        <v>0.38683349683443402</v>
      </c>
      <c r="L914" s="283">
        <f t="shared" si="237"/>
        <v>3.1003620880617868</v>
      </c>
      <c r="M914" s="283">
        <f t="shared" si="238"/>
        <v>4.0920931740204187</v>
      </c>
      <c r="N914" s="283">
        <f t="shared" si="239"/>
        <v>2.4522803312945656</v>
      </c>
      <c r="O914" s="283">
        <f t="shared" si="240"/>
        <v>0.48906476664709941</v>
      </c>
      <c r="P914" s="21">
        <f t="shared" si="232"/>
        <v>0</v>
      </c>
      <c r="Q914" s="21">
        <f t="shared" si="233"/>
        <v>0.90668853391740301</v>
      </c>
      <c r="R914">
        <f t="shared" si="234"/>
        <v>1.0705685074825908</v>
      </c>
      <c r="S914" s="296">
        <f t="shared" si="241"/>
        <v>0</v>
      </c>
      <c r="T914" s="283">
        <f t="shared" si="242"/>
        <v>0.38683349683443402</v>
      </c>
    </row>
    <row r="915" spans="1:20" x14ac:dyDescent="0.25">
      <c r="A915" s="286">
        <v>43139</v>
      </c>
      <c r="B915" s="1">
        <f t="shared" si="235"/>
        <v>4</v>
      </c>
      <c r="C915" s="285">
        <v>1</v>
      </c>
      <c r="D915" t="s">
        <v>713</v>
      </c>
      <c r="F915" s="16">
        <v>30</v>
      </c>
      <c r="G915" t="str">
        <f t="shared" si="229"/>
        <v>heating</v>
      </c>
      <c r="H915" s="283">
        <f>IF(G915="heating",F915*Assumptions!M$4+Assumptions!M$7,0)</f>
        <v>0.42311166678901713</v>
      </c>
      <c r="I915" s="15">
        <f t="shared" si="230"/>
        <v>0.9912860509924194</v>
      </c>
      <c r="J915" s="15">
        <f t="shared" si="231"/>
        <v>1.0020455199443592</v>
      </c>
      <c r="K915" s="283">
        <f t="shared" si="236"/>
        <v>0.42028263487540729</v>
      </c>
      <c r="L915" s="283">
        <f t="shared" si="237"/>
        <v>3.0747565450814909</v>
      </c>
      <c r="M915" s="283">
        <f t="shared" si="238"/>
        <v>4.4092142614370671</v>
      </c>
      <c r="N915" s="283">
        <f t="shared" si="239"/>
        <v>2.3339835549601151</v>
      </c>
      <c r="O915" s="283">
        <f t="shared" si="240"/>
        <v>0.55367433057570814</v>
      </c>
      <c r="P915" s="21">
        <f t="shared" si="232"/>
        <v>0</v>
      </c>
      <c r="Q915" s="21">
        <f t="shared" si="233"/>
        <v>0.81803459285312596</v>
      </c>
      <c r="R915">
        <f t="shared" si="234"/>
        <v>1.0705685074825908</v>
      </c>
      <c r="S915" s="296">
        <f t="shared" si="241"/>
        <v>0</v>
      </c>
      <c r="T915" s="283">
        <f t="shared" si="242"/>
        <v>0.42028263487540729</v>
      </c>
    </row>
    <row r="916" spans="1:20" x14ac:dyDescent="0.25">
      <c r="A916" s="286">
        <v>43139</v>
      </c>
      <c r="B916" s="1">
        <f t="shared" si="235"/>
        <v>4</v>
      </c>
      <c r="C916" s="285">
        <v>2</v>
      </c>
      <c r="D916" t="s">
        <v>713</v>
      </c>
      <c r="F916" s="16">
        <v>30</v>
      </c>
      <c r="G916" t="str">
        <f t="shared" si="229"/>
        <v>heating</v>
      </c>
      <c r="H916" s="283">
        <f>IF(G916="heating",F916*Assumptions!M$4+Assumptions!M$7,0)</f>
        <v>0.42311166678901713</v>
      </c>
      <c r="I916" s="15">
        <f t="shared" si="230"/>
        <v>1.0126444122274023</v>
      </c>
      <c r="J916" s="15">
        <f t="shared" si="231"/>
        <v>1.0020455199443592</v>
      </c>
      <c r="K916" s="283">
        <f t="shared" si="236"/>
        <v>0.42933809200352141</v>
      </c>
      <c r="L916" s="283">
        <f t="shared" si="237"/>
        <v>3.0747565450814909</v>
      </c>
      <c r="M916" s="283">
        <f t="shared" si="238"/>
        <v>4.5042156899994179</v>
      </c>
      <c r="N916" s="283">
        <f t="shared" si="239"/>
        <v>2.3339835549601151</v>
      </c>
      <c r="O916" s="283">
        <f t="shared" si="240"/>
        <v>0.56560386024792964</v>
      </c>
      <c r="P916" s="21">
        <f t="shared" si="232"/>
        <v>0</v>
      </c>
      <c r="Q916" s="21">
        <f t="shared" si="233"/>
        <v>0.74507607494346417</v>
      </c>
      <c r="R916">
        <f t="shared" si="234"/>
        <v>1.0705685074825908</v>
      </c>
      <c r="S916" s="296">
        <f t="shared" si="241"/>
        <v>0</v>
      </c>
      <c r="T916" s="283">
        <f t="shared" si="242"/>
        <v>0.42933809200352141</v>
      </c>
    </row>
    <row r="917" spans="1:20" x14ac:dyDescent="0.25">
      <c r="A917" s="286">
        <v>43139</v>
      </c>
      <c r="B917" s="1">
        <f t="shared" si="235"/>
        <v>4</v>
      </c>
      <c r="C917" s="285">
        <v>3</v>
      </c>
      <c r="D917" t="s">
        <v>713</v>
      </c>
      <c r="F917" s="16">
        <v>30</v>
      </c>
      <c r="G917" t="str">
        <f t="shared" si="229"/>
        <v>heating</v>
      </c>
      <c r="H917" s="283">
        <f>IF(G917="heating",F917*Assumptions!M$4+Assumptions!M$7,0)</f>
        <v>0.42311166678901713</v>
      </c>
      <c r="I917" s="15">
        <f t="shared" si="230"/>
        <v>1.0288787614109172</v>
      </c>
      <c r="J917" s="15">
        <f t="shared" si="231"/>
        <v>1.0020455199443592</v>
      </c>
      <c r="K917" s="283">
        <f t="shared" si="236"/>
        <v>0.43622108510476015</v>
      </c>
      <c r="L917" s="283">
        <f t="shared" si="237"/>
        <v>3.0747565450814909</v>
      </c>
      <c r="M917" s="283">
        <f t="shared" si="238"/>
        <v>4.576425647834939</v>
      </c>
      <c r="N917" s="283">
        <f t="shared" si="239"/>
        <v>2.3339835549601151</v>
      </c>
      <c r="O917" s="283">
        <f t="shared" si="240"/>
        <v>0.57467141689065238</v>
      </c>
      <c r="P917" s="21">
        <f t="shared" si="232"/>
        <v>0</v>
      </c>
      <c r="Q917" s="21">
        <f t="shared" si="233"/>
        <v>0.69158980876382303</v>
      </c>
      <c r="R917">
        <f t="shared" si="234"/>
        <v>1.0705685074825908</v>
      </c>
      <c r="S917" s="296">
        <f t="shared" si="241"/>
        <v>0</v>
      </c>
      <c r="T917" s="283">
        <f t="shared" si="242"/>
        <v>0.43622108510476015</v>
      </c>
    </row>
    <row r="918" spans="1:20" x14ac:dyDescent="0.25">
      <c r="A918" s="286">
        <v>43139</v>
      </c>
      <c r="B918" s="1">
        <f t="shared" si="235"/>
        <v>4</v>
      </c>
      <c r="C918" s="285">
        <v>4</v>
      </c>
      <c r="D918" t="s">
        <v>713</v>
      </c>
      <c r="F918" s="16">
        <v>30</v>
      </c>
      <c r="G918" t="str">
        <f t="shared" si="229"/>
        <v>heating</v>
      </c>
      <c r="H918" s="283">
        <f>IF(G918="heating",F918*Assumptions!M$4+Assumptions!M$7,0)</f>
        <v>0.42311166678901713</v>
      </c>
      <c r="I918" s="15">
        <f t="shared" si="230"/>
        <v>1.0654385285153933</v>
      </c>
      <c r="J918" s="15">
        <f t="shared" si="231"/>
        <v>1.0020455199443592</v>
      </c>
      <c r="K918" s="283">
        <f t="shared" si="236"/>
        <v>0.45172159097157577</v>
      </c>
      <c r="L918" s="283">
        <f t="shared" si="237"/>
        <v>3.0747565450814909</v>
      </c>
      <c r="M918" s="283">
        <f t="shared" si="238"/>
        <v>4.7390425295619538</v>
      </c>
      <c r="N918" s="283">
        <f t="shared" si="239"/>
        <v>2.3339835549601151</v>
      </c>
      <c r="O918" s="283">
        <f t="shared" si="240"/>
        <v>0.59509156156766996</v>
      </c>
      <c r="P918" s="21">
        <f t="shared" si="232"/>
        <v>0</v>
      </c>
      <c r="Q918" s="21">
        <f t="shared" si="233"/>
        <v>0.6473875548762833</v>
      </c>
      <c r="R918">
        <f t="shared" si="234"/>
        <v>1.0705685074825908</v>
      </c>
      <c r="S918" s="296">
        <f t="shared" si="241"/>
        <v>0</v>
      </c>
      <c r="T918" s="283">
        <f t="shared" si="242"/>
        <v>0.45172159097157577</v>
      </c>
    </row>
    <row r="919" spans="1:20" x14ac:dyDescent="0.25">
      <c r="A919" s="286">
        <v>43139</v>
      </c>
      <c r="B919" s="1">
        <f t="shared" si="235"/>
        <v>4</v>
      </c>
      <c r="C919" s="285">
        <v>5</v>
      </c>
      <c r="D919" t="s">
        <v>713</v>
      </c>
      <c r="F919" s="16">
        <v>30</v>
      </c>
      <c r="G919" t="str">
        <f t="shared" si="229"/>
        <v>heating</v>
      </c>
      <c r="H919" s="283">
        <f>IF(G919="heating",F919*Assumptions!M$4+Assumptions!M$7,0)</f>
        <v>0.42311166678901713</v>
      </c>
      <c r="I919" s="15">
        <f t="shared" si="230"/>
        <v>1.1031161181218294</v>
      </c>
      <c r="J919" s="15">
        <f t="shared" si="231"/>
        <v>1.0020455199443592</v>
      </c>
      <c r="K919" s="283">
        <f t="shared" si="236"/>
        <v>0.46769602803713706</v>
      </c>
      <c r="L919" s="283">
        <f t="shared" si="237"/>
        <v>3.0747565450814909</v>
      </c>
      <c r="M919" s="283">
        <f t="shared" si="238"/>
        <v>4.906631456353522</v>
      </c>
      <c r="N919" s="283">
        <f t="shared" si="239"/>
        <v>2.3339835549601151</v>
      </c>
      <c r="O919" s="283">
        <f t="shared" si="240"/>
        <v>0.61613605642580382</v>
      </c>
      <c r="P919" s="21">
        <f t="shared" si="232"/>
        <v>0</v>
      </c>
      <c r="Q919" s="21">
        <f t="shared" si="233"/>
        <v>0.72139578924615555</v>
      </c>
      <c r="R919">
        <f t="shared" si="234"/>
        <v>1.0705685074825908</v>
      </c>
      <c r="S919" s="296">
        <f t="shared" si="241"/>
        <v>0</v>
      </c>
      <c r="T919" s="283">
        <f t="shared" si="242"/>
        <v>0.46769602803713706</v>
      </c>
    </row>
    <row r="920" spans="1:20" x14ac:dyDescent="0.25">
      <c r="A920" s="286">
        <v>43139</v>
      </c>
      <c r="B920" s="1">
        <f t="shared" si="235"/>
        <v>4</v>
      </c>
      <c r="C920" s="285">
        <v>6</v>
      </c>
      <c r="D920" t="s">
        <v>713</v>
      </c>
      <c r="F920" s="16">
        <v>30</v>
      </c>
      <c r="G920" t="str">
        <f t="shared" si="229"/>
        <v>heating</v>
      </c>
      <c r="H920" s="283">
        <f>IF(G920="heating",F920*Assumptions!M$4+Assumptions!M$7,0)</f>
        <v>0.42311166678901713</v>
      </c>
      <c r="I920" s="15">
        <f t="shared" si="230"/>
        <v>1.1674190089087988</v>
      </c>
      <c r="J920" s="15">
        <f t="shared" si="231"/>
        <v>1.0020455199443592</v>
      </c>
      <c r="K920" s="283">
        <f t="shared" si="236"/>
        <v>0.49495898441889669</v>
      </c>
      <c r="L920" s="283">
        <f t="shared" si="237"/>
        <v>3.0747565450814909</v>
      </c>
      <c r="M920" s="283">
        <f t="shared" si="238"/>
        <v>5.1926490219448933</v>
      </c>
      <c r="N920" s="283">
        <f t="shared" si="239"/>
        <v>2.3339835549601151</v>
      </c>
      <c r="O920" s="283">
        <f t="shared" si="240"/>
        <v>0.65205188513631029</v>
      </c>
      <c r="P920" s="21">
        <f t="shared" si="232"/>
        <v>0</v>
      </c>
      <c r="Q920" s="21">
        <f t="shared" si="233"/>
        <v>0.87787080972652631</v>
      </c>
      <c r="R920">
        <f t="shared" si="234"/>
        <v>1.0705685074825908</v>
      </c>
      <c r="S920" s="296">
        <f t="shared" si="241"/>
        <v>0</v>
      </c>
      <c r="T920" s="283">
        <f t="shared" si="242"/>
        <v>0.49495898441889669</v>
      </c>
    </row>
    <row r="921" spans="1:20" x14ac:dyDescent="0.25">
      <c r="A921" s="286">
        <v>43139</v>
      </c>
      <c r="B921" s="1">
        <f t="shared" si="235"/>
        <v>4</v>
      </c>
      <c r="C921" s="285">
        <v>7</v>
      </c>
      <c r="D921" t="s">
        <v>714</v>
      </c>
      <c r="F921" s="16">
        <v>32</v>
      </c>
      <c r="G921" t="str">
        <f t="shared" si="229"/>
        <v>heating</v>
      </c>
      <c r="H921" s="283">
        <f>IF(G921="heating",F921*Assumptions!M$4+Assumptions!M$7,0)</f>
        <v>0.40171991831493709</v>
      </c>
      <c r="I921" s="15">
        <f t="shared" si="230"/>
        <v>1.1567226404725983</v>
      </c>
      <c r="J921" s="15">
        <f t="shared" si="231"/>
        <v>1.0020455199443592</v>
      </c>
      <c r="K921" s="283">
        <f t="shared" si="236"/>
        <v>0.46562903383356458</v>
      </c>
      <c r="L921" s="283">
        <f t="shared" si="237"/>
        <v>3.1003620880617868</v>
      </c>
      <c r="M921" s="283">
        <f t="shared" si="238"/>
        <v>4.925626675477818</v>
      </c>
      <c r="N921" s="283">
        <f t="shared" si="239"/>
        <v>2.4522803312945656</v>
      </c>
      <c r="O921" s="283">
        <f t="shared" si="240"/>
        <v>0.58868416680418112</v>
      </c>
      <c r="P921" s="21">
        <f t="shared" si="232"/>
        <v>0</v>
      </c>
      <c r="Q921" s="21">
        <f t="shared" si="233"/>
        <v>0.97331382064367777</v>
      </c>
      <c r="R921">
        <f t="shared" si="234"/>
        <v>1.0705685074825908</v>
      </c>
      <c r="S921" s="296">
        <f t="shared" si="241"/>
        <v>0</v>
      </c>
      <c r="T921" s="283">
        <f t="shared" si="242"/>
        <v>0.46562903383356458</v>
      </c>
    </row>
    <row r="922" spans="1:20" x14ac:dyDescent="0.25">
      <c r="A922" s="286">
        <v>43139</v>
      </c>
      <c r="B922" s="1">
        <f t="shared" si="235"/>
        <v>4</v>
      </c>
      <c r="C922" s="285">
        <v>8</v>
      </c>
      <c r="D922" t="s">
        <v>714</v>
      </c>
      <c r="F922" s="16">
        <v>30</v>
      </c>
      <c r="G922" t="str">
        <f t="shared" si="229"/>
        <v>heating</v>
      </c>
      <c r="H922" s="283">
        <f>IF(G922="heating",F922*Assumptions!M$4+Assumptions!M$7,0)</f>
        <v>0.42311166678901713</v>
      </c>
      <c r="I922" s="15">
        <f t="shared" si="230"/>
        <v>1.0887373021083731</v>
      </c>
      <c r="J922" s="15">
        <f t="shared" si="231"/>
        <v>1.0020455199443592</v>
      </c>
      <c r="K922" s="283">
        <f t="shared" si="236"/>
        <v>0.46159973860133396</v>
      </c>
      <c r="L922" s="283">
        <f t="shared" si="237"/>
        <v>3.0747565450814909</v>
      </c>
      <c r="M922" s="283">
        <f t="shared" si="238"/>
        <v>4.8426748612156816</v>
      </c>
      <c r="N922" s="283">
        <f t="shared" si="239"/>
        <v>2.3339835549601151</v>
      </c>
      <c r="O922" s="283">
        <f t="shared" si="240"/>
        <v>0.60810489193725747</v>
      </c>
      <c r="P922" s="21">
        <f t="shared" si="232"/>
        <v>0</v>
      </c>
      <c r="Q922" s="21">
        <f t="shared" si="233"/>
        <v>0.94940007506179924</v>
      </c>
      <c r="R922">
        <f t="shared" si="234"/>
        <v>1.0705685074825908</v>
      </c>
      <c r="S922" s="296">
        <f t="shared" si="241"/>
        <v>0</v>
      </c>
      <c r="T922" s="283">
        <f t="shared" si="242"/>
        <v>0.46159973860133396</v>
      </c>
    </row>
    <row r="923" spans="1:20" x14ac:dyDescent="0.25">
      <c r="A923" s="286">
        <v>43139</v>
      </c>
      <c r="B923" s="1">
        <f t="shared" si="235"/>
        <v>4</v>
      </c>
      <c r="C923" s="285">
        <v>9</v>
      </c>
      <c r="D923" t="s">
        <v>714</v>
      </c>
      <c r="F923" s="16">
        <v>28</v>
      </c>
      <c r="G923" t="str">
        <f t="shared" si="229"/>
        <v>heating</v>
      </c>
      <c r="H923" s="283">
        <f>IF(G923="heating",F923*Assumptions!M$4+Assumptions!M$7,0)</f>
        <v>0.44450341526309717</v>
      </c>
      <c r="I923" s="15">
        <f t="shared" si="230"/>
        <v>1.0265141967145235</v>
      </c>
      <c r="J923" s="15">
        <f t="shared" si="231"/>
        <v>1.0020455199443592</v>
      </c>
      <c r="K923" s="283">
        <f t="shared" si="236"/>
        <v>0.45722241464107943</v>
      </c>
      <c r="L923" s="283">
        <f t="shared" si="237"/>
        <v>3.0941723472618432</v>
      </c>
      <c r="M923" s="283">
        <f t="shared" si="238"/>
        <v>4.8270415359876049</v>
      </c>
      <c r="N923" s="283">
        <f t="shared" si="239"/>
        <v>2.2832919573072399</v>
      </c>
      <c r="O923" s="283">
        <f t="shared" si="240"/>
        <v>0.61959879786864724</v>
      </c>
      <c r="P923" s="21">
        <f t="shared" si="232"/>
        <v>0</v>
      </c>
      <c r="Q923" s="21">
        <f t="shared" si="233"/>
        <v>0.8408485371888097</v>
      </c>
      <c r="R923">
        <f t="shared" si="234"/>
        <v>1.0705685074825908</v>
      </c>
      <c r="S923" s="296">
        <f t="shared" si="241"/>
        <v>0</v>
      </c>
      <c r="T923" s="283">
        <f t="shared" si="242"/>
        <v>0.45722241464107943</v>
      </c>
    </row>
    <row r="924" spans="1:20" x14ac:dyDescent="0.25">
      <c r="A924" s="286">
        <v>43139</v>
      </c>
      <c r="B924" s="1">
        <f t="shared" si="235"/>
        <v>4</v>
      </c>
      <c r="C924" s="285">
        <v>10</v>
      </c>
      <c r="D924" t="s">
        <v>714</v>
      </c>
      <c r="F924" s="16">
        <v>27</v>
      </c>
      <c r="G924" t="str">
        <f t="shared" si="229"/>
        <v>heating</v>
      </c>
      <c r="H924" s="283">
        <f>IF(G924="heating",F924*Assumptions!M$4+Assumptions!M$7,0)</f>
        <v>0.45519928950013722</v>
      </c>
      <c r="I924" s="15">
        <f t="shared" si="230"/>
        <v>0.99413757313525775</v>
      </c>
      <c r="J924" s="15">
        <f t="shared" si="231"/>
        <v>1.0020455199443592</v>
      </c>
      <c r="K924" s="283">
        <f t="shared" si="236"/>
        <v>0.45345637756352986</v>
      </c>
      <c r="L924" s="283">
        <f t="shared" si="237"/>
        <v>3.1143580678163376</v>
      </c>
      <c r="M924" s="283">
        <f t="shared" si="238"/>
        <v>4.8185135010847642</v>
      </c>
      <c r="N924" s="283">
        <f t="shared" si="239"/>
        <v>2.2875213966102126</v>
      </c>
      <c r="O924" s="283">
        <f t="shared" si="240"/>
        <v>0.61736057636902175</v>
      </c>
      <c r="P924" s="21">
        <f t="shared" si="232"/>
        <v>0</v>
      </c>
      <c r="Q924" s="21">
        <f t="shared" si="233"/>
        <v>0.74504051125983206</v>
      </c>
      <c r="R924">
        <f t="shared" si="234"/>
        <v>1.0705685074825908</v>
      </c>
      <c r="S924" s="296">
        <f t="shared" si="241"/>
        <v>0</v>
      </c>
      <c r="T924" s="283">
        <f t="shared" si="242"/>
        <v>0.45345637756352986</v>
      </c>
    </row>
    <row r="925" spans="1:20" x14ac:dyDescent="0.25">
      <c r="A925" s="286">
        <v>43139</v>
      </c>
      <c r="B925" s="1">
        <f t="shared" si="235"/>
        <v>4</v>
      </c>
      <c r="C925" s="285">
        <v>11</v>
      </c>
      <c r="D925" t="s">
        <v>714</v>
      </c>
      <c r="F925" s="16">
        <v>25</v>
      </c>
      <c r="G925" t="str">
        <f t="shared" si="229"/>
        <v>heating</v>
      </c>
      <c r="H925" s="283">
        <f>IF(G925="heating",F925*Assumptions!M$4+Assumptions!M$7,0)</f>
        <v>0.47659103797421726</v>
      </c>
      <c r="I925" s="15">
        <f t="shared" si="230"/>
        <v>0.95102107888400034</v>
      </c>
      <c r="J925" s="15">
        <f t="shared" si="231"/>
        <v>1.0020455199443592</v>
      </c>
      <c r="K925" s="283">
        <f t="shared" si="236"/>
        <v>0.45417525119627244</v>
      </c>
      <c r="L925" s="283">
        <f t="shared" si="237"/>
        <v>3.0939281817466902</v>
      </c>
      <c r="M925" s="283">
        <f t="shared" si="238"/>
        <v>4.794493298344837</v>
      </c>
      <c r="N925" s="283">
        <f t="shared" si="239"/>
        <v>2.1843738559015753</v>
      </c>
      <c r="O925" s="283">
        <f t="shared" si="240"/>
        <v>0.64328988617566807</v>
      </c>
      <c r="P925" s="21">
        <f t="shared" si="232"/>
        <v>0</v>
      </c>
      <c r="Q925" s="21">
        <f t="shared" si="233"/>
        <v>0.72850690893675296</v>
      </c>
      <c r="R925">
        <f t="shared" si="234"/>
        <v>1.0705685074825908</v>
      </c>
      <c r="S925" s="296">
        <f t="shared" si="241"/>
        <v>0</v>
      </c>
      <c r="T925" s="283">
        <f t="shared" si="242"/>
        <v>0.45417525119627244</v>
      </c>
    </row>
    <row r="926" spans="1:20" x14ac:dyDescent="0.25">
      <c r="A926" s="286">
        <v>43139</v>
      </c>
      <c r="B926" s="1">
        <f t="shared" si="235"/>
        <v>4</v>
      </c>
      <c r="C926" s="285">
        <v>12</v>
      </c>
      <c r="D926" t="s">
        <v>714</v>
      </c>
      <c r="F926" s="16">
        <v>23</v>
      </c>
      <c r="G926" t="str">
        <f t="shared" si="229"/>
        <v>heating</v>
      </c>
      <c r="H926" s="283">
        <f>IF(G926="heating",F926*Assumptions!M$4+Assumptions!M$7,0)</f>
        <v>0.4979827864482973</v>
      </c>
      <c r="I926" s="15">
        <f t="shared" si="230"/>
        <v>0.92817502202723046</v>
      </c>
      <c r="J926" s="15">
        <f t="shared" si="231"/>
        <v>1.0020455199443592</v>
      </c>
      <c r="K926" s="283">
        <f t="shared" si="236"/>
        <v>0.46316065415783925</v>
      </c>
      <c r="L926" s="283">
        <f t="shared" si="237"/>
        <v>3.0592830131973998</v>
      </c>
      <c r="M926" s="283">
        <f t="shared" si="238"/>
        <v>4.834597647857767</v>
      </c>
      <c r="N926" s="283">
        <f t="shared" si="239"/>
        <v>2.0731424140202046</v>
      </c>
      <c r="O926" s="283">
        <f t="shared" si="240"/>
        <v>0.68347428139235589</v>
      </c>
      <c r="P926" s="21">
        <f t="shared" si="232"/>
        <v>0</v>
      </c>
      <c r="Q926" s="21">
        <f t="shared" si="233"/>
        <v>0.75910815787401487</v>
      </c>
      <c r="R926">
        <f t="shared" si="234"/>
        <v>1.0705685074825908</v>
      </c>
      <c r="S926" s="296">
        <f t="shared" si="241"/>
        <v>0</v>
      </c>
      <c r="T926" s="283">
        <f t="shared" si="242"/>
        <v>0.46316065415783925</v>
      </c>
    </row>
    <row r="927" spans="1:20" x14ac:dyDescent="0.25">
      <c r="A927" s="286">
        <v>43139</v>
      </c>
      <c r="B927" s="1">
        <f t="shared" si="235"/>
        <v>4</v>
      </c>
      <c r="C927" s="285">
        <v>13</v>
      </c>
      <c r="D927" t="s">
        <v>714</v>
      </c>
      <c r="F927" s="16">
        <v>21</v>
      </c>
      <c r="G927" t="str">
        <f t="shared" si="229"/>
        <v>heating</v>
      </c>
      <c r="H927" s="283">
        <f>IF(G927="heating",F927*Assumptions!M$4+Assumptions!M$7,0)</f>
        <v>0.51937453492237728</v>
      </c>
      <c r="I927" s="15">
        <f t="shared" si="230"/>
        <v>0.91573834436872614</v>
      </c>
      <c r="J927" s="15">
        <f t="shared" si="231"/>
        <v>1.0020455199443592</v>
      </c>
      <c r="K927" s="283">
        <f t="shared" si="236"/>
        <v>0.47658404886482986</v>
      </c>
      <c r="L927" s="283">
        <f t="shared" si="237"/>
        <v>3.0222800846604434</v>
      </c>
      <c r="M927" s="283">
        <f t="shared" si="238"/>
        <v>4.9145440762280632</v>
      </c>
      <c r="N927" s="283">
        <f t="shared" si="239"/>
        <v>1.9596958788221039</v>
      </c>
      <c r="O927" s="283">
        <f t="shared" si="240"/>
        <v>0.73499694269743776</v>
      </c>
      <c r="P927" s="21">
        <f t="shared" si="232"/>
        <v>0</v>
      </c>
      <c r="Q927" s="21">
        <f t="shared" si="233"/>
        <v>0.79115902007799765</v>
      </c>
      <c r="R927">
        <f t="shared" si="234"/>
        <v>1.0705685074825908</v>
      </c>
      <c r="S927" s="296">
        <f t="shared" si="241"/>
        <v>0</v>
      </c>
      <c r="T927" s="283">
        <f t="shared" si="242"/>
        <v>0.47658404886482986</v>
      </c>
    </row>
    <row r="928" spans="1:20" x14ac:dyDescent="0.25">
      <c r="A928" s="286">
        <v>43139</v>
      </c>
      <c r="B928" s="1">
        <f t="shared" si="235"/>
        <v>4</v>
      </c>
      <c r="C928" s="285">
        <v>14</v>
      </c>
      <c r="D928" t="s">
        <v>714</v>
      </c>
      <c r="F928" s="16">
        <v>23</v>
      </c>
      <c r="G928" t="str">
        <f t="shared" si="229"/>
        <v>heating</v>
      </c>
      <c r="H928" s="283">
        <f>IF(G928="heating",F928*Assumptions!M$4+Assumptions!M$7,0)</f>
        <v>0.4979827864482973</v>
      </c>
      <c r="I928" s="15">
        <f t="shared" si="230"/>
        <v>0.92047470058819936</v>
      </c>
      <c r="J928" s="15">
        <f t="shared" si="231"/>
        <v>1.0020455199443592</v>
      </c>
      <c r="K928" s="283">
        <f t="shared" si="236"/>
        <v>0.45931818282399789</v>
      </c>
      <c r="L928" s="283">
        <f t="shared" si="237"/>
        <v>3.0592830131973998</v>
      </c>
      <c r="M928" s="283">
        <f t="shared" si="238"/>
        <v>4.7944888806173189</v>
      </c>
      <c r="N928" s="283">
        <f t="shared" si="239"/>
        <v>2.0731424140202046</v>
      </c>
      <c r="O928" s="283">
        <f t="shared" si="240"/>
        <v>0.67780404513611947</v>
      </c>
      <c r="P928" s="21">
        <f t="shared" si="232"/>
        <v>0</v>
      </c>
      <c r="Q928" s="21">
        <f t="shared" si="233"/>
        <v>0.84355555031342389</v>
      </c>
      <c r="R928">
        <f t="shared" si="234"/>
        <v>1.0705685074825908</v>
      </c>
      <c r="S928" s="296">
        <f t="shared" si="241"/>
        <v>0</v>
      </c>
      <c r="T928" s="283">
        <f t="shared" si="242"/>
        <v>0.45931818282399789</v>
      </c>
    </row>
    <row r="929" spans="1:20" x14ac:dyDescent="0.25">
      <c r="A929" s="286">
        <v>43139</v>
      </c>
      <c r="B929" s="1">
        <f t="shared" si="235"/>
        <v>4</v>
      </c>
      <c r="C929" s="285">
        <v>15</v>
      </c>
      <c r="D929" t="s">
        <v>714</v>
      </c>
      <c r="F929" s="16">
        <v>21</v>
      </c>
      <c r="G929" t="str">
        <f t="shared" si="229"/>
        <v>heating</v>
      </c>
      <c r="H929" s="283">
        <f>IF(G929="heating",F929*Assumptions!M$4+Assumptions!M$7,0)</f>
        <v>0.51937453492237728</v>
      </c>
      <c r="I929" s="15">
        <f t="shared" si="230"/>
        <v>0.92937811039838192</v>
      </c>
      <c r="J929" s="15">
        <f t="shared" si="231"/>
        <v>1.0020455199443592</v>
      </c>
      <c r="K929" s="283">
        <f t="shared" si="236"/>
        <v>0.48368268676719217</v>
      </c>
      <c r="L929" s="283">
        <f t="shared" si="237"/>
        <v>3.0222800846604434</v>
      </c>
      <c r="M929" s="283">
        <f t="shared" si="238"/>
        <v>4.9877453697573753</v>
      </c>
      <c r="N929" s="283">
        <f t="shared" si="239"/>
        <v>1.9596958788221039</v>
      </c>
      <c r="O929" s="283">
        <f t="shared" si="240"/>
        <v>0.74594459645962286</v>
      </c>
      <c r="P929" s="21">
        <f t="shared" si="232"/>
        <v>0</v>
      </c>
      <c r="Q929" s="21">
        <f t="shared" si="233"/>
        <v>0.96592607327566882</v>
      </c>
      <c r="R929">
        <f t="shared" si="234"/>
        <v>1.0705685074825908</v>
      </c>
      <c r="S929" s="296">
        <f t="shared" si="241"/>
        <v>0</v>
      </c>
      <c r="T929" s="283">
        <f t="shared" si="242"/>
        <v>0.48368268676719217</v>
      </c>
    </row>
    <row r="930" spans="1:20" x14ac:dyDescent="0.25">
      <c r="A930" s="286">
        <v>43139</v>
      </c>
      <c r="B930" s="1">
        <f t="shared" si="235"/>
        <v>4</v>
      </c>
      <c r="C930" s="285">
        <v>16</v>
      </c>
      <c r="D930" t="s">
        <v>714</v>
      </c>
      <c r="F930" s="16">
        <v>18</v>
      </c>
      <c r="G930" t="str">
        <f t="shared" si="229"/>
        <v>heating</v>
      </c>
      <c r="H930" s="283">
        <f>IF(G930="heating",F930*Assumptions!M$4+Assumptions!M$7,0)</f>
        <v>0.55146215763349737</v>
      </c>
      <c r="I930" s="15">
        <f t="shared" si="230"/>
        <v>0.95820877609023625</v>
      </c>
      <c r="J930" s="15">
        <f t="shared" si="231"/>
        <v>1.0020455199443592</v>
      </c>
      <c r="K930" s="283">
        <f t="shared" si="236"/>
        <v>0.529496764345743</v>
      </c>
      <c r="L930" s="283">
        <f t="shared" si="237"/>
        <v>2.9050026706454841</v>
      </c>
      <c r="M930" s="283">
        <f t="shared" si="238"/>
        <v>5.2483026235508579</v>
      </c>
      <c r="N930" s="283">
        <f t="shared" si="239"/>
        <v>1.7641684145174241</v>
      </c>
      <c r="O930" s="283">
        <f t="shared" si="240"/>
        <v>0.87190627712450397</v>
      </c>
      <c r="P930" s="21">
        <f t="shared" si="232"/>
        <v>0</v>
      </c>
      <c r="Q930" s="21">
        <f t="shared" si="233"/>
        <v>1.1649354943302594</v>
      </c>
      <c r="R930">
        <f t="shared" si="234"/>
        <v>1.0705685074825908</v>
      </c>
      <c r="S930" s="296">
        <f t="shared" si="241"/>
        <v>0</v>
      </c>
      <c r="T930" s="283">
        <f t="shared" si="242"/>
        <v>0.529496764345743</v>
      </c>
    </row>
    <row r="931" spans="1:20" x14ac:dyDescent="0.25">
      <c r="A931" s="286">
        <v>43139</v>
      </c>
      <c r="B931" s="1">
        <f t="shared" si="235"/>
        <v>4</v>
      </c>
      <c r="C931" s="285">
        <v>17</v>
      </c>
      <c r="D931" t="s">
        <v>714</v>
      </c>
      <c r="F931" s="16">
        <v>16</v>
      </c>
      <c r="G931" t="str">
        <f t="shared" si="229"/>
        <v>heating</v>
      </c>
      <c r="H931" s="283">
        <f>IF(G931="heating",F931*Assumptions!M$4+Assumptions!M$7,0)</f>
        <v>0.57285390610757747</v>
      </c>
      <c r="I931" s="15">
        <f t="shared" si="230"/>
        <v>1.000324165990953</v>
      </c>
      <c r="J931" s="15">
        <f t="shared" si="231"/>
        <v>1.0020455199443592</v>
      </c>
      <c r="K931" s="283">
        <f t="shared" si="236"/>
        <v>0.57421176980442001</v>
      </c>
      <c r="L931" s="283">
        <f t="shared" si="237"/>
        <v>2.8179276134894917</v>
      </c>
      <c r="M931" s="283">
        <f t="shared" si="238"/>
        <v>5.5209135336421289</v>
      </c>
      <c r="N931" s="283">
        <f t="shared" si="239"/>
        <v>1.6317545686209942</v>
      </c>
      <c r="O931" s="283">
        <f t="shared" si="240"/>
        <v>0.99162412855384385</v>
      </c>
      <c r="P931" s="21">
        <f t="shared" si="232"/>
        <v>0</v>
      </c>
      <c r="Q931" s="21">
        <f t="shared" si="233"/>
        <v>1.3521540118753073</v>
      </c>
      <c r="R931">
        <f t="shared" si="234"/>
        <v>1.0705685074825908</v>
      </c>
      <c r="S931" s="296">
        <f t="shared" si="241"/>
        <v>0</v>
      </c>
      <c r="T931" s="283">
        <f t="shared" si="242"/>
        <v>0.57421176980442001</v>
      </c>
    </row>
    <row r="932" spans="1:20" x14ac:dyDescent="0.25">
      <c r="A932" s="286">
        <v>43139</v>
      </c>
      <c r="B932" s="1">
        <f t="shared" si="235"/>
        <v>4</v>
      </c>
      <c r="C932" s="285">
        <v>18</v>
      </c>
      <c r="D932" t="s">
        <v>714</v>
      </c>
      <c r="F932" s="16">
        <v>14</v>
      </c>
      <c r="G932" t="str">
        <f t="shared" si="229"/>
        <v>heating</v>
      </c>
      <c r="H932" s="283">
        <f>IF(G932="heating",F932*Assumptions!M$4+Assumptions!M$7,0)</f>
        <v>0.59424565458165746</v>
      </c>
      <c r="I932" s="15">
        <f t="shared" si="230"/>
        <v>0.99263375744531002</v>
      </c>
      <c r="J932" s="15">
        <f t="shared" si="231"/>
        <v>1.0020455199443592</v>
      </c>
      <c r="K932" s="283">
        <f t="shared" si="236"/>
        <v>0.59107488431890087</v>
      </c>
      <c r="L932" s="283">
        <f t="shared" si="237"/>
        <v>2.7335244633277975</v>
      </c>
      <c r="M932" s="283">
        <f t="shared" si="238"/>
        <v>5.5128286420821677</v>
      </c>
      <c r="N932" s="283">
        <f t="shared" si="239"/>
        <v>1.5010922485335794</v>
      </c>
      <c r="O932" s="283">
        <f t="shared" si="240"/>
        <v>1.076361334570052</v>
      </c>
      <c r="P932" s="21">
        <f t="shared" si="232"/>
        <v>0</v>
      </c>
      <c r="Q932" s="21">
        <f t="shared" si="233"/>
        <v>1.5598916921549892</v>
      </c>
      <c r="R932">
        <f t="shared" si="234"/>
        <v>1.0705685074825908</v>
      </c>
      <c r="S932" s="296">
        <f t="shared" si="241"/>
        <v>0</v>
      </c>
      <c r="T932" s="283">
        <f t="shared" si="242"/>
        <v>0.59107488431890087</v>
      </c>
    </row>
    <row r="933" spans="1:20" x14ac:dyDescent="0.25">
      <c r="A933" s="286">
        <v>43139</v>
      </c>
      <c r="B933" s="1">
        <f t="shared" si="235"/>
        <v>4</v>
      </c>
      <c r="C933" s="285">
        <v>19</v>
      </c>
      <c r="D933" t="s">
        <v>714</v>
      </c>
      <c r="F933" s="16">
        <v>12</v>
      </c>
      <c r="G933" t="str">
        <f t="shared" si="229"/>
        <v>heating</v>
      </c>
      <c r="H933" s="283">
        <f>IF(G933="heating",F933*Assumptions!M$4+Assumptions!M$7,0)</f>
        <v>0.61563740305573755</v>
      </c>
      <c r="I933" s="15">
        <f t="shared" si="230"/>
        <v>0.98728643949761985</v>
      </c>
      <c r="J933" s="15">
        <f t="shared" si="231"/>
        <v>1.0020455199443592</v>
      </c>
      <c r="K933" s="283">
        <f t="shared" si="236"/>
        <v>0.60905374810213497</v>
      </c>
      <c r="L933" s="283">
        <f t="shared" si="237"/>
        <v>2.6646546875967734</v>
      </c>
      <c r="M933" s="283">
        <f t="shared" si="238"/>
        <v>5.537395959686255</v>
      </c>
      <c r="N933" s="283">
        <f t="shared" si="239"/>
        <v>1.3760333699069704</v>
      </c>
      <c r="O933" s="283">
        <f t="shared" si="240"/>
        <v>1.1794175638258388</v>
      </c>
      <c r="P933" s="21">
        <f t="shared" si="232"/>
        <v>0</v>
      </c>
      <c r="Q933" s="21">
        <f t="shared" si="233"/>
        <v>1.6764212681468484</v>
      </c>
      <c r="R933">
        <f t="shared" si="234"/>
        <v>1.0705685074825908</v>
      </c>
      <c r="S933" s="296">
        <f t="shared" si="241"/>
        <v>0</v>
      </c>
      <c r="T933" s="283">
        <f t="shared" si="242"/>
        <v>0.60905374810213497</v>
      </c>
    </row>
    <row r="934" spans="1:20" x14ac:dyDescent="0.25">
      <c r="A934" s="286">
        <v>43139</v>
      </c>
      <c r="B934" s="1">
        <f t="shared" si="235"/>
        <v>4</v>
      </c>
      <c r="C934" s="285">
        <v>20</v>
      </c>
      <c r="D934" t="s">
        <v>714</v>
      </c>
      <c r="F934" s="16">
        <v>10</v>
      </c>
      <c r="G934" t="str">
        <f t="shared" si="229"/>
        <v>heating</v>
      </c>
      <c r="H934" s="283">
        <f>IF(G934="heating",F934*Assumptions!M$4+Assumptions!M$7,0)</f>
        <v>0.63702915152981754</v>
      </c>
      <c r="I934" s="15">
        <f t="shared" si="230"/>
        <v>0.9807837528485519</v>
      </c>
      <c r="J934" s="15">
        <f t="shared" si="231"/>
        <v>1.0020455199443592</v>
      </c>
      <c r="K934" s="283">
        <f t="shared" si="236"/>
        <v>0.62606585790296609</v>
      </c>
      <c r="L934" s="283">
        <f t="shared" si="237"/>
        <v>2.5948150733280251</v>
      </c>
      <c r="M934" s="283">
        <f t="shared" si="238"/>
        <v>5.5428797264408285</v>
      </c>
      <c r="N934" s="283">
        <f t="shared" si="239"/>
        <v>1.2546470767287967</v>
      </c>
      <c r="O934" s="283">
        <f t="shared" si="240"/>
        <v>1.294806448055682</v>
      </c>
      <c r="P934" s="21">
        <f t="shared" si="232"/>
        <v>0</v>
      </c>
      <c r="Q934" s="21">
        <f t="shared" si="233"/>
        <v>1.52436960139122</v>
      </c>
      <c r="R934">
        <f t="shared" si="234"/>
        <v>1.0705685074825908</v>
      </c>
      <c r="S934" s="296">
        <f t="shared" si="241"/>
        <v>0</v>
      </c>
      <c r="T934" s="283">
        <f t="shared" si="242"/>
        <v>0.62606585790296609</v>
      </c>
    </row>
    <row r="935" spans="1:20" x14ac:dyDescent="0.25">
      <c r="A935" s="286">
        <v>43139</v>
      </c>
      <c r="B935" s="1">
        <f t="shared" si="235"/>
        <v>4</v>
      </c>
      <c r="C935" s="285">
        <v>21</v>
      </c>
      <c r="D935" t="s">
        <v>714</v>
      </c>
      <c r="F935" s="16">
        <v>9</v>
      </c>
      <c r="G935" t="str">
        <f t="shared" si="229"/>
        <v>heating</v>
      </c>
      <c r="H935" s="283">
        <f>IF(G935="heating",F935*Assumptions!M$4+Assumptions!M$7,0)</f>
        <v>0.64772502576685764</v>
      </c>
      <c r="I935" s="15">
        <f t="shared" si="230"/>
        <v>0.96485790305685171</v>
      </c>
      <c r="J935" s="15">
        <f t="shared" si="231"/>
        <v>1.0020455199443592</v>
      </c>
      <c r="K935" s="283">
        <f t="shared" si="236"/>
        <v>0.62624098360233238</v>
      </c>
      <c r="L935" s="283">
        <f t="shared" si="237"/>
        <v>2.5577388510716212</v>
      </c>
      <c r="M935" s="283">
        <f t="shared" si="238"/>
        <v>5.4652081699628869</v>
      </c>
      <c r="N935" s="283">
        <f t="shared" si="239"/>
        <v>1.1952724464873081</v>
      </c>
      <c r="O935" s="283">
        <f t="shared" si="240"/>
        <v>1.340080162142347</v>
      </c>
      <c r="P935" s="21">
        <f t="shared" si="232"/>
        <v>0</v>
      </c>
      <c r="Q935" s="21">
        <f t="shared" si="233"/>
        <v>1.4448604713749031</v>
      </c>
      <c r="R935">
        <f t="shared" si="234"/>
        <v>1.0705685074825908</v>
      </c>
      <c r="S935" s="296">
        <f t="shared" si="241"/>
        <v>0</v>
      </c>
      <c r="T935" s="283">
        <f t="shared" si="242"/>
        <v>0.62624098360233238</v>
      </c>
    </row>
    <row r="936" spans="1:20" x14ac:dyDescent="0.25">
      <c r="A936" s="286">
        <v>43139</v>
      </c>
      <c r="B936" s="1">
        <f t="shared" si="235"/>
        <v>4</v>
      </c>
      <c r="C936" s="285">
        <v>22</v>
      </c>
      <c r="D936" t="s">
        <v>714</v>
      </c>
      <c r="F936" s="16">
        <v>7</v>
      </c>
      <c r="G936" t="str">
        <f t="shared" si="229"/>
        <v>heating</v>
      </c>
      <c r="H936" s="283">
        <f>IF(G936="heating",F936*Assumptions!M$4+Assumptions!M$7,0)</f>
        <v>0.66911677424093763</v>
      </c>
      <c r="I936" s="15">
        <f t="shared" si="230"/>
        <v>0.93972561476240646</v>
      </c>
      <c r="J936" s="15">
        <f t="shared" si="231"/>
        <v>1.0020455199443592</v>
      </c>
      <c r="K936" s="283">
        <f t="shared" si="236"/>
        <v>0.6300723666770105</v>
      </c>
      <c r="L936" s="283">
        <f t="shared" si="237"/>
        <v>2.4800267097410909</v>
      </c>
      <c r="M936" s="283">
        <f t="shared" si="238"/>
        <v>5.3315785702389578</v>
      </c>
      <c r="N936" s="283">
        <f t="shared" si="239"/>
        <v>1.1216076842493865</v>
      </c>
      <c r="O936" s="283">
        <f t="shared" si="240"/>
        <v>1.3931754573119788</v>
      </c>
      <c r="P936" s="21">
        <f t="shared" si="232"/>
        <v>0</v>
      </c>
      <c r="Q936" s="21">
        <f t="shared" si="233"/>
        <v>1.2427137171080138</v>
      </c>
      <c r="R936">
        <f t="shared" si="234"/>
        <v>1.0705685074825908</v>
      </c>
      <c r="S936" s="296">
        <f t="shared" si="241"/>
        <v>0</v>
      </c>
      <c r="T936" s="283">
        <f t="shared" si="242"/>
        <v>0.6300723666770105</v>
      </c>
    </row>
    <row r="937" spans="1:20" x14ac:dyDescent="0.25">
      <c r="A937" s="286">
        <v>43139</v>
      </c>
      <c r="B937" s="1">
        <f t="shared" si="235"/>
        <v>4</v>
      </c>
      <c r="C937" s="285">
        <v>23</v>
      </c>
      <c r="D937" t="s">
        <v>713</v>
      </c>
      <c r="F937" s="16">
        <v>7</v>
      </c>
      <c r="G937" t="str">
        <f t="shared" si="229"/>
        <v>heating</v>
      </c>
      <c r="H937" s="283">
        <f>IF(G937="heating",F937*Assumptions!M$4+Assumptions!M$7,0)</f>
        <v>0.66911677424093763</v>
      </c>
      <c r="I937" s="15">
        <f t="shared" si="230"/>
        <v>0.93552015763172869</v>
      </c>
      <c r="J937" s="15">
        <f t="shared" si="231"/>
        <v>1.0020455199443592</v>
      </c>
      <c r="K937" s="283">
        <f t="shared" si="236"/>
        <v>0.62725266879322472</v>
      </c>
      <c r="L937" s="283">
        <f t="shared" si="237"/>
        <v>2.4800267097410909</v>
      </c>
      <c r="M937" s="283">
        <f t="shared" si="238"/>
        <v>5.3077187065045326</v>
      </c>
      <c r="N937" s="283">
        <f t="shared" si="239"/>
        <v>1.1216076842493865</v>
      </c>
      <c r="O937" s="283">
        <f t="shared" si="240"/>
        <v>1.3869407228648187</v>
      </c>
      <c r="P937" s="21">
        <f t="shared" si="232"/>
        <v>0</v>
      </c>
      <c r="Q937" s="21">
        <f t="shared" si="233"/>
        <v>1.0297519246597011</v>
      </c>
      <c r="R937">
        <f t="shared" si="234"/>
        <v>1.0705685074825908</v>
      </c>
      <c r="S937" s="296">
        <f t="shared" si="241"/>
        <v>0</v>
      </c>
      <c r="T937" s="283">
        <f t="shared" si="242"/>
        <v>0.62725266879322472</v>
      </c>
    </row>
    <row r="938" spans="1:20" x14ac:dyDescent="0.25">
      <c r="A938" s="286">
        <v>43140</v>
      </c>
      <c r="B938" s="1">
        <f t="shared" si="235"/>
        <v>5</v>
      </c>
      <c r="C938" s="285">
        <v>0</v>
      </c>
      <c r="D938" t="s">
        <v>713</v>
      </c>
      <c r="F938" s="16">
        <v>7</v>
      </c>
      <c r="G938" t="str">
        <f t="shared" si="229"/>
        <v>heating</v>
      </c>
      <c r="H938" s="283">
        <f>IF(G938="heating",F938*Assumptions!M$4+Assumptions!M$7,0)</f>
        <v>0.66911677424093763</v>
      </c>
      <c r="I938" s="15">
        <f t="shared" si="230"/>
        <v>0.96097758380229281</v>
      </c>
      <c r="J938" s="15">
        <f t="shared" si="231"/>
        <v>1.0078033906966741</v>
      </c>
      <c r="K938" s="283">
        <f t="shared" si="236"/>
        <v>0.64802384975443028</v>
      </c>
      <c r="L938" s="283">
        <f t="shared" si="237"/>
        <v>2.4800267097410909</v>
      </c>
      <c r="M938" s="283">
        <f t="shared" si="238"/>
        <v>5.4834813476680804</v>
      </c>
      <c r="N938" s="283">
        <f t="shared" si="239"/>
        <v>1.1216076842493865</v>
      </c>
      <c r="O938" s="283">
        <f t="shared" si="240"/>
        <v>1.4328686210952319</v>
      </c>
      <c r="P938" s="21">
        <f t="shared" si="232"/>
        <v>0</v>
      </c>
      <c r="Q938" s="21">
        <f t="shared" si="233"/>
        <v>0.90668853391740301</v>
      </c>
      <c r="R938">
        <f t="shared" si="234"/>
        <v>1.1856283047139096</v>
      </c>
      <c r="S938" s="296">
        <f t="shared" si="241"/>
        <v>0</v>
      </c>
      <c r="T938" s="283">
        <f t="shared" si="242"/>
        <v>0.64802384975443028</v>
      </c>
    </row>
    <row r="939" spans="1:20" x14ac:dyDescent="0.25">
      <c r="A939" s="286">
        <v>43140</v>
      </c>
      <c r="B939" s="1">
        <f t="shared" si="235"/>
        <v>5</v>
      </c>
      <c r="C939" s="285">
        <v>1</v>
      </c>
      <c r="D939" t="s">
        <v>713</v>
      </c>
      <c r="F939" s="16">
        <v>7</v>
      </c>
      <c r="G939" t="str">
        <f t="shared" si="229"/>
        <v>heating</v>
      </c>
      <c r="H939" s="283">
        <f>IF(G939="heating",F939*Assumptions!M$4+Assumptions!M$7,0)</f>
        <v>0.66911677424093763</v>
      </c>
      <c r="I939" s="15">
        <f t="shared" si="230"/>
        <v>0.9912860509924194</v>
      </c>
      <c r="J939" s="15">
        <f t="shared" si="231"/>
        <v>1.0078033906966741</v>
      </c>
      <c r="K939" s="283">
        <f t="shared" si="236"/>
        <v>0.66846200556550528</v>
      </c>
      <c r="L939" s="283">
        <f t="shared" si="237"/>
        <v>2.4800267097410909</v>
      </c>
      <c r="M939" s="283">
        <f t="shared" si="238"/>
        <v>5.6564259795874667</v>
      </c>
      <c r="N939" s="283">
        <f t="shared" si="239"/>
        <v>1.1216076842493865</v>
      </c>
      <c r="O939" s="283">
        <f t="shared" si="240"/>
        <v>1.4780601555516291</v>
      </c>
      <c r="P939" s="21">
        <f t="shared" si="232"/>
        <v>0</v>
      </c>
      <c r="Q939" s="21">
        <f t="shared" si="233"/>
        <v>0.81803459285312596</v>
      </c>
      <c r="R939">
        <f t="shared" si="234"/>
        <v>1.1856283047139096</v>
      </c>
      <c r="S939" s="296">
        <f t="shared" si="241"/>
        <v>0</v>
      </c>
      <c r="T939" s="283">
        <f t="shared" si="242"/>
        <v>0.66846200556550528</v>
      </c>
    </row>
    <row r="940" spans="1:20" x14ac:dyDescent="0.25">
      <c r="A940" s="286">
        <v>43140</v>
      </c>
      <c r="B940" s="1">
        <f t="shared" si="235"/>
        <v>5</v>
      </c>
      <c r="C940" s="285">
        <v>2</v>
      </c>
      <c r="D940" t="s">
        <v>713</v>
      </c>
      <c r="F940" s="16">
        <v>7</v>
      </c>
      <c r="G940" t="str">
        <f t="shared" si="229"/>
        <v>heating</v>
      </c>
      <c r="H940" s="283">
        <f>IF(G940="heating",F940*Assumptions!M$4+Assumptions!M$7,0)</f>
        <v>0.66911677424093763</v>
      </c>
      <c r="I940" s="15">
        <f t="shared" si="230"/>
        <v>1.0126444122274023</v>
      </c>
      <c r="J940" s="15">
        <f t="shared" si="231"/>
        <v>1.0078033906966741</v>
      </c>
      <c r="K940" s="283">
        <f t="shared" si="236"/>
        <v>0.68286476345000857</v>
      </c>
      <c r="L940" s="283">
        <f t="shared" si="237"/>
        <v>2.4800267097410909</v>
      </c>
      <c r="M940" s="283">
        <f t="shared" si="238"/>
        <v>5.7782999727199451</v>
      </c>
      <c r="N940" s="283">
        <f t="shared" si="239"/>
        <v>1.1216076842493865</v>
      </c>
      <c r="O940" s="283">
        <f t="shared" si="240"/>
        <v>1.5099066066317202</v>
      </c>
      <c r="P940" s="21">
        <f t="shared" si="232"/>
        <v>0</v>
      </c>
      <c r="Q940" s="21">
        <f t="shared" si="233"/>
        <v>0.74507607494346417</v>
      </c>
      <c r="R940">
        <f t="shared" si="234"/>
        <v>1.1856283047139096</v>
      </c>
      <c r="S940" s="296">
        <f t="shared" si="241"/>
        <v>0</v>
      </c>
      <c r="T940" s="283">
        <f t="shared" si="242"/>
        <v>0.68286476345000857</v>
      </c>
    </row>
    <row r="941" spans="1:20" x14ac:dyDescent="0.25">
      <c r="A941" s="286">
        <v>43140</v>
      </c>
      <c r="B941" s="1">
        <f t="shared" si="235"/>
        <v>5</v>
      </c>
      <c r="C941" s="285">
        <v>3</v>
      </c>
      <c r="D941" t="s">
        <v>713</v>
      </c>
      <c r="F941" s="16">
        <v>9</v>
      </c>
      <c r="G941" t="str">
        <f t="shared" si="229"/>
        <v>heating</v>
      </c>
      <c r="H941" s="283">
        <f>IF(G941="heating",F941*Assumptions!M$4+Assumptions!M$7,0)</f>
        <v>0.64772502576685764</v>
      </c>
      <c r="I941" s="15">
        <f t="shared" si="230"/>
        <v>1.0288787614109172</v>
      </c>
      <c r="J941" s="15">
        <f t="shared" si="231"/>
        <v>1.0078033906966741</v>
      </c>
      <c r="K941" s="283">
        <f t="shared" si="236"/>
        <v>0.67163093998313184</v>
      </c>
      <c r="L941" s="283">
        <f t="shared" si="237"/>
        <v>2.5577388510716212</v>
      </c>
      <c r="M941" s="283">
        <f t="shared" si="238"/>
        <v>5.861326544425788</v>
      </c>
      <c r="N941" s="283">
        <f t="shared" si="239"/>
        <v>1.1952724464873081</v>
      </c>
      <c r="O941" s="283">
        <f t="shared" si="240"/>
        <v>1.4372091934563385</v>
      </c>
      <c r="P941" s="21">
        <f t="shared" si="232"/>
        <v>0</v>
      </c>
      <c r="Q941" s="21">
        <f t="shared" si="233"/>
        <v>0.69158980876382303</v>
      </c>
      <c r="R941">
        <f t="shared" si="234"/>
        <v>1.1856283047139096</v>
      </c>
      <c r="S941" s="296">
        <f t="shared" si="241"/>
        <v>0</v>
      </c>
      <c r="T941" s="283">
        <f t="shared" si="242"/>
        <v>0.67163093998313184</v>
      </c>
    </row>
    <row r="942" spans="1:20" x14ac:dyDescent="0.25">
      <c r="A942" s="286">
        <v>43140</v>
      </c>
      <c r="B942" s="1">
        <f t="shared" si="235"/>
        <v>5</v>
      </c>
      <c r="C942" s="285">
        <v>4</v>
      </c>
      <c r="D942" t="s">
        <v>713</v>
      </c>
      <c r="F942" s="16">
        <v>9</v>
      </c>
      <c r="G942" t="str">
        <f t="shared" si="229"/>
        <v>heating</v>
      </c>
      <c r="H942" s="283">
        <f>IF(G942="heating",F942*Assumptions!M$4+Assumptions!M$7,0)</f>
        <v>0.64772502576685764</v>
      </c>
      <c r="I942" s="15">
        <f t="shared" si="230"/>
        <v>1.0654385285153933</v>
      </c>
      <c r="J942" s="15">
        <f t="shared" si="231"/>
        <v>1.0078033906966741</v>
      </c>
      <c r="K942" s="283">
        <f t="shared" si="236"/>
        <v>0.69549640564039894</v>
      </c>
      <c r="L942" s="283">
        <f t="shared" si="237"/>
        <v>2.5577388510716212</v>
      </c>
      <c r="M942" s="283">
        <f t="shared" si="238"/>
        <v>6.0696005815860401</v>
      </c>
      <c r="N942" s="283">
        <f t="shared" si="239"/>
        <v>1.1952724464873081</v>
      </c>
      <c r="O942" s="283">
        <f t="shared" si="240"/>
        <v>1.4882784110978042</v>
      </c>
      <c r="P942" s="21">
        <f t="shared" si="232"/>
        <v>0</v>
      </c>
      <c r="Q942" s="21">
        <f t="shared" si="233"/>
        <v>0.6473875548762833</v>
      </c>
      <c r="R942">
        <f t="shared" si="234"/>
        <v>1.1856283047139096</v>
      </c>
      <c r="S942" s="296">
        <f t="shared" si="241"/>
        <v>0</v>
      </c>
      <c r="T942" s="283">
        <f t="shared" si="242"/>
        <v>0.69549640564039894</v>
      </c>
    </row>
    <row r="943" spans="1:20" x14ac:dyDescent="0.25">
      <c r="A943" s="286">
        <v>43140</v>
      </c>
      <c r="B943" s="1">
        <f t="shared" si="235"/>
        <v>5</v>
      </c>
      <c r="C943" s="285">
        <v>5</v>
      </c>
      <c r="D943" t="s">
        <v>713</v>
      </c>
      <c r="F943" s="16">
        <v>9</v>
      </c>
      <c r="G943" t="str">
        <f t="shared" si="229"/>
        <v>heating</v>
      </c>
      <c r="H943" s="283">
        <f>IF(G943="heating",F943*Assumptions!M$4+Assumptions!M$7,0)</f>
        <v>0.64772502576685764</v>
      </c>
      <c r="I943" s="15">
        <f t="shared" si="230"/>
        <v>1.1031161181218294</v>
      </c>
      <c r="J943" s="15">
        <f t="shared" si="231"/>
        <v>1.0078033906966741</v>
      </c>
      <c r="K943" s="283">
        <f t="shared" si="236"/>
        <v>0.72009156288610565</v>
      </c>
      <c r="L943" s="283">
        <f t="shared" si="237"/>
        <v>2.5577388510716212</v>
      </c>
      <c r="M943" s="283">
        <f t="shared" si="238"/>
        <v>6.2842426408577703</v>
      </c>
      <c r="N943" s="283">
        <f t="shared" si="239"/>
        <v>1.1952724464873081</v>
      </c>
      <c r="O943" s="283">
        <f t="shared" si="240"/>
        <v>1.5409090807166306</v>
      </c>
      <c r="P943" s="21">
        <f t="shared" si="232"/>
        <v>0</v>
      </c>
      <c r="Q943" s="21">
        <f t="shared" si="233"/>
        <v>0.72139578924615555</v>
      </c>
      <c r="R943">
        <f t="shared" si="234"/>
        <v>1.1856283047139096</v>
      </c>
      <c r="S943" s="296">
        <f t="shared" si="241"/>
        <v>0</v>
      </c>
      <c r="T943" s="283">
        <f t="shared" si="242"/>
        <v>0.72009156288610565</v>
      </c>
    </row>
    <row r="944" spans="1:20" x14ac:dyDescent="0.25">
      <c r="A944" s="286">
        <v>43140</v>
      </c>
      <c r="B944" s="1">
        <f t="shared" si="235"/>
        <v>5</v>
      </c>
      <c r="C944" s="285">
        <v>6</v>
      </c>
      <c r="D944" t="s">
        <v>713</v>
      </c>
      <c r="F944" s="16">
        <v>10</v>
      </c>
      <c r="G944" t="str">
        <f t="shared" si="229"/>
        <v>heating</v>
      </c>
      <c r="H944" s="283">
        <f>IF(G944="heating",F944*Assumptions!M$4+Assumptions!M$7,0)</f>
        <v>0.63702915152981754</v>
      </c>
      <c r="I944" s="15">
        <f t="shared" si="230"/>
        <v>1.1674190089087988</v>
      </c>
      <c r="J944" s="15">
        <f t="shared" si="231"/>
        <v>1.0078033906966741</v>
      </c>
      <c r="K944" s="283">
        <f t="shared" si="236"/>
        <v>0.74948316585570884</v>
      </c>
      <c r="L944" s="283">
        <f t="shared" si="237"/>
        <v>2.5948150733280251</v>
      </c>
      <c r="M944" s="283">
        <f t="shared" si="238"/>
        <v>6.6355559768828209</v>
      </c>
      <c r="N944" s="283">
        <f t="shared" si="239"/>
        <v>1.2546470767287967</v>
      </c>
      <c r="O944" s="283">
        <f t="shared" si="240"/>
        <v>1.5500535983701027</v>
      </c>
      <c r="P944" s="21">
        <f t="shared" si="232"/>
        <v>0</v>
      </c>
      <c r="Q944" s="21">
        <f t="shared" si="233"/>
        <v>0.87787080972652631</v>
      </c>
      <c r="R944">
        <f t="shared" si="234"/>
        <v>1.1856283047139096</v>
      </c>
      <c r="S944" s="296">
        <f t="shared" si="241"/>
        <v>0</v>
      </c>
      <c r="T944" s="283">
        <f t="shared" si="242"/>
        <v>0.74948316585570884</v>
      </c>
    </row>
    <row r="945" spans="1:20" x14ac:dyDescent="0.25">
      <c r="A945" s="286">
        <v>43140</v>
      </c>
      <c r="B945" s="1">
        <f t="shared" si="235"/>
        <v>5</v>
      </c>
      <c r="C945" s="285">
        <v>7</v>
      </c>
      <c r="D945" t="s">
        <v>714</v>
      </c>
      <c r="F945" s="16">
        <v>12</v>
      </c>
      <c r="G945" t="str">
        <f t="shared" si="229"/>
        <v>heating</v>
      </c>
      <c r="H945" s="283">
        <f>IF(G945="heating",F945*Assumptions!M$4+Assumptions!M$7,0)</f>
        <v>0.61563740305573755</v>
      </c>
      <c r="I945" s="15">
        <f t="shared" si="230"/>
        <v>1.1567226404725983</v>
      </c>
      <c r="J945" s="15">
        <f t="shared" si="231"/>
        <v>1.0078033906966741</v>
      </c>
      <c r="K945" s="283">
        <f t="shared" si="236"/>
        <v>0.71767868646008515</v>
      </c>
      <c r="L945" s="283">
        <f t="shared" si="237"/>
        <v>2.6646546875967734</v>
      </c>
      <c r="M945" s="283">
        <f t="shared" si="238"/>
        <v>6.5249923691309162</v>
      </c>
      <c r="N945" s="283">
        <f t="shared" si="239"/>
        <v>1.3760333699069704</v>
      </c>
      <c r="O945" s="283">
        <f t="shared" si="240"/>
        <v>1.3897670782456752</v>
      </c>
      <c r="P945" s="21">
        <f t="shared" si="232"/>
        <v>0</v>
      </c>
      <c r="Q945" s="21">
        <f t="shared" si="233"/>
        <v>0.97331382064367777</v>
      </c>
      <c r="R945">
        <f t="shared" si="234"/>
        <v>1.1856283047139096</v>
      </c>
      <c r="S945" s="296">
        <f t="shared" si="241"/>
        <v>0</v>
      </c>
      <c r="T945" s="283">
        <f t="shared" si="242"/>
        <v>0.71767868646008515</v>
      </c>
    </row>
    <row r="946" spans="1:20" x14ac:dyDescent="0.25">
      <c r="A946" s="286">
        <v>43140</v>
      </c>
      <c r="B946" s="1">
        <f t="shared" si="235"/>
        <v>5</v>
      </c>
      <c r="C946" s="285">
        <v>8</v>
      </c>
      <c r="D946" t="s">
        <v>714</v>
      </c>
      <c r="F946" s="16">
        <v>12</v>
      </c>
      <c r="G946" t="str">
        <f t="shared" si="229"/>
        <v>heating</v>
      </c>
      <c r="H946" s="283">
        <f>IF(G946="heating",F946*Assumptions!M$4+Assumptions!M$7,0)</f>
        <v>0.61563740305573755</v>
      </c>
      <c r="I946" s="15">
        <f t="shared" si="230"/>
        <v>1.0887373021083731</v>
      </c>
      <c r="J946" s="15">
        <f t="shared" si="231"/>
        <v>1.0078033906966741</v>
      </c>
      <c r="K946" s="283">
        <f t="shared" si="236"/>
        <v>0.67549776371455394</v>
      </c>
      <c r="L946" s="283">
        <f t="shared" si="237"/>
        <v>2.6646546875967734</v>
      </c>
      <c r="M946" s="283">
        <f t="shared" si="238"/>
        <v>6.1414917800371382</v>
      </c>
      <c r="N946" s="283">
        <f t="shared" si="239"/>
        <v>1.3760333699069704</v>
      </c>
      <c r="O946" s="283">
        <f t="shared" si="240"/>
        <v>1.3080847615380247</v>
      </c>
      <c r="P946" s="21">
        <f t="shared" si="232"/>
        <v>0</v>
      </c>
      <c r="Q946" s="21">
        <f t="shared" si="233"/>
        <v>0.94940007506179924</v>
      </c>
      <c r="R946">
        <f t="shared" si="234"/>
        <v>1.1856283047139096</v>
      </c>
      <c r="S946" s="296">
        <f t="shared" si="241"/>
        <v>0</v>
      </c>
      <c r="T946" s="283">
        <f t="shared" si="242"/>
        <v>0.67549776371455394</v>
      </c>
    </row>
    <row r="947" spans="1:20" x14ac:dyDescent="0.25">
      <c r="A947" s="286">
        <v>43140</v>
      </c>
      <c r="B947" s="1">
        <f t="shared" si="235"/>
        <v>5</v>
      </c>
      <c r="C947" s="285">
        <v>9</v>
      </c>
      <c r="D947" t="s">
        <v>714</v>
      </c>
      <c r="F947" s="16">
        <v>12</v>
      </c>
      <c r="G947" t="str">
        <f t="shared" si="229"/>
        <v>heating</v>
      </c>
      <c r="H947" s="283">
        <f>IF(G947="heating",F947*Assumptions!M$4+Assumptions!M$7,0)</f>
        <v>0.61563740305573755</v>
      </c>
      <c r="I947" s="15">
        <f t="shared" si="230"/>
        <v>1.0265141967145235</v>
      </c>
      <c r="J947" s="15">
        <f t="shared" si="231"/>
        <v>1.0078033906966741</v>
      </c>
      <c r="K947" s="283">
        <f t="shared" si="236"/>
        <v>0.63689196921892577</v>
      </c>
      <c r="L947" s="283">
        <f t="shared" si="237"/>
        <v>2.6646546875967734</v>
      </c>
      <c r="M947" s="283">
        <f t="shared" si="238"/>
        <v>5.7904955483798943</v>
      </c>
      <c r="N947" s="283">
        <f t="shared" si="239"/>
        <v>1.3760333699069704</v>
      </c>
      <c r="O947" s="283">
        <f t="shared" si="240"/>
        <v>1.2333255925230113</v>
      </c>
      <c r="P947" s="21">
        <f t="shared" si="232"/>
        <v>0</v>
      </c>
      <c r="Q947" s="21">
        <f t="shared" si="233"/>
        <v>0.8408485371888097</v>
      </c>
      <c r="R947">
        <f t="shared" si="234"/>
        <v>1.1856283047139096</v>
      </c>
      <c r="S947" s="296">
        <f t="shared" si="241"/>
        <v>0</v>
      </c>
      <c r="T947" s="283">
        <f t="shared" si="242"/>
        <v>0.63689196921892577</v>
      </c>
    </row>
    <row r="948" spans="1:20" x14ac:dyDescent="0.25">
      <c r="A948" s="286">
        <v>43140</v>
      </c>
      <c r="B948" s="1">
        <f t="shared" si="235"/>
        <v>5</v>
      </c>
      <c r="C948" s="285">
        <v>10</v>
      </c>
      <c r="D948" t="s">
        <v>714</v>
      </c>
      <c r="F948" s="16">
        <v>12</v>
      </c>
      <c r="G948" t="str">
        <f t="shared" si="229"/>
        <v>heating</v>
      </c>
      <c r="H948" s="283">
        <f>IF(G948="heating",F948*Assumptions!M$4+Assumptions!M$7,0)</f>
        <v>0.61563740305573755</v>
      </c>
      <c r="I948" s="15">
        <f t="shared" si="230"/>
        <v>0.99413757313525775</v>
      </c>
      <c r="J948" s="15">
        <f t="shared" si="231"/>
        <v>1.0078033906966741</v>
      </c>
      <c r="K948" s="283">
        <f t="shared" si="236"/>
        <v>0.61680416954303585</v>
      </c>
      <c r="L948" s="283">
        <f t="shared" si="237"/>
        <v>2.6646546875967734</v>
      </c>
      <c r="M948" s="283">
        <f t="shared" si="238"/>
        <v>5.6078612552475153</v>
      </c>
      <c r="N948" s="283">
        <f t="shared" si="239"/>
        <v>1.3760333699069704</v>
      </c>
      <c r="O948" s="283">
        <f t="shared" si="240"/>
        <v>1.1944260638193698</v>
      </c>
      <c r="P948" s="21">
        <f t="shared" si="232"/>
        <v>0</v>
      </c>
      <c r="Q948" s="21">
        <f t="shared" si="233"/>
        <v>0.74504051125983206</v>
      </c>
      <c r="R948">
        <f t="shared" si="234"/>
        <v>1.1856283047139096</v>
      </c>
      <c r="S948" s="296">
        <f t="shared" si="241"/>
        <v>0</v>
      </c>
      <c r="T948" s="283">
        <f t="shared" si="242"/>
        <v>0.61680416954303585</v>
      </c>
    </row>
    <row r="949" spans="1:20" x14ac:dyDescent="0.25">
      <c r="A949" s="286">
        <v>43140</v>
      </c>
      <c r="B949" s="1">
        <f t="shared" si="235"/>
        <v>5</v>
      </c>
      <c r="C949" s="285">
        <v>11</v>
      </c>
      <c r="D949" t="s">
        <v>714</v>
      </c>
      <c r="F949" s="16">
        <v>16</v>
      </c>
      <c r="G949" t="str">
        <f t="shared" si="229"/>
        <v>heating</v>
      </c>
      <c r="H949" s="283">
        <f>IF(G949="heating",F949*Assumptions!M$4+Assumptions!M$7,0)</f>
        <v>0.57285390610757747</v>
      </c>
      <c r="I949" s="15">
        <f t="shared" si="230"/>
        <v>0.95102107888400034</v>
      </c>
      <c r="J949" s="15">
        <f t="shared" si="231"/>
        <v>1.0078033906966741</v>
      </c>
      <c r="K949" s="283">
        <f t="shared" si="236"/>
        <v>0.54904739695847038</v>
      </c>
      <c r="L949" s="283">
        <f t="shared" si="237"/>
        <v>2.8179276134894917</v>
      </c>
      <c r="M949" s="283">
        <f t="shared" si="238"/>
        <v>5.278963901264965</v>
      </c>
      <c r="N949" s="283">
        <f t="shared" si="239"/>
        <v>1.6317545686209942</v>
      </c>
      <c r="O949" s="283">
        <f t="shared" si="240"/>
        <v>0.94816699199520416</v>
      </c>
      <c r="P949" s="21">
        <f t="shared" si="232"/>
        <v>0</v>
      </c>
      <c r="Q949" s="21">
        <f t="shared" si="233"/>
        <v>0.72850690893675296</v>
      </c>
      <c r="R949">
        <f t="shared" si="234"/>
        <v>1.1856283047139096</v>
      </c>
      <c r="S949" s="296">
        <f t="shared" si="241"/>
        <v>0</v>
      </c>
      <c r="T949" s="283">
        <f t="shared" si="242"/>
        <v>0.54904739695847038</v>
      </c>
    </row>
    <row r="950" spans="1:20" x14ac:dyDescent="0.25">
      <c r="A950" s="286">
        <v>43140</v>
      </c>
      <c r="B950" s="1">
        <f t="shared" si="235"/>
        <v>5</v>
      </c>
      <c r="C950" s="285">
        <v>12</v>
      </c>
      <c r="D950" t="s">
        <v>714</v>
      </c>
      <c r="F950" s="16">
        <v>16</v>
      </c>
      <c r="G950" t="str">
        <f t="shared" si="229"/>
        <v>heating</v>
      </c>
      <c r="H950" s="283">
        <f>IF(G950="heating",F950*Assumptions!M$4+Assumptions!M$7,0)</f>
        <v>0.57285390610757747</v>
      </c>
      <c r="I950" s="15">
        <f t="shared" si="230"/>
        <v>0.92817502202723046</v>
      </c>
      <c r="J950" s="15">
        <f t="shared" si="231"/>
        <v>1.0078033906966741</v>
      </c>
      <c r="K950" s="283">
        <f t="shared" si="236"/>
        <v>0.53585781754063633</v>
      </c>
      <c r="L950" s="283">
        <f t="shared" si="237"/>
        <v>2.8179276134894917</v>
      </c>
      <c r="M950" s="283">
        <f t="shared" si="238"/>
        <v>5.1521491417281311</v>
      </c>
      <c r="N950" s="283">
        <f t="shared" si="239"/>
        <v>1.6317545686209942</v>
      </c>
      <c r="O950" s="283">
        <f t="shared" si="240"/>
        <v>0.92538949789985281</v>
      </c>
      <c r="P950" s="21">
        <f t="shared" si="232"/>
        <v>0</v>
      </c>
      <c r="Q950" s="21">
        <f t="shared" si="233"/>
        <v>0.75910815787401487</v>
      </c>
      <c r="R950">
        <f t="shared" si="234"/>
        <v>1.1856283047139096</v>
      </c>
      <c r="S950" s="296">
        <f t="shared" si="241"/>
        <v>0</v>
      </c>
      <c r="T950" s="283">
        <f t="shared" si="242"/>
        <v>0.53585781754063633</v>
      </c>
    </row>
    <row r="951" spans="1:20" x14ac:dyDescent="0.25">
      <c r="A951" s="286">
        <v>43140</v>
      </c>
      <c r="B951" s="1">
        <f t="shared" si="235"/>
        <v>5</v>
      </c>
      <c r="C951" s="285">
        <v>13</v>
      </c>
      <c r="D951" t="s">
        <v>714</v>
      </c>
      <c r="F951" s="16">
        <v>19</v>
      </c>
      <c r="G951" t="str">
        <f t="shared" si="229"/>
        <v>heating</v>
      </c>
      <c r="H951" s="283">
        <f>IF(G951="heating",F951*Assumptions!M$4+Assumptions!M$7,0)</f>
        <v>0.54076628339645738</v>
      </c>
      <c r="I951" s="15">
        <f t="shared" si="230"/>
        <v>0.91573834436872614</v>
      </c>
      <c r="J951" s="15">
        <f t="shared" si="231"/>
        <v>1.0078033906966741</v>
      </c>
      <c r="K951" s="283">
        <f t="shared" si="236"/>
        <v>0.49906466340649552</v>
      </c>
      <c r="L951" s="283">
        <f t="shared" si="237"/>
        <v>2.9437809613584625</v>
      </c>
      <c r="M951" s="283">
        <f t="shared" si="238"/>
        <v>5.0126956303730301</v>
      </c>
      <c r="N951" s="283">
        <f t="shared" si="239"/>
        <v>1.8289671560163632</v>
      </c>
      <c r="O951" s="283">
        <f t="shared" si="240"/>
        <v>0.80326049037573144</v>
      </c>
      <c r="P951" s="21">
        <f t="shared" si="232"/>
        <v>0</v>
      </c>
      <c r="Q951" s="21">
        <f t="shared" si="233"/>
        <v>0.79115902007799765</v>
      </c>
      <c r="R951">
        <f t="shared" si="234"/>
        <v>1.1856283047139096</v>
      </c>
      <c r="S951" s="296">
        <f t="shared" si="241"/>
        <v>0</v>
      </c>
      <c r="T951" s="283">
        <f t="shared" si="242"/>
        <v>0.49906466340649552</v>
      </c>
    </row>
    <row r="952" spans="1:20" x14ac:dyDescent="0.25">
      <c r="A952" s="286">
        <v>43140</v>
      </c>
      <c r="B952" s="1">
        <f t="shared" si="235"/>
        <v>5</v>
      </c>
      <c r="C952" s="285">
        <v>14</v>
      </c>
      <c r="D952" t="s">
        <v>714</v>
      </c>
      <c r="F952" s="16">
        <v>21</v>
      </c>
      <c r="G952" t="str">
        <f t="shared" si="229"/>
        <v>heating</v>
      </c>
      <c r="H952" s="283">
        <f>IF(G952="heating",F952*Assumptions!M$4+Assumptions!M$7,0)</f>
        <v>0.51937453492237728</v>
      </c>
      <c r="I952" s="15">
        <f t="shared" si="230"/>
        <v>0.92047470058819936</v>
      </c>
      <c r="J952" s="15">
        <f t="shared" si="231"/>
        <v>1.0078033906966741</v>
      </c>
      <c r="K952" s="283">
        <f t="shared" si="236"/>
        <v>0.48180169525226679</v>
      </c>
      <c r="L952" s="283">
        <f t="shared" si="237"/>
        <v>3.0222800846604434</v>
      </c>
      <c r="M952" s="283">
        <f t="shared" si="238"/>
        <v>4.9683485482961238</v>
      </c>
      <c r="N952" s="283">
        <f t="shared" si="239"/>
        <v>1.9596958788221039</v>
      </c>
      <c r="O952" s="283">
        <f t="shared" si="240"/>
        <v>0.74304369573496998</v>
      </c>
      <c r="P952" s="21">
        <f t="shared" si="232"/>
        <v>0</v>
      </c>
      <c r="Q952" s="21">
        <f t="shared" si="233"/>
        <v>0.84355555031342389</v>
      </c>
      <c r="R952">
        <f t="shared" si="234"/>
        <v>1.1856283047139096</v>
      </c>
      <c r="S952" s="296">
        <f t="shared" si="241"/>
        <v>0</v>
      </c>
      <c r="T952" s="283">
        <f t="shared" si="242"/>
        <v>0.48180169525226679</v>
      </c>
    </row>
    <row r="953" spans="1:20" x14ac:dyDescent="0.25">
      <c r="A953" s="286">
        <v>43140</v>
      </c>
      <c r="B953" s="1">
        <f t="shared" si="235"/>
        <v>5</v>
      </c>
      <c r="C953" s="285">
        <v>15</v>
      </c>
      <c r="D953" t="s">
        <v>714</v>
      </c>
      <c r="F953" s="16">
        <v>21</v>
      </c>
      <c r="G953" t="str">
        <f t="shared" si="229"/>
        <v>heating</v>
      </c>
      <c r="H953" s="283">
        <f>IF(G953="heating",F953*Assumptions!M$4+Assumptions!M$7,0)</f>
        <v>0.51937453492237728</v>
      </c>
      <c r="I953" s="15">
        <f t="shared" si="230"/>
        <v>0.92937811039838192</v>
      </c>
      <c r="J953" s="15">
        <f t="shared" si="231"/>
        <v>1.0078033906966741</v>
      </c>
      <c r="K953" s="283">
        <f t="shared" si="236"/>
        <v>0.48646198405469715</v>
      </c>
      <c r="L953" s="283">
        <f t="shared" si="237"/>
        <v>3.0222800846604434</v>
      </c>
      <c r="M953" s="283">
        <f t="shared" si="238"/>
        <v>5.0164055379961541</v>
      </c>
      <c r="N953" s="283">
        <f t="shared" si="239"/>
        <v>1.9596958788221039</v>
      </c>
      <c r="O953" s="283">
        <f t="shared" si="240"/>
        <v>0.75023088135318794</v>
      </c>
      <c r="P953" s="21">
        <f t="shared" si="232"/>
        <v>0</v>
      </c>
      <c r="Q953" s="21">
        <f t="shared" si="233"/>
        <v>0.96592607327566882</v>
      </c>
      <c r="R953">
        <f t="shared" si="234"/>
        <v>1.1856283047139096</v>
      </c>
      <c r="S953" s="296">
        <f t="shared" si="241"/>
        <v>0</v>
      </c>
      <c r="T953" s="283">
        <f t="shared" si="242"/>
        <v>0.48646198405469715</v>
      </c>
    </row>
    <row r="954" spans="1:20" x14ac:dyDescent="0.25">
      <c r="A954" s="286">
        <v>43140</v>
      </c>
      <c r="B954" s="1">
        <f t="shared" si="235"/>
        <v>5</v>
      </c>
      <c r="C954" s="285">
        <v>16</v>
      </c>
      <c r="D954" t="s">
        <v>714</v>
      </c>
      <c r="F954" s="16">
        <v>21</v>
      </c>
      <c r="G954" t="str">
        <f t="shared" si="229"/>
        <v>heating</v>
      </c>
      <c r="H954" s="283">
        <f>IF(G954="heating",F954*Assumptions!M$4+Assumptions!M$7,0)</f>
        <v>0.51937453492237728</v>
      </c>
      <c r="I954" s="15">
        <f t="shared" si="230"/>
        <v>0.95820877609023625</v>
      </c>
      <c r="J954" s="15">
        <f t="shared" si="231"/>
        <v>1.0078033906966741</v>
      </c>
      <c r="K954" s="283">
        <f t="shared" si="236"/>
        <v>0.50155274493787017</v>
      </c>
      <c r="L954" s="283">
        <f t="shared" si="237"/>
        <v>3.0222800846604434</v>
      </c>
      <c r="M954" s="283">
        <f t="shared" si="238"/>
        <v>5.1720217607397041</v>
      </c>
      <c r="N954" s="283">
        <f t="shared" si="239"/>
        <v>1.9596958788221039</v>
      </c>
      <c r="O954" s="283">
        <f t="shared" si="240"/>
        <v>0.77350413848071753</v>
      </c>
      <c r="P954" s="21">
        <f t="shared" si="232"/>
        <v>0</v>
      </c>
      <c r="Q954" s="21">
        <f t="shared" si="233"/>
        <v>1.1649354943302594</v>
      </c>
      <c r="R954">
        <f t="shared" si="234"/>
        <v>1.1856283047139096</v>
      </c>
      <c r="S954" s="296">
        <f t="shared" si="241"/>
        <v>0</v>
      </c>
      <c r="T954" s="283">
        <f t="shared" si="242"/>
        <v>0.50155274493787017</v>
      </c>
    </row>
    <row r="955" spans="1:20" x14ac:dyDescent="0.25">
      <c r="A955" s="286">
        <v>43140</v>
      </c>
      <c r="B955" s="1">
        <f t="shared" si="235"/>
        <v>5</v>
      </c>
      <c r="C955" s="285">
        <v>17</v>
      </c>
      <c r="D955" t="s">
        <v>714</v>
      </c>
      <c r="F955" s="16">
        <v>21</v>
      </c>
      <c r="G955" t="str">
        <f t="shared" si="229"/>
        <v>heating</v>
      </c>
      <c r="H955" s="283">
        <f>IF(G955="heating",F955*Assumptions!M$4+Assumptions!M$7,0)</f>
        <v>0.51937453492237728</v>
      </c>
      <c r="I955" s="15">
        <f t="shared" si="230"/>
        <v>1.000324165990953</v>
      </c>
      <c r="J955" s="15">
        <f t="shared" si="231"/>
        <v>1.0078033906966741</v>
      </c>
      <c r="K955" s="283">
        <f t="shared" si="236"/>
        <v>0.52359709470371285</v>
      </c>
      <c r="L955" s="283">
        <f t="shared" si="237"/>
        <v>3.0222800846604434</v>
      </c>
      <c r="M955" s="283">
        <f t="shared" si="238"/>
        <v>5.399343528671448</v>
      </c>
      <c r="N955" s="283">
        <f t="shared" si="239"/>
        <v>1.9596958788221039</v>
      </c>
      <c r="O955" s="283">
        <f t="shared" si="240"/>
        <v>0.80750135202623996</v>
      </c>
      <c r="P955" s="21">
        <f t="shared" si="232"/>
        <v>0</v>
      </c>
      <c r="Q955" s="21">
        <f t="shared" si="233"/>
        <v>1.3521540118753073</v>
      </c>
      <c r="R955">
        <f t="shared" si="234"/>
        <v>1.1856283047139096</v>
      </c>
      <c r="S955" s="296">
        <f t="shared" si="241"/>
        <v>0</v>
      </c>
      <c r="T955" s="283">
        <f t="shared" si="242"/>
        <v>0.52359709470371285</v>
      </c>
    </row>
    <row r="956" spans="1:20" x14ac:dyDescent="0.25">
      <c r="A956" s="286">
        <v>43140</v>
      </c>
      <c r="B956" s="1">
        <f t="shared" si="235"/>
        <v>5</v>
      </c>
      <c r="C956" s="285">
        <v>18</v>
      </c>
      <c r="D956" t="s">
        <v>714</v>
      </c>
      <c r="F956" s="16">
        <v>21</v>
      </c>
      <c r="G956" t="str">
        <f t="shared" si="229"/>
        <v>heating</v>
      </c>
      <c r="H956" s="283">
        <f>IF(G956="heating",F956*Assumptions!M$4+Assumptions!M$7,0)</f>
        <v>0.51937453492237728</v>
      </c>
      <c r="I956" s="15">
        <f t="shared" si="230"/>
        <v>0.99263375744531002</v>
      </c>
      <c r="J956" s="15">
        <f t="shared" si="231"/>
        <v>1.0078033906966741</v>
      </c>
      <c r="K956" s="283">
        <f t="shared" si="236"/>
        <v>0.51957172402040608</v>
      </c>
      <c r="L956" s="283">
        <f t="shared" si="237"/>
        <v>3.0222800846604434</v>
      </c>
      <c r="M956" s="283">
        <f t="shared" si="238"/>
        <v>5.3578338270912376</v>
      </c>
      <c r="N956" s="283">
        <f t="shared" si="239"/>
        <v>1.9596958788221039</v>
      </c>
      <c r="O956" s="283">
        <f t="shared" si="240"/>
        <v>0.80129334915140282</v>
      </c>
      <c r="P956" s="21">
        <f t="shared" si="232"/>
        <v>0</v>
      </c>
      <c r="Q956" s="21">
        <f t="shared" si="233"/>
        <v>1.5598916921549892</v>
      </c>
      <c r="R956">
        <f t="shared" si="234"/>
        <v>1.1856283047139096</v>
      </c>
      <c r="S956" s="296">
        <f t="shared" si="241"/>
        <v>0</v>
      </c>
      <c r="T956" s="283">
        <f t="shared" si="242"/>
        <v>0.51957172402040608</v>
      </c>
    </row>
    <row r="957" spans="1:20" x14ac:dyDescent="0.25">
      <c r="A957" s="286">
        <v>43140</v>
      </c>
      <c r="B957" s="1">
        <f t="shared" si="235"/>
        <v>5</v>
      </c>
      <c r="C957" s="285">
        <v>19</v>
      </c>
      <c r="D957" t="s">
        <v>714</v>
      </c>
      <c r="F957" s="16">
        <v>21</v>
      </c>
      <c r="G957" t="str">
        <f t="shared" si="229"/>
        <v>heating</v>
      </c>
      <c r="H957" s="283">
        <f>IF(G957="heating",F957*Assumptions!M$4+Assumptions!M$7,0)</f>
        <v>0.51937453492237728</v>
      </c>
      <c r="I957" s="15">
        <f t="shared" si="230"/>
        <v>0.98728643949761985</v>
      </c>
      <c r="J957" s="15">
        <f t="shared" si="231"/>
        <v>1.0078033906966741</v>
      </c>
      <c r="K957" s="283">
        <f t="shared" si="236"/>
        <v>0.51677279119737063</v>
      </c>
      <c r="L957" s="283">
        <f t="shared" si="237"/>
        <v>3.0222800846604434</v>
      </c>
      <c r="M957" s="283">
        <f t="shared" si="238"/>
        <v>5.3289711768242523</v>
      </c>
      <c r="N957" s="283">
        <f t="shared" si="239"/>
        <v>1.9596958788221039</v>
      </c>
      <c r="O957" s="283">
        <f t="shared" si="240"/>
        <v>0.79697678196320898</v>
      </c>
      <c r="P957" s="21">
        <f t="shared" si="232"/>
        <v>0</v>
      </c>
      <c r="Q957" s="21">
        <f t="shared" si="233"/>
        <v>1.6764212681468484</v>
      </c>
      <c r="R957">
        <f t="shared" si="234"/>
        <v>1.1856283047139096</v>
      </c>
      <c r="S957" s="296">
        <f t="shared" si="241"/>
        <v>0</v>
      </c>
      <c r="T957" s="283">
        <f t="shared" si="242"/>
        <v>0.51677279119737063</v>
      </c>
    </row>
    <row r="958" spans="1:20" x14ac:dyDescent="0.25">
      <c r="A958" s="286">
        <v>43140</v>
      </c>
      <c r="B958" s="1">
        <f t="shared" si="235"/>
        <v>5</v>
      </c>
      <c r="C958" s="285">
        <v>20</v>
      </c>
      <c r="D958" t="s">
        <v>714</v>
      </c>
      <c r="F958" s="16">
        <v>23</v>
      </c>
      <c r="G958" t="str">
        <f t="shared" si="229"/>
        <v>heating</v>
      </c>
      <c r="H958" s="283">
        <f>IF(G958="heating",F958*Assumptions!M$4+Assumptions!M$7,0)</f>
        <v>0.4979827864482973</v>
      </c>
      <c r="I958" s="15">
        <f t="shared" si="230"/>
        <v>0.9807837528485519</v>
      </c>
      <c r="J958" s="15">
        <f t="shared" si="231"/>
        <v>1.0078033906966741</v>
      </c>
      <c r="K958" s="283">
        <f t="shared" si="236"/>
        <v>0.49222470693246417</v>
      </c>
      <c r="L958" s="283">
        <f t="shared" si="237"/>
        <v>3.0592830131973998</v>
      </c>
      <c r="M958" s="283">
        <f t="shared" si="238"/>
        <v>5.1379761838366251</v>
      </c>
      <c r="N958" s="283">
        <f t="shared" si="239"/>
        <v>2.0731424140202046</v>
      </c>
      <c r="O958" s="283">
        <f t="shared" si="240"/>
        <v>0.72636335758257276</v>
      </c>
      <c r="P958" s="21">
        <f t="shared" si="232"/>
        <v>0</v>
      </c>
      <c r="Q958" s="21">
        <f t="shared" si="233"/>
        <v>1.52436960139122</v>
      </c>
      <c r="R958">
        <f t="shared" si="234"/>
        <v>1.1856283047139096</v>
      </c>
      <c r="S958" s="296">
        <f t="shared" si="241"/>
        <v>0</v>
      </c>
      <c r="T958" s="283">
        <f t="shared" si="242"/>
        <v>0.49222470693246417</v>
      </c>
    </row>
    <row r="959" spans="1:20" x14ac:dyDescent="0.25">
      <c r="A959" s="286">
        <v>43140</v>
      </c>
      <c r="B959" s="1">
        <f t="shared" si="235"/>
        <v>5</v>
      </c>
      <c r="C959" s="285">
        <v>21</v>
      </c>
      <c r="D959" t="s">
        <v>714</v>
      </c>
      <c r="F959" s="16">
        <v>23</v>
      </c>
      <c r="G959" t="str">
        <f t="shared" si="229"/>
        <v>heating</v>
      </c>
      <c r="H959" s="283">
        <f>IF(G959="heating",F959*Assumptions!M$4+Assumptions!M$7,0)</f>
        <v>0.4979827864482973</v>
      </c>
      <c r="I959" s="15">
        <f t="shared" si="230"/>
        <v>0.96485790305685171</v>
      </c>
      <c r="J959" s="15">
        <f t="shared" si="231"/>
        <v>1.0078033906966741</v>
      </c>
      <c r="K959" s="283">
        <f t="shared" si="236"/>
        <v>0.48423202075306687</v>
      </c>
      <c r="L959" s="283">
        <f t="shared" si="237"/>
        <v>3.0592830131973998</v>
      </c>
      <c r="M959" s="283">
        <f t="shared" si="238"/>
        <v>5.0545463383692013</v>
      </c>
      <c r="N959" s="283">
        <f t="shared" si="239"/>
        <v>2.0731424140202046</v>
      </c>
      <c r="O959" s="283">
        <f t="shared" si="240"/>
        <v>0.71456875587403357</v>
      </c>
      <c r="P959" s="21">
        <f t="shared" si="232"/>
        <v>0</v>
      </c>
      <c r="Q959" s="21">
        <f t="shared" si="233"/>
        <v>1.4448604713749031</v>
      </c>
      <c r="R959">
        <f t="shared" si="234"/>
        <v>1.1856283047139096</v>
      </c>
      <c r="S959" s="296">
        <f t="shared" si="241"/>
        <v>0</v>
      </c>
      <c r="T959" s="283">
        <f t="shared" si="242"/>
        <v>0.48423202075306687</v>
      </c>
    </row>
    <row r="960" spans="1:20" x14ac:dyDescent="0.25">
      <c r="A960" s="286">
        <v>43140</v>
      </c>
      <c r="B960" s="1">
        <f t="shared" si="235"/>
        <v>5</v>
      </c>
      <c r="C960" s="285">
        <v>22</v>
      </c>
      <c r="D960" t="s">
        <v>714</v>
      </c>
      <c r="F960" s="16">
        <v>23</v>
      </c>
      <c r="G960" t="str">
        <f t="shared" si="229"/>
        <v>heating</v>
      </c>
      <c r="H960" s="283">
        <f>IF(G960="heating",F960*Assumptions!M$4+Assumptions!M$7,0)</f>
        <v>0.4979827864482973</v>
      </c>
      <c r="I960" s="15">
        <f t="shared" si="230"/>
        <v>0.93972561476240646</v>
      </c>
      <c r="J960" s="15">
        <f t="shared" si="231"/>
        <v>1.0078033906966741</v>
      </c>
      <c r="K960" s="283">
        <f t="shared" si="236"/>
        <v>0.47161891087604618</v>
      </c>
      <c r="L960" s="283">
        <f t="shared" si="237"/>
        <v>3.0592830131973998</v>
      </c>
      <c r="M960" s="283">
        <f t="shared" si="238"/>
        <v>4.9228872460084876</v>
      </c>
      <c r="N960" s="283">
        <f t="shared" si="239"/>
        <v>2.0731424140202046</v>
      </c>
      <c r="O960" s="283">
        <f t="shared" si="240"/>
        <v>0.6959559135871719</v>
      </c>
      <c r="P960" s="21">
        <f t="shared" si="232"/>
        <v>0</v>
      </c>
      <c r="Q960" s="21">
        <f t="shared" si="233"/>
        <v>1.2427137171080138</v>
      </c>
      <c r="R960">
        <f t="shared" si="234"/>
        <v>1.1856283047139096</v>
      </c>
      <c r="S960" s="296">
        <f t="shared" si="241"/>
        <v>0</v>
      </c>
      <c r="T960" s="283">
        <f t="shared" si="242"/>
        <v>0.47161891087604618</v>
      </c>
    </row>
    <row r="961" spans="1:20" x14ac:dyDescent="0.25">
      <c r="A961" s="286">
        <v>43140</v>
      </c>
      <c r="B961" s="1">
        <f t="shared" si="235"/>
        <v>5</v>
      </c>
      <c r="C961" s="285">
        <v>23</v>
      </c>
      <c r="D961" t="s">
        <v>713</v>
      </c>
      <c r="F961" s="16">
        <v>21</v>
      </c>
      <c r="G961" t="str">
        <f t="shared" si="229"/>
        <v>heating</v>
      </c>
      <c r="H961" s="283">
        <f>IF(G961="heating",F961*Assumptions!M$4+Assumptions!M$7,0)</f>
        <v>0.51937453492237728</v>
      </c>
      <c r="I961" s="15">
        <f t="shared" si="230"/>
        <v>0.93552015763172869</v>
      </c>
      <c r="J961" s="15">
        <f t="shared" si="231"/>
        <v>1.0078033906966741</v>
      </c>
      <c r="K961" s="283">
        <f t="shared" si="236"/>
        <v>0.4896768999752053</v>
      </c>
      <c r="L961" s="283">
        <f t="shared" si="237"/>
        <v>3.0222800846604434</v>
      </c>
      <c r="M961" s="283">
        <f t="shared" si="238"/>
        <v>5.0495578141378719</v>
      </c>
      <c r="N961" s="283">
        <f t="shared" si="239"/>
        <v>1.9596958788221039</v>
      </c>
      <c r="O961" s="283">
        <f t="shared" si="240"/>
        <v>0.75518898554956448</v>
      </c>
      <c r="P961" s="21">
        <f t="shared" si="232"/>
        <v>0</v>
      </c>
      <c r="Q961" s="21">
        <f t="shared" si="233"/>
        <v>1.0297519246597011</v>
      </c>
      <c r="R961">
        <f t="shared" si="234"/>
        <v>1.1856283047139096</v>
      </c>
      <c r="S961" s="296">
        <f t="shared" si="241"/>
        <v>0</v>
      </c>
      <c r="T961" s="283">
        <f t="shared" si="242"/>
        <v>0.4896768999752053</v>
      </c>
    </row>
    <row r="962" spans="1:20" x14ac:dyDescent="0.25">
      <c r="A962" s="286">
        <v>43141</v>
      </c>
      <c r="B962" s="1">
        <f t="shared" si="235"/>
        <v>6</v>
      </c>
      <c r="C962" s="285">
        <v>0</v>
      </c>
      <c r="D962" t="s">
        <v>713</v>
      </c>
      <c r="F962" s="16">
        <v>21</v>
      </c>
      <c r="G962" t="str">
        <f t="shared" ref="G962:G1025" si="243">VLOOKUP(A962,U$2:W$366,3,FALSE)</f>
        <v>heating</v>
      </c>
      <c r="H962" s="283">
        <f>IF(G962="heating",F962*Assumptions!M$4+Assumptions!M$7,0)</f>
        <v>0.51937453492237728</v>
      </c>
      <c r="I962" s="15">
        <f t="shared" ref="I962:I1025" si="244">VLOOKUP(C962,AO$2:AQ$25,2,FALSE)</f>
        <v>0.96097758380229281</v>
      </c>
      <c r="J962" s="15">
        <f t="shared" ref="J962:J1025" si="245">VLOOKUP(B962,AS$4:AU$10,3,FALSE)</f>
        <v>0.9885470267915587</v>
      </c>
      <c r="K962" s="283">
        <f t="shared" si="236"/>
        <v>0.49339102328736506</v>
      </c>
      <c r="L962" s="283">
        <f t="shared" si="237"/>
        <v>3.0222800846604434</v>
      </c>
      <c r="M962" s="283">
        <f t="shared" si="238"/>
        <v>5.0878579267111572</v>
      </c>
      <c r="N962" s="283">
        <f t="shared" si="239"/>
        <v>1.9596958788221039</v>
      </c>
      <c r="O962" s="283">
        <f t="shared" si="240"/>
        <v>0.7609169768361822</v>
      </c>
      <c r="P962" s="21">
        <f t="shared" ref="P962:P1025" si="246">IF(G962="cooling",IF(F962&lt;61,0.025,(F962^2*AX$25+F962*AY$25+AZ$25)),0)</f>
        <v>0</v>
      </c>
      <c r="Q962" s="21">
        <f t="shared" ref="Q962:Q1025" si="247">VLOOKUP(C962,BB$2:BC$25,2,FALSE)</f>
        <v>0.90668853391740301</v>
      </c>
      <c r="R962">
        <f t="shared" ref="R962:R1025" si="248">VLOOKUP(B962,AS$4:AV$10,4,FALSE)</f>
        <v>1.0112882868167345</v>
      </c>
      <c r="S962" s="296">
        <f t="shared" si="241"/>
        <v>0</v>
      </c>
      <c r="T962" s="283">
        <f t="shared" si="242"/>
        <v>0.49339102328736506</v>
      </c>
    </row>
    <row r="963" spans="1:20" x14ac:dyDescent="0.25">
      <c r="A963" s="286">
        <v>43141</v>
      </c>
      <c r="B963" s="1">
        <f t="shared" ref="B963:B1026" si="249">WEEKDAY(A963,2)</f>
        <v>6</v>
      </c>
      <c r="C963" s="285">
        <v>1</v>
      </c>
      <c r="D963" t="s">
        <v>713</v>
      </c>
      <c r="F963" s="16">
        <v>19</v>
      </c>
      <c r="G963" t="str">
        <f t="shared" si="243"/>
        <v>heating</v>
      </c>
      <c r="H963" s="283">
        <f>IF(G963="heating",F963*Assumptions!M$4+Assumptions!M$7,0)</f>
        <v>0.54076628339645738</v>
      </c>
      <c r="I963" s="15">
        <f t="shared" si="244"/>
        <v>0.9912860509924194</v>
      </c>
      <c r="J963" s="15">
        <f t="shared" si="245"/>
        <v>0.9885470267915587</v>
      </c>
      <c r="K963" s="283">
        <f t="shared" ref="K963:K1026" si="250">H963*I963*J963</f>
        <v>0.52991466063495807</v>
      </c>
      <c r="L963" s="283">
        <f t="shared" ref="L963:L1026" si="251">VLOOKUP(F963,BL$2:BN$92,2,FALSE)</f>
        <v>2.9437809613584625</v>
      </c>
      <c r="M963" s="283">
        <f t="shared" ref="M963:M1026" si="252">IF(G963="heating",K963*(L963*3.412),0)</f>
        <v>5.322558575283991</v>
      </c>
      <c r="N963" s="283">
        <f t="shared" ref="N963:N1026" si="253">VLOOKUP(F963,BL$2:BN$92,3,FALSE)</f>
        <v>1.8289671560163632</v>
      </c>
      <c r="O963" s="283">
        <f t="shared" ref="O963:O1026" si="254">IF(F963&lt;=61,IF(G963="heating",IF(F963&gt;=5,K963*L963/N963,0),0),0)</f>
        <v>0.85291454468740813</v>
      </c>
      <c r="P963" s="21">
        <f t="shared" si="246"/>
        <v>0</v>
      </c>
      <c r="Q963" s="21">
        <f t="shared" si="247"/>
        <v>0.81803459285312596</v>
      </c>
      <c r="R963">
        <f t="shared" si="248"/>
        <v>1.0112882868167345</v>
      </c>
      <c r="S963" s="296">
        <f t="shared" ref="S963:S1026" si="255">P963*Q963*R963</f>
        <v>0</v>
      </c>
      <c r="T963" s="283">
        <f t="shared" ref="T963:T1026" si="256">K963+S963</f>
        <v>0.52991466063495807</v>
      </c>
    </row>
    <row r="964" spans="1:20" x14ac:dyDescent="0.25">
      <c r="A964" s="286">
        <v>43141</v>
      </c>
      <c r="B964" s="1">
        <f t="shared" si="249"/>
        <v>6</v>
      </c>
      <c r="C964" s="285">
        <v>2</v>
      </c>
      <c r="D964" t="s">
        <v>713</v>
      </c>
      <c r="F964" s="16">
        <v>19</v>
      </c>
      <c r="G964" t="str">
        <f t="shared" si="243"/>
        <v>heating</v>
      </c>
      <c r="H964" s="283">
        <f>IF(G964="heating",F964*Assumptions!M$4+Assumptions!M$7,0)</f>
        <v>0.54076628339645738</v>
      </c>
      <c r="I964" s="15">
        <f t="shared" si="244"/>
        <v>1.0126444122274023</v>
      </c>
      <c r="J964" s="15">
        <f t="shared" si="245"/>
        <v>0.9885470267915587</v>
      </c>
      <c r="K964" s="283">
        <f t="shared" si="250"/>
        <v>0.54133226177463289</v>
      </c>
      <c r="L964" s="283">
        <f t="shared" si="251"/>
        <v>2.9437809613584625</v>
      </c>
      <c r="M964" s="283">
        <f t="shared" si="252"/>
        <v>5.4372390236081261</v>
      </c>
      <c r="N964" s="283">
        <f t="shared" si="253"/>
        <v>1.8289671560163632</v>
      </c>
      <c r="O964" s="283">
        <f t="shared" si="254"/>
        <v>0.87129153781645197</v>
      </c>
      <c r="P964" s="21">
        <f t="shared" si="246"/>
        <v>0</v>
      </c>
      <c r="Q964" s="21">
        <f t="shared" si="247"/>
        <v>0.74507607494346417</v>
      </c>
      <c r="R964">
        <f t="shared" si="248"/>
        <v>1.0112882868167345</v>
      </c>
      <c r="S964" s="296">
        <f t="shared" si="255"/>
        <v>0</v>
      </c>
      <c r="T964" s="283">
        <f t="shared" si="256"/>
        <v>0.54133226177463289</v>
      </c>
    </row>
    <row r="965" spans="1:20" x14ac:dyDescent="0.25">
      <c r="A965" s="286">
        <v>43141</v>
      </c>
      <c r="B965" s="1">
        <f t="shared" si="249"/>
        <v>6</v>
      </c>
      <c r="C965" s="285">
        <v>3</v>
      </c>
      <c r="D965" t="s">
        <v>713</v>
      </c>
      <c r="F965" s="16">
        <v>18</v>
      </c>
      <c r="G965" t="str">
        <f t="shared" si="243"/>
        <v>heating</v>
      </c>
      <c r="H965" s="283">
        <f>IF(G965="heating",F965*Assumptions!M$4+Assumptions!M$7,0)</f>
        <v>0.55146215763349737</v>
      </c>
      <c r="I965" s="15">
        <f t="shared" si="244"/>
        <v>1.0288787614109172</v>
      </c>
      <c r="J965" s="15">
        <f t="shared" si="245"/>
        <v>0.9885470267915587</v>
      </c>
      <c r="K965" s="283">
        <f t="shared" si="250"/>
        <v>0.56088942556445021</v>
      </c>
      <c r="L965" s="283">
        <f t="shared" si="251"/>
        <v>2.9050026706454841</v>
      </c>
      <c r="M965" s="283">
        <f t="shared" si="252"/>
        <v>5.5594625726356517</v>
      </c>
      <c r="N965" s="283">
        <f t="shared" si="253"/>
        <v>1.7641684145174241</v>
      </c>
      <c r="O965" s="283">
        <f t="shared" si="254"/>
        <v>0.92359962109810601</v>
      </c>
      <c r="P965" s="21">
        <f t="shared" si="246"/>
        <v>0</v>
      </c>
      <c r="Q965" s="21">
        <f t="shared" si="247"/>
        <v>0.69158980876382303</v>
      </c>
      <c r="R965">
        <f t="shared" si="248"/>
        <v>1.0112882868167345</v>
      </c>
      <c r="S965" s="296">
        <f t="shared" si="255"/>
        <v>0</v>
      </c>
      <c r="T965" s="283">
        <f t="shared" si="256"/>
        <v>0.56088942556445021</v>
      </c>
    </row>
    <row r="966" spans="1:20" x14ac:dyDescent="0.25">
      <c r="A966" s="286">
        <v>43141</v>
      </c>
      <c r="B966" s="1">
        <f t="shared" si="249"/>
        <v>6</v>
      </c>
      <c r="C966" s="285">
        <v>4</v>
      </c>
      <c r="D966" t="s">
        <v>713</v>
      </c>
      <c r="F966" s="16">
        <v>14</v>
      </c>
      <c r="G966" t="str">
        <f t="shared" si="243"/>
        <v>heating</v>
      </c>
      <c r="H966" s="283">
        <f>IF(G966="heating",F966*Assumptions!M$4+Assumptions!M$7,0)</f>
        <v>0.59424565458165746</v>
      </c>
      <c r="I966" s="15">
        <f t="shared" si="244"/>
        <v>1.0654385285153933</v>
      </c>
      <c r="J966" s="15">
        <f t="shared" si="245"/>
        <v>0.9885470267915587</v>
      </c>
      <c r="K966" s="283">
        <f t="shared" si="250"/>
        <v>0.62588096948925631</v>
      </c>
      <c r="L966" s="283">
        <f t="shared" si="251"/>
        <v>2.7335244633277975</v>
      </c>
      <c r="M966" s="283">
        <f t="shared" si="252"/>
        <v>5.8374575314774448</v>
      </c>
      <c r="N966" s="283">
        <f t="shared" si="253"/>
        <v>1.5010922485335794</v>
      </c>
      <c r="O966" s="283">
        <f t="shared" si="254"/>
        <v>1.1397440383171289</v>
      </c>
      <c r="P966" s="21">
        <f t="shared" si="246"/>
        <v>0</v>
      </c>
      <c r="Q966" s="21">
        <f t="shared" si="247"/>
        <v>0.6473875548762833</v>
      </c>
      <c r="R966">
        <f t="shared" si="248"/>
        <v>1.0112882868167345</v>
      </c>
      <c r="S966" s="296">
        <f t="shared" si="255"/>
        <v>0</v>
      </c>
      <c r="T966" s="283">
        <f t="shared" si="256"/>
        <v>0.62588096948925631</v>
      </c>
    </row>
    <row r="967" spans="1:20" x14ac:dyDescent="0.25">
      <c r="A967" s="286">
        <v>43141</v>
      </c>
      <c r="B967" s="1">
        <f t="shared" si="249"/>
        <v>6</v>
      </c>
      <c r="C967" s="285">
        <v>5</v>
      </c>
      <c r="D967" t="s">
        <v>713</v>
      </c>
      <c r="F967" s="16">
        <v>10</v>
      </c>
      <c r="G967" t="str">
        <f t="shared" si="243"/>
        <v>heating</v>
      </c>
      <c r="H967" s="283">
        <f>IF(G967="heating",F967*Assumptions!M$4+Assumptions!M$7,0)</f>
        <v>0.63702915152981754</v>
      </c>
      <c r="I967" s="15">
        <f t="shared" si="244"/>
        <v>1.1031161181218294</v>
      </c>
      <c r="J967" s="15">
        <f t="shared" si="245"/>
        <v>0.9885470267915587</v>
      </c>
      <c r="K967" s="283">
        <f t="shared" si="250"/>
        <v>0.69466892436295691</v>
      </c>
      <c r="L967" s="283">
        <f t="shared" si="251"/>
        <v>2.5948150733280251</v>
      </c>
      <c r="M967" s="283">
        <f t="shared" si="252"/>
        <v>6.1502575948434401</v>
      </c>
      <c r="N967" s="283">
        <f t="shared" si="253"/>
        <v>1.2546470767287967</v>
      </c>
      <c r="O967" s="283">
        <f t="shared" si="254"/>
        <v>1.4366887942777242</v>
      </c>
      <c r="P967" s="21">
        <f t="shared" si="246"/>
        <v>0</v>
      </c>
      <c r="Q967" s="21">
        <f t="shared" si="247"/>
        <v>0.72139578924615555</v>
      </c>
      <c r="R967">
        <f t="shared" si="248"/>
        <v>1.0112882868167345</v>
      </c>
      <c r="S967" s="296">
        <f t="shared" si="255"/>
        <v>0</v>
      </c>
      <c r="T967" s="283">
        <f t="shared" si="256"/>
        <v>0.69466892436295691</v>
      </c>
    </row>
    <row r="968" spans="1:20" x14ac:dyDescent="0.25">
      <c r="A968" s="286">
        <v>43141</v>
      </c>
      <c r="B968" s="1">
        <f t="shared" si="249"/>
        <v>6</v>
      </c>
      <c r="C968" s="285">
        <v>6</v>
      </c>
      <c r="D968" t="s">
        <v>713</v>
      </c>
      <c r="F968" s="16">
        <v>12</v>
      </c>
      <c r="G968" t="str">
        <f t="shared" si="243"/>
        <v>heating</v>
      </c>
      <c r="H968" s="283">
        <f>IF(G968="heating",F968*Assumptions!M$4+Assumptions!M$7,0)</f>
        <v>0.61563740305573755</v>
      </c>
      <c r="I968" s="15">
        <f t="shared" si="244"/>
        <v>1.1674190089087988</v>
      </c>
      <c r="J968" s="15">
        <f t="shared" si="245"/>
        <v>0.9885470267915587</v>
      </c>
      <c r="K968" s="283">
        <f t="shared" si="250"/>
        <v>0.71047547711810788</v>
      </c>
      <c r="L968" s="283">
        <f t="shared" si="251"/>
        <v>2.6646546875967734</v>
      </c>
      <c r="M968" s="283">
        <f t="shared" si="252"/>
        <v>6.4595022175123926</v>
      </c>
      <c r="N968" s="283">
        <f t="shared" si="253"/>
        <v>1.3760333699069704</v>
      </c>
      <c r="O968" s="283">
        <f t="shared" si="254"/>
        <v>1.3758182409873623</v>
      </c>
      <c r="P968" s="21">
        <f t="shared" si="246"/>
        <v>0</v>
      </c>
      <c r="Q968" s="21">
        <f t="shared" si="247"/>
        <v>0.87787080972652631</v>
      </c>
      <c r="R968">
        <f t="shared" si="248"/>
        <v>1.0112882868167345</v>
      </c>
      <c r="S968" s="296">
        <f t="shared" si="255"/>
        <v>0</v>
      </c>
      <c r="T968" s="283">
        <f t="shared" si="256"/>
        <v>0.71047547711810788</v>
      </c>
    </row>
    <row r="969" spans="1:20" x14ac:dyDescent="0.25">
      <c r="A969" s="286">
        <v>43141</v>
      </c>
      <c r="B969" s="1">
        <f t="shared" si="249"/>
        <v>6</v>
      </c>
      <c r="C969" s="285">
        <v>7</v>
      </c>
      <c r="D969" t="s">
        <v>713</v>
      </c>
      <c r="F969" s="16">
        <v>9</v>
      </c>
      <c r="G969" t="str">
        <f t="shared" si="243"/>
        <v>heating</v>
      </c>
      <c r="H969" s="283">
        <f>IF(G969="heating",F969*Assumptions!M$4+Assumptions!M$7,0)</f>
        <v>0.64772502576685764</v>
      </c>
      <c r="I969" s="15">
        <f t="shared" si="244"/>
        <v>1.1567226404725983</v>
      </c>
      <c r="J969" s="15">
        <f t="shared" si="245"/>
        <v>0.9885470267915587</v>
      </c>
      <c r="K969" s="283">
        <f t="shared" si="250"/>
        <v>0.74065719704976962</v>
      </c>
      <c r="L969" s="283">
        <f t="shared" si="251"/>
        <v>2.5577388510716212</v>
      </c>
      <c r="M969" s="283">
        <f t="shared" si="252"/>
        <v>6.4637190322066571</v>
      </c>
      <c r="N969" s="283">
        <f t="shared" si="253"/>
        <v>1.1952724464873081</v>
      </c>
      <c r="O969" s="283">
        <f t="shared" si="254"/>
        <v>1.5849170570168587</v>
      </c>
      <c r="P969" s="21">
        <f t="shared" si="246"/>
        <v>0</v>
      </c>
      <c r="Q969" s="21">
        <f t="shared" si="247"/>
        <v>0.97331382064367777</v>
      </c>
      <c r="R969">
        <f t="shared" si="248"/>
        <v>1.0112882868167345</v>
      </c>
      <c r="S969" s="296">
        <f t="shared" si="255"/>
        <v>0</v>
      </c>
      <c r="T969" s="283">
        <f t="shared" si="256"/>
        <v>0.74065719704976962</v>
      </c>
    </row>
    <row r="970" spans="1:20" x14ac:dyDescent="0.25">
      <c r="A970" s="286">
        <v>43141</v>
      </c>
      <c r="B970" s="1">
        <f t="shared" si="249"/>
        <v>6</v>
      </c>
      <c r="C970" s="285">
        <v>8</v>
      </c>
      <c r="D970" t="s">
        <v>713</v>
      </c>
      <c r="F970" s="16">
        <v>9</v>
      </c>
      <c r="G970" t="str">
        <f t="shared" si="243"/>
        <v>heating</v>
      </c>
      <c r="H970" s="283">
        <f>IF(G970="heating",F970*Assumptions!M$4+Assumptions!M$7,0)</f>
        <v>0.64772502576685764</v>
      </c>
      <c r="I970" s="15">
        <f t="shared" si="244"/>
        <v>1.0887373021083731</v>
      </c>
      <c r="J970" s="15">
        <f t="shared" si="245"/>
        <v>0.9885470267915587</v>
      </c>
      <c r="K970" s="283">
        <f t="shared" si="250"/>
        <v>0.69712573290141122</v>
      </c>
      <c r="L970" s="283">
        <f t="shared" si="251"/>
        <v>2.5577388510716212</v>
      </c>
      <c r="M970" s="283">
        <f t="shared" si="252"/>
        <v>6.0838197286741238</v>
      </c>
      <c r="N970" s="283">
        <f t="shared" si="253"/>
        <v>1.1952724464873081</v>
      </c>
      <c r="O970" s="283">
        <f t="shared" si="254"/>
        <v>1.4917649748924007</v>
      </c>
      <c r="P970" s="21">
        <f t="shared" si="246"/>
        <v>0</v>
      </c>
      <c r="Q970" s="21">
        <f t="shared" si="247"/>
        <v>0.94940007506179924</v>
      </c>
      <c r="R970">
        <f t="shared" si="248"/>
        <v>1.0112882868167345</v>
      </c>
      <c r="S970" s="296">
        <f t="shared" si="255"/>
        <v>0</v>
      </c>
      <c r="T970" s="283">
        <f t="shared" si="256"/>
        <v>0.69712573290141122</v>
      </c>
    </row>
    <row r="971" spans="1:20" x14ac:dyDescent="0.25">
      <c r="A971" s="286">
        <v>43141</v>
      </c>
      <c r="B971" s="1">
        <f t="shared" si="249"/>
        <v>6</v>
      </c>
      <c r="C971" s="285">
        <v>9</v>
      </c>
      <c r="D971" t="s">
        <v>713</v>
      </c>
      <c r="F971" s="16">
        <v>16</v>
      </c>
      <c r="G971" t="str">
        <f t="shared" si="243"/>
        <v>heating</v>
      </c>
      <c r="H971" s="283">
        <f>IF(G971="heating",F971*Assumptions!M$4+Assumptions!M$7,0)</f>
        <v>0.57285390610757747</v>
      </c>
      <c r="I971" s="15">
        <f t="shared" si="244"/>
        <v>1.0265141967145235</v>
      </c>
      <c r="J971" s="15">
        <f t="shared" si="245"/>
        <v>0.9885470267915587</v>
      </c>
      <c r="K971" s="283">
        <f t="shared" si="250"/>
        <v>0.58130783034921585</v>
      </c>
      <c r="L971" s="283">
        <f t="shared" si="251"/>
        <v>2.8179276134894917</v>
      </c>
      <c r="M971" s="283">
        <f t="shared" si="252"/>
        <v>5.5891405167125923</v>
      </c>
      <c r="N971" s="283">
        <f t="shared" si="253"/>
        <v>1.6317545686209942</v>
      </c>
      <c r="O971" s="283">
        <f t="shared" si="254"/>
        <v>1.0038785357672229</v>
      </c>
      <c r="P971" s="21">
        <f t="shared" si="246"/>
        <v>0</v>
      </c>
      <c r="Q971" s="21">
        <f t="shared" si="247"/>
        <v>0.8408485371888097</v>
      </c>
      <c r="R971">
        <f t="shared" si="248"/>
        <v>1.0112882868167345</v>
      </c>
      <c r="S971" s="296">
        <f t="shared" si="255"/>
        <v>0</v>
      </c>
      <c r="T971" s="283">
        <f t="shared" si="256"/>
        <v>0.58130783034921585</v>
      </c>
    </row>
    <row r="972" spans="1:20" x14ac:dyDescent="0.25">
      <c r="A972" s="286">
        <v>43141</v>
      </c>
      <c r="B972" s="1">
        <f t="shared" si="249"/>
        <v>6</v>
      </c>
      <c r="C972" s="285">
        <v>10</v>
      </c>
      <c r="D972" t="s">
        <v>713</v>
      </c>
      <c r="F972" s="16">
        <v>16</v>
      </c>
      <c r="G972" t="str">
        <f t="shared" si="243"/>
        <v>heating</v>
      </c>
      <c r="H972" s="283">
        <f>IF(G972="heating",F972*Assumptions!M$4+Assumptions!M$7,0)</f>
        <v>0.57285390610757747</v>
      </c>
      <c r="I972" s="15">
        <f t="shared" si="244"/>
        <v>0.99413757313525775</v>
      </c>
      <c r="J972" s="15">
        <f t="shared" si="245"/>
        <v>0.9885470267915587</v>
      </c>
      <c r="K972" s="283">
        <f t="shared" si="250"/>
        <v>0.56297317422158089</v>
      </c>
      <c r="L972" s="283">
        <f t="shared" si="251"/>
        <v>2.8179276134894917</v>
      </c>
      <c r="M972" s="283">
        <f t="shared" si="252"/>
        <v>5.4128570330351122</v>
      </c>
      <c r="N972" s="283">
        <f t="shared" si="253"/>
        <v>1.6317545686209942</v>
      </c>
      <c r="O972" s="283">
        <f t="shared" si="254"/>
        <v>0.97221584900081792</v>
      </c>
      <c r="P972" s="21">
        <f t="shared" si="246"/>
        <v>0</v>
      </c>
      <c r="Q972" s="21">
        <f t="shared" si="247"/>
        <v>0.74504051125983206</v>
      </c>
      <c r="R972">
        <f t="shared" si="248"/>
        <v>1.0112882868167345</v>
      </c>
      <c r="S972" s="296">
        <f t="shared" si="255"/>
        <v>0</v>
      </c>
      <c r="T972" s="283">
        <f t="shared" si="256"/>
        <v>0.56297317422158089</v>
      </c>
    </row>
    <row r="973" spans="1:20" x14ac:dyDescent="0.25">
      <c r="A973" s="286">
        <v>43141</v>
      </c>
      <c r="B973" s="1">
        <f t="shared" si="249"/>
        <v>6</v>
      </c>
      <c r="C973" s="285">
        <v>11</v>
      </c>
      <c r="D973" t="s">
        <v>713</v>
      </c>
      <c r="F973" s="16">
        <v>18</v>
      </c>
      <c r="G973" t="str">
        <f t="shared" si="243"/>
        <v>heating</v>
      </c>
      <c r="H973" s="283">
        <f>IF(G973="heating",F973*Assumptions!M$4+Assumptions!M$7,0)</f>
        <v>0.55146215763349737</v>
      </c>
      <c r="I973" s="15">
        <f t="shared" si="244"/>
        <v>0.95102107888400034</v>
      </c>
      <c r="J973" s="15">
        <f t="shared" si="245"/>
        <v>0.9885470267915587</v>
      </c>
      <c r="K973" s="283">
        <f t="shared" si="250"/>
        <v>0.51844559985225747</v>
      </c>
      <c r="L973" s="283">
        <f t="shared" si="251"/>
        <v>2.9050026706454841</v>
      </c>
      <c r="M973" s="283">
        <f t="shared" si="252"/>
        <v>5.1387649275535692</v>
      </c>
      <c r="N973" s="283">
        <f t="shared" si="253"/>
        <v>1.7641684145174241</v>
      </c>
      <c r="O973" s="283">
        <f t="shared" si="254"/>
        <v>0.85370865942364527</v>
      </c>
      <c r="P973" s="21">
        <f t="shared" si="246"/>
        <v>0</v>
      </c>
      <c r="Q973" s="21">
        <f t="shared" si="247"/>
        <v>0.72850690893675296</v>
      </c>
      <c r="R973">
        <f t="shared" si="248"/>
        <v>1.0112882868167345</v>
      </c>
      <c r="S973" s="296">
        <f t="shared" si="255"/>
        <v>0</v>
      </c>
      <c r="T973" s="283">
        <f t="shared" si="256"/>
        <v>0.51844559985225747</v>
      </c>
    </row>
    <row r="974" spans="1:20" x14ac:dyDescent="0.25">
      <c r="A974" s="286">
        <v>43141</v>
      </c>
      <c r="B974" s="1">
        <f t="shared" si="249"/>
        <v>6</v>
      </c>
      <c r="C974" s="285">
        <v>12</v>
      </c>
      <c r="D974" t="s">
        <v>713</v>
      </c>
      <c r="F974" s="16">
        <v>18</v>
      </c>
      <c r="G974" t="str">
        <f t="shared" si="243"/>
        <v>heating</v>
      </c>
      <c r="H974" s="283">
        <f>IF(G974="heating",F974*Assumptions!M$4+Assumptions!M$7,0)</f>
        <v>0.55146215763349737</v>
      </c>
      <c r="I974" s="15">
        <f t="shared" si="244"/>
        <v>0.92817502202723046</v>
      </c>
      <c r="J974" s="15">
        <f t="shared" si="245"/>
        <v>0.9885470267915587</v>
      </c>
      <c r="K974" s="283">
        <f t="shared" si="250"/>
        <v>0.5059911570282708</v>
      </c>
      <c r="L974" s="283">
        <f t="shared" si="251"/>
        <v>2.9050026706454841</v>
      </c>
      <c r="M974" s="283">
        <f t="shared" si="252"/>
        <v>5.0153181204163069</v>
      </c>
      <c r="N974" s="283">
        <f t="shared" si="253"/>
        <v>1.7641684145174241</v>
      </c>
      <c r="O974" s="283">
        <f t="shared" si="254"/>
        <v>0.83320030581785898</v>
      </c>
      <c r="P974" s="21">
        <f t="shared" si="246"/>
        <v>0</v>
      </c>
      <c r="Q974" s="21">
        <f t="shared" si="247"/>
        <v>0.75910815787401487</v>
      </c>
      <c r="R974">
        <f t="shared" si="248"/>
        <v>1.0112882868167345</v>
      </c>
      <c r="S974" s="296">
        <f t="shared" si="255"/>
        <v>0</v>
      </c>
      <c r="T974" s="283">
        <f t="shared" si="256"/>
        <v>0.5059911570282708</v>
      </c>
    </row>
    <row r="975" spans="1:20" x14ac:dyDescent="0.25">
      <c r="A975" s="286">
        <v>43141</v>
      </c>
      <c r="B975" s="1">
        <f t="shared" si="249"/>
        <v>6</v>
      </c>
      <c r="C975" s="285">
        <v>13</v>
      </c>
      <c r="D975" t="s">
        <v>713</v>
      </c>
      <c r="F975" s="16">
        <v>18</v>
      </c>
      <c r="G975" t="str">
        <f t="shared" si="243"/>
        <v>heating</v>
      </c>
      <c r="H975" s="283">
        <f>IF(G975="heating",F975*Assumptions!M$4+Assumptions!M$7,0)</f>
        <v>0.55146215763349737</v>
      </c>
      <c r="I975" s="15">
        <f t="shared" si="244"/>
        <v>0.91573834436872614</v>
      </c>
      <c r="J975" s="15">
        <f t="shared" si="245"/>
        <v>0.9885470267915587</v>
      </c>
      <c r="K975" s="283">
        <f t="shared" si="250"/>
        <v>0.49921134851298671</v>
      </c>
      <c r="L975" s="283">
        <f t="shared" si="251"/>
        <v>2.9050026706454841</v>
      </c>
      <c r="M975" s="283">
        <f t="shared" si="252"/>
        <v>4.9481175458067446</v>
      </c>
      <c r="N975" s="283">
        <f t="shared" si="253"/>
        <v>1.7641684145174241</v>
      </c>
      <c r="O975" s="283">
        <f t="shared" si="254"/>
        <v>0.82203620057638027</v>
      </c>
      <c r="P975" s="21">
        <f t="shared" si="246"/>
        <v>0</v>
      </c>
      <c r="Q975" s="21">
        <f t="shared" si="247"/>
        <v>0.79115902007799765</v>
      </c>
      <c r="R975">
        <f t="shared" si="248"/>
        <v>1.0112882868167345</v>
      </c>
      <c r="S975" s="296">
        <f t="shared" si="255"/>
        <v>0</v>
      </c>
      <c r="T975" s="283">
        <f t="shared" si="256"/>
        <v>0.49921134851298671</v>
      </c>
    </row>
    <row r="976" spans="1:20" x14ac:dyDescent="0.25">
      <c r="A976" s="286">
        <v>43141</v>
      </c>
      <c r="B976" s="1">
        <f t="shared" si="249"/>
        <v>6</v>
      </c>
      <c r="C976" s="285">
        <v>14</v>
      </c>
      <c r="D976" t="s">
        <v>713</v>
      </c>
      <c r="F976" s="16">
        <v>19</v>
      </c>
      <c r="G976" t="str">
        <f t="shared" si="243"/>
        <v>heating</v>
      </c>
      <c r="H976" s="283">
        <f>IF(G976="heating",F976*Assumptions!M$4+Assumptions!M$7,0)</f>
        <v>0.54076628339645738</v>
      </c>
      <c r="I976" s="15">
        <f t="shared" si="244"/>
        <v>0.92047470058819936</v>
      </c>
      <c r="J976" s="15">
        <f t="shared" si="245"/>
        <v>0.9885470267915587</v>
      </c>
      <c r="K976" s="283">
        <f t="shared" si="250"/>
        <v>0.49206083158027847</v>
      </c>
      <c r="L976" s="283">
        <f t="shared" si="251"/>
        <v>2.9437809613584625</v>
      </c>
      <c r="M976" s="283">
        <f t="shared" si="252"/>
        <v>4.9423478783372392</v>
      </c>
      <c r="N976" s="283">
        <f t="shared" si="253"/>
        <v>1.8289671560163632</v>
      </c>
      <c r="O976" s="283">
        <f t="shared" si="254"/>
        <v>0.79198759970694477</v>
      </c>
      <c r="P976" s="21">
        <f t="shared" si="246"/>
        <v>0</v>
      </c>
      <c r="Q976" s="21">
        <f t="shared" si="247"/>
        <v>0.84355555031342389</v>
      </c>
      <c r="R976">
        <f t="shared" si="248"/>
        <v>1.0112882868167345</v>
      </c>
      <c r="S976" s="296">
        <f t="shared" si="255"/>
        <v>0</v>
      </c>
      <c r="T976" s="283">
        <f t="shared" si="256"/>
        <v>0.49206083158027847</v>
      </c>
    </row>
    <row r="977" spans="1:20" x14ac:dyDescent="0.25">
      <c r="A977" s="286">
        <v>43141</v>
      </c>
      <c r="B977" s="1">
        <f t="shared" si="249"/>
        <v>6</v>
      </c>
      <c r="C977" s="285">
        <v>15</v>
      </c>
      <c r="D977" t="s">
        <v>713</v>
      </c>
      <c r="F977" s="16">
        <v>18</v>
      </c>
      <c r="G977" t="str">
        <f t="shared" si="243"/>
        <v>heating</v>
      </c>
      <c r="H977" s="283">
        <f>IF(G977="heating",F977*Assumptions!M$4+Assumptions!M$7,0)</f>
        <v>0.55146215763349737</v>
      </c>
      <c r="I977" s="15">
        <f t="shared" si="244"/>
        <v>0.92937811039838192</v>
      </c>
      <c r="J977" s="15">
        <f t="shared" si="245"/>
        <v>0.9885470267915587</v>
      </c>
      <c r="K977" s="283">
        <f t="shared" si="250"/>
        <v>0.50664701617388397</v>
      </c>
      <c r="L977" s="283">
        <f t="shared" si="251"/>
        <v>2.9050026706454841</v>
      </c>
      <c r="M977" s="283">
        <f t="shared" si="252"/>
        <v>5.0218189104236917</v>
      </c>
      <c r="N977" s="283">
        <f t="shared" si="253"/>
        <v>1.7641684145174241</v>
      </c>
      <c r="O977" s="283">
        <f t="shared" si="254"/>
        <v>0.83428028919920449</v>
      </c>
      <c r="P977" s="21">
        <f t="shared" si="246"/>
        <v>0</v>
      </c>
      <c r="Q977" s="21">
        <f t="shared" si="247"/>
        <v>0.96592607327566882</v>
      </c>
      <c r="R977">
        <f t="shared" si="248"/>
        <v>1.0112882868167345</v>
      </c>
      <c r="S977" s="296">
        <f t="shared" si="255"/>
        <v>0</v>
      </c>
      <c r="T977" s="283">
        <f t="shared" si="256"/>
        <v>0.50664701617388397</v>
      </c>
    </row>
    <row r="978" spans="1:20" x14ac:dyDescent="0.25">
      <c r="A978" s="286">
        <v>43141</v>
      </c>
      <c r="B978" s="1">
        <f t="shared" si="249"/>
        <v>6</v>
      </c>
      <c r="C978" s="285">
        <v>16</v>
      </c>
      <c r="D978" t="s">
        <v>713</v>
      </c>
      <c r="F978" s="16">
        <v>18</v>
      </c>
      <c r="G978" t="str">
        <f t="shared" si="243"/>
        <v>heating</v>
      </c>
      <c r="H978" s="283">
        <f>IF(G978="heating",F978*Assumptions!M$4+Assumptions!M$7,0)</f>
        <v>0.55146215763349737</v>
      </c>
      <c r="I978" s="15">
        <f t="shared" si="244"/>
        <v>0.95820877609023625</v>
      </c>
      <c r="J978" s="15">
        <f t="shared" si="245"/>
        <v>0.9885470267915587</v>
      </c>
      <c r="K978" s="283">
        <f t="shared" si="250"/>
        <v>0.52236394621952853</v>
      </c>
      <c r="L978" s="283">
        <f t="shared" si="251"/>
        <v>2.9050026706454841</v>
      </c>
      <c r="M978" s="283">
        <f t="shared" si="252"/>
        <v>5.1776030638823904</v>
      </c>
      <c r="N978" s="283">
        <f t="shared" si="253"/>
        <v>1.7641684145174241</v>
      </c>
      <c r="O978" s="283">
        <f t="shared" si="254"/>
        <v>0.8601608816535451</v>
      </c>
      <c r="P978" s="21">
        <f t="shared" si="246"/>
        <v>0</v>
      </c>
      <c r="Q978" s="21">
        <f t="shared" si="247"/>
        <v>1.1649354943302594</v>
      </c>
      <c r="R978">
        <f t="shared" si="248"/>
        <v>1.0112882868167345</v>
      </c>
      <c r="S978" s="296">
        <f t="shared" si="255"/>
        <v>0</v>
      </c>
      <c r="T978" s="283">
        <f t="shared" si="256"/>
        <v>0.52236394621952853</v>
      </c>
    </row>
    <row r="979" spans="1:20" x14ac:dyDescent="0.25">
      <c r="A979" s="286">
        <v>43141</v>
      </c>
      <c r="B979" s="1">
        <f t="shared" si="249"/>
        <v>6</v>
      </c>
      <c r="C979" s="285">
        <v>17</v>
      </c>
      <c r="D979" t="s">
        <v>713</v>
      </c>
      <c r="F979" s="16">
        <v>18</v>
      </c>
      <c r="G979" t="str">
        <f t="shared" si="243"/>
        <v>heating</v>
      </c>
      <c r="H979" s="283">
        <f>IF(G979="heating",F979*Assumptions!M$4+Assumptions!M$7,0)</f>
        <v>0.55146215763349737</v>
      </c>
      <c r="I979" s="15">
        <f t="shared" si="244"/>
        <v>1.000324165990953</v>
      </c>
      <c r="J979" s="15">
        <f t="shared" si="245"/>
        <v>0.9885470267915587</v>
      </c>
      <c r="K979" s="283">
        <f t="shared" si="250"/>
        <v>0.54532299419952812</v>
      </c>
      <c r="L979" s="283">
        <f t="shared" si="251"/>
        <v>2.9050026706454841</v>
      </c>
      <c r="M979" s="283">
        <f t="shared" si="252"/>
        <v>5.4051701424018388</v>
      </c>
      <c r="N979" s="283">
        <f t="shared" si="253"/>
        <v>1.7641684145174241</v>
      </c>
      <c r="O979" s="283">
        <f t="shared" si="254"/>
        <v>0.89796685026092482</v>
      </c>
      <c r="P979" s="21">
        <f t="shared" si="246"/>
        <v>0</v>
      </c>
      <c r="Q979" s="21">
        <f t="shared" si="247"/>
        <v>1.3521540118753073</v>
      </c>
      <c r="R979">
        <f t="shared" si="248"/>
        <v>1.0112882868167345</v>
      </c>
      <c r="S979" s="296">
        <f t="shared" si="255"/>
        <v>0</v>
      </c>
      <c r="T979" s="283">
        <f t="shared" si="256"/>
        <v>0.54532299419952812</v>
      </c>
    </row>
    <row r="980" spans="1:20" x14ac:dyDescent="0.25">
      <c r="A980" s="286">
        <v>43141</v>
      </c>
      <c r="B980" s="1">
        <f t="shared" si="249"/>
        <v>6</v>
      </c>
      <c r="C980" s="285">
        <v>18</v>
      </c>
      <c r="D980" t="s">
        <v>713</v>
      </c>
      <c r="F980" s="16">
        <v>16</v>
      </c>
      <c r="G980" t="str">
        <f t="shared" si="243"/>
        <v>heating</v>
      </c>
      <c r="H980" s="283">
        <f>IF(G980="heating",F980*Assumptions!M$4+Assumptions!M$7,0)</f>
        <v>0.57285390610757747</v>
      </c>
      <c r="I980" s="15">
        <f t="shared" si="244"/>
        <v>0.99263375744531002</v>
      </c>
      <c r="J980" s="15">
        <f t="shared" si="245"/>
        <v>0.9885470267915587</v>
      </c>
      <c r="K980" s="283">
        <f t="shared" si="250"/>
        <v>0.56212157388447248</v>
      </c>
      <c r="L980" s="283">
        <f t="shared" si="251"/>
        <v>2.8179276134894917</v>
      </c>
      <c r="M980" s="283">
        <f t="shared" si="252"/>
        <v>5.404669092498823</v>
      </c>
      <c r="N980" s="283">
        <f t="shared" si="253"/>
        <v>1.6317545686209942</v>
      </c>
      <c r="O980" s="283">
        <f t="shared" si="254"/>
        <v>0.97074519394536873</v>
      </c>
      <c r="P980" s="21">
        <f t="shared" si="246"/>
        <v>0</v>
      </c>
      <c r="Q980" s="21">
        <f t="shared" si="247"/>
        <v>1.5598916921549892</v>
      </c>
      <c r="R980">
        <f t="shared" si="248"/>
        <v>1.0112882868167345</v>
      </c>
      <c r="S980" s="296">
        <f t="shared" si="255"/>
        <v>0</v>
      </c>
      <c r="T980" s="283">
        <f t="shared" si="256"/>
        <v>0.56212157388447248</v>
      </c>
    </row>
    <row r="981" spans="1:20" x14ac:dyDescent="0.25">
      <c r="A981" s="286">
        <v>43141</v>
      </c>
      <c r="B981" s="1">
        <f t="shared" si="249"/>
        <v>6</v>
      </c>
      <c r="C981" s="285">
        <v>19</v>
      </c>
      <c r="D981" t="s">
        <v>713</v>
      </c>
      <c r="F981" s="16">
        <v>16</v>
      </c>
      <c r="G981" t="str">
        <f t="shared" si="243"/>
        <v>heating</v>
      </c>
      <c r="H981" s="283">
        <f>IF(G981="heating",F981*Assumptions!M$4+Assumptions!M$7,0)</f>
        <v>0.57285390610757747</v>
      </c>
      <c r="I981" s="15">
        <f t="shared" si="244"/>
        <v>0.98728643949761985</v>
      </c>
      <c r="J981" s="15">
        <f t="shared" si="245"/>
        <v>0.9885470267915587</v>
      </c>
      <c r="K981" s="283">
        <f t="shared" si="250"/>
        <v>0.55909342502466308</v>
      </c>
      <c r="L981" s="283">
        <f t="shared" si="251"/>
        <v>2.8179276134894917</v>
      </c>
      <c r="M981" s="283">
        <f t="shared" si="252"/>
        <v>5.3755541406619791</v>
      </c>
      <c r="N981" s="283">
        <f t="shared" si="253"/>
        <v>1.6317545686209942</v>
      </c>
      <c r="O981" s="283">
        <f t="shared" si="254"/>
        <v>0.96551578968696672</v>
      </c>
      <c r="P981" s="21">
        <f t="shared" si="246"/>
        <v>0</v>
      </c>
      <c r="Q981" s="21">
        <f t="shared" si="247"/>
        <v>1.6764212681468484</v>
      </c>
      <c r="R981">
        <f t="shared" si="248"/>
        <v>1.0112882868167345</v>
      </c>
      <c r="S981" s="296">
        <f t="shared" si="255"/>
        <v>0</v>
      </c>
      <c r="T981" s="283">
        <f t="shared" si="256"/>
        <v>0.55909342502466308</v>
      </c>
    </row>
    <row r="982" spans="1:20" x14ac:dyDescent="0.25">
      <c r="A982" s="286">
        <v>43141</v>
      </c>
      <c r="B982" s="1">
        <f t="shared" si="249"/>
        <v>6</v>
      </c>
      <c r="C982" s="285">
        <v>20</v>
      </c>
      <c r="D982" t="s">
        <v>713</v>
      </c>
      <c r="F982" s="16">
        <v>16</v>
      </c>
      <c r="G982" t="str">
        <f t="shared" si="243"/>
        <v>heating</v>
      </c>
      <c r="H982" s="283">
        <f>IF(G982="heating",F982*Assumptions!M$4+Assumptions!M$7,0)</f>
        <v>0.57285390610757747</v>
      </c>
      <c r="I982" s="15">
        <f t="shared" si="244"/>
        <v>0.9807837528485519</v>
      </c>
      <c r="J982" s="15">
        <f t="shared" si="245"/>
        <v>0.9885470267915587</v>
      </c>
      <c r="K982" s="283">
        <f t="shared" si="250"/>
        <v>0.5554109989271877</v>
      </c>
      <c r="L982" s="283">
        <f t="shared" si="251"/>
        <v>2.8179276134894917</v>
      </c>
      <c r="M982" s="283">
        <f t="shared" si="252"/>
        <v>5.3401484643117483</v>
      </c>
      <c r="N982" s="283">
        <f t="shared" si="253"/>
        <v>1.6317545686209942</v>
      </c>
      <c r="O982" s="283">
        <f t="shared" si="254"/>
        <v>0.95915649375836409</v>
      </c>
      <c r="P982" s="21">
        <f t="shared" si="246"/>
        <v>0</v>
      </c>
      <c r="Q982" s="21">
        <f t="shared" si="247"/>
        <v>1.52436960139122</v>
      </c>
      <c r="R982">
        <f t="shared" si="248"/>
        <v>1.0112882868167345</v>
      </c>
      <c r="S982" s="296">
        <f t="shared" si="255"/>
        <v>0</v>
      </c>
      <c r="T982" s="283">
        <f t="shared" si="256"/>
        <v>0.5554109989271877</v>
      </c>
    </row>
    <row r="983" spans="1:20" x14ac:dyDescent="0.25">
      <c r="A983" s="286">
        <v>43141</v>
      </c>
      <c r="B983" s="1">
        <f t="shared" si="249"/>
        <v>6</v>
      </c>
      <c r="C983" s="285">
        <v>21</v>
      </c>
      <c r="D983" t="s">
        <v>713</v>
      </c>
      <c r="F983" s="16">
        <v>14</v>
      </c>
      <c r="G983" t="str">
        <f t="shared" si="243"/>
        <v>heating</v>
      </c>
      <c r="H983" s="283">
        <f>IF(G983="heating",F983*Assumptions!M$4+Assumptions!M$7,0)</f>
        <v>0.59424565458165746</v>
      </c>
      <c r="I983" s="15">
        <f t="shared" si="244"/>
        <v>0.96485790305685171</v>
      </c>
      <c r="J983" s="15">
        <f t="shared" si="245"/>
        <v>0.9885470267915587</v>
      </c>
      <c r="K983" s="283">
        <f t="shared" si="250"/>
        <v>0.56679590949846947</v>
      </c>
      <c r="L983" s="283">
        <f t="shared" si="251"/>
        <v>2.7335244633277975</v>
      </c>
      <c r="M983" s="283">
        <f t="shared" si="252"/>
        <v>5.2863838525277993</v>
      </c>
      <c r="N983" s="283">
        <f t="shared" si="253"/>
        <v>1.5010922485335794</v>
      </c>
      <c r="O983" s="283">
        <f t="shared" si="254"/>
        <v>1.0321487475814755</v>
      </c>
      <c r="P983" s="21">
        <f t="shared" si="246"/>
        <v>0</v>
      </c>
      <c r="Q983" s="21">
        <f t="shared" si="247"/>
        <v>1.4448604713749031</v>
      </c>
      <c r="R983">
        <f t="shared" si="248"/>
        <v>1.0112882868167345</v>
      </c>
      <c r="S983" s="296">
        <f t="shared" si="255"/>
        <v>0</v>
      </c>
      <c r="T983" s="283">
        <f t="shared" si="256"/>
        <v>0.56679590949846947</v>
      </c>
    </row>
    <row r="984" spans="1:20" x14ac:dyDescent="0.25">
      <c r="A984" s="286">
        <v>43141</v>
      </c>
      <c r="B984" s="1">
        <f t="shared" si="249"/>
        <v>6</v>
      </c>
      <c r="C984" s="285">
        <v>22</v>
      </c>
      <c r="D984" t="s">
        <v>713</v>
      </c>
      <c r="F984" s="16">
        <v>12</v>
      </c>
      <c r="G984" t="str">
        <f t="shared" si="243"/>
        <v>heating</v>
      </c>
      <c r="H984" s="283">
        <f>IF(G984="heating",F984*Assumptions!M$4+Assumptions!M$7,0)</f>
        <v>0.61563740305573755</v>
      </c>
      <c r="I984" s="15">
        <f t="shared" si="244"/>
        <v>0.93972561476240646</v>
      </c>
      <c r="J984" s="15">
        <f t="shared" si="245"/>
        <v>0.9885470267915587</v>
      </c>
      <c r="K984" s="283">
        <f t="shared" si="250"/>
        <v>0.57190434575199411</v>
      </c>
      <c r="L984" s="283">
        <f t="shared" si="251"/>
        <v>2.6646546875967734</v>
      </c>
      <c r="M984" s="283">
        <f t="shared" si="252"/>
        <v>5.1996409567502377</v>
      </c>
      <c r="N984" s="283">
        <f t="shared" si="253"/>
        <v>1.3760333699069704</v>
      </c>
      <c r="O984" s="283">
        <f t="shared" si="254"/>
        <v>1.107478662285672</v>
      </c>
      <c r="P984" s="21">
        <f t="shared" si="246"/>
        <v>0</v>
      </c>
      <c r="Q984" s="21">
        <f t="shared" si="247"/>
        <v>1.2427137171080138</v>
      </c>
      <c r="R984">
        <f t="shared" si="248"/>
        <v>1.0112882868167345</v>
      </c>
      <c r="S984" s="296">
        <f t="shared" si="255"/>
        <v>0</v>
      </c>
      <c r="T984" s="283">
        <f t="shared" si="256"/>
        <v>0.57190434575199411</v>
      </c>
    </row>
    <row r="985" spans="1:20" x14ac:dyDescent="0.25">
      <c r="A985" s="286">
        <v>43141</v>
      </c>
      <c r="B985" s="1">
        <f t="shared" si="249"/>
        <v>6</v>
      </c>
      <c r="C985" s="285">
        <v>23</v>
      </c>
      <c r="D985" t="s">
        <v>713</v>
      </c>
      <c r="F985" s="16">
        <v>12</v>
      </c>
      <c r="G985" t="str">
        <f t="shared" si="243"/>
        <v>heating</v>
      </c>
      <c r="H985" s="283">
        <f>IF(G985="heating",F985*Assumptions!M$4+Assumptions!M$7,0)</f>
        <v>0.61563740305573755</v>
      </c>
      <c r="I985" s="15">
        <f t="shared" si="244"/>
        <v>0.93552015763172869</v>
      </c>
      <c r="J985" s="15">
        <f t="shared" si="245"/>
        <v>0.9885470267915587</v>
      </c>
      <c r="K985" s="283">
        <f t="shared" si="250"/>
        <v>0.56934496121343769</v>
      </c>
      <c r="L985" s="283">
        <f t="shared" si="251"/>
        <v>2.6646546875967734</v>
      </c>
      <c r="M985" s="283">
        <f t="shared" si="252"/>
        <v>5.176371539810849</v>
      </c>
      <c r="N985" s="283">
        <f t="shared" si="253"/>
        <v>1.3760333699069704</v>
      </c>
      <c r="O985" s="283">
        <f t="shared" si="254"/>
        <v>1.1025224772416362</v>
      </c>
      <c r="P985" s="21">
        <f t="shared" si="246"/>
        <v>0</v>
      </c>
      <c r="Q985" s="21">
        <f t="shared" si="247"/>
        <v>1.0297519246597011</v>
      </c>
      <c r="R985">
        <f t="shared" si="248"/>
        <v>1.0112882868167345</v>
      </c>
      <c r="S985" s="296">
        <f t="shared" si="255"/>
        <v>0</v>
      </c>
      <c r="T985" s="283">
        <f t="shared" si="256"/>
        <v>0.56934496121343769</v>
      </c>
    </row>
    <row r="986" spans="1:20" x14ac:dyDescent="0.25">
      <c r="A986" s="286">
        <v>43142</v>
      </c>
      <c r="B986" s="1">
        <f t="shared" si="249"/>
        <v>7</v>
      </c>
      <c r="C986" s="285">
        <v>0</v>
      </c>
      <c r="D986" t="s">
        <v>713</v>
      </c>
      <c r="F986" s="16">
        <v>10</v>
      </c>
      <c r="G986" t="str">
        <f t="shared" si="243"/>
        <v>heating</v>
      </c>
      <c r="H986" s="283">
        <f>IF(G986="heating",F986*Assumptions!M$4+Assumptions!M$7,0)</f>
        <v>0.63702915152981754</v>
      </c>
      <c r="I986" s="15">
        <f t="shared" si="244"/>
        <v>0.96097758380229281</v>
      </c>
      <c r="J986" s="15">
        <f t="shared" si="245"/>
        <v>0.93760781206536892</v>
      </c>
      <c r="K986" s="283">
        <f t="shared" si="250"/>
        <v>0.57397606331198436</v>
      </c>
      <c r="L986" s="283">
        <f t="shared" si="251"/>
        <v>2.5948150733280251</v>
      </c>
      <c r="M986" s="283">
        <f t="shared" si="252"/>
        <v>5.0817022596485577</v>
      </c>
      <c r="N986" s="283">
        <f t="shared" si="253"/>
        <v>1.2546470767287967</v>
      </c>
      <c r="O986" s="283">
        <f t="shared" si="254"/>
        <v>1.1870762451338792</v>
      </c>
      <c r="P986" s="21">
        <f t="shared" si="246"/>
        <v>0</v>
      </c>
      <c r="Q986" s="21">
        <f t="shared" si="247"/>
        <v>0.90668853391740301</v>
      </c>
      <c r="R986">
        <f t="shared" si="248"/>
        <v>1.0096214758538746</v>
      </c>
      <c r="S986" s="296">
        <f t="shared" si="255"/>
        <v>0</v>
      </c>
      <c r="T986" s="283">
        <f t="shared" si="256"/>
        <v>0.57397606331198436</v>
      </c>
    </row>
    <row r="987" spans="1:20" x14ac:dyDescent="0.25">
      <c r="A987" s="286">
        <v>43142</v>
      </c>
      <c r="B987" s="1">
        <f t="shared" si="249"/>
        <v>7</v>
      </c>
      <c r="C987" s="285">
        <v>1</v>
      </c>
      <c r="D987" t="s">
        <v>713</v>
      </c>
      <c r="F987" s="16">
        <v>5</v>
      </c>
      <c r="G987" t="str">
        <f t="shared" si="243"/>
        <v>heating</v>
      </c>
      <c r="H987" s="283">
        <f>IF(G987="heating",F987*Assumptions!M$4+Assumptions!M$7,0)</f>
        <v>0.69050852271501773</v>
      </c>
      <c r="I987" s="15">
        <f t="shared" si="244"/>
        <v>0.9912860509924194</v>
      </c>
      <c r="J987" s="15">
        <f t="shared" si="245"/>
        <v>0.93760781206536892</v>
      </c>
      <c r="K987" s="283">
        <f t="shared" si="250"/>
        <v>0.64178454643135341</v>
      </c>
      <c r="L987" s="283">
        <f t="shared" si="251"/>
        <v>2.3843508685445598</v>
      </c>
      <c r="M987" s="283">
        <f t="shared" si="252"/>
        <v>5.2211773128754766</v>
      </c>
      <c r="N987" s="283">
        <f t="shared" si="253"/>
        <v>1.0471958284399543</v>
      </c>
      <c r="O987" s="283">
        <f t="shared" si="254"/>
        <v>1.4612735260621954</v>
      </c>
      <c r="P987" s="21">
        <f t="shared" si="246"/>
        <v>0</v>
      </c>
      <c r="Q987" s="21">
        <f t="shared" si="247"/>
        <v>0.81803459285312596</v>
      </c>
      <c r="R987">
        <f t="shared" si="248"/>
        <v>1.0096214758538746</v>
      </c>
      <c r="S987" s="296">
        <f t="shared" si="255"/>
        <v>0</v>
      </c>
      <c r="T987" s="283">
        <f t="shared" si="256"/>
        <v>0.64178454643135341</v>
      </c>
    </row>
    <row r="988" spans="1:20" x14ac:dyDescent="0.25">
      <c r="A988" s="286">
        <v>43142</v>
      </c>
      <c r="B988" s="1">
        <f t="shared" si="249"/>
        <v>7</v>
      </c>
      <c r="C988" s="285">
        <v>2</v>
      </c>
      <c r="D988" t="s">
        <v>713</v>
      </c>
      <c r="F988" s="16">
        <v>10</v>
      </c>
      <c r="G988" t="str">
        <f t="shared" si="243"/>
        <v>heating</v>
      </c>
      <c r="H988" s="283">
        <f>IF(G988="heating",F988*Assumptions!M$4+Assumptions!M$7,0)</f>
        <v>0.63702915152981754</v>
      </c>
      <c r="I988" s="15">
        <f t="shared" si="244"/>
        <v>1.0126444122274023</v>
      </c>
      <c r="J988" s="15">
        <f t="shared" si="245"/>
        <v>0.93760781206536892</v>
      </c>
      <c r="K988" s="283">
        <f t="shared" si="250"/>
        <v>0.60483580789200075</v>
      </c>
      <c r="L988" s="283">
        <f t="shared" si="251"/>
        <v>2.5948150733280251</v>
      </c>
      <c r="M988" s="283">
        <f t="shared" si="252"/>
        <v>5.3549192869572506</v>
      </c>
      <c r="N988" s="283">
        <f t="shared" si="253"/>
        <v>1.2546470767287967</v>
      </c>
      <c r="O988" s="283">
        <f t="shared" si="254"/>
        <v>1.2508992371772329</v>
      </c>
      <c r="P988" s="21">
        <f t="shared" si="246"/>
        <v>0</v>
      </c>
      <c r="Q988" s="21">
        <f t="shared" si="247"/>
        <v>0.74507607494346417</v>
      </c>
      <c r="R988">
        <f t="shared" si="248"/>
        <v>1.0096214758538746</v>
      </c>
      <c r="S988" s="296">
        <f t="shared" si="255"/>
        <v>0</v>
      </c>
      <c r="T988" s="283">
        <f t="shared" si="256"/>
        <v>0.60483580789200075</v>
      </c>
    </row>
    <row r="989" spans="1:20" x14ac:dyDescent="0.25">
      <c r="A989" s="286">
        <v>43142</v>
      </c>
      <c r="B989" s="1">
        <f t="shared" si="249"/>
        <v>7</v>
      </c>
      <c r="C989" s="285">
        <v>3</v>
      </c>
      <c r="D989" t="s">
        <v>713</v>
      </c>
      <c r="F989" s="16">
        <v>10</v>
      </c>
      <c r="G989" t="str">
        <f t="shared" si="243"/>
        <v>heating</v>
      </c>
      <c r="H989" s="283">
        <f>IF(G989="heating",F989*Assumptions!M$4+Assumptions!M$7,0)</f>
        <v>0.63702915152981754</v>
      </c>
      <c r="I989" s="15">
        <f t="shared" si="244"/>
        <v>1.0288787614109172</v>
      </c>
      <c r="J989" s="15">
        <f t="shared" si="245"/>
        <v>0.93760781206536892</v>
      </c>
      <c r="K989" s="283">
        <f t="shared" si="250"/>
        <v>0.61453231693846255</v>
      </c>
      <c r="L989" s="283">
        <f t="shared" si="251"/>
        <v>2.5948150733280251</v>
      </c>
      <c r="M989" s="283">
        <f t="shared" si="252"/>
        <v>5.44076741736147</v>
      </c>
      <c r="N989" s="283">
        <f t="shared" si="253"/>
        <v>1.2546470767287967</v>
      </c>
      <c r="O989" s="283">
        <f t="shared" si="254"/>
        <v>1.2709532015940803</v>
      </c>
      <c r="P989" s="21">
        <f t="shared" si="246"/>
        <v>0</v>
      </c>
      <c r="Q989" s="21">
        <f t="shared" si="247"/>
        <v>0.69158980876382303</v>
      </c>
      <c r="R989">
        <f t="shared" si="248"/>
        <v>1.0096214758538746</v>
      </c>
      <c r="S989" s="296">
        <f t="shared" si="255"/>
        <v>0</v>
      </c>
      <c r="T989" s="283">
        <f t="shared" si="256"/>
        <v>0.61453231693846255</v>
      </c>
    </row>
    <row r="990" spans="1:20" x14ac:dyDescent="0.25">
      <c r="A990" s="286">
        <v>43142</v>
      </c>
      <c r="B990" s="1">
        <f t="shared" si="249"/>
        <v>7</v>
      </c>
      <c r="C990" s="285">
        <v>4</v>
      </c>
      <c r="D990" t="s">
        <v>713</v>
      </c>
      <c r="F990" s="16">
        <v>10</v>
      </c>
      <c r="G990" t="str">
        <f t="shared" si="243"/>
        <v>heating</v>
      </c>
      <c r="H990" s="283">
        <f>IF(G990="heating",F990*Assumptions!M$4+Assumptions!M$7,0)</f>
        <v>0.63702915152981754</v>
      </c>
      <c r="I990" s="15">
        <f t="shared" si="244"/>
        <v>1.0654385285153933</v>
      </c>
      <c r="J990" s="15">
        <f t="shared" si="245"/>
        <v>0.93760781206536892</v>
      </c>
      <c r="K990" s="283">
        <f t="shared" si="250"/>
        <v>0.63636886292239836</v>
      </c>
      <c r="L990" s="283">
        <f t="shared" si="251"/>
        <v>2.5948150733280251</v>
      </c>
      <c r="M990" s="283">
        <f t="shared" si="252"/>
        <v>5.6340974744185184</v>
      </c>
      <c r="N990" s="283">
        <f t="shared" si="253"/>
        <v>1.2546470767287967</v>
      </c>
      <c r="O990" s="283">
        <f t="shared" si="254"/>
        <v>1.3161147452022395</v>
      </c>
      <c r="P990" s="21">
        <f t="shared" si="246"/>
        <v>0</v>
      </c>
      <c r="Q990" s="21">
        <f t="shared" si="247"/>
        <v>0.6473875548762833</v>
      </c>
      <c r="R990">
        <f t="shared" si="248"/>
        <v>1.0096214758538746</v>
      </c>
      <c r="S990" s="296">
        <f t="shared" si="255"/>
        <v>0</v>
      </c>
      <c r="T990" s="283">
        <f t="shared" si="256"/>
        <v>0.63636886292239836</v>
      </c>
    </row>
    <row r="991" spans="1:20" x14ac:dyDescent="0.25">
      <c r="A991" s="286">
        <v>43142</v>
      </c>
      <c r="B991" s="1">
        <f t="shared" si="249"/>
        <v>7</v>
      </c>
      <c r="C991" s="285">
        <v>5</v>
      </c>
      <c r="D991" t="s">
        <v>713</v>
      </c>
      <c r="F991" s="16">
        <v>10</v>
      </c>
      <c r="G991" t="str">
        <f t="shared" si="243"/>
        <v>heating</v>
      </c>
      <c r="H991" s="283">
        <f>IF(G991="heating",F991*Assumptions!M$4+Assumptions!M$7,0)</f>
        <v>0.63702915152981754</v>
      </c>
      <c r="I991" s="15">
        <f t="shared" si="244"/>
        <v>1.1031161181218294</v>
      </c>
      <c r="J991" s="15">
        <f t="shared" si="245"/>
        <v>0.93760781206536892</v>
      </c>
      <c r="K991" s="283">
        <f t="shared" si="250"/>
        <v>0.6588730658527302</v>
      </c>
      <c r="L991" s="283">
        <f t="shared" si="251"/>
        <v>2.5948150733280251</v>
      </c>
      <c r="M991" s="283">
        <f t="shared" si="252"/>
        <v>5.8333386382795576</v>
      </c>
      <c r="N991" s="283">
        <f t="shared" si="253"/>
        <v>1.2546470767287967</v>
      </c>
      <c r="O991" s="283">
        <f t="shared" si="254"/>
        <v>1.362657112422436</v>
      </c>
      <c r="P991" s="21">
        <f t="shared" si="246"/>
        <v>0</v>
      </c>
      <c r="Q991" s="21">
        <f t="shared" si="247"/>
        <v>0.72139578924615555</v>
      </c>
      <c r="R991">
        <f t="shared" si="248"/>
        <v>1.0096214758538746</v>
      </c>
      <c r="S991" s="296">
        <f t="shared" si="255"/>
        <v>0</v>
      </c>
      <c r="T991" s="283">
        <f t="shared" si="256"/>
        <v>0.6588730658527302</v>
      </c>
    </row>
    <row r="992" spans="1:20" x14ac:dyDescent="0.25">
      <c r="A992" s="286">
        <v>43142</v>
      </c>
      <c r="B992" s="1">
        <f t="shared" si="249"/>
        <v>7</v>
      </c>
      <c r="C992" s="285">
        <v>6</v>
      </c>
      <c r="D992" t="s">
        <v>713</v>
      </c>
      <c r="F992" s="16">
        <v>10</v>
      </c>
      <c r="G992" t="str">
        <f t="shared" si="243"/>
        <v>heating</v>
      </c>
      <c r="H992" s="283">
        <f>IF(G992="heating",F992*Assumptions!M$4+Assumptions!M$7,0)</f>
        <v>0.63702915152981754</v>
      </c>
      <c r="I992" s="15">
        <f t="shared" si="244"/>
        <v>1.1674190089087988</v>
      </c>
      <c r="J992" s="15">
        <f t="shared" si="245"/>
        <v>0.93760781206536892</v>
      </c>
      <c r="K992" s="283">
        <f t="shared" si="250"/>
        <v>0.69728012210002599</v>
      </c>
      <c r="L992" s="283">
        <f t="shared" si="251"/>
        <v>2.5948150733280251</v>
      </c>
      <c r="M992" s="283">
        <f t="shared" si="252"/>
        <v>6.1733758575882067</v>
      </c>
      <c r="N992" s="283">
        <f t="shared" si="253"/>
        <v>1.2546470767287967</v>
      </c>
      <c r="O992" s="283">
        <f t="shared" si="254"/>
        <v>1.4420891776789693</v>
      </c>
      <c r="P992" s="21">
        <f t="shared" si="246"/>
        <v>0</v>
      </c>
      <c r="Q992" s="21">
        <f t="shared" si="247"/>
        <v>0.87787080972652631</v>
      </c>
      <c r="R992">
        <f t="shared" si="248"/>
        <v>1.0096214758538746</v>
      </c>
      <c r="S992" s="296">
        <f t="shared" si="255"/>
        <v>0</v>
      </c>
      <c r="T992" s="283">
        <f t="shared" si="256"/>
        <v>0.69728012210002599</v>
      </c>
    </row>
    <row r="993" spans="1:20" x14ac:dyDescent="0.25">
      <c r="A993" s="286">
        <v>43142</v>
      </c>
      <c r="B993" s="1">
        <f t="shared" si="249"/>
        <v>7</v>
      </c>
      <c r="C993" s="285">
        <v>7</v>
      </c>
      <c r="D993" t="s">
        <v>713</v>
      </c>
      <c r="F993" s="16">
        <v>10</v>
      </c>
      <c r="G993" t="str">
        <f t="shared" si="243"/>
        <v>heating</v>
      </c>
      <c r="H993" s="283">
        <f>IF(G993="heating",F993*Assumptions!M$4+Assumptions!M$7,0)</f>
        <v>0.63702915152981754</v>
      </c>
      <c r="I993" s="15">
        <f t="shared" si="244"/>
        <v>1.1567226404725983</v>
      </c>
      <c r="J993" s="15">
        <f t="shared" si="245"/>
        <v>0.93760781206536892</v>
      </c>
      <c r="K993" s="283">
        <f t="shared" si="250"/>
        <v>0.69089135762702658</v>
      </c>
      <c r="L993" s="283">
        <f t="shared" si="251"/>
        <v>2.5948150733280251</v>
      </c>
      <c r="M993" s="283">
        <f t="shared" si="252"/>
        <v>6.116812873634716</v>
      </c>
      <c r="N993" s="283">
        <f t="shared" si="253"/>
        <v>1.2546470767287967</v>
      </c>
      <c r="O993" s="283">
        <f t="shared" si="254"/>
        <v>1.4288761692864389</v>
      </c>
      <c r="P993" s="21">
        <f t="shared" si="246"/>
        <v>0</v>
      </c>
      <c r="Q993" s="21">
        <f t="shared" si="247"/>
        <v>0.97331382064367777</v>
      </c>
      <c r="R993">
        <f t="shared" si="248"/>
        <v>1.0096214758538746</v>
      </c>
      <c r="S993" s="296">
        <f t="shared" si="255"/>
        <v>0</v>
      </c>
      <c r="T993" s="283">
        <f t="shared" si="256"/>
        <v>0.69089135762702658</v>
      </c>
    </row>
    <row r="994" spans="1:20" x14ac:dyDescent="0.25">
      <c r="A994" s="286">
        <v>43142</v>
      </c>
      <c r="B994" s="1">
        <f t="shared" si="249"/>
        <v>7</v>
      </c>
      <c r="C994" s="285">
        <v>8</v>
      </c>
      <c r="D994" t="s">
        <v>713</v>
      </c>
      <c r="F994" s="16">
        <v>12</v>
      </c>
      <c r="G994" t="str">
        <f t="shared" si="243"/>
        <v>heating</v>
      </c>
      <c r="H994" s="283">
        <f>IF(G994="heating",F994*Assumptions!M$4+Assumptions!M$7,0)</f>
        <v>0.61563740305573755</v>
      </c>
      <c r="I994" s="15">
        <f t="shared" si="244"/>
        <v>1.0887373021083731</v>
      </c>
      <c r="J994" s="15">
        <f t="shared" si="245"/>
        <v>0.93760781206536892</v>
      </c>
      <c r="K994" s="283">
        <f t="shared" si="250"/>
        <v>0.62844795536322717</v>
      </c>
      <c r="L994" s="283">
        <f t="shared" si="251"/>
        <v>2.6646546875967734</v>
      </c>
      <c r="M994" s="283">
        <f t="shared" si="252"/>
        <v>5.7137242480574164</v>
      </c>
      <c r="N994" s="283">
        <f t="shared" si="253"/>
        <v>1.3760333699069704</v>
      </c>
      <c r="O994" s="283">
        <f t="shared" si="254"/>
        <v>1.2169739679223373</v>
      </c>
      <c r="P994" s="21">
        <f t="shared" si="246"/>
        <v>0</v>
      </c>
      <c r="Q994" s="21">
        <f t="shared" si="247"/>
        <v>0.94940007506179924</v>
      </c>
      <c r="R994">
        <f t="shared" si="248"/>
        <v>1.0096214758538746</v>
      </c>
      <c r="S994" s="296">
        <f t="shared" si="255"/>
        <v>0</v>
      </c>
      <c r="T994" s="283">
        <f t="shared" si="256"/>
        <v>0.62844795536322717</v>
      </c>
    </row>
    <row r="995" spans="1:20" x14ac:dyDescent="0.25">
      <c r="A995" s="286">
        <v>43142</v>
      </c>
      <c r="B995" s="1">
        <f t="shared" si="249"/>
        <v>7</v>
      </c>
      <c r="C995" s="285">
        <v>9</v>
      </c>
      <c r="D995" t="s">
        <v>713</v>
      </c>
      <c r="F995" s="16">
        <v>14</v>
      </c>
      <c r="G995" t="str">
        <f t="shared" si="243"/>
        <v>heating</v>
      </c>
      <c r="H995" s="283">
        <f>IF(G995="heating",F995*Assumptions!M$4+Assumptions!M$7,0)</f>
        <v>0.59424565458165746</v>
      </c>
      <c r="I995" s="15">
        <f t="shared" si="244"/>
        <v>1.0265141967145235</v>
      </c>
      <c r="J995" s="15">
        <f t="shared" si="245"/>
        <v>0.93760781206536892</v>
      </c>
      <c r="K995" s="283">
        <f t="shared" si="250"/>
        <v>0.57194226624869393</v>
      </c>
      <c r="L995" s="283">
        <f t="shared" si="251"/>
        <v>2.7335244633277975</v>
      </c>
      <c r="M995" s="283">
        <f t="shared" si="252"/>
        <v>5.3343828178834372</v>
      </c>
      <c r="N995" s="283">
        <f t="shared" si="253"/>
        <v>1.5010922485335794</v>
      </c>
      <c r="O995" s="283">
        <f t="shared" si="254"/>
        <v>1.04152038485926</v>
      </c>
      <c r="P995" s="21">
        <f t="shared" si="246"/>
        <v>0</v>
      </c>
      <c r="Q995" s="21">
        <f t="shared" si="247"/>
        <v>0.8408485371888097</v>
      </c>
      <c r="R995">
        <f t="shared" si="248"/>
        <v>1.0096214758538746</v>
      </c>
      <c r="S995" s="296">
        <f t="shared" si="255"/>
        <v>0</v>
      </c>
      <c r="T995" s="283">
        <f t="shared" si="256"/>
        <v>0.57194226624869393</v>
      </c>
    </row>
    <row r="996" spans="1:20" x14ac:dyDescent="0.25">
      <c r="A996" s="286">
        <v>43142</v>
      </c>
      <c r="B996" s="1">
        <f t="shared" si="249"/>
        <v>7</v>
      </c>
      <c r="C996" s="285">
        <v>10</v>
      </c>
      <c r="D996" t="s">
        <v>713</v>
      </c>
      <c r="F996" s="16">
        <v>16</v>
      </c>
      <c r="G996" t="str">
        <f t="shared" si="243"/>
        <v>heating</v>
      </c>
      <c r="H996" s="283">
        <f>IF(G996="heating",F996*Assumptions!M$4+Assumptions!M$7,0)</f>
        <v>0.57285390610757747</v>
      </c>
      <c r="I996" s="15">
        <f t="shared" si="244"/>
        <v>0.99413757313525775</v>
      </c>
      <c r="J996" s="15">
        <f t="shared" si="245"/>
        <v>0.93760781206536892</v>
      </c>
      <c r="K996" s="283">
        <f t="shared" si="250"/>
        <v>0.53396351597615221</v>
      </c>
      <c r="L996" s="283">
        <f t="shared" si="251"/>
        <v>2.8179276134894917</v>
      </c>
      <c r="M996" s="283">
        <f t="shared" si="252"/>
        <v>5.1339358697366455</v>
      </c>
      <c r="N996" s="283">
        <f t="shared" si="253"/>
        <v>1.6317545686209942</v>
      </c>
      <c r="O996" s="283">
        <f t="shared" si="254"/>
        <v>0.92211816972986504</v>
      </c>
      <c r="P996" s="21">
        <f t="shared" si="246"/>
        <v>0</v>
      </c>
      <c r="Q996" s="21">
        <f t="shared" si="247"/>
        <v>0.74504051125983206</v>
      </c>
      <c r="R996">
        <f t="shared" si="248"/>
        <v>1.0096214758538746</v>
      </c>
      <c r="S996" s="296">
        <f t="shared" si="255"/>
        <v>0</v>
      </c>
      <c r="T996" s="283">
        <f t="shared" si="256"/>
        <v>0.53396351597615221</v>
      </c>
    </row>
    <row r="997" spans="1:20" x14ac:dyDescent="0.25">
      <c r="A997" s="286">
        <v>43142</v>
      </c>
      <c r="B997" s="1">
        <f t="shared" si="249"/>
        <v>7</v>
      </c>
      <c r="C997" s="285">
        <v>11</v>
      </c>
      <c r="D997" t="s">
        <v>713</v>
      </c>
      <c r="F997" s="16">
        <v>18</v>
      </c>
      <c r="G997" t="str">
        <f t="shared" si="243"/>
        <v>heating</v>
      </c>
      <c r="H997" s="283">
        <f>IF(G997="heating",F997*Assumptions!M$4+Assumptions!M$7,0)</f>
        <v>0.55146215763349737</v>
      </c>
      <c r="I997" s="15">
        <f t="shared" si="244"/>
        <v>0.95102107888400034</v>
      </c>
      <c r="J997" s="15">
        <f t="shared" si="245"/>
        <v>0.93760781206536892</v>
      </c>
      <c r="K997" s="283">
        <f t="shared" si="250"/>
        <v>0.49173041987701999</v>
      </c>
      <c r="L997" s="283">
        <f t="shared" si="251"/>
        <v>2.9050026706454841</v>
      </c>
      <c r="M997" s="283">
        <f t="shared" si="252"/>
        <v>4.8739675603290165</v>
      </c>
      <c r="N997" s="283">
        <f t="shared" si="253"/>
        <v>1.7641684145174241</v>
      </c>
      <c r="O997" s="283">
        <f t="shared" si="254"/>
        <v>0.80971758207739963</v>
      </c>
      <c r="P997" s="21">
        <f t="shared" si="246"/>
        <v>0</v>
      </c>
      <c r="Q997" s="21">
        <f t="shared" si="247"/>
        <v>0.72850690893675296</v>
      </c>
      <c r="R997">
        <f t="shared" si="248"/>
        <v>1.0096214758538746</v>
      </c>
      <c r="S997" s="296">
        <f t="shared" si="255"/>
        <v>0</v>
      </c>
      <c r="T997" s="283">
        <f t="shared" si="256"/>
        <v>0.49173041987701999</v>
      </c>
    </row>
    <row r="998" spans="1:20" x14ac:dyDescent="0.25">
      <c r="A998" s="286">
        <v>43142</v>
      </c>
      <c r="B998" s="1">
        <f t="shared" si="249"/>
        <v>7</v>
      </c>
      <c r="C998" s="285">
        <v>12</v>
      </c>
      <c r="D998" t="s">
        <v>713</v>
      </c>
      <c r="F998" s="16">
        <v>19</v>
      </c>
      <c r="G998" t="str">
        <f t="shared" si="243"/>
        <v>heating</v>
      </c>
      <c r="H998" s="283">
        <f>IF(G998="heating",F998*Assumptions!M$4+Assumptions!M$7,0)</f>
        <v>0.54076628339645738</v>
      </c>
      <c r="I998" s="15">
        <f t="shared" si="244"/>
        <v>0.92817502202723046</v>
      </c>
      <c r="J998" s="15">
        <f t="shared" si="245"/>
        <v>0.93760781206536892</v>
      </c>
      <c r="K998" s="283">
        <f t="shared" si="250"/>
        <v>0.47060951084292157</v>
      </c>
      <c r="L998" s="283">
        <f t="shared" si="251"/>
        <v>2.9437809613584625</v>
      </c>
      <c r="M998" s="283">
        <f t="shared" si="252"/>
        <v>4.7268869378813214</v>
      </c>
      <c r="N998" s="283">
        <f t="shared" si="253"/>
        <v>1.8289671560163632</v>
      </c>
      <c r="O998" s="283">
        <f t="shared" si="254"/>
        <v>0.75746101492115414</v>
      </c>
      <c r="P998" s="21">
        <f t="shared" si="246"/>
        <v>0</v>
      </c>
      <c r="Q998" s="21">
        <f t="shared" si="247"/>
        <v>0.75910815787401487</v>
      </c>
      <c r="R998">
        <f t="shared" si="248"/>
        <v>1.0096214758538746</v>
      </c>
      <c r="S998" s="296">
        <f t="shared" si="255"/>
        <v>0</v>
      </c>
      <c r="T998" s="283">
        <f t="shared" si="256"/>
        <v>0.47060951084292157</v>
      </c>
    </row>
    <row r="999" spans="1:20" x14ac:dyDescent="0.25">
      <c r="A999" s="286">
        <v>43142</v>
      </c>
      <c r="B999" s="1">
        <f t="shared" si="249"/>
        <v>7</v>
      </c>
      <c r="C999" s="285">
        <v>13</v>
      </c>
      <c r="D999" t="s">
        <v>713</v>
      </c>
      <c r="F999" s="16">
        <v>19</v>
      </c>
      <c r="G999" t="str">
        <f t="shared" si="243"/>
        <v>heating</v>
      </c>
      <c r="H999" s="283">
        <f>IF(G999="heating",F999*Assumptions!M$4+Assumptions!M$7,0)</f>
        <v>0.54076628339645738</v>
      </c>
      <c r="I999" s="15">
        <f t="shared" si="244"/>
        <v>0.91573834436872614</v>
      </c>
      <c r="J999" s="15">
        <f t="shared" si="245"/>
        <v>0.93760781206536892</v>
      </c>
      <c r="K999" s="283">
        <f t="shared" si="250"/>
        <v>0.46430378331257216</v>
      </c>
      <c r="L999" s="283">
        <f t="shared" si="251"/>
        <v>2.9437809613584625</v>
      </c>
      <c r="M999" s="283">
        <f t="shared" si="252"/>
        <v>4.663551071498893</v>
      </c>
      <c r="N999" s="283">
        <f t="shared" si="253"/>
        <v>1.8289671560163632</v>
      </c>
      <c r="O999" s="283">
        <f t="shared" si="254"/>
        <v>0.74731174537834433</v>
      </c>
      <c r="P999" s="21">
        <f t="shared" si="246"/>
        <v>0</v>
      </c>
      <c r="Q999" s="21">
        <f t="shared" si="247"/>
        <v>0.79115902007799765</v>
      </c>
      <c r="R999">
        <f t="shared" si="248"/>
        <v>1.0096214758538746</v>
      </c>
      <c r="S999" s="296">
        <f t="shared" si="255"/>
        <v>0</v>
      </c>
      <c r="T999" s="283">
        <f t="shared" si="256"/>
        <v>0.46430378331257216</v>
      </c>
    </row>
    <row r="1000" spans="1:20" x14ac:dyDescent="0.25">
      <c r="A1000" s="286">
        <v>43142</v>
      </c>
      <c r="B1000" s="1">
        <f t="shared" si="249"/>
        <v>7</v>
      </c>
      <c r="C1000" s="285">
        <v>14</v>
      </c>
      <c r="D1000" t="s">
        <v>713</v>
      </c>
      <c r="F1000" s="16">
        <v>21</v>
      </c>
      <c r="G1000" t="str">
        <f t="shared" si="243"/>
        <v>heating</v>
      </c>
      <c r="H1000" s="283">
        <f>IF(G1000="heating",F1000*Assumptions!M$4+Assumptions!M$7,0)</f>
        <v>0.51937453492237728</v>
      </c>
      <c r="I1000" s="15">
        <f t="shared" si="244"/>
        <v>0.92047470058819936</v>
      </c>
      <c r="J1000" s="15">
        <f t="shared" si="245"/>
        <v>0.93760781206536892</v>
      </c>
      <c r="K1000" s="283">
        <f t="shared" si="250"/>
        <v>0.44824321639023662</v>
      </c>
      <c r="L1000" s="283">
        <f t="shared" si="251"/>
        <v>3.0222800846604434</v>
      </c>
      <c r="M1000" s="283">
        <f t="shared" si="252"/>
        <v>4.6222928548849671</v>
      </c>
      <c r="N1000" s="283">
        <f t="shared" si="253"/>
        <v>1.9596958788221039</v>
      </c>
      <c r="O1000" s="283">
        <f t="shared" si="254"/>
        <v>0.6912891743154661</v>
      </c>
      <c r="P1000" s="21">
        <f t="shared" si="246"/>
        <v>0</v>
      </c>
      <c r="Q1000" s="21">
        <f t="shared" si="247"/>
        <v>0.84355555031342389</v>
      </c>
      <c r="R1000">
        <f t="shared" si="248"/>
        <v>1.0096214758538746</v>
      </c>
      <c r="S1000" s="296">
        <f t="shared" si="255"/>
        <v>0</v>
      </c>
      <c r="T1000" s="283">
        <f t="shared" si="256"/>
        <v>0.44824321639023662</v>
      </c>
    </row>
    <row r="1001" spans="1:20" x14ac:dyDescent="0.25">
      <c r="A1001" s="286">
        <v>43142</v>
      </c>
      <c r="B1001" s="1">
        <f t="shared" si="249"/>
        <v>7</v>
      </c>
      <c r="C1001" s="285">
        <v>15</v>
      </c>
      <c r="D1001" t="s">
        <v>713</v>
      </c>
      <c r="F1001" s="16">
        <v>21</v>
      </c>
      <c r="G1001" t="str">
        <f t="shared" si="243"/>
        <v>heating</v>
      </c>
      <c r="H1001" s="283">
        <f>IF(G1001="heating",F1001*Assumptions!M$4+Assumptions!M$7,0)</f>
        <v>0.51937453492237728</v>
      </c>
      <c r="I1001" s="15">
        <f t="shared" si="244"/>
        <v>0.92937811039838192</v>
      </c>
      <c r="J1001" s="15">
        <f t="shared" si="245"/>
        <v>0.93760781206536892</v>
      </c>
      <c r="K1001" s="283">
        <f t="shared" si="250"/>
        <v>0.45257890649405635</v>
      </c>
      <c r="L1001" s="283">
        <f t="shared" si="251"/>
        <v>3.0222800846604434</v>
      </c>
      <c r="M1001" s="283">
        <f t="shared" si="252"/>
        <v>4.6670025764269303</v>
      </c>
      <c r="N1001" s="283">
        <f t="shared" si="253"/>
        <v>1.9596958788221039</v>
      </c>
      <c r="O1001" s="283">
        <f t="shared" si="254"/>
        <v>0.69797575767548703</v>
      </c>
      <c r="P1001" s="21">
        <f t="shared" si="246"/>
        <v>0</v>
      </c>
      <c r="Q1001" s="21">
        <f t="shared" si="247"/>
        <v>0.96592607327566882</v>
      </c>
      <c r="R1001">
        <f t="shared" si="248"/>
        <v>1.0096214758538746</v>
      </c>
      <c r="S1001" s="296">
        <f t="shared" si="255"/>
        <v>0</v>
      </c>
      <c r="T1001" s="283">
        <f t="shared" si="256"/>
        <v>0.45257890649405635</v>
      </c>
    </row>
    <row r="1002" spans="1:20" x14ac:dyDescent="0.25">
      <c r="A1002" s="286">
        <v>43142</v>
      </c>
      <c r="B1002" s="1">
        <f t="shared" si="249"/>
        <v>7</v>
      </c>
      <c r="C1002" s="285">
        <v>16</v>
      </c>
      <c r="D1002" t="s">
        <v>713</v>
      </c>
      <c r="F1002" s="16">
        <v>19</v>
      </c>
      <c r="G1002" t="str">
        <f t="shared" si="243"/>
        <v>heating</v>
      </c>
      <c r="H1002" s="283">
        <f>IF(G1002="heating",F1002*Assumptions!M$4+Assumptions!M$7,0)</f>
        <v>0.54076628339645738</v>
      </c>
      <c r="I1002" s="15">
        <f t="shared" si="244"/>
        <v>0.95820877609023625</v>
      </c>
      <c r="J1002" s="15">
        <f t="shared" si="245"/>
        <v>0.93760781206536892</v>
      </c>
      <c r="K1002" s="283">
        <f t="shared" si="250"/>
        <v>0.4858374258082449</v>
      </c>
      <c r="L1002" s="283">
        <f t="shared" si="251"/>
        <v>2.9437809613584625</v>
      </c>
      <c r="M1002" s="283">
        <f t="shared" si="252"/>
        <v>4.87983886656595</v>
      </c>
      <c r="N1002" s="283">
        <f t="shared" si="253"/>
        <v>1.8289671560163632</v>
      </c>
      <c r="O1002" s="283">
        <f t="shared" si="254"/>
        <v>0.78197082965929454</v>
      </c>
      <c r="P1002" s="21">
        <f t="shared" si="246"/>
        <v>0</v>
      </c>
      <c r="Q1002" s="21">
        <f t="shared" si="247"/>
        <v>1.1649354943302594</v>
      </c>
      <c r="R1002">
        <f t="shared" si="248"/>
        <v>1.0096214758538746</v>
      </c>
      <c r="S1002" s="296">
        <f t="shared" si="255"/>
        <v>0</v>
      </c>
      <c r="T1002" s="283">
        <f t="shared" si="256"/>
        <v>0.4858374258082449</v>
      </c>
    </row>
    <row r="1003" spans="1:20" x14ac:dyDescent="0.25">
      <c r="A1003" s="286">
        <v>43142</v>
      </c>
      <c r="B1003" s="1">
        <f t="shared" si="249"/>
        <v>7</v>
      </c>
      <c r="C1003" s="285">
        <v>17</v>
      </c>
      <c r="D1003" t="s">
        <v>713</v>
      </c>
      <c r="F1003" s="16">
        <v>21</v>
      </c>
      <c r="G1003" t="str">
        <f t="shared" si="243"/>
        <v>heating</v>
      </c>
      <c r="H1003" s="283">
        <f>IF(G1003="heating",F1003*Assumptions!M$4+Assumptions!M$7,0)</f>
        <v>0.51937453492237728</v>
      </c>
      <c r="I1003" s="15">
        <f t="shared" si="244"/>
        <v>1.000324165990953</v>
      </c>
      <c r="J1003" s="15">
        <f t="shared" si="245"/>
        <v>0.93760781206536892</v>
      </c>
      <c r="K1003" s="283">
        <f t="shared" si="250"/>
        <v>0.48712748032090147</v>
      </c>
      <c r="L1003" s="283">
        <f t="shared" si="251"/>
        <v>3.0222800846604434</v>
      </c>
      <c r="M1003" s="283">
        <f t="shared" si="252"/>
        <v>5.023268148569497</v>
      </c>
      <c r="N1003" s="283">
        <f t="shared" si="253"/>
        <v>1.9596958788221039</v>
      </c>
      <c r="O1003" s="283">
        <f t="shared" si="254"/>
        <v>0.75125722229389258</v>
      </c>
      <c r="P1003" s="21">
        <f t="shared" si="246"/>
        <v>0</v>
      </c>
      <c r="Q1003" s="21">
        <f t="shared" si="247"/>
        <v>1.3521540118753073</v>
      </c>
      <c r="R1003">
        <f t="shared" si="248"/>
        <v>1.0096214758538746</v>
      </c>
      <c r="S1003" s="296">
        <f t="shared" si="255"/>
        <v>0</v>
      </c>
      <c r="T1003" s="283">
        <f t="shared" si="256"/>
        <v>0.48712748032090147</v>
      </c>
    </row>
    <row r="1004" spans="1:20" x14ac:dyDescent="0.25">
      <c r="A1004" s="286">
        <v>43142</v>
      </c>
      <c r="B1004" s="1">
        <f t="shared" si="249"/>
        <v>7</v>
      </c>
      <c r="C1004" s="285">
        <v>18</v>
      </c>
      <c r="D1004" t="s">
        <v>713</v>
      </c>
      <c r="F1004" s="16">
        <v>19</v>
      </c>
      <c r="G1004" t="str">
        <f t="shared" si="243"/>
        <v>heating</v>
      </c>
      <c r="H1004" s="283">
        <f>IF(G1004="heating",F1004*Assumptions!M$4+Assumptions!M$7,0)</f>
        <v>0.54076628339645738</v>
      </c>
      <c r="I1004" s="15">
        <f t="shared" si="244"/>
        <v>0.99263375744531002</v>
      </c>
      <c r="J1004" s="15">
        <f t="shared" si="245"/>
        <v>0.93760781206536892</v>
      </c>
      <c r="K1004" s="283">
        <f t="shared" si="250"/>
        <v>0.5032918102204692</v>
      </c>
      <c r="L1004" s="283">
        <f t="shared" si="251"/>
        <v>2.9437809613584625</v>
      </c>
      <c r="M1004" s="283">
        <f t="shared" si="252"/>
        <v>5.0551538565650382</v>
      </c>
      <c r="N1004" s="283">
        <f t="shared" si="253"/>
        <v>1.8289671560163632</v>
      </c>
      <c r="O1004" s="283">
        <f t="shared" si="254"/>
        <v>0.81006421797188266</v>
      </c>
      <c r="P1004" s="21">
        <f t="shared" si="246"/>
        <v>0</v>
      </c>
      <c r="Q1004" s="21">
        <f t="shared" si="247"/>
        <v>1.5598916921549892</v>
      </c>
      <c r="R1004">
        <f t="shared" si="248"/>
        <v>1.0096214758538746</v>
      </c>
      <c r="S1004" s="296">
        <f t="shared" si="255"/>
        <v>0</v>
      </c>
      <c r="T1004" s="283">
        <f t="shared" si="256"/>
        <v>0.5032918102204692</v>
      </c>
    </row>
    <row r="1005" spans="1:20" x14ac:dyDescent="0.25">
      <c r="A1005" s="286">
        <v>43142</v>
      </c>
      <c r="B1005" s="1">
        <f t="shared" si="249"/>
        <v>7</v>
      </c>
      <c r="C1005" s="285">
        <v>19</v>
      </c>
      <c r="D1005" t="s">
        <v>713</v>
      </c>
      <c r="F1005" s="16">
        <v>16</v>
      </c>
      <c r="G1005" t="str">
        <f t="shared" si="243"/>
        <v>heating</v>
      </c>
      <c r="H1005" s="283">
        <f>IF(G1005="heating",F1005*Assumptions!M$4+Assumptions!M$7,0)</f>
        <v>0.57285390610757747</v>
      </c>
      <c r="I1005" s="15">
        <f t="shared" si="244"/>
        <v>0.98728643949761985</v>
      </c>
      <c r="J1005" s="15">
        <f t="shared" si="245"/>
        <v>0.93760781206536892</v>
      </c>
      <c r="K1005" s="283">
        <f t="shared" si="250"/>
        <v>0.53028368784729618</v>
      </c>
      <c r="L1005" s="283">
        <f t="shared" si="251"/>
        <v>2.8179276134894917</v>
      </c>
      <c r="M1005" s="283">
        <f t="shared" si="252"/>
        <v>5.0985551722546036</v>
      </c>
      <c r="N1005" s="283">
        <f t="shared" si="253"/>
        <v>1.6317545686209942</v>
      </c>
      <c r="O1005" s="283">
        <f t="shared" si="254"/>
        <v>0.91576336031391092</v>
      </c>
      <c r="P1005" s="21">
        <f t="shared" si="246"/>
        <v>0</v>
      </c>
      <c r="Q1005" s="21">
        <f t="shared" si="247"/>
        <v>1.6764212681468484</v>
      </c>
      <c r="R1005">
        <f t="shared" si="248"/>
        <v>1.0096214758538746</v>
      </c>
      <c r="S1005" s="296">
        <f t="shared" si="255"/>
        <v>0</v>
      </c>
      <c r="T1005" s="283">
        <f t="shared" si="256"/>
        <v>0.53028368784729618</v>
      </c>
    </row>
    <row r="1006" spans="1:20" x14ac:dyDescent="0.25">
      <c r="A1006" s="286">
        <v>43142</v>
      </c>
      <c r="B1006" s="1">
        <f t="shared" si="249"/>
        <v>7</v>
      </c>
      <c r="C1006" s="285">
        <v>20</v>
      </c>
      <c r="D1006" t="s">
        <v>713</v>
      </c>
      <c r="F1006" s="16">
        <v>14</v>
      </c>
      <c r="G1006" t="str">
        <f t="shared" si="243"/>
        <v>heating</v>
      </c>
      <c r="H1006" s="283">
        <f>IF(G1006="heating",F1006*Assumptions!M$4+Assumptions!M$7,0)</f>
        <v>0.59424565458165746</v>
      </c>
      <c r="I1006" s="15">
        <f t="shared" si="244"/>
        <v>0.9807837528485519</v>
      </c>
      <c r="J1006" s="15">
        <f t="shared" si="245"/>
        <v>0.93760781206536892</v>
      </c>
      <c r="K1006" s="283">
        <f t="shared" si="250"/>
        <v>0.54646266374054042</v>
      </c>
      <c r="L1006" s="283">
        <f t="shared" si="251"/>
        <v>2.7335244633277975</v>
      </c>
      <c r="M1006" s="283">
        <f t="shared" si="252"/>
        <v>5.0967400314576938</v>
      </c>
      <c r="N1006" s="283">
        <f t="shared" si="253"/>
        <v>1.5010922485335794</v>
      </c>
      <c r="O1006" s="283">
        <f t="shared" si="254"/>
        <v>0.9951214264741598</v>
      </c>
      <c r="P1006" s="21">
        <f t="shared" si="246"/>
        <v>0</v>
      </c>
      <c r="Q1006" s="21">
        <f t="shared" si="247"/>
        <v>1.52436960139122</v>
      </c>
      <c r="R1006">
        <f t="shared" si="248"/>
        <v>1.0096214758538746</v>
      </c>
      <c r="S1006" s="296">
        <f t="shared" si="255"/>
        <v>0</v>
      </c>
      <c r="T1006" s="283">
        <f t="shared" si="256"/>
        <v>0.54646266374054042</v>
      </c>
    </row>
    <row r="1007" spans="1:20" x14ac:dyDescent="0.25">
      <c r="A1007" s="286">
        <v>43142</v>
      </c>
      <c r="B1007" s="1">
        <f t="shared" si="249"/>
        <v>7</v>
      </c>
      <c r="C1007" s="285">
        <v>21</v>
      </c>
      <c r="D1007" t="s">
        <v>713</v>
      </c>
      <c r="F1007" s="16">
        <v>10</v>
      </c>
      <c r="G1007" t="str">
        <f t="shared" si="243"/>
        <v>heating</v>
      </c>
      <c r="H1007" s="283">
        <f>IF(G1007="heating",F1007*Assumptions!M$4+Assumptions!M$7,0)</f>
        <v>0.63702915152981754</v>
      </c>
      <c r="I1007" s="15">
        <f t="shared" si="244"/>
        <v>0.96485790305685171</v>
      </c>
      <c r="J1007" s="15">
        <f t="shared" si="245"/>
        <v>0.93760781206536892</v>
      </c>
      <c r="K1007" s="283">
        <f t="shared" si="250"/>
        <v>0.57629371401233997</v>
      </c>
      <c r="L1007" s="283">
        <f t="shared" si="251"/>
        <v>2.5948150733280251</v>
      </c>
      <c r="M1007" s="283">
        <f t="shared" si="252"/>
        <v>5.1022216010529942</v>
      </c>
      <c r="N1007" s="283">
        <f t="shared" si="253"/>
        <v>1.2546470767287967</v>
      </c>
      <c r="O1007" s="283">
        <f t="shared" si="254"/>
        <v>1.1918695253188309</v>
      </c>
      <c r="P1007" s="21">
        <f t="shared" si="246"/>
        <v>0</v>
      </c>
      <c r="Q1007" s="21">
        <f t="shared" si="247"/>
        <v>1.4448604713749031</v>
      </c>
      <c r="R1007">
        <f t="shared" si="248"/>
        <v>1.0096214758538746</v>
      </c>
      <c r="S1007" s="296">
        <f t="shared" si="255"/>
        <v>0</v>
      </c>
      <c r="T1007" s="283">
        <f t="shared" si="256"/>
        <v>0.57629371401233997</v>
      </c>
    </row>
    <row r="1008" spans="1:20" x14ac:dyDescent="0.25">
      <c r="A1008" s="286">
        <v>43142</v>
      </c>
      <c r="B1008" s="1">
        <f t="shared" si="249"/>
        <v>7</v>
      </c>
      <c r="C1008" s="285">
        <v>22</v>
      </c>
      <c r="D1008" t="s">
        <v>713</v>
      </c>
      <c r="F1008" s="16">
        <v>9</v>
      </c>
      <c r="G1008" t="str">
        <f t="shared" si="243"/>
        <v>heating</v>
      </c>
      <c r="H1008" s="283">
        <f>IF(G1008="heating",F1008*Assumptions!M$4+Assumptions!M$7,0)</f>
        <v>0.64772502576685764</v>
      </c>
      <c r="I1008" s="15">
        <f t="shared" si="244"/>
        <v>0.93972561476240646</v>
      </c>
      <c r="J1008" s="15">
        <f t="shared" si="245"/>
        <v>0.93760781206536892</v>
      </c>
      <c r="K1008" s="283">
        <f t="shared" si="250"/>
        <v>0.57070668411594394</v>
      </c>
      <c r="L1008" s="283">
        <f t="shared" si="251"/>
        <v>2.5577388510716212</v>
      </c>
      <c r="M1008" s="283">
        <f t="shared" si="252"/>
        <v>4.9805600629030264</v>
      </c>
      <c r="N1008" s="283">
        <f t="shared" si="253"/>
        <v>1.1952724464873081</v>
      </c>
      <c r="O1008" s="283">
        <f t="shared" si="254"/>
        <v>1.2212434602834368</v>
      </c>
      <c r="P1008" s="21">
        <f t="shared" si="246"/>
        <v>0</v>
      </c>
      <c r="Q1008" s="21">
        <f t="shared" si="247"/>
        <v>1.2427137171080138</v>
      </c>
      <c r="R1008">
        <f t="shared" si="248"/>
        <v>1.0096214758538746</v>
      </c>
      <c r="S1008" s="296">
        <f t="shared" si="255"/>
        <v>0</v>
      </c>
      <c r="T1008" s="283">
        <f t="shared" si="256"/>
        <v>0.57070668411594394</v>
      </c>
    </row>
    <row r="1009" spans="1:20" x14ac:dyDescent="0.25">
      <c r="A1009" s="286">
        <v>43142</v>
      </c>
      <c r="B1009" s="1">
        <f t="shared" si="249"/>
        <v>7</v>
      </c>
      <c r="C1009" s="285">
        <v>23</v>
      </c>
      <c r="D1009" t="s">
        <v>713</v>
      </c>
      <c r="F1009" s="16">
        <v>9</v>
      </c>
      <c r="G1009" t="str">
        <f t="shared" si="243"/>
        <v>heating</v>
      </c>
      <c r="H1009" s="283">
        <f>IF(G1009="heating",F1009*Assumptions!M$4+Assumptions!M$7,0)</f>
        <v>0.64772502576685764</v>
      </c>
      <c r="I1009" s="15">
        <f t="shared" si="244"/>
        <v>0.93552015763172869</v>
      </c>
      <c r="J1009" s="15">
        <f t="shared" si="245"/>
        <v>0.93760781206536892</v>
      </c>
      <c r="K1009" s="283">
        <f t="shared" si="250"/>
        <v>0.56815265934899351</v>
      </c>
      <c r="L1009" s="283">
        <f t="shared" si="251"/>
        <v>2.5577388510716212</v>
      </c>
      <c r="M1009" s="283">
        <f t="shared" si="252"/>
        <v>4.9582710760942534</v>
      </c>
      <c r="N1009" s="283">
        <f t="shared" si="253"/>
        <v>1.1952724464873081</v>
      </c>
      <c r="O1009" s="283">
        <f t="shared" si="254"/>
        <v>1.2157781553713842</v>
      </c>
      <c r="P1009" s="21">
        <f t="shared" si="246"/>
        <v>0</v>
      </c>
      <c r="Q1009" s="21">
        <f t="shared" si="247"/>
        <v>1.0297519246597011</v>
      </c>
      <c r="R1009">
        <f t="shared" si="248"/>
        <v>1.0096214758538746</v>
      </c>
      <c r="S1009" s="296">
        <f t="shared" si="255"/>
        <v>0</v>
      </c>
      <c r="T1009" s="283">
        <f t="shared" si="256"/>
        <v>0.56815265934899351</v>
      </c>
    </row>
    <row r="1010" spans="1:20" x14ac:dyDescent="0.25">
      <c r="A1010" s="286">
        <v>43143</v>
      </c>
      <c r="B1010" s="1">
        <f t="shared" si="249"/>
        <v>1</v>
      </c>
      <c r="C1010" s="285">
        <v>0</v>
      </c>
      <c r="D1010" t="s">
        <v>713</v>
      </c>
      <c r="F1010" s="16">
        <v>10</v>
      </c>
      <c r="G1010" t="str">
        <f t="shared" si="243"/>
        <v>heating</v>
      </c>
      <c r="H1010" s="283">
        <f>IF(G1010="heating",F1010*Assumptions!M$4+Assumptions!M$7,0)</f>
        <v>0.63702915152981754</v>
      </c>
      <c r="I1010" s="15">
        <f t="shared" si="244"/>
        <v>0.96097758380229281</v>
      </c>
      <c r="J1010" s="15">
        <f t="shared" si="245"/>
        <v>1.017726725449043</v>
      </c>
      <c r="K1010" s="283">
        <f t="shared" si="250"/>
        <v>0.62302251739335135</v>
      </c>
      <c r="L1010" s="283">
        <f t="shared" si="251"/>
        <v>2.5948150733280251</v>
      </c>
      <c r="M1010" s="283">
        <f t="shared" si="252"/>
        <v>5.5159354837569952</v>
      </c>
      <c r="N1010" s="283">
        <f t="shared" si="253"/>
        <v>1.2546470767287967</v>
      </c>
      <c r="O1010" s="283">
        <f t="shared" si="254"/>
        <v>1.2885123228199165</v>
      </c>
      <c r="P1010" s="21">
        <f t="shared" si="246"/>
        <v>0</v>
      </c>
      <c r="Q1010" s="21">
        <f t="shared" si="247"/>
        <v>0.90668853391740301</v>
      </c>
      <c r="R1010">
        <f t="shared" si="248"/>
        <v>0.9440993384982781</v>
      </c>
      <c r="S1010" s="296">
        <f t="shared" si="255"/>
        <v>0</v>
      </c>
      <c r="T1010" s="283">
        <f t="shared" si="256"/>
        <v>0.62302251739335135</v>
      </c>
    </row>
    <row r="1011" spans="1:20" x14ac:dyDescent="0.25">
      <c r="A1011" s="286">
        <v>43143</v>
      </c>
      <c r="B1011" s="1">
        <f t="shared" si="249"/>
        <v>1</v>
      </c>
      <c r="C1011" s="285">
        <v>1</v>
      </c>
      <c r="D1011" t="s">
        <v>713</v>
      </c>
      <c r="F1011" s="16">
        <v>10</v>
      </c>
      <c r="G1011" t="str">
        <f t="shared" si="243"/>
        <v>heating</v>
      </c>
      <c r="H1011" s="283">
        <f>IF(G1011="heating",F1011*Assumptions!M$4+Assumptions!M$7,0)</f>
        <v>0.63702915152981754</v>
      </c>
      <c r="I1011" s="15">
        <f t="shared" si="244"/>
        <v>0.9912860509924194</v>
      </c>
      <c r="J1011" s="15">
        <f t="shared" si="245"/>
        <v>1.017726725449043</v>
      </c>
      <c r="K1011" s="283">
        <f t="shared" si="250"/>
        <v>0.64267215110531872</v>
      </c>
      <c r="L1011" s="283">
        <f t="shared" si="251"/>
        <v>2.5948150733280251</v>
      </c>
      <c r="M1011" s="283">
        <f t="shared" si="252"/>
        <v>5.6899036932659275</v>
      </c>
      <c r="N1011" s="283">
        <f t="shared" si="253"/>
        <v>1.2546470767287967</v>
      </c>
      <c r="O1011" s="283">
        <f t="shared" si="254"/>
        <v>1.3291509746662387</v>
      </c>
      <c r="P1011" s="21">
        <f t="shared" si="246"/>
        <v>0</v>
      </c>
      <c r="Q1011" s="21">
        <f t="shared" si="247"/>
        <v>0.81803459285312596</v>
      </c>
      <c r="R1011">
        <f t="shared" si="248"/>
        <v>0.9440993384982781</v>
      </c>
      <c r="S1011" s="296">
        <f t="shared" si="255"/>
        <v>0</v>
      </c>
      <c r="T1011" s="283">
        <f t="shared" si="256"/>
        <v>0.64267215110531872</v>
      </c>
    </row>
    <row r="1012" spans="1:20" x14ac:dyDescent="0.25">
      <c r="A1012" s="286">
        <v>43143</v>
      </c>
      <c r="B1012" s="1">
        <f t="shared" si="249"/>
        <v>1</v>
      </c>
      <c r="C1012" s="285">
        <v>2</v>
      </c>
      <c r="D1012" t="s">
        <v>713</v>
      </c>
      <c r="F1012" s="16">
        <v>10</v>
      </c>
      <c r="G1012" t="str">
        <f t="shared" si="243"/>
        <v>heating</v>
      </c>
      <c r="H1012" s="283">
        <f>IF(G1012="heating",F1012*Assumptions!M$4+Assumptions!M$7,0)</f>
        <v>0.63702915152981754</v>
      </c>
      <c r="I1012" s="15">
        <f t="shared" si="244"/>
        <v>1.0126444122274023</v>
      </c>
      <c r="J1012" s="15">
        <f t="shared" si="245"/>
        <v>1.017726725449043</v>
      </c>
      <c r="K1012" s="283">
        <f t="shared" si="250"/>
        <v>0.6565192378722805</v>
      </c>
      <c r="L1012" s="283">
        <f t="shared" si="251"/>
        <v>2.5948150733280251</v>
      </c>
      <c r="M1012" s="283">
        <f t="shared" si="252"/>
        <v>5.8124990009991198</v>
      </c>
      <c r="N1012" s="283">
        <f t="shared" si="253"/>
        <v>1.2546470767287967</v>
      </c>
      <c r="O1012" s="283">
        <f t="shared" si="254"/>
        <v>1.3577890117134968</v>
      </c>
      <c r="P1012" s="21">
        <f t="shared" si="246"/>
        <v>0</v>
      </c>
      <c r="Q1012" s="21">
        <f t="shared" si="247"/>
        <v>0.74507607494346417</v>
      </c>
      <c r="R1012">
        <f t="shared" si="248"/>
        <v>0.9440993384982781</v>
      </c>
      <c r="S1012" s="296">
        <f t="shared" si="255"/>
        <v>0</v>
      </c>
      <c r="T1012" s="283">
        <f t="shared" si="256"/>
        <v>0.6565192378722805</v>
      </c>
    </row>
    <row r="1013" spans="1:20" x14ac:dyDescent="0.25">
      <c r="A1013" s="286">
        <v>43143</v>
      </c>
      <c r="B1013" s="1">
        <f t="shared" si="249"/>
        <v>1</v>
      </c>
      <c r="C1013" s="285">
        <v>3</v>
      </c>
      <c r="D1013" t="s">
        <v>713</v>
      </c>
      <c r="F1013" s="16">
        <v>12</v>
      </c>
      <c r="G1013" t="str">
        <f t="shared" si="243"/>
        <v>heating</v>
      </c>
      <c r="H1013" s="283">
        <f>IF(G1013="heating",F1013*Assumptions!M$4+Assumptions!M$7,0)</f>
        <v>0.61563740305573755</v>
      </c>
      <c r="I1013" s="15">
        <f t="shared" si="244"/>
        <v>1.0288787614109172</v>
      </c>
      <c r="J1013" s="15">
        <f t="shared" si="245"/>
        <v>1.017726725449043</v>
      </c>
      <c r="K1013" s="283">
        <f t="shared" si="250"/>
        <v>0.64464464467049509</v>
      </c>
      <c r="L1013" s="283">
        <f t="shared" si="251"/>
        <v>2.6646546875967734</v>
      </c>
      <c r="M1013" s="283">
        <f t="shared" si="252"/>
        <v>5.8609813369593944</v>
      </c>
      <c r="N1013" s="283">
        <f t="shared" si="253"/>
        <v>1.3760333699069704</v>
      </c>
      <c r="O1013" s="283">
        <f t="shared" si="254"/>
        <v>1.2483384573526175</v>
      </c>
      <c r="P1013" s="21">
        <f t="shared" si="246"/>
        <v>0</v>
      </c>
      <c r="Q1013" s="21">
        <f t="shared" si="247"/>
        <v>0.69158980876382303</v>
      </c>
      <c r="R1013">
        <f t="shared" si="248"/>
        <v>0.9440993384982781</v>
      </c>
      <c r="S1013" s="296">
        <f t="shared" si="255"/>
        <v>0</v>
      </c>
      <c r="T1013" s="283">
        <f t="shared" si="256"/>
        <v>0.64464464467049509</v>
      </c>
    </row>
    <row r="1014" spans="1:20" x14ac:dyDescent="0.25">
      <c r="A1014" s="286">
        <v>43143</v>
      </c>
      <c r="B1014" s="1">
        <f t="shared" si="249"/>
        <v>1</v>
      </c>
      <c r="C1014" s="285">
        <v>4</v>
      </c>
      <c r="D1014" t="s">
        <v>713</v>
      </c>
      <c r="F1014" s="16">
        <v>12</v>
      </c>
      <c r="G1014" t="str">
        <f t="shared" si="243"/>
        <v>heating</v>
      </c>
      <c r="H1014" s="283">
        <f>IF(G1014="heating",F1014*Assumptions!M$4+Assumptions!M$7,0)</f>
        <v>0.61563740305573755</v>
      </c>
      <c r="I1014" s="15">
        <f t="shared" si="244"/>
        <v>1.0654385285153933</v>
      </c>
      <c r="J1014" s="15">
        <f t="shared" si="245"/>
        <v>1.017726725449043</v>
      </c>
      <c r="K1014" s="283">
        <f t="shared" si="250"/>
        <v>0.66755119008502173</v>
      </c>
      <c r="L1014" s="283">
        <f t="shared" si="251"/>
        <v>2.6646546875967734</v>
      </c>
      <c r="M1014" s="283">
        <f t="shared" si="252"/>
        <v>6.0692431076553666</v>
      </c>
      <c r="N1014" s="283">
        <f t="shared" si="253"/>
        <v>1.3760333699069704</v>
      </c>
      <c r="O1014" s="283">
        <f t="shared" si="254"/>
        <v>1.2926964176683571</v>
      </c>
      <c r="P1014" s="21">
        <f t="shared" si="246"/>
        <v>0</v>
      </c>
      <c r="Q1014" s="21">
        <f t="shared" si="247"/>
        <v>0.6473875548762833</v>
      </c>
      <c r="R1014">
        <f t="shared" si="248"/>
        <v>0.9440993384982781</v>
      </c>
      <c r="S1014" s="296">
        <f t="shared" si="255"/>
        <v>0</v>
      </c>
      <c r="T1014" s="283">
        <f t="shared" si="256"/>
        <v>0.66755119008502173</v>
      </c>
    </row>
    <row r="1015" spans="1:20" x14ac:dyDescent="0.25">
      <c r="A1015" s="286">
        <v>43143</v>
      </c>
      <c r="B1015" s="1">
        <f t="shared" si="249"/>
        <v>1</v>
      </c>
      <c r="C1015" s="285">
        <v>5</v>
      </c>
      <c r="D1015" t="s">
        <v>713</v>
      </c>
      <c r="F1015" s="16">
        <v>16</v>
      </c>
      <c r="G1015" t="str">
        <f t="shared" si="243"/>
        <v>heating</v>
      </c>
      <c r="H1015" s="283">
        <f>IF(G1015="heating",F1015*Assumptions!M$4+Assumptions!M$7,0)</f>
        <v>0.57285390610757747</v>
      </c>
      <c r="I1015" s="15">
        <f t="shared" si="244"/>
        <v>1.1031161181218294</v>
      </c>
      <c r="J1015" s="15">
        <f t="shared" si="245"/>
        <v>1.017726725449043</v>
      </c>
      <c r="K1015" s="283">
        <f t="shared" si="250"/>
        <v>0.64312632709472528</v>
      </c>
      <c r="L1015" s="283">
        <f t="shared" si="251"/>
        <v>2.8179276134894917</v>
      </c>
      <c r="M1015" s="283">
        <f t="shared" si="252"/>
        <v>6.183511083912812</v>
      </c>
      <c r="N1015" s="283">
        <f t="shared" si="253"/>
        <v>1.6317545686209942</v>
      </c>
      <c r="O1015" s="283">
        <f t="shared" si="254"/>
        <v>1.1106348166157569</v>
      </c>
      <c r="P1015" s="21">
        <f t="shared" si="246"/>
        <v>0</v>
      </c>
      <c r="Q1015" s="21">
        <f t="shared" si="247"/>
        <v>0.72139578924615555</v>
      </c>
      <c r="R1015">
        <f t="shared" si="248"/>
        <v>0.9440993384982781</v>
      </c>
      <c r="S1015" s="296">
        <f t="shared" si="255"/>
        <v>0</v>
      </c>
      <c r="T1015" s="283">
        <f t="shared" si="256"/>
        <v>0.64312632709472528</v>
      </c>
    </row>
    <row r="1016" spans="1:20" x14ac:dyDescent="0.25">
      <c r="A1016" s="286">
        <v>43143</v>
      </c>
      <c r="B1016" s="1">
        <f t="shared" si="249"/>
        <v>1</v>
      </c>
      <c r="C1016" s="285">
        <v>6</v>
      </c>
      <c r="D1016" t="s">
        <v>713</v>
      </c>
      <c r="F1016" s="16">
        <v>16</v>
      </c>
      <c r="G1016" t="str">
        <f t="shared" si="243"/>
        <v>heating</v>
      </c>
      <c r="H1016" s="283">
        <f>IF(G1016="heating",F1016*Assumptions!M$4+Assumptions!M$7,0)</f>
        <v>0.57285390610757747</v>
      </c>
      <c r="I1016" s="15">
        <f t="shared" si="244"/>
        <v>1.1674190089087988</v>
      </c>
      <c r="J1016" s="15">
        <f t="shared" si="245"/>
        <v>1.017726725449043</v>
      </c>
      <c r="K1016" s="283">
        <f t="shared" si="250"/>
        <v>0.68061547378927989</v>
      </c>
      <c r="L1016" s="283">
        <f t="shared" si="251"/>
        <v>2.8179276134894917</v>
      </c>
      <c r="M1016" s="283">
        <f t="shared" si="252"/>
        <v>6.5439605700338612</v>
      </c>
      <c r="N1016" s="283">
        <f t="shared" si="253"/>
        <v>1.6317545686209942</v>
      </c>
      <c r="O1016" s="283">
        <f t="shared" si="254"/>
        <v>1.175375987689065</v>
      </c>
      <c r="P1016" s="21">
        <f t="shared" si="246"/>
        <v>0</v>
      </c>
      <c r="Q1016" s="21">
        <f t="shared" si="247"/>
        <v>0.87787080972652631</v>
      </c>
      <c r="R1016">
        <f t="shared" si="248"/>
        <v>0.9440993384982781</v>
      </c>
      <c r="S1016" s="296">
        <f t="shared" si="255"/>
        <v>0</v>
      </c>
      <c r="T1016" s="283">
        <f t="shared" si="256"/>
        <v>0.68061547378927989</v>
      </c>
    </row>
    <row r="1017" spans="1:20" x14ac:dyDescent="0.25">
      <c r="A1017" s="286">
        <v>43143</v>
      </c>
      <c r="B1017" s="1">
        <f t="shared" si="249"/>
        <v>1</v>
      </c>
      <c r="C1017" s="285">
        <v>7</v>
      </c>
      <c r="D1017" t="s">
        <v>714</v>
      </c>
      <c r="F1017" s="16">
        <v>19</v>
      </c>
      <c r="G1017" t="str">
        <f t="shared" si="243"/>
        <v>heating</v>
      </c>
      <c r="H1017" s="283">
        <f>IF(G1017="heating",F1017*Assumptions!M$4+Assumptions!M$7,0)</f>
        <v>0.54076628339645738</v>
      </c>
      <c r="I1017" s="15">
        <f t="shared" si="244"/>
        <v>1.1567226404725983</v>
      </c>
      <c r="J1017" s="15">
        <f t="shared" si="245"/>
        <v>1.017726725449043</v>
      </c>
      <c r="K1017" s="283">
        <f t="shared" si="250"/>
        <v>0.63660496429780578</v>
      </c>
      <c r="L1017" s="283">
        <f t="shared" si="251"/>
        <v>2.9437809613584625</v>
      </c>
      <c r="M1017" s="283">
        <f t="shared" si="252"/>
        <v>6.3941752578266318</v>
      </c>
      <c r="N1017" s="283">
        <f t="shared" si="253"/>
        <v>1.8289671560163632</v>
      </c>
      <c r="O1017" s="283">
        <f t="shared" si="254"/>
        <v>1.0246359906691502</v>
      </c>
      <c r="P1017" s="21">
        <f t="shared" si="246"/>
        <v>0</v>
      </c>
      <c r="Q1017" s="21">
        <f t="shared" si="247"/>
        <v>0.97331382064367777</v>
      </c>
      <c r="R1017">
        <f t="shared" si="248"/>
        <v>0.9440993384982781</v>
      </c>
      <c r="S1017" s="296">
        <f t="shared" si="255"/>
        <v>0</v>
      </c>
      <c r="T1017" s="283">
        <f t="shared" si="256"/>
        <v>0.63660496429780578</v>
      </c>
    </row>
    <row r="1018" spans="1:20" x14ac:dyDescent="0.25">
      <c r="A1018" s="286">
        <v>43143</v>
      </c>
      <c r="B1018" s="1">
        <f t="shared" si="249"/>
        <v>1</v>
      </c>
      <c r="C1018" s="285">
        <v>8</v>
      </c>
      <c r="D1018" t="s">
        <v>714</v>
      </c>
      <c r="F1018" s="16">
        <v>25</v>
      </c>
      <c r="G1018" t="str">
        <f t="shared" si="243"/>
        <v>heating</v>
      </c>
      <c r="H1018" s="283">
        <f>IF(G1018="heating",F1018*Assumptions!M$4+Assumptions!M$7,0)</f>
        <v>0.47659103797421726</v>
      </c>
      <c r="I1018" s="15">
        <f t="shared" si="244"/>
        <v>1.0887373021083731</v>
      </c>
      <c r="J1018" s="15">
        <f t="shared" si="245"/>
        <v>1.017726725449043</v>
      </c>
      <c r="K1018" s="283">
        <f t="shared" si="250"/>
        <v>0.52808052746311929</v>
      </c>
      <c r="L1018" s="283">
        <f t="shared" si="251"/>
        <v>3.0939281817466902</v>
      </c>
      <c r="M1018" s="283">
        <f t="shared" si="252"/>
        <v>5.5746730876231236</v>
      </c>
      <c r="N1018" s="283">
        <f t="shared" si="253"/>
        <v>2.1843738559015753</v>
      </c>
      <c r="O1018" s="283">
        <f t="shared" si="254"/>
        <v>0.74796867840896752</v>
      </c>
      <c r="P1018" s="21">
        <f t="shared" si="246"/>
        <v>0</v>
      </c>
      <c r="Q1018" s="21">
        <f t="shared" si="247"/>
        <v>0.94940007506179924</v>
      </c>
      <c r="R1018">
        <f t="shared" si="248"/>
        <v>0.9440993384982781</v>
      </c>
      <c r="S1018" s="296">
        <f t="shared" si="255"/>
        <v>0</v>
      </c>
      <c r="T1018" s="283">
        <f t="shared" si="256"/>
        <v>0.52808052746311929</v>
      </c>
    </row>
    <row r="1019" spans="1:20" x14ac:dyDescent="0.25">
      <c r="A1019" s="286">
        <v>43143</v>
      </c>
      <c r="B1019" s="1">
        <f t="shared" si="249"/>
        <v>1</v>
      </c>
      <c r="C1019" s="285">
        <v>9</v>
      </c>
      <c r="D1019" t="s">
        <v>714</v>
      </c>
      <c r="F1019" s="16">
        <v>27</v>
      </c>
      <c r="G1019" t="str">
        <f t="shared" si="243"/>
        <v>heating</v>
      </c>
      <c r="H1019" s="283">
        <f>IF(G1019="heating",F1019*Assumptions!M$4+Assumptions!M$7,0)</f>
        <v>0.45519928950013722</v>
      </c>
      <c r="I1019" s="15">
        <f t="shared" si="244"/>
        <v>1.0265141967145235</v>
      </c>
      <c r="J1019" s="15">
        <f t="shared" si="245"/>
        <v>1.017726725449043</v>
      </c>
      <c r="K1019" s="283">
        <f t="shared" si="250"/>
        <v>0.47555167400183418</v>
      </c>
      <c r="L1019" s="283">
        <f t="shared" si="251"/>
        <v>3.1143580678163376</v>
      </c>
      <c r="M1019" s="283">
        <f t="shared" si="252"/>
        <v>5.0533023131210966</v>
      </c>
      <c r="N1019" s="283">
        <f t="shared" si="253"/>
        <v>2.2875213966102126</v>
      </c>
      <c r="O1019" s="283">
        <f t="shared" si="254"/>
        <v>0.647442334216357</v>
      </c>
      <c r="P1019" s="21">
        <f t="shared" si="246"/>
        <v>0</v>
      </c>
      <c r="Q1019" s="21">
        <f t="shared" si="247"/>
        <v>0.8408485371888097</v>
      </c>
      <c r="R1019">
        <f t="shared" si="248"/>
        <v>0.9440993384982781</v>
      </c>
      <c r="S1019" s="296">
        <f t="shared" si="255"/>
        <v>0</v>
      </c>
      <c r="T1019" s="283">
        <f t="shared" si="256"/>
        <v>0.47555167400183418</v>
      </c>
    </row>
    <row r="1020" spans="1:20" x14ac:dyDescent="0.25">
      <c r="A1020" s="286">
        <v>43143</v>
      </c>
      <c r="B1020" s="1">
        <f t="shared" si="249"/>
        <v>1</v>
      </c>
      <c r="C1020" s="285">
        <v>10</v>
      </c>
      <c r="D1020" t="s">
        <v>714</v>
      </c>
      <c r="F1020" s="16">
        <v>28</v>
      </c>
      <c r="G1020" t="str">
        <f t="shared" si="243"/>
        <v>heating</v>
      </c>
      <c r="H1020" s="283">
        <f>IF(G1020="heating",F1020*Assumptions!M$4+Assumptions!M$7,0)</f>
        <v>0.44450341526309717</v>
      </c>
      <c r="I1020" s="15">
        <f t="shared" si="244"/>
        <v>0.99413757313525775</v>
      </c>
      <c r="J1020" s="15">
        <f t="shared" si="245"/>
        <v>1.017726725449043</v>
      </c>
      <c r="K1020" s="283">
        <f t="shared" si="250"/>
        <v>0.44973094298340011</v>
      </c>
      <c r="L1020" s="283">
        <f t="shared" si="251"/>
        <v>3.0941723472618432</v>
      </c>
      <c r="M1020" s="283">
        <f t="shared" si="252"/>
        <v>4.7479517020264259</v>
      </c>
      <c r="N1020" s="283">
        <f t="shared" si="253"/>
        <v>2.2832919573072399</v>
      </c>
      <c r="O1020" s="283">
        <f t="shared" si="254"/>
        <v>0.60944683093804763</v>
      </c>
      <c r="P1020" s="21">
        <f t="shared" si="246"/>
        <v>0</v>
      </c>
      <c r="Q1020" s="21">
        <f t="shared" si="247"/>
        <v>0.74504051125983206</v>
      </c>
      <c r="R1020">
        <f t="shared" si="248"/>
        <v>0.9440993384982781</v>
      </c>
      <c r="S1020" s="296">
        <f t="shared" si="255"/>
        <v>0</v>
      </c>
      <c r="T1020" s="283">
        <f t="shared" si="256"/>
        <v>0.44973094298340011</v>
      </c>
    </row>
    <row r="1021" spans="1:20" x14ac:dyDescent="0.25">
      <c r="A1021" s="286">
        <v>43143</v>
      </c>
      <c r="B1021" s="1">
        <f t="shared" si="249"/>
        <v>1</v>
      </c>
      <c r="C1021" s="285">
        <v>11</v>
      </c>
      <c r="D1021" t="s">
        <v>714</v>
      </c>
      <c r="F1021" s="16">
        <v>30</v>
      </c>
      <c r="G1021" t="str">
        <f t="shared" si="243"/>
        <v>heating</v>
      </c>
      <c r="H1021" s="283">
        <f>IF(G1021="heating",F1021*Assumptions!M$4+Assumptions!M$7,0)</f>
        <v>0.42311166678901713</v>
      </c>
      <c r="I1021" s="15">
        <f t="shared" si="244"/>
        <v>0.95102107888400034</v>
      </c>
      <c r="J1021" s="15">
        <f t="shared" si="245"/>
        <v>1.017726725449043</v>
      </c>
      <c r="K1021" s="283">
        <f t="shared" si="250"/>
        <v>0.409521137456065</v>
      </c>
      <c r="L1021" s="283">
        <f t="shared" si="251"/>
        <v>3.0747565450814909</v>
      </c>
      <c r="M1021" s="283">
        <f t="shared" si="252"/>
        <v>4.2963146458965662</v>
      </c>
      <c r="N1021" s="283">
        <f t="shared" si="253"/>
        <v>2.3339835549601151</v>
      </c>
      <c r="O1021" s="283">
        <f t="shared" si="254"/>
        <v>0.53949728783062079</v>
      </c>
      <c r="P1021" s="21">
        <f t="shared" si="246"/>
        <v>0</v>
      </c>
      <c r="Q1021" s="21">
        <f t="shared" si="247"/>
        <v>0.72850690893675296</v>
      </c>
      <c r="R1021">
        <f t="shared" si="248"/>
        <v>0.9440993384982781</v>
      </c>
      <c r="S1021" s="296">
        <f t="shared" si="255"/>
        <v>0</v>
      </c>
      <c r="T1021" s="283">
        <f t="shared" si="256"/>
        <v>0.409521137456065</v>
      </c>
    </row>
    <row r="1022" spans="1:20" x14ac:dyDescent="0.25">
      <c r="A1022" s="286">
        <v>43143</v>
      </c>
      <c r="B1022" s="1">
        <f t="shared" si="249"/>
        <v>1</v>
      </c>
      <c r="C1022" s="285">
        <v>12</v>
      </c>
      <c r="D1022" t="s">
        <v>714</v>
      </c>
      <c r="F1022" s="16">
        <v>30</v>
      </c>
      <c r="G1022" t="str">
        <f t="shared" si="243"/>
        <v>heating</v>
      </c>
      <c r="H1022" s="283">
        <f>IF(G1022="heating",F1022*Assumptions!M$4+Assumptions!M$7,0)</f>
        <v>0.42311166678901713</v>
      </c>
      <c r="I1022" s="15">
        <f t="shared" si="244"/>
        <v>0.92817502202723046</v>
      </c>
      <c r="J1022" s="15">
        <f t="shared" si="245"/>
        <v>1.017726725449043</v>
      </c>
      <c r="K1022" s="283">
        <f t="shared" si="250"/>
        <v>0.39968335005249944</v>
      </c>
      <c r="L1022" s="283">
        <f t="shared" si="251"/>
        <v>3.0747565450814909</v>
      </c>
      <c r="M1022" s="283">
        <f t="shared" si="252"/>
        <v>4.1931057361740738</v>
      </c>
      <c r="N1022" s="283">
        <f t="shared" si="253"/>
        <v>2.3339835549601151</v>
      </c>
      <c r="O1022" s="283">
        <f t="shared" si="254"/>
        <v>0.52653712744562164</v>
      </c>
      <c r="P1022" s="21">
        <f t="shared" si="246"/>
        <v>0</v>
      </c>
      <c r="Q1022" s="21">
        <f t="shared" si="247"/>
        <v>0.75910815787401487</v>
      </c>
      <c r="R1022">
        <f t="shared" si="248"/>
        <v>0.9440993384982781</v>
      </c>
      <c r="S1022" s="296">
        <f t="shared" si="255"/>
        <v>0</v>
      </c>
      <c r="T1022" s="283">
        <f t="shared" si="256"/>
        <v>0.39968335005249944</v>
      </c>
    </row>
    <row r="1023" spans="1:20" x14ac:dyDescent="0.25">
      <c r="A1023" s="286">
        <v>43143</v>
      </c>
      <c r="B1023" s="1">
        <f t="shared" si="249"/>
        <v>1</v>
      </c>
      <c r="C1023" s="285">
        <v>13</v>
      </c>
      <c r="D1023" t="s">
        <v>714</v>
      </c>
      <c r="F1023" s="16">
        <v>30</v>
      </c>
      <c r="G1023" t="str">
        <f t="shared" si="243"/>
        <v>heating</v>
      </c>
      <c r="H1023" s="283">
        <f>IF(G1023="heating",F1023*Assumptions!M$4+Assumptions!M$7,0)</f>
        <v>0.42311166678901713</v>
      </c>
      <c r="I1023" s="15">
        <f t="shared" si="244"/>
        <v>0.91573834436872614</v>
      </c>
      <c r="J1023" s="15">
        <f t="shared" si="245"/>
        <v>1.017726725449043</v>
      </c>
      <c r="K1023" s="283">
        <f t="shared" si="250"/>
        <v>0.39432796677659798</v>
      </c>
      <c r="L1023" s="283">
        <f t="shared" si="251"/>
        <v>3.0747565450814909</v>
      </c>
      <c r="M1023" s="283">
        <f t="shared" si="252"/>
        <v>4.1369220389281329</v>
      </c>
      <c r="N1023" s="283">
        <f t="shared" si="253"/>
        <v>2.3339835549601151</v>
      </c>
      <c r="O1023" s="283">
        <f t="shared" si="254"/>
        <v>0.5194820221326456</v>
      </c>
      <c r="P1023" s="21">
        <f t="shared" si="246"/>
        <v>0</v>
      </c>
      <c r="Q1023" s="21">
        <f t="shared" si="247"/>
        <v>0.79115902007799765</v>
      </c>
      <c r="R1023">
        <f t="shared" si="248"/>
        <v>0.9440993384982781</v>
      </c>
      <c r="S1023" s="296">
        <f t="shared" si="255"/>
        <v>0</v>
      </c>
      <c r="T1023" s="283">
        <f t="shared" si="256"/>
        <v>0.39432796677659798</v>
      </c>
    </row>
    <row r="1024" spans="1:20" x14ac:dyDescent="0.25">
      <c r="A1024" s="286">
        <v>43143</v>
      </c>
      <c r="B1024" s="1">
        <f t="shared" si="249"/>
        <v>1</v>
      </c>
      <c r="C1024" s="285">
        <v>14</v>
      </c>
      <c r="D1024" t="s">
        <v>714</v>
      </c>
      <c r="F1024" s="16">
        <v>30</v>
      </c>
      <c r="G1024" t="str">
        <f t="shared" si="243"/>
        <v>heating</v>
      </c>
      <c r="H1024" s="283">
        <f>IF(G1024="heating",F1024*Assumptions!M$4+Assumptions!M$7,0)</f>
        <v>0.42311166678901713</v>
      </c>
      <c r="I1024" s="15">
        <f t="shared" si="244"/>
        <v>0.92047470058819936</v>
      </c>
      <c r="J1024" s="15">
        <f t="shared" si="245"/>
        <v>1.017726725449043</v>
      </c>
      <c r="K1024" s="283">
        <f t="shared" si="250"/>
        <v>0.39636749884319727</v>
      </c>
      <c r="L1024" s="283">
        <f t="shared" si="251"/>
        <v>3.0747565450814909</v>
      </c>
      <c r="M1024" s="283">
        <f t="shared" si="252"/>
        <v>4.1583189112432919</v>
      </c>
      <c r="N1024" s="283">
        <f t="shared" si="253"/>
        <v>2.3339835549601151</v>
      </c>
      <c r="O1024" s="283">
        <f t="shared" si="254"/>
        <v>0.52216887249941557</v>
      </c>
      <c r="P1024" s="21">
        <f t="shared" si="246"/>
        <v>0</v>
      </c>
      <c r="Q1024" s="21">
        <f t="shared" si="247"/>
        <v>0.84355555031342389</v>
      </c>
      <c r="R1024">
        <f t="shared" si="248"/>
        <v>0.9440993384982781</v>
      </c>
      <c r="S1024" s="296">
        <f t="shared" si="255"/>
        <v>0</v>
      </c>
      <c r="T1024" s="283">
        <f t="shared" si="256"/>
        <v>0.39636749884319727</v>
      </c>
    </row>
    <row r="1025" spans="1:20" x14ac:dyDescent="0.25">
      <c r="A1025" s="286">
        <v>43143</v>
      </c>
      <c r="B1025" s="1">
        <f t="shared" si="249"/>
        <v>1</v>
      </c>
      <c r="C1025" s="285">
        <v>15</v>
      </c>
      <c r="D1025" t="s">
        <v>714</v>
      </c>
      <c r="F1025" s="16">
        <v>30</v>
      </c>
      <c r="G1025" t="str">
        <f t="shared" si="243"/>
        <v>heating</v>
      </c>
      <c r="H1025" s="283">
        <f>IF(G1025="heating",F1025*Assumptions!M$4+Assumptions!M$7,0)</f>
        <v>0.42311166678901713</v>
      </c>
      <c r="I1025" s="15">
        <f t="shared" si="244"/>
        <v>0.92937811039838192</v>
      </c>
      <c r="J1025" s="15">
        <f t="shared" si="245"/>
        <v>1.017726725449043</v>
      </c>
      <c r="K1025" s="283">
        <f t="shared" si="250"/>
        <v>0.40020141440370421</v>
      </c>
      <c r="L1025" s="283">
        <f t="shared" si="251"/>
        <v>3.0747565450814909</v>
      </c>
      <c r="M1025" s="283">
        <f t="shared" si="252"/>
        <v>4.1985407852009065</v>
      </c>
      <c r="N1025" s="283">
        <f t="shared" si="253"/>
        <v>2.3339835549601151</v>
      </c>
      <c r="O1025" s="283">
        <f t="shared" si="254"/>
        <v>0.52721961801041384</v>
      </c>
      <c r="P1025" s="21">
        <f t="shared" si="246"/>
        <v>0</v>
      </c>
      <c r="Q1025" s="21">
        <f t="shared" si="247"/>
        <v>0.96592607327566882</v>
      </c>
      <c r="R1025">
        <f t="shared" si="248"/>
        <v>0.9440993384982781</v>
      </c>
      <c r="S1025" s="296">
        <f t="shared" si="255"/>
        <v>0</v>
      </c>
      <c r="T1025" s="283">
        <f t="shared" si="256"/>
        <v>0.40020141440370421</v>
      </c>
    </row>
    <row r="1026" spans="1:20" x14ac:dyDescent="0.25">
      <c r="A1026" s="286">
        <v>43143</v>
      </c>
      <c r="B1026" s="1">
        <f t="shared" si="249"/>
        <v>1</v>
      </c>
      <c r="C1026" s="285">
        <v>16</v>
      </c>
      <c r="D1026" t="s">
        <v>714</v>
      </c>
      <c r="F1026" s="16">
        <v>28</v>
      </c>
      <c r="G1026" t="str">
        <f t="shared" ref="G1026:G1089" si="257">VLOOKUP(A1026,U$2:W$366,3,FALSE)</f>
        <v>heating</v>
      </c>
      <c r="H1026" s="283">
        <f>IF(G1026="heating",F1026*Assumptions!M$4+Assumptions!M$7,0)</f>
        <v>0.44450341526309717</v>
      </c>
      <c r="I1026" s="15">
        <f t="shared" ref="I1026:I1089" si="258">VLOOKUP(C1026,AO$2:AQ$25,2,FALSE)</f>
        <v>0.95820877609023625</v>
      </c>
      <c r="J1026" s="15">
        <f t="shared" ref="J1026:J1089" si="259">VLOOKUP(B1026,AS$4:AU$10,3,FALSE)</f>
        <v>1.017726725449043</v>
      </c>
      <c r="K1026" s="283">
        <f t="shared" si="250"/>
        <v>0.43347736580055857</v>
      </c>
      <c r="L1026" s="283">
        <f t="shared" si="251"/>
        <v>3.0941723472618432</v>
      </c>
      <c r="M1026" s="283">
        <f t="shared" si="252"/>
        <v>4.5763575507826708</v>
      </c>
      <c r="N1026" s="283">
        <f t="shared" si="253"/>
        <v>2.2832919573072399</v>
      </c>
      <c r="O1026" s="283">
        <f t="shared" si="254"/>
        <v>0.58742101470272723</v>
      </c>
      <c r="P1026" s="21">
        <f t="shared" ref="P1026:P1089" si="260">IF(G1026="cooling",IF(F1026&lt;61,0.025,(F1026^2*AX$25+F1026*AY$25+AZ$25)),0)</f>
        <v>0</v>
      </c>
      <c r="Q1026" s="21">
        <f t="shared" ref="Q1026:Q1089" si="261">VLOOKUP(C1026,BB$2:BC$25,2,FALSE)</f>
        <v>1.1649354943302594</v>
      </c>
      <c r="R1026">
        <f t="shared" ref="R1026:R1089" si="262">VLOOKUP(B1026,AS$4:AV$10,4,FALSE)</f>
        <v>0.9440993384982781</v>
      </c>
      <c r="S1026" s="296">
        <f t="shared" si="255"/>
        <v>0</v>
      </c>
      <c r="T1026" s="283">
        <f t="shared" si="256"/>
        <v>0.43347736580055857</v>
      </c>
    </row>
    <row r="1027" spans="1:20" x14ac:dyDescent="0.25">
      <c r="A1027" s="286">
        <v>43143</v>
      </c>
      <c r="B1027" s="1">
        <f t="shared" ref="B1027:B1090" si="263">WEEKDAY(A1027,2)</f>
        <v>1</v>
      </c>
      <c r="C1027" s="285">
        <v>17</v>
      </c>
      <c r="D1027" t="s">
        <v>714</v>
      </c>
      <c r="F1027" s="16">
        <v>27</v>
      </c>
      <c r="G1027" t="str">
        <f t="shared" si="257"/>
        <v>heating</v>
      </c>
      <c r="H1027" s="283">
        <f>IF(G1027="heating",F1027*Assumptions!M$4+Assumptions!M$7,0)</f>
        <v>0.45519928950013722</v>
      </c>
      <c r="I1027" s="15">
        <f t="shared" si="258"/>
        <v>1.000324165990953</v>
      </c>
      <c r="J1027" s="15">
        <f t="shared" si="259"/>
        <v>1.017726725449043</v>
      </c>
      <c r="K1027" s="283">
        <f t="shared" ref="K1027:K1090" si="264">H1027*I1027*J1027</f>
        <v>0.46341865821635725</v>
      </c>
      <c r="L1027" s="283">
        <f t="shared" ref="L1027:L1090" si="265">VLOOKUP(F1027,BL$2:BN$92,2,FALSE)</f>
        <v>3.1143580678163376</v>
      </c>
      <c r="M1027" s="283">
        <f t="shared" ref="M1027:M1090" si="266">IF(G1027="heating",K1027*(L1027*3.412),0)</f>
        <v>4.9243745854192085</v>
      </c>
      <c r="N1027" s="283">
        <f t="shared" ref="N1027:N1090" si="267">VLOOKUP(F1027,BL$2:BN$92,3,FALSE)</f>
        <v>2.2875213966102126</v>
      </c>
      <c r="O1027" s="283">
        <f t="shared" ref="O1027:O1090" si="268">IF(F1027&lt;=61,IF(G1027="heating",IF(F1027&gt;=5,K1027*L1027/N1027,0),0),0)</f>
        <v>0.63092377589623061</v>
      </c>
      <c r="P1027" s="21">
        <f t="shared" si="260"/>
        <v>0</v>
      </c>
      <c r="Q1027" s="21">
        <f t="shared" si="261"/>
        <v>1.3521540118753073</v>
      </c>
      <c r="R1027">
        <f t="shared" si="262"/>
        <v>0.9440993384982781</v>
      </c>
      <c r="S1027" s="296">
        <f t="shared" ref="S1027:S1090" si="269">P1027*Q1027*R1027</f>
        <v>0</v>
      </c>
      <c r="T1027" s="283">
        <f t="shared" ref="T1027:T1090" si="270">K1027+S1027</f>
        <v>0.46341865821635725</v>
      </c>
    </row>
    <row r="1028" spans="1:20" x14ac:dyDescent="0.25">
      <c r="A1028" s="286">
        <v>43143</v>
      </c>
      <c r="B1028" s="1">
        <f t="shared" si="263"/>
        <v>1</v>
      </c>
      <c r="C1028" s="285">
        <v>18</v>
      </c>
      <c r="D1028" t="s">
        <v>714</v>
      </c>
      <c r="F1028" s="16">
        <v>28</v>
      </c>
      <c r="G1028" t="str">
        <f t="shared" si="257"/>
        <v>heating</v>
      </c>
      <c r="H1028" s="283">
        <f>IF(G1028="heating",F1028*Assumptions!M$4+Assumptions!M$7,0)</f>
        <v>0.44450341526309717</v>
      </c>
      <c r="I1028" s="15">
        <f t="shared" si="258"/>
        <v>0.99263375744531002</v>
      </c>
      <c r="J1028" s="15">
        <f t="shared" si="259"/>
        <v>1.017726725449043</v>
      </c>
      <c r="K1028" s="283">
        <f t="shared" si="264"/>
        <v>0.44905064232221448</v>
      </c>
      <c r="L1028" s="283">
        <f t="shared" si="265"/>
        <v>3.0941723472618432</v>
      </c>
      <c r="M1028" s="283">
        <f t="shared" si="266"/>
        <v>4.7407695529380431</v>
      </c>
      <c r="N1028" s="283">
        <f t="shared" si="267"/>
        <v>2.2832919573072399</v>
      </c>
      <c r="O1028" s="283">
        <f t="shared" si="268"/>
        <v>0.60852493065852886</v>
      </c>
      <c r="P1028" s="21">
        <f t="shared" si="260"/>
        <v>0</v>
      </c>
      <c r="Q1028" s="21">
        <f t="shared" si="261"/>
        <v>1.5598916921549892</v>
      </c>
      <c r="R1028">
        <f t="shared" si="262"/>
        <v>0.9440993384982781</v>
      </c>
      <c r="S1028" s="296">
        <f t="shared" si="269"/>
        <v>0</v>
      </c>
      <c r="T1028" s="283">
        <f t="shared" si="270"/>
        <v>0.44905064232221448</v>
      </c>
    </row>
    <row r="1029" spans="1:20" x14ac:dyDescent="0.25">
      <c r="A1029" s="286">
        <v>43143</v>
      </c>
      <c r="B1029" s="1">
        <f t="shared" si="263"/>
        <v>1</v>
      </c>
      <c r="C1029" s="285">
        <v>19</v>
      </c>
      <c r="D1029" t="s">
        <v>714</v>
      </c>
      <c r="F1029" s="16">
        <v>27</v>
      </c>
      <c r="G1029" t="str">
        <f t="shared" si="257"/>
        <v>heating</v>
      </c>
      <c r="H1029" s="283">
        <f>IF(G1029="heating",F1029*Assumptions!M$4+Assumptions!M$7,0)</f>
        <v>0.45519928950013722</v>
      </c>
      <c r="I1029" s="15">
        <f t="shared" si="258"/>
        <v>0.98728643949761985</v>
      </c>
      <c r="J1029" s="15">
        <f t="shared" si="259"/>
        <v>1.017726725449043</v>
      </c>
      <c r="K1029" s="283">
        <f t="shared" si="264"/>
        <v>0.45737869045076102</v>
      </c>
      <c r="L1029" s="283">
        <f t="shared" si="265"/>
        <v>3.1143580678163376</v>
      </c>
      <c r="M1029" s="283">
        <f t="shared" si="266"/>
        <v>4.8601927419946671</v>
      </c>
      <c r="N1029" s="283">
        <f t="shared" si="267"/>
        <v>2.2875213966102126</v>
      </c>
      <c r="O1029" s="283">
        <f t="shared" si="268"/>
        <v>0.62270062993221464</v>
      </c>
      <c r="P1029" s="21">
        <f t="shared" si="260"/>
        <v>0</v>
      </c>
      <c r="Q1029" s="21">
        <f t="shared" si="261"/>
        <v>1.6764212681468484</v>
      </c>
      <c r="R1029">
        <f t="shared" si="262"/>
        <v>0.9440993384982781</v>
      </c>
      <c r="S1029" s="296">
        <f t="shared" si="269"/>
        <v>0</v>
      </c>
      <c r="T1029" s="283">
        <f t="shared" si="270"/>
        <v>0.45737869045076102</v>
      </c>
    </row>
    <row r="1030" spans="1:20" x14ac:dyDescent="0.25">
      <c r="A1030" s="286">
        <v>43143</v>
      </c>
      <c r="B1030" s="1">
        <f t="shared" si="263"/>
        <v>1</v>
      </c>
      <c r="C1030" s="285">
        <v>20</v>
      </c>
      <c r="D1030" t="s">
        <v>714</v>
      </c>
      <c r="F1030" s="16">
        <v>25</v>
      </c>
      <c r="G1030" t="str">
        <f t="shared" si="257"/>
        <v>heating</v>
      </c>
      <c r="H1030" s="283">
        <f>IF(G1030="heating",F1030*Assumptions!M$4+Assumptions!M$7,0)</f>
        <v>0.47659103797421726</v>
      </c>
      <c r="I1030" s="15">
        <f t="shared" si="258"/>
        <v>0.9807837528485519</v>
      </c>
      <c r="J1030" s="15">
        <f t="shared" si="259"/>
        <v>1.017726725449043</v>
      </c>
      <c r="K1030" s="283">
        <f t="shared" si="264"/>
        <v>0.47571879876672568</v>
      </c>
      <c r="L1030" s="283">
        <f t="shared" si="265"/>
        <v>3.0939281817466902</v>
      </c>
      <c r="M1030" s="283">
        <f t="shared" si="266"/>
        <v>5.0219173910866806</v>
      </c>
      <c r="N1030" s="283">
        <f t="shared" si="267"/>
        <v>2.1843738559015753</v>
      </c>
      <c r="O1030" s="283">
        <f t="shared" si="268"/>
        <v>0.6738039800808594</v>
      </c>
      <c r="P1030" s="21">
        <f t="shared" si="260"/>
        <v>0</v>
      </c>
      <c r="Q1030" s="21">
        <f t="shared" si="261"/>
        <v>1.52436960139122</v>
      </c>
      <c r="R1030">
        <f t="shared" si="262"/>
        <v>0.9440993384982781</v>
      </c>
      <c r="S1030" s="296">
        <f t="shared" si="269"/>
        <v>0</v>
      </c>
      <c r="T1030" s="283">
        <f t="shared" si="270"/>
        <v>0.47571879876672568</v>
      </c>
    </row>
    <row r="1031" spans="1:20" x14ac:dyDescent="0.25">
      <c r="A1031" s="286">
        <v>43143</v>
      </c>
      <c r="B1031" s="1">
        <f t="shared" si="263"/>
        <v>1</v>
      </c>
      <c r="C1031" s="285">
        <v>21</v>
      </c>
      <c r="D1031" t="s">
        <v>714</v>
      </c>
      <c r="F1031" s="16">
        <v>23</v>
      </c>
      <c r="G1031" t="str">
        <f t="shared" si="257"/>
        <v>heating</v>
      </c>
      <c r="H1031" s="283">
        <f>IF(G1031="heating",F1031*Assumptions!M$4+Assumptions!M$7,0)</f>
        <v>0.4979827864482973</v>
      </c>
      <c r="I1031" s="15">
        <f t="shared" si="258"/>
        <v>0.96485790305685171</v>
      </c>
      <c r="J1031" s="15">
        <f t="shared" si="259"/>
        <v>1.017726725449043</v>
      </c>
      <c r="K1031" s="283">
        <f t="shared" si="264"/>
        <v>0.48900001070438759</v>
      </c>
      <c r="L1031" s="283">
        <f t="shared" si="265"/>
        <v>3.0592830131973998</v>
      </c>
      <c r="M1031" s="283">
        <f t="shared" si="266"/>
        <v>5.104315922198766</v>
      </c>
      <c r="N1031" s="283">
        <f t="shared" si="267"/>
        <v>2.0731424140202046</v>
      </c>
      <c r="O1031" s="283">
        <f t="shared" si="268"/>
        <v>0.72160475618280406</v>
      </c>
      <c r="P1031" s="21">
        <f t="shared" si="260"/>
        <v>0</v>
      </c>
      <c r="Q1031" s="21">
        <f t="shared" si="261"/>
        <v>1.4448604713749031</v>
      </c>
      <c r="R1031">
        <f t="shared" si="262"/>
        <v>0.9440993384982781</v>
      </c>
      <c r="S1031" s="296">
        <f t="shared" si="269"/>
        <v>0</v>
      </c>
      <c r="T1031" s="283">
        <f t="shared" si="270"/>
        <v>0.48900001070438759</v>
      </c>
    </row>
    <row r="1032" spans="1:20" x14ac:dyDescent="0.25">
      <c r="A1032" s="286">
        <v>43143</v>
      </c>
      <c r="B1032" s="1">
        <f t="shared" si="263"/>
        <v>1</v>
      </c>
      <c r="C1032" s="285">
        <v>22</v>
      </c>
      <c r="D1032" t="s">
        <v>714</v>
      </c>
      <c r="F1032" s="16">
        <v>21</v>
      </c>
      <c r="G1032" t="str">
        <f t="shared" si="257"/>
        <v>heating</v>
      </c>
      <c r="H1032" s="283">
        <f>IF(G1032="heating",F1032*Assumptions!M$4+Assumptions!M$7,0)</f>
        <v>0.51937453492237728</v>
      </c>
      <c r="I1032" s="15">
        <f t="shared" si="258"/>
        <v>0.93972561476240646</v>
      </c>
      <c r="J1032" s="15">
        <f t="shared" si="259"/>
        <v>1.017726725449043</v>
      </c>
      <c r="K1032" s="283">
        <f t="shared" si="264"/>
        <v>0.49672142910782513</v>
      </c>
      <c r="L1032" s="283">
        <f t="shared" si="265"/>
        <v>3.0222800846604434</v>
      </c>
      <c r="M1032" s="283">
        <f t="shared" si="266"/>
        <v>5.1222011369704239</v>
      </c>
      <c r="N1032" s="283">
        <f t="shared" si="267"/>
        <v>1.9596958788221039</v>
      </c>
      <c r="O1032" s="283">
        <f t="shared" si="268"/>
        <v>0.7660531917426826</v>
      </c>
      <c r="P1032" s="21">
        <f t="shared" si="260"/>
        <v>0</v>
      </c>
      <c r="Q1032" s="21">
        <f t="shared" si="261"/>
        <v>1.2427137171080138</v>
      </c>
      <c r="R1032">
        <f t="shared" si="262"/>
        <v>0.9440993384982781</v>
      </c>
      <c r="S1032" s="296">
        <f t="shared" si="269"/>
        <v>0</v>
      </c>
      <c r="T1032" s="283">
        <f t="shared" si="270"/>
        <v>0.49672142910782513</v>
      </c>
    </row>
    <row r="1033" spans="1:20" x14ac:dyDescent="0.25">
      <c r="A1033" s="286">
        <v>43143</v>
      </c>
      <c r="B1033" s="1">
        <f t="shared" si="263"/>
        <v>1</v>
      </c>
      <c r="C1033" s="285">
        <v>23</v>
      </c>
      <c r="D1033" t="s">
        <v>713</v>
      </c>
      <c r="F1033" s="16">
        <v>19</v>
      </c>
      <c r="G1033" t="str">
        <f t="shared" si="257"/>
        <v>heating</v>
      </c>
      <c r="H1033" s="283">
        <f>IF(G1033="heating",F1033*Assumptions!M$4+Assumptions!M$7,0)</f>
        <v>0.54076628339645738</v>
      </c>
      <c r="I1033" s="15">
        <f t="shared" si="258"/>
        <v>0.93552015763172869</v>
      </c>
      <c r="J1033" s="15">
        <f t="shared" si="259"/>
        <v>1.017726725449043</v>
      </c>
      <c r="K1033" s="283">
        <f t="shared" si="264"/>
        <v>0.51486566935847267</v>
      </c>
      <c r="L1033" s="283">
        <f t="shared" si="265"/>
        <v>2.9437809613584625</v>
      </c>
      <c r="M1033" s="283">
        <f t="shared" si="266"/>
        <v>5.1714037884508537</v>
      </c>
      <c r="N1033" s="283">
        <f t="shared" si="267"/>
        <v>1.8289671560163632</v>
      </c>
      <c r="O1033" s="283">
        <f t="shared" si="268"/>
        <v>0.82869271333213212</v>
      </c>
      <c r="P1033" s="21">
        <f t="shared" si="260"/>
        <v>0</v>
      </c>
      <c r="Q1033" s="21">
        <f t="shared" si="261"/>
        <v>1.0297519246597011</v>
      </c>
      <c r="R1033">
        <f t="shared" si="262"/>
        <v>0.9440993384982781</v>
      </c>
      <c r="S1033" s="296">
        <f t="shared" si="269"/>
        <v>0</v>
      </c>
      <c r="T1033" s="283">
        <f t="shared" si="270"/>
        <v>0.51486566935847267</v>
      </c>
    </row>
    <row r="1034" spans="1:20" x14ac:dyDescent="0.25">
      <c r="A1034" s="286">
        <v>43144</v>
      </c>
      <c r="B1034" s="1">
        <f t="shared" si="263"/>
        <v>2</v>
      </c>
      <c r="C1034" s="285">
        <v>0</v>
      </c>
      <c r="D1034" t="s">
        <v>713</v>
      </c>
      <c r="F1034" s="16">
        <v>19</v>
      </c>
      <c r="G1034" t="str">
        <f t="shared" si="257"/>
        <v>heating</v>
      </c>
      <c r="H1034" s="283">
        <f>IF(G1034="heating",F1034*Assumptions!M$4+Assumptions!M$7,0)</f>
        <v>0.54076628339645738</v>
      </c>
      <c r="I1034" s="15">
        <f t="shared" si="258"/>
        <v>0.96097758380229281</v>
      </c>
      <c r="J1034" s="15">
        <f t="shared" si="259"/>
        <v>1.0199659078795975</v>
      </c>
      <c r="K1034" s="283">
        <f t="shared" si="264"/>
        <v>0.53003984549139438</v>
      </c>
      <c r="L1034" s="283">
        <f t="shared" si="265"/>
        <v>2.9437809613584625</v>
      </c>
      <c r="M1034" s="283">
        <f t="shared" si="266"/>
        <v>5.3238159545954495</v>
      </c>
      <c r="N1034" s="283">
        <f t="shared" si="267"/>
        <v>1.8289671560163632</v>
      </c>
      <c r="O1034" s="283">
        <f t="shared" si="268"/>
        <v>0.85311603370584965</v>
      </c>
      <c r="P1034" s="21">
        <f t="shared" si="260"/>
        <v>0</v>
      </c>
      <c r="Q1034" s="21">
        <f t="shared" si="261"/>
        <v>0.90668853391740301</v>
      </c>
      <c r="R1034">
        <f t="shared" si="262"/>
        <v>0.83668510409641816</v>
      </c>
      <c r="S1034" s="296">
        <f t="shared" si="269"/>
        <v>0</v>
      </c>
      <c r="T1034" s="283">
        <f t="shared" si="270"/>
        <v>0.53003984549139438</v>
      </c>
    </row>
    <row r="1035" spans="1:20" x14ac:dyDescent="0.25">
      <c r="A1035" s="286">
        <v>43144</v>
      </c>
      <c r="B1035" s="1">
        <f t="shared" si="263"/>
        <v>2</v>
      </c>
      <c r="C1035" s="285">
        <v>1</v>
      </c>
      <c r="D1035" t="s">
        <v>713</v>
      </c>
      <c r="F1035" s="16">
        <v>19</v>
      </c>
      <c r="G1035" t="str">
        <f t="shared" si="257"/>
        <v>heating</v>
      </c>
      <c r="H1035" s="283">
        <f>IF(G1035="heating",F1035*Assumptions!M$4+Assumptions!M$7,0)</f>
        <v>0.54076628339645738</v>
      </c>
      <c r="I1035" s="15">
        <f t="shared" si="258"/>
        <v>0.9912860509924194</v>
      </c>
      <c r="J1035" s="15">
        <f t="shared" si="259"/>
        <v>1.0199659078795975</v>
      </c>
      <c r="K1035" s="283">
        <f t="shared" si="264"/>
        <v>0.54675687982946153</v>
      </c>
      <c r="L1035" s="283">
        <f t="shared" si="265"/>
        <v>2.9437809613584625</v>
      </c>
      <c r="M1035" s="283">
        <f t="shared" si="266"/>
        <v>5.4917248672546712</v>
      </c>
      <c r="N1035" s="283">
        <f t="shared" si="267"/>
        <v>1.8289671560163632</v>
      </c>
      <c r="O1035" s="283">
        <f t="shared" si="268"/>
        <v>0.88002263356079957</v>
      </c>
      <c r="P1035" s="21">
        <f t="shared" si="260"/>
        <v>0</v>
      </c>
      <c r="Q1035" s="21">
        <f t="shared" si="261"/>
        <v>0.81803459285312596</v>
      </c>
      <c r="R1035">
        <f t="shared" si="262"/>
        <v>0.83668510409641816</v>
      </c>
      <c r="S1035" s="296">
        <f t="shared" si="269"/>
        <v>0</v>
      </c>
      <c r="T1035" s="283">
        <f t="shared" si="270"/>
        <v>0.54675687982946153</v>
      </c>
    </row>
    <row r="1036" spans="1:20" x14ac:dyDescent="0.25">
      <c r="A1036" s="286">
        <v>43144</v>
      </c>
      <c r="B1036" s="1">
        <f t="shared" si="263"/>
        <v>2</v>
      </c>
      <c r="C1036" s="285">
        <v>2</v>
      </c>
      <c r="D1036" t="s">
        <v>713</v>
      </c>
      <c r="F1036" s="16">
        <v>18</v>
      </c>
      <c r="G1036" t="str">
        <f t="shared" si="257"/>
        <v>heating</v>
      </c>
      <c r="H1036" s="283">
        <f>IF(G1036="heating",F1036*Assumptions!M$4+Assumptions!M$7,0)</f>
        <v>0.55146215763349737</v>
      </c>
      <c r="I1036" s="15">
        <f t="shared" si="258"/>
        <v>1.0126444122274023</v>
      </c>
      <c r="J1036" s="15">
        <f t="shared" si="259"/>
        <v>1.0199659078795975</v>
      </c>
      <c r="K1036" s="283">
        <f t="shared" si="264"/>
        <v>0.5695847356963486</v>
      </c>
      <c r="L1036" s="283">
        <f t="shared" si="265"/>
        <v>2.9050026706454841</v>
      </c>
      <c r="M1036" s="283">
        <f t="shared" si="266"/>
        <v>5.6456493485533832</v>
      </c>
      <c r="N1036" s="283">
        <f t="shared" si="267"/>
        <v>1.7641684145174241</v>
      </c>
      <c r="O1036" s="283">
        <f t="shared" si="268"/>
        <v>0.93791792480844938</v>
      </c>
      <c r="P1036" s="21">
        <f t="shared" si="260"/>
        <v>0</v>
      </c>
      <c r="Q1036" s="21">
        <f t="shared" si="261"/>
        <v>0.74507607494346417</v>
      </c>
      <c r="R1036">
        <f t="shared" si="262"/>
        <v>0.83668510409641816</v>
      </c>
      <c r="S1036" s="296">
        <f t="shared" si="269"/>
        <v>0</v>
      </c>
      <c r="T1036" s="283">
        <f t="shared" si="270"/>
        <v>0.5695847356963486</v>
      </c>
    </row>
    <row r="1037" spans="1:20" x14ac:dyDescent="0.25">
      <c r="A1037" s="286">
        <v>43144</v>
      </c>
      <c r="B1037" s="1">
        <f t="shared" si="263"/>
        <v>2</v>
      </c>
      <c r="C1037" s="285">
        <v>3</v>
      </c>
      <c r="D1037" t="s">
        <v>713</v>
      </c>
      <c r="F1037" s="16">
        <v>18</v>
      </c>
      <c r="G1037" t="str">
        <f t="shared" si="257"/>
        <v>heating</v>
      </c>
      <c r="H1037" s="283">
        <f>IF(G1037="heating",F1037*Assumptions!M$4+Assumptions!M$7,0)</f>
        <v>0.55146215763349737</v>
      </c>
      <c r="I1037" s="15">
        <f t="shared" si="258"/>
        <v>1.0288787614109172</v>
      </c>
      <c r="J1037" s="15">
        <f t="shared" si="259"/>
        <v>1.0199659078795975</v>
      </c>
      <c r="K1037" s="283">
        <f t="shared" si="264"/>
        <v>0.57871611229532205</v>
      </c>
      <c r="L1037" s="283">
        <f t="shared" si="265"/>
        <v>2.9050026706454841</v>
      </c>
      <c r="M1037" s="283">
        <f t="shared" si="266"/>
        <v>5.7361583582170015</v>
      </c>
      <c r="N1037" s="283">
        <f t="shared" si="267"/>
        <v>1.7641684145174241</v>
      </c>
      <c r="O1037" s="283">
        <f t="shared" si="268"/>
        <v>0.95295428595651122</v>
      </c>
      <c r="P1037" s="21">
        <f t="shared" si="260"/>
        <v>0</v>
      </c>
      <c r="Q1037" s="21">
        <f t="shared" si="261"/>
        <v>0.69158980876382303</v>
      </c>
      <c r="R1037">
        <f t="shared" si="262"/>
        <v>0.83668510409641816</v>
      </c>
      <c r="S1037" s="296">
        <f t="shared" si="269"/>
        <v>0</v>
      </c>
      <c r="T1037" s="283">
        <f t="shared" si="270"/>
        <v>0.57871611229532205</v>
      </c>
    </row>
    <row r="1038" spans="1:20" x14ac:dyDescent="0.25">
      <c r="A1038" s="286">
        <v>43144</v>
      </c>
      <c r="B1038" s="1">
        <f t="shared" si="263"/>
        <v>2</v>
      </c>
      <c r="C1038" s="285">
        <v>4</v>
      </c>
      <c r="D1038" t="s">
        <v>713</v>
      </c>
      <c r="F1038" s="16">
        <v>19</v>
      </c>
      <c r="G1038" t="str">
        <f t="shared" si="257"/>
        <v>heating</v>
      </c>
      <c r="H1038" s="283">
        <f>IF(G1038="heating",F1038*Assumptions!M$4+Assumptions!M$7,0)</f>
        <v>0.54076628339645738</v>
      </c>
      <c r="I1038" s="15">
        <f t="shared" si="258"/>
        <v>1.0654385285153933</v>
      </c>
      <c r="J1038" s="15">
        <f t="shared" si="259"/>
        <v>1.0199659078795975</v>
      </c>
      <c r="K1038" s="283">
        <f t="shared" si="264"/>
        <v>0.58765665563231462</v>
      </c>
      <c r="L1038" s="283">
        <f t="shared" si="265"/>
        <v>2.9437809613584625</v>
      </c>
      <c r="M1038" s="283">
        <f t="shared" si="266"/>
        <v>5.9025296035603709</v>
      </c>
      <c r="N1038" s="283">
        <f t="shared" si="267"/>
        <v>1.8289671560163632</v>
      </c>
      <c r="O1038" s="283">
        <f t="shared" si="268"/>
        <v>0.9458521269643384</v>
      </c>
      <c r="P1038" s="21">
        <f t="shared" si="260"/>
        <v>0</v>
      </c>
      <c r="Q1038" s="21">
        <f t="shared" si="261"/>
        <v>0.6473875548762833</v>
      </c>
      <c r="R1038">
        <f t="shared" si="262"/>
        <v>0.83668510409641816</v>
      </c>
      <c r="S1038" s="296">
        <f t="shared" si="269"/>
        <v>0</v>
      </c>
      <c r="T1038" s="283">
        <f t="shared" si="270"/>
        <v>0.58765665563231462</v>
      </c>
    </row>
    <row r="1039" spans="1:20" x14ac:dyDescent="0.25">
      <c r="A1039" s="286">
        <v>43144</v>
      </c>
      <c r="B1039" s="1">
        <f t="shared" si="263"/>
        <v>2</v>
      </c>
      <c r="C1039" s="285">
        <v>5</v>
      </c>
      <c r="D1039" t="s">
        <v>713</v>
      </c>
      <c r="F1039" s="16">
        <v>16</v>
      </c>
      <c r="G1039" t="str">
        <f t="shared" si="257"/>
        <v>heating</v>
      </c>
      <c r="H1039" s="283">
        <f>IF(G1039="heating",F1039*Assumptions!M$4+Assumptions!M$7,0)</f>
        <v>0.57285390610757747</v>
      </c>
      <c r="I1039" s="15">
        <f t="shared" si="258"/>
        <v>1.1031161181218294</v>
      </c>
      <c r="J1039" s="15">
        <f t="shared" si="259"/>
        <v>1.0199659078795975</v>
      </c>
      <c r="K1039" s="283">
        <f t="shared" si="264"/>
        <v>0.64454132105749284</v>
      </c>
      <c r="L1039" s="283">
        <f t="shared" si="265"/>
        <v>2.8179276134894917</v>
      </c>
      <c r="M1039" s="283">
        <f t="shared" si="266"/>
        <v>6.1971159240255913</v>
      </c>
      <c r="N1039" s="283">
        <f t="shared" si="267"/>
        <v>1.6317545686209942</v>
      </c>
      <c r="O1039" s="283">
        <f t="shared" si="268"/>
        <v>1.1130784136108451</v>
      </c>
      <c r="P1039" s="21">
        <f t="shared" si="260"/>
        <v>0</v>
      </c>
      <c r="Q1039" s="21">
        <f t="shared" si="261"/>
        <v>0.72139578924615555</v>
      </c>
      <c r="R1039">
        <f t="shared" si="262"/>
        <v>0.83668510409641816</v>
      </c>
      <c r="S1039" s="296">
        <f t="shared" si="269"/>
        <v>0</v>
      </c>
      <c r="T1039" s="283">
        <f t="shared" si="270"/>
        <v>0.64454132105749284</v>
      </c>
    </row>
    <row r="1040" spans="1:20" x14ac:dyDescent="0.25">
      <c r="A1040" s="286">
        <v>43144</v>
      </c>
      <c r="B1040" s="1">
        <f t="shared" si="263"/>
        <v>2</v>
      </c>
      <c r="C1040" s="285">
        <v>6</v>
      </c>
      <c r="D1040" t="s">
        <v>713</v>
      </c>
      <c r="F1040" s="16">
        <v>16</v>
      </c>
      <c r="G1040" t="str">
        <f t="shared" si="257"/>
        <v>heating</v>
      </c>
      <c r="H1040" s="283">
        <f>IF(G1040="heating",F1040*Assumptions!M$4+Assumptions!M$7,0)</f>
        <v>0.57285390610757747</v>
      </c>
      <c r="I1040" s="15">
        <f t="shared" si="258"/>
        <v>1.1674190089087988</v>
      </c>
      <c r="J1040" s="15">
        <f t="shared" si="259"/>
        <v>1.0199659078795975</v>
      </c>
      <c r="K1040" s="283">
        <f t="shared" si="264"/>
        <v>0.6821129506391681</v>
      </c>
      <c r="L1040" s="283">
        <f t="shared" si="265"/>
        <v>2.8179276134894917</v>
      </c>
      <c r="M1040" s="283">
        <f t="shared" si="266"/>
        <v>6.5583584640541801</v>
      </c>
      <c r="N1040" s="283">
        <f t="shared" si="267"/>
        <v>1.6317545686209942</v>
      </c>
      <c r="O1040" s="283">
        <f t="shared" si="268"/>
        <v>1.177962026942154</v>
      </c>
      <c r="P1040" s="21">
        <f t="shared" si="260"/>
        <v>0</v>
      </c>
      <c r="Q1040" s="21">
        <f t="shared" si="261"/>
        <v>0.87787080972652631</v>
      </c>
      <c r="R1040">
        <f t="shared" si="262"/>
        <v>0.83668510409641816</v>
      </c>
      <c r="S1040" s="296">
        <f t="shared" si="269"/>
        <v>0</v>
      </c>
      <c r="T1040" s="283">
        <f t="shared" si="270"/>
        <v>0.6821129506391681</v>
      </c>
    </row>
    <row r="1041" spans="1:20" x14ac:dyDescent="0.25">
      <c r="A1041" s="286">
        <v>43144</v>
      </c>
      <c r="B1041" s="1">
        <f t="shared" si="263"/>
        <v>2</v>
      </c>
      <c r="C1041" s="285">
        <v>7</v>
      </c>
      <c r="D1041" t="s">
        <v>714</v>
      </c>
      <c r="F1041" s="16">
        <v>16</v>
      </c>
      <c r="G1041" t="str">
        <f t="shared" si="257"/>
        <v>heating</v>
      </c>
      <c r="H1041" s="283">
        <f>IF(G1041="heating",F1041*Assumptions!M$4+Assumptions!M$7,0)</f>
        <v>0.57285390610757747</v>
      </c>
      <c r="I1041" s="15">
        <f t="shared" si="258"/>
        <v>1.1567226404725983</v>
      </c>
      <c r="J1041" s="15">
        <f t="shared" si="259"/>
        <v>1.0199659078795975</v>
      </c>
      <c r="K1041" s="283">
        <f t="shared" si="264"/>
        <v>0.67586315396851071</v>
      </c>
      <c r="L1041" s="283">
        <f t="shared" si="265"/>
        <v>2.8179276134894917</v>
      </c>
      <c r="M1041" s="283">
        <f t="shared" si="266"/>
        <v>6.4982681126611803</v>
      </c>
      <c r="N1041" s="283">
        <f t="shared" si="267"/>
        <v>1.6317545686209942</v>
      </c>
      <c r="O1041" s="283">
        <f t="shared" si="268"/>
        <v>1.1671690590806798</v>
      </c>
      <c r="P1041" s="21">
        <f t="shared" si="260"/>
        <v>0</v>
      </c>
      <c r="Q1041" s="21">
        <f t="shared" si="261"/>
        <v>0.97331382064367777</v>
      </c>
      <c r="R1041">
        <f t="shared" si="262"/>
        <v>0.83668510409641816</v>
      </c>
      <c r="S1041" s="296">
        <f t="shared" si="269"/>
        <v>0</v>
      </c>
      <c r="T1041" s="283">
        <f t="shared" si="270"/>
        <v>0.67586315396851071</v>
      </c>
    </row>
    <row r="1042" spans="1:20" x14ac:dyDescent="0.25">
      <c r="A1042" s="286">
        <v>43144</v>
      </c>
      <c r="B1042" s="1">
        <f t="shared" si="263"/>
        <v>2</v>
      </c>
      <c r="C1042" s="285">
        <v>8</v>
      </c>
      <c r="D1042" t="s">
        <v>714</v>
      </c>
      <c r="F1042" s="16">
        <v>19</v>
      </c>
      <c r="G1042" t="str">
        <f t="shared" si="257"/>
        <v>heating</v>
      </c>
      <c r="H1042" s="283">
        <f>IF(G1042="heating",F1042*Assumptions!M$4+Assumptions!M$7,0)</f>
        <v>0.54076628339645738</v>
      </c>
      <c r="I1042" s="15">
        <f t="shared" si="258"/>
        <v>1.0887373021083731</v>
      </c>
      <c r="J1042" s="15">
        <f t="shared" si="259"/>
        <v>1.0199659078795975</v>
      </c>
      <c r="K1042" s="283">
        <f t="shared" si="264"/>
        <v>0.60050740112681367</v>
      </c>
      <c r="L1042" s="283">
        <f t="shared" si="265"/>
        <v>2.9437809613584625</v>
      </c>
      <c r="M1042" s="283">
        <f t="shared" si="266"/>
        <v>6.0316048126677781</v>
      </c>
      <c r="N1042" s="283">
        <f t="shared" si="267"/>
        <v>1.8289671560163632</v>
      </c>
      <c r="O1042" s="283">
        <f t="shared" si="268"/>
        <v>0.96653581163386826</v>
      </c>
      <c r="P1042" s="21">
        <f t="shared" si="260"/>
        <v>0</v>
      </c>
      <c r="Q1042" s="21">
        <f t="shared" si="261"/>
        <v>0.94940007506179924</v>
      </c>
      <c r="R1042">
        <f t="shared" si="262"/>
        <v>0.83668510409641816</v>
      </c>
      <c r="S1042" s="296">
        <f t="shared" si="269"/>
        <v>0</v>
      </c>
      <c r="T1042" s="283">
        <f t="shared" si="270"/>
        <v>0.60050740112681367</v>
      </c>
    </row>
    <row r="1043" spans="1:20" x14ac:dyDescent="0.25">
      <c r="A1043" s="286">
        <v>43144</v>
      </c>
      <c r="B1043" s="1">
        <f t="shared" si="263"/>
        <v>2</v>
      </c>
      <c r="C1043" s="285">
        <v>9</v>
      </c>
      <c r="D1043" t="s">
        <v>714</v>
      </c>
      <c r="F1043" s="16">
        <v>21</v>
      </c>
      <c r="G1043" t="str">
        <f t="shared" si="257"/>
        <v>heating</v>
      </c>
      <c r="H1043" s="283">
        <f>IF(G1043="heating",F1043*Assumptions!M$4+Assumptions!M$7,0)</f>
        <v>0.51937453492237728</v>
      </c>
      <c r="I1043" s="15">
        <f t="shared" si="258"/>
        <v>1.0265141967145235</v>
      </c>
      <c r="J1043" s="15">
        <f t="shared" si="259"/>
        <v>1.0199659078795975</v>
      </c>
      <c r="K1043" s="283">
        <f t="shared" si="264"/>
        <v>0.54379006412511777</v>
      </c>
      <c r="L1043" s="283">
        <f t="shared" si="265"/>
        <v>3.0222800846604434</v>
      </c>
      <c r="M1043" s="283">
        <f t="shared" si="266"/>
        <v>5.6075738261138328</v>
      </c>
      <c r="N1043" s="283">
        <f t="shared" si="267"/>
        <v>1.9596958788221039</v>
      </c>
      <c r="O1043" s="283">
        <f t="shared" si="268"/>
        <v>0.83864333175482497</v>
      </c>
      <c r="P1043" s="21">
        <f t="shared" si="260"/>
        <v>0</v>
      </c>
      <c r="Q1043" s="21">
        <f t="shared" si="261"/>
        <v>0.8408485371888097</v>
      </c>
      <c r="R1043">
        <f t="shared" si="262"/>
        <v>0.83668510409641816</v>
      </c>
      <c r="S1043" s="296">
        <f t="shared" si="269"/>
        <v>0</v>
      </c>
      <c r="T1043" s="283">
        <f t="shared" si="270"/>
        <v>0.54379006412511777</v>
      </c>
    </row>
    <row r="1044" spans="1:20" x14ac:dyDescent="0.25">
      <c r="A1044" s="286">
        <v>43144</v>
      </c>
      <c r="B1044" s="1">
        <f t="shared" si="263"/>
        <v>2</v>
      </c>
      <c r="C1044" s="285">
        <v>10</v>
      </c>
      <c r="D1044" t="s">
        <v>714</v>
      </c>
      <c r="F1044" s="16">
        <v>25</v>
      </c>
      <c r="G1044" t="str">
        <f t="shared" si="257"/>
        <v>heating</v>
      </c>
      <c r="H1044" s="283">
        <f>IF(G1044="heating",F1044*Assumptions!M$4+Assumptions!M$7,0)</f>
        <v>0.47659103797421726</v>
      </c>
      <c r="I1044" s="15">
        <f t="shared" si="258"/>
        <v>0.99413757313525775</v>
      </c>
      <c r="J1044" s="15">
        <f t="shared" si="259"/>
        <v>1.0199659078795975</v>
      </c>
      <c r="K1044" s="283">
        <f t="shared" si="264"/>
        <v>0.48325684628075261</v>
      </c>
      <c r="L1044" s="283">
        <f t="shared" si="265"/>
        <v>3.0939281817466902</v>
      </c>
      <c r="M1044" s="283">
        <f t="shared" si="266"/>
        <v>5.1014926611909264</v>
      </c>
      <c r="N1044" s="283">
        <f t="shared" si="267"/>
        <v>2.1843738559015753</v>
      </c>
      <c r="O1044" s="283">
        <f t="shared" si="268"/>
        <v>0.68448080519300014</v>
      </c>
      <c r="P1044" s="21">
        <f t="shared" si="260"/>
        <v>0</v>
      </c>
      <c r="Q1044" s="21">
        <f t="shared" si="261"/>
        <v>0.74504051125983206</v>
      </c>
      <c r="R1044">
        <f t="shared" si="262"/>
        <v>0.83668510409641816</v>
      </c>
      <c r="S1044" s="296">
        <f t="shared" si="269"/>
        <v>0</v>
      </c>
      <c r="T1044" s="283">
        <f t="shared" si="270"/>
        <v>0.48325684628075261</v>
      </c>
    </row>
    <row r="1045" spans="1:20" x14ac:dyDescent="0.25">
      <c r="A1045" s="286">
        <v>43144</v>
      </c>
      <c r="B1045" s="1">
        <f t="shared" si="263"/>
        <v>2</v>
      </c>
      <c r="C1045" s="285">
        <v>11</v>
      </c>
      <c r="D1045" t="s">
        <v>714</v>
      </c>
      <c r="F1045" s="16">
        <v>27</v>
      </c>
      <c r="G1045" t="str">
        <f t="shared" si="257"/>
        <v>heating</v>
      </c>
      <c r="H1045" s="283">
        <f>IF(G1045="heating",F1045*Assumptions!M$4+Assumptions!M$7,0)</f>
        <v>0.45519928950013722</v>
      </c>
      <c r="I1045" s="15">
        <f t="shared" si="258"/>
        <v>0.95102107888400034</v>
      </c>
      <c r="J1045" s="15">
        <f t="shared" si="259"/>
        <v>1.0199659078795975</v>
      </c>
      <c r="K1045" s="283">
        <f t="shared" si="264"/>
        <v>0.44154744317644234</v>
      </c>
      <c r="L1045" s="283">
        <f t="shared" si="265"/>
        <v>3.1143580678163376</v>
      </c>
      <c r="M1045" s="283">
        <f t="shared" si="266"/>
        <v>4.6919669048365416</v>
      </c>
      <c r="N1045" s="283">
        <f t="shared" si="267"/>
        <v>2.2875213966102126</v>
      </c>
      <c r="O1045" s="283">
        <f t="shared" si="268"/>
        <v>0.60114709485034323</v>
      </c>
      <c r="P1045" s="21">
        <f t="shared" si="260"/>
        <v>0</v>
      </c>
      <c r="Q1045" s="21">
        <f t="shared" si="261"/>
        <v>0.72850690893675296</v>
      </c>
      <c r="R1045">
        <f t="shared" si="262"/>
        <v>0.83668510409641816</v>
      </c>
      <c r="S1045" s="296">
        <f t="shared" si="269"/>
        <v>0</v>
      </c>
      <c r="T1045" s="283">
        <f t="shared" si="270"/>
        <v>0.44154744317644234</v>
      </c>
    </row>
    <row r="1046" spans="1:20" x14ac:dyDescent="0.25">
      <c r="A1046" s="286">
        <v>43144</v>
      </c>
      <c r="B1046" s="1">
        <f t="shared" si="263"/>
        <v>2</v>
      </c>
      <c r="C1046" s="285">
        <v>12</v>
      </c>
      <c r="D1046" t="s">
        <v>714</v>
      </c>
      <c r="F1046" s="16">
        <v>28</v>
      </c>
      <c r="G1046" t="str">
        <f t="shared" si="257"/>
        <v>heating</v>
      </c>
      <c r="H1046" s="283">
        <f>IF(G1046="heating",F1046*Assumptions!M$4+Assumptions!M$7,0)</f>
        <v>0.44450341526309717</v>
      </c>
      <c r="I1046" s="15">
        <f t="shared" si="258"/>
        <v>0.92817502202723046</v>
      </c>
      <c r="J1046" s="15">
        <f t="shared" si="259"/>
        <v>1.0199659078795975</v>
      </c>
      <c r="K1046" s="283">
        <f t="shared" si="264"/>
        <v>0.42081444097442156</v>
      </c>
      <c r="L1046" s="283">
        <f t="shared" si="265"/>
        <v>3.0941723472618432</v>
      </c>
      <c r="M1046" s="283">
        <f t="shared" si="266"/>
        <v>4.4426710512902199</v>
      </c>
      <c r="N1046" s="283">
        <f t="shared" si="267"/>
        <v>2.2832919573072399</v>
      </c>
      <c r="O1046" s="283">
        <f t="shared" si="268"/>
        <v>0.57026102265392398</v>
      </c>
      <c r="P1046" s="21">
        <f t="shared" si="260"/>
        <v>0</v>
      </c>
      <c r="Q1046" s="21">
        <f t="shared" si="261"/>
        <v>0.75910815787401487</v>
      </c>
      <c r="R1046">
        <f t="shared" si="262"/>
        <v>0.83668510409641816</v>
      </c>
      <c r="S1046" s="296">
        <f t="shared" si="269"/>
        <v>0</v>
      </c>
      <c r="T1046" s="283">
        <f t="shared" si="270"/>
        <v>0.42081444097442156</v>
      </c>
    </row>
    <row r="1047" spans="1:20" x14ac:dyDescent="0.25">
      <c r="A1047" s="286">
        <v>43144</v>
      </c>
      <c r="B1047" s="1">
        <f t="shared" si="263"/>
        <v>2</v>
      </c>
      <c r="C1047" s="285">
        <v>13</v>
      </c>
      <c r="D1047" t="s">
        <v>714</v>
      </c>
      <c r="F1047" s="16">
        <v>30</v>
      </c>
      <c r="G1047" t="str">
        <f t="shared" si="257"/>
        <v>heating</v>
      </c>
      <c r="H1047" s="283">
        <f>IF(G1047="heating",F1047*Assumptions!M$4+Assumptions!M$7,0)</f>
        <v>0.42311166678901713</v>
      </c>
      <c r="I1047" s="15">
        <f t="shared" si="258"/>
        <v>0.91573834436872614</v>
      </c>
      <c r="J1047" s="15">
        <f t="shared" si="259"/>
        <v>1.0199659078795975</v>
      </c>
      <c r="K1047" s="283">
        <f t="shared" si="264"/>
        <v>0.39519555945447804</v>
      </c>
      <c r="L1047" s="283">
        <f t="shared" si="265"/>
        <v>3.0747565450814909</v>
      </c>
      <c r="M1047" s="283">
        <f t="shared" si="266"/>
        <v>4.14602401386355</v>
      </c>
      <c r="N1047" s="283">
        <f t="shared" si="267"/>
        <v>2.3339835549601151</v>
      </c>
      <c r="O1047" s="283">
        <f t="shared" si="268"/>
        <v>0.52062497631460947</v>
      </c>
      <c r="P1047" s="21">
        <f t="shared" si="260"/>
        <v>0</v>
      </c>
      <c r="Q1047" s="21">
        <f t="shared" si="261"/>
        <v>0.79115902007799765</v>
      </c>
      <c r="R1047">
        <f t="shared" si="262"/>
        <v>0.83668510409641816</v>
      </c>
      <c r="S1047" s="296">
        <f t="shared" si="269"/>
        <v>0</v>
      </c>
      <c r="T1047" s="283">
        <f t="shared" si="270"/>
        <v>0.39519555945447804</v>
      </c>
    </row>
    <row r="1048" spans="1:20" x14ac:dyDescent="0.25">
      <c r="A1048" s="286">
        <v>43144</v>
      </c>
      <c r="B1048" s="1">
        <f t="shared" si="263"/>
        <v>2</v>
      </c>
      <c r="C1048" s="285">
        <v>14</v>
      </c>
      <c r="D1048" t="s">
        <v>714</v>
      </c>
      <c r="F1048" s="16">
        <v>30</v>
      </c>
      <c r="G1048" t="str">
        <f t="shared" si="257"/>
        <v>heating</v>
      </c>
      <c r="H1048" s="283">
        <f>IF(G1048="heating",F1048*Assumptions!M$4+Assumptions!M$7,0)</f>
        <v>0.42311166678901713</v>
      </c>
      <c r="I1048" s="15">
        <f t="shared" si="258"/>
        <v>0.92047470058819936</v>
      </c>
      <c r="J1048" s="15">
        <f t="shared" si="259"/>
        <v>1.0199659078795975</v>
      </c>
      <c r="K1048" s="283">
        <f t="shared" si="264"/>
        <v>0.39723957885962896</v>
      </c>
      <c r="L1048" s="283">
        <f t="shared" si="265"/>
        <v>3.0747565450814909</v>
      </c>
      <c r="M1048" s="283">
        <f t="shared" si="266"/>
        <v>4.16746796315857</v>
      </c>
      <c r="N1048" s="283">
        <f t="shared" si="267"/>
        <v>2.3339835549601151</v>
      </c>
      <c r="O1048" s="283">
        <f t="shared" si="268"/>
        <v>0.52331773823699101</v>
      </c>
      <c r="P1048" s="21">
        <f t="shared" si="260"/>
        <v>0</v>
      </c>
      <c r="Q1048" s="21">
        <f t="shared" si="261"/>
        <v>0.84355555031342389</v>
      </c>
      <c r="R1048">
        <f t="shared" si="262"/>
        <v>0.83668510409641816</v>
      </c>
      <c r="S1048" s="296">
        <f t="shared" si="269"/>
        <v>0</v>
      </c>
      <c r="T1048" s="283">
        <f t="shared" si="270"/>
        <v>0.39723957885962896</v>
      </c>
    </row>
    <row r="1049" spans="1:20" x14ac:dyDescent="0.25">
      <c r="A1049" s="286">
        <v>43144</v>
      </c>
      <c r="B1049" s="1">
        <f t="shared" si="263"/>
        <v>2</v>
      </c>
      <c r="C1049" s="285">
        <v>15</v>
      </c>
      <c r="D1049" t="s">
        <v>714</v>
      </c>
      <c r="F1049" s="16">
        <v>32</v>
      </c>
      <c r="G1049" t="str">
        <f t="shared" si="257"/>
        <v>heating</v>
      </c>
      <c r="H1049" s="283">
        <f>IF(G1049="heating",F1049*Assumptions!M$4+Assumptions!M$7,0)</f>
        <v>0.40171991831493709</v>
      </c>
      <c r="I1049" s="15">
        <f t="shared" si="258"/>
        <v>0.92937811039838192</v>
      </c>
      <c r="J1049" s="15">
        <f t="shared" si="259"/>
        <v>1.0199659078795975</v>
      </c>
      <c r="K1049" s="283">
        <f t="shared" si="264"/>
        <v>0.38080396428191043</v>
      </c>
      <c r="L1049" s="283">
        <f t="shared" si="265"/>
        <v>3.1003620880617868</v>
      </c>
      <c r="M1049" s="283">
        <f t="shared" si="266"/>
        <v>4.028310153153237</v>
      </c>
      <c r="N1049" s="283">
        <f t="shared" si="267"/>
        <v>2.4522803312945656</v>
      </c>
      <c r="O1049" s="283">
        <f t="shared" si="268"/>
        <v>0.48144176617035128</v>
      </c>
      <c r="P1049" s="21">
        <f t="shared" si="260"/>
        <v>0</v>
      </c>
      <c r="Q1049" s="21">
        <f t="shared" si="261"/>
        <v>0.96592607327566882</v>
      </c>
      <c r="R1049">
        <f t="shared" si="262"/>
        <v>0.83668510409641816</v>
      </c>
      <c r="S1049" s="296">
        <f t="shared" si="269"/>
        <v>0</v>
      </c>
      <c r="T1049" s="283">
        <f t="shared" si="270"/>
        <v>0.38080396428191043</v>
      </c>
    </row>
    <row r="1050" spans="1:20" x14ac:dyDescent="0.25">
      <c r="A1050" s="286">
        <v>43144</v>
      </c>
      <c r="B1050" s="1">
        <f t="shared" si="263"/>
        <v>2</v>
      </c>
      <c r="C1050" s="285">
        <v>16</v>
      </c>
      <c r="D1050" t="s">
        <v>714</v>
      </c>
      <c r="F1050" s="16">
        <v>34</v>
      </c>
      <c r="G1050" t="str">
        <f t="shared" si="257"/>
        <v>heating</v>
      </c>
      <c r="H1050" s="283">
        <f>IF(G1050="heating",F1050*Assumptions!M$4+Assumptions!M$7,0)</f>
        <v>0.38032816984085704</v>
      </c>
      <c r="I1050" s="15">
        <f t="shared" si="258"/>
        <v>0.95820877609023625</v>
      </c>
      <c r="J1050" s="15">
        <f t="shared" si="259"/>
        <v>1.0199659078795975</v>
      </c>
      <c r="K1050" s="283">
        <f t="shared" si="264"/>
        <v>0.37171004161791205</v>
      </c>
      <c r="L1050" s="283">
        <f t="shared" si="265"/>
        <v>3.1617728735566879</v>
      </c>
      <c r="M1050" s="283">
        <f t="shared" si="266"/>
        <v>4.0099964225318763</v>
      </c>
      <c r="N1050" s="283">
        <f t="shared" si="267"/>
        <v>2.582445701090049</v>
      </c>
      <c r="O1050" s="283">
        <f t="shared" si="268"/>
        <v>0.45509678128762354</v>
      </c>
      <c r="P1050" s="21">
        <f t="shared" si="260"/>
        <v>0</v>
      </c>
      <c r="Q1050" s="21">
        <f t="shared" si="261"/>
        <v>1.1649354943302594</v>
      </c>
      <c r="R1050">
        <f t="shared" si="262"/>
        <v>0.83668510409641816</v>
      </c>
      <c r="S1050" s="296">
        <f t="shared" si="269"/>
        <v>0</v>
      </c>
      <c r="T1050" s="283">
        <f t="shared" si="270"/>
        <v>0.37171004161791205</v>
      </c>
    </row>
    <row r="1051" spans="1:20" x14ac:dyDescent="0.25">
      <c r="A1051" s="286">
        <v>43144</v>
      </c>
      <c r="B1051" s="1">
        <f t="shared" si="263"/>
        <v>2</v>
      </c>
      <c r="C1051" s="285">
        <v>17</v>
      </c>
      <c r="D1051" t="s">
        <v>714</v>
      </c>
      <c r="F1051" s="16">
        <v>34</v>
      </c>
      <c r="G1051" t="str">
        <f t="shared" si="257"/>
        <v>heating</v>
      </c>
      <c r="H1051" s="283">
        <f>IF(G1051="heating",F1051*Assumptions!M$4+Assumptions!M$7,0)</f>
        <v>0.38032816984085704</v>
      </c>
      <c r="I1051" s="15">
        <f t="shared" si="258"/>
        <v>1.000324165990953</v>
      </c>
      <c r="J1051" s="15">
        <f t="shared" si="259"/>
        <v>1.0199659078795975</v>
      </c>
      <c r="K1051" s="283">
        <f t="shared" si="264"/>
        <v>0.38804751808794152</v>
      </c>
      <c r="L1051" s="283">
        <f t="shared" si="265"/>
        <v>3.1617728735566879</v>
      </c>
      <c r="M1051" s="283">
        <f t="shared" si="266"/>
        <v>4.186244612957033</v>
      </c>
      <c r="N1051" s="283">
        <f t="shared" si="267"/>
        <v>2.582445701090049</v>
      </c>
      <c r="O1051" s="283">
        <f t="shared" si="268"/>
        <v>0.47509928895061387</v>
      </c>
      <c r="P1051" s="21">
        <f t="shared" si="260"/>
        <v>0</v>
      </c>
      <c r="Q1051" s="21">
        <f t="shared" si="261"/>
        <v>1.3521540118753073</v>
      </c>
      <c r="R1051">
        <f t="shared" si="262"/>
        <v>0.83668510409641816</v>
      </c>
      <c r="S1051" s="296">
        <f t="shared" si="269"/>
        <v>0</v>
      </c>
      <c r="T1051" s="283">
        <f t="shared" si="270"/>
        <v>0.38804751808794152</v>
      </c>
    </row>
    <row r="1052" spans="1:20" x14ac:dyDescent="0.25">
      <c r="A1052" s="286">
        <v>43144</v>
      </c>
      <c r="B1052" s="1">
        <f t="shared" si="263"/>
        <v>2</v>
      </c>
      <c r="C1052" s="285">
        <v>18</v>
      </c>
      <c r="D1052" t="s">
        <v>714</v>
      </c>
      <c r="F1052" s="16">
        <v>32</v>
      </c>
      <c r="G1052" t="str">
        <f t="shared" si="257"/>
        <v>heating</v>
      </c>
      <c r="H1052" s="283">
        <f>IF(G1052="heating",F1052*Assumptions!M$4+Assumptions!M$7,0)</f>
        <v>0.40171991831493709</v>
      </c>
      <c r="I1052" s="15">
        <f t="shared" si="258"/>
        <v>0.99263375744531002</v>
      </c>
      <c r="J1052" s="15">
        <f t="shared" si="259"/>
        <v>1.0199659078795975</v>
      </c>
      <c r="K1052" s="283">
        <f t="shared" si="264"/>
        <v>0.40672237239716302</v>
      </c>
      <c r="L1052" s="283">
        <f t="shared" si="265"/>
        <v>3.1003620880617868</v>
      </c>
      <c r="M1052" s="283">
        <f t="shared" si="266"/>
        <v>4.3024863602237815</v>
      </c>
      <c r="N1052" s="283">
        <f t="shared" si="267"/>
        <v>2.4522803312945656</v>
      </c>
      <c r="O1052" s="283">
        <f t="shared" si="268"/>
        <v>0.51420981836975943</v>
      </c>
      <c r="P1052" s="21">
        <f t="shared" si="260"/>
        <v>0</v>
      </c>
      <c r="Q1052" s="21">
        <f t="shared" si="261"/>
        <v>1.5598916921549892</v>
      </c>
      <c r="R1052">
        <f t="shared" si="262"/>
        <v>0.83668510409641816</v>
      </c>
      <c r="S1052" s="296">
        <f t="shared" si="269"/>
        <v>0</v>
      </c>
      <c r="T1052" s="283">
        <f t="shared" si="270"/>
        <v>0.40672237239716302</v>
      </c>
    </row>
    <row r="1053" spans="1:20" x14ac:dyDescent="0.25">
      <c r="A1053" s="286">
        <v>43144</v>
      </c>
      <c r="B1053" s="1">
        <f t="shared" si="263"/>
        <v>2</v>
      </c>
      <c r="C1053" s="285">
        <v>19</v>
      </c>
      <c r="D1053" t="s">
        <v>714</v>
      </c>
      <c r="F1053" s="16">
        <v>34</v>
      </c>
      <c r="G1053" t="str">
        <f t="shared" si="257"/>
        <v>heating</v>
      </c>
      <c r="H1053" s="283">
        <f>IF(G1053="heating",F1053*Assumptions!M$4+Assumptions!M$7,0)</f>
        <v>0.38032816984085704</v>
      </c>
      <c r="I1053" s="15">
        <f t="shared" si="258"/>
        <v>0.98728643949761985</v>
      </c>
      <c r="J1053" s="15">
        <f t="shared" si="259"/>
        <v>1.0199659078795975</v>
      </c>
      <c r="K1053" s="283">
        <f t="shared" si="264"/>
        <v>0.38298990018841245</v>
      </c>
      <c r="L1053" s="283">
        <f t="shared" si="265"/>
        <v>3.1617728735566879</v>
      </c>
      <c r="M1053" s="283">
        <f t="shared" si="266"/>
        <v>4.1316831876176234</v>
      </c>
      <c r="N1053" s="283">
        <f t="shared" si="267"/>
        <v>2.582445701090049</v>
      </c>
      <c r="O1053" s="283">
        <f t="shared" si="268"/>
        <v>0.46890708166710887</v>
      </c>
      <c r="P1053" s="21">
        <f t="shared" si="260"/>
        <v>0</v>
      </c>
      <c r="Q1053" s="21">
        <f t="shared" si="261"/>
        <v>1.6764212681468484</v>
      </c>
      <c r="R1053">
        <f t="shared" si="262"/>
        <v>0.83668510409641816</v>
      </c>
      <c r="S1053" s="296">
        <f t="shared" si="269"/>
        <v>0</v>
      </c>
      <c r="T1053" s="283">
        <f t="shared" si="270"/>
        <v>0.38298990018841245</v>
      </c>
    </row>
    <row r="1054" spans="1:20" x14ac:dyDescent="0.25">
      <c r="A1054" s="286">
        <v>43144</v>
      </c>
      <c r="B1054" s="1">
        <f t="shared" si="263"/>
        <v>2</v>
      </c>
      <c r="C1054" s="285">
        <v>20</v>
      </c>
      <c r="D1054" t="s">
        <v>714</v>
      </c>
      <c r="F1054" s="16">
        <v>36</v>
      </c>
      <c r="G1054" t="str">
        <f t="shared" si="257"/>
        <v>heating</v>
      </c>
      <c r="H1054" s="283">
        <f>IF(G1054="heating",F1054*Assumptions!M$4+Assumptions!M$7,0)</f>
        <v>0.358936421366777</v>
      </c>
      <c r="I1054" s="15">
        <f t="shared" si="258"/>
        <v>0.9807837528485519</v>
      </c>
      <c r="J1054" s="15">
        <f t="shared" si="259"/>
        <v>1.0199659078795975</v>
      </c>
      <c r="K1054" s="283">
        <f t="shared" si="264"/>
        <v>0.35906778883345108</v>
      </c>
      <c r="L1054" s="283">
        <f t="shared" si="265"/>
        <v>3.2767200477248446</v>
      </c>
      <c r="M1054" s="283">
        <f t="shared" si="266"/>
        <v>4.0144384908194741</v>
      </c>
      <c r="N1054" s="283">
        <f t="shared" si="267"/>
        <v>2.7263288431388362</v>
      </c>
      <c r="O1054" s="283">
        <f t="shared" si="268"/>
        <v>0.431556385842368</v>
      </c>
      <c r="P1054" s="21">
        <f t="shared" si="260"/>
        <v>0</v>
      </c>
      <c r="Q1054" s="21">
        <f t="shared" si="261"/>
        <v>1.52436960139122</v>
      </c>
      <c r="R1054">
        <f t="shared" si="262"/>
        <v>0.83668510409641816</v>
      </c>
      <c r="S1054" s="296">
        <f t="shared" si="269"/>
        <v>0</v>
      </c>
      <c r="T1054" s="283">
        <f t="shared" si="270"/>
        <v>0.35906778883345108</v>
      </c>
    </row>
    <row r="1055" spans="1:20" x14ac:dyDescent="0.25">
      <c r="A1055" s="286">
        <v>43144</v>
      </c>
      <c r="B1055" s="1">
        <f t="shared" si="263"/>
        <v>2</v>
      </c>
      <c r="C1055" s="285">
        <v>21</v>
      </c>
      <c r="D1055" t="s">
        <v>714</v>
      </c>
      <c r="F1055" s="16">
        <v>39</v>
      </c>
      <c r="G1055" t="str">
        <f t="shared" si="257"/>
        <v>heating</v>
      </c>
      <c r="H1055" s="283">
        <f>IF(G1055="heating",F1055*Assumptions!M$4+Assumptions!M$7,0)</f>
        <v>0.32684879865565691</v>
      </c>
      <c r="I1055" s="15">
        <f t="shared" si="258"/>
        <v>0.96485790305685171</v>
      </c>
      <c r="J1055" s="15">
        <f t="shared" si="259"/>
        <v>1.0199659078795975</v>
      </c>
      <c r="K1055" s="283">
        <f t="shared" si="264"/>
        <v>0.32165914803598472</v>
      </c>
      <c r="L1055" s="283">
        <f t="shared" si="265"/>
        <v>3.4953736047983544</v>
      </c>
      <c r="M1055" s="283">
        <f t="shared" si="266"/>
        <v>3.8361760724249279</v>
      </c>
      <c r="N1055" s="283">
        <f t="shared" si="267"/>
        <v>2.9501734199721237</v>
      </c>
      <c r="O1055" s="283">
        <f t="shared" si="268"/>
        <v>0.38110264575481506</v>
      </c>
      <c r="P1055" s="21">
        <f t="shared" si="260"/>
        <v>0</v>
      </c>
      <c r="Q1055" s="21">
        <f t="shared" si="261"/>
        <v>1.4448604713749031</v>
      </c>
      <c r="R1055">
        <f t="shared" si="262"/>
        <v>0.83668510409641816</v>
      </c>
      <c r="S1055" s="296">
        <f t="shared" si="269"/>
        <v>0</v>
      </c>
      <c r="T1055" s="283">
        <f t="shared" si="270"/>
        <v>0.32165914803598472</v>
      </c>
    </row>
    <row r="1056" spans="1:20" x14ac:dyDescent="0.25">
      <c r="A1056" s="286">
        <v>43144</v>
      </c>
      <c r="B1056" s="1">
        <f t="shared" si="263"/>
        <v>2</v>
      </c>
      <c r="C1056" s="285">
        <v>22</v>
      </c>
      <c r="D1056" t="s">
        <v>714</v>
      </c>
      <c r="F1056" s="16">
        <v>41</v>
      </c>
      <c r="G1056" t="str">
        <f t="shared" si="257"/>
        <v>heating</v>
      </c>
      <c r="H1056" s="283">
        <f>IF(G1056="heating",F1056*Assumptions!M$4+Assumptions!M$7,0)</f>
        <v>0.30545705018157687</v>
      </c>
      <c r="I1056" s="15">
        <f t="shared" si="258"/>
        <v>0.93972561476240646</v>
      </c>
      <c r="J1056" s="15">
        <f t="shared" si="259"/>
        <v>1.0199659078795975</v>
      </c>
      <c r="K1056" s="283">
        <f t="shared" si="264"/>
        <v>0.29277694455024045</v>
      </c>
      <c r="L1056" s="283">
        <f t="shared" si="265"/>
        <v>3.6290180754851575</v>
      </c>
      <c r="M1056" s="283">
        <f t="shared" si="266"/>
        <v>3.6252255150039674</v>
      </c>
      <c r="N1056" s="283">
        <f t="shared" si="267"/>
        <v>3.0927664988509331</v>
      </c>
      <c r="O1056" s="283">
        <f t="shared" si="268"/>
        <v>0.34354123541266057</v>
      </c>
      <c r="P1056" s="21">
        <f t="shared" si="260"/>
        <v>0</v>
      </c>
      <c r="Q1056" s="21">
        <f t="shared" si="261"/>
        <v>1.2427137171080138</v>
      </c>
      <c r="R1056">
        <f t="shared" si="262"/>
        <v>0.83668510409641816</v>
      </c>
      <c r="S1056" s="296">
        <f t="shared" si="269"/>
        <v>0</v>
      </c>
      <c r="T1056" s="283">
        <f t="shared" si="270"/>
        <v>0.29277694455024045</v>
      </c>
    </row>
    <row r="1057" spans="1:20" x14ac:dyDescent="0.25">
      <c r="A1057" s="286">
        <v>43144</v>
      </c>
      <c r="B1057" s="1">
        <f t="shared" si="263"/>
        <v>2</v>
      </c>
      <c r="C1057" s="285">
        <v>23</v>
      </c>
      <c r="D1057" t="s">
        <v>713</v>
      </c>
      <c r="F1057" s="16">
        <v>43</v>
      </c>
      <c r="G1057" t="str">
        <f t="shared" si="257"/>
        <v>heating</v>
      </c>
      <c r="H1057" s="283">
        <f>IF(G1057="heating",F1057*Assumptions!M$4+Assumptions!M$7,0)</f>
        <v>0.28406530170749683</v>
      </c>
      <c r="I1057" s="15">
        <f t="shared" si="258"/>
        <v>0.93552015763172869</v>
      </c>
      <c r="J1057" s="15">
        <f t="shared" si="259"/>
        <v>1.0199659078795975</v>
      </c>
      <c r="K1057" s="283">
        <f t="shared" si="264"/>
        <v>0.27105473220709791</v>
      </c>
      <c r="L1057" s="283">
        <f t="shared" si="265"/>
        <v>3.7370271581932331</v>
      </c>
      <c r="M1057" s="283">
        <f t="shared" si="266"/>
        <v>3.4561475118374205</v>
      </c>
      <c r="N1057" s="283">
        <f t="shared" si="267"/>
        <v>3.2278965655525562</v>
      </c>
      <c r="O1057" s="283">
        <f t="shared" si="268"/>
        <v>0.31380773052785926</v>
      </c>
      <c r="P1057" s="21">
        <f t="shared" si="260"/>
        <v>0</v>
      </c>
      <c r="Q1057" s="21">
        <f t="shared" si="261"/>
        <v>1.0297519246597011</v>
      </c>
      <c r="R1057">
        <f t="shared" si="262"/>
        <v>0.83668510409641816</v>
      </c>
      <c r="S1057" s="296">
        <f t="shared" si="269"/>
        <v>0</v>
      </c>
      <c r="T1057" s="283">
        <f t="shared" si="270"/>
        <v>0.27105473220709791</v>
      </c>
    </row>
    <row r="1058" spans="1:20" x14ac:dyDescent="0.25">
      <c r="A1058" s="286">
        <v>43145</v>
      </c>
      <c r="B1058" s="1">
        <f t="shared" si="263"/>
        <v>3</v>
      </c>
      <c r="C1058" s="285">
        <v>0</v>
      </c>
      <c r="D1058" t="s">
        <v>713</v>
      </c>
      <c r="F1058" s="16">
        <v>41</v>
      </c>
      <c r="G1058" t="str">
        <f t="shared" si="257"/>
        <v>heating</v>
      </c>
      <c r="H1058" s="283">
        <f>IF(G1058="heating",F1058*Assumptions!M$4+Assumptions!M$7,0)</f>
        <v>0.30545705018157687</v>
      </c>
      <c r="I1058" s="15">
        <f t="shared" si="258"/>
        <v>0.96097758380229281</v>
      </c>
      <c r="J1058" s="15">
        <f t="shared" si="259"/>
        <v>1.0263036171733995</v>
      </c>
      <c r="K1058" s="283">
        <f t="shared" si="264"/>
        <v>0.30125847285688523</v>
      </c>
      <c r="L1058" s="283">
        <f t="shared" si="265"/>
        <v>3.6290180754851575</v>
      </c>
      <c r="M1058" s="283">
        <f t="shared" si="266"/>
        <v>3.7302455768490383</v>
      </c>
      <c r="N1058" s="283">
        <f t="shared" si="267"/>
        <v>3.0927664988509331</v>
      </c>
      <c r="O1058" s="283">
        <f t="shared" si="268"/>
        <v>0.35349336711868767</v>
      </c>
      <c r="P1058" s="21">
        <f t="shared" si="260"/>
        <v>0</v>
      </c>
      <c r="Q1058" s="21">
        <f t="shared" si="261"/>
        <v>0.90668853391740301</v>
      </c>
      <c r="R1058">
        <f t="shared" si="262"/>
        <v>0.9421089825381942</v>
      </c>
      <c r="S1058" s="296">
        <f t="shared" si="269"/>
        <v>0</v>
      </c>
      <c r="T1058" s="283">
        <f t="shared" si="270"/>
        <v>0.30125847285688523</v>
      </c>
    </row>
    <row r="1059" spans="1:20" x14ac:dyDescent="0.25">
      <c r="A1059" s="286">
        <v>43145</v>
      </c>
      <c r="B1059" s="1">
        <f t="shared" si="263"/>
        <v>3</v>
      </c>
      <c r="C1059" s="285">
        <v>1</v>
      </c>
      <c r="D1059" t="s">
        <v>713</v>
      </c>
      <c r="F1059" s="16">
        <v>41</v>
      </c>
      <c r="G1059" t="str">
        <f t="shared" si="257"/>
        <v>heating</v>
      </c>
      <c r="H1059" s="283">
        <f>IF(G1059="heating",F1059*Assumptions!M$4+Assumptions!M$7,0)</f>
        <v>0.30545705018157687</v>
      </c>
      <c r="I1059" s="15">
        <f t="shared" si="258"/>
        <v>0.9912860509924194</v>
      </c>
      <c r="J1059" s="15">
        <f t="shared" si="259"/>
        <v>1.0263036171733995</v>
      </c>
      <c r="K1059" s="283">
        <f t="shared" si="264"/>
        <v>0.31075992501792654</v>
      </c>
      <c r="L1059" s="283">
        <f t="shared" si="265"/>
        <v>3.6290180754851575</v>
      </c>
      <c r="M1059" s="283">
        <f t="shared" si="266"/>
        <v>3.8478945497103072</v>
      </c>
      <c r="N1059" s="283">
        <f t="shared" si="267"/>
        <v>3.0927664988509331</v>
      </c>
      <c r="O1059" s="283">
        <f t="shared" si="268"/>
        <v>0.36464226621876106</v>
      </c>
      <c r="P1059" s="21">
        <f t="shared" si="260"/>
        <v>0</v>
      </c>
      <c r="Q1059" s="21">
        <f t="shared" si="261"/>
        <v>0.81803459285312596</v>
      </c>
      <c r="R1059">
        <f t="shared" si="262"/>
        <v>0.9421089825381942</v>
      </c>
      <c r="S1059" s="296">
        <f t="shared" si="269"/>
        <v>0</v>
      </c>
      <c r="T1059" s="283">
        <f t="shared" si="270"/>
        <v>0.31075992501792654</v>
      </c>
    </row>
    <row r="1060" spans="1:20" x14ac:dyDescent="0.25">
      <c r="A1060" s="286">
        <v>43145</v>
      </c>
      <c r="B1060" s="1">
        <f t="shared" si="263"/>
        <v>3</v>
      </c>
      <c r="C1060" s="285">
        <v>2</v>
      </c>
      <c r="D1060" t="s">
        <v>713</v>
      </c>
      <c r="F1060" s="16">
        <v>39</v>
      </c>
      <c r="G1060" t="str">
        <f t="shared" si="257"/>
        <v>heating</v>
      </c>
      <c r="H1060" s="283">
        <f>IF(G1060="heating",F1060*Assumptions!M$4+Assumptions!M$7,0)</f>
        <v>0.32684879865565691</v>
      </c>
      <c r="I1060" s="15">
        <f t="shared" si="258"/>
        <v>1.0126444122274023</v>
      </c>
      <c r="J1060" s="15">
        <f t="shared" si="259"/>
        <v>1.0263036171733995</v>
      </c>
      <c r="K1060" s="283">
        <f t="shared" si="264"/>
        <v>0.33968762315229395</v>
      </c>
      <c r="L1060" s="283">
        <f t="shared" si="265"/>
        <v>3.4953736047983544</v>
      </c>
      <c r="M1060" s="283">
        <f t="shared" si="266"/>
        <v>4.0511875380890618</v>
      </c>
      <c r="N1060" s="283">
        <f t="shared" si="267"/>
        <v>2.9501734199721237</v>
      </c>
      <c r="O1060" s="283">
        <f t="shared" si="268"/>
        <v>0.40246283279660144</v>
      </c>
      <c r="P1060" s="21">
        <f t="shared" si="260"/>
        <v>0</v>
      </c>
      <c r="Q1060" s="21">
        <f t="shared" si="261"/>
        <v>0.74507607494346417</v>
      </c>
      <c r="R1060">
        <f t="shared" si="262"/>
        <v>0.9421089825381942</v>
      </c>
      <c r="S1060" s="296">
        <f t="shared" si="269"/>
        <v>0</v>
      </c>
      <c r="T1060" s="283">
        <f t="shared" si="270"/>
        <v>0.33968762315229395</v>
      </c>
    </row>
    <row r="1061" spans="1:20" x14ac:dyDescent="0.25">
      <c r="A1061" s="286">
        <v>43145</v>
      </c>
      <c r="B1061" s="1">
        <f t="shared" si="263"/>
        <v>3</v>
      </c>
      <c r="C1061" s="285">
        <v>3</v>
      </c>
      <c r="D1061" t="s">
        <v>713</v>
      </c>
      <c r="F1061" s="16">
        <v>37</v>
      </c>
      <c r="G1061" t="str">
        <f t="shared" si="257"/>
        <v>heating</v>
      </c>
      <c r="H1061" s="283">
        <f>IF(G1061="heating",F1061*Assumptions!M$4+Assumptions!M$7,0)</f>
        <v>0.34824054712973695</v>
      </c>
      <c r="I1061" s="15">
        <f t="shared" si="258"/>
        <v>1.0288787614109172</v>
      </c>
      <c r="J1061" s="15">
        <f t="shared" si="259"/>
        <v>1.0263036171733995</v>
      </c>
      <c r="K1061" s="283">
        <f t="shared" si="264"/>
        <v>0.36772181789111935</v>
      </c>
      <c r="L1061" s="283">
        <f t="shared" si="265"/>
        <v>3.3550920610042541</v>
      </c>
      <c r="M1061" s="283">
        <f t="shared" si="266"/>
        <v>4.209522762961833</v>
      </c>
      <c r="N1061" s="283">
        <f t="shared" si="267"/>
        <v>2.8034223547707424</v>
      </c>
      <c r="O1061" s="283">
        <f t="shared" si="268"/>
        <v>0.44008372472489582</v>
      </c>
      <c r="P1061" s="21">
        <f t="shared" si="260"/>
        <v>0</v>
      </c>
      <c r="Q1061" s="21">
        <f t="shared" si="261"/>
        <v>0.69158980876382303</v>
      </c>
      <c r="R1061">
        <f t="shared" si="262"/>
        <v>0.9421089825381942</v>
      </c>
      <c r="S1061" s="296">
        <f t="shared" si="269"/>
        <v>0</v>
      </c>
      <c r="T1061" s="283">
        <f t="shared" si="270"/>
        <v>0.36772181789111935</v>
      </c>
    </row>
    <row r="1062" spans="1:20" x14ac:dyDescent="0.25">
      <c r="A1062" s="286">
        <v>43145</v>
      </c>
      <c r="B1062" s="1">
        <f t="shared" si="263"/>
        <v>3</v>
      </c>
      <c r="C1062" s="285">
        <v>4</v>
      </c>
      <c r="D1062" t="s">
        <v>713</v>
      </c>
      <c r="F1062" s="16">
        <v>39</v>
      </c>
      <c r="G1062" t="str">
        <f t="shared" si="257"/>
        <v>heating</v>
      </c>
      <c r="H1062" s="283">
        <f>IF(G1062="heating",F1062*Assumptions!M$4+Assumptions!M$7,0)</f>
        <v>0.32684879865565691</v>
      </c>
      <c r="I1062" s="15">
        <f t="shared" si="258"/>
        <v>1.0654385285153933</v>
      </c>
      <c r="J1062" s="15">
        <f t="shared" si="259"/>
        <v>1.0263036171733995</v>
      </c>
      <c r="K1062" s="283">
        <f t="shared" si="264"/>
        <v>0.35739720379259704</v>
      </c>
      <c r="L1062" s="283">
        <f t="shared" si="265"/>
        <v>3.4953736047983544</v>
      </c>
      <c r="M1062" s="283">
        <f t="shared" si="266"/>
        <v>4.262395799753083</v>
      </c>
      <c r="N1062" s="283">
        <f t="shared" si="267"/>
        <v>2.9501734199721237</v>
      </c>
      <c r="O1062" s="283">
        <f t="shared" si="268"/>
        <v>0.4234451927836792</v>
      </c>
      <c r="P1062" s="21">
        <f t="shared" si="260"/>
        <v>0</v>
      </c>
      <c r="Q1062" s="21">
        <f t="shared" si="261"/>
        <v>0.6473875548762833</v>
      </c>
      <c r="R1062">
        <f t="shared" si="262"/>
        <v>0.9421089825381942</v>
      </c>
      <c r="S1062" s="296">
        <f t="shared" si="269"/>
        <v>0</v>
      </c>
      <c r="T1062" s="283">
        <f t="shared" si="270"/>
        <v>0.35739720379259704</v>
      </c>
    </row>
    <row r="1063" spans="1:20" x14ac:dyDescent="0.25">
      <c r="A1063" s="286">
        <v>43145</v>
      </c>
      <c r="B1063" s="1">
        <f t="shared" si="263"/>
        <v>3</v>
      </c>
      <c r="C1063" s="285">
        <v>5</v>
      </c>
      <c r="D1063" t="s">
        <v>713</v>
      </c>
      <c r="F1063" s="16">
        <v>37</v>
      </c>
      <c r="G1063" t="str">
        <f t="shared" si="257"/>
        <v>heating</v>
      </c>
      <c r="H1063" s="283">
        <f>IF(G1063="heating",F1063*Assumptions!M$4+Assumptions!M$7,0)</f>
        <v>0.34824054712973695</v>
      </c>
      <c r="I1063" s="15">
        <f t="shared" si="258"/>
        <v>1.1031161181218294</v>
      </c>
      <c r="J1063" s="15">
        <f t="shared" si="259"/>
        <v>1.0263036171733995</v>
      </c>
      <c r="K1063" s="283">
        <f t="shared" si="264"/>
        <v>0.39425428876041113</v>
      </c>
      <c r="L1063" s="283">
        <f t="shared" si="265"/>
        <v>3.3550920610042541</v>
      </c>
      <c r="M1063" s="283">
        <f t="shared" si="266"/>
        <v>4.5132551896164186</v>
      </c>
      <c r="N1063" s="283">
        <f t="shared" si="267"/>
        <v>2.8034223547707424</v>
      </c>
      <c r="O1063" s="283">
        <f t="shared" si="268"/>
        <v>0.47183737119949826</v>
      </c>
      <c r="P1063" s="21">
        <f t="shared" si="260"/>
        <v>0</v>
      </c>
      <c r="Q1063" s="21">
        <f t="shared" si="261"/>
        <v>0.72139578924615555</v>
      </c>
      <c r="R1063">
        <f t="shared" si="262"/>
        <v>0.9421089825381942</v>
      </c>
      <c r="S1063" s="296">
        <f t="shared" si="269"/>
        <v>0</v>
      </c>
      <c r="T1063" s="283">
        <f t="shared" si="270"/>
        <v>0.39425428876041113</v>
      </c>
    </row>
    <row r="1064" spans="1:20" x14ac:dyDescent="0.25">
      <c r="A1064" s="286">
        <v>43145</v>
      </c>
      <c r="B1064" s="1">
        <f t="shared" si="263"/>
        <v>3</v>
      </c>
      <c r="C1064" s="285">
        <v>6</v>
      </c>
      <c r="D1064" t="s">
        <v>713</v>
      </c>
      <c r="F1064" s="16">
        <v>39</v>
      </c>
      <c r="G1064" t="str">
        <f t="shared" si="257"/>
        <v>heating</v>
      </c>
      <c r="H1064" s="283">
        <f>IF(G1064="heating",F1064*Assumptions!M$4+Assumptions!M$7,0)</f>
        <v>0.32684879865565691</v>
      </c>
      <c r="I1064" s="15">
        <f t="shared" si="258"/>
        <v>1.1674190089087988</v>
      </c>
      <c r="J1064" s="15">
        <f t="shared" si="259"/>
        <v>1.0263036171733995</v>
      </c>
      <c r="K1064" s="283">
        <f t="shared" si="264"/>
        <v>0.39160615865817305</v>
      </c>
      <c r="L1064" s="283">
        <f t="shared" si="265"/>
        <v>3.4953736047983544</v>
      </c>
      <c r="M1064" s="283">
        <f t="shared" si="266"/>
        <v>4.6703791414962685</v>
      </c>
      <c r="N1064" s="283">
        <f t="shared" si="267"/>
        <v>2.9501734199721237</v>
      </c>
      <c r="O1064" s="283">
        <f t="shared" si="268"/>
        <v>0.46397605685946036</v>
      </c>
      <c r="P1064" s="21">
        <f t="shared" si="260"/>
        <v>0</v>
      </c>
      <c r="Q1064" s="21">
        <f t="shared" si="261"/>
        <v>0.87787080972652631</v>
      </c>
      <c r="R1064">
        <f t="shared" si="262"/>
        <v>0.9421089825381942</v>
      </c>
      <c r="S1064" s="296">
        <f t="shared" si="269"/>
        <v>0</v>
      </c>
      <c r="T1064" s="283">
        <f t="shared" si="270"/>
        <v>0.39160615865817305</v>
      </c>
    </row>
    <row r="1065" spans="1:20" x14ac:dyDescent="0.25">
      <c r="A1065" s="286">
        <v>43145</v>
      </c>
      <c r="B1065" s="1">
        <f t="shared" si="263"/>
        <v>3</v>
      </c>
      <c r="C1065" s="285">
        <v>7</v>
      </c>
      <c r="D1065" t="s">
        <v>714</v>
      </c>
      <c r="F1065" s="16">
        <v>39</v>
      </c>
      <c r="G1065" t="str">
        <f t="shared" si="257"/>
        <v>heating</v>
      </c>
      <c r="H1065" s="283">
        <f>IF(G1065="heating",F1065*Assumptions!M$4+Assumptions!M$7,0)</f>
        <v>0.32684879865565691</v>
      </c>
      <c r="I1065" s="15">
        <f t="shared" si="258"/>
        <v>1.1567226404725983</v>
      </c>
      <c r="J1065" s="15">
        <f t="shared" si="259"/>
        <v>1.0263036171733995</v>
      </c>
      <c r="K1065" s="283">
        <f t="shared" si="264"/>
        <v>0.38801810353578109</v>
      </c>
      <c r="L1065" s="283">
        <f t="shared" si="265"/>
        <v>3.4953736047983544</v>
      </c>
      <c r="M1065" s="283">
        <f t="shared" si="266"/>
        <v>4.6275872256092008</v>
      </c>
      <c r="N1065" s="283">
        <f t="shared" si="267"/>
        <v>2.9501734199721237</v>
      </c>
      <c r="O1065" s="283">
        <f t="shared" si="268"/>
        <v>0.45972491925430597</v>
      </c>
      <c r="P1065" s="21">
        <f t="shared" si="260"/>
        <v>0</v>
      </c>
      <c r="Q1065" s="21">
        <f t="shared" si="261"/>
        <v>0.97331382064367777</v>
      </c>
      <c r="R1065">
        <f t="shared" si="262"/>
        <v>0.9421089825381942</v>
      </c>
      <c r="S1065" s="296">
        <f t="shared" si="269"/>
        <v>0</v>
      </c>
      <c r="T1065" s="283">
        <f t="shared" si="270"/>
        <v>0.38801810353578109</v>
      </c>
    </row>
    <row r="1066" spans="1:20" x14ac:dyDescent="0.25">
      <c r="A1066" s="286">
        <v>43145</v>
      </c>
      <c r="B1066" s="1">
        <f t="shared" si="263"/>
        <v>3</v>
      </c>
      <c r="C1066" s="285">
        <v>8</v>
      </c>
      <c r="D1066" t="s">
        <v>714</v>
      </c>
      <c r="F1066" s="16">
        <v>46</v>
      </c>
      <c r="G1066" t="str">
        <f t="shared" si="257"/>
        <v>heating</v>
      </c>
      <c r="H1066" s="283">
        <f>IF(G1066="heating",F1066*Assumptions!M$4+Assumptions!M$7,0)</f>
        <v>0.2519776789963768</v>
      </c>
      <c r="I1066" s="15">
        <f t="shared" si="258"/>
        <v>1.0887373021083731</v>
      </c>
      <c r="J1066" s="15">
        <f t="shared" si="259"/>
        <v>1.0263036171733995</v>
      </c>
      <c r="K1066" s="283">
        <f t="shared" si="264"/>
        <v>0.28155356695684647</v>
      </c>
      <c r="L1066" s="283">
        <f t="shared" si="265"/>
        <v>3.8708416397494121</v>
      </c>
      <c r="M1066" s="283">
        <f t="shared" si="266"/>
        <v>3.7185657119577789</v>
      </c>
      <c r="N1066" s="283">
        <f t="shared" si="267"/>
        <v>3.4228778732085736</v>
      </c>
      <c r="O1066" s="283">
        <f t="shared" si="268"/>
        <v>0.31840144789475677</v>
      </c>
      <c r="P1066" s="21">
        <f t="shared" si="260"/>
        <v>0</v>
      </c>
      <c r="Q1066" s="21">
        <f t="shared" si="261"/>
        <v>0.94940007506179924</v>
      </c>
      <c r="R1066">
        <f t="shared" si="262"/>
        <v>0.9421089825381942</v>
      </c>
      <c r="S1066" s="296">
        <f t="shared" si="269"/>
        <v>0</v>
      </c>
      <c r="T1066" s="283">
        <f t="shared" si="270"/>
        <v>0.28155356695684647</v>
      </c>
    </row>
    <row r="1067" spans="1:20" x14ac:dyDescent="0.25">
      <c r="A1067" s="286">
        <v>43145</v>
      </c>
      <c r="B1067" s="1">
        <f t="shared" si="263"/>
        <v>3</v>
      </c>
      <c r="C1067" s="285">
        <v>9</v>
      </c>
      <c r="D1067" t="s">
        <v>714</v>
      </c>
      <c r="F1067" s="16">
        <v>48</v>
      </c>
      <c r="G1067" t="str">
        <f t="shared" si="257"/>
        <v>heating</v>
      </c>
      <c r="H1067" s="283">
        <f>IF(G1067="heating",F1067*Assumptions!M$4+Assumptions!M$7,0)</f>
        <v>0.2305859305222967</v>
      </c>
      <c r="I1067" s="15">
        <f t="shared" si="258"/>
        <v>1.0265141967145235</v>
      </c>
      <c r="J1067" s="15">
        <f t="shared" si="259"/>
        <v>1.0263036171733995</v>
      </c>
      <c r="K1067" s="283">
        <f t="shared" si="264"/>
        <v>0.24292579035944889</v>
      </c>
      <c r="L1067" s="283">
        <f t="shared" si="265"/>
        <v>3.9630740889572826</v>
      </c>
      <c r="M1067" s="283">
        <f t="shared" si="266"/>
        <v>3.2848446729279583</v>
      </c>
      <c r="N1067" s="283">
        <f t="shared" si="267"/>
        <v>3.5524856183738187</v>
      </c>
      <c r="O1067" s="283">
        <f t="shared" si="268"/>
        <v>0.27100261865485048</v>
      </c>
      <c r="P1067" s="21">
        <f t="shared" si="260"/>
        <v>0</v>
      </c>
      <c r="Q1067" s="21">
        <f t="shared" si="261"/>
        <v>0.8408485371888097</v>
      </c>
      <c r="R1067">
        <f t="shared" si="262"/>
        <v>0.9421089825381942</v>
      </c>
      <c r="S1067" s="296">
        <f t="shared" si="269"/>
        <v>0</v>
      </c>
      <c r="T1067" s="283">
        <f t="shared" si="270"/>
        <v>0.24292579035944889</v>
      </c>
    </row>
    <row r="1068" spans="1:20" x14ac:dyDescent="0.25">
      <c r="A1068" s="286">
        <v>43145</v>
      </c>
      <c r="B1068" s="1">
        <f t="shared" si="263"/>
        <v>3</v>
      </c>
      <c r="C1068" s="285">
        <v>10</v>
      </c>
      <c r="D1068" t="s">
        <v>714</v>
      </c>
      <c r="F1068" s="16">
        <v>50</v>
      </c>
      <c r="G1068" t="str">
        <f t="shared" si="257"/>
        <v>heating</v>
      </c>
      <c r="H1068" s="283">
        <f>IF(G1068="heating",F1068*Assumptions!M$4+Assumptions!M$7,0)</f>
        <v>0.20919418204821671</v>
      </c>
      <c r="I1068" s="15">
        <f t="shared" si="258"/>
        <v>0.99413757313525775</v>
      </c>
      <c r="J1068" s="15">
        <f t="shared" si="259"/>
        <v>1.0263036171733995</v>
      </c>
      <c r="K1068" s="283">
        <f t="shared" si="264"/>
        <v>0.21343810175778855</v>
      </c>
      <c r="L1068" s="283">
        <f t="shared" si="265"/>
        <v>4.0351685236640416</v>
      </c>
      <c r="M1068" s="283">
        <f t="shared" si="266"/>
        <v>2.9386147183959093</v>
      </c>
      <c r="N1068" s="283">
        <f t="shared" si="267"/>
        <v>3.6783220436298789</v>
      </c>
      <c r="O1068" s="283">
        <f t="shared" si="268"/>
        <v>0.23414445493024724</v>
      </c>
      <c r="P1068" s="21">
        <f t="shared" si="260"/>
        <v>0</v>
      </c>
      <c r="Q1068" s="21">
        <f t="shared" si="261"/>
        <v>0.74504051125983206</v>
      </c>
      <c r="R1068">
        <f t="shared" si="262"/>
        <v>0.9421089825381942</v>
      </c>
      <c r="S1068" s="296">
        <f t="shared" si="269"/>
        <v>0</v>
      </c>
      <c r="T1068" s="283">
        <f t="shared" si="270"/>
        <v>0.21343810175778855</v>
      </c>
    </row>
    <row r="1069" spans="1:20" x14ac:dyDescent="0.25">
      <c r="A1069" s="286">
        <v>43145</v>
      </c>
      <c r="B1069" s="1">
        <f t="shared" si="263"/>
        <v>3</v>
      </c>
      <c r="C1069" s="285">
        <v>11</v>
      </c>
      <c r="D1069" t="s">
        <v>714</v>
      </c>
      <c r="F1069" s="16">
        <v>48</v>
      </c>
      <c r="G1069" t="str">
        <f t="shared" si="257"/>
        <v>heating</v>
      </c>
      <c r="H1069" s="283">
        <f>IF(G1069="heating",F1069*Assumptions!M$4+Assumptions!M$7,0)</f>
        <v>0.2305859305222967</v>
      </c>
      <c r="I1069" s="15">
        <f t="shared" si="258"/>
        <v>0.95102107888400034</v>
      </c>
      <c r="J1069" s="15">
        <f t="shared" si="259"/>
        <v>1.0263036171733995</v>
      </c>
      <c r="K1069" s="283">
        <f t="shared" si="264"/>
        <v>0.22506025535333241</v>
      </c>
      <c r="L1069" s="283">
        <f t="shared" si="265"/>
        <v>3.9630740889572826</v>
      </c>
      <c r="M1069" s="283">
        <f t="shared" si="266"/>
        <v>3.0432667515100027</v>
      </c>
      <c r="N1069" s="283">
        <f t="shared" si="267"/>
        <v>3.5524856183738187</v>
      </c>
      <c r="O1069" s="283">
        <f t="shared" si="268"/>
        <v>0.2510722244255531</v>
      </c>
      <c r="P1069" s="21">
        <f t="shared" si="260"/>
        <v>0</v>
      </c>
      <c r="Q1069" s="21">
        <f t="shared" si="261"/>
        <v>0.72850690893675296</v>
      </c>
      <c r="R1069">
        <f t="shared" si="262"/>
        <v>0.9421089825381942</v>
      </c>
      <c r="S1069" s="296">
        <f t="shared" si="269"/>
        <v>0</v>
      </c>
      <c r="T1069" s="283">
        <f t="shared" si="270"/>
        <v>0.22506025535333241</v>
      </c>
    </row>
    <row r="1070" spans="1:20" x14ac:dyDescent="0.25">
      <c r="A1070" s="286">
        <v>43145</v>
      </c>
      <c r="B1070" s="1">
        <f t="shared" si="263"/>
        <v>3</v>
      </c>
      <c r="C1070" s="285">
        <v>12</v>
      </c>
      <c r="D1070" t="s">
        <v>714</v>
      </c>
      <c r="F1070" s="16">
        <v>48</v>
      </c>
      <c r="G1070" t="str">
        <f t="shared" si="257"/>
        <v>heating</v>
      </c>
      <c r="H1070" s="283">
        <f>IF(G1070="heating",F1070*Assumptions!M$4+Assumptions!M$7,0)</f>
        <v>0.2305859305222967</v>
      </c>
      <c r="I1070" s="15">
        <f t="shared" si="258"/>
        <v>0.92817502202723046</v>
      </c>
      <c r="J1070" s="15">
        <f t="shared" si="259"/>
        <v>1.0263036171733995</v>
      </c>
      <c r="K1070" s="283">
        <f t="shared" si="264"/>
        <v>0.21965370916401444</v>
      </c>
      <c r="L1070" s="283">
        <f t="shared" si="265"/>
        <v>3.9630740889572826</v>
      </c>
      <c r="M1070" s="283">
        <f t="shared" si="266"/>
        <v>2.9701593864062743</v>
      </c>
      <c r="N1070" s="283">
        <f t="shared" si="267"/>
        <v>3.5524856183738187</v>
      </c>
      <c r="O1070" s="283">
        <f t="shared" si="268"/>
        <v>0.24504080152469279</v>
      </c>
      <c r="P1070" s="21">
        <f t="shared" si="260"/>
        <v>0</v>
      </c>
      <c r="Q1070" s="21">
        <f t="shared" si="261"/>
        <v>0.75910815787401487</v>
      </c>
      <c r="R1070">
        <f t="shared" si="262"/>
        <v>0.9421089825381942</v>
      </c>
      <c r="S1070" s="296">
        <f t="shared" si="269"/>
        <v>0</v>
      </c>
      <c r="T1070" s="283">
        <f t="shared" si="270"/>
        <v>0.21965370916401444</v>
      </c>
    </row>
    <row r="1071" spans="1:20" x14ac:dyDescent="0.25">
      <c r="A1071" s="286">
        <v>43145</v>
      </c>
      <c r="B1071" s="1">
        <f t="shared" si="263"/>
        <v>3</v>
      </c>
      <c r="C1071" s="285">
        <v>13</v>
      </c>
      <c r="D1071" t="s">
        <v>714</v>
      </c>
      <c r="F1071" s="16">
        <v>48</v>
      </c>
      <c r="G1071" t="str">
        <f t="shared" si="257"/>
        <v>heating</v>
      </c>
      <c r="H1071" s="283">
        <f>IF(G1071="heating",F1071*Assumptions!M$4+Assumptions!M$7,0)</f>
        <v>0.2305859305222967</v>
      </c>
      <c r="I1071" s="15">
        <f t="shared" si="258"/>
        <v>0.91573834436872614</v>
      </c>
      <c r="J1071" s="15">
        <f t="shared" si="259"/>
        <v>1.0263036171733995</v>
      </c>
      <c r="K1071" s="283">
        <f t="shared" si="264"/>
        <v>0.21671055478845144</v>
      </c>
      <c r="L1071" s="283">
        <f t="shared" si="265"/>
        <v>3.9630740889572826</v>
      </c>
      <c r="M1071" s="283">
        <f t="shared" si="266"/>
        <v>2.9303620270651041</v>
      </c>
      <c r="N1071" s="283">
        <f t="shared" si="267"/>
        <v>3.5524856183738187</v>
      </c>
      <c r="O1071" s="283">
        <f t="shared" si="268"/>
        <v>0.24175748384276669</v>
      </c>
      <c r="P1071" s="21">
        <f t="shared" si="260"/>
        <v>0</v>
      </c>
      <c r="Q1071" s="21">
        <f t="shared" si="261"/>
        <v>0.79115902007799765</v>
      </c>
      <c r="R1071">
        <f t="shared" si="262"/>
        <v>0.9421089825381942</v>
      </c>
      <c r="S1071" s="296">
        <f t="shared" si="269"/>
        <v>0</v>
      </c>
      <c r="T1071" s="283">
        <f t="shared" si="270"/>
        <v>0.21671055478845144</v>
      </c>
    </row>
    <row r="1072" spans="1:20" x14ac:dyDescent="0.25">
      <c r="A1072" s="286">
        <v>43145</v>
      </c>
      <c r="B1072" s="1">
        <f t="shared" si="263"/>
        <v>3</v>
      </c>
      <c r="C1072" s="285">
        <v>14</v>
      </c>
      <c r="D1072" t="s">
        <v>714</v>
      </c>
      <c r="F1072" s="16">
        <v>46</v>
      </c>
      <c r="G1072" t="str">
        <f t="shared" si="257"/>
        <v>heating</v>
      </c>
      <c r="H1072" s="283">
        <f>IF(G1072="heating",F1072*Assumptions!M$4+Assumptions!M$7,0)</f>
        <v>0.2519776789963768</v>
      </c>
      <c r="I1072" s="15">
        <f t="shared" si="258"/>
        <v>0.92047470058819936</v>
      </c>
      <c r="J1072" s="15">
        <f t="shared" si="259"/>
        <v>1.0263036171733995</v>
      </c>
      <c r="K1072" s="283">
        <f t="shared" si="264"/>
        <v>0.23803991536091018</v>
      </c>
      <c r="L1072" s="283">
        <f t="shared" si="265"/>
        <v>3.8708416397494121</v>
      </c>
      <c r="M1072" s="283">
        <f t="shared" si="266"/>
        <v>3.1438673532205024</v>
      </c>
      <c r="N1072" s="283">
        <f t="shared" si="267"/>
        <v>3.4228778732085736</v>
      </c>
      <c r="O1072" s="283">
        <f t="shared" si="268"/>
        <v>0.26919301547785324</v>
      </c>
      <c r="P1072" s="21">
        <f t="shared" si="260"/>
        <v>0</v>
      </c>
      <c r="Q1072" s="21">
        <f t="shared" si="261"/>
        <v>0.84355555031342389</v>
      </c>
      <c r="R1072">
        <f t="shared" si="262"/>
        <v>0.9421089825381942</v>
      </c>
      <c r="S1072" s="296">
        <f t="shared" si="269"/>
        <v>0</v>
      </c>
      <c r="T1072" s="283">
        <f t="shared" si="270"/>
        <v>0.23803991536091018</v>
      </c>
    </row>
    <row r="1073" spans="1:20" x14ac:dyDescent="0.25">
      <c r="A1073" s="286">
        <v>43145</v>
      </c>
      <c r="B1073" s="1">
        <f t="shared" si="263"/>
        <v>3</v>
      </c>
      <c r="C1073" s="285">
        <v>15</v>
      </c>
      <c r="D1073" t="s">
        <v>714</v>
      </c>
      <c r="F1073" s="16">
        <v>43</v>
      </c>
      <c r="G1073" t="str">
        <f t="shared" si="257"/>
        <v>heating</v>
      </c>
      <c r="H1073" s="283">
        <f>IF(G1073="heating",F1073*Assumptions!M$4+Assumptions!M$7,0)</f>
        <v>0.28406530170749683</v>
      </c>
      <c r="I1073" s="15">
        <f t="shared" si="258"/>
        <v>0.92937811039838192</v>
      </c>
      <c r="J1073" s="15">
        <f t="shared" si="259"/>
        <v>1.0263036171733995</v>
      </c>
      <c r="K1073" s="283">
        <f t="shared" si="264"/>
        <v>0.27094833540776742</v>
      </c>
      <c r="L1073" s="283">
        <f t="shared" si="265"/>
        <v>3.7370271581932331</v>
      </c>
      <c r="M1073" s="283">
        <f t="shared" si="266"/>
        <v>3.454790874267291</v>
      </c>
      <c r="N1073" s="283">
        <f t="shared" si="267"/>
        <v>3.2278965655525562</v>
      </c>
      <c r="O1073" s="283">
        <f t="shared" si="268"/>
        <v>0.3136845519437354</v>
      </c>
      <c r="P1073" s="21">
        <f t="shared" si="260"/>
        <v>0</v>
      </c>
      <c r="Q1073" s="21">
        <f t="shared" si="261"/>
        <v>0.96592607327566882</v>
      </c>
      <c r="R1073">
        <f t="shared" si="262"/>
        <v>0.9421089825381942</v>
      </c>
      <c r="S1073" s="296">
        <f t="shared" si="269"/>
        <v>0</v>
      </c>
      <c r="T1073" s="283">
        <f t="shared" si="270"/>
        <v>0.27094833540776742</v>
      </c>
    </row>
    <row r="1074" spans="1:20" x14ac:dyDescent="0.25">
      <c r="A1074" s="286">
        <v>43145</v>
      </c>
      <c r="B1074" s="1">
        <f t="shared" si="263"/>
        <v>3</v>
      </c>
      <c r="C1074" s="285">
        <v>16</v>
      </c>
      <c r="D1074" t="s">
        <v>714</v>
      </c>
      <c r="F1074" s="16">
        <v>43</v>
      </c>
      <c r="G1074" t="str">
        <f t="shared" si="257"/>
        <v>heating</v>
      </c>
      <c r="H1074" s="283">
        <f>IF(G1074="heating",F1074*Assumptions!M$4+Assumptions!M$7,0)</f>
        <v>0.28406530170749683</v>
      </c>
      <c r="I1074" s="15">
        <f t="shared" si="258"/>
        <v>0.95820877609023625</v>
      </c>
      <c r="J1074" s="15">
        <f t="shared" si="259"/>
        <v>1.0263036171733995</v>
      </c>
      <c r="K1074" s="283">
        <f t="shared" si="264"/>
        <v>0.2793535483028261</v>
      </c>
      <c r="L1074" s="283">
        <f t="shared" si="265"/>
        <v>3.7370271581932331</v>
      </c>
      <c r="M1074" s="283">
        <f t="shared" si="266"/>
        <v>3.5619635304949848</v>
      </c>
      <c r="N1074" s="283">
        <f t="shared" si="267"/>
        <v>3.2278965655525562</v>
      </c>
      <c r="O1074" s="283">
        <f t="shared" si="268"/>
        <v>0.32341550466212071</v>
      </c>
      <c r="P1074" s="21">
        <f t="shared" si="260"/>
        <v>0</v>
      </c>
      <c r="Q1074" s="21">
        <f t="shared" si="261"/>
        <v>1.1649354943302594</v>
      </c>
      <c r="R1074">
        <f t="shared" si="262"/>
        <v>0.9421089825381942</v>
      </c>
      <c r="S1074" s="296">
        <f t="shared" si="269"/>
        <v>0</v>
      </c>
      <c r="T1074" s="283">
        <f t="shared" si="270"/>
        <v>0.2793535483028261</v>
      </c>
    </row>
    <row r="1075" spans="1:20" x14ac:dyDescent="0.25">
      <c r="A1075" s="286">
        <v>43145</v>
      </c>
      <c r="B1075" s="1">
        <f t="shared" si="263"/>
        <v>3</v>
      </c>
      <c r="C1075" s="285">
        <v>17</v>
      </c>
      <c r="D1075" t="s">
        <v>714</v>
      </c>
      <c r="F1075" s="16">
        <v>41</v>
      </c>
      <c r="G1075" t="str">
        <f t="shared" si="257"/>
        <v>heating</v>
      </c>
      <c r="H1075" s="283">
        <f>IF(G1075="heating",F1075*Assumptions!M$4+Assumptions!M$7,0)</f>
        <v>0.30545705018157687</v>
      </c>
      <c r="I1075" s="15">
        <f t="shared" si="258"/>
        <v>1.000324165990953</v>
      </c>
      <c r="J1075" s="15">
        <f t="shared" si="259"/>
        <v>1.0263036171733995</v>
      </c>
      <c r="K1075" s="283">
        <f t="shared" si="264"/>
        <v>0.31359329883211046</v>
      </c>
      <c r="L1075" s="283">
        <f t="shared" si="265"/>
        <v>3.6290180754851575</v>
      </c>
      <c r="M1075" s="283">
        <f t="shared" si="266"/>
        <v>3.8829779783610938</v>
      </c>
      <c r="N1075" s="283">
        <f t="shared" si="267"/>
        <v>3.0927664988509331</v>
      </c>
      <c r="O1075" s="283">
        <f t="shared" si="268"/>
        <v>0.36796691578092494</v>
      </c>
      <c r="P1075" s="21">
        <f t="shared" si="260"/>
        <v>0</v>
      </c>
      <c r="Q1075" s="21">
        <f t="shared" si="261"/>
        <v>1.3521540118753073</v>
      </c>
      <c r="R1075">
        <f t="shared" si="262"/>
        <v>0.9421089825381942</v>
      </c>
      <c r="S1075" s="296">
        <f t="shared" si="269"/>
        <v>0</v>
      </c>
      <c r="T1075" s="283">
        <f t="shared" si="270"/>
        <v>0.31359329883211046</v>
      </c>
    </row>
    <row r="1076" spans="1:20" x14ac:dyDescent="0.25">
      <c r="A1076" s="286">
        <v>43145</v>
      </c>
      <c r="B1076" s="1">
        <f t="shared" si="263"/>
        <v>3</v>
      </c>
      <c r="C1076" s="285">
        <v>18</v>
      </c>
      <c r="D1076" t="s">
        <v>714</v>
      </c>
      <c r="F1076" s="16">
        <v>39</v>
      </c>
      <c r="G1076" t="str">
        <f t="shared" si="257"/>
        <v>heating</v>
      </c>
      <c r="H1076" s="283">
        <f>IF(G1076="heating",F1076*Assumptions!M$4+Assumptions!M$7,0)</f>
        <v>0.32684879865565691</v>
      </c>
      <c r="I1076" s="15">
        <f t="shared" si="258"/>
        <v>0.99263375744531002</v>
      </c>
      <c r="J1076" s="15">
        <f t="shared" si="259"/>
        <v>1.0263036171733995</v>
      </c>
      <c r="K1076" s="283">
        <f t="shared" si="264"/>
        <v>0.33297512696056697</v>
      </c>
      <c r="L1076" s="283">
        <f t="shared" si="265"/>
        <v>3.4953736047983544</v>
      </c>
      <c r="M1076" s="283">
        <f t="shared" si="266"/>
        <v>3.9711328670679666</v>
      </c>
      <c r="N1076" s="283">
        <f t="shared" si="267"/>
        <v>2.9501734199721237</v>
      </c>
      <c r="O1076" s="283">
        <f t="shared" si="268"/>
        <v>0.39450984879503936</v>
      </c>
      <c r="P1076" s="21">
        <f t="shared" si="260"/>
        <v>0</v>
      </c>
      <c r="Q1076" s="21">
        <f t="shared" si="261"/>
        <v>1.5598916921549892</v>
      </c>
      <c r="R1076">
        <f t="shared" si="262"/>
        <v>0.9421089825381942</v>
      </c>
      <c r="S1076" s="296">
        <f t="shared" si="269"/>
        <v>0</v>
      </c>
      <c r="T1076" s="283">
        <f t="shared" si="270"/>
        <v>0.33297512696056697</v>
      </c>
    </row>
    <row r="1077" spans="1:20" x14ac:dyDescent="0.25">
      <c r="A1077" s="286">
        <v>43145</v>
      </c>
      <c r="B1077" s="1">
        <f t="shared" si="263"/>
        <v>3</v>
      </c>
      <c r="C1077" s="285">
        <v>19</v>
      </c>
      <c r="D1077" t="s">
        <v>714</v>
      </c>
      <c r="F1077" s="16">
        <v>39</v>
      </c>
      <c r="G1077" t="str">
        <f t="shared" si="257"/>
        <v>heating</v>
      </c>
      <c r="H1077" s="283">
        <f>IF(G1077="heating",F1077*Assumptions!M$4+Assumptions!M$7,0)</f>
        <v>0.32684879865565691</v>
      </c>
      <c r="I1077" s="15">
        <f t="shared" si="258"/>
        <v>0.98728643949761985</v>
      </c>
      <c r="J1077" s="15">
        <f t="shared" si="259"/>
        <v>1.0263036171733995</v>
      </c>
      <c r="K1077" s="283">
        <f t="shared" si="264"/>
        <v>0.33118138998640534</v>
      </c>
      <c r="L1077" s="283">
        <f t="shared" si="265"/>
        <v>3.4953736047983544</v>
      </c>
      <c r="M1077" s="283">
        <f t="shared" si="266"/>
        <v>3.9497403747278046</v>
      </c>
      <c r="N1077" s="283">
        <f t="shared" si="267"/>
        <v>2.9501734199721237</v>
      </c>
      <c r="O1077" s="283">
        <f t="shared" si="268"/>
        <v>0.39238462428078197</v>
      </c>
      <c r="P1077" s="21">
        <f t="shared" si="260"/>
        <v>0</v>
      </c>
      <c r="Q1077" s="21">
        <f t="shared" si="261"/>
        <v>1.6764212681468484</v>
      </c>
      <c r="R1077">
        <f t="shared" si="262"/>
        <v>0.9421089825381942</v>
      </c>
      <c r="S1077" s="296">
        <f t="shared" si="269"/>
        <v>0</v>
      </c>
      <c r="T1077" s="283">
        <f t="shared" si="270"/>
        <v>0.33118138998640534</v>
      </c>
    </row>
    <row r="1078" spans="1:20" x14ac:dyDescent="0.25">
      <c r="A1078" s="286">
        <v>43145</v>
      </c>
      <c r="B1078" s="1">
        <f t="shared" si="263"/>
        <v>3</v>
      </c>
      <c r="C1078" s="285">
        <v>20</v>
      </c>
      <c r="D1078" t="s">
        <v>714</v>
      </c>
      <c r="F1078" s="16">
        <v>28</v>
      </c>
      <c r="G1078" t="str">
        <f t="shared" si="257"/>
        <v>heating</v>
      </c>
      <c r="H1078" s="283">
        <f>IF(G1078="heating",F1078*Assumptions!M$4+Assumptions!M$7,0)</f>
        <v>0.44450341526309717</v>
      </c>
      <c r="I1078" s="15">
        <f t="shared" si="258"/>
        <v>0.9807837528485519</v>
      </c>
      <c r="J1078" s="15">
        <f t="shared" si="259"/>
        <v>1.0263036171733995</v>
      </c>
      <c r="K1078" s="283">
        <f t="shared" si="264"/>
        <v>0.44742909816540555</v>
      </c>
      <c r="L1078" s="283">
        <f t="shared" si="265"/>
        <v>3.0941723472618432</v>
      </c>
      <c r="M1078" s="283">
        <f t="shared" si="266"/>
        <v>4.7236503987874334</v>
      </c>
      <c r="N1078" s="283">
        <f t="shared" si="267"/>
        <v>2.2832919573072399</v>
      </c>
      <c r="O1078" s="283">
        <f t="shared" si="268"/>
        <v>0.60632751693147346</v>
      </c>
      <c r="P1078" s="21">
        <f t="shared" si="260"/>
        <v>0</v>
      </c>
      <c r="Q1078" s="21">
        <f t="shared" si="261"/>
        <v>1.52436960139122</v>
      </c>
      <c r="R1078">
        <f t="shared" si="262"/>
        <v>0.9421089825381942</v>
      </c>
      <c r="S1078" s="296">
        <f t="shared" si="269"/>
        <v>0</v>
      </c>
      <c r="T1078" s="283">
        <f t="shared" si="270"/>
        <v>0.44742909816540555</v>
      </c>
    </row>
    <row r="1079" spans="1:20" x14ac:dyDescent="0.25">
      <c r="A1079" s="286">
        <v>43145</v>
      </c>
      <c r="B1079" s="1">
        <f t="shared" si="263"/>
        <v>3</v>
      </c>
      <c r="C1079" s="285">
        <v>21</v>
      </c>
      <c r="D1079" t="s">
        <v>714</v>
      </c>
      <c r="F1079" s="16">
        <v>27</v>
      </c>
      <c r="G1079" t="str">
        <f t="shared" si="257"/>
        <v>heating</v>
      </c>
      <c r="H1079" s="283">
        <f>IF(G1079="heating",F1079*Assumptions!M$4+Assumptions!M$7,0)</f>
        <v>0.45519928950013722</v>
      </c>
      <c r="I1079" s="15">
        <f t="shared" si="258"/>
        <v>0.96485790305685171</v>
      </c>
      <c r="J1079" s="15">
        <f t="shared" si="259"/>
        <v>1.0263036171733995</v>
      </c>
      <c r="K1079" s="283">
        <f t="shared" si="264"/>
        <v>0.45075524983217224</v>
      </c>
      <c r="L1079" s="283">
        <f t="shared" si="265"/>
        <v>3.1143580678163376</v>
      </c>
      <c r="M1079" s="283">
        <f t="shared" si="266"/>
        <v>4.7898108053334454</v>
      </c>
      <c r="N1079" s="283">
        <f t="shared" si="267"/>
        <v>2.2875213966102126</v>
      </c>
      <c r="O1079" s="283">
        <f t="shared" si="268"/>
        <v>0.61368311177576296</v>
      </c>
      <c r="P1079" s="21">
        <f t="shared" si="260"/>
        <v>0</v>
      </c>
      <c r="Q1079" s="21">
        <f t="shared" si="261"/>
        <v>1.4448604713749031</v>
      </c>
      <c r="R1079">
        <f t="shared" si="262"/>
        <v>0.9421089825381942</v>
      </c>
      <c r="S1079" s="296">
        <f t="shared" si="269"/>
        <v>0</v>
      </c>
      <c r="T1079" s="283">
        <f t="shared" si="270"/>
        <v>0.45075524983217224</v>
      </c>
    </row>
    <row r="1080" spans="1:20" x14ac:dyDescent="0.25">
      <c r="A1080" s="286">
        <v>43145</v>
      </c>
      <c r="B1080" s="1">
        <f t="shared" si="263"/>
        <v>3</v>
      </c>
      <c r="C1080" s="285">
        <v>22</v>
      </c>
      <c r="D1080" t="s">
        <v>714</v>
      </c>
      <c r="F1080" s="16">
        <v>25</v>
      </c>
      <c r="G1080" t="str">
        <f t="shared" si="257"/>
        <v>heating</v>
      </c>
      <c r="H1080" s="283">
        <f>IF(G1080="heating",F1080*Assumptions!M$4+Assumptions!M$7,0)</f>
        <v>0.47659103797421726</v>
      </c>
      <c r="I1080" s="15">
        <f t="shared" si="258"/>
        <v>0.93972561476240646</v>
      </c>
      <c r="J1080" s="15">
        <f t="shared" si="259"/>
        <v>1.0263036171733995</v>
      </c>
      <c r="K1080" s="283">
        <f t="shared" si="264"/>
        <v>0.45964527055699822</v>
      </c>
      <c r="L1080" s="283">
        <f t="shared" si="265"/>
        <v>3.0939281817466902</v>
      </c>
      <c r="M1080" s="283">
        <f t="shared" si="266"/>
        <v>4.8522374644959827</v>
      </c>
      <c r="N1080" s="283">
        <f t="shared" si="267"/>
        <v>2.1843738559015753</v>
      </c>
      <c r="O1080" s="283">
        <f t="shared" si="268"/>
        <v>0.65103757415001628</v>
      </c>
      <c r="P1080" s="21">
        <f t="shared" si="260"/>
        <v>0</v>
      </c>
      <c r="Q1080" s="21">
        <f t="shared" si="261"/>
        <v>1.2427137171080138</v>
      </c>
      <c r="R1080">
        <f t="shared" si="262"/>
        <v>0.9421089825381942</v>
      </c>
      <c r="S1080" s="296">
        <f t="shared" si="269"/>
        <v>0</v>
      </c>
      <c r="T1080" s="283">
        <f t="shared" si="270"/>
        <v>0.45964527055699822</v>
      </c>
    </row>
    <row r="1081" spans="1:20" x14ac:dyDescent="0.25">
      <c r="A1081" s="286">
        <v>43145</v>
      </c>
      <c r="B1081" s="1">
        <f t="shared" si="263"/>
        <v>3</v>
      </c>
      <c r="C1081" s="285">
        <v>23</v>
      </c>
      <c r="D1081" t="s">
        <v>713</v>
      </c>
      <c r="F1081" s="16">
        <v>21</v>
      </c>
      <c r="G1081" t="str">
        <f t="shared" si="257"/>
        <v>heating</v>
      </c>
      <c r="H1081" s="283">
        <f>IF(G1081="heating",F1081*Assumptions!M$4+Assumptions!M$7,0)</f>
        <v>0.51937453492237728</v>
      </c>
      <c r="I1081" s="15">
        <f t="shared" si="258"/>
        <v>0.93552015763172869</v>
      </c>
      <c r="J1081" s="15">
        <f t="shared" si="259"/>
        <v>1.0263036171733995</v>
      </c>
      <c r="K1081" s="283">
        <f t="shared" si="264"/>
        <v>0.49866588893236657</v>
      </c>
      <c r="L1081" s="283">
        <f t="shared" si="265"/>
        <v>3.0222800846604434</v>
      </c>
      <c r="M1081" s="283">
        <f t="shared" si="266"/>
        <v>5.1422524448875171</v>
      </c>
      <c r="N1081" s="283">
        <f t="shared" si="267"/>
        <v>1.9596958788221039</v>
      </c>
      <c r="O1081" s="283">
        <f t="shared" si="268"/>
        <v>0.76905197449598728</v>
      </c>
      <c r="P1081" s="21">
        <f t="shared" si="260"/>
        <v>0</v>
      </c>
      <c r="Q1081" s="21">
        <f t="shared" si="261"/>
        <v>1.0297519246597011</v>
      </c>
      <c r="R1081">
        <f t="shared" si="262"/>
        <v>0.9421089825381942</v>
      </c>
      <c r="S1081" s="296">
        <f t="shared" si="269"/>
        <v>0</v>
      </c>
      <c r="T1081" s="283">
        <f t="shared" si="270"/>
        <v>0.49866588893236657</v>
      </c>
    </row>
    <row r="1082" spans="1:20" x14ac:dyDescent="0.25">
      <c r="A1082" s="286">
        <v>43146</v>
      </c>
      <c r="B1082" s="1">
        <f t="shared" si="263"/>
        <v>4</v>
      </c>
      <c r="C1082" s="285">
        <v>0</v>
      </c>
      <c r="D1082" t="s">
        <v>713</v>
      </c>
      <c r="F1082" s="16">
        <v>19</v>
      </c>
      <c r="G1082" t="str">
        <f t="shared" si="257"/>
        <v>heating</v>
      </c>
      <c r="H1082" s="283">
        <f>IF(G1082="heating",F1082*Assumptions!M$4+Assumptions!M$7,0)</f>
        <v>0.54076628339645738</v>
      </c>
      <c r="I1082" s="15">
        <f t="shared" si="258"/>
        <v>0.96097758380229281</v>
      </c>
      <c r="J1082" s="15">
        <f t="shared" si="259"/>
        <v>1.0020455199443592</v>
      </c>
      <c r="K1082" s="283">
        <f t="shared" si="264"/>
        <v>0.52072726006186176</v>
      </c>
      <c r="L1082" s="283">
        <f t="shared" si="265"/>
        <v>2.9437809613584625</v>
      </c>
      <c r="M1082" s="283">
        <f t="shared" si="266"/>
        <v>5.2302786643143477</v>
      </c>
      <c r="N1082" s="283">
        <f t="shared" si="267"/>
        <v>1.8289671560163632</v>
      </c>
      <c r="O1082" s="283">
        <f t="shared" si="268"/>
        <v>0.83812713048891474</v>
      </c>
      <c r="P1082" s="21">
        <f t="shared" si="260"/>
        <v>0</v>
      </c>
      <c r="Q1082" s="21">
        <f t="shared" si="261"/>
        <v>0.90668853391740301</v>
      </c>
      <c r="R1082">
        <f t="shared" si="262"/>
        <v>1.0705685074825908</v>
      </c>
      <c r="S1082" s="296">
        <f t="shared" si="269"/>
        <v>0</v>
      </c>
      <c r="T1082" s="283">
        <f t="shared" si="270"/>
        <v>0.52072726006186176</v>
      </c>
    </row>
    <row r="1083" spans="1:20" x14ac:dyDescent="0.25">
      <c r="A1083" s="286">
        <v>43146</v>
      </c>
      <c r="B1083" s="1">
        <f t="shared" si="263"/>
        <v>4</v>
      </c>
      <c r="C1083" s="285">
        <v>1</v>
      </c>
      <c r="D1083" t="s">
        <v>713</v>
      </c>
      <c r="F1083" s="16">
        <v>21</v>
      </c>
      <c r="G1083" t="str">
        <f t="shared" si="257"/>
        <v>heating</v>
      </c>
      <c r="H1083" s="283">
        <f>IF(G1083="heating",F1083*Assumptions!M$4+Assumptions!M$7,0)</f>
        <v>0.51937453492237728</v>
      </c>
      <c r="I1083" s="15">
        <f t="shared" si="258"/>
        <v>0.9912860509924194</v>
      </c>
      <c r="J1083" s="15">
        <f t="shared" si="259"/>
        <v>1.0020455199443592</v>
      </c>
      <c r="K1083" s="283">
        <f t="shared" si="264"/>
        <v>0.51590186505826707</v>
      </c>
      <c r="L1083" s="283">
        <f t="shared" si="265"/>
        <v>3.0222800846604434</v>
      </c>
      <c r="M1083" s="283">
        <f t="shared" si="266"/>
        <v>5.3199901693651102</v>
      </c>
      <c r="N1083" s="283">
        <f t="shared" si="267"/>
        <v>1.9596958788221039</v>
      </c>
      <c r="O1083" s="283">
        <f t="shared" si="268"/>
        <v>0.79563362318338582</v>
      </c>
      <c r="P1083" s="21">
        <f t="shared" si="260"/>
        <v>0</v>
      </c>
      <c r="Q1083" s="21">
        <f t="shared" si="261"/>
        <v>0.81803459285312596</v>
      </c>
      <c r="R1083">
        <f t="shared" si="262"/>
        <v>1.0705685074825908</v>
      </c>
      <c r="S1083" s="296">
        <f t="shared" si="269"/>
        <v>0</v>
      </c>
      <c r="T1083" s="283">
        <f t="shared" si="270"/>
        <v>0.51590186505826707</v>
      </c>
    </row>
    <row r="1084" spans="1:20" x14ac:dyDescent="0.25">
      <c r="A1084" s="286">
        <v>43146</v>
      </c>
      <c r="B1084" s="1">
        <f t="shared" si="263"/>
        <v>4</v>
      </c>
      <c r="C1084" s="285">
        <v>2</v>
      </c>
      <c r="D1084" t="s">
        <v>713</v>
      </c>
      <c r="F1084" s="16">
        <v>19</v>
      </c>
      <c r="G1084" t="str">
        <f t="shared" si="257"/>
        <v>heating</v>
      </c>
      <c r="H1084" s="283">
        <f>IF(G1084="heating",F1084*Assumptions!M$4+Assumptions!M$7,0)</f>
        <v>0.54076628339645738</v>
      </c>
      <c r="I1084" s="15">
        <f t="shared" si="258"/>
        <v>1.0126444122274023</v>
      </c>
      <c r="J1084" s="15">
        <f t="shared" si="259"/>
        <v>1.0020455199443592</v>
      </c>
      <c r="K1084" s="283">
        <f t="shared" si="264"/>
        <v>0.54872409001437894</v>
      </c>
      <c r="L1084" s="283">
        <f t="shared" si="265"/>
        <v>2.9437809613584625</v>
      </c>
      <c r="M1084" s="283">
        <f t="shared" si="266"/>
        <v>5.5114838817091343</v>
      </c>
      <c r="N1084" s="283">
        <f t="shared" si="267"/>
        <v>1.8289671560163632</v>
      </c>
      <c r="O1084" s="283">
        <f t="shared" si="268"/>
        <v>0.88318892108559222</v>
      </c>
      <c r="P1084" s="21">
        <f t="shared" si="260"/>
        <v>0</v>
      </c>
      <c r="Q1084" s="21">
        <f t="shared" si="261"/>
        <v>0.74507607494346417</v>
      </c>
      <c r="R1084">
        <f t="shared" si="262"/>
        <v>1.0705685074825908</v>
      </c>
      <c r="S1084" s="296">
        <f t="shared" si="269"/>
        <v>0</v>
      </c>
      <c r="T1084" s="283">
        <f t="shared" si="270"/>
        <v>0.54872409001437894</v>
      </c>
    </row>
    <row r="1085" spans="1:20" x14ac:dyDescent="0.25">
      <c r="A1085" s="286">
        <v>43146</v>
      </c>
      <c r="B1085" s="1">
        <f t="shared" si="263"/>
        <v>4</v>
      </c>
      <c r="C1085" s="285">
        <v>3</v>
      </c>
      <c r="D1085" t="s">
        <v>713</v>
      </c>
      <c r="F1085" s="16">
        <v>18</v>
      </c>
      <c r="G1085" t="str">
        <f t="shared" si="257"/>
        <v>heating</v>
      </c>
      <c r="H1085" s="283">
        <f>IF(G1085="heating",F1085*Assumptions!M$4+Assumptions!M$7,0)</f>
        <v>0.55146215763349737</v>
      </c>
      <c r="I1085" s="15">
        <f t="shared" si="258"/>
        <v>1.0288787614109172</v>
      </c>
      <c r="J1085" s="15">
        <f t="shared" si="259"/>
        <v>1.0020455199443592</v>
      </c>
      <c r="K1085" s="283">
        <f t="shared" si="264"/>
        <v>0.5685483045709786</v>
      </c>
      <c r="L1085" s="283">
        <f t="shared" si="265"/>
        <v>2.9050026706454841</v>
      </c>
      <c r="M1085" s="283">
        <f t="shared" si="266"/>
        <v>5.6353763788948621</v>
      </c>
      <c r="N1085" s="283">
        <f t="shared" si="267"/>
        <v>1.7641684145174241</v>
      </c>
      <c r="O1085" s="283">
        <f t="shared" si="268"/>
        <v>0.93621126508006769</v>
      </c>
      <c r="P1085" s="21">
        <f t="shared" si="260"/>
        <v>0</v>
      </c>
      <c r="Q1085" s="21">
        <f t="shared" si="261"/>
        <v>0.69158980876382303</v>
      </c>
      <c r="R1085">
        <f t="shared" si="262"/>
        <v>1.0705685074825908</v>
      </c>
      <c r="S1085" s="296">
        <f t="shared" si="269"/>
        <v>0</v>
      </c>
      <c r="T1085" s="283">
        <f t="shared" si="270"/>
        <v>0.5685483045709786</v>
      </c>
    </row>
    <row r="1086" spans="1:20" x14ac:dyDescent="0.25">
      <c r="A1086" s="286">
        <v>43146</v>
      </c>
      <c r="B1086" s="1">
        <f t="shared" si="263"/>
        <v>4</v>
      </c>
      <c r="C1086" s="285">
        <v>4</v>
      </c>
      <c r="D1086" t="s">
        <v>713</v>
      </c>
      <c r="F1086" s="16">
        <v>16</v>
      </c>
      <c r="G1086" t="str">
        <f t="shared" si="257"/>
        <v>heating</v>
      </c>
      <c r="H1086" s="283">
        <f>IF(G1086="heating",F1086*Assumptions!M$4+Assumptions!M$7,0)</f>
        <v>0.57285390610757747</v>
      </c>
      <c r="I1086" s="15">
        <f t="shared" si="258"/>
        <v>1.0654385285153933</v>
      </c>
      <c r="J1086" s="15">
        <f t="shared" si="259"/>
        <v>1.0020455199443592</v>
      </c>
      <c r="K1086" s="283">
        <f t="shared" si="264"/>
        <v>0.61158908669429668</v>
      </c>
      <c r="L1086" s="283">
        <f t="shared" si="265"/>
        <v>2.8179276134894917</v>
      </c>
      <c r="M1086" s="283">
        <f t="shared" si="266"/>
        <v>5.8802878020219582</v>
      </c>
      <c r="N1086" s="283">
        <f t="shared" si="267"/>
        <v>1.6317545686209942</v>
      </c>
      <c r="O1086" s="283">
        <f t="shared" si="268"/>
        <v>1.056172177266306</v>
      </c>
      <c r="P1086" s="21">
        <f t="shared" si="260"/>
        <v>0</v>
      </c>
      <c r="Q1086" s="21">
        <f t="shared" si="261"/>
        <v>0.6473875548762833</v>
      </c>
      <c r="R1086">
        <f t="shared" si="262"/>
        <v>1.0705685074825908</v>
      </c>
      <c r="S1086" s="296">
        <f t="shared" si="269"/>
        <v>0</v>
      </c>
      <c r="T1086" s="283">
        <f t="shared" si="270"/>
        <v>0.61158908669429668</v>
      </c>
    </row>
    <row r="1087" spans="1:20" x14ac:dyDescent="0.25">
      <c r="A1087" s="286">
        <v>43146</v>
      </c>
      <c r="B1087" s="1">
        <f t="shared" si="263"/>
        <v>4</v>
      </c>
      <c r="C1087" s="285">
        <v>5</v>
      </c>
      <c r="D1087" t="s">
        <v>713</v>
      </c>
      <c r="F1087" s="16">
        <v>12</v>
      </c>
      <c r="G1087" t="str">
        <f t="shared" si="257"/>
        <v>heating</v>
      </c>
      <c r="H1087" s="283">
        <f>IF(G1087="heating",F1087*Assumptions!M$4+Assumptions!M$7,0)</f>
        <v>0.61563740305573755</v>
      </c>
      <c r="I1087" s="15">
        <f t="shared" si="258"/>
        <v>1.1031161181218294</v>
      </c>
      <c r="J1087" s="15">
        <f t="shared" si="259"/>
        <v>1.0020455199443592</v>
      </c>
      <c r="K1087" s="283">
        <f t="shared" si="264"/>
        <v>0.68050869479768372</v>
      </c>
      <c r="L1087" s="283">
        <f t="shared" si="265"/>
        <v>2.6646546875967734</v>
      </c>
      <c r="M1087" s="283">
        <f t="shared" si="266"/>
        <v>6.1870501722487496</v>
      </c>
      <c r="N1087" s="283">
        <f t="shared" si="267"/>
        <v>1.3760333699069704</v>
      </c>
      <c r="O1087" s="283">
        <f t="shared" si="268"/>
        <v>1.3177883060100521</v>
      </c>
      <c r="P1087" s="21">
        <f t="shared" si="260"/>
        <v>0</v>
      </c>
      <c r="Q1087" s="21">
        <f t="shared" si="261"/>
        <v>0.72139578924615555</v>
      </c>
      <c r="R1087">
        <f t="shared" si="262"/>
        <v>1.0705685074825908</v>
      </c>
      <c r="S1087" s="296">
        <f t="shared" si="269"/>
        <v>0</v>
      </c>
      <c r="T1087" s="283">
        <f t="shared" si="270"/>
        <v>0.68050869479768372</v>
      </c>
    </row>
    <row r="1088" spans="1:20" x14ac:dyDescent="0.25">
      <c r="A1088" s="286">
        <v>43146</v>
      </c>
      <c r="B1088" s="1">
        <f t="shared" si="263"/>
        <v>4</v>
      </c>
      <c r="C1088" s="285">
        <v>6</v>
      </c>
      <c r="D1088" t="s">
        <v>713</v>
      </c>
      <c r="F1088" s="16">
        <v>10</v>
      </c>
      <c r="G1088" t="str">
        <f t="shared" si="257"/>
        <v>heating</v>
      </c>
      <c r="H1088" s="283">
        <f>IF(G1088="heating",F1088*Assumptions!M$4+Assumptions!M$7,0)</f>
        <v>0.63702915152981754</v>
      </c>
      <c r="I1088" s="15">
        <f t="shared" si="258"/>
        <v>1.1674190089087988</v>
      </c>
      <c r="J1088" s="15">
        <f t="shared" si="259"/>
        <v>1.0020455199443592</v>
      </c>
      <c r="K1088" s="283">
        <f t="shared" si="264"/>
        <v>0.74520115287592537</v>
      </c>
      <c r="L1088" s="283">
        <f t="shared" si="265"/>
        <v>2.5948150733280251</v>
      </c>
      <c r="M1088" s="283">
        <f t="shared" si="266"/>
        <v>6.5976451362988948</v>
      </c>
      <c r="N1088" s="283">
        <f t="shared" si="267"/>
        <v>1.2546470767287967</v>
      </c>
      <c r="O1088" s="283">
        <f t="shared" si="268"/>
        <v>1.5411976961564713</v>
      </c>
      <c r="P1088" s="21">
        <f t="shared" si="260"/>
        <v>0</v>
      </c>
      <c r="Q1088" s="21">
        <f t="shared" si="261"/>
        <v>0.87787080972652631</v>
      </c>
      <c r="R1088">
        <f t="shared" si="262"/>
        <v>1.0705685074825908</v>
      </c>
      <c r="S1088" s="296">
        <f t="shared" si="269"/>
        <v>0</v>
      </c>
      <c r="T1088" s="283">
        <f t="shared" si="270"/>
        <v>0.74520115287592537</v>
      </c>
    </row>
    <row r="1089" spans="1:20" x14ac:dyDescent="0.25">
      <c r="A1089" s="286">
        <v>43146</v>
      </c>
      <c r="B1089" s="1">
        <f t="shared" si="263"/>
        <v>4</v>
      </c>
      <c r="C1089" s="285">
        <v>7</v>
      </c>
      <c r="D1089" t="s">
        <v>714</v>
      </c>
      <c r="F1089" s="16">
        <v>9</v>
      </c>
      <c r="G1089" t="str">
        <f t="shared" si="257"/>
        <v>heating</v>
      </c>
      <c r="H1089" s="283">
        <f>IF(G1089="heating",F1089*Assumptions!M$4+Assumptions!M$7,0)</f>
        <v>0.64772502576685764</v>
      </c>
      <c r="I1089" s="15">
        <f t="shared" si="258"/>
        <v>1.1567226404725983</v>
      </c>
      <c r="J1089" s="15">
        <f t="shared" si="259"/>
        <v>1.0020455199443592</v>
      </c>
      <c r="K1089" s="283">
        <f t="shared" si="264"/>
        <v>0.7507707837907035</v>
      </c>
      <c r="L1089" s="283">
        <f t="shared" si="265"/>
        <v>2.5577388510716212</v>
      </c>
      <c r="M1089" s="283">
        <f t="shared" si="266"/>
        <v>6.5519803538567247</v>
      </c>
      <c r="N1089" s="283">
        <f t="shared" si="267"/>
        <v>1.1952724464873081</v>
      </c>
      <c r="O1089" s="283">
        <f t="shared" si="268"/>
        <v>1.6065589126515223</v>
      </c>
      <c r="P1089" s="21">
        <f t="shared" si="260"/>
        <v>0</v>
      </c>
      <c r="Q1089" s="21">
        <f t="shared" si="261"/>
        <v>0.97331382064367777</v>
      </c>
      <c r="R1089">
        <f t="shared" si="262"/>
        <v>1.0705685074825908</v>
      </c>
      <c r="S1089" s="296">
        <f t="shared" si="269"/>
        <v>0</v>
      </c>
      <c r="T1089" s="283">
        <f t="shared" si="270"/>
        <v>0.7507707837907035</v>
      </c>
    </row>
    <row r="1090" spans="1:20" x14ac:dyDescent="0.25">
      <c r="A1090" s="286">
        <v>43146</v>
      </c>
      <c r="B1090" s="1">
        <f t="shared" si="263"/>
        <v>4</v>
      </c>
      <c r="C1090" s="285">
        <v>8</v>
      </c>
      <c r="D1090" t="s">
        <v>714</v>
      </c>
      <c r="F1090" s="16">
        <v>9</v>
      </c>
      <c r="G1090" t="str">
        <f t="shared" ref="G1090:G1153" si="271">VLOOKUP(A1090,U$2:W$366,3,FALSE)</f>
        <v>heating</v>
      </c>
      <c r="H1090" s="283">
        <f>IF(G1090="heating",F1090*Assumptions!M$4+Assumptions!M$7,0)</f>
        <v>0.64772502576685764</v>
      </c>
      <c r="I1090" s="15">
        <f t="shared" ref="I1090:I1153" si="272">VLOOKUP(C1090,AO$2:AQ$25,2,FALSE)</f>
        <v>1.0887373021083731</v>
      </c>
      <c r="J1090" s="15">
        <f t="shared" ref="J1090:J1153" si="273">VLOOKUP(B1090,AS$4:AU$10,3,FALSE)</f>
        <v>1.0020455199443592</v>
      </c>
      <c r="K1090" s="283">
        <f t="shared" si="264"/>
        <v>0.70664490262948421</v>
      </c>
      <c r="L1090" s="283">
        <f t="shared" si="265"/>
        <v>2.5577388510716212</v>
      </c>
      <c r="M1090" s="283">
        <f t="shared" si="266"/>
        <v>6.1668935701047314</v>
      </c>
      <c r="N1090" s="283">
        <f t="shared" si="267"/>
        <v>1.1952724464873081</v>
      </c>
      <c r="O1090" s="283">
        <f t="shared" si="268"/>
        <v>1.5121348498234177</v>
      </c>
      <c r="P1090" s="21">
        <f t="shared" ref="P1090:P1153" si="274">IF(G1090="cooling",IF(F1090&lt;61,0.025,(F1090^2*AX$25+F1090*AY$25+AZ$25)),0)</f>
        <v>0</v>
      </c>
      <c r="Q1090" s="21">
        <f t="shared" ref="Q1090:Q1153" si="275">VLOOKUP(C1090,BB$2:BC$25,2,FALSE)</f>
        <v>0.94940007506179924</v>
      </c>
      <c r="R1090">
        <f t="shared" ref="R1090:R1153" si="276">VLOOKUP(B1090,AS$4:AV$10,4,FALSE)</f>
        <v>1.0705685074825908</v>
      </c>
      <c r="S1090" s="296">
        <f t="shared" si="269"/>
        <v>0</v>
      </c>
      <c r="T1090" s="283">
        <f t="shared" si="270"/>
        <v>0.70664490262948421</v>
      </c>
    </row>
    <row r="1091" spans="1:20" x14ac:dyDescent="0.25">
      <c r="A1091" s="286">
        <v>43146</v>
      </c>
      <c r="B1091" s="1">
        <f t="shared" ref="B1091:B1154" si="277">WEEKDAY(A1091,2)</f>
        <v>4</v>
      </c>
      <c r="C1091" s="285">
        <v>9</v>
      </c>
      <c r="D1091" t="s">
        <v>714</v>
      </c>
      <c r="F1091" s="16">
        <v>9</v>
      </c>
      <c r="G1091" t="str">
        <f t="shared" si="271"/>
        <v>heating</v>
      </c>
      <c r="H1091" s="283">
        <f>IF(G1091="heating",F1091*Assumptions!M$4+Assumptions!M$7,0)</f>
        <v>0.64772502576685764</v>
      </c>
      <c r="I1091" s="15">
        <f t="shared" si="272"/>
        <v>1.0265141967145235</v>
      </c>
      <c r="J1091" s="15">
        <f t="shared" si="273"/>
        <v>1.0020455199443592</v>
      </c>
      <c r="K1091" s="283">
        <f t="shared" ref="K1091:K1154" si="278">H1091*I1091*J1091</f>
        <v>0.66625899854849757</v>
      </c>
      <c r="L1091" s="283">
        <f t="shared" ref="L1091:L1154" si="279">VLOOKUP(F1091,BL$2:BN$92,2,FALSE)</f>
        <v>2.5577388510716212</v>
      </c>
      <c r="M1091" s="283">
        <f t="shared" ref="M1091:M1154" si="280">IF(G1091="heating",K1091*(L1091*3.412),0)</f>
        <v>5.8144455848816774</v>
      </c>
      <c r="N1091" s="283">
        <f t="shared" ref="N1091:N1154" si="281">VLOOKUP(F1091,BL$2:BN$92,3,FALSE)</f>
        <v>1.1952724464873081</v>
      </c>
      <c r="O1091" s="283">
        <f t="shared" ref="O1091:O1154" si="282">IF(F1091&lt;=61,IF(G1091="heating",IF(F1091&gt;=5,K1091*L1091/N1091,0),0),0)</f>
        <v>1.4257138867976558</v>
      </c>
      <c r="P1091" s="21">
        <f t="shared" si="274"/>
        <v>0</v>
      </c>
      <c r="Q1091" s="21">
        <f t="shared" si="275"/>
        <v>0.8408485371888097</v>
      </c>
      <c r="R1091">
        <f t="shared" si="276"/>
        <v>1.0705685074825908</v>
      </c>
      <c r="S1091" s="296">
        <f t="shared" ref="S1091:S1154" si="283">P1091*Q1091*R1091</f>
        <v>0</v>
      </c>
      <c r="T1091" s="283">
        <f t="shared" ref="T1091:T1154" si="284">K1091+S1091</f>
        <v>0.66625899854849757</v>
      </c>
    </row>
    <row r="1092" spans="1:20" x14ac:dyDescent="0.25">
      <c r="A1092" s="286">
        <v>43146</v>
      </c>
      <c r="B1092" s="1">
        <f t="shared" si="277"/>
        <v>4</v>
      </c>
      <c r="C1092" s="285">
        <v>10</v>
      </c>
      <c r="D1092" t="s">
        <v>714</v>
      </c>
      <c r="F1092" s="16">
        <v>9</v>
      </c>
      <c r="G1092" t="str">
        <f t="shared" si="271"/>
        <v>heating</v>
      </c>
      <c r="H1092" s="283">
        <f>IF(G1092="heating",F1092*Assumptions!M$4+Assumptions!M$7,0)</f>
        <v>0.64772502576685764</v>
      </c>
      <c r="I1092" s="15">
        <f t="shared" si="272"/>
        <v>0.99413757313525775</v>
      </c>
      <c r="J1092" s="15">
        <f t="shared" si="273"/>
        <v>1.0020455199443592</v>
      </c>
      <c r="K1092" s="283">
        <f t="shared" si="278"/>
        <v>0.6452449523021383</v>
      </c>
      <c r="L1092" s="283">
        <f t="shared" si="279"/>
        <v>2.5577388510716212</v>
      </c>
      <c r="M1092" s="283">
        <f t="shared" si="280"/>
        <v>5.6310558990630488</v>
      </c>
      <c r="N1092" s="283">
        <f t="shared" si="281"/>
        <v>1.1952724464873081</v>
      </c>
      <c r="O1092" s="283">
        <f t="shared" si="282"/>
        <v>1.3807463627319201</v>
      </c>
      <c r="P1092" s="21">
        <f t="shared" si="274"/>
        <v>0</v>
      </c>
      <c r="Q1092" s="21">
        <f t="shared" si="275"/>
        <v>0.74504051125983206</v>
      </c>
      <c r="R1092">
        <f t="shared" si="276"/>
        <v>1.0705685074825908</v>
      </c>
      <c r="S1092" s="296">
        <f t="shared" si="283"/>
        <v>0</v>
      </c>
      <c r="T1092" s="283">
        <f t="shared" si="284"/>
        <v>0.6452449523021383</v>
      </c>
    </row>
    <row r="1093" spans="1:20" x14ac:dyDescent="0.25">
      <c r="A1093" s="286">
        <v>43146</v>
      </c>
      <c r="B1093" s="1">
        <f t="shared" si="277"/>
        <v>4</v>
      </c>
      <c r="C1093" s="285">
        <v>11</v>
      </c>
      <c r="D1093" t="s">
        <v>714</v>
      </c>
      <c r="F1093" s="16">
        <v>9</v>
      </c>
      <c r="G1093" t="str">
        <f t="shared" si="271"/>
        <v>heating</v>
      </c>
      <c r="H1093" s="283">
        <f>IF(G1093="heating",F1093*Assumptions!M$4+Assumptions!M$7,0)</f>
        <v>0.64772502576685764</v>
      </c>
      <c r="I1093" s="15">
        <f t="shared" si="272"/>
        <v>0.95102107888400034</v>
      </c>
      <c r="J1093" s="15">
        <f t="shared" si="273"/>
        <v>1.0020455199443592</v>
      </c>
      <c r="K1093" s="283">
        <f t="shared" si="278"/>
        <v>0.61726019342329563</v>
      </c>
      <c r="L1093" s="283">
        <f t="shared" si="279"/>
        <v>2.5577388510716212</v>
      </c>
      <c r="M1093" s="283">
        <f t="shared" si="280"/>
        <v>5.386832769527004</v>
      </c>
      <c r="N1093" s="283">
        <f t="shared" si="281"/>
        <v>1.1952724464873081</v>
      </c>
      <c r="O1093" s="283">
        <f t="shared" si="282"/>
        <v>1.3208623545021299</v>
      </c>
      <c r="P1093" s="21">
        <f t="shared" si="274"/>
        <v>0</v>
      </c>
      <c r="Q1093" s="21">
        <f t="shared" si="275"/>
        <v>0.72850690893675296</v>
      </c>
      <c r="R1093">
        <f t="shared" si="276"/>
        <v>1.0705685074825908</v>
      </c>
      <c r="S1093" s="296">
        <f t="shared" si="283"/>
        <v>0</v>
      </c>
      <c r="T1093" s="283">
        <f t="shared" si="284"/>
        <v>0.61726019342329563</v>
      </c>
    </row>
    <row r="1094" spans="1:20" x14ac:dyDescent="0.25">
      <c r="A1094" s="286">
        <v>43146</v>
      </c>
      <c r="B1094" s="1">
        <f t="shared" si="277"/>
        <v>4</v>
      </c>
      <c r="C1094" s="285">
        <v>12</v>
      </c>
      <c r="D1094" t="s">
        <v>714</v>
      </c>
      <c r="F1094" s="16">
        <v>10</v>
      </c>
      <c r="G1094" t="str">
        <f t="shared" si="271"/>
        <v>heating</v>
      </c>
      <c r="H1094" s="283">
        <f>IF(G1094="heating",F1094*Assumptions!M$4+Assumptions!M$7,0)</f>
        <v>0.63702915152981754</v>
      </c>
      <c r="I1094" s="15">
        <f t="shared" si="272"/>
        <v>0.92817502202723046</v>
      </c>
      <c r="J1094" s="15">
        <f t="shared" si="273"/>
        <v>1.0020455199443592</v>
      </c>
      <c r="K1094" s="283">
        <f t="shared" si="278"/>
        <v>0.59248401063115197</v>
      </c>
      <c r="L1094" s="283">
        <f t="shared" si="279"/>
        <v>2.5948150733280251</v>
      </c>
      <c r="M1094" s="283">
        <f t="shared" si="280"/>
        <v>5.2455625383691853</v>
      </c>
      <c r="N1094" s="283">
        <f t="shared" si="281"/>
        <v>1.2546470767287967</v>
      </c>
      <c r="O1094" s="283">
        <f t="shared" si="282"/>
        <v>1.2253537030508501</v>
      </c>
      <c r="P1094" s="21">
        <f t="shared" si="274"/>
        <v>0</v>
      </c>
      <c r="Q1094" s="21">
        <f t="shared" si="275"/>
        <v>0.75910815787401487</v>
      </c>
      <c r="R1094">
        <f t="shared" si="276"/>
        <v>1.0705685074825908</v>
      </c>
      <c r="S1094" s="296">
        <f t="shared" si="283"/>
        <v>0</v>
      </c>
      <c r="T1094" s="283">
        <f t="shared" si="284"/>
        <v>0.59248401063115197</v>
      </c>
    </row>
    <row r="1095" spans="1:20" x14ac:dyDescent="0.25">
      <c r="A1095" s="286">
        <v>43146</v>
      </c>
      <c r="B1095" s="1">
        <f t="shared" si="277"/>
        <v>4</v>
      </c>
      <c r="C1095" s="285">
        <v>13</v>
      </c>
      <c r="D1095" t="s">
        <v>714</v>
      </c>
      <c r="F1095" s="16">
        <v>10</v>
      </c>
      <c r="G1095" t="str">
        <f t="shared" si="271"/>
        <v>heating</v>
      </c>
      <c r="H1095" s="283">
        <f>IF(G1095="heating",F1095*Assumptions!M$4+Assumptions!M$7,0)</f>
        <v>0.63702915152981754</v>
      </c>
      <c r="I1095" s="15">
        <f t="shared" si="272"/>
        <v>0.91573834436872614</v>
      </c>
      <c r="J1095" s="15">
        <f t="shared" si="273"/>
        <v>1.0020455199443592</v>
      </c>
      <c r="K1095" s="283">
        <f t="shared" si="278"/>
        <v>0.58454527872911921</v>
      </c>
      <c r="L1095" s="283">
        <f t="shared" si="279"/>
        <v>2.5948150733280251</v>
      </c>
      <c r="M1095" s="283">
        <f t="shared" si="280"/>
        <v>5.1752769037862398</v>
      </c>
      <c r="N1095" s="283">
        <f t="shared" si="281"/>
        <v>1.2546470767287967</v>
      </c>
      <c r="O1095" s="283">
        <f t="shared" si="282"/>
        <v>1.2089351088624245</v>
      </c>
      <c r="P1095" s="21">
        <f t="shared" si="274"/>
        <v>0</v>
      </c>
      <c r="Q1095" s="21">
        <f t="shared" si="275"/>
        <v>0.79115902007799765</v>
      </c>
      <c r="R1095">
        <f t="shared" si="276"/>
        <v>1.0705685074825908</v>
      </c>
      <c r="S1095" s="296">
        <f t="shared" si="283"/>
        <v>0</v>
      </c>
      <c r="T1095" s="283">
        <f t="shared" si="284"/>
        <v>0.58454527872911921</v>
      </c>
    </row>
    <row r="1096" spans="1:20" x14ac:dyDescent="0.25">
      <c r="A1096" s="286">
        <v>43146</v>
      </c>
      <c r="B1096" s="1">
        <f t="shared" si="277"/>
        <v>4</v>
      </c>
      <c r="C1096" s="285">
        <v>14</v>
      </c>
      <c r="D1096" t="s">
        <v>714</v>
      </c>
      <c r="F1096" s="16">
        <v>12</v>
      </c>
      <c r="G1096" t="str">
        <f t="shared" si="271"/>
        <v>heating</v>
      </c>
      <c r="H1096" s="283">
        <f>IF(G1096="heating",F1096*Assumptions!M$4+Assumptions!M$7,0)</f>
        <v>0.61563740305573755</v>
      </c>
      <c r="I1096" s="15">
        <f t="shared" si="272"/>
        <v>0.92047470058819936</v>
      </c>
      <c r="J1096" s="15">
        <f t="shared" si="273"/>
        <v>1.0020455199443592</v>
      </c>
      <c r="K1096" s="283">
        <f t="shared" si="278"/>
        <v>0.56783780673793482</v>
      </c>
      <c r="L1096" s="283">
        <f t="shared" si="279"/>
        <v>2.6646546875967734</v>
      </c>
      <c r="M1096" s="283">
        <f t="shared" si="280"/>
        <v>5.1626687900465162</v>
      </c>
      <c r="N1096" s="283">
        <f t="shared" si="281"/>
        <v>1.3760333699069704</v>
      </c>
      <c r="O1096" s="283">
        <f t="shared" si="282"/>
        <v>1.0996039097665229</v>
      </c>
      <c r="P1096" s="21">
        <f t="shared" si="274"/>
        <v>0</v>
      </c>
      <c r="Q1096" s="21">
        <f t="shared" si="275"/>
        <v>0.84355555031342389</v>
      </c>
      <c r="R1096">
        <f t="shared" si="276"/>
        <v>1.0705685074825908</v>
      </c>
      <c r="S1096" s="296">
        <f t="shared" si="283"/>
        <v>0</v>
      </c>
      <c r="T1096" s="283">
        <f t="shared" si="284"/>
        <v>0.56783780673793482</v>
      </c>
    </row>
    <row r="1097" spans="1:20" x14ac:dyDescent="0.25">
      <c r="A1097" s="286">
        <v>43146</v>
      </c>
      <c r="B1097" s="1">
        <f t="shared" si="277"/>
        <v>4</v>
      </c>
      <c r="C1097" s="285">
        <v>15</v>
      </c>
      <c r="D1097" t="s">
        <v>714</v>
      </c>
      <c r="F1097" s="16">
        <v>14</v>
      </c>
      <c r="G1097" t="str">
        <f t="shared" si="271"/>
        <v>heating</v>
      </c>
      <c r="H1097" s="283">
        <f>IF(G1097="heating",F1097*Assumptions!M$4+Assumptions!M$7,0)</f>
        <v>0.59424565458165746</v>
      </c>
      <c r="I1097" s="15">
        <f t="shared" si="272"/>
        <v>0.92937811039838192</v>
      </c>
      <c r="J1097" s="15">
        <f t="shared" si="273"/>
        <v>1.0020455199443592</v>
      </c>
      <c r="K1097" s="283">
        <f t="shared" si="278"/>
        <v>0.55340860107964662</v>
      </c>
      <c r="L1097" s="283">
        <f t="shared" si="279"/>
        <v>2.7335244633277975</v>
      </c>
      <c r="M1097" s="283">
        <f t="shared" si="280"/>
        <v>5.1615232988997821</v>
      </c>
      <c r="N1097" s="283">
        <f t="shared" si="281"/>
        <v>1.5010922485335794</v>
      </c>
      <c r="O1097" s="283">
        <f t="shared" si="282"/>
        <v>1.007770142537904</v>
      </c>
      <c r="P1097" s="21">
        <f t="shared" si="274"/>
        <v>0</v>
      </c>
      <c r="Q1097" s="21">
        <f t="shared" si="275"/>
        <v>0.96592607327566882</v>
      </c>
      <c r="R1097">
        <f t="shared" si="276"/>
        <v>1.0705685074825908</v>
      </c>
      <c r="S1097" s="296">
        <f t="shared" si="283"/>
        <v>0</v>
      </c>
      <c r="T1097" s="283">
        <f t="shared" si="284"/>
        <v>0.55340860107964662</v>
      </c>
    </row>
    <row r="1098" spans="1:20" x14ac:dyDescent="0.25">
      <c r="A1098" s="286">
        <v>43146</v>
      </c>
      <c r="B1098" s="1">
        <f t="shared" si="277"/>
        <v>4</v>
      </c>
      <c r="C1098" s="285">
        <v>16</v>
      </c>
      <c r="D1098" t="s">
        <v>714</v>
      </c>
      <c r="F1098" s="16">
        <v>14</v>
      </c>
      <c r="G1098" t="str">
        <f t="shared" si="271"/>
        <v>heating</v>
      </c>
      <c r="H1098" s="283">
        <f>IF(G1098="heating",F1098*Assumptions!M$4+Assumptions!M$7,0)</f>
        <v>0.59424565458165746</v>
      </c>
      <c r="I1098" s="15">
        <f t="shared" si="272"/>
        <v>0.95820877609023625</v>
      </c>
      <c r="J1098" s="15">
        <f t="shared" si="273"/>
        <v>1.0020455199443592</v>
      </c>
      <c r="K1098" s="283">
        <f t="shared" si="278"/>
        <v>0.57057614375168664</v>
      </c>
      <c r="L1098" s="283">
        <f t="shared" si="279"/>
        <v>2.7335244633277975</v>
      </c>
      <c r="M1098" s="283">
        <f t="shared" si="280"/>
        <v>5.3216412864296467</v>
      </c>
      <c r="N1098" s="283">
        <f t="shared" si="281"/>
        <v>1.5010922485335794</v>
      </c>
      <c r="O1098" s="283">
        <f t="shared" si="282"/>
        <v>1.0390326435035104</v>
      </c>
      <c r="P1098" s="21">
        <f t="shared" si="274"/>
        <v>0</v>
      </c>
      <c r="Q1098" s="21">
        <f t="shared" si="275"/>
        <v>1.1649354943302594</v>
      </c>
      <c r="R1098">
        <f t="shared" si="276"/>
        <v>1.0705685074825908</v>
      </c>
      <c r="S1098" s="296">
        <f t="shared" si="283"/>
        <v>0</v>
      </c>
      <c r="T1098" s="283">
        <f t="shared" si="284"/>
        <v>0.57057614375168664</v>
      </c>
    </row>
    <row r="1099" spans="1:20" x14ac:dyDescent="0.25">
      <c r="A1099" s="286">
        <v>43146</v>
      </c>
      <c r="B1099" s="1">
        <f t="shared" si="277"/>
        <v>4</v>
      </c>
      <c r="C1099" s="285">
        <v>17</v>
      </c>
      <c r="D1099" t="s">
        <v>714</v>
      </c>
      <c r="F1099" s="16">
        <v>12</v>
      </c>
      <c r="G1099" t="str">
        <f t="shared" si="271"/>
        <v>heating</v>
      </c>
      <c r="H1099" s="283">
        <f>IF(G1099="heating",F1099*Assumptions!M$4+Assumptions!M$7,0)</f>
        <v>0.61563740305573755</v>
      </c>
      <c r="I1099" s="15">
        <f t="shared" si="272"/>
        <v>1.000324165990953</v>
      </c>
      <c r="J1099" s="15">
        <f t="shared" si="273"/>
        <v>1.0020455199443592</v>
      </c>
      <c r="K1099" s="283">
        <f t="shared" si="278"/>
        <v>0.61709667857278505</v>
      </c>
      <c r="L1099" s="283">
        <f t="shared" si="279"/>
        <v>2.6646546875967734</v>
      </c>
      <c r="M1099" s="283">
        <f t="shared" si="280"/>
        <v>5.6105206893689736</v>
      </c>
      <c r="N1099" s="283">
        <f t="shared" si="281"/>
        <v>1.3760333699069704</v>
      </c>
      <c r="O1099" s="283">
        <f t="shared" si="282"/>
        <v>1.1949925003421542</v>
      </c>
      <c r="P1099" s="21">
        <f t="shared" si="274"/>
        <v>0</v>
      </c>
      <c r="Q1099" s="21">
        <f t="shared" si="275"/>
        <v>1.3521540118753073</v>
      </c>
      <c r="R1099">
        <f t="shared" si="276"/>
        <v>1.0705685074825908</v>
      </c>
      <c r="S1099" s="296">
        <f t="shared" si="283"/>
        <v>0</v>
      </c>
      <c r="T1099" s="283">
        <f t="shared" si="284"/>
        <v>0.61709667857278505</v>
      </c>
    </row>
    <row r="1100" spans="1:20" x14ac:dyDescent="0.25">
      <c r="A1100" s="286">
        <v>43146</v>
      </c>
      <c r="B1100" s="1">
        <f t="shared" si="277"/>
        <v>4</v>
      </c>
      <c r="C1100" s="285">
        <v>18</v>
      </c>
      <c r="D1100" t="s">
        <v>714</v>
      </c>
      <c r="F1100" s="16">
        <v>10</v>
      </c>
      <c r="G1100" t="str">
        <f t="shared" si="271"/>
        <v>heating</v>
      </c>
      <c r="H1100" s="283">
        <f>IF(G1100="heating",F1100*Assumptions!M$4+Assumptions!M$7,0)</f>
        <v>0.63702915152981754</v>
      </c>
      <c r="I1100" s="15">
        <f t="shared" si="272"/>
        <v>0.99263375744531002</v>
      </c>
      <c r="J1100" s="15">
        <f t="shared" si="273"/>
        <v>1.0020455199443592</v>
      </c>
      <c r="K1100" s="283">
        <f t="shared" si="278"/>
        <v>0.63363009749449306</v>
      </c>
      <c r="L1100" s="283">
        <f t="shared" si="279"/>
        <v>2.5948150733280251</v>
      </c>
      <c r="M1100" s="283">
        <f t="shared" si="280"/>
        <v>5.6098497899709727</v>
      </c>
      <c r="N1100" s="283">
        <f t="shared" si="281"/>
        <v>1.2546470767287967</v>
      </c>
      <c r="O1100" s="283">
        <f t="shared" si="282"/>
        <v>1.3104505309810044</v>
      </c>
      <c r="P1100" s="21">
        <f t="shared" si="274"/>
        <v>0</v>
      </c>
      <c r="Q1100" s="21">
        <f t="shared" si="275"/>
        <v>1.5598916921549892</v>
      </c>
      <c r="R1100">
        <f t="shared" si="276"/>
        <v>1.0705685074825908</v>
      </c>
      <c r="S1100" s="296">
        <f t="shared" si="283"/>
        <v>0</v>
      </c>
      <c r="T1100" s="283">
        <f t="shared" si="284"/>
        <v>0.63363009749449306</v>
      </c>
    </row>
    <row r="1101" spans="1:20" x14ac:dyDescent="0.25">
      <c r="A1101" s="286">
        <v>43146</v>
      </c>
      <c r="B1101" s="1">
        <f t="shared" si="277"/>
        <v>4</v>
      </c>
      <c r="C1101" s="285">
        <v>19</v>
      </c>
      <c r="D1101" t="s">
        <v>714</v>
      </c>
      <c r="F1101" s="16">
        <v>9</v>
      </c>
      <c r="G1101" t="str">
        <f t="shared" si="271"/>
        <v>heating</v>
      </c>
      <c r="H1101" s="283">
        <f>IF(G1101="heating",F1101*Assumptions!M$4+Assumptions!M$7,0)</f>
        <v>0.64772502576685764</v>
      </c>
      <c r="I1101" s="15">
        <f t="shared" si="272"/>
        <v>0.98728643949761985</v>
      </c>
      <c r="J1101" s="15">
        <f t="shared" si="273"/>
        <v>1.0020455199443592</v>
      </c>
      <c r="K1101" s="283">
        <f t="shared" si="278"/>
        <v>0.64079822428712974</v>
      </c>
      <c r="L1101" s="283">
        <f t="shared" si="279"/>
        <v>2.5577388510716212</v>
      </c>
      <c r="M1101" s="283">
        <f t="shared" si="280"/>
        <v>5.592249281620937</v>
      </c>
      <c r="N1101" s="283">
        <f t="shared" si="281"/>
        <v>1.1952724464873081</v>
      </c>
      <c r="O1101" s="283">
        <f t="shared" si="282"/>
        <v>1.3712309011837509</v>
      </c>
      <c r="P1101" s="21">
        <f t="shared" si="274"/>
        <v>0</v>
      </c>
      <c r="Q1101" s="21">
        <f t="shared" si="275"/>
        <v>1.6764212681468484</v>
      </c>
      <c r="R1101">
        <f t="shared" si="276"/>
        <v>1.0705685074825908</v>
      </c>
      <c r="S1101" s="296">
        <f t="shared" si="283"/>
        <v>0</v>
      </c>
      <c r="T1101" s="283">
        <f t="shared" si="284"/>
        <v>0.64079822428712974</v>
      </c>
    </row>
    <row r="1102" spans="1:20" x14ac:dyDescent="0.25">
      <c r="A1102" s="286">
        <v>43146</v>
      </c>
      <c r="B1102" s="1">
        <f t="shared" si="277"/>
        <v>4</v>
      </c>
      <c r="C1102" s="285">
        <v>20</v>
      </c>
      <c r="D1102" t="s">
        <v>714</v>
      </c>
      <c r="F1102" s="16">
        <v>7</v>
      </c>
      <c r="G1102" t="str">
        <f t="shared" si="271"/>
        <v>heating</v>
      </c>
      <c r="H1102" s="283">
        <f>IF(G1102="heating",F1102*Assumptions!M$4+Assumptions!M$7,0)</f>
        <v>0.66911677424093763</v>
      </c>
      <c r="I1102" s="15">
        <f t="shared" si="272"/>
        <v>0.9807837528485519</v>
      </c>
      <c r="J1102" s="15">
        <f t="shared" si="273"/>
        <v>1.0020455199443592</v>
      </c>
      <c r="K1102" s="283">
        <f t="shared" si="278"/>
        <v>0.65760125152264681</v>
      </c>
      <c r="L1102" s="283">
        <f t="shared" si="279"/>
        <v>2.4800267097410909</v>
      </c>
      <c r="M1102" s="283">
        <f t="shared" si="280"/>
        <v>5.5645238956777572</v>
      </c>
      <c r="N1102" s="283">
        <f t="shared" si="281"/>
        <v>1.1216076842493865</v>
      </c>
      <c r="O1102" s="283">
        <f t="shared" si="282"/>
        <v>1.4540455553554446</v>
      </c>
      <c r="P1102" s="21">
        <f t="shared" si="274"/>
        <v>0</v>
      </c>
      <c r="Q1102" s="21">
        <f t="shared" si="275"/>
        <v>1.52436960139122</v>
      </c>
      <c r="R1102">
        <f t="shared" si="276"/>
        <v>1.0705685074825908</v>
      </c>
      <c r="S1102" s="296">
        <f t="shared" si="283"/>
        <v>0</v>
      </c>
      <c r="T1102" s="283">
        <f t="shared" si="284"/>
        <v>0.65760125152264681</v>
      </c>
    </row>
    <row r="1103" spans="1:20" x14ac:dyDescent="0.25">
      <c r="A1103" s="286">
        <v>43146</v>
      </c>
      <c r="B1103" s="1">
        <f t="shared" si="277"/>
        <v>4</v>
      </c>
      <c r="C1103" s="285">
        <v>21</v>
      </c>
      <c r="D1103" t="s">
        <v>714</v>
      </c>
      <c r="F1103" s="16">
        <v>5</v>
      </c>
      <c r="G1103" t="str">
        <f t="shared" si="271"/>
        <v>heating</v>
      </c>
      <c r="H1103" s="283">
        <f>IF(G1103="heating",F1103*Assumptions!M$4+Assumptions!M$7,0)</f>
        <v>0.69050852271501773</v>
      </c>
      <c r="I1103" s="15">
        <f t="shared" si="272"/>
        <v>0.96485790305685171</v>
      </c>
      <c r="J1103" s="15">
        <f t="shared" si="273"/>
        <v>1.0020455199443592</v>
      </c>
      <c r="K1103" s="283">
        <f t="shared" si="278"/>
        <v>0.66760541780655747</v>
      </c>
      <c r="L1103" s="283">
        <f t="shared" si="279"/>
        <v>2.3843508685445598</v>
      </c>
      <c r="M1103" s="283">
        <f t="shared" si="280"/>
        <v>5.4312405631867104</v>
      </c>
      <c r="N1103" s="283">
        <f t="shared" si="281"/>
        <v>1.0471958284399543</v>
      </c>
      <c r="O1103" s="283">
        <f t="shared" si="282"/>
        <v>1.5200648384586193</v>
      </c>
      <c r="P1103" s="21">
        <f t="shared" si="274"/>
        <v>0</v>
      </c>
      <c r="Q1103" s="21">
        <f t="shared" si="275"/>
        <v>1.4448604713749031</v>
      </c>
      <c r="R1103">
        <f t="shared" si="276"/>
        <v>1.0705685074825908</v>
      </c>
      <c r="S1103" s="296">
        <f t="shared" si="283"/>
        <v>0</v>
      </c>
      <c r="T1103" s="283">
        <f t="shared" si="284"/>
        <v>0.66760541780655747</v>
      </c>
    </row>
    <row r="1104" spans="1:20" x14ac:dyDescent="0.25">
      <c r="A1104" s="286">
        <v>43146</v>
      </c>
      <c r="B1104" s="1">
        <f t="shared" si="277"/>
        <v>4</v>
      </c>
      <c r="C1104" s="285">
        <v>22</v>
      </c>
      <c r="D1104" t="s">
        <v>714</v>
      </c>
      <c r="F1104" s="16">
        <v>3</v>
      </c>
      <c r="G1104" t="str">
        <f t="shared" si="271"/>
        <v>heating</v>
      </c>
      <c r="H1104" s="283">
        <f>IF(G1104="heating",F1104*Assumptions!M$4+Assumptions!M$7,0)</f>
        <v>0.71190027118909771</v>
      </c>
      <c r="I1104" s="15">
        <f t="shared" si="272"/>
        <v>0.93972561476240646</v>
      </c>
      <c r="J1104" s="15">
        <f t="shared" si="273"/>
        <v>1.0020455199443592</v>
      </c>
      <c r="K1104" s="283">
        <f t="shared" si="278"/>
        <v>0.670359354262139</v>
      </c>
      <c r="L1104" s="283">
        <f t="shared" si="279"/>
        <v>2.2496218138612099</v>
      </c>
      <c r="M1104" s="283">
        <f t="shared" si="280"/>
        <v>5.1454837503293644</v>
      </c>
      <c r="N1104" s="283" t="e">
        <f t="shared" si="281"/>
        <v>#N/A</v>
      </c>
      <c r="O1104" s="283">
        <f t="shared" si="282"/>
        <v>0</v>
      </c>
      <c r="P1104" s="21">
        <f t="shared" si="274"/>
        <v>0</v>
      </c>
      <c r="Q1104" s="21">
        <f t="shared" si="275"/>
        <v>1.2427137171080138</v>
      </c>
      <c r="R1104">
        <f t="shared" si="276"/>
        <v>1.0705685074825908</v>
      </c>
      <c r="S1104" s="296">
        <f t="shared" si="283"/>
        <v>0</v>
      </c>
      <c r="T1104" s="283">
        <f t="shared" si="284"/>
        <v>0.670359354262139</v>
      </c>
    </row>
    <row r="1105" spans="1:20" x14ac:dyDescent="0.25">
      <c r="A1105" s="286">
        <v>43146</v>
      </c>
      <c r="B1105" s="1">
        <f t="shared" si="277"/>
        <v>4</v>
      </c>
      <c r="C1105" s="285">
        <v>23</v>
      </c>
      <c r="D1105" t="s">
        <v>713</v>
      </c>
      <c r="F1105" s="16">
        <v>3</v>
      </c>
      <c r="G1105" t="str">
        <f t="shared" si="271"/>
        <v>heating</v>
      </c>
      <c r="H1105" s="283">
        <f>IF(G1105="heating",F1105*Assumptions!M$4+Assumptions!M$7,0)</f>
        <v>0.71190027118909771</v>
      </c>
      <c r="I1105" s="15">
        <f t="shared" si="272"/>
        <v>0.93552015763172869</v>
      </c>
      <c r="J1105" s="15">
        <f t="shared" si="273"/>
        <v>1.0020455199443592</v>
      </c>
      <c r="K1105" s="283">
        <f t="shared" si="278"/>
        <v>0.6673593641775748</v>
      </c>
      <c r="L1105" s="283">
        <f t="shared" si="279"/>
        <v>2.2496218138612099</v>
      </c>
      <c r="M1105" s="283">
        <f t="shared" si="280"/>
        <v>5.1224566975506871</v>
      </c>
      <c r="N1105" s="283" t="e">
        <f t="shared" si="281"/>
        <v>#N/A</v>
      </c>
      <c r="O1105" s="283">
        <f t="shared" si="282"/>
        <v>0</v>
      </c>
      <c r="P1105" s="21">
        <f t="shared" si="274"/>
        <v>0</v>
      </c>
      <c r="Q1105" s="21">
        <f t="shared" si="275"/>
        <v>1.0297519246597011</v>
      </c>
      <c r="R1105">
        <f t="shared" si="276"/>
        <v>1.0705685074825908</v>
      </c>
      <c r="S1105" s="296">
        <f t="shared" si="283"/>
        <v>0</v>
      </c>
      <c r="T1105" s="283">
        <f t="shared" si="284"/>
        <v>0.6673593641775748</v>
      </c>
    </row>
    <row r="1106" spans="1:20" x14ac:dyDescent="0.25">
      <c r="A1106" s="286">
        <v>43147</v>
      </c>
      <c r="B1106" s="1">
        <f t="shared" si="277"/>
        <v>5</v>
      </c>
      <c r="C1106" s="285">
        <v>0</v>
      </c>
      <c r="D1106" t="s">
        <v>713</v>
      </c>
      <c r="F1106" s="16">
        <v>3</v>
      </c>
      <c r="G1106" t="str">
        <f t="shared" si="271"/>
        <v>heating</v>
      </c>
      <c r="H1106" s="283">
        <f>IF(G1106="heating",F1106*Assumptions!M$4+Assumptions!M$7,0)</f>
        <v>0.71190027118909771</v>
      </c>
      <c r="I1106" s="15">
        <f t="shared" si="272"/>
        <v>0.96097758380229281</v>
      </c>
      <c r="J1106" s="15">
        <f t="shared" si="273"/>
        <v>1.0078033906966741</v>
      </c>
      <c r="K1106" s="283">
        <f t="shared" si="278"/>
        <v>0.68945865973921239</v>
      </c>
      <c r="L1106" s="283">
        <f t="shared" si="279"/>
        <v>2.2496218138612099</v>
      </c>
      <c r="M1106" s="283">
        <f t="shared" si="280"/>
        <v>5.292084473284933</v>
      </c>
      <c r="N1106" s="283" t="e">
        <f t="shared" si="281"/>
        <v>#N/A</v>
      </c>
      <c r="O1106" s="283">
        <f t="shared" si="282"/>
        <v>0</v>
      </c>
      <c r="P1106" s="21">
        <f t="shared" si="274"/>
        <v>0</v>
      </c>
      <c r="Q1106" s="21">
        <f t="shared" si="275"/>
        <v>0.90668853391740301</v>
      </c>
      <c r="R1106">
        <f t="shared" si="276"/>
        <v>1.1856283047139096</v>
      </c>
      <c r="S1106" s="296">
        <f t="shared" si="283"/>
        <v>0</v>
      </c>
      <c r="T1106" s="283">
        <f t="shared" si="284"/>
        <v>0.68945865973921239</v>
      </c>
    </row>
    <row r="1107" spans="1:20" x14ac:dyDescent="0.25">
      <c r="A1107" s="286">
        <v>43147</v>
      </c>
      <c r="B1107" s="1">
        <f t="shared" si="277"/>
        <v>5</v>
      </c>
      <c r="C1107" s="285">
        <v>1</v>
      </c>
      <c r="D1107" t="s">
        <v>713</v>
      </c>
      <c r="F1107" s="16">
        <v>3</v>
      </c>
      <c r="G1107" t="str">
        <f t="shared" si="271"/>
        <v>heating</v>
      </c>
      <c r="H1107" s="283">
        <f>IF(G1107="heating",F1107*Assumptions!M$4+Assumptions!M$7,0)</f>
        <v>0.71190027118909771</v>
      </c>
      <c r="I1107" s="15">
        <f t="shared" si="272"/>
        <v>0.9912860509924194</v>
      </c>
      <c r="J1107" s="15">
        <f t="shared" si="273"/>
        <v>1.0078033906966741</v>
      </c>
      <c r="K1107" s="283">
        <f t="shared" si="278"/>
        <v>0.71120363643780893</v>
      </c>
      <c r="L1107" s="283">
        <f t="shared" si="279"/>
        <v>2.2496218138612099</v>
      </c>
      <c r="M1107" s="283">
        <f t="shared" si="280"/>
        <v>5.4589926003104363</v>
      </c>
      <c r="N1107" s="283" t="e">
        <f t="shared" si="281"/>
        <v>#N/A</v>
      </c>
      <c r="O1107" s="283">
        <f t="shared" si="282"/>
        <v>0</v>
      </c>
      <c r="P1107" s="21">
        <f t="shared" si="274"/>
        <v>0</v>
      </c>
      <c r="Q1107" s="21">
        <f t="shared" si="275"/>
        <v>0.81803459285312596</v>
      </c>
      <c r="R1107">
        <f t="shared" si="276"/>
        <v>1.1856283047139096</v>
      </c>
      <c r="S1107" s="296">
        <f t="shared" si="283"/>
        <v>0</v>
      </c>
      <c r="T1107" s="283">
        <f t="shared" si="284"/>
        <v>0.71120363643780893</v>
      </c>
    </row>
    <row r="1108" spans="1:20" x14ac:dyDescent="0.25">
      <c r="A1108" s="286">
        <v>43147</v>
      </c>
      <c r="B1108" s="1">
        <f t="shared" si="277"/>
        <v>5</v>
      </c>
      <c r="C1108" s="285">
        <v>2</v>
      </c>
      <c r="D1108" t="s">
        <v>713</v>
      </c>
      <c r="F1108" s="16">
        <v>3</v>
      </c>
      <c r="G1108" t="str">
        <f t="shared" si="271"/>
        <v>heating</v>
      </c>
      <c r="H1108" s="283">
        <f>IF(G1108="heating",F1108*Assumptions!M$4+Assumptions!M$7,0)</f>
        <v>0.71190027118909771</v>
      </c>
      <c r="I1108" s="15">
        <f t="shared" si="272"/>
        <v>1.0126444122274023</v>
      </c>
      <c r="J1108" s="15">
        <f t="shared" si="273"/>
        <v>1.0078033906966741</v>
      </c>
      <c r="K1108" s="283">
        <f t="shared" si="278"/>
        <v>0.72652731032938123</v>
      </c>
      <c r="L1108" s="283">
        <f t="shared" si="279"/>
        <v>2.2496218138612099</v>
      </c>
      <c r="M1108" s="283">
        <f t="shared" si="280"/>
        <v>5.5766126715500164</v>
      </c>
      <c r="N1108" s="283" t="e">
        <f t="shared" si="281"/>
        <v>#N/A</v>
      </c>
      <c r="O1108" s="283">
        <f t="shared" si="282"/>
        <v>0</v>
      </c>
      <c r="P1108" s="21">
        <f t="shared" si="274"/>
        <v>0</v>
      </c>
      <c r="Q1108" s="21">
        <f t="shared" si="275"/>
        <v>0.74507607494346417</v>
      </c>
      <c r="R1108">
        <f t="shared" si="276"/>
        <v>1.1856283047139096</v>
      </c>
      <c r="S1108" s="296">
        <f t="shared" si="283"/>
        <v>0</v>
      </c>
      <c r="T1108" s="283">
        <f t="shared" si="284"/>
        <v>0.72652731032938123</v>
      </c>
    </row>
    <row r="1109" spans="1:20" x14ac:dyDescent="0.25">
      <c r="A1109" s="286">
        <v>43147</v>
      </c>
      <c r="B1109" s="1">
        <f t="shared" si="277"/>
        <v>5</v>
      </c>
      <c r="C1109" s="285">
        <v>3</v>
      </c>
      <c r="D1109" t="s">
        <v>713</v>
      </c>
      <c r="F1109" s="16">
        <v>1</v>
      </c>
      <c r="G1109" t="str">
        <f t="shared" si="271"/>
        <v>heating</v>
      </c>
      <c r="H1109" s="283">
        <f>IF(G1109="heating",F1109*Assumptions!M$4+Assumptions!M$7,0)</f>
        <v>0.73329201966317781</v>
      </c>
      <c r="I1109" s="15">
        <f t="shared" si="272"/>
        <v>1.0288787614109172</v>
      </c>
      <c r="J1109" s="15">
        <f t="shared" si="273"/>
        <v>1.0078033906966741</v>
      </c>
      <c r="K1109" s="283">
        <f t="shared" si="278"/>
        <v>0.76035599808024179</v>
      </c>
      <c r="L1109" s="283">
        <f t="shared" si="279"/>
        <v>2.2890548970082816</v>
      </c>
      <c r="M1109" s="283">
        <f t="shared" si="280"/>
        <v>5.9385744704261718</v>
      </c>
      <c r="N1109" s="283" t="e">
        <f t="shared" si="281"/>
        <v>#N/A</v>
      </c>
      <c r="O1109" s="283">
        <f t="shared" si="282"/>
        <v>0</v>
      </c>
      <c r="P1109" s="21">
        <f t="shared" si="274"/>
        <v>0</v>
      </c>
      <c r="Q1109" s="21">
        <f t="shared" si="275"/>
        <v>0.69158980876382303</v>
      </c>
      <c r="R1109">
        <f t="shared" si="276"/>
        <v>1.1856283047139096</v>
      </c>
      <c r="S1109" s="296">
        <f t="shared" si="283"/>
        <v>0</v>
      </c>
      <c r="T1109" s="283">
        <f t="shared" si="284"/>
        <v>0.76035599808024179</v>
      </c>
    </row>
    <row r="1110" spans="1:20" x14ac:dyDescent="0.25">
      <c r="A1110" s="286">
        <v>43147</v>
      </c>
      <c r="B1110" s="1">
        <f t="shared" si="277"/>
        <v>5</v>
      </c>
      <c r="C1110" s="285">
        <v>4</v>
      </c>
      <c r="D1110" t="s">
        <v>713</v>
      </c>
      <c r="F1110" s="16">
        <v>3</v>
      </c>
      <c r="G1110" t="str">
        <f t="shared" si="271"/>
        <v>heating</v>
      </c>
      <c r="H1110" s="283">
        <f>IF(G1110="heating",F1110*Assumptions!M$4+Assumptions!M$7,0)</f>
        <v>0.71190027118909771</v>
      </c>
      <c r="I1110" s="15">
        <f t="shared" si="272"/>
        <v>1.0654385285153933</v>
      </c>
      <c r="J1110" s="15">
        <f t="shared" si="273"/>
        <v>1.0078033906966741</v>
      </c>
      <c r="K1110" s="283">
        <f t="shared" si="278"/>
        <v>0.76440473980490897</v>
      </c>
      <c r="L1110" s="283">
        <f t="shared" si="279"/>
        <v>2.2496218138612099</v>
      </c>
      <c r="M1110" s="283">
        <f t="shared" si="280"/>
        <v>5.8673488216930947</v>
      </c>
      <c r="N1110" s="283" t="e">
        <f t="shared" si="281"/>
        <v>#N/A</v>
      </c>
      <c r="O1110" s="283">
        <f t="shared" si="282"/>
        <v>0</v>
      </c>
      <c r="P1110" s="21">
        <f t="shared" si="274"/>
        <v>0</v>
      </c>
      <c r="Q1110" s="21">
        <f t="shared" si="275"/>
        <v>0.6473875548762833</v>
      </c>
      <c r="R1110">
        <f t="shared" si="276"/>
        <v>1.1856283047139096</v>
      </c>
      <c r="S1110" s="296">
        <f t="shared" si="283"/>
        <v>0</v>
      </c>
      <c r="T1110" s="283">
        <f t="shared" si="284"/>
        <v>0.76440473980490897</v>
      </c>
    </row>
    <row r="1111" spans="1:20" x14ac:dyDescent="0.25">
      <c r="A1111" s="286">
        <v>43147</v>
      </c>
      <c r="B1111" s="1">
        <f t="shared" si="277"/>
        <v>5</v>
      </c>
      <c r="C1111" s="285">
        <v>5</v>
      </c>
      <c r="D1111" t="s">
        <v>713</v>
      </c>
      <c r="F1111" s="16">
        <v>3</v>
      </c>
      <c r="G1111" t="str">
        <f t="shared" si="271"/>
        <v>heating</v>
      </c>
      <c r="H1111" s="283">
        <f>IF(G1111="heating",F1111*Assumptions!M$4+Assumptions!M$7,0)</f>
        <v>0.71190027118909771</v>
      </c>
      <c r="I1111" s="15">
        <f t="shared" si="272"/>
        <v>1.1031161181218294</v>
      </c>
      <c r="J1111" s="15">
        <f t="shared" si="273"/>
        <v>1.0078033906966741</v>
      </c>
      <c r="K1111" s="283">
        <f t="shared" si="278"/>
        <v>0.79143673396389225</v>
      </c>
      <c r="L1111" s="283">
        <f t="shared" si="279"/>
        <v>2.2496218138612099</v>
      </c>
      <c r="M1111" s="283">
        <f t="shared" si="280"/>
        <v>6.0748385595474215</v>
      </c>
      <c r="N1111" s="283" t="e">
        <f t="shared" si="281"/>
        <v>#N/A</v>
      </c>
      <c r="O1111" s="283">
        <f t="shared" si="282"/>
        <v>0</v>
      </c>
      <c r="P1111" s="21">
        <f t="shared" si="274"/>
        <v>0</v>
      </c>
      <c r="Q1111" s="21">
        <f t="shared" si="275"/>
        <v>0.72139578924615555</v>
      </c>
      <c r="R1111">
        <f t="shared" si="276"/>
        <v>1.1856283047139096</v>
      </c>
      <c r="S1111" s="296">
        <f t="shared" si="283"/>
        <v>0</v>
      </c>
      <c r="T1111" s="283">
        <f t="shared" si="284"/>
        <v>0.79143673396389225</v>
      </c>
    </row>
    <row r="1112" spans="1:20" x14ac:dyDescent="0.25">
      <c r="A1112" s="286">
        <v>43147</v>
      </c>
      <c r="B1112" s="1">
        <f t="shared" si="277"/>
        <v>5</v>
      </c>
      <c r="C1112" s="285">
        <v>6</v>
      </c>
      <c r="D1112" t="s">
        <v>713</v>
      </c>
      <c r="F1112" s="16">
        <v>3</v>
      </c>
      <c r="G1112" t="str">
        <f t="shared" si="271"/>
        <v>heating</v>
      </c>
      <c r="H1112" s="283">
        <f>IF(G1112="heating",F1112*Assumptions!M$4+Assumptions!M$7,0)</f>
        <v>0.71190027118909771</v>
      </c>
      <c r="I1112" s="15">
        <f t="shared" si="272"/>
        <v>1.1674190089087988</v>
      </c>
      <c r="J1112" s="15">
        <f t="shared" si="273"/>
        <v>1.0078033906966741</v>
      </c>
      <c r="K1112" s="283">
        <f t="shared" si="278"/>
        <v>0.83757119708417038</v>
      </c>
      <c r="L1112" s="283">
        <f t="shared" si="279"/>
        <v>2.2496218138612099</v>
      </c>
      <c r="M1112" s="283">
        <f t="shared" si="280"/>
        <v>6.4289533023436158</v>
      </c>
      <c r="N1112" s="283" t="e">
        <f t="shared" si="281"/>
        <v>#N/A</v>
      </c>
      <c r="O1112" s="283">
        <f t="shared" si="282"/>
        <v>0</v>
      </c>
      <c r="P1112" s="21">
        <f t="shared" si="274"/>
        <v>0</v>
      </c>
      <c r="Q1112" s="21">
        <f t="shared" si="275"/>
        <v>0.87787080972652631</v>
      </c>
      <c r="R1112">
        <f t="shared" si="276"/>
        <v>1.1856283047139096</v>
      </c>
      <c r="S1112" s="296">
        <f t="shared" si="283"/>
        <v>0</v>
      </c>
      <c r="T1112" s="283">
        <f t="shared" si="284"/>
        <v>0.83757119708417038</v>
      </c>
    </row>
    <row r="1113" spans="1:20" x14ac:dyDescent="0.25">
      <c r="A1113" s="286">
        <v>43147</v>
      </c>
      <c r="B1113" s="1">
        <f t="shared" si="277"/>
        <v>5</v>
      </c>
      <c r="C1113" s="285">
        <v>7</v>
      </c>
      <c r="D1113" t="s">
        <v>714</v>
      </c>
      <c r="F1113" s="16">
        <v>7</v>
      </c>
      <c r="G1113" t="str">
        <f t="shared" si="271"/>
        <v>heating</v>
      </c>
      <c r="H1113" s="283">
        <f>IF(G1113="heating",F1113*Assumptions!M$4+Assumptions!M$7,0)</f>
        <v>0.66911677424093763</v>
      </c>
      <c r="I1113" s="15">
        <f t="shared" si="272"/>
        <v>1.1567226404725983</v>
      </c>
      <c r="J1113" s="15">
        <f t="shared" si="273"/>
        <v>1.0078033906966741</v>
      </c>
      <c r="K1113" s="283">
        <f t="shared" si="278"/>
        <v>0.78002220989514659</v>
      </c>
      <c r="L1113" s="283">
        <f t="shared" si="279"/>
        <v>2.4800267097410909</v>
      </c>
      <c r="M1113" s="283">
        <f t="shared" si="280"/>
        <v>6.6004318210629735</v>
      </c>
      <c r="N1113" s="283">
        <f t="shared" si="281"/>
        <v>1.1216076842493865</v>
      </c>
      <c r="O1113" s="283">
        <f t="shared" si="282"/>
        <v>1.7247348978585539</v>
      </c>
      <c r="P1113" s="21">
        <f t="shared" si="274"/>
        <v>0</v>
      </c>
      <c r="Q1113" s="21">
        <f t="shared" si="275"/>
        <v>0.97331382064367777</v>
      </c>
      <c r="R1113">
        <f t="shared" si="276"/>
        <v>1.1856283047139096</v>
      </c>
      <c r="S1113" s="296">
        <f t="shared" si="283"/>
        <v>0</v>
      </c>
      <c r="T1113" s="283">
        <f t="shared" si="284"/>
        <v>0.78002220989514659</v>
      </c>
    </row>
    <row r="1114" spans="1:20" x14ac:dyDescent="0.25">
      <c r="A1114" s="286">
        <v>43147</v>
      </c>
      <c r="B1114" s="1">
        <f t="shared" si="277"/>
        <v>5</v>
      </c>
      <c r="C1114" s="285">
        <v>8</v>
      </c>
      <c r="D1114" t="s">
        <v>714</v>
      </c>
      <c r="F1114" s="16">
        <v>7</v>
      </c>
      <c r="G1114" t="str">
        <f t="shared" si="271"/>
        <v>heating</v>
      </c>
      <c r="H1114" s="283">
        <f>IF(G1114="heating",F1114*Assumptions!M$4+Assumptions!M$7,0)</f>
        <v>0.66911677424093763</v>
      </c>
      <c r="I1114" s="15">
        <f t="shared" si="272"/>
        <v>1.0887373021083731</v>
      </c>
      <c r="J1114" s="15">
        <f t="shared" si="273"/>
        <v>1.0078033906966741</v>
      </c>
      <c r="K1114" s="283">
        <f t="shared" si="278"/>
        <v>0.73417710233360878</v>
      </c>
      <c r="L1114" s="283">
        <f t="shared" si="279"/>
        <v>2.4800267097410909</v>
      </c>
      <c r="M1114" s="283">
        <f t="shared" si="280"/>
        <v>6.2124973456716823</v>
      </c>
      <c r="N1114" s="283">
        <f t="shared" si="281"/>
        <v>1.1216076842493865</v>
      </c>
      <c r="O1114" s="283">
        <f t="shared" si="282"/>
        <v>1.6233651472227453</v>
      </c>
      <c r="P1114" s="21">
        <f t="shared" si="274"/>
        <v>0</v>
      </c>
      <c r="Q1114" s="21">
        <f t="shared" si="275"/>
        <v>0.94940007506179924</v>
      </c>
      <c r="R1114">
        <f t="shared" si="276"/>
        <v>1.1856283047139096</v>
      </c>
      <c r="S1114" s="296">
        <f t="shared" si="283"/>
        <v>0</v>
      </c>
      <c r="T1114" s="283">
        <f t="shared" si="284"/>
        <v>0.73417710233360878</v>
      </c>
    </row>
    <row r="1115" spans="1:20" x14ac:dyDescent="0.25">
      <c r="A1115" s="286">
        <v>43147</v>
      </c>
      <c r="B1115" s="1">
        <f t="shared" si="277"/>
        <v>5</v>
      </c>
      <c r="C1115" s="285">
        <v>9</v>
      </c>
      <c r="D1115" t="s">
        <v>714</v>
      </c>
      <c r="F1115" s="16">
        <v>14</v>
      </c>
      <c r="G1115" t="str">
        <f t="shared" si="271"/>
        <v>heating</v>
      </c>
      <c r="H1115" s="283">
        <f>IF(G1115="heating",F1115*Assumptions!M$4+Assumptions!M$7,0)</f>
        <v>0.59424565458165746</v>
      </c>
      <c r="I1115" s="15">
        <f t="shared" si="272"/>
        <v>1.0265141967145235</v>
      </c>
      <c r="J1115" s="15">
        <f t="shared" si="273"/>
        <v>1.0078033906966741</v>
      </c>
      <c r="K1115" s="283">
        <f t="shared" si="278"/>
        <v>0.61476168158034439</v>
      </c>
      <c r="L1115" s="283">
        <f t="shared" si="279"/>
        <v>2.7335244633277975</v>
      </c>
      <c r="M1115" s="283">
        <f t="shared" si="280"/>
        <v>5.7337503185843746</v>
      </c>
      <c r="N1115" s="283">
        <f t="shared" si="281"/>
        <v>1.5010922485335794</v>
      </c>
      <c r="O1115" s="283">
        <f t="shared" si="282"/>
        <v>1.1194955522274241</v>
      </c>
      <c r="P1115" s="21">
        <f t="shared" si="274"/>
        <v>0</v>
      </c>
      <c r="Q1115" s="21">
        <f t="shared" si="275"/>
        <v>0.8408485371888097</v>
      </c>
      <c r="R1115">
        <f t="shared" si="276"/>
        <v>1.1856283047139096</v>
      </c>
      <c r="S1115" s="296">
        <f t="shared" si="283"/>
        <v>0</v>
      </c>
      <c r="T1115" s="283">
        <f t="shared" si="284"/>
        <v>0.61476168158034439</v>
      </c>
    </row>
    <row r="1116" spans="1:20" x14ac:dyDescent="0.25">
      <c r="A1116" s="286">
        <v>43147</v>
      </c>
      <c r="B1116" s="1">
        <f t="shared" si="277"/>
        <v>5</v>
      </c>
      <c r="C1116" s="285">
        <v>10</v>
      </c>
      <c r="D1116" t="s">
        <v>714</v>
      </c>
      <c r="F1116" s="16">
        <v>16</v>
      </c>
      <c r="G1116" t="str">
        <f t="shared" si="271"/>
        <v>heating</v>
      </c>
      <c r="H1116" s="283">
        <f>IF(G1116="heating",F1116*Assumptions!M$4+Assumptions!M$7,0)</f>
        <v>0.57285390610757747</v>
      </c>
      <c r="I1116" s="15">
        <f t="shared" si="272"/>
        <v>0.99413757313525775</v>
      </c>
      <c r="J1116" s="15">
        <f t="shared" si="273"/>
        <v>1.0078033906966741</v>
      </c>
      <c r="K1116" s="283">
        <f t="shared" si="278"/>
        <v>0.57393958858308458</v>
      </c>
      <c r="L1116" s="283">
        <f t="shared" si="279"/>
        <v>2.8179276134894917</v>
      </c>
      <c r="M1116" s="283">
        <f t="shared" si="280"/>
        <v>5.5182965740681622</v>
      </c>
      <c r="N1116" s="283">
        <f t="shared" si="281"/>
        <v>1.6317545686209942</v>
      </c>
      <c r="O1116" s="283">
        <f t="shared" si="282"/>
        <v>0.99115409035433533</v>
      </c>
      <c r="P1116" s="21">
        <f t="shared" si="274"/>
        <v>0</v>
      </c>
      <c r="Q1116" s="21">
        <f t="shared" si="275"/>
        <v>0.74504051125983206</v>
      </c>
      <c r="R1116">
        <f t="shared" si="276"/>
        <v>1.1856283047139096</v>
      </c>
      <c r="S1116" s="296">
        <f t="shared" si="283"/>
        <v>0</v>
      </c>
      <c r="T1116" s="283">
        <f t="shared" si="284"/>
        <v>0.57393958858308458</v>
      </c>
    </row>
    <row r="1117" spans="1:20" x14ac:dyDescent="0.25">
      <c r="A1117" s="286">
        <v>43147</v>
      </c>
      <c r="B1117" s="1">
        <f t="shared" si="277"/>
        <v>5</v>
      </c>
      <c r="C1117" s="285">
        <v>11</v>
      </c>
      <c r="D1117" t="s">
        <v>714</v>
      </c>
      <c r="F1117" s="16">
        <v>19</v>
      </c>
      <c r="G1117" t="str">
        <f t="shared" si="271"/>
        <v>heating</v>
      </c>
      <c r="H1117" s="283">
        <f>IF(G1117="heating",F1117*Assumptions!M$4+Assumptions!M$7,0)</f>
        <v>0.54076628339645738</v>
      </c>
      <c r="I1117" s="15">
        <f t="shared" si="272"/>
        <v>0.95102107888400034</v>
      </c>
      <c r="J1117" s="15">
        <f t="shared" si="273"/>
        <v>1.0078033906966741</v>
      </c>
      <c r="K1117" s="283">
        <f t="shared" si="278"/>
        <v>0.51829326307495716</v>
      </c>
      <c r="L1117" s="283">
        <f t="shared" si="279"/>
        <v>2.9437809613584625</v>
      </c>
      <c r="M1117" s="283">
        <f t="shared" si="280"/>
        <v>5.2058311589002848</v>
      </c>
      <c r="N1117" s="283">
        <f t="shared" si="281"/>
        <v>1.8289671560163632</v>
      </c>
      <c r="O1117" s="283">
        <f t="shared" si="282"/>
        <v>0.83420953472100601</v>
      </c>
      <c r="P1117" s="21">
        <f t="shared" si="274"/>
        <v>0</v>
      </c>
      <c r="Q1117" s="21">
        <f t="shared" si="275"/>
        <v>0.72850690893675296</v>
      </c>
      <c r="R1117">
        <f t="shared" si="276"/>
        <v>1.1856283047139096</v>
      </c>
      <c r="S1117" s="296">
        <f t="shared" si="283"/>
        <v>0</v>
      </c>
      <c r="T1117" s="283">
        <f t="shared" si="284"/>
        <v>0.51829326307495716</v>
      </c>
    </row>
    <row r="1118" spans="1:20" x14ac:dyDescent="0.25">
      <c r="A1118" s="286">
        <v>43147</v>
      </c>
      <c r="B1118" s="1">
        <f t="shared" si="277"/>
        <v>5</v>
      </c>
      <c r="C1118" s="285">
        <v>12</v>
      </c>
      <c r="D1118" t="s">
        <v>714</v>
      </c>
      <c r="F1118" s="16">
        <v>25</v>
      </c>
      <c r="G1118" t="str">
        <f t="shared" si="271"/>
        <v>heating</v>
      </c>
      <c r="H1118" s="283">
        <f>IF(G1118="heating",F1118*Assumptions!M$4+Assumptions!M$7,0)</f>
        <v>0.47659103797421726</v>
      </c>
      <c r="I1118" s="15">
        <f t="shared" si="272"/>
        <v>0.92817502202723046</v>
      </c>
      <c r="J1118" s="15">
        <f t="shared" si="273"/>
        <v>1.0078033906966741</v>
      </c>
      <c r="K1118" s="283">
        <f t="shared" si="278"/>
        <v>0.44581180427585554</v>
      </c>
      <c r="L1118" s="283">
        <f t="shared" si="279"/>
        <v>3.0939281817466902</v>
      </c>
      <c r="M1118" s="283">
        <f t="shared" si="280"/>
        <v>4.706204713475044</v>
      </c>
      <c r="N1118" s="283">
        <f t="shared" si="281"/>
        <v>2.1843738559015753</v>
      </c>
      <c r="O1118" s="283">
        <f t="shared" si="282"/>
        <v>0.63144397250401751</v>
      </c>
      <c r="P1118" s="21">
        <f t="shared" si="274"/>
        <v>0</v>
      </c>
      <c r="Q1118" s="21">
        <f t="shared" si="275"/>
        <v>0.75910815787401487</v>
      </c>
      <c r="R1118">
        <f t="shared" si="276"/>
        <v>1.1856283047139096</v>
      </c>
      <c r="S1118" s="296">
        <f t="shared" si="283"/>
        <v>0</v>
      </c>
      <c r="T1118" s="283">
        <f t="shared" si="284"/>
        <v>0.44581180427585554</v>
      </c>
    </row>
    <row r="1119" spans="1:20" x14ac:dyDescent="0.25">
      <c r="A1119" s="286">
        <v>43147</v>
      </c>
      <c r="B1119" s="1">
        <f t="shared" si="277"/>
        <v>5</v>
      </c>
      <c r="C1119" s="285">
        <v>13</v>
      </c>
      <c r="D1119" t="s">
        <v>714</v>
      </c>
      <c r="F1119" s="16">
        <v>28</v>
      </c>
      <c r="G1119" t="str">
        <f t="shared" si="271"/>
        <v>heating</v>
      </c>
      <c r="H1119" s="283">
        <f>IF(G1119="heating",F1119*Assumptions!M$4+Assumptions!M$7,0)</f>
        <v>0.44450341526309717</v>
      </c>
      <c r="I1119" s="15">
        <f t="shared" si="272"/>
        <v>0.91573834436872614</v>
      </c>
      <c r="J1119" s="15">
        <f t="shared" si="273"/>
        <v>1.0078033906966741</v>
      </c>
      <c r="K1119" s="283">
        <f t="shared" si="278"/>
        <v>0.41022518254652074</v>
      </c>
      <c r="L1119" s="283">
        <f t="shared" si="279"/>
        <v>3.0941723472618432</v>
      </c>
      <c r="M1119" s="283">
        <f t="shared" si="280"/>
        <v>4.3308769033438432</v>
      </c>
      <c r="N1119" s="283">
        <f t="shared" si="281"/>
        <v>2.2832919573072399</v>
      </c>
      <c r="O1119" s="283">
        <f t="shared" si="282"/>
        <v>0.5559111316989972</v>
      </c>
      <c r="P1119" s="21">
        <f t="shared" si="274"/>
        <v>0</v>
      </c>
      <c r="Q1119" s="21">
        <f t="shared" si="275"/>
        <v>0.79115902007799765</v>
      </c>
      <c r="R1119">
        <f t="shared" si="276"/>
        <v>1.1856283047139096</v>
      </c>
      <c r="S1119" s="296">
        <f t="shared" si="283"/>
        <v>0</v>
      </c>
      <c r="T1119" s="283">
        <f t="shared" si="284"/>
        <v>0.41022518254652074</v>
      </c>
    </row>
    <row r="1120" spans="1:20" x14ac:dyDescent="0.25">
      <c r="A1120" s="286">
        <v>43147</v>
      </c>
      <c r="B1120" s="1">
        <f t="shared" si="277"/>
        <v>5</v>
      </c>
      <c r="C1120" s="285">
        <v>14</v>
      </c>
      <c r="D1120" t="s">
        <v>714</v>
      </c>
      <c r="F1120" s="16">
        <v>30</v>
      </c>
      <c r="G1120" t="str">
        <f t="shared" si="271"/>
        <v>heating</v>
      </c>
      <c r="H1120" s="283">
        <f>IF(G1120="heating",F1120*Assumptions!M$4+Assumptions!M$7,0)</f>
        <v>0.42311166678901713</v>
      </c>
      <c r="I1120" s="15">
        <f t="shared" si="272"/>
        <v>0.92047470058819936</v>
      </c>
      <c r="J1120" s="15">
        <f t="shared" si="273"/>
        <v>1.0078033906966741</v>
      </c>
      <c r="K1120" s="283">
        <f t="shared" si="278"/>
        <v>0.3925027213173396</v>
      </c>
      <c r="L1120" s="283">
        <f t="shared" si="279"/>
        <v>3.0747565450814909</v>
      </c>
      <c r="M1120" s="283">
        <f t="shared" si="280"/>
        <v>4.117773262267467</v>
      </c>
      <c r="N1120" s="283">
        <f t="shared" si="281"/>
        <v>2.3339835549601151</v>
      </c>
      <c r="O1120" s="283">
        <f t="shared" si="282"/>
        <v>0.51707746987677894</v>
      </c>
      <c r="P1120" s="21">
        <f t="shared" si="274"/>
        <v>0</v>
      </c>
      <c r="Q1120" s="21">
        <f t="shared" si="275"/>
        <v>0.84355555031342389</v>
      </c>
      <c r="R1120">
        <f t="shared" si="276"/>
        <v>1.1856283047139096</v>
      </c>
      <c r="S1120" s="296">
        <f t="shared" si="283"/>
        <v>0</v>
      </c>
      <c r="T1120" s="283">
        <f t="shared" si="284"/>
        <v>0.3925027213173396</v>
      </c>
    </row>
    <row r="1121" spans="1:20" x14ac:dyDescent="0.25">
      <c r="A1121" s="286">
        <v>43147</v>
      </c>
      <c r="B1121" s="1">
        <f t="shared" si="277"/>
        <v>5</v>
      </c>
      <c r="C1121" s="285">
        <v>15</v>
      </c>
      <c r="D1121" t="s">
        <v>714</v>
      </c>
      <c r="F1121" s="16">
        <v>30</v>
      </c>
      <c r="G1121" t="str">
        <f t="shared" si="271"/>
        <v>heating</v>
      </c>
      <c r="H1121" s="283">
        <f>IF(G1121="heating",F1121*Assumptions!M$4+Assumptions!M$7,0)</f>
        <v>0.42311166678901713</v>
      </c>
      <c r="I1121" s="15">
        <f t="shared" si="272"/>
        <v>0.92937811039838192</v>
      </c>
      <c r="J1121" s="15">
        <f t="shared" si="273"/>
        <v>1.0078033906966741</v>
      </c>
      <c r="K1121" s="283">
        <f t="shared" si="278"/>
        <v>0.39629925432065516</v>
      </c>
      <c r="L1121" s="283">
        <f t="shared" si="279"/>
        <v>3.0747565450814909</v>
      </c>
      <c r="M1121" s="283">
        <f t="shared" si="280"/>
        <v>4.1576029532257861</v>
      </c>
      <c r="N1121" s="283">
        <f t="shared" si="281"/>
        <v>2.3339835549601151</v>
      </c>
      <c r="O1121" s="283">
        <f t="shared" si="282"/>
        <v>0.52207896814173216</v>
      </c>
      <c r="P1121" s="21">
        <f t="shared" si="274"/>
        <v>0</v>
      </c>
      <c r="Q1121" s="21">
        <f t="shared" si="275"/>
        <v>0.96592607327566882</v>
      </c>
      <c r="R1121">
        <f t="shared" si="276"/>
        <v>1.1856283047139096</v>
      </c>
      <c r="S1121" s="296">
        <f t="shared" si="283"/>
        <v>0</v>
      </c>
      <c r="T1121" s="283">
        <f t="shared" si="284"/>
        <v>0.39629925432065516</v>
      </c>
    </row>
    <row r="1122" spans="1:20" x14ac:dyDescent="0.25">
      <c r="A1122" s="286">
        <v>43147</v>
      </c>
      <c r="B1122" s="1">
        <f t="shared" si="277"/>
        <v>5</v>
      </c>
      <c r="C1122" s="285">
        <v>16</v>
      </c>
      <c r="D1122" t="s">
        <v>714</v>
      </c>
      <c r="F1122" s="16">
        <v>32</v>
      </c>
      <c r="G1122" t="str">
        <f t="shared" si="271"/>
        <v>heating</v>
      </c>
      <c r="H1122" s="283">
        <f>IF(G1122="heating",F1122*Assumptions!M$4+Assumptions!M$7,0)</f>
        <v>0.40171991831493709</v>
      </c>
      <c r="I1122" s="15">
        <f t="shared" si="272"/>
        <v>0.95820877609023625</v>
      </c>
      <c r="J1122" s="15">
        <f t="shared" si="273"/>
        <v>1.0078033906966741</v>
      </c>
      <c r="K1122" s="283">
        <f t="shared" si="278"/>
        <v>0.38793532254558122</v>
      </c>
      <c r="L1122" s="283">
        <f t="shared" si="279"/>
        <v>3.1003620880617868</v>
      </c>
      <c r="M1122" s="283">
        <f t="shared" si="280"/>
        <v>4.1037487661768433</v>
      </c>
      <c r="N1122" s="283">
        <f t="shared" si="281"/>
        <v>2.4522803312945656</v>
      </c>
      <c r="O1122" s="283">
        <f t="shared" si="282"/>
        <v>0.49045777976183136</v>
      </c>
      <c r="P1122" s="21">
        <f t="shared" si="274"/>
        <v>0</v>
      </c>
      <c r="Q1122" s="21">
        <f t="shared" si="275"/>
        <v>1.1649354943302594</v>
      </c>
      <c r="R1122">
        <f t="shared" si="276"/>
        <v>1.1856283047139096</v>
      </c>
      <c r="S1122" s="296">
        <f t="shared" si="283"/>
        <v>0</v>
      </c>
      <c r="T1122" s="283">
        <f t="shared" si="284"/>
        <v>0.38793532254558122</v>
      </c>
    </row>
    <row r="1123" spans="1:20" x14ac:dyDescent="0.25">
      <c r="A1123" s="286">
        <v>43147</v>
      </c>
      <c r="B1123" s="1">
        <f t="shared" si="277"/>
        <v>5</v>
      </c>
      <c r="C1123" s="285">
        <v>17</v>
      </c>
      <c r="D1123" t="s">
        <v>714</v>
      </c>
      <c r="F1123" s="16">
        <v>34</v>
      </c>
      <c r="G1123" t="str">
        <f t="shared" si="271"/>
        <v>heating</v>
      </c>
      <c r="H1123" s="283">
        <f>IF(G1123="heating",F1123*Assumptions!M$4+Assumptions!M$7,0)</f>
        <v>0.38032816984085704</v>
      </c>
      <c r="I1123" s="15">
        <f t="shared" si="272"/>
        <v>1.000324165990953</v>
      </c>
      <c r="J1123" s="15">
        <f t="shared" si="273"/>
        <v>1.0078033906966741</v>
      </c>
      <c r="K1123" s="283">
        <f t="shared" si="278"/>
        <v>0.38342027067695011</v>
      </c>
      <c r="L1123" s="283">
        <f t="shared" si="279"/>
        <v>3.1617728735566879</v>
      </c>
      <c r="M1123" s="283">
        <f t="shared" si="280"/>
        <v>4.1363260111256661</v>
      </c>
      <c r="N1123" s="283">
        <f t="shared" si="281"/>
        <v>2.582445701090049</v>
      </c>
      <c r="O1123" s="283">
        <f t="shared" si="282"/>
        <v>0.46943399835529459</v>
      </c>
      <c r="P1123" s="21">
        <f t="shared" si="274"/>
        <v>0</v>
      </c>
      <c r="Q1123" s="21">
        <f t="shared" si="275"/>
        <v>1.3521540118753073</v>
      </c>
      <c r="R1123">
        <f t="shared" si="276"/>
        <v>1.1856283047139096</v>
      </c>
      <c r="S1123" s="296">
        <f t="shared" si="283"/>
        <v>0</v>
      </c>
      <c r="T1123" s="283">
        <f t="shared" si="284"/>
        <v>0.38342027067695011</v>
      </c>
    </row>
    <row r="1124" spans="1:20" x14ac:dyDescent="0.25">
      <c r="A1124" s="286">
        <v>43147</v>
      </c>
      <c r="B1124" s="1">
        <f t="shared" si="277"/>
        <v>5</v>
      </c>
      <c r="C1124" s="285">
        <v>18</v>
      </c>
      <c r="D1124" t="s">
        <v>714</v>
      </c>
      <c r="F1124" s="16">
        <v>36</v>
      </c>
      <c r="G1124" t="str">
        <f t="shared" si="271"/>
        <v>heating</v>
      </c>
      <c r="H1124" s="283">
        <f>IF(G1124="heating",F1124*Assumptions!M$4+Assumptions!M$7,0)</f>
        <v>0.358936421366777</v>
      </c>
      <c r="I1124" s="15">
        <f t="shared" si="272"/>
        <v>0.99263375744531002</v>
      </c>
      <c r="J1124" s="15">
        <f t="shared" si="273"/>
        <v>1.0078033906966741</v>
      </c>
      <c r="K1124" s="283">
        <f t="shared" si="278"/>
        <v>0.35907269749203902</v>
      </c>
      <c r="L1124" s="283">
        <f t="shared" si="279"/>
        <v>3.2767200477248446</v>
      </c>
      <c r="M1124" s="283">
        <f t="shared" si="280"/>
        <v>4.014493370451083</v>
      </c>
      <c r="N1124" s="283">
        <f t="shared" si="281"/>
        <v>2.7263288431388362</v>
      </c>
      <c r="O1124" s="283">
        <f t="shared" si="282"/>
        <v>0.43156228546083958</v>
      </c>
      <c r="P1124" s="21">
        <f t="shared" si="274"/>
        <v>0</v>
      </c>
      <c r="Q1124" s="21">
        <f t="shared" si="275"/>
        <v>1.5598916921549892</v>
      </c>
      <c r="R1124">
        <f t="shared" si="276"/>
        <v>1.1856283047139096</v>
      </c>
      <c r="S1124" s="296">
        <f t="shared" si="283"/>
        <v>0</v>
      </c>
      <c r="T1124" s="283">
        <f t="shared" si="284"/>
        <v>0.35907269749203902</v>
      </c>
    </row>
    <row r="1125" spans="1:20" x14ac:dyDescent="0.25">
      <c r="A1125" s="286">
        <v>43147</v>
      </c>
      <c r="B1125" s="1">
        <f t="shared" si="277"/>
        <v>5</v>
      </c>
      <c r="C1125" s="285">
        <v>19</v>
      </c>
      <c r="D1125" t="s">
        <v>714</v>
      </c>
      <c r="F1125" s="16">
        <v>36</v>
      </c>
      <c r="G1125" t="str">
        <f t="shared" si="271"/>
        <v>heating</v>
      </c>
      <c r="H1125" s="283">
        <f>IF(G1125="heating",F1125*Assumptions!M$4+Assumptions!M$7,0)</f>
        <v>0.358936421366777</v>
      </c>
      <c r="I1125" s="15">
        <f t="shared" si="272"/>
        <v>0.98728643949761985</v>
      </c>
      <c r="J1125" s="15">
        <f t="shared" si="273"/>
        <v>1.0078033906966741</v>
      </c>
      <c r="K1125" s="283">
        <f t="shared" si="278"/>
        <v>0.35713837290814993</v>
      </c>
      <c r="L1125" s="283">
        <f t="shared" si="279"/>
        <v>3.2767200477248446</v>
      </c>
      <c r="M1125" s="283">
        <f t="shared" si="280"/>
        <v>3.992867295083725</v>
      </c>
      <c r="N1125" s="283">
        <f t="shared" si="281"/>
        <v>2.7263288431388362</v>
      </c>
      <c r="O1125" s="283">
        <f t="shared" si="282"/>
        <v>0.42923745947413311</v>
      </c>
      <c r="P1125" s="21">
        <f t="shared" si="274"/>
        <v>0</v>
      </c>
      <c r="Q1125" s="21">
        <f t="shared" si="275"/>
        <v>1.6764212681468484</v>
      </c>
      <c r="R1125">
        <f t="shared" si="276"/>
        <v>1.1856283047139096</v>
      </c>
      <c r="S1125" s="296">
        <f t="shared" si="283"/>
        <v>0</v>
      </c>
      <c r="T1125" s="283">
        <f t="shared" si="284"/>
        <v>0.35713837290814993</v>
      </c>
    </row>
    <row r="1126" spans="1:20" x14ac:dyDescent="0.25">
      <c r="A1126" s="286">
        <v>43147</v>
      </c>
      <c r="B1126" s="1">
        <f t="shared" si="277"/>
        <v>5</v>
      </c>
      <c r="C1126" s="285">
        <v>20</v>
      </c>
      <c r="D1126" t="s">
        <v>714</v>
      </c>
      <c r="F1126" s="16">
        <v>36</v>
      </c>
      <c r="G1126" t="str">
        <f t="shared" si="271"/>
        <v>heating</v>
      </c>
      <c r="H1126" s="283">
        <f>IF(G1126="heating",F1126*Assumptions!M$4+Assumptions!M$7,0)</f>
        <v>0.358936421366777</v>
      </c>
      <c r="I1126" s="15">
        <f t="shared" si="272"/>
        <v>0.9807837528485519</v>
      </c>
      <c r="J1126" s="15">
        <f t="shared" si="273"/>
        <v>1.0078033906966741</v>
      </c>
      <c r="K1126" s="283">
        <f t="shared" si="278"/>
        <v>0.35478610832061902</v>
      </c>
      <c r="L1126" s="283">
        <f t="shared" si="279"/>
        <v>3.2767200477248446</v>
      </c>
      <c r="M1126" s="283">
        <f t="shared" si="280"/>
        <v>3.9665685799261934</v>
      </c>
      <c r="N1126" s="283">
        <f t="shared" si="281"/>
        <v>2.7263288431388362</v>
      </c>
      <c r="O1126" s="283">
        <f t="shared" si="282"/>
        <v>0.42641031976539506</v>
      </c>
      <c r="P1126" s="21">
        <f t="shared" si="274"/>
        <v>0</v>
      </c>
      <c r="Q1126" s="21">
        <f t="shared" si="275"/>
        <v>1.52436960139122</v>
      </c>
      <c r="R1126">
        <f t="shared" si="276"/>
        <v>1.1856283047139096</v>
      </c>
      <c r="S1126" s="296">
        <f t="shared" si="283"/>
        <v>0</v>
      </c>
      <c r="T1126" s="283">
        <f t="shared" si="284"/>
        <v>0.35478610832061902</v>
      </c>
    </row>
    <row r="1127" spans="1:20" x14ac:dyDescent="0.25">
      <c r="A1127" s="286">
        <v>43147</v>
      </c>
      <c r="B1127" s="1">
        <f t="shared" si="277"/>
        <v>5</v>
      </c>
      <c r="C1127" s="285">
        <v>21</v>
      </c>
      <c r="D1127" t="s">
        <v>714</v>
      </c>
      <c r="F1127" s="16">
        <v>36</v>
      </c>
      <c r="G1127" t="str">
        <f t="shared" si="271"/>
        <v>heating</v>
      </c>
      <c r="H1127" s="283">
        <f>IF(G1127="heating",F1127*Assumptions!M$4+Assumptions!M$7,0)</f>
        <v>0.358936421366777</v>
      </c>
      <c r="I1127" s="15">
        <f t="shared" si="272"/>
        <v>0.96485790305685171</v>
      </c>
      <c r="J1127" s="15">
        <f t="shared" si="273"/>
        <v>1.0078033906966741</v>
      </c>
      <c r="K1127" s="283">
        <f t="shared" si="278"/>
        <v>0.34902513373994759</v>
      </c>
      <c r="L1127" s="283">
        <f t="shared" si="279"/>
        <v>3.2767200477248446</v>
      </c>
      <c r="M1127" s="283">
        <f t="shared" si="280"/>
        <v>3.9021599116454326</v>
      </c>
      <c r="N1127" s="283">
        <f t="shared" si="281"/>
        <v>2.7263288431388362</v>
      </c>
      <c r="O1127" s="283">
        <f t="shared" si="282"/>
        <v>0.41948631976795303</v>
      </c>
      <c r="P1127" s="21">
        <f t="shared" si="274"/>
        <v>0</v>
      </c>
      <c r="Q1127" s="21">
        <f t="shared" si="275"/>
        <v>1.4448604713749031</v>
      </c>
      <c r="R1127">
        <f t="shared" si="276"/>
        <v>1.1856283047139096</v>
      </c>
      <c r="S1127" s="296">
        <f t="shared" si="283"/>
        <v>0</v>
      </c>
      <c r="T1127" s="283">
        <f t="shared" si="284"/>
        <v>0.34902513373994759</v>
      </c>
    </row>
    <row r="1128" spans="1:20" x14ac:dyDescent="0.25">
      <c r="A1128" s="286">
        <v>43147</v>
      </c>
      <c r="B1128" s="1">
        <f t="shared" si="277"/>
        <v>5</v>
      </c>
      <c r="C1128" s="285">
        <v>22</v>
      </c>
      <c r="D1128" t="s">
        <v>714</v>
      </c>
      <c r="F1128" s="16">
        <v>37</v>
      </c>
      <c r="G1128" t="str">
        <f t="shared" si="271"/>
        <v>heating</v>
      </c>
      <c r="H1128" s="283">
        <f>IF(G1128="heating",F1128*Assumptions!M$4+Assumptions!M$7,0)</f>
        <v>0.34824054712973695</v>
      </c>
      <c r="I1128" s="15">
        <f t="shared" si="272"/>
        <v>0.93972561476240646</v>
      </c>
      <c r="J1128" s="15">
        <f t="shared" si="273"/>
        <v>1.0078033906966741</v>
      </c>
      <c r="K1128" s="283">
        <f t="shared" si="278"/>
        <v>0.32980422622952799</v>
      </c>
      <c r="L1128" s="283">
        <f t="shared" si="279"/>
        <v>3.3550920610042541</v>
      </c>
      <c r="M1128" s="283">
        <f t="shared" si="280"/>
        <v>3.7754583222616569</v>
      </c>
      <c r="N1128" s="283">
        <f t="shared" si="281"/>
        <v>2.8034223547707424</v>
      </c>
      <c r="O1128" s="283">
        <f t="shared" si="282"/>
        <v>0.39470454361801982</v>
      </c>
      <c r="P1128" s="21">
        <f t="shared" si="274"/>
        <v>0</v>
      </c>
      <c r="Q1128" s="21">
        <f t="shared" si="275"/>
        <v>1.2427137171080138</v>
      </c>
      <c r="R1128">
        <f t="shared" si="276"/>
        <v>1.1856283047139096</v>
      </c>
      <c r="S1128" s="296">
        <f t="shared" si="283"/>
        <v>0</v>
      </c>
      <c r="T1128" s="283">
        <f t="shared" si="284"/>
        <v>0.32980422622952799</v>
      </c>
    </row>
    <row r="1129" spans="1:20" x14ac:dyDescent="0.25">
      <c r="A1129" s="286">
        <v>43147</v>
      </c>
      <c r="B1129" s="1">
        <f t="shared" si="277"/>
        <v>5</v>
      </c>
      <c r="C1129" s="285">
        <v>23</v>
      </c>
      <c r="D1129" t="s">
        <v>713</v>
      </c>
      <c r="F1129" s="16">
        <v>37</v>
      </c>
      <c r="G1129" t="str">
        <f t="shared" si="271"/>
        <v>heating</v>
      </c>
      <c r="H1129" s="283">
        <f>IF(G1129="heating",F1129*Assumptions!M$4+Assumptions!M$7,0)</f>
        <v>0.34824054712973695</v>
      </c>
      <c r="I1129" s="15">
        <f t="shared" si="272"/>
        <v>0.93552015763172869</v>
      </c>
      <c r="J1129" s="15">
        <f t="shared" si="273"/>
        <v>1.0078033906966741</v>
      </c>
      <c r="K1129" s="283">
        <f t="shared" si="278"/>
        <v>0.32832828738830006</v>
      </c>
      <c r="L1129" s="283">
        <f t="shared" si="279"/>
        <v>3.3550920610042541</v>
      </c>
      <c r="M1129" s="283">
        <f t="shared" si="280"/>
        <v>3.7585624029917044</v>
      </c>
      <c r="N1129" s="283">
        <f t="shared" si="281"/>
        <v>2.8034223547707424</v>
      </c>
      <c r="O1129" s="283">
        <f t="shared" si="282"/>
        <v>0.39293816307949525</v>
      </c>
      <c r="P1129" s="21">
        <f t="shared" si="274"/>
        <v>0</v>
      </c>
      <c r="Q1129" s="21">
        <f t="shared" si="275"/>
        <v>1.0297519246597011</v>
      </c>
      <c r="R1129">
        <f t="shared" si="276"/>
        <v>1.1856283047139096</v>
      </c>
      <c r="S1129" s="296">
        <f t="shared" si="283"/>
        <v>0</v>
      </c>
      <c r="T1129" s="283">
        <f t="shared" si="284"/>
        <v>0.32832828738830006</v>
      </c>
    </row>
    <row r="1130" spans="1:20" x14ac:dyDescent="0.25">
      <c r="A1130" s="286">
        <v>43148</v>
      </c>
      <c r="B1130" s="1">
        <f t="shared" si="277"/>
        <v>6</v>
      </c>
      <c r="C1130" s="285">
        <v>0</v>
      </c>
      <c r="D1130" t="s">
        <v>713</v>
      </c>
      <c r="F1130" s="16">
        <v>39</v>
      </c>
      <c r="G1130" t="str">
        <f t="shared" si="271"/>
        <v>heating</v>
      </c>
      <c r="H1130" s="283">
        <f>IF(G1130="heating",F1130*Assumptions!M$4+Assumptions!M$7,0)</f>
        <v>0.32684879865565691</v>
      </c>
      <c r="I1130" s="15">
        <f t="shared" si="272"/>
        <v>0.96097758380229281</v>
      </c>
      <c r="J1130" s="15">
        <f t="shared" si="273"/>
        <v>0.9885470267915587</v>
      </c>
      <c r="K1130" s="283">
        <f t="shared" si="278"/>
        <v>0.31049705440999747</v>
      </c>
      <c r="L1130" s="283">
        <f t="shared" si="279"/>
        <v>3.4953736047983544</v>
      </c>
      <c r="M1130" s="283">
        <f t="shared" si="280"/>
        <v>3.7030545468981964</v>
      </c>
      <c r="N1130" s="283">
        <f t="shared" si="281"/>
        <v>2.9501734199721237</v>
      </c>
      <c r="O1130" s="283">
        <f t="shared" si="282"/>
        <v>0.36787776644079412</v>
      </c>
      <c r="P1130" s="21">
        <f t="shared" si="274"/>
        <v>0</v>
      </c>
      <c r="Q1130" s="21">
        <f t="shared" si="275"/>
        <v>0.90668853391740301</v>
      </c>
      <c r="R1130">
        <f t="shared" si="276"/>
        <v>1.0112882868167345</v>
      </c>
      <c r="S1130" s="296">
        <f t="shared" si="283"/>
        <v>0</v>
      </c>
      <c r="T1130" s="283">
        <f t="shared" si="284"/>
        <v>0.31049705440999747</v>
      </c>
    </row>
    <row r="1131" spans="1:20" x14ac:dyDescent="0.25">
      <c r="A1131" s="286">
        <v>43148</v>
      </c>
      <c r="B1131" s="1">
        <f t="shared" si="277"/>
        <v>6</v>
      </c>
      <c r="C1131" s="285">
        <v>1</v>
      </c>
      <c r="D1131" t="s">
        <v>713</v>
      </c>
      <c r="F1131" s="16">
        <v>39</v>
      </c>
      <c r="G1131" t="str">
        <f t="shared" si="271"/>
        <v>heating</v>
      </c>
      <c r="H1131" s="283">
        <f>IF(G1131="heating",F1131*Assumptions!M$4+Assumptions!M$7,0)</f>
        <v>0.32684879865565691</v>
      </c>
      <c r="I1131" s="15">
        <f t="shared" si="272"/>
        <v>0.9912860509924194</v>
      </c>
      <c r="J1131" s="15">
        <f t="shared" si="273"/>
        <v>0.9885470267915587</v>
      </c>
      <c r="K1131" s="283">
        <f t="shared" si="278"/>
        <v>0.32028988407099873</v>
      </c>
      <c r="L1131" s="283">
        <f t="shared" si="279"/>
        <v>3.4953736047983544</v>
      </c>
      <c r="M1131" s="283">
        <f t="shared" si="280"/>
        <v>3.8198459363433472</v>
      </c>
      <c r="N1131" s="283">
        <f t="shared" si="281"/>
        <v>2.9501734199721237</v>
      </c>
      <c r="O1131" s="283">
        <f t="shared" si="282"/>
        <v>0.37948033803255954</v>
      </c>
      <c r="P1131" s="21">
        <f t="shared" si="274"/>
        <v>0</v>
      </c>
      <c r="Q1131" s="21">
        <f t="shared" si="275"/>
        <v>0.81803459285312596</v>
      </c>
      <c r="R1131">
        <f t="shared" si="276"/>
        <v>1.0112882868167345</v>
      </c>
      <c r="S1131" s="296">
        <f t="shared" si="283"/>
        <v>0</v>
      </c>
      <c r="T1131" s="283">
        <f t="shared" si="284"/>
        <v>0.32028988407099873</v>
      </c>
    </row>
    <row r="1132" spans="1:20" x14ac:dyDescent="0.25">
      <c r="A1132" s="286">
        <v>43148</v>
      </c>
      <c r="B1132" s="1">
        <f t="shared" si="277"/>
        <v>6</v>
      </c>
      <c r="C1132" s="285">
        <v>2</v>
      </c>
      <c r="D1132" t="s">
        <v>713</v>
      </c>
      <c r="F1132" s="16">
        <v>37</v>
      </c>
      <c r="G1132" t="str">
        <f t="shared" si="271"/>
        <v>heating</v>
      </c>
      <c r="H1132" s="283">
        <f>IF(G1132="heating",F1132*Assumptions!M$4+Assumptions!M$7,0)</f>
        <v>0.34824054712973695</v>
      </c>
      <c r="I1132" s="15">
        <f t="shared" si="272"/>
        <v>1.0126444122274023</v>
      </c>
      <c r="J1132" s="15">
        <f t="shared" si="273"/>
        <v>0.9885470267915587</v>
      </c>
      <c r="K1132" s="283">
        <f t="shared" si="278"/>
        <v>0.34860502366263302</v>
      </c>
      <c r="L1132" s="283">
        <f t="shared" si="279"/>
        <v>3.3550920610042541</v>
      </c>
      <c r="M1132" s="283">
        <f t="shared" si="280"/>
        <v>3.9906818442445804</v>
      </c>
      <c r="N1132" s="283">
        <f t="shared" si="281"/>
        <v>2.8034223547707424</v>
      </c>
      <c r="O1132" s="283">
        <f t="shared" si="282"/>
        <v>0.41720504415837389</v>
      </c>
      <c r="P1132" s="21">
        <f t="shared" si="274"/>
        <v>0</v>
      </c>
      <c r="Q1132" s="21">
        <f t="shared" si="275"/>
        <v>0.74507607494346417</v>
      </c>
      <c r="R1132">
        <f t="shared" si="276"/>
        <v>1.0112882868167345</v>
      </c>
      <c r="S1132" s="296">
        <f t="shared" si="283"/>
        <v>0</v>
      </c>
      <c r="T1132" s="283">
        <f t="shared" si="284"/>
        <v>0.34860502366263302</v>
      </c>
    </row>
    <row r="1133" spans="1:20" x14ac:dyDescent="0.25">
      <c r="A1133" s="286">
        <v>43148</v>
      </c>
      <c r="B1133" s="1">
        <f t="shared" si="277"/>
        <v>6</v>
      </c>
      <c r="C1133" s="285">
        <v>3</v>
      </c>
      <c r="D1133" t="s">
        <v>713</v>
      </c>
      <c r="F1133" s="16">
        <v>36</v>
      </c>
      <c r="G1133" t="str">
        <f t="shared" si="271"/>
        <v>heating</v>
      </c>
      <c r="H1133" s="283">
        <f>IF(G1133="heating",F1133*Assumptions!M$4+Assumptions!M$7,0)</f>
        <v>0.358936421366777</v>
      </c>
      <c r="I1133" s="15">
        <f t="shared" si="272"/>
        <v>1.0288787614109172</v>
      </c>
      <c r="J1133" s="15">
        <f t="shared" si="273"/>
        <v>0.9885470267915587</v>
      </c>
      <c r="K1133" s="283">
        <f t="shared" si="278"/>
        <v>0.36507245403477173</v>
      </c>
      <c r="L1133" s="283">
        <f t="shared" si="279"/>
        <v>3.2767200477248446</v>
      </c>
      <c r="M1133" s="283">
        <f t="shared" si="280"/>
        <v>4.0815716613747615</v>
      </c>
      <c r="N1133" s="283">
        <f t="shared" si="281"/>
        <v>2.7263288431388362</v>
      </c>
      <c r="O1133" s="283">
        <f t="shared" si="282"/>
        <v>0.43877327271739014</v>
      </c>
      <c r="P1133" s="21">
        <f t="shared" si="274"/>
        <v>0</v>
      </c>
      <c r="Q1133" s="21">
        <f t="shared" si="275"/>
        <v>0.69158980876382303</v>
      </c>
      <c r="R1133">
        <f t="shared" si="276"/>
        <v>1.0112882868167345</v>
      </c>
      <c r="S1133" s="296">
        <f t="shared" si="283"/>
        <v>0</v>
      </c>
      <c r="T1133" s="283">
        <f t="shared" si="284"/>
        <v>0.36507245403477173</v>
      </c>
    </row>
    <row r="1134" spans="1:20" x14ac:dyDescent="0.25">
      <c r="A1134" s="286">
        <v>43148</v>
      </c>
      <c r="B1134" s="1">
        <f t="shared" si="277"/>
        <v>6</v>
      </c>
      <c r="C1134" s="285">
        <v>4</v>
      </c>
      <c r="D1134" t="s">
        <v>713</v>
      </c>
      <c r="F1134" s="16">
        <v>34</v>
      </c>
      <c r="G1134" t="str">
        <f t="shared" si="271"/>
        <v>heating</v>
      </c>
      <c r="H1134" s="283">
        <f>IF(G1134="heating",F1134*Assumptions!M$4+Assumptions!M$7,0)</f>
        <v>0.38032816984085704</v>
      </c>
      <c r="I1134" s="15">
        <f t="shared" si="272"/>
        <v>1.0654385285153933</v>
      </c>
      <c r="J1134" s="15">
        <f t="shared" si="273"/>
        <v>0.9885470267915587</v>
      </c>
      <c r="K1134" s="283">
        <f t="shared" si="278"/>
        <v>0.40057535436527153</v>
      </c>
      <c r="L1134" s="283">
        <f t="shared" si="279"/>
        <v>3.1617728735566879</v>
      </c>
      <c r="M1134" s="283">
        <f t="shared" si="280"/>
        <v>4.321394522912378</v>
      </c>
      <c r="N1134" s="283">
        <f t="shared" si="281"/>
        <v>2.582445701090049</v>
      </c>
      <c r="O1134" s="283">
        <f t="shared" si="282"/>
        <v>0.49043752932070256</v>
      </c>
      <c r="P1134" s="21">
        <f t="shared" si="274"/>
        <v>0</v>
      </c>
      <c r="Q1134" s="21">
        <f t="shared" si="275"/>
        <v>0.6473875548762833</v>
      </c>
      <c r="R1134">
        <f t="shared" si="276"/>
        <v>1.0112882868167345</v>
      </c>
      <c r="S1134" s="296">
        <f t="shared" si="283"/>
        <v>0</v>
      </c>
      <c r="T1134" s="283">
        <f t="shared" si="284"/>
        <v>0.40057535436527153</v>
      </c>
    </row>
    <row r="1135" spans="1:20" x14ac:dyDescent="0.25">
      <c r="A1135" s="286">
        <v>43148</v>
      </c>
      <c r="B1135" s="1">
        <f t="shared" si="277"/>
        <v>6</v>
      </c>
      <c r="C1135" s="285">
        <v>5</v>
      </c>
      <c r="D1135" t="s">
        <v>713</v>
      </c>
      <c r="F1135" s="16">
        <v>28</v>
      </c>
      <c r="G1135" t="str">
        <f t="shared" si="271"/>
        <v>heating</v>
      </c>
      <c r="H1135" s="283">
        <f>IF(G1135="heating",F1135*Assumptions!M$4+Assumptions!M$7,0)</f>
        <v>0.44450341526309717</v>
      </c>
      <c r="I1135" s="15">
        <f t="shared" si="272"/>
        <v>1.1031161181218294</v>
      </c>
      <c r="J1135" s="15">
        <f t="shared" si="273"/>
        <v>0.9885470267915587</v>
      </c>
      <c r="K1135" s="283">
        <f t="shared" si="278"/>
        <v>0.48472304385904263</v>
      </c>
      <c r="L1135" s="283">
        <f t="shared" si="279"/>
        <v>3.0941723472618432</v>
      </c>
      <c r="M1135" s="283">
        <f t="shared" si="280"/>
        <v>5.1173743701840841</v>
      </c>
      <c r="N1135" s="283">
        <f t="shared" si="281"/>
        <v>2.2832919573072399</v>
      </c>
      <c r="O1135" s="283">
        <f t="shared" si="282"/>
        <v>0.65686590520733124</v>
      </c>
      <c r="P1135" s="21">
        <f t="shared" si="274"/>
        <v>0</v>
      </c>
      <c r="Q1135" s="21">
        <f t="shared" si="275"/>
        <v>0.72139578924615555</v>
      </c>
      <c r="R1135">
        <f t="shared" si="276"/>
        <v>1.0112882868167345</v>
      </c>
      <c r="S1135" s="296">
        <f t="shared" si="283"/>
        <v>0</v>
      </c>
      <c r="T1135" s="283">
        <f t="shared" si="284"/>
        <v>0.48472304385904263</v>
      </c>
    </row>
    <row r="1136" spans="1:20" x14ac:dyDescent="0.25">
      <c r="A1136" s="286">
        <v>43148</v>
      </c>
      <c r="B1136" s="1">
        <f t="shared" si="277"/>
        <v>6</v>
      </c>
      <c r="C1136" s="285">
        <v>6</v>
      </c>
      <c r="D1136" t="s">
        <v>713</v>
      </c>
      <c r="F1136" s="16">
        <v>27</v>
      </c>
      <c r="G1136" t="str">
        <f t="shared" si="271"/>
        <v>heating</v>
      </c>
      <c r="H1136" s="283">
        <f>IF(G1136="heating",F1136*Assumptions!M$4+Assumptions!M$7,0)</f>
        <v>0.45519928950013722</v>
      </c>
      <c r="I1136" s="15">
        <f t="shared" si="272"/>
        <v>1.1674190089087988</v>
      </c>
      <c r="J1136" s="15">
        <f t="shared" si="273"/>
        <v>0.9885470267915587</v>
      </c>
      <c r="K1136" s="283">
        <f t="shared" si="278"/>
        <v>0.52532209834260757</v>
      </c>
      <c r="L1136" s="283">
        <f t="shared" si="279"/>
        <v>3.1143580678163376</v>
      </c>
      <c r="M1136" s="283">
        <f t="shared" si="280"/>
        <v>5.5821722849788307</v>
      </c>
      <c r="N1136" s="283">
        <f t="shared" si="281"/>
        <v>2.2875213966102126</v>
      </c>
      <c r="O1136" s="283">
        <f t="shared" si="282"/>
        <v>0.71520254088110036</v>
      </c>
      <c r="P1136" s="21">
        <f t="shared" si="274"/>
        <v>0</v>
      </c>
      <c r="Q1136" s="21">
        <f t="shared" si="275"/>
        <v>0.87787080972652631</v>
      </c>
      <c r="R1136">
        <f t="shared" si="276"/>
        <v>1.0112882868167345</v>
      </c>
      <c r="S1136" s="296">
        <f t="shared" si="283"/>
        <v>0</v>
      </c>
      <c r="T1136" s="283">
        <f t="shared" si="284"/>
        <v>0.52532209834260757</v>
      </c>
    </row>
    <row r="1137" spans="1:20" x14ac:dyDescent="0.25">
      <c r="A1137" s="286">
        <v>43148</v>
      </c>
      <c r="B1137" s="1">
        <f t="shared" si="277"/>
        <v>6</v>
      </c>
      <c r="C1137" s="285">
        <v>7</v>
      </c>
      <c r="D1137" t="s">
        <v>713</v>
      </c>
      <c r="F1137" s="16">
        <v>28</v>
      </c>
      <c r="G1137" t="str">
        <f t="shared" si="271"/>
        <v>heating</v>
      </c>
      <c r="H1137" s="283">
        <f>IF(G1137="heating",F1137*Assumptions!M$4+Assumptions!M$7,0)</f>
        <v>0.44450341526309717</v>
      </c>
      <c r="I1137" s="15">
        <f t="shared" si="272"/>
        <v>1.1567226404725983</v>
      </c>
      <c r="J1137" s="15">
        <f t="shared" si="273"/>
        <v>0.9885470267915587</v>
      </c>
      <c r="K1137" s="283">
        <f t="shared" si="278"/>
        <v>0.50827842144594937</v>
      </c>
      <c r="L1137" s="283">
        <f t="shared" si="279"/>
        <v>3.0941723472618432</v>
      </c>
      <c r="M1137" s="283">
        <f t="shared" si="280"/>
        <v>5.3660559360192313</v>
      </c>
      <c r="N1137" s="283">
        <f t="shared" si="281"/>
        <v>2.2832919573072399</v>
      </c>
      <c r="O1137" s="283">
        <f t="shared" si="282"/>
        <v>0.68878665792818483</v>
      </c>
      <c r="P1137" s="21">
        <f t="shared" si="274"/>
        <v>0</v>
      </c>
      <c r="Q1137" s="21">
        <f t="shared" si="275"/>
        <v>0.97331382064367777</v>
      </c>
      <c r="R1137">
        <f t="shared" si="276"/>
        <v>1.0112882868167345</v>
      </c>
      <c r="S1137" s="296">
        <f t="shared" si="283"/>
        <v>0</v>
      </c>
      <c r="T1137" s="283">
        <f t="shared" si="284"/>
        <v>0.50827842144594937</v>
      </c>
    </row>
    <row r="1138" spans="1:20" x14ac:dyDescent="0.25">
      <c r="A1138" s="286">
        <v>43148</v>
      </c>
      <c r="B1138" s="1">
        <f t="shared" si="277"/>
        <v>6</v>
      </c>
      <c r="C1138" s="285">
        <v>8</v>
      </c>
      <c r="D1138" t="s">
        <v>713</v>
      </c>
      <c r="F1138" s="16">
        <v>27</v>
      </c>
      <c r="G1138" t="str">
        <f t="shared" si="271"/>
        <v>heating</v>
      </c>
      <c r="H1138" s="283">
        <f>IF(G1138="heating",F1138*Assumptions!M$4+Assumptions!M$7,0)</f>
        <v>0.45519928950013722</v>
      </c>
      <c r="I1138" s="15">
        <f t="shared" si="272"/>
        <v>1.0887373021083731</v>
      </c>
      <c r="J1138" s="15">
        <f t="shared" si="273"/>
        <v>0.9885470267915587</v>
      </c>
      <c r="K1138" s="283">
        <f t="shared" si="278"/>
        <v>0.48991643936142293</v>
      </c>
      <c r="L1138" s="283">
        <f t="shared" si="279"/>
        <v>3.1143580678163376</v>
      </c>
      <c r="M1138" s="283">
        <f t="shared" si="280"/>
        <v>5.2059450352215162</v>
      </c>
      <c r="N1138" s="283">
        <f t="shared" si="281"/>
        <v>2.2875213966102126</v>
      </c>
      <c r="O1138" s="283">
        <f t="shared" si="282"/>
        <v>0.66699931976246729</v>
      </c>
      <c r="P1138" s="21">
        <f t="shared" si="274"/>
        <v>0</v>
      </c>
      <c r="Q1138" s="21">
        <f t="shared" si="275"/>
        <v>0.94940007506179924</v>
      </c>
      <c r="R1138">
        <f t="shared" si="276"/>
        <v>1.0112882868167345</v>
      </c>
      <c r="S1138" s="296">
        <f t="shared" si="283"/>
        <v>0</v>
      </c>
      <c r="T1138" s="283">
        <f t="shared" si="284"/>
        <v>0.48991643936142293</v>
      </c>
    </row>
    <row r="1139" spans="1:20" x14ac:dyDescent="0.25">
      <c r="A1139" s="286">
        <v>43148</v>
      </c>
      <c r="B1139" s="1">
        <f t="shared" si="277"/>
        <v>6</v>
      </c>
      <c r="C1139" s="285">
        <v>9</v>
      </c>
      <c r="D1139" t="s">
        <v>713</v>
      </c>
      <c r="F1139" s="16">
        <v>30</v>
      </c>
      <c r="G1139" t="str">
        <f t="shared" si="271"/>
        <v>heating</v>
      </c>
      <c r="H1139" s="283">
        <f>IF(G1139="heating",F1139*Assumptions!M$4+Assumptions!M$7,0)</f>
        <v>0.42311166678901713</v>
      </c>
      <c r="I1139" s="15">
        <f t="shared" si="272"/>
        <v>1.0265141967145235</v>
      </c>
      <c r="J1139" s="15">
        <f t="shared" si="273"/>
        <v>0.9885470267915587</v>
      </c>
      <c r="K1139" s="283">
        <f t="shared" si="278"/>
        <v>0.42935576138041531</v>
      </c>
      <c r="L1139" s="283">
        <f t="shared" si="279"/>
        <v>3.0747565450814909</v>
      </c>
      <c r="M1139" s="283">
        <f t="shared" si="280"/>
        <v>4.5044010606574618</v>
      </c>
      <c r="N1139" s="283">
        <f t="shared" si="281"/>
        <v>2.3339835549601151</v>
      </c>
      <c r="O1139" s="283">
        <f t="shared" si="282"/>
        <v>0.56562713763226946</v>
      </c>
      <c r="P1139" s="21">
        <f t="shared" si="274"/>
        <v>0</v>
      </c>
      <c r="Q1139" s="21">
        <f t="shared" si="275"/>
        <v>0.8408485371888097</v>
      </c>
      <c r="R1139">
        <f t="shared" si="276"/>
        <v>1.0112882868167345</v>
      </c>
      <c r="S1139" s="296">
        <f t="shared" si="283"/>
        <v>0</v>
      </c>
      <c r="T1139" s="283">
        <f t="shared" si="284"/>
        <v>0.42935576138041531</v>
      </c>
    </row>
    <row r="1140" spans="1:20" x14ac:dyDescent="0.25">
      <c r="A1140" s="286">
        <v>43148</v>
      </c>
      <c r="B1140" s="1">
        <f t="shared" si="277"/>
        <v>6</v>
      </c>
      <c r="C1140" s="285">
        <v>10</v>
      </c>
      <c r="D1140" t="s">
        <v>713</v>
      </c>
      <c r="F1140" s="16">
        <v>37</v>
      </c>
      <c r="G1140" t="str">
        <f t="shared" si="271"/>
        <v>heating</v>
      </c>
      <c r="H1140" s="283">
        <f>IF(G1140="heating",F1140*Assumptions!M$4+Assumptions!M$7,0)</f>
        <v>0.34824054712973695</v>
      </c>
      <c r="I1140" s="15">
        <f t="shared" si="272"/>
        <v>0.99413757313525775</v>
      </c>
      <c r="J1140" s="15">
        <f t="shared" si="273"/>
        <v>0.9885470267915587</v>
      </c>
      <c r="K1140" s="283">
        <f t="shared" si="278"/>
        <v>0.34223400437714979</v>
      </c>
      <c r="L1140" s="283">
        <f t="shared" si="279"/>
        <v>3.3550920610042541</v>
      </c>
      <c r="M1140" s="283">
        <f t="shared" si="280"/>
        <v>3.9177491288040964</v>
      </c>
      <c r="N1140" s="283">
        <f t="shared" si="281"/>
        <v>2.8034223547707424</v>
      </c>
      <c r="O1140" s="283">
        <f t="shared" si="282"/>
        <v>0.4095803078467532</v>
      </c>
      <c r="P1140" s="21">
        <f t="shared" si="274"/>
        <v>0</v>
      </c>
      <c r="Q1140" s="21">
        <f t="shared" si="275"/>
        <v>0.74504051125983206</v>
      </c>
      <c r="R1140">
        <f t="shared" si="276"/>
        <v>1.0112882868167345</v>
      </c>
      <c r="S1140" s="296">
        <f t="shared" si="283"/>
        <v>0</v>
      </c>
      <c r="T1140" s="283">
        <f t="shared" si="284"/>
        <v>0.34223400437714979</v>
      </c>
    </row>
    <row r="1141" spans="1:20" x14ac:dyDescent="0.25">
      <c r="A1141" s="286">
        <v>43148</v>
      </c>
      <c r="B1141" s="1">
        <f t="shared" si="277"/>
        <v>6</v>
      </c>
      <c r="C1141" s="285">
        <v>11</v>
      </c>
      <c r="D1141" t="s">
        <v>713</v>
      </c>
      <c r="F1141" s="16">
        <v>45</v>
      </c>
      <c r="G1141" t="str">
        <f t="shared" si="271"/>
        <v>heating</v>
      </c>
      <c r="H1141" s="283">
        <f>IF(G1141="heating",F1141*Assumptions!M$4+Assumptions!M$7,0)</f>
        <v>0.26267355323341679</v>
      </c>
      <c r="I1141" s="15">
        <f t="shared" si="272"/>
        <v>0.95102107888400034</v>
      </c>
      <c r="J1141" s="15">
        <f t="shared" si="273"/>
        <v>0.9885470267915587</v>
      </c>
      <c r="K1141" s="283">
        <f t="shared" si="278"/>
        <v>0.24694704067423859</v>
      </c>
      <c r="L1141" s="283">
        <f t="shared" si="279"/>
        <v>3.8225513186096443</v>
      </c>
      <c r="M1141" s="283">
        <f t="shared" si="280"/>
        <v>3.220817915082077</v>
      </c>
      <c r="N1141" s="283">
        <f t="shared" si="281"/>
        <v>3.3574836377085973</v>
      </c>
      <c r="O1141" s="283">
        <f t="shared" si="282"/>
        <v>0.28115333917168267</v>
      </c>
      <c r="P1141" s="21">
        <f t="shared" si="274"/>
        <v>0</v>
      </c>
      <c r="Q1141" s="21">
        <f t="shared" si="275"/>
        <v>0.72850690893675296</v>
      </c>
      <c r="R1141">
        <f t="shared" si="276"/>
        <v>1.0112882868167345</v>
      </c>
      <c r="S1141" s="296">
        <f t="shared" si="283"/>
        <v>0</v>
      </c>
      <c r="T1141" s="283">
        <f t="shared" si="284"/>
        <v>0.24694704067423859</v>
      </c>
    </row>
    <row r="1142" spans="1:20" x14ac:dyDescent="0.25">
      <c r="A1142" s="286">
        <v>43148</v>
      </c>
      <c r="B1142" s="1">
        <f t="shared" si="277"/>
        <v>6</v>
      </c>
      <c r="C1142" s="285">
        <v>12</v>
      </c>
      <c r="D1142" t="s">
        <v>713</v>
      </c>
      <c r="F1142" s="16">
        <v>48</v>
      </c>
      <c r="G1142" t="str">
        <f t="shared" si="271"/>
        <v>heating</v>
      </c>
      <c r="H1142" s="283">
        <f>IF(G1142="heating",F1142*Assumptions!M$4+Assumptions!M$7,0)</f>
        <v>0.2305859305222967</v>
      </c>
      <c r="I1142" s="15">
        <f t="shared" si="272"/>
        <v>0.92817502202723046</v>
      </c>
      <c r="J1142" s="15">
        <f t="shared" si="273"/>
        <v>0.9885470267915587</v>
      </c>
      <c r="K1142" s="283">
        <f t="shared" si="278"/>
        <v>0.21157288884536551</v>
      </c>
      <c r="L1142" s="283">
        <f t="shared" si="279"/>
        <v>3.9630740889572826</v>
      </c>
      <c r="M1142" s="283">
        <f t="shared" si="280"/>
        <v>2.8608904630147918</v>
      </c>
      <c r="N1142" s="283">
        <f t="shared" si="281"/>
        <v>3.5524856183738187</v>
      </c>
      <c r="O1142" s="283">
        <f t="shared" si="282"/>
        <v>0.23602601777533117</v>
      </c>
      <c r="P1142" s="21">
        <f t="shared" si="274"/>
        <v>0</v>
      </c>
      <c r="Q1142" s="21">
        <f t="shared" si="275"/>
        <v>0.75910815787401487</v>
      </c>
      <c r="R1142">
        <f t="shared" si="276"/>
        <v>1.0112882868167345</v>
      </c>
      <c r="S1142" s="296">
        <f t="shared" si="283"/>
        <v>0</v>
      </c>
      <c r="T1142" s="283">
        <f t="shared" si="284"/>
        <v>0.21157288884536551</v>
      </c>
    </row>
    <row r="1143" spans="1:20" x14ac:dyDescent="0.25">
      <c r="A1143" s="286">
        <v>43148</v>
      </c>
      <c r="B1143" s="1">
        <f t="shared" si="277"/>
        <v>6</v>
      </c>
      <c r="C1143" s="285">
        <v>13</v>
      </c>
      <c r="D1143" t="s">
        <v>713</v>
      </c>
      <c r="F1143" s="16">
        <v>52</v>
      </c>
      <c r="G1143" t="str">
        <f t="shared" si="271"/>
        <v>heating</v>
      </c>
      <c r="H1143" s="283">
        <f>IF(G1143="heating",F1143*Assumptions!M$4+Assumptions!M$7,0)</f>
        <v>0.18780243357413662</v>
      </c>
      <c r="I1143" s="15">
        <f t="shared" si="272"/>
        <v>0.91573834436872614</v>
      </c>
      <c r="J1143" s="15">
        <f t="shared" si="273"/>
        <v>0.9885470267915587</v>
      </c>
      <c r="K1143" s="283">
        <f t="shared" si="278"/>
        <v>0.17000823142768359</v>
      </c>
      <c r="L1143" s="283">
        <f t="shared" si="279"/>
        <v>4.0950984110509578</v>
      </c>
      <c r="M1143" s="283">
        <f t="shared" si="280"/>
        <v>2.3754358957699289</v>
      </c>
      <c r="N1143" s="283">
        <f t="shared" si="281"/>
        <v>3.802065958051716</v>
      </c>
      <c r="O1143" s="283">
        <f t="shared" si="282"/>
        <v>0.18311108909374182</v>
      </c>
      <c r="P1143" s="21">
        <f t="shared" si="274"/>
        <v>0</v>
      </c>
      <c r="Q1143" s="21">
        <f t="shared" si="275"/>
        <v>0.79115902007799765</v>
      </c>
      <c r="R1143">
        <f t="shared" si="276"/>
        <v>1.0112882868167345</v>
      </c>
      <c r="S1143" s="296">
        <f t="shared" si="283"/>
        <v>0</v>
      </c>
      <c r="T1143" s="283">
        <f t="shared" si="284"/>
        <v>0.17000823142768359</v>
      </c>
    </row>
    <row r="1144" spans="1:20" x14ac:dyDescent="0.25">
      <c r="A1144" s="286">
        <v>43148</v>
      </c>
      <c r="B1144" s="1">
        <f t="shared" si="277"/>
        <v>6</v>
      </c>
      <c r="C1144" s="285">
        <v>14</v>
      </c>
      <c r="D1144" t="s">
        <v>713</v>
      </c>
      <c r="F1144" s="16">
        <v>52</v>
      </c>
      <c r="G1144" t="str">
        <f t="shared" si="271"/>
        <v>heating</v>
      </c>
      <c r="H1144" s="283">
        <f>IF(G1144="heating",F1144*Assumptions!M$4+Assumptions!M$7,0)</f>
        <v>0.18780243357413662</v>
      </c>
      <c r="I1144" s="15">
        <f t="shared" si="272"/>
        <v>0.92047470058819936</v>
      </c>
      <c r="J1144" s="15">
        <f t="shared" si="273"/>
        <v>0.9885470267915587</v>
      </c>
      <c r="K1144" s="283">
        <f t="shared" si="278"/>
        <v>0.17088754324118993</v>
      </c>
      <c r="L1144" s="283">
        <f t="shared" si="279"/>
        <v>4.0950984110509578</v>
      </c>
      <c r="M1144" s="283">
        <f t="shared" si="280"/>
        <v>2.3877220587859003</v>
      </c>
      <c r="N1144" s="283">
        <f t="shared" si="281"/>
        <v>3.802065958051716</v>
      </c>
      <c r="O1144" s="283">
        <f t="shared" si="282"/>
        <v>0.18405817114072276</v>
      </c>
      <c r="P1144" s="21">
        <f t="shared" si="274"/>
        <v>0</v>
      </c>
      <c r="Q1144" s="21">
        <f t="shared" si="275"/>
        <v>0.84355555031342389</v>
      </c>
      <c r="R1144">
        <f t="shared" si="276"/>
        <v>1.0112882868167345</v>
      </c>
      <c r="S1144" s="296">
        <f t="shared" si="283"/>
        <v>0</v>
      </c>
      <c r="T1144" s="283">
        <f t="shared" si="284"/>
        <v>0.17088754324118993</v>
      </c>
    </row>
    <row r="1145" spans="1:20" x14ac:dyDescent="0.25">
      <c r="A1145" s="286">
        <v>43148</v>
      </c>
      <c r="B1145" s="1">
        <f t="shared" si="277"/>
        <v>6</v>
      </c>
      <c r="C1145" s="285">
        <v>15</v>
      </c>
      <c r="D1145" t="s">
        <v>713</v>
      </c>
      <c r="F1145" s="16">
        <v>54</v>
      </c>
      <c r="G1145" t="str">
        <f t="shared" si="271"/>
        <v>heating</v>
      </c>
      <c r="H1145" s="283">
        <f>IF(G1145="heating",F1145*Assumptions!M$4+Assumptions!M$7,0)</f>
        <v>0.16641068510005663</v>
      </c>
      <c r="I1145" s="15">
        <f t="shared" si="272"/>
        <v>0.92937811039838192</v>
      </c>
      <c r="J1145" s="15">
        <f t="shared" si="273"/>
        <v>0.9885470267915587</v>
      </c>
      <c r="K1145" s="283">
        <f t="shared" si="278"/>
        <v>0.1528871490062044</v>
      </c>
      <c r="L1145" s="283">
        <f t="shared" si="279"/>
        <v>4.1559947708987721</v>
      </c>
      <c r="M1145" s="283">
        <f t="shared" si="280"/>
        <v>2.1679786304468722</v>
      </c>
      <c r="N1145" s="283">
        <f t="shared" si="281"/>
        <v>3.9259252525022648</v>
      </c>
      <c r="O1145" s="283">
        <f t="shared" si="282"/>
        <v>0.16184673699592816</v>
      </c>
      <c r="P1145" s="21">
        <f t="shared" si="274"/>
        <v>0</v>
      </c>
      <c r="Q1145" s="21">
        <f t="shared" si="275"/>
        <v>0.96592607327566882</v>
      </c>
      <c r="R1145">
        <f t="shared" si="276"/>
        <v>1.0112882868167345</v>
      </c>
      <c r="S1145" s="296">
        <f t="shared" si="283"/>
        <v>0</v>
      </c>
      <c r="T1145" s="283">
        <f t="shared" si="284"/>
        <v>0.1528871490062044</v>
      </c>
    </row>
    <row r="1146" spans="1:20" x14ac:dyDescent="0.25">
      <c r="A1146" s="286">
        <v>43148</v>
      </c>
      <c r="B1146" s="1">
        <f t="shared" si="277"/>
        <v>6</v>
      </c>
      <c r="C1146" s="285">
        <v>16</v>
      </c>
      <c r="D1146" t="s">
        <v>713</v>
      </c>
      <c r="F1146" s="16">
        <v>52</v>
      </c>
      <c r="G1146" t="str">
        <f t="shared" si="271"/>
        <v>heating</v>
      </c>
      <c r="H1146" s="283">
        <f>IF(G1146="heating",F1146*Assumptions!M$4+Assumptions!M$7,0)</f>
        <v>0.18780243357413662</v>
      </c>
      <c r="I1146" s="15">
        <f t="shared" si="272"/>
        <v>0.95820877609023625</v>
      </c>
      <c r="J1146" s="15">
        <f t="shared" si="273"/>
        <v>0.9885470267915587</v>
      </c>
      <c r="K1146" s="283">
        <f t="shared" si="278"/>
        <v>0.17789293236801773</v>
      </c>
      <c r="L1146" s="283">
        <f t="shared" si="279"/>
        <v>4.0950984110509578</v>
      </c>
      <c r="M1146" s="283">
        <f t="shared" si="280"/>
        <v>2.4856046886795102</v>
      </c>
      <c r="N1146" s="283">
        <f t="shared" si="281"/>
        <v>3.802065958051716</v>
      </c>
      <c r="O1146" s="283">
        <f t="shared" si="282"/>
        <v>0.1916034789282727</v>
      </c>
      <c r="P1146" s="21">
        <f t="shared" si="274"/>
        <v>0</v>
      </c>
      <c r="Q1146" s="21">
        <f t="shared" si="275"/>
        <v>1.1649354943302594</v>
      </c>
      <c r="R1146">
        <f t="shared" si="276"/>
        <v>1.0112882868167345</v>
      </c>
      <c r="S1146" s="296">
        <f t="shared" si="283"/>
        <v>0</v>
      </c>
      <c r="T1146" s="283">
        <f t="shared" si="284"/>
        <v>0.17789293236801773</v>
      </c>
    </row>
    <row r="1147" spans="1:20" x14ac:dyDescent="0.25">
      <c r="A1147" s="286">
        <v>43148</v>
      </c>
      <c r="B1147" s="1">
        <f t="shared" si="277"/>
        <v>6</v>
      </c>
      <c r="C1147" s="285">
        <v>17</v>
      </c>
      <c r="D1147" t="s">
        <v>713</v>
      </c>
      <c r="F1147" s="16">
        <v>43</v>
      </c>
      <c r="G1147" t="str">
        <f t="shared" si="271"/>
        <v>heating</v>
      </c>
      <c r="H1147" s="283">
        <f>IF(G1147="heating",F1147*Assumptions!M$4+Assumptions!M$7,0)</f>
        <v>0.28406530170749683</v>
      </c>
      <c r="I1147" s="15">
        <f t="shared" si="272"/>
        <v>1.000324165990953</v>
      </c>
      <c r="J1147" s="15">
        <f t="shared" si="273"/>
        <v>0.9885470267915587</v>
      </c>
      <c r="K1147" s="283">
        <f t="shared" si="278"/>
        <v>0.28090293908848085</v>
      </c>
      <c r="L1147" s="283">
        <f t="shared" si="279"/>
        <v>3.7370271581932331</v>
      </c>
      <c r="M1147" s="283">
        <f t="shared" si="280"/>
        <v>3.5817194043921172</v>
      </c>
      <c r="N1147" s="283">
        <f t="shared" si="281"/>
        <v>3.2278965655525562</v>
      </c>
      <c r="O1147" s="283">
        <f t="shared" si="282"/>
        <v>0.32520927820072698</v>
      </c>
      <c r="P1147" s="21">
        <f t="shared" si="274"/>
        <v>0</v>
      </c>
      <c r="Q1147" s="21">
        <f t="shared" si="275"/>
        <v>1.3521540118753073</v>
      </c>
      <c r="R1147">
        <f t="shared" si="276"/>
        <v>1.0112882868167345</v>
      </c>
      <c r="S1147" s="296">
        <f t="shared" si="283"/>
        <v>0</v>
      </c>
      <c r="T1147" s="283">
        <f t="shared" si="284"/>
        <v>0.28090293908848085</v>
      </c>
    </row>
    <row r="1148" spans="1:20" x14ac:dyDescent="0.25">
      <c r="A1148" s="286">
        <v>43148</v>
      </c>
      <c r="B1148" s="1">
        <f t="shared" si="277"/>
        <v>6</v>
      </c>
      <c r="C1148" s="285">
        <v>18</v>
      </c>
      <c r="D1148" t="s">
        <v>713</v>
      </c>
      <c r="F1148" s="16">
        <v>43</v>
      </c>
      <c r="G1148" t="str">
        <f t="shared" si="271"/>
        <v>heating</v>
      </c>
      <c r="H1148" s="283">
        <f>IF(G1148="heating",F1148*Assumptions!M$4+Assumptions!M$7,0)</f>
        <v>0.28406530170749683</v>
      </c>
      <c r="I1148" s="15">
        <f t="shared" si="272"/>
        <v>0.99263375744531002</v>
      </c>
      <c r="J1148" s="15">
        <f t="shared" si="273"/>
        <v>0.9885470267915587</v>
      </c>
      <c r="K1148" s="283">
        <f t="shared" si="278"/>
        <v>0.27874338078057748</v>
      </c>
      <c r="L1148" s="283">
        <f t="shared" si="279"/>
        <v>3.7370271581932331</v>
      </c>
      <c r="M1148" s="283">
        <f t="shared" si="280"/>
        <v>3.5541834450980163</v>
      </c>
      <c r="N1148" s="283">
        <f t="shared" si="281"/>
        <v>3.2278965655525562</v>
      </c>
      <c r="O1148" s="283">
        <f t="shared" si="282"/>
        <v>0.32270909646242052</v>
      </c>
      <c r="P1148" s="21">
        <f t="shared" si="274"/>
        <v>0</v>
      </c>
      <c r="Q1148" s="21">
        <f t="shared" si="275"/>
        <v>1.5598916921549892</v>
      </c>
      <c r="R1148">
        <f t="shared" si="276"/>
        <v>1.0112882868167345</v>
      </c>
      <c r="S1148" s="296">
        <f t="shared" si="283"/>
        <v>0</v>
      </c>
      <c r="T1148" s="283">
        <f t="shared" si="284"/>
        <v>0.27874338078057748</v>
      </c>
    </row>
    <row r="1149" spans="1:20" x14ac:dyDescent="0.25">
      <c r="A1149" s="286">
        <v>43148</v>
      </c>
      <c r="B1149" s="1">
        <f t="shared" si="277"/>
        <v>6</v>
      </c>
      <c r="C1149" s="285">
        <v>19</v>
      </c>
      <c r="D1149" t="s">
        <v>713</v>
      </c>
      <c r="F1149" s="16">
        <v>43</v>
      </c>
      <c r="G1149" t="str">
        <f t="shared" si="271"/>
        <v>heating</v>
      </c>
      <c r="H1149" s="283">
        <f>IF(G1149="heating",F1149*Assumptions!M$4+Assumptions!M$7,0)</f>
        <v>0.28406530170749683</v>
      </c>
      <c r="I1149" s="15">
        <f t="shared" si="272"/>
        <v>0.98728643949761985</v>
      </c>
      <c r="J1149" s="15">
        <f t="shared" si="273"/>
        <v>0.9885470267915587</v>
      </c>
      <c r="K1149" s="283">
        <f t="shared" si="278"/>
        <v>0.27724179021742357</v>
      </c>
      <c r="L1149" s="283">
        <f t="shared" si="279"/>
        <v>3.7370271581932331</v>
      </c>
      <c r="M1149" s="283">
        <f t="shared" si="280"/>
        <v>3.535037059250461</v>
      </c>
      <c r="N1149" s="283">
        <f t="shared" si="281"/>
        <v>3.2278965655525562</v>
      </c>
      <c r="O1149" s="283">
        <f t="shared" si="282"/>
        <v>0.32097066259348012</v>
      </c>
      <c r="P1149" s="21">
        <f t="shared" si="274"/>
        <v>0</v>
      </c>
      <c r="Q1149" s="21">
        <f t="shared" si="275"/>
        <v>1.6764212681468484</v>
      </c>
      <c r="R1149">
        <f t="shared" si="276"/>
        <v>1.0112882868167345</v>
      </c>
      <c r="S1149" s="296">
        <f t="shared" si="283"/>
        <v>0</v>
      </c>
      <c r="T1149" s="283">
        <f t="shared" si="284"/>
        <v>0.27724179021742357</v>
      </c>
    </row>
    <row r="1150" spans="1:20" x14ac:dyDescent="0.25">
      <c r="A1150" s="286">
        <v>43148</v>
      </c>
      <c r="B1150" s="1">
        <f t="shared" si="277"/>
        <v>6</v>
      </c>
      <c r="C1150" s="285">
        <v>20</v>
      </c>
      <c r="D1150" t="s">
        <v>713</v>
      </c>
      <c r="F1150" s="16">
        <v>41</v>
      </c>
      <c r="G1150" t="str">
        <f t="shared" si="271"/>
        <v>heating</v>
      </c>
      <c r="H1150" s="283">
        <f>IF(G1150="heating",F1150*Assumptions!M$4+Assumptions!M$7,0)</f>
        <v>0.30545705018157687</v>
      </c>
      <c r="I1150" s="15">
        <f t="shared" si="272"/>
        <v>0.9807837528485519</v>
      </c>
      <c r="J1150" s="15">
        <f t="shared" si="273"/>
        <v>0.9885470267915587</v>
      </c>
      <c r="K1150" s="283">
        <f t="shared" si="278"/>
        <v>0.29615614655308292</v>
      </c>
      <c r="L1150" s="283">
        <f t="shared" si="279"/>
        <v>3.6290180754851575</v>
      </c>
      <c r="M1150" s="283">
        <f t="shared" si="280"/>
        <v>3.6670675027324613</v>
      </c>
      <c r="N1150" s="283">
        <f t="shared" si="281"/>
        <v>3.0927664988509331</v>
      </c>
      <c r="O1150" s="283">
        <f t="shared" si="282"/>
        <v>0.34750635374719602</v>
      </c>
      <c r="P1150" s="21">
        <f t="shared" si="274"/>
        <v>0</v>
      </c>
      <c r="Q1150" s="21">
        <f t="shared" si="275"/>
        <v>1.52436960139122</v>
      </c>
      <c r="R1150">
        <f t="shared" si="276"/>
        <v>1.0112882868167345</v>
      </c>
      <c r="S1150" s="296">
        <f t="shared" si="283"/>
        <v>0</v>
      </c>
      <c r="T1150" s="283">
        <f t="shared" si="284"/>
        <v>0.29615614655308292</v>
      </c>
    </row>
    <row r="1151" spans="1:20" x14ac:dyDescent="0.25">
      <c r="A1151" s="286">
        <v>43148</v>
      </c>
      <c r="B1151" s="1">
        <f t="shared" si="277"/>
        <v>6</v>
      </c>
      <c r="C1151" s="285">
        <v>21</v>
      </c>
      <c r="D1151" t="s">
        <v>713</v>
      </c>
      <c r="F1151" s="16">
        <v>39</v>
      </c>
      <c r="G1151" t="str">
        <f t="shared" si="271"/>
        <v>heating</v>
      </c>
      <c r="H1151" s="283">
        <f>IF(G1151="heating",F1151*Assumptions!M$4+Assumptions!M$7,0)</f>
        <v>0.32684879865565691</v>
      </c>
      <c r="I1151" s="15">
        <f t="shared" si="272"/>
        <v>0.96485790305685171</v>
      </c>
      <c r="J1151" s="15">
        <f t="shared" si="273"/>
        <v>0.9885470267915587</v>
      </c>
      <c r="K1151" s="283">
        <f t="shared" si="278"/>
        <v>0.31175080654638321</v>
      </c>
      <c r="L1151" s="283">
        <f t="shared" si="279"/>
        <v>3.4953736047983544</v>
      </c>
      <c r="M1151" s="283">
        <f t="shared" si="280"/>
        <v>3.7180070641069296</v>
      </c>
      <c r="N1151" s="283">
        <f t="shared" si="281"/>
        <v>2.9501734199721237</v>
      </c>
      <c r="O1151" s="283">
        <f t="shared" si="282"/>
        <v>0.36936321542993311</v>
      </c>
      <c r="P1151" s="21">
        <f t="shared" si="274"/>
        <v>0</v>
      </c>
      <c r="Q1151" s="21">
        <f t="shared" si="275"/>
        <v>1.4448604713749031</v>
      </c>
      <c r="R1151">
        <f t="shared" si="276"/>
        <v>1.0112882868167345</v>
      </c>
      <c r="S1151" s="296">
        <f t="shared" si="283"/>
        <v>0</v>
      </c>
      <c r="T1151" s="283">
        <f t="shared" si="284"/>
        <v>0.31175080654638321</v>
      </c>
    </row>
    <row r="1152" spans="1:20" x14ac:dyDescent="0.25">
      <c r="A1152" s="286">
        <v>43148</v>
      </c>
      <c r="B1152" s="1">
        <f t="shared" si="277"/>
        <v>6</v>
      </c>
      <c r="C1152" s="285">
        <v>22</v>
      </c>
      <c r="D1152" t="s">
        <v>713</v>
      </c>
      <c r="F1152" s="16">
        <v>37</v>
      </c>
      <c r="G1152" t="str">
        <f t="shared" si="271"/>
        <v>heating</v>
      </c>
      <c r="H1152" s="283">
        <f>IF(G1152="heating",F1152*Assumptions!M$4+Assumptions!M$7,0)</f>
        <v>0.34824054712973695</v>
      </c>
      <c r="I1152" s="15">
        <f t="shared" si="272"/>
        <v>0.93972561476240646</v>
      </c>
      <c r="J1152" s="15">
        <f t="shared" si="273"/>
        <v>0.9885470267915587</v>
      </c>
      <c r="K1152" s="283">
        <f t="shared" si="278"/>
        <v>0.32350257031494473</v>
      </c>
      <c r="L1152" s="283">
        <f t="shared" si="279"/>
        <v>3.3550920610042541</v>
      </c>
      <c r="M1152" s="283">
        <f t="shared" si="280"/>
        <v>3.7033196491502185</v>
      </c>
      <c r="N1152" s="283">
        <f t="shared" si="281"/>
        <v>2.8034223547707424</v>
      </c>
      <c r="O1152" s="283">
        <f t="shared" si="282"/>
        <v>0.38716282030464921</v>
      </c>
      <c r="P1152" s="21">
        <f t="shared" si="274"/>
        <v>0</v>
      </c>
      <c r="Q1152" s="21">
        <f t="shared" si="275"/>
        <v>1.2427137171080138</v>
      </c>
      <c r="R1152">
        <f t="shared" si="276"/>
        <v>1.0112882868167345</v>
      </c>
      <c r="S1152" s="296">
        <f t="shared" si="283"/>
        <v>0</v>
      </c>
      <c r="T1152" s="283">
        <f t="shared" si="284"/>
        <v>0.32350257031494473</v>
      </c>
    </row>
    <row r="1153" spans="1:20" x14ac:dyDescent="0.25">
      <c r="A1153" s="286">
        <v>43148</v>
      </c>
      <c r="B1153" s="1">
        <f t="shared" si="277"/>
        <v>6</v>
      </c>
      <c r="C1153" s="285">
        <v>23</v>
      </c>
      <c r="D1153" t="s">
        <v>713</v>
      </c>
      <c r="F1153" s="16">
        <v>39</v>
      </c>
      <c r="G1153" t="str">
        <f t="shared" si="271"/>
        <v>heating</v>
      </c>
      <c r="H1153" s="283">
        <f>IF(G1153="heating",F1153*Assumptions!M$4+Assumptions!M$7,0)</f>
        <v>0.32684879865565691</v>
      </c>
      <c r="I1153" s="15">
        <f t="shared" si="272"/>
        <v>0.93552015763172869</v>
      </c>
      <c r="J1153" s="15">
        <f t="shared" si="273"/>
        <v>0.9885470267915587</v>
      </c>
      <c r="K1153" s="283">
        <f t="shared" si="278"/>
        <v>0.30227162233743587</v>
      </c>
      <c r="L1153" s="283">
        <f t="shared" si="279"/>
        <v>3.4953736047983544</v>
      </c>
      <c r="M1153" s="283">
        <f t="shared" si="280"/>
        <v>3.6049562776750639</v>
      </c>
      <c r="N1153" s="283">
        <f t="shared" si="281"/>
        <v>2.9501734199721237</v>
      </c>
      <c r="O1153" s="283">
        <f t="shared" si="282"/>
        <v>0.35813225183482039</v>
      </c>
      <c r="P1153" s="21">
        <f t="shared" si="274"/>
        <v>0</v>
      </c>
      <c r="Q1153" s="21">
        <f t="shared" si="275"/>
        <v>1.0297519246597011</v>
      </c>
      <c r="R1153">
        <f t="shared" si="276"/>
        <v>1.0112882868167345</v>
      </c>
      <c r="S1153" s="296">
        <f t="shared" si="283"/>
        <v>0</v>
      </c>
      <c r="T1153" s="283">
        <f t="shared" si="284"/>
        <v>0.30227162233743587</v>
      </c>
    </row>
    <row r="1154" spans="1:20" x14ac:dyDescent="0.25">
      <c r="A1154" s="286">
        <v>43149</v>
      </c>
      <c r="B1154" s="1">
        <f t="shared" si="277"/>
        <v>7</v>
      </c>
      <c r="C1154" s="285">
        <v>0</v>
      </c>
      <c r="D1154" t="s">
        <v>713</v>
      </c>
      <c r="F1154" s="16">
        <v>41</v>
      </c>
      <c r="G1154" t="str">
        <f t="shared" ref="G1154:G1217" si="285">VLOOKUP(A1154,U$2:W$366,3,FALSE)</f>
        <v>heating</v>
      </c>
      <c r="H1154" s="283">
        <f>IF(G1154="heating",F1154*Assumptions!M$4+Assumptions!M$7,0)</f>
        <v>0.30545705018157687</v>
      </c>
      <c r="I1154" s="15">
        <f t="shared" ref="I1154:I1217" si="286">VLOOKUP(C1154,AO$2:AQ$25,2,FALSE)</f>
        <v>0.96097758380229281</v>
      </c>
      <c r="J1154" s="15">
        <f t="shared" ref="J1154:J1217" si="287">VLOOKUP(B1154,AS$4:AU$10,3,FALSE)</f>
        <v>0.93760781206536892</v>
      </c>
      <c r="K1154" s="283">
        <f t="shared" si="278"/>
        <v>0.27522293878242754</v>
      </c>
      <c r="L1154" s="283">
        <f t="shared" si="279"/>
        <v>3.6290180754851575</v>
      </c>
      <c r="M1154" s="283">
        <f t="shared" si="280"/>
        <v>3.4078681349761082</v>
      </c>
      <c r="N1154" s="283">
        <f t="shared" si="281"/>
        <v>3.0927664988509331</v>
      </c>
      <c r="O1154" s="283">
        <f t="shared" si="282"/>
        <v>0.32294355878488024</v>
      </c>
      <c r="P1154" s="21">
        <f t="shared" ref="P1154:P1217" si="288">IF(G1154="cooling",IF(F1154&lt;61,0.025,(F1154^2*AX$25+F1154*AY$25+AZ$25)),0)</f>
        <v>0</v>
      </c>
      <c r="Q1154" s="21">
        <f t="shared" ref="Q1154:Q1217" si="289">VLOOKUP(C1154,BB$2:BC$25,2,FALSE)</f>
        <v>0.90668853391740301</v>
      </c>
      <c r="R1154">
        <f t="shared" ref="R1154:R1217" si="290">VLOOKUP(B1154,AS$4:AV$10,4,FALSE)</f>
        <v>1.0096214758538746</v>
      </c>
      <c r="S1154" s="296">
        <f t="shared" si="283"/>
        <v>0</v>
      </c>
      <c r="T1154" s="283">
        <f t="shared" si="284"/>
        <v>0.27522293878242754</v>
      </c>
    </row>
    <row r="1155" spans="1:20" x14ac:dyDescent="0.25">
      <c r="A1155" s="286">
        <v>43149</v>
      </c>
      <c r="B1155" s="1">
        <f t="shared" ref="B1155:B1218" si="291">WEEKDAY(A1155,2)</f>
        <v>7</v>
      </c>
      <c r="C1155" s="285">
        <v>1</v>
      </c>
      <c r="D1155" t="s">
        <v>713</v>
      </c>
      <c r="F1155" s="16">
        <v>43</v>
      </c>
      <c r="G1155" t="str">
        <f t="shared" si="285"/>
        <v>heating</v>
      </c>
      <c r="H1155" s="283">
        <f>IF(G1155="heating",F1155*Assumptions!M$4+Assumptions!M$7,0)</f>
        <v>0.28406530170749683</v>
      </c>
      <c r="I1155" s="15">
        <f t="shared" si="286"/>
        <v>0.9912860509924194</v>
      </c>
      <c r="J1155" s="15">
        <f t="shared" si="287"/>
        <v>0.93760781206536892</v>
      </c>
      <c r="K1155" s="283">
        <f t="shared" ref="K1155:K1218" si="292">H1155*I1155*J1155</f>
        <v>0.26402095675287224</v>
      </c>
      <c r="L1155" s="283">
        <f t="shared" ref="L1155:L1218" si="293">VLOOKUP(F1155,BL$2:BN$92,2,FALSE)</f>
        <v>3.7370271581932331</v>
      </c>
      <c r="M1155" s="283">
        <f t="shared" ref="M1155:M1218" si="294">IF(G1155="heating",K1155*(L1155*3.412),0)</f>
        <v>3.3664616932686031</v>
      </c>
      <c r="N1155" s="283">
        <f t="shared" ref="N1155:N1218" si="295">VLOOKUP(F1155,BL$2:BN$92,3,FALSE)</f>
        <v>3.2278965655525562</v>
      </c>
      <c r="O1155" s="283">
        <f t="shared" ref="O1155:O1218" si="296">IF(F1155&lt;=61,IF(G1155="heating",IF(F1155&gt;=5,K1155*L1155/N1155,0),0),0)</f>
        <v>0.30566452972719338</v>
      </c>
      <c r="P1155" s="21">
        <f t="shared" si="288"/>
        <v>0</v>
      </c>
      <c r="Q1155" s="21">
        <f t="shared" si="289"/>
        <v>0.81803459285312596</v>
      </c>
      <c r="R1155">
        <f t="shared" si="290"/>
        <v>1.0096214758538746</v>
      </c>
      <c r="S1155" s="296">
        <f t="shared" ref="S1155:S1218" si="297">P1155*Q1155*R1155</f>
        <v>0</v>
      </c>
      <c r="T1155" s="283">
        <f t="shared" ref="T1155:T1218" si="298">K1155+S1155</f>
        <v>0.26402095675287224</v>
      </c>
    </row>
    <row r="1156" spans="1:20" x14ac:dyDescent="0.25">
      <c r="A1156" s="286">
        <v>43149</v>
      </c>
      <c r="B1156" s="1">
        <f t="shared" si="291"/>
        <v>7</v>
      </c>
      <c r="C1156" s="285">
        <v>2</v>
      </c>
      <c r="D1156" t="s">
        <v>713</v>
      </c>
      <c r="F1156" s="16">
        <v>41</v>
      </c>
      <c r="G1156" t="str">
        <f t="shared" si="285"/>
        <v>heating</v>
      </c>
      <c r="H1156" s="283">
        <f>IF(G1156="heating",F1156*Assumptions!M$4+Assumptions!M$7,0)</f>
        <v>0.30545705018157687</v>
      </c>
      <c r="I1156" s="15">
        <f t="shared" si="286"/>
        <v>1.0126444122274023</v>
      </c>
      <c r="J1156" s="15">
        <f t="shared" si="287"/>
        <v>0.93760781206536892</v>
      </c>
      <c r="K1156" s="283">
        <f t="shared" si="292"/>
        <v>0.29002026246240598</v>
      </c>
      <c r="L1156" s="283">
        <f t="shared" si="293"/>
        <v>3.6290180754851575</v>
      </c>
      <c r="M1156" s="283">
        <f t="shared" si="294"/>
        <v>3.5910916993890667</v>
      </c>
      <c r="N1156" s="283">
        <f t="shared" si="295"/>
        <v>3.0927664988509331</v>
      </c>
      <c r="O1156" s="283">
        <f t="shared" si="296"/>
        <v>0.34030657507576328</v>
      </c>
      <c r="P1156" s="21">
        <f t="shared" si="288"/>
        <v>0</v>
      </c>
      <c r="Q1156" s="21">
        <f t="shared" si="289"/>
        <v>0.74507607494346417</v>
      </c>
      <c r="R1156">
        <f t="shared" si="290"/>
        <v>1.0096214758538746</v>
      </c>
      <c r="S1156" s="296">
        <f t="shared" si="297"/>
        <v>0</v>
      </c>
      <c r="T1156" s="283">
        <f t="shared" si="298"/>
        <v>0.29002026246240598</v>
      </c>
    </row>
    <row r="1157" spans="1:20" x14ac:dyDescent="0.25">
      <c r="A1157" s="286">
        <v>43149</v>
      </c>
      <c r="B1157" s="1">
        <f t="shared" si="291"/>
        <v>7</v>
      </c>
      <c r="C1157" s="285">
        <v>3</v>
      </c>
      <c r="D1157" t="s">
        <v>713</v>
      </c>
      <c r="F1157" s="16">
        <v>45</v>
      </c>
      <c r="G1157" t="str">
        <f t="shared" si="285"/>
        <v>heating</v>
      </c>
      <c r="H1157" s="283">
        <f>IF(G1157="heating",F1157*Assumptions!M$4+Assumptions!M$7,0)</f>
        <v>0.26267355323341679</v>
      </c>
      <c r="I1157" s="15">
        <f t="shared" si="286"/>
        <v>1.0288787614109172</v>
      </c>
      <c r="J1157" s="15">
        <f t="shared" si="287"/>
        <v>0.93760781206536892</v>
      </c>
      <c r="K1157" s="283">
        <f t="shared" si="292"/>
        <v>0.25339717480642571</v>
      </c>
      <c r="L1157" s="283">
        <f t="shared" si="293"/>
        <v>3.8225513186096443</v>
      </c>
      <c r="M1157" s="283">
        <f t="shared" si="294"/>
        <v>3.3049440803963468</v>
      </c>
      <c r="N1157" s="283">
        <f t="shared" si="295"/>
        <v>3.3574836377085973</v>
      </c>
      <c r="O1157" s="283">
        <f t="shared" si="296"/>
        <v>0.28849692484259543</v>
      </c>
      <c r="P1157" s="21">
        <f t="shared" si="288"/>
        <v>0</v>
      </c>
      <c r="Q1157" s="21">
        <f t="shared" si="289"/>
        <v>0.69158980876382303</v>
      </c>
      <c r="R1157">
        <f t="shared" si="290"/>
        <v>1.0096214758538746</v>
      </c>
      <c r="S1157" s="296">
        <f t="shared" si="297"/>
        <v>0</v>
      </c>
      <c r="T1157" s="283">
        <f t="shared" si="298"/>
        <v>0.25339717480642571</v>
      </c>
    </row>
    <row r="1158" spans="1:20" x14ac:dyDescent="0.25">
      <c r="A1158" s="286">
        <v>43149</v>
      </c>
      <c r="B1158" s="1">
        <f t="shared" si="291"/>
        <v>7</v>
      </c>
      <c r="C1158" s="285">
        <v>4</v>
      </c>
      <c r="D1158" t="s">
        <v>713</v>
      </c>
      <c r="F1158" s="16">
        <v>46</v>
      </c>
      <c r="G1158" t="str">
        <f t="shared" si="285"/>
        <v>heating</v>
      </c>
      <c r="H1158" s="283">
        <f>IF(G1158="heating",F1158*Assumptions!M$4+Assumptions!M$7,0)</f>
        <v>0.2519776789963768</v>
      </c>
      <c r="I1158" s="15">
        <f t="shared" si="286"/>
        <v>1.0654385285153933</v>
      </c>
      <c r="J1158" s="15">
        <f t="shared" si="287"/>
        <v>0.93760781206536892</v>
      </c>
      <c r="K1158" s="283">
        <f t="shared" si="292"/>
        <v>0.25171650101046256</v>
      </c>
      <c r="L1158" s="283">
        <f t="shared" si="293"/>
        <v>3.8708416397494121</v>
      </c>
      <c r="M1158" s="283">
        <f t="shared" si="294"/>
        <v>3.3244982825415792</v>
      </c>
      <c r="N1158" s="283">
        <f t="shared" si="295"/>
        <v>3.4228778732085736</v>
      </c>
      <c r="O1158" s="283">
        <f t="shared" si="296"/>
        <v>0.2846595027972682</v>
      </c>
      <c r="P1158" s="21">
        <f t="shared" si="288"/>
        <v>0</v>
      </c>
      <c r="Q1158" s="21">
        <f t="shared" si="289"/>
        <v>0.6473875548762833</v>
      </c>
      <c r="R1158">
        <f t="shared" si="290"/>
        <v>1.0096214758538746</v>
      </c>
      <c r="S1158" s="296">
        <f t="shared" si="297"/>
        <v>0</v>
      </c>
      <c r="T1158" s="283">
        <f t="shared" si="298"/>
        <v>0.25171650101046256</v>
      </c>
    </row>
    <row r="1159" spans="1:20" x14ac:dyDescent="0.25">
      <c r="A1159" s="286">
        <v>43149</v>
      </c>
      <c r="B1159" s="1">
        <f t="shared" si="291"/>
        <v>7</v>
      </c>
      <c r="C1159" s="285">
        <v>5</v>
      </c>
      <c r="D1159" t="s">
        <v>713</v>
      </c>
      <c r="F1159" s="16">
        <v>45</v>
      </c>
      <c r="G1159" t="str">
        <f t="shared" si="285"/>
        <v>heating</v>
      </c>
      <c r="H1159" s="283">
        <f>IF(G1159="heating",F1159*Assumptions!M$4+Assumptions!M$7,0)</f>
        <v>0.26267355323341679</v>
      </c>
      <c r="I1159" s="15">
        <f t="shared" si="286"/>
        <v>1.1031161181218294</v>
      </c>
      <c r="J1159" s="15">
        <f t="shared" si="287"/>
        <v>0.93760781206536892</v>
      </c>
      <c r="K1159" s="283">
        <f t="shared" si="292"/>
        <v>0.27168070554025625</v>
      </c>
      <c r="L1159" s="283">
        <f t="shared" si="293"/>
        <v>3.8225513186096443</v>
      </c>
      <c r="M1159" s="283">
        <f t="shared" si="294"/>
        <v>3.5434078545630414</v>
      </c>
      <c r="N1159" s="283">
        <f t="shared" si="295"/>
        <v>3.3574836377085973</v>
      </c>
      <c r="O1159" s="283">
        <f t="shared" si="296"/>
        <v>0.30931303061017024</v>
      </c>
      <c r="P1159" s="21">
        <f t="shared" si="288"/>
        <v>0</v>
      </c>
      <c r="Q1159" s="21">
        <f t="shared" si="289"/>
        <v>0.72139578924615555</v>
      </c>
      <c r="R1159">
        <f t="shared" si="290"/>
        <v>1.0096214758538746</v>
      </c>
      <c r="S1159" s="296">
        <f t="shared" si="297"/>
        <v>0</v>
      </c>
      <c r="T1159" s="283">
        <f t="shared" si="298"/>
        <v>0.27168070554025625</v>
      </c>
    </row>
    <row r="1160" spans="1:20" x14ac:dyDescent="0.25">
      <c r="A1160" s="286">
        <v>43149</v>
      </c>
      <c r="B1160" s="1">
        <f t="shared" si="291"/>
        <v>7</v>
      </c>
      <c r="C1160" s="285">
        <v>6</v>
      </c>
      <c r="D1160" t="s">
        <v>713</v>
      </c>
      <c r="F1160" s="16">
        <v>41</v>
      </c>
      <c r="G1160" t="str">
        <f t="shared" si="285"/>
        <v>heating</v>
      </c>
      <c r="H1160" s="283">
        <f>IF(G1160="heating",F1160*Assumptions!M$4+Assumptions!M$7,0)</f>
        <v>0.30545705018157687</v>
      </c>
      <c r="I1160" s="15">
        <f t="shared" si="286"/>
        <v>1.1674190089087988</v>
      </c>
      <c r="J1160" s="15">
        <f t="shared" si="287"/>
        <v>0.93760781206536892</v>
      </c>
      <c r="K1160" s="283">
        <f t="shared" si="292"/>
        <v>0.33434753925378924</v>
      </c>
      <c r="L1160" s="283">
        <f t="shared" si="293"/>
        <v>3.6290180754851575</v>
      </c>
      <c r="M1160" s="283">
        <f t="shared" si="294"/>
        <v>4.1399613348776985</v>
      </c>
      <c r="N1160" s="283">
        <f t="shared" si="295"/>
        <v>3.0927664988509331</v>
      </c>
      <c r="O1160" s="283">
        <f t="shared" si="296"/>
        <v>0.39231971243117969</v>
      </c>
      <c r="P1160" s="21">
        <f t="shared" si="288"/>
        <v>0</v>
      </c>
      <c r="Q1160" s="21">
        <f t="shared" si="289"/>
        <v>0.87787080972652631</v>
      </c>
      <c r="R1160">
        <f t="shared" si="290"/>
        <v>1.0096214758538746</v>
      </c>
      <c r="S1160" s="296">
        <f t="shared" si="297"/>
        <v>0</v>
      </c>
      <c r="T1160" s="283">
        <f t="shared" si="298"/>
        <v>0.33434753925378924</v>
      </c>
    </row>
    <row r="1161" spans="1:20" x14ac:dyDescent="0.25">
      <c r="A1161" s="286">
        <v>43149</v>
      </c>
      <c r="B1161" s="1">
        <f t="shared" si="291"/>
        <v>7</v>
      </c>
      <c r="C1161" s="285">
        <v>7</v>
      </c>
      <c r="D1161" t="s">
        <v>713</v>
      </c>
      <c r="F1161" s="16">
        <v>46</v>
      </c>
      <c r="G1161" t="str">
        <f t="shared" si="285"/>
        <v>heating</v>
      </c>
      <c r="H1161" s="283">
        <f>IF(G1161="heating",F1161*Assumptions!M$4+Assumptions!M$7,0)</f>
        <v>0.2519776789963768</v>
      </c>
      <c r="I1161" s="15">
        <f t="shared" si="286"/>
        <v>1.1567226404725983</v>
      </c>
      <c r="J1161" s="15">
        <f t="shared" si="287"/>
        <v>0.93760781206536892</v>
      </c>
      <c r="K1161" s="283">
        <f t="shared" si="292"/>
        <v>0.27328294209996645</v>
      </c>
      <c r="L1161" s="283">
        <f t="shared" si="293"/>
        <v>3.8708416397494121</v>
      </c>
      <c r="M1161" s="283">
        <f t="shared" si="294"/>
        <v>3.6093329917274097</v>
      </c>
      <c r="N1161" s="283">
        <f t="shared" si="295"/>
        <v>3.4228778732085736</v>
      </c>
      <c r="O1161" s="283">
        <f t="shared" si="296"/>
        <v>0.30904841799750604</v>
      </c>
      <c r="P1161" s="21">
        <f t="shared" si="288"/>
        <v>0</v>
      </c>
      <c r="Q1161" s="21">
        <f t="shared" si="289"/>
        <v>0.97331382064367777</v>
      </c>
      <c r="R1161">
        <f t="shared" si="290"/>
        <v>1.0096214758538746</v>
      </c>
      <c r="S1161" s="296">
        <f t="shared" si="297"/>
        <v>0</v>
      </c>
      <c r="T1161" s="283">
        <f t="shared" si="298"/>
        <v>0.27328294209996645</v>
      </c>
    </row>
    <row r="1162" spans="1:20" x14ac:dyDescent="0.25">
      <c r="A1162" s="286">
        <v>43149</v>
      </c>
      <c r="B1162" s="1">
        <f t="shared" si="291"/>
        <v>7</v>
      </c>
      <c r="C1162" s="285">
        <v>8</v>
      </c>
      <c r="D1162" t="s">
        <v>713</v>
      </c>
      <c r="F1162" s="16">
        <v>52</v>
      </c>
      <c r="G1162" t="str">
        <f t="shared" si="285"/>
        <v>heating</v>
      </c>
      <c r="H1162" s="283">
        <f>IF(G1162="heating",F1162*Assumptions!M$4+Assumptions!M$7,0)</f>
        <v>0.18780243357413662</v>
      </c>
      <c r="I1162" s="15">
        <f t="shared" si="286"/>
        <v>1.0887373021083731</v>
      </c>
      <c r="J1162" s="15">
        <f t="shared" si="287"/>
        <v>0.93760781206536892</v>
      </c>
      <c r="K1162" s="283">
        <f t="shared" si="292"/>
        <v>0.19171033924528946</v>
      </c>
      <c r="L1162" s="283">
        <f t="shared" si="293"/>
        <v>4.0950984110509578</v>
      </c>
      <c r="M1162" s="283">
        <f t="shared" si="294"/>
        <v>2.6786680715939499</v>
      </c>
      <c r="N1162" s="283">
        <f t="shared" si="295"/>
        <v>3.802065958051716</v>
      </c>
      <c r="O1162" s="283">
        <f t="shared" si="296"/>
        <v>0.20648581962731599</v>
      </c>
      <c r="P1162" s="21">
        <f t="shared" si="288"/>
        <v>0</v>
      </c>
      <c r="Q1162" s="21">
        <f t="shared" si="289"/>
        <v>0.94940007506179924</v>
      </c>
      <c r="R1162">
        <f t="shared" si="290"/>
        <v>1.0096214758538746</v>
      </c>
      <c r="S1162" s="296">
        <f t="shared" si="297"/>
        <v>0</v>
      </c>
      <c r="T1162" s="283">
        <f t="shared" si="298"/>
        <v>0.19171033924528946</v>
      </c>
    </row>
    <row r="1163" spans="1:20" x14ac:dyDescent="0.25">
      <c r="A1163" s="286">
        <v>43149</v>
      </c>
      <c r="B1163" s="1">
        <f t="shared" si="291"/>
        <v>7</v>
      </c>
      <c r="C1163" s="285">
        <v>9</v>
      </c>
      <c r="D1163" t="s">
        <v>713</v>
      </c>
      <c r="F1163" s="16">
        <v>50</v>
      </c>
      <c r="G1163" t="str">
        <f t="shared" si="285"/>
        <v>heating</v>
      </c>
      <c r="H1163" s="283">
        <f>IF(G1163="heating",F1163*Assumptions!M$4+Assumptions!M$7,0)</f>
        <v>0.20919418204821671</v>
      </c>
      <c r="I1163" s="15">
        <f t="shared" si="286"/>
        <v>1.0265141967145235</v>
      </c>
      <c r="J1163" s="15">
        <f t="shared" si="287"/>
        <v>0.93760781206536892</v>
      </c>
      <c r="K1163" s="283">
        <f t="shared" si="292"/>
        <v>0.20134264953258951</v>
      </c>
      <c r="L1163" s="283">
        <f t="shared" si="293"/>
        <v>4.0351685236640416</v>
      </c>
      <c r="M1163" s="283">
        <f t="shared" si="294"/>
        <v>2.7720845926034681</v>
      </c>
      <c r="N1163" s="283">
        <f t="shared" si="295"/>
        <v>3.6783220436298789</v>
      </c>
      <c r="O1163" s="283">
        <f t="shared" si="296"/>
        <v>0.22087558191704013</v>
      </c>
      <c r="P1163" s="21">
        <f t="shared" si="288"/>
        <v>0</v>
      </c>
      <c r="Q1163" s="21">
        <f t="shared" si="289"/>
        <v>0.8408485371888097</v>
      </c>
      <c r="R1163">
        <f t="shared" si="290"/>
        <v>1.0096214758538746</v>
      </c>
      <c r="S1163" s="296">
        <f t="shared" si="297"/>
        <v>0</v>
      </c>
      <c r="T1163" s="283">
        <f t="shared" si="298"/>
        <v>0.20134264953258951</v>
      </c>
    </row>
    <row r="1164" spans="1:20" x14ac:dyDescent="0.25">
      <c r="A1164" s="286">
        <v>43149</v>
      </c>
      <c r="B1164" s="1">
        <f t="shared" si="291"/>
        <v>7</v>
      </c>
      <c r="C1164" s="285">
        <v>10</v>
      </c>
      <c r="D1164" t="s">
        <v>713</v>
      </c>
      <c r="F1164" s="16">
        <v>46</v>
      </c>
      <c r="G1164" t="str">
        <f t="shared" si="285"/>
        <v>heating</v>
      </c>
      <c r="H1164" s="283">
        <f>IF(G1164="heating",F1164*Assumptions!M$4+Assumptions!M$7,0)</f>
        <v>0.2519776789963768</v>
      </c>
      <c r="I1164" s="15">
        <f t="shared" si="286"/>
        <v>0.99413757313525775</v>
      </c>
      <c r="J1164" s="15">
        <f t="shared" si="287"/>
        <v>0.93760781206536892</v>
      </c>
      <c r="K1164" s="283">
        <f t="shared" si="292"/>
        <v>0.2348712053630454</v>
      </c>
      <c r="L1164" s="283">
        <f t="shared" si="293"/>
        <v>3.8708416397494121</v>
      </c>
      <c r="M1164" s="283">
        <f t="shared" si="294"/>
        <v>3.1020172126715679</v>
      </c>
      <c r="N1164" s="283">
        <f t="shared" si="295"/>
        <v>3.4228778732085736</v>
      </c>
      <c r="O1164" s="283">
        <f t="shared" si="296"/>
        <v>0.26560960553500074</v>
      </c>
      <c r="P1164" s="21">
        <f t="shared" si="288"/>
        <v>0</v>
      </c>
      <c r="Q1164" s="21">
        <f t="shared" si="289"/>
        <v>0.74504051125983206</v>
      </c>
      <c r="R1164">
        <f t="shared" si="290"/>
        <v>1.0096214758538746</v>
      </c>
      <c r="S1164" s="296">
        <f t="shared" si="297"/>
        <v>0</v>
      </c>
      <c r="T1164" s="283">
        <f t="shared" si="298"/>
        <v>0.2348712053630454</v>
      </c>
    </row>
    <row r="1165" spans="1:20" x14ac:dyDescent="0.25">
      <c r="A1165" s="286">
        <v>43149</v>
      </c>
      <c r="B1165" s="1">
        <f t="shared" si="291"/>
        <v>7</v>
      </c>
      <c r="C1165" s="285">
        <v>11</v>
      </c>
      <c r="D1165" t="s">
        <v>713</v>
      </c>
      <c r="F1165" s="16">
        <v>54</v>
      </c>
      <c r="G1165" t="str">
        <f t="shared" si="285"/>
        <v>heating</v>
      </c>
      <c r="H1165" s="283">
        <f>IF(G1165="heating",F1165*Assumptions!M$4+Assumptions!M$7,0)</f>
        <v>0.16641068510005663</v>
      </c>
      <c r="I1165" s="15">
        <f t="shared" si="286"/>
        <v>0.95102107888400034</v>
      </c>
      <c r="J1165" s="15">
        <f t="shared" si="287"/>
        <v>0.93760781206536892</v>
      </c>
      <c r="K1165" s="283">
        <f t="shared" si="292"/>
        <v>0.14838587729651109</v>
      </c>
      <c r="L1165" s="283">
        <f t="shared" si="293"/>
        <v>4.1559947708987721</v>
      </c>
      <c r="M1165" s="283">
        <f t="shared" si="294"/>
        <v>2.104149453567826</v>
      </c>
      <c r="N1165" s="283">
        <f t="shared" si="295"/>
        <v>3.9259252525022648</v>
      </c>
      <c r="O1165" s="283">
        <f t="shared" si="296"/>
        <v>0.15708167895618158</v>
      </c>
      <c r="P1165" s="21">
        <f t="shared" si="288"/>
        <v>0</v>
      </c>
      <c r="Q1165" s="21">
        <f t="shared" si="289"/>
        <v>0.72850690893675296</v>
      </c>
      <c r="R1165">
        <f t="shared" si="290"/>
        <v>1.0096214758538746</v>
      </c>
      <c r="S1165" s="296">
        <f t="shared" si="297"/>
        <v>0</v>
      </c>
      <c r="T1165" s="283">
        <f t="shared" si="298"/>
        <v>0.14838587729651109</v>
      </c>
    </row>
    <row r="1166" spans="1:20" x14ac:dyDescent="0.25">
      <c r="A1166" s="286">
        <v>43149</v>
      </c>
      <c r="B1166" s="1">
        <f t="shared" si="291"/>
        <v>7</v>
      </c>
      <c r="C1166" s="285">
        <v>12</v>
      </c>
      <c r="D1166" t="s">
        <v>713</v>
      </c>
      <c r="F1166" s="16">
        <v>54</v>
      </c>
      <c r="G1166" t="str">
        <f t="shared" si="285"/>
        <v>heating</v>
      </c>
      <c r="H1166" s="283">
        <f>IF(G1166="heating",F1166*Assumptions!M$4+Assumptions!M$7,0)</f>
        <v>0.16641068510005663</v>
      </c>
      <c r="I1166" s="15">
        <f t="shared" si="286"/>
        <v>0.92817502202723046</v>
      </c>
      <c r="J1166" s="15">
        <f t="shared" si="287"/>
        <v>0.93760781206536892</v>
      </c>
      <c r="K1166" s="283">
        <f t="shared" si="292"/>
        <v>0.14482125368855078</v>
      </c>
      <c r="L1166" s="283">
        <f t="shared" si="293"/>
        <v>4.1559947708987721</v>
      </c>
      <c r="M1166" s="283">
        <f t="shared" si="294"/>
        <v>2.0536021848282489</v>
      </c>
      <c r="N1166" s="283">
        <f t="shared" si="295"/>
        <v>3.9259252525022648</v>
      </c>
      <c r="O1166" s="283">
        <f t="shared" si="296"/>
        <v>0.1533081590539718</v>
      </c>
      <c r="P1166" s="21">
        <f t="shared" si="288"/>
        <v>0</v>
      </c>
      <c r="Q1166" s="21">
        <f t="shared" si="289"/>
        <v>0.75910815787401487</v>
      </c>
      <c r="R1166">
        <f t="shared" si="290"/>
        <v>1.0096214758538746</v>
      </c>
      <c r="S1166" s="296">
        <f t="shared" si="297"/>
        <v>0</v>
      </c>
      <c r="T1166" s="283">
        <f t="shared" si="298"/>
        <v>0.14482125368855078</v>
      </c>
    </row>
    <row r="1167" spans="1:20" x14ac:dyDescent="0.25">
      <c r="A1167" s="286">
        <v>43149</v>
      </c>
      <c r="B1167" s="1">
        <f t="shared" si="291"/>
        <v>7</v>
      </c>
      <c r="C1167" s="285">
        <v>13</v>
      </c>
      <c r="D1167" t="s">
        <v>713</v>
      </c>
      <c r="F1167" s="16">
        <v>55</v>
      </c>
      <c r="G1167" t="str">
        <f t="shared" si="285"/>
        <v>heating</v>
      </c>
      <c r="H1167" s="283">
        <f>IF(G1167="heating",F1167*Assumptions!M$4+Assumptions!M$7,0)</f>
        <v>0.15571481086301653</v>
      </c>
      <c r="I1167" s="15">
        <f t="shared" si="286"/>
        <v>0.91573834436872614</v>
      </c>
      <c r="J1167" s="15">
        <f t="shared" si="287"/>
        <v>0.93760781206536892</v>
      </c>
      <c r="K1167" s="283">
        <f t="shared" si="292"/>
        <v>0.13369727000619031</v>
      </c>
      <c r="L1167" s="283">
        <f t="shared" si="293"/>
        <v>4.1851135499983272</v>
      </c>
      <c r="M1167" s="283">
        <f t="shared" si="294"/>
        <v>1.9091445304979608</v>
      </c>
      <c r="N1167" s="283">
        <f t="shared" si="295"/>
        <v>3.9876635481217684</v>
      </c>
      <c r="O1167" s="283">
        <f t="shared" si="296"/>
        <v>0.14031731853712695</v>
      </c>
      <c r="P1167" s="21">
        <f t="shared" si="288"/>
        <v>0</v>
      </c>
      <c r="Q1167" s="21">
        <f t="shared" si="289"/>
        <v>0.79115902007799765</v>
      </c>
      <c r="R1167">
        <f t="shared" si="290"/>
        <v>1.0096214758538746</v>
      </c>
      <c r="S1167" s="296">
        <f t="shared" si="297"/>
        <v>0</v>
      </c>
      <c r="T1167" s="283">
        <f t="shared" si="298"/>
        <v>0.13369727000619031</v>
      </c>
    </row>
    <row r="1168" spans="1:20" x14ac:dyDescent="0.25">
      <c r="A1168" s="286">
        <v>43149</v>
      </c>
      <c r="B1168" s="1">
        <f t="shared" si="291"/>
        <v>7</v>
      </c>
      <c r="C1168" s="285">
        <v>14</v>
      </c>
      <c r="D1168" t="s">
        <v>713</v>
      </c>
      <c r="F1168" s="16">
        <v>55</v>
      </c>
      <c r="G1168" t="str">
        <f t="shared" si="285"/>
        <v>heating</v>
      </c>
      <c r="H1168" s="283">
        <f>IF(G1168="heating",F1168*Assumptions!M$4+Assumptions!M$7,0)</f>
        <v>0.15571481086301653</v>
      </c>
      <c r="I1168" s="15">
        <f t="shared" si="286"/>
        <v>0.92047470058819936</v>
      </c>
      <c r="J1168" s="15">
        <f t="shared" si="287"/>
        <v>0.93760781206536892</v>
      </c>
      <c r="K1168" s="283">
        <f t="shared" si="292"/>
        <v>0.13438877528192159</v>
      </c>
      <c r="L1168" s="283">
        <f t="shared" si="293"/>
        <v>4.1851135499983272</v>
      </c>
      <c r="M1168" s="283">
        <f t="shared" si="294"/>
        <v>1.9190189543729714</v>
      </c>
      <c r="N1168" s="283">
        <f t="shared" si="295"/>
        <v>3.9876635481217684</v>
      </c>
      <c r="O1168" s="283">
        <f t="shared" si="296"/>
        <v>0.14104306384247534</v>
      </c>
      <c r="P1168" s="21">
        <f t="shared" si="288"/>
        <v>0</v>
      </c>
      <c r="Q1168" s="21">
        <f t="shared" si="289"/>
        <v>0.84355555031342389</v>
      </c>
      <c r="R1168">
        <f t="shared" si="290"/>
        <v>1.0096214758538746</v>
      </c>
      <c r="S1168" s="296">
        <f t="shared" si="297"/>
        <v>0</v>
      </c>
      <c r="T1168" s="283">
        <f t="shared" si="298"/>
        <v>0.13438877528192159</v>
      </c>
    </row>
    <row r="1169" spans="1:20" x14ac:dyDescent="0.25">
      <c r="A1169" s="286">
        <v>43149</v>
      </c>
      <c r="B1169" s="1">
        <f t="shared" si="291"/>
        <v>7</v>
      </c>
      <c r="C1169" s="285">
        <v>15</v>
      </c>
      <c r="D1169" t="s">
        <v>713</v>
      </c>
      <c r="F1169" s="16">
        <v>55</v>
      </c>
      <c r="G1169" t="str">
        <f t="shared" si="285"/>
        <v>heating</v>
      </c>
      <c r="H1169" s="283">
        <f>IF(G1169="heating",F1169*Assumptions!M$4+Assumptions!M$7,0)</f>
        <v>0.15571481086301653</v>
      </c>
      <c r="I1169" s="15">
        <f t="shared" si="286"/>
        <v>0.92937811039838192</v>
      </c>
      <c r="J1169" s="15">
        <f t="shared" si="287"/>
        <v>0.93760781206536892</v>
      </c>
      <c r="K1169" s="283">
        <f t="shared" si="292"/>
        <v>0.13568866797800425</v>
      </c>
      <c r="L1169" s="283">
        <f t="shared" si="293"/>
        <v>4.1851135499983272</v>
      </c>
      <c r="M1169" s="283">
        <f t="shared" si="294"/>
        <v>1.9375809117775284</v>
      </c>
      <c r="N1169" s="283">
        <f t="shared" si="295"/>
        <v>3.9876635481217684</v>
      </c>
      <c r="O1169" s="283">
        <f t="shared" si="296"/>
        <v>0.14240732099964742</v>
      </c>
      <c r="P1169" s="21">
        <f t="shared" si="288"/>
        <v>0</v>
      </c>
      <c r="Q1169" s="21">
        <f t="shared" si="289"/>
        <v>0.96592607327566882</v>
      </c>
      <c r="R1169">
        <f t="shared" si="290"/>
        <v>1.0096214758538746</v>
      </c>
      <c r="S1169" s="296">
        <f t="shared" si="297"/>
        <v>0</v>
      </c>
      <c r="T1169" s="283">
        <f t="shared" si="298"/>
        <v>0.13568866797800425</v>
      </c>
    </row>
    <row r="1170" spans="1:20" x14ac:dyDescent="0.25">
      <c r="A1170" s="286">
        <v>43149</v>
      </c>
      <c r="B1170" s="1">
        <f t="shared" si="291"/>
        <v>7</v>
      </c>
      <c r="C1170" s="285">
        <v>16</v>
      </c>
      <c r="D1170" t="s">
        <v>713</v>
      </c>
      <c r="F1170" s="16">
        <v>55</v>
      </c>
      <c r="G1170" t="str">
        <f t="shared" si="285"/>
        <v>heating</v>
      </c>
      <c r="H1170" s="283">
        <f>IF(G1170="heating",F1170*Assumptions!M$4+Assumptions!M$7,0)</f>
        <v>0.15571481086301653</v>
      </c>
      <c r="I1170" s="15">
        <f t="shared" si="286"/>
        <v>0.95820877609023625</v>
      </c>
      <c r="J1170" s="15">
        <f t="shared" si="287"/>
        <v>0.93760781206536892</v>
      </c>
      <c r="K1170" s="283">
        <f t="shared" si="292"/>
        <v>0.13989792853716457</v>
      </c>
      <c r="L1170" s="283">
        <f t="shared" si="293"/>
        <v>4.1851135499983272</v>
      </c>
      <c r="M1170" s="283">
        <f t="shared" si="294"/>
        <v>1.9976875001438401</v>
      </c>
      <c r="N1170" s="283">
        <f t="shared" si="295"/>
        <v>3.9876635481217684</v>
      </c>
      <c r="O1170" s="283">
        <f t="shared" si="296"/>
        <v>0.14682500398343698</v>
      </c>
      <c r="P1170" s="21">
        <f t="shared" si="288"/>
        <v>0</v>
      </c>
      <c r="Q1170" s="21">
        <f t="shared" si="289"/>
        <v>1.1649354943302594</v>
      </c>
      <c r="R1170">
        <f t="shared" si="290"/>
        <v>1.0096214758538746</v>
      </c>
      <c r="S1170" s="296">
        <f t="shared" si="297"/>
        <v>0</v>
      </c>
      <c r="T1170" s="283">
        <f t="shared" si="298"/>
        <v>0.13989792853716457</v>
      </c>
    </row>
    <row r="1171" spans="1:20" x14ac:dyDescent="0.25">
      <c r="A1171" s="286">
        <v>43149</v>
      </c>
      <c r="B1171" s="1">
        <f t="shared" si="291"/>
        <v>7</v>
      </c>
      <c r="C1171" s="285">
        <v>17</v>
      </c>
      <c r="D1171" t="s">
        <v>713</v>
      </c>
      <c r="F1171" s="16">
        <v>54</v>
      </c>
      <c r="G1171" t="str">
        <f t="shared" si="285"/>
        <v>heating</v>
      </c>
      <c r="H1171" s="283">
        <f>IF(G1171="heating",F1171*Assumptions!M$4+Assumptions!M$7,0)</f>
        <v>0.16641068510005663</v>
      </c>
      <c r="I1171" s="15">
        <f t="shared" si="286"/>
        <v>1.000324165990953</v>
      </c>
      <c r="J1171" s="15">
        <f t="shared" si="287"/>
        <v>0.93760781206536892</v>
      </c>
      <c r="K1171" s="283">
        <f t="shared" si="292"/>
        <v>0.15607853731870164</v>
      </c>
      <c r="L1171" s="283">
        <f t="shared" si="293"/>
        <v>4.1559947708987721</v>
      </c>
      <c r="M1171" s="283">
        <f t="shared" si="294"/>
        <v>2.2132333278359324</v>
      </c>
      <c r="N1171" s="283">
        <f t="shared" si="295"/>
        <v>3.9259252525022648</v>
      </c>
      <c r="O1171" s="283">
        <f t="shared" si="296"/>
        <v>0.16522514903527921</v>
      </c>
      <c r="P1171" s="21">
        <f t="shared" si="288"/>
        <v>0</v>
      </c>
      <c r="Q1171" s="21">
        <f t="shared" si="289"/>
        <v>1.3521540118753073</v>
      </c>
      <c r="R1171">
        <f t="shared" si="290"/>
        <v>1.0096214758538746</v>
      </c>
      <c r="S1171" s="296">
        <f t="shared" si="297"/>
        <v>0</v>
      </c>
      <c r="T1171" s="283">
        <f t="shared" si="298"/>
        <v>0.15607853731870164</v>
      </c>
    </row>
    <row r="1172" spans="1:20" x14ac:dyDescent="0.25">
      <c r="A1172" s="286">
        <v>43149</v>
      </c>
      <c r="B1172" s="1">
        <f t="shared" si="291"/>
        <v>7</v>
      </c>
      <c r="C1172" s="285">
        <v>18</v>
      </c>
      <c r="D1172" t="s">
        <v>713</v>
      </c>
      <c r="F1172" s="16">
        <v>52</v>
      </c>
      <c r="G1172" t="str">
        <f t="shared" si="285"/>
        <v>heating</v>
      </c>
      <c r="H1172" s="283">
        <f>IF(G1172="heating",F1172*Assumptions!M$4+Assumptions!M$7,0)</f>
        <v>0.18780243357413662</v>
      </c>
      <c r="I1172" s="15">
        <f t="shared" si="286"/>
        <v>0.99263375744531002</v>
      </c>
      <c r="J1172" s="15">
        <f t="shared" si="287"/>
        <v>0.93760781206536892</v>
      </c>
      <c r="K1172" s="283">
        <f t="shared" si="292"/>
        <v>0.17478794381128357</v>
      </c>
      <c r="L1172" s="283">
        <f t="shared" si="293"/>
        <v>4.0950984110509578</v>
      </c>
      <c r="M1172" s="283">
        <f t="shared" si="294"/>
        <v>2.4422203112780041</v>
      </c>
      <c r="N1172" s="283">
        <f t="shared" si="295"/>
        <v>3.802065958051716</v>
      </c>
      <c r="O1172" s="283">
        <f t="shared" si="296"/>
        <v>0.18825918299934852</v>
      </c>
      <c r="P1172" s="21">
        <f t="shared" si="288"/>
        <v>0</v>
      </c>
      <c r="Q1172" s="21">
        <f t="shared" si="289"/>
        <v>1.5598916921549892</v>
      </c>
      <c r="R1172">
        <f t="shared" si="290"/>
        <v>1.0096214758538746</v>
      </c>
      <c r="S1172" s="296">
        <f t="shared" si="297"/>
        <v>0</v>
      </c>
      <c r="T1172" s="283">
        <f t="shared" si="298"/>
        <v>0.17478794381128357</v>
      </c>
    </row>
    <row r="1173" spans="1:20" x14ac:dyDescent="0.25">
      <c r="A1173" s="286">
        <v>43149</v>
      </c>
      <c r="B1173" s="1">
        <f t="shared" si="291"/>
        <v>7</v>
      </c>
      <c r="C1173" s="285">
        <v>19</v>
      </c>
      <c r="D1173" t="s">
        <v>713</v>
      </c>
      <c r="F1173" s="16">
        <v>50</v>
      </c>
      <c r="G1173" t="str">
        <f t="shared" si="285"/>
        <v>heating</v>
      </c>
      <c r="H1173" s="283">
        <f>IF(G1173="heating",F1173*Assumptions!M$4+Assumptions!M$7,0)</f>
        <v>0.20919418204821671</v>
      </c>
      <c r="I1173" s="15">
        <f t="shared" si="286"/>
        <v>0.98728643949761985</v>
      </c>
      <c r="J1173" s="15">
        <f t="shared" si="287"/>
        <v>0.93760781206536892</v>
      </c>
      <c r="K1173" s="283">
        <f t="shared" si="292"/>
        <v>0.19364843488017486</v>
      </c>
      <c r="L1173" s="283">
        <f t="shared" si="293"/>
        <v>4.0351685236640416</v>
      </c>
      <c r="M1173" s="283">
        <f t="shared" si="294"/>
        <v>2.666150683719001</v>
      </c>
      <c r="N1173" s="283">
        <f t="shared" si="295"/>
        <v>3.6783220436298789</v>
      </c>
      <c r="O1173" s="283">
        <f t="shared" si="296"/>
        <v>0.21243492544067033</v>
      </c>
      <c r="P1173" s="21">
        <f t="shared" si="288"/>
        <v>0</v>
      </c>
      <c r="Q1173" s="21">
        <f t="shared" si="289"/>
        <v>1.6764212681468484</v>
      </c>
      <c r="R1173">
        <f t="shared" si="290"/>
        <v>1.0096214758538746</v>
      </c>
      <c r="S1173" s="296">
        <f t="shared" si="297"/>
        <v>0</v>
      </c>
      <c r="T1173" s="283">
        <f t="shared" si="298"/>
        <v>0.19364843488017486</v>
      </c>
    </row>
    <row r="1174" spans="1:20" x14ac:dyDescent="0.25">
      <c r="A1174" s="286">
        <v>43149</v>
      </c>
      <c r="B1174" s="1">
        <f t="shared" si="291"/>
        <v>7</v>
      </c>
      <c r="C1174" s="285">
        <v>20</v>
      </c>
      <c r="D1174" t="s">
        <v>713</v>
      </c>
      <c r="F1174" s="16">
        <v>48</v>
      </c>
      <c r="G1174" t="str">
        <f t="shared" si="285"/>
        <v>heating</v>
      </c>
      <c r="H1174" s="283">
        <f>IF(G1174="heating",F1174*Assumptions!M$4+Assumptions!M$7,0)</f>
        <v>0.2305859305222967</v>
      </c>
      <c r="I1174" s="15">
        <f t="shared" si="286"/>
        <v>0.9807837528485519</v>
      </c>
      <c r="J1174" s="15">
        <f t="shared" si="287"/>
        <v>0.93760781206536892</v>
      </c>
      <c r="K1174" s="283">
        <f t="shared" si="292"/>
        <v>0.21204463312905963</v>
      </c>
      <c r="L1174" s="283">
        <f t="shared" si="293"/>
        <v>3.9630740889572826</v>
      </c>
      <c r="M1174" s="283">
        <f t="shared" si="294"/>
        <v>2.8672693933662541</v>
      </c>
      <c r="N1174" s="283">
        <f t="shared" si="295"/>
        <v>3.5524856183738187</v>
      </c>
      <c r="O1174" s="283">
        <f t="shared" si="296"/>
        <v>0.23655228522526889</v>
      </c>
      <c r="P1174" s="21">
        <f t="shared" si="288"/>
        <v>0</v>
      </c>
      <c r="Q1174" s="21">
        <f t="shared" si="289"/>
        <v>1.52436960139122</v>
      </c>
      <c r="R1174">
        <f t="shared" si="290"/>
        <v>1.0096214758538746</v>
      </c>
      <c r="S1174" s="296">
        <f t="shared" si="297"/>
        <v>0</v>
      </c>
      <c r="T1174" s="283">
        <f t="shared" si="298"/>
        <v>0.21204463312905963</v>
      </c>
    </row>
    <row r="1175" spans="1:20" x14ac:dyDescent="0.25">
      <c r="A1175" s="286">
        <v>43149</v>
      </c>
      <c r="B1175" s="1">
        <f t="shared" si="291"/>
        <v>7</v>
      </c>
      <c r="C1175" s="285">
        <v>21</v>
      </c>
      <c r="D1175" t="s">
        <v>713</v>
      </c>
      <c r="F1175" s="16">
        <v>46</v>
      </c>
      <c r="G1175" t="str">
        <f t="shared" si="285"/>
        <v>heating</v>
      </c>
      <c r="H1175" s="283">
        <f>IF(G1175="heating",F1175*Assumptions!M$4+Assumptions!M$7,0)</f>
        <v>0.2519776789963768</v>
      </c>
      <c r="I1175" s="15">
        <f t="shared" si="286"/>
        <v>0.96485790305685171</v>
      </c>
      <c r="J1175" s="15">
        <f t="shared" si="287"/>
        <v>0.93760781206536892</v>
      </c>
      <c r="K1175" s="283">
        <f t="shared" si="292"/>
        <v>0.22795370059329875</v>
      </c>
      <c r="L1175" s="283">
        <f t="shared" si="293"/>
        <v>3.8708416397494121</v>
      </c>
      <c r="M1175" s="283">
        <f t="shared" si="294"/>
        <v>3.0106555711654357</v>
      </c>
      <c r="N1175" s="283">
        <f t="shared" si="295"/>
        <v>3.4228778732085736</v>
      </c>
      <c r="O1175" s="283">
        <f t="shared" si="296"/>
        <v>0.25778678319141524</v>
      </c>
      <c r="P1175" s="21">
        <f t="shared" si="288"/>
        <v>0</v>
      </c>
      <c r="Q1175" s="21">
        <f t="shared" si="289"/>
        <v>1.4448604713749031</v>
      </c>
      <c r="R1175">
        <f t="shared" si="290"/>
        <v>1.0096214758538746</v>
      </c>
      <c r="S1175" s="296">
        <f t="shared" si="297"/>
        <v>0</v>
      </c>
      <c r="T1175" s="283">
        <f t="shared" si="298"/>
        <v>0.22795370059329875</v>
      </c>
    </row>
    <row r="1176" spans="1:20" x14ac:dyDescent="0.25">
      <c r="A1176" s="286">
        <v>43149</v>
      </c>
      <c r="B1176" s="1">
        <f t="shared" si="291"/>
        <v>7</v>
      </c>
      <c r="C1176" s="285">
        <v>22</v>
      </c>
      <c r="D1176" t="s">
        <v>713</v>
      </c>
      <c r="F1176" s="16">
        <v>45</v>
      </c>
      <c r="G1176" t="str">
        <f t="shared" si="285"/>
        <v>heating</v>
      </c>
      <c r="H1176" s="283">
        <f>IF(G1176="heating",F1176*Assumptions!M$4+Assumptions!M$7,0)</f>
        <v>0.26267355323341679</v>
      </c>
      <c r="I1176" s="15">
        <f t="shared" si="286"/>
        <v>0.93972561476240646</v>
      </c>
      <c r="J1176" s="15">
        <f t="shared" si="287"/>
        <v>0.93760781206536892</v>
      </c>
      <c r="K1176" s="283">
        <f t="shared" si="292"/>
        <v>0.23144011209589219</v>
      </c>
      <c r="L1176" s="283">
        <f t="shared" si="293"/>
        <v>3.8225513186096443</v>
      </c>
      <c r="M1176" s="283">
        <f t="shared" si="294"/>
        <v>3.018568099750532</v>
      </c>
      <c r="N1176" s="283">
        <f t="shared" si="295"/>
        <v>3.3574836377085973</v>
      </c>
      <c r="O1176" s="283">
        <f t="shared" si="296"/>
        <v>0.26349844143249429</v>
      </c>
      <c r="P1176" s="21">
        <f t="shared" si="288"/>
        <v>0</v>
      </c>
      <c r="Q1176" s="21">
        <f t="shared" si="289"/>
        <v>1.2427137171080138</v>
      </c>
      <c r="R1176">
        <f t="shared" si="290"/>
        <v>1.0096214758538746</v>
      </c>
      <c r="S1176" s="296">
        <f t="shared" si="297"/>
        <v>0</v>
      </c>
      <c r="T1176" s="283">
        <f t="shared" si="298"/>
        <v>0.23144011209589219</v>
      </c>
    </row>
    <row r="1177" spans="1:20" x14ac:dyDescent="0.25">
      <c r="A1177" s="286">
        <v>43149</v>
      </c>
      <c r="B1177" s="1">
        <f t="shared" si="291"/>
        <v>7</v>
      </c>
      <c r="C1177" s="285">
        <v>23</v>
      </c>
      <c r="D1177" t="s">
        <v>713</v>
      </c>
      <c r="F1177" s="16">
        <v>43</v>
      </c>
      <c r="G1177" t="str">
        <f t="shared" si="285"/>
        <v>heating</v>
      </c>
      <c r="H1177" s="283">
        <f>IF(G1177="heating",F1177*Assumptions!M$4+Assumptions!M$7,0)</f>
        <v>0.28406530170749683</v>
      </c>
      <c r="I1177" s="15">
        <f t="shared" si="286"/>
        <v>0.93552015763172869</v>
      </c>
      <c r="J1177" s="15">
        <f t="shared" si="287"/>
        <v>0.93760781206536892</v>
      </c>
      <c r="K1177" s="283">
        <f t="shared" si="292"/>
        <v>0.24916816577036222</v>
      </c>
      <c r="L1177" s="283">
        <f t="shared" si="293"/>
        <v>3.7370271581932331</v>
      </c>
      <c r="M1177" s="283">
        <f t="shared" si="294"/>
        <v>3.1770776667288185</v>
      </c>
      <c r="N1177" s="283">
        <f t="shared" si="295"/>
        <v>3.2278965655525562</v>
      </c>
      <c r="O1177" s="283">
        <f t="shared" si="296"/>
        <v>0.28846903348083019</v>
      </c>
      <c r="P1177" s="21">
        <f t="shared" si="288"/>
        <v>0</v>
      </c>
      <c r="Q1177" s="21">
        <f t="shared" si="289"/>
        <v>1.0297519246597011</v>
      </c>
      <c r="R1177">
        <f t="shared" si="290"/>
        <v>1.0096214758538746</v>
      </c>
      <c r="S1177" s="296">
        <f t="shared" si="297"/>
        <v>0</v>
      </c>
      <c r="T1177" s="283">
        <f t="shared" si="298"/>
        <v>0.24916816577036222</v>
      </c>
    </row>
    <row r="1178" spans="1:20" x14ac:dyDescent="0.25">
      <c r="A1178" s="286">
        <v>43150</v>
      </c>
      <c r="B1178" s="1">
        <f t="shared" si="291"/>
        <v>1</v>
      </c>
      <c r="C1178" s="285">
        <v>0</v>
      </c>
      <c r="D1178" t="s">
        <v>713</v>
      </c>
      <c r="F1178" s="16">
        <v>43</v>
      </c>
      <c r="G1178" t="str">
        <f t="shared" si="285"/>
        <v>heating</v>
      </c>
      <c r="H1178" s="283">
        <f>IF(G1178="heating",F1178*Assumptions!M$4+Assumptions!M$7,0)</f>
        <v>0.28406530170749683</v>
      </c>
      <c r="I1178" s="15">
        <f t="shared" si="286"/>
        <v>0.96097758380229281</v>
      </c>
      <c r="J1178" s="15">
        <f t="shared" si="287"/>
        <v>1.017726725449043</v>
      </c>
      <c r="K1178" s="283">
        <f t="shared" si="292"/>
        <v>0.27781943565517137</v>
      </c>
      <c r="L1178" s="283">
        <f t="shared" si="293"/>
        <v>3.7370271581932331</v>
      </c>
      <c r="M1178" s="283">
        <f t="shared" si="294"/>
        <v>3.5424024641122029</v>
      </c>
      <c r="N1178" s="283">
        <f t="shared" si="295"/>
        <v>3.2278965655525562</v>
      </c>
      <c r="O1178" s="283">
        <f t="shared" si="296"/>
        <v>0.32163941905603438</v>
      </c>
      <c r="P1178" s="21">
        <f t="shared" si="288"/>
        <v>0</v>
      </c>
      <c r="Q1178" s="21">
        <f t="shared" si="289"/>
        <v>0.90668853391740301</v>
      </c>
      <c r="R1178">
        <f t="shared" si="290"/>
        <v>0.9440993384982781</v>
      </c>
      <c r="S1178" s="296">
        <f t="shared" si="297"/>
        <v>0</v>
      </c>
      <c r="T1178" s="283">
        <f t="shared" si="298"/>
        <v>0.27781943565517137</v>
      </c>
    </row>
    <row r="1179" spans="1:20" x14ac:dyDescent="0.25">
      <c r="A1179" s="286">
        <v>43150</v>
      </c>
      <c r="B1179" s="1">
        <f t="shared" si="291"/>
        <v>1</v>
      </c>
      <c r="C1179" s="285">
        <v>1</v>
      </c>
      <c r="D1179" t="s">
        <v>713</v>
      </c>
      <c r="F1179" s="16">
        <v>34</v>
      </c>
      <c r="G1179" t="str">
        <f t="shared" si="285"/>
        <v>heating</v>
      </c>
      <c r="H1179" s="283">
        <f>IF(G1179="heating",F1179*Assumptions!M$4+Assumptions!M$7,0)</f>
        <v>0.38032816984085704</v>
      </c>
      <c r="I1179" s="15">
        <f t="shared" si="286"/>
        <v>0.9912860509924194</v>
      </c>
      <c r="J1179" s="15">
        <f t="shared" si="287"/>
        <v>1.017726725449043</v>
      </c>
      <c r="K1179" s="283">
        <f t="shared" si="292"/>
        <v>0.38369723340067852</v>
      </c>
      <c r="L1179" s="283">
        <f t="shared" si="293"/>
        <v>3.1617728735566879</v>
      </c>
      <c r="M1179" s="283">
        <f t="shared" si="294"/>
        <v>4.1393138764157493</v>
      </c>
      <c r="N1179" s="283">
        <f t="shared" si="295"/>
        <v>2.582445701090049</v>
      </c>
      <c r="O1179" s="283">
        <f t="shared" si="296"/>
        <v>0.46977309289133889</v>
      </c>
      <c r="P1179" s="21">
        <f t="shared" si="288"/>
        <v>0</v>
      </c>
      <c r="Q1179" s="21">
        <f t="shared" si="289"/>
        <v>0.81803459285312596</v>
      </c>
      <c r="R1179">
        <f t="shared" si="290"/>
        <v>0.9440993384982781</v>
      </c>
      <c r="S1179" s="296">
        <f t="shared" si="297"/>
        <v>0</v>
      </c>
      <c r="T1179" s="283">
        <f t="shared" si="298"/>
        <v>0.38369723340067852</v>
      </c>
    </row>
    <row r="1180" spans="1:20" x14ac:dyDescent="0.25">
      <c r="A1180" s="286">
        <v>43150</v>
      </c>
      <c r="B1180" s="1">
        <f t="shared" si="291"/>
        <v>1</v>
      </c>
      <c r="C1180" s="285">
        <v>2</v>
      </c>
      <c r="D1180" t="s">
        <v>713</v>
      </c>
      <c r="F1180" s="16">
        <v>34</v>
      </c>
      <c r="G1180" t="str">
        <f t="shared" si="285"/>
        <v>heating</v>
      </c>
      <c r="H1180" s="283">
        <f>IF(G1180="heating",F1180*Assumptions!M$4+Assumptions!M$7,0)</f>
        <v>0.38032816984085704</v>
      </c>
      <c r="I1180" s="15">
        <f t="shared" si="286"/>
        <v>1.0126444122274023</v>
      </c>
      <c r="J1180" s="15">
        <f t="shared" si="287"/>
        <v>1.017726725449043</v>
      </c>
      <c r="K1180" s="283">
        <f t="shared" si="292"/>
        <v>0.39196441733576037</v>
      </c>
      <c r="L1180" s="283">
        <f t="shared" si="293"/>
        <v>3.1617728735566879</v>
      </c>
      <c r="M1180" s="283">
        <f t="shared" si="294"/>
        <v>4.2285000007932236</v>
      </c>
      <c r="N1180" s="283">
        <f t="shared" si="295"/>
        <v>2.582445701090049</v>
      </c>
      <c r="O1180" s="283">
        <f t="shared" si="296"/>
        <v>0.4798948770185375</v>
      </c>
      <c r="P1180" s="21">
        <f t="shared" si="288"/>
        <v>0</v>
      </c>
      <c r="Q1180" s="21">
        <f t="shared" si="289"/>
        <v>0.74507607494346417</v>
      </c>
      <c r="R1180">
        <f t="shared" si="290"/>
        <v>0.9440993384982781</v>
      </c>
      <c r="S1180" s="296">
        <f t="shared" si="297"/>
        <v>0</v>
      </c>
      <c r="T1180" s="283">
        <f t="shared" si="298"/>
        <v>0.39196441733576037</v>
      </c>
    </row>
    <row r="1181" spans="1:20" x14ac:dyDescent="0.25">
      <c r="A1181" s="286">
        <v>43150</v>
      </c>
      <c r="B1181" s="1">
        <f t="shared" si="291"/>
        <v>1</v>
      </c>
      <c r="C1181" s="285">
        <v>3</v>
      </c>
      <c r="D1181" t="s">
        <v>713</v>
      </c>
      <c r="F1181" s="16">
        <v>34</v>
      </c>
      <c r="G1181" t="str">
        <f t="shared" si="285"/>
        <v>heating</v>
      </c>
      <c r="H1181" s="283">
        <f>IF(G1181="heating",F1181*Assumptions!M$4+Assumptions!M$7,0)</f>
        <v>0.38032816984085704</v>
      </c>
      <c r="I1181" s="15">
        <f t="shared" si="286"/>
        <v>1.0288787614109172</v>
      </c>
      <c r="J1181" s="15">
        <f t="shared" si="287"/>
        <v>1.017726725449043</v>
      </c>
      <c r="K1181" s="283">
        <f t="shared" si="292"/>
        <v>0.39824824919391977</v>
      </c>
      <c r="L1181" s="283">
        <f t="shared" si="293"/>
        <v>3.1617728735566879</v>
      </c>
      <c r="M1181" s="283">
        <f t="shared" si="294"/>
        <v>4.296289784360364</v>
      </c>
      <c r="N1181" s="283">
        <f t="shared" si="295"/>
        <v>2.582445701090049</v>
      </c>
      <c r="O1181" s="283">
        <f t="shared" si="296"/>
        <v>0.48758837822273837</v>
      </c>
      <c r="P1181" s="21">
        <f t="shared" si="288"/>
        <v>0</v>
      </c>
      <c r="Q1181" s="21">
        <f t="shared" si="289"/>
        <v>0.69158980876382303</v>
      </c>
      <c r="R1181">
        <f t="shared" si="290"/>
        <v>0.9440993384982781</v>
      </c>
      <c r="S1181" s="296">
        <f t="shared" si="297"/>
        <v>0</v>
      </c>
      <c r="T1181" s="283">
        <f t="shared" si="298"/>
        <v>0.39824824919391977</v>
      </c>
    </row>
    <row r="1182" spans="1:20" x14ac:dyDescent="0.25">
      <c r="A1182" s="286">
        <v>43150</v>
      </c>
      <c r="B1182" s="1">
        <f t="shared" si="291"/>
        <v>1</v>
      </c>
      <c r="C1182" s="285">
        <v>4</v>
      </c>
      <c r="D1182" t="s">
        <v>713</v>
      </c>
      <c r="F1182" s="16">
        <v>32</v>
      </c>
      <c r="G1182" t="str">
        <f t="shared" si="285"/>
        <v>heating</v>
      </c>
      <c r="H1182" s="283">
        <f>IF(G1182="heating",F1182*Assumptions!M$4+Assumptions!M$7,0)</f>
        <v>0.40171991831493709</v>
      </c>
      <c r="I1182" s="15">
        <f t="shared" si="286"/>
        <v>1.0654385285153933</v>
      </c>
      <c r="J1182" s="15">
        <f t="shared" si="287"/>
        <v>1.017726725449043</v>
      </c>
      <c r="K1182" s="283">
        <f t="shared" si="292"/>
        <v>0.43559505679955407</v>
      </c>
      <c r="L1182" s="283">
        <f t="shared" si="293"/>
        <v>3.1003620880617868</v>
      </c>
      <c r="M1182" s="283">
        <f t="shared" si="294"/>
        <v>4.6079141882829386</v>
      </c>
      <c r="N1182" s="283">
        <f t="shared" si="295"/>
        <v>2.4522803312945656</v>
      </c>
      <c r="O1182" s="283">
        <f t="shared" si="296"/>
        <v>0.55071289469402707</v>
      </c>
      <c r="P1182" s="21">
        <f t="shared" si="288"/>
        <v>0</v>
      </c>
      <c r="Q1182" s="21">
        <f t="shared" si="289"/>
        <v>0.6473875548762833</v>
      </c>
      <c r="R1182">
        <f t="shared" si="290"/>
        <v>0.9440993384982781</v>
      </c>
      <c r="S1182" s="296">
        <f t="shared" si="297"/>
        <v>0</v>
      </c>
      <c r="T1182" s="283">
        <f t="shared" si="298"/>
        <v>0.43559505679955407</v>
      </c>
    </row>
    <row r="1183" spans="1:20" x14ac:dyDescent="0.25">
      <c r="A1183" s="286">
        <v>43150</v>
      </c>
      <c r="B1183" s="1">
        <f t="shared" si="291"/>
        <v>1</v>
      </c>
      <c r="C1183" s="285">
        <v>5</v>
      </c>
      <c r="D1183" t="s">
        <v>713</v>
      </c>
      <c r="F1183" s="16">
        <v>30</v>
      </c>
      <c r="G1183" t="str">
        <f t="shared" si="285"/>
        <v>heating</v>
      </c>
      <c r="H1183" s="283">
        <f>IF(G1183="heating",F1183*Assumptions!M$4+Assumptions!M$7,0)</f>
        <v>0.42311166678901713</v>
      </c>
      <c r="I1183" s="15">
        <f t="shared" si="286"/>
        <v>1.1031161181218294</v>
      </c>
      <c r="J1183" s="15">
        <f t="shared" si="287"/>
        <v>1.017726725449043</v>
      </c>
      <c r="K1183" s="283">
        <f t="shared" si="292"/>
        <v>0.47501509427055721</v>
      </c>
      <c r="L1183" s="283">
        <f t="shared" si="293"/>
        <v>3.0747565450814909</v>
      </c>
      <c r="M1183" s="283">
        <f t="shared" si="294"/>
        <v>4.983416287652501</v>
      </c>
      <c r="N1183" s="283">
        <f t="shared" si="295"/>
        <v>2.3339835549601151</v>
      </c>
      <c r="O1183" s="283">
        <f t="shared" si="296"/>
        <v>0.62577808957435277</v>
      </c>
      <c r="P1183" s="21">
        <f t="shared" si="288"/>
        <v>0</v>
      </c>
      <c r="Q1183" s="21">
        <f t="shared" si="289"/>
        <v>0.72139578924615555</v>
      </c>
      <c r="R1183">
        <f t="shared" si="290"/>
        <v>0.9440993384982781</v>
      </c>
      <c r="S1183" s="296">
        <f t="shared" si="297"/>
        <v>0</v>
      </c>
      <c r="T1183" s="283">
        <f t="shared" si="298"/>
        <v>0.47501509427055721</v>
      </c>
    </row>
    <row r="1184" spans="1:20" x14ac:dyDescent="0.25">
      <c r="A1184" s="286">
        <v>43150</v>
      </c>
      <c r="B1184" s="1">
        <f t="shared" si="291"/>
        <v>1</v>
      </c>
      <c r="C1184" s="285">
        <v>6</v>
      </c>
      <c r="D1184" t="s">
        <v>713</v>
      </c>
      <c r="F1184" s="16">
        <v>27</v>
      </c>
      <c r="G1184" t="str">
        <f t="shared" si="285"/>
        <v>heating</v>
      </c>
      <c r="H1184" s="283">
        <f>IF(G1184="heating",F1184*Assumptions!M$4+Assumptions!M$7,0)</f>
        <v>0.45519928950013722</v>
      </c>
      <c r="I1184" s="15">
        <f t="shared" si="286"/>
        <v>1.1674190089087988</v>
      </c>
      <c r="J1184" s="15">
        <f t="shared" si="287"/>
        <v>1.017726725449043</v>
      </c>
      <c r="K1184" s="283">
        <f t="shared" si="292"/>
        <v>0.54082843250002832</v>
      </c>
      <c r="L1184" s="283">
        <f t="shared" si="293"/>
        <v>3.1143580678163376</v>
      </c>
      <c r="M1184" s="283">
        <f t="shared" si="294"/>
        <v>5.746945533711882</v>
      </c>
      <c r="N1184" s="283">
        <f t="shared" si="295"/>
        <v>2.2875213966102126</v>
      </c>
      <c r="O1184" s="283">
        <f t="shared" si="296"/>
        <v>0.7363137212866615</v>
      </c>
      <c r="P1184" s="21">
        <f t="shared" si="288"/>
        <v>0</v>
      </c>
      <c r="Q1184" s="21">
        <f t="shared" si="289"/>
        <v>0.87787080972652631</v>
      </c>
      <c r="R1184">
        <f t="shared" si="290"/>
        <v>0.9440993384982781</v>
      </c>
      <c r="S1184" s="296">
        <f t="shared" si="297"/>
        <v>0</v>
      </c>
      <c r="T1184" s="283">
        <f t="shared" si="298"/>
        <v>0.54082843250002832</v>
      </c>
    </row>
    <row r="1185" spans="1:20" x14ac:dyDescent="0.25">
      <c r="A1185" s="286">
        <v>43150</v>
      </c>
      <c r="B1185" s="1">
        <f t="shared" si="291"/>
        <v>1</v>
      </c>
      <c r="C1185" s="285">
        <v>7</v>
      </c>
      <c r="D1185" t="s">
        <v>714</v>
      </c>
      <c r="F1185" s="16">
        <v>25</v>
      </c>
      <c r="G1185" t="str">
        <f t="shared" si="285"/>
        <v>heating</v>
      </c>
      <c r="H1185" s="283">
        <f>IF(G1185="heating",F1185*Assumptions!M$4+Assumptions!M$7,0)</f>
        <v>0.47659103797421726</v>
      </c>
      <c r="I1185" s="15">
        <f t="shared" si="286"/>
        <v>1.1567226404725983</v>
      </c>
      <c r="J1185" s="15">
        <f t="shared" si="287"/>
        <v>1.017726725449043</v>
      </c>
      <c r="K1185" s="283">
        <f t="shared" si="292"/>
        <v>0.56105609767056419</v>
      </c>
      <c r="L1185" s="283">
        <f t="shared" si="293"/>
        <v>3.0939281817466902</v>
      </c>
      <c r="M1185" s="283">
        <f t="shared" si="294"/>
        <v>5.9227791324863448</v>
      </c>
      <c r="N1185" s="283">
        <f t="shared" si="295"/>
        <v>2.1843738559015753</v>
      </c>
      <c r="O1185" s="283">
        <f t="shared" si="296"/>
        <v>0.79467499001324693</v>
      </c>
      <c r="P1185" s="21">
        <f t="shared" si="288"/>
        <v>0</v>
      </c>
      <c r="Q1185" s="21">
        <f t="shared" si="289"/>
        <v>0.97331382064367777</v>
      </c>
      <c r="R1185">
        <f t="shared" si="290"/>
        <v>0.9440993384982781</v>
      </c>
      <c r="S1185" s="296">
        <f t="shared" si="297"/>
        <v>0</v>
      </c>
      <c r="T1185" s="283">
        <f t="shared" si="298"/>
        <v>0.56105609767056419</v>
      </c>
    </row>
    <row r="1186" spans="1:20" x14ac:dyDescent="0.25">
      <c r="A1186" s="286">
        <v>43150</v>
      </c>
      <c r="B1186" s="1">
        <f t="shared" si="291"/>
        <v>1</v>
      </c>
      <c r="C1186" s="285">
        <v>8</v>
      </c>
      <c r="D1186" t="s">
        <v>714</v>
      </c>
      <c r="F1186" s="16">
        <v>25</v>
      </c>
      <c r="G1186" t="str">
        <f t="shared" si="285"/>
        <v>heating</v>
      </c>
      <c r="H1186" s="283">
        <f>IF(G1186="heating",F1186*Assumptions!M$4+Assumptions!M$7,0)</f>
        <v>0.47659103797421726</v>
      </c>
      <c r="I1186" s="15">
        <f t="shared" si="286"/>
        <v>1.0887373021083731</v>
      </c>
      <c r="J1186" s="15">
        <f t="shared" si="287"/>
        <v>1.017726725449043</v>
      </c>
      <c r="K1186" s="283">
        <f t="shared" si="292"/>
        <v>0.52808052746311929</v>
      </c>
      <c r="L1186" s="283">
        <f t="shared" si="293"/>
        <v>3.0939281817466902</v>
      </c>
      <c r="M1186" s="283">
        <f t="shared" si="294"/>
        <v>5.5746730876231236</v>
      </c>
      <c r="N1186" s="283">
        <f t="shared" si="295"/>
        <v>2.1843738559015753</v>
      </c>
      <c r="O1186" s="283">
        <f t="shared" si="296"/>
        <v>0.74796867840896752</v>
      </c>
      <c r="P1186" s="21">
        <f t="shared" si="288"/>
        <v>0</v>
      </c>
      <c r="Q1186" s="21">
        <f t="shared" si="289"/>
        <v>0.94940007506179924</v>
      </c>
      <c r="R1186">
        <f t="shared" si="290"/>
        <v>0.9440993384982781</v>
      </c>
      <c r="S1186" s="296">
        <f t="shared" si="297"/>
        <v>0</v>
      </c>
      <c r="T1186" s="283">
        <f t="shared" si="298"/>
        <v>0.52808052746311929</v>
      </c>
    </row>
    <row r="1187" spans="1:20" x14ac:dyDescent="0.25">
      <c r="A1187" s="286">
        <v>43150</v>
      </c>
      <c r="B1187" s="1">
        <f t="shared" si="291"/>
        <v>1</v>
      </c>
      <c r="C1187" s="285">
        <v>9</v>
      </c>
      <c r="D1187" t="s">
        <v>714</v>
      </c>
      <c r="F1187" s="16">
        <v>25</v>
      </c>
      <c r="G1187" t="str">
        <f t="shared" si="285"/>
        <v>heating</v>
      </c>
      <c r="H1187" s="283">
        <f>IF(G1187="heating",F1187*Assumptions!M$4+Assumptions!M$7,0)</f>
        <v>0.47659103797421726</v>
      </c>
      <c r="I1187" s="15">
        <f t="shared" si="286"/>
        <v>1.0265141967145235</v>
      </c>
      <c r="J1187" s="15">
        <f t="shared" si="287"/>
        <v>1.017726725449043</v>
      </c>
      <c r="K1187" s="283">
        <f t="shared" si="292"/>
        <v>0.49789986748835291</v>
      </c>
      <c r="L1187" s="283">
        <f t="shared" si="293"/>
        <v>3.0939281817466902</v>
      </c>
      <c r="M1187" s="283">
        <f t="shared" si="294"/>
        <v>5.256071464995058</v>
      </c>
      <c r="N1187" s="283">
        <f t="shared" si="295"/>
        <v>2.1843738559015753</v>
      </c>
      <c r="O1187" s="283">
        <f t="shared" si="296"/>
        <v>0.7052210534145712</v>
      </c>
      <c r="P1187" s="21">
        <f t="shared" si="288"/>
        <v>0</v>
      </c>
      <c r="Q1187" s="21">
        <f t="shared" si="289"/>
        <v>0.8408485371888097</v>
      </c>
      <c r="R1187">
        <f t="shared" si="290"/>
        <v>0.9440993384982781</v>
      </c>
      <c r="S1187" s="296">
        <f t="shared" si="297"/>
        <v>0</v>
      </c>
      <c r="T1187" s="283">
        <f t="shared" si="298"/>
        <v>0.49789986748835291</v>
      </c>
    </row>
    <row r="1188" spans="1:20" x14ac:dyDescent="0.25">
      <c r="A1188" s="286">
        <v>43150</v>
      </c>
      <c r="B1188" s="1">
        <f t="shared" si="291"/>
        <v>1</v>
      </c>
      <c r="C1188" s="285">
        <v>10</v>
      </c>
      <c r="D1188" t="s">
        <v>714</v>
      </c>
      <c r="F1188" s="16">
        <v>25</v>
      </c>
      <c r="G1188" t="str">
        <f t="shared" si="285"/>
        <v>heating</v>
      </c>
      <c r="H1188" s="283">
        <f>IF(G1188="heating",F1188*Assumptions!M$4+Assumptions!M$7,0)</f>
        <v>0.47659103797421726</v>
      </c>
      <c r="I1188" s="15">
        <f t="shared" si="286"/>
        <v>0.99413757313525775</v>
      </c>
      <c r="J1188" s="15">
        <f t="shared" si="287"/>
        <v>1.017726725449043</v>
      </c>
      <c r="K1188" s="283">
        <f t="shared" si="292"/>
        <v>0.48219592823312235</v>
      </c>
      <c r="L1188" s="283">
        <f t="shared" si="293"/>
        <v>3.0939281817466902</v>
      </c>
      <c r="M1188" s="283">
        <f t="shared" si="294"/>
        <v>5.0902930979032774</v>
      </c>
      <c r="N1188" s="283">
        <f t="shared" si="295"/>
        <v>2.1843738559015753</v>
      </c>
      <c r="O1188" s="283">
        <f t="shared" si="296"/>
        <v>0.68297813007297936</v>
      </c>
      <c r="P1188" s="21">
        <f t="shared" si="288"/>
        <v>0</v>
      </c>
      <c r="Q1188" s="21">
        <f t="shared" si="289"/>
        <v>0.74504051125983206</v>
      </c>
      <c r="R1188">
        <f t="shared" si="290"/>
        <v>0.9440993384982781</v>
      </c>
      <c r="S1188" s="296">
        <f t="shared" si="297"/>
        <v>0</v>
      </c>
      <c r="T1188" s="283">
        <f t="shared" si="298"/>
        <v>0.48219592823312235</v>
      </c>
    </row>
    <row r="1189" spans="1:20" x14ac:dyDescent="0.25">
      <c r="A1189" s="286">
        <v>43150</v>
      </c>
      <c r="B1189" s="1">
        <f t="shared" si="291"/>
        <v>1</v>
      </c>
      <c r="C1189" s="285">
        <v>11</v>
      </c>
      <c r="D1189" t="s">
        <v>714</v>
      </c>
      <c r="F1189" s="16">
        <v>21</v>
      </c>
      <c r="G1189" t="str">
        <f t="shared" si="285"/>
        <v>heating</v>
      </c>
      <c r="H1189" s="283">
        <f>IF(G1189="heating",F1189*Assumptions!M$4+Assumptions!M$7,0)</f>
        <v>0.51937453492237728</v>
      </c>
      <c r="I1189" s="15">
        <f t="shared" si="286"/>
        <v>0.95102107888400034</v>
      </c>
      <c r="J1189" s="15">
        <f t="shared" si="287"/>
        <v>1.017726725449043</v>
      </c>
      <c r="K1189" s="283">
        <f t="shared" si="292"/>
        <v>0.50269200072232012</v>
      </c>
      <c r="L1189" s="283">
        <f t="shared" si="293"/>
        <v>3.0222800846604434</v>
      </c>
      <c r="M1189" s="283">
        <f t="shared" si="294"/>
        <v>5.1837697887740308</v>
      </c>
      <c r="N1189" s="283">
        <f t="shared" si="295"/>
        <v>1.9596958788221039</v>
      </c>
      <c r="O1189" s="283">
        <f t="shared" si="296"/>
        <v>0.77526112031952554</v>
      </c>
      <c r="P1189" s="21">
        <f t="shared" si="288"/>
        <v>0</v>
      </c>
      <c r="Q1189" s="21">
        <f t="shared" si="289"/>
        <v>0.72850690893675296</v>
      </c>
      <c r="R1189">
        <f t="shared" si="290"/>
        <v>0.9440993384982781</v>
      </c>
      <c r="S1189" s="296">
        <f t="shared" si="297"/>
        <v>0</v>
      </c>
      <c r="T1189" s="283">
        <f t="shared" si="298"/>
        <v>0.50269200072232012</v>
      </c>
    </row>
    <row r="1190" spans="1:20" x14ac:dyDescent="0.25">
      <c r="A1190" s="286">
        <v>43150</v>
      </c>
      <c r="B1190" s="1">
        <f t="shared" si="291"/>
        <v>1</v>
      </c>
      <c r="C1190" s="285">
        <v>12</v>
      </c>
      <c r="D1190" t="s">
        <v>714</v>
      </c>
      <c r="F1190" s="16">
        <v>23</v>
      </c>
      <c r="G1190" t="str">
        <f t="shared" si="285"/>
        <v>heating</v>
      </c>
      <c r="H1190" s="283">
        <f>IF(G1190="heating",F1190*Assumptions!M$4+Assumptions!M$7,0)</f>
        <v>0.4979827864482973</v>
      </c>
      <c r="I1190" s="15">
        <f t="shared" si="286"/>
        <v>0.92817502202723046</v>
      </c>
      <c r="J1190" s="15">
        <f t="shared" si="287"/>
        <v>1.017726725449043</v>
      </c>
      <c r="K1190" s="283">
        <f t="shared" si="292"/>
        <v>0.47040874544209166</v>
      </c>
      <c r="L1190" s="283">
        <f t="shared" si="293"/>
        <v>3.0592830131973998</v>
      </c>
      <c r="M1190" s="283">
        <f t="shared" si="294"/>
        <v>4.9102552080579551</v>
      </c>
      <c r="N1190" s="283">
        <f t="shared" si="295"/>
        <v>2.0731424140202046</v>
      </c>
      <c r="O1190" s="283">
        <f t="shared" si="296"/>
        <v>0.69417010353851416</v>
      </c>
      <c r="P1190" s="21">
        <f t="shared" si="288"/>
        <v>0</v>
      </c>
      <c r="Q1190" s="21">
        <f t="shared" si="289"/>
        <v>0.75910815787401487</v>
      </c>
      <c r="R1190">
        <f t="shared" si="290"/>
        <v>0.9440993384982781</v>
      </c>
      <c r="S1190" s="296">
        <f t="shared" si="297"/>
        <v>0</v>
      </c>
      <c r="T1190" s="283">
        <f t="shared" si="298"/>
        <v>0.47040874544209166</v>
      </c>
    </row>
    <row r="1191" spans="1:20" x14ac:dyDescent="0.25">
      <c r="A1191" s="286">
        <v>43150</v>
      </c>
      <c r="B1191" s="1">
        <f t="shared" si="291"/>
        <v>1</v>
      </c>
      <c r="C1191" s="285">
        <v>13</v>
      </c>
      <c r="D1191" t="s">
        <v>714</v>
      </c>
      <c r="F1191" s="16">
        <v>19</v>
      </c>
      <c r="G1191" t="str">
        <f t="shared" si="285"/>
        <v>heating</v>
      </c>
      <c r="H1191" s="283">
        <f>IF(G1191="heating",F1191*Assumptions!M$4+Assumptions!M$7,0)</f>
        <v>0.54076628339645738</v>
      </c>
      <c r="I1191" s="15">
        <f t="shared" si="286"/>
        <v>0.91573834436872614</v>
      </c>
      <c r="J1191" s="15">
        <f t="shared" si="287"/>
        <v>1.017726725449043</v>
      </c>
      <c r="K1191" s="283">
        <f t="shared" si="292"/>
        <v>0.50397870295406788</v>
      </c>
      <c r="L1191" s="283">
        <f t="shared" si="293"/>
        <v>2.9437809613584625</v>
      </c>
      <c r="M1191" s="283">
        <f t="shared" si="294"/>
        <v>5.0620531312617132</v>
      </c>
      <c r="N1191" s="283">
        <f t="shared" si="295"/>
        <v>1.8289671560163632</v>
      </c>
      <c r="O1191" s="283">
        <f t="shared" si="296"/>
        <v>0.81116979373086329</v>
      </c>
      <c r="P1191" s="21">
        <f t="shared" si="288"/>
        <v>0</v>
      </c>
      <c r="Q1191" s="21">
        <f t="shared" si="289"/>
        <v>0.79115902007799765</v>
      </c>
      <c r="R1191">
        <f t="shared" si="290"/>
        <v>0.9440993384982781</v>
      </c>
      <c r="S1191" s="296">
        <f t="shared" si="297"/>
        <v>0</v>
      </c>
      <c r="T1191" s="283">
        <f t="shared" si="298"/>
        <v>0.50397870295406788</v>
      </c>
    </row>
    <row r="1192" spans="1:20" x14ac:dyDescent="0.25">
      <c r="A1192" s="286">
        <v>43150</v>
      </c>
      <c r="B1192" s="1">
        <f t="shared" si="291"/>
        <v>1</v>
      </c>
      <c r="C1192" s="285">
        <v>14</v>
      </c>
      <c r="D1192" t="s">
        <v>714</v>
      </c>
      <c r="F1192" s="16">
        <v>21</v>
      </c>
      <c r="G1192" t="str">
        <f t="shared" si="285"/>
        <v>heating</v>
      </c>
      <c r="H1192" s="283">
        <f>IF(G1192="heating",F1192*Assumptions!M$4+Assumptions!M$7,0)</f>
        <v>0.51937453492237728</v>
      </c>
      <c r="I1192" s="15">
        <f t="shared" si="286"/>
        <v>0.92047470058819936</v>
      </c>
      <c r="J1192" s="15">
        <f t="shared" si="287"/>
        <v>1.017726725449043</v>
      </c>
      <c r="K1192" s="283">
        <f t="shared" si="292"/>
        <v>0.48654575500676112</v>
      </c>
      <c r="L1192" s="283">
        <f t="shared" si="293"/>
        <v>3.0222800846604434</v>
      </c>
      <c r="M1192" s="283">
        <f t="shared" si="294"/>
        <v>5.0172693856998416</v>
      </c>
      <c r="N1192" s="283">
        <f t="shared" si="295"/>
        <v>1.9596958788221039</v>
      </c>
      <c r="O1192" s="283">
        <f t="shared" si="296"/>
        <v>0.75036007450138609</v>
      </c>
      <c r="P1192" s="21">
        <f t="shared" si="288"/>
        <v>0</v>
      </c>
      <c r="Q1192" s="21">
        <f t="shared" si="289"/>
        <v>0.84355555031342389</v>
      </c>
      <c r="R1192">
        <f t="shared" si="290"/>
        <v>0.9440993384982781</v>
      </c>
      <c r="S1192" s="296">
        <f t="shared" si="297"/>
        <v>0</v>
      </c>
      <c r="T1192" s="283">
        <f t="shared" si="298"/>
        <v>0.48654575500676112</v>
      </c>
    </row>
    <row r="1193" spans="1:20" x14ac:dyDescent="0.25">
      <c r="A1193" s="286">
        <v>43150</v>
      </c>
      <c r="B1193" s="1">
        <f t="shared" si="291"/>
        <v>1</v>
      </c>
      <c r="C1193" s="285">
        <v>15</v>
      </c>
      <c r="D1193" t="s">
        <v>714</v>
      </c>
      <c r="F1193" s="16">
        <v>18</v>
      </c>
      <c r="G1193" t="str">
        <f t="shared" si="285"/>
        <v>heating</v>
      </c>
      <c r="H1193" s="283">
        <f>IF(G1193="heating",F1193*Assumptions!M$4+Assumptions!M$7,0)</f>
        <v>0.55146215763349737</v>
      </c>
      <c r="I1193" s="15">
        <f t="shared" si="286"/>
        <v>0.92937811039838192</v>
      </c>
      <c r="J1193" s="15">
        <f t="shared" si="287"/>
        <v>1.017726725449043</v>
      </c>
      <c r="K1193" s="283">
        <f t="shared" si="292"/>
        <v>0.5216021036477192</v>
      </c>
      <c r="L1193" s="283">
        <f t="shared" si="293"/>
        <v>2.9050026706454841</v>
      </c>
      <c r="M1193" s="283">
        <f t="shared" si="294"/>
        <v>5.1700517800264816</v>
      </c>
      <c r="N1193" s="283">
        <f t="shared" si="295"/>
        <v>1.7641684145174241</v>
      </c>
      <c r="O1193" s="283">
        <f t="shared" si="296"/>
        <v>0.85890637857577468</v>
      </c>
      <c r="P1193" s="21">
        <f t="shared" si="288"/>
        <v>0</v>
      </c>
      <c r="Q1193" s="21">
        <f t="shared" si="289"/>
        <v>0.96592607327566882</v>
      </c>
      <c r="R1193">
        <f t="shared" si="290"/>
        <v>0.9440993384982781</v>
      </c>
      <c r="S1193" s="296">
        <f t="shared" si="297"/>
        <v>0</v>
      </c>
      <c r="T1193" s="283">
        <f t="shared" si="298"/>
        <v>0.5216021036477192</v>
      </c>
    </row>
    <row r="1194" spans="1:20" x14ac:dyDescent="0.25">
      <c r="A1194" s="286">
        <v>43150</v>
      </c>
      <c r="B1194" s="1">
        <f t="shared" si="291"/>
        <v>1</v>
      </c>
      <c r="C1194" s="285">
        <v>16</v>
      </c>
      <c r="D1194" t="s">
        <v>714</v>
      </c>
      <c r="F1194" s="16">
        <v>16</v>
      </c>
      <c r="G1194" t="str">
        <f t="shared" si="285"/>
        <v>heating</v>
      </c>
      <c r="H1194" s="283">
        <f>IF(G1194="heating",F1194*Assumptions!M$4+Assumptions!M$7,0)</f>
        <v>0.57285390610757747</v>
      </c>
      <c r="I1194" s="15">
        <f t="shared" si="286"/>
        <v>0.95820877609023625</v>
      </c>
      <c r="J1194" s="15">
        <f t="shared" si="287"/>
        <v>1.017726725449043</v>
      </c>
      <c r="K1194" s="283">
        <f t="shared" si="292"/>
        <v>0.55864408164579682</v>
      </c>
      <c r="L1194" s="283">
        <f t="shared" si="293"/>
        <v>2.8179276134894917</v>
      </c>
      <c r="M1194" s="283">
        <f t="shared" si="294"/>
        <v>5.3712338078647601</v>
      </c>
      <c r="N1194" s="283">
        <f t="shared" si="295"/>
        <v>1.6317545686209942</v>
      </c>
      <c r="O1194" s="283">
        <f t="shared" si="296"/>
        <v>0.96473980465858333</v>
      </c>
      <c r="P1194" s="21">
        <f t="shared" si="288"/>
        <v>0</v>
      </c>
      <c r="Q1194" s="21">
        <f t="shared" si="289"/>
        <v>1.1649354943302594</v>
      </c>
      <c r="R1194">
        <f t="shared" si="290"/>
        <v>0.9440993384982781</v>
      </c>
      <c r="S1194" s="296">
        <f t="shared" si="297"/>
        <v>0</v>
      </c>
      <c r="T1194" s="283">
        <f t="shared" si="298"/>
        <v>0.55864408164579682</v>
      </c>
    </row>
    <row r="1195" spans="1:20" x14ac:dyDescent="0.25">
      <c r="A1195" s="286">
        <v>43150</v>
      </c>
      <c r="B1195" s="1">
        <f t="shared" si="291"/>
        <v>1</v>
      </c>
      <c r="C1195" s="285">
        <v>17</v>
      </c>
      <c r="D1195" t="s">
        <v>714</v>
      </c>
      <c r="F1195" s="16">
        <v>12</v>
      </c>
      <c r="G1195" t="str">
        <f t="shared" si="285"/>
        <v>heating</v>
      </c>
      <c r="H1195" s="283">
        <f>IF(G1195="heating",F1195*Assumptions!M$4+Assumptions!M$7,0)</f>
        <v>0.61563740305573755</v>
      </c>
      <c r="I1195" s="15">
        <f t="shared" si="286"/>
        <v>1.000324165990953</v>
      </c>
      <c r="J1195" s="15">
        <f t="shared" si="287"/>
        <v>1.017726725449043</v>
      </c>
      <c r="K1195" s="283">
        <f t="shared" si="292"/>
        <v>0.62675374468440737</v>
      </c>
      <c r="L1195" s="283">
        <f t="shared" si="293"/>
        <v>2.6646546875967734</v>
      </c>
      <c r="M1195" s="283">
        <f t="shared" si="294"/>
        <v>5.6983208203681723</v>
      </c>
      <c r="N1195" s="283">
        <f t="shared" si="295"/>
        <v>1.3760333699069704</v>
      </c>
      <c r="O1195" s="283">
        <f t="shared" si="296"/>
        <v>1.2136931707223397</v>
      </c>
      <c r="P1195" s="21">
        <f t="shared" si="288"/>
        <v>0</v>
      </c>
      <c r="Q1195" s="21">
        <f t="shared" si="289"/>
        <v>1.3521540118753073</v>
      </c>
      <c r="R1195">
        <f t="shared" si="290"/>
        <v>0.9440993384982781</v>
      </c>
      <c r="S1195" s="296">
        <f t="shared" si="297"/>
        <v>0</v>
      </c>
      <c r="T1195" s="283">
        <f t="shared" si="298"/>
        <v>0.62675374468440737</v>
      </c>
    </row>
    <row r="1196" spans="1:20" x14ac:dyDescent="0.25">
      <c r="A1196" s="286">
        <v>43150</v>
      </c>
      <c r="B1196" s="1">
        <f t="shared" si="291"/>
        <v>1</v>
      </c>
      <c r="C1196" s="285">
        <v>18</v>
      </c>
      <c r="D1196" t="s">
        <v>714</v>
      </c>
      <c r="F1196" s="16">
        <v>12</v>
      </c>
      <c r="G1196" t="str">
        <f t="shared" si="285"/>
        <v>heating</v>
      </c>
      <c r="H1196" s="283">
        <f>IF(G1196="heating",F1196*Assumptions!M$4+Assumptions!M$7,0)</f>
        <v>0.61563740305573755</v>
      </c>
      <c r="I1196" s="15">
        <f t="shared" si="286"/>
        <v>0.99263375744531002</v>
      </c>
      <c r="J1196" s="15">
        <f t="shared" si="287"/>
        <v>1.017726725449043</v>
      </c>
      <c r="K1196" s="283">
        <f t="shared" si="292"/>
        <v>0.62193531430153259</v>
      </c>
      <c r="L1196" s="283">
        <f t="shared" si="293"/>
        <v>2.6646546875967734</v>
      </c>
      <c r="M1196" s="283">
        <f t="shared" si="294"/>
        <v>5.6545126063685007</v>
      </c>
      <c r="N1196" s="283">
        <f t="shared" si="295"/>
        <v>1.3760333699069704</v>
      </c>
      <c r="O1196" s="283">
        <f t="shared" si="296"/>
        <v>1.2043623991092547</v>
      </c>
      <c r="P1196" s="21">
        <f t="shared" si="288"/>
        <v>0</v>
      </c>
      <c r="Q1196" s="21">
        <f t="shared" si="289"/>
        <v>1.5598916921549892</v>
      </c>
      <c r="R1196">
        <f t="shared" si="290"/>
        <v>0.9440993384982781</v>
      </c>
      <c r="S1196" s="296">
        <f t="shared" si="297"/>
        <v>0</v>
      </c>
      <c r="T1196" s="283">
        <f t="shared" si="298"/>
        <v>0.62193531430153259</v>
      </c>
    </row>
    <row r="1197" spans="1:20" x14ac:dyDescent="0.25">
      <c r="A1197" s="286">
        <v>43150</v>
      </c>
      <c r="B1197" s="1">
        <f t="shared" si="291"/>
        <v>1</v>
      </c>
      <c r="C1197" s="285">
        <v>19</v>
      </c>
      <c r="D1197" t="s">
        <v>714</v>
      </c>
      <c r="F1197" s="16">
        <v>12</v>
      </c>
      <c r="G1197" t="str">
        <f t="shared" si="285"/>
        <v>heating</v>
      </c>
      <c r="H1197" s="283">
        <f>IF(G1197="heating",F1197*Assumptions!M$4+Assumptions!M$7,0)</f>
        <v>0.61563740305573755</v>
      </c>
      <c r="I1197" s="15">
        <f t="shared" si="286"/>
        <v>0.98728643949761985</v>
      </c>
      <c r="J1197" s="15">
        <f t="shared" si="287"/>
        <v>1.017726725449043</v>
      </c>
      <c r="K1197" s="283">
        <f t="shared" si="292"/>
        <v>0.61858494882834325</v>
      </c>
      <c r="L1197" s="283">
        <f t="shared" si="293"/>
        <v>2.6646546875967734</v>
      </c>
      <c r="M1197" s="283">
        <f t="shared" si="294"/>
        <v>5.6240517475485339</v>
      </c>
      <c r="N1197" s="283">
        <f t="shared" si="295"/>
        <v>1.3760333699069704</v>
      </c>
      <c r="O1197" s="283">
        <f t="shared" si="296"/>
        <v>1.197874498991033</v>
      </c>
      <c r="P1197" s="21">
        <f t="shared" si="288"/>
        <v>0</v>
      </c>
      <c r="Q1197" s="21">
        <f t="shared" si="289"/>
        <v>1.6764212681468484</v>
      </c>
      <c r="R1197">
        <f t="shared" si="290"/>
        <v>0.9440993384982781</v>
      </c>
      <c r="S1197" s="296">
        <f t="shared" si="297"/>
        <v>0</v>
      </c>
      <c r="T1197" s="283">
        <f t="shared" si="298"/>
        <v>0.61858494882834325</v>
      </c>
    </row>
    <row r="1198" spans="1:20" x14ac:dyDescent="0.25">
      <c r="A1198" s="286">
        <v>43150</v>
      </c>
      <c r="B1198" s="1">
        <f t="shared" si="291"/>
        <v>1</v>
      </c>
      <c r="C1198" s="285">
        <v>20</v>
      </c>
      <c r="D1198" t="s">
        <v>714</v>
      </c>
      <c r="F1198" s="16">
        <v>12</v>
      </c>
      <c r="G1198" t="str">
        <f t="shared" si="285"/>
        <v>heating</v>
      </c>
      <c r="H1198" s="283">
        <f>IF(G1198="heating",F1198*Assumptions!M$4+Assumptions!M$7,0)</f>
        <v>0.61563740305573755</v>
      </c>
      <c r="I1198" s="15">
        <f t="shared" si="286"/>
        <v>0.9807837528485519</v>
      </c>
      <c r="J1198" s="15">
        <f t="shared" si="287"/>
        <v>1.017726725449043</v>
      </c>
      <c r="K1198" s="283">
        <f t="shared" si="292"/>
        <v>0.61451068635786177</v>
      </c>
      <c r="L1198" s="283">
        <f t="shared" si="293"/>
        <v>2.6646546875967734</v>
      </c>
      <c r="M1198" s="283">
        <f t="shared" si="294"/>
        <v>5.5870093607098568</v>
      </c>
      <c r="N1198" s="283">
        <f t="shared" si="295"/>
        <v>1.3760333699069704</v>
      </c>
      <c r="O1198" s="283">
        <f t="shared" si="296"/>
        <v>1.189984790188984</v>
      </c>
      <c r="P1198" s="21">
        <f t="shared" si="288"/>
        <v>0</v>
      </c>
      <c r="Q1198" s="21">
        <f t="shared" si="289"/>
        <v>1.52436960139122</v>
      </c>
      <c r="R1198">
        <f t="shared" si="290"/>
        <v>0.9440993384982781</v>
      </c>
      <c r="S1198" s="296">
        <f t="shared" si="297"/>
        <v>0</v>
      </c>
      <c r="T1198" s="283">
        <f t="shared" si="298"/>
        <v>0.61451068635786177</v>
      </c>
    </row>
    <row r="1199" spans="1:20" x14ac:dyDescent="0.25">
      <c r="A1199" s="286">
        <v>43150</v>
      </c>
      <c r="B1199" s="1">
        <f t="shared" si="291"/>
        <v>1</v>
      </c>
      <c r="C1199" s="285">
        <v>21</v>
      </c>
      <c r="D1199" t="s">
        <v>714</v>
      </c>
      <c r="F1199" s="16">
        <v>12</v>
      </c>
      <c r="G1199" t="str">
        <f t="shared" si="285"/>
        <v>heating</v>
      </c>
      <c r="H1199" s="283">
        <f>IF(G1199="heating",F1199*Assumptions!M$4+Assumptions!M$7,0)</f>
        <v>0.61563740305573755</v>
      </c>
      <c r="I1199" s="15">
        <f t="shared" si="286"/>
        <v>0.96485790305685171</v>
      </c>
      <c r="J1199" s="15">
        <f t="shared" si="287"/>
        <v>1.017726725449043</v>
      </c>
      <c r="K1199" s="283">
        <f t="shared" si="292"/>
        <v>0.6045323350057864</v>
      </c>
      <c r="L1199" s="283">
        <f t="shared" si="293"/>
        <v>2.6646546875967734</v>
      </c>
      <c r="M1199" s="283">
        <f t="shared" si="294"/>
        <v>5.496288167985095</v>
      </c>
      <c r="N1199" s="283">
        <f t="shared" si="295"/>
        <v>1.3760333699069704</v>
      </c>
      <c r="O1199" s="283">
        <f t="shared" si="296"/>
        <v>1.1706619588636122</v>
      </c>
      <c r="P1199" s="21">
        <f t="shared" si="288"/>
        <v>0</v>
      </c>
      <c r="Q1199" s="21">
        <f t="shared" si="289"/>
        <v>1.4448604713749031</v>
      </c>
      <c r="R1199">
        <f t="shared" si="290"/>
        <v>0.9440993384982781</v>
      </c>
      <c r="S1199" s="296">
        <f t="shared" si="297"/>
        <v>0</v>
      </c>
      <c r="T1199" s="283">
        <f t="shared" si="298"/>
        <v>0.6045323350057864</v>
      </c>
    </row>
    <row r="1200" spans="1:20" x14ac:dyDescent="0.25">
      <c r="A1200" s="286">
        <v>43150</v>
      </c>
      <c r="B1200" s="1">
        <f t="shared" si="291"/>
        <v>1</v>
      </c>
      <c r="C1200" s="285">
        <v>22</v>
      </c>
      <c r="D1200" t="s">
        <v>714</v>
      </c>
      <c r="F1200" s="16">
        <v>10</v>
      </c>
      <c r="G1200" t="str">
        <f t="shared" si="285"/>
        <v>heating</v>
      </c>
      <c r="H1200" s="283">
        <f>IF(G1200="heating",F1200*Assumptions!M$4+Assumptions!M$7,0)</f>
        <v>0.63702915152981754</v>
      </c>
      <c r="I1200" s="15">
        <f t="shared" si="286"/>
        <v>0.93972561476240646</v>
      </c>
      <c r="J1200" s="15">
        <f t="shared" si="287"/>
        <v>1.017726725449043</v>
      </c>
      <c r="K1200" s="283">
        <f t="shared" si="292"/>
        <v>0.60924440698373372</v>
      </c>
      <c r="L1200" s="283">
        <f t="shared" si="293"/>
        <v>2.5948150733280251</v>
      </c>
      <c r="M1200" s="283">
        <f t="shared" si="294"/>
        <v>5.3939508588264191</v>
      </c>
      <c r="N1200" s="283">
        <f t="shared" si="295"/>
        <v>1.2546470767287967</v>
      </c>
      <c r="O1200" s="283">
        <f t="shared" si="296"/>
        <v>1.2600169401453973</v>
      </c>
      <c r="P1200" s="21">
        <f t="shared" si="288"/>
        <v>0</v>
      </c>
      <c r="Q1200" s="21">
        <f t="shared" si="289"/>
        <v>1.2427137171080138</v>
      </c>
      <c r="R1200">
        <f t="shared" si="290"/>
        <v>0.9440993384982781</v>
      </c>
      <c r="S1200" s="296">
        <f t="shared" si="297"/>
        <v>0</v>
      </c>
      <c r="T1200" s="283">
        <f t="shared" si="298"/>
        <v>0.60924440698373372</v>
      </c>
    </row>
    <row r="1201" spans="1:20" x14ac:dyDescent="0.25">
      <c r="A1201" s="286">
        <v>43150</v>
      </c>
      <c r="B1201" s="1">
        <f t="shared" si="291"/>
        <v>1</v>
      </c>
      <c r="C1201" s="285">
        <v>23</v>
      </c>
      <c r="D1201" t="s">
        <v>713</v>
      </c>
      <c r="F1201" s="16">
        <v>10</v>
      </c>
      <c r="G1201" t="str">
        <f t="shared" si="285"/>
        <v>heating</v>
      </c>
      <c r="H1201" s="283">
        <f>IF(G1201="heating",F1201*Assumptions!M$4+Assumptions!M$7,0)</f>
        <v>0.63702915152981754</v>
      </c>
      <c r="I1201" s="15">
        <f t="shared" si="286"/>
        <v>0.93552015763172869</v>
      </c>
      <c r="J1201" s="15">
        <f t="shared" si="287"/>
        <v>1.017726725449043</v>
      </c>
      <c r="K1201" s="283">
        <f t="shared" si="292"/>
        <v>0.60651791831999424</v>
      </c>
      <c r="L1201" s="283">
        <f t="shared" si="293"/>
        <v>2.5948150733280251</v>
      </c>
      <c r="M1201" s="283">
        <f t="shared" si="294"/>
        <v>5.3698118668212764</v>
      </c>
      <c r="N1201" s="283">
        <f t="shared" si="295"/>
        <v>1.2546470767287967</v>
      </c>
      <c r="O1201" s="283">
        <f t="shared" si="296"/>
        <v>1.2543781162775933</v>
      </c>
      <c r="P1201" s="21">
        <f t="shared" si="288"/>
        <v>0</v>
      </c>
      <c r="Q1201" s="21">
        <f t="shared" si="289"/>
        <v>1.0297519246597011</v>
      </c>
      <c r="R1201">
        <f t="shared" si="290"/>
        <v>0.9440993384982781</v>
      </c>
      <c r="S1201" s="296">
        <f t="shared" si="297"/>
        <v>0</v>
      </c>
      <c r="T1201" s="283">
        <f t="shared" si="298"/>
        <v>0.60651791831999424</v>
      </c>
    </row>
    <row r="1202" spans="1:20" x14ac:dyDescent="0.25">
      <c r="A1202" s="286">
        <v>43151</v>
      </c>
      <c r="B1202" s="1">
        <f t="shared" si="291"/>
        <v>2</v>
      </c>
      <c r="C1202" s="285">
        <v>0</v>
      </c>
      <c r="D1202" t="s">
        <v>713</v>
      </c>
      <c r="F1202" s="16">
        <v>10</v>
      </c>
      <c r="G1202" t="str">
        <f t="shared" si="285"/>
        <v>heating</v>
      </c>
      <c r="H1202" s="283">
        <f>IF(G1202="heating",F1202*Assumptions!M$4+Assumptions!M$7,0)</f>
        <v>0.63702915152981754</v>
      </c>
      <c r="I1202" s="15">
        <f t="shared" si="286"/>
        <v>0.96097758380229281</v>
      </c>
      <c r="J1202" s="15">
        <f t="shared" si="287"/>
        <v>1.0199659078795975</v>
      </c>
      <c r="K1202" s="283">
        <f t="shared" si="292"/>
        <v>0.62439327934732436</v>
      </c>
      <c r="L1202" s="283">
        <f t="shared" si="293"/>
        <v>2.5948150733280251</v>
      </c>
      <c r="M1202" s="283">
        <f t="shared" si="294"/>
        <v>5.5280715370947435</v>
      </c>
      <c r="N1202" s="283">
        <f t="shared" si="295"/>
        <v>1.2546470767287967</v>
      </c>
      <c r="O1202" s="283">
        <f t="shared" si="296"/>
        <v>1.2913472824241643</v>
      </c>
      <c r="P1202" s="21">
        <f t="shared" si="288"/>
        <v>0</v>
      </c>
      <c r="Q1202" s="21">
        <f t="shared" si="289"/>
        <v>0.90668853391740301</v>
      </c>
      <c r="R1202">
        <f t="shared" si="290"/>
        <v>0.83668510409641816</v>
      </c>
      <c r="S1202" s="296">
        <f t="shared" si="297"/>
        <v>0</v>
      </c>
      <c r="T1202" s="283">
        <f t="shared" si="298"/>
        <v>0.62439327934732436</v>
      </c>
    </row>
    <row r="1203" spans="1:20" x14ac:dyDescent="0.25">
      <c r="A1203" s="286">
        <v>43151</v>
      </c>
      <c r="B1203" s="1">
        <f t="shared" si="291"/>
        <v>2</v>
      </c>
      <c r="C1203" s="285">
        <v>1</v>
      </c>
      <c r="D1203" t="s">
        <v>713</v>
      </c>
      <c r="F1203" s="16">
        <v>10</v>
      </c>
      <c r="G1203" t="str">
        <f t="shared" si="285"/>
        <v>heating</v>
      </c>
      <c r="H1203" s="283">
        <f>IF(G1203="heating",F1203*Assumptions!M$4+Assumptions!M$7,0)</f>
        <v>0.63702915152981754</v>
      </c>
      <c r="I1203" s="15">
        <f t="shared" si="286"/>
        <v>0.9912860509924194</v>
      </c>
      <c r="J1203" s="15">
        <f t="shared" si="287"/>
        <v>1.0199659078795975</v>
      </c>
      <c r="K1203" s="283">
        <f t="shared" si="292"/>
        <v>0.64408614579895984</v>
      </c>
      <c r="L1203" s="283">
        <f t="shared" si="293"/>
        <v>2.5948150733280251</v>
      </c>
      <c r="M1203" s="283">
        <f t="shared" si="294"/>
        <v>5.7024225080547266</v>
      </c>
      <c r="N1203" s="283">
        <f t="shared" si="295"/>
        <v>1.2546470767287967</v>
      </c>
      <c r="O1203" s="283">
        <f t="shared" si="296"/>
        <v>1.332075346637225</v>
      </c>
      <c r="P1203" s="21">
        <f t="shared" si="288"/>
        <v>0</v>
      </c>
      <c r="Q1203" s="21">
        <f t="shared" si="289"/>
        <v>0.81803459285312596</v>
      </c>
      <c r="R1203">
        <f t="shared" si="290"/>
        <v>0.83668510409641816</v>
      </c>
      <c r="S1203" s="296">
        <f t="shared" si="297"/>
        <v>0</v>
      </c>
      <c r="T1203" s="283">
        <f t="shared" si="298"/>
        <v>0.64408614579895984</v>
      </c>
    </row>
    <row r="1204" spans="1:20" x14ac:dyDescent="0.25">
      <c r="A1204" s="286">
        <v>43151</v>
      </c>
      <c r="B1204" s="1">
        <f t="shared" si="291"/>
        <v>2</v>
      </c>
      <c r="C1204" s="285">
        <v>2</v>
      </c>
      <c r="D1204" t="s">
        <v>713</v>
      </c>
      <c r="F1204" s="16">
        <v>10</v>
      </c>
      <c r="G1204" t="str">
        <f t="shared" si="285"/>
        <v>heating</v>
      </c>
      <c r="H1204" s="283">
        <f>IF(G1204="heating",F1204*Assumptions!M$4+Assumptions!M$7,0)</f>
        <v>0.63702915152981754</v>
      </c>
      <c r="I1204" s="15">
        <f t="shared" si="286"/>
        <v>1.0126444122274023</v>
      </c>
      <c r="J1204" s="15">
        <f t="shared" si="287"/>
        <v>1.0199659078795975</v>
      </c>
      <c r="K1204" s="283">
        <f t="shared" si="292"/>
        <v>0.65796369865532223</v>
      </c>
      <c r="L1204" s="283">
        <f t="shared" si="293"/>
        <v>2.5948150733280251</v>
      </c>
      <c r="M1204" s="283">
        <f t="shared" si="294"/>
        <v>5.8252875475855426</v>
      </c>
      <c r="N1204" s="283">
        <f t="shared" si="295"/>
        <v>1.2546470767287967</v>
      </c>
      <c r="O1204" s="283">
        <f t="shared" si="296"/>
        <v>1.3607763925333209</v>
      </c>
      <c r="P1204" s="21">
        <f t="shared" si="288"/>
        <v>0</v>
      </c>
      <c r="Q1204" s="21">
        <f t="shared" si="289"/>
        <v>0.74507607494346417</v>
      </c>
      <c r="R1204">
        <f t="shared" si="290"/>
        <v>0.83668510409641816</v>
      </c>
      <c r="S1204" s="296">
        <f t="shared" si="297"/>
        <v>0</v>
      </c>
      <c r="T1204" s="283">
        <f t="shared" si="298"/>
        <v>0.65796369865532223</v>
      </c>
    </row>
    <row r="1205" spans="1:20" x14ac:dyDescent="0.25">
      <c r="A1205" s="286">
        <v>43151</v>
      </c>
      <c r="B1205" s="1">
        <f t="shared" si="291"/>
        <v>2</v>
      </c>
      <c r="C1205" s="285">
        <v>3</v>
      </c>
      <c r="D1205" t="s">
        <v>713</v>
      </c>
      <c r="F1205" s="16">
        <v>10</v>
      </c>
      <c r="G1205" t="str">
        <f t="shared" si="285"/>
        <v>heating</v>
      </c>
      <c r="H1205" s="283">
        <f>IF(G1205="heating",F1205*Assumptions!M$4+Assumptions!M$7,0)</f>
        <v>0.63702915152981754</v>
      </c>
      <c r="I1205" s="15">
        <f t="shared" si="286"/>
        <v>1.0288787614109172</v>
      </c>
      <c r="J1205" s="15">
        <f t="shared" si="287"/>
        <v>1.0199659078795975</v>
      </c>
      <c r="K1205" s="283">
        <f t="shared" si="292"/>
        <v>0.66851193484274385</v>
      </c>
      <c r="L1205" s="283">
        <f t="shared" si="293"/>
        <v>2.5948150733280251</v>
      </c>
      <c r="M1205" s="283">
        <f t="shared" si="294"/>
        <v>5.9186764519235124</v>
      </c>
      <c r="N1205" s="283">
        <f t="shared" si="295"/>
        <v>1.2546470767287967</v>
      </c>
      <c r="O1205" s="283">
        <f t="shared" si="296"/>
        <v>1.3825918677883293</v>
      </c>
      <c r="P1205" s="21">
        <f t="shared" si="288"/>
        <v>0</v>
      </c>
      <c r="Q1205" s="21">
        <f t="shared" si="289"/>
        <v>0.69158980876382303</v>
      </c>
      <c r="R1205">
        <f t="shared" si="290"/>
        <v>0.83668510409641816</v>
      </c>
      <c r="S1205" s="296">
        <f t="shared" si="297"/>
        <v>0</v>
      </c>
      <c r="T1205" s="283">
        <f t="shared" si="298"/>
        <v>0.66851193484274385</v>
      </c>
    </row>
    <row r="1206" spans="1:20" x14ac:dyDescent="0.25">
      <c r="A1206" s="286">
        <v>43151</v>
      </c>
      <c r="B1206" s="1">
        <f t="shared" si="291"/>
        <v>2</v>
      </c>
      <c r="C1206" s="285">
        <v>4</v>
      </c>
      <c r="D1206" t="s">
        <v>713</v>
      </c>
      <c r="F1206" s="16">
        <v>10</v>
      </c>
      <c r="G1206" t="str">
        <f t="shared" si="285"/>
        <v>heating</v>
      </c>
      <c r="H1206" s="283">
        <f>IF(G1206="heating",F1206*Assumptions!M$4+Assumptions!M$7,0)</f>
        <v>0.63702915152981754</v>
      </c>
      <c r="I1206" s="15">
        <f t="shared" si="286"/>
        <v>1.0654385285153933</v>
      </c>
      <c r="J1206" s="15">
        <f t="shared" si="287"/>
        <v>1.0199659078795975</v>
      </c>
      <c r="K1206" s="283">
        <f t="shared" si="292"/>
        <v>0.69226657101668698</v>
      </c>
      <c r="L1206" s="283">
        <f t="shared" si="293"/>
        <v>2.5948150733280251</v>
      </c>
      <c r="M1206" s="283">
        <f t="shared" si="294"/>
        <v>6.1289883377985195</v>
      </c>
      <c r="N1206" s="283">
        <f t="shared" si="295"/>
        <v>1.2546470767287967</v>
      </c>
      <c r="O1206" s="283">
        <f t="shared" si="296"/>
        <v>1.4317203351867311</v>
      </c>
      <c r="P1206" s="21">
        <f t="shared" si="288"/>
        <v>0</v>
      </c>
      <c r="Q1206" s="21">
        <f t="shared" si="289"/>
        <v>0.6473875548762833</v>
      </c>
      <c r="R1206">
        <f t="shared" si="290"/>
        <v>0.83668510409641816</v>
      </c>
      <c r="S1206" s="296">
        <f t="shared" si="297"/>
        <v>0</v>
      </c>
      <c r="T1206" s="283">
        <f t="shared" si="298"/>
        <v>0.69226657101668698</v>
      </c>
    </row>
    <row r="1207" spans="1:20" x14ac:dyDescent="0.25">
      <c r="A1207" s="286">
        <v>43151</v>
      </c>
      <c r="B1207" s="1">
        <f t="shared" si="291"/>
        <v>2</v>
      </c>
      <c r="C1207" s="285">
        <v>5</v>
      </c>
      <c r="D1207" t="s">
        <v>713</v>
      </c>
      <c r="F1207" s="16">
        <v>10</v>
      </c>
      <c r="G1207" t="str">
        <f t="shared" si="285"/>
        <v>heating</v>
      </c>
      <c r="H1207" s="283">
        <f>IF(G1207="heating",F1207*Assumptions!M$4+Assumptions!M$7,0)</f>
        <v>0.63702915152981754</v>
      </c>
      <c r="I1207" s="15">
        <f t="shared" si="286"/>
        <v>1.1031161181218294</v>
      </c>
      <c r="J1207" s="15">
        <f t="shared" si="287"/>
        <v>1.0199659078795975</v>
      </c>
      <c r="K1207" s="283">
        <f t="shared" si="292"/>
        <v>0.71674751014450888</v>
      </c>
      <c r="L1207" s="283">
        <f t="shared" si="293"/>
        <v>2.5948150733280251</v>
      </c>
      <c r="M1207" s="283">
        <f t="shared" si="294"/>
        <v>6.3457305534343504</v>
      </c>
      <c r="N1207" s="283">
        <f t="shared" si="295"/>
        <v>1.2546470767287967</v>
      </c>
      <c r="O1207" s="283">
        <f t="shared" si="296"/>
        <v>1.4823509157191632</v>
      </c>
      <c r="P1207" s="21">
        <f t="shared" si="288"/>
        <v>0</v>
      </c>
      <c r="Q1207" s="21">
        <f t="shared" si="289"/>
        <v>0.72139578924615555</v>
      </c>
      <c r="R1207">
        <f t="shared" si="290"/>
        <v>0.83668510409641816</v>
      </c>
      <c r="S1207" s="296">
        <f t="shared" si="297"/>
        <v>0</v>
      </c>
      <c r="T1207" s="283">
        <f t="shared" si="298"/>
        <v>0.71674751014450888</v>
      </c>
    </row>
    <row r="1208" spans="1:20" x14ac:dyDescent="0.25">
      <c r="A1208" s="286">
        <v>43151</v>
      </c>
      <c r="B1208" s="1">
        <f t="shared" si="291"/>
        <v>2</v>
      </c>
      <c r="C1208" s="285">
        <v>6</v>
      </c>
      <c r="D1208" t="s">
        <v>713</v>
      </c>
      <c r="F1208" s="16">
        <v>9</v>
      </c>
      <c r="G1208" t="str">
        <f t="shared" si="285"/>
        <v>heating</v>
      </c>
      <c r="H1208" s="283">
        <f>IF(G1208="heating",F1208*Assumptions!M$4+Assumptions!M$7,0)</f>
        <v>0.64772502576685764</v>
      </c>
      <c r="I1208" s="15">
        <f t="shared" si="286"/>
        <v>1.1674190089087988</v>
      </c>
      <c r="J1208" s="15">
        <f t="shared" si="287"/>
        <v>1.0199659078795975</v>
      </c>
      <c r="K1208" s="283">
        <f t="shared" si="292"/>
        <v>0.7712640584590722</v>
      </c>
      <c r="L1208" s="283">
        <f t="shared" si="293"/>
        <v>2.5577388510716212</v>
      </c>
      <c r="M1208" s="283">
        <f t="shared" si="294"/>
        <v>6.7308252635312771</v>
      </c>
      <c r="N1208" s="283">
        <f t="shared" si="295"/>
        <v>1.1952724464873081</v>
      </c>
      <c r="O1208" s="283">
        <f t="shared" si="296"/>
        <v>1.6504120483604654</v>
      </c>
      <c r="P1208" s="21">
        <f t="shared" si="288"/>
        <v>0</v>
      </c>
      <c r="Q1208" s="21">
        <f t="shared" si="289"/>
        <v>0.87787080972652631</v>
      </c>
      <c r="R1208">
        <f t="shared" si="290"/>
        <v>0.83668510409641816</v>
      </c>
      <c r="S1208" s="296">
        <f t="shared" si="297"/>
        <v>0</v>
      </c>
      <c r="T1208" s="283">
        <f t="shared" si="298"/>
        <v>0.7712640584590722</v>
      </c>
    </row>
    <row r="1209" spans="1:20" x14ac:dyDescent="0.25">
      <c r="A1209" s="286">
        <v>43151</v>
      </c>
      <c r="B1209" s="1">
        <f t="shared" si="291"/>
        <v>2</v>
      </c>
      <c r="C1209" s="285">
        <v>7</v>
      </c>
      <c r="D1209" t="s">
        <v>714</v>
      </c>
      <c r="F1209" s="16">
        <v>9</v>
      </c>
      <c r="G1209" t="str">
        <f t="shared" si="285"/>
        <v>heating</v>
      </c>
      <c r="H1209" s="283">
        <f>IF(G1209="heating",F1209*Assumptions!M$4+Assumptions!M$7,0)</f>
        <v>0.64772502576685764</v>
      </c>
      <c r="I1209" s="15">
        <f t="shared" si="286"/>
        <v>1.1567226404725983</v>
      </c>
      <c r="J1209" s="15">
        <f t="shared" si="287"/>
        <v>1.0199659078795975</v>
      </c>
      <c r="K1209" s="283">
        <f t="shared" si="292"/>
        <v>0.76419742302832949</v>
      </c>
      <c r="L1209" s="283">
        <f t="shared" si="293"/>
        <v>2.5577388510716212</v>
      </c>
      <c r="M1209" s="283">
        <f t="shared" si="294"/>
        <v>6.669154701077689</v>
      </c>
      <c r="N1209" s="283">
        <f t="shared" si="295"/>
        <v>1.1952724464873081</v>
      </c>
      <c r="O1209" s="283">
        <f t="shared" si="296"/>
        <v>1.6352903009791986</v>
      </c>
      <c r="P1209" s="21">
        <f t="shared" si="288"/>
        <v>0</v>
      </c>
      <c r="Q1209" s="21">
        <f t="shared" si="289"/>
        <v>0.97331382064367777</v>
      </c>
      <c r="R1209">
        <f t="shared" si="290"/>
        <v>0.83668510409641816</v>
      </c>
      <c r="S1209" s="296">
        <f t="shared" si="297"/>
        <v>0</v>
      </c>
      <c r="T1209" s="283">
        <f t="shared" si="298"/>
        <v>0.76419742302832949</v>
      </c>
    </row>
    <row r="1210" spans="1:20" x14ac:dyDescent="0.25">
      <c r="A1210" s="286">
        <v>43151</v>
      </c>
      <c r="B1210" s="1">
        <f t="shared" si="291"/>
        <v>2</v>
      </c>
      <c r="C1210" s="285">
        <v>8</v>
      </c>
      <c r="D1210" t="s">
        <v>714</v>
      </c>
      <c r="F1210" s="16">
        <v>10</v>
      </c>
      <c r="G1210" t="str">
        <f t="shared" si="285"/>
        <v>heating</v>
      </c>
      <c r="H1210" s="283">
        <f>IF(G1210="heating",F1210*Assumptions!M$4+Assumptions!M$7,0)</f>
        <v>0.63702915152981754</v>
      </c>
      <c r="I1210" s="15">
        <f t="shared" si="286"/>
        <v>1.0887373021083731</v>
      </c>
      <c r="J1210" s="15">
        <f t="shared" si="287"/>
        <v>1.0199659078795975</v>
      </c>
      <c r="K1210" s="283">
        <f t="shared" si="292"/>
        <v>0.70740490295459868</v>
      </c>
      <c r="L1210" s="283">
        <f t="shared" si="293"/>
        <v>2.5948150733280251</v>
      </c>
      <c r="M1210" s="283">
        <f t="shared" si="294"/>
        <v>6.2630156963129133</v>
      </c>
      <c r="N1210" s="283">
        <f t="shared" si="295"/>
        <v>1.2546470767287967</v>
      </c>
      <c r="O1210" s="283">
        <f t="shared" si="296"/>
        <v>1.46302887814365</v>
      </c>
      <c r="P1210" s="21">
        <f t="shared" si="288"/>
        <v>0</v>
      </c>
      <c r="Q1210" s="21">
        <f t="shared" si="289"/>
        <v>0.94940007506179924</v>
      </c>
      <c r="R1210">
        <f t="shared" si="290"/>
        <v>0.83668510409641816</v>
      </c>
      <c r="S1210" s="296">
        <f t="shared" si="297"/>
        <v>0</v>
      </c>
      <c r="T1210" s="283">
        <f t="shared" si="298"/>
        <v>0.70740490295459868</v>
      </c>
    </row>
    <row r="1211" spans="1:20" x14ac:dyDescent="0.25">
      <c r="A1211" s="286">
        <v>43151</v>
      </c>
      <c r="B1211" s="1">
        <f t="shared" si="291"/>
        <v>2</v>
      </c>
      <c r="C1211" s="285">
        <v>9</v>
      </c>
      <c r="D1211" t="s">
        <v>714</v>
      </c>
      <c r="F1211" s="16">
        <v>10</v>
      </c>
      <c r="G1211" t="str">
        <f t="shared" si="285"/>
        <v>heating</v>
      </c>
      <c r="H1211" s="283">
        <f>IF(G1211="heating",F1211*Assumptions!M$4+Assumptions!M$7,0)</f>
        <v>0.63702915152981754</v>
      </c>
      <c r="I1211" s="15">
        <f t="shared" si="286"/>
        <v>1.0265141967145235</v>
      </c>
      <c r="J1211" s="15">
        <f t="shared" si="287"/>
        <v>1.0199659078795975</v>
      </c>
      <c r="K1211" s="283">
        <f t="shared" si="292"/>
        <v>0.66697556362046384</v>
      </c>
      <c r="L1211" s="283">
        <f t="shared" si="293"/>
        <v>2.5948150733280251</v>
      </c>
      <c r="M1211" s="283">
        <f t="shared" si="294"/>
        <v>5.9050741754333238</v>
      </c>
      <c r="N1211" s="283">
        <f t="shared" si="295"/>
        <v>1.2546470767287967</v>
      </c>
      <c r="O1211" s="283">
        <f t="shared" si="296"/>
        <v>1.3794144011686376</v>
      </c>
      <c r="P1211" s="21">
        <f t="shared" si="288"/>
        <v>0</v>
      </c>
      <c r="Q1211" s="21">
        <f t="shared" si="289"/>
        <v>0.8408485371888097</v>
      </c>
      <c r="R1211">
        <f t="shared" si="290"/>
        <v>0.83668510409641816</v>
      </c>
      <c r="S1211" s="296">
        <f t="shared" si="297"/>
        <v>0</v>
      </c>
      <c r="T1211" s="283">
        <f t="shared" si="298"/>
        <v>0.66697556362046384</v>
      </c>
    </row>
    <row r="1212" spans="1:20" x14ac:dyDescent="0.25">
      <c r="A1212" s="286">
        <v>43151</v>
      </c>
      <c r="B1212" s="1">
        <f t="shared" si="291"/>
        <v>2</v>
      </c>
      <c r="C1212" s="285">
        <v>10</v>
      </c>
      <c r="D1212" t="s">
        <v>714</v>
      </c>
      <c r="F1212" s="16">
        <v>12</v>
      </c>
      <c r="G1212" t="str">
        <f t="shared" si="285"/>
        <v>heating</v>
      </c>
      <c r="H1212" s="283">
        <f>IF(G1212="heating",F1212*Assumptions!M$4+Assumptions!M$7,0)</f>
        <v>0.61563740305573755</v>
      </c>
      <c r="I1212" s="15">
        <f t="shared" si="286"/>
        <v>0.99413757313525775</v>
      </c>
      <c r="J1212" s="15">
        <f t="shared" si="287"/>
        <v>1.0199659078795975</v>
      </c>
      <c r="K1212" s="283">
        <f t="shared" si="292"/>
        <v>0.62424797393962561</v>
      </c>
      <c r="L1212" s="283">
        <f t="shared" si="293"/>
        <v>2.6646546875967734</v>
      </c>
      <c r="M1212" s="283">
        <f t="shared" si="294"/>
        <v>5.6755388494152124</v>
      </c>
      <c r="N1212" s="283">
        <f t="shared" si="295"/>
        <v>1.3760333699069704</v>
      </c>
      <c r="O1212" s="283">
        <f t="shared" si="296"/>
        <v>1.2088408074678232</v>
      </c>
      <c r="P1212" s="21">
        <f t="shared" si="288"/>
        <v>0</v>
      </c>
      <c r="Q1212" s="21">
        <f t="shared" si="289"/>
        <v>0.74504051125983206</v>
      </c>
      <c r="R1212">
        <f t="shared" si="290"/>
        <v>0.83668510409641816</v>
      </c>
      <c r="S1212" s="296">
        <f t="shared" si="297"/>
        <v>0</v>
      </c>
      <c r="T1212" s="283">
        <f t="shared" si="298"/>
        <v>0.62424797393962561</v>
      </c>
    </row>
    <row r="1213" spans="1:20" x14ac:dyDescent="0.25">
      <c r="A1213" s="286">
        <v>43151</v>
      </c>
      <c r="B1213" s="1">
        <f t="shared" si="291"/>
        <v>2</v>
      </c>
      <c r="C1213" s="285">
        <v>11</v>
      </c>
      <c r="D1213" t="s">
        <v>714</v>
      </c>
      <c r="F1213" s="16">
        <v>12</v>
      </c>
      <c r="G1213" t="str">
        <f t="shared" si="285"/>
        <v>heating</v>
      </c>
      <c r="H1213" s="283">
        <f>IF(G1213="heating",F1213*Assumptions!M$4+Assumptions!M$7,0)</f>
        <v>0.61563740305573755</v>
      </c>
      <c r="I1213" s="15">
        <f t="shared" si="286"/>
        <v>0.95102107888400034</v>
      </c>
      <c r="J1213" s="15">
        <f t="shared" si="287"/>
        <v>1.0199659078795975</v>
      </c>
      <c r="K1213" s="283">
        <f t="shared" si="292"/>
        <v>0.59717386980447795</v>
      </c>
      <c r="L1213" s="283">
        <f t="shared" si="293"/>
        <v>2.6646546875967734</v>
      </c>
      <c r="M1213" s="283">
        <f t="shared" si="294"/>
        <v>5.4293864608661631</v>
      </c>
      <c r="N1213" s="283">
        <f t="shared" si="295"/>
        <v>1.3760333699069704</v>
      </c>
      <c r="O1213" s="283">
        <f t="shared" si="296"/>
        <v>1.1564124724623415</v>
      </c>
      <c r="P1213" s="21">
        <f t="shared" si="288"/>
        <v>0</v>
      </c>
      <c r="Q1213" s="21">
        <f t="shared" si="289"/>
        <v>0.72850690893675296</v>
      </c>
      <c r="R1213">
        <f t="shared" si="290"/>
        <v>0.83668510409641816</v>
      </c>
      <c r="S1213" s="296">
        <f t="shared" si="297"/>
        <v>0</v>
      </c>
      <c r="T1213" s="283">
        <f t="shared" si="298"/>
        <v>0.59717386980447795</v>
      </c>
    </row>
    <row r="1214" spans="1:20" x14ac:dyDescent="0.25">
      <c r="A1214" s="286">
        <v>43151</v>
      </c>
      <c r="B1214" s="1">
        <f t="shared" si="291"/>
        <v>2</v>
      </c>
      <c r="C1214" s="285">
        <v>12</v>
      </c>
      <c r="D1214" t="s">
        <v>714</v>
      </c>
      <c r="F1214" s="16">
        <v>14</v>
      </c>
      <c r="G1214" t="str">
        <f t="shared" si="285"/>
        <v>heating</v>
      </c>
      <c r="H1214" s="283">
        <f>IF(G1214="heating",F1214*Assumptions!M$4+Assumptions!M$7,0)</f>
        <v>0.59424565458165746</v>
      </c>
      <c r="I1214" s="15">
        <f t="shared" si="286"/>
        <v>0.92817502202723046</v>
      </c>
      <c r="J1214" s="15">
        <f t="shared" si="287"/>
        <v>1.0199659078795975</v>
      </c>
      <c r="K1214" s="283">
        <f t="shared" si="292"/>
        <v>0.5625764490161389</v>
      </c>
      <c r="L1214" s="283">
        <f t="shared" si="293"/>
        <v>2.7335244633277975</v>
      </c>
      <c r="M1214" s="283">
        <f t="shared" si="294"/>
        <v>5.2470298498147088</v>
      </c>
      <c r="N1214" s="283">
        <f t="shared" si="295"/>
        <v>1.5010922485335794</v>
      </c>
      <c r="O1214" s="283">
        <f t="shared" si="296"/>
        <v>1.0244650103149862</v>
      </c>
      <c r="P1214" s="21">
        <f t="shared" si="288"/>
        <v>0</v>
      </c>
      <c r="Q1214" s="21">
        <f t="shared" si="289"/>
        <v>0.75910815787401487</v>
      </c>
      <c r="R1214">
        <f t="shared" si="290"/>
        <v>0.83668510409641816</v>
      </c>
      <c r="S1214" s="296">
        <f t="shared" si="297"/>
        <v>0</v>
      </c>
      <c r="T1214" s="283">
        <f t="shared" si="298"/>
        <v>0.5625764490161389</v>
      </c>
    </row>
    <row r="1215" spans="1:20" x14ac:dyDescent="0.25">
      <c r="A1215" s="286">
        <v>43151</v>
      </c>
      <c r="B1215" s="1">
        <f t="shared" si="291"/>
        <v>2</v>
      </c>
      <c r="C1215" s="285">
        <v>13</v>
      </c>
      <c r="D1215" t="s">
        <v>714</v>
      </c>
      <c r="F1215" s="16">
        <v>16</v>
      </c>
      <c r="G1215" t="str">
        <f t="shared" si="285"/>
        <v>heating</v>
      </c>
      <c r="H1215" s="283">
        <f>IF(G1215="heating",F1215*Assumptions!M$4+Assumptions!M$7,0)</f>
        <v>0.57285390610757747</v>
      </c>
      <c r="I1215" s="15">
        <f t="shared" si="286"/>
        <v>0.91573834436872614</v>
      </c>
      <c r="J1215" s="15">
        <f t="shared" si="287"/>
        <v>1.0199659078795975</v>
      </c>
      <c r="K1215" s="283">
        <f t="shared" si="292"/>
        <v>0.53505808910430064</v>
      </c>
      <c r="L1215" s="283">
        <f t="shared" si="293"/>
        <v>2.8179276134894917</v>
      </c>
      <c r="M1215" s="283">
        <f t="shared" si="294"/>
        <v>5.1444599375362561</v>
      </c>
      <c r="N1215" s="283">
        <f t="shared" si="295"/>
        <v>1.6317545686209942</v>
      </c>
      <c r="O1215" s="283">
        <f t="shared" si="296"/>
        <v>0.92400842203992894</v>
      </c>
      <c r="P1215" s="21">
        <f t="shared" si="288"/>
        <v>0</v>
      </c>
      <c r="Q1215" s="21">
        <f t="shared" si="289"/>
        <v>0.79115902007799765</v>
      </c>
      <c r="R1215">
        <f t="shared" si="290"/>
        <v>0.83668510409641816</v>
      </c>
      <c r="S1215" s="296">
        <f t="shared" si="297"/>
        <v>0</v>
      </c>
      <c r="T1215" s="283">
        <f t="shared" si="298"/>
        <v>0.53505808910430064</v>
      </c>
    </row>
    <row r="1216" spans="1:20" x14ac:dyDescent="0.25">
      <c r="A1216" s="286">
        <v>43151</v>
      </c>
      <c r="B1216" s="1">
        <f t="shared" si="291"/>
        <v>2</v>
      </c>
      <c r="C1216" s="285">
        <v>14</v>
      </c>
      <c r="D1216" t="s">
        <v>714</v>
      </c>
      <c r="F1216" s="16">
        <v>18</v>
      </c>
      <c r="G1216" t="str">
        <f t="shared" si="285"/>
        <v>heating</v>
      </c>
      <c r="H1216" s="283">
        <f>IF(G1216="heating",F1216*Assumptions!M$4+Assumptions!M$7,0)</f>
        <v>0.55146215763349737</v>
      </c>
      <c r="I1216" s="15">
        <f t="shared" si="286"/>
        <v>0.92047470058819936</v>
      </c>
      <c r="J1216" s="15">
        <f t="shared" si="287"/>
        <v>1.0199659078795975</v>
      </c>
      <c r="K1216" s="283">
        <f t="shared" si="292"/>
        <v>0.51774179832433564</v>
      </c>
      <c r="L1216" s="283">
        <f t="shared" si="293"/>
        <v>2.9050026706454841</v>
      </c>
      <c r="M1216" s="283">
        <f t="shared" si="294"/>
        <v>5.1317889389278113</v>
      </c>
      <c r="N1216" s="283">
        <f t="shared" si="295"/>
        <v>1.7641684145174241</v>
      </c>
      <c r="O1216" s="283">
        <f t="shared" si="296"/>
        <v>0.85254973077409424</v>
      </c>
      <c r="P1216" s="21">
        <f t="shared" si="288"/>
        <v>0</v>
      </c>
      <c r="Q1216" s="21">
        <f t="shared" si="289"/>
        <v>0.84355555031342389</v>
      </c>
      <c r="R1216">
        <f t="shared" si="290"/>
        <v>0.83668510409641816</v>
      </c>
      <c r="S1216" s="296">
        <f t="shared" si="297"/>
        <v>0</v>
      </c>
      <c r="T1216" s="283">
        <f t="shared" si="298"/>
        <v>0.51774179832433564</v>
      </c>
    </row>
    <row r="1217" spans="1:20" x14ac:dyDescent="0.25">
      <c r="A1217" s="286">
        <v>43151</v>
      </c>
      <c r="B1217" s="1">
        <f t="shared" si="291"/>
        <v>2</v>
      </c>
      <c r="C1217" s="285">
        <v>15</v>
      </c>
      <c r="D1217" t="s">
        <v>714</v>
      </c>
      <c r="F1217" s="16">
        <v>19</v>
      </c>
      <c r="G1217" t="str">
        <f t="shared" si="285"/>
        <v>heating</v>
      </c>
      <c r="H1217" s="283">
        <f>IF(G1217="heating",F1217*Assumptions!M$4+Assumptions!M$7,0)</f>
        <v>0.54076628339645738</v>
      </c>
      <c r="I1217" s="15">
        <f t="shared" si="286"/>
        <v>0.92937811039838192</v>
      </c>
      <c r="J1217" s="15">
        <f t="shared" si="287"/>
        <v>1.0199659078795975</v>
      </c>
      <c r="K1217" s="283">
        <f t="shared" si="292"/>
        <v>0.51261073966943782</v>
      </c>
      <c r="L1217" s="283">
        <f t="shared" si="293"/>
        <v>2.9437809613584625</v>
      </c>
      <c r="M1217" s="283">
        <f t="shared" si="294"/>
        <v>5.1487548673233396</v>
      </c>
      <c r="N1217" s="283">
        <f t="shared" si="295"/>
        <v>1.8289671560163632</v>
      </c>
      <c r="O1217" s="283">
        <f t="shared" si="296"/>
        <v>0.82506333209040383</v>
      </c>
      <c r="P1217" s="21">
        <f t="shared" si="288"/>
        <v>0</v>
      </c>
      <c r="Q1217" s="21">
        <f t="shared" si="289"/>
        <v>0.96592607327566882</v>
      </c>
      <c r="R1217">
        <f t="shared" si="290"/>
        <v>0.83668510409641816</v>
      </c>
      <c r="S1217" s="296">
        <f t="shared" si="297"/>
        <v>0</v>
      </c>
      <c r="T1217" s="283">
        <f t="shared" si="298"/>
        <v>0.51261073966943782</v>
      </c>
    </row>
    <row r="1218" spans="1:20" x14ac:dyDescent="0.25">
      <c r="A1218" s="286">
        <v>43151</v>
      </c>
      <c r="B1218" s="1">
        <f t="shared" si="291"/>
        <v>2</v>
      </c>
      <c r="C1218" s="285">
        <v>16</v>
      </c>
      <c r="D1218" t="s">
        <v>714</v>
      </c>
      <c r="F1218" s="16">
        <v>19</v>
      </c>
      <c r="G1218" t="str">
        <f t="shared" ref="G1218:G1281" si="299">VLOOKUP(A1218,U$2:W$366,3,FALSE)</f>
        <v>heating</v>
      </c>
      <c r="H1218" s="283">
        <f>IF(G1218="heating",F1218*Assumptions!M$4+Assumptions!M$7,0)</f>
        <v>0.54076628339645738</v>
      </c>
      <c r="I1218" s="15">
        <f t="shared" ref="I1218:I1281" si="300">VLOOKUP(C1218,AO$2:AQ$25,2,FALSE)</f>
        <v>0.95820877609023625</v>
      </c>
      <c r="J1218" s="15">
        <f t="shared" ref="J1218:J1281" si="301">VLOOKUP(B1218,AS$4:AU$10,3,FALSE)</f>
        <v>1.0199659078795975</v>
      </c>
      <c r="K1218" s="283">
        <f t="shared" si="292"/>
        <v>0.52851267312376526</v>
      </c>
      <c r="L1218" s="283">
        <f t="shared" si="293"/>
        <v>2.9437809613584625</v>
      </c>
      <c r="M1218" s="283">
        <f t="shared" si="294"/>
        <v>5.3084767594663296</v>
      </c>
      <c r="N1218" s="283">
        <f t="shared" si="295"/>
        <v>1.8289671560163632</v>
      </c>
      <c r="O1218" s="283">
        <f t="shared" si="296"/>
        <v>0.85065800108030432</v>
      </c>
      <c r="P1218" s="21">
        <f t="shared" ref="P1218:P1281" si="302">IF(G1218="cooling",IF(F1218&lt;61,0.025,(F1218^2*AX$25+F1218*AY$25+AZ$25)),0)</f>
        <v>0</v>
      </c>
      <c r="Q1218" s="21">
        <f t="shared" ref="Q1218:Q1281" si="303">VLOOKUP(C1218,BB$2:BC$25,2,FALSE)</f>
        <v>1.1649354943302594</v>
      </c>
      <c r="R1218">
        <f t="shared" ref="R1218:R1281" si="304">VLOOKUP(B1218,AS$4:AV$10,4,FALSE)</f>
        <v>0.83668510409641816</v>
      </c>
      <c r="S1218" s="296">
        <f t="shared" si="297"/>
        <v>0</v>
      </c>
      <c r="T1218" s="283">
        <f t="shared" si="298"/>
        <v>0.52851267312376526</v>
      </c>
    </row>
    <row r="1219" spans="1:20" x14ac:dyDescent="0.25">
      <c r="A1219" s="286">
        <v>43151</v>
      </c>
      <c r="B1219" s="1">
        <f t="shared" ref="B1219:B1282" si="305">WEEKDAY(A1219,2)</f>
        <v>2</v>
      </c>
      <c r="C1219" s="285">
        <v>17</v>
      </c>
      <c r="D1219" t="s">
        <v>714</v>
      </c>
      <c r="F1219" s="16">
        <v>19</v>
      </c>
      <c r="G1219" t="str">
        <f t="shared" si="299"/>
        <v>heating</v>
      </c>
      <c r="H1219" s="283">
        <f>IF(G1219="heating",F1219*Assumptions!M$4+Assumptions!M$7,0)</f>
        <v>0.54076628339645738</v>
      </c>
      <c r="I1219" s="15">
        <f t="shared" si="300"/>
        <v>1.000324165990953</v>
      </c>
      <c r="J1219" s="15">
        <f t="shared" si="301"/>
        <v>1.0199659078795975</v>
      </c>
      <c r="K1219" s="283">
        <f t="shared" ref="K1219:K1282" si="306">H1219*I1219*J1219</f>
        <v>0.55174197121775537</v>
      </c>
      <c r="L1219" s="283">
        <f t="shared" ref="L1219:L1282" si="307">VLOOKUP(F1219,BL$2:BN$92,2,FALSE)</f>
        <v>2.9437809613584625</v>
      </c>
      <c r="M1219" s="283">
        <f t="shared" ref="M1219:M1282" si="308">IF(G1219="heating",K1219*(L1219*3.412),0)</f>
        <v>5.5417960256663763</v>
      </c>
      <c r="N1219" s="283">
        <f t="shared" ref="N1219:N1282" si="309">VLOOKUP(F1219,BL$2:BN$92,3,FALSE)</f>
        <v>1.8289671560163632</v>
      </c>
      <c r="O1219" s="283">
        <f t="shared" ref="O1219:O1282" si="310">IF(F1219&lt;=61,IF(G1219="heating",IF(F1219&gt;=5,K1219*L1219/N1219,0),0),0)</f>
        <v>0.88804629711933747</v>
      </c>
      <c r="P1219" s="21">
        <f t="shared" si="302"/>
        <v>0</v>
      </c>
      <c r="Q1219" s="21">
        <f t="shared" si="303"/>
        <v>1.3521540118753073</v>
      </c>
      <c r="R1219">
        <f t="shared" si="304"/>
        <v>0.83668510409641816</v>
      </c>
      <c r="S1219" s="296">
        <f t="shared" ref="S1219:S1282" si="311">P1219*Q1219*R1219</f>
        <v>0</v>
      </c>
      <c r="T1219" s="283">
        <f t="shared" ref="T1219:T1282" si="312">K1219+S1219</f>
        <v>0.55174197121775537</v>
      </c>
    </row>
    <row r="1220" spans="1:20" x14ac:dyDescent="0.25">
      <c r="A1220" s="286">
        <v>43151</v>
      </c>
      <c r="B1220" s="1">
        <f t="shared" si="305"/>
        <v>2</v>
      </c>
      <c r="C1220" s="285">
        <v>18</v>
      </c>
      <c r="D1220" t="s">
        <v>714</v>
      </c>
      <c r="F1220" s="16">
        <v>19</v>
      </c>
      <c r="G1220" t="str">
        <f t="shared" si="299"/>
        <v>heating</v>
      </c>
      <c r="H1220" s="283">
        <f>IF(G1220="heating",F1220*Assumptions!M$4+Assumptions!M$7,0)</f>
        <v>0.54076628339645738</v>
      </c>
      <c r="I1220" s="15">
        <f t="shared" si="300"/>
        <v>0.99263375744531002</v>
      </c>
      <c r="J1220" s="15">
        <f t="shared" si="301"/>
        <v>1.0199659078795975</v>
      </c>
      <c r="K1220" s="283">
        <f t="shared" si="306"/>
        <v>0.54750022507715357</v>
      </c>
      <c r="L1220" s="283">
        <f t="shared" si="307"/>
        <v>2.9437809613584625</v>
      </c>
      <c r="M1220" s="283">
        <f t="shared" si="308"/>
        <v>5.4991911612004909</v>
      </c>
      <c r="N1220" s="283">
        <f t="shared" si="309"/>
        <v>1.8289671560163632</v>
      </c>
      <c r="O1220" s="283">
        <f t="shared" si="310"/>
        <v>0.88121907144142186</v>
      </c>
      <c r="P1220" s="21">
        <f t="shared" si="302"/>
        <v>0</v>
      </c>
      <c r="Q1220" s="21">
        <f t="shared" si="303"/>
        <v>1.5598916921549892</v>
      </c>
      <c r="R1220">
        <f t="shared" si="304"/>
        <v>0.83668510409641816</v>
      </c>
      <c r="S1220" s="296">
        <f t="shared" si="311"/>
        <v>0</v>
      </c>
      <c r="T1220" s="283">
        <f t="shared" si="312"/>
        <v>0.54750022507715357</v>
      </c>
    </row>
    <row r="1221" spans="1:20" x14ac:dyDescent="0.25">
      <c r="A1221" s="286">
        <v>43151</v>
      </c>
      <c r="B1221" s="1">
        <f t="shared" si="305"/>
        <v>2</v>
      </c>
      <c r="C1221" s="285">
        <v>19</v>
      </c>
      <c r="D1221" t="s">
        <v>714</v>
      </c>
      <c r="F1221" s="16">
        <v>18</v>
      </c>
      <c r="G1221" t="str">
        <f t="shared" si="299"/>
        <v>heating</v>
      </c>
      <c r="H1221" s="283">
        <f>IF(G1221="heating",F1221*Assumptions!M$4+Assumptions!M$7,0)</f>
        <v>0.55146215763349737</v>
      </c>
      <c r="I1221" s="15">
        <f t="shared" si="300"/>
        <v>0.98728643949761985</v>
      </c>
      <c r="J1221" s="15">
        <f t="shared" si="301"/>
        <v>1.0199659078795975</v>
      </c>
      <c r="K1221" s="283">
        <f t="shared" si="306"/>
        <v>0.55532157083740408</v>
      </c>
      <c r="L1221" s="283">
        <f t="shared" si="307"/>
        <v>2.9050026706454841</v>
      </c>
      <c r="M1221" s="283">
        <f t="shared" si="308"/>
        <v>5.5042747253451907</v>
      </c>
      <c r="N1221" s="283">
        <f t="shared" si="309"/>
        <v>1.7641684145174241</v>
      </c>
      <c r="O1221" s="283">
        <f t="shared" si="310"/>
        <v>0.91443120343529483</v>
      </c>
      <c r="P1221" s="21">
        <f t="shared" si="302"/>
        <v>0</v>
      </c>
      <c r="Q1221" s="21">
        <f t="shared" si="303"/>
        <v>1.6764212681468484</v>
      </c>
      <c r="R1221">
        <f t="shared" si="304"/>
        <v>0.83668510409641816</v>
      </c>
      <c r="S1221" s="296">
        <f t="shared" si="311"/>
        <v>0</v>
      </c>
      <c r="T1221" s="283">
        <f t="shared" si="312"/>
        <v>0.55532157083740408</v>
      </c>
    </row>
    <row r="1222" spans="1:20" x14ac:dyDescent="0.25">
      <c r="A1222" s="286">
        <v>43151</v>
      </c>
      <c r="B1222" s="1">
        <f t="shared" si="305"/>
        <v>2</v>
      </c>
      <c r="C1222" s="285">
        <v>20</v>
      </c>
      <c r="D1222" t="s">
        <v>714</v>
      </c>
      <c r="F1222" s="16">
        <v>16</v>
      </c>
      <c r="G1222" t="str">
        <f t="shared" si="299"/>
        <v>heating</v>
      </c>
      <c r="H1222" s="283">
        <f>IF(G1222="heating",F1222*Assumptions!M$4+Assumptions!M$7,0)</f>
        <v>0.57285390610757747</v>
      </c>
      <c r="I1222" s="15">
        <f t="shared" si="300"/>
        <v>0.9807837528485519</v>
      </c>
      <c r="J1222" s="15">
        <f t="shared" si="301"/>
        <v>1.0199659078795975</v>
      </c>
      <c r="K1222" s="283">
        <f t="shared" si="306"/>
        <v>0.57306356542867165</v>
      </c>
      <c r="L1222" s="283">
        <f t="shared" si="307"/>
        <v>2.8179276134894917</v>
      </c>
      <c r="M1222" s="283">
        <f t="shared" si="308"/>
        <v>5.5098738137847398</v>
      </c>
      <c r="N1222" s="283">
        <f t="shared" si="309"/>
        <v>1.6317545686209942</v>
      </c>
      <c r="O1222" s="283">
        <f t="shared" si="310"/>
        <v>0.98964125877760944</v>
      </c>
      <c r="P1222" s="21">
        <f t="shared" si="302"/>
        <v>0</v>
      </c>
      <c r="Q1222" s="21">
        <f t="shared" si="303"/>
        <v>1.52436960139122</v>
      </c>
      <c r="R1222">
        <f t="shared" si="304"/>
        <v>0.83668510409641816</v>
      </c>
      <c r="S1222" s="296">
        <f t="shared" si="311"/>
        <v>0</v>
      </c>
      <c r="T1222" s="283">
        <f t="shared" si="312"/>
        <v>0.57306356542867165</v>
      </c>
    </row>
    <row r="1223" spans="1:20" x14ac:dyDescent="0.25">
      <c r="A1223" s="286">
        <v>43151</v>
      </c>
      <c r="B1223" s="1">
        <f t="shared" si="305"/>
        <v>2</v>
      </c>
      <c r="C1223" s="285">
        <v>21</v>
      </c>
      <c r="D1223" t="s">
        <v>714</v>
      </c>
      <c r="F1223" s="16">
        <v>16</v>
      </c>
      <c r="G1223" t="str">
        <f t="shared" si="299"/>
        <v>heating</v>
      </c>
      <c r="H1223" s="283">
        <f>IF(G1223="heating",F1223*Assumptions!M$4+Assumptions!M$7,0)</f>
        <v>0.57285390610757747</v>
      </c>
      <c r="I1223" s="15">
        <f t="shared" si="300"/>
        <v>0.96485790305685171</v>
      </c>
      <c r="J1223" s="15">
        <f t="shared" si="301"/>
        <v>1.0199659078795975</v>
      </c>
      <c r="K1223" s="283">
        <f t="shared" si="306"/>
        <v>0.56375822749091886</v>
      </c>
      <c r="L1223" s="283">
        <f t="shared" si="307"/>
        <v>2.8179276134894917</v>
      </c>
      <c r="M1223" s="283">
        <f t="shared" si="308"/>
        <v>5.4204051388860153</v>
      </c>
      <c r="N1223" s="283">
        <f t="shared" si="309"/>
        <v>1.6317545686209942</v>
      </c>
      <c r="O1223" s="283">
        <f t="shared" si="310"/>
        <v>0.97357158185934278</v>
      </c>
      <c r="P1223" s="21">
        <f t="shared" si="302"/>
        <v>0</v>
      </c>
      <c r="Q1223" s="21">
        <f t="shared" si="303"/>
        <v>1.4448604713749031</v>
      </c>
      <c r="R1223">
        <f t="shared" si="304"/>
        <v>0.83668510409641816</v>
      </c>
      <c r="S1223" s="296">
        <f t="shared" si="311"/>
        <v>0</v>
      </c>
      <c r="T1223" s="283">
        <f t="shared" si="312"/>
        <v>0.56375822749091886</v>
      </c>
    </row>
    <row r="1224" spans="1:20" x14ac:dyDescent="0.25">
      <c r="A1224" s="286">
        <v>43151</v>
      </c>
      <c r="B1224" s="1">
        <f t="shared" si="305"/>
        <v>2</v>
      </c>
      <c r="C1224" s="285">
        <v>22</v>
      </c>
      <c r="D1224" t="s">
        <v>714</v>
      </c>
      <c r="F1224" s="16">
        <v>14</v>
      </c>
      <c r="G1224" t="str">
        <f t="shared" si="299"/>
        <v>heating</v>
      </c>
      <c r="H1224" s="283">
        <f>IF(G1224="heating",F1224*Assumptions!M$4+Assumptions!M$7,0)</f>
        <v>0.59424565458165746</v>
      </c>
      <c r="I1224" s="15">
        <f t="shared" si="300"/>
        <v>0.93972561476240646</v>
      </c>
      <c r="J1224" s="15">
        <f t="shared" si="301"/>
        <v>1.0199659078795975</v>
      </c>
      <c r="K1224" s="283">
        <f t="shared" si="306"/>
        <v>0.56957738234312549</v>
      </c>
      <c r="L1224" s="283">
        <f t="shared" si="307"/>
        <v>2.7335244633277975</v>
      </c>
      <c r="M1224" s="283">
        <f t="shared" si="308"/>
        <v>5.3123260530374061</v>
      </c>
      <c r="N1224" s="283">
        <f t="shared" si="309"/>
        <v>1.5010922485335794</v>
      </c>
      <c r="O1224" s="283">
        <f t="shared" si="310"/>
        <v>1.0372138753725069</v>
      </c>
      <c r="P1224" s="21">
        <f t="shared" si="302"/>
        <v>0</v>
      </c>
      <c r="Q1224" s="21">
        <f t="shared" si="303"/>
        <v>1.2427137171080138</v>
      </c>
      <c r="R1224">
        <f t="shared" si="304"/>
        <v>0.83668510409641816</v>
      </c>
      <c r="S1224" s="296">
        <f t="shared" si="311"/>
        <v>0</v>
      </c>
      <c r="T1224" s="283">
        <f t="shared" si="312"/>
        <v>0.56957738234312549</v>
      </c>
    </row>
    <row r="1225" spans="1:20" x14ac:dyDescent="0.25">
      <c r="A1225" s="286">
        <v>43151</v>
      </c>
      <c r="B1225" s="1">
        <f t="shared" si="305"/>
        <v>2</v>
      </c>
      <c r="C1225" s="285">
        <v>23</v>
      </c>
      <c r="D1225" t="s">
        <v>713</v>
      </c>
      <c r="F1225" s="16">
        <v>16</v>
      </c>
      <c r="G1225" t="str">
        <f t="shared" si="299"/>
        <v>heating</v>
      </c>
      <c r="H1225" s="283">
        <f>IF(G1225="heating",F1225*Assumptions!M$4+Assumptions!M$7,0)</f>
        <v>0.57285390610757747</v>
      </c>
      <c r="I1225" s="15">
        <f t="shared" si="300"/>
        <v>0.93552015763172869</v>
      </c>
      <c r="J1225" s="15">
        <f t="shared" si="301"/>
        <v>1.0199659078795975</v>
      </c>
      <c r="K1225" s="283">
        <f t="shared" si="306"/>
        <v>0.54661643354691192</v>
      </c>
      <c r="L1225" s="283">
        <f t="shared" si="307"/>
        <v>2.8179276134894917</v>
      </c>
      <c r="M1225" s="283">
        <f t="shared" si="308"/>
        <v>5.2555907495735026</v>
      </c>
      <c r="N1225" s="283">
        <f t="shared" si="309"/>
        <v>1.6317545686209942</v>
      </c>
      <c r="O1225" s="283">
        <f t="shared" si="310"/>
        <v>0.94396888582375793</v>
      </c>
      <c r="P1225" s="21">
        <f t="shared" si="302"/>
        <v>0</v>
      </c>
      <c r="Q1225" s="21">
        <f t="shared" si="303"/>
        <v>1.0297519246597011</v>
      </c>
      <c r="R1225">
        <f t="shared" si="304"/>
        <v>0.83668510409641816</v>
      </c>
      <c r="S1225" s="296">
        <f t="shared" si="311"/>
        <v>0</v>
      </c>
      <c r="T1225" s="283">
        <f t="shared" si="312"/>
        <v>0.54661643354691192</v>
      </c>
    </row>
    <row r="1226" spans="1:20" x14ac:dyDescent="0.25">
      <c r="A1226" s="286">
        <v>43152</v>
      </c>
      <c r="B1226" s="1">
        <f t="shared" si="305"/>
        <v>3</v>
      </c>
      <c r="C1226" s="285">
        <v>0</v>
      </c>
      <c r="D1226" t="s">
        <v>713</v>
      </c>
      <c r="F1226" s="16">
        <v>16</v>
      </c>
      <c r="G1226" t="str">
        <f t="shared" si="299"/>
        <v>heating</v>
      </c>
      <c r="H1226" s="283">
        <f>IF(G1226="heating",F1226*Assumptions!M$4+Assumptions!M$7,0)</f>
        <v>0.57285390610757747</v>
      </c>
      <c r="I1226" s="15">
        <f t="shared" si="300"/>
        <v>0.96097758380229281</v>
      </c>
      <c r="J1226" s="15">
        <f t="shared" si="301"/>
        <v>1.0263036171733995</v>
      </c>
      <c r="K1226" s="283">
        <f t="shared" si="306"/>
        <v>0.56497989757146883</v>
      </c>
      <c r="L1226" s="283">
        <f t="shared" si="307"/>
        <v>2.8179276134894917</v>
      </c>
      <c r="M1226" s="283">
        <f t="shared" si="308"/>
        <v>5.4321512145257591</v>
      </c>
      <c r="N1226" s="283">
        <f t="shared" si="309"/>
        <v>1.6317545686209942</v>
      </c>
      <c r="O1226" s="283">
        <f t="shared" si="310"/>
        <v>0.97568132184154188</v>
      </c>
      <c r="P1226" s="21">
        <f t="shared" si="302"/>
        <v>0</v>
      </c>
      <c r="Q1226" s="21">
        <f t="shared" si="303"/>
        <v>0.90668853391740301</v>
      </c>
      <c r="R1226">
        <f t="shared" si="304"/>
        <v>0.9421089825381942</v>
      </c>
      <c r="S1226" s="296">
        <f t="shared" si="311"/>
        <v>0</v>
      </c>
      <c r="T1226" s="283">
        <f t="shared" si="312"/>
        <v>0.56497989757146883</v>
      </c>
    </row>
    <row r="1227" spans="1:20" x14ac:dyDescent="0.25">
      <c r="A1227" s="286">
        <v>43152</v>
      </c>
      <c r="B1227" s="1">
        <f t="shared" si="305"/>
        <v>3</v>
      </c>
      <c r="C1227" s="285">
        <v>1</v>
      </c>
      <c r="D1227" t="s">
        <v>713</v>
      </c>
      <c r="F1227" s="16">
        <v>14</v>
      </c>
      <c r="G1227" t="str">
        <f t="shared" si="299"/>
        <v>heating</v>
      </c>
      <c r="H1227" s="283">
        <f>IF(G1227="heating",F1227*Assumptions!M$4+Assumptions!M$7,0)</f>
        <v>0.59424565458165746</v>
      </c>
      <c r="I1227" s="15">
        <f t="shared" si="300"/>
        <v>0.9912860509924194</v>
      </c>
      <c r="J1227" s="15">
        <f t="shared" si="301"/>
        <v>1.0263036171733995</v>
      </c>
      <c r="K1227" s="283">
        <f t="shared" si="306"/>
        <v>0.6045620323716544</v>
      </c>
      <c r="L1227" s="283">
        <f t="shared" si="307"/>
        <v>2.7335244633277975</v>
      </c>
      <c r="M1227" s="283">
        <f t="shared" si="308"/>
        <v>5.6386203785571478</v>
      </c>
      <c r="N1227" s="283">
        <f t="shared" si="309"/>
        <v>1.5010922485335794</v>
      </c>
      <c r="O1227" s="283">
        <f t="shared" si="310"/>
        <v>1.1009217499467494</v>
      </c>
      <c r="P1227" s="21">
        <f t="shared" si="302"/>
        <v>0</v>
      </c>
      <c r="Q1227" s="21">
        <f t="shared" si="303"/>
        <v>0.81803459285312596</v>
      </c>
      <c r="R1227">
        <f t="shared" si="304"/>
        <v>0.9421089825381942</v>
      </c>
      <c r="S1227" s="296">
        <f t="shared" si="311"/>
        <v>0</v>
      </c>
      <c r="T1227" s="283">
        <f t="shared" si="312"/>
        <v>0.6045620323716544</v>
      </c>
    </row>
    <row r="1228" spans="1:20" x14ac:dyDescent="0.25">
      <c r="A1228" s="286">
        <v>43152</v>
      </c>
      <c r="B1228" s="1">
        <f t="shared" si="305"/>
        <v>3</v>
      </c>
      <c r="C1228" s="285">
        <v>2</v>
      </c>
      <c r="D1228" t="s">
        <v>713</v>
      </c>
      <c r="F1228" s="16">
        <v>14</v>
      </c>
      <c r="G1228" t="str">
        <f t="shared" si="299"/>
        <v>heating</v>
      </c>
      <c r="H1228" s="283">
        <f>IF(G1228="heating",F1228*Assumptions!M$4+Assumptions!M$7,0)</f>
        <v>0.59424565458165746</v>
      </c>
      <c r="I1228" s="15">
        <f t="shared" si="300"/>
        <v>1.0126444122274023</v>
      </c>
      <c r="J1228" s="15">
        <f t="shared" si="301"/>
        <v>1.0263036171733995</v>
      </c>
      <c r="K1228" s="283">
        <f t="shared" si="306"/>
        <v>0.61758799421528376</v>
      </c>
      <c r="L1228" s="283">
        <f t="shared" si="307"/>
        <v>2.7335244633277975</v>
      </c>
      <c r="M1228" s="283">
        <f t="shared" si="308"/>
        <v>5.7601107301984227</v>
      </c>
      <c r="N1228" s="283">
        <f t="shared" si="309"/>
        <v>1.5010922485335794</v>
      </c>
      <c r="O1228" s="283">
        <f t="shared" si="310"/>
        <v>1.1246423343363627</v>
      </c>
      <c r="P1228" s="21">
        <f t="shared" si="302"/>
        <v>0</v>
      </c>
      <c r="Q1228" s="21">
        <f t="shared" si="303"/>
        <v>0.74507607494346417</v>
      </c>
      <c r="R1228">
        <f t="shared" si="304"/>
        <v>0.9421089825381942</v>
      </c>
      <c r="S1228" s="296">
        <f t="shared" si="311"/>
        <v>0</v>
      </c>
      <c r="T1228" s="283">
        <f t="shared" si="312"/>
        <v>0.61758799421528376</v>
      </c>
    </row>
    <row r="1229" spans="1:20" x14ac:dyDescent="0.25">
      <c r="A1229" s="286">
        <v>43152</v>
      </c>
      <c r="B1229" s="1">
        <f t="shared" si="305"/>
        <v>3</v>
      </c>
      <c r="C1229" s="285">
        <v>3</v>
      </c>
      <c r="D1229" t="s">
        <v>713</v>
      </c>
      <c r="F1229" s="16">
        <v>14</v>
      </c>
      <c r="G1229" t="str">
        <f t="shared" si="299"/>
        <v>heating</v>
      </c>
      <c r="H1229" s="283">
        <f>IF(G1229="heating",F1229*Assumptions!M$4+Assumptions!M$7,0)</f>
        <v>0.59424565458165746</v>
      </c>
      <c r="I1229" s="15">
        <f t="shared" si="300"/>
        <v>1.0288787614109172</v>
      </c>
      <c r="J1229" s="15">
        <f t="shared" si="301"/>
        <v>1.0263036171733995</v>
      </c>
      <c r="K1229" s="283">
        <f t="shared" si="306"/>
        <v>0.62748894170343916</v>
      </c>
      <c r="L1229" s="283">
        <f t="shared" si="307"/>
        <v>2.7335244633277975</v>
      </c>
      <c r="M1229" s="283">
        <f t="shared" si="308"/>
        <v>5.8524547433590399</v>
      </c>
      <c r="N1229" s="283">
        <f t="shared" si="309"/>
        <v>1.5010922485335794</v>
      </c>
      <c r="O1229" s="283">
        <f t="shared" si="310"/>
        <v>1.1426721937240427</v>
      </c>
      <c r="P1229" s="21">
        <f t="shared" si="302"/>
        <v>0</v>
      </c>
      <c r="Q1229" s="21">
        <f t="shared" si="303"/>
        <v>0.69158980876382303</v>
      </c>
      <c r="R1229">
        <f t="shared" si="304"/>
        <v>0.9421089825381942</v>
      </c>
      <c r="S1229" s="296">
        <f t="shared" si="311"/>
        <v>0</v>
      </c>
      <c r="T1229" s="283">
        <f t="shared" si="312"/>
        <v>0.62748894170343916</v>
      </c>
    </row>
    <row r="1230" spans="1:20" x14ac:dyDescent="0.25">
      <c r="A1230" s="286">
        <v>43152</v>
      </c>
      <c r="B1230" s="1">
        <f t="shared" si="305"/>
        <v>3</v>
      </c>
      <c r="C1230" s="285">
        <v>4</v>
      </c>
      <c r="D1230" t="s">
        <v>713</v>
      </c>
      <c r="F1230" s="16">
        <v>12</v>
      </c>
      <c r="G1230" t="str">
        <f t="shared" si="299"/>
        <v>heating</v>
      </c>
      <c r="H1230" s="283">
        <f>IF(G1230="heating",F1230*Assumptions!M$4+Assumptions!M$7,0)</f>
        <v>0.61563740305573755</v>
      </c>
      <c r="I1230" s="15">
        <f t="shared" si="300"/>
        <v>1.0654385285153933</v>
      </c>
      <c r="J1230" s="15">
        <f t="shared" si="301"/>
        <v>1.0263036171733995</v>
      </c>
      <c r="K1230" s="283">
        <f t="shared" si="306"/>
        <v>0.67317697757261896</v>
      </c>
      <c r="L1230" s="283">
        <f t="shared" si="307"/>
        <v>2.6646546875967734</v>
      </c>
      <c r="M1230" s="283">
        <f t="shared" si="308"/>
        <v>6.1203916524282169</v>
      </c>
      <c r="N1230" s="283">
        <f t="shared" si="309"/>
        <v>1.3760333699069704</v>
      </c>
      <c r="O1230" s="283">
        <f t="shared" si="310"/>
        <v>1.3035906164051672</v>
      </c>
      <c r="P1230" s="21">
        <f t="shared" si="302"/>
        <v>0</v>
      </c>
      <c r="Q1230" s="21">
        <f t="shared" si="303"/>
        <v>0.6473875548762833</v>
      </c>
      <c r="R1230">
        <f t="shared" si="304"/>
        <v>0.9421089825381942</v>
      </c>
      <c r="S1230" s="296">
        <f t="shared" si="311"/>
        <v>0</v>
      </c>
      <c r="T1230" s="283">
        <f t="shared" si="312"/>
        <v>0.67317697757261896</v>
      </c>
    </row>
    <row r="1231" spans="1:20" x14ac:dyDescent="0.25">
      <c r="A1231" s="286">
        <v>43152</v>
      </c>
      <c r="B1231" s="1">
        <f t="shared" si="305"/>
        <v>3</v>
      </c>
      <c r="C1231" s="285">
        <v>5</v>
      </c>
      <c r="D1231" t="s">
        <v>713</v>
      </c>
      <c r="F1231" s="16">
        <v>12</v>
      </c>
      <c r="G1231" t="str">
        <f t="shared" si="299"/>
        <v>heating</v>
      </c>
      <c r="H1231" s="283">
        <f>IF(G1231="heating",F1231*Assumptions!M$4+Assumptions!M$7,0)</f>
        <v>0.61563740305573755</v>
      </c>
      <c r="I1231" s="15">
        <f t="shared" si="300"/>
        <v>1.1031161181218294</v>
      </c>
      <c r="J1231" s="15">
        <f t="shared" si="301"/>
        <v>1.0263036171733995</v>
      </c>
      <c r="K1231" s="283">
        <f t="shared" si="306"/>
        <v>0.69698284268322697</v>
      </c>
      <c r="L1231" s="283">
        <f t="shared" si="307"/>
        <v>2.6646546875967734</v>
      </c>
      <c r="M1231" s="283">
        <f t="shared" si="308"/>
        <v>6.3368298595504742</v>
      </c>
      <c r="N1231" s="283">
        <f t="shared" si="309"/>
        <v>1.3760333699069704</v>
      </c>
      <c r="O1231" s="283">
        <f t="shared" si="310"/>
        <v>1.3496900871349844</v>
      </c>
      <c r="P1231" s="21">
        <f t="shared" si="302"/>
        <v>0</v>
      </c>
      <c r="Q1231" s="21">
        <f t="shared" si="303"/>
        <v>0.72139578924615555</v>
      </c>
      <c r="R1231">
        <f t="shared" si="304"/>
        <v>0.9421089825381942</v>
      </c>
      <c r="S1231" s="296">
        <f t="shared" si="311"/>
        <v>0</v>
      </c>
      <c r="T1231" s="283">
        <f t="shared" si="312"/>
        <v>0.69698284268322697</v>
      </c>
    </row>
    <row r="1232" spans="1:20" x14ac:dyDescent="0.25">
      <c r="A1232" s="286">
        <v>43152</v>
      </c>
      <c r="B1232" s="1">
        <f t="shared" si="305"/>
        <v>3</v>
      </c>
      <c r="C1232" s="285">
        <v>6</v>
      </c>
      <c r="D1232" t="s">
        <v>713</v>
      </c>
      <c r="F1232" s="16">
        <v>12</v>
      </c>
      <c r="G1232" t="str">
        <f t="shared" si="299"/>
        <v>heating</v>
      </c>
      <c r="H1232" s="283">
        <f>IF(G1232="heating",F1232*Assumptions!M$4+Assumptions!M$7,0)</f>
        <v>0.61563740305573755</v>
      </c>
      <c r="I1232" s="15">
        <f t="shared" si="300"/>
        <v>1.1674190089087988</v>
      </c>
      <c r="J1232" s="15">
        <f t="shared" si="301"/>
        <v>1.0263036171733995</v>
      </c>
      <c r="K1232" s="283">
        <f t="shared" si="306"/>
        <v>0.73761139563172207</v>
      </c>
      <c r="L1232" s="283">
        <f t="shared" si="307"/>
        <v>2.6646546875967734</v>
      </c>
      <c r="M1232" s="283">
        <f t="shared" si="308"/>
        <v>6.7062166101384841</v>
      </c>
      <c r="N1232" s="283">
        <f t="shared" si="309"/>
        <v>1.3760333699069704</v>
      </c>
      <c r="O1232" s="283">
        <f t="shared" si="310"/>
        <v>1.4283662780123905</v>
      </c>
      <c r="P1232" s="21">
        <f t="shared" si="302"/>
        <v>0</v>
      </c>
      <c r="Q1232" s="21">
        <f t="shared" si="303"/>
        <v>0.87787080972652631</v>
      </c>
      <c r="R1232">
        <f t="shared" si="304"/>
        <v>0.9421089825381942</v>
      </c>
      <c r="S1232" s="296">
        <f t="shared" si="311"/>
        <v>0</v>
      </c>
      <c r="T1232" s="283">
        <f t="shared" si="312"/>
        <v>0.73761139563172207</v>
      </c>
    </row>
    <row r="1233" spans="1:20" x14ac:dyDescent="0.25">
      <c r="A1233" s="286">
        <v>43152</v>
      </c>
      <c r="B1233" s="1">
        <f t="shared" si="305"/>
        <v>3</v>
      </c>
      <c r="C1233" s="285">
        <v>7</v>
      </c>
      <c r="D1233" t="s">
        <v>714</v>
      </c>
      <c r="F1233" s="16">
        <v>12</v>
      </c>
      <c r="G1233" t="str">
        <f t="shared" si="299"/>
        <v>heating</v>
      </c>
      <c r="H1233" s="283">
        <f>IF(G1233="heating",F1233*Assumptions!M$4+Assumptions!M$7,0)</f>
        <v>0.61563740305573755</v>
      </c>
      <c r="I1233" s="15">
        <f t="shared" si="300"/>
        <v>1.1567226404725983</v>
      </c>
      <c r="J1233" s="15">
        <f t="shared" si="301"/>
        <v>1.0263036171733995</v>
      </c>
      <c r="K1233" s="283">
        <f t="shared" si="306"/>
        <v>0.7308530996041529</v>
      </c>
      <c r="L1233" s="283">
        <f t="shared" si="307"/>
        <v>2.6646546875967734</v>
      </c>
      <c r="M1233" s="283">
        <f t="shared" si="308"/>
        <v>6.6447715221901049</v>
      </c>
      <c r="N1233" s="283">
        <f t="shared" si="309"/>
        <v>1.3760333699069704</v>
      </c>
      <c r="O1233" s="283">
        <f t="shared" si="310"/>
        <v>1.415279004415787</v>
      </c>
      <c r="P1233" s="21">
        <f t="shared" si="302"/>
        <v>0</v>
      </c>
      <c r="Q1233" s="21">
        <f t="shared" si="303"/>
        <v>0.97331382064367777</v>
      </c>
      <c r="R1233">
        <f t="shared" si="304"/>
        <v>0.9421089825381942</v>
      </c>
      <c r="S1233" s="296">
        <f t="shared" si="311"/>
        <v>0</v>
      </c>
      <c r="T1233" s="283">
        <f t="shared" si="312"/>
        <v>0.7308530996041529</v>
      </c>
    </row>
    <row r="1234" spans="1:20" x14ac:dyDescent="0.25">
      <c r="A1234" s="286">
        <v>43152</v>
      </c>
      <c r="B1234" s="1">
        <f t="shared" si="305"/>
        <v>3</v>
      </c>
      <c r="C1234" s="285">
        <v>8</v>
      </c>
      <c r="D1234" t="s">
        <v>714</v>
      </c>
      <c r="F1234" s="16">
        <v>12</v>
      </c>
      <c r="G1234" t="str">
        <f t="shared" si="299"/>
        <v>heating</v>
      </c>
      <c r="H1234" s="283">
        <f>IF(G1234="heating",F1234*Assumptions!M$4+Assumptions!M$7,0)</f>
        <v>0.61563740305573755</v>
      </c>
      <c r="I1234" s="15">
        <f t="shared" si="300"/>
        <v>1.0887373021083731</v>
      </c>
      <c r="J1234" s="15">
        <f t="shared" si="301"/>
        <v>1.0263036171733995</v>
      </c>
      <c r="K1234" s="283">
        <f t="shared" si="306"/>
        <v>0.68789786251219931</v>
      </c>
      <c r="L1234" s="283">
        <f t="shared" si="307"/>
        <v>2.6646546875967734</v>
      </c>
      <c r="M1234" s="283">
        <f t="shared" si="308"/>
        <v>6.2542310205323419</v>
      </c>
      <c r="N1234" s="283">
        <f t="shared" si="309"/>
        <v>1.3760333699069704</v>
      </c>
      <c r="O1234" s="283">
        <f t="shared" si="310"/>
        <v>1.3320972470710191</v>
      </c>
      <c r="P1234" s="21">
        <f t="shared" si="302"/>
        <v>0</v>
      </c>
      <c r="Q1234" s="21">
        <f t="shared" si="303"/>
        <v>0.94940007506179924</v>
      </c>
      <c r="R1234">
        <f t="shared" si="304"/>
        <v>0.9421089825381942</v>
      </c>
      <c r="S1234" s="296">
        <f t="shared" si="311"/>
        <v>0</v>
      </c>
      <c r="T1234" s="283">
        <f t="shared" si="312"/>
        <v>0.68789786251219931</v>
      </c>
    </row>
    <row r="1235" spans="1:20" x14ac:dyDescent="0.25">
      <c r="A1235" s="286">
        <v>43152</v>
      </c>
      <c r="B1235" s="1">
        <f t="shared" si="305"/>
        <v>3</v>
      </c>
      <c r="C1235" s="285">
        <v>9</v>
      </c>
      <c r="D1235" t="s">
        <v>714</v>
      </c>
      <c r="F1235" s="16">
        <v>14</v>
      </c>
      <c r="G1235" t="str">
        <f t="shared" si="299"/>
        <v>heating</v>
      </c>
      <c r="H1235" s="283">
        <f>IF(G1235="heating",F1235*Assumptions!M$4+Assumptions!M$7,0)</f>
        <v>0.59424565458165746</v>
      </c>
      <c r="I1235" s="15">
        <f t="shared" si="300"/>
        <v>1.0265141967145235</v>
      </c>
      <c r="J1235" s="15">
        <f t="shared" si="301"/>
        <v>1.0263036171733995</v>
      </c>
      <c r="K1235" s="283">
        <f t="shared" si="306"/>
        <v>0.62604684934564314</v>
      </c>
      <c r="L1235" s="283">
        <f t="shared" si="307"/>
        <v>2.7335244633277975</v>
      </c>
      <c r="M1235" s="283">
        <f t="shared" si="308"/>
        <v>5.8390046573115733</v>
      </c>
      <c r="N1235" s="283">
        <f t="shared" si="309"/>
        <v>1.5010922485335794</v>
      </c>
      <c r="O1235" s="283">
        <f t="shared" si="310"/>
        <v>1.1400461094562275</v>
      </c>
      <c r="P1235" s="21">
        <f t="shared" si="302"/>
        <v>0</v>
      </c>
      <c r="Q1235" s="21">
        <f t="shared" si="303"/>
        <v>0.8408485371888097</v>
      </c>
      <c r="R1235">
        <f t="shared" si="304"/>
        <v>0.9421089825381942</v>
      </c>
      <c r="S1235" s="296">
        <f t="shared" si="311"/>
        <v>0</v>
      </c>
      <c r="T1235" s="283">
        <f t="shared" si="312"/>
        <v>0.62604684934564314</v>
      </c>
    </row>
    <row r="1236" spans="1:20" x14ac:dyDescent="0.25">
      <c r="A1236" s="286">
        <v>43152</v>
      </c>
      <c r="B1236" s="1">
        <f t="shared" si="305"/>
        <v>3</v>
      </c>
      <c r="C1236" s="285">
        <v>10</v>
      </c>
      <c r="D1236" t="s">
        <v>714</v>
      </c>
      <c r="F1236" s="16">
        <v>14</v>
      </c>
      <c r="G1236" t="str">
        <f t="shared" si="299"/>
        <v>heating</v>
      </c>
      <c r="H1236" s="283">
        <f>IF(G1236="heating",F1236*Assumptions!M$4+Assumptions!M$7,0)</f>
        <v>0.59424565458165746</v>
      </c>
      <c r="I1236" s="15">
        <f t="shared" si="300"/>
        <v>0.99413757313525775</v>
      </c>
      <c r="J1236" s="15">
        <f t="shared" si="301"/>
        <v>1.0263036171733995</v>
      </c>
      <c r="K1236" s="283">
        <f t="shared" si="306"/>
        <v>0.60630110861538988</v>
      </c>
      <c r="L1236" s="283">
        <f t="shared" si="307"/>
        <v>2.7335244633277975</v>
      </c>
      <c r="M1236" s="283">
        <f t="shared" si="308"/>
        <v>5.6548403695964842</v>
      </c>
      <c r="N1236" s="283">
        <f t="shared" si="309"/>
        <v>1.5010922485335794</v>
      </c>
      <c r="O1236" s="283">
        <f t="shared" si="310"/>
        <v>1.1040886488901602</v>
      </c>
      <c r="P1236" s="21">
        <f t="shared" si="302"/>
        <v>0</v>
      </c>
      <c r="Q1236" s="21">
        <f t="shared" si="303"/>
        <v>0.74504051125983206</v>
      </c>
      <c r="R1236">
        <f t="shared" si="304"/>
        <v>0.9421089825381942</v>
      </c>
      <c r="S1236" s="296">
        <f t="shared" si="311"/>
        <v>0</v>
      </c>
      <c r="T1236" s="283">
        <f t="shared" si="312"/>
        <v>0.60630110861538988</v>
      </c>
    </row>
    <row r="1237" spans="1:20" x14ac:dyDescent="0.25">
      <c r="A1237" s="286">
        <v>43152</v>
      </c>
      <c r="B1237" s="1">
        <f t="shared" si="305"/>
        <v>3</v>
      </c>
      <c r="C1237" s="285">
        <v>11</v>
      </c>
      <c r="D1237" t="s">
        <v>714</v>
      </c>
      <c r="F1237" s="16">
        <v>16</v>
      </c>
      <c r="G1237" t="str">
        <f t="shared" si="299"/>
        <v>heating</v>
      </c>
      <c r="H1237" s="283">
        <f>IF(G1237="heating",F1237*Assumptions!M$4+Assumptions!M$7,0)</f>
        <v>0.57285390610757747</v>
      </c>
      <c r="I1237" s="15">
        <f t="shared" si="300"/>
        <v>0.95102107888400034</v>
      </c>
      <c r="J1237" s="15">
        <f t="shared" si="301"/>
        <v>1.0263036171733995</v>
      </c>
      <c r="K1237" s="283">
        <f t="shared" si="306"/>
        <v>0.55912624892895901</v>
      </c>
      <c r="L1237" s="283">
        <f t="shared" si="307"/>
        <v>2.8179276134894917</v>
      </c>
      <c r="M1237" s="283">
        <f t="shared" si="308"/>
        <v>5.3758697349200277</v>
      </c>
      <c r="N1237" s="283">
        <f t="shared" si="309"/>
        <v>1.6317545686209942</v>
      </c>
      <c r="O1237" s="283">
        <f t="shared" si="310"/>
        <v>0.96557247430613469</v>
      </c>
      <c r="P1237" s="21">
        <f t="shared" si="302"/>
        <v>0</v>
      </c>
      <c r="Q1237" s="21">
        <f t="shared" si="303"/>
        <v>0.72850690893675296</v>
      </c>
      <c r="R1237">
        <f t="shared" si="304"/>
        <v>0.9421089825381942</v>
      </c>
      <c r="S1237" s="296">
        <f t="shared" si="311"/>
        <v>0</v>
      </c>
      <c r="T1237" s="283">
        <f t="shared" si="312"/>
        <v>0.55912624892895901</v>
      </c>
    </row>
    <row r="1238" spans="1:20" x14ac:dyDescent="0.25">
      <c r="A1238" s="286">
        <v>43152</v>
      </c>
      <c r="B1238" s="1">
        <f t="shared" si="305"/>
        <v>3</v>
      </c>
      <c r="C1238" s="285">
        <v>12</v>
      </c>
      <c r="D1238" t="s">
        <v>714</v>
      </c>
      <c r="F1238" s="16">
        <v>16</v>
      </c>
      <c r="G1238" t="str">
        <f t="shared" si="299"/>
        <v>heating</v>
      </c>
      <c r="H1238" s="283">
        <f>IF(G1238="heating",F1238*Assumptions!M$4+Assumptions!M$7,0)</f>
        <v>0.57285390610757747</v>
      </c>
      <c r="I1238" s="15">
        <f t="shared" si="300"/>
        <v>0.92817502202723046</v>
      </c>
      <c r="J1238" s="15">
        <f t="shared" si="301"/>
        <v>1.0263036171733995</v>
      </c>
      <c r="K1238" s="283">
        <f t="shared" si="306"/>
        <v>0.54569454866829459</v>
      </c>
      <c r="L1238" s="283">
        <f t="shared" si="307"/>
        <v>2.8179276134894917</v>
      </c>
      <c r="M1238" s="283">
        <f t="shared" si="308"/>
        <v>5.2467270394051235</v>
      </c>
      <c r="N1238" s="283">
        <f t="shared" si="309"/>
        <v>1.6317545686209942</v>
      </c>
      <c r="O1238" s="283">
        <f t="shared" si="310"/>
        <v>0.94237685421197614</v>
      </c>
      <c r="P1238" s="21">
        <f t="shared" si="302"/>
        <v>0</v>
      </c>
      <c r="Q1238" s="21">
        <f t="shared" si="303"/>
        <v>0.75910815787401487</v>
      </c>
      <c r="R1238">
        <f t="shared" si="304"/>
        <v>0.9421089825381942</v>
      </c>
      <c r="S1238" s="296">
        <f t="shared" si="311"/>
        <v>0</v>
      </c>
      <c r="T1238" s="283">
        <f t="shared" si="312"/>
        <v>0.54569454866829459</v>
      </c>
    </row>
    <row r="1239" spans="1:20" x14ac:dyDescent="0.25">
      <c r="A1239" s="286">
        <v>43152</v>
      </c>
      <c r="B1239" s="1">
        <f t="shared" si="305"/>
        <v>3</v>
      </c>
      <c r="C1239" s="285">
        <v>13</v>
      </c>
      <c r="D1239" t="s">
        <v>714</v>
      </c>
      <c r="F1239" s="16">
        <v>16</v>
      </c>
      <c r="G1239" t="str">
        <f t="shared" si="299"/>
        <v>heating</v>
      </c>
      <c r="H1239" s="283">
        <f>IF(G1239="heating",F1239*Assumptions!M$4+Assumptions!M$7,0)</f>
        <v>0.57285390610757747</v>
      </c>
      <c r="I1239" s="15">
        <f t="shared" si="300"/>
        <v>0.91573834436872614</v>
      </c>
      <c r="J1239" s="15">
        <f t="shared" si="301"/>
        <v>1.0263036171733995</v>
      </c>
      <c r="K1239" s="283">
        <f t="shared" si="306"/>
        <v>0.53838275181885142</v>
      </c>
      <c r="L1239" s="283">
        <f t="shared" si="307"/>
        <v>2.8179276134894917</v>
      </c>
      <c r="M1239" s="283">
        <f t="shared" si="308"/>
        <v>5.1764258015968458</v>
      </c>
      <c r="N1239" s="283">
        <f t="shared" si="309"/>
        <v>1.6317545686209942</v>
      </c>
      <c r="O1239" s="283">
        <f t="shared" si="310"/>
        <v>0.92974988527774227</v>
      </c>
      <c r="P1239" s="21">
        <f t="shared" si="302"/>
        <v>0</v>
      </c>
      <c r="Q1239" s="21">
        <f t="shared" si="303"/>
        <v>0.79115902007799765</v>
      </c>
      <c r="R1239">
        <f t="shared" si="304"/>
        <v>0.9421089825381942</v>
      </c>
      <c r="S1239" s="296">
        <f t="shared" si="311"/>
        <v>0</v>
      </c>
      <c r="T1239" s="283">
        <f t="shared" si="312"/>
        <v>0.53838275181885142</v>
      </c>
    </row>
    <row r="1240" spans="1:20" x14ac:dyDescent="0.25">
      <c r="A1240" s="286">
        <v>43152</v>
      </c>
      <c r="B1240" s="1">
        <f t="shared" si="305"/>
        <v>3</v>
      </c>
      <c r="C1240" s="285">
        <v>14</v>
      </c>
      <c r="D1240" t="s">
        <v>714</v>
      </c>
      <c r="F1240" s="16">
        <v>16</v>
      </c>
      <c r="G1240" t="str">
        <f t="shared" si="299"/>
        <v>heating</v>
      </c>
      <c r="H1240" s="283">
        <f>IF(G1240="heating",F1240*Assumptions!M$4+Assumptions!M$7,0)</f>
        <v>0.57285390610757747</v>
      </c>
      <c r="I1240" s="15">
        <f t="shared" si="300"/>
        <v>0.92047470058819936</v>
      </c>
      <c r="J1240" s="15">
        <f t="shared" si="301"/>
        <v>1.0263036171733995</v>
      </c>
      <c r="K1240" s="283">
        <f t="shared" si="306"/>
        <v>0.54116736001038912</v>
      </c>
      <c r="L1240" s="283">
        <f t="shared" si="307"/>
        <v>2.8179276134894917</v>
      </c>
      <c r="M1240" s="283">
        <f t="shared" si="308"/>
        <v>5.2031991661619568</v>
      </c>
      <c r="N1240" s="283">
        <f t="shared" si="309"/>
        <v>1.6317545686209942</v>
      </c>
      <c r="O1240" s="283">
        <f t="shared" si="310"/>
        <v>0.93455871159671167</v>
      </c>
      <c r="P1240" s="21">
        <f t="shared" si="302"/>
        <v>0</v>
      </c>
      <c r="Q1240" s="21">
        <f t="shared" si="303"/>
        <v>0.84355555031342389</v>
      </c>
      <c r="R1240">
        <f t="shared" si="304"/>
        <v>0.9421089825381942</v>
      </c>
      <c r="S1240" s="296">
        <f t="shared" si="311"/>
        <v>0</v>
      </c>
      <c r="T1240" s="283">
        <f t="shared" si="312"/>
        <v>0.54116736001038912</v>
      </c>
    </row>
    <row r="1241" spans="1:20" x14ac:dyDescent="0.25">
      <c r="A1241" s="286">
        <v>43152</v>
      </c>
      <c r="B1241" s="1">
        <f t="shared" si="305"/>
        <v>3</v>
      </c>
      <c r="C1241" s="285">
        <v>15</v>
      </c>
      <c r="D1241" t="s">
        <v>714</v>
      </c>
      <c r="F1241" s="16">
        <v>16</v>
      </c>
      <c r="G1241" t="str">
        <f t="shared" si="299"/>
        <v>heating</v>
      </c>
      <c r="H1241" s="283">
        <f>IF(G1241="heating",F1241*Assumptions!M$4+Assumptions!M$7,0)</f>
        <v>0.57285390610757747</v>
      </c>
      <c r="I1241" s="15">
        <f t="shared" si="300"/>
        <v>0.92937811039838192</v>
      </c>
      <c r="J1241" s="15">
        <f t="shared" si="301"/>
        <v>1.0263036171733995</v>
      </c>
      <c r="K1241" s="283">
        <f t="shared" si="306"/>
        <v>0.54640187083288994</v>
      </c>
      <c r="L1241" s="283">
        <f t="shared" si="307"/>
        <v>2.8179276134894917</v>
      </c>
      <c r="M1241" s="283">
        <f t="shared" si="308"/>
        <v>5.253527778638472</v>
      </c>
      <c r="N1241" s="283">
        <f t="shared" si="309"/>
        <v>1.6317545686209942</v>
      </c>
      <c r="O1241" s="283">
        <f t="shared" si="310"/>
        <v>0.94359835081298193</v>
      </c>
      <c r="P1241" s="21">
        <f t="shared" si="302"/>
        <v>0</v>
      </c>
      <c r="Q1241" s="21">
        <f t="shared" si="303"/>
        <v>0.96592607327566882</v>
      </c>
      <c r="R1241">
        <f t="shared" si="304"/>
        <v>0.9421089825381942</v>
      </c>
      <c r="S1241" s="296">
        <f t="shared" si="311"/>
        <v>0</v>
      </c>
      <c r="T1241" s="283">
        <f t="shared" si="312"/>
        <v>0.54640187083288994</v>
      </c>
    </row>
    <row r="1242" spans="1:20" x14ac:dyDescent="0.25">
      <c r="A1242" s="286">
        <v>43152</v>
      </c>
      <c r="B1242" s="1">
        <f t="shared" si="305"/>
        <v>3</v>
      </c>
      <c r="C1242" s="285">
        <v>16</v>
      </c>
      <c r="D1242" t="s">
        <v>714</v>
      </c>
      <c r="F1242" s="16">
        <v>14</v>
      </c>
      <c r="G1242" t="str">
        <f t="shared" si="299"/>
        <v>heating</v>
      </c>
      <c r="H1242" s="283">
        <f>IF(G1242="heating",F1242*Assumptions!M$4+Assumptions!M$7,0)</f>
        <v>0.59424565458165746</v>
      </c>
      <c r="I1242" s="15">
        <f t="shared" si="300"/>
        <v>0.95820877609023625</v>
      </c>
      <c r="J1242" s="15">
        <f t="shared" si="301"/>
        <v>1.0263036171733995</v>
      </c>
      <c r="K1242" s="283">
        <f t="shared" si="306"/>
        <v>0.58438898088953228</v>
      </c>
      <c r="L1242" s="283">
        <f t="shared" si="307"/>
        <v>2.7335244633277975</v>
      </c>
      <c r="M1242" s="283">
        <f t="shared" si="308"/>
        <v>5.4504706551308351</v>
      </c>
      <c r="N1242" s="283">
        <f t="shared" si="309"/>
        <v>1.5010922485335794</v>
      </c>
      <c r="O1242" s="283">
        <f t="shared" si="310"/>
        <v>1.0641861464019162</v>
      </c>
      <c r="P1242" s="21">
        <f t="shared" si="302"/>
        <v>0</v>
      </c>
      <c r="Q1242" s="21">
        <f t="shared" si="303"/>
        <v>1.1649354943302594</v>
      </c>
      <c r="R1242">
        <f t="shared" si="304"/>
        <v>0.9421089825381942</v>
      </c>
      <c r="S1242" s="296">
        <f t="shared" si="311"/>
        <v>0</v>
      </c>
      <c r="T1242" s="283">
        <f t="shared" si="312"/>
        <v>0.58438898088953228</v>
      </c>
    </row>
    <row r="1243" spans="1:20" x14ac:dyDescent="0.25">
      <c r="A1243" s="286">
        <v>43152</v>
      </c>
      <c r="B1243" s="1">
        <f t="shared" si="305"/>
        <v>3</v>
      </c>
      <c r="C1243" s="285">
        <v>17</v>
      </c>
      <c r="D1243" t="s">
        <v>714</v>
      </c>
      <c r="F1243" s="16">
        <v>12</v>
      </c>
      <c r="G1243" t="str">
        <f t="shared" si="299"/>
        <v>heating</v>
      </c>
      <c r="H1243" s="283">
        <f>IF(G1243="heating",F1243*Assumptions!M$4+Assumptions!M$7,0)</f>
        <v>0.61563740305573755</v>
      </c>
      <c r="I1243" s="15">
        <f t="shared" si="300"/>
        <v>1.000324165990953</v>
      </c>
      <c r="J1243" s="15">
        <f t="shared" si="301"/>
        <v>1.0263036171733995</v>
      </c>
      <c r="K1243" s="283">
        <f t="shared" si="306"/>
        <v>0.63203571171108763</v>
      </c>
      <c r="L1243" s="283">
        <f t="shared" si="307"/>
        <v>2.6646546875967734</v>
      </c>
      <c r="M1243" s="283">
        <f t="shared" si="308"/>
        <v>5.7463434176576165</v>
      </c>
      <c r="N1243" s="283">
        <f t="shared" si="309"/>
        <v>1.3760333699069704</v>
      </c>
      <c r="O1243" s="283">
        <f t="shared" si="310"/>
        <v>1.2239215696152581</v>
      </c>
      <c r="P1243" s="21">
        <f t="shared" si="302"/>
        <v>0</v>
      </c>
      <c r="Q1243" s="21">
        <f t="shared" si="303"/>
        <v>1.3521540118753073</v>
      </c>
      <c r="R1243">
        <f t="shared" si="304"/>
        <v>0.9421089825381942</v>
      </c>
      <c r="S1243" s="296">
        <f t="shared" si="311"/>
        <v>0</v>
      </c>
      <c r="T1243" s="283">
        <f t="shared" si="312"/>
        <v>0.63203571171108763</v>
      </c>
    </row>
    <row r="1244" spans="1:20" x14ac:dyDescent="0.25">
      <c r="A1244" s="286">
        <v>43152</v>
      </c>
      <c r="B1244" s="1">
        <f t="shared" si="305"/>
        <v>3</v>
      </c>
      <c r="C1244" s="285">
        <v>18</v>
      </c>
      <c r="D1244" t="s">
        <v>714</v>
      </c>
      <c r="F1244" s="16">
        <v>10</v>
      </c>
      <c r="G1244" t="str">
        <f t="shared" si="299"/>
        <v>heating</v>
      </c>
      <c r="H1244" s="283">
        <f>IF(G1244="heating",F1244*Assumptions!M$4+Assumptions!M$7,0)</f>
        <v>0.63702915152981754</v>
      </c>
      <c r="I1244" s="15">
        <f t="shared" si="300"/>
        <v>0.99263375744531002</v>
      </c>
      <c r="J1244" s="15">
        <f t="shared" si="301"/>
        <v>1.0263036171733995</v>
      </c>
      <c r="K1244" s="283">
        <f t="shared" si="306"/>
        <v>0.6489693811960171</v>
      </c>
      <c r="L1244" s="283">
        <f t="shared" si="307"/>
        <v>2.5948150733280251</v>
      </c>
      <c r="M1244" s="283">
        <f t="shared" si="308"/>
        <v>5.7456562767391421</v>
      </c>
      <c r="N1244" s="283">
        <f t="shared" si="309"/>
        <v>1.2546470767287967</v>
      </c>
      <c r="O1244" s="283">
        <f t="shared" si="310"/>
        <v>1.3421746750060681</v>
      </c>
      <c r="P1244" s="21">
        <f t="shared" si="302"/>
        <v>0</v>
      </c>
      <c r="Q1244" s="21">
        <f t="shared" si="303"/>
        <v>1.5598916921549892</v>
      </c>
      <c r="R1244">
        <f t="shared" si="304"/>
        <v>0.9421089825381942</v>
      </c>
      <c r="S1244" s="296">
        <f t="shared" si="311"/>
        <v>0</v>
      </c>
      <c r="T1244" s="283">
        <f t="shared" si="312"/>
        <v>0.6489693811960171</v>
      </c>
    </row>
    <row r="1245" spans="1:20" x14ac:dyDescent="0.25">
      <c r="A1245" s="286">
        <v>43152</v>
      </c>
      <c r="B1245" s="1">
        <f t="shared" si="305"/>
        <v>3</v>
      </c>
      <c r="C1245" s="285">
        <v>19</v>
      </c>
      <c r="D1245" t="s">
        <v>714</v>
      </c>
      <c r="F1245" s="16">
        <v>10</v>
      </c>
      <c r="G1245" t="str">
        <f t="shared" si="299"/>
        <v>heating</v>
      </c>
      <c r="H1245" s="283">
        <f>IF(G1245="heating",F1245*Assumptions!M$4+Assumptions!M$7,0)</f>
        <v>0.63702915152981754</v>
      </c>
      <c r="I1245" s="15">
        <f t="shared" si="300"/>
        <v>0.98728643949761985</v>
      </c>
      <c r="J1245" s="15">
        <f t="shared" si="301"/>
        <v>1.0263036171733995</v>
      </c>
      <c r="K1245" s="283">
        <f t="shared" si="306"/>
        <v>0.64547338320729053</v>
      </c>
      <c r="L1245" s="283">
        <f t="shared" si="307"/>
        <v>2.5948150733280251</v>
      </c>
      <c r="M1245" s="283">
        <f t="shared" si="308"/>
        <v>5.7147044269764073</v>
      </c>
      <c r="N1245" s="283">
        <f t="shared" si="309"/>
        <v>1.2546470767287967</v>
      </c>
      <c r="O1245" s="283">
        <f t="shared" si="310"/>
        <v>1.3349443801719831</v>
      </c>
      <c r="P1245" s="21">
        <f t="shared" si="302"/>
        <v>0</v>
      </c>
      <c r="Q1245" s="21">
        <f t="shared" si="303"/>
        <v>1.6764212681468484</v>
      </c>
      <c r="R1245">
        <f t="shared" si="304"/>
        <v>0.9421089825381942</v>
      </c>
      <c r="S1245" s="296">
        <f t="shared" si="311"/>
        <v>0</v>
      </c>
      <c r="T1245" s="283">
        <f t="shared" si="312"/>
        <v>0.64547338320729053</v>
      </c>
    </row>
    <row r="1246" spans="1:20" x14ac:dyDescent="0.25">
      <c r="A1246" s="286">
        <v>43152</v>
      </c>
      <c r="B1246" s="1">
        <f t="shared" si="305"/>
        <v>3</v>
      </c>
      <c r="C1246" s="285">
        <v>20</v>
      </c>
      <c r="D1246" t="s">
        <v>714</v>
      </c>
      <c r="F1246" s="16">
        <v>9</v>
      </c>
      <c r="G1246" t="str">
        <f t="shared" si="299"/>
        <v>heating</v>
      </c>
      <c r="H1246" s="283">
        <f>IF(G1246="heating",F1246*Assumptions!M$4+Assumptions!M$7,0)</f>
        <v>0.64772502576685764</v>
      </c>
      <c r="I1246" s="15">
        <f t="shared" si="300"/>
        <v>0.9807837528485519</v>
      </c>
      <c r="J1246" s="15">
        <f t="shared" si="301"/>
        <v>1.0263036171733995</v>
      </c>
      <c r="K1246" s="283">
        <f t="shared" si="306"/>
        <v>0.6519882956725831</v>
      </c>
      <c r="L1246" s="283">
        <f t="shared" si="307"/>
        <v>2.5577388510716212</v>
      </c>
      <c r="M1246" s="283">
        <f t="shared" si="308"/>
        <v>5.6899050901029353</v>
      </c>
      <c r="N1246" s="283">
        <f t="shared" si="309"/>
        <v>1.1952724464873081</v>
      </c>
      <c r="O1246" s="283">
        <f t="shared" si="310"/>
        <v>1.395176304102518</v>
      </c>
      <c r="P1246" s="21">
        <f t="shared" si="302"/>
        <v>0</v>
      </c>
      <c r="Q1246" s="21">
        <f t="shared" si="303"/>
        <v>1.52436960139122</v>
      </c>
      <c r="R1246">
        <f t="shared" si="304"/>
        <v>0.9421089825381942</v>
      </c>
      <c r="S1246" s="296">
        <f t="shared" si="311"/>
        <v>0</v>
      </c>
      <c r="T1246" s="283">
        <f t="shared" si="312"/>
        <v>0.6519882956725831</v>
      </c>
    </row>
    <row r="1247" spans="1:20" x14ac:dyDescent="0.25">
      <c r="A1247" s="286">
        <v>43152</v>
      </c>
      <c r="B1247" s="1">
        <f t="shared" si="305"/>
        <v>3</v>
      </c>
      <c r="C1247" s="285">
        <v>21</v>
      </c>
      <c r="D1247" t="s">
        <v>714</v>
      </c>
      <c r="F1247" s="16">
        <v>9</v>
      </c>
      <c r="G1247" t="str">
        <f t="shared" si="299"/>
        <v>heating</v>
      </c>
      <c r="H1247" s="283">
        <f>IF(G1247="heating",F1247*Assumptions!M$4+Assumptions!M$7,0)</f>
        <v>0.64772502576685764</v>
      </c>
      <c r="I1247" s="15">
        <f t="shared" si="300"/>
        <v>0.96485790305685171</v>
      </c>
      <c r="J1247" s="15">
        <f t="shared" si="301"/>
        <v>1.0263036171733995</v>
      </c>
      <c r="K1247" s="283">
        <f t="shared" si="306"/>
        <v>0.64140138736311036</v>
      </c>
      <c r="L1247" s="283">
        <f t="shared" si="307"/>
        <v>2.5577388510716212</v>
      </c>
      <c r="M1247" s="283">
        <f t="shared" si="308"/>
        <v>5.5975130887766218</v>
      </c>
      <c r="N1247" s="283">
        <f t="shared" si="309"/>
        <v>1.1952724464873081</v>
      </c>
      <c r="O1247" s="283">
        <f t="shared" si="310"/>
        <v>1.3725215974074458</v>
      </c>
      <c r="P1247" s="21">
        <f t="shared" si="302"/>
        <v>0</v>
      </c>
      <c r="Q1247" s="21">
        <f t="shared" si="303"/>
        <v>1.4448604713749031</v>
      </c>
      <c r="R1247">
        <f t="shared" si="304"/>
        <v>0.9421089825381942</v>
      </c>
      <c r="S1247" s="296">
        <f t="shared" si="311"/>
        <v>0</v>
      </c>
      <c r="T1247" s="283">
        <f t="shared" si="312"/>
        <v>0.64140138736311036</v>
      </c>
    </row>
    <row r="1248" spans="1:20" x14ac:dyDescent="0.25">
      <c r="A1248" s="286">
        <v>43152</v>
      </c>
      <c r="B1248" s="1">
        <f t="shared" si="305"/>
        <v>3</v>
      </c>
      <c r="C1248" s="285">
        <v>22</v>
      </c>
      <c r="D1248" t="s">
        <v>714</v>
      </c>
      <c r="F1248" s="16">
        <v>9</v>
      </c>
      <c r="G1248" t="str">
        <f t="shared" si="299"/>
        <v>heating</v>
      </c>
      <c r="H1248" s="283">
        <f>IF(G1248="heating",F1248*Assumptions!M$4+Assumptions!M$7,0)</f>
        <v>0.64772502576685764</v>
      </c>
      <c r="I1248" s="15">
        <f t="shared" si="300"/>
        <v>0.93972561476240646</v>
      </c>
      <c r="J1248" s="15">
        <f t="shared" si="301"/>
        <v>1.0263036171733995</v>
      </c>
      <c r="K1248" s="283">
        <f t="shared" si="306"/>
        <v>0.62469438363893925</v>
      </c>
      <c r="L1248" s="283">
        <f t="shared" si="307"/>
        <v>2.5577388510716212</v>
      </c>
      <c r="M1248" s="283">
        <f t="shared" si="308"/>
        <v>5.4517109844114415</v>
      </c>
      <c r="N1248" s="283">
        <f t="shared" si="309"/>
        <v>1.1952724464873081</v>
      </c>
      <c r="O1248" s="283">
        <f t="shared" si="310"/>
        <v>1.3367706247853519</v>
      </c>
      <c r="P1248" s="21">
        <f t="shared" si="302"/>
        <v>0</v>
      </c>
      <c r="Q1248" s="21">
        <f t="shared" si="303"/>
        <v>1.2427137171080138</v>
      </c>
      <c r="R1248">
        <f t="shared" si="304"/>
        <v>0.9421089825381942</v>
      </c>
      <c r="S1248" s="296">
        <f t="shared" si="311"/>
        <v>0</v>
      </c>
      <c r="T1248" s="283">
        <f t="shared" si="312"/>
        <v>0.62469438363893925</v>
      </c>
    </row>
    <row r="1249" spans="1:20" x14ac:dyDescent="0.25">
      <c r="A1249" s="286">
        <v>43152</v>
      </c>
      <c r="B1249" s="1">
        <f t="shared" si="305"/>
        <v>3</v>
      </c>
      <c r="C1249" s="285">
        <v>23</v>
      </c>
      <c r="D1249" t="s">
        <v>713</v>
      </c>
      <c r="F1249" s="16">
        <v>7</v>
      </c>
      <c r="G1249" t="str">
        <f t="shared" si="299"/>
        <v>heating</v>
      </c>
      <c r="H1249" s="283">
        <f>IF(G1249="heating",F1249*Assumptions!M$4+Assumptions!M$7,0)</f>
        <v>0.66911677424093763</v>
      </c>
      <c r="I1249" s="15">
        <f t="shared" si="300"/>
        <v>0.93552015763172869</v>
      </c>
      <c r="J1249" s="15">
        <f t="shared" si="301"/>
        <v>1.0263036171733995</v>
      </c>
      <c r="K1249" s="283">
        <f t="shared" si="306"/>
        <v>0.6424375640139588</v>
      </c>
      <c r="L1249" s="283">
        <f t="shared" si="307"/>
        <v>2.4800267097410909</v>
      </c>
      <c r="M1249" s="283">
        <f t="shared" si="308"/>
        <v>5.4362110293422541</v>
      </c>
      <c r="N1249" s="283">
        <f t="shared" si="309"/>
        <v>1.1216076842493865</v>
      </c>
      <c r="O1249" s="283">
        <f t="shared" si="310"/>
        <v>1.4205165856739637</v>
      </c>
      <c r="P1249" s="21">
        <f t="shared" si="302"/>
        <v>0</v>
      </c>
      <c r="Q1249" s="21">
        <f t="shared" si="303"/>
        <v>1.0297519246597011</v>
      </c>
      <c r="R1249">
        <f t="shared" si="304"/>
        <v>0.9421089825381942</v>
      </c>
      <c r="S1249" s="296">
        <f t="shared" si="311"/>
        <v>0</v>
      </c>
      <c r="T1249" s="283">
        <f t="shared" si="312"/>
        <v>0.6424375640139588</v>
      </c>
    </row>
    <row r="1250" spans="1:20" x14ac:dyDescent="0.25">
      <c r="A1250" s="286">
        <v>43153</v>
      </c>
      <c r="B1250" s="1">
        <f t="shared" si="305"/>
        <v>4</v>
      </c>
      <c r="C1250" s="285">
        <v>0</v>
      </c>
      <c r="D1250" t="s">
        <v>713</v>
      </c>
      <c r="F1250" s="16">
        <v>7</v>
      </c>
      <c r="G1250" t="str">
        <f t="shared" si="299"/>
        <v>heating</v>
      </c>
      <c r="H1250" s="283">
        <f>IF(G1250="heating",F1250*Assumptions!M$4+Assumptions!M$7,0)</f>
        <v>0.66911677424093763</v>
      </c>
      <c r="I1250" s="15">
        <f t="shared" si="300"/>
        <v>0.96097758380229281</v>
      </c>
      <c r="J1250" s="15">
        <f t="shared" si="301"/>
        <v>1.0020455199443592</v>
      </c>
      <c r="K1250" s="283">
        <f t="shared" si="306"/>
        <v>0.64432150304102598</v>
      </c>
      <c r="L1250" s="283">
        <f t="shared" si="307"/>
        <v>2.4800267097410909</v>
      </c>
      <c r="M1250" s="283">
        <f t="shared" si="308"/>
        <v>5.4521526409341448</v>
      </c>
      <c r="N1250" s="283">
        <f t="shared" si="309"/>
        <v>1.1216076842493865</v>
      </c>
      <c r="O1250" s="283">
        <f t="shared" si="310"/>
        <v>1.4246822303751028</v>
      </c>
      <c r="P1250" s="21">
        <f t="shared" si="302"/>
        <v>0</v>
      </c>
      <c r="Q1250" s="21">
        <f t="shared" si="303"/>
        <v>0.90668853391740301</v>
      </c>
      <c r="R1250">
        <f t="shared" si="304"/>
        <v>1.0705685074825908</v>
      </c>
      <c r="S1250" s="296">
        <f t="shared" si="311"/>
        <v>0</v>
      </c>
      <c r="T1250" s="283">
        <f t="shared" si="312"/>
        <v>0.64432150304102598</v>
      </c>
    </row>
    <row r="1251" spans="1:20" x14ac:dyDescent="0.25">
      <c r="A1251" s="286">
        <v>43153</v>
      </c>
      <c r="B1251" s="1">
        <f t="shared" si="305"/>
        <v>4</v>
      </c>
      <c r="C1251" s="285">
        <v>1</v>
      </c>
      <c r="D1251" t="s">
        <v>713</v>
      </c>
      <c r="F1251" s="16">
        <v>7</v>
      </c>
      <c r="G1251" t="str">
        <f t="shared" si="299"/>
        <v>heating</v>
      </c>
      <c r="H1251" s="283">
        <f>IF(G1251="heating",F1251*Assumptions!M$4+Assumptions!M$7,0)</f>
        <v>0.66911677424093763</v>
      </c>
      <c r="I1251" s="15">
        <f t="shared" si="300"/>
        <v>0.9912860509924194</v>
      </c>
      <c r="J1251" s="15">
        <f t="shared" si="301"/>
        <v>1.0020455199443592</v>
      </c>
      <c r="K1251" s="283">
        <f t="shared" si="306"/>
        <v>0.66464288978716013</v>
      </c>
      <c r="L1251" s="283">
        <f t="shared" si="307"/>
        <v>2.4800267097410909</v>
      </c>
      <c r="M1251" s="283">
        <f t="shared" si="308"/>
        <v>5.6241091904089879</v>
      </c>
      <c r="N1251" s="283">
        <f t="shared" si="309"/>
        <v>1.1216076842493865</v>
      </c>
      <c r="O1251" s="283">
        <f t="shared" si="310"/>
        <v>1.4696155725919213</v>
      </c>
      <c r="P1251" s="21">
        <f t="shared" si="302"/>
        <v>0</v>
      </c>
      <c r="Q1251" s="21">
        <f t="shared" si="303"/>
        <v>0.81803459285312596</v>
      </c>
      <c r="R1251">
        <f t="shared" si="304"/>
        <v>1.0705685074825908</v>
      </c>
      <c r="S1251" s="296">
        <f t="shared" si="311"/>
        <v>0</v>
      </c>
      <c r="T1251" s="283">
        <f t="shared" si="312"/>
        <v>0.66464288978716013</v>
      </c>
    </row>
    <row r="1252" spans="1:20" x14ac:dyDescent="0.25">
      <c r="A1252" s="286">
        <v>43153</v>
      </c>
      <c r="B1252" s="1">
        <f t="shared" si="305"/>
        <v>4</v>
      </c>
      <c r="C1252" s="285">
        <v>2</v>
      </c>
      <c r="D1252" t="s">
        <v>713</v>
      </c>
      <c r="F1252" s="16">
        <v>5</v>
      </c>
      <c r="G1252" t="str">
        <f t="shared" si="299"/>
        <v>heating</v>
      </c>
      <c r="H1252" s="283">
        <f>IF(G1252="heating",F1252*Assumptions!M$4+Assumptions!M$7,0)</f>
        <v>0.69050852271501773</v>
      </c>
      <c r="I1252" s="15">
        <f t="shared" si="300"/>
        <v>1.0126444122274023</v>
      </c>
      <c r="J1252" s="15">
        <f t="shared" si="301"/>
        <v>1.0020455199443592</v>
      </c>
      <c r="K1252" s="283">
        <f t="shared" si="306"/>
        <v>0.70066990566456122</v>
      </c>
      <c r="L1252" s="283">
        <f t="shared" si="307"/>
        <v>2.3843508685445598</v>
      </c>
      <c r="M1252" s="283">
        <f t="shared" si="308"/>
        <v>5.7002335684343386</v>
      </c>
      <c r="N1252" s="283">
        <f t="shared" si="309"/>
        <v>1.0471958284399543</v>
      </c>
      <c r="O1252" s="283">
        <f t="shared" si="310"/>
        <v>1.595349076803666</v>
      </c>
      <c r="P1252" s="21">
        <f t="shared" si="302"/>
        <v>0</v>
      </c>
      <c r="Q1252" s="21">
        <f t="shared" si="303"/>
        <v>0.74507607494346417</v>
      </c>
      <c r="R1252">
        <f t="shared" si="304"/>
        <v>1.0705685074825908</v>
      </c>
      <c r="S1252" s="296">
        <f t="shared" si="311"/>
        <v>0</v>
      </c>
      <c r="T1252" s="283">
        <f t="shared" si="312"/>
        <v>0.70066990566456122</v>
      </c>
    </row>
    <row r="1253" spans="1:20" x14ac:dyDescent="0.25">
      <c r="A1253" s="286">
        <v>43153</v>
      </c>
      <c r="B1253" s="1">
        <f t="shared" si="305"/>
        <v>4</v>
      </c>
      <c r="C1253" s="285">
        <v>3</v>
      </c>
      <c r="D1253" t="s">
        <v>713</v>
      </c>
      <c r="F1253" s="16">
        <v>1</v>
      </c>
      <c r="G1253" t="str">
        <f t="shared" si="299"/>
        <v>heating</v>
      </c>
      <c r="H1253" s="283">
        <f>IF(G1253="heating",F1253*Assumptions!M$4+Assumptions!M$7,0)</f>
        <v>0.73329201966317781</v>
      </c>
      <c r="I1253" s="15">
        <f t="shared" si="300"/>
        <v>1.0288787614109172</v>
      </c>
      <c r="J1253" s="15">
        <f t="shared" si="301"/>
        <v>1.0020455199443592</v>
      </c>
      <c r="K1253" s="283">
        <f t="shared" si="306"/>
        <v>0.75601186548145483</v>
      </c>
      <c r="L1253" s="283">
        <f t="shared" si="307"/>
        <v>2.2890548970082816</v>
      </c>
      <c r="M1253" s="283">
        <f t="shared" si="308"/>
        <v>5.9046456857352672</v>
      </c>
      <c r="N1253" s="283" t="e">
        <f t="shared" si="309"/>
        <v>#N/A</v>
      </c>
      <c r="O1253" s="283">
        <f t="shared" si="310"/>
        <v>0</v>
      </c>
      <c r="P1253" s="21">
        <f t="shared" si="302"/>
        <v>0</v>
      </c>
      <c r="Q1253" s="21">
        <f t="shared" si="303"/>
        <v>0.69158980876382303</v>
      </c>
      <c r="R1253">
        <f t="shared" si="304"/>
        <v>1.0705685074825908</v>
      </c>
      <c r="S1253" s="296">
        <f t="shared" si="311"/>
        <v>0</v>
      </c>
      <c r="T1253" s="283">
        <f t="shared" si="312"/>
        <v>0.75601186548145483</v>
      </c>
    </row>
    <row r="1254" spans="1:20" x14ac:dyDescent="0.25">
      <c r="A1254" s="286">
        <v>43153</v>
      </c>
      <c r="B1254" s="1">
        <f t="shared" si="305"/>
        <v>4</v>
      </c>
      <c r="C1254" s="285">
        <v>4</v>
      </c>
      <c r="D1254" t="s">
        <v>713</v>
      </c>
      <c r="F1254" s="16">
        <v>3</v>
      </c>
      <c r="G1254" t="str">
        <f t="shared" si="299"/>
        <v>heating</v>
      </c>
      <c r="H1254" s="283">
        <f>IF(G1254="heating",F1254*Assumptions!M$4+Assumptions!M$7,0)</f>
        <v>0.71190027118909771</v>
      </c>
      <c r="I1254" s="15">
        <f t="shared" si="300"/>
        <v>1.0654385285153933</v>
      </c>
      <c r="J1254" s="15">
        <f t="shared" si="301"/>
        <v>1.0020455199443592</v>
      </c>
      <c r="K1254" s="283">
        <f t="shared" si="306"/>
        <v>0.76003747557968049</v>
      </c>
      <c r="L1254" s="283">
        <f t="shared" si="307"/>
        <v>2.2496218138612099</v>
      </c>
      <c r="M1254" s="283">
        <f t="shared" si="308"/>
        <v>5.833826969627582</v>
      </c>
      <c r="N1254" s="283" t="e">
        <f t="shared" si="309"/>
        <v>#N/A</v>
      </c>
      <c r="O1254" s="283">
        <f t="shared" si="310"/>
        <v>0</v>
      </c>
      <c r="P1254" s="21">
        <f t="shared" si="302"/>
        <v>0</v>
      </c>
      <c r="Q1254" s="21">
        <f t="shared" si="303"/>
        <v>0.6473875548762833</v>
      </c>
      <c r="R1254">
        <f t="shared" si="304"/>
        <v>1.0705685074825908</v>
      </c>
      <c r="S1254" s="296">
        <f t="shared" si="311"/>
        <v>0</v>
      </c>
      <c r="T1254" s="283">
        <f t="shared" si="312"/>
        <v>0.76003747557968049</v>
      </c>
    </row>
    <row r="1255" spans="1:20" x14ac:dyDescent="0.25">
      <c r="A1255" s="286">
        <v>43153</v>
      </c>
      <c r="B1255" s="1">
        <f t="shared" si="305"/>
        <v>4</v>
      </c>
      <c r="C1255" s="285">
        <v>5</v>
      </c>
      <c r="D1255" t="s">
        <v>713</v>
      </c>
      <c r="F1255" s="16">
        <v>1</v>
      </c>
      <c r="G1255" t="str">
        <f t="shared" si="299"/>
        <v>heating</v>
      </c>
      <c r="H1255" s="283">
        <f>IF(G1255="heating",F1255*Assumptions!M$4+Assumptions!M$7,0)</f>
        <v>0.73329201966317781</v>
      </c>
      <c r="I1255" s="15">
        <f t="shared" si="300"/>
        <v>1.1031161181218294</v>
      </c>
      <c r="J1255" s="15">
        <f t="shared" si="301"/>
        <v>1.0020455199443592</v>
      </c>
      <c r="K1255" s="283">
        <f t="shared" si="306"/>
        <v>0.81056088004024007</v>
      </c>
      <c r="L1255" s="283">
        <f t="shared" si="307"/>
        <v>2.2890548970082816</v>
      </c>
      <c r="M1255" s="283">
        <f t="shared" si="308"/>
        <v>6.3306874162714966</v>
      </c>
      <c r="N1255" s="283" t="e">
        <f t="shared" si="309"/>
        <v>#N/A</v>
      </c>
      <c r="O1255" s="283">
        <f t="shared" si="310"/>
        <v>0</v>
      </c>
      <c r="P1255" s="21">
        <f t="shared" si="302"/>
        <v>0</v>
      </c>
      <c r="Q1255" s="21">
        <f t="shared" si="303"/>
        <v>0.72139578924615555</v>
      </c>
      <c r="R1255">
        <f t="shared" si="304"/>
        <v>1.0705685074825908</v>
      </c>
      <c r="S1255" s="296">
        <f t="shared" si="311"/>
        <v>0</v>
      </c>
      <c r="T1255" s="283">
        <f t="shared" si="312"/>
        <v>0.81056088004024007</v>
      </c>
    </row>
    <row r="1256" spans="1:20" x14ac:dyDescent="0.25">
      <c r="A1256" s="286">
        <v>43153</v>
      </c>
      <c r="B1256" s="1">
        <f t="shared" si="305"/>
        <v>4</v>
      </c>
      <c r="C1256" s="285">
        <v>6</v>
      </c>
      <c r="D1256" t="s">
        <v>713</v>
      </c>
      <c r="F1256" s="16">
        <v>0</v>
      </c>
      <c r="G1256" t="str">
        <f t="shared" si="299"/>
        <v>heating</v>
      </c>
      <c r="H1256" s="283">
        <f>IF(G1256="heating",F1256*Assumptions!M$4+Assumptions!M$7,0)</f>
        <v>0.7439878939002178</v>
      </c>
      <c r="I1256" s="15">
        <f t="shared" si="300"/>
        <v>1.1674190089087988</v>
      </c>
      <c r="J1256" s="15">
        <f t="shared" si="301"/>
        <v>1.0020455199443592</v>
      </c>
      <c r="K1256" s="283">
        <f t="shared" si="306"/>
        <v>0.87032223710443968</v>
      </c>
      <c r="L1256" s="283">
        <f t="shared" si="307"/>
        <v>2.2465435841600243</v>
      </c>
      <c r="M1256" s="283">
        <f t="shared" si="308"/>
        <v>6.6711998509788719</v>
      </c>
      <c r="N1256" s="283" t="e">
        <f t="shared" si="309"/>
        <v>#N/A</v>
      </c>
      <c r="O1256" s="283">
        <f t="shared" si="310"/>
        <v>0</v>
      </c>
      <c r="P1256" s="21">
        <f t="shared" si="302"/>
        <v>0</v>
      </c>
      <c r="Q1256" s="21">
        <f t="shared" si="303"/>
        <v>0.87787080972652631</v>
      </c>
      <c r="R1256">
        <f t="shared" si="304"/>
        <v>1.0705685074825908</v>
      </c>
      <c r="S1256" s="296">
        <f t="shared" si="311"/>
        <v>0</v>
      </c>
      <c r="T1256" s="283">
        <f t="shared" si="312"/>
        <v>0.87032223710443968</v>
      </c>
    </row>
    <row r="1257" spans="1:20" x14ac:dyDescent="0.25">
      <c r="A1257" s="286">
        <v>43153</v>
      </c>
      <c r="B1257" s="1">
        <f t="shared" si="305"/>
        <v>4</v>
      </c>
      <c r="C1257" s="285">
        <v>7</v>
      </c>
      <c r="D1257" t="s">
        <v>714</v>
      </c>
      <c r="F1257" s="16">
        <v>0</v>
      </c>
      <c r="G1257" t="str">
        <f t="shared" si="299"/>
        <v>heating</v>
      </c>
      <c r="H1257" s="283">
        <f>IF(G1257="heating",F1257*Assumptions!M$4+Assumptions!M$7,0)</f>
        <v>0.7439878939002178</v>
      </c>
      <c r="I1257" s="15">
        <f t="shared" si="300"/>
        <v>1.1567226404725983</v>
      </c>
      <c r="J1257" s="15">
        <f t="shared" si="301"/>
        <v>1.0020455199443592</v>
      </c>
      <c r="K1257" s="283">
        <f t="shared" si="306"/>
        <v>0.86234799029567066</v>
      </c>
      <c r="L1257" s="283">
        <f t="shared" si="307"/>
        <v>2.2465435841600243</v>
      </c>
      <c r="M1257" s="283">
        <f t="shared" si="308"/>
        <v>6.6100756008398456</v>
      </c>
      <c r="N1257" s="283" t="e">
        <f t="shared" si="309"/>
        <v>#N/A</v>
      </c>
      <c r="O1257" s="283">
        <f t="shared" si="310"/>
        <v>0</v>
      </c>
      <c r="P1257" s="21">
        <f t="shared" si="302"/>
        <v>0</v>
      </c>
      <c r="Q1257" s="21">
        <f t="shared" si="303"/>
        <v>0.97331382064367777</v>
      </c>
      <c r="R1257">
        <f t="shared" si="304"/>
        <v>1.0705685074825908</v>
      </c>
      <c r="S1257" s="296">
        <f t="shared" si="311"/>
        <v>0</v>
      </c>
      <c r="T1257" s="283">
        <f t="shared" si="312"/>
        <v>0.86234799029567066</v>
      </c>
    </row>
    <row r="1258" spans="1:20" x14ac:dyDescent="0.25">
      <c r="A1258" s="286">
        <v>43153</v>
      </c>
      <c r="B1258" s="1">
        <f t="shared" si="305"/>
        <v>4</v>
      </c>
      <c r="C1258" s="285">
        <v>8</v>
      </c>
      <c r="D1258" t="s">
        <v>714</v>
      </c>
      <c r="F1258" s="16">
        <v>3</v>
      </c>
      <c r="G1258" t="str">
        <f t="shared" si="299"/>
        <v>heating</v>
      </c>
      <c r="H1258" s="283">
        <f>IF(G1258="heating",F1258*Assumptions!M$4+Assumptions!M$7,0)</f>
        <v>0.71190027118909771</v>
      </c>
      <c r="I1258" s="15">
        <f t="shared" si="300"/>
        <v>1.0887373021083731</v>
      </c>
      <c r="J1258" s="15">
        <f t="shared" si="301"/>
        <v>1.0020455199443592</v>
      </c>
      <c r="K1258" s="283">
        <f t="shared" si="306"/>
        <v>0.77665780663752704</v>
      </c>
      <c r="L1258" s="283">
        <f t="shared" si="307"/>
        <v>2.2496218138612099</v>
      </c>
      <c r="M1258" s="283">
        <f t="shared" si="308"/>
        <v>5.9613998047637082</v>
      </c>
      <c r="N1258" s="283" t="e">
        <f t="shared" si="309"/>
        <v>#N/A</v>
      </c>
      <c r="O1258" s="283">
        <f t="shared" si="310"/>
        <v>0</v>
      </c>
      <c r="P1258" s="21">
        <f t="shared" si="302"/>
        <v>0</v>
      </c>
      <c r="Q1258" s="21">
        <f t="shared" si="303"/>
        <v>0.94940007506179924</v>
      </c>
      <c r="R1258">
        <f t="shared" si="304"/>
        <v>1.0705685074825908</v>
      </c>
      <c r="S1258" s="296">
        <f t="shared" si="311"/>
        <v>0</v>
      </c>
      <c r="T1258" s="283">
        <f t="shared" si="312"/>
        <v>0.77665780663752704</v>
      </c>
    </row>
    <row r="1259" spans="1:20" x14ac:dyDescent="0.25">
      <c r="A1259" s="286">
        <v>43153</v>
      </c>
      <c r="B1259" s="1">
        <f t="shared" si="305"/>
        <v>4</v>
      </c>
      <c r="C1259" s="285">
        <v>9</v>
      </c>
      <c r="D1259" t="s">
        <v>714</v>
      </c>
      <c r="F1259" s="16">
        <v>7</v>
      </c>
      <c r="G1259" t="str">
        <f t="shared" si="299"/>
        <v>heating</v>
      </c>
      <c r="H1259" s="283">
        <f>IF(G1259="heating",F1259*Assumptions!M$4+Assumptions!M$7,0)</f>
        <v>0.66911677424093763</v>
      </c>
      <c r="I1259" s="15">
        <f t="shared" si="300"/>
        <v>1.0265141967145235</v>
      </c>
      <c r="J1259" s="15">
        <f t="shared" si="301"/>
        <v>1.0020455199443592</v>
      </c>
      <c r="K1259" s="283">
        <f t="shared" si="306"/>
        <v>0.68826284948612049</v>
      </c>
      <c r="L1259" s="283">
        <f t="shared" si="307"/>
        <v>2.4800267097410909</v>
      </c>
      <c r="M1259" s="283">
        <f t="shared" si="308"/>
        <v>5.8239777731640867</v>
      </c>
      <c r="N1259" s="283">
        <f t="shared" si="309"/>
        <v>1.1216076842493865</v>
      </c>
      <c r="O1259" s="283">
        <f t="shared" si="310"/>
        <v>1.5218425069817585</v>
      </c>
      <c r="P1259" s="21">
        <f t="shared" si="302"/>
        <v>0</v>
      </c>
      <c r="Q1259" s="21">
        <f t="shared" si="303"/>
        <v>0.8408485371888097</v>
      </c>
      <c r="R1259">
        <f t="shared" si="304"/>
        <v>1.0705685074825908</v>
      </c>
      <c r="S1259" s="296">
        <f t="shared" si="311"/>
        <v>0</v>
      </c>
      <c r="T1259" s="283">
        <f t="shared" si="312"/>
        <v>0.68826284948612049</v>
      </c>
    </row>
    <row r="1260" spans="1:20" x14ac:dyDescent="0.25">
      <c r="A1260" s="286">
        <v>43153</v>
      </c>
      <c r="B1260" s="1">
        <f t="shared" si="305"/>
        <v>4</v>
      </c>
      <c r="C1260" s="285">
        <v>10</v>
      </c>
      <c r="D1260" t="s">
        <v>714</v>
      </c>
      <c r="F1260" s="16">
        <v>9</v>
      </c>
      <c r="G1260" t="str">
        <f t="shared" si="299"/>
        <v>heating</v>
      </c>
      <c r="H1260" s="283">
        <f>IF(G1260="heating",F1260*Assumptions!M$4+Assumptions!M$7,0)</f>
        <v>0.64772502576685764</v>
      </c>
      <c r="I1260" s="15">
        <f t="shared" si="300"/>
        <v>0.99413757313525775</v>
      </c>
      <c r="J1260" s="15">
        <f t="shared" si="301"/>
        <v>1.0020455199443592</v>
      </c>
      <c r="K1260" s="283">
        <f t="shared" si="306"/>
        <v>0.6452449523021383</v>
      </c>
      <c r="L1260" s="283">
        <f t="shared" si="307"/>
        <v>2.5577388510716212</v>
      </c>
      <c r="M1260" s="283">
        <f t="shared" si="308"/>
        <v>5.6310558990630488</v>
      </c>
      <c r="N1260" s="283">
        <f t="shared" si="309"/>
        <v>1.1952724464873081</v>
      </c>
      <c r="O1260" s="283">
        <f t="shared" si="310"/>
        <v>1.3807463627319201</v>
      </c>
      <c r="P1260" s="21">
        <f t="shared" si="302"/>
        <v>0</v>
      </c>
      <c r="Q1260" s="21">
        <f t="shared" si="303"/>
        <v>0.74504051125983206</v>
      </c>
      <c r="R1260">
        <f t="shared" si="304"/>
        <v>1.0705685074825908</v>
      </c>
      <c r="S1260" s="296">
        <f t="shared" si="311"/>
        <v>0</v>
      </c>
      <c r="T1260" s="283">
        <f t="shared" si="312"/>
        <v>0.6452449523021383</v>
      </c>
    </row>
    <row r="1261" spans="1:20" x14ac:dyDescent="0.25">
      <c r="A1261" s="286">
        <v>43153</v>
      </c>
      <c r="B1261" s="1">
        <f t="shared" si="305"/>
        <v>4</v>
      </c>
      <c r="C1261" s="285">
        <v>11</v>
      </c>
      <c r="D1261" t="s">
        <v>714</v>
      </c>
      <c r="F1261" s="16">
        <v>12</v>
      </c>
      <c r="G1261" t="str">
        <f t="shared" si="299"/>
        <v>heating</v>
      </c>
      <c r="H1261" s="283">
        <f>IF(G1261="heating",F1261*Assumptions!M$4+Assumptions!M$7,0)</f>
        <v>0.61563740305573755</v>
      </c>
      <c r="I1261" s="15">
        <f t="shared" si="300"/>
        <v>0.95102107888400034</v>
      </c>
      <c r="J1261" s="15">
        <f t="shared" si="301"/>
        <v>1.0020455199443592</v>
      </c>
      <c r="K1261" s="283">
        <f t="shared" si="306"/>
        <v>0.5866817667557287</v>
      </c>
      <c r="L1261" s="283">
        <f t="shared" si="307"/>
        <v>2.6646546875967734</v>
      </c>
      <c r="M1261" s="283">
        <f t="shared" si="308"/>
        <v>5.33399433954387</v>
      </c>
      <c r="N1261" s="283">
        <f t="shared" si="309"/>
        <v>1.3760333699069704</v>
      </c>
      <c r="O1261" s="283">
        <f t="shared" si="310"/>
        <v>1.1360947736455691</v>
      </c>
      <c r="P1261" s="21">
        <f t="shared" si="302"/>
        <v>0</v>
      </c>
      <c r="Q1261" s="21">
        <f t="shared" si="303"/>
        <v>0.72850690893675296</v>
      </c>
      <c r="R1261">
        <f t="shared" si="304"/>
        <v>1.0705685074825908</v>
      </c>
      <c r="S1261" s="296">
        <f t="shared" si="311"/>
        <v>0</v>
      </c>
      <c r="T1261" s="283">
        <f t="shared" si="312"/>
        <v>0.5866817667557287</v>
      </c>
    </row>
    <row r="1262" spans="1:20" x14ac:dyDescent="0.25">
      <c r="A1262" s="286">
        <v>43153</v>
      </c>
      <c r="B1262" s="1">
        <f t="shared" si="305"/>
        <v>4</v>
      </c>
      <c r="C1262" s="285">
        <v>12</v>
      </c>
      <c r="D1262" t="s">
        <v>714</v>
      </c>
      <c r="F1262" s="16">
        <v>12</v>
      </c>
      <c r="G1262" t="str">
        <f t="shared" si="299"/>
        <v>heating</v>
      </c>
      <c r="H1262" s="283">
        <f>IF(G1262="heating",F1262*Assumptions!M$4+Assumptions!M$7,0)</f>
        <v>0.61563740305573755</v>
      </c>
      <c r="I1262" s="15">
        <f t="shared" si="300"/>
        <v>0.92817502202723046</v>
      </c>
      <c r="J1262" s="15">
        <f t="shared" si="301"/>
        <v>1.0020455199443592</v>
      </c>
      <c r="K1262" s="283">
        <f t="shared" si="306"/>
        <v>0.57258810963525764</v>
      </c>
      <c r="L1262" s="283">
        <f t="shared" si="307"/>
        <v>2.6646546875967734</v>
      </c>
      <c r="M1262" s="283">
        <f t="shared" si="308"/>
        <v>5.2058576024508199</v>
      </c>
      <c r="N1262" s="283">
        <f t="shared" si="309"/>
        <v>1.3760333699069704</v>
      </c>
      <c r="O1262" s="283">
        <f t="shared" si="310"/>
        <v>1.1088027541838725</v>
      </c>
      <c r="P1262" s="21">
        <f t="shared" si="302"/>
        <v>0</v>
      </c>
      <c r="Q1262" s="21">
        <f t="shared" si="303"/>
        <v>0.75910815787401487</v>
      </c>
      <c r="R1262">
        <f t="shared" si="304"/>
        <v>1.0705685074825908</v>
      </c>
      <c r="S1262" s="296">
        <f t="shared" si="311"/>
        <v>0</v>
      </c>
      <c r="T1262" s="283">
        <f t="shared" si="312"/>
        <v>0.57258810963525764</v>
      </c>
    </row>
    <row r="1263" spans="1:20" x14ac:dyDescent="0.25">
      <c r="A1263" s="286">
        <v>43153</v>
      </c>
      <c r="B1263" s="1">
        <f t="shared" si="305"/>
        <v>4</v>
      </c>
      <c r="C1263" s="285">
        <v>13</v>
      </c>
      <c r="D1263" t="s">
        <v>714</v>
      </c>
      <c r="F1263" s="16">
        <v>14</v>
      </c>
      <c r="G1263" t="str">
        <f t="shared" si="299"/>
        <v>heating</v>
      </c>
      <c r="H1263" s="283">
        <f>IF(G1263="heating",F1263*Assumptions!M$4+Assumptions!M$7,0)</f>
        <v>0.59424565458165746</v>
      </c>
      <c r="I1263" s="15">
        <f t="shared" si="300"/>
        <v>0.91573834436872614</v>
      </c>
      <c r="J1263" s="15">
        <f t="shared" si="301"/>
        <v>1.0020455199443592</v>
      </c>
      <c r="K1263" s="283">
        <f t="shared" si="306"/>
        <v>0.54528664968755947</v>
      </c>
      <c r="L1263" s="283">
        <f t="shared" si="307"/>
        <v>2.7335244633277975</v>
      </c>
      <c r="M1263" s="283">
        <f t="shared" si="308"/>
        <v>5.0857716006771589</v>
      </c>
      <c r="N1263" s="283">
        <f t="shared" si="309"/>
        <v>1.5010922485335794</v>
      </c>
      <c r="O1263" s="283">
        <f t="shared" si="310"/>
        <v>0.9929798770882502</v>
      </c>
      <c r="P1263" s="21">
        <f t="shared" si="302"/>
        <v>0</v>
      </c>
      <c r="Q1263" s="21">
        <f t="shared" si="303"/>
        <v>0.79115902007799765</v>
      </c>
      <c r="R1263">
        <f t="shared" si="304"/>
        <v>1.0705685074825908</v>
      </c>
      <c r="S1263" s="296">
        <f t="shared" si="311"/>
        <v>0</v>
      </c>
      <c r="T1263" s="283">
        <f t="shared" si="312"/>
        <v>0.54528664968755947</v>
      </c>
    </row>
    <row r="1264" spans="1:20" x14ac:dyDescent="0.25">
      <c r="A1264" s="286">
        <v>43153</v>
      </c>
      <c r="B1264" s="1">
        <f t="shared" si="305"/>
        <v>4</v>
      </c>
      <c r="C1264" s="285">
        <v>14</v>
      </c>
      <c r="D1264" t="s">
        <v>714</v>
      </c>
      <c r="F1264" s="16">
        <v>16</v>
      </c>
      <c r="G1264" t="str">
        <f t="shared" si="299"/>
        <v>heating</v>
      </c>
      <c r="H1264" s="283">
        <f>IF(G1264="heating",F1264*Assumptions!M$4+Assumptions!M$7,0)</f>
        <v>0.57285390610757747</v>
      </c>
      <c r="I1264" s="15">
        <f t="shared" si="300"/>
        <v>0.92047470058819936</v>
      </c>
      <c r="J1264" s="15">
        <f t="shared" si="301"/>
        <v>1.0020455199443592</v>
      </c>
      <c r="K1264" s="283">
        <f t="shared" si="306"/>
        <v>0.52837612531468503</v>
      </c>
      <c r="L1264" s="283">
        <f t="shared" si="307"/>
        <v>2.8179276134894917</v>
      </c>
      <c r="M1264" s="283">
        <f t="shared" si="308"/>
        <v>5.080214399117633</v>
      </c>
      <c r="N1264" s="283">
        <f t="shared" si="309"/>
        <v>1.6317545686209942</v>
      </c>
      <c r="O1264" s="283">
        <f t="shared" si="310"/>
        <v>0.91246913136645003</v>
      </c>
      <c r="P1264" s="21">
        <f t="shared" si="302"/>
        <v>0</v>
      </c>
      <c r="Q1264" s="21">
        <f t="shared" si="303"/>
        <v>0.84355555031342389</v>
      </c>
      <c r="R1264">
        <f t="shared" si="304"/>
        <v>1.0705685074825908</v>
      </c>
      <c r="S1264" s="296">
        <f t="shared" si="311"/>
        <v>0</v>
      </c>
      <c r="T1264" s="283">
        <f t="shared" si="312"/>
        <v>0.52837612531468503</v>
      </c>
    </row>
    <row r="1265" spans="1:20" x14ac:dyDescent="0.25">
      <c r="A1265" s="286">
        <v>43153</v>
      </c>
      <c r="B1265" s="1">
        <f t="shared" si="305"/>
        <v>4</v>
      </c>
      <c r="C1265" s="285">
        <v>15</v>
      </c>
      <c r="D1265" t="s">
        <v>714</v>
      </c>
      <c r="F1265" s="16">
        <v>19</v>
      </c>
      <c r="G1265" t="str">
        <f t="shared" si="299"/>
        <v>heating</v>
      </c>
      <c r="H1265" s="283">
        <f>IF(G1265="heating",F1265*Assumptions!M$4+Assumptions!M$7,0)</f>
        <v>0.54076628339645738</v>
      </c>
      <c r="I1265" s="15">
        <f t="shared" si="300"/>
        <v>0.92937811039838192</v>
      </c>
      <c r="J1265" s="15">
        <f t="shared" si="301"/>
        <v>1.0020455199443592</v>
      </c>
      <c r="K1265" s="283">
        <f t="shared" si="306"/>
        <v>0.50360437657075063</v>
      </c>
      <c r="L1265" s="283">
        <f t="shared" si="307"/>
        <v>2.9437809613584625</v>
      </c>
      <c r="M1265" s="283">
        <f t="shared" si="308"/>
        <v>5.0582933294492989</v>
      </c>
      <c r="N1265" s="283">
        <f t="shared" si="309"/>
        <v>1.8289671560163632</v>
      </c>
      <c r="O1265" s="283">
        <f t="shared" si="310"/>
        <v>0.81056730348005768</v>
      </c>
      <c r="P1265" s="21">
        <f t="shared" si="302"/>
        <v>0</v>
      </c>
      <c r="Q1265" s="21">
        <f t="shared" si="303"/>
        <v>0.96592607327566882</v>
      </c>
      <c r="R1265">
        <f t="shared" si="304"/>
        <v>1.0705685074825908</v>
      </c>
      <c r="S1265" s="296">
        <f t="shared" si="311"/>
        <v>0</v>
      </c>
      <c r="T1265" s="283">
        <f t="shared" si="312"/>
        <v>0.50360437657075063</v>
      </c>
    </row>
    <row r="1266" spans="1:20" x14ac:dyDescent="0.25">
      <c r="A1266" s="286">
        <v>43153</v>
      </c>
      <c r="B1266" s="1">
        <f t="shared" si="305"/>
        <v>4</v>
      </c>
      <c r="C1266" s="285">
        <v>16</v>
      </c>
      <c r="D1266" t="s">
        <v>714</v>
      </c>
      <c r="F1266" s="16">
        <v>19</v>
      </c>
      <c r="G1266" t="str">
        <f t="shared" si="299"/>
        <v>heating</v>
      </c>
      <c r="H1266" s="283">
        <f>IF(G1266="heating",F1266*Assumptions!M$4+Assumptions!M$7,0)</f>
        <v>0.54076628339645738</v>
      </c>
      <c r="I1266" s="15">
        <f t="shared" si="300"/>
        <v>0.95820877609023625</v>
      </c>
      <c r="J1266" s="15">
        <f t="shared" si="301"/>
        <v>1.0020455199443592</v>
      </c>
      <c r="K1266" s="283">
        <f t="shared" si="306"/>
        <v>0.51922691949425703</v>
      </c>
      <c r="L1266" s="283">
        <f t="shared" si="307"/>
        <v>2.9437809613584625</v>
      </c>
      <c r="M1266" s="283">
        <f t="shared" si="308"/>
        <v>5.2152089726315731</v>
      </c>
      <c r="N1266" s="283">
        <f t="shared" si="309"/>
        <v>1.8289671560163632</v>
      </c>
      <c r="O1266" s="283">
        <f t="shared" si="310"/>
        <v>0.8357122845011451</v>
      </c>
      <c r="P1266" s="21">
        <f t="shared" si="302"/>
        <v>0</v>
      </c>
      <c r="Q1266" s="21">
        <f t="shared" si="303"/>
        <v>1.1649354943302594</v>
      </c>
      <c r="R1266">
        <f t="shared" si="304"/>
        <v>1.0705685074825908</v>
      </c>
      <c r="S1266" s="296">
        <f t="shared" si="311"/>
        <v>0</v>
      </c>
      <c r="T1266" s="283">
        <f t="shared" si="312"/>
        <v>0.51922691949425703</v>
      </c>
    </row>
    <row r="1267" spans="1:20" x14ac:dyDescent="0.25">
      <c r="A1267" s="286">
        <v>43153</v>
      </c>
      <c r="B1267" s="1">
        <f t="shared" si="305"/>
        <v>4</v>
      </c>
      <c r="C1267" s="285">
        <v>17</v>
      </c>
      <c r="D1267" t="s">
        <v>714</v>
      </c>
      <c r="F1267" s="16">
        <v>18</v>
      </c>
      <c r="G1267" t="str">
        <f t="shared" si="299"/>
        <v>heating</v>
      </c>
      <c r="H1267" s="283">
        <f>IF(G1267="heating",F1267*Assumptions!M$4+Assumptions!M$7,0)</f>
        <v>0.55146215763349737</v>
      </c>
      <c r="I1267" s="15">
        <f t="shared" si="300"/>
        <v>1.000324165990953</v>
      </c>
      <c r="J1267" s="15">
        <f t="shared" si="301"/>
        <v>1.0020455199443592</v>
      </c>
      <c r="K1267" s="283">
        <f t="shared" si="306"/>
        <v>0.55276931542023733</v>
      </c>
      <c r="L1267" s="283">
        <f t="shared" si="307"/>
        <v>2.9050026706454841</v>
      </c>
      <c r="M1267" s="283">
        <f t="shared" si="308"/>
        <v>5.4789771037092221</v>
      </c>
      <c r="N1267" s="283">
        <f t="shared" si="309"/>
        <v>1.7641684145174241</v>
      </c>
      <c r="O1267" s="283">
        <f t="shared" si="310"/>
        <v>0.91022848177786919</v>
      </c>
      <c r="P1267" s="21">
        <f t="shared" si="302"/>
        <v>0</v>
      </c>
      <c r="Q1267" s="21">
        <f t="shared" si="303"/>
        <v>1.3521540118753073</v>
      </c>
      <c r="R1267">
        <f t="shared" si="304"/>
        <v>1.0705685074825908</v>
      </c>
      <c r="S1267" s="296">
        <f t="shared" si="311"/>
        <v>0</v>
      </c>
      <c r="T1267" s="283">
        <f t="shared" si="312"/>
        <v>0.55276931542023733</v>
      </c>
    </row>
    <row r="1268" spans="1:20" x14ac:dyDescent="0.25">
      <c r="A1268" s="286">
        <v>43153</v>
      </c>
      <c r="B1268" s="1">
        <f t="shared" si="305"/>
        <v>4</v>
      </c>
      <c r="C1268" s="285">
        <v>18</v>
      </c>
      <c r="D1268" t="s">
        <v>714</v>
      </c>
      <c r="F1268" s="16">
        <v>16</v>
      </c>
      <c r="G1268" t="str">
        <f t="shared" si="299"/>
        <v>heating</v>
      </c>
      <c r="H1268" s="283">
        <f>IF(G1268="heating",F1268*Assumptions!M$4+Assumptions!M$7,0)</f>
        <v>0.57285390610757747</v>
      </c>
      <c r="I1268" s="15">
        <f t="shared" si="300"/>
        <v>0.99263375744531002</v>
      </c>
      <c r="J1268" s="15">
        <f t="shared" si="301"/>
        <v>1.0020455199443592</v>
      </c>
      <c r="K1268" s="283">
        <f t="shared" si="306"/>
        <v>0.56979727773110489</v>
      </c>
      <c r="L1268" s="283">
        <f t="shared" si="307"/>
        <v>2.8179276134894917</v>
      </c>
      <c r="M1268" s="283">
        <f t="shared" si="308"/>
        <v>5.4784692120288279</v>
      </c>
      <c r="N1268" s="283">
        <f t="shared" si="309"/>
        <v>1.6317545686209942</v>
      </c>
      <c r="O1268" s="283">
        <f t="shared" si="310"/>
        <v>0.98400060516856036</v>
      </c>
      <c r="P1268" s="21">
        <f t="shared" si="302"/>
        <v>0</v>
      </c>
      <c r="Q1268" s="21">
        <f t="shared" si="303"/>
        <v>1.5598916921549892</v>
      </c>
      <c r="R1268">
        <f t="shared" si="304"/>
        <v>1.0705685074825908</v>
      </c>
      <c r="S1268" s="296">
        <f t="shared" si="311"/>
        <v>0</v>
      </c>
      <c r="T1268" s="283">
        <f t="shared" si="312"/>
        <v>0.56979727773110489</v>
      </c>
    </row>
    <row r="1269" spans="1:20" x14ac:dyDescent="0.25">
      <c r="A1269" s="286">
        <v>43153</v>
      </c>
      <c r="B1269" s="1">
        <f t="shared" si="305"/>
        <v>4</v>
      </c>
      <c r="C1269" s="285">
        <v>19</v>
      </c>
      <c r="D1269" t="s">
        <v>714</v>
      </c>
      <c r="F1269" s="16">
        <v>12</v>
      </c>
      <c r="G1269" t="str">
        <f t="shared" si="299"/>
        <v>heating</v>
      </c>
      <c r="H1269" s="283">
        <f>IF(G1269="heating",F1269*Assumptions!M$4+Assumptions!M$7,0)</f>
        <v>0.61563740305573755</v>
      </c>
      <c r="I1269" s="15">
        <f t="shared" si="300"/>
        <v>0.98728643949761985</v>
      </c>
      <c r="J1269" s="15">
        <f t="shared" si="301"/>
        <v>1.0020455199443592</v>
      </c>
      <c r="K1269" s="283">
        <f t="shared" si="306"/>
        <v>0.60905374810213497</v>
      </c>
      <c r="L1269" s="283">
        <f t="shared" si="307"/>
        <v>2.6646546875967734</v>
      </c>
      <c r="M1269" s="283">
        <f t="shared" si="308"/>
        <v>5.537395959686255</v>
      </c>
      <c r="N1269" s="283">
        <f t="shared" si="309"/>
        <v>1.3760333699069704</v>
      </c>
      <c r="O1269" s="283">
        <f t="shared" si="310"/>
        <v>1.1794175638258388</v>
      </c>
      <c r="P1269" s="21">
        <f t="shared" si="302"/>
        <v>0</v>
      </c>
      <c r="Q1269" s="21">
        <f t="shared" si="303"/>
        <v>1.6764212681468484</v>
      </c>
      <c r="R1269">
        <f t="shared" si="304"/>
        <v>1.0705685074825908</v>
      </c>
      <c r="S1269" s="296">
        <f t="shared" si="311"/>
        <v>0</v>
      </c>
      <c r="T1269" s="283">
        <f t="shared" si="312"/>
        <v>0.60905374810213497</v>
      </c>
    </row>
    <row r="1270" spans="1:20" x14ac:dyDescent="0.25">
      <c r="A1270" s="286">
        <v>43153</v>
      </c>
      <c r="B1270" s="1">
        <f t="shared" si="305"/>
        <v>4</v>
      </c>
      <c r="C1270" s="285">
        <v>20</v>
      </c>
      <c r="D1270" t="s">
        <v>714</v>
      </c>
      <c r="F1270" s="16">
        <v>10</v>
      </c>
      <c r="G1270" t="str">
        <f t="shared" si="299"/>
        <v>heating</v>
      </c>
      <c r="H1270" s="283">
        <f>IF(G1270="heating",F1270*Assumptions!M$4+Assumptions!M$7,0)</f>
        <v>0.63702915152981754</v>
      </c>
      <c r="I1270" s="15">
        <f t="shared" si="300"/>
        <v>0.9807837528485519</v>
      </c>
      <c r="J1270" s="15">
        <f t="shared" si="301"/>
        <v>1.0020455199443592</v>
      </c>
      <c r="K1270" s="283">
        <f t="shared" si="306"/>
        <v>0.62606585790296609</v>
      </c>
      <c r="L1270" s="283">
        <f t="shared" si="307"/>
        <v>2.5948150733280251</v>
      </c>
      <c r="M1270" s="283">
        <f t="shared" si="308"/>
        <v>5.5428797264408285</v>
      </c>
      <c r="N1270" s="283">
        <f t="shared" si="309"/>
        <v>1.2546470767287967</v>
      </c>
      <c r="O1270" s="283">
        <f t="shared" si="310"/>
        <v>1.294806448055682</v>
      </c>
      <c r="P1270" s="21">
        <f t="shared" si="302"/>
        <v>0</v>
      </c>
      <c r="Q1270" s="21">
        <f t="shared" si="303"/>
        <v>1.52436960139122</v>
      </c>
      <c r="R1270">
        <f t="shared" si="304"/>
        <v>1.0705685074825908</v>
      </c>
      <c r="S1270" s="296">
        <f t="shared" si="311"/>
        <v>0</v>
      </c>
      <c r="T1270" s="283">
        <f t="shared" si="312"/>
        <v>0.62606585790296609</v>
      </c>
    </row>
    <row r="1271" spans="1:20" x14ac:dyDescent="0.25">
      <c r="A1271" s="286">
        <v>43153</v>
      </c>
      <c r="B1271" s="1">
        <f t="shared" si="305"/>
        <v>4</v>
      </c>
      <c r="C1271" s="285">
        <v>21</v>
      </c>
      <c r="D1271" t="s">
        <v>714</v>
      </c>
      <c r="F1271" s="16">
        <v>9</v>
      </c>
      <c r="G1271" t="str">
        <f t="shared" si="299"/>
        <v>heating</v>
      </c>
      <c r="H1271" s="283">
        <f>IF(G1271="heating",F1271*Assumptions!M$4+Assumptions!M$7,0)</f>
        <v>0.64772502576685764</v>
      </c>
      <c r="I1271" s="15">
        <f t="shared" si="300"/>
        <v>0.96485790305685171</v>
      </c>
      <c r="J1271" s="15">
        <f t="shared" si="301"/>
        <v>1.0020455199443592</v>
      </c>
      <c r="K1271" s="283">
        <f t="shared" si="306"/>
        <v>0.62624098360233238</v>
      </c>
      <c r="L1271" s="283">
        <f t="shared" si="307"/>
        <v>2.5577388510716212</v>
      </c>
      <c r="M1271" s="283">
        <f t="shared" si="308"/>
        <v>5.4652081699628869</v>
      </c>
      <c r="N1271" s="283">
        <f t="shared" si="309"/>
        <v>1.1952724464873081</v>
      </c>
      <c r="O1271" s="283">
        <f t="shared" si="310"/>
        <v>1.340080162142347</v>
      </c>
      <c r="P1271" s="21">
        <f t="shared" si="302"/>
        <v>0</v>
      </c>
      <c r="Q1271" s="21">
        <f t="shared" si="303"/>
        <v>1.4448604713749031</v>
      </c>
      <c r="R1271">
        <f t="shared" si="304"/>
        <v>1.0705685074825908</v>
      </c>
      <c r="S1271" s="296">
        <f t="shared" si="311"/>
        <v>0</v>
      </c>
      <c r="T1271" s="283">
        <f t="shared" si="312"/>
        <v>0.62624098360233238</v>
      </c>
    </row>
    <row r="1272" spans="1:20" x14ac:dyDescent="0.25">
      <c r="A1272" s="286">
        <v>43153</v>
      </c>
      <c r="B1272" s="1">
        <f t="shared" si="305"/>
        <v>4</v>
      </c>
      <c r="C1272" s="285">
        <v>22</v>
      </c>
      <c r="D1272" t="s">
        <v>714</v>
      </c>
      <c r="F1272" s="16">
        <v>7</v>
      </c>
      <c r="G1272" t="str">
        <f t="shared" si="299"/>
        <v>heating</v>
      </c>
      <c r="H1272" s="283">
        <f>IF(G1272="heating",F1272*Assumptions!M$4+Assumptions!M$7,0)</f>
        <v>0.66911677424093763</v>
      </c>
      <c r="I1272" s="15">
        <f t="shared" si="300"/>
        <v>0.93972561476240646</v>
      </c>
      <c r="J1272" s="15">
        <f t="shared" si="301"/>
        <v>1.0020455199443592</v>
      </c>
      <c r="K1272" s="283">
        <f t="shared" si="306"/>
        <v>0.6300723666770105</v>
      </c>
      <c r="L1272" s="283">
        <f t="shared" si="307"/>
        <v>2.4800267097410909</v>
      </c>
      <c r="M1272" s="283">
        <f t="shared" si="308"/>
        <v>5.3315785702389578</v>
      </c>
      <c r="N1272" s="283">
        <f t="shared" si="309"/>
        <v>1.1216076842493865</v>
      </c>
      <c r="O1272" s="283">
        <f t="shared" si="310"/>
        <v>1.3931754573119788</v>
      </c>
      <c r="P1272" s="21">
        <f t="shared" si="302"/>
        <v>0</v>
      </c>
      <c r="Q1272" s="21">
        <f t="shared" si="303"/>
        <v>1.2427137171080138</v>
      </c>
      <c r="R1272">
        <f t="shared" si="304"/>
        <v>1.0705685074825908</v>
      </c>
      <c r="S1272" s="296">
        <f t="shared" si="311"/>
        <v>0</v>
      </c>
      <c r="T1272" s="283">
        <f t="shared" si="312"/>
        <v>0.6300723666770105</v>
      </c>
    </row>
    <row r="1273" spans="1:20" x14ac:dyDescent="0.25">
      <c r="A1273" s="286">
        <v>43153</v>
      </c>
      <c r="B1273" s="1">
        <f t="shared" si="305"/>
        <v>4</v>
      </c>
      <c r="C1273" s="285">
        <v>23</v>
      </c>
      <c r="D1273" t="s">
        <v>713</v>
      </c>
      <c r="F1273" s="16">
        <v>5</v>
      </c>
      <c r="G1273" t="str">
        <f t="shared" si="299"/>
        <v>heating</v>
      </c>
      <c r="H1273" s="283">
        <f>IF(G1273="heating",F1273*Assumptions!M$4+Assumptions!M$7,0)</f>
        <v>0.69050852271501773</v>
      </c>
      <c r="I1273" s="15">
        <f t="shared" si="300"/>
        <v>0.93552015763172869</v>
      </c>
      <c r="J1273" s="15">
        <f t="shared" si="301"/>
        <v>1.0020455199443592</v>
      </c>
      <c r="K1273" s="283">
        <f t="shared" si="306"/>
        <v>0.64730601648539976</v>
      </c>
      <c r="L1273" s="283">
        <f t="shared" si="307"/>
        <v>2.3843508685445598</v>
      </c>
      <c r="M1273" s="283">
        <f t="shared" si="308"/>
        <v>5.2660967088631319</v>
      </c>
      <c r="N1273" s="283">
        <f t="shared" si="309"/>
        <v>1.0471958284399543</v>
      </c>
      <c r="O1273" s="283">
        <f t="shared" si="310"/>
        <v>1.4738453121230897</v>
      </c>
      <c r="P1273" s="21">
        <f t="shared" si="302"/>
        <v>0</v>
      </c>
      <c r="Q1273" s="21">
        <f t="shared" si="303"/>
        <v>1.0297519246597011</v>
      </c>
      <c r="R1273">
        <f t="shared" si="304"/>
        <v>1.0705685074825908</v>
      </c>
      <c r="S1273" s="296">
        <f t="shared" si="311"/>
        <v>0</v>
      </c>
      <c r="T1273" s="283">
        <f t="shared" si="312"/>
        <v>0.64730601648539976</v>
      </c>
    </row>
    <row r="1274" spans="1:20" x14ac:dyDescent="0.25">
      <c r="A1274" s="286">
        <v>43154</v>
      </c>
      <c r="B1274" s="1">
        <f t="shared" si="305"/>
        <v>5</v>
      </c>
      <c r="C1274" s="285">
        <v>0</v>
      </c>
      <c r="D1274" t="s">
        <v>713</v>
      </c>
      <c r="F1274" s="16">
        <v>3</v>
      </c>
      <c r="G1274" t="str">
        <f t="shared" si="299"/>
        <v>heating</v>
      </c>
      <c r="H1274" s="283">
        <f>IF(G1274="heating",F1274*Assumptions!M$4+Assumptions!M$7,0)</f>
        <v>0.71190027118909771</v>
      </c>
      <c r="I1274" s="15">
        <f t="shared" si="300"/>
        <v>0.96097758380229281</v>
      </c>
      <c r="J1274" s="15">
        <f t="shared" si="301"/>
        <v>1.0078033906966741</v>
      </c>
      <c r="K1274" s="283">
        <f t="shared" si="306"/>
        <v>0.68945865973921239</v>
      </c>
      <c r="L1274" s="283">
        <f t="shared" si="307"/>
        <v>2.2496218138612099</v>
      </c>
      <c r="M1274" s="283">
        <f t="shared" si="308"/>
        <v>5.292084473284933</v>
      </c>
      <c r="N1274" s="283" t="e">
        <f t="shared" si="309"/>
        <v>#N/A</v>
      </c>
      <c r="O1274" s="283">
        <f t="shared" si="310"/>
        <v>0</v>
      </c>
      <c r="P1274" s="21">
        <f t="shared" si="302"/>
        <v>0</v>
      </c>
      <c r="Q1274" s="21">
        <f t="shared" si="303"/>
        <v>0.90668853391740301</v>
      </c>
      <c r="R1274">
        <f t="shared" si="304"/>
        <v>1.1856283047139096</v>
      </c>
      <c r="S1274" s="296">
        <f t="shared" si="311"/>
        <v>0</v>
      </c>
      <c r="T1274" s="283">
        <f t="shared" si="312"/>
        <v>0.68945865973921239</v>
      </c>
    </row>
    <row r="1275" spans="1:20" x14ac:dyDescent="0.25">
      <c r="A1275" s="286">
        <v>43154</v>
      </c>
      <c r="B1275" s="1">
        <f t="shared" si="305"/>
        <v>5</v>
      </c>
      <c r="C1275" s="285">
        <v>1</v>
      </c>
      <c r="D1275" t="s">
        <v>713</v>
      </c>
      <c r="F1275" s="16">
        <v>1</v>
      </c>
      <c r="G1275" t="str">
        <f t="shared" si="299"/>
        <v>heating</v>
      </c>
      <c r="H1275" s="283">
        <f>IF(G1275="heating",F1275*Assumptions!M$4+Assumptions!M$7,0)</f>
        <v>0.73329201966317781</v>
      </c>
      <c r="I1275" s="15">
        <f t="shared" si="300"/>
        <v>0.9912860509924194</v>
      </c>
      <c r="J1275" s="15">
        <f t="shared" si="301"/>
        <v>1.0078033906966741</v>
      </c>
      <c r="K1275" s="283">
        <f t="shared" si="306"/>
        <v>0.73257445187396097</v>
      </c>
      <c r="L1275" s="283">
        <f t="shared" si="307"/>
        <v>2.2890548970082816</v>
      </c>
      <c r="M1275" s="283">
        <f t="shared" si="308"/>
        <v>5.721593501687666</v>
      </c>
      <c r="N1275" s="283" t="e">
        <f t="shared" si="309"/>
        <v>#N/A</v>
      </c>
      <c r="O1275" s="283">
        <f t="shared" si="310"/>
        <v>0</v>
      </c>
      <c r="P1275" s="21">
        <f t="shared" si="302"/>
        <v>0</v>
      </c>
      <c r="Q1275" s="21">
        <f t="shared" si="303"/>
        <v>0.81803459285312596</v>
      </c>
      <c r="R1275">
        <f t="shared" si="304"/>
        <v>1.1856283047139096</v>
      </c>
      <c r="S1275" s="296">
        <f t="shared" si="311"/>
        <v>0</v>
      </c>
      <c r="T1275" s="283">
        <f t="shared" si="312"/>
        <v>0.73257445187396097</v>
      </c>
    </row>
    <row r="1276" spans="1:20" x14ac:dyDescent="0.25">
      <c r="A1276" s="286">
        <v>43154</v>
      </c>
      <c r="B1276" s="1">
        <f t="shared" si="305"/>
        <v>5</v>
      </c>
      <c r="C1276" s="285">
        <v>2</v>
      </c>
      <c r="D1276" t="s">
        <v>713</v>
      </c>
      <c r="F1276" s="16">
        <v>0</v>
      </c>
      <c r="G1276" t="str">
        <f t="shared" si="299"/>
        <v>heating</v>
      </c>
      <c r="H1276" s="283">
        <f>IF(G1276="heating",F1276*Assumptions!M$4+Assumptions!M$7,0)</f>
        <v>0.7439878939002178</v>
      </c>
      <c r="I1276" s="15">
        <f t="shared" si="300"/>
        <v>1.0126444122274023</v>
      </c>
      <c r="J1276" s="15">
        <f t="shared" si="301"/>
        <v>1.0078033906966741</v>
      </c>
      <c r="K1276" s="283">
        <f t="shared" si="306"/>
        <v>0.75927422048891069</v>
      </c>
      <c r="L1276" s="283">
        <f t="shared" si="307"/>
        <v>2.2465435841600243</v>
      </c>
      <c r="M1276" s="283">
        <f t="shared" si="308"/>
        <v>5.8199938489792737</v>
      </c>
      <c r="N1276" s="283" t="e">
        <f t="shared" si="309"/>
        <v>#N/A</v>
      </c>
      <c r="O1276" s="283">
        <f t="shared" si="310"/>
        <v>0</v>
      </c>
      <c r="P1276" s="21">
        <f t="shared" si="302"/>
        <v>0</v>
      </c>
      <c r="Q1276" s="21">
        <f t="shared" si="303"/>
        <v>0.74507607494346417</v>
      </c>
      <c r="R1276">
        <f t="shared" si="304"/>
        <v>1.1856283047139096</v>
      </c>
      <c r="S1276" s="296">
        <f t="shared" si="311"/>
        <v>0</v>
      </c>
      <c r="T1276" s="283">
        <f t="shared" si="312"/>
        <v>0.75927422048891069</v>
      </c>
    </row>
    <row r="1277" spans="1:20" x14ac:dyDescent="0.25">
      <c r="A1277" s="286">
        <v>43154</v>
      </c>
      <c r="B1277" s="1">
        <f t="shared" si="305"/>
        <v>5</v>
      </c>
      <c r="C1277" s="285">
        <v>3</v>
      </c>
      <c r="D1277" t="s">
        <v>713</v>
      </c>
      <c r="F1277" s="16">
        <v>-2</v>
      </c>
      <c r="G1277" t="str">
        <f t="shared" si="299"/>
        <v>heating</v>
      </c>
      <c r="H1277" s="283">
        <f>IF(G1277="heating",F1277*Assumptions!M$4+Assumptions!M$7,0)</f>
        <v>0.7653796423742979</v>
      </c>
      <c r="I1277" s="15">
        <f t="shared" si="300"/>
        <v>1.0288787614109172</v>
      </c>
      <c r="J1277" s="15">
        <f t="shared" si="301"/>
        <v>1.0078033906966741</v>
      </c>
      <c r="K1277" s="283">
        <f t="shared" si="306"/>
        <v>0.79362789486665808</v>
      </c>
      <c r="L1277" s="283">
        <f t="shared" si="307"/>
        <v>2.1604470590225535</v>
      </c>
      <c r="M1277" s="283">
        <f t="shared" si="308"/>
        <v>5.8501846674550428</v>
      </c>
      <c r="N1277" s="283" t="e">
        <f t="shared" si="309"/>
        <v>#N/A</v>
      </c>
      <c r="O1277" s="283">
        <f t="shared" si="310"/>
        <v>0</v>
      </c>
      <c r="P1277" s="21">
        <f t="shared" si="302"/>
        <v>0</v>
      </c>
      <c r="Q1277" s="21">
        <f t="shared" si="303"/>
        <v>0.69158980876382303</v>
      </c>
      <c r="R1277">
        <f t="shared" si="304"/>
        <v>1.1856283047139096</v>
      </c>
      <c r="S1277" s="296">
        <f t="shared" si="311"/>
        <v>0</v>
      </c>
      <c r="T1277" s="283">
        <f t="shared" si="312"/>
        <v>0.79362789486665808</v>
      </c>
    </row>
    <row r="1278" spans="1:20" x14ac:dyDescent="0.25">
      <c r="A1278" s="286">
        <v>43154</v>
      </c>
      <c r="B1278" s="1">
        <f t="shared" si="305"/>
        <v>5</v>
      </c>
      <c r="C1278" s="285">
        <v>4</v>
      </c>
      <c r="D1278" t="s">
        <v>713</v>
      </c>
      <c r="F1278" s="16">
        <v>-2</v>
      </c>
      <c r="G1278" t="str">
        <f t="shared" si="299"/>
        <v>heating</v>
      </c>
      <c r="H1278" s="283">
        <f>IF(G1278="heating",F1278*Assumptions!M$4+Assumptions!M$7,0)</f>
        <v>0.7653796423742979</v>
      </c>
      <c r="I1278" s="15">
        <f t="shared" si="300"/>
        <v>1.0654385285153933</v>
      </c>
      <c r="J1278" s="15">
        <f t="shared" si="301"/>
        <v>1.0078033906966741</v>
      </c>
      <c r="K1278" s="283">
        <f t="shared" si="306"/>
        <v>0.8218283516086673</v>
      </c>
      <c r="L1278" s="283">
        <f t="shared" si="307"/>
        <v>2.1604470590225535</v>
      </c>
      <c r="M1278" s="283">
        <f t="shared" si="308"/>
        <v>6.0580627936076654</v>
      </c>
      <c r="N1278" s="283" t="e">
        <f t="shared" si="309"/>
        <v>#N/A</v>
      </c>
      <c r="O1278" s="283">
        <f t="shared" si="310"/>
        <v>0</v>
      </c>
      <c r="P1278" s="21">
        <f t="shared" si="302"/>
        <v>0</v>
      </c>
      <c r="Q1278" s="21">
        <f t="shared" si="303"/>
        <v>0.6473875548762833</v>
      </c>
      <c r="R1278">
        <f t="shared" si="304"/>
        <v>1.1856283047139096</v>
      </c>
      <c r="S1278" s="296">
        <f t="shared" si="311"/>
        <v>0</v>
      </c>
      <c r="T1278" s="283">
        <f t="shared" si="312"/>
        <v>0.8218283516086673</v>
      </c>
    </row>
    <row r="1279" spans="1:20" x14ac:dyDescent="0.25">
      <c r="A1279" s="286">
        <v>43154</v>
      </c>
      <c r="B1279" s="1">
        <f t="shared" si="305"/>
        <v>5</v>
      </c>
      <c r="C1279" s="285">
        <v>5</v>
      </c>
      <c r="D1279" t="s">
        <v>713</v>
      </c>
      <c r="F1279" s="16">
        <v>-2</v>
      </c>
      <c r="G1279" t="str">
        <f t="shared" si="299"/>
        <v>heating</v>
      </c>
      <c r="H1279" s="283">
        <f>IF(G1279="heating",F1279*Assumptions!M$4+Assumptions!M$7,0)</f>
        <v>0.7653796423742979</v>
      </c>
      <c r="I1279" s="15">
        <f t="shared" si="300"/>
        <v>1.1031161181218294</v>
      </c>
      <c r="J1279" s="15">
        <f t="shared" si="301"/>
        <v>1.0078033906966741</v>
      </c>
      <c r="K1279" s="283">
        <f t="shared" si="306"/>
        <v>0.85089104319538134</v>
      </c>
      <c r="L1279" s="283">
        <f t="shared" si="307"/>
        <v>2.1604470590225535</v>
      </c>
      <c r="M1279" s="283">
        <f t="shared" si="308"/>
        <v>6.2722968368101606</v>
      </c>
      <c r="N1279" s="283" t="e">
        <f t="shared" si="309"/>
        <v>#N/A</v>
      </c>
      <c r="O1279" s="283">
        <f t="shared" si="310"/>
        <v>0</v>
      </c>
      <c r="P1279" s="21">
        <f t="shared" si="302"/>
        <v>0</v>
      </c>
      <c r="Q1279" s="21">
        <f t="shared" si="303"/>
        <v>0.72139578924615555</v>
      </c>
      <c r="R1279">
        <f t="shared" si="304"/>
        <v>1.1856283047139096</v>
      </c>
      <c r="S1279" s="296">
        <f t="shared" si="311"/>
        <v>0</v>
      </c>
      <c r="T1279" s="283">
        <f t="shared" si="312"/>
        <v>0.85089104319538134</v>
      </c>
    </row>
    <row r="1280" spans="1:20" x14ac:dyDescent="0.25">
      <c r="A1280" s="286">
        <v>43154</v>
      </c>
      <c r="B1280" s="1">
        <f t="shared" si="305"/>
        <v>5</v>
      </c>
      <c r="C1280" s="285">
        <v>6</v>
      </c>
      <c r="D1280" t="s">
        <v>713</v>
      </c>
      <c r="F1280" s="16">
        <v>-2</v>
      </c>
      <c r="G1280" t="str">
        <f t="shared" si="299"/>
        <v>heating</v>
      </c>
      <c r="H1280" s="283">
        <f>IF(G1280="heating",F1280*Assumptions!M$4+Assumptions!M$7,0)</f>
        <v>0.7653796423742979</v>
      </c>
      <c r="I1280" s="15">
        <f t="shared" si="300"/>
        <v>1.1674190089087988</v>
      </c>
      <c r="J1280" s="15">
        <f t="shared" si="301"/>
        <v>1.0078033906966741</v>
      </c>
      <c r="K1280" s="283">
        <f t="shared" si="306"/>
        <v>0.90049121939021437</v>
      </c>
      <c r="L1280" s="283">
        <f t="shared" si="307"/>
        <v>2.1604470590225535</v>
      </c>
      <c r="M1280" s="283">
        <f t="shared" si="308"/>
        <v>6.6379218257438399</v>
      </c>
      <c r="N1280" s="283" t="e">
        <f t="shared" si="309"/>
        <v>#N/A</v>
      </c>
      <c r="O1280" s="283">
        <f t="shared" si="310"/>
        <v>0</v>
      </c>
      <c r="P1280" s="21">
        <f t="shared" si="302"/>
        <v>0</v>
      </c>
      <c r="Q1280" s="21">
        <f t="shared" si="303"/>
        <v>0.87787080972652631</v>
      </c>
      <c r="R1280">
        <f t="shared" si="304"/>
        <v>1.1856283047139096</v>
      </c>
      <c r="S1280" s="296">
        <f t="shared" si="311"/>
        <v>0</v>
      </c>
      <c r="T1280" s="283">
        <f t="shared" si="312"/>
        <v>0.90049121939021437</v>
      </c>
    </row>
    <row r="1281" spans="1:20" x14ac:dyDescent="0.25">
      <c r="A1281" s="286">
        <v>43154</v>
      </c>
      <c r="B1281" s="1">
        <f t="shared" si="305"/>
        <v>5</v>
      </c>
      <c r="C1281" s="285">
        <v>7</v>
      </c>
      <c r="D1281" t="s">
        <v>714</v>
      </c>
      <c r="F1281" s="16">
        <v>-4</v>
      </c>
      <c r="G1281" t="str">
        <f t="shared" si="299"/>
        <v>heating</v>
      </c>
      <c r="H1281" s="283">
        <f>IF(G1281="heating",F1281*Assumptions!M$4+Assumptions!M$7,0)</f>
        <v>0.78677139084837788</v>
      </c>
      <c r="I1281" s="15">
        <f t="shared" si="300"/>
        <v>1.1567226404725983</v>
      </c>
      <c r="J1281" s="15">
        <f t="shared" si="301"/>
        <v>1.0078033906966741</v>
      </c>
      <c r="K1281" s="283">
        <f t="shared" si="306"/>
        <v>0.91717796145228181</v>
      </c>
      <c r="L1281" s="283">
        <f t="shared" si="307"/>
        <v>2.084551371464034</v>
      </c>
      <c r="M1281" s="283">
        <f t="shared" si="308"/>
        <v>6.5234184181636623</v>
      </c>
      <c r="N1281" s="283" t="e">
        <f t="shared" si="309"/>
        <v>#N/A</v>
      </c>
      <c r="O1281" s="283">
        <f t="shared" si="310"/>
        <v>0</v>
      </c>
      <c r="P1281" s="21">
        <f t="shared" si="302"/>
        <v>0</v>
      </c>
      <c r="Q1281" s="21">
        <f t="shared" si="303"/>
        <v>0.97331382064367777</v>
      </c>
      <c r="R1281">
        <f t="shared" si="304"/>
        <v>1.1856283047139096</v>
      </c>
      <c r="S1281" s="296">
        <f t="shared" si="311"/>
        <v>0</v>
      </c>
      <c r="T1281" s="283">
        <f t="shared" si="312"/>
        <v>0.91717796145228181</v>
      </c>
    </row>
    <row r="1282" spans="1:20" x14ac:dyDescent="0.25">
      <c r="A1282" s="286">
        <v>43154</v>
      </c>
      <c r="B1282" s="1">
        <f t="shared" si="305"/>
        <v>5</v>
      </c>
      <c r="C1282" s="285">
        <v>8</v>
      </c>
      <c r="D1282" t="s">
        <v>714</v>
      </c>
      <c r="F1282" s="16">
        <v>3</v>
      </c>
      <c r="G1282" t="str">
        <f t="shared" ref="G1282:G1345" si="313">VLOOKUP(A1282,U$2:W$366,3,FALSE)</f>
        <v>heating</v>
      </c>
      <c r="H1282" s="283">
        <f>IF(G1282="heating",F1282*Assumptions!M$4+Assumptions!M$7,0)</f>
        <v>0.71190027118909771</v>
      </c>
      <c r="I1282" s="15">
        <f t="shared" ref="I1282:I1345" si="314">VLOOKUP(C1282,AO$2:AQ$25,2,FALSE)</f>
        <v>1.0887373021083731</v>
      </c>
      <c r="J1282" s="15">
        <f t="shared" ref="J1282:J1345" si="315">VLOOKUP(B1282,AS$4:AU$10,3,FALSE)</f>
        <v>1.0078033906966741</v>
      </c>
      <c r="K1282" s="283">
        <f t="shared" si="306"/>
        <v>0.78112057322885275</v>
      </c>
      <c r="L1282" s="283">
        <f t="shared" si="307"/>
        <v>2.2496218138612099</v>
      </c>
      <c r="M1282" s="283">
        <f t="shared" si="308"/>
        <v>5.9956547052602556</v>
      </c>
      <c r="N1282" s="283" t="e">
        <f t="shared" si="309"/>
        <v>#N/A</v>
      </c>
      <c r="O1282" s="283">
        <f t="shared" si="310"/>
        <v>0</v>
      </c>
      <c r="P1282" s="21">
        <f t="shared" ref="P1282:P1345" si="316">IF(G1282="cooling",IF(F1282&lt;61,0.025,(F1282^2*AX$25+F1282*AY$25+AZ$25)),0)</f>
        <v>0</v>
      </c>
      <c r="Q1282" s="21">
        <f t="shared" ref="Q1282:Q1345" si="317">VLOOKUP(C1282,BB$2:BC$25,2,FALSE)</f>
        <v>0.94940007506179924</v>
      </c>
      <c r="R1282">
        <f t="shared" ref="R1282:R1345" si="318">VLOOKUP(B1282,AS$4:AV$10,4,FALSE)</f>
        <v>1.1856283047139096</v>
      </c>
      <c r="S1282" s="296">
        <f t="shared" si="311"/>
        <v>0</v>
      </c>
      <c r="T1282" s="283">
        <f t="shared" si="312"/>
        <v>0.78112057322885275</v>
      </c>
    </row>
    <row r="1283" spans="1:20" x14ac:dyDescent="0.25">
      <c r="A1283" s="286">
        <v>43154</v>
      </c>
      <c r="B1283" s="1">
        <f t="shared" ref="B1283:B1346" si="319">WEEKDAY(A1283,2)</f>
        <v>5</v>
      </c>
      <c r="C1283" s="285">
        <v>9</v>
      </c>
      <c r="D1283" t="s">
        <v>714</v>
      </c>
      <c r="F1283" s="16">
        <v>10</v>
      </c>
      <c r="G1283" t="str">
        <f t="shared" si="313"/>
        <v>heating</v>
      </c>
      <c r="H1283" s="283">
        <f>IF(G1283="heating",F1283*Assumptions!M$4+Assumptions!M$7,0)</f>
        <v>0.63702915152981754</v>
      </c>
      <c r="I1283" s="15">
        <f t="shared" si="314"/>
        <v>1.0265141967145235</v>
      </c>
      <c r="J1283" s="15">
        <f t="shared" si="315"/>
        <v>1.0078033906966741</v>
      </c>
      <c r="K1283" s="283">
        <f t="shared" ref="K1283:K1346" si="320">H1283*I1283*J1283</f>
        <v>0.65902225685750726</v>
      </c>
      <c r="L1283" s="283">
        <f t="shared" ref="L1283:L1346" si="321">VLOOKUP(F1283,BL$2:BN$92,2,FALSE)</f>
        <v>2.5948150733280251</v>
      </c>
      <c r="M1283" s="283">
        <f t="shared" ref="M1283:M1346" si="322">IF(G1283="heating",K1283*(L1283*3.412),0)</f>
        <v>5.8346595021875753</v>
      </c>
      <c r="N1283" s="283">
        <f t="shared" ref="N1283:N1346" si="323">VLOOKUP(F1283,BL$2:BN$92,3,FALSE)</f>
        <v>1.2546470767287967</v>
      </c>
      <c r="O1283" s="283">
        <f t="shared" ref="O1283:O1346" si="324">IF(F1283&lt;=61,IF(G1283="heating",IF(F1283&gt;=5,K1283*L1283/N1283,0),0),0)</f>
        <v>1.3629656637873426</v>
      </c>
      <c r="P1283" s="21">
        <f t="shared" si="316"/>
        <v>0</v>
      </c>
      <c r="Q1283" s="21">
        <f t="shared" si="317"/>
        <v>0.8408485371888097</v>
      </c>
      <c r="R1283">
        <f t="shared" si="318"/>
        <v>1.1856283047139096</v>
      </c>
      <c r="S1283" s="296">
        <f t="shared" ref="S1283:S1346" si="325">P1283*Q1283*R1283</f>
        <v>0</v>
      </c>
      <c r="T1283" s="283">
        <f t="shared" ref="T1283:T1346" si="326">K1283+S1283</f>
        <v>0.65902225685750726</v>
      </c>
    </row>
    <row r="1284" spans="1:20" x14ac:dyDescent="0.25">
      <c r="A1284" s="286">
        <v>43154</v>
      </c>
      <c r="B1284" s="1">
        <f t="shared" si="319"/>
        <v>5</v>
      </c>
      <c r="C1284" s="285">
        <v>10</v>
      </c>
      <c r="D1284" t="s">
        <v>714</v>
      </c>
      <c r="F1284" s="16">
        <v>16</v>
      </c>
      <c r="G1284" t="str">
        <f t="shared" si="313"/>
        <v>heating</v>
      </c>
      <c r="H1284" s="283">
        <f>IF(G1284="heating",F1284*Assumptions!M$4+Assumptions!M$7,0)</f>
        <v>0.57285390610757747</v>
      </c>
      <c r="I1284" s="15">
        <f t="shared" si="314"/>
        <v>0.99413757313525775</v>
      </c>
      <c r="J1284" s="15">
        <f t="shared" si="315"/>
        <v>1.0078033906966741</v>
      </c>
      <c r="K1284" s="283">
        <f t="shared" si="320"/>
        <v>0.57393958858308458</v>
      </c>
      <c r="L1284" s="283">
        <f t="shared" si="321"/>
        <v>2.8179276134894917</v>
      </c>
      <c r="M1284" s="283">
        <f t="shared" si="322"/>
        <v>5.5182965740681622</v>
      </c>
      <c r="N1284" s="283">
        <f t="shared" si="323"/>
        <v>1.6317545686209942</v>
      </c>
      <c r="O1284" s="283">
        <f t="shared" si="324"/>
        <v>0.99115409035433533</v>
      </c>
      <c r="P1284" s="21">
        <f t="shared" si="316"/>
        <v>0</v>
      </c>
      <c r="Q1284" s="21">
        <f t="shared" si="317"/>
        <v>0.74504051125983206</v>
      </c>
      <c r="R1284">
        <f t="shared" si="318"/>
        <v>1.1856283047139096</v>
      </c>
      <c r="S1284" s="296">
        <f t="shared" si="325"/>
        <v>0</v>
      </c>
      <c r="T1284" s="283">
        <f t="shared" si="326"/>
        <v>0.57393958858308458</v>
      </c>
    </row>
    <row r="1285" spans="1:20" x14ac:dyDescent="0.25">
      <c r="A1285" s="286">
        <v>43154</v>
      </c>
      <c r="B1285" s="1">
        <f t="shared" si="319"/>
        <v>5</v>
      </c>
      <c r="C1285" s="285">
        <v>11</v>
      </c>
      <c r="D1285" t="s">
        <v>714</v>
      </c>
      <c r="F1285" s="16">
        <v>19</v>
      </c>
      <c r="G1285" t="str">
        <f t="shared" si="313"/>
        <v>heating</v>
      </c>
      <c r="H1285" s="283">
        <f>IF(G1285="heating",F1285*Assumptions!M$4+Assumptions!M$7,0)</f>
        <v>0.54076628339645738</v>
      </c>
      <c r="I1285" s="15">
        <f t="shared" si="314"/>
        <v>0.95102107888400034</v>
      </c>
      <c r="J1285" s="15">
        <f t="shared" si="315"/>
        <v>1.0078033906966741</v>
      </c>
      <c r="K1285" s="283">
        <f t="shared" si="320"/>
        <v>0.51829326307495716</v>
      </c>
      <c r="L1285" s="283">
        <f t="shared" si="321"/>
        <v>2.9437809613584625</v>
      </c>
      <c r="M1285" s="283">
        <f t="shared" si="322"/>
        <v>5.2058311589002848</v>
      </c>
      <c r="N1285" s="283">
        <f t="shared" si="323"/>
        <v>1.8289671560163632</v>
      </c>
      <c r="O1285" s="283">
        <f t="shared" si="324"/>
        <v>0.83420953472100601</v>
      </c>
      <c r="P1285" s="21">
        <f t="shared" si="316"/>
        <v>0</v>
      </c>
      <c r="Q1285" s="21">
        <f t="shared" si="317"/>
        <v>0.72850690893675296</v>
      </c>
      <c r="R1285">
        <f t="shared" si="318"/>
        <v>1.1856283047139096</v>
      </c>
      <c r="S1285" s="296">
        <f t="shared" si="325"/>
        <v>0</v>
      </c>
      <c r="T1285" s="283">
        <f t="shared" si="326"/>
        <v>0.51829326307495716</v>
      </c>
    </row>
    <row r="1286" spans="1:20" x14ac:dyDescent="0.25">
      <c r="A1286" s="286">
        <v>43154</v>
      </c>
      <c r="B1286" s="1">
        <f t="shared" si="319"/>
        <v>5</v>
      </c>
      <c r="C1286" s="285">
        <v>12</v>
      </c>
      <c r="D1286" t="s">
        <v>714</v>
      </c>
      <c r="F1286" s="16">
        <v>21</v>
      </c>
      <c r="G1286" t="str">
        <f t="shared" si="313"/>
        <v>heating</v>
      </c>
      <c r="H1286" s="283">
        <f>IF(G1286="heating",F1286*Assumptions!M$4+Assumptions!M$7,0)</f>
        <v>0.51937453492237728</v>
      </c>
      <c r="I1286" s="15">
        <f t="shared" si="314"/>
        <v>0.92817502202723046</v>
      </c>
      <c r="J1286" s="15">
        <f t="shared" si="315"/>
        <v>1.0078033906966741</v>
      </c>
      <c r="K1286" s="283">
        <f t="shared" si="320"/>
        <v>0.48583225461575802</v>
      </c>
      <c r="L1286" s="283">
        <f t="shared" si="321"/>
        <v>3.0222800846604434</v>
      </c>
      <c r="M1286" s="283">
        <f t="shared" si="322"/>
        <v>5.0099117556483472</v>
      </c>
      <c r="N1286" s="283">
        <f t="shared" si="323"/>
        <v>1.9596958788221039</v>
      </c>
      <c r="O1286" s="283">
        <f t="shared" si="324"/>
        <v>0.74925970069061809</v>
      </c>
      <c r="P1286" s="21">
        <f t="shared" si="316"/>
        <v>0</v>
      </c>
      <c r="Q1286" s="21">
        <f t="shared" si="317"/>
        <v>0.75910815787401487</v>
      </c>
      <c r="R1286">
        <f t="shared" si="318"/>
        <v>1.1856283047139096</v>
      </c>
      <c r="S1286" s="296">
        <f t="shared" si="325"/>
        <v>0</v>
      </c>
      <c r="T1286" s="283">
        <f t="shared" si="326"/>
        <v>0.48583225461575802</v>
      </c>
    </row>
    <row r="1287" spans="1:20" x14ac:dyDescent="0.25">
      <c r="A1287" s="286">
        <v>43154</v>
      </c>
      <c r="B1287" s="1">
        <f t="shared" si="319"/>
        <v>5</v>
      </c>
      <c r="C1287" s="285">
        <v>13</v>
      </c>
      <c r="D1287" t="s">
        <v>714</v>
      </c>
      <c r="F1287" s="16">
        <v>25</v>
      </c>
      <c r="G1287" t="str">
        <f t="shared" si="313"/>
        <v>heating</v>
      </c>
      <c r="H1287" s="283">
        <f>IF(G1287="heating",F1287*Assumptions!M$4+Assumptions!M$7,0)</f>
        <v>0.47659103797421726</v>
      </c>
      <c r="I1287" s="15">
        <f t="shared" si="314"/>
        <v>0.91573834436872614</v>
      </c>
      <c r="J1287" s="15">
        <f t="shared" si="315"/>
        <v>1.0078033906966741</v>
      </c>
      <c r="K1287" s="283">
        <f t="shared" si="320"/>
        <v>0.43983834283317902</v>
      </c>
      <c r="L1287" s="283">
        <f t="shared" si="321"/>
        <v>3.0939281817466902</v>
      </c>
      <c r="M1287" s="283">
        <f t="shared" si="322"/>
        <v>4.6431459695663904</v>
      </c>
      <c r="N1287" s="283">
        <f t="shared" si="323"/>
        <v>2.1843738559015753</v>
      </c>
      <c r="O1287" s="283">
        <f t="shared" si="324"/>
        <v>0.62298321353176456</v>
      </c>
      <c r="P1287" s="21">
        <f t="shared" si="316"/>
        <v>0</v>
      </c>
      <c r="Q1287" s="21">
        <f t="shared" si="317"/>
        <v>0.79115902007799765</v>
      </c>
      <c r="R1287">
        <f t="shared" si="318"/>
        <v>1.1856283047139096</v>
      </c>
      <c r="S1287" s="296">
        <f t="shared" si="325"/>
        <v>0</v>
      </c>
      <c r="T1287" s="283">
        <f t="shared" si="326"/>
        <v>0.43983834283317902</v>
      </c>
    </row>
    <row r="1288" spans="1:20" x14ac:dyDescent="0.25">
      <c r="A1288" s="286">
        <v>43154</v>
      </c>
      <c r="B1288" s="1">
        <f t="shared" si="319"/>
        <v>5</v>
      </c>
      <c r="C1288" s="285">
        <v>14</v>
      </c>
      <c r="D1288" t="s">
        <v>714</v>
      </c>
      <c r="F1288" s="16">
        <v>27</v>
      </c>
      <c r="G1288" t="str">
        <f t="shared" si="313"/>
        <v>heating</v>
      </c>
      <c r="H1288" s="283">
        <f>IF(G1288="heating",F1288*Assumptions!M$4+Assumptions!M$7,0)</f>
        <v>0.45519928950013722</v>
      </c>
      <c r="I1288" s="15">
        <f t="shared" si="314"/>
        <v>0.92047470058819936</v>
      </c>
      <c r="J1288" s="15">
        <f t="shared" si="315"/>
        <v>1.0078033906966741</v>
      </c>
      <c r="K1288" s="283">
        <f t="shared" si="320"/>
        <v>0.42226904596231535</v>
      </c>
      <c r="L1288" s="283">
        <f t="shared" si="321"/>
        <v>3.1143580678163376</v>
      </c>
      <c r="M1288" s="283">
        <f t="shared" si="322"/>
        <v>4.4871109983992543</v>
      </c>
      <c r="N1288" s="283">
        <f t="shared" si="323"/>
        <v>2.2875213966102126</v>
      </c>
      <c r="O1288" s="283">
        <f t="shared" si="324"/>
        <v>0.57490041930564451</v>
      </c>
      <c r="P1288" s="21">
        <f t="shared" si="316"/>
        <v>0</v>
      </c>
      <c r="Q1288" s="21">
        <f t="shared" si="317"/>
        <v>0.84355555031342389</v>
      </c>
      <c r="R1288">
        <f t="shared" si="318"/>
        <v>1.1856283047139096</v>
      </c>
      <c r="S1288" s="296">
        <f t="shared" si="325"/>
        <v>0</v>
      </c>
      <c r="T1288" s="283">
        <f t="shared" si="326"/>
        <v>0.42226904596231535</v>
      </c>
    </row>
    <row r="1289" spans="1:20" x14ac:dyDescent="0.25">
      <c r="A1289" s="286">
        <v>43154</v>
      </c>
      <c r="B1289" s="1">
        <f t="shared" si="319"/>
        <v>5</v>
      </c>
      <c r="C1289" s="285">
        <v>15</v>
      </c>
      <c r="D1289" t="s">
        <v>714</v>
      </c>
      <c r="F1289" s="16">
        <v>27</v>
      </c>
      <c r="G1289" t="str">
        <f t="shared" si="313"/>
        <v>heating</v>
      </c>
      <c r="H1289" s="283">
        <f>IF(G1289="heating",F1289*Assumptions!M$4+Assumptions!M$7,0)</f>
        <v>0.45519928950013722</v>
      </c>
      <c r="I1289" s="15">
        <f t="shared" si="314"/>
        <v>0.92937811039838192</v>
      </c>
      <c r="J1289" s="15">
        <f t="shared" si="315"/>
        <v>1.0078033906966741</v>
      </c>
      <c r="K1289" s="283">
        <f t="shared" si="320"/>
        <v>0.42635349756533586</v>
      </c>
      <c r="L1289" s="283">
        <f t="shared" si="321"/>
        <v>3.1143580678163376</v>
      </c>
      <c r="M1289" s="283">
        <f t="shared" si="322"/>
        <v>4.5305131560652896</v>
      </c>
      <c r="N1289" s="283">
        <f t="shared" si="323"/>
        <v>2.2875213966102126</v>
      </c>
      <c r="O1289" s="283">
        <f t="shared" si="324"/>
        <v>0.58046121747842749</v>
      </c>
      <c r="P1289" s="21">
        <f t="shared" si="316"/>
        <v>0</v>
      </c>
      <c r="Q1289" s="21">
        <f t="shared" si="317"/>
        <v>0.96592607327566882</v>
      </c>
      <c r="R1289">
        <f t="shared" si="318"/>
        <v>1.1856283047139096</v>
      </c>
      <c r="S1289" s="296">
        <f t="shared" si="325"/>
        <v>0</v>
      </c>
      <c r="T1289" s="283">
        <f t="shared" si="326"/>
        <v>0.42635349756533586</v>
      </c>
    </row>
    <row r="1290" spans="1:20" x14ac:dyDescent="0.25">
      <c r="A1290" s="286">
        <v>43154</v>
      </c>
      <c r="B1290" s="1">
        <f t="shared" si="319"/>
        <v>5</v>
      </c>
      <c r="C1290" s="285">
        <v>16</v>
      </c>
      <c r="D1290" t="s">
        <v>714</v>
      </c>
      <c r="F1290" s="16">
        <v>27</v>
      </c>
      <c r="G1290" t="str">
        <f t="shared" si="313"/>
        <v>heating</v>
      </c>
      <c r="H1290" s="283">
        <f>IF(G1290="heating",F1290*Assumptions!M$4+Assumptions!M$7,0)</f>
        <v>0.45519928950013722</v>
      </c>
      <c r="I1290" s="15">
        <f t="shared" si="314"/>
        <v>0.95820877609023625</v>
      </c>
      <c r="J1290" s="15">
        <f t="shared" si="315"/>
        <v>1.0078033906966741</v>
      </c>
      <c r="K1290" s="283">
        <f t="shared" si="320"/>
        <v>0.43957960545116714</v>
      </c>
      <c r="L1290" s="283">
        <f t="shared" si="321"/>
        <v>3.1143580678163376</v>
      </c>
      <c r="M1290" s="283">
        <f t="shared" si="322"/>
        <v>4.6710562878150528</v>
      </c>
      <c r="N1290" s="283">
        <f t="shared" si="323"/>
        <v>2.2875213966102126</v>
      </c>
      <c r="O1290" s="283">
        <f t="shared" si="324"/>
        <v>0.59846797180260003</v>
      </c>
      <c r="P1290" s="21">
        <f t="shared" si="316"/>
        <v>0</v>
      </c>
      <c r="Q1290" s="21">
        <f t="shared" si="317"/>
        <v>1.1649354943302594</v>
      </c>
      <c r="R1290">
        <f t="shared" si="318"/>
        <v>1.1856283047139096</v>
      </c>
      <c r="S1290" s="296">
        <f t="shared" si="325"/>
        <v>0</v>
      </c>
      <c r="T1290" s="283">
        <f t="shared" si="326"/>
        <v>0.43957960545116714</v>
      </c>
    </row>
    <row r="1291" spans="1:20" x14ac:dyDescent="0.25">
      <c r="A1291" s="286">
        <v>43154</v>
      </c>
      <c r="B1291" s="1">
        <f t="shared" si="319"/>
        <v>5</v>
      </c>
      <c r="C1291" s="285">
        <v>17</v>
      </c>
      <c r="D1291" t="s">
        <v>714</v>
      </c>
      <c r="F1291" s="16">
        <v>27</v>
      </c>
      <c r="G1291" t="str">
        <f t="shared" si="313"/>
        <v>heating</v>
      </c>
      <c r="H1291" s="283">
        <f>IF(G1291="heating",F1291*Assumptions!M$4+Assumptions!M$7,0)</f>
        <v>0.45519928950013722</v>
      </c>
      <c r="I1291" s="15">
        <f t="shared" si="314"/>
        <v>1.000324165990953</v>
      </c>
      <c r="J1291" s="15">
        <f t="shared" si="315"/>
        <v>1.0078033906966741</v>
      </c>
      <c r="K1291" s="283">
        <f t="shared" si="320"/>
        <v>0.4589000989990531</v>
      </c>
      <c r="L1291" s="283">
        <f t="shared" si="321"/>
        <v>3.1143580678163376</v>
      </c>
      <c r="M1291" s="283">
        <f t="shared" si="322"/>
        <v>4.8763595178816912</v>
      </c>
      <c r="N1291" s="283">
        <f t="shared" si="323"/>
        <v>2.2875213966102126</v>
      </c>
      <c r="O1291" s="283">
        <f t="shared" si="324"/>
        <v>0.62477195962287446</v>
      </c>
      <c r="P1291" s="21">
        <f t="shared" si="316"/>
        <v>0</v>
      </c>
      <c r="Q1291" s="21">
        <f t="shared" si="317"/>
        <v>1.3521540118753073</v>
      </c>
      <c r="R1291">
        <f t="shared" si="318"/>
        <v>1.1856283047139096</v>
      </c>
      <c r="S1291" s="296">
        <f t="shared" si="325"/>
        <v>0</v>
      </c>
      <c r="T1291" s="283">
        <f t="shared" si="326"/>
        <v>0.4589000989990531</v>
      </c>
    </row>
    <row r="1292" spans="1:20" x14ac:dyDescent="0.25">
      <c r="A1292" s="286">
        <v>43154</v>
      </c>
      <c r="B1292" s="1">
        <f t="shared" si="319"/>
        <v>5</v>
      </c>
      <c r="C1292" s="285">
        <v>18</v>
      </c>
      <c r="D1292" t="s">
        <v>714</v>
      </c>
      <c r="F1292" s="16">
        <v>23</v>
      </c>
      <c r="G1292" t="str">
        <f t="shared" si="313"/>
        <v>heating</v>
      </c>
      <c r="H1292" s="283">
        <f>IF(G1292="heating",F1292*Assumptions!M$4+Assumptions!M$7,0)</f>
        <v>0.4979827864482973</v>
      </c>
      <c r="I1292" s="15">
        <f t="shared" si="314"/>
        <v>0.99263375744531002</v>
      </c>
      <c r="J1292" s="15">
        <f t="shared" si="315"/>
        <v>1.0078033906966741</v>
      </c>
      <c r="K1292" s="283">
        <f t="shared" si="320"/>
        <v>0.49817185381662382</v>
      </c>
      <c r="L1292" s="283">
        <f t="shared" si="321"/>
        <v>3.0592830131973998</v>
      </c>
      <c r="M1292" s="283">
        <f t="shared" si="322"/>
        <v>5.2000541303968797</v>
      </c>
      <c r="N1292" s="283">
        <f t="shared" si="323"/>
        <v>2.0731424140202046</v>
      </c>
      <c r="O1292" s="283">
        <f t="shared" si="324"/>
        <v>0.73513940949133583</v>
      </c>
      <c r="P1292" s="21">
        <f t="shared" si="316"/>
        <v>0</v>
      </c>
      <c r="Q1292" s="21">
        <f t="shared" si="317"/>
        <v>1.5598916921549892</v>
      </c>
      <c r="R1292">
        <f t="shared" si="318"/>
        <v>1.1856283047139096</v>
      </c>
      <c r="S1292" s="296">
        <f t="shared" si="325"/>
        <v>0</v>
      </c>
      <c r="T1292" s="283">
        <f t="shared" si="326"/>
        <v>0.49817185381662382</v>
      </c>
    </row>
    <row r="1293" spans="1:20" x14ac:dyDescent="0.25">
      <c r="A1293" s="286">
        <v>43154</v>
      </c>
      <c r="B1293" s="1">
        <f t="shared" si="319"/>
        <v>5</v>
      </c>
      <c r="C1293" s="285">
        <v>19</v>
      </c>
      <c r="D1293" t="s">
        <v>714</v>
      </c>
      <c r="F1293" s="16">
        <v>19</v>
      </c>
      <c r="G1293" t="str">
        <f t="shared" si="313"/>
        <v>heating</v>
      </c>
      <c r="H1293" s="283">
        <f>IF(G1293="heating",F1293*Assumptions!M$4+Assumptions!M$7,0)</f>
        <v>0.54076628339645738</v>
      </c>
      <c r="I1293" s="15">
        <f t="shared" si="314"/>
        <v>0.98728643949761985</v>
      </c>
      <c r="J1293" s="15">
        <f t="shared" si="315"/>
        <v>1.0078033906966741</v>
      </c>
      <c r="K1293" s="283">
        <f t="shared" si="320"/>
        <v>0.53805738030260009</v>
      </c>
      <c r="L1293" s="283">
        <f t="shared" si="321"/>
        <v>2.9437809613584625</v>
      </c>
      <c r="M1293" s="283">
        <f t="shared" si="322"/>
        <v>5.4043455225279313</v>
      </c>
      <c r="N1293" s="283">
        <f t="shared" si="323"/>
        <v>1.8289671560163632</v>
      </c>
      <c r="O1293" s="283">
        <f t="shared" si="324"/>
        <v>0.86602051165484839</v>
      </c>
      <c r="P1293" s="21">
        <f t="shared" si="316"/>
        <v>0</v>
      </c>
      <c r="Q1293" s="21">
        <f t="shared" si="317"/>
        <v>1.6764212681468484</v>
      </c>
      <c r="R1293">
        <f t="shared" si="318"/>
        <v>1.1856283047139096</v>
      </c>
      <c r="S1293" s="296">
        <f t="shared" si="325"/>
        <v>0</v>
      </c>
      <c r="T1293" s="283">
        <f t="shared" si="326"/>
        <v>0.53805738030260009</v>
      </c>
    </row>
    <row r="1294" spans="1:20" x14ac:dyDescent="0.25">
      <c r="A1294" s="286">
        <v>43154</v>
      </c>
      <c r="B1294" s="1">
        <f t="shared" si="319"/>
        <v>5</v>
      </c>
      <c r="C1294" s="285">
        <v>20</v>
      </c>
      <c r="D1294" t="s">
        <v>714</v>
      </c>
      <c r="F1294" s="16">
        <v>16</v>
      </c>
      <c r="G1294" t="str">
        <f t="shared" si="313"/>
        <v>heating</v>
      </c>
      <c r="H1294" s="283">
        <f>IF(G1294="heating",F1294*Assumptions!M$4+Assumptions!M$7,0)</f>
        <v>0.57285390610757747</v>
      </c>
      <c r="I1294" s="15">
        <f t="shared" si="314"/>
        <v>0.9807837528485519</v>
      </c>
      <c r="J1294" s="15">
        <f t="shared" si="315"/>
        <v>1.0078033906966741</v>
      </c>
      <c r="K1294" s="283">
        <f t="shared" si="320"/>
        <v>0.56623010618499625</v>
      </c>
      <c r="L1294" s="283">
        <f t="shared" si="321"/>
        <v>2.8179276134894917</v>
      </c>
      <c r="M1294" s="283">
        <f t="shared" si="322"/>
        <v>5.4441716815681724</v>
      </c>
      <c r="N1294" s="283">
        <f t="shared" si="323"/>
        <v>1.6317545686209942</v>
      </c>
      <c r="O1294" s="283">
        <f t="shared" si="324"/>
        <v>0.97784034590216307</v>
      </c>
      <c r="P1294" s="21">
        <f t="shared" si="316"/>
        <v>0</v>
      </c>
      <c r="Q1294" s="21">
        <f t="shared" si="317"/>
        <v>1.52436960139122</v>
      </c>
      <c r="R1294">
        <f t="shared" si="318"/>
        <v>1.1856283047139096</v>
      </c>
      <c r="S1294" s="296">
        <f t="shared" si="325"/>
        <v>0</v>
      </c>
      <c r="T1294" s="283">
        <f t="shared" si="326"/>
        <v>0.56623010618499625</v>
      </c>
    </row>
    <row r="1295" spans="1:20" x14ac:dyDescent="0.25">
      <c r="A1295" s="286">
        <v>43154</v>
      </c>
      <c r="B1295" s="1">
        <f t="shared" si="319"/>
        <v>5</v>
      </c>
      <c r="C1295" s="285">
        <v>21</v>
      </c>
      <c r="D1295" t="s">
        <v>714</v>
      </c>
      <c r="F1295" s="16">
        <v>16</v>
      </c>
      <c r="G1295" t="str">
        <f t="shared" si="313"/>
        <v>heating</v>
      </c>
      <c r="H1295" s="283">
        <f>IF(G1295="heating",F1295*Assumptions!M$4+Assumptions!M$7,0)</f>
        <v>0.57285390610757747</v>
      </c>
      <c r="I1295" s="15">
        <f t="shared" si="314"/>
        <v>0.96485790305685171</v>
      </c>
      <c r="J1295" s="15">
        <f t="shared" si="315"/>
        <v>1.0078033906966741</v>
      </c>
      <c r="K1295" s="283">
        <f t="shared" si="320"/>
        <v>0.55703572914474653</v>
      </c>
      <c r="L1295" s="283">
        <f t="shared" si="321"/>
        <v>2.8179276134894917</v>
      </c>
      <c r="M1295" s="283">
        <f t="shared" si="322"/>
        <v>5.3557698700688832</v>
      </c>
      <c r="N1295" s="283">
        <f t="shared" si="323"/>
        <v>1.6317545686209942</v>
      </c>
      <c r="O1295" s="283">
        <f t="shared" si="324"/>
        <v>0.96196229080197149</v>
      </c>
      <c r="P1295" s="21">
        <f t="shared" si="316"/>
        <v>0</v>
      </c>
      <c r="Q1295" s="21">
        <f t="shared" si="317"/>
        <v>1.4448604713749031</v>
      </c>
      <c r="R1295">
        <f t="shared" si="318"/>
        <v>1.1856283047139096</v>
      </c>
      <c r="S1295" s="296">
        <f t="shared" si="325"/>
        <v>0</v>
      </c>
      <c r="T1295" s="283">
        <f t="shared" si="326"/>
        <v>0.55703572914474653</v>
      </c>
    </row>
    <row r="1296" spans="1:20" x14ac:dyDescent="0.25">
      <c r="A1296" s="286">
        <v>43154</v>
      </c>
      <c r="B1296" s="1">
        <f t="shared" si="319"/>
        <v>5</v>
      </c>
      <c r="C1296" s="285">
        <v>22</v>
      </c>
      <c r="D1296" t="s">
        <v>714</v>
      </c>
      <c r="F1296" s="16">
        <v>12</v>
      </c>
      <c r="G1296" t="str">
        <f t="shared" si="313"/>
        <v>heating</v>
      </c>
      <c r="H1296" s="283">
        <f>IF(G1296="heating",F1296*Assumptions!M$4+Assumptions!M$7,0)</f>
        <v>0.61563740305573755</v>
      </c>
      <c r="I1296" s="15">
        <f t="shared" si="314"/>
        <v>0.93972561476240646</v>
      </c>
      <c r="J1296" s="15">
        <f t="shared" si="315"/>
        <v>1.0078033906966741</v>
      </c>
      <c r="K1296" s="283">
        <f t="shared" si="320"/>
        <v>0.58304473452688188</v>
      </c>
      <c r="L1296" s="283">
        <f t="shared" si="321"/>
        <v>2.6646546875967734</v>
      </c>
      <c r="M1296" s="283">
        <f t="shared" si="322"/>
        <v>5.3009271634005133</v>
      </c>
      <c r="N1296" s="283">
        <f t="shared" si="323"/>
        <v>1.3760333699069704</v>
      </c>
      <c r="O1296" s="283">
        <f t="shared" si="324"/>
        <v>1.1290517504242701</v>
      </c>
      <c r="P1296" s="21">
        <f t="shared" si="316"/>
        <v>0</v>
      </c>
      <c r="Q1296" s="21">
        <f t="shared" si="317"/>
        <v>1.2427137171080138</v>
      </c>
      <c r="R1296">
        <f t="shared" si="318"/>
        <v>1.1856283047139096</v>
      </c>
      <c r="S1296" s="296">
        <f t="shared" si="325"/>
        <v>0</v>
      </c>
      <c r="T1296" s="283">
        <f t="shared" si="326"/>
        <v>0.58304473452688188</v>
      </c>
    </row>
    <row r="1297" spans="1:20" x14ac:dyDescent="0.25">
      <c r="A1297" s="286">
        <v>43154</v>
      </c>
      <c r="B1297" s="1">
        <f t="shared" si="319"/>
        <v>5</v>
      </c>
      <c r="C1297" s="285">
        <v>23</v>
      </c>
      <c r="D1297" t="s">
        <v>713</v>
      </c>
      <c r="F1297" s="16">
        <v>10</v>
      </c>
      <c r="G1297" t="str">
        <f t="shared" si="313"/>
        <v>heating</v>
      </c>
      <c r="H1297" s="283">
        <f>IF(G1297="heating",F1297*Assumptions!M$4+Assumptions!M$7,0)</f>
        <v>0.63702915152981754</v>
      </c>
      <c r="I1297" s="15">
        <f t="shared" si="314"/>
        <v>0.93552015763172869</v>
      </c>
      <c r="J1297" s="15">
        <f t="shared" si="315"/>
        <v>1.0078033906966741</v>
      </c>
      <c r="K1297" s="283">
        <f t="shared" si="320"/>
        <v>0.60060407112870273</v>
      </c>
      <c r="L1297" s="283">
        <f t="shared" si="321"/>
        <v>2.5948150733280251</v>
      </c>
      <c r="M1297" s="283">
        <f t="shared" si="322"/>
        <v>5.3174535673099825</v>
      </c>
      <c r="N1297" s="283">
        <f t="shared" si="323"/>
        <v>1.2546470767287967</v>
      </c>
      <c r="O1297" s="283">
        <f t="shared" si="324"/>
        <v>1.242147314390794</v>
      </c>
      <c r="P1297" s="21">
        <f t="shared" si="316"/>
        <v>0</v>
      </c>
      <c r="Q1297" s="21">
        <f t="shared" si="317"/>
        <v>1.0297519246597011</v>
      </c>
      <c r="R1297">
        <f t="shared" si="318"/>
        <v>1.1856283047139096</v>
      </c>
      <c r="S1297" s="296">
        <f t="shared" si="325"/>
        <v>0</v>
      </c>
      <c r="T1297" s="283">
        <f t="shared" si="326"/>
        <v>0.60060407112870273</v>
      </c>
    </row>
    <row r="1298" spans="1:20" x14ac:dyDescent="0.25">
      <c r="A1298" s="286">
        <v>43155</v>
      </c>
      <c r="B1298" s="1">
        <f t="shared" si="319"/>
        <v>6</v>
      </c>
      <c r="C1298" s="285">
        <v>0</v>
      </c>
      <c r="D1298" t="s">
        <v>713</v>
      </c>
      <c r="F1298" s="16">
        <v>10</v>
      </c>
      <c r="G1298" t="str">
        <f t="shared" si="313"/>
        <v>heating</v>
      </c>
      <c r="H1298" s="283">
        <f>IF(G1298="heating",F1298*Assumptions!M$4+Assumptions!M$7,0)</f>
        <v>0.63702915152981754</v>
      </c>
      <c r="I1298" s="15">
        <f t="shared" si="314"/>
        <v>0.96097758380229281</v>
      </c>
      <c r="J1298" s="15">
        <f t="shared" si="315"/>
        <v>0.9885470267915587</v>
      </c>
      <c r="K1298" s="283">
        <f t="shared" si="320"/>
        <v>0.6051595598235342</v>
      </c>
      <c r="L1298" s="283">
        <f t="shared" si="321"/>
        <v>2.5948150733280251</v>
      </c>
      <c r="M1298" s="283">
        <f t="shared" si="322"/>
        <v>5.3577856276066251</v>
      </c>
      <c r="N1298" s="283">
        <f t="shared" si="323"/>
        <v>1.2546470767287967</v>
      </c>
      <c r="O1298" s="283">
        <f t="shared" si="324"/>
        <v>1.2515688090493107</v>
      </c>
      <c r="P1298" s="21">
        <f t="shared" si="316"/>
        <v>0</v>
      </c>
      <c r="Q1298" s="21">
        <f t="shared" si="317"/>
        <v>0.90668853391740301</v>
      </c>
      <c r="R1298">
        <f t="shared" si="318"/>
        <v>1.0112882868167345</v>
      </c>
      <c r="S1298" s="296">
        <f t="shared" si="325"/>
        <v>0</v>
      </c>
      <c r="T1298" s="283">
        <f t="shared" si="326"/>
        <v>0.6051595598235342</v>
      </c>
    </row>
    <row r="1299" spans="1:20" x14ac:dyDescent="0.25">
      <c r="A1299" s="286">
        <v>43155</v>
      </c>
      <c r="B1299" s="1">
        <f t="shared" si="319"/>
        <v>6</v>
      </c>
      <c r="C1299" s="285">
        <v>1</v>
      </c>
      <c r="D1299" t="s">
        <v>713</v>
      </c>
      <c r="F1299" s="16">
        <v>9</v>
      </c>
      <c r="G1299" t="str">
        <f t="shared" si="313"/>
        <v>heating</v>
      </c>
      <c r="H1299" s="283">
        <f>IF(G1299="heating",F1299*Assumptions!M$4+Assumptions!M$7,0)</f>
        <v>0.64772502576685764</v>
      </c>
      <c r="I1299" s="15">
        <f t="shared" si="314"/>
        <v>0.9912860509924194</v>
      </c>
      <c r="J1299" s="15">
        <f t="shared" si="315"/>
        <v>0.9885470267915587</v>
      </c>
      <c r="K1299" s="283">
        <f t="shared" si="320"/>
        <v>0.63472704891693765</v>
      </c>
      <c r="L1299" s="283">
        <f t="shared" si="321"/>
        <v>2.5577388510716212</v>
      </c>
      <c r="M1299" s="283">
        <f t="shared" si="322"/>
        <v>5.5392661040531124</v>
      </c>
      <c r="N1299" s="283">
        <f t="shared" si="323"/>
        <v>1.1952724464873081</v>
      </c>
      <c r="O1299" s="283">
        <f t="shared" si="324"/>
        <v>1.3582393182508012</v>
      </c>
      <c r="P1299" s="21">
        <f t="shared" si="316"/>
        <v>0</v>
      </c>
      <c r="Q1299" s="21">
        <f t="shared" si="317"/>
        <v>0.81803459285312596</v>
      </c>
      <c r="R1299">
        <f t="shared" si="318"/>
        <v>1.0112882868167345</v>
      </c>
      <c r="S1299" s="296">
        <f t="shared" si="325"/>
        <v>0</v>
      </c>
      <c r="T1299" s="283">
        <f t="shared" si="326"/>
        <v>0.63472704891693765</v>
      </c>
    </row>
    <row r="1300" spans="1:20" x14ac:dyDescent="0.25">
      <c r="A1300" s="286">
        <v>43155</v>
      </c>
      <c r="B1300" s="1">
        <f t="shared" si="319"/>
        <v>6</v>
      </c>
      <c r="C1300" s="285">
        <v>2</v>
      </c>
      <c r="D1300" t="s">
        <v>713</v>
      </c>
      <c r="F1300" s="16">
        <v>7</v>
      </c>
      <c r="G1300" t="str">
        <f t="shared" si="313"/>
        <v>heating</v>
      </c>
      <c r="H1300" s="283">
        <f>IF(G1300="heating",F1300*Assumptions!M$4+Assumptions!M$7,0)</f>
        <v>0.66911677424093763</v>
      </c>
      <c r="I1300" s="15">
        <f t="shared" si="314"/>
        <v>1.0126444122274023</v>
      </c>
      <c r="J1300" s="15">
        <f t="shared" si="315"/>
        <v>0.9885470267915587</v>
      </c>
      <c r="K1300" s="283">
        <f t="shared" si="320"/>
        <v>0.66981708718263266</v>
      </c>
      <c r="L1300" s="283">
        <f t="shared" si="321"/>
        <v>2.4800267097410909</v>
      </c>
      <c r="M1300" s="283">
        <f t="shared" si="322"/>
        <v>5.6678924785055269</v>
      </c>
      <c r="N1300" s="283">
        <f t="shared" si="323"/>
        <v>1.1216076842493865</v>
      </c>
      <c r="O1300" s="283">
        <f t="shared" si="324"/>
        <v>1.4810564247922453</v>
      </c>
      <c r="P1300" s="21">
        <f t="shared" si="316"/>
        <v>0</v>
      </c>
      <c r="Q1300" s="21">
        <f t="shared" si="317"/>
        <v>0.74507607494346417</v>
      </c>
      <c r="R1300">
        <f t="shared" si="318"/>
        <v>1.0112882868167345</v>
      </c>
      <c r="S1300" s="296">
        <f t="shared" si="325"/>
        <v>0</v>
      </c>
      <c r="T1300" s="283">
        <f t="shared" si="326"/>
        <v>0.66981708718263266</v>
      </c>
    </row>
    <row r="1301" spans="1:20" x14ac:dyDescent="0.25">
      <c r="A1301" s="286">
        <v>43155</v>
      </c>
      <c r="B1301" s="1">
        <f t="shared" si="319"/>
        <v>6</v>
      </c>
      <c r="C1301" s="285">
        <v>3</v>
      </c>
      <c r="D1301" t="s">
        <v>713</v>
      </c>
      <c r="F1301" s="16">
        <v>7</v>
      </c>
      <c r="G1301" t="str">
        <f t="shared" si="313"/>
        <v>heating</v>
      </c>
      <c r="H1301" s="283">
        <f>IF(G1301="heating",F1301*Assumptions!M$4+Assumptions!M$7,0)</f>
        <v>0.66911677424093763</v>
      </c>
      <c r="I1301" s="15">
        <f t="shared" si="314"/>
        <v>1.0288787614109172</v>
      </c>
      <c r="J1301" s="15">
        <f t="shared" si="315"/>
        <v>0.9885470267915587</v>
      </c>
      <c r="K1301" s="283">
        <f t="shared" si="320"/>
        <v>0.68055535261036482</v>
      </c>
      <c r="L1301" s="283">
        <f t="shared" si="321"/>
        <v>2.4800267097410909</v>
      </c>
      <c r="M1301" s="283">
        <f t="shared" si="322"/>
        <v>5.7587580819884723</v>
      </c>
      <c r="N1301" s="283">
        <f t="shared" si="323"/>
        <v>1.1216076842493865</v>
      </c>
      <c r="O1301" s="283">
        <f t="shared" si="324"/>
        <v>1.5048001860476681</v>
      </c>
      <c r="P1301" s="21">
        <f t="shared" si="316"/>
        <v>0</v>
      </c>
      <c r="Q1301" s="21">
        <f t="shared" si="317"/>
        <v>0.69158980876382303</v>
      </c>
      <c r="R1301">
        <f t="shared" si="318"/>
        <v>1.0112882868167345</v>
      </c>
      <c r="S1301" s="296">
        <f t="shared" si="325"/>
        <v>0</v>
      </c>
      <c r="T1301" s="283">
        <f t="shared" si="326"/>
        <v>0.68055535261036482</v>
      </c>
    </row>
    <row r="1302" spans="1:20" x14ac:dyDescent="0.25">
      <c r="A1302" s="286">
        <v>43155</v>
      </c>
      <c r="B1302" s="1">
        <f t="shared" si="319"/>
        <v>6</v>
      </c>
      <c r="C1302" s="285">
        <v>4</v>
      </c>
      <c r="D1302" t="s">
        <v>713</v>
      </c>
      <c r="F1302" s="16">
        <v>9</v>
      </c>
      <c r="G1302" t="str">
        <f t="shared" si="313"/>
        <v>heating</v>
      </c>
      <c r="H1302" s="283">
        <f>IF(G1302="heating",F1302*Assumptions!M$4+Assumptions!M$7,0)</f>
        <v>0.64772502576685764</v>
      </c>
      <c r="I1302" s="15">
        <f t="shared" si="314"/>
        <v>1.0654385285153933</v>
      </c>
      <c r="J1302" s="15">
        <f t="shared" si="315"/>
        <v>0.9885470267915587</v>
      </c>
      <c r="K1302" s="283">
        <f t="shared" si="320"/>
        <v>0.68220737327025271</v>
      </c>
      <c r="L1302" s="283">
        <f t="shared" si="321"/>
        <v>2.5577388510716212</v>
      </c>
      <c r="M1302" s="283">
        <f t="shared" si="322"/>
        <v>5.9536271301800827</v>
      </c>
      <c r="N1302" s="283">
        <f t="shared" si="323"/>
        <v>1.1952724464873081</v>
      </c>
      <c r="O1302" s="283">
        <f t="shared" si="324"/>
        <v>1.4598414848671681</v>
      </c>
      <c r="P1302" s="21">
        <f t="shared" si="316"/>
        <v>0</v>
      </c>
      <c r="Q1302" s="21">
        <f t="shared" si="317"/>
        <v>0.6473875548762833</v>
      </c>
      <c r="R1302">
        <f t="shared" si="318"/>
        <v>1.0112882868167345</v>
      </c>
      <c r="S1302" s="296">
        <f t="shared" si="325"/>
        <v>0</v>
      </c>
      <c r="T1302" s="283">
        <f t="shared" si="326"/>
        <v>0.68220737327025271</v>
      </c>
    </row>
    <row r="1303" spans="1:20" x14ac:dyDescent="0.25">
      <c r="A1303" s="286">
        <v>43155</v>
      </c>
      <c r="B1303" s="1">
        <f t="shared" si="319"/>
        <v>6</v>
      </c>
      <c r="C1303" s="285">
        <v>5</v>
      </c>
      <c r="D1303" t="s">
        <v>713</v>
      </c>
      <c r="F1303" s="16">
        <v>9</v>
      </c>
      <c r="G1303" t="str">
        <f t="shared" si="313"/>
        <v>heating</v>
      </c>
      <c r="H1303" s="283">
        <f>IF(G1303="heating",F1303*Assumptions!M$4+Assumptions!M$7,0)</f>
        <v>0.64772502576685764</v>
      </c>
      <c r="I1303" s="15">
        <f t="shared" si="314"/>
        <v>1.1031161181218294</v>
      </c>
      <c r="J1303" s="15">
        <f t="shared" si="315"/>
        <v>0.9885470267915587</v>
      </c>
      <c r="K1303" s="283">
        <f t="shared" si="320"/>
        <v>0.70633258439095226</v>
      </c>
      <c r="L1303" s="283">
        <f t="shared" si="321"/>
        <v>2.5577388510716212</v>
      </c>
      <c r="M1303" s="283">
        <f t="shared" si="322"/>
        <v>6.1641679672880096</v>
      </c>
      <c r="N1303" s="283">
        <f t="shared" si="323"/>
        <v>1.1952724464873081</v>
      </c>
      <c r="O1303" s="283">
        <f t="shared" si="324"/>
        <v>1.5114665264675675</v>
      </c>
      <c r="P1303" s="21">
        <f t="shared" si="316"/>
        <v>0</v>
      </c>
      <c r="Q1303" s="21">
        <f t="shared" si="317"/>
        <v>0.72139578924615555</v>
      </c>
      <c r="R1303">
        <f t="shared" si="318"/>
        <v>1.0112882868167345</v>
      </c>
      <c r="S1303" s="296">
        <f t="shared" si="325"/>
        <v>0</v>
      </c>
      <c r="T1303" s="283">
        <f t="shared" si="326"/>
        <v>0.70633258439095226</v>
      </c>
    </row>
    <row r="1304" spans="1:20" x14ac:dyDescent="0.25">
      <c r="A1304" s="286">
        <v>43155</v>
      </c>
      <c r="B1304" s="1">
        <f t="shared" si="319"/>
        <v>6</v>
      </c>
      <c r="C1304" s="285">
        <v>6</v>
      </c>
      <c r="D1304" t="s">
        <v>713</v>
      </c>
      <c r="F1304" s="16">
        <v>9</v>
      </c>
      <c r="G1304" t="str">
        <f t="shared" si="313"/>
        <v>heating</v>
      </c>
      <c r="H1304" s="283">
        <f>IF(G1304="heating",F1304*Assumptions!M$4+Assumptions!M$7,0)</f>
        <v>0.64772502576685764</v>
      </c>
      <c r="I1304" s="15">
        <f t="shared" si="314"/>
        <v>1.1674190089087988</v>
      </c>
      <c r="J1304" s="15">
        <f t="shared" si="315"/>
        <v>0.9885470267915587</v>
      </c>
      <c r="K1304" s="283">
        <f t="shared" si="320"/>
        <v>0.74750615287320799</v>
      </c>
      <c r="L1304" s="283">
        <f t="shared" si="321"/>
        <v>2.5577388510716212</v>
      </c>
      <c r="M1304" s="283">
        <f t="shared" si="322"/>
        <v>6.5234899036476408</v>
      </c>
      <c r="N1304" s="283">
        <f t="shared" si="323"/>
        <v>1.1952724464873081</v>
      </c>
      <c r="O1304" s="283">
        <f t="shared" si="324"/>
        <v>1.5995729962969478</v>
      </c>
      <c r="P1304" s="21">
        <f t="shared" si="316"/>
        <v>0</v>
      </c>
      <c r="Q1304" s="21">
        <f t="shared" si="317"/>
        <v>0.87787080972652631</v>
      </c>
      <c r="R1304">
        <f t="shared" si="318"/>
        <v>1.0112882868167345</v>
      </c>
      <c r="S1304" s="296">
        <f t="shared" si="325"/>
        <v>0</v>
      </c>
      <c r="T1304" s="283">
        <f t="shared" si="326"/>
        <v>0.74750615287320799</v>
      </c>
    </row>
    <row r="1305" spans="1:20" x14ac:dyDescent="0.25">
      <c r="A1305" s="286">
        <v>43155</v>
      </c>
      <c r="B1305" s="1">
        <f t="shared" si="319"/>
        <v>6</v>
      </c>
      <c r="C1305" s="285">
        <v>7</v>
      </c>
      <c r="D1305" t="s">
        <v>713</v>
      </c>
      <c r="F1305" s="16">
        <v>7</v>
      </c>
      <c r="G1305" t="str">
        <f t="shared" si="313"/>
        <v>heating</v>
      </c>
      <c r="H1305" s="283">
        <f>IF(G1305="heating",F1305*Assumptions!M$4+Assumptions!M$7,0)</f>
        <v>0.66911677424093763</v>
      </c>
      <c r="I1305" s="15">
        <f t="shared" si="314"/>
        <v>1.1567226404725983</v>
      </c>
      <c r="J1305" s="15">
        <f t="shared" si="315"/>
        <v>0.9885470267915587</v>
      </c>
      <c r="K1305" s="283">
        <f t="shared" si="320"/>
        <v>0.76511812079753994</v>
      </c>
      <c r="L1305" s="283">
        <f t="shared" si="321"/>
        <v>2.4800267097410909</v>
      </c>
      <c r="M1305" s="283">
        <f t="shared" si="322"/>
        <v>6.4743156378365692</v>
      </c>
      <c r="N1305" s="283">
        <f t="shared" si="323"/>
        <v>1.1216076842493865</v>
      </c>
      <c r="O1305" s="283">
        <f t="shared" si="324"/>
        <v>1.6917799354724308</v>
      </c>
      <c r="P1305" s="21">
        <f t="shared" si="316"/>
        <v>0</v>
      </c>
      <c r="Q1305" s="21">
        <f t="shared" si="317"/>
        <v>0.97331382064367777</v>
      </c>
      <c r="R1305">
        <f t="shared" si="318"/>
        <v>1.0112882868167345</v>
      </c>
      <c r="S1305" s="296">
        <f t="shared" si="325"/>
        <v>0</v>
      </c>
      <c r="T1305" s="283">
        <f t="shared" si="326"/>
        <v>0.76511812079753994</v>
      </c>
    </row>
    <row r="1306" spans="1:20" x14ac:dyDescent="0.25">
      <c r="A1306" s="286">
        <v>43155</v>
      </c>
      <c r="B1306" s="1">
        <f t="shared" si="319"/>
        <v>6</v>
      </c>
      <c r="C1306" s="285">
        <v>8</v>
      </c>
      <c r="D1306" t="s">
        <v>713</v>
      </c>
      <c r="F1306" s="16">
        <v>10</v>
      </c>
      <c r="G1306" t="str">
        <f t="shared" si="313"/>
        <v>heating</v>
      </c>
      <c r="H1306" s="283">
        <f>IF(G1306="heating",F1306*Assumptions!M$4+Assumptions!M$7,0)</f>
        <v>0.63702915152981754</v>
      </c>
      <c r="I1306" s="15">
        <f t="shared" si="314"/>
        <v>1.0887373021083731</v>
      </c>
      <c r="J1306" s="15">
        <f t="shared" si="315"/>
        <v>0.9885470267915587</v>
      </c>
      <c r="K1306" s="283">
        <f t="shared" si="320"/>
        <v>0.685614105482523</v>
      </c>
      <c r="L1306" s="283">
        <f t="shared" si="321"/>
        <v>2.5948150733280251</v>
      </c>
      <c r="M1306" s="283">
        <f t="shared" si="322"/>
        <v>6.0700906741187364</v>
      </c>
      <c r="N1306" s="283">
        <f t="shared" si="323"/>
        <v>1.2546470767287967</v>
      </c>
      <c r="O1306" s="283">
        <f t="shared" si="324"/>
        <v>1.4179619499300178</v>
      </c>
      <c r="P1306" s="21">
        <f t="shared" si="316"/>
        <v>0</v>
      </c>
      <c r="Q1306" s="21">
        <f t="shared" si="317"/>
        <v>0.94940007506179924</v>
      </c>
      <c r="R1306">
        <f t="shared" si="318"/>
        <v>1.0112882868167345</v>
      </c>
      <c r="S1306" s="296">
        <f t="shared" si="325"/>
        <v>0</v>
      </c>
      <c r="T1306" s="283">
        <f t="shared" si="326"/>
        <v>0.685614105482523</v>
      </c>
    </row>
    <row r="1307" spans="1:20" x14ac:dyDescent="0.25">
      <c r="A1307" s="286">
        <v>43155</v>
      </c>
      <c r="B1307" s="1">
        <f t="shared" si="319"/>
        <v>6</v>
      </c>
      <c r="C1307" s="285">
        <v>9</v>
      </c>
      <c r="D1307" t="s">
        <v>713</v>
      </c>
      <c r="F1307" s="16">
        <v>19</v>
      </c>
      <c r="G1307" t="str">
        <f t="shared" si="313"/>
        <v>heating</v>
      </c>
      <c r="H1307" s="283">
        <f>IF(G1307="heating",F1307*Assumptions!M$4+Assumptions!M$7,0)</f>
        <v>0.54076628339645738</v>
      </c>
      <c r="I1307" s="15">
        <f t="shared" si="314"/>
        <v>1.0265141967145235</v>
      </c>
      <c r="J1307" s="15">
        <f t="shared" si="315"/>
        <v>0.9885470267915587</v>
      </c>
      <c r="K1307" s="283">
        <f t="shared" si="320"/>
        <v>0.54874667271304423</v>
      </c>
      <c r="L1307" s="283">
        <f t="shared" si="321"/>
        <v>2.9437809613584625</v>
      </c>
      <c r="M1307" s="283">
        <f t="shared" si="322"/>
        <v>5.5117107064138704</v>
      </c>
      <c r="N1307" s="283">
        <f t="shared" si="323"/>
        <v>1.8289671560163632</v>
      </c>
      <c r="O1307" s="283">
        <f t="shared" si="324"/>
        <v>0.88322526865923146</v>
      </c>
      <c r="P1307" s="21">
        <f t="shared" si="316"/>
        <v>0</v>
      </c>
      <c r="Q1307" s="21">
        <f t="shared" si="317"/>
        <v>0.8408485371888097</v>
      </c>
      <c r="R1307">
        <f t="shared" si="318"/>
        <v>1.0112882868167345</v>
      </c>
      <c r="S1307" s="296">
        <f t="shared" si="325"/>
        <v>0</v>
      </c>
      <c r="T1307" s="283">
        <f t="shared" si="326"/>
        <v>0.54874667271304423</v>
      </c>
    </row>
    <row r="1308" spans="1:20" x14ac:dyDescent="0.25">
      <c r="A1308" s="286">
        <v>43155</v>
      </c>
      <c r="B1308" s="1">
        <f t="shared" si="319"/>
        <v>6</v>
      </c>
      <c r="C1308" s="285">
        <v>10</v>
      </c>
      <c r="D1308" t="s">
        <v>713</v>
      </c>
      <c r="F1308" s="16">
        <v>30</v>
      </c>
      <c r="G1308" t="str">
        <f t="shared" si="313"/>
        <v>heating</v>
      </c>
      <c r="H1308" s="283">
        <f>IF(G1308="heating",F1308*Assumptions!M$4+Assumptions!M$7,0)</f>
        <v>0.42311166678901713</v>
      </c>
      <c r="I1308" s="15">
        <f t="shared" si="314"/>
        <v>0.99413757313525775</v>
      </c>
      <c r="J1308" s="15">
        <f t="shared" si="315"/>
        <v>0.9885470267915587</v>
      </c>
      <c r="K1308" s="283">
        <f t="shared" si="320"/>
        <v>0.41581372765862679</v>
      </c>
      <c r="L1308" s="283">
        <f t="shared" si="321"/>
        <v>3.0747565450814909</v>
      </c>
      <c r="M1308" s="283">
        <f t="shared" si="322"/>
        <v>4.3623306459883606</v>
      </c>
      <c r="N1308" s="283">
        <f t="shared" si="323"/>
        <v>2.3339835549601151</v>
      </c>
      <c r="O1308" s="283">
        <f t="shared" si="324"/>
        <v>0.54778705614099488</v>
      </c>
      <c r="P1308" s="21">
        <f t="shared" si="316"/>
        <v>0</v>
      </c>
      <c r="Q1308" s="21">
        <f t="shared" si="317"/>
        <v>0.74504051125983206</v>
      </c>
      <c r="R1308">
        <f t="shared" si="318"/>
        <v>1.0112882868167345</v>
      </c>
      <c r="S1308" s="296">
        <f t="shared" si="325"/>
        <v>0</v>
      </c>
      <c r="T1308" s="283">
        <f t="shared" si="326"/>
        <v>0.41581372765862679</v>
      </c>
    </row>
    <row r="1309" spans="1:20" x14ac:dyDescent="0.25">
      <c r="A1309" s="286">
        <v>43155</v>
      </c>
      <c r="B1309" s="1">
        <f t="shared" si="319"/>
        <v>6</v>
      </c>
      <c r="C1309" s="285">
        <v>11</v>
      </c>
      <c r="D1309" t="s">
        <v>713</v>
      </c>
      <c r="F1309" s="16">
        <v>36</v>
      </c>
      <c r="G1309" t="str">
        <f t="shared" si="313"/>
        <v>heating</v>
      </c>
      <c r="H1309" s="283">
        <f>IF(G1309="heating",F1309*Assumptions!M$4+Assumptions!M$7,0)</f>
        <v>0.358936421366777</v>
      </c>
      <c r="I1309" s="15">
        <f t="shared" si="314"/>
        <v>0.95102107888400034</v>
      </c>
      <c r="J1309" s="15">
        <f t="shared" si="315"/>
        <v>0.9885470267915587</v>
      </c>
      <c r="K1309" s="283">
        <f t="shared" si="320"/>
        <v>0.3374465604002449</v>
      </c>
      <c r="L1309" s="283">
        <f t="shared" si="321"/>
        <v>3.2767200477248446</v>
      </c>
      <c r="M1309" s="283">
        <f t="shared" si="322"/>
        <v>3.7727095072115264</v>
      </c>
      <c r="N1309" s="283">
        <f t="shared" si="323"/>
        <v>2.7263288431388362</v>
      </c>
      <c r="O1309" s="283">
        <f t="shared" si="324"/>
        <v>0.40557026430687521</v>
      </c>
      <c r="P1309" s="21">
        <f t="shared" si="316"/>
        <v>0</v>
      </c>
      <c r="Q1309" s="21">
        <f t="shared" si="317"/>
        <v>0.72850690893675296</v>
      </c>
      <c r="R1309">
        <f t="shared" si="318"/>
        <v>1.0112882868167345</v>
      </c>
      <c r="S1309" s="296">
        <f t="shared" si="325"/>
        <v>0</v>
      </c>
      <c r="T1309" s="283">
        <f t="shared" si="326"/>
        <v>0.3374465604002449</v>
      </c>
    </row>
    <row r="1310" spans="1:20" x14ac:dyDescent="0.25">
      <c r="A1310" s="286">
        <v>43155</v>
      </c>
      <c r="B1310" s="1">
        <f t="shared" si="319"/>
        <v>6</v>
      </c>
      <c r="C1310" s="285">
        <v>12</v>
      </c>
      <c r="D1310" t="s">
        <v>713</v>
      </c>
      <c r="F1310" s="16">
        <v>37</v>
      </c>
      <c r="G1310" t="str">
        <f t="shared" si="313"/>
        <v>heating</v>
      </c>
      <c r="H1310" s="283">
        <f>IF(G1310="heating",F1310*Assumptions!M$4+Assumptions!M$7,0)</f>
        <v>0.34824054712973695</v>
      </c>
      <c r="I1310" s="15">
        <f t="shared" si="314"/>
        <v>0.92817502202723046</v>
      </c>
      <c r="J1310" s="15">
        <f t="shared" si="315"/>
        <v>0.9885470267915587</v>
      </c>
      <c r="K1310" s="283">
        <f t="shared" si="320"/>
        <v>0.31952625384576416</v>
      </c>
      <c r="L1310" s="283">
        <f t="shared" si="321"/>
        <v>3.3550920610042541</v>
      </c>
      <c r="M1310" s="283">
        <f t="shared" si="322"/>
        <v>3.6578004716759254</v>
      </c>
      <c r="N1310" s="283">
        <f t="shared" si="323"/>
        <v>2.8034223547707424</v>
      </c>
      <c r="O1310" s="283">
        <f t="shared" si="324"/>
        <v>0.38240402689805275</v>
      </c>
      <c r="P1310" s="21">
        <f t="shared" si="316"/>
        <v>0</v>
      </c>
      <c r="Q1310" s="21">
        <f t="shared" si="317"/>
        <v>0.75910815787401487</v>
      </c>
      <c r="R1310">
        <f t="shared" si="318"/>
        <v>1.0112882868167345</v>
      </c>
      <c r="S1310" s="296">
        <f t="shared" si="325"/>
        <v>0</v>
      </c>
      <c r="T1310" s="283">
        <f t="shared" si="326"/>
        <v>0.31952625384576416</v>
      </c>
    </row>
    <row r="1311" spans="1:20" x14ac:dyDescent="0.25">
      <c r="A1311" s="286">
        <v>43155</v>
      </c>
      <c r="B1311" s="1">
        <f t="shared" si="319"/>
        <v>6</v>
      </c>
      <c r="C1311" s="285">
        <v>13</v>
      </c>
      <c r="D1311" t="s">
        <v>713</v>
      </c>
      <c r="F1311" s="16">
        <v>37</v>
      </c>
      <c r="G1311" t="str">
        <f t="shared" si="313"/>
        <v>heating</v>
      </c>
      <c r="H1311" s="283">
        <f>IF(G1311="heating",F1311*Assumptions!M$4+Assumptions!M$7,0)</f>
        <v>0.34824054712973695</v>
      </c>
      <c r="I1311" s="15">
        <f t="shared" si="314"/>
        <v>0.91573834436872614</v>
      </c>
      <c r="J1311" s="15">
        <f t="shared" si="315"/>
        <v>0.9885470267915587</v>
      </c>
      <c r="K1311" s="283">
        <f t="shared" si="320"/>
        <v>0.31524490073002326</v>
      </c>
      <c r="L1311" s="283">
        <f t="shared" si="321"/>
        <v>3.3550920610042541</v>
      </c>
      <c r="M1311" s="283">
        <f t="shared" si="322"/>
        <v>3.6087893645832119</v>
      </c>
      <c r="N1311" s="283">
        <f t="shared" si="323"/>
        <v>2.8034223547707424</v>
      </c>
      <c r="O1311" s="283">
        <f t="shared" si="324"/>
        <v>0.37728017040010708</v>
      </c>
      <c r="P1311" s="21">
        <f t="shared" si="316"/>
        <v>0</v>
      </c>
      <c r="Q1311" s="21">
        <f t="shared" si="317"/>
        <v>0.79115902007799765</v>
      </c>
      <c r="R1311">
        <f t="shared" si="318"/>
        <v>1.0112882868167345</v>
      </c>
      <c r="S1311" s="296">
        <f t="shared" si="325"/>
        <v>0</v>
      </c>
      <c r="T1311" s="283">
        <f t="shared" si="326"/>
        <v>0.31524490073002326</v>
      </c>
    </row>
    <row r="1312" spans="1:20" x14ac:dyDescent="0.25">
      <c r="A1312" s="286">
        <v>43155</v>
      </c>
      <c r="B1312" s="1">
        <f t="shared" si="319"/>
        <v>6</v>
      </c>
      <c r="C1312" s="285">
        <v>14</v>
      </c>
      <c r="D1312" t="s">
        <v>713</v>
      </c>
      <c r="F1312" s="16">
        <v>39</v>
      </c>
      <c r="G1312" t="str">
        <f t="shared" si="313"/>
        <v>heating</v>
      </c>
      <c r="H1312" s="283">
        <f>IF(G1312="heating",F1312*Assumptions!M$4+Assumptions!M$7,0)</f>
        <v>0.32684879865565691</v>
      </c>
      <c r="I1312" s="15">
        <f t="shared" si="314"/>
        <v>0.92047470058819936</v>
      </c>
      <c r="J1312" s="15">
        <f t="shared" si="315"/>
        <v>0.9885470267915587</v>
      </c>
      <c r="K1312" s="283">
        <f t="shared" si="320"/>
        <v>0.29741035379901271</v>
      </c>
      <c r="L1312" s="283">
        <f t="shared" si="321"/>
        <v>3.4953736047983544</v>
      </c>
      <c r="M1312" s="283">
        <f t="shared" si="322"/>
        <v>3.5469797451791041</v>
      </c>
      <c r="N1312" s="283">
        <f t="shared" si="323"/>
        <v>2.9501734199721237</v>
      </c>
      <c r="O1312" s="283">
        <f t="shared" si="324"/>
        <v>0.35237260746272731</v>
      </c>
      <c r="P1312" s="21">
        <f t="shared" si="316"/>
        <v>0</v>
      </c>
      <c r="Q1312" s="21">
        <f t="shared" si="317"/>
        <v>0.84355555031342389</v>
      </c>
      <c r="R1312">
        <f t="shared" si="318"/>
        <v>1.0112882868167345</v>
      </c>
      <c r="S1312" s="296">
        <f t="shared" si="325"/>
        <v>0</v>
      </c>
      <c r="T1312" s="283">
        <f t="shared" si="326"/>
        <v>0.29741035379901271</v>
      </c>
    </row>
    <row r="1313" spans="1:20" x14ac:dyDescent="0.25">
      <c r="A1313" s="286">
        <v>43155</v>
      </c>
      <c r="B1313" s="1">
        <f t="shared" si="319"/>
        <v>6</v>
      </c>
      <c r="C1313" s="285">
        <v>15</v>
      </c>
      <c r="D1313" t="s">
        <v>713</v>
      </c>
      <c r="F1313" s="16">
        <v>39</v>
      </c>
      <c r="G1313" t="str">
        <f t="shared" si="313"/>
        <v>heating</v>
      </c>
      <c r="H1313" s="283">
        <f>IF(G1313="heating",F1313*Assumptions!M$4+Assumptions!M$7,0)</f>
        <v>0.32684879865565691</v>
      </c>
      <c r="I1313" s="15">
        <f t="shared" si="314"/>
        <v>0.92937811039838192</v>
      </c>
      <c r="J1313" s="15">
        <f t="shared" si="315"/>
        <v>0.9885470267915587</v>
      </c>
      <c r="K1313" s="283">
        <f t="shared" si="320"/>
        <v>0.3002870936594042</v>
      </c>
      <c r="L1313" s="283">
        <f t="shared" si="321"/>
        <v>3.4953736047983544</v>
      </c>
      <c r="M1313" s="283">
        <f t="shared" si="322"/>
        <v>3.5812883625040191</v>
      </c>
      <c r="N1313" s="283">
        <f t="shared" si="323"/>
        <v>2.9501734199721237</v>
      </c>
      <c r="O1313" s="283">
        <f t="shared" si="324"/>
        <v>0.35578097678359888</v>
      </c>
      <c r="P1313" s="21">
        <f t="shared" si="316"/>
        <v>0</v>
      </c>
      <c r="Q1313" s="21">
        <f t="shared" si="317"/>
        <v>0.96592607327566882</v>
      </c>
      <c r="R1313">
        <f t="shared" si="318"/>
        <v>1.0112882868167345</v>
      </c>
      <c r="S1313" s="296">
        <f t="shared" si="325"/>
        <v>0</v>
      </c>
      <c r="T1313" s="283">
        <f t="shared" si="326"/>
        <v>0.3002870936594042</v>
      </c>
    </row>
    <row r="1314" spans="1:20" x14ac:dyDescent="0.25">
      <c r="A1314" s="286">
        <v>43155</v>
      </c>
      <c r="B1314" s="1">
        <f t="shared" si="319"/>
        <v>6</v>
      </c>
      <c r="C1314" s="285">
        <v>16</v>
      </c>
      <c r="D1314" t="s">
        <v>713</v>
      </c>
      <c r="F1314" s="16">
        <v>39</v>
      </c>
      <c r="G1314" t="str">
        <f t="shared" si="313"/>
        <v>heating</v>
      </c>
      <c r="H1314" s="283">
        <f>IF(G1314="heating",F1314*Assumptions!M$4+Assumptions!M$7,0)</f>
        <v>0.32684879865565691</v>
      </c>
      <c r="I1314" s="15">
        <f t="shared" si="314"/>
        <v>0.95820877609023625</v>
      </c>
      <c r="J1314" s="15">
        <f t="shared" si="315"/>
        <v>0.9885470267915587</v>
      </c>
      <c r="K1314" s="283">
        <f t="shared" si="320"/>
        <v>0.30960243766418366</v>
      </c>
      <c r="L1314" s="283">
        <f t="shared" si="321"/>
        <v>3.4953736047983544</v>
      </c>
      <c r="M1314" s="283">
        <f t="shared" si="322"/>
        <v>3.6923851554780036</v>
      </c>
      <c r="N1314" s="283">
        <f t="shared" si="323"/>
        <v>2.9501734199721237</v>
      </c>
      <c r="O1314" s="283">
        <f t="shared" si="324"/>
        <v>0.36681782205292895</v>
      </c>
      <c r="P1314" s="21">
        <f t="shared" si="316"/>
        <v>0</v>
      </c>
      <c r="Q1314" s="21">
        <f t="shared" si="317"/>
        <v>1.1649354943302594</v>
      </c>
      <c r="R1314">
        <f t="shared" si="318"/>
        <v>1.0112882868167345</v>
      </c>
      <c r="S1314" s="296">
        <f t="shared" si="325"/>
        <v>0</v>
      </c>
      <c r="T1314" s="283">
        <f t="shared" si="326"/>
        <v>0.30960243766418366</v>
      </c>
    </row>
    <row r="1315" spans="1:20" x14ac:dyDescent="0.25">
      <c r="A1315" s="286">
        <v>43155</v>
      </c>
      <c r="B1315" s="1">
        <f t="shared" si="319"/>
        <v>6</v>
      </c>
      <c r="C1315" s="285">
        <v>17</v>
      </c>
      <c r="D1315" t="s">
        <v>713</v>
      </c>
      <c r="F1315" s="16">
        <v>37</v>
      </c>
      <c r="G1315" t="str">
        <f t="shared" si="313"/>
        <v>heating</v>
      </c>
      <c r="H1315" s="283">
        <f>IF(G1315="heating",F1315*Assumptions!M$4+Assumptions!M$7,0)</f>
        <v>0.34824054712973695</v>
      </c>
      <c r="I1315" s="15">
        <f t="shared" si="314"/>
        <v>1.000324165990953</v>
      </c>
      <c r="J1315" s="15">
        <f t="shared" si="315"/>
        <v>0.9885470267915587</v>
      </c>
      <c r="K1315" s="283">
        <f t="shared" si="320"/>
        <v>0.34436375231513217</v>
      </c>
      <c r="L1315" s="283">
        <f t="shared" si="321"/>
        <v>3.3550920610042541</v>
      </c>
      <c r="M1315" s="283">
        <f t="shared" si="322"/>
        <v>3.9421295761643411</v>
      </c>
      <c r="N1315" s="283">
        <f t="shared" si="323"/>
        <v>2.8034223547707424</v>
      </c>
      <c r="O1315" s="283">
        <f t="shared" si="324"/>
        <v>0.41212915689424151</v>
      </c>
      <c r="P1315" s="21">
        <f t="shared" si="316"/>
        <v>0</v>
      </c>
      <c r="Q1315" s="21">
        <f t="shared" si="317"/>
        <v>1.3521540118753073</v>
      </c>
      <c r="R1315">
        <f t="shared" si="318"/>
        <v>1.0112882868167345</v>
      </c>
      <c r="S1315" s="296">
        <f t="shared" si="325"/>
        <v>0</v>
      </c>
      <c r="T1315" s="283">
        <f t="shared" si="326"/>
        <v>0.34436375231513217</v>
      </c>
    </row>
    <row r="1316" spans="1:20" x14ac:dyDescent="0.25">
      <c r="A1316" s="286">
        <v>43155</v>
      </c>
      <c r="B1316" s="1">
        <f t="shared" si="319"/>
        <v>6</v>
      </c>
      <c r="C1316" s="285">
        <v>18</v>
      </c>
      <c r="D1316" t="s">
        <v>713</v>
      </c>
      <c r="F1316" s="16">
        <v>36</v>
      </c>
      <c r="G1316" t="str">
        <f t="shared" si="313"/>
        <v>heating</v>
      </c>
      <c r="H1316" s="283">
        <f>IF(G1316="heating",F1316*Assumptions!M$4+Assumptions!M$7,0)</f>
        <v>0.358936421366777</v>
      </c>
      <c r="I1316" s="15">
        <f t="shared" si="314"/>
        <v>0.99263375744531002</v>
      </c>
      <c r="J1316" s="15">
        <f t="shared" si="315"/>
        <v>0.9885470267915587</v>
      </c>
      <c r="K1316" s="283">
        <f t="shared" si="320"/>
        <v>0.35221180121492057</v>
      </c>
      <c r="L1316" s="283">
        <f t="shared" si="321"/>
        <v>3.2767200477248446</v>
      </c>
      <c r="M1316" s="283">
        <f t="shared" si="322"/>
        <v>3.9377873919341417</v>
      </c>
      <c r="N1316" s="283">
        <f t="shared" si="323"/>
        <v>2.7263288431388362</v>
      </c>
      <c r="O1316" s="283">
        <f t="shared" si="324"/>
        <v>0.423316311599993</v>
      </c>
      <c r="P1316" s="21">
        <f t="shared" si="316"/>
        <v>0</v>
      </c>
      <c r="Q1316" s="21">
        <f t="shared" si="317"/>
        <v>1.5598916921549892</v>
      </c>
      <c r="R1316">
        <f t="shared" si="318"/>
        <v>1.0112882868167345</v>
      </c>
      <c r="S1316" s="296">
        <f t="shared" si="325"/>
        <v>0</v>
      </c>
      <c r="T1316" s="283">
        <f t="shared" si="326"/>
        <v>0.35221180121492057</v>
      </c>
    </row>
    <row r="1317" spans="1:20" x14ac:dyDescent="0.25">
      <c r="A1317" s="286">
        <v>43155</v>
      </c>
      <c r="B1317" s="1">
        <f t="shared" si="319"/>
        <v>6</v>
      </c>
      <c r="C1317" s="285">
        <v>19</v>
      </c>
      <c r="D1317" t="s">
        <v>713</v>
      </c>
      <c r="F1317" s="16">
        <v>36</v>
      </c>
      <c r="G1317" t="str">
        <f t="shared" si="313"/>
        <v>heating</v>
      </c>
      <c r="H1317" s="283">
        <f>IF(G1317="heating",F1317*Assumptions!M$4+Assumptions!M$7,0)</f>
        <v>0.358936421366777</v>
      </c>
      <c r="I1317" s="15">
        <f t="shared" si="314"/>
        <v>0.98728643949761985</v>
      </c>
      <c r="J1317" s="15">
        <f t="shared" si="315"/>
        <v>0.9885470267915587</v>
      </c>
      <c r="K1317" s="283">
        <f t="shared" si="320"/>
        <v>0.35031443627855979</v>
      </c>
      <c r="L1317" s="283">
        <f t="shared" si="321"/>
        <v>3.2767200477248446</v>
      </c>
      <c r="M1317" s="283">
        <f t="shared" si="322"/>
        <v>3.9165745316650438</v>
      </c>
      <c r="N1317" s="283">
        <f t="shared" si="323"/>
        <v>2.7263288431388362</v>
      </c>
      <c r="O1317" s="283">
        <f t="shared" si="324"/>
        <v>0.42103590667361374</v>
      </c>
      <c r="P1317" s="21">
        <f t="shared" si="316"/>
        <v>0</v>
      </c>
      <c r="Q1317" s="21">
        <f t="shared" si="317"/>
        <v>1.6764212681468484</v>
      </c>
      <c r="R1317">
        <f t="shared" si="318"/>
        <v>1.0112882868167345</v>
      </c>
      <c r="S1317" s="296">
        <f t="shared" si="325"/>
        <v>0</v>
      </c>
      <c r="T1317" s="283">
        <f t="shared" si="326"/>
        <v>0.35031443627855979</v>
      </c>
    </row>
    <row r="1318" spans="1:20" x14ac:dyDescent="0.25">
      <c r="A1318" s="286">
        <v>43155</v>
      </c>
      <c r="B1318" s="1">
        <f t="shared" si="319"/>
        <v>6</v>
      </c>
      <c r="C1318" s="285">
        <v>20</v>
      </c>
      <c r="D1318" t="s">
        <v>713</v>
      </c>
      <c r="F1318" s="16">
        <v>34</v>
      </c>
      <c r="G1318" t="str">
        <f t="shared" si="313"/>
        <v>heating</v>
      </c>
      <c r="H1318" s="283">
        <f>IF(G1318="heating",F1318*Assumptions!M$4+Assumptions!M$7,0)</f>
        <v>0.38032816984085704</v>
      </c>
      <c r="I1318" s="15">
        <f t="shared" si="314"/>
        <v>0.9807837528485519</v>
      </c>
      <c r="J1318" s="15">
        <f t="shared" si="315"/>
        <v>0.9885470267915587</v>
      </c>
      <c r="K1318" s="283">
        <f t="shared" si="320"/>
        <v>0.36874750521783228</v>
      </c>
      <c r="L1318" s="283">
        <f t="shared" si="321"/>
        <v>3.1617728735566879</v>
      </c>
      <c r="M1318" s="283">
        <f t="shared" si="322"/>
        <v>3.9780366715543876</v>
      </c>
      <c r="N1318" s="283">
        <f t="shared" si="323"/>
        <v>2.582445701090049</v>
      </c>
      <c r="O1318" s="283">
        <f t="shared" si="324"/>
        <v>0.45146965091940605</v>
      </c>
      <c r="P1318" s="21">
        <f t="shared" si="316"/>
        <v>0</v>
      </c>
      <c r="Q1318" s="21">
        <f t="shared" si="317"/>
        <v>1.52436960139122</v>
      </c>
      <c r="R1318">
        <f t="shared" si="318"/>
        <v>1.0112882868167345</v>
      </c>
      <c r="S1318" s="296">
        <f t="shared" si="325"/>
        <v>0</v>
      </c>
      <c r="T1318" s="283">
        <f t="shared" si="326"/>
        <v>0.36874750521783228</v>
      </c>
    </row>
    <row r="1319" spans="1:20" x14ac:dyDescent="0.25">
      <c r="A1319" s="286">
        <v>43155</v>
      </c>
      <c r="B1319" s="1">
        <f t="shared" si="319"/>
        <v>6</v>
      </c>
      <c r="C1319" s="285">
        <v>21</v>
      </c>
      <c r="D1319" t="s">
        <v>713</v>
      </c>
      <c r="F1319" s="16">
        <v>34</v>
      </c>
      <c r="G1319" t="str">
        <f t="shared" si="313"/>
        <v>heating</v>
      </c>
      <c r="H1319" s="283">
        <f>IF(G1319="heating",F1319*Assumptions!M$4+Assumptions!M$7,0)</f>
        <v>0.38032816984085704</v>
      </c>
      <c r="I1319" s="15">
        <f t="shared" si="314"/>
        <v>0.96485790305685171</v>
      </c>
      <c r="J1319" s="15">
        <f t="shared" si="315"/>
        <v>0.9885470267915587</v>
      </c>
      <c r="K1319" s="283">
        <f t="shared" si="320"/>
        <v>0.36275982713680049</v>
      </c>
      <c r="L1319" s="283">
        <f t="shared" si="321"/>
        <v>3.1617728735566879</v>
      </c>
      <c r="M1319" s="283">
        <f t="shared" si="322"/>
        <v>3.913441785767334</v>
      </c>
      <c r="N1319" s="283">
        <f t="shared" si="323"/>
        <v>2.582445701090049</v>
      </c>
      <c r="O1319" s="283">
        <f t="shared" si="324"/>
        <v>0.44413874048663099</v>
      </c>
      <c r="P1319" s="21">
        <f t="shared" si="316"/>
        <v>0</v>
      </c>
      <c r="Q1319" s="21">
        <f t="shared" si="317"/>
        <v>1.4448604713749031</v>
      </c>
      <c r="R1319">
        <f t="shared" si="318"/>
        <v>1.0112882868167345</v>
      </c>
      <c r="S1319" s="296">
        <f t="shared" si="325"/>
        <v>0</v>
      </c>
      <c r="T1319" s="283">
        <f t="shared" si="326"/>
        <v>0.36275982713680049</v>
      </c>
    </row>
    <row r="1320" spans="1:20" x14ac:dyDescent="0.25">
      <c r="A1320" s="286">
        <v>43155</v>
      </c>
      <c r="B1320" s="1">
        <f t="shared" si="319"/>
        <v>6</v>
      </c>
      <c r="C1320" s="285">
        <v>22</v>
      </c>
      <c r="D1320" t="s">
        <v>713</v>
      </c>
      <c r="F1320" s="16">
        <v>37</v>
      </c>
      <c r="G1320" t="str">
        <f t="shared" si="313"/>
        <v>heating</v>
      </c>
      <c r="H1320" s="283">
        <f>IF(G1320="heating",F1320*Assumptions!M$4+Assumptions!M$7,0)</f>
        <v>0.34824054712973695</v>
      </c>
      <c r="I1320" s="15">
        <f t="shared" si="314"/>
        <v>0.93972561476240646</v>
      </c>
      <c r="J1320" s="15">
        <f t="shared" si="315"/>
        <v>0.9885470267915587</v>
      </c>
      <c r="K1320" s="283">
        <f t="shared" si="320"/>
        <v>0.32350257031494473</v>
      </c>
      <c r="L1320" s="283">
        <f t="shared" si="321"/>
        <v>3.3550920610042541</v>
      </c>
      <c r="M1320" s="283">
        <f t="shared" si="322"/>
        <v>3.7033196491502185</v>
      </c>
      <c r="N1320" s="283">
        <f t="shared" si="323"/>
        <v>2.8034223547707424</v>
      </c>
      <c r="O1320" s="283">
        <f t="shared" si="324"/>
        <v>0.38716282030464921</v>
      </c>
      <c r="P1320" s="21">
        <f t="shared" si="316"/>
        <v>0</v>
      </c>
      <c r="Q1320" s="21">
        <f t="shared" si="317"/>
        <v>1.2427137171080138</v>
      </c>
      <c r="R1320">
        <f t="shared" si="318"/>
        <v>1.0112882868167345</v>
      </c>
      <c r="S1320" s="296">
        <f t="shared" si="325"/>
        <v>0</v>
      </c>
      <c r="T1320" s="283">
        <f t="shared" si="326"/>
        <v>0.32350257031494473</v>
      </c>
    </row>
    <row r="1321" spans="1:20" x14ac:dyDescent="0.25">
      <c r="A1321" s="286">
        <v>43155</v>
      </c>
      <c r="B1321" s="1">
        <f t="shared" si="319"/>
        <v>6</v>
      </c>
      <c r="C1321" s="285">
        <v>23</v>
      </c>
      <c r="D1321" t="s">
        <v>713</v>
      </c>
      <c r="F1321" s="16">
        <v>37</v>
      </c>
      <c r="G1321" t="str">
        <f t="shared" si="313"/>
        <v>heating</v>
      </c>
      <c r="H1321" s="283">
        <f>IF(G1321="heating",F1321*Assumptions!M$4+Assumptions!M$7,0)</f>
        <v>0.34824054712973695</v>
      </c>
      <c r="I1321" s="15">
        <f t="shared" si="314"/>
        <v>0.93552015763172869</v>
      </c>
      <c r="J1321" s="15">
        <f t="shared" si="315"/>
        <v>0.9885470267915587</v>
      </c>
      <c r="K1321" s="283">
        <f t="shared" si="320"/>
        <v>0.32205483262454709</v>
      </c>
      <c r="L1321" s="283">
        <f t="shared" si="321"/>
        <v>3.3550920610042541</v>
      </c>
      <c r="M1321" s="283">
        <f t="shared" si="322"/>
        <v>3.6867465646444439</v>
      </c>
      <c r="N1321" s="283">
        <f t="shared" si="323"/>
        <v>2.8034223547707424</v>
      </c>
      <c r="O1321" s="283">
        <f t="shared" si="324"/>
        <v>0.38543019046269766</v>
      </c>
      <c r="P1321" s="21">
        <f t="shared" si="316"/>
        <v>0</v>
      </c>
      <c r="Q1321" s="21">
        <f t="shared" si="317"/>
        <v>1.0297519246597011</v>
      </c>
      <c r="R1321">
        <f t="shared" si="318"/>
        <v>1.0112882868167345</v>
      </c>
      <c r="S1321" s="296">
        <f t="shared" si="325"/>
        <v>0</v>
      </c>
      <c r="T1321" s="283">
        <f t="shared" si="326"/>
        <v>0.32205483262454709</v>
      </c>
    </row>
    <row r="1322" spans="1:20" x14ac:dyDescent="0.25">
      <c r="A1322" s="286">
        <v>43156</v>
      </c>
      <c r="B1322" s="1">
        <f t="shared" si="319"/>
        <v>7</v>
      </c>
      <c r="C1322" s="285">
        <v>0</v>
      </c>
      <c r="D1322" t="s">
        <v>713</v>
      </c>
      <c r="F1322" s="16">
        <v>36</v>
      </c>
      <c r="G1322" t="str">
        <f t="shared" si="313"/>
        <v>heating</v>
      </c>
      <c r="H1322" s="283">
        <f>IF(G1322="heating",F1322*Assumptions!M$4+Assumptions!M$7,0)</f>
        <v>0.358936421366777</v>
      </c>
      <c r="I1322" s="15">
        <f t="shared" si="314"/>
        <v>0.96097758380229281</v>
      </c>
      <c r="J1322" s="15">
        <f t="shared" si="315"/>
        <v>0.93760781206536892</v>
      </c>
      <c r="K1322" s="283">
        <f t="shared" si="320"/>
        <v>0.32340892660977549</v>
      </c>
      <c r="L1322" s="283">
        <f t="shared" si="321"/>
        <v>3.2767200477248446</v>
      </c>
      <c r="M1322" s="283">
        <f t="shared" si="322"/>
        <v>3.6157663918416678</v>
      </c>
      <c r="N1322" s="283">
        <f t="shared" si="323"/>
        <v>2.7263288431388362</v>
      </c>
      <c r="O1322" s="283">
        <f t="shared" si="324"/>
        <v>0.38869871332739259</v>
      </c>
      <c r="P1322" s="21">
        <f t="shared" si="316"/>
        <v>0</v>
      </c>
      <c r="Q1322" s="21">
        <f t="shared" si="317"/>
        <v>0.90668853391740301</v>
      </c>
      <c r="R1322">
        <f t="shared" si="318"/>
        <v>1.0096214758538746</v>
      </c>
      <c r="S1322" s="296">
        <f t="shared" si="325"/>
        <v>0</v>
      </c>
      <c r="T1322" s="283">
        <f t="shared" si="326"/>
        <v>0.32340892660977549</v>
      </c>
    </row>
    <row r="1323" spans="1:20" x14ac:dyDescent="0.25">
      <c r="A1323" s="286">
        <v>43156</v>
      </c>
      <c r="B1323" s="1">
        <f t="shared" si="319"/>
        <v>7</v>
      </c>
      <c r="C1323" s="285">
        <v>1</v>
      </c>
      <c r="D1323" t="s">
        <v>713</v>
      </c>
      <c r="F1323" s="16">
        <v>36</v>
      </c>
      <c r="G1323" t="str">
        <f t="shared" si="313"/>
        <v>heating</v>
      </c>
      <c r="H1323" s="283">
        <f>IF(G1323="heating",F1323*Assumptions!M$4+Assumptions!M$7,0)</f>
        <v>0.358936421366777</v>
      </c>
      <c r="I1323" s="15">
        <f t="shared" si="314"/>
        <v>0.9912860509924194</v>
      </c>
      <c r="J1323" s="15">
        <f t="shared" si="315"/>
        <v>0.93760781206536892</v>
      </c>
      <c r="K1323" s="283">
        <f t="shared" si="320"/>
        <v>0.3336089864304872</v>
      </c>
      <c r="L1323" s="283">
        <f t="shared" si="321"/>
        <v>3.2767200477248446</v>
      </c>
      <c r="M1323" s="283">
        <f t="shared" si="322"/>
        <v>3.7298047824362617</v>
      </c>
      <c r="N1323" s="283">
        <f t="shared" si="323"/>
        <v>2.7263288431388362</v>
      </c>
      <c r="O1323" s="283">
        <f t="shared" si="324"/>
        <v>0.40095796099174952</v>
      </c>
      <c r="P1323" s="21">
        <f t="shared" si="316"/>
        <v>0</v>
      </c>
      <c r="Q1323" s="21">
        <f t="shared" si="317"/>
        <v>0.81803459285312596</v>
      </c>
      <c r="R1323">
        <f t="shared" si="318"/>
        <v>1.0096214758538746</v>
      </c>
      <c r="S1323" s="296">
        <f t="shared" si="325"/>
        <v>0</v>
      </c>
      <c r="T1323" s="283">
        <f t="shared" si="326"/>
        <v>0.3336089864304872</v>
      </c>
    </row>
    <row r="1324" spans="1:20" x14ac:dyDescent="0.25">
      <c r="A1324" s="286">
        <v>43156</v>
      </c>
      <c r="B1324" s="1">
        <f t="shared" si="319"/>
        <v>7</v>
      </c>
      <c r="C1324" s="285">
        <v>2</v>
      </c>
      <c r="D1324" t="s">
        <v>713</v>
      </c>
      <c r="F1324" s="16">
        <v>34</v>
      </c>
      <c r="G1324" t="str">
        <f t="shared" si="313"/>
        <v>heating</v>
      </c>
      <c r="H1324" s="283">
        <f>IF(G1324="heating",F1324*Assumptions!M$4+Assumptions!M$7,0)</f>
        <v>0.38032816984085704</v>
      </c>
      <c r="I1324" s="15">
        <f t="shared" si="314"/>
        <v>1.0126444122274023</v>
      </c>
      <c r="J1324" s="15">
        <f t="shared" si="315"/>
        <v>0.93760781206536892</v>
      </c>
      <c r="K1324" s="283">
        <f t="shared" si="320"/>
        <v>0.36110764368844356</v>
      </c>
      <c r="L1324" s="283">
        <f t="shared" si="321"/>
        <v>3.1617728735566879</v>
      </c>
      <c r="M1324" s="283">
        <f t="shared" si="322"/>
        <v>3.8956180818704995</v>
      </c>
      <c r="N1324" s="283">
        <f t="shared" si="323"/>
        <v>2.582445701090049</v>
      </c>
      <c r="O1324" s="283">
        <f t="shared" si="324"/>
        <v>0.44211591816477175</v>
      </c>
      <c r="P1324" s="21">
        <f t="shared" si="316"/>
        <v>0</v>
      </c>
      <c r="Q1324" s="21">
        <f t="shared" si="317"/>
        <v>0.74507607494346417</v>
      </c>
      <c r="R1324">
        <f t="shared" si="318"/>
        <v>1.0096214758538746</v>
      </c>
      <c r="S1324" s="296">
        <f t="shared" si="325"/>
        <v>0</v>
      </c>
      <c r="T1324" s="283">
        <f t="shared" si="326"/>
        <v>0.36110764368844356</v>
      </c>
    </row>
    <row r="1325" spans="1:20" x14ac:dyDescent="0.25">
      <c r="A1325" s="286">
        <v>43156</v>
      </c>
      <c r="B1325" s="1">
        <f t="shared" si="319"/>
        <v>7</v>
      </c>
      <c r="C1325" s="285">
        <v>3</v>
      </c>
      <c r="D1325" t="s">
        <v>713</v>
      </c>
      <c r="F1325" s="16">
        <v>34</v>
      </c>
      <c r="G1325" t="str">
        <f t="shared" si="313"/>
        <v>heating</v>
      </c>
      <c r="H1325" s="283">
        <f>IF(G1325="heating",F1325*Assumptions!M$4+Assumptions!M$7,0)</f>
        <v>0.38032816984085704</v>
      </c>
      <c r="I1325" s="15">
        <f t="shared" si="314"/>
        <v>1.0288787614109172</v>
      </c>
      <c r="J1325" s="15">
        <f t="shared" si="315"/>
        <v>0.93760781206536892</v>
      </c>
      <c r="K1325" s="283">
        <f t="shared" si="320"/>
        <v>0.36689679090506588</v>
      </c>
      <c r="L1325" s="283">
        <f t="shared" si="321"/>
        <v>3.1617728735566879</v>
      </c>
      <c r="M1325" s="283">
        <f t="shared" si="322"/>
        <v>3.9580712228379111</v>
      </c>
      <c r="N1325" s="283">
        <f t="shared" si="323"/>
        <v>2.582445701090049</v>
      </c>
      <c r="O1325" s="283">
        <f t="shared" si="324"/>
        <v>0.44920376075631846</v>
      </c>
      <c r="P1325" s="21">
        <f t="shared" si="316"/>
        <v>0</v>
      </c>
      <c r="Q1325" s="21">
        <f t="shared" si="317"/>
        <v>0.69158980876382303</v>
      </c>
      <c r="R1325">
        <f t="shared" si="318"/>
        <v>1.0096214758538746</v>
      </c>
      <c r="S1325" s="296">
        <f t="shared" si="325"/>
        <v>0</v>
      </c>
      <c r="T1325" s="283">
        <f t="shared" si="326"/>
        <v>0.36689679090506588</v>
      </c>
    </row>
    <row r="1326" spans="1:20" x14ac:dyDescent="0.25">
      <c r="A1326" s="286">
        <v>43156</v>
      </c>
      <c r="B1326" s="1">
        <f t="shared" si="319"/>
        <v>7</v>
      </c>
      <c r="C1326" s="285">
        <v>4</v>
      </c>
      <c r="D1326" t="s">
        <v>713</v>
      </c>
      <c r="F1326" s="16">
        <v>32</v>
      </c>
      <c r="G1326" t="str">
        <f t="shared" si="313"/>
        <v>heating</v>
      </c>
      <c r="H1326" s="283">
        <f>IF(G1326="heating",F1326*Assumptions!M$4+Assumptions!M$7,0)</f>
        <v>0.40171991831493709</v>
      </c>
      <c r="I1326" s="15">
        <f t="shared" si="314"/>
        <v>1.0654385285153933</v>
      </c>
      <c r="J1326" s="15">
        <f t="shared" si="315"/>
        <v>0.93760781206536892</v>
      </c>
      <c r="K1326" s="283">
        <f t="shared" si="320"/>
        <v>0.40130353064288199</v>
      </c>
      <c r="L1326" s="283">
        <f t="shared" si="321"/>
        <v>3.1003620880617868</v>
      </c>
      <c r="M1326" s="283">
        <f t="shared" si="322"/>
        <v>4.2451634925423383</v>
      </c>
      <c r="N1326" s="283">
        <f t="shared" si="323"/>
        <v>2.4522803312945656</v>
      </c>
      <c r="O1326" s="283">
        <f t="shared" si="324"/>
        <v>0.50735890033980069</v>
      </c>
      <c r="P1326" s="21">
        <f t="shared" si="316"/>
        <v>0</v>
      </c>
      <c r="Q1326" s="21">
        <f t="shared" si="317"/>
        <v>0.6473875548762833</v>
      </c>
      <c r="R1326">
        <f t="shared" si="318"/>
        <v>1.0096214758538746</v>
      </c>
      <c r="S1326" s="296">
        <f t="shared" si="325"/>
        <v>0</v>
      </c>
      <c r="T1326" s="283">
        <f t="shared" si="326"/>
        <v>0.40130353064288199</v>
      </c>
    </row>
    <row r="1327" spans="1:20" x14ac:dyDescent="0.25">
      <c r="A1327" s="286">
        <v>43156</v>
      </c>
      <c r="B1327" s="1">
        <f t="shared" si="319"/>
        <v>7</v>
      </c>
      <c r="C1327" s="285">
        <v>5</v>
      </c>
      <c r="D1327" t="s">
        <v>713</v>
      </c>
      <c r="F1327" s="16">
        <v>32</v>
      </c>
      <c r="G1327" t="str">
        <f t="shared" si="313"/>
        <v>heating</v>
      </c>
      <c r="H1327" s="283">
        <f>IF(G1327="heating",F1327*Assumptions!M$4+Assumptions!M$7,0)</f>
        <v>0.40171991831493709</v>
      </c>
      <c r="I1327" s="15">
        <f t="shared" si="314"/>
        <v>1.1031161181218294</v>
      </c>
      <c r="J1327" s="15">
        <f t="shared" si="315"/>
        <v>0.93760781206536892</v>
      </c>
      <c r="K1327" s="283">
        <f t="shared" si="320"/>
        <v>0.41549501079917511</v>
      </c>
      <c r="L1327" s="283">
        <f t="shared" si="321"/>
        <v>3.1003620880617868</v>
      </c>
      <c r="M1327" s="283">
        <f t="shared" si="322"/>
        <v>4.3952871492371166</v>
      </c>
      <c r="N1327" s="283">
        <f t="shared" si="323"/>
        <v>2.4522803312945656</v>
      </c>
      <c r="O1327" s="283">
        <f t="shared" si="324"/>
        <v>0.52530086500369588</v>
      </c>
      <c r="P1327" s="21">
        <f t="shared" si="316"/>
        <v>0</v>
      </c>
      <c r="Q1327" s="21">
        <f t="shared" si="317"/>
        <v>0.72139578924615555</v>
      </c>
      <c r="R1327">
        <f t="shared" si="318"/>
        <v>1.0096214758538746</v>
      </c>
      <c r="S1327" s="296">
        <f t="shared" si="325"/>
        <v>0</v>
      </c>
      <c r="T1327" s="283">
        <f t="shared" si="326"/>
        <v>0.41549501079917511</v>
      </c>
    </row>
    <row r="1328" spans="1:20" x14ac:dyDescent="0.25">
      <c r="A1328" s="286">
        <v>43156</v>
      </c>
      <c r="B1328" s="1">
        <f t="shared" si="319"/>
        <v>7</v>
      </c>
      <c r="C1328" s="285">
        <v>6</v>
      </c>
      <c r="D1328" t="s">
        <v>713</v>
      </c>
      <c r="F1328" s="16">
        <v>32</v>
      </c>
      <c r="G1328" t="str">
        <f t="shared" si="313"/>
        <v>heating</v>
      </c>
      <c r="H1328" s="283">
        <f>IF(G1328="heating",F1328*Assumptions!M$4+Assumptions!M$7,0)</f>
        <v>0.40171991831493709</v>
      </c>
      <c r="I1328" s="15">
        <f t="shared" si="314"/>
        <v>1.1674190089087988</v>
      </c>
      <c r="J1328" s="15">
        <f t="shared" si="315"/>
        <v>0.93760781206536892</v>
      </c>
      <c r="K1328" s="283">
        <f t="shared" si="320"/>
        <v>0.43971506330592253</v>
      </c>
      <c r="L1328" s="283">
        <f t="shared" si="321"/>
        <v>3.1003620880617868</v>
      </c>
      <c r="M1328" s="283">
        <f t="shared" si="322"/>
        <v>4.6514974111413405</v>
      </c>
      <c r="N1328" s="283">
        <f t="shared" si="323"/>
        <v>2.4522803312945656</v>
      </c>
      <c r="O1328" s="283">
        <f t="shared" si="324"/>
        <v>0.55592172494557079</v>
      </c>
      <c r="P1328" s="21">
        <f t="shared" si="316"/>
        <v>0</v>
      </c>
      <c r="Q1328" s="21">
        <f t="shared" si="317"/>
        <v>0.87787080972652631</v>
      </c>
      <c r="R1328">
        <f t="shared" si="318"/>
        <v>1.0096214758538746</v>
      </c>
      <c r="S1328" s="296">
        <f t="shared" si="325"/>
        <v>0</v>
      </c>
      <c r="T1328" s="283">
        <f t="shared" si="326"/>
        <v>0.43971506330592253</v>
      </c>
    </row>
    <row r="1329" spans="1:20" x14ac:dyDescent="0.25">
      <c r="A1329" s="286">
        <v>43156</v>
      </c>
      <c r="B1329" s="1">
        <f t="shared" si="319"/>
        <v>7</v>
      </c>
      <c r="C1329" s="285">
        <v>7</v>
      </c>
      <c r="D1329" t="s">
        <v>713</v>
      </c>
      <c r="F1329" s="16">
        <v>28</v>
      </c>
      <c r="G1329" t="str">
        <f t="shared" si="313"/>
        <v>heating</v>
      </c>
      <c r="H1329" s="283">
        <f>IF(G1329="heating",F1329*Assumptions!M$4+Assumptions!M$7,0)</f>
        <v>0.44450341526309717</v>
      </c>
      <c r="I1329" s="15">
        <f t="shared" si="314"/>
        <v>1.1567226404725983</v>
      </c>
      <c r="J1329" s="15">
        <f t="shared" si="315"/>
        <v>0.93760781206536892</v>
      </c>
      <c r="K1329" s="283">
        <f t="shared" si="320"/>
        <v>0.48208714986349654</v>
      </c>
      <c r="L1329" s="283">
        <f t="shared" si="321"/>
        <v>3.0941723472618432</v>
      </c>
      <c r="M1329" s="283">
        <f t="shared" si="322"/>
        <v>5.089546404201819</v>
      </c>
      <c r="N1329" s="283">
        <f t="shared" si="323"/>
        <v>2.2832919573072399</v>
      </c>
      <c r="O1329" s="283">
        <f t="shared" si="324"/>
        <v>0.6532939089563784</v>
      </c>
      <c r="P1329" s="21">
        <f t="shared" si="316"/>
        <v>0</v>
      </c>
      <c r="Q1329" s="21">
        <f t="shared" si="317"/>
        <v>0.97331382064367777</v>
      </c>
      <c r="R1329">
        <f t="shared" si="318"/>
        <v>1.0096214758538746</v>
      </c>
      <c r="S1329" s="296">
        <f t="shared" si="325"/>
        <v>0</v>
      </c>
      <c r="T1329" s="283">
        <f t="shared" si="326"/>
        <v>0.48208714986349654</v>
      </c>
    </row>
    <row r="1330" spans="1:20" x14ac:dyDescent="0.25">
      <c r="A1330" s="286">
        <v>43156</v>
      </c>
      <c r="B1330" s="1">
        <f t="shared" si="319"/>
        <v>7</v>
      </c>
      <c r="C1330" s="285">
        <v>8</v>
      </c>
      <c r="D1330" t="s">
        <v>713</v>
      </c>
      <c r="F1330" s="16">
        <v>30</v>
      </c>
      <c r="G1330" t="str">
        <f t="shared" si="313"/>
        <v>heating</v>
      </c>
      <c r="H1330" s="283">
        <f>IF(G1330="heating",F1330*Assumptions!M$4+Assumptions!M$7,0)</f>
        <v>0.42311166678901713</v>
      </c>
      <c r="I1330" s="15">
        <f t="shared" si="314"/>
        <v>1.0887373021083731</v>
      </c>
      <c r="J1330" s="15">
        <f t="shared" si="315"/>
        <v>0.93760781206536892</v>
      </c>
      <c r="K1330" s="283">
        <f t="shared" si="320"/>
        <v>0.43191602811015523</v>
      </c>
      <c r="L1330" s="283">
        <f t="shared" si="321"/>
        <v>3.0747565450814909</v>
      </c>
      <c r="M1330" s="283">
        <f t="shared" si="322"/>
        <v>4.5312609964271111</v>
      </c>
      <c r="N1330" s="283">
        <f t="shared" si="323"/>
        <v>2.3339835549601151</v>
      </c>
      <c r="O1330" s="283">
        <f t="shared" si="324"/>
        <v>0.56899999639457421</v>
      </c>
      <c r="P1330" s="21">
        <f t="shared" si="316"/>
        <v>0</v>
      </c>
      <c r="Q1330" s="21">
        <f t="shared" si="317"/>
        <v>0.94940007506179924</v>
      </c>
      <c r="R1330">
        <f t="shared" si="318"/>
        <v>1.0096214758538746</v>
      </c>
      <c r="S1330" s="296">
        <f t="shared" si="325"/>
        <v>0</v>
      </c>
      <c r="T1330" s="283">
        <f t="shared" si="326"/>
        <v>0.43191602811015523</v>
      </c>
    </row>
    <row r="1331" spans="1:20" x14ac:dyDescent="0.25">
      <c r="A1331" s="286">
        <v>43156</v>
      </c>
      <c r="B1331" s="1">
        <f t="shared" si="319"/>
        <v>7</v>
      </c>
      <c r="C1331" s="285">
        <v>9</v>
      </c>
      <c r="D1331" t="s">
        <v>713</v>
      </c>
      <c r="F1331" s="16">
        <v>30</v>
      </c>
      <c r="G1331" t="str">
        <f t="shared" si="313"/>
        <v>heating</v>
      </c>
      <c r="H1331" s="283">
        <f>IF(G1331="heating",F1331*Assumptions!M$4+Assumptions!M$7,0)</f>
        <v>0.42311166678901713</v>
      </c>
      <c r="I1331" s="15">
        <f t="shared" si="314"/>
        <v>1.0265141967145235</v>
      </c>
      <c r="J1331" s="15">
        <f t="shared" si="315"/>
        <v>0.93760781206536892</v>
      </c>
      <c r="K1331" s="283">
        <f t="shared" si="320"/>
        <v>0.40723132548598079</v>
      </c>
      <c r="L1331" s="283">
        <f t="shared" si="321"/>
        <v>3.0747565450814909</v>
      </c>
      <c r="M1331" s="283">
        <f t="shared" si="322"/>
        <v>4.272292069761586</v>
      </c>
      <c r="N1331" s="283">
        <f t="shared" si="323"/>
        <v>2.3339835549601151</v>
      </c>
      <c r="O1331" s="283">
        <f t="shared" si="324"/>
        <v>0.53648072229953137</v>
      </c>
      <c r="P1331" s="21">
        <f t="shared" si="316"/>
        <v>0</v>
      </c>
      <c r="Q1331" s="21">
        <f t="shared" si="317"/>
        <v>0.8408485371888097</v>
      </c>
      <c r="R1331">
        <f t="shared" si="318"/>
        <v>1.0096214758538746</v>
      </c>
      <c r="S1331" s="296">
        <f t="shared" si="325"/>
        <v>0</v>
      </c>
      <c r="T1331" s="283">
        <f t="shared" si="326"/>
        <v>0.40723132548598079</v>
      </c>
    </row>
    <row r="1332" spans="1:20" x14ac:dyDescent="0.25">
      <c r="A1332" s="286">
        <v>43156</v>
      </c>
      <c r="B1332" s="1">
        <f t="shared" si="319"/>
        <v>7</v>
      </c>
      <c r="C1332" s="285">
        <v>10</v>
      </c>
      <c r="D1332" t="s">
        <v>713</v>
      </c>
      <c r="F1332" s="16">
        <v>28</v>
      </c>
      <c r="G1332" t="str">
        <f t="shared" si="313"/>
        <v>heating</v>
      </c>
      <c r="H1332" s="283">
        <f>IF(G1332="heating",F1332*Assumptions!M$4+Assumptions!M$7,0)</f>
        <v>0.44450341526309717</v>
      </c>
      <c r="I1332" s="15">
        <f t="shared" si="314"/>
        <v>0.99413757313525775</v>
      </c>
      <c r="J1332" s="15">
        <f t="shared" si="315"/>
        <v>0.93760781206536892</v>
      </c>
      <c r="K1332" s="283">
        <f t="shared" si="320"/>
        <v>0.41432659173090941</v>
      </c>
      <c r="L1332" s="283">
        <f t="shared" si="321"/>
        <v>3.0941723472618432</v>
      </c>
      <c r="M1332" s="283">
        <f t="shared" si="322"/>
        <v>4.3741767763491213</v>
      </c>
      <c r="N1332" s="283">
        <f t="shared" si="323"/>
        <v>2.2832919573072399</v>
      </c>
      <c r="O1332" s="283">
        <f t="shared" si="324"/>
        <v>0.56146910112227999</v>
      </c>
      <c r="P1332" s="21">
        <f t="shared" si="316"/>
        <v>0</v>
      </c>
      <c r="Q1332" s="21">
        <f t="shared" si="317"/>
        <v>0.74504051125983206</v>
      </c>
      <c r="R1332">
        <f t="shared" si="318"/>
        <v>1.0096214758538746</v>
      </c>
      <c r="S1332" s="296">
        <f t="shared" si="325"/>
        <v>0</v>
      </c>
      <c r="T1332" s="283">
        <f t="shared" si="326"/>
        <v>0.41432659173090941</v>
      </c>
    </row>
    <row r="1333" spans="1:20" x14ac:dyDescent="0.25">
      <c r="A1333" s="286">
        <v>43156</v>
      </c>
      <c r="B1333" s="1">
        <f t="shared" si="319"/>
        <v>7</v>
      </c>
      <c r="C1333" s="285">
        <v>11</v>
      </c>
      <c r="D1333" t="s">
        <v>713</v>
      </c>
      <c r="F1333" s="16">
        <v>28</v>
      </c>
      <c r="G1333" t="str">
        <f t="shared" si="313"/>
        <v>heating</v>
      </c>
      <c r="H1333" s="283">
        <f>IF(G1333="heating",F1333*Assumptions!M$4+Assumptions!M$7,0)</f>
        <v>0.44450341526309717</v>
      </c>
      <c r="I1333" s="15">
        <f t="shared" si="314"/>
        <v>0.95102107888400034</v>
      </c>
      <c r="J1333" s="15">
        <f t="shared" si="315"/>
        <v>0.93760781206536892</v>
      </c>
      <c r="K1333" s="283">
        <f t="shared" si="320"/>
        <v>0.39635693582687859</v>
      </c>
      <c r="L1333" s="283">
        <f t="shared" si="321"/>
        <v>3.0941723472618432</v>
      </c>
      <c r="M1333" s="283">
        <f t="shared" si="322"/>
        <v>4.184465439681051</v>
      </c>
      <c r="N1333" s="283">
        <f t="shared" si="323"/>
        <v>2.2832919573072399</v>
      </c>
      <c r="O1333" s="283">
        <f t="shared" si="324"/>
        <v>0.5371177639180641</v>
      </c>
      <c r="P1333" s="21">
        <f t="shared" si="316"/>
        <v>0</v>
      </c>
      <c r="Q1333" s="21">
        <f t="shared" si="317"/>
        <v>0.72850690893675296</v>
      </c>
      <c r="R1333">
        <f t="shared" si="318"/>
        <v>1.0096214758538746</v>
      </c>
      <c r="S1333" s="296">
        <f t="shared" si="325"/>
        <v>0</v>
      </c>
      <c r="T1333" s="283">
        <f t="shared" si="326"/>
        <v>0.39635693582687859</v>
      </c>
    </row>
    <row r="1334" spans="1:20" x14ac:dyDescent="0.25">
      <c r="A1334" s="286">
        <v>43156</v>
      </c>
      <c r="B1334" s="1">
        <f t="shared" si="319"/>
        <v>7</v>
      </c>
      <c r="C1334" s="285">
        <v>12</v>
      </c>
      <c r="D1334" t="s">
        <v>713</v>
      </c>
      <c r="F1334" s="16">
        <v>28</v>
      </c>
      <c r="G1334" t="str">
        <f t="shared" si="313"/>
        <v>heating</v>
      </c>
      <c r="H1334" s="283">
        <f>IF(G1334="heating",F1334*Assumptions!M$4+Assumptions!M$7,0)</f>
        <v>0.44450341526309717</v>
      </c>
      <c r="I1334" s="15">
        <f t="shared" si="314"/>
        <v>0.92817502202723046</v>
      </c>
      <c r="J1334" s="15">
        <f t="shared" si="315"/>
        <v>0.93760781206536892</v>
      </c>
      <c r="K1334" s="283">
        <f t="shared" si="320"/>
        <v>0.3868353875746548</v>
      </c>
      <c r="L1334" s="283">
        <f t="shared" si="321"/>
        <v>3.0941723472618432</v>
      </c>
      <c r="M1334" s="283">
        <f t="shared" si="322"/>
        <v>4.0839434455078791</v>
      </c>
      <c r="N1334" s="283">
        <f t="shared" si="323"/>
        <v>2.2832919573072399</v>
      </c>
      <c r="O1334" s="283">
        <f t="shared" si="324"/>
        <v>0.52421476602904482</v>
      </c>
      <c r="P1334" s="21">
        <f t="shared" si="316"/>
        <v>0</v>
      </c>
      <c r="Q1334" s="21">
        <f t="shared" si="317"/>
        <v>0.75910815787401487</v>
      </c>
      <c r="R1334">
        <f t="shared" si="318"/>
        <v>1.0096214758538746</v>
      </c>
      <c r="S1334" s="296">
        <f t="shared" si="325"/>
        <v>0</v>
      </c>
      <c r="T1334" s="283">
        <f t="shared" si="326"/>
        <v>0.3868353875746548</v>
      </c>
    </row>
    <row r="1335" spans="1:20" x14ac:dyDescent="0.25">
      <c r="A1335" s="286">
        <v>43156</v>
      </c>
      <c r="B1335" s="1">
        <f t="shared" si="319"/>
        <v>7</v>
      </c>
      <c r="C1335" s="285">
        <v>13</v>
      </c>
      <c r="D1335" t="s">
        <v>713</v>
      </c>
      <c r="F1335" s="16">
        <v>28</v>
      </c>
      <c r="G1335" t="str">
        <f t="shared" si="313"/>
        <v>heating</v>
      </c>
      <c r="H1335" s="283">
        <f>IF(G1335="heating",F1335*Assumptions!M$4+Assumptions!M$7,0)</f>
        <v>0.44450341526309717</v>
      </c>
      <c r="I1335" s="15">
        <f t="shared" si="314"/>
        <v>0.91573834436872614</v>
      </c>
      <c r="J1335" s="15">
        <f t="shared" si="315"/>
        <v>0.93760781206536892</v>
      </c>
      <c r="K1335" s="283">
        <f t="shared" si="320"/>
        <v>0.38165215498597671</v>
      </c>
      <c r="L1335" s="283">
        <f t="shared" si="321"/>
        <v>3.0941723472618432</v>
      </c>
      <c r="M1335" s="283">
        <f t="shared" si="322"/>
        <v>4.0292224209144667</v>
      </c>
      <c r="N1335" s="283">
        <f t="shared" si="323"/>
        <v>2.2832919573072399</v>
      </c>
      <c r="O1335" s="283">
        <f t="shared" si="324"/>
        <v>0.51719077818816084</v>
      </c>
      <c r="P1335" s="21">
        <f t="shared" si="316"/>
        <v>0</v>
      </c>
      <c r="Q1335" s="21">
        <f t="shared" si="317"/>
        <v>0.79115902007799765</v>
      </c>
      <c r="R1335">
        <f t="shared" si="318"/>
        <v>1.0096214758538746</v>
      </c>
      <c r="S1335" s="296">
        <f t="shared" si="325"/>
        <v>0</v>
      </c>
      <c r="T1335" s="283">
        <f t="shared" si="326"/>
        <v>0.38165215498597671</v>
      </c>
    </row>
    <row r="1336" spans="1:20" x14ac:dyDescent="0.25">
      <c r="A1336" s="286">
        <v>43156</v>
      </c>
      <c r="B1336" s="1">
        <f t="shared" si="319"/>
        <v>7</v>
      </c>
      <c r="C1336" s="285">
        <v>14</v>
      </c>
      <c r="D1336" t="s">
        <v>713</v>
      </c>
      <c r="F1336" s="16">
        <v>28</v>
      </c>
      <c r="G1336" t="str">
        <f t="shared" si="313"/>
        <v>heating</v>
      </c>
      <c r="H1336" s="283">
        <f>IF(G1336="heating",F1336*Assumptions!M$4+Assumptions!M$7,0)</f>
        <v>0.44450341526309717</v>
      </c>
      <c r="I1336" s="15">
        <f t="shared" si="314"/>
        <v>0.92047470058819936</v>
      </c>
      <c r="J1336" s="15">
        <f t="shared" si="315"/>
        <v>0.93760781206536892</v>
      </c>
      <c r="K1336" s="283">
        <f t="shared" si="320"/>
        <v>0.38362612557381887</v>
      </c>
      <c r="L1336" s="283">
        <f t="shared" si="321"/>
        <v>3.0941723472618432</v>
      </c>
      <c r="M1336" s="283">
        <f t="shared" si="322"/>
        <v>4.0500622522814655</v>
      </c>
      <c r="N1336" s="283">
        <f t="shared" si="323"/>
        <v>2.2832919573072399</v>
      </c>
      <c r="O1336" s="283">
        <f t="shared" si="324"/>
        <v>0.51986577784716748</v>
      </c>
      <c r="P1336" s="21">
        <f t="shared" si="316"/>
        <v>0</v>
      </c>
      <c r="Q1336" s="21">
        <f t="shared" si="317"/>
        <v>0.84355555031342389</v>
      </c>
      <c r="R1336">
        <f t="shared" si="318"/>
        <v>1.0096214758538746</v>
      </c>
      <c r="S1336" s="296">
        <f t="shared" si="325"/>
        <v>0</v>
      </c>
      <c r="T1336" s="283">
        <f t="shared" si="326"/>
        <v>0.38362612557381887</v>
      </c>
    </row>
    <row r="1337" spans="1:20" x14ac:dyDescent="0.25">
      <c r="A1337" s="286">
        <v>43156</v>
      </c>
      <c r="B1337" s="1">
        <f t="shared" si="319"/>
        <v>7</v>
      </c>
      <c r="C1337" s="285">
        <v>15</v>
      </c>
      <c r="D1337" t="s">
        <v>713</v>
      </c>
      <c r="F1337" s="16">
        <v>27</v>
      </c>
      <c r="G1337" t="str">
        <f t="shared" si="313"/>
        <v>heating</v>
      </c>
      <c r="H1337" s="283">
        <f>IF(G1337="heating",F1337*Assumptions!M$4+Assumptions!M$7,0)</f>
        <v>0.45519928950013722</v>
      </c>
      <c r="I1337" s="15">
        <f t="shared" si="314"/>
        <v>0.92937811039838192</v>
      </c>
      <c r="J1337" s="15">
        <f t="shared" si="315"/>
        <v>0.93760781206536892</v>
      </c>
      <c r="K1337" s="283">
        <f t="shared" si="320"/>
        <v>0.39665709969710605</v>
      </c>
      <c r="L1337" s="283">
        <f t="shared" si="321"/>
        <v>3.1143580678163376</v>
      </c>
      <c r="M1337" s="283">
        <f t="shared" si="322"/>
        <v>4.2149535980974386</v>
      </c>
      <c r="N1337" s="283">
        <f t="shared" si="323"/>
        <v>2.2875213966102126</v>
      </c>
      <c r="O1337" s="283">
        <f t="shared" si="324"/>
        <v>0.54003090000771214</v>
      </c>
      <c r="P1337" s="21">
        <f t="shared" si="316"/>
        <v>0</v>
      </c>
      <c r="Q1337" s="21">
        <f t="shared" si="317"/>
        <v>0.96592607327566882</v>
      </c>
      <c r="R1337">
        <f t="shared" si="318"/>
        <v>1.0096214758538746</v>
      </c>
      <c r="S1337" s="296">
        <f t="shared" si="325"/>
        <v>0</v>
      </c>
      <c r="T1337" s="283">
        <f t="shared" si="326"/>
        <v>0.39665709969710605</v>
      </c>
    </row>
    <row r="1338" spans="1:20" x14ac:dyDescent="0.25">
      <c r="A1338" s="286">
        <v>43156</v>
      </c>
      <c r="B1338" s="1">
        <f t="shared" si="319"/>
        <v>7</v>
      </c>
      <c r="C1338" s="285">
        <v>16</v>
      </c>
      <c r="D1338" t="s">
        <v>713</v>
      </c>
      <c r="F1338" s="16">
        <v>27</v>
      </c>
      <c r="G1338" t="str">
        <f t="shared" si="313"/>
        <v>heating</v>
      </c>
      <c r="H1338" s="283">
        <f>IF(G1338="heating",F1338*Assumptions!M$4+Assumptions!M$7,0)</f>
        <v>0.45519928950013722</v>
      </c>
      <c r="I1338" s="15">
        <f t="shared" si="314"/>
        <v>0.95820877609023625</v>
      </c>
      <c r="J1338" s="15">
        <f t="shared" si="315"/>
        <v>0.93760781206536892</v>
      </c>
      <c r="K1338" s="283">
        <f t="shared" si="320"/>
        <v>0.4089619819702271</v>
      </c>
      <c r="L1338" s="283">
        <f t="shared" si="321"/>
        <v>3.1143580678163376</v>
      </c>
      <c r="M1338" s="283">
        <f t="shared" si="322"/>
        <v>4.345707611704813</v>
      </c>
      <c r="N1338" s="283">
        <f t="shared" si="323"/>
        <v>2.2875213966102126</v>
      </c>
      <c r="O1338" s="283">
        <f t="shared" si="324"/>
        <v>0.55678344686371628</v>
      </c>
      <c r="P1338" s="21">
        <f t="shared" si="316"/>
        <v>0</v>
      </c>
      <c r="Q1338" s="21">
        <f t="shared" si="317"/>
        <v>1.1649354943302594</v>
      </c>
      <c r="R1338">
        <f t="shared" si="318"/>
        <v>1.0096214758538746</v>
      </c>
      <c r="S1338" s="296">
        <f t="shared" si="325"/>
        <v>0</v>
      </c>
      <c r="T1338" s="283">
        <f t="shared" si="326"/>
        <v>0.4089619819702271</v>
      </c>
    </row>
    <row r="1339" spans="1:20" x14ac:dyDescent="0.25">
      <c r="A1339" s="286">
        <v>43156</v>
      </c>
      <c r="B1339" s="1">
        <f t="shared" si="319"/>
        <v>7</v>
      </c>
      <c r="C1339" s="285">
        <v>17</v>
      </c>
      <c r="D1339" t="s">
        <v>713</v>
      </c>
      <c r="F1339" s="16">
        <v>25</v>
      </c>
      <c r="G1339" t="str">
        <f t="shared" si="313"/>
        <v>heating</v>
      </c>
      <c r="H1339" s="283">
        <f>IF(G1339="heating",F1339*Assumptions!M$4+Assumptions!M$7,0)</f>
        <v>0.47659103797421726</v>
      </c>
      <c r="I1339" s="15">
        <f t="shared" si="314"/>
        <v>1.000324165990953</v>
      </c>
      <c r="J1339" s="15">
        <f t="shared" si="315"/>
        <v>0.93760781206536892</v>
      </c>
      <c r="K1339" s="283">
        <f t="shared" si="320"/>
        <v>0.44700033571457426</v>
      </c>
      <c r="L1339" s="283">
        <f t="shared" si="321"/>
        <v>3.0939281817466902</v>
      </c>
      <c r="M1339" s="283">
        <f t="shared" si="322"/>
        <v>4.7187514253506899</v>
      </c>
      <c r="N1339" s="283">
        <f t="shared" si="323"/>
        <v>2.1843738559015753</v>
      </c>
      <c r="O1339" s="283">
        <f t="shared" si="324"/>
        <v>0.63312739812422847</v>
      </c>
      <c r="P1339" s="21">
        <f t="shared" si="316"/>
        <v>0</v>
      </c>
      <c r="Q1339" s="21">
        <f t="shared" si="317"/>
        <v>1.3521540118753073</v>
      </c>
      <c r="R1339">
        <f t="shared" si="318"/>
        <v>1.0096214758538746</v>
      </c>
      <c r="S1339" s="296">
        <f t="shared" si="325"/>
        <v>0</v>
      </c>
      <c r="T1339" s="283">
        <f t="shared" si="326"/>
        <v>0.44700033571457426</v>
      </c>
    </row>
    <row r="1340" spans="1:20" x14ac:dyDescent="0.25">
      <c r="A1340" s="286">
        <v>43156</v>
      </c>
      <c r="B1340" s="1">
        <f t="shared" si="319"/>
        <v>7</v>
      </c>
      <c r="C1340" s="285">
        <v>18</v>
      </c>
      <c r="D1340" t="s">
        <v>713</v>
      </c>
      <c r="F1340" s="16">
        <v>25</v>
      </c>
      <c r="G1340" t="str">
        <f t="shared" si="313"/>
        <v>heating</v>
      </c>
      <c r="H1340" s="283">
        <f>IF(G1340="heating",F1340*Assumptions!M$4+Assumptions!M$7,0)</f>
        <v>0.47659103797421726</v>
      </c>
      <c r="I1340" s="15">
        <f t="shared" si="314"/>
        <v>0.99263375744531002</v>
      </c>
      <c r="J1340" s="15">
        <f t="shared" si="315"/>
        <v>0.93760781206536892</v>
      </c>
      <c r="K1340" s="283">
        <f t="shared" si="320"/>
        <v>0.4435638345097081</v>
      </c>
      <c r="L1340" s="283">
        <f t="shared" si="321"/>
        <v>3.0939281817466902</v>
      </c>
      <c r="M1340" s="283">
        <f t="shared" si="322"/>
        <v>4.6824740589528355</v>
      </c>
      <c r="N1340" s="283">
        <f t="shared" si="323"/>
        <v>2.1843738559015753</v>
      </c>
      <c r="O1340" s="283">
        <f t="shared" si="324"/>
        <v>0.62825996762664382</v>
      </c>
      <c r="P1340" s="21">
        <f t="shared" si="316"/>
        <v>0</v>
      </c>
      <c r="Q1340" s="21">
        <f t="shared" si="317"/>
        <v>1.5598916921549892</v>
      </c>
      <c r="R1340">
        <f t="shared" si="318"/>
        <v>1.0096214758538746</v>
      </c>
      <c r="S1340" s="296">
        <f t="shared" si="325"/>
        <v>0</v>
      </c>
      <c r="T1340" s="283">
        <f t="shared" si="326"/>
        <v>0.4435638345097081</v>
      </c>
    </row>
    <row r="1341" spans="1:20" x14ac:dyDescent="0.25">
      <c r="A1341" s="286">
        <v>43156</v>
      </c>
      <c r="B1341" s="1">
        <f t="shared" si="319"/>
        <v>7</v>
      </c>
      <c r="C1341" s="285">
        <v>19</v>
      </c>
      <c r="D1341" t="s">
        <v>713</v>
      </c>
      <c r="F1341" s="16">
        <v>25</v>
      </c>
      <c r="G1341" t="str">
        <f t="shared" si="313"/>
        <v>heating</v>
      </c>
      <c r="H1341" s="283">
        <f>IF(G1341="heating",F1341*Assumptions!M$4+Assumptions!M$7,0)</f>
        <v>0.47659103797421726</v>
      </c>
      <c r="I1341" s="15">
        <f t="shared" si="314"/>
        <v>0.98728643949761985</v>
      </c>
      <c r="J1341" s="15">
        <f t="shared" si="315"/>
        <v>0.93760781206536892</v>
      </c>
      <c r="K1341" s="283">
        <f t="shared" si="320"/>
        <v>0.44117435617952883</v>
      </c>
      <c r="L1341" s="283">
        <f t="shared" si="321"/>
        <v>3.0939281817466902</v>
      </c>
      <c r="M1341" s="283">
        <f t="shared" si="322"/>
        <v>4.6572495716862807</v>
      </c>
      <c r="N1341" s="283">
        <f t="shared" si="323"/>
        <v>2.1843738559015753</v>
      </c>
      <c r="O1341" s="283">
        <f t="shared" si="324"/>
        <v>0.62487553124665285</v>
      </c>
      <c r="P1341" s="21">
        <f t="shared" si="316"/>
        <v>0</v>
      </c>
      <c r="Q1341" s="21">
        <f t="shared" si="317"/>
        <v>1.6764212681468484</v>
      </c>
      <c r="R1341">
        <f t="shared" si="318"/>
        <v>1.0096214758538746</v>
      </c>
      <c r="S1341" s="296">
        <f t="shared" si="325"/>
        <v>0</v>
      </c>
      <c r="T1341" s="283">
        <f t="shared" si="326"/>
        <v>0.44117435617952883</v>
      </c>
    </row>
    <row r="1342" spans="1:20" x14ac:dyDescent="0.25">
      <c r="A1342" s="286">
        <v>43156</v>
      </c>
      <c r="B1342" s="1">
        <f t="shared" si="319"/>
        <v>7</v>
      </c>
      <c r="C1342" s="285">
        <v>20</v>
      </c>
      <c r="D1342" t="s">
        <v>713</v>
      </c>
      <c r="F1342" s="16">
        <v>23</v>
      </c>
      <c r="G1342" t="str">
        <f t="shared" si="313"/>
        <v>heating</v>
      </c>
      <c r="H1342" s="283">
        <f>IF(G1342="heating",F1342*Assumptions!M$4+Assumptions!M$7,0)</f>
        <v>0.4979827864482973</v>
      </c>
      <c r="I1342" s="15">
        <f t="shared" si="314"/>
        <v>0.9807837528485519</v>
      </c>
      <c r="J1342" s="15">
        <f t="shared" si="315"/>
        <v>0.93760781206536892</v>
      </c>
      <c r="K1342" s="283">
        <f t="shared" si="320"/>
        <v>0.45794024387279553</v>
      </c>
      <c r="L1342" s="283">
        <f t="shared" si="321"/>
        <v>3.0592830131973998</v>
      </c>
      <c r="M1342" s="283">
        <f t="shared" si="322"/>
        <v>4.7801055767840355</v>
      </c>
      <c r="N1342" s="283">
        <f t="shared" si="323"/>
        <v>2.0731424140202046</v>
      </c>
      <c r="O1342" s="283">
        <f t="shared" si="324"/>
        <v>0.67577065601720132</v>
      </c>
      <c r="P1342" s="21">
        <f t="shared" si="316"/>
        <v>0</v>
      </c>
      <c r="Q1342" s="21">
        <f t="shared" si="317"/>
        <v>1.52436960139122</v>
      </c>
      <c r="R1342">
        <f t="shared" si="318"/>
        <v>1.0096214758538746</v>
      </c>
      <c r="S1342" s="296">
        <f t="shared" si="325"/>
        <v>0</v>
      </c>
      <c r="T1342" s="283">
        <f t="shared" si="326"/>
        <v>0.45794024387279553</v>
      </c>
    </row>
    <row r="1343" spans="1:20" x14ac:dyDescent="0.25">
      <c r="A1343" s="286">
        <v>43156</v>
      </c>
      <c r="B1343" s="1">
        <f t="shared" si="319"/>
        <v>7</v>
      </c>
      <c r="C1343" s="285">
        <v>21</v>
      </c>
      <c r="D1343" t="s">
        <v>713</v>
      </c>
      <c r="F1343" s="16">
        <v>23</v>
      </c>
      <c r="G1343" t="str">
        <f t="shared" si="313"/>
        <v>heating</v>
      </c>
      <c r="H1343" s="283">
        <f>IF(G1343="heating",F1343*Assumptions!M$4+Assumptions!M$7,0)</f>
        <v>0.4979827864482973</v>
      </c>
      <c r="I1343" s="15">
        <f t="shared" si="314"/>
        <v>0.96485790305685171</v>
      </c>
      <c r="J1343" s="15">
        <f t="shared" si="315"/>
        <v>0.93760781206536892</v>
      </c>
      <c r="K1343" s="283">
        <f t="shared" si="320"/>
        <v>0.45050426472213068</v>
      </c>
      <c r="L1343" s="283">
        <f t="shared" si="321"/>
        <v>3.0592830131973998</v>
      </c>
      <c r="M1343" s="283">
        <f t="shared" si="322"/>
        <v>4.7024867916204061</v>
      </c>
      <c r="N1343" s="283">
        <f t="shared" si="323"/>
        <v>2.0731424140202046</v>
      </c>
      <c r="O1343" s="283">
        <f t="shared" si="324"/>
        <v>0.66479757257234284</v>
      </c>
      <c r="P1343" s="21">
        <f t="shared" si="316"/>
        <v>0</v>
      </c>
      <c r="Q1343" s="21">
        <f t="shared" si="317"/>
        <v>1.4448604713749031</v>
      </c>
      <c r="R1343">
        <f t="shared" si="318"/>
        <v>1.0096214758538746</v>
      </c>
      <c r="S1343" s="296">
        <f t="shared" si="325"/>
        <v>0</v>
      </c>
      <c r="T1343" s="283">
        <f t="shared" si="326"/>
        <v>0.45050426472213068</v>
      </c>
    </row>
    <row r="1344" spans="1:20" x14ac:dyDescent="0.25">
      <c r="A1344" s="286">
        <v>43156</v>
      </c>
      <c r="B1344" s="1">
        <f t="shared" si="319"/>
        <v>7</v>
      </c>
      <c r="C1344" s="285">
        <v>22</v>
      </c>
      <c r="D1344" t="s">
        <v>713</v>
      </c>
      <c r="F1344" s="16">
        <v>23</v>
      </c>
      <c r="G1344" t="str">
        <f t="shared" si="313"/>
        <v>heating</v>
      </c>
      <c r="H1344" s="283">
        <f>IF(G1344="heating",F1344*Assumptions!M$4+Assumptions!M$7,0)</f>
        <v>0.4979827864482973</v>
      </c>
      <c r="I1344" s="15">
        <f t="shared" si="314"/>
        <v>0.93972561476240646</v>
      </c>
      <c r="J1344" s="15">
        <f t="shared" si="315"/>
        <v>0.93760781206536892</v>
      </c>
      <c r="K1344" s="283">
        <f t="shared" si="320"/>
        <v>0.4387696838859238</v>
      </c>
      <c r="L1344" s="283">
        <f t="shared" si="321"/>
        <v>3.0592830131973998</v>
      </c>
      <c r="M1344" s="283">
        <f t="shared" si="322"/>
        <v>4.5799980257892967</v>
      </c>
      <c r="N1344" s="283">
        <f t="shared" si="323"/>
        <v>2.0731424140202046</v>
      </c>
      <c r="O1344" s="283">
        <f t="shared" si="324"/>
        <v>0.64748115302662346</v>
      </c>
      <c r="P1344" s="21">
        <f t="shared" si="316"/>
        <v>0</v>
      </c>
      <c r="Q1344" s="21">
        <f t="shared" si="317"/>
        <v>1.2427137171080138</v>
      </c>
      <c r="R1344">
        <f t="shared" si="318"/>
        <v>1.0096214758538746</v>
      </c>
      <c r="S1344" s="296">
        <f t="shared" si="325"/>
        <v>0</v>
      </c>
      <c r="T1344" s="283">
        <f t="shared" si="326"/>
        <v>0.4387696838859238</v>
      </c>
    </row>
    <row r="1345" spans="1:20" x14ac:dyDescent="0.25">
      <c r="A1345" s="286">
        <v>43156</v>
      </c>
      <c r="B1345" s="1">
        <f t="shared" si="319"/>
        <v>7</v>
      </c>
      <c r="C1345" s="285">
        <v>23</v>
      </c>
      <c r="D1345" t="s">
        <v>713</v>
      </c>
      <c r="F1345" s="16">
        <v>25</v>
      </c>
      <c r="G1345" t="str">
        <f t="shared" si="313"/>
        <v>heating</v>
      </c>
      <c r="H1345" s="283">
        <f>IF(G1345="heating",F1345*Assumptions!M$4+Assumptions!M$7,0)</f>
        <v>0.47659103797421726</v>
      </c>
      <c r="I1345" s="15">
        <f t="shared" si="314"/>
        <v>0.93552015763172869</v>
      </c>
      <c r="J1345" s="15">
        <f t="shared" si="315"/>
        <v>0.93760781206536892</v>
      </c>
      <c r="K1345" s="283">
        <f t="shared" si="320"/>
        <v>0.4180423094296376</v>
      </c>
      <c r="L1345" s="283">
        <f t="shared" si="321"/>
        <v>3.0939281817466902</v>
      </c>
      <c r="M1345" s="283">
        <f t="shared" si="322"/>
        <v>4.41305651443089</v>
      </c>
      <c r="N1345" s="283">
        <f t="shared" si="323"/>
        <v>2.1843738559015753</v>
      </c>
      <c r="O1345" s="283">
        <f t="shared" si="324"/>
        <v>0.59211150088270614</v>
      </c>
      <c r="P1345" s="21">
        <f t="shared" si="316"/>
        <v>0</v>
      </c>
      <c r="Q1345" s="21">
        <f t="shared" si="317"/>
        <v>1.0297519246597011</v>
      </c>
      <c r="R1345">
        <f t="shared" si="318"/>
        <v>1.0096214758538746</v>
      </c>
      <c r="S1345" s="296">
        <f t="shared" si="325"/>
        <v>0</v>
      </c>
      <c r="T1345" s="283">
        <f t="shared" si="326"/>
        <v>0.4180423094296376</v>
      </c>
    </row>
    <row r="1346" spans="1:20" x14ac:dyDescent="0.25">
      <c r="A1346" s="286">
        <v>43157</v>
      </c>
      <c r="B1346" s="1">
        <f t="shared" si="319"/>
        <v>1</v>
      </c>
      <c r="C1346" s="285">
        <v>0</v>
      </c>
      <c r="D1346" t="s">
        <v>713</v>
      </c>
      <c r="F1346" s="16">
        <v>25</v>
      </c>
      <c r="G1346" t="str">
        <f t="shared" ref="G1346:G1409" si="327">VLOOKUP(A1346,U$2:W$366,3,FALSE)</f>
        <v>heating</v>
      </c>
      <c r="H1346" s="283">
        <f>IF(G1346="heating",F1346*Assumptions!M$4+Assumptions!M$7,0)</f>
        <v>0.47659103797421726</v>
      </c>
      <c r="I1346" s="15">
        <f t="shared" ref="I1346:I1409" si="328">VLOOKUP(C1346,AO$2:AQ$25,2,FALSE)</f>
        <v>0.96097758380229281</v>
      </c>
      <c r="J1346" s="15">
        <f t="shared" ref="J1346:J1409" si="329">VLOOKUP(B1346,AS$4:AU$10,3,FALSE)</f>
        <v>1.017726725449043</v>
      </c>
      <c r="K1346" s="283">
        <f t="shared" si="320"/>
        <v>0.46611202569417864</v>
      </c>
      <c r="L1346" s="283">
        <f t="shared" si="321"/>
        <v>3.0939281817466902</v>
      </c>
      <c r="M1346" s="283">
        <f t="shared" si="322"/>
        <v>4.9205036548830279</v>
      </c>
      <c r="N1346" s="283">
        <f t="shared" si="323"/>
        <v>2.1843738559015753</v>
      </c>
      <c r="O1346" s="283">
        <f t="shared" si="324"/>
        <v>0.66019703003222374</v>
      </c>
      <c r="P1346" s="21">
        <f t="shared" ref="P1346:P1409" si="330">IF(G1346="cooling",IF(F1346&lt;61,0.025,(F1346^2*AX$25+F1346*AY$25+AZ$25)),0)</f>
        <v>0</v>
      </c>
      <c r="Q1346" s="21">
        <f t="shared" ref="Q1346:Q1409" si="331">VLOOKUP(C1346,BB$2:BC$25,2,FALSE)</f>
        <v>0.90668853391740301</v>
      </c>
      <c r="R1346">
        <f t="shared" ref="R1346:R1409" si="332">VLOOKUP(B1346,AS$4:AV$10,4,FALSE)</f>
        <v>0.9440993384982781</v>
      </c>
      <c r="S1346" s="296">
        <f t="shared" si="325"/>
        <v>0</v>
      </c>
      <c r="T1346" s="283">
        <f t="shared" si="326"/>
        <v>0.46611202569417864</v>
      </c>
    </row>
    <row r="1347" spans="1:20" x14ac:dyDescent="0.25">
      <c r="A1347" s="286">
        <v>43157</v>
      </c>
      <c r="B1347" s="1">
        <f t="shared" ref="B1347:B1410" si="333">WEEKDAY(A1347,2)</f>
        <v>1</v>
      </c>
      <c r="C1347" s="285">
        <v>1</v>
      </c>
      <c r="D1347" t="s">
        <v>713</v>
      </c>
      <c r="F1347" s="16">
        <v>25</v>
      </c>
      <c r="G1347" t="str">
        <f t="shared" si="327"/>
        <v>heating</v>
      </c>
      <c r="H1347" s="283">
        <f>IF(G1347="heating",F1347*Assumptions!M$4+Assumptions!M$7,0)</f>
        <v>0.47659103797421726</v>
      </c>
      <c r="I1347" s="15">
        <f t="shared" si="328"/>
        <v>0.9912860509924194</v>
      </c>
      <c r="J1347" s="15">
        <f t="shared" si="329"/>
        <v>1.017726725449043</v>
      </c>
      <c r="K1347" s="283">
        <f t="shared" ref="K1347:K1410" si="334">H1347*I1347*J1347</f>
        <v>0.48081282753991861</v>
      </c>
      <c r="L1347" s="283">
        <f t="shared" ref="L1347:L1410" si="335">VLOOKUP(F1347,BL$2:BN$92,2,FALSE)</f>
        <v>3.0939281817466902</v>
      </c>
      <c r="M1347" s="283">
        <f t="shared" ref="M1347:M1410" si="336">IF(G1347="heating",K1347*(L1347*3.412),0)</f>
        <v>5.0756924190088748</v>
      </c>
      <c r="N1347" s="283">
        <f t="shared" ref="N1347:N1410" si="337">VLOOKUP(F1347,BL$2:BN$92,3,FALSE)</f>
        <v>2.1843738559015753</v>
      </c>
      <c r="O1347" s="283">
        <f t="shared" ref="O1347:O1410" si="338">IF(F1347&lt;=61,IF(G1347="heating",IF(F1347&gt;=5,K1347*L1347/N1347,0),0),0)</f>
        <v>0.68101911824845351</v>
      </c>
      <c r="P1347" s="21">
        <f t="shared" si="330"/>
        <v>0</v>
      </c>
      <c r="Q1347" s="21">
        <f t="shared" si="331"/>
        <v>0.81803459285312596</v>
      </c>
      <c r="R1347">
        <f t="shared" si="332"/>
        <v>0.9440993384982781</v>
      </c>
      <c r="S1347" s="296">
        <f t="shared" ref="S1347:S1410" si="339">P1347*Q1347*R1347</f>
        <v>0</v>
      </c>
      <c r="T1347" s="283">
        <f t="shared" ref="T1347:T1410" si="340">K1347+S1347</f>
        <v>0.48081282753991861</v>
      </c>
    </row>
    <row r="1348" spans="1:20" x14ac:dyDescent="0.25">
      <c r="A1348" s="286">
        <v>43157</v>
      </c>
      <c r="B1348" s="1">
        <f t="shared" si="333"/>
        <v>1</v>
      </c>
      <c r="C1348" s="285">
        <v>2</v>
      </c>
      <c r="D1348" t="s">
        <v>713</v>
      </c>
      <c r="F1348" s="16">
        <v>21</v>
      </c>
      <c r="G1348" t="str">
        <f t="shared" si="327"/>
        <v>heating</v>
      </c>
      <c r="H1348" s="283">
        <f>IF(G1348="heating",F1348*Assumptions!M$4+Assumptions!M$7,0)</f>
        <v>0.51937453492237728</v>
      </c>
      <c r="I1348" s="15">
        <f t="shared" si="328"/>
        <v>1.0126444122274023</v>
      </c>
      <c r="J1348" s="15">
        <f t="shared" si="329"/>
        <v>1.017726725449043</v>
      </c>
      <c r="K1348" s="283">
        <f t="shared" si="334"/>
        <v>0.53526494512637546</v>
      </c>
      <c r="L1348" s="283">
        <f t="shared" si="335"/>
        <v>3.0222800846604434</v>
      </c>
      <c r="M1348" s="283">
        <f t="shared" si="336"/>
        <v>5.5196626314899202</v>
      </c>
      <c r="N1348" s="283">
        <f t="shared" si="337"/>
        <v>1.9596958788221039</v>
      </c>
      <c r="O1348" s="283">
        <f t="shared" si="338"/>
        <v>0.82549573184011482</v>
      </c>
      <c r="P1348" s="21">
        <f t="shared" si="330"/>
        <v>0</v>
      </c>
      <c r="Q1348" s="21">
        <f t="shared" si="331"/>
        <v>0.74507607494346417</v>
      </c>
      <c r="R1348">
        <f t="shared" si="332"/>
        <v>0.9440993384982781</v>
      </c>
      <c r="S1348" s="296">
        <f t="shared" si="339"/>
        <v>0</v>
      </c>
      <c r="T1348" s="283">
        <f t="shared" si="340"/>
        <v>0.53526494512637546</v>
      </c>
    </row>
    <row r="1349" spans="1:20" x14ac:dyDescent="0.25">
      <c r="A1349" s="286">
        <v>43157</v>
      </c>
      <c r="B1349" s="1">
        <f t="shared" si="333"/>
        <v>1</v>
      </c>
      <c r="C1349" s="285">
        <v>3</v>
      </c>
      <c r="D1349" t="s">
        <v>713</v>
      </c>
      <c r="F1349" s="16">
        <v>21</v>
      </c>
      <c r="G1349" t="str">
        <f t="shared" si="327"/>
        <v>heating</v>
      </c>
      <c r="H1349" s="283">
        <f>IF(G1349="heating",F1349*Assumptions!M$4+Assumptions!M$7,0)</f>
        <v>0.51937453492237728</v>
      </c>
      <c r="I1349" s="15">
        <f t="shared" si="328"/>
        <v>1.0288787614109172</v>
      </c>
      <c r="J1349" s="15">
        <f t="shared" si="329"/>
        <v>1.017726725449043</v>
      </c>
      <c r="K1349" s="283">
        <f t="shared" si="334"/>
        <v>0.54384611924825965</v>
      </c>
      <c r="L1349" s="283">
        <f t="shared" si="335"/>
        <v>3.0222800846604434</v>
      </c>
      <c r="M1349" s="283">
        <f t="shared" si="336"/>
        <v>5.6081518676450921</v>
      </c>
      <c r="N1349" s="283">
        <f t="shared" si="337"/>
        <v>1.9596958788221039</v>
      </c>
      <c r="O1349" s="283">
        <f t="shared" si="338"/>
        <v>0.83872978102695217</v>
      </c>
      <c r="P1349" s="21">
        <f t="shared" si="330"/>
        <v>0</v>
      </c>
      <c r="Q1349" s="21">
        <f t="shared" si="331"/>
        <v>0.69158980876382303</v>
      </c>
      <c r="R1349">
        <f t="shared" si="332"/>
        <v>0.9440993384982781</v>
      </c>
      <c r="S1349" s="296">
        <f t="shared" si="339"/>
        <v>0</v>
      </c>
      <c r="T1349" s="283">
        <f t="shared" si="340"/>
        <v>0.54384611924825965</v>
      </c>
    </row>
    <row r="1350" spans="1:20" x14ac:dyDescent="0.25">
      <c r="A1350" s="286">
        <v>43157</v>
      </c>
      <c r="B1350" s="1">
        <f t="shared" si="333"/>
        <v>1</v>
      </c>
      <c r="C1350" s="285">
        <v>4</v>
      </c>
      <c r="D1350" t="s">
        <v>713</v>
      </c>
      <c r="F1350" s="16">
        <v>18</v>
      </c>
      <c r="G1350" t="str">
        <f t="shared" si="327"/>
        <v>heating</v>
      </c>
      <c r="H1350" s="283">
        <f>IF(G1350="heating",F1350*Assumptions!M$4+Assumptions!M$7,0)</f>
        <v>0.55146215763349737</v>
      </c>
      <c r="I1350" s="15">
        <f t="shared" si="328"/>
        <v>1.0654385285153933</v>
      </c>
      <c r="J1350" s="15">
        <f t="shared" si="329"/>
        <v>1.017726725449043</v>
      </c>
      <c r="K1350" s="283">
        <f t="shared" si="334"/>
        <v>0.59796435009938143</v>
      </c>
      <c r="L1350" s="283">
        <f t="shared" si="335"/>
        <v>2.9050026706454841</v>
      </c>
      <c r="M1350" s="283">
        <f t="shared" si="336"/>
        <v>5.9269443719721542</v>
      </c>
      <c r="N1350" s="283">
        <f t="shared" si="337"/>
        <v>1.7641684145174241</v>
      </c>
      <c r="O1350" s="283">
        <f t="shared" si="338"/>
        <v>0.98464977589152824</v>
      </c>
      <c r="P1350" s="21">
        <f t="shared" si="330"/>
        <v>0</v>
      </c>
      <c r="Q1350" s="21">
        <f t="shared" si="331"/>
        <v>0.6473875548762833</v>
      </c>
      <c r="R1350">
        <f t="shared" si="332"/>
        <v>0.9440993384982781</v>
      </c>
      <c r="S1350" s="296">
        <f t="shared" si="339"/>
        <v>0</v>
      </c>
      <c r="T1350" s="283">
        <f t="shared" si="340"/>
        <v>0.59796435009938143</v>
      </c>
    </row>
    <row r="1351" spans="1:20" x14ac:dyDescent="0.25">
      <c r="A1351" s="286">
        <v>43157</v>
      </c>
      <c r="B1351" s="1">
        <f t="shared" si="333"/>
        <v>1</v>
      </c>
      <c r="C1351" s="285">
        <v>5</v>
      </c>
      <c r="D1351" t="s">
        <v>713</v>
      </c>
      <c r="F1351" s="16">
        <v>16</v>
      </c>
      <c r="G1351" t="str">
        <f t="shared" si="327"/>
        <v>heating</v>
      </c>
      <c r="H1351" s="283">
        <f>IF(G1351="heating",F1351*Assumptions!M$4+Assumptions!M$7,0)</f>
        <v>0.57285390610757747</v>
      </c>
      <c r="I1351" s="15">
        <f t="shared" si="328"/>
        <v>1.1031161181218294</v>
      </c>
      <c r="J1351" s="15">
        <f t="shared" si="329"/>
        <v>1.017726725449043</v>
      </c>
      <c r="K1351" s="283">
        <f t="shared" si="334"/>
        <v>0.64312632709472528</v>
      </c>
      <c r="L1351" s="283">
        <f t="shared" si="335"/>
        <v>2.8179276134894917</v>
      </c>
      <c r="M1351" s="283">
        <f t="shared" si="336"/>
        <v>6.183511083912812</v>
      </c>
      <c r="N1351" s="283">
        <f t="shared" si="337"/>
        <v>1.6317545686209942</v>
      </c>
      <c r="O1351" s="283">
        <f t="shared" si="338"/>
        <v>1.1106348166157569</v>
      </c>
      <c r="P1351" s="21">
        <f t="shared" si="330"/>
        <v>0</v>
      </c>
      <c r="Q1351" s="21">
        <f t="shared" si="331"/>
        <v>0.72139578924615555</v>
      </c>
      <c r="R1351">
        <f t="shared" si="332"/>
        <v>0.9440993384982781</v>
      </c>
      <c r="S1351" s="296">
        <f t="shared" si="339"/>
        <v>0</v>
      </c>
      <c r="T1351" s="283">
        <f t="shared" si="340"/>
        <v>0.64312632709472528</v>
      </c>
    </row>
    <row r="1352" spans="1:20" x14ac:dyDescent="0.25">
      <c r="A1352" s="286">
        <v>43157</v>
      </c>
      <c r="B1352" s="1">
        <f t="shared" si="333"/>
        <v>1</v>
      </c>
      <c r="C1352" s="285">
        <v>6</v>
      </c>
      <c r="D1352" t="s">
        <v>713</v>
      </c>
      <c r="F1352" s="16">
        <v>16</v>
      </c>
      <c r="G1352" t="str">
        <f t="shared" si="327"/>
        <v>heating</v>
      </c>
      <c r="H1352" s="283">
        <f>IF(G1352="heating",F1352*Assumptions!M$4+Assumptions!M$7,0)</f>
        <v>0.57285390610757747</v>
      </c>
      <c r="I1352" s="15">
        <f t="shared" si="328"/>
        <v>1.1674190089087988</v>
      </c>
      <c r="J1352" s="15">
        <f t="shared" si="329"/>
        <v>1.017726725449043</v>
      </c>
      <c r="K1352" s="283">
        <f t="shared" si="334"/>
        <v>0.68061547378927989</v>
      </c>
      <c r="L1352" s="283">
        <f t="shared" si="335"/>
        <v>2.8179276134894917</v>
      </c>
      <c r="M1352" s="283">
        <f t="shared" si="336"/>
        <v>6.5439605700338612</v>
      </c>
      <c r="N1352" s="283">
        <f t="shared" si="337"/>
        <v>1.6317545686209942</v>
      </c>
      <c r="O1352" s="283">
        <f t="shared" si="338"/>
        <v>1.175375987689065</v>
      </c>
      <c r="P1352" s="21">
        <f t="shared" si="330"/>
        <v>0</v>
      </c>
      <c r="Q1352" s="21">
        <f t="shared" si="331"/>
        <v>0.87787080972652631</v>
      </c>
      <c r="R1352">
        <f t="shared" si="332"/>
        <v>0.9440993384982781</v>
      </c>
      <c r="S1352" s="296">
        <f t="shared" si="339"/>
        <v>0</v>
      </c>
      <c r="T1352" s="283">
        <f t="shared" si="340"/>
        <v>0.68061547378927989</v>
      </c>
    </row>
    <row r="1353" spans="1:20" x14ac:dyDescent="0.25">
      <c r="A1353" s="286">
        <v>43157</v>
      </c>
      <c r="B1353" s="1">
        <f t="shared" si="333"/>
        <v>1</v>
      </c>
      <c r="C1353" s="285">
        <v>7</v>
      </c>
      <c r="D1353" t="s">
        <v>714</v>
      </c>
      <c r="F1353" s="16">
        <v>16</v>
      </c>
      <c r="G1353" t="str">
        <f t="shared" si="327"/>
        <v>heating</v>
      </c>
      <c r="H1353" s="283">
        <f>IF(G1353="heating",F1353*Assumptions!M$4+Assumptions!M$7,0)</f>
        <v>0.57285390610757747</v>
      </c>
      <c r="I1353" s="15">
        <f t="shared" si="328"/>
        <v>1.1567226404725983</v>
      </c>
      <c r="J1353" s="15">
        <f t="shared" si="329"/>
        <v>1.017726725449043</v>
      </c>
      <c r="K1353" s="283">
        <f t="shared" si="334"/>
        <v>0.67437939761142651</v>
      </c>
      <c r="L1353" s="283">
        <f t="shared" si="335"/>
        <v>2.8179276134894917</v>
      </c>
      <c r="M1353" s="283">
        <f t="shared" si="336"/>
        <v>6.4840021380099753</v>
      </c>
      <c r="N1353" s="283">
        <f t="shared" si="337"/>
        <v>1.6317545686209942</v>
      </c>
      <c r="O1353" s="283">
        <f t="shared" si="338"/>
        <v>1.1646067141724918</v>
      </c>
      <c r="P1353" s="21">
        <f t="shared" si="330"/>
        <v>0</v>
      </c>
      <c r="Q1353" s="21">
        <f t="shared" si="331"/>
        <v>0.97331382064367777</v>
      </c>
      <c r="R1353">
        <f t="shared" si="332"/>
        <v>0.9440993384982781</v>
      </c>
      <c r="S1353" s="296">
        <f t="shared" si="339"/>
        <v>0</v>
      </c>
      <c r="T1353" s="283">
        <f t="shared" si="340"/>
        <v>0.67437939761142651</v>
      </c>
    </row>
    <row r="1354" spans="1:20" x14ac:dyDescent="0.25">
      <c r="A1354" s="286">
        <v>43157</v>
      </c>
      <c r="B1354" s="1">
        <f t="shared" si="333"/>
        <v>1</v>
      </c>
      <c r="C1354" s="285">
        <v>8</v>
      </c>
      <c r="D1354" t="s">
        <v>714</v>
      </c>
      <c r="F1354" s="16">
        <v>16</v>
      </c>
      <c r="G1354" t="str">
        <f t="shared" si="327"/>
        <v>heating</v>
      </c>
      <c r="H1354" s="283">
        <f>IF(G1354="heating",F1354*Assumptions!M$4+Assumptions!M$7,0)</f>
        <v>0.57285390610757747</v>
      </c>
      <c r="I1354" s="15">
        <f t="shared" si="328"/>
        <v>1.0887373021083731</v>
      </c>
      <c r="J1354" s="15">
        <f t="shared" si="329"/>
        <v>1.017726725449043</v>
      </c>
      <c r="K1354" s="283">
        <f t="shared" si="334"/>
        <v>0.63474335183147768</v>
      </c>
      <c r="L1354" s="283">
        <f t="shared" si="335"/>
        <v>2.8179276134894917</v>
      </c>
      <c r="M1354" s="283">
        <f t="shared" si="336"/>
        <v>6.1029107130795657</v>
      </c>
      <c r="N1354" s="283">
        <f t="shared" si="337"/>
        <v>1.6317545686209942</v>
      </c>
      <c r="O1354" s="283">
        <f t="shared" si="338"/>
        <v>1.0961579964298216</v>
      </c>
      <c r="P1354" s="21">
        <f t="shared" si="330"/>
        <v>0</v>
      </c>
      <c r="Q1354" s="21">
        <f t="shared" si="331"/>
        <v>0.94940007506179924</v>
      </c>
      <c r="R1354">
        <f t="shared" si="332"/>
        <v>0.9440993384982781</v>
      </c>
      <c r="S1354" s="296">
        <f t="shared" si="339"/>
        <v>0</v>
      </c>
      <c r="T1354" s="283">
        <f t="shared" si="340"/>
        <v>0.63474335183147768</v>
      </c>
    </row>
    <row r="1355" spans="1:20" x14ac:dyDescent="0.25">
      <c r="A1355" s="286">
        <v>43157</v>
      </c>
      <c r="B1355" s="1">
        <f t="shared" si="333"/>
        <v>1</v>
      </c>
      <c r="C1355" s="285">
        <v>9</v>
      </c>
      <c r="D1355" t="s">
        <v>714</v>
      </c>
      <c r="F1355" s="16">
        <v>16</v>
      </c>
      <c r="G1355" t="str">
        <f t="shared" si="327"/>
        <v>heating</v>
      </c>
      <c r="H1355" s="283">
        <f>IF(G1355="heating",F1355*Assumptions!M$4+Assumptions!M$7,0)</f>
        <v>0.57285390610757747</v>
      </c>
      <c r="I1355" s="15">
        <f t="shared" si="328"/>
        <v>1.0265141967145235</v>
      </c>
      <c r="J1355" s="15">
        <f t="shared" si="329"/>
        <v>1.017726725449043</v>
      </c>
      <c r="K1355" s="283">
        <f t="shared" si="334"/>
        <v>0.59846673817768747</v>
      </c>
      <c r="L1355" s="283">
        <f t="shared" si="335"/>
        <v>2.8179276134894917</v>
      </c>
      <c r="M1355" s="283">
        <f t="shared" si="336"/>
        <v>5.7541194520712207</v>
      </c>
      <c r="N1355" s="283">
        <f t="shared" si="337"/>
        <v>1.6317545686209942</v>
      </c>
      <c r="O1355" s="283">
        <f t="shared" si="338"/>
        <v>1.0335107863010973</v>
      </c>
      <c r="P1355" s="21">
        <f t="shared" si="330"/>
        <v>0</v>
      </c>
      <c r="Q1355" s="21">
        <f t="shared" si="331"/>
        <v>0.8408485371888097</v>
      </c>
      <c r="R1355">
        <f t="shared" si="332"/>
        <v>0.9440993384982781</v>
      </c>
      <c r="S1355" s="296">
        <f t="shared" si="339"/>
        <v>0</v>
      </c>
      <c r="T1355" s="283">
        <f t="shared" si="340"/>
        <v>0.59846673817768747</v>
      </c>
    </row>
    <row r="1356" spans="1:20" x14ac:dyDescent="0.25">
      <c r="A1356" s="286">
        <v>43157</v>
      </c>
      <c r="B1356" s="1">
        <f t="shared" si="333"/>
        <v>1</v>
      </c>
      <c r="C1356" s="285">
        <v>10</v>
      </c>
      <c r="D1356" t="s">
        <v>714</v>
      </c>
      <c r="F1356" s="16">
        <v>18</v>
      </c>
      <c r="G1356" t="str">
        <f t="shared" si="327"/>
        <v>heating</v>
      </c>
      <c r="H1356" s="283">
        <f>IF(G1356="heating",F1356*Assumptions!M$4+Assumptions!M$7,0)</f>
        <v>0.55146215763349737</v>
      </c>
      <c r="I1356" s="15">
        <f t="shared" si="328"/>
        <v>0.99413757313525775</v>
      </c>
      <c r="J1356" s="15">
        <f t="shared" si="329"/>
        <v>1.017726725449043</v>
      </c>
      <c r="K1356" s="283">
        <f t="shared" si="334"/>
        <v>0.55794756048247418</v>
      </c>
      <c r="L1356" s="283">
        <f t="shared" si="335"/>
        <v>2.9050026706454841</v>
      </c>
      <c r="M1356" s="283">
        <f t="shared" si="336"/>
        <v>5.5303031909972287</v>
      </c>
      <c r="N1356" s="283">
        <f t="shared" si="337"/>
        <v>1.7641684145174241</v>
      </c>
      <c r="O1356" s="283">
        <f t="shared" si="338"/>
        <v>0.91875534101152667</v>
      </c>
      <c r="P1356" s="21">
        <f t="shared" si="330"/>
        <v>0</v>
      </c>
      <c r="Q1356" s="21">
        <f t="shared" si="331"/>
        <v>0.74504051125983206</v>
      </c>
      <c r="R1356">
        <f t="shared" si="332"/>
        <v>0.9440993384982781</v>
      </c>
      <c r="S1356" s="296">
        <f t="shared" si="339"/>
        <v>0</v>
      </c>
      <c r="T1356" s="283">
        <f t="shared" si="340"/>
        <v>0.55794756048247418</v>
      </c>
    </row>
    <row r="1357" spans="1:20" x14ac:dyDescent="0.25">
      <c r="A1357" s="286">
        <v>43157</v>
      </c>
      <c r="B1357" s="1">
        <f t="shared" si="333"/>
        <v>1</v>
      </c>
      <c r="C1357" s="285">
        <v>11</v>
      </c>
      <c r="D1357" t="s">
        <v>714</v>
      </c>
      <c r="F1357" s="16">
        <v>19</v>
      </c>
      <c r="G1357" t="str">
        <f t="shared" si="327"/>
        <v>heating</v>
      </c>
      <c r="H1357" s="283">
        <f>IF(G1357="heating",F1357*Assumptions!M$4+Assumptions!M$7,0)</f>
        <v>0.54076628339645738</v>
      </c>
      <c r="I1357" s="15">
        <f t="shared" si="328"/>
        <v>0.95102107888400034</v>
      </c>
      <c r="J1357" s="15">
        <f t="shared" si="329"/>
        <v>1.017726725449043</v>
      </c>
      <c r="K1357" s="283">
        <f t="shared" si="334"/>
        <v>0.52339663700371031</v>
      </c>
      <c r="L1357" s="283">
        <f t="shared" si="335"/>
        <v>2.9437809613584625</v>
      </c>
      <c r="M1357" s="283">
        <f t="shared" si="336"/>
        <v>5.2570903685149393</v>
      </c>
      <c r="N1357" s="283">
        <f t="shared" si="337"/>
        <v>1.8289671560163632</v>
      </c>
      <c r="O1357" s="283">
        <f t="shared" si="338"/>
        <v>0.84242357780031329</v>
      </c>
      <c r="P1357" s="21">
        <f t="shared" si="330"/>
        <v>0</v>
      </c>
      <c r="Q1357" s="21">
        <f t="shared" si="331"/>
        <v>0.72850690893675296</v>
      </c>
      <c r="R1357">
        <f t="shared" si="332"/>
        <v>0.9440993384982781</v>
      </c>
      <c r="S1357" s="296">
        <f t="shared" si="339"/>
        <v>0</v>
      </c>
      <c r="T1357" s="283">
        <f t="shared" si="340"/>
        <v>0.52339663700371031</v>
      </c>
    </row>
    <row r="1358" spans="1:20" x14ac:dyDescent="0.25">
      <c r="A1358" s="286">
        <v>43157</v>
      </c>
      <c r="B1358" s="1">
        <f t="shared" si="333"/>
        <v>1</v>
      </c>
      <c r="C1358" s="285">
        <v>12</v>
      </c>
      <c r="D1358" t="s">
        <v>714</v>
      </c>
      <c r="F1358" s="16">
        <v>21</v>
      </c>
      <c r="G1358" t="str">
        <f t="shared" si="327"/>
        <v>heating</v>
      </c>
      <c r="H1358" s="283">
        <f>IF(G1358="heating",F1358*Assumptions!M$4+Assumptions!M$7,0)</f>
        <v>0.51937453492237728</v>
      </c>
      <c r="I1358" s="15">
        <f t="shared" si="328"/>
        <v>0.92817502202723046</v>
      </c>
      <c r="J1358" s="15">
        <f t="shared" si="329"/>
        <v>1.017726725449043</v>
      </c>
      <c r="K1358" s="283">
        <f t="shared" si="334"/>
        <v>0.49061600126768939</v>
      </c>
      <c r="L1358" s="283">
        <f t="shared" si="335"/>
        <v>3.0222800846604434</v>
      </c>
      <c r="M1358" s="283">
        <f t="shared" si="336"/>
        <v>5.0592418451182386</v>
      </c>
      <c r="N1358" s="283">
        <f t="shared" si="337"/>
        <v>1.9596958788221039</v>
      </c>
      <c r="O1358" s="283">
        <f t="shared" si="338"/>
        <v>0.75663728534160135</v>
      </c>
      <c r="P1358" s="21">
        <f t="shared" si="330"/>
        <v>0</v>
      </c>
      <c r="Q1358" s="21">
        <f t="shared" si="331"/>
        <v>0.75910815787401487</v>
      </c>
      <c r="R1358">
        <f t="shared" si="332"/>
        <v>0.9440993384982781</v>
      </c>
      <c r="S1358" s="296">
        <f t="shared" si="339"/>
        <v>0</v>
      </c>
      <c r="T1358" s="283">
        <f t="shared" si="340"/>
        <v>0.49061600126768939</v>
      </c>
    </row>
    <row r="1359" spans="1:20" x14ac:dyDescent="0.25">
      <c r="A1359" s="286">
        <v>43157</v>
      </c>
      <c r="B1359" s="1">
        <f t="shared" si="333"/>
        <v>1</v>
      </c>
      <c r="C1359" s="285">
        <v>13</v>
      </c>
      <c r="D1359" t="s">
        <v>714</v>
      </c>
      <c r="F1359" s="16">
        <v>25</v>
      </c>
      <c r="G1359" t="str">
        <f t="shared" si="327"/>
        <v>heating</v>
      </c>
      <c r="H1359" s="283">
        <f>IF(G1359="heating",F1359*Assumptions!M$4+Assumptions!M$7,0)</f>
        <v>0.47659103797421726</v>
      </c>
      <c r="I1359" s="15">
        <f t="shared" si="328"/>
        <v>0.91573834436872614</v>
      </c>
      <c r="J1359" s="15">
        <f t="shared" si="329"/>
        <v>1.017726725449043</v>
      </c>
      <c r="K1359" s="283">
        <f t="shared" si="334"/>
        <v>0.44416921049362978</v>
      </c>
      <c r="L1359" s="283">
        <f t="shared" si="335"/>
        <v>3.0939281817466902</v>
      </c>
      <c r="M1359" s="283">
        <f t="shared" si="336"/>
        <v>4.688864700209149</v>
      </c>
      <c r="N1359" s="283">
        <f t="shared" si="337"/>
        <v>2.1843738559015753</v>
      </c>
      <c r="O1359" s="283">
        <f t="shared" si="338"/>
        <v>0.6291174169191025</v>
      </c>
      <c r="P1359" s="21">
        <f t="shared" si="330"/>
        <v>0</v>
      </c>
      <c r="Q1359" s="21">
        <f t="shared" si="331"/>
        <v>0.79115902007799765</v>
      </c>
      <c r="R1359">
        <f t="shared" si="332"/>
        <v>0.9440993384982781</v>
      </c>
      <c r="S1359" s="296">
        <f t="shared" si="339"/>
        <v>0</v>
      </c>
      <c r="T1359" s="283">
        <f t="shared" si="340"/>
        <v>0.44416921049362978</v>
      </c>
    </row>
    <row r="1360" spans="1:20" x14ac:dyDescent="0.25">
      <c r="A1360" s="286">
        <v>43157</v>
      </c>
      <c r="B1360" s="1">
        <f t="shared" si="333"/>
        <v>1</v>
      </c>
      <c r="C1360" s="285">
        <v>14</v>
      </c>
      <c r="D1360" t="s">
        <v>714</v>
      </c>
      <c r="F1360" s="16">
        <v>27</v>
      </c>
      <c r="G1360" t="str">
        <f t="shared" si="327"/>
        <v>heating</v>
      </c>
      <c r="H1360" s="283">
        <f>IF(G1360="heating",F1360*Assumptions!M$4+Assumptions!M$7,0)</f>
        <v>0.45519928950013722</v>
      </c>
      <c r="I1360" s="15">
        <f t="shared" si="328"/>
        <v>0.92047470058819936</v>
      </c>
      <c r="J1360" s="15">
        <f t="shared" si="329"/>
        <v>1.017726725449043</v>
      </c>
      <c r="K1360" s="283">
        <f t="shared" si="334"/>
        <v>0.42642691756438528</v>
      </c>
      <c r="L1360" s="283">
        <f t="shared" si="335"/>
        <v>3.1143580678163376</v>
      </c>
      <c r="M1360" s="283">
        <f t="shared" si="336"/>
        <v>4.5312933309049734</v>
      </c>
      <c r="N1360" s="283">
        <f t="shared" si="337"/>
        <v>2.2875213966102126</v>
      </c>
      <c r="O1360" s="283">
        <f t="shared" si="338"/>
        <v>0.58056117552328668</v>
      </c>
      <c r="P1360" s="21">
        <f t="shared" si="330"/>
        <v>0</v>
      </c>
      <c r="Q1360" s="21">
        <f t="shared" si="331"/>
        <v>0.84355555031342389</v>
      </c>
      <c r="R1360">
        <f t="shared" si="332"/>
        <v>0.9440993384982781</v>
      </c>
      <c r="S1360" s="296">
        <f t="shared" si="339"/>
        <v>0</v>
      </c>
      <c r="T1360" s="283">
        <f t="shared" si="340"/>
        <v>0.42642691756438528</v>
      </c>
    </row>
    <row r="1361" spans="1:20" x14ac:dyDescent="0.25">
      <c r="A1361" s="286">
        <v>43157</v>
      </c>
      <c r="B1361" s="1">
        <f t="shared" si="333"/>
        <v>1</v>
      </c>
      <c r="C1361" s="285">
        <v>15</v>
      </c>
      <c r="D1361" t="s">
        <v>714</v>
      </c>
      <c r="F1361" s="16">
        <v>27</v>
      </c>
      <c r="G1361" t="str">
        <f t="shared" si="327"/>
        <v>heating</v>
      </c>
      <c r="H1361" s="283">
        <f>IF(G1361="heating",F1361*Assumptions!M$4+Assumptions!M$7,0)</f>
        <v>0.45519928950013722</v>
      </c>
      <c r="I1361" s="15">
        <f t="shared" si="328"/>
        <v>0.92937811039838192</v>
      </c>
      <c r="J1361" s="15">
        <f t="shared" si="329"/>
        <v>1.017726725449043</v>
      </c>
      <c r="K1361" s="283">
        <f t="shared" si="334"/>
        <v>0.43055158671470795</v>
      </c>
      <c r="L1361" s="283">
        <f t="shared" si="335"/>
        <v>3.1143580678163376</v>
      </c>
      <c r="M1361" s="283">
        <f t="shared" si="336"/>
        <v>4.5751228478590118</v>
      </c>
      <c r="N1361" s="283">
        <f t="shared" si="337"/>
        <v>2.2875213966102126</v>
      </c>
      <c r="O1361" s="283">
        <f t="shared" si="338"/>
        <v>0.58617672808791677</v>
      </c>
      <c r="P1361" s="21">
        <f t="shared" si="330"/>
        <v>0</v>
      </c>
      <c r="Q1361" s="21">
        <f t="shared" si="331"/>
        <v>0.96592607327566882</v>
      </c>
      <c r="R1361">
        <f t="shared" si="332"/>
        <v>0.9440993384982781</v>
      </c>
      <c r="S1361" s="296">
        <f t="shared" si="339"/>
        <v>0</v>
      </c>
      <c r="T1361" s="283">
        <f t="shared" si="340"/>
        <v>0.43055158671470795</v>
      </c>
    </row>
    <row r="1362" spans="1:20" x14ac:dyDescent="0.25">
      <c r="A1362" s="286">
        <v>43157</v>
      </c>
      <c r="B1362" s="1">
        <f t="shared" si="333"/>
        <v>1</v>
      </c>
      <c r="C1362" s="285">
        <v>16</v>
      </c>
      <c r="D1362" t="s">
        <v>714</v>
      </c>
      <c r="F1362" s="16">
        <v>28</v>
      </c>
      <c r="G1362" t="str">
        <f t="shared" si="327"/>
        <v>heating</v>
      </c>
      <c r="H1362" s="283">
        <f>IF(G1362="heating",F1362*Assumptions!M$4+Assumptions!M$7,0)</f>
        <v>0.44450341526309717</v>
      </c>
      <c r="I1362" s="15">
        <f t="shared" si="328"/>
        <v>0.95820877609023625</v>
      </c>
      <c r="J1362" s="15">
        <f t="shared" si="329"/>
        <v>1.017726725449043</v>
      </c>
      <c r="K1362" s="283">
        <f t="shared" si="334"/>
        <v>0.43347736580055857</v>
      </c>
      <c r="L1362" s="283">
        <f t="shared" si="335"/>
        <v>3.0941723472618432</v>
      </c>
      <c r="M1362" s="283">
        <f t="shared" si="336"/>
        <v>4.5763575507826708</v>
      </c>
      <c r="N1362" s="283">
        <f t="shared" si="337"/>
        <v>2.2832919573072399</v>
      </c>
      <c r="O1362" s="283">
        <f t="shared" si="338"/>
        <v>0.58742101470272723</v>
      </c>
      <c r="P1362" s="21">
        <f t="shared" si="330"/>
        <v>0</v>
      </c>
      <c r="Q1362" s="21">
        <f t="shared" si="331"/>
        <v>1.1649354943302594</v>
      </c>
      <c r="R1362">
        <f t="shared" si="332"/>
        <v>0.9440993384982781</v>
      </c>
      <c r="S1362" s="296">
        <f t="shared" si="339"/>
        <v>0</v>
      </c>
      <c r="T1362" s="283">
        <f t="shared" si="340"/>
        <v>0.43347736580055857</v>
      </c>
    </row>
    <row r="1363" spans="1:20" x14ac:dyDescent="0.25">
      <c r="A1363" s="286">
        <v>43157</v>
      </c>
      <c r="B1363" s="1">
        <f t="shared" si="333"/>
        <v>1</v>
      </c>
      <c r="C1363" s="285">
        <v>17</v>
      </c>
      <c r="D1363" t="s">
        <v>714</v>
      </c>
      <c r="F1363" s="16">
        <v>28</v>
      </c>
      <c r="G1363" t="str">
        <f t="shared" si="327"/>
        <v>heating</v>
      </c>
      <c r="H1363" s="283">
        <f>IF(G1363="heating",F1363*Assumptions!M$4+Assumptions!M$7,0)</f>
        <v>0.44450341526309717</v>
      </c>
      <c r="I1363" s="15">
        <f t="shared" si="328"/>
        <v>1.000324165990953</v>
      </c>
      <c r="J1363" s="15">
        <f t="shared" si="329"/>
        <v>1.017726725449043</v>
      </c>
      <c r="K1363" s="283">
        <f t="shared" si="334"/>
        <v>0.45252965245182059</v>
      </c>
      <c r="L1363" s="283">
        <f t="shared" si="335"/>
        <v>3.0941723472618432</v>
      </c>
      <c r="M1363" s="283">
        <f t="shared" si="336"/>
        <v>4.7774985624134709</v>
      </c>
      <c r="N1363" s="283">
        <f t="shared" si="337"/>
        <v>2.2832919573072399</v>
      </c>
      <c r="O1363" s="283">
        <f t="shared" si="338"/>
        <v>0.61323946438445942</v>
      </c>
      <c r="P1363" s="21">
        <f t="shared" si="330"/>
        <v>0</v>
      </c>
      <c r="Q1363" s="21">
        <f t="shared" si="331"/>
        <v>1.3521540118753073</v>
      </c>
      <c r="R1363">
        <f t="shared" si="332"/>
        <v>0.9440993384982781</v>
      </c>
      <c r="S1363" s="296">
        <f t="shared" si="339"/>
        <v>0</v>
      </c>
      <c r="T1363" s="283">
        <f t="shared" si="340"/>
        <v>0.45252965245182059</v>
      </c>
    </row>
    <row r="1364" spans="1:20" x14ac:dyDescent="0.25">
      <c r="A1364" s="286">
        <v>43157</v>
      </c>
      <c r="B1364" s="1">
        <f t="shared" si="333"/>
        <v>1</v>
      </c>
      <c r="C1364" s="285">
        <v>18</v>
      </c>
      <c r="D1364" t="s">
        <v>714</v>
      </c>
      <c r="F1364" s="16">
        <v>27</v>
      </c>
      <c r="G1364" t="str">
        <f t="shared" si="327"/>
        <v>heating</v>
      </c>
      <c r="H1364" s="283">
        <f>IF(G1364="heating",F1364*Assumptions!M$4+Assumptions!M$7,0)</f>
        <v>0.45519928950013722</v>
      </c>
      <c r="I1364" s="15">
        <f t="shared" si="328"/>
        <v>0.99263375744531002</v>
      </c>
      <c r="J1364" s="15">
        <f t="shared" si="329"/>
        <v>1.017726725449043</v>
      </c>
      <c r="K1364" s="283">
        <f t="shared" si="334"/>
        <v>0.45985593432092187</v>
      </c>
      <c r="L1364" s="283">
        <f t="shared" si="335"/>
        <v>3.1143580678163376</v>
      </c>
      <c r="M1364" s="283">
        <f t="shared" si="336"/>
        <v>4.886516405360009</v>
      </c>
      <c r="N1364" s="283">
        <f t="shared" si="337"/>
        <v>2.2875213966102126</v>
      </c>
      <c r="O1364" s="283">
        <f t="shared" si="338"/>
        <v>0.62607328666207818</v>
      </c>
      <c r="P1364" s="21">
        <f t="shared" si="330"/>
        <v>0</v>
      </c>
      <c r="Q1364" s="21">
        <f t="shared" si="331"/>
        <v>1.5598916921549892</v>
      </c>
      <c r="R1364">
        <f t="shared" si="332"/>
        <v>0.9440993384982781</v>
      </c>
      <c r="S1364" s="296">
        <f t="shared" si="339"/>
        <v>0</v>
      </c>
      <c r="T1364" s="283">
        <f t="shared" si="340"/>
        <v>0.45985593432092187</v>
      </c>
    </row>
    <row r="1365" spans="1:20" x14ac:dyDescent="0.25">
      <c r="A1365" s="286">
        <v>43157</v>
      </c>
      <c r="B1365" s="1">
        <f t="shared" si="333"/>
        <v>1</v>
      </c>
      <c r="C1365" s="285">
        <v>19</v>
      </c>
      <c r="D1365" t="s">
        <v>714</v>
      </c>
      <c r="F1365" s="16">
        <v>25</v>
      </c>
      <c r="G1365" t="str">
        <f t="shared" si="327"/>
        <v>heating</v>
      </c>
      <c r="H1365" s="283">
        <f>IF(G1365="heating",F1365*Assumptions!M$4+Assumptions!M$7,0)</f>
        <v>0.47659103797421726</v>
      </c>
      <c r="I1365" s="15">
        <f t="shared" si="328"/>
        <v>0.98728643949761985</v>
      </c>
      <c r="J1365" s="15">
        <f t="shared" si="329"/>
        <v>1.017726725449043</v>
      </c>
      <c r="K1365" s="283">
        <f t="shared" si="334"/>
        <v>0.47887285823443865</v>
      </c>
      <c r="L1365" s="283">
        <f t="shared" si="335"/>
        <v>3.0939281817466902</v>
      </c>
      <c r="M1365" s="283">
        <f t="shared" si="336"/>
        <v>5.05521316610018</v>
      </c>
      <c r="N1365" s="283">
        <f t="shared" si="337"/>
        <v>2.1843738559015753</v>
      </c>
      <c r="O1365" s="283">
        <f t="shared" si="338"/>
        <v>0.67827136255190368</v>
      </c>
      <c r="P1365" s="21">
        <f t="shared" si="330"/>
        <v>0</v>
      </c>
      <c r="Q1365" s="21">
        <f t="shared" si="331"/>
        <v>1.6764212681468484</v>
      </c>
      <c r="R1365">
        <f t="shared" si="332"/>
        <v>0.9440993384982781</v>
      </c>
      <c r="S1365" s="296">
        <f t="shared" si="339"/>
        <v>0</v>
      </c>
      <c r="T1365" s="283">
        <f t="shared" si="340"/>
        <v>0.47887285823443865</v>
      </c>
    </row>
    <row r="1366" spans="1:20" x14ac:dyDescent="0.25">
      <c r="A1366" s="286">
        <v>43157</v>
      </c>
      <c r="B1366" s="1">
        <f t="shared" si="333"/>
        <v>1</v>
      </c>
      <c r="C1366" s="285">
        <v>20</v>
      </c>
      <c r="D1366" t="s">
        <v>714</v>
      </c>
      <c r="F1366" s="16">
        <v>23</v>
      </c>
      <c r="G1366" t="str">
        <f t="shared" si="327"/>
        <v>heating</v>
      </c>
      <c r="H1366" s="283">
        <f>IF(G1366="heating",F1366*Assumptions!M$4+Assumptions!M$7,0)</f>
        <v>0.4979827864482973</v>
      </c>
      <c r="I1366" s="15">
        <f t="shared" si="328"/>
        <v>0.9807837528485519</v>
      </c>
      <c r="J1366" s="15">
        <f t="shared" si="329"/>
        <v>1.017726725449043</v>
      </c>
      <c r="K1366" s="283">
        <f t="shared" si="334"/>
        <v>0.49707139685766966</v>
      </c>
      <c r="L1366" s="283">
        <f t="shared" si="335"/>
        <v>3.0592830131973998</v>
      </c>
      <c r="M1366" s="283">
        <f t="shared" si="336"/>
        <v>5.1885672595291412</v>
      </c>
      <c r="N1366" s="283">
        <f t="shared" si="337"/>
        <v>2.0731424140202046</v>
      </c>
      <c r="O1366" s="283">
        <f t="shared" si="338"/>
        <v>0.73351549342145284</v>
      </c>
      <c r="P1366" s="21">
        <f t="shared" si="330"/>
        <v>0</v>
      </c>
      <c r="Q1366" s="21">
        <f t="shared" si="331"/>
        <v>1.52436960139122</v>
      </c>
      <c r="R1366">
        <f t="shared" si="332"/>
        <v>0.9440993384982781</v>
      </c>
      <c r="S1366" s="296">
        <f t="shared" si="339"/>
        <v>0</v>
      </c>
      <c r="T1366" s="283">
        <f t="shared" si="340"/>
        <v>0.49707139685766966</v>
      </c>
    </row>
    <row r="1367" spans="1:20" x14ac:dyDescent="0.25">
      <c r="A1367" s="286">
        <v>43157</v>
      </c>
      <c r="B1367" s="1">
        <f t="shared" si="333"/>
        <v>1</v>
      </c>
      <c r="C1367" s="285">
        <v>21</v>
      </c>
      <c r="D1367" t="s">
        <v>714</v>
      </c>
      <c r="F1367" s="16">
        <v>21</v>
      </c>
      <c r="G1367" t="str">
        <f t="shared" si="327"/>
        <v>heating</v>
      </c>
      <c r="H1367" s="283">
        <f>IF(G1367="heating",F1367*Assumptions!M$4+Assumptions!M$7,0)</f>
        <v>0.51937453492237728</v>
      </c>
      <c r="I1367" s="15">
        <f t="shared" si="328"/>
        <v>0.96485790305685171</v>
      </c>
      <c r="J1367" s="15">
        <f t="shared" si="329"/>
        <v>1.017726725449043</v>
      </c>
      <c r="K1367" s="283">
        <f t="shared" si="334"/>
        <v>0.51000588785009637</v>
      </c>
      <c r="L1367" s="283">
        <f t="shared" si="335"/>
        <v>3.0222800846604434</v>
      </c>
      <c r="M1367" s="283">
        <f t="shared" si="336"/>
        <v>5.2591907365452144</v>
      </c>
      <c r="N1367" s="283">
        <f t="shared" si="337"/>
        <v>1.9596958788221039</v>
      </c>
      <c r="O1367" s="283">
        <f t="shared" si="338"/>
        <v>0.78654073551217407</v>
      </c>
      <c r="P1367" s="21">
        <f t="shared" si="330"/>
        <v>0</v>
      </c>
      <c r="Q1367" s="21">
        <f t="shared" si="331"/>
        <v>1.4448604713749031</v>
      </c>
      <c r="R1367">
        <f t="shared" si="332"/>
        <v>0.9440993384982781</v>
      </c>
      <c r="S1367" s="296">
        <f t="shared" si="339"/>
        <v>0</v>
      </c>
      <c r="T1367" s="283">
        <f t="shared" si="340"/>
        <v>0.51000588785009637</v>
      </c>
    </row>
    <row r="1368" spans="1:20" x14ac:dyDescent="0.25">
      <c r="A1368" s="286">
        <v>43157</v>
      </c>
      <c r="B1368" s="1">
        <f t="shared" si="333"/>
        <v>1</v>
      </c>
      <c r="C1368" s="285">
        <v>22</v>
      </c>
      <c r="D1368" t="s">
        <v>714</v>
      </c>
      <c r="F1368" s="16">
        <v>21</v>
      </c>
      <c r="G1368" t="str">
        <f t="shared" si="327"/>
        <v>heating</v>
      </c>
      <c r="H1368" s="283">
        <f>IF(G1368="heating",F1368*Assumptions!M$4+Assumptions!M$7,0)</f>
        <v>0.51937453492237728</v>
      </c>
      <c r="I1368" s="15">
        <f t="shared" si="328"/>
        <v>0.93972561476240646</v>
      </c>
      <c r="J1368" s="15">
        <f t="shared" si="329"/>
        <v>1.017726725449043</v>
      </c>
      <c r="K1368" s="283">
        <f t="shared" si="334"/>
        <v>0.49672142910782513</v>
      </c>
      <c r="L1368" s="283">
        <f t="shared" si="335"/>
        <v>3.0222800846604434</v>
      </c>
      <c r="M1368" s="283">
        <f t="shared" si="336"/>
        <v>5.1222011369704239</v>
      </c>
      <c r="N1368" s="283">
        <f t="shared" si="337"/>
        <v>1.9596958788221039</v>
      </c>
      <c r="O1368" s="283">
        <f t="shared" si="338"/>
        <v>0.7660531917426826</v>
      </c>
      <c r="P1368" s="21">
        <f t="shared" si="330"/>
        <v>0</v>
      </c>
      <c r="Q1368" s="21">
        <f t="shared" si="331"/>
        <v>1.2427137171080138</v>
      </c>
      <c r="R1368">
        <f t="shared" si="332"/>
        <v>0.9440993384982781</v>
      </c>
      <c r="S1368" s="296">
        <f t="shared" si="339"/>
        <v>0</v>
      </c>
      <c r="T1368" s="283">
        <f t="shared" si="340"/>
        <v>0.49672142910782513</v>
      </c>
    </row>
    <row r="1369" spans="1:20" x14ac:dyDescent="0.25">
      <c r="A1369" s="286">
        <v>43157</v>
      </c>
      <c r="B1369" s="1">
        <f t="shared" si="333"/>
        <v>1</v>
      </c>
      <c r="C1369" s="285">
        <v>23</v>
      </c>
      <c r="D1369" t="s">
        <v>713</v>
      </c>
      <c r="F1369" s="16">
        <v>19</v>
      </c>
      <c r="G1369" t="str">
        <f t="shared" si="327"/>
        <v>heating</v>
      </c>
      <c r="H1369" s="283">
        <f>IF(G1369="heating",F1369*Assumptions!M$4+Assumptions!M$7,0)</f>
        <v>0.54076628339645738</v>
      </c>
      <c r="I1369" s="15">
        <f t="shared" si="328"/>
        <v>0.93552015763172869</v>
      </c>
      <c r="J1369" s="15">
        <f t="shared" si="329"/>
        <v>1.017726725449043</v>
      </c>
      <c r="K1369" s="283">
        <f t="shared" si="334"/>
        <v>0.51486566935847267</v>
      </c>
      <c r="L1369" s="283">
        <f t="shared" si="335"/>
        <v>2.9437809613584625</v>
      </c>
      <c r="M1369" s="283">
        <f t="shared" si="336"/>
        <v>5.1714037884508537</v>
      </c>
      <c r="N1369" s="283">
        <f t="shared" si="337"/>
        <v>1.8289671560163632</v>
      </c>
      <c r="O1369" s="283">
        <f t="shared" si="338"/>
        <v>0.82869271333213212</v>
      </c>
      <c r="P1369" s="21">
        <f t="shared" si="330"/>
        <v>0</v>
      </c>
      <c r="Q1369" s="21">
        <f t="shared" si="331"/>
        <v>1.0297519246597011</v>
      </c>
      <c r="R1369">
        <f t="shared" si="332"/>
        <v>0.9440993384982781</v>
      </c>
      <c r="S1369" s="296">
        <f t="shared" si="339"/>
        <v>0</v>
      </c>
      <c r="T1369" s="283">
        <f t="shared" si="340"/>
        <v>0.51486566935847267</v>
      </c>
    </row>
    <row r="1370" spans="1:20" x14ac:dyDescent="0.25">
      <c r="A1370" s="286">
        <v>43158</v>
      </c>
      <c r="B1370" s="1">
        <f t="shared" si="333"/>
        <v>2</v>
      </c>
      <c r="C1370" s="285">
        <v>0</v>
      </c>
      <c r="D1370" t="s">
        <v>713</v>
      </c>
      <c r="F1370" s="16">
        <v>19</v>
      </c>
      <c r="G1370" t="str">
        <f t="shared" si="327"/>
        <v>heating</v>
      </c>
      <c r="H1370" s="283">
        <f>IF(G1370="heating",F1370*Assumptions!M$4+Assumptions!M$7,0)</f>
        <v>0.54076628339645738</v>
      </c>
      <c r="I1370" s="15">
        <f t="shared" si="328"/>
        <v>0.96097758380229281</v>
      </c>
      <c r="J1370" s="15">
        <f t="shared" si="329"/>
        <v>1.0199659078795975</v>
      </c>
      <c r="K1370" s="283">
        <f t="shared" si="334"/>
        <v>0.53003984549139438</v>
      </c>
      <c r="L1370" s="283">
        <f t="shared" si="335"/>
        <v>2.9437809613584625</v>
      </c>
      <c r="M1370" s="283">
        <f t="shared" si="336"/>
        <v>5.3238159545954495</v>
      </c>
      <c r="N1370" s="283">
        <f t="shared" si="337"/>
        <v>1.8289671560163632</v>
      </c>
      <c r="O1370" s="283">
        <f t="shared" si="338"/>
        <v>0.85311603370584965</v>
      </c>
      <c r="P1370" s="21">
        <f t="shared" si="330"/>
        <v>0</v>
      </c>
      <c r="Q1370" s="21">
        <f t="shared" si="331"/>
        <v>0.90668853391740301</v>
      </c>
      <c r="R1370">
        <f t="shared" si="332"/>
        <v>0.83668510409641816</v>
      </c>
      <c r="S1370" s="296">
        <f t="shared" si="339"/>
        <v>0</v>
      </c>
      <c r="T1370" s="283">
        <f t="shared" si="340"/>
        <v>0.53003984549139438</v>
      </c>
    </row>
    <row r="1371" spans="1:20" x14ac:dyDescent="0.25">
      <c r="A1371" s="286">
        <v>43158</v>
      </c>
      <c r="B1371" s="1">
        <f t="shared" si="333"/>
        <v>2</v>
      </c>
      <c r="C1371" s="285">
        <v>1</v>
      </c>
      <c r="D1371" t="s">
        <v>713</v>
      </c>
      <c r="F1371" s="16">
        <v>18</v>
      </c>
      <c r="G1371" t="str">
        <f t="shared" si="327"/>
        <v>heating</v>
      </c>
      <c r="H1371" s="283">
        <f>IF(G1371="heating",F1371*Assumptions!M$4+Assumptions!M$7,0)</f>
        <v>0.55146215763349737</v>
      </c>
      <c r="I1371" s="15">
        <f t="shared" si="328"/>
        <v>0.9912860509924194</v>
      </c>
      <c r="J1371" s="15">
        <f t="shared" si="329"/>
        <v>1.0199659078795975</v>
      </c>
      <c r="K1371" s="283">
        <f t="shared" si="334"/>
        <v>0.55757124271496139</v>
      </c>
      <c r="L1371" s="283">
        <f t="shared" si="335"/>
        <v>2.9050026706454841</v>
      </c>
      <c r="M1371" s="283">
        <f t="shared" si="336"/>
        <v>5.5265731785410308</v>
      </c>
      <c r="N1371" s="283">
        <f t="shared" si="337"/>
        <v>1.7641684145174241</v>
      </c>
      <c r="O1371" s="283">
        <f t="shared" si="338"/>
        <v>0.91813566994688223</v>
      </c>
      <c r="P1371" s="21">
        <f t="shared" si="330"/>
        <v>0</v>
      </c>
      <c r="Q1371" s="21">
        <f t="shared" si="331"/>
        <v>0.81803459285312596</v>
      </c>
      <c r="R1371">
        <f t="shared" si="332"/>
        <v>0.83668510409641816</v>
      </c>
      <c r="S1371" s="296">
        <f t="shared" si="339"/>
        <v>0</v>
      </c>
      <c r="T1371" s="283">
        <f t="shared" si="340"/>
        <v>0.55757124271496139</v>
      </c>
    </row>
    <row r="1372" spans="1:20" x14ac:dyDescent="0.25">
      <c r="A1372" s="286">
        <v>43158</v>
      </c>
      <c r="B1372" s="1">
        <f t="shared" si="333"/>
        <v>2</v>
      </c>
      <c r="C1372" s="285">
        <v>2</v>
      </c>
      <c r="D1372" t="s">
        <v>713</v>
      </c>
      <c r="F1372" s="16">
        <v>18</v>
      </c>
      <c r="G1372" t="str">
        <f t="shared" si="327"/>
        <v>heating</v>
      </c>
      <c r="H1372" s="283">
        <f>IF(G1372="heating",F1372*Assumptions!M$4+Assumptions!M$7,0)</f>
        <v>0.55146215763349737</v>
      </c>
      <c r="I1372" s="15">
        <f t="shared" si="328"/>
        <v>1.0126444122274023</v>
      </c>
      <c r="J1372" s="15">
        <f t="shared" si="329"/>
        <v>1.0199659078795975</v>
      </c>
      <c r="K1372" s="283">
        <f t="shared" si="334"/>
        <v>0.5695847356963486</v>
      </c>
      <c r="L1372" s="283">
        <f t="shared" si="335"/>
        <v>2.9050026706454841</v>
      </c>
      <c r="M1372" s="283">
        <f t="shared" si="336"/>
        <v>5.6456493485533832</v>
      </c>
      <c r="N1372" s="283">
        <f t="shared" si="337"/>
        <v>1.7641684145174241</v>
      </c>
      <c r="O1372" s="283">
        <f t="shared" si="338"/>
        <v>0.93791792480844938</v>
      </c>
      <c r="P1372" s="21">
        <f t="shared" si="330"/>
        <v>0</v>
      </c>
      <c r="Q1372" s="21">
        <f t="shared" si="331"/>
        <v>0.74507607494346417</v>
      </c>
      <c r="R1372">
        <f t="shared" si="332"/>
        <v>0.83668510409641816</v>
      </c>
      <c r="S1372" s="296">
        <f t="shared" si="339"/>
        <v>0</v>
      </c>
      <c r="T1372" s="283">
        <f t="shared" si="340"/>
        <v>0.5695847356963486</v>
      </c>
    </row>
    <row r="1373" spans="1:20" x14ac:dyDescent="0.25">
      <c r="A1373" s="286">
        <v>43158</v>
      </c>
      <c r="B1373" s="1">
        <f t="shared" si="333"/>
        <v>2</v>
      </c>
      <c r="C1373" s="285">
        <v>3</v>
      </c>
      <c r="D1373" t="s">
        <v>713</v>
      </c>
      <c r="F1373" s="16">
        <v>18</v>
      </c>
      <c r="G1373" t="str">
        <f t="shared" si="327"/>
        <v>heating</v>
      </c>
      <c r="H1373" s="283">
        <f>IF(G1373="heating",F1373*Assumptions!M$4+Assumptions!M$7,0)</f>
        <v>0.55146215763349737</v>
      </c>
      <c r="I1373" s="15">
        <f t="shared" si="328"/>
        <v>1.0288787614109172</v>
      </c>
      <c r="J1373" s="15">
        <f t="shared" si="329"/>
        <v>1.0199659078795975</v>
      </c>
      <c r="K1373" s="283">
        <f t="shared" si="334"/>
        <v>0.57871611229532205</v>
      </c>
      <c r="L1373" s="283">
        <f t="shared" si="335"/>
        <v>2.9050026706454841</v>
      </c>
      <c r="M1373" s="283">
        <f t="shared" si="336"/>
        <v>5.7361583582170015</v>
      </c>
      <c r="N1373" s="283">
        <f t="shared" si="337"/>
        <v>1.7641684145174241</v>
      </c>
      <c r="O1373" s="283">
        <f t="shared" si="338"/>
        <v>0.95295428595651122</v>
      </c>
      <c r="P1373" s="21">
        <f t="shared" si="330"/>
        <v>0</v>
      </c>
      <c r="Q1373" s="21">
        <f t="shared" si="331"/>
        <v>0.69158980876382303</v>
      </c>
      <c r="R1373">
        <f t="shared" si="332"/>
        <v>0.83668510409641816</v>
      </c>
      <c r="S1373" s="296">
        <f t="shared" si="339"/>
        <v>0</v>
      </c>
      <c r="T1373" s="283">
        <f t="shared" si="340"/>
        <v>0.57871611229532205</v>
      </c>
    </row>
    <row r="1374" spans="1:20" x14ac:dyDescent="0.25">
      <c r="A1374" s="286">
        <v>43158</v>
      </c>
      <c r="B1374" s="1">
        <f t="shared" si="333"/>
        <v>2</v>
      </c>
      <c r="C1374" s="285">
        <v>4</v>
      </c>
      <c r="D1374" t="s">
        <v>713</v>
      </c>
      <c r="F1374" s="16">
        <v>18</v>
      </c>
      <c r="G1374" t="str">
        <f t="shared" si="327"/>
        <v>heating</v>
      </c>
      <c r="H1374" s="283">
        <f>IF(G1374="heating",F1374*Assumptions!M$4+Assumptions!M$7,0)</f>
        <v>0.55146215763349737</v>
      </c>
      <c r="I1374" s="15">
        <f t="shared" si="328"/>
        <v>1.0654385285153933</v>
      </c>
      <c r="J1374" s="15">
        <f t="shared" si="329"/>
        <v>1.0199659078795975</v>
      </c>
      <c r="K1374" s="283">
        <f t="shared" si="334"/>
        <v>0.59927997956391155</v>
      </c>
      <c r="L1374" s="283">
        <f t="shared" si="335"/>
        <v>2.9050026706454841</v>
      </c>
      <c r="M1374" s="283">
        <f t="shared" si="336"/>
        <v>5.9399847190247863</v>
      </c>
      <c r="N1374" s="283">
        <f t="shared" si="337"/>
        <v>1.7641684145174241</v>
      </c>
      <c r="O1374" s="283">
        <f t="shared" si="338"/>
        <v>0.98681618306478291</v>
      </c>
      <c r="P1374" s="21">
        <f t="shared" si="330"/>
        <v>0</v>
      </c>
      <c r="Q1374" s="21">
        <f t="shared" si="331"/>
        <v>0.6473875548762833</v>
      </c>
      <c r="R1374">
        <f t="shared" si="332"/>
        <v>0.83668510409641816</v>
      </c>
      <c r="S1374" s="296">
        <f t="shared" si="339"/>
        <v>0</v>
      </c>
      <c r="T1374" s="283">
        <f t="shared" si="340"/>
        <v>0.59927997956391155</v>
      </c>
    </row>
    <row r="1375" spans="1:20" x14ac:dyDescent="0.25">
      <c r="A1375" s="286">
        <v>43158</v>
      </c>
      <c r="B1375" s="1">
        <f t="shared" si="333"/>
        <v>2</v>
      </c>
      <c r="C1375" s="285">
        <v>5</v>
      </c>
      <c r="D1375" t="s">
        <v>713</v>
      </c>
      <c r="F1375" s="16">
        <v>18</v>
      </c>
      <c r="G1375" t="str">
        <f t="shared" si="327"/>
        <v>heating</v>
      </c>
      <c r="H1375" s="283">
        <f>IF(G1375="heating",F1375*Assumptions!M$4+Assumptions!M$7,0)</f>
        <v>0.55146215763349737</v>
      </c>
      <c r="I1375" s="15">
        <f t="shared" si="328"/>
        <v>1.1031161181218294</v>
      </c>
      <c r="J1375" s="15">
        <f t="shared" si="329"/>
        <v>1.0199659078795975</v>
      </c>
      <c r="K1375" s="283">
        <f t="shared" si="334"/>
        <v>0.62047259136182087</v>
      </c>
      <c r="L1375" s="283">
        <f t="shared" si="335"/>
        <v>2.9050026706454841</v>
      </c>
      <c r="M1375" s="283">
        <f t="shared" si="336"/>
        <v>6.1500431133122273</v>
      </c>
      <c r="N1375" s="283">
        <f t="shared" si="337"/>
        <v>1.7641684145174241</v>
      </c>
      <c r="O1375" s="283">
        <f t="shared" si="338"/>
        <v>1.0217134147373723</v>
      </c>
      <c r="P1375" s="21">
        <f t="shared" si="330"/>
        <v>0</v>
      </c>
      <c r="Q1375" s="21">
        <f t="shared" si="331"/>
        <v>0.72139578924615555</v>
      </c>
      <c r="R1375">
        <f t="shared" si="332"/>
        <v>0.83668510409641816</v>
      </c>
      <c r="S1375" s="296">
        <f t="shared" si="339"/>
        <v>0</v>
      </c>
      <c r="T1375" s="283">
        <f t="shared" si="340"/>
        <v>0.62047259136182087</v>
      </c>
    </row>
    <row r="1376" spans="1:20" x14ac:dyDescent="0.25">
      <c r="A1376" s="286">
        <v>43158</v>
      </c>
      <c r="B1376" s="1">
        <f t="shared" si="333"/>
        <v>2</v>
      </c>
      <c r="C1376" s="285">
        <v>6</v>
      </c>
      <c r="D1376" t="s">
        <v>713</v>
      </c>
      <c r="F1376" s="16">
        <v>18</v>
      </c>
      <c r="G1376" t="str">
        <f t="shared" si="327"/>
        <v>heating</v>
      </c>
      <c r="H1376" s="283">
        <f>IF(G1376="heating",F1376*Assumptions!M$4+Assumptions!M$7,0)</f>
        <v>0.55146215763349737</v>
      </c>
      <c r="I1376" s="15">
        <f t="shared" si="328"/>
        <v>1.1674190089087988</v>
      </c>
      <c r="J1376" s="15">
        <f t="shared" si="329"/>
        <v>1.0199659078795975</v>
      </c>
      <c r="K1376" s="283">
        <f t="shared" si="334"/>
        <v>0.65664120554776695</v>
      </c>
      <c r="L1376" s="283">
        <f t="shared" si="335"/>
        <v>2.9050026706454841</v>
      </c>
      <c r="M1376" s="283">
        <f t="shared" si="336"/>
        <v>6.508541683094518</v>
      </c>
      <c r="N1376" s="283">
        <f t="shared" si="337"/>
        <v>1.7641684145174241</v>
      </c>
      <c r="O1376" s="283">
        <f t="shared" si="338"/>
        <v>1.0812711757419875</v>
      </c>
      <c r="P1376" s="21">
        <f t="shared" si="330"/>
        <v>0</v>
      </c>
      <c r="Q1376" s="21">
        <f t="shared" si="331"/>
        <v>0.87787080972652631</v>
      </c>
      <c r="R1376">
        <f t="shared" si="332"/>
        <v>0.83668510409641816</v>
      </c>
      <c r="S1376" s="296">
        <f t="shared" si="339"/>
        <v>0</v>
      </c>
      <c r="T1376" s="283">
        <f t="shared" si="340"/>
        <v>0.65664120554776695</v>
      </c>
    </row>
    <row r="1377" spans="1:20" x14ac:dyDescent="0.25">
      <c r="A1377" s="286">
        <v>43158</v>
      </c>
      <c r="B1377" s="1">
        <f t="shared" si="333"/>
        <v>2</v>
      </c>
      <c r="C1377" s="285">
        <v>7</v>
      </c>
      <c r="D1377" t="s">
        <v>714</v>
      </c>
      <c r="F1377" s="16">
        <v>16</v>
      </c>
      <c r="G1377" t="str">
        <f t="shared" si="327"/>
        <v>heating</v>
      </c>
      <c r="H1377" s="283">
        <f>IF(G1377="heating",F1377*Assumptions!M$4+Assumptions!M$7,0)</f>
        <v>0.57285390610757747</v>
      </c>
      <c r="I1377" s="15">
        <f t="shared" si="328"/>
        <v>1.1567226404725983</v>
      </c>
      <c r="J1377" s="15">
        <f t="shared" si="329"/>
        <v>1.0199659078795975</v>
      </c>
      <c r="K1377" s="283">
        <f t="shared" si="334"/>
        <v>0.67586315396851071</v>
      </c>
      <c r="L1377" s="283">
        <f t="shared" si="335"/>
        <v>2.8179276134894917</v>
      </c>
      <c r="M1377" s="283">
        <f t="shared" si="336"/>
        <v>6.4982681126611803</v>
      </c>
      <c r="N1377" s="283">
        <f t="shared" si="337"/>
        <v>1.6317545686209942</v>
      </c>
      <c r="O1377" s="283">
        <f t="shared" si="338"/>
        <v>1.1671690590806798</v>
      </c>
      <c r="P1377" s="21">
        <f t="shared" si="330"/>
        <v>0</v>
      </c>
      <c r="Q1377" s="21">
        <f t="shared" si="331"/>
        <v>0.97331382064367777</v>
      </c>
      <c r="R1377">
        <f t="shared" si="332"/>
        <v>0.83668510409641816</v>
      </c>
      <c r="S1377" s="296">
        <f t="shared" si="339"/>
        <v>0</v>
      </c>
      <c r="T1377" s="283">
        <f t="shared" si="340"/>
        <v>0.67586315396851071</v>
      </c>
    </row>
    <row r="1378" spans="1:20" x14ac:dyDescent="0.25">
      <c r="A1378" s="286">
        <v>43158</v>
      </c>
      <c r="B1378" s="1">
        <f t="shared" si="333"/>
        <v>2</v>
      </c>
      <c r="C1378" s="285">
        <v>8</v>
      </c>
      <c r="D1378" t="s">
        <v>714</v>
      </c>
      <c r="F1378" s="16">
        <v>16</v>
      </c>
      <c r="G1378" t="str">
        <f t="shared" si="327"/>
        <v>heating</v>
      </c>
      <c r="H1378" s="283">
        <f>IF(G1378="heating",F1378*Assumptions!M$4+Assumptions!M$7,0)</f>
        <v>0.57285390610757747</v>
      </c>
      <c r="I1378" s="15">
        <f t="shared" si="328"/>
        <v>1.0887373021083731</v>
      </c>
      <c r="J1378" s="15">
        <f t="shared" si="329"/>
        <v>1.0199659078795975</v>
      </c>
      <c r="K1378" s="283">
        <f t="shared" si="334"/>
        <v>0.63613990173607537</v>
      </c>
      <c r="L1378" s="283">
        <f t="shared" si="335"/>
        <v>2.8179276134894917</v>
      </c>
      <c r="M1378" s="283">
        <f t="shared" si="336"/>
        <v>6.1163382178333014</v>
      </c>
      <c r="N1378" s="283">
        <f t="shared" si="337"/>
        <v>1.6317545686209942</v>
      </c>
      <c r="O1378" s="283">
        <f t="shared" si="338"/>
        <v>1.0985697418083606</v>
      </c>
      <c r="P1378" s="21">
        <f t="shared" si="330"/>
        <v>0</v>
      </c>
      <c r="Q1378" s="21">
        <f t="shared" si="331"/>
        <v>0.94940007506179924</v>
      </c>
      <c r="R1378">
        <f t="shared" si="332"/>
        <v>0.83668510409641816</v>
      </c>
      <c r="S1378" s="296">
        <f t="shared" si="339"/>
        <v>0</v>
      </c>
      <c r="T1378" s="283">
        <f t="shared" si="340"/>
        <v>0.63613990173607537</v>
      </c>
    </row>
    <row r="1379" spans="1:20" x14ac:dyDescent="0.25">
      <c r="A1379" s="286">
        <v>43158</v>
      </c>
      <c r="B1379" s="1">
        <f t="shared" si="333"/>
        <v>2</v>
      </c>
      <c r="C1379" s="285">
        <v>9</v>
      </c>
      <c r="D1379" t="s">
        <v>714</v>
      </c>
      <c r="F1379" s="16">
        <v>18</v>
      </c>
      <c r="G1379" t="str">
        <f t="shared" si="327"/>
        <v>heating</v>
      </c>
      <c r="H1379" s="283">
        <f>IF(G1379="heating",F1379*Assumptions!M$4+Assumptions!M$7,0)</f>
        <v>0.55146215763349737</v>
      </c>
      <c r="I1379" s="15">
        <f t="shared" si="328"/>
        <v>1.0265141967145235</v>
      </c>
      <c r="J1379" s="15">
        <f t="shared" si="329"/>
        <v>1.0199659078795975</v>
      </c>
      <c r="K1379" s="283">
        <f t="shared" si="334"/>
        <v>0.57738610944203028</v>
      </c>
      <c r="L1379" s="283">
        <f t="shared" si="335"/>
        <v>2.9050026706454841</v>
      </c>
      <c r="M1379" s="283">
        <f t="shared" si="336"/>
        <v>5.7229755440162648</v>
      </c>
      <c r="N1379" s="283">
        <f t="shared" si="337"/>
        <v>1.7641684145174241</v>
      </c>
      <c r="O1379" s="283">
        <f t="shared" si="338"/>
        <v>0.95076421055952287</v>
      </c>
      <c r="P1379" s="21">
        <f t="shared" si="330"/>
        <v>0</v>
      </c>
      <c r="Q1379" s="21">
        <f t="shared" si="331"/>
        <v>0.8408485371888097</v>
      </c>
      <c r="R1379">
        <f t="shared" si="332"/>
        <v>0.83668510409641816</v>
      </c>
      <c r="S1379" s="296">
        <f t="shared" si="339"/>
        <v>0</v>
      </c>
      <c r="T1379" s="283">
        <f t="shared" si="340"/>
        <v>0.57738610944203028</v>
      </c>
    </row>
    <row r="1380" spans="1:20" x14ac:dyDescent="0.25">
      <c r="A1380" s="286">
        <v>43158</v>
      </c>
      <c r="B1380" s="1">
        <f t="shared" si="333"/>
        <v>2</v>
      </c>
      <c r="C1380" s="285">
        <v>10</v>
      </c>
      <c r="D1380" t="s">
        <v>714</v>
      </c>
      <c r="F1380" s="16">
        <v>18</v>
      </c>
      <c r="G1380" t="str">
        <f t="shared" si="327"/>
        <v>heating</v>
      </c>
      <c r="H1380" s="283">
        <f>IF(G1380="heating",F1380*Assumptions!M$4+Assumptions!M$7,0)</f>
        <v>0.55146215763349737</v>
      </c>
      <c r="I1380" s="15">
        <f t="shared" si="328"/>
        <v>0.99413757313525775</v>
      </c>
      <c r="J1380" s="15">
        <f t="shared" si="329"/>
        <v>1.0199659078795975</v>
      </c>
      <c r="K1380" s="283">
        <f t="shared" si="334"/>
        <v>0.55917514578937655</v>
      </c>
      <c r="L1380" s="283">
        <f t="shared" si="335"/>
        <v>2.9050026706454841</v>
      </c>
      <c r="M1380" s="283">
        <f t="shared" si="336"/>
        <v>5.5424708558833569</v>
      </c>
      <c r="N1380" s="283">
        <f t="shared" si="337"/>
        <v>1.7641684145174241</v>
      </c>
      <c r="O1380" s="283">
        <f t="shared" si="338"/>
        <v>0.92077676853831525</v>
      </c>
      <c r="P1380" s="21">
        <f t="shared" si="330"/>
        <v>0</v>
      </c>
      <c r="Q1380" s="21">
        <f t="shared" si="331"/>
        <v>0.74504051125983206</v>
      </c>
      <c r="R1380">
        <f t="shared" si="332"/>
        <v>0.83668510409641816</v>
      </c>
      <c r="S1380" s="296">
        <f t="shared" si="339"/>
        <v>0</v>
      </c>
      <c r="T1380" s="283">
        <f t="shared" si="340"/>
        <v>0.55917514578937655</v>
      </c>
    </row>
    <row r="1381" spans="1:20" x14ac:dyDescent="0.25">
      <c r="A1381" s="286">
        <v>43158</v>
      </c>
      <c r="B1381" s="1">
        <f t="shared" si="333"/>
        <v>2</v>
      </c>
      <c r="C1381" s="285">
        <v>11</v>
      </c>
      <c r="D1381" t="s">
        <v>714</v>
      </c>
      <c r="F1381" s="16">
        <v>19</v>
      </c>
      <c r="G1381" t="str">
        <f t="shared" si="327"/>
        <v>heating</v>
      </c>
      <c r="H1381" s="283">
        <f>IF(G1381="heating",F1381*Assumptions!M$4+Assumptions!M$7,0)</f>
        <v>0.54076628339645738</v>
      </c>
      <c r="I1381" s="15">
        <f t="shared" si="328"/>
        <v>0.95102107888400034</v>
      </c>
      <c r="J1381" s="15">
        <f t="shared" si="329"/>
        <v>1.0199659078795975</v>
      </c>
      <c r="K1381" s="283">
        <f t="shared" si="334"/>
        <v>0.52454820404472802</v>
      </c>
      <c r="L1381" s="283">
        <f t="shared" si="335"/>
        <v>2.9437809613584625</v>
      </c>
      <c r="M1381" s="283">
        <f t="shared" si="336"/>
        <v>5.2686569158941703</v>
      </c>
      <c r="N1381" s="283">
        <f t="shared" si="337"/>
        <v>1.8289671560163632</v>
      </c>
      <c r="O1381" s="283">
        <f t="shared" si="338"/>
        <v>0.84427706167503724</v>
      </c>
      <c r="P1381" s="21">
        <f t="shared" si="330"/>
        <v>0</v>
      </c>
      <c r="Q1381" s="21">
        <f t="shared" si="331"/>
        <v>0.72850690893675296</v>
      </c>
      <c r="R1381">
        <f t="shared" si="332"/>
        <v>0.83668510409641816</v>
      </c>
      <c r="S1381" s="296">
        <f t="shared" si="339"/>
        <v>0</v>
      </c>
      <c r="T1381" s="283">
        <f t="shared" si="340"/>
        <v>0.52454820404472802</v>
      </c>
    </row>
    <row r="1382" spans="1:20" x14ac:dyDescent="0.25">
      <c r="A1382" s="286">
        <v>43158</v>
      </c>
      <c r="B1382" s="1">
        <f t="shared" si="333"/>
        <v>2</v>
      </c>
      <c r="C1382" s="285">
        <v>12</v>
      </c>
      <c r="D1382" t="s">
        <v>714</v>
      </c>
      <c r="F1382" s="16">
        <v>25</v>
      </c>
      <c r="G1382" t="str">
        <f t="shared" si="327"/>
        <v>heating</v>
      </c>
      <c r="H1382" s="283">
        <f>IF(G1382="heating",F1382*Assumptions!M$4+Assumptions!M$7,0)</f>
        <v>0.47659103797421726</v>
      </c>
      <c r="I1382" s="15">
        <f t="shared" si="328"/>
        <v>0.92817502202723046</v>
      </c>
      <c r="J1382" s="15">
        <f t="shared" si="329"/>
        <v>1.0199659078795975</v>
      </c>
      <c r="K1382" s="283">
        <f t="shared" si="334"/>
        <v>0.45119201412621823</v>
      </c>
      <c r="L1382" s="283">
        <f t="shared" si="335"/>
        <v>3.0939281817466902</v>
      </c>
      <c r="M1382" s="283">
        <f t="shared" si="336"/>
        <v>4.7630008070607444</v>
      </c>
      <c r="N1382" s="283">
        <f t="shared" si="337"/>
        <v>2.1843738559015753</v>
      </c>
      <c r="O1382" s="283">
        <f t="shared" si="338"/>
        <v>0.63906445506691556</v>
      </c>
      <c r="P1382" s="21">
        <f t="shared" si="330"/>
        <v>0</v>
      </c>
      <c r="Q1382" s="21">
        <f t="shared" si="331"/>
        <v>0.75910815787401487</v>
      </c>
      <c r="R1382">
        <f t="shared" si="332"/>
        <v>0.83668510409641816</v>
      </c>
      <c r="S1382" s="296">
        <f t="shared" si="339"/>
        <v>0</v>
      </c>
      <c r="T1382" s="283">
        <f t="shared" si="340"/>
        <v>0.45119201412621823</v>
      </c>
    </row>
    <row r="1383" spans="1:20" x14ac:dyDescent="0.25">
      <c r="A1383" s="286">
        <v>43158</v>
      </c>
      <c r="B1383" s="1">
        <f t="shared" si="333"/>
        <v>2</v>
      </c>
      <c r="C1383" s="285">
        <v>13</v>
      </c>
      <c r="D1383" t="s">
        <v>714</v>
      </c>
      <c r="F1383" s="16">
        <v>28</v>
      </c>
      <c r="G1383" t="str">
        <f t="shared" si="327"/>
        <v>heating</v>
      </c>
      <c r="H1383" s="283">
        <f>IF(G1383="heating",F1383*Assumptions!M$4+Assumptions!M$7,0)</f>
        <v>0.44450341526309717</v>
      </c>
      <c r="I1383" s="15">
        <f t="shared" si="328"/>
        <v>0.91573834436872614</v>
      </c>
      <c r="J1383" s="15">
        <f t="shared" si="329"/>
        <v>1.0199659078795975</v>
      </c>
      <c r="K1383" s="283">
        <f t="shared" si="334"/>
        <v>0.41517592083302413</v>
      </c>
      <c r="L1383" s="283">
        <f t="shared" si="335"/>
        <v>3.0941723472618432</v>
      </c>
      <c r="M1383" s="283">
        <f t="shared" si="336"/>
        <v>4.3831434121096384</v>
      </c>
      <c r="N1383" s="283">
        <f t="shared" si="337"/>
        <v>2.2832919573072399</v>
      </c>
      <c r="O1383" s="283">
        <f t="shared" si="338"/>
        <v>0.56262005801724824</v>
      </c>
      <c r="P1383" s="21">
        <f t="shared" si="330"/>
        <v>0</v>
      </c>
      <c r="Q1383" s="21">
        <f t="shared" si="331"/>
        <v>0.79115902007799765</v>
      </c>
      <c r="R1383">
        <f t="shared" si="332"/>
        <v>0.83668510409641816</v>
      </c>
      <c r="S1383" s="296">
        <f t="shared" si="339"/>
        <v>0</v>
      </c>
      <c r="T1383" s="283">
        <f t="shared" si="340"/>
        <v>0.41517592083302413</v>
      </c>
    </row>
    <row r="1384" spans="1:20" x14ac:dyDescent="0.25">
      <c r="A1384" s="286">
        <v>43158</v>
      </c>
      <c r="B1384" s="1">
        <f t="shared" si="333"/>
        <v>2</v>
      </c>
      <c r="C1384" s="285">
        <v>14</v>
      </c>
      <c r="D1384" t="s">
        <v>714</v>
      </c>
      <c r="F1384" s="16">
        <v>30</v>
      </c>
      <c r="G1384" t="str">
        <f t="shared" si="327"/>
        <v>heating</v>
      </c>
      <c r="H1384" s="283">
        <f>IF(G1384="heating",F1384*Assumptions!M$4+Assumptions!M$7,0)</f>
        <v>0.42311166678901713</v>
      </c>
      <c r="I1384" s="15">
        <f t="shared" si="328"/>
        <v>0.92047470058819936</v>
      </c>
      <c r="J1384" s="15">
        <f t="shared" si="329"/>
        <v>1.0199659078795975</v>
      </c>
      <c r="K1384" s="283">
        <f t="shared" si="334"/>
        <v>0.39723957885962896</v>
      </c>
      <c r="L1384" s="283">
        <f t="shared" si="335"/>
        <v>3.0747565450814909</v>
      </c>
      <c r="M1384" s="283">
        <f t="shared" si="336"/>
        <v>4.16746796315857</v>
      </c>
      <c r="N1384" s="283">
        <f t="shared" si="337"/>
        <v>2.3339835549601151</v>
      </c>
      <c r="O1384" s="283">
        <f t="shared" si="338"/>
        <v>0.52331773823699101</v>
      </c>
      <c r="P1384" s="21">
        <f t="shared" si="330"/>
        <v>0</v>
      </c>
      <c r="Q1384" s="21">
        <f t="shared" si="331"/>
        <v>0.84355555031342389</v>
      </c>
      <c r="R1384">
        <f t="shared" si="332"/>
        <v>0.83668510409641816</v>
      </c>
      <c r="S1384" s="296">
        <f t="shared" si="339"/>
        <v>0</v>
      </c>
      <c r="T1384" s="283">
        <f t="shared" si="340"/>
        <v>0.39723957885962896</v>
      </c>
    </row>
    <row r="1385" spans="1:20" x14ac:dyDescent="0.25">
      <c r="A1385" s="286">
        <v>43158</v>
      </c>
      <c r="B1385" s="1">
        <f t="shared" si="333"/>
        <v>2</v>
      </c>
      <c r="C1385" s="285">
        <v>15</v>
      </c>
      <c r="D1385" t="s">
        <v>714</v>
      </c>
      <c r="F1385" s="16">
        <v>30</v>
      </c>
      <c r="G1385" t="str">
        <f t="shared" si="327"/>
        <v>heating</v>
      </c>
      <c r="H1385" s="283">
        <f>IF(G1385="heating",F1385*Assumptions!M$4+Assumptions!M$7,0)</f>
        <v>0.42311166678901713</v>
      </c>
      <c r="I1385" s="15">
        <f t="shared" si="328"/>
        <v>0.92937811039838192</v>
      </c>
      <c r="J1385" s="15">
        <f t="shared" si="329"/>
        <v>1.0199659078795975</v>
      </c>
      <c r="K1385" s="283">
        <f t="shared" si="334"/>
        <v>0.40108192972614548</v>
      </c>
      <c r="L1385" s="283">
        <f t="shared" si="335"/>
        <v>3.0747565450814909</v>
      </c>
      <c r="M1385" s="283">
        <f t="shared" si="336"/>
        <v>4.2077783324963658</v>
      </c>
      <c r="N1385" s="283">
        <f t="shared" si="337"/>
        <v>2.3339835549601151</v>
      </c>
      <c r="O1385" s="283">
        <f t="shared" si="338"/>
        <v>0.52837959629944975</v>
      </c>
      <c r="P1385" s="21">
        <f t="shared" si="330"/>
        <v>0</v>
      </c>
      <c r="Q1385" s="21">
        <f t="shared" si="331"/>
        <v>0.96592607327566882</v>
      </c>
      <c r="R1385">
        <f t="shared" si="332"/>
        <v>0.83668510409641816</v>
      </c>
      <c r="S1385" s="296">
        <f t="shared" si="339"/>
        <v>0</v>
      </c>
      <c r="T1385" s="283">
        <f t="shared" si="340"/>
        <v>0.40108192972614548</v>
      </c>
    </row>
    <row r="1386" spans="1:20" x14ac:dyDescent="0.25">
      <c r="A1386" s="286">
        <v>43158</v>
      </c>
      <c r="B1386" s="1">
        <f t="shared" si="333"/>
        <v>2</v>
      </c>
      <c r="C1386" s="285">
        <v>16</v>
      </c>
      <c r="D1386" t="s">
        <v>714</v>
      </c>
      <c r="F1386" s="16">
        <v>30</v>
      </c>
      <c r="G1386" t="str">
        <f t="shared" si="327"/>
        <v>heating</v>
      </c>
      <c r="H1386" s="283">
        <f>IF(G1386="heating",F1386*Assumptions!M$4+Assumptions!M$7,0)</f>
        <v>0.42311166678901713</v>
      </c>
      <c r="I1386" s="15">
        <f t="shared" si="328"/>
        <v>0.95820877609023625</v>
      </c>
      <c r="J1386" s="15">
        <f t="shared" si="329"/>
        <v>1.0199659078795975</v>
      </c>
      <c r="K1386" s="283">
        <f t="shared" si="334"/>
        <v>0.41352407668613955</v>
      </c>
      <c r="L1386" s="283">
        <f t="shared" si="335"/>
        <v>3.0747565450814909</v>
      </c>
      <c r="M1386" s="283">
        <f t="shared" si="336"/>
        <v>4.3383097588903325</v>
      </c>
      <c r="N1386" s="283">
        <f t="shared" si="337"/>
        <v>2.3339835549601151</v>
      </c>
      <c r="O1386" s="283">
        <f t="shared" si="338"/>
        <v>0.54477070270583638</v>
      </c>
      <c r="P1386" s="21">
        <f t="shared" si="330"/>
        <v>0</v>
      </c>
      <c r="Q1386" s="21">
        <f t="shared" si="331"/>
        <v>1.1649354943302594</v>
      </c>
      <c r="R1386">
        <f t="shared" si="332"/>
        <v>0.83668510409641816</v>
      </c>
      <c r="S1386" s="296">
        <f t="shared" si="339"/>
        <v>0</v>
      </c>
      <c r="T1386" s="283">
        <f t="shared" si="340"/>
        <v>0.41352407668613955</v>
      </c>
    </row>
    <row r="1387" spans="1:20" x14ac:dyDescent="0.25">
      <c r="A1387" s="286">
        <v>43158</v>
      </c>
      <c r="B1387" s="1">
        <f t="shared" si="333"/>
        <v>2</v>
      </c>
      <c r="C1387" s="285">
        <v>17</v>
      </c>
      <c r="D1387" t="s">
        <v>714</v>
      </c>
      <c r="F1387" s="16">
        <v>30</v>
      </c>
      <c r="G1387" t="str">
        <f t="shared" si="327"/>
        <v>heating</v>
      </c>
      <c r="H1387" s="283">
        <f>IF(G1387="heating",F1387*Assumptions!M$4+Assumptions!M$7,0)</f>
        <v>0.42311166678901713</v>
      </c>
      <c r="I1387" s="15">
        <f t="shared" si="328"/>
        <v>1.000324165990953</v>
      </c>
      <c r="J1387" s="15">
        <f t="shared" si="329"/>
        <v>1.0199659078795975</v>
      </c>
      <c r="K1387" s="283">
        <f t="shared" si="334"/>
        <v>0.43169937225589189</v>
      </c>
      <c r="L1387" s="283">
        <f t="shared" si="335"/>
        <v>3.0747565450814909</v>
      </c>
      <c r="M1387" s="283">
        <f t="shared" si="336"/>
        <v>4.5289880448388899</v>
      </c>
      <c r="N1387" s="283">
        <f t="shared" si="337"/>
        <v>2.3339835549601151</v>
      </c>
      <c r="O1387" s="283">
        <f t="shared" si="338"/>
        <v>0.56871457707166984</v>
      </c>
      <c r="P1387" s="21">
        <f t="shared" si="330"/>
        <v>0</v>
      </c>
      <c r="Q1387" s="21">
        <f t="shared" si="331"/>
        <v>1.3521540118753073</v>
      </c>
      <c r="R1387">
        <f t="shared" si="332"/>
        <v>0.83668510409641816</v>
      </c>
      <c r="S1387" s="296">
        <f t="shared" si="339"/>
        <v>0</v>
      </c>
      <c r="T1387" s="283">
        <f t="shared" si="340"/>
        <v>0.43169937225589189</v>
      </c>
    </row>
    <row r="1388" spans="1:20" x14ac:dyDescent="0.25">
      <c r="A1388" s="286">
        <v>43158</v>
      </c>
      <c r="B1388" s="1">
        <f t="shared" si="333"/>
        <v>2</v>
      </c>
      <c r="C1388" s="285">
        <v>18</v>
      </c>
      <c r="D1388" t="s">
        <v>714</v>
      </c>
      <c r="F1388" s="16">
        <v>28</v>
      </c>
      <c r="G1388" t="str">
        <f t="shared" si="327"/>
        <v>heating</v>
      </c>
      <c r="H1388" s="283">
        <f>IF(G1388="heating",F1388*Assumptions!M$4+Assumptions!M$7,0)</f>
        <v>0.44450341526309717</v>
      </c>
      <c r="I1388" s="15">
        <f t="shared" si="328"/>
        <v>0.99263375744531002</v>
      </c>
      <c r="J1388" s="15">
        <f t="shared" si="329"/>
        <v>1.0199659078795975</v>
      </c>
      <c r="K1388" s="283">
        <f t="shared" si="334"/>
        <v>0.45003863476023703</v>
      </c>
      <c r="L1388" s="283">
        <f t="shared" si="335"/>
        <v>3.0941723472618432</v>
      </c>
      <c r="M1388" s="283">
        <f t="shared" si="336"/>
        <v>4.7512001013601282</v>
      </c>
      <c r="N1388" s="283">
        <f t="shared" si="337"/>
        <v>2.2832919573072399</v>
      </c>
      <c r="O1388" s="283">
        <f t="shared" si="338"/>
        <v>0.60986379530579826</v>
      </c>
      <c r="P1388" s="21">
        <f t="shared" si="330"/>
        <v>0</v>
      </c>
      <c r="Q1388" s="21">
        <f t="shared" si="331"/>
        <v>1.5598916921549892</v>
      </c>
      <c r="R1388">
        <f t="shared" si="332"/>
        <v>0.83668510409641816</v>
      </c>
      <c r="S1388" s="296">
        <f t="shared" si="339"/>
        <v>0</v>
      </c>
      <c r="T1388" s="283">
        <f t="shared" si="340"/>
        <v>0.45003863476023703</v>
      </c>
    </row>
    <row r="1389" spans="1:20" x14ac:dyDescent="0.25">
      <c r="A1389" s="286">
        <v>43158</v>
      </c>
      <c r="B1389" s="1">
        <f t="shared" si="333"/>
        <v>2</v>
      </c>
      <c r="C1389" s="285">
        <v>19</v>
      </c>
      <c r="D1389" t="s">
        <v>714</v>
      </c>
      <c r="F1389" s="16">
        <v>28</v>
      </c>
      <c r="G1389" t="str">
        <f t="shared" si="327"/>
        <v>heating</v>
      </c>
      <c r="H1389" s="283">
        <f>IF(G1389="heating",F1389*Assumptions!M$4+Assumptions!M$7,0)</f>
        <v>0.44450341526309717</v>
      </c>
      <c r="I1389" s="15">
        <f t="shared" si="328"/>
        <v>0.98728643949761985</v>
      </c>
      <c r="J1389" s="15">
        <f t="shared" si="329"/>
        <v>1.0199659078795975</v>
      </c>
      <c r="K1389" s="283">
        <f t="shared" si="334"/>
        <v>0.44761427668178433</v>
      </c>
      <c r="L1389" s="283">
        <f t="shared" si="335"/>
        <v>3.0941723472618432</v>
      </c>
      <c r="M1389" s="283">
        <f t="shared" si="336"/>
        <v>4.7256053869103027</v>
      </c>
      <c r="N1389" s="283">
        <f t="shared" si="337"/>
        <v>2.2832919573072399</v>
      </c>
      <c r="O1389" s="283">
        <f t="shared" si="338"/>
        <v>0.60657845910417818</v>
      </c>
      <c r="P1389" s="21">
        <f t="shared" si="330"/>
        <v>0</v>
      </c>
      <c r="Q1389" s="21">
        <f t="shared" si="331"/>
        <v>1.6764212681468484</v>
      </c>
      <c r="R1389">
        <f t="shared" si="332"/>
        <v>0.83668510409641816</v>
      </c>
      <c r="S1389" s="296">
        <f t="shared" si="339"/>
        <v>0</v>
      </c>
      <c r="T1389" s="283">
        <f t="shared" si="340"/>
        <v>0.44761427668178433</v>
      </c>
    </row>
    <row r="1390" spans="1:20" x14ac:dyDescent="0.25">
      <c r="A1390" s="286">
        <v>43158</v>
      </c>
      <c r="B1390" s="1">
        <f t="shared" si="333"/>
        <v>2</v>
      </c>
      <c r="C1390" s="285">
        <v>20</v>
      </c>
      <c r="D1390" t="s">
        <v>714</v>
      </c>
      <c r="F1390" s="16">
        <v>27</v>
      </c>
      <c r="G1390" t="str">
        <f t="shared" si="327"/>
        <v>heating</v>
      </c>
      <c r="H1390" s="283">
        <f>IF(G1390="heating",F1390*Assumptions!M$4+Assumptions!M$7,0)</f>
        <v>0.45519928950013722</v>
      </c>
      <c r="I1390" s="15">
        <f t="shared" si="328"/>
        <v>0.9807837528485519</v>
      </c>
      <c r="J1390" s="15">
        <f t="shared" si="329"/>
        <v>1.0199659078795975</v>
      </c>
      <c r="K1390" s="283">
        <f t="shared" si="334"/>
        <v>0.45536588830130031</v>
      </c>
      <c r="L1390" s="283">
        <f t="shared" si="335"/>
        <v>3.1143580678163376</v>
      </c>
      <c r="M1390" s="283">
        <f t="shared" si="336"/>
        <v>4.838804324470801</v>
      </c>
      <c r="N1390" s="283">
        <f t="shared" si="337"/>
        <v>2.2875213966102126</v>
      </c>
      <c r="O1390" s="283">
        <f t="shared" si="338"/>
        <v>0.61996028983206075</v>
      </c>
      <c r="P1390" s="21">
        <f t="shared" si="330"/>
        <v>0</v>
      </c>
      <c r="Q1390" s="21">
        <f t="shared" si="331"/>
        <v>1.52436960139122</v>
      </c>
      <c r="R1390">
        <f t="shared" si="332"/>
        <v>0.83668510409641816</v>
      </c>
      <c r="S1390" s="296">
        <f t="shared" si="339"/>
        <v>0</v>
      </c>
      <c r="T1390" s="283">
        <f t="shared" si="340"/>
        <v>0.45536588830130031</v>
      </c>
    </row>
    <row r="1391" spans="1:20" x14ac:dyDescent="0.25">
      <c r="A1391" s="286">
        <v>43158</v>
      </c>
      <c r="B1391" s="1">
        <f t="shared" si="333"/>
        <v>2</v>
      </c>
      <c r="C1391" s="285">
        <v>21</v>
      </c>
      <c r="D1391" t="s">
        <v>714</v>
      </c>
      <c r="F1391" s="16">
        <v>27</v>
      </c>
      <c r="G1391" t="str">
        <f t="shared" si="327"/>
        <v>heating</v>
      </c>
      <c r="H1391" s="283">
        <f>IF(G1391="heating",F1391*Assumptions!M$4+Assumptions!M$7,0)</f>
        <v>0.45519928950013722</v>
      </c>
      <c r="I1391" s="15">
        <f t="shared" si="328"/>
        <v>0.96485790305685171</v>
      </c>
      <c r="J1391" s="15">
        <f t="shared" si="329"/>
        <v>1.0199659078795975</v>
      </c>
      <c r="K1391" s="283">
        <f t="shared" si="334"/>
        <v>0.4479717112298634</v>
      </c>
      <c r="L1391" s="283">
        <f t="shared" si="335"/>
        <v>3.1143580678163376</v>
      </c>
      <c r="M1391" s="283">
        <f t="shared" si="336"/>
        <v>4.7602323960317996</v>
      </c>
      <c r="N1391" s="283">
        <f t="shared" si="337"/>
        <v>2.2875213966102126</v>
      </c>
      <c r="O1391" s="283">
        <f t="shared" si="338"/>
        <v>0.60989344846768423</v>
      </c>
      <c r="P1391" s="21">
        <f t="shared" si="330"/>
        <v>0</v>
      </c>
      <c r="Q1391" s="21">
        <f t="shared" si="331"/>
        <v>1.4448604713749031</v>
      </c>
      <c r="R1391">
        <f t="shared" si="332"/>
        <v>0.83668510409641816</v>
      </c>
      <c r="S1391" s="296">
        <f t="shared" si="339"/>
        <v>0</v>
      </c>
      <c r="T1391" s="283">
        <f t="shared" si="340"/>
        <v>0.4479717112298634</v>
      </c>
    </row>
    <row r="1392" spans="1:20" x14ac:dyDescent="0.25">
      <c r="A1392" s="286">
        <v>43158</v>
      </c>
      <c r="B1392" s="1">
        <f t="shared" si="333"/>
        <v>2</v>
      </c>
      <c r="C1392" s="285">
        <v>22</v>
      </c>
      <c r="D1392" t="s">
        <v>714</v>
      </c>
      <c r="F1392" s="16">
        <v>27</v>
      </c>
      <c r="G1392" t="str">
        <f t="shared" si="327"/>
        <v>heating</v>
      </c>
      <c r="H1392" s="283">
        <f>IF(G1392="heating",F1392*Assumptions!M$4+Assumptions!M$7,0)</f>
        <v>0.45519928950013722</v>
      </c>
      <c r="I1392" s="15">
        <f t="shared" si="328"/>
        <v>0.93972561476240646</v>
      </c>
      <c r="J1392" s="15">
        <f t="shared" si="329"/>
        <v>1.0199659078795975</v>
      </c>
      <c r="K1392" s="283">
        <f t="shared" si="334"/>
        <v>0.43630309747988461</v>
      </c>
      <c r="L1392" s="283">
        <f t="shared" si="335"/>
        <v>3.1143580678163376</v>
      </c>
      <c r="M1392" s="283">
        <f t="shared" si="336"/>
        <v>4.636239492468901</v>
      </c>
      <c r="N1392" s="283">
        <f t="shared" si="337"/>
        <v>2.2875213966102126</v>
      </c>
      <c r="O1392" s="283">
        <f t="shared" si="338"/>
        <v>0.59400715274763971</v>
      </c>
      <c r="P1392" s="21">
        <f t="shared" si="330"/>
        <v>0</v>
      </c>
      <c r="Q1392" s="21">
        <f t="shared" si="331"/>
        <v>1.2427137171080138</v>
      </c>
      <c r="R1392">
        <f t="shared" si="332"/>
        <v>0.83668510409641816</v>
      </c>
      <c r="S1392" s="296">
        <f t="shared" si="339"/>
        <v>0</v>
      </c>
      <c r="T1392" s="283">
        <f t="shared" si="340"/>
        <v>0.43630309747988461</v>
      </c>
    </row>
    <row r="1393" spans="1:20" x14ac:dyDescent="0.25">
      <c r="A1393" s="286">
        <v>43158</v>
      </c>
      <c r="B1393" s="1">
        <f t="shared" si="333"/>
        <v>2</v>
      </c>
      <c r="C1393" s="285">
        <v>23</v>
      </c>
      <c r="D1393" t="s">
        <v>713</v>
      </c>
      <c r="F1393" s="16">
        <v>28</v>
      </c>
      <c r="G1393" t="str">
        <f t="shared" si="327"/>
        <v>heating</v>
      </c>
      <c r="H1393" s="283">
        <f>IF(G1393="heating",F1393*Assumptions!M$4+Assumptions!M$7,0)</f>
        <v>0.44450341526309717</v>
      </c>
      <c r="I1393" s="15">
        <f t="shared" si="328"/>
        <v>0.93552015763172869</v>
      </c>
      <c r="J1393" s="15">
        <f t="shared" si="329"/>
        <v>1.0199659078795975</v>
      </c>
      <c r="K1393" s="283">
        <f t="shared" si="334"/>
        <v>0.42414456628477232</v>
      </c>
      <c r="L1393" s="283">
        <f t="shared" si="335"/>
        <v>3.0941723472618432</v>
      </c>
      <c r="M1393" s="283">
        <f t="shared" si="336"/>
        <v>4.4778282366738917</v>
      </c>
      <c r="N1393" s="283">
        <f t="shared" si="337"/>
        <v>2.2832919573072399</v>
      </c>
      <c r="O1393" s="283">
        <f t="shared" si="338"/>
        <v>0.57477379712204579</v>
      </c>
      <c r="P1393" s="21">
        <f t="shared" si="330"/>
        <v>0</v>
      </c>
      <c r="Q1393" s="21">
        <f t="shared" si="331"/>
        <v>1.0297519246597011</v>
      </c>
      <c r="R1393">
        <f t="shared" si="332"/>
        <v>0.83668510409641816</v>
      </c>
      <c r="S1393" s="296">
        <f t="shared" si="339"/>
        <v>0</v>
      </c>
      <c r="T1393" s="283">
        <f t="shared" si="340"/>
        <v>0.42414456628477232</v>
      </c>
    </row>
    <row r="1394" spans="1:20" x14ac:dyDescent="0.25">
      <c r="A1394" s="286">
        <v>43159</v>
      </c>
      <c r="B1394" s="1">
        <f t="shared" si="333"/>
        <v>3</v>
      </c>
      <c r="C1394" s="285">
        <v>0</v>
      </c>
      <c r="D1394" t="s">
        <v>713</v>
      </c>
      <c r="F1394" s="16">
        <v>28</v>
      </c>
      <c r="G1394" t="str">
        <f t="shared" si="327"/>
        <v>heating</v>
      </c>
      <c r="H1394" s="283">
        <f>IF(G1394="heating",F1394*Assumptions!M$4+Assumptions!M$7,0)</f>
        <v>0.44450341526309717</v>
      </c>
      <c r="I1394" s="15">
        <f t="shared" si="328"/>
        <v>0.96097758380229281</v>
      </c>
      <c r="J1394" s="15">
        <f t="shared" si="329"/>
        <v>1.0263036171733995</v>
      </c>
      <c r="K1394" s="283">
        <f t="shared" si="334"/>
        <v>0.43839361370846874</v>
      </c>
      <c r="L1394" s="283">
        <f t="shared" si="335"/>
        <v>3.0941723472618432</v>
      </c>
      <c r="M1394" s="283">
        <f t="shared" si="336"/>
        <v>4.6282599337210124</v>
      </c>
      <c r="N1394" s="283">
        <f t="shared" si="337"/>
        <v>2.2832919573072399</v>
      </c>
      <c r="O1394" s="283">
        <f t="shared" si="338"/>
        <v>0.59408320184890329</v>
      </c>
      <c r="P1394" s="21">
        <f t="shared" si="330"/>
        <v>0</v>
      </c>
      <c r="Q1394" s="21">
        <f t="shared" si="331"/>
        <v>0.90668853391740301</v>
      </c>
      <c r="R1394">
        <f t="shared" si="332"/>
        <v>0.9421089825381942</v>
      </c>
      <c r="S1394" s="296">
        <f t="shared" si="339"/>
        <v>0</v>
      </c>
      <c r="T1394" s="283">
        <f t="shared" si="340"/>
        <v>0.43839361370846874</v>
      </c>
    </row>
    <row r="1395" spans="1:20" x14ac:dyDescent="0.25">
      <c r="A1395" s="286">
        <v>43159</v>
      </c>
      <c r="B1395" s="1">
        <f t="shared" si="333"/>
        <v>3</v>
      </c>
      <c r="C1395" s="285">
        <v>1</v>
      </c>
      <c r="D1395" t="s">
        <v>713</v>
      </c>
      <c r="F1395" s="16">
        <v>28</v>
      </c>
      <c r="G1395" t="str">
        <f t="shared" si="327"/>
        <v>heating</v>
      </c>
      <c r="H1395" s="283">
        <f>IF(G1395="heating",F1395*Assumptions!M$4+Assumptions!M$7,0)</f>
        <v>0.44450341526309717</v>
      </c>
      <c r="I1395" s="15">
        <f t="shared" si="328"/>
        <v>0.9912860509924194</v>
      </c>
      <c r="J1395" s="15">
        <f t="shared" si="329"/>
        <v>1.0263036171733995</v>
      </c>
      <c r="K1395" s="283">
        <f t="shared" si="334"/>
        <v>0.45222019892898074</v>
      </c>
      <c r="L1395" s="283">
        <f t="shared" si="335"/>
        <v>3.0941723472618432</v>
      </c>
      <c r="M1395" s="283">
        <f t="shared" si="336"/>
        <v>4.7742315637704182</v>
      </c>
      <c r="N1395" s="283">
        <f t="shared" si="337"/>
        <v>2.2832919573072399</v>
      </c>
      <c r="O1395" s="283">
        <f t="shared" si="338"/>
        <v>0.61282011261033809</v>
      </c>
      <c r="P1395" s="21">
        <f t="shared" si="330"/>
        <v>0</v>
      </c>
      <c r="Q1395" s="21">
        <f t="shared" si="331"/>
        <v>0.81803459285312596</v>
      </c>
      <c r="R1395">
        <f t="shared" si="332"/>
        <v>0.9421089825381942</v>
      </c>
      <c r="S1395" s="296">
        <f t="shared" si="339"/>
        <v>0</v>
      </c>
      <c r="T1395" s="283">
        <f t="shared" si="340"/>
        <v>0.45222019892898074</v>
      </c>
    </row>
    <row r="1396" spans="1:20" x14ac:dyDescent="0.25">
      <c r="A1396" s="286">
        <v>43159</v>
      </c>
      <c r="B1396" s="1">
        <f t="shared" si="333"/>
        <v>3</v>
      </c>
      <c r="C1396" s="285">
        <v>2</v>
      </c>
      <c r="D1396" t="s">
        <v>713</v>
      </c>
      <c r="F1396" s="16">
        <v>28</v>
      </c>
      <c r="G1396" t="str">
        <f t="shared" si="327"/>
        <v>heating</v>
      </c>
      <c r="H1396" s="283">
        <f>IF(G1396="heating",F1396*Assumptions!M$4+Assumptions!M$7,0)</f>
        <v>0.44450341526309717</v>
      </c>
      <c r="I1396" s="15">
        <f t="shared" si="328"/>
        <v>1.0126444122274023</v>
      </c>
      <c r="J1396" s="15">
        <f t="shared" si="329"/>
        <v>1.0263036171733995</v>
      </c>
      <c r="K1396" s="283">
        <f t="shared" si="334"/>
        <v>0.46196378642000951</v>
      </c>
      <c r="L1396" s="283">
        <f t="shared" si="335"/>
        <v>3.0941723472618432</v>
      </c>
      <c r="M1396" s="283">
        <f t="shared" si="336"/>
        <v>4.8770976963629025</v>
      </c>
      <c r="N1396" s="283">
        <f t="shared" si="337"/>
        <v>2.2832919573072399</v>
      </c>
      <c r="O1396" s="283">
        <f t="shared" si="338"/>
        <v>0.62602400398366143</v>
      </c>
      <c r="P1396" s="21">
        <f t="shared" si="330"/>
        <v>0</v>
      </c>
      <c r="Q1396" s="21">
        <f t="shared" si="331"/>
        <v>0.74507607494346417</v>
      </c>
      <c r="R1396">
        <f t="shared" si="332"/>
        <v>0.9421089825381942</v>
      </c>
      <c r="S1396" s="296">
        <f t="shared" si="339"/>
        <v>0</v>
      </c>
      <c r="T1396" s="283">
        <f t="shared" si="340"/>
        <v>0.46196378642000951</v>
      </c>
    </row>
    <row r="1397" spans="1:20" x14ac:dyDescent="0.25">
      <c r="A1397" s="286">
        <v>43159</v>
      </c>
      <c r="B1397" s="1">
        <f t="shared" si="333"/>
        <v>3</v>
      </c>
      <c r="C1397" s="285">
        <v>3</v>
      </c>
      <c r="D1397" t="s">
        <v>713</v>
      </c>
      <c r="F1397" s="16">
        <v>28</v>
      </c>
      <c r="G1397" t="str">
        <f t="shared" si="327"/>
        <v>heating</v>
      </c>
      <c r="H1397" s="283">
        <f>IF(G1397="heating",F1397*Assumptions!M$4+Assumptions!M$7,0)</f>
        <v>0.44450341526309717</v>
      </c>
      <c r="I1397" s="15">
        <f t="shared" si="328"/>
        <v>1.0288787614109172</v>
      </c>
      <c r="J1397" s="15">
        <f t="shared" si="329"/>
        <v>1.0263036171733995</v>
      </c>
      <c r="K1397" s="283">
        <f t="shared" si="334"/>
        <v>0.46936982286115753</v>
      </c>
      <c r="L1397" s="283">
        <f t="shared" si="335"/>
        <v>3.0941723472618432</v>
      </c>
      <c r="M1397" s="283">
        <f t="shared" si="336"/>
        <v>4.9552855637414579</v>
      </c>
      <c r="N1397" s="283">
        <f t="shared" si="337"/>
        <v>2.2832919573072399</v>
      </c>
      <c r="O1397" s="283">
        <f t="shared" si="338"/>
        <v>0.63606019453111939</v>
      </c>
      <c r="P1397" s="21">
        <f t="shared" si="330"/>
        <v>0</v>
      </c>
      <c r="Q1397" s="21">
        <f t="shared" si="331"/>
        <v>0.69158980876382303</v>
      </c>
      <c r="R1397">
        <f t="shared" si="332"/>
        <v>0.9421089825381942</v>
      </c>
      <c r="S1397" s="296">
        <f t="shared" si="339"/>
        <v>0</v>
      </c>
      <c r="T1397" s="283">
        <f t="shared" si="340"/>
        <v>0.46936982286115753</v>
      </c>
    </row>
    <row r="1398" spans="1:20" x14ac:dyDescent="0.25">
      <c r="A1398" s="286">
        <v>43159</v>
      </c>
      <c r="B1398" s="1">
        <f t="shared" si="333"/>
        <v>3</v>
      </c>
      <c r="C1398" s="285">
        <v>4</v>
      </c>
      <c r="D1398" t="s">
        <v>713</v>
      </c>
      <c r="F1398" s="16">
        <v>27</v>
      </c>
      <c r="G1398" t="str">
        <f t="shared" si="327"/>
        <v>heating</v>
      </c>
      <c r="H1398" s="283">
        <f>IF(G1398="heating",F1398*Assumptions!M$4+Assumptions!M$7,0)</f>
        <v>0.45519928950013722</v>
      </c>
      <c r="I1398" s="15">
        <f t="shared" si="328"/>
        <v>1.0654385285153933</v>
      </c>
      <c r="J1398" s="15">
        <f t="shared" si="329"/>
        <v>1.0263036171733995</v>
      </c>
      <c r="K1398" s="283">
        <f t="shared" si="334"/>
        <v>0.49774376991705122</v>
      </c>
      <c r="L1398" s="283">
        <f t="shared" si="335"/>
        <v>3.1143580678163376</v>
      </c>
      <c r="M1398" s="283">
        <f t="shared" si="336"/>
        <v>5.2891197347646148</v>
      </c>
      <c r="N1398" s="283">
        <f t="shared" si="337"/>
        <v>2.2875213966102126</v>
      </c>
      <c r="O1398" s="283">
        <f t="shared" si="338"/>
        <v>0.67765588022197154</v>
      </c>
      <c r="P1398" s="21">
        <f t="shared" si="330"/>
        <v>0</v>
      </c>
      <c r="Q1398" s="21">
        <f t="shared" si="331"/>
        <v>0.6473875548762833</v>
      </c>
      <c r="R1398">
        <f t="shared" si="332"/>
        <v>0.9421089825381942</v>
      </c>
      <c r="S1398" s="296">
        <f t="shared" si="339"/>
        <v>0</v>
      </c>
      <c r="T1398" s="283">
        <f t="shared" si="340"/>
        <v>0.49774376991705122</v>
      </c>
    </row>
    <row r="1399" spans="1:20" x14ac:dyDescent="0.25">
      <c r="A1399" s="286">
        <v>43159</v>
      </c>
      <c r="B1399" s="1">
        <f t="shared" si="333"/>
        <v>3</v>
      </c>
      <c r="C1399" s="285">
        <v>5</v>
      </c>
      <c r="D1399" t="s">
        <v>713</v>
      </c>
      <c r="F1399" s="16">
        <v>28</v>
      </c>
      <c r="G1399" t="str">
        <f t="shared" si="327"/>
        <v>heating</v>
      </c>
      <c r="H1399" s="283">
        <f>IF(G1399="heating",F1399*Assumptions!M$4+Assumptions!M$7,0)</f>
        <v>0.44450341526309717</v>
      </c>
      <c r="I1399" s="15">
        <f t="shared" si="328"/>
        <v>1.1031161181218294</v>
      </c>
      <c r="J1399" s="15">
        <f t="shared" si="329"/>
        <v>1.0263036171733995</v>
      </c>
      <c r="K1399" s="283">
        <f t="shared" si="334"/>
        <v>0.50323656817262485</v>
      </c>
      <c r="L1399" s="283">
        <f t="shared" si="335"/>
        <v>3.0941723472618432</v>
      </c>
      <c r="M1399" s="283">
        <f t="shared" si="336"/>
        <v>5.3128274975407779</v>
      </c>
      <c r="N1399" s="283">
        <f t="shared" si="337"/>
        <v>2.2832919573072399</v>
      </c>
      <c r="O1399" s="283">
        <f t="shared" si="338"/>
        <v>0.6819542583625724</v>
      </c>
      <c r="P1399" s="21">
        <f t="shared" si="330"/>
        <v>0</v>
      </c>
      <c r="Q1399" s="21">
        <f t="shared" si="331"/>
        <v>0.72139578924615555</v>
      </c>
      <c r="R1399">
        <f t="shared" si="332"/>
        <v>0.9421089825381942</v>
      </c>
      <c r="S1399" s="296">
        <f t="shared" si="339"/>
        <v>0</v>
      </c>
      <c r="T1399" s="283">
        <f t="shared" si="340"/>
        <v>0.50323656817262485</v>
      </c>
    </row>
    <row r="1400" spans="1:20" x14ac:dyDescent="0.25">
      <c r="A1400" s="286">
        <v>43159</v>
      </c>
      <c r="B1400" s="1">
        <f t="shared" si="333"/>
        <v>3</v>
      </c>
      <c r="C1400" s="285">
        <v>6</v>
      </c>
      <c r="D1400" t="s">
        <v>713</v>
      </c>
      <c r="F1400" s="16">
        <v>28</v>
      </c>
      <c r="G1400" t="str">
        <f t="shared" si="327"/>
        <v>heating</v>
      </c>
      <c r="H1400" s="283">
        <f>IF(G1400="heating",F1400*Assumptions!M$4+Assumptions!M$7,0)</f>
        <v>0.44450341526309717</v>
      </c>
      <c r="I1400" s="15">
        <f t="shared" si="328"/>
        <v>1.1674190089087988</v>
      </c>
      <c r="J1400" s="15">
        <f t="shared" si="329"/>
        <v>1.0263036171733995</v>
      </c>
      <c r="K1400" s="283">
        <f t="shared" si="334"/>
        <v>0.53257125520295223</v>
      </c>
      <c r="L1400" s="283">
        <f t="shared" si="335"/>
        <v>3.0941723472618432</v>
      </c>
      <c r="M1400" s="283">
        <f t="shared" si="336"/>
        <v>5.6225230597142621</v>
      </c>
      <c r="N1400" s="283">
        <f t="shared" si="337"/>
        <v>2.2832919573072399</v>
      </c>
      <c r="O1400" s="283">
        <f t="shared" si="338"/>
        <v>0.7217067644467543</v>
      </c>
      <c r="P1400" s="21">
        <f t="shared" si="330"/>
        <v>0</v>
      </c>
      <c r="Q1400" s="21">
        <f t="shared" si="331"/>
        <v>0.87787080972652631</v>
      </c>
      <c r="R1400">
        <f t="shared" si="332"/>
        <v>0.9421089825381942</v>
      </c>
      <c r="S1400" s="296">
        <f t="shared" si="339"/>
        <v>0</v>
      </c>
      <c r="T1400" s="283">
        <f t="shared" si="340"/>
        <v>0.53257125520295223</v>
      </c>
    </row>
    <row r="1401" spans="1:20" x14ac:dyDescent="0.25">
      <c r="A1401" s="286">
        <v>43159</v>
      </c>
      <c r="B1401" s="1">
        <f t="shared" si="333"/>
        <v>3</v>
      </c>
      <c r="C1401" s="285">
        <v>7</v>
      </c>
      <c r="D1401" t="s">
        <v>714</v>
      </c>
      <c r="F1401" s="16">
        <v>30</v>
      </c>
      <c r="G1401" t="str">
        <f t="shared" si="327"/>
        <v>heating</v>
      </c>
      <c r="H1401" s="283">
        <f>IF(G1401="heating",F1401*Assumptions!M$4+Assumptions!M$7,0)</f>
        <v>0.42311166678901713</v>
      </c>
      <c r="I1401" s="15">
        <f t="shared" si="328"/>
        <v>1.1567226404725983</v>
      </c>
      <c r="J1401" s="15">
        <f t="shared" si="329"/>
        <v>1.0263036171733995</v>
      </c>
      <c r="K1401" s="283">
        <f t="shared" si="334"/>
        <v>0.50229643555857173</v>
      </c>
      <c r="L1401" s="283">
        <f t="shared" si="335"/>
        <v>3.0747565450814909</v>
      </c>
      <c r="M1401" s="283">
        <f t="shared" si="336"/>
        <v>5.2696267305700513</v>
      </c>
      <c r="N1401" s="283">
        <f t="shared" si="337"/>
        <v>2.3339835549601151</v>
      </c>
      <c r="O1401" s="283">
        <f t="shared" si="338"/>
        <v>0.66171813829734294</v>
      </c>
      <c r="P1401" s="21">
        <f t="shared" si="330"/>
        <v>0</v>
      </c>
      <c r="Q1401" s="21">
        <f t="shared" si="331"/>
        <v>0.97331382064367777</v>
      </c>
      <c r="R1401">
        <f t="shared" si="332"/>
        <v>0.9421089825381942</v>
      </c>
      <c r="S1401" s="296">
        <f t="shared" si="339"/>
        <v>0</v>
      </c>
      <c r="T1401" s="283">
        <f t="shared" si="340"/>
        <v>0.50229643555857173</v>
      </c>
    </row>
    <row r="1402" spans="1:20" x14ac:dyDescent="0.25">
      <c r="A1402" s="286">
        <v>43159</v>
      </c>
      <c r="B1402" s="1">
        <f t="shared" si="333"/>
        <v>3</v>
      </c>
      <c r="C1402" s="285">
        <v>8</v>
      </c>
      <c r="D1402" t="s">
        <v>714</v>
      </c>
      <c r="F1402" s="16">
        <v>30</v>
      </c>
      <c r="G1402" t="str">
        <f t="shared" si="327"/>
        <v>heating</v>
      </c>
      <c r="H1402" s="283">
        <f>IF(G1402="heating",F1402*Assumptions!M$4+Assumptions!M$7,0)</f>
        <v>0.42311166678901713</v>
      </c>
      <c r="I1402" s="15">
        <f t="shared" si="328"/>
        <v>1.0887373021083731</v>
      </c>
      <c r="J1402" s="15">
        <f t="shared" si="329"/>
        <v>1.0263036171733995</v>
      </c>
      <c r="K1402" s="283">
        <f t="shared" si="334"/>
        <v>0.47277441192407132</v>
      </c>
      <c r="L1402" s="283">
        <f t="shared" si="335"/>
        <v>3.0747565450814909</v>
      </c>
      <c r="M1402" s="283">
        <f t="shared" si="336"/>
        <v>4.9599091338049366</v>
      </c>
      <c r="N1402" s="283">
        <f t="shared" si="337"/>
        <v>2.3339835549601151</v>
      </c>
      <c r="O1402" s="283">
        <f t="shared" si="338"/>
        <v>0.62282624670653797</v>
      </c>
      <c r="P1402" s="21">
        <f t="shared" si="330"/>
        <v>0</v>
      </c>
      <c r="Q1402" s="21">
        <f t="shared" si="331"/>
        <v>0.94940007506179924</v>
      </c>
      <c r="R1402">
        <f t="shared" si="332"/>
        <v>0.9421089825381942</v>
      </c>
      <c r="S1402" s="296">
        <f t="shared" si="339"/>
        <v>0</v>
      </c>
      <c r="T1402" s="283">
        <f t="shared" si="340"/>
        <v>0.47277441192407132</v>
      </c>
    </row>
    <row r="1403" spans="1:20" x14ac:dyDescent="0.25">
      <c r="A1403" s="286">
        <v>43159</v>
      </c>
      <c r="B1403" s="1">
        <f t="shared" si="333"/>
        <v>3</v>
      </c>
      <c r="C1403" s="285">
        <v>9</v>
      </c>
      <c r="D1403" t="s">
        <v>714</v>
      </c>
      <c r="F1403" s="16">
        <v>30</v>
      </c>
      <c r="G1403" t="str">
        <f t="shared" si="327"/>
        <v>heating</v>
      </c>
      <c r="H1403" s="283">
        <f>IF(G1403="heating",F1403*Assumptions!M$4+Assumptions!M$7,0)</f>
        <v>0.42311166678901713</v>
      </c>
      <c r="I1403" s="15">
        <f t="shared" si="328"/>
        <v>1.0265141967145235</v>
      </c>
      <c r="J1403" s="15">
        <f t="shared" si="329"/>
        <v>1.0263036171733995</v>
      </c>
      <c r="K1403" s="283">
        <f t="shared" si="334"/>
        <v>0.44575458629331638</v>
      </c>
      <c r="L1403" s="283">
        <f t="shared" si="335"/>
        <v>3.0747565450814909</v>
      </c>
      <c r="M1403" s="283">
        <f t="shared" si="336"/>
        <v>4.6764422697790522</v>
      </c>
      <c r="N1403" s="283">
        <f t="shared" si="337"/>
        <v>2.3339835549601151</v>
      </c>
      <c r="O1403" s="283">
        <f t="shared" si="338"/>
        <v>0.58723071496915002</v>
      </c>
      <c r="P1403" s="21">
        <f t="shared" si="330"/>
        <v>0</v>
      </c>
      <c r="Q1403" s="21">
        <f t="shared" si="331"/>
        <v>0.8408485371888097</v>
      </c>
      <c r="R1403">
        <f t="shared" si="332"/>
        <v>0.9421089825381942</v>
      </c>
      <c r="S1403" s="296">
        <f t="shared" si="339"/>
        <v>0</v>
      </c>
      <c r="T1403" s="283">
        <f t="shared" si="340"/>
        <v>0.44575458629331638</v>
      </c>
    </row>
    <row r="1404" spans="1:20" x14ac:dyDescent="0.25">
      <c r="A1404" s="286">
        <v>43159</v>
      </c>
      <c r="B1404" s="1">
        <f t="shared" si="333"/>
        <v>3</v>
      </c>
      <c r="C1404" s="285">
        <v>10</v>
      </c>
      <c r="D1404" t="s">
        <v>714</v>
      </c>
      <c r="F1404" s="16">
        <v>30</v>
      </c>
      <c r="G1404" t="str">
        <f t="shared" si="327"/>
        <v>heating</v>
      </c>
      <c r="H1404" s="283">
        <f>IF(G1404="heating",F1404*Assumptions!M$4+Assumptions!M$7,0)</f>
        <v>0.42311166678901713</v>
      </c>
      <c r="I1404" s="15">
        <f t="shared" si="328"/>
        <v>0.99413757313525775</v>
      </c>
      <c r="J1404" s="15">
        <f t="shared" si="329"/>
        <v>1.0263036171733995</v>
      </c>
      <c r="K1404" s="283">
        <f t="shared" si="334"/>
        <v>0.4316953277897892</v>
      </c>
      <c r="L1404" s="283">
        <f t="shared" si="335"/>
        <v>3.0747565450814909</v>
      </c>
      <c r="M1404" s="283">
        <f t="shared" si="336"/>
        <v>4.5289456140645958</v>
      </c>
      <c r="N1404" s="283">
        <f t="shared" si="337"/>
        <v>2.3339835549601151</v>
      </c>
      <c r="O1404" s="283">
        <f t="shared" si="338"/>
        <v>0.56870924894988684</v>
      </c>
      <c r="P1404" s="21">
        <f t="shared" si="330"/>
        <v>0</v>
      </c>
      <c r="Q1404" s="21">
        <f t="shared" si="331"/>
        <v>0.74504051125983206</v>
      </c>
      <c r="R1404">
        <f t="shared" si="332"/>
        <v>0.9421089825381942</v>
      </c>
      <c r="S1404" s="296">
        <f t="shared" si="339"/>
        <v>0</v>
      </c>
      <c r="T1404" s="283">
        <f t="shared" si="340"/>
        <v>0.4316953277897892</v>
      </c>
    </row>
    <row r="1405" spans="1:20" x14ac:dyDescent="0.25">
      <c r="A1405" s="286">
        <v>43159</v>
      </c>
      <c r="B1405" s="1">
        <f t="shared" si="333"/>
        <v>3</v>
      </c>
      <c r="C1405" s="285">
        <v>11</v>
      </c>
      <c r="D1405" t="s">
        <v>714</v>
      </c>
      <c r="F1405" s="16">
        <v>34</v>
      </c>
      <c r="G1405" t="str">
        <f t="shared" si="327"/>
        <v>heating</v>
      </c>
      <c r="H1405" s="283">
        <f>IF(G1405="heating",F1405*Assumptions!M$4+Assumptions!M$7,0)</f>
        <v>0.38032816984085704</v>
      </c>
      <c r="I1405" s="15">
        <f t="shared" si="328"/>
        <v>0.95102107888400034</v>
      </c>
      <c r="J1405" s="15">
        <f t="shared" si="329"/>
        <v>1.0263036171733995</v>
      </c>
      <c r="K1405" s="283">
        <f t="shared" si="334"/>
        <v>0.37121412754266908</v>
      </c>
      <c r="L1405" s="283">
        <f t="shared" si="335"/>
        <v>3.1617728735566879</v>
      </c>
      <c r="M1405" s="283">
        <f t="shared" si="336"/>
        <v>4.0046465168393857</v>
      </c>
      <c r="N1405" s="283">
        <f t="shared" si="337"/>
        <v>2.582445701090049</v>
      </c>
      <c r="O1405" s="283">
        <f t="shared" si="338"/>
        <v>0.45448961743900662</v>
      </c>
      <c r="P1405" s="21">
        <f t="shared" si="330"/>
        <v>0</v>
      </c>
      <c r="Q1405" s="21">
        <f t="shared" si="331"/>
        <v>0.72850690893675296</v>
      </c>
      <c r="R1405">
        <f t="shared" si="332"/>
        <v>0.9421089825381942</v>
      </c>
      <c r="S1405" s="296">
        <f t="shared" si="339"/>
        <v>0</v>
      </c>
      <c r="T1405" s="283">
        <f t="shared" si="340"/>
        <v>0.37121412754266908</v>
      </c>
    </row>
    <row r="1406" spans="1:20" x14ac:dyDescent="0.25">
      <c r="A1406" s="286">
        <v>43159</v>
      </c>
      <c r="B1406" s="1">
        <f t="shared" si="333"/>
        <v>3</v>
      </c>
      <c r="C1406" s="285">
        <v>12</v>
      </c>
      <c r="D1406" t="s">
        <v>714</v>
      </c>
      <c r="F1406" s="16">
        <v>34</v>
      </c>
      <c r="G1406" t="str">
        <f t="shared" si="327"/>
        <v>heating</v>
      </c>
      <c r="H1406" s="283">
        <f>IF(G1406="heating",F1406*Assumptions!M$4+Assumptions!M$7,0)</f>
        <v>0.38032816984085704</v>
      </c>
      <c r="I1406" s="15">
        <f t="shared" si="328"/>
        <v>0.92817502202723046</v>
      </c>
      <c r="J1406" s="15">
        <f t="shared" si="329"/>
        <v>1.0263036171733995</v>
      </c>
      <c r="K1406" s="283">
        <f t="shared" si="334"/>
        <v>0.36229657644713703</v>
      </c>
      <c r="L1406" s="283">
        <f t="shared" si="335"/>
        <v>3.1617728735566879</v>
      </c>
      <c r="M1406" s="283">
        <f t="shared" si="336"/>
        <v>3.9084442516673663</v>
      </c>
      <c r="N1406" s="283">
        <f t="shared" si="337"/>
        <v>2.582445701090049</v>
      </c>
      <c r="O1406" s="283">
        <f t="shared" si="338"/>
        <v>0.44357156749104149</v>
      </c>
      <c r="P1406" s="21">
        <f t="shared" si="330"/>
        <v>0</v>
      </c>
      <c r="Q1406" s="21">
        <f t="shared" si="331"/>
        <v>0.75910815787401487</v>
      </c>
      <c r="R1406">
        <f t="shared" si="332"/>
        <v>0.9421089825381942</v>
      </c>
      <c r="S1406" s="296">
        <f t="shared" si="339"/>
        <v>0</v>
      </c>
      <c r="T1406" s="283">
        <f t="shared" si="340"/>
        <v>0.36229657644713703</v>
      </c>
    </row>
    <row r="1407" spans="1:20" x14ac:dyDescent="0.25">
      <c r="A1407" s="286">
        <v>43159</v>
      </c>
      <c r="B1407" s="1">
        <f t="shared" si="333"/>
        <v>3</v>
      </c>
      <c r="C1407" s="285">
        <v>13</v>
      </c>
      <c r="D1407" t="s">
        <v>714</v>
      </c>
      <c r="F1407" s="16">
        <v>34</v>
      </c>
      <c r="G1407" t="str">
        <f t="shared" si="327"/>
        <v>heating</v>
      </c>
      <c r="H1407" s="283">
        <f>IF(G1407="heating",F1407*Assumptions!M$4+Assumptions!M$7,0)</f>
        <v>0.38032816984085704</v>
      </c>
      <c r="I1407" s="15">
        <f t="shared" si="328"/>
        <v>0.91573834436872614</v>
      </c>
      <c r="J1407" s="15">
        <f t="shared" si="329"/>
        <v>1.0263036171733995</v>
      </c>
      <c r="K1407" s="283">
        <f t="shared" si="334"/>
        <v>0.35744214098925148</v>
      </c>
      <c r="L1407" s="283">
        <f t="shared" si="335"/>
        <v>3.1617728735566879</v>
      </c>
      <c r="M1407" s="283">
        <f t="shared" si="336"/>
        <v>3.8560747522188077</v>
      </c>
      <c r="N1407" s="283">
        <f t="shared" si="337"/>
        <v>2.582445701090049</v>
      </c>
      <c r="O1407" s="283">
        <f t="shared" si="338"/>
        <v>0.43762812312715982</v>
      </c>
      <c r="P1407" s="21">
        <f t="shared" si="330"/>
        <v>0</v>
      </c>
      <c r="Q1407" s="21">
        <f t="shared" si="331"/>
        <v>0.79115902007799765</v>
      </c>
      <c r="R1407">
        <f t="shared" si="332"/>
        <v>0.9421089825381942</v>
      </c>
      <c r="S1407" s="296">
        <f t="shared" si="339"/>
        <v>0</v>
      </c>
      <c r="T1407" s="283">
        <f t="shared" si="340"/>
        <v>0.35744214098925148</v>
      </c>
    </row>
    <row r="1408" spans="1:20" x14ac:dyDescent="0.25">
      <c r="A1408" s="286">
        <v>43159</v>
      </c>
      <c r="B1408" s="1">
        <f t="shared" si="333"/>
        <v>3</v>
      </c>
      <c r="C1408" s="285">
        <v>14</v>
      </c>
      <c r="D1408" t="s">
        <v>714</v>
      </c>
      <c r="F1408" s="16">
        <v>34</v>
      </c>
      <c r="G1408" t="str">
        <f t="shared" si="327"/>
        <v>heating</v>
      </c>
      <c r="H1408" s="283">
        <f>IF(G1408="heating",F1408*Assumptions!M$4+Assumptions!M$7,0)</f>
        <v>0.38032816984085704</v>
      </c>
      <c r="I1408" s="15">
        <f t="shared" si="328"/>
        <v>0.92047470058819936</v>
      </c>
      <c r="J1408" s="15">
        <f t="shared" si="329"/>
        <v>1.0263036171733995</v>
      </c>
      <c r="K1408" s="283">
        <f t="shared" si="334"/>
        <v>0.35929089322070173</v>
      </c>
      <c r="L1408" s="283">
        <f t="shared" si="335"/>
        <v>3.1617728735566879</v>
      </c>
      <c r="M1408" s="283">
        <f t="shared" si="336"/>
        <v>3.8760190340627827</v>
      </c>
      <c r="N1408" s="283">
        <f t="shared" si="337"/>
        <v>2.582445701090049</v>
      </c>
      <c r="O1408" s="283">
        <f t="shared" si="338"/>
        <v>0.43989161104981367</v>
      </c>
      <c r="P1408" s="21">
        <f t="shared" si="330"/>
        <v>0</v>
      </c>
      <c r="Q1408" s="21">
        <f t="shared" si="331"/>
        <v>0.84355555031342389</v>
      </c>
      <c r="R1408">
        <f t="shared" si="332"/>
        <v>0.9421089825381942</v>
      </c>
      <c r="S1408" s="296">
        <f t="shared" si="339"/>
        <v>0</v>
      </c>
      <c r="T1408" s="283">
        <f t="shared" si="340"/>
        <v>0.35929089322070173</v>
      </c>
    </row>
    <row r="1409" spans="1:20" x14ac:dyDescent="0.25">
      <c r="A1409" s="286">
        <v>43159</v>
      </c>
      <c r="B1409" s="1">
        <f t="shared" si="333"/>
        <v>3</v>
      </c>
      <c r="C1409" s="285">
        <v>15</v>
      </c>
      <c r="D1409" t="s">
        <v>714</v>
      </c>
      <c r="F1409" s="16">
        <v>36</v>
      </c>
      <c r="G1409" t="str">
        <f t="shared" si="327"/>
        <v>heating</v>
      </c>
      <c r="H1409" s="283">
        <f>IF(G1409="heating",F1409*Assumptions!M$4+Assumptions!M$7,0)</f>
        <v>0.358936421366777</v>
      </c>
      <c r="I1409" s="15">
        <f t="shared" si="328"/>
        <v>0.92937811039838192</v>
      </c>
      <c r="J1409" s="15">
        <f t="shared" si="329"/>
        <v>1.0263036171733995</v>
      </c>
      <c r="K1409" s="283">
        <f t="shared" si="334"/>
        <v>0.34236221496242886</v>
      </c>
      <c r="L1409" s="283">
        <f t="shared" si="335"/>
        <v>3.2767200477248446</v>
      </c>
      <c r="M1409" s="283">
        <f t="shared" si="336"/>
        <v>3.8276673549931797</v>
      </c>
      <c r="N1409" s="283">
        <f t="shared" si="337"/>
        <v>2.7263288431388362</v>
      </c>
      <c r="O1409" s="283">
        <f t="shared" si="338"/>
        <v>0.41147829109980377</v>
      </c>
      <c r="P1409" s="21">
        <f t="shared" si="330"/>
        <v>0</v>
      </c>
      <c r="Q1409" s="21">
        <f t="shared" si="331"/>
        <v>0.96592607327566882</v>
      </c>
      <c r="R1409">
        <f t="shared" si="332"/>
        <v>0.9421089825381942</v>
      </c>
      <c r="S1409" s="296">
        <f t="shared" si="339"/>
        <v>0</v>
      </c>
      <c r="T1409" s="283">
        <f t="shared" si="340"/>
        <v>0.34236221496242886</v>
      </c>
    </row>
    <row r="1410" spans="1:20" x14ac:dyDescent="0.25">
      <c r="A1410" s="286">
        <v>43159</v>
      </c>
      <c r="B1410" s="1">
        <f t="shared" si="333"/>
        <v>3</v>
      </c>
      <c r="C1410" s="285">
        <v>16</v>
      </c>
      <c r="D1410" t="s">
        <v>714</v>
      </c>
      <c r="F1410" s="16">
        <v>36</v>
      </c>
      <c r="G1410" t="str">
        <f t="shared" ref="G1410:G1473" si="341">VLOOKUP(A1410,U$2:W$366,3,FALSE)</f>
        <v>heating</v>
      </c>
      <c r="H1410" s="283">
        <f>IF(G1410="heating",F1410*Assumptions!M$4+Assumptions!M$7,0)</f>
        <v>0.358936421366777</v>
      </c>
      <c r="I1410" s="15">
        <f t="shared" ref="I1410:I1473" si="342">VLOOKUP(C1410,AO$2:AQ$25,2,FALSE)</f>
        <v>0.95820877609023625</v>
      </c>
      <c r="J1410" s="15">
        <f t="shared" ref="J1410:J1473" si="343">VLOOKUP(B1410,AS$4:AU$10,3,FALSE)</f>
        <v>1.0263036171733995</v>
      </c>
      <c r="K1410" s="283">
        <f t="shared" si="334"/>
        <v>0.35298279065134136</v>
      </c>
      <c r="L1410" s="283">
        <f t="shared" si="335"/>
        <v>3.2767200477248446</v>
      </c>
      <c r="M1410" s="283">
        <f t="shared" si="336"/>
        <v>3.9464071839785304</v>
      </c>
      <c r="N1410" s="283">
        <f t="shared" si="337"/>
        <v>2.7263288431388362</v>
      </c>
      <c r="O1410" s="283">
        <f t="shared" si="338"/>
        <v>0.42424294836622972</v>
      </c>
      <c r="P1410" s="21">
        <f t="shared" ref="P1410:P1473" si="344">IF(G1410="cooling",IF(F1410&lt;61,0.025,(F1410^2*AX$25+F1410*AY$25+AZ$25)),0)</f>
        <v>0</v>
      </c>
      <c r="Q1410" s="21">
        <f t="shared" ref="Q1410:Q1473" si="345">VLOOKUP(C1410,BB$2:BC$25,2,FALSE)</f>
        <v>1.1649354943302594</v>
      </c>
      <c r="R1410">
        <f t="shared" ref="R1410:R1473" si="346">VLOOKUP(B1410,AS$4:AV$10,4,FALSE)</f>
        <v>0.9421089825381942</v>
      </c>
      <c r="S1410" s="296">
        <f t="shared" si="339"/>
        <v>0</v>
      </c>
      <c r="T1410" s="283">
        <f t="shared" si="340"/>
        <v>0.35298279065134136</v>
      </c>
    </row>
    <row r="1411" spans="1:20" x14ac:dyDescent="0.25">
      <c r="A1411" s="286">
        <v>43159</v>
      </c>
      <c r="B1411" s="1">
        <f t="shared" ref="B1411:B1474" si="347">WEEKDAY(A1411,2)</f>
        <v>3</v>
      </c>
      <c r="C1411" s="285">
        <v>17</v>
      </c>
      <c r="D1411" t="s">
        <v>714</v>
      </c>
      <c r="F1411" s="16">
        <v>37</v>
      </c>
      <c r="G1411" t="str">
        <f t="shared" si="341"/>
        <v>heating</v>
      </c>
      <c r="H1411" s="283">
        <f>IF(G1411="heating",F1411*Assumptions!M$4+Assumptions!M$7,0)</f>
        <v>0.34824054712973695</v>
      </c>
      <c r="I1411" s="15">
        <f t="shared" si="342"/>
        <v>1.000324165990953</v>
      </c>
      <c r="J1411" s="15">
        <f t="shared" si="343"/>
        <v>1.0263036171733995</v>
      </c>
      <c r="K1411" s="283">
        <f t="shared" ref="K1411:K1474" si="348">H1411*I1411*J1411</f>
        <v>0.35751639026369353</v>
      </c>
      <c r="L1411" s="283">
        <f t="shared" ref="L1411:L1474" si="349">VLOOKUP(F1411,BL$2:BN$92,2,FALSE)</f>
        <v>3.3550920610042541</v>
      </c>
      <c r="M1411" s="283">
        <f t="shared" ref="M1411:M1474" si="350">IF(G1411="heating",K1411*(L1411*3.412),0)</f>
        <v>4.0926953738507281</v>
      </c>
      <c r="N1411" s="283">
        <f t="shared" ref="N1411:N1474" si="351">VLOOKUP(F1411,BL$2:BN$92,3,FALSE)</f>
        <v>2.8034223547707424</v>
      </c>
      <c r="O1411" s="283">
        <f t="shared" ref="O1411:O1474" si="352">IF(F1411&lt;=61,IF(G1411="heating",IF(F1411&gt;=5,K1411*L1411/N1411,0),0),0)</f>
        <v>0.42787002843555094</v>
      </c>
      <c r="P1411" s="21">
        <f t="shared" si="344"/>
        <v>0</v>
      </c>
      <c r="Q1411" s="21">
        <f t="shared" si="345"/>
        <v>1.3521540118753073</v>
      </c>
      <c r="R1411">
        <f t="shared" si="346"/>
        <v>0.9421089825381942</v>
      </c>
      <c r="S1411" s="296">
        <f t="shared" ref="S1411:S1474" si="353">P1411*Q1411*R1411</f>
        <v>0</v>
      </c>
      <c r="T1411" s="283">
        <f t="shared" ref="T1411:T1474" si="354">K1411+S1411</f>
        <v>0.35751639026369353</v>
      </c>
    </row>
    <row r="1412" spans="1:20" x14ac:dyDescent="0.25">
      <c r="A1412" s="286">
        <v>43159</v>
      </c>
      <c r="B1412" s="1">
        <f t="shared" si="347"/>
        <v>3</v>
      </c>
      <c r="C1412" s="285">
        <v>18</v>
      </c>
      <c r="D1412" t="s">
        <v>714</v>
      </c>
      <c r="F1412" s="16">
        <v>39</v>
      </c>
      <c r="G1412" t="str">
        <f t="shared" si="341"/>
        <v>heating</v>
      </c>
      <c r="H1412" s="283">
        <f>IF(G1412="heating",F1412*Assumptions!M$4+Assumptions!M$7,0)</f>
        <v>0.32684879865565691</v>
      </c>
      <c r="I1412" s="15">
        <f t="shared" si="342"/>
        <v>0.99263375744531002</v>
      </c>
      <c r="J1412" s="15">
        <f t="shared" si="343"/>
        <v>1.0263036171733995</v>
      </c>
      <c r="K1412" s="283">
        <f t="shared" si="348"/>
        <v>0.33297512696056697</v>
      </c>
      <c r="L1412" s="283">
        <f t="shared" si="349"/>
        <v>3.4953736047983544</v>
      </c>
      <c r="M1412" s="283">
        <f t="shared" si="350"/>
        <v>3.9711328670679666</v>
      </c>
      <c r="N1412" s="283">
        <f t="shared" si="351"/>
        <v>2.9501734199721237</v>
      </c>
      <c r="O1412" s="283">
        <f t="shared" si="352"/>
        <v>0.39450984879503936</v>
      </c>
      <c r="P1412" s="21">
        <f t="shared" si="344"/>
        <v>0</v>
      </c>
      <c r="Q1412" s="21">
        <f t="shared" si="345"/>
        <v>1.5598916921549892</v>
      </c>
      <c r="R1412">
        <f t="shared" si="346"/>
        <v>0.9421089825381942</v>
      </c>
      <c r="S1412" s="296">
        <f t="shared" si="353"/>
        <v>0</v>
      </c>
      <c r="T1412" s="283">
        <f t="shared" si="354"/>
        <v>0.33297512696056697</v>
      </c>
    </row>
    <row r="1413" spans="1:20" x14ac:dyDescent="0.25">
      <c r="A1413" s="286">
        <v>43159</v>
      </c>
      <c r="B1413" s="1">
        <f t="shared" si="347"/>
        <v>3</v>
      </c>
      <c r="C1413" s="285">
        <v>19</v>
      </c>
      <c r="D1413" t="s">
        <v>714</v>
      </c>
      <c r="F1413" s="16">
        <v>37</v>
      </c>
      <c r="G1413" t="str">
        <f t="shared" si="341"/>
        <v>heating</v>
      </c>
      <c r="H1413" s="283">
        <f>IF(G1413="heating",F1413*Assumptions!M$4+Assumptions!M$7,0)</f>
        <v>0.34824054712973695</v>
      </c>
      <c r="I1413" s="15">
        <f t="shared" si="342"/>
        <v>0.98728643949761985</v>
      </c>
      <c r="J1413" s="15">
        <f t="shared" si="343"/>
        <v>1.0263036171733995</v>
      </c>
      <c r="K1413" s="283">
        <f t="shared" si="348"/>
        <v>0.35285669986370777</v>
      </c>
      <c r="L1413" s="283">
        <f t="shared" si="349"/>
        <v>3.3550920610042541</v>
      </c>
      <c r="M1413" s="283">
        <f t="shared" si="350"/>
        <v>4.0393532226572333</v>
      </c>
      <c r="N1413" s="283">
        <f t="shared" si="351"/>
        <v>2.8034223547707424</v>
      </c>
      <c r="O1413" s="283">
        <f t="shared" si="352"/>
        <v>0.42229338378865167</v>
      </c>
      <c r="P1413" s="21">
        <f t="shared" si="344"/>
        <v>0</v>
      </c>
      <c r="Q1413" s="21">
        <f t="shared" si="345"/>
        <v>1.6764212681468484</v>
      </c>
      <c r="R1413">
        <f t="shared" si="346"/>
        <v>0.9421089825381942</v>
      </c>
      <c r="S1413" s="296">
        <f t="shared" si="353"/>
        <v>0</v>
      </c>
      <c r="T1413" s="283">
        <f t="shared" si="354"/>
        <v>0.35285669986370777</v>
      </c>
    </row>
    <row r="1414" spans="1:20" x14ac:dyDescent="0.25">
      <c r="A1414" s="286">
        <v>43159</v>
      </c>
      <c r="B1414" s="1">
        <f t="shared" si="347"/>
        <v>3</v>
      </c>
      <c r="C1414" s="285">
        <v>20</v>
      </c>
      <c r="D1414" t="s">
        <v>714</v>
      </c>
      <c r="F1414" s="16">
        <v>36</v>
      </c>
      <c r="G1414" t="str">
        <f t="shared" si="341"/>
        <v>heating</v>
      </c>
      <c r="H1414" s="283">
        <f>IF(G1414="heating",F1414*Assumptions!M$4+Assumptions!M$7,0)</f>
        <v>0.358936421366777</v>
      </c>
      <c r="I1414" s="15">
        <f t="shared" si="342"/>
        <v>0.9807837528485519</v>
      </c>
      <c r="J1414" s="15">
        <f t="shared" si="343"/>
        <v>1.0263036171733995</v>
      </c>
      <c r="K1414" s="283">
        <f t="shared" si="348"/>
        <v>0.36129890974133083</v>
      </c>
      <c r="L1414" s="283">
        <f t="shared" si="349"/>
        <v>3.2767200477248446</v>
      </c>
      <c r="M1414" s="283">
        <f t="shared" si="350"/>
        <v>4.0393827991891094</v>
      </c>
      <c r="N1414" s="283">
        <f t="shared" si="351"/>
        <v>2.7263288431388362</v>
      </c>
      <c r="O1414" s="283">
        <f t="shared" si="352"/>
        <v>0.43423792538817374</v>
      </c>
      <c r="P1414" s="21">
        <f t="shared" si="344"/>
        <v>0</v>
      </c>
      <c r="Q1414" s="21">
        <f t="shared" si="345"/>
        <v>1.52436960139122</v>
      </c>
      <c r="R1414">
        <f t="shared" si="346"/>
        <v>0.9421089825381942</v>
      </c>
      <c r="S1414" s="296">
        <f t="shared" si="353"/>
        <v>0</v>
      </c>
      <c r="T1414" s="283">
        <f t="shared" si="354"/>
        <v>0.36129890974133083</v>
      </c>
    </row>
    <row r="1415" spans="1:20" x14ac:dyDescent="0.25">
      <c r="A1415" s="286">
        <v>43159</v>
      </c>
      <c r="B1415" s="1">
        <f t="shared" si="347"/>
        <v>3</v>
      </c>
      <c r="C1415" s="285">
        <v>21</v>
      </c>
      <c r="D1415" t="s">
        <v>714</v>
      </c>
      <c r="F1415" s="16">
        <v>34</v>
      </c>
      <c r="G1415" t="str">
        <f t="shared" si="341"/>
        <v>heating</v>
      </c>
      <c r="H1415" s="283">
        <f>IF(G1415="heating",F1415*Assumptions!M$4+Assumptions!M$7,0)</f>
        <v>0.38032816984085704</v>
      </c>
      <c r="I1415" s="15">
        <f t="shared" si="342"/>
        <v>0.96485790305685171</v>
      </c>
      <c r="J1415" s="15">
        <f t="shared" si="343"/>
        <v>1.0263036171733995</v>
      </c>
      <c r="K1415" s="283">
        <f t="shared" si="348"/>
        <v>0.37661508523680748</v>
      </c>
      <c r="L1415" s="283">
        <f t="shared" si="349"/>
        <v>3.1617728735566879</v>
      </c>
      <c r="M1415" s="283">
        <f t="shared" si="350"/>
        <v>4.062911881254812</v>
      </c>
      <c r="N1415" s="283">
        <f t="shared" si="351"/>
        <v>2.582445701090049</v>
      </c>
      <c r="O1415" s="283">
        <f t="shared" si="352"/>
        <v>0.4611021868809686</v>
      </c>
      <c r="P1415" s="21">
        <f t="shared" si="344"/>
        <v>0</v>
      </c>
      <c r="Q1415" s="21">
        <f t="shared" si="345"/>
        <v>1.4448604713749031</v>
      </c>
      <c r="R1415">
        <f t="shared" si="346"/>
        <v>0.9421089825381942</v>
      </c>
      <c r="S1415" s="296">
        <f t="shared" si="353"/>
        <v>0</v>
      </c>
      <c r="T1415" s="283">
        <f t="shared" si="354"/>
        <v>0.37661508523680748</v>
      </c>
    </row>
    <row r="1416" spans="1:20" x14ac:dyDescent="0.25">
      <c r="A1416" s="286">
        <v>43159</v>
      </c>
      <c r="B1416" s="1">
        <f t="shared" si="347"/>
        <v>3</v>
      </c>
      <c r="C1416" s="285">
        <v>22</v>
      </c>
      <c r="D1416" t="s">
        <v>714</v>
      </c>
      <c r="F1416" s="16">
        <v>34</v>
      </c>
      <c r="G1416" t="str">
        <f t="shared" si="341"/>
        <v>heating</v>
      </c>
      <c r="H1416" s="283">
        <f>IF(G1416="heating",F1416*Assumptions!M$4+Assumptions!M$7,0)</f>
        <v>0.38032816984085704</v>
      </c>
      <c r="I1416" s="15">
        <f t="shared" si="342"/>
        <v>0.93972561476240646</v>
      </c>
      <c r="J1416" s="15">
        <f t="shared" si="343"/>
        <v>1.0263036171733995</v>
      </c>
      <c r="K1416" s="283">
        <f t="shared" si="348"/>
        <v>0.36680514444840634</v>
      </c>
      <c r="L1416" s="283">
        <f t="shared" si="349"/>
        <v>3.1617728735566879</v>
      </c>
      <c r="M1416" s="283">
        <f t="shared" si="350"/>
        <v>3.9570825437004227</v>
      </c>
      <c r="N1416" s="283">
        <f t="shared" si="351"/>
        <v>2.582445701090049</v>
      </c>
      <c r="O1416" s="283">
        <f t="shared" si="352"/>
        <v>0.44909155499706421</v>
      </c>
      <c r="P1416" s="21">
        <f t="shared" si="344"/>
        <v>0</v>
      </c>
      <c r="Q1416" s="21">
        <f t="shared" si="345"/>
        <v>1.2427137171080138</v>
      </c>
      <c r="R1416">
        <f t="shared" si="346"/>
        <v>0.9421089825381942</v>
      </c>
      <c r="S1416" s="296">
        <f t="shared" si="353"/>
        <v>0</v>
      </c>
      <c r="T1416" s="283">
        <f t="shared" si="354"/>
        <v>0.36680514444840634</v>
      </c>
    </row>
    <row r="1417" spans="1:20" x14ac:dyDescent="0.25">
      <c r="A1417" s="286">
        <v>43159</v>
      </c>
      <c r="B1417" s="1">
        <f t="shared" si="347"/>
        <v>3</v>
      </c>
      <c r="C1417" s="285">
        <v>23</v>
      </c>
      <c r="D1417" t="s">
        <v>713</v>
      </c>
      <c r="F1417" s="16">
        <v>30</v>
      </c>
      <c r="G1417" t="str">
        <f t="shared" si="341"/>
        <v>heating</v>
      </c>
      <c r="H1417" s="283">
        <f>IF(G1417="heating",F1417*Assumptions!M$4+Assumptions!M$7,0)</f>
        <v>0.42311166678901713</v>
      </c>
      <c r="I1417" s="15">
        <f t="shared" si="342"/>
        <v>0.93552015763172869</v>
      </c>
      <c r="J1417" s="15">
        <f t="shared" si="343"/>
        <v>1.0263036171733995</v>
      </c>
      <c r="K1417" s="283">
        <f t="shared" si="348"/>
        <v>0.40624124066562883</v>
      </c>
      <c r="L1417" s="283">
        <f t="shared" si="349"/>
        <v>3.0747565450814909</v>
      </c>
      <c r="M1417" s="283">
        <f t="shared" si="350"/>
        <v>4.2619050212668927</v>
      </c>
      <c r="N1417" s="283">
        <f t="shared" si="351"/>
        <v>2.3339835549601151</v>
      </c>
      <c r="O1417" s="283">
        <f t="shared" si="352"/>
        <v>0.53517639872146094</v>
      </c>
      <c r="P1417" s="21">
        <f t="shared" si="344"/>
        <v>0</v>
      </c>
      <c r="Q1417" s="21">
        <f t="shared" si="345"/>
        <v>1.0297519246597011</v>
      </c>
      <c r="R1417">
        <f t="shared" si="346"/>
        <v>0.9421089825381942</v>
      </c>
      <c r="S1417" s="296">
        <f t="shared" si="353"/>
        <v>0</v>
      </c>
      <c r="T1417" s="283">
        <f t="shared" si="354"/>
        <v>0.40624124066562883</v>
      </c>
    </row>
    <row r="1418" spans="1:20" x14ac:dyDescent="0.25">
      <c r="A1418" s="286">
        <v>43160</v>
      </c>
      <c r="B1418" s="1">
        <f t="shared" si="347"/>
        <v>4</v>
      </c>
      <c r="C1418" s="285">
        <v>0</v>
      </c>
      <c r="D1418" t="s">
        <v>713</v>
      </c>
      <c r="F1418" s="16">
        <v>28</v>
      </c>
      <c r="G1418" t="str">
        <f t="shared" si="341"/>
        <v>heating</v>
      </c>
      <c r="H1418" s="283">
        <f>IF(G1418="heating",F1418*Assumptions!M$4+Assumptions!M$7,0)</f>
        <v>0.44450341526309717</v>
      </c>
      <c r="I1418" s="15">
        <f t="shared" si="342"/>
        <v>0.96097758380229281</v>
      </c>
      <c r="J1418" s="15">
        <f t="shared" si="343"/>
        <v>1.0020455199443592</v>
      </c>
      <c r="K1418" s="283">
        <f t="shared" si="348"/>
        <v>0.42803157782748869</v>
      </c>
      <c r="L1418" s="283">
        <f t="shared" si="349"/>
        <v>3.0941723472618432</v>
      </c>
      <c r="M1418" s="283">
        <f t="shared" si="350"/>
        <v>4.5188646460159054</v>
      </c>
      <c r="N1418" s="283">
        <f t="shared" si="351"/>
        <v>2.2832919573072399</v>
      </c>
      <c r="O1418" s="283">
        <f t="shared" si="352"/>
        <v>0.58004122846847095</v>
      </c>
      <c r="P1418" s="21">
        <f t="shared" si="344"/>
        <v>0</v>
      </c>
      <c r="Q1418" s="21">
        <f t="shared" si="345"/>
        <v>0.90668853391740301</v>
      </c>
      <c r="R1418">
        <f t="shared" si="346"/>
        <v>1.0705685074825908</v>
      </c>
      <c r="S1418" s="296">
        <f t="shared" si="353"/>
        <v>0</v>
      </c>
      <c r="T1418" s="283">
        <f t="shared" si="354"/>
        <v>0.42803157782748869</v>
      </c>
    </row>
    <row r="1419" spans="1:20" x14ac:dyDescent="0.25">
      <c r="A1419" s="286">
        <v>43160</v>
      </c>
      <c r="B1419" s="1">
        <f t="shared" si="347"/>
        <v>4</v>
      </c>
      <c r="C1419" s="285">
        <v>1</v>
      </c>
      <c r="D1419" t="s">
        <v>713</v>
      </c>
      <c r="F1419" s="16">
        <v>28</v>
      </c>
      <c r="G1419" t="str">
        <f t="shared" si="341"/>
        <v>heating</v>
      </c>
      <c r="H1419" s="283">
        <f>IF(G1419="heating",F1419*Assumptions!M$4+Assumptions!M$7,0)</f>
        <v>0.44450341526309717</v>
      </c>
      <c r="I1419" s="15">
        <f t="shared" si="342"/>
        <v>0.9912860509924194</v>
      </c>
      <c r="J1419" s="15">
        <f t="shared" si="343"/>
        <v>1.0020455199443592</v>
      </c>
      <c r="K1419" s="283">
        <f t="shared" si="348"/>
        <v>0.4415313526938206</v>
      </c>
      <c r="L1419" s="283">
        <f t="shared" si="349"/>
        <v>3.0941723472618432</v>
      </c>
      <c r="M1419" s="283">
        <f t="shared" si="350"/>
        <v>4.6613860358681931</v>
      </c>
      <c r="N1419" s="283">
        <f t="shared" si="351"/>
        <v>2.2832919573072399</v>
      </c>
      <c r="O1419" s="283">
        <f t="shared" si="352"/>
        <v>0.59833526657953495</v>
      </c>
      <c r="P1419" s="21">
        <f t="shared" si="344"/>
        <v>0</v>
      </c>
      <c r="Q1419" s="21">
        <f t="shared" si="345"/>
        <v>0.81803459285312596</v>
      </c>
      <c r="R1419">
        <f t="shared" si="346"/>
        <v>1.0705685074825908</v>
      </c>
      <c r="S1419" s="296">
        <f t="shared" si="353"/>
        <v>0</v>
      </c>
      <c r="T1419" s="283">
        <f t="shared" si="354"/>
        <v>0.4415313526938206</v>
      </c>
    </row>
    <row r="1420" spans="1:20" x14ac:dyDescent="0.25">
      <c r="A1420" s="286">
        <v>43160</v>
      </c>
      <c r="B1420" s="1">
        <f t="shared" si="347"/>
        <v>4</v>
      </c>
      <c r="C1420" s="285">
        <v>2</v>
      </c>
      <c r="D1420" t="s">
        <v>713</v>
      </c>
      <c r="F1420" s="16">
        <v>28</v>
      </c>
      <c r="G1420" t="str">
        <f t="shared" si="341"/>
        <v>heating</v>
      </c>
      <c r="H1420" s="283">
        <f>IF(G1420="heating",F1420*Assumptions!M$4+Assumptions!M$7,0)</f>
        <v>0.44450341526309717</v>
      </c>
      <c r="I1420" s="15">
        <f t="shared" si="342"/>
        <v>1.0126444122274023</v>
      </c>
      <c r="J1420" s="15">
        <f t="shared" si="343"/>
        <v>1.0020455199443592</v>
      </c>
      <c r="K1420" s="283">
        <f t="shared" si="348"/>
        <v>0.45104463709640458</v>
      </c>
      <c r="L1420" s="283">
        <f t="shared" si="349"/>
        <v>3.0941723472618432</v>
      </c>
      <c r="M1420" s="283">
        <f t="shared" si="350"/>
        <v>4.7618207859689381</v>
      </c>
      <c r="N1420" s="283">
        <f t="shared" si="351"/>
        <v>2.2832919573072399</v>
      </c>
      <c r="O1420" s="283">
        <f t="shared" si="352"/>
        <v>0.61122706582400277</v>
      </c>
      <c r="P1420" s="21">
        <f t="shared" si="344"/>
        <v>0</v>
      </c>
      <c r="Q1420" s="21">
        <f t="shared" si="345"/>
        <v>0.74507607494346417</v>
      </c>
      <c r="R1420">
        <f t="shared" si="346"/>
        <v>1.0705685074825908</v>
      </c>
      <c r="S1420" s="296">
        <f t="shared" si="353"/>
        <v>0</v>
      </c>
      <c r="T1420" s="283">
        <f t="shared" si="354"/>
        <v>0.45104463709640458</v>
      </c>
    </row>
    <row r="1421" spans="1:20" x14ac:dyDescent="0.25">
      <c r="A1421" s="286">
        <v>43160</v>
      </c>
      <c r="B1421" s="1">
        <f t="shared" si="347"/>
        <v>4</v>
      </c>
      <c r="C1421" s="285">
        <v>3</v>
      </c>
      <c r="D1421" t="s">
        <v>713</v>
      </c>
      <c r="F1421" s="16">
        <v>27</v>
      </c>
      <c r="G1421" t="str">
        <f t="shared" si="341"/>
        <v>heating</v>
      </c>
      <c r="H1421" s="283">
        <f>IF(G1421="heating",F1421*Assumptions!M$4+Assumptions!M$7,0)</f>
        <v>0.45519928950013722</v>
      </c>
      <c r="I1421" s="15">
        <f t="shared" si="342"/>
        <v>1.0288787614109172</v>
      </c>
      <c r="J1421" s="15">
        <f t="shared" si="343"/>
        <v>1.0020455199443592</v>
      </c>
      <c r="K1421" s="283">
        <f t="shared" si="348"/>
        <v>0.46930288997131481</v>
      </c>
      <c r="L1421" s="283">
        <f t="shared" si="349"/>
        <v>3.1143580678163376</v>
      </c>
      <c r="M1421" s="283">
        <f t="shared" si="350"/>
        <v>4.9869015484473165</v>
      </c>
      <c r="N1421" s="283">
        <f t="shared" si="351"/>
        <v>2.2875213966102126</v>
      </c>
      <c r="O1421" s="283">
        <f t="shared" si="352"/>
        <v>0.63893489424734595</v>
      </c>
      <c r="P1421" s="21">
        <f t="shared" si="344"/>
        <v>0</v>
      </c>
      <c r="Q1421" s="21">
        <f t="shared" si="345"/>
        <v>0.69158980876382303</v>
      </c>
      <c r="R1421">
        <f t="shared" si="346"/>
        <v>1.0705685074825908</v>
      </c>
      <c r="S1421" s="296">
        <f t="shared" si="353"/>
        <v>0</v>
      </c>
      <c r="T1421" s="283">
        <f t="shared" si="354"/>
        <v>0.46930288997131481</v>
      </c>
    </row>
    <row r="1422" spans="1:20" x14ac:dyDescent="0.25">
      <c r="A1422" s="286">
        <v>43160</v>
      </c>
      <c r="B1422" s="1">
        <f t="shared" si="347"/>
        <v>4</v>
      </c>
      <c r="C1422" s="285">
        <v>4</v>
      </c>
      <c r="D1422" t="s">
        <v>713</v>
      </c>
      <c r="F1422" s="16">
        <v>25</v>
      </c>
      <c r="G1422" t="str">
        <f t="shared" si="341"/>
        <v>heating</v>
      </c>
      <c r="H1422" s="283">
        <f>IF(G1422="heating",F1422*Assumptions!M$4+Assumptions!M$7,0)</f>
        <v>0.47659103797421726</v>
      </c>
      <c r="I1422" s="15">
        <f t="shared" si="342"/>
        <v>1.0654385285153933</v>
      </c>
      <c r="J1422" s="15">
        <f t="shared" si="343"/>
        <v>1.0020455199443592</v>
      </c>
      <c r="K1422" s="283">
        <f t="shared" si="348"/>
        <v>0.50881712515826183</v>
      </c>
      <c r="L1422" s="283">
        <f t="shared" si="349"/>
        <v>3.0939281817466902</v>
      </c>
      <c r="M1422" s="283">
        <f t="shared" si="350"/>
        <v>5.3713193095150187</v>
      </c>
      <c r="N1422" s="283">
        <f t="shared" si="351"/>
        <v>2.1843738559015753</v>
      </c>
      <c r="O1422" s="283">
        <f t="shared" si="352"/>
        <v>0.72068416247947087</v>
      </c>
      <c r="P1422" s="21">
        <f t="shared" si="344"/>
        <v>0</v>
      </c>
      <c r="Q1422" s="21">
        <f t="shared" si="345"/>
        <v>0.6473875548762833</v>
      </c>
      <c r="R1422">
        <f t="shared" si="346"/>
        <v>1.0705685074825908</v>
      </c>
      <c r="S1422" s="296">
        <f t="shared" si="353"/>
        <v>0</v>
      </c>
      <c r="T1422" s="283">
        <f t="shared" si="354"/>
        <v>0.50881712515826183</v>
      </c>
    </row>
    <row r="1423" spans="1:20" x14ac:dyDescent="0.25">
      <c r="A1423" s="286">
        <v>43160</v>
      </c>
      <c r="B1423" s="1">
        <f t="shared" si="347"/>
        <v>4</v>
      </c>
      <c r="C1423" s="285">
        <v>5</v>
      </c>
      <c r="D1423" t="s">
        <v>713</v>
      </c>
      <c r="F1423" s="16">
        <v>21</v>
      </c>
      <c r="G1423" t="str">
        <f t="shared" si="341"/>
        <v>heating</v>
      </c>
      <c r="H1423" s="283">
        <f>IF(G1423="heating",F1423*Assumptions!M$4+Assumptions!M$7,0)</f>
        <v>0.51937453492237728</v>
      </c>
      <c r="I1423" s="15">
        <f t="shared" si="342"/>
        <v>1.1031161181218294</v>
      </c>
      <c r="J1423" s="15">
        <f t="shared" si="343"/>
        <v>1.0020455199443592</v>
      </c>
      <c r="K1423" s="283">
        <f t="shared" si="348"/>
        <v>0.57410236141741033</v>
      </c>
      <c r="L1423" s="283">
        <f t="shared" si="349"/>
        <v>3.0222800846604434</v>
      </c>
      <c r="M1423" s="283">
        <f t="shared" si="350"/>
        <v>5.9201548313940835</v>
      </c>
      <c r="N1423" s="283">
        <f t="shared" si="351"/>
        <v>1.9596958788221039</v>
      </c>
      <c r="O1423" s="283">
        <f t="shared" si="352"/>
        <v>0.88539153050179931</v>
      </c>
      <c r="P1423" s="21">
        <f t="shared" si="344"/>
        <v>0</v>
      </c>
      <c r="Q1423" s="21">
        <f t="shared" si="345"/>
        <v>0.72139578924615555</v>
      </c>
      <c r="R1423">
        <f t="shared" si="346"/>
        <v>1.0705685074825908</v>
      </c>
      <c r="S1423" s="296">
        <f t="shared" si="353"/>
        <v>0</v>
      </c>
      <c r="T1423" s="283">
        <f t="shared" si="354"/>
        <v>0.57410236141741033</v>
      </c>
    </row>
    <row r="1424" spans="1:20" x14ac:dyDescent="0.25">
      <c r="A1424" s="286">
        <v>43160</v>
      </c>
      <c r="B1424" s="1">
        <f t="shared" si="347"/>
        <v>4</v>
      </c>
      <c r="C1424" s="285">
        <v>6</v>
      </c>
      <c r="D1424" t="s">
        <v>713</v>
      </c>
      <c r="F1424" s="16">
        <v>19</v>
      </c>
      <c r="G1424" t="str">
        <f t="shared" si="341"/>
        <v>heating</v>
      </c>
      <c r="H1424" s="283">
        <f>IF(G1424="heating",F1424*Assumptions!M$4+Assumptions!M$7,0)</f>
        <v>0.54076628339645738</v>
      </c>
      <c r="I1424" s="15">
        <f t="shared" si="342"/>
        <v>1.1674190089087988</v>
      </c>
      <c r="J1424" s="15">
        <f t="shared" si="343"/>
        <v>1.0020455199443592</v>
      </c>
      <c r="K1424" s="283">
        <f t="shared" si="348"/>
        <v>0.6325921770702625</v>
      </c>
      <c r="L1424" s="283">
        <f t="shared" si="349"/>
        <v>2.9437809613584625</v>
      </c>
      <c r="M1424" s="283">
        <f t="shared" si="350"/>
        <v>6.3538700980426803</v>
      </c>
      <c r="N1424" s="283">
        <f t="shared" si="351"/>
        <v>1.8289671560163632</v>
      </c>
      <c r="O1424" s="283">
        <f t="shared" si="352"/>
        <v>1.0181772816630499</v>
      </c>
      <c r="P1424" s="21">
        <f t="shared" si="344"/>
        <v>0</v>
      </c>
      <c r="Q1424" s="21">
        <f t="shared" si="345"/>
        <v>0.87787080972652631</v>
      </c>
      <c r="R1424">
        <f t="shared" si="346"/>
        <v>1.0705685074825908</v>
      </c>
      <c r="S1424" s="296">
        <f t="shared" si="353"/>
        <v>0</v>
      </c>
      <c r="T1424" s="283">
        <f t="shared" si="354"/>
        <v>0.6325921770702625</v>
      </c>
    </row>
    <row r="1425" spans="1:20" x14ac:dyDescent="0.25">
      <c r="A1425" s="286">
        <v>43160</v>
      </c>
      <c r="B1425" s="1">
        <f t="shared" si="347"/>
        <v>4</v>
      </c>
      <c r="C1425" s="285">
        <v>7</v>
      </c>
      <c r="D1425" t="s">
        <v>714</v>
      </c>
      <c r="F1425" s="16">
        <v>19</v>
      </c>
      <c r="G1425" t="str">
        <f t="shared" si="341"/>
        <v>heating</v>
      </c>
      <c r="H1425" s="283">
        <f>IF(G1425="heating",F1425*Assumptions!M$4+Assumptions!M$7,0)</f>
        <v>0.54076628339645738</v>
      </c>
      <c r="I1425" s="15">
        <f t="shared" si="342"/>
        <v>1.1567226404725983</v>
      </c>
      <c r="J1425" s="15">
        <f t="shared" si="343"/>
        <v>1.0020455199443592</v>
      </c>
      <c r="K1425" s="283">
        <f t="shared" si="348"/>
        <v>0.62679610989629519</v>
      </c>
      <c r="L1425" s="283">
        <f t="shared" si="349"/>
        <v>2.9437809613584625</v>
      </c>
      <c r="M1425" s="283">
        <f t="shared" si="350"/>
        <v>6.2956533523448792</v>
      </c>
      <c r="N1425" s="283">
        <f t="shared" si="351"/>
        <v>1.8289671560163632</v>
      </c>
      <c r="O1425" s="283">
        <f t="shared" si="352"/>
        <v>1.0088483267163451</v>
      </c>
      <c r="P1425" s="21">
        <f t="shared" si="344"/>
        <v>0</v>
      </c>
      <c r="Q1425" s="21">
        <f t="shared" si="345"/>
        <v>0.97331382064367777</v>
      </c>
      <c r="R1425">
        <f t="shared" si="346"/>
        <v>1.0705685074825908</v>
      </c>
      <c r="S1425" s="296">
        <f t="shared" si="353"/>
        <v>0</v>
      </c>
      <c r="T1425" s="283">
        <f t="shared" si="354"/>
        <v>0.62679610989629519</v>
      </c>
    </row>
    <row r="1426" spans="1:20" x14ac:dyDescent="0.25">
      <c r="A1426" s="286">
        <v>43160</v>
      </c>
      <c r="B1426" s="1">
        <f t="shared" si="347"/>
        <v>4</v>
      </c>
      <c r="C1426" s="285">
        <v>8</v>
      </c>
      <c r="D1426" t="s">
        <v>714</v>
      </c>
      <c r="F1426" s="16">
        <v>19</v>
      </c>
      <c r="G1426" t="str">
        <f t="shared" si="341"/>
        <v>heating</v>
      </c>
      <c r="H1426" s="283">
        <f>IF(G1426="heating",F1426*Assumptions!M$4+Assumptions!M$7,0)</f>
        <v>0.54076628339645738</v>
      </c>
      <c r="I1426" s="15">
        <f t="shared" si="342"/>
        <v>1.0887373021083731</v>
      </c>
      <c r="J1426" s="15">
        <f t="shared" si="343"/>
        <v>1.0020455199443592</v>
      </c>
      <c r="K1426" s="283">
        <f t="shared" si="348"/>
        <v>0.5899567292827459</v>
      </c>
      <c r="L1426" s="283">
        <f t="shared" si="349"/>
        <v>2.9437809613584625</v>
      </c>
      <c r="M1426" s="283">
        <f t="shared" si="350"/>
        <v>5.925631958790964</v>
      </c>
      <c r="N1426" s="283">
        <f t="shared" si="351"/>
        <v>1.8289671560163632</v>
      </c>
      <c r="O1426" s="283">
        <f t="shared" si="352"/>
        <v>0.94955416885152544</v>
      </c>
      <c r="P1426" s="21">
        <f t="shared" si="344"/>
        <v>0</v>
      </c>
      <c r="Q1426" s="21">
        <f t="shared" si="345"/>
        <v>0.94940007506179924</v>
      </c>
      <c r="R1426">
        <f t="shared" si="346"/>
        <v>1.0705685074825908</v>
      </c>
      <c r="S1426" s="296">
        <f t="shared" si="353"/>
        <v>0</v>
      </c>
      <c r="T1426" s="283">
        <f t="shared" si="354"/>
        <v>0.5899567292827459</v>
      </c>
    </row>
    <row r="1427" spans="1:20" x14ac:dyDescent="0.25">
      <c r="A1427" s="286">
        <v>43160</v>
      </c>
      <c r="B1427" s="1">
        <f t="shared" si="347"/>
        <v>4</v>
      </c>
      <c r="C1427" s="285">
        <v>9</v>
      </c>
      <c r="D1427" t="s">
        <v>714</v>
      </c>
      <c r="F1427" s="16">
        <v>19</v>
      </c>
      <c r="G1427" t="str">
        <f t="shared" si="341"/>
        <v>heating</v>
      </c>
      <c r="H1427" s="283">
        <f>IF(G1427="heating",F1427*Assumptions!M$4+Assumptions!M$7,0)</f>
        <v>0.54076628339645738</v>
      </c>
      <c r="I1427" s="15">
        <f t="shared" si="342"/>
        <v>1.0265141967145235</v>
      </c>
      <c r="J1427" s="15">
        <f t="shared" si="343"/>
        <v>1.0020455199443592</v>
      </c>
      <c r="K1427" s="283">
        <f t="shared" si="348"/>
        <v>0.55623974386038266</v>
      </c>
      <c r="L1427" s="283">
        <f t="shared" si="349"/>
        <v>2.9437809613584625</v>
      </c>
      <c r="M1427" s="283">
        <f t="shared" si="350"/>
        <v>5.5869724665672722</v>
      </c>
      <c r="N1427" s="283">
        <f t="shared" si="351"/>
        <v>1.8289671560163632</v>
      </c>
      <c r="O1427" s="283">
        <f t="shared" si="352"/>
        <v>0.89528560561666659</v>
      </c>
      <c r="P1427" s="21">
        <f t="shared" si="344"/>
        <v>0</v>
      </c>
      <c r="Q1427" s="21">
        <f t="shared" si="345"/>
        <v>0.8408485371888097</v>
      </c>
      <c r="R1427">
        <f t="shared" si="346"/>
        <v>1.0705685074825908</v>
      </c>
      <c r="S1427" s="296">
        <f t="shared" si="353"/>
        <v>0</v>
      </c>
      <c r="T1427" s="283">
        <f t="shared" si="354"/>
        <v>0.55623974386038266</v>
      </c>
    </row>
    <row r="1428" spans="1:20" x14ac:dyDescent="0.25">
      <c r="A1428" s="286">
        <v>43160</v>
      </c>
      <c r="B1428" s="1">
        <f t="shared" si="347"/>
        <v>4</v>
      </c>
      <c r="C1428" s="285">
        <v>10</v>
      </c>
      <c r="D1428" t="s">
        <v>714</v>
      </c>
      <c r="F1428" s="16">
        <v>21</v>
      </c>
      <c r="G1428" t="str">
        <f t="shared" si="341"/>
        <v>heating</v>
      </c>
      <c r="H1428" s="283">
        <f>IF(G1428="heating",F1428*Assumptions!M$4+Assumptions!M$7,0)</f>
        <v>0.51937453492237728</v>
      </c>
      <c r="I1428" s="15">
        <f t="shared" si="342"/>
        <v>0.99413757313525775</v>
      </c>
      <c r="J1428" s="15">
        <f t="shared" si="343"/>
        <v>1.0020455199443592</v>
      </c>
      <c r="K1428" s="283">
        <f t="shared" si="348"/>
        <v>0.51738590247639926</v>
      </c>
      <c r="L1428" s="283">
        <f t="shared" si="349"/>
        <v>3.0222800846604434</v>
      </c>
      <c r="M1428" s="283">
        <f t="shared" si="350"/>
        <v>5.3352935923805349</v>
      </c>
      <c r="N1428" s="283">
        <f t="shared" si="351"/>
        <v>1.9596958788221039</v>
      </c>
      <c r="O1428" s="283">
        <f t="shared" si="352"/>
        <v>0.79792233378495514</v>
      </c>
      <c r="P1428" s="21">
        <f t="shared" si="344"/>
        <v>0</v>
      </c>
      <c r="Q1428" s="21">
        <f t="shared" si="345"/>
        <v>0.74504051125983206</v>
      </c>
      <c r="R1428">
        <f t="shared" si="346"/>
        <v>1.0705685074825908</v>
      </c>
      <c r="S1428" s="296">
        <f t="shared" si="353"/>
        <v>0</v>
      </c>
      <c r="T1428" s="283">
        <f t="shared" si="354"/>
        <v>0.51738590247639926</v>
      </c>
    </row>
    <row r="1429" spans="1:20" x14ac:dyDescent="0.25">
      <c r="A1429" s="286">
        <v>43160</v>
      </c>
      <c r="B1429" s="1">
        <f t="shared" si="347"/>
        <v>4</v>
      </c>
      <c r="C1429" s="285">
        <v>11</v>
      </c>
      <c r="D1429" t="s">
        <v>714</v>
      </c>
      <c r="F1429" s="16">
        <v>23</v>
      </c>
      <c r="G1429" t="str">
        <f t="shared" si="341"/>
        <v>heating</v>
      </c>
      <c r="H1429" s="283">
        <f>IF(G1429="heating",F1429*Assumptions!M$4+Assumptions!M$7,0)</f>
        <v>0.4979827864482973</v>
      </c>
      <c r="I1429" s="15">
        <f t="shared" si="342"/>
        <v>0.95102107888400034</v>
      </c>
      <c r="J1429" s="15">
        <f t="shared" si="343"/>
        <v>1.0020455199443592</v>
      </c>
      <c r="K1429" s="283">
        <f t="shared" si="348"/>
        <v>0.47456086897465027</v>
      </c>
      <c r="L1429" s="283">
        <f t="shared" si="349"/>
        <v>3.0592830131973998</v>
      </c>
      <c r="M1429" s="283">
        <f t="shared" si="350"/>
        <v>4.9535962096821597</v>
      </c>
      <c r="N1429" s="283">
        <f t="shared" si="351"/>
        <v>2.0731424140202046</v>
      </c>
      <c r="O1429" s="283">
        <f t="shared" si="352"/>
        <v>0.70029728559120363</v>
      </c>
      <c r="P1429" s="21">
        <f t="shared" si="344"/>
        <v>0</v>
      </c>
      <c r="Q1429" s="21">
        <f t="shared" si="345"/>
        <v>0.72850690893675296</v>
      </c>
      <c r="R1429">
        <f t="shared" si="346"/>
        <v>1.0705685074825908</v>
      </c>
      <c r="S1429" s="296">
        <f t="shared" si="353"/>
        <v>0</v>
      </c>
      <c r="T1429" s="283">
        <f t="shared" si="354"/>
        <v>0.47456086897465027</v>
      </c>
    </row>
    <row r="1430" spans="1:20" x14ac:dyDescent="0.25">
      <c r="A1430" s="286">
        <v>43160</v>
      </c>
      <c r="B1430" s="1">
        <f t="shared" si="347"/>
        <v>4</v>
      </c>
      <c r="C1430" s="285">
        <v>12</v>
      </c>
      <c r="D1430" t="s">
        <v>714</v>
      </c>
      <c r="F1430" s="16">
        <v>25</v>
      </c>
      <c r="G1430" t="str">
        <f t="shared" si="341"/>
        <v>heating</v>
      </c>
      <c r="H1430" s="283">
        <f>IF(G1430="heating",F1430*Assumptions!M$4+Assumptions!M$7,0)</f>
        <v>0.47659103797421726</v>
      </c>
      <c r="I1430" s="15">
        <f t="shared" si="342"/>
        <v>0.92817502202723046</v>
      </c>
      <c r="J1430" s="15">
        <f t="shared" si="343"/>
        <v>1.0020455199443592</v>
      </c>
      <c r="K1430" s="283">
        <f t="shared" si="348"/>
        <v>0.44326475316194508</v>
      </c>
      <c r="L1430" s="283">
        <f t="shared" si="349"/>
        <v>3.0939281817466902</v>
      </c>
      <c r="M1430" s="283">
        <f t="shared" si="350"/>
        <v>4.679316811802682</v>
      </c>
      <c r="N1430" s="283">
        <f t="shared" si="351"/>
        <v>2.1843738559015753</v>
      </c>
      <c r="O1430" s="283">
        <f t="shared" si="352"/>
        <v>0.62783635139997152</v>
      </c>
      <c r="P1430" s="21">
        <f t="shared" si="344"/>
        <v>0</v>
      </c>
      <c r="Q1430" s="21">
        <f t="shared" si="345"/>
        <v>0.75910815787401487</v>
      </c>
      <c r="R1430">
        <f t="shared" si="346"/>
        <v>1.0705685074825908</v>
      </c>
      <c r="S1430" s="296">
        <f t="shared" si="353"/>
        <v>0</v>
      </c>
      <c r="T1430" s="283">
        <f t="shared" si="354"/>
        <v>0.44326475316194508</v>
      </c>
    </row>
    <row r="1431" spans="1:20" x14ac:dyDescent="0.25">
      <c r="A1431" s="286">
        <v>43160</v>
      </c>
      <c r="B1431" s="1">
        <f t="shared" si="347"/>
        <v>4</v>
      </c>
      <c r="C1431" s="285">
        <v>13</v>
      </c>
      <c r="D1431" t="s">
        <v>714</v>
      </c>
      <c r="F1431" s="16">
        <v>27</v>
      </c>
      <c r="G1431" t="str">
        <f t="shared" si="341"/>
        <v>heating</v>
      </c>
      <c r="H1431" s="283">
        <f>IF(G1431="heating",F1431*Assumptions!M$4+Assumptions!M$7,0)</f>
        <v>0.45519928950013722</v>
      </c>
      <c r="I1431" s="15">
        <f t="shared" si="342"/>
        <v>0.91573834436872614</v>
      </c>
      <c r="J1431" s="15">
        <f t="shared" si="343"/>
        <v>1.0020455199443592</v>
      </c>
      <c r="K1431" s="283">
        <f t="shared" si="348"/>
        <v>0.41769610530249035</v>
      </c>
      <c r="L1431" s="283">
        <f t="shared" si="349"/>
        <v>3.1143580678163376</v>
      </c>
      <c r="M1431" s="283">
        <f t="shared" si="350"/>
        <v>4.4385180633358603</v>
      </c>
      <c r="N1431" s="283">
        <f t="shared" si="351"/>
        <v>2.2875213966102126</v>
      </c>
      <c r="O1431" s="283">
        <f t="shared" si="352"/>
        <v>0.56867456513060777</v>
      </c>
      <c r="P1431" s="21">
        <f t="shared" si="344"/>
        <v>0</v>
      </c>
      <c r="Q1431" s="21">
        <f t="shared" si="345"/>
        <v>0.79115902007799765</v>
      </c>
      <c r="R1431">
        <f t="shared" si="346"/>
        <v>1.0705685074825908</v>
      </c>
      <c r="S1431" s="296">
        <f t="shared" si="353"/>
        <v>0</v>
      </c>
      <c r="T1431" s="283">
        <f t="shared" si="354"/>
        <v>0.41769610530249035</v>
      </c>
    </row>
    <row r="1432" spans="1:20" x14ac:dyDescent="0.25">
      <c r="A1432" s="286">
        <v>43160</v>
      </c>
      <c r="B1432" s="1">
        <f t="shared" si="347"/>
        <v>4</v>
      </c>
      <c r="C1432" s="285">
        <v>14</v>
      </c>
      <c r="D1432" t="s">
        <v>714</v>
      </c>
      <c r="F1432" s="16">
        <v>28</v>
      </c>
      <c r="G1432" t="str">
        <f t="shared" si="341"/>
        <v>heating</v>
      </c>
      <c r="H1432" s="283">
        <f>IF(G1432="heating",F1432*Assumptions!M$4+Assumptions!M$7,0)</f>
        <v>0.44450341526309717</v>
      </c>
      <c r="I1432" s="15">
        <f t="shared" si="342"/>
        <v>0.92047470058819936</v>
      </c>
      <c r="J1432" s="15">
        <f t="shared" si="343"/>
        <v>1.0020455199443592</v>
      </c>
      <c r="K1432" s="283">
        <f t="shared" si="348"/>
        <v>0.40999108104493553</v>
      </c>
      <c r="L1432" s="283">
        <f t="shared" si="349"/>
        <v>3.0941723472618432</v>
      </c>
      <c r="M1432" s="283">
        <f t="shared" si="350"/>
        <v>4.3284054198040964</v>
      </c>
      <c r="N1432" s="283">
        <f t="shared" si="351"/>
        <v>2.2832919573072399</v>
      </c>
      <c r="O1432" s="283">
        <f t="shared" si="352"/>
        <v>0.55559389220172695</v>
      </c>
      <c r="P1432" s="21">
        <f t="shared" si="344"/>
        <v>0</v>
      </c>
      <c r="Q1432" s="21">
        <f t="shared" si="345"/>
        <v>0.84355555031342389</v>
      </c>
      <c r="R1432">
        <f t="shared" si="346"/>
        <v>1.0705685074825908</v>
      </c>
      <c r="S1432" s="296">
        <f t="shared" si="353"/>
        <v>0</v>
      </c>
      <c r="T1432" s="283">
        <f t="shared" si="354"/>
        <v>0.40999108104493553</v>
      </c>
    </row>
    <row r="1433" spans="1:20" x14ac:dyDescent="0.25">
      <c r="A1433" s="286">
        <v>43160</v>
      </c>
      <c r="B1433" s="1">
        <f t="shared" si="347"/>
        <v>4</v>
      </c>
      <c r="C1433" s="285">
        <v>15</v>
      </c>
      <c r="D1433" t="s">
        <v>714</v>
      </c>
      <c r="F1433" s="16">
        <v>28</v>
      </c>
      <c r="G1433" t="str">
        <f t="shared" si="341"/>
        <v>heating</v>
      </c>
      <c r="H1433" s="283">
        <f>IF(G1433="heating",F1433*Assumptions!M$4+Assumptions!M$7,0)</f>
        <v>0.44450341526309717</v>
      </c>
      <c r="I1433" s="15">
        <f t="shared" si="342"/>
        <v>0.92937811039838192</v>
      </c>
      <c r="J1433" s="15">
        <f t="shared" si="343"/>
        <v>1.0020455199443592</v>
      </c>
      <c r="K1433" s="283">
        <f t="shared" si="348"/>
        <v>0.41395677245473772</v>
      </c>
      <c r="L1433" s="283">
        <f t="shared" si="349"/>
        <v>3.0941723472618432</v>
      </c>
      <c r="M1433" s="283">
        <f t="shared" si="350"/>
        <v>4.3702724773696175</v>
      </c>
      <c r="N1433" s="283">
        <f t="shared" si="351"/>
        <v>2.2832919573072399</v>
      </c>
      <c r="O1433" s="283">
        <f t="shared" si="352"/>
        <v>0.5609679455104658</v>
      </c>
      <c r="P1433" s="21">
        <f t="shared" si="344"/>
        <v>0</v>
      </c>
      <c r="Q1433" s="21">
        <f t="shared" si="345"/>
        <v>0.96592607327566882</v>
      </c>
      <c r="R1433">
        <f t="shared" si="346"/>
        <v>1.0705685074825908</v>
      </c>
      <c r="S1433" s="296">
        <f t="shared" si="353"/>
        <v>0</v>
      </c>
      <c r="T1433" s="283">
        <f t="shared" si="354"/>
        <v>0.41395677245473772</v>
      </c>
    </row>
    <row r="1434" spans="1:20" x14ac:dyDescent="0.25">
      <c r="A1434" s="286">
        <v>43160</v>
      </c>
      <c r="B1434" s="1">
        <f t="shared" si="347"/>
        <v>4</v>
      </c>
      <c r="C1434" s="285">
        <v>16</v>
      </c>
      <c r="D1434" t="s">
        <v>714</v>
      </c>
      <c r="F1434" s="16">
        <v>30</v>
      </c>
      <c r="G1434" t="str">
        <f t="shared" si="341"/>
        <v>heating</v>
      </c>
      <c r="H1434" s="283">
        <f>IF(G1434="heating",F1434*Assumptions!M$4+Assumptions!M$7,0)</f>
        <v>0.42311166678901713</v>
      </c>
      <c r="I1434" s="15">
        <f t="shared" si="342"/>
        <v>0.95820877609023625</v>
      </c>
      <c r="J1434" s="15">
        <f t="shared" si="343"/>
        <v>1.0020455199443592</v>
      </c>
      <c r="K1434" s="283">
        <f t="shared" si="348"/>
        <v>0.40625862612791203</v>
      </c>
      <c r="L1434" s="283">
        <f t="shared" si="349"/>
        <v>3.0747565450814909</v>
      </c>
      <c r="M1434" s="283">
        <f t="shared" si="350"/>
        <v>4.2620874133570714</v>
      </c>
      <c r="N1434" s="283">
        <f t="shared" si="351"/>
        <v>2.3339835549601151</v>
      </c>
      <c r="O1434" s="283">
        <f t="shared" si="352"/>
        <v>0.5351993020807545</v>
      </c>
      <c r="P1434" s="21">
        <f t="shared" si="344"/>
        <v>0</v>
      </c>
      <c r="Q1434" s="21">
        <f t="shared" si="345"/>
        <v>1.1649354943302594</v>
      </c>
      <c r="R1434">
        <f t="shared" si="346"/>
        <v>1.0705685074825908</v>
      </c>
      <c r="S1434" s="296">
        <f t="shared" si="353"/>
        <v>0</v>
      </c>
      <c r="T1434" s="283">
        <f t="shared" si="354"/>
        <v>0.40625862612791203</v>
      </c>
    </row>
    <row r="1435" spans="1:20" x14ac:dyDescent="0.25">
      <c r="A1435" s="286">
        <v>43160</v>
      </c>
      <c r="B1435" s="1">
        <f t="shared" si="347"/>
        <v>4</v>
      </c>
      <c r="C1435" s="285">
        <v>17</v>
      </c>
      <c r="D1435" t="s">
        <v>714</v>
      </c>
      <c r="F1435" s="16">
        <v>30</v>
      </c>
      <c r="G1435" t="str">
        <f t="shared" si="341"/>
        <v>heating</v>
      </c>
      <c r="H1435" s="283">
        <f>IF(G1435="heating",F1435*Assumptions!M$4+Assumptions!M$7,0)</f>
        <v>0.42311166678901713</v>
      </c>
      <c r="I1435" s="15">
        <f t="shared" si="342"/>
        <v>1.000324165990953</v>
      </c>
      <c r="J1435" s="15">
        <f t="shared" si="343"/>
        <v>1.0020455199443592</v>
      </c>
      <c r="K1435" s="283">
        <f t="shared" si="348"/>
        <v>0.42411458911514238</v>
      </c>
      <c r="L1435" s="283">
        <f t="shared" si="349"/>
        <v>3.0747565450814909</v>
      </c>
      <c r="M1435" s="283">
        <f t="shared" si="350"/>
        <v>4.4494155590424818</v>
      </c>
      <c r="N1435" s="283">
        <f t="shared" si="351"/>
        <v>2.3339835549601151</v>
      </c>
      <c r="O1435" s="283">
        <f t="shared" si="352"/>
        <v>0.5587224922707803</v>
      </c>
      <c r="P1435" s="21">
        <f t="shared" si="344"/>
        <v>0</v>
      </c>
      <c r="Q1435" s="21">
        <f t="shared" si="345"/>
        <v>1.3521540118753073</v>
      </c>
      <c r="R1435">
        <f t="shared" si="346"/>
        <v>1.0705685074825908</v>
      </c>
      <c r="S1435" s="296">
        <f t="shared" si="353"/>
        <v>0</v>
      </c>
      <c r="T1435" s="283">
        <f t="shared" si="354"/>
        <v>0.42411458911514238</v>
      </c>
    </row>
    <row r="1436" spans="1:20" x14ac:dyDescent="0.25">
      <c r="A1436" s="286">
        <v>43160</v>
      </c>
      <c r="B1436" s="1">
        <f t="shared" si="347"/>
        <v>4</v>
      </c>
      <c r="C1436" s="285">
        <v>18</v>
      </c>
      <c r="D1436" t="s">
        <v>714</v>
      </c>
      <c r="F1436" s="16">
        <v>28</v>
      </c>
      <c r="G1436" t="str">
        <f t="shared" si="341"/>
        <v>heating</v>
      </c>
      <c r="H1436" s="283">
        <f>IF(G1436="heating",F1436*Assumptions!M$4+Assumptions!M$7,0)</f>
        <v>0.44450341526309717</v>
      </c>
      <c r="I1436" s="15">
        <f t="shared" si="342"/>
        <v>0.99263375744531002</v>
      </c>
      <c r="J1436" s="15">
        <f t="shared" si="343"/>
        <v>1.0020455199443592</v>
      </c>
      <c r="K1436" s="283">
        <f t="shared" si="348"/>
        <v>0.44213163820432816</v>
      </c>
      <c r="L1436" s="283">
        <f t="shared" si="349"/>
        <v>3.0941723472618432</v>
      </c>
      <c r="M1436" s="283">
        <f t="shared" si="350"/>
        <v>4.6677234397221712</v>
      </c>
      <c r="N1436" s="283">
        <f t="shared" si="351"/>
        <v>2.2832919573072399</v>
      </c>
      <c r="O1436" s="283">
        <f t="shared" si="352"/>
        <v>0.599148735405162</v>
      </c>
      <c r="P1436" s="21">
        <f t="shared" si="344"/>
        <v>0</v>
      </c>
      <c r="Q1436" s="21">
        <f t="shared" si="345"/>
        <v>1.5598916921549892</v>
      </c>
      <c r="R1436">
        <f t="shared" si="346"/>
        <v>1.0705685074825908</v>
      </c>
      <c r="S1436" s="296">
        <f t="shared" si="353"/>
        <v>0</v>
      </c>
      <c r="T1436" s="283">
        <f t="shared" si="354"/>
        <v>0.44213163820432816</v>
      </c>
    </row>
    <row r="1437" spans="1:20" x14ac:dyDescent="0.25">
      <c r="A1437" s="286">
        <v>43160</v>
      </c>
      <c r="B1437" s="1">
        <f t="shared" si="347"/>
        <v>4</v>
      </c>
      <c r="C1437" s="285">
        <v>19</v>
      </c>
      <c r="D1437" t="s">
        <v>714</v>
      </c>
      <c r="F1437" s="16">
        <v>25</v>
      </c>
      <c r="G1437" t="str">
        <f t="shared" si="341"/>
        <v>heating</v>
      </c>
      <c r="H1437" s="283">
        <f>IF(G1437="heating",F1437*Assumptions!M$4+Assumptions!M$7,0)</f>
        <v>0.47659103797421726</v>
      </c>
      <c r="I1437" s="15">
        <f t="shared" si="342"/>
        <v>0.98728643949761985</v>
      </c>
      <c r="J1437" s="15">
        <f t="shared" si="343"/>
        <v>1.0020455199443592</v>
      </c>
      <c r="K1437" s="283">
        <f t="shared" si="348"/>
        <v>0.47149435130049105</v>
      </c>
      <c r="L1437" s="283">
        <f t="shared" si="349"/>
        <v>3.0939281817466902</v>
      </c>
      <c r="M1437" s="283">
        <f t="shared" si="350"/>
        <v>4.9773220834103515</v>
      </c>
      <c r="N1437" s="283">
        <f t="shared" si="351"/>
        <v>2.1843738559015753</v>
      </c>
      <c r="O1437" s="283">
        <f t="shared" si="352"/>
        <v>0.66782050933349635</v>
      </c>
      <c r="P1437" s="21">
        <f t="shared" si="344"/>
        <v>0</v>
      </c>
      <c r="Q1437" s="21">
        <f t="shared" si="345"/>
        <v>1.6764212681468484</v>
      </c>
      <c r="R1437">
        <f t="shared" si="346"/>
        <v>1.0705685074825908</v>
      </c>
      <c r="S1437" s="296">
        <f t="shared" si="353"/>
        <v>0</v>
      </c>
      <c r="T1437" s="283">
        <f t="shared" si="354"/>
        <v>0.47149435130049105</v>
      </c>
    </row>
    <row r="1438" spans="1:20" x14ac:dyDescent="0.25">
      <c r="A1438" s="286">
        <v>43160</v>
      </c>
      <c r="B1438" s="1">
        <f t="shared" si="347"/>
        <v>4</v>
      </c>
      <c r="C1438" s="285">
        <v>20</v>
      </c>
      <c r="D1438" t="s">
        <v>714</v>
      </c>
      <c r="F1438" s="16">
        <v>25</v>
      </c>
      <c r="G1438" t="str">
        <f t="shared" si="341"/>
        <v>heating</v>
      </c>
      <c r="H1438" s="283">
        <f>IF(G1438="heating",F1438*Assumptions!M$4+Assumptions!M$7,0)</f>
        <v>0.47659103797421726</v>
      </c>
      <c r="I1438" s="15">
        <f t="shared" si="342"/>
        <v>0.9807837528485519</v>
      </c>
      <c r="J1438" s="15">
        <f t="shared" si="343"/>
        <v>1.0020455199443592</v>
      </c>
      <c r="K1438" s="283">
        <f t="shared" si="348"/>
        <v>0.46838888980456211</v>
      </c>
      <c r="L1438" s="283">
        <f t="shared" si="349"/>
        <v>3.0939281817466902</v>
      </c>
      <c r="M1438" s="283">
        <f t="shared" si="350"/>
        <v>4.9445393320576914</v>
      </c>
      <c r="N1438" s="283">
        <f t="shared" si="351"/>
        <v>2.1843738559015753</v>
      </c>
      <c r="O1438" s="283">
        <f t="shared" si="352"/>
        <v>0.6634219606081373</v>
      </c>
      <c r="P1438" s="21">
        <f t="shared" si="344"/>
        <v>0</v>
      </c>
      <c r="Q1438" s="21">
        <f t="shared" si="345"/>
        <v>1.52436960139122</v>
      </c>
      <c r="R1438">
        <f t="shared" si="346"/>
        <v>1.0705685074825908</v>
      </c>
      <c r="S1438" s="296">
        <f t="shared" si="353"/>
        <v>0</v>
      </c>
      <c r="T1438" s="283">
        <f t="shared" si="354"/>
        <v>0.46838888980456211</v>
      </c>
    </row>
    <row r="1439" spans="1:20" x14ac:dyDescent="0.25">
      <c r="A1439" s="286">
        <v>43160</v>
      </c>
      <c r="B1439" s="1">
        <f t="shared" si="347"/>
        <v>4</v>
      </c>
      <c r="C1439" s="285">
        <v>21</v>
      </c>
      <c r="D1439" t="s">
        <v>714</v>
      </c>
      <c r="F1439" s="16">
        <v>21</v>
      </c>
      <c r="G1439" t="str">
        <f t="shared" si="341"/>
        <v>heating</v>
      </c>
      <c r="H1439" s="283">
        <f>IF(G1439="heating",F1439*Assumptions!M$4+Assumptions!M$7,0)</f>
        <v>0.51937453492237728</v>
      </c>
      <c r="I1439" s="15">
        <f t="shared" si="342"/>
        <v>0.96485790305685171</v>
      </c>
      <c r="J1439" s="15">
        <f t="shared" si="343"/>
        <v>1.0020455199443592</v>
      </c>
      <c r="K1439" s="283">
        <f t="shared" si="348"/>
        <v>0.50214768098965712</v>
      </c>
      <c r="L1439" s="283">
        <f t="shared" si="349"/>
        <v>3.0222800846604434</v>
      </c>
      <c r="M1439" s="283">
        <f t="shared" si="350"/>
        <v>5.1781567529955472</v>
      </c>
      <c r="N1439" s="283">
        <f t="shared" si="351"/>
        <v>1.9596958788221039</v>
      </c>
      <c r="O1439" s="283">
        <f t="shared" si="352"/>
        <v>0.77442166012292402</v>
      </c>
      <c r="P1439" s="21">
        <f t="shared" si="344"/>
        <v>0</v>
      </c>
      <c r="Q1439" s="21">
        <f t="shared" si="345"/>
        <v>1.4448604713749031</v>
      </c>
      <c r="R1439">
        <f t="shared" si="346"/>
        <v>1.0705685074825908</v>
      </c>
      <c r="S1439" s="296">
        <f t="shared" si="353"/>
        <v>0</v>
      </c>
      <c r="T1439" s="283">
        <f t="shared" si="354"/>
        <v>0.50214768098965712</v>
      </c>
    </row>
    <row r="1440" spans="1:20" x14ac:dyDescent="0.25">
      <c r="A1440" s="286">
        <v>43160</v>
      </c>
      <c r="B1440" s="1">
        <f t="shared" si="347"/>
        <v>4</v>
      </c>
      <c r="C1440" s="285">
        <v>22</v>
      </c>
      <c r="D1440" t="s">
        <v>714</v>
      </c>
      <c r="F1440" s="16">
        <v>19</v>
      </c>
      <c r="G1440" t="str">
        <f t="shared" si="341"/>
        <v>heating</v>
      </c>
      <c r="H1440" s="283">
        <f>IF(G1440="heating",F1440*Assumptions!M$4+Assumptions!M$7,0)</f>
        <v>0.54076628339645738</v>
      </c>
      <c r="I1440" s="15">
        <f t="shared" si="342"/>
        <v>0.93972561476240646</v>
      </c>
      <c r="J1440" s="15">
        <f t="shared" si="343"/>
        <v>1.0020455199443592</v>
      </c>
      <c r="K1440" s="283">
        <f t="shared" si="348"/>
        <v>0.50921140392162501</v>
      </c>
      <c r="L1440" s="283">
        <f t="shared" si="349"/>
        <v>2.9437809613584625</v>
      </c>
      <c r="M1440" s="283">
        <f t="shared" si="350"/>
        <v>5.1146113250157708</v>
      </c>
      <c r="N1440" s="283">
        <f t="shared" si="351"/>
        <v>1.8289671560163632</v>
      </c>
      <c r="O1440" s="283">
        <f t="shared" si="352"/>
        <v>0.81959199280322259</v>
      </c>
      <c r="P1440" s="21">
        <f t="shared" si="344"/>
        <v>0</v>
      </c>
      <c r="Q1440" s="21">
        <f t="shared" si="345"/>
        <v>1.2427137171080138</v>
      </c>
      <c r="R1440">
        <f t="shared" si="346"/>
        <v>1.0705685074825908</v>
      </c>
      <c r="S1440" s="296">
        <f t="shared" si="353"/>
        <v>0</v>
      </c>
      <c r="T1440" s="283">
        <f t="shared" si="354"/>
        <v>0.50921140392162501</v>
      </c>
    </row>
    <row r="1441" spans="1:20" x14ac:dyDescent="0.25">
      <c r="A1441" s="286">
        <v>43160</v>
      </c>
      <c r="B1441" s="1">
        <f t="shared" si="347"/>
        <v>4</v>
      </c>
      <c r="C1441" s="285">
        <v>23</v>
      </c>
      <c r="D1441" t="s">
        <v>713</v>
      </c>
      <c r="F1441" s="16">
        <v>18</v>
      </c>
      <c r="G1441" t="str">
        <f t="shared" si="341"/>
        <v>heating</v>
      </c>
      <c r="H1441" s="283">
        <f>IF(G1441="heating",F1441*Assumptions!M$4+Assumptions!M$7,0)</f>
        <v>0.55146215763349737</v>
      </c>
      <c r="I1441" s="15">
        <f t="shared" si="342"/>
        <v>0.93552015763172869</v>
      </c>
      <c r="J1441" s="15">
        <f t="shared" si="343"/>
        <v>1.0020455199443592</v>
      </c>
      <c r="K1441" s="283">
        <f t="shared" si="348"/>
        <v>0.51695925648626206</v>
      </c>
      <c r="L1441" s="283">
        <f t="shared" si="349"/>
        <v>2.9050026706454841</v>
      </c>
      <c r="M1441" s="283">
        <f t="shared" si="350"/>
        <v>5.1240324866539728</v>
      </c>
      <c r="N1441" s="283">
        <f t="shared" si="351"/>
        <v>1.7641684145174241</v>
      </c>
      <c r="O1441" s="283">
        <f t="shared" si="352"/>
        <v>0.85126114284179222</v>
      </c>
      <c r="P1441" s="21">
        <f t="shared" si="344"/>
        <v>0</v>
      </c>
      <c r="Q1441" s="21">
        <f t="shared" si="345"/>
        <v>1.0297519246597011</v>
      </c>
      <c r="R1441">
        <f t="shared" si="346"/>
        <v>1.0705685074825908</v>
      </c>
      <c r="S1441" s="296">
        <f t="shared" si="353"/>
        <v>0</v>
      </c>
      <c r="T1441" s="283">
        <f t="shared" si="354"/>
        <v>0.51695925648626206</v>
      </c>
    </row>
    <row r="1442" spans="1:20" x14ac:dyDescent="0.25">
      <c r="A1442" s="286">
        <v>43161</v>
      </c>
      <c r="B1442" s="1">
        <f t="shared" si="347"/>
        <v>5</v>
      </c>
      <c r="C1442" s="285">
        <v>0</v>
      </c>
      <c r="D1442" t="s">
        <v>713</v>
      </c>
      <c r="F1442" s="16">
        <v>18</v>
      </c>
      <c r="G1442" t="str">
        <f t="shared" si="341"/>
        <v>heating</v>
      </c>
      <c r="H1442" s="283">
        <f>IF(G1442="heating",F1442*Assumptions!M$4+Assumptions!M$7,0)</f>
        <v>0.55146215763349737</v>
      </c>
      <c r="I1442" s="15">
        <f t="shared" si="342"/>
        <v>0.96097758380229281</v>
      </c>
      <c r="J1442" s="15">
        <f t="shared" si="343"/>
        <v>1.0078033906966741</v>
      </c>
      <c r="K1442" s="283">
        <f t="shared" si="348"/>
        <v>0.53407812229627938</v>
      </c>
      <c r="L1442" s="283">
        <f t="shared" si="349"/>
        <v>2.9050026706454841</v>
      </c>
      <c r="M1442" s="283">
        <f t="shared" si="350"/>
        <v>5.2937124439129057</v>
      </c>
      <c r="N1442" s="283">
        <f t="shared" si="351"/>
        <v>1.7641684145174241</v>
      </c>
      <c r="O1442" s="283">
        <f t="shared" si="352"/>
        <v>0.87945026043809915</v>
      </c>
      <c r="P1442" s="21">
        <f t="shared" si="344"/>
        <v>0</v>
      </c>
      <c r="Q1442" s="21">
        <f t="shared" si="345"/>
        <v>0.90668853391740301</v>
      </c>
      <c r="R1442">
        <f t="shared" si="346"/>
        <v>1.1856283047139096</v>
      </c>
      <c r="S1442" s="296">
        <f t="shared" si="353"/>
        <v>0</v>
      </c>
      <c r="T1442" s="283">
        <f t="shared" si="354"/>
        <v>0.53407812229627938</v>
      </c>
    </row>
    <row r="1443" spans="1:20" x14ac:dyDescent="0.25">
      <c r="A1443" s="286">
        <v>43161</v>
      </c>
      <c r="B1443" s="1">
        <f t="shared" si="347"/>
        <v>5</v>
      </c>
      <c r="C1443" s="285">
        <v>1</v>
      </c>
      <c r="D1443" t="s">
        <v>713</v>
      </c>
      <c r="F1443" s="16">
        <v>18</v>
      </c>
      <c r="G1443" t="str">
        <f t="shared" si="341"/>
        <v>heating</v>
      </c>
      <c r="H1443" s="283">
        <f>IF(G1443="heating",F1443*Assumptions!M$4+Assumptions!M$7,0)</f>
        <v>0.55146215763349737</v>
      </c>
      <c r="I1443" s="15">
        <f t="shared" si="342"/>
        <v>0.9912860509924194</v>
      </c>
      <c r="J1443" s="15">
        <f t="shared" si="343"/>
        <v>1.0078033906966741</v>
      </c>
      <c r="K1443" s="283">
        <f t="shared" si="348"/>
        <v>0.55092252066666991</v>
      </c>
      <c r="L1443" s="283">
        <f t="shared" si="349"/>
        <v>2.9050026706454841</v>
      </c>
      <c r="M1443" s="283">
        <f t="shared" si="350"/>
        <v>5.4606719158346859</v>
      </c>
      <c r="N1443" s="283">
        <f t="shared" si="351"/>
        <v>1.7641684145174241</v>
      </c>
      <c r="O1443" s="283">
        <f t="shared" si="352"/>
        <v>0.90718742081843973</v>
      </c>
      <c r="P1443" s="21">
        <f t="shared" si="344"/>
        <v>0</v>
      </c>
      <c r="Q1443" s="21">
        <f t="shared" si="345"/>
        <v>0.81803459285312596</v>
      </c>
      <c r="R1443">
        <f t="shared" si="346"/>
        <v>1.1856283047139096</v>
      </c>
      <c r="S1443" s="296">
        <f t="shared" si="353"/>
        <v>0</v>
      </c>
      <c r="T1443" s="283">
        <f t="shared" si="354"/>
        <v>0.55092252066666991</v>
      </c>
    </row>
    <row r="1444" spans="1:20" x14ac:dyDescent="0.25">
      <c r="A1444" s="286">
        <v>43161</v>
      </c>
      <c r="B1444" s="1">
        <f t="shared" si="347"/>
        <v>5</v>
      </c>
      <c r="C1444" s="285">
        <v>2</v>
      </c>
      <c r="D1444" t="s">
        <v>713</v>
      </c>
      <c r="F1444" s="16">
        <v>21</v>
      </c>
      <c r="G1444" t="str">
        <f t="shared" si="341"/>
        <v>heating</v>
      </c>
      <c r="H1444" s="283">
        <f>IF(G1444="heating",F1444*Assumptions!M$4+Assumptions!M$7,0)</f>
        <v>0.51937453492237728</v>
      </c>
      <c r="I1444" s="15">
        <f t="shared" si="342"/>
        <v>1.0126444122274023</v>
      </c>
      <c r="J1444" s="15">
        <f t="shared" si="343"/>
        <v>1.0078033906966741</v>
      </c>
      <c r="K1444" s="283">
        <f t="shared" si="348"/>
        <v>0.53004584937220456</v>
      </c>
      <c r="L1444" s="283">
        <f t="shared" si="349"/>
        <v>3.0222800846604434</v>
      </c>
      <c r="M1444" s="283">
        <f t="shared" si="350"/>
        <v>5.4658432135236215</v>
      </c>
      <c r="N1444" s="283">
        <f t="shared" si="351"/>
        <v>1.9596958788221039</v>
      </c>
      <c r="O1444" s="283">
        <f t="shared" si="352"/>
        <v>0.8174467435617665</v>
      </c>
      <c r="P1444" s="21">
        <f t="shared" si="344"/>
        <v>0</v>
      </c>
      <c r="Q1444" s="21">
        <f t="shared" si="345"/>
        <v>0.74507607494346417</v>
      </c>
      <c r="R1444">
        <f t="shared" si="346"/>
        <v>1.1856283047139096</v>
      </c>
      <c r="S1444" s="296">
        <f t="shared" si="353"/>
        <v>0</v>
      </c>
      <c r="T1444" s="283">
        <f t="shared" si="354"/>
        <v>0.53004584937220456</v>
      </c>
    </row>
    <row r="1445" spans="1:20" x14ac:dyDescent="0.25">
      <c r="A1445" s="286">
        <v>43161</v>
      </c>
      <c r="B1445" s="1">
        <f t="shared" si="347"/>
        <v>5</v>
      </c>
      <c r="C1445" s="285">
        <v>3</v>
      </c>
      <c r="D1445" t="s">
        <v>713</v>
      </c>
      <c r="F1445" s="16">
        <v>27</v>
      </c>
      <c r="G1445" t="str">
        <f t="shared" si="341"/>
        <v>heating</v>
      </c>
      <c r="H1445" s="283">
        <f>IF(G1445="heating",F1445*Assumptions!M$4+Assumptions!M$7,0)</f>
        <v>0.45519928950013722</v>
      </c>
      <c r="I1445" s="15">
        <f t="shared" si="342"/>
        <v>1.0288787614109172</v>
      </c>
      <c r="J1445" s="15">
        <f t="shared" si="343"/>
        <v>1.0078033906966741</v>
      </c>
      <c r="K1445" s="283">
        <f t="shared" si="348"/>
        <v>0.47199955926463466</v>
      </c>
      <c r="L1445" s="283">
        <f t="shared" si="349"/>
        <v>3.1143580678163376</v>
      </c>
      <c r="M1445" s="283">
        <f t="shared" si="350"/>
        <v>5.0155568679901581</v>
      </c>
      <c r="N1445" s="283">
        <f t="shared" si="351"/>
        <v>2.2875213966102126</v>
      </c>
      <c r="O1445" s="283">
        <f t="shared" si="352"/>
        <v>0.6426062888766283</v>
      </c>
      <c r="P1445" s="21">
        <f t="shared" si="344"/>
        <v>0</v>
      </c>
      <c r="Q1445" s="21">
        <f t="shared" si="345"/>
        <v>0.69158980876382303</v>
      </c>
      <c r="R1445">
        <f t="shared" si="346"/>
        <v>1.1856283047139096</v>
      </c>
      <c r="S1445" s="296">
        <f t="shared" si="353"/>
        <v>0</v>
      </c>
      <c r="T1445" s="283">
        <f t="shared" si="354"/>
        <v>0.47199955926463466</v>
      </c>
    </row>
    <row r="1446" spans="1:20" x14ac:dyDescent="0.25">
      <c r="A1446" s="286">
        <v>43161</v>
      </c>
      <c r="B1446" s="1">
        <f t="shared" si="347"/>
        <v>5</v>
      </c>
      <c r="C1446" s="285">
        <v>4</v>
      </c>
      <c r="D1446" t="s">
        <v>713</v>
      </c>
      <c r="F1446" s="16">
        <v>30</v>
      </c>
      <c r="G1446" t="str">
        <f t="shared" si="341"/>
        <v>heating</v>
      </c>
      <c r="H1446" s="283">
        <f>IF(G1446="heating",F1446*Assumptions!M$4+Assumptions!M$7,0)</f>
        <v>0.42311166678901713</v>
      </c>
      <c r="I1446" s="15">
        <f t="shared" si="342"/>
        <v>1.0654385285153933</v>
      </c>
      <c r="J1446" s="15">
        <f t="shared" si="343"/>
        <v>1.0078033906966741</v>
      </c>
      <c r="K1446" s="283">
        <f t="shared" si="348"/>
        <v>0.45431723606461394</v>
      </c>
      <c r="L1446" s="283">
        <f t="shared" si="349"/>
        <v>3.0747565450814909</v>
      </c>
      <c r="M1446" s="283">
        <f t="shared" si="350"/>
        <v>4.7662736221938111</v>
      </c>
      <c r="N1446" s="283">
        <f t="shared" si="351"/>
        <v>2.3339835549601151</v>
      </c>
      <c r="O1446" s="283">
        <f t="shared" si="352"/>
        <v>0.59851102727965699</v>
      </c>
      <c r="P1446" s="21">
        <f t="shared" si="344"/>
        <v>0</v>
      </c>
      <c r="Q1446" s="21">
        <f t="shared" si="345"/>
        <v>0.6473875548762833</v>
      </c>
      <c r="R1446">
        <f t="shared" si="346"/>
        <v>1.1856283047139096</v>
      </c>
      <c r="S1446" s="296">
        <f t="shared" si="353"/>
        <v>0</v>
      </c>
      <c r="T1446" s="283">
        <f t="shared" si="354"/>
        <v>0.45431723606461394</v>
      </c>
    </row>
    <row r="1447" spans="1:20" x14ac:dyDescent="0.25">
      <c r="A1447" s="286">
        <v>43161</v>
      </c>
      <c r="B1447" s="1">
        <f t="shared" si="347"/>
        <v>5</v>
      </c>
      <c r="C1447" s="285">
        <v>5</v>
      </c>
      <c r="D1447" t="s">
        <v>713</v>
      </c>
      <c r="F1447" s="16">
        <v>36</v>
      </c>
      <c r="G1447" t="str">
        <f t="shared" si="341"/>
        <v>heating</v>
      </c>
      <c r="H1447" s="283">
        <f>IF(G1447="heating",F1447*Assumptions!M$4+Assumptions!M$7,0)</f>
        <v>0.358936421366777</v>
      </c>
      <c r="I1447" s="15">
        <f t="shared" si="342"/>
        <v>1.1031161181218294</v>
      </c>
      <c r="J1447" s="15">
        <f t="shared" si="343"/>
        <v>1.0078033906966741</v>
      </c>
      <c r="K1447" s="283">
        <f t="shared" si="348"/>
        <v>0.39903829303606514</v>
      </c>
      <c r="L1447" s="283">
        <f t="shared" si="349"/>
        <v>3.2767200477248446</v>
      </c>
      <c r="M1447" s="283">
        <f t="shared" si="350"/>
        <v>4.4613154749392123</v>
      </c>
      <c r="N1447" s="283">
        <f t="shared" si="351"/>
        <v>2.7263288431388362</v>
      </c>
      <c r="O1447" s="283">
        <f t="shared" si="352"/>
        <v>0.47959613452051597</v>
      </c>
      <c r="P1447" s="21">
        <f t="shared" si="344"/>
        <v>0</v>
      </c>
      <c r="Q1447" s="21">
        <f t="shared" si="345"/>
        <v>0.72139578924615555</v>
      </c>
      <c r="R1447">
        <f t="shared" si="346"/>
        <v>1.1856283047139096</v>
      </c>
      <c r="S1447" s="296">
        <f t="shared" si="353"/>
        <v>0</v>
      </c>
      <c r="T1447" s="283">
        <f t="shared" si="354"/>
        <v>0.39903829303606514</v>
      </c>
    </row>
    <row r="1448" spans="1:20" x14ac:dyDescent="0.25">
      <c r="A1448" s="286">
        <v>43161</v>
      </c>
      <c r="B1448" s="1">
        <f t="shared" si="347"/>
        <v>5</v>
      </c>
      <c r="C1448" s="285">
        <v>6</v>
      </c>
      <c r="D1448" t="s">
        <v>713</v>
      </c>
      <c r="F1448" s="16">
        <v>36</v>
      </c>
      <c r="G1448" t="str">
        <f t="shared" si="341"/>
        <v>heating</v>
      </c>
      <c r="H1448" s="283">
        <f>IF(G1448="heating",F1448*Assumptions!M$4+Assumptions!M$7,0)</f>
        <v>0.358936421366777</v>
      </c>
      <c r="I1448" s="15">
        <f t="shared" si="342"/>
        <v>1.1674190089087988</v>
      </c>
      <c r="J1448" s="15">
        <f t="shared" si="343"/>
        <v>1.0078033906966741</v>
      </c>
      <c r="K1448" s="283">
        <f t="shared" si="348"/>
        <v>0.42229904986428052</v>
      </c>
      <c r="L1448" s="283">
        <f t="shared" si="349"/>
        <v>3.2767200477248446</v>
      </c>
      <c r="M1448" s="283">
        <f t="shared" si="350"/>
        <v>4.7213746627604074</v>
      </c>
      <c r="N1448" s="283">
        <f t="shared" si="351"/>
        <v>2.7263288431388362</v>
      </c>
      <c r="O1448" s="283">
        <f t="shared" si="352"/>
        <v>0.50755277240595698</v>
      </c>
      <c r="P1448" s="21">
        <f t="shared" si="344"/>
        <v>0</v>
      </c>
      <c r="Q1448" s="21">
        <f t="shared" si="345"/>
        <v>0.87787080972652631</v>
      </c>
      <c r="R1448">
        <f t="shared" si="346"/>
        <v>1.1856283047139096</v>
      </c>
      <c r="S1448" s="296">
        <f t="shared" si="353"/>
        <v>0</v>
      </c>
      <c r="T1448" s="283">
        <f t="shared" si="354"/>
        <v>0.42229904986428052</v>
      </c>
    </row>
    <row r="1449" spans="1:20" x14ac:dyDescent="0.25">
      <c r="A1449" s="286">
        <v>43161</v>
      </c>
      <c r="B1449" s="1">
        <f t="shared" si="347"/>
        <v>5</v>
      </c>
      <c r="C1449" s="285">
        <v>7</v>
      </c>
      <c r="D1449" t="s">
        <v>714</v>
      </c>
      <c r="F1449" s="16">
        <v>37</v>
      </c>
      <c r="G1449" t="str">
        <f t="shared" si="341"/>
        <v>heating</v>
      </c>
      <c r="H1449" s="283">
        <f>IF(G1449="heating",F1449*Assumptions!M$4+Assumptions!M$7,0)</f>
        <v>0.34824054712973695</v>
      </c>
      <c r="I1449" s="15">
        <f t="shared" si="342"/>
        <v>1.1567226404725983</v>
      </c>
      <c r="J1449" s="15">
        <f t="shared" si="343"/>
        <v>1.0078033906966741</v>
      </c>
      <c r="K1449" s="283">
        <f t="shared" si="348"/>
        <v>0.40596106928477793</v>
      </c>
      <c r="L1449" s="283">
        <f t="shared" si="349"/>
        <v>3.3550920610042541</v>
      </c>
      <c r="M1449" s="283">
        <f t="shared" si="350"/>
        <v>4.6472694272837414</v>
      </c>
      <c r="N1449" s="283">
        <f t="shared" si="351"/>
        <v>2.8034223547707424</v>
      </c>
      <c r="O1449" s="283">
        <f t="shared" si="352"/>
        <v>0.4858478631720623</v>
      </c>
      <c r="P1449" s="21">
        <f t="shared" si="344"/>
        <v>0</v>
      </c>
      <c r="Q1449" s="21">
        <f t="shared" si="345"/>
        <v>0.97331382064367777</v>
      </c>
      <c r="R1449">
        <f t="shared" si="346"/>
        <v>1.1856283047139096</v>
      </c>
      <c r="S1449" s="296">
        <f t="shared" si="353"/>
        <v>0</v>
      </c>
      <c r="T1449" s="283">
        <f t="shared" si="354"/>
        <v>0.40596106928477793</v>
      </c>
    </row>
    <row r="1450" spans="1:20" x14ac:dyDescent="0.25">
      <c r="A1450" s="286">
        <v>43161</v>
      </c>
      <c r="B1450" s="1">
        <f t="shared" si="347"/>
        <v>5</v>
      </c>
      <c r="C1450" s="285">
        <v>8</v>
      </c>
      <c r="D1450" t="s">
        <v>714</v>
      </c>
      <c r="F1450" s="16">
        <v>36</v>
      </c>
      <c r="G1450" t="str">
        <f t="shared" si="341"/>
        <v>heating</v>
      </c>
      <c r="H1450" s="283">
        <f>IF(G1450="heating",F1450*Assumptions!M$4+Assumptions!M$7,0)</f>
        <v>0.358936421366777</v>
      </c>
      <c r="I1450" s="15">
        <f t="shared" si="342"/>
        <v>1.0887373021083731</v>
      </c>
      <c r="J1450" s="15">
        <f t="shared" si="343"/>
        <v>1.0078033906966741</v>
      </c>
      <c r="K1450" s="283">
        <f t="shared" si="348"/>
        <v>0.39383693834309025</v>
      </c>
      <c r="L1450" s="283">
        <f t="shared" si="349"/>
        <v>3.2767200477248446</v>
      </c>
      <c r="M1450" s="283">
        <f t="shared" si="350"/>
        <v>4.4031634514683233</v>
      </c>
      <c r="N1450" s="283">
        <f t="shared" si="351"/>
        <v>2.7263288431388362</v>
      </c>
      <c r="O1450" s="283">
        <f t="shared" si="352"/>
        <v>0.47334473046091746</v>
      </c>
      <c r="P1450" s="21">
        <f t="shared" si="344"/>
        <v>0</v>
      </c>
      <c r="Q1450" s="21">
        <f t="shared" si="345"/>
        <v>0.94940007506179924</v>
      </c>
      <c r="R1450">
        <f t="shared" si="346"/>
        <v>1.1856283047139096</v>
      </c>
      <c r="S1450" s="296">
        <f t="shared" si="353"/>
        <v>0</v>
      </c>
      <c r="T1450" s="283">
        <f t="shared" si="354"/>
        <v>0.39383693834309025</v>
      </c>
    </row>
    <row r="1451" spans="1:20" x14ac:dyDescent="0.25">
      <c r="A1451" s="286">
        <v>43161</v>
      </c>
      <c r="B1451" s="1">
        <f t="shared" si="347"/>
        <v>5</v>
      </c>
      <c r="C1451" s="285">
        <v>9</v>
      </c>
      <c r="D1451" t="s">
        <v>714</v>
      </c>
      <c r="F1451" s="16">
        <v>36</v>
      </c>
      <c r="G1451" t="str">
        <f t="shared" si="341"/>
        <v>heating</v>
      </c>
      <c r="H1451" s="283">
        <f>IF(G1451="heating",F1451*Assumptions!M$4+Assumptions!M$7,0)</f>
        <v>0.358936421366777</v>
      </c>
      <c r="I1451" s="15">
        <f t="shared" si="342"/>
        <v>1.0265141967145235</v>
      </c>
      <c r="J1451" s="15">
        <f t="shared" si="343"/>
        <v>1.0078033906966741</v>
      </c>
      <c r="K1451" s="283">
        <f t="shared" si="348"/>
        <v>0.37132851755594809</v>
      </c>
      <c r="L1451" s="283">
        <f t="shared" si="349"/>
        <v>3.2767200477248446</v>
      </c>
      <c r="M1451" s="283">
        <f t="shared" si="350"/>
        <v>4.1515155075827845</v>
      </c>
      <c r="N1451" s="283">
        <f t="shared" si="351"/>
        <v>2.7263288431388362</v>
      </c>
      <c r="O1451" s="283">
        <f t="shared" si="352"/>
        <v>0.44629231019933879</v>
      </c>
      <c r="P1451" s="21">
        <f t="shared" si="344"/>
        <v>0</v>
      </c>
      <c r="Q1451" s="21">
        <f t="shared" si="345"/>
        <v>0.8408485371888097</v>
      </c>
      <c r="R1451">
        <f t="shared" si="346"/>
        <v>1.1856283047139096</v>
      </c>
      <c r="S1451" s="296">
        <f t="shared" si="353"/>
        <v>0</v>
      </c>
      <c r="T1451" s="283">
        <f t="shared" si="354"/>
        <v>0.37132851755594809</v>
      </c>
    </row>
    <row r="1452" spans="1:20" x14ac:dyDescent="0.25">
      <c r="A1452" s="286">
        <v>43161</v>
      </c>
      <c r="B1452" s="1">
        <f t="shared" si="347"/>
        <v>5</v>
      </c>
      <c r="C1452" s="285">
        <v>10</v>
      </c>
      <c r="D1452" t="s">
        <v>714</v>
      </c>
      <c r="F1452" s="16">
        <v>36</v>
      </c>
      <c r="G1452" t="str">
        <f t="shared" si="341"/>
        <v>heating</v>
      </c>
      <c r="H1452" s="283">
        <f>IF(G1452="heating",F1452*Assumptions!M$4+Assumptions!M$7,0)</f>
        <v>0.358936421366777</v>
      </c>
      <c r="I1452" s="15">
        <f t="shared" si="342"/>
        <v>0.99413757313525775</v>
      </c>
      <c r="J1452" s="15">
        <f t="shared" si="343"/>
        <v>1.0078033906966741</v>
      </c>
      <c r="K1452" s="283">
        <f t="shared" si="348"/>
        <v>0.35961668378332745</v>
      </c>
      <c r="L1452" s="283">
        <f t="shared" si="349"/>
        <v>3.2767200477248446</v>
      </c>
      <c r="M1452" s="283">
        <f t="shared" si="350"/>
        <v>4.020575229014117</v>
      </c>
      <c r="N1452" s="283">
        <f t="shared" si="351"/>
        <v>2.7263288431388362</v>
      </c>
      <c r="O1452" s="283">
        <f t="shared" si="352"/>
        <v>0.43221609169218911</v>
      </c>
      <c r="P1452" s="21">
        <f t="shared" si="344"/>
        <v>0</v>
      </c>
      <c r="Q1452" s="21">
        <f t="shared" si="345"/>
        <v>0.74504051125983206</v>
      </c>
      <c r="R1452">
        <f t="shared" si="346"/>
        <v>1.1856283047139096</v>
      </c>
      <c r="S1452" s="296">
        <f t="shared" si="353"/>
        <v>0</v>
      </c>
      <c r="T1452" s="283">
        <f t="shared" si="354"/>
        <v>0.35961668378332745</v>
      </c>
    </row>
    <row r="1453" spans="1:20" x14ac:dyDescent="0.25">
      <c r="A1453" s="286">
        <v>43161</v>
      </c>
      <c r="B1453" s="1">
        <f t="shared" si="347"/>
        <v>5</v>
      </c>
      <c r="C1453" s="285">
        <v>11</v>
      </c>
      <c r="D1453" t="s">
        <v>714</v>
      </c>
      <c r="F1453" s="16">
        <v>36</v>
      </c>
      <c r="G1453" t="str">
        <f t="shared" si="341"/>
        <v>heating</v>
      </c>
      <c r="H1453" s="283">
        <f>IF(G1453="heating",F1453*Assumptions!M$4+Assumptions!M$7,0)</f>
        <v>0.358936421366777</v>
      </c>
      <c r="I1453" s="15">
        <f t="shared" si="342"/>
        <v>0.95102107888400034</v>
      </c>
      <c r="J1453" s="15">
        <f t="shared" si="343"/>
        <v>1.0078033906966741</v>
      </c>
      <c r="K1453" s="283">
        <f t="shared" si="348"/>
        <v>0.34401983773504868</v>
      </c>
      <c r="L1453" s="283">
        <f t="shared" si="349"/>
        <v>3.2767200477248446</v>
      </c>
      <c r="M1453" s="283">
        <f t="shared" si="350"/>
        <v>3.8461998574024965</v>
      </c>
      <c r="N1453" s="283">
        <f t="shared" si="351"/>
        <v>2.7263288431388362</v>
      </c>
      <c r="O1453" s="283">
        <f t="shared" si="352"/>
        <v>0.41347055471990157</v>
      </c>
      <c r="P1453" s="21">
        <f t="shared" si="344"/>
        <v>0</v>
      </c>
      <c r="Q1453" s="21">
        <f t="shared" si="345"/>
        <v>0.72850690893675296</v>
      </c>
      <c r="R1453">
        <f t="shared" si="346"/>
        <v>1.1856283047139096</v>
      </c>
      <c r="S1453" s="296">
        <f t="shared" si="353"/>
        <v>0</v>
      </c>
      <c r="T1453" s="283">
        <f t="shared" si="354"/>
        <v>0.34401983773504868</v>
      </c>
    </row>
    <row r="1454" spans="1:20" x14ac:dyDescent="0.25">
      <c r="A1454" s="286">
        <v>43161</v>
      </c>
      <c r="B1454" s="1">
        <f t="shared" si="347"/>
        <v>5</v>
      </c>
      <c r="C1454" s="285">
        <v>12</v>
      </c>
      <c r="D1454" t="s">
        <v>714</v>
      </c>
      <c r="F1454" s="16">
        <v>37</v>
      </c>
      <c r="G1454" t="str">
        <f t="shared" si="341"/>
        <v>heating</v>
      </c>
      <c r="H1454" s="283">
        <f>IF(G1454="heating",F1454*Assumptions!M$4+Assumptions!M$7,0)</f>
        <v>0.34824054712973695</v>
      </c>
      <c r="I1454" s="15">
        <f t="shared" si="342"/>
        <v>0.92817502202723046</v>
      </c>
      <c r="J1454" s="15">
        <f t="shared" si="343"/>
        <v>1.0078033906966741</v>
      </c>
      <c r="K1454" s="283">
        <f t="shared" si="348"/>
        <v>0.3257504532561476</v>
      </c>
      <c r="L1454" s="283">
        <f t="shared" si="349"/>
        <v>3.3550920610042541</v>
      </c>
      <c r="M1454" s="283">
        <f t="shared" si="350"/>
        <v>3.7290524557150682</v>
      </c>
      <c r="N1454" s="283">
        <f t="shared" si="351"/>
        <v>2.8034223547707424</v>
      </c>
      <c r="O1454" s="283">
        <f t="shared" si="352"/>
        <v>0.3898530514777232</v>
      </c>
      <c r="P1454" s="21">
        <f t="shared" si="344"/>
        <v>0</v>
      </c>
      <c r="Q1454" s="21">
        <f t="shared" si="345"/>
        <v>0.75910815787401487</v>
      </c>
      <c r="R1454">
        <f t="shared" si="346"/>
        <v>1.1856283047139096</v>
      </c>
      <c r="S1454" s="296">
        <f t="shared" si="353"/>
        <v>0</v>
      </c>
      <c r="T1454" s="283">
        <f t="shared" si="354"/>
        <v>0.3257504532561476</v>
      </c>
    </row>
    <row r="1455" spans="1:20" x14ac:dyDescent="0.25">
      <c r="A1455" s="286">
        <v>43161</v>
      </c>
      <c r="B1455" s="1">
        <f t="shared" si="347"/>
        <v>5</v>
      </c>
      <c r="C1455" s="285">
        <v>13</v>
      </c>
      <c r="D1455" t="s">
        <v>714</v>
      </c>
      <c r="F1455" s="16">
        <v>36</v>
      </c>
      <c r="G1455" t="str">
        <f t="shared" si="341"/>
        <v>heating</v>
      </c>
      <c r="H1455" s="283">
        <f>IF(G1455="heating",F1455*Assumptions!M$4+Assumptions!M$7,0)</f>
        <v>0.358936421366777</v>
      </c>
      <c r="I1455" s="15">
        <f t="shared" si="342"/>
        <v>0.91573834436872614</v>
      </c>
      <c r="J1455" s="15">
        <f t="shared" si="343"/>
        <v>1.0078033906966741</v>
      </c>
      <c r="K1455" s="283">
        <f t="shared" si="348"/>
        <v>0.33125675511543212</v>
      </c>
      <c r="L1455" s="283">
        <f t="shared" si="349"/>
        <v>3.2767200477248446</v>
      </c>
      <c r="M1455" s="283">
        <f t="shared" si="350"/>
        <v>3.7035064392706261</v>
      </c>
      <c r="N1455" s="283">
        <f t="shared" si="351"/>
        <v>2.7263288431388362</v>
      </c>
      <c r="O1455" s="283">
        <f t="shared" si="352"/>
        <v>0.39813086127253394</v>
      </c>
      <c r="P1455" s="21">
        <f t="shared" si="344"/>
        <v>0</v>
      </c>
      <c r="Q1455" s="21">
        <f t="shared" si="345"/>
        <v>0.79115902007799765</v>
      </c>
      <c r="R1455">
        <f t="shared" si="346"/>
        <v>1.1856283047139096</v>
      </c>
      <c r="S1455" s="296">
        <f t="shared" si="353"/>
        <v>0</v>
      </c>
      <c r="T1455" s="283">
        <f t="shared" si="354"/>
        <v>0.33125675511543212</v>
      </c>
    </row>
    <row r="1456" spans="1:20" x14ac:dyDescent="0.25">
      <c r="A1456" s="286">
        <v>43161</v>
      </c>
      <c r="B1456" s="1">
        <f t="shared" si="347"/>
        <v>5</v>
      </c>
      <c r="C1456" s="285">
        <v>14</v>
      </c>
      <c r="D1456" t="s">
        <v>714</v>
      </c>
      <c r="F1456" s="16">
        <v>37</v>
      </c>
      <c r="G1456" t="str">
        <f t="shared" si="341"/>
        <v>heating</v>
      </c>
      <c r="H1456" s="283">
        <f>IF(G1456="heating",F1456*Assumptions!M$4+Assumptions!M$7,0)</f>
        <v>0.34824054712973695</v>
      </c>
      <c r="I1456" s="15">
        <f t="shared" si="342"/>
        <v>0.92047470058819936</v>
      </c>
      <c r="J1456" s="15">
        <f t="shared" si="343"/>
        <v>1.0078033906966741</v>
      </c>
      <c r="K1456" s="283">
        <f t="shared" si="348"/>
        <v>0.32304796381239609</v>
      </c>
      <c r="L1456" s="283">
        <f t="shared" si="349"/>
        <v>3.3550920610042541</v>
      </c>
      <c r="M1456" s="283">
        <f t="shared" si="350"/>
        <v>3.6981155075204293</v>
      </c>
      <c r="N1456" s="283">
        <f t="shared" si="351"/>
        <v>2.8034223547707424</v>
      </c>
      <c r="O1456" s="283">
        <f t="shared" si="352"/>
        <v>0.38661875434720039</v>
      </c>
      <c r="P1456" s="21">
        <f t="shared" si="344"/>
        <v>0</v>
      </c>
      <c r="Q1456" s="21">
        <f t="shared" si="345"/>
        <v>0.84355555031342389</v>
      </c>
      <c r="R1456">
        <f t="shared" si="346"/>
        <v>1.1856283047139096</v>
      </c>
      <c r="S1456" s="296">
        <f t="shared" si="353"/>
        <v>0</v>
      </c>
      <c r="T1456" s="283">
        <f t="shared" si="354"/>
        <v>0.32304796381239609</v>
      </c>
    </row>
    <row r="1457" spans="1:20" x14ac:dyDescent="0.25">
      <c r="A1457" s="286">
        <v>43161</v>
      </c>
      <c r="B1457" s="1">
        <f t="shared" si="347"/>
        <v>5</v>
      </c>
      <c r="C1457" s="285">
        <v>15</v>
      </c>
      <c r="D1457" t="s">
        <v>714</v>
      </c>
      <c r="F1457" s="16">
        <v>34</v>
      </c>
      <c r="G1457" t="str">
        <f t="shared" si="341"/>
        <v>heating</v>
      </c>
      <c r="H1457" s="283">
        <f>IF(G1457="heating",F1457*Assumptions!M$4+Assumptions!M$7,0)</f>
        <v>0.38032816984085704</v>
      </c>
      <c r="I1457" s="15">
        <f t="shared" si="342"/>
        <v>0.92937811039838192</v>
      </c>
      <c r="J1457" s="15">
        <f t="shared" si="343"/>
        <v>1.0078033906966741</v>
      </c>
      <c r="K1457" s="283">
        <f t="shared" si="348"/>
        <v>0.35622692999441424</v>
      </c>
      <c r="L1457" s="283">
        <f t="shared" si="349"/>
        <v>3.1617728735566879</v>
      </c>
      <c r="M1457" s="283">
        <f t="shared" si="350"/>
        <v>3.8429650936238757</v>
      </c>
      <c r="N1457" s="283">
        <f t="shared" si="351"/>
        <v>2.582445701090049</v>
      </c>
      <c r="O1457" s="283">
        <f t="shared" si="352"/>
        <v>0.43614030049549618</v>
      </c>
      <c r="P1457" s="21">
        <f t="shared" si="344"/>
        <v>0</v>
      </c>
      <c r="Q1457" s="21">
        <f t="shared" si="345"/>
        <v>0.96592607327566882</v>
      </c>
      <c r="R1457">
        <f t="shared" si="346"/>
        <v>1.1856283047139096</v>
      </c>
      <c r="S1457" s="296">
        <f t="shared" si="353"/>
        <v>0</v>
      </c>
      <c r="T1457" s="283">
        <f t="shared" si="354"/>
        <v>0.35622692999441424</v>
      </c>
    </row>
    <row r="1458" spans="1:20" x14ac:dyDescent="0.25">
      <c r="A1458" s="286">
        <v>43161</v>
      </c>
      <c r="B1458" s="1">
        <f t="shared" si="347"/>
        <v>5</v>
      </c>
      <c r="C1458" s="285">
        <v>16</v>
      </c>
      <c r="D1458" t="s">
        <v>714</v>
      </c>
      <c r="F1458" s="16">
        <v>28</v>
      </c>
      <c r="G1458" t="str">
        <f t="shared" si="341"/>
        <v>heating</v>
      </c>
      <c r="H1458" s="283">
        <f>IF(G1458="heating",F1458*Assumptions!M$4+Assumptions!M$7,0)</f>
        <v>0.44450341526309717</v>
      </c>
      <c r="I1458" s="15">
        <f t="shared" si="342"/>
        <v>0.95820877609023625</v>
      </c>
      <c r="J1458" s="15">
        <f t="shared" si="343"/>
        <v>1.0078033906966741</v>
      </c>
      <c r="K1458" s="283">
        <f t="shared" si="348"/>
        <v>0.42925074887004999</v>
      </c>
      <c r="L1458" s="283">
        <f t="shared" si="349"/>
        <v>3.0941723472618432</v>
      </c>
      <c r="M1458" s="283">
        <f t="shared" si="350"/>
        <v>4.5317358200298399</v>
      </c>
      <c r="N1458" s="283">
        <f t="shared" si="351"/>
        <v>2.2832919573072399</v>
      </c>
      <c r="O1458" s="283">
        <f t="shared" si="352"/>
        <v>0.58169337168844026</v>
      </c>
      <c r="P1458" s="21">
        <f t="shared" si="344"/>
        <v>0</v>
      </c>
      <c r="Q1458" s="21">
        <f t="shared" si="345"/>
        <v>1.1649354943302594</v>
      </c>
      <c r="R1458">
        <f t="shared" si="346"/>
        <v>1.1856283047139096</v>
      </c>
      <c r="S1458" s="296">
        <f t="shared" si="353"/>
        <v>0</v>
      </c>
      <c r="T1458" s="283">
        <f t="shared" si="354"/>
        <v>0.42925074887004999</v>
      </c>
    </row>
    <row r="1459" spans="1:20" x14ac:dyDescent="0.25">
      <c r="A1459" s="286">
        <v>43161</v>
      </c>
      <c r="B1459" s="1">
        <f t="shared" si="347"/>
        <v>5</v>
      </c>
      <c r="C1459" s="285">
        <v>17</v>
      </c>
      <c r="D1459" t="s">
        <v>714</v>
      </c>
      <c r="F1459" s="16">
        <v>27</v>
      </c>
      <c r="G1459" t="str">
        <f t="shared" si="341"/>
        <v>heating</v>
      </c>
      <c r="H1459" s="283">
        <f>IF(G1459="heating",F1459*Assumptions!M$4+Assumptions!M$7,0)</f>
        <v>0.45519928950013722</v>
      </c>
      <c r="I1459" s="15">
        <f t="shared" si="342"/>
        <v>1.000324165990953</v>
      </c>
      <c r="J1459" s="15">
        <f t="shared" si="343"/>
        <v>1.0078033906966741</v>
      </c>
      <c r="K1459" s="283">
        <f t="shared" si="348"/>
        <v>0.4589000989990531</v>
      </c>
      <c r="L1459" s="283">
        <f t="shared" si="349"/>
        <v>3.1143580678163376</v>
      </c>
      <c r="M1459" s="283">
        <f t="shared" si="350"/>
        <v>4.8763595178816912</v>
      </c>
      <c r="N1459" s="283">
        <f t="shared" si="351"/>
        <v>2.2875213966102126</v>
      </c>
      <c r="O1459" s="283">
        <f t="shared" si="352"/>
        <v>0.62477195962287446</v>
      </c>
      <c r="P1459" s="21">
        <f t="shared" si="344"/>
        <v>0</v>
      </c>
      <c r="Q1459" s="21">
        <f t="shared" si="345"/>
        <v>1.3521540118753073</v>
      </c>
      <c r="R1459">
        <f t="shared" si="346"/>
        <v>1.1856283047139096</v>
      </c>
      <c r="S1459" s="296">
        <f t="shared" si="353"/>
        <v>0</v>
      </c>
      <c r="T1459" s="283">
        <f t="shared" si="354"/>
        <v>0.4589000989990531</v>
      </c>
    </row>
    <row r="1460" spans="1:20" x14ac:dyDescent="0.25">
      <c r="A1460" s="286">
        <v>43161</v>
      </c>
      <c r="B1460" s="1">
        <f t="shared" si="347"/>
        <v>5</v>
      </c>
      <c r="C1460" s="285">
        <v>18</v>
      </c>
      <c r="D1460" t="s">
        <v>714</v>
      </c>
      <c r="F1460" s="16">
        <v>23</v>
      </c>
      <c r="G1460" t="str">
        <f t="shared" si="341"/>
        <v>heating</v>
      </c>
      <c r="H1460" s="283">
        <f>IF(G1460="heating",F1460*Assumptions!M$4+Assumptions!M$7,0)</f>
        <v>0.4979827864482973</v>
      </c>
      <c r="I1460" s="15">
        <f t="shared" si="342"/>
        <v>0.99263375744531002</v>
      </c>
      <c r="J1460" s="15">
        <f t="shared" si="343"/>
        <v>1.0078033906966741</v>
      </c>
      <c r="K1460" s="283">
        <f t="shared" si="348"/>
        <v>0.49817185381662382</v>
      </c>
      <c r="L1460" s="283">
        <f t="shared" si="349"/>
        <v>3.0592830131973998</v>
      </c>
      <c r="M1460" s="283">
        <f t="shared" si="350"/>
        <v>5.2000541303968797</v>
      </c>
      <c r="N1460" s="283">
        <f t="shared" si="351"/>
        <v>2.0731424140202046</v>
      </c>
      <c r="O1460" s="283">
        <f t="shared" si="352"/>
        <v>0.73513940949133583</v>
      </c>
      <c r="P1460" s="21">
        <f t="shared" si="344"/>
        <v>0</v>
      </c>
      <c r="Q1460" s="21">
        <f t="shared" si="345"/>
        <v>1.5598916921549892</v>
      </c>
      <c r="R1460">
        <f t="shared" si="346"/>
        <v>1.1856283047139096</v>
      </c>
      <c r="S1460" s="296">
        <f t="shared" si="353"/>
        <v>0</v>
      </c>
      <c r="T1460" s="283">
        <f t="shared" si="354"/>
        <v>0.49817185381662382</v>
      </c>
    </row>
    <row r="1461" spans="1:20" x14ac:dyDescent="0.25">
      <c r="A1461" s="286">
        <v>43161</v>
      </c>
      <c r="B1461" s="1">
        <f t="shared" si="347"/>
        <v>5</v>
      </c>
      <c r="C1461" s="285">
        <v>19</v>
      </c>
      <c r="D1461" t="s">
        <v>714</v>
      </c>
      <c r="F1461" s="16">
        <v>19</v>
      </c>
      <c r="G1461" t="str">
        <f t="shared" si="341"/>
        <v>heating</v>
      </c>
      <c r="H1461" s="283">
        <f>IF(G1461="heating",F1461*Assumptions!M$4+Assumptions!M$7,0)</f>
        <v>0.54076628339645738</v>
      </c>
      <c r="I1461" s="15">
        <f t="shared" si="342"/>
        <v>0.98728643949761985</v>
      </c>
      <c r="J1461" s="15">
        <f t="shared" si="343"/>
        <v>1.0078033906966741</v>
      </c>
      <c r="K1461" s="283">
        <f t="shared" si="348"/>
        <v>0.53805738030260009</v>
      </c>
      <c r="L1461" s="283">
        <f t="shared" si="349"/>
        <v>2.9437809613584625</v>
      </c>
      <c r="M1461" s="283">
        <f t="shared" si="350"/>
        <v>5.4043455225279313</v>
      </c>
      <c r="N1461" s="283">
        <f t="shared" si="351"/>
        <v>1.8289671560163632</v>
      </c>
      <c r="O1461" s="283">
        <f t="shared" si="352"/>
        <v>0.86602051165484839</v>
      </c>
      <c r="P1461" s="21">
        <f t="shared" si="344"/>
        <v>0</v>
      </c>
      <c r="Q1461" s="21">
        <f t="shared" si="345"/>
        <v>1.6764212681468484</v>
      </c>
      <c r="R1461">
        <f t="shared" si="346"/>
        <v>1.1856283047139096</v>
      </c>
      <c r="S1461" s="296">
        <f t="shared" si="353"/>
        <v>0</v>
      </c>
      <c r="T1461" s="283">
        <f t="shared" si="354"/>
        <v>0.53805738030260009</v>
      </c>
    </row>
    <row r="1462" spans="1:20" x14ac:dyDescent="0.25">
      <c r="A1462" s="286">
        <v>43161</v>
      </c>
      <c r="B1462" s="1">
        <f t="shared" si="347"/>
        <v>5</v>
      </c>
      <c r="C1462" s="285">
        <v>20</v>
      </c>
      <c r="D1462" t="s">
        <v>714</v>
      </c>
      <c r="F1462" s="16">
        <v>18</v>
      </c>
      <c r="G1462" t="str">
        <f t="shared" si="341"/>
        <v>heating</v>
      </c>
      <c r="H1462" s="283">
        <f>IF(G1462="heating",F1462*Assumptions!M$4+Assumptions!M$7,0)</f>
        <v>0.55146215763349737</v>
      </c>
      <c r="I1462" s="15">
        <f t="shared" si="342"/>
        <v>0.9807837528485519</v>
      </c>
      <c r="J1462" s="15">
        <f t="shared" si="343"/>
        <v>1.0078033906966741</v>
      </c>
      <c r="K1462" s="283">
        <f t="shared" si="348"/>
        <v>0.54508570639855847</v>
      </c>
      <c r="L1462" s="283">
        <f t="shared" si="349"/>
        <v>2.9050026706454841</v>
      </c>
      <c r="M1462" s="283">
        <f t="shared" si="350"/>
        <v>5.4028181767766963</v>
      </c>
      <c r="N1462" s="283">
        <f t="shared" si="351"/>
        <v>1.7641684145174241</v>
      </c>
      <c r="O1462" s="283">
        <f t="shared" si="352"/>
        <v>0.89757611562932393</v>
      </c>
      <c r="P1462" s="21">
        <f t="shared" si="344"/>
        <v>0</v>
      </c>
      <c r="Q1462" s="21">
        <f t="shared" si="345"/>
        <v>1.52436960139122</v>
      </c>
      <c r="R1462">
        <f t="shared" si="346"/>
        <v>1.1856283047139096</v>
      </c>
      <c r="S1462" s="296">
        <f t="shared" si="353"/>
        <v>0</v>
      </c>
      <c r="T1462" s="283">
        <f t="shared" si="354"/>
        <v>0.54508570639855847</v>
      </c>
    </row>
    <row r="1463" spans="1:20" x14ac:dyDescent="0.25">
      <c r="A1463" s="286">
        <v>43161</v>
      </c>
      <c r="B1463" s="1">
        <f t="shared" si="347"/>
        <v>5</v>
      </c>
      <c r="C1463" s="285">
        <v>21</v>
      </c>
      <c r="D1463" t="s">
        <v>714</v>
      </c>
      <c r="F1463" s="16">
        <v>14</v>
      </c>
      <c r="G1463" t="str">
        <f t="shared" si="341"/>
        <v>heating</v>
      </c>
      <c r="H1463" s="283">
        <f>IF(G1463="heating",F1463*Assumptions!M$4+Assumptions!M$7,0)</f>
        <v>0.59424565458165746</v>
      </c>
      <c r="I1463" s="15">
        <f t="shared" si="342"/>
        <v>0.96485790305685171</v>
      </c>
      <c r="J1463" s="15">
        <f t="shared" si="343"/>
        <v>1.0078033906966741</v>
      </c>
      <c r="K1463" s="283">
        <f t="shared" si="348"/>
        <v>0.57783678868522637</v>
      </c>
      <c r="L1463" s="283">
        <f t="shared" si="349"/>
        <v>2.7335244633277975</v>
      </c>
      <c r="M1463" s="283">
        <f t="shared" si="350"/>
        <v>5.3893597640904423</v>
      </c>
      <c r="N1463" s="283">
        <f t="shared" si="351"/>
        <v>1.5010922485335794</v>
      </c>
      <c r="O1463" s="283">
        <f t="shared" si="352"/>
        <v>1.0522544495349229</v>
      </c>
      <c r="P1463" s="21">
        <f t="shared" si="344"/>
        <v>0</v>
      </c>
      <c r="Q1463" s="21">
        <f t="shared" si="345"/>
        <v>1.4448604713749031</v>
      </c>
      <c r="R1463">
        <f t="shared" si="346"/>
        <v>1.1856283047139096</v>
      </c>
      <c r="S1463" s="296">
        <f t="shared" si="353"/>
        <v>0</v>
      </c>
      <c r="T1463" s="283">
        <f t="shared" si="354"/>
        <v>0.57783678868522637</v>
      </c>
    </row>
    <row r="1464" spans="1:20" x14ac:dyDescent="0.25">
      <c r="A1464" s="286">
        <v>43161</v>
      </c>
      <c r="B1464" s="1">
        <f t="shared" si="347"/>
        <v>5</v>
      </c>
      <c r="C1464" s="285">
        <v>22</v>
      </c>
      <c r="D1464" t="s">
        <v>714</v>
      </c>
      <c r="F1464" s="16">
        <v>10</v>
      </c>
      <c r="G1464" t="str">
        <f t="shared" si="341"/>
        <v>heating</v>
      </c>
      <c r="H1464" s="283">
        <f>IF(G1464="heating",F1464*Assumptions!M$4+Assumptions!M$7,0)</f>
        <v>0.63702915152981754</v>
      </c>
      <c r="I1464" s="15">
        <f t="shared" si="342"/>
        <v>0.93972561476240646</v>
      </c>
      <c r="J1464" s="15">
        <f t="shared" si="343"/>
        <v>1.0078033906966741</v>
      </c>
      <c r="K1464" s="283">
        <f t="shared" si="348"/>
        <v>0.60330397519067014</v>
      </c>
      <c r="L1464" s="283">
        <f t="shared" si="349"/>
        <v>2.5948150733280251</v>
      </c>
      <c r="M1464" s="283">
        <f t="shared" si="350"/>
        <v>5.3413571923032714</v>
      </c>
      <c r="N1464" s="283">
        <f t="shared" si="351"/>
        <v>1.2546470767287967</v>
      </c>
      <c r="O1464" s="283">
        <f t="shared" si="352"/>
        <v>1.247731156960131</v>
      </c>
      <c r="P1464" s="21">
        <f t="shared" si="344"/>
        <v>0</v>
      </c>
      <c r="Q1464" s="21">
        <f t="shared" si="345"/>
        <v>1.2427137171080138</v>
      </c>
      <c r="R1464">
        <f t="shared" si="346"/>
        <v>1.1856283047139096</v>
      </c>
      <c r="S1464" s="296">
        <f t="shared" si="353"/>
        <v>0</v>
      </c>
      <c r="T1464" s="283">
        <f t="shared" si="354"/>
        <v>0.60330397519067014</v>
      </c>
    </row>
    <row r="1465" spans="1:20" x14ac:dyDescent="0.25">
      <c r="A1465" s="286">
        <v>43161</v>
      </c>
      <c r="B1465" s="1">
        <f t="shared" si="347"/>
        <v>5</v>
      </c>
      <c r="C1465" s="285">
        <v>23</v>
      </c>
      <c r="D1465" t="s">
        <v>713</v>
      </c>
      <c r="F1465" s="16">
        <v>10</v>
      </c>
      <c r="G1465" t="str">
        <f t="shared" si="341"/>
        <v>heating</v>
      </c>
      <c r="H1465" s="283">
        <f>IF(G1465="heating",F1465*Assumptions!M$4+Assumptions!M$7,0)</f>
        <v>0.63702915152981754</v>
      </c>
      <c r="I1465" s="15">
        <f t="shared" si="342"/>
        <v>0.93552015763172869</v>
      </c>
      <c r="J1465" s="15">
        <f t="shared" si="343"/>
        <v>1.0078033906966741</v>
      </c>
      <c r="K1465" s="283">
        <f t="shared" si="348"/>
        <v>0.60060407112870273</v>
      </c>
      <c r="L1465" s="283">
        <f t="shared" si="349"/>
        <v>2.5948150733280251</v>
      </c>
      <c r="M1465" s="283">
        <f t="shared" si="350"/>
        <v>5.3174535673099825</v>
      </c>
      <c r="N1465" s="283">
        <f t="shared" si="351"/>
        <v>1.2546470767287967</v>
      </c>
      <c r="O1465" s="283">
        <f t="shared" si="352"/>
        <v>1.242147314390794</v>
      </c>
      <c r="P1465" s="21">
        <f t="shared" si="344"/>
        <v>0</v>
      </c>
      <c r="Q1465" s="21">
        <f t="shared" si="345"/>
        <v>1.0297519246597011</v>
      </c>
      <c r="R1465">
        <f t="shared" si="346"/>
        <v>1.1856283047139096</v>
      </c>
      <c r="S1465" s="296">
        <f t="shared" si="353"/>
        <v>0</v>
      </c>
      <c r="T1465" s="283">
        <f t="shared" si="354"/>
        <v>0.60060407112870273</v>
      </c>
    </row>
    <row r="1466" spans="1:20" x14ac:dyDescent="0.25">
      <c r="A1466" s="286">
        <v>43162</v>
      </c>
      <c r="B1466" s="1">
        <f t="shared" si="347"/>
        <v>6</v>
      </c>
      <c r="C1466" s="285">
        <v>0</v>
      </c>
      <c r="D1466" t="s">
        <v>713</v>
      </c>
      <c r="F1466" s="16">
        <v>9</v>
      </c>
      <c r="G1466" t="str">
        <f t="shared" si="341"/>
        <v>heating</v>
      </c>
      <c r="H1466" s="283">
        <f>IF(G1466="heating",F1466*Assumptions!M$4+Assumptions!M$7,0)</f>
        <v>0.64772502576685764</v>
      </c>
      <c r="I1466" s="15">
        <f t="shared" si="342"/>
        <v>0.96097758380229281</v>
      </c>
      <c r="J1466" s="15">
        <f t="shared" si="343"/>
        <v>0.9885470267915587</v>
      </c>
      <c r="K1466" s="283">
        <f t="shared" si="348"/>
        <v>0.61532033587227686</v>
      </c>
      <c r="L1466" s="283">
        <f t="shared" si="349"/>
        <v>2.5577388510716212</v>
      </c>
      <c r="M1466" s="283">
        <f t="shared" si="350"/>
        <v>5.3699036230578487</v>
      </c>
      <c r="N1466" s="283">
        <f t="shared" si="351"/>
        <v>1.1952724464873081</v>
      </c>
      <c r="O1466" s="283">
        <f t="shared" si="352"/>
        <v>1.3167112933458498</v>
      </c>
      <c r="P1466" s="21">
        <f t="shared" si="344"/>
        <v>0</v>
      </c>
      <c r="Q1466" s="21">
        <f t="shared" si="345"/>
        <v>0.90668853391740301</v>
      </c>
      <c r="R1466">
        <f t="shared" si="346"/>
        <v>1.0112882868167345</v>
      </c>
      <c r="S1466" s="296">
        <f t="shared" si="353"/>
        <v>0</v>
      </c>
      <c r="T1466" s="283">
        <f t="shared" si="354"/>
        <v>0.61532033587227686</v>
      </c>
    </row>
    <row r="1467" spans="1:20" x14ac:dyDescent="0.25">
      <c r="A1467" s="286">
        <v>43162</v>
      </c>
      <c r="B1467" s="1">
        <f t="shared" si="347"/>
        <v>6</v>
      </c>
      <c r="C1467" s="285">
        <v>1</v>
      </c>
      <c r="D1467" t="s">
        <v>713</v>
      </c>
      <c r="F1467" s="16">
        <v>9</v>
      </c>
      <c r="G1467" t="str">
        <f t="shared" si="341"/>
        <v>heating</v>
      </c>
      <c r="H1467" s="283">
        <f>IF(G1467="heating",F1467*Assumptions!M$4+Assumptions!M$7,0)</f>
        <v>0.64772502576685764</v>
      </c>
      <c r="I1467" s="15">
        <f t="shared" si="342"/>
        <v>0.9912860509924194</v>
      </c>
      <c r="J1467" s="15">
        <f t="shared" si="343"/>
        <v>0.9885470267915587</v>
      </c>
      <c r="K1467" s="283">
        <f t="shared" si="348"/>
        <v>0.63472704891693765</v>
      </c>
      <c r="L1467" s="283">
        <f t="shared" si="349"/>
        <v>2.5577388510716212</v>
      </c>
      <c r="M1467" s="283">
        <f t="shared" si="350"/>
        <v>5.5392661040531124</v>
      </c>
      <c r="N1467" s="283">
        <f t="shared" si="351"/>
        <v>1.1952724464873081</v>
      </c>
      <c r="O1467" s="283">
        <f t="shared" si="352"/>
        <v>1.3582393182508012</v>
      </c>
      <c r="P1467" s="21">
        <f t="shared" si="344"/>
        <v>0</v>
      </c>
      <c r="Q1467" s="21">
        <f t="shared" si="345"/>
        <v>0.81803459285312596</v>
      </c>
      <c r="R1467">
        <f t="shared" si="346"/>
        <v>1.0112882868167345</v>
      </c>
      <c r="S1467" s="296">
        <f t="shared" si="353"/>
        <v>0</v>
      </c>
      <c r="T1467" s="283">
        <f t="shared" si="354"/>
        <v>0.63472704891693765</v>
      </c>
    </row>
    <row r="1468" spans="1:20" x14ac:dyDescent="0.25">
      <c r="A1468" s="286">
        <v>43162</v>
      </c>
      <c r="B1468" s="1">
        <f t="shared" si="347"/>
        <v>6</v>
      </c>
      <c r="C1468" s="285">
        <v>2</v>
      </c>
      <c r="D1468" t="s">
        <v>713</v>
      </c>
      <c r="F1468" s="16">
        <v>7</v>
      </c>
      <c r="G1468" t="str">
        <f t="shared" si="341"/>
        <v>heating</v>
      </c>
      <c r="H1468" s="283">
        <f>IF(G1468="heating",F1468*Assumptions!M$4+Assumptions!M$7,0)</f>
        <v>0.66911677424093763</v>
      </c>
      <c r="I1468" s="15">
        <f t="shared" si="342"/>
        <v>1.0126444122274023</v>
      </c>
      <c r="J1468" s="15">
        <f t="shared" si="343"/>
        <v>0.9885470267915587</v>
      </c>
      <c r="K1468" s="283">
        <f t="shared" si="348"/>
        <v>0.66981708718263266</v>
      </c>
      <c r="L1468" s="283">
        <f t="shared" si="349"/>
        <v>2.4800267097410909</v>
      </c>
      <c r="M1468" s="283">
        <f t="shared" si="350"/>
        <v>5.6678924785055269</v>
      </c>
      <c r="N1468" s="283">
        <f t="shared" si="351"/>
        <v>1.1216076842493865</v>
      </c>
      <c r="O1468" s="283">
        <f t="shared" si="352"/>
        <v>1.4810564247922453</v>
      </c>
      <c r="P1468" s="21">
        <f t="shared" si="344"/>
        <v>0</v>
      </c>
      <c r="Q1468" s="21">
        <f t="shared" si="345"/>
        <v>0.74507607494346417</v>
      </c>
      <c r="R1468">
        <f t="shared" si="346"/>
        <v>1.0112882868167345</v>
      </c>
      <c r="S1468" s="296">
        <f t="shared" si="353"/>
        <v>0</v>
      </c>
      <c r="T1468" s="283">
        <f t="shared" si="354"/>
        <v>0.66981708718263266</v>
      </c>
    </row>
    <row r="1469" spans="1:20" x14ac:dyDescent="0.25">
      <c r="A1469" s="286">
        <v>43162</v>
      </c>
      <c r="B1469" s="1">
        <f t="shared" si="347"/>
        <v>6</v>
      </c>
      <c r="C1469" s="285">
        <v>3</v>
      </c>
      <c r="D1469" t="s">
        <v>713</v>
      </c>
      <c r="F1469" s="16">
        <v>7</v>
      </c>
      <c r="G1469" t="str">
        <f t="shared" si="341"/>
        <v>heating</v>
      </c>
      <c r="H1469" s="283">
        <f>IF(G1469="heating",F1469*Assumptions!M$4+Assumptions!M$7,0)</f>
        <v>0.66911677424093763</v>
      </c>
      <c r="I1469" s="15">
        <f t="shared" si="342"/>
        <v>1.0288787614109172</v>
      </c>
      <c r="J1469" s="15">
        <f t="shared" si="343"/>
        <v>0.9885470267915587</v>
      </c>
      <c r="K1469" s="283">
        <f t="shared" si="348"/>
        <v>0.68055535261036482</v>
      </c>
      <c r="L1469" s="283">
        <f t="shared" si="349"/>
        <v>2.4800267097410909</v>
      </c>
      <c r="M1469" s="283">
        <f t="shared" si="350"/>
        <v>5.7587580819884723</v>
      </c>
      <c r="N1469" s="283">
        <f t="shared" si="351"/>
        <v>1.1216076842493865</v>
      </c>
      <c r="O1469" s="283">
        <f t="shared" si="352"/>
        <v>1.5048001860476681</v>
      </c>
      <c r="P1469" s="21">
        <f t="shared" si="344"/>
        <v>0</v>
      </c>
      <c r="Q1469" s="21">
        <f t="shared" si="345"/>
        <v>0.69158980876382303</v>
      </c>
      <c r="R1469">
        <f t="shared" si="346"/>
        <v>1.0112882868167345</v>
      </c>
      <c r="S1469" s="296">
        <f t="shared" si="353"/>
        <v>0</v>
      </c>
      <c r="T1469" s="283">
        <f t="shared" si="354"/>
        <v>0.68055535261036482</v>
      </c>
    </row>
    <row r="1470" spans="1:20" x14ac:dyDescent="0.25">
      <c r="A1470" s="286">
        <v>43162</v>
      </c>
      <c r="B1470" s="1">
        <f t="shared" si="347"/>
        <v>6</v>
      </c>
      <c r="C1470" s="285">
        <v>4</v>
      </c>
      <c r="D1470" t="s">
        <v>713</v>
      </c>
      <c r="F1470" s="16">
        <v>3</v>
      </c>
      <c r="G1470" t="str">
        <f t="shared" si="341"/>
        <v>heating</v>
      </c>
      <c r="H1470" s="283">
        <f>IF(G1470="heating",F1470*Assumptions!M$4+Assumptions!M$7,0)</f>
        <v>0.71190027118909771</v>
      </c>
      <c r="I1470" s="15">
        <f t="shared" si="342"/>
        <v>1.0654385285153933</v>
      </c>
      <c r="J1470" s="15">
        <f t="shared" si="343"/>
        <v>0.9885470267915587</v>
      </c>
      <c r="K1470" s="283">
        <f t="shared" si="348"/>
        <v>0.74979905780744815</v>
      </c>
      <c r="L1470" s="283">
        <f t="shared" si="349"/>
        <v>2.2496218138612099</v>
      </c>
      <c r="M1470" s="283">
        <f t="shared" si="350"/>
        <v>5.7552398477486149</v>
      </c>
      <c r="N1470" s="283" t="e">
        <f t="shared" si="351"/>
        <v>#N/A</v>
      </c>
      <c r="O1470" s="283">
        <f t="shared" si="352"/>
        <v>0</v>
      </c>
      <c r="P1470" s="21">
        <f t="shared" si="344"/>
        <v>0</v>
      </c>
      <c r="Q1470" s="21">
        <f t="shared" si="345"/>
        <v>0.6473875548762833</v>
      </c>
      <c r="R1470">
        <f t="shared" si="346"/>
        <v>1.0112882868167345</v>
      </c>
      <c r="S1470" s="296">
        <f t="shared" si="353"/>
        <v>0</v>
      </c>
      <c r="T1470" s="283">
        <f t="shared" si="354"/>
        <v>0.74979905780744815</v>
      </c>
    </row>
    <row r="1471" spans="1:20" x14ac:dyDescent="0.25">
      <c r="A1471" s="286">
        <v>43162</v>
      </c>
      <c r="B1471" s="1">
        <f t="shared" si="347"/>
        <v>6</v>
      </c>
      <c r="C1471" s="285">
        <v>5</v>
      </c>
      <c r="D1471" t="s">
        <v>713</v>
      </c>
      <c r="F1471" s="16">
        <v>3</v>
      </c>
      <c r="G1471" t="str">
        <f t="shared" si="341"/>
        <v>heating</v>
      </c>
      <c r="H1471" s="283">
        <f>IF(G1471="heating",F1471*Assumptions!M$4+Assumptions!M$7,0)</f>
        <v>0.71190027118909771</v>
      </c>
      <c r="I1471" s="15">
        <f t="shared" si="342"/>
        <v>1.1031161181218294</v>
      </c>
      <c r="J1471" s="15">
        <f t="shared" si="343"/>
        <v>0.9885470267915587</v>
      </c>
      <c r="K1471" s="283">
        <f t="shared" si="348"/>
        <v>0.77631454455892357</v>
      </c>
      <c r="L1471" s="283">
        <f t="shared" si="349"/>
        <v>2.2496218138612099</v>
      </c>
      <c r="M1471" s="283">
        <f t="shared" si="350"/>
        <v>5.9587650247217372</v>
      </c>
      <c r="N1471" s="283" t="e">
        <f t="shared" si="351"/>
        <v>#N/A</v>
      </c>
      <c r="O1471" s="283">
        <f t="shared" si="352"/>
        <v>0</v>
      </c>
      <c r="P1471" s="21">
        <f t="shared" si="344"/>
        <v>0</v>
      </c>
      <c r="Q1471" s="21">
        <f t="shared" si="345"/>
        <v>0.72139578924615555</v>
      </c>
      <c r="R1471">
        <f t="shared" si="346"/>
        <v>1.0112882868167345</v>
      </c>
      <c r="S1471" s="296">
        <f t="shared" si="353"/>
        <v>0</v>
      </c>
      <c r="T1471" s="283">
        <f t="shared" si="354"/>
        <v>0.77631454455892357</v>
      </c>
    </row>
    <row r="1472" spans="1:20" x14ac:dyDescent="0.25">
      <c r="A1472" s="286">
        <v>43162</v>
      </c>
      <c r="B1472" s="1">
        <f t="shared" si="347"/>
        <v>6</v>
      </c>
      <c r="C1472" s="285">
        <v>6</v>
      </c>
      <c r="D1472" t="s">
        <v>713</v>
      </c>
      <c r="F1472" s="16">
        <v>1</v>
      </c>
      <c r="G1472" t="str">
        <f t="shared" si="341"/>
        <v>heating</v>
      </c>
      <c r="H1472" s="283">
        <f>IF(G1472="heating",F1472*Assumptions!M$4+Assumptions!M$7,0)</f>
        <v>0.73329201966317781</v>
      </c>
      <c r="I1472" s="15">
        <f t="shared" si="342"/>
        <v>1.1674190089087988</v>
      </c>
      <c r="J1472" s="15">
        <f t="shared" si="343"/>
        <v>0.9885470267915587</v>
      </c>
      <c r="K1472" s="283">
        <f t="shared" si="348"/>
        <v>0.84625462155347475</v>
      </c>
      <c r="L1472" s="283">
        <f t="shared" si="349"/>
        <v>2.2890548970082816</v>
      </c>
      <c r="M1472" s="283">
        <f t="shared" si="350"/>
        <v>6.6094646504087571</v>
      </c>
      <c r="N1472" s="283" t="e">
        <f t="shared" si="351"/>
        <v>#N/A</v>
      </c>
      <c r="O1472" s="283">
        <f t="shared" si="352"/>
        <v>0</v>
      </c>
      <c r="P1472" s="21">
        <f t="shared" si="344"/>
        <v>0</v>
      </c>
      <c r="Q1472" s="21">
        <f t="shared" si="345"/>
        <v>0.87787080972652631</v>
      </c>
      <c r="R1472">
        <f t="shared" si="346"/>
        <v>1.0112882868167345</v>
      </c>
      <c r="S1472" s="296">
        <f t="shared" si="353"/>
        <v>0</v>
      </c>
      <c r="T1472" s="283">
        <f t="shared" si="354"/>
        <v>0.84625462155347475</v>
      </c>
    </row>
    <row r="1473" spans="1:20" x14ac:dyDescent="0.25">
      <c r="A1473" s="286">
        <v>43162</v>
      </c>
      <c r="B1473" s="1">
        <f t="shared" si="347"/>
        <v>6</v>
      </c>
      <c r="C1473" s="285">
        <v>7</v>
      </c>
      <c r="D1473" t="s">
        <v>713</v>
      </c>
      <c r="F1473" s="16">
        <v>1</v>
      </c>
      <c r="G1473" t="str">
        <f t="shared" si="341"/>
        <v>heating</v>
      </c>
      <c r="H1473" s="283">
        <f>IF(G1473="heating",F1473*Assumptions!M$4+Assumptions!M$7,0)</f>
        <v>0.73329201966317781</v>
      </c>
      <c r="I1473" s="15">
        <f t="shared" si="342"/>
        <v>1.1567226404725983</v>
      </c>
      <c r="J1473" s="15">
        <f t="shared" si="343"/>
        <v>0.9885470267915587</v>
      </c>
      <c r="K1473" s="283">
        <f t="shared" si="348"/>
        <v>0.83850089204085165</v>
      </c>
      <c r="L1473" s="283">
        <f t="shared" si="349"/>
        <v>2.2890548970082816</v>
      </c>
      <c r="M1473" s="283">
        <f t="shared" si="350"/>
        <v>6.5489060433214039</v>
      </c>
      <c r="N1473" s="283" t="e">
        <f t="shared" si="351"/>
        <v>#N/A</v>
      </c>
      <c r="O1473" s="283">
        <f t="shared" si="352"/>
        <v>0</v>
      </c>
      <c r="P1473" s="21">
        <f t="shared" si="344"/>
        <v>0</v>
      </c>
      <c r="Q1473" s="21">
        <f t="shared" si="345"/>
        <v>0.97331382064367777</v>
      </c>
      <c r="R1473">
        <f t="shared" si="346"/>
        <v>1.0112882868167345</v>
      </c>
      <c r="S1473" s="296">
        <f t="shared" si="353"/>
        <v>0</v>
      </c>
      <c r="T1473" s="283">
        <f t="shared" si="354"/>
        <v>0.83850089204085165</v>
      </c>
    </row>
    <row r="1474" spans="1:20" x14ac:dyDescent="0.25">
      <c r="A1474" s="286">
        <v>43162</v>
      </c>
      <c r="B1474" s="1">
        <f t="shared" si="347"/>
        <v>6</v>
      </c>
      <c r="C1474" s="285">
        <v>8</v>
      </c>
      <c r="D1474" t="s">
        <v>713</v>
      </c>
      <c r="F1474" s="16">
        <v>3</v>
      </c>
      <c r="G1474" t="str">
        <f t="shared" ref="G1474:G1537" si="355">VLOOKUP(A1474,U$2:W$366,3,FALSE)</f>
        <v>heating</v>
      </c>
      <c r="H1474" s="283">
        <f>IF(G1474="heating",F1474*Assumptions!M$4+Assumptions!M$7,0)</f>
        <v>0.71190027118909771</v>
      </c>
      <c r="I1474" s="15">
        <f t="shared" ref="I1474:I1537" si="356">VLOOKUP(C1474,AO$2:AQ$25,2,FALSE)</f>
        <v>1.0887373021083731</v>
      </c>
      <c r="J1474" s="15">
        <f t="shared" ref="J1474:J1537" si="357">VLOOKUP(B1474,AS$4:AU$10,3,FALSE)</f>
        <v>0.9885470267915587</v>
      </c>
      <c r="K1474" s="283">
        <f t="shared" si="348"/>
        <v>0.76619549741474058</v>
      </c>
      <c r="L1474" s="283">
        <f t="shared" si="349"/>
        <v>2.2496218138612099</v>
      </c>
      <c r="M1474" s="283">
        <f t="shared" si="350"/>
        <v>5.8810941571218951</v>
      </c>
      <c r="N1474" s="283" t="e">
        <f t="shared" si="351"/>
        <v>#N/A</v>
      </c>
      <c r="O1474" s="283">
        <f t="shared" si="352"/>
        <v>0</v>
      </c>
      <c r="P1474" s="21">
        <f t="shared" ref="P1474:P1537" si="358">IF(G1474="cooling",IF(F1474&lt;61,0.025,(F1474^2*AX$25+F1474*AY$25+AZ$25)),0)</f>
        <v>0</v>
      </c>
      <c r="Q1474" s="21">
        <f t="shared" ref="Q1474:Q1537" si="359">VLOOKUP(C1474,BB$2:BC$25,2,FALSE)</f>
        <v>0.94940007506179924</v>
      </c>
      <c r="R1474">
        <f t="shared" ref="R1474:R1537" si="360">VLOOKUP(B1474,AS$4:AV$10,4,FALSE)</f>
        <v>1.0112882868167345</v>
      </c>
      <c r="S1474" s="296">
        <f t="shared" si="353"/>
        <v>0</v>
      </c>
      <c r="T1474" s="283">
        <f t="shared" si="354"/>
        <v>0.76619549741474058</v>
      </c>
    </row>
    <row r="1475" spans="1:20" x14ac:dyDescent="0.25">
      <c r="A1475" s="286">
        <v>43162</v>
      </c>
      <c r="B1475" s="1">
        <f t="shared" ref="B1475:B1538" si="361">WEEKDAY(A1475,2)</f>
        <v>6</v>
      </c>
      <c r="C1475" s="285">
        <v>9</v>
      </c>
      <c r="D1475" t="s">
        <v>713</v>
      </c>
      <c r="F1475" s="16">
        <v>7</v>
      </c>
      <c r="G1475" t="str">
        <f t="shared" si="355"/>
        <v>heating</v>
      </c>
      <c r="H1475" s="283">
        <f>IF(G1475="heating",F1475*Assumptions!M$4+Assumptions!M$7,0)</f>
        <v>0.66911677424093763</v>
      </c>
      <c r="I1475" s="15">
        <f t="shared" si="356"/>
        <v>1.0265141967145235</v>
      </c>
      <c r="J1475" s="15">
        <f t="shared" si="357"/>
        <v>0.9885470267915587</v>
      </c>
      <c r="K1475" s="283">
        <f t="shared" ref="K1475:K1538" si="362">H1475*I1475*J1475</f>
        <v>0.67899130325773027</v>
      </c>
      <c r="L1475" s="283">
        <f t="shared" ref="L1475:L1538" si="363">VLOOKUP(F1475,BL$2:BN$92,2,FALSE)</f>
        <v>2.4800267097410909</v>
      </c>
      <c r="M1475" s="283">
        <f t="shared" ref="M1475:M1538" si="364">IF(G1475="heating",K1475*(L1475*3.412),0)</f>
        <v>5.7455233292008181</v>
      </c>
      <c r="N1475" s="283">
        <f t="shared" ref="N1475:N1538" si="365">VLOOKUP(F1475,BL$2:BN$92,3,FALSE)</f>
        <v>1.1216076842493865</v>
      </c>
      <c r="O1475" s="283">
        <f t="shared" ref="O1475:O1538" si="366">IF(F1475&lt;=61,IF(G1475="heating",IF(F1475&gt;=5,K1475*L1475/N1475,0),0),0)</f>
        <v>1.5013418608022568</v>
      </c>
      <c r="P1475" s="21">
        <f t="shared" si="358"/>
        <v>0</v>
      </c>
      <c r="Q1475" s="21">
        <f t="shared" si="359"/>
        <v>0.8408485371888097</v>
      </c>
      <c r="R1475">
        <f t="shared" si="360"/>
        <v>1.0112882868167345</v>
      </c>
      <c r="S1475" s="296">
        <f t="shared" ref="S1475:S1538" si="367">P1475*Q1475*R1475</f>
        <v>0</v>
      </c>
      <c r="T1475" s="283">
        <f t="shared" ref="T1475:T1538" si="368">K1475+S1475</f>
        <v>0.67899130325773027</v>
      </c>
    </row>
    <row r="1476" spans="1:20" x14ac:dyDescent="0.25">
      <c r="A1476" s="286">
        <v>43162</v>
      </c>
      <c r="B1476" s="1">
        <f t="shared" si="361"/>
        <v>6</v>
      </c>
      <c r="C1476" s="285">
        <v>10</v>
      </c>
      <c r="D1476" t="s">
        <v>713</v>
      </c>
      <c r="F1476" s="16">
        <v>7</v>
      </c>
      <c r="G1476" t="str">
        <f t="shared" si="355"/>
        <v>heating</v>
      </c>
      <c r="H1476" s="283">
        <f>IF(G1476="heating",F1476*Assumptions!M$4+Assumptions!M$7,0)</f>
        <v>0.66911677424093763</v>
      </c>
      <c r="I1476" s="15">
        <f t="shared" si="356"/>
        <v>0.99413757313525775</v>
      </c>
      <c r="J1476" s="15">
        <f t="shared" si="357"/>
        <v>0.9885470267915587</v>
      </c>
      <c r="K1476" s="283">
        <f t="shared" si="362"/>
        <v>0.65757567558347974</v>
      </c>
      <c r="L1476" s="283">
        <f t="shared" si="363"/>
        <v>2.4800267097410909</v>
      </c>
      <c r="M1476" s="283">
        <f t="shared" si="364"/>
        <v>5.5643074758879223</v>
      </c>
      <c r="N1476" s="283">
        <f t="shared" si="365"/>
        <v>1.1216076842493865</v>
      </c>
      <c r="O1476" s="283">
        <f t="shared" si="366"/>
        <v>1.4539890034851679</v>
      </c>
      <c r="P1476" s="21">
        <f t="shared" si="358"/>
        <v>0</v>
      </c>
      <c r="Q1476" s="21">
        <f t="shared" si="359"/>
        <v>0.74504051125983206</v>
      </c>
      <c r="R1476">
        <f t="shared" si="360"/>
        <v>1.0112882868167345</v>
      </c>
      <c r="S1476" s="296">
        <f t="shared" si="367"/>
        <v>0</v>
      </c>
      <c r="T1476" s="283">
        <f t="shared" si="368"/>
        <v>0.65757567558347974</v>
      </c>
    </row>
    <row r="1477" spans="1:20" x14ac:dyDescent="0.25">
      <c r="A1477" s="286">
        <v>43162</v>
      </c>
      <c r="B1477" s="1">
        <f t="shared" si="361"/>
        <v>6</v>
      </c>
      <c r="C1477" s="285">
        <v>11</v>
      </c>
      <c r="D1477" t="s">
        <v>713</v>
      </c>
      <c r="F1477" s="16">
        <v>10</v>
      </c>
      <c r="G1477" t="str">
        <f t="shared" si="355"/>
        <v>heating</v>
      </c>
      <c r="H1477" s="283">
        <f>IF(G1477="heating",F1477*Assumptions!M$4+Assumptions!M$7,0)</f>
        <v>0.63702915152981754</v>
      </c>
      <c r="I1477" s="15">
        <f t="shared" si="356"/>
        <v>0.95102107888400034</v>
      </c>
      <c r="J1477" s="15">
        <f t="shared" si="357"/>
        <v>0.9885470267915587</v>
      </c>
      <c r="K1477" s="283">
        <f t="shared" si="362"/>
        <v>0.59888961738648527</v>
      </c>
      <c r="L1477" s="283">
        <f t="shared" si="363"/>
        <v>2.5948150733280251</v>
      </c>
      <c r="M1477" s="283">
        <f t="shared" si="364"/>
        <v>5.3022746356214085</v>
      </c>
      <c r="N1477" s="283">
        <f t="shared" si="365"/>
        <v>1.2546470767287967</v>
      </c>
      <c r="O1477" s="283">
        <f t="shared" si="366"/>
        <v>1.2386015440340585</v>
      </c>
      <c r="P1477" s="21">
        <f t="shared" si="358"/>
        <v>0</v>
      </c>
      <c r="Q1477" s="21">
        <f t="shared" si="359"/>
        <v>0.72850690893675296</v>
      </c>
      <c r="R1477">
        <f t="shared" si="360"/>
        <v>1.0112882868167345</v>
      </c>
      <c r="S1477" s="296">
        <f t="shared" si="367"/>
        <v>0</v>
      </c>
      <c r="T1477" s="283">
        <f t="shared" si="368"/>
        <v>0.59888961738648527</v>
      </c>
    </row>
    <row r="1478" spans="1:20" x14ac:dyDescent="0.25">
      <c r="A1478" s="286">
        <v>43162</v>
      </c>
      <c r="B1478" s="1">
        <f t="shared" si="361"/>
        <v>6</v>
      </c>
      <c r="C1478" s="285">
        <v>12</v>
      </c>
      <c r="D1478" t="s">
        <v>713</v>
      </c>
      <c r="F1478" s="16">
        <v>12</v>
      </c>
      <c r="G1478" t="str">
        <f t="shared" si="355"/>
        <v>heating</v>
      </c>
      <c r="H1478" s="283">
        <f>IF(G1478="heating",F1478*Assumptions!M$4+Assumptions!M$7,0)</f>
        <v>0.61563740305573755</v>
      </c>
      <c r="I1478" s="15">
        <f t="shared" si="356"/>
        <v>0.92817502202723046</v>
      </c>
      <c r="J1478" s="15">
        <f t="shared" si="357"/>
        <v>0.9885470267915587</v>
      </c>
      <c r="K1478" s="283">
        <f t="shared" si="362"/>
        <v>0.5648748106648519</v>
      </c>
      <c r="L1478" s="283">
        <f t="shared" si="363"/>
        <v>2.6646546875967734</v>
      </c>
      <c r="M1478" s="283">
        <f t="shared" si="364"/>
        <v>5.1357298170334085</v>
      </c>
      <c r="N1478" s="283">
        <f t="shared" si="365"/>
        <v>1.3760333699069704</v>
      </c>
      <c r="O1478" s="283">
        <f t="shared" si="366"/>
        <v>1.0938661409390089</v>
      </c>
      <c r="P1478" s="21">
        <f t="shared" si="358"/>
        <v>0</v>
      </c>
      <c r="Q1478" s="21">
        <f t="shared" si="359"/>
        <v>0.75910815787401487</v>
      </c>
      <c r="R1478">
        <f t="shared" si="360"/>
        <v>1.0112882868167345</v>
      </c>
      <c r="S1478" s="296">
        <f t="shared" si="367"/>
        <v>0</v>
      </c>
      <c r="T1478" s="283">
        <f t="shared" si="368"/>
        <v>0.5648748106648519</v>
      </c>
    </row>
    <row r="1479" spans="1:20" x14ac:dyDescent="0.25">
      <c r="A1479" s="286">
        <v>43162</v>
      </c>
      <c r="B1479" s="1">
        <f t="shared" si="361"/>
        <v>6</v>
      </c>
      <c r="C1479" s="285">
        <v>13</v>
      </c>
      <c r="D1479" t="s">
        <v>713</v>
      </c>
      <c r="F1479" s="16">
        <v>14</v>
      </c>
      <c r="G1479" t="str">
        <f t="shared" si="355"/>
        <v>heating</v>
      </c>
      <c r="H1479" s="283">
        <f>IF(G1479="heating",F1479*Assumptions!M$4+Assumptions!M$7,0)</f>
        <v>0.59424565458165746</v>
      </c>
      <c r="I1479" s="15">
        <f t="shared" si="356"/>
        <v>0.91573834436872614</v>
      </c>
      <c r="J1479" s="15">
        <f t="shared" si="357"/>
        <v>0.9885470267915587</v>
      </c>
      <c r="K1479" s="283">
        <f t="shared" si="362"/>
        <v>0.53794112699361063</v>
      </c>
      <c r="L1479" s="283">
        <f t="shared" si="363"/>
        <v>2.7335244633277975</v>
      </c>
      <c r="M1479" s="283">
        <f t="shared" si="364"/>
        <v>5.0172614863539495</v>
      </c>
      <c r="N1479" s="283">
        <f t="shared" si="365"/>
        <v>1.5010922485335794</v>
      </c>
      <c r="O1479" s="283">
        <f t="shared" si="366"/>
        <v>0.97960350664902229</v>
      </c>
      <c r="P1479" s="21">
        <f t="shared" si="358"/>
        <v>0</v>
      </c>
      <c r="Q1479" s="21">
        <f t="shared" si="359"/>
        <v>0.79115902007799765</v>
      </c>
      <c r="R1479">
        <f t="shared" si="360"/>
        <v>1.0112882868167345</v>
      </c>
      <c r="S1479" s="296">
        <f t="shared" si="367"/>
        <v>0</v>
      </c>
      <c r="T1479" s="283">
        <f t="shared" si="368"/>
        <v>0.53794112699361063</v>
      </c>
    </row>
    <row r="1480" spans="1:20" x14ac:dyDescent="0.25">
      <c r="A1480" s="286">
        <v>43162</v>
      </c>
      <c r="B1480" s="1">
        <f t="shared" si="361"/>
        <v>6</v>
      </c>
      <c r="C1480" s="285">
        <v>14</v>
      </c>
      <c r="D1480" t="s">
        <v>713</v>
      </c>
      <c r="F1480" s="16">
        <v>16</v>
      </c>
      <c r="G1480" t="str">
        <f t="shared" si="355"/>
        <v>heating</v>
      </c>
      <c r="H1480" s="283">
        <f>IF(G1480="heating",F1480*Assumptions!M$4+Assumptions!M$7,0)</f>
        <v>0.57285390610757747</v>
      </c>
      <c r="I1480" s="15">
        <f t="shared" si="356"/>
        <v>0.92047470058819936</v>
      </c>
      <c r="J1480" s="15">
        <f t="shared" si="357"/>
        <v>0.9885470267915587</v>
      </c>
      <c r="K1480" s="283">
        <f t="shared" si="362"/>
        <v>0.52125840324746842</v>
      </c>
      <c r="L1480" s="283">
        <f t="shared" si="363"/>
        <v>2.8179276134894917</v>
      </c>
      <c r="M1480" s="283">
        <f t="shared" si="364"/>
        <v>5.0117791455125316</v>
      </c>
      <c r="N1480" s="283">
        <f t="shared" si="365"/>
        <v>1.6317545686209942</v>
      </c>
      <c r="O1480" s="283">
        <f t="shared" si="366"/>
        <v>0.90017731619763841</v>
      </c>
      <c r="P1480" s="21">
        <f t="shared" si="358"/>
        <v>0</v>
      </c>
      <c r="Q1480" s="21">
        <f t="shared" si="359"/>
        <v>0.84355555031342389</v>
      </c>
      <c r="R1480">
        <f t="shared" si="360"/>
        <v>1.0112882868167345</v>
      </c>
      <c r="S1480" s="296">
        <f t="shared" si="367"/>
        <v>0</v>
      </c>
      <c r="T1480" s="283">
        <f t="shared" si="368"/>
        <v>0.52125840324746842</v>
      </c>
    </row>
    <row r="1481" spans="1:20" x14ac:dyDescent="0.25">
      <c r="A1481" s="286">
        <v>43162</v>
      </c>
      <c r="B1481" s="1">
        <f t="shared" si="361"/>
        <v>6</v>
      </c>
      <c r="C1481" s="285">
        <v>15</v>
      </c>
      <c r="D1481" t="s">
        <v>713</v>
      </c>
      <c r="F1481" s="16">
        <v>18</v>
      </c>
      <c r="G1481" t="str">
        <f t="shared" si="355"/>
        <v>heating</v>
      </c>
      <c r="H1481" s="283">
        <f>IF(G1481="heating",F1481*Assumptions!M$4+Assumptions!M$7,0)</f>
        <v>0.55146215763349737</v>
      </c>
      <c r="I1481" s="15">
        <f t="shared" si="356"/>
        <v>0.92937811039838192</v>
      </c>
      <c r="J1481" s="15">
        <f t="shared" si="357"/>
        <v>0.9885470267915587</v>
      </c>
      <c r="K1481" s="283">
        <f t="shared" si="362"/>
        <v>0.50664701617388397</v>
      </c>
      <c r="L1481" s="283">
        <f t="shared" si="363"/>
        <v>2.9050026706454841</v>
      </c>
      <c r="M1481" s="283">
        <f t="shared" si="364"/>
        <v>5.0218189104236917</v>
      </c>
      <c r="N1481" s="283">
        <f t="shared" si="365"/>
        <v>1.7641684145174241</v>
      </c>
      <c r="O1481" s="283">
        <f t="shared" si="366"/>
        <v>0.83428028919920449</v>
      </c>
      <c r="P1481" s="21">
        <f t="shared" si="358"/>
        <v>0</v>
      </c>
      <c r="Q1481" s="21">
        <f t="shared" si="359"/>
        <v>0.96592607327566882</v>
      </c>
      <c r="R1481">
        <f t="shared" si="360"/>
        <v>1.0112882868167345</v>
      </c>
      <c r="S1481" s="296">
        <f t="shared" si="367"/>
        <v>0</v>
      </c>
      <c r="T1481" s="283">
        <f t="shared" si="368"/>
        <v>0.50664701617388397</v>
      </c>
    </row>
    <row r="1482" spans="1:20" x14ac:dyDescent="0.25">
      <c r="A1482" s="286">
        <v>43162</v>
      </c>
      <c r="B1482" s="1">
        <f t="shared" si="361"/>
        <v>6</v>
      </c>
      <c r="C1482" s="285">
        <v>16</v>
      </c>
      <c r="D1482" t="s">
        <v>713</v>
      </c>
      <c r="F1482" s="16">
        <v>18</v>
      </c>
      <c r="G1482" t="str">
        <f t="shared" si="355"/>
        <v>heating</v>
      </c>
      <c r="H1482" s="283">
        <f>IF(G1482="heating",F1482*Assumptions!M$4+Assumptions!M$7,0)</f>
        <v>0.55146215763349737</v>
      </c>
      <c r="I1482" s="15">
        <f t="shared" si="356"/>
        <v>0.95820877609023625</v>
      </c>
      <c r="J1482" s="15">
        <f t="shared" si="357"/>
        <v>0.9885470267915587</v>
      </c>
      <c r="K1482" s="283">
        <f t="shared" si="362"/>
        <v>0.52236394621952853</v>
      </c>
      <c r="L1482" s="283">
        <f t="shared" si="363"/>
        <v>2.9050026706454841</v>
      </c>
      <c r="M1482" s="283">
        <f t="shared" si="364"/>
        <v>5.1776030638823904</v>
      </c>
      <c r="N1482" s="283">
        <f t="shared" si="365"/>
        <v>1.7641684145174241</v>
      </c>
      <c r="O1482" s="283">
        <f t="shared" si="366"/>
        <v>0.8601608816535451</v>
      </c>
      <c r="P1482" s="21">
        <f t="shared" si="358"/>
        <v>0</v>
      </c>
      <c r="Q1482" s="21">
        <f t="shared" si="359"/>
        <v>1.1649354943302594</v>
      </c>
      <c r="R1482">
        <f t="shared" si="360"/>
        <v>1.0112882868167345</v>
      </c>
      <c r="S1482" s="296">
        <f t="shared" si="367"/>
        <v>0</v>
      </c>
      <c r="T1482" s="283">
        <f t="shared" si="368"/>
        <v>0.52236394621952853</v>
      </c>
    </row>
    <row r="1483" spans="1:20" x14ac:dyDescent="0.25">
      <c r="A1483" s="286">
        <v>43162</v>
      </c>
      <c r="B1483" s="1">
        <f t="shared" si="361"/>
        <v>6</v>
      </c>
      <c r="C1483" s="285">
        <v>17</v>
      </c>
      <c r="D1483" t="s">
        <v>713</v>
      </c>
      <c r="F1483" s="16">
        <v>18</v>
      </c>
      <c r="G1483" t="str">
        <f t="shared" si="355"/>
        <v>heating</v>
      </c>
      <c r="H1483" s="283">
        <f>IF(G1483="heating",F1483*Assumptions!M$4+Assumptions!M$7,0)</f>
        <v>0.55146215763349737</v>
      </c>
      <c r="I1483" s="15">
        <f t="shared" si="356"/>
        <v>1.000324165990953</v>
      </c>
      <c r="J1483" s="15">
        <f t="shared" si="357"/>
        <v>0.9885470267915587</v>
      </c>
      <c r="K1483" s="283">
        <f t="shared" si="362"/>
        <v>0.54532299419952812</v>
      </c>
      <c r="L1483" s="283">
        <f t="shared" si="363"/>
        <v>2.9050026706454841</v>
      </c>
      <c r="M1483" s="283">
        <f t="shared" si="364"/>
        <v>5.4051701424018388</v>
      </c>
      <c r="N1483" s="283">
        <f t="shared" si="365"/>
        <v>1.7641684145174241</v>
      </c>
      <c r="O1483" s="283">
        <f t="shared" si="366"/>
        <v>0.89796685026092482</v>
      </c>
      <c r="P1483" s="21">
        <f t="shared" si="358"/>
        <v>0</v>
      </c>
      <c r="Q1483" s="21">
        <f t="shared" si="359"/>
        <v>1.3521540118753073</v>
      </c>
      <c r="R1483">
        <f t="shared" si="360"/>
        <v>1.0112882868167345</v>
      </c>
      <c r="S1483" s="296">
        <f t="shared" si="367"/>
        <v>0</v>
      </c>
      <c r="T1483" s="283">
        <f t="shared" si="368"/>
        <v>0.54532299419952812</v>
      </c>
    </row>
    <row r="1484" spans="1:20" x14ac:dyDescent="0.25">
      <c r="A1484" s="286">
        <v>43162</v>
      </c>
      <c r="B1484" s="1">
        <f t="shared" si="361"/>
        <v>6</v>
      </c>
      <c r="C1484" s="285">
        <v>18</v>
      </c>
      <c r="D1484" t="s">
        <v>713</v>
      </c>
      <c r="F1484" s="16">
        <v>16</v>
      </c>
      <c r="G1484" t="str">
        <f t="shared" si="355"/>
        <v>heating</v>
      </c>
      <c r="H1484" s="283">
        <f>IF(G1484="heating",F1484*Assumptions!M$4+Assumptions!M$7,0)</f>
        <v>0.57285390610757747</v>
      </c>
      <c r="I1484" s="15">
        <f t="shared" si="356"/>
        <v>0.99263375744531002</v>
      </c>
      <c r="J1484" s="15">
        <f t="shared" si="357"/>
        <v>0.9885470267915587</v>
      </c>
      <c r="K1484" s="283">
        <f t="shared" si="362"/>
        <v>0.56212157388447248</v>
      </c>
      <c r="L1484" s="283">
        <f t="shared" si="363"/>
        <v>2.8179276134894917</v>
      </c>
      <c r="M1484" s="283">
        <f t="shared" si="364"/>
        <v>5.404669092498823</v>
      </c>
      <c r="N1484" s="283">
        <f t="shared" si="365"/>
        <v>1.6317545686209942</v>
      </c>
      <c r="O1484" s="283">
        <f t="shared" si="366"/>
        <v>0.97074519394536873</v>
      </c>
      <c r="P1484" s="21">
        <f t="shared" si="358"/>
        <v>0</v>
      </c>
      <c r="Q1484" s="21">
        <f t="shared" si="359"/>
        <v>1.5598916921549892</v>
      </c>
      <c r="R1484">
        <f t="shared" si="360"/>
        <v>1.0112882868167345</v>
      </c>
      <c r="S1484" s="296">
        <f t="shared" si="367"/>
        <v>0</v>
      </c>
      <c r="T1484" s="283">
        <f t="shared" si="368"/>
        <v>0.56212157388447248</v>
      </c>
    </row>
    <row r="1485" spans="1:20" x14ac:dyDescent="0.25">
      <c r="A1485" s="286">
        <v>43162</v>
      </c>
      <c r="B1485" s="1">
        <f t="shared" si="361"/>
        <v>6</v>
      </c>
      <c r="C1485" s="285">
        <v>19</v>
      </c>
      <c r="D1485" t="s">
        <v>713</v>
      </c>
      <c r="F1485" s="16">
        <v>12</v>
      </c>
      <c r="G1485" t="str">
        <f t="shared" si="355"/>
        <v>heating</v>
      </c>
      <c r="H1485" s="283">
        <f>IF(G1485="heating",F1485*Assumptions!M$4+Assumptions!M$7,0)</f>
        <v>0.61563740305573755</v>
      </c>
      <c r="I1485" s="15">
        <f t="shared" si="356"/>
        <v>0.98728643949761985</v>
      </c>
      <c r="J1485" s="15">
        <f t="shared" si="357"/>
        <v>0.9885470267915587</v>
      </c>
      <c r="K1485" s="283">
        <f t="shared" si="362"/>
        <v>0.60084922277388375</v>
      </c>
      <c r="L1485" s="283">
        <f t="shared" si="363"/>
        <v>2.6646546875967734</v>
      </c>
      <c r="M1485" s="283">
        <f t="shared" si="364"/>
        <v>5.4628020415872838</v>
      </c>
      <c r="N1485" s="283">
        <f t="shared" si="365"/>
        <v>1.3760333699069704</v>
      </c>
      <c r="O1485" s="283">
        <f t="shared" si="366"/>
        <v>1.1635297028527367</v>
      </c>
      <c r="P1485" s="21">
        <f t="shared" si="358"/>
        <v>0</v>
      </c>
      <c r="Q1485" s="21">
        <f t="shared" si="359"/>
        <v>1.6764212681468484</v>
      </c>
      <c r="R1485">
        <f t="shared" si="360"/>
        <v>1.0112882868167345</v>
      </c>
      <c r="S1485" s="296">
        <f t="shared" si="367"/>
        <v>0</v>
      </c>
      <c r="T1485" s="283">
        <f t="shared" si="368"/>
        <v>0.60084922277388375</v>
      </c>
    </row>
    <row r="1486" spans="1:20" x14ac:dyDescent="0.25">
      <c r="A1486" s="286">
        <v>43162</v>
      </c>
      <c r="B1486" s="1">
        <f t="shared" si="361"/>
        <v>6</v>
      </c>
      <c r="C1486" s="285">
        <v>20</v>
      </c>
      <c r="D1486" t="s">
        <v>713</v>
      </c>
      <c r="F1486" s="16">
        <v>9</v>
      </c>
      <c r="G1486" t="str">
        <f t="shared" si="355"/>
        <v>heating</v>
      </c>
      <c r="H1486" s="283">
        <f>IF(G1486="heating",F1486*Assumptions!M$4+Assumptions!M$7,0)</f>
        <v>0.64772502576685764</v>
      </c>
      <c r="I1486" s="15">
        <f t="shared" si="356"/>
        <v>0.9807837528485519</v>
      </c>
      <c r="J1486" s="15">
        <f t="shared" si="357"/>
        <v>0.9885470267915587</v>
      </c>
      <c r="K1486" s="283">
        <f t="shared" si="362"/>
        <v>0.62800235759193712</v>
      </c>
      <c r="L1486" s="283">
        <f t="shared" si="363"/>
        <v>2.5577388510716212</v>
      </c>
      <c r="M1486" s="283">
        <f t="shared" si="364"/>
        <v>5.4805796895063299</v>
      </c>
      <c r="N1486" s="283">
        <f t="shared" si="365"/>
        <v>1.1952724464873081</v>
      </c>
      <c r="O1486" s="283">
        <f t="shared" si="366"/>
        <v>1.3438492900074783</v>
      </c>
      <c r="P1486" s="21">
        <f t="shared" si="358"/>
        <v>0</v>
      </c>
      <c r="Q1486" s="21">
        <f t="shared" si="359"/>
        <v>1.52436960139122</v>
      </c>
      <c r="R1486">
        <f t="shared" si="360"/>
        <v>1.0112882868167345</v>
      </c>
      <c r="S1486" s="296">
        <f t="shared" si="367"/>
        <v>0</v>
      </c>
      <c r="T1486" s="283">
        <f t="shared" si="368"/>
        <v>0.62800235759193712</v>
      </c>
    </row>
    <row r="1487" spans="1:20" x14ac:dyDescent="0.25">
      <c r="A1487" s="286">
        <v>43162</v>
      </c>
      <c r="B1487" s="1">
        <f t="shared" si="361"/>
        <v>6</v>
      </c>
      <c r="C1487" s="285">
        <v>21</v>
      </c>
      <c r="D1487" t="s">
        <v>713</v>
      </c>
      <c r="F1487" s="16">
        <v>9</v>
      </c>
      <c r="G1487" t="str">
        <f t="shared" si="355"/>
        <v>heating</v>
      </c>
      <c r="H1487" s="283">
        <f>IF(G1487="heating",F1487*Assumptions!M$4+Assumptions!M$7,0)</f>
        <v>0.64772502576685764</v>
      </c>
      <c r="I1487" s="15">
        <f t="shared" si="356"/>
        <v>0.96485790305685171</v>
      </c>
      <c r="J1487" s="15">
        <f t="shared" si="357"/>
        <v>0.9885470267915587</v>
      </c>
      <c r="K1487" s="283">
        <f t="shared" si="362"/>
        <v>0.61780493008888671</v>
      </c>
      <c r="L1487" s="283">
        <f t="shared" si="363"/>
        <v>2.5577388510716212</v>
      </c>
      <c r="M1487" s="283">
        <f t="shared" si="364"/>
        <v>5.3915866891094328</v>
      </c>
      <c r="N1487" s="283">
        <f t="shared" si="365"/>
        <v>1.1952724464873081</v>
      </c>
      <c r="O1487" s="283">
        <f t="shared" si="366"/>
        <v>1.3220280252555052</v>
      </c>
      <c r="P1487" s="21">
        <f t="shared" si="358"/>
        <v>0</v>
      </c>
      <c r="Q1487" s="21">
        <f t="shared" si="359"/>
        <v>1.4448604713749031</v>
      </c>
      <c r="R1487">
        <f t="shared" si="360"/>
        <v>1.0112882868167345</v>
      </c>
      <c r="S1487" s="296">
        <f t="shared" si="367"/>
        <v>0</v>
      </c>
      <c r="T1487" s="283">
        <f t="shared" si="368"/>
        <v>0.61780493008888671</v>
      </c>
    </row>
    <row r="1488" spans="1:20" x14ac:dyDescent="0.25">
      <c r="A1488" s="286">
        <v>43162</v>
      </c>
      <c r="B1488" s="1">
        <f t="shared" si="361"/>
        <v>6</v>
      </c>
      <c r="C1488" s="285">
        <v>22</v>
      </c>
      <c r="D1488" t="s">
        <v>713</v>
      </c>
      <c r="F1488" s="16">
        <v>7</v>
      </c>
      <c r="G1488" t="str">
        <f t="shared" si="355"/>
        <v>heating</v>
      </c>
      <c r="H1488" s="283">
        <f>IF(G1488="heating",F1488*Assumptions!M$4+Assumptions!M$7,0)</f>
        <v>0.66911677424093763</v>
      </c>
      <c r="I1488" s="15">
        <f t="shared" si="356"/>
        <v>0.93972561476240646</v>
      </c>
      <c r="J1488" s="15">
        <f t="shared" si="357"/>
        <v>0.9885470267915587</v>
      </c>
      <c r="K1488" s="283">
        <f t="shared" si="362"/>
        <v>0.62158470083940387</v>
      </c>
      <c r="L1488" s="283">
        <f t="shared" si="363"/>
        <v>2.4800267097410909</v>
      </c>
      <c r="M1488" s="283">
        <f t="shared" si="364"/>
        <v>5.2597572054490778</v>
      </c>
      <c r="N1488" s="283">
        <f t="shared" si="365"/>
        <v>1.1216076842493865</v>
      </c>
      <c r="O1488" s="283">
        <f t="shared" si="366"/>
        <v>1.3744080769915521</v>
      </c>
      <c r="P1488" s="21">
        <f t="shared" si="358"/>
        <v>0</v>
      </c>
      <c r="Q1488" s="21">
        <f t="shared" si="359"/>
        <v>1.2427137171080138</v>
      </c>
      <c r="R1488">
        <f t="shared" si="360"/>
        <v>1.0112882868167345</v>
      </c>
      <c r="S1488" s="296">
        <f t="shared" si="367"/>
        <v>0</v>
      </c>
      <c r="T1488" s="283">
        <f t="shared" si="368"/>
        <v>0.62158470083940387</v>
      </c>
    </row>
    <row r="1489" spans="1:20" x14ac:dyDescent="0.25">
      <c r="A1489" s="286">
        <v>43162</v>
      </c>
      <c r="B1489" s="1">
        <f t="shared" si="361"/>
        <v>6</v>
      </c>
      <c r="C1489" s="285">
        <v>23</v>
      </c>
      <c r="D1489" t="s">
        <v>713</v>
      </c>
      <c r="F1489" s="16">
        <v>5</v>
      </c>
      <c r="G1489" t="str">
        <f t="shared" si="355"/>
        <v>heating</v>
      </c>
      <c r="H1489" s="283">
        <f>IF(G1489="heating",F1489*Assumptions!M$4+Assumptions!M$7,0)</f>
        <v>0.69050852271501773</v>
      </c>
      <c r="I1489" s="15">
        <f t="shared" si="356"/>
        <v>0.93552015763172869</v>
      </c>
      <c r="J1489" s="15">
        <f t="shared" si="357"/>
        <v>0.9885470267915587</v>
      </c>
      <c r="K1489" s="283">
        <f t="shared" si="362"/>
        <v>0.6385861972183271</v>
      </c>
      <c r="L1489" s="283">
        <f t="shared" si="363"/>
        <v>2.3843508685445598</v>
      </c>
      <c r="M1489" s="283">
        <f t="shared" si="364"/>
        <v>5.1951574461732291</v>
      </c>
      <c r="N1489" s="283">
        <f t="shared" si="365"/>
        <v>1.0471958284399543</v>
      </c>
      <c r="O1489" s="283">
        <f t="shared" si="366"/>
        <v>1.4539912331835572</v>
      </c>
      <c r="P1489" s="21">
        <f t="shared" si="358"/>
        <v>0</v>
      </c>
      <c r="Q1489" s="21">
        <f t="shared" si="359"/>
        <v>1.0297519246597011</v>
      </c>
      <c r="R1489">
        <f t="shared" si="360"/>
        <v>1.0112882868167345</v>
      </c>
      <c r="S1489" s="296">
        <f t="shared" si="367"/>
        <v>0</v>
      </c>
      <c r="T1489" s="283">
        <f t="shared" si="368"/>
        <v>0.6385861972183271</v>
      </c>
    </row>
    <row r="1490" spans="1:20" x14ac:dyDescent="0.25">
      <c r="A1490" s="286">
        <v>43163</v>
      </c>
      <c r="B1490" s="1">
        <f t="shared" si="361"/>
        <v>7</v>
      </c>
      <c r="C1490" s="285">
        <v>0</v>
      </c>
      <c r="D1490" t="s">
        <v>713</v>
      </c>
      <c r="F1490" s="16">
        <v>3</v>
      </c>
      <c r="G1490" t="str">
        <f t="shared" si="355"/>
        <v>heating</v>
      </c>
      <c r="H1490" s="283">
        <f>IF(G1490="heating",F1490*Assumptions!M$4+Assumptions!M$7,0)</f>
        <v>0.71190027118909771</v>
      </c>
      <c r="I1490" s="15">
        <f t="shared" si="356"/>
        <v>0.96097758380229281</v>
      </c>
      <c r="J1490" s="15">
        <f t="shared" si="357"/>
        <v>0.93760781206536892</v>
      </c>
      <c r="K1490" s="283">
        <f t="shared" si="362"/>
        <v>0.64143644627027141</v>
      </c>
      <c r="L1490" s="283">
        <f t="shared" si="363"/>
        <v>2.2496218138612099</v>
      </c>
      <c r="M1490" s="283">
        <f t="shared" si="364"/>
        <v>4.9234799069605586</v>
      </c>
      <c r="N1490" s="283" t="e">
        <f t="shared" si="365"/>
        <v>#N/A</v>
      </c>
      <c r="O1490" s="283">
        <f t="shared" si="366"/>
        <v>0</v>
      </c>
      <c r="P1490" s="21">
        <f t="shared" si="358"/>
        <v>0</v>
      </c>
      <c r="Q1490" s="21">
        <f t="shared" si="359"/>
        <v>0.90668853391740301</v>
      </c>
      <c r="R1490">
        <f t="shared" si="360"/>
        <v>1.0096214758538746</v>
      </c>
      <c r="S1490" s="296">
        <f t="shared" si="367"/>
        <v>0</v>
      </c>
      <c r="T1490" s="283">
        <f t="shared" si="368"/>
        <v>0.64143644627027141</v>
      </c>
    </row>
    <row r="1491" spans="1:20" x14ac:dyDescent="0.25">
      <c r="A1491" s="286">
        <v>43163</v>
      </c>
      <c r="B1491" s="1">
        <f t="shared" si="361"/>
        <v>7</v>
      </c>
      <c r="C1491" s="285">
        <v>1</v>
      </c>
      <c r="D1491" t="s">
        <v>713</v>
      </c>
      <c r="F1491" s="16">
        <v>3</v>
      </c>
      <c r="G1491" t="str">
        <f t="shared" si="355"/>
        <v>heating</v>
      </c>
      <c r="H1491" s="283">
        <f>IF(G1491="heating",F1491*Assumptions!M$4+Assumptions!M$7,0)</f>
        <v>0.71190027118909771</v>
      </c>
      <c r="I1491" s="15">
        <f t="shared" si="356"/>
        <v>0.9912860509924194</v>
      </c>
      <c r="J1491" s="15">
        <f t="shared" si="357"/>
        <v>0.93760781206536892</v>
      </c>
      <c r="K1491" s="283">
        <f t="shared" si="362"/>
        <v>0.66166684062495762</v>
      </c>
      <c r="L1491" s="283">
        <f t="shared" si="363"/>
        <v>2.2496218138612099</v>
      </c>
      <c r="M1491" s="283">
        <f t="shared" si="364"/>
        <v>5.0787625397051555</v>
      </c>
      <c r="N1491" s="283" t="e">
        <f t="shared" si="365"/>
        <v>#N/A</v>
      </c>
      <c r="O1491" s="283">
        <f t="shared" si="366"/>
        <v>0</v>
      </c>
      <c r="P1491" s="21">
        <f t="shared" si="358"/>
        <v>0</v>
      </c>
      <c r="Q1491" s="21">
        <f t="shared" si="359"/>
        <v>0.81803459285312596</v>
      </c>
      <c r="R1491">
        <f t="shared" si="360"/>
        <v>1.0096214758538746</v>
      </c>
      <c r="S1491" s="296">
        <f t="shared" si="367"/>
        <v>0</v>
      </c>
      <c r="T1491" s="283">
        <f t="shared" si="368"/>
        <v>0.66166684062495762</v>
      </c>
    </row>
    <row r="1492" spans="1:20" x14ac:dyDescent="0.25">
      <c r="A1492" s="286">
        <v>43163</v>
      </c>
      <c r="B1492" s="1">
        <f t="shared" si="361"/>
        <v>7</v>
      </c>
      <c r="C1492" s="285">
        <v>2</v>
      </c>
      <c r="D1492" t="s">
        <v>713</v>
      </c>
      <c r="F1492" s="16">
        <v>3</v>
      </c>
      <c r="G1492" t="str">
        <f t="shared" si="355"/>
        <v>heating</v>
      </c>
      <c r="H1492" s="283">
        <f>IF(G1492="heating",F1492*Assumptions!M$4+Assumptions!M$7,0)</f>
        <v>0.71190027118909771</v>
      </c>
      <c r="I1492" s="15">
        <f t="shared" si="356"/>
        <v>1.0126444122274023</v>
      </c>
      <c r="J1492" s="15">
        <f t="shared" si="357"/>
        <v>0.93760781206536892</v>
      </c>
      <c r="K1492" s="283">
        <f t="shared" si="362"/>
        <v>0.67592318911803839</v>
      </c>
      <c r="L1492" s="283">
        <f t="shared" si="363"/>
        <v>2.2496218138612099</v>
      </c>
      <c r="M1492" s="283">
        <f t="shared" si="364"/>
        <v>5.1881901311063698</v>
      </c>
      <c r="N1492" s="283" t="e">
        <f t="shared" si="365"/>
        <v>#N/A</v>
      </c>
      <c r="O1492" s="283">
        <f t="shared" si="366"/>
        <v>0</v>
      </c>
      <c r="P1492" s="21">
        <f t="shared" si="358"/>
        <v>0</v>
      </c>
      <c r="Q1492" s="21">
        <f t="shared" si="359"/>
        <v>0.74507607494346417</v>
      </c>
      <c r="R1492">
        <f t="shared" si="360"/>
        <v>1.0096214758538746</v>
      </c>
      <c r="S1492" s="296">
        <f t="shared" si="367"/>
        <v>0</v>
      </c>
      <c r="T1492" s="283">
        <f t="shared" si="368"/>
        <v>0.67592318911803839</v>
      </c>
    </row>
    <row r="1493" spans="1:20" x14ac:dyDescent="0.25">
      <c r="A1493" s="286">
        <v>43163</v>
      </c>
      <c r="B1493" s="1">
        <f t="shared" si="361"/>
        <v>7</v>
      </c>
      <c r="C1493" s="285">
        <v>3</v>
      </c>
      <c r="D1493" t="s">
        <v>713</v>
      </c>
      <c r="F1493" s="16">
        <v>1</v>
      </c>
      <c r="G1493" t="str">
        <f t="shared" si="355"/>
        <v>heating</v>
      </c>
      <c r="H1493" s="283">
        <f>IF(G1493="heating",F1493*Assumptions!M$4+Assumptions!M$7,0)</f>
        <v>0.73329201966317781</v>
      </c>
      <c r="I1493" s="15">
        <f t="shared" si="356"/>
        <v>1.0288787614109172</v>
      </c>
      <c r="J1493" s="15">
        <f t="shared" si="357"/>
        <v>0.93760781206536892</v>
      </c>
      <c r="K1493" s="283">
        <f t="shared" si="362"/>
        <v>0.70739563920098647</v>
      </c>
      <c r="L1493" s="283">
        <f t="shared" si="363"/>
        <v>2.2890548970082816</v>
      </c>
      <c r="M1493" s="283">
        <f t="shared" si="364"/>
        <v>5.5249405463445171</v>
      </c>
      <c r="N1493" s="283" t="e">
        <f t="shared" si="365"/>
        <v>#N/A</v>
      </c>
      <c r="O1493" s="283">
        <f t="shared" si="366"/>
        <v>0</v>
      </c>
      <c r="P1493" s="21">
        <f t="shared" si="358"/>
        <v>0</v>
      </c>
      <c r="Q1493" s="21">
        <f t="shared" si="359"/>
        <v>0.69158980876382303</v>
      </c>
      <c r="R1493">
        <f t="shared" si="360"/>
        <v>1.0096214758538746</v>
      </c>
      <c r="S1493" s="296">
        <f t="shared" si="367"/>
        <v>0</v>
      </c>
      <c r="T1493" s="283">
        <f t="shared" si="368"/>
        <v>0.70739563920098647</v>
      </c>
    </row>
    <row r="1494" spans="1:20" x14ac:dyDescent="0.25">
      <c r="A1494" s="286">
        <v>43163</v>
      </c>
      <c r="B1494" s="1">
        <f t="shared" si="361"/>
        <v>7</v>
      </c>
      <c r="C1494" s="285">
        <v>4</v>
      </c>
      <c r="D1494" t="s">
        <v>713</v>
      </c>
      <c r="F1494" s="16">
        <v>3</v>
      </c>
      <c r="G1494" t="str">
        <f t="shared" si="355"/>
        <v>heating</v>
      </c>
      <c r="H1494" s="283">
        <f>IF(G1494="heating",F1494*Assumptions!M$4+Assumptions!M$7,0)</f>
        <v>0.71190027118909771</v>
      </c>
      <c r="I1494" s="15">
        <f t="shared" si="356"/>
        <v>1.0654385285153933</v>
      </c>
      <c r="J1494" s="15">
        <f t="shared" si="357"/>
        <v>0.93760781206536892</v>
      </c>
      <c r="K1494" s="283">
        <f t="shared" si="362"/>
        <v>0.71116237773860824</v>
      </c>
      <c r="L1494" s="283">
        <f t="shared" si="363"/>
        <v>2.2496218138612099</v>
      </c>
      <c r="M1494" s="283">
        <f t="shared" si="364"/>
        <v>5.4586759105157059</v>
      </c>
      <c r="N1494" s="283" t="e">
        <f t="shared" si="365"/>
        <v>#N/A</v>
      </c>
      <c r="O1494" s="283">
        <f t="shared" si="366"/>
        <v>0</v>
      </c>
      <c r="P1494" s="21">
        <f t="shared" si="358"/>
        <v>0</v>
      </c>
      <c r="Q1494" s="21">
        <f t="shared" si="359"/>
        <v>0.6473875548762833</v>
      </c>
      <c r="R1494">
        <f t="shared" si="360"/>
        <v>1.0096214758538746</v>
      </c>
      <c r="S1494" s="296">
        <f t="shared" si="367"/>
        <v>0</v>
      </c>
      <c r="T1494" s="283">
        <f t="shared" si="368"/>
        <v>0.71116237773860824</v>
      </c>
    </row>
    <row r="1495" spans="1:20" x14ac:dyDescent="0.25">
      <c r="A1495" s="286">
        <v>43163</v>
      </c>
      <c r="B1495" s="1">
        <f t="shared" si="361"/>
        <v>7</v>
      </c>
      <c r="C1495" s="285">
        <v>5</v>
      </c>
      <c r="D1495" t="s">
        <v>713</v>
      </c>
      <c r="F1495" s="16">
        <v>5</v>
      </c>
      <c r="G1495" t="str">
        <f t="shared" si="355"/>
        <v>heating</v>
      </c>
      <c r="H1495" s="283">
        <f>IF(G1495="heating",F1495*Assumptions!M$4+Assumptions!M$7,0)</f>
        <v>0.69050852271501773</v>
      </c>
      <c r="I1495" s="15">
        <f t="shared" si="356"/>
        <v>1.1031161181218294</v>
      </c>
      <c r="J1495" s="15">
        <f t="shared" si="357"/>
        <v>0.93760781206536892</v>
      </c>
      <c r="K1495" s="283">
        <f t="shared" si="362"/>
        <v>0.71418626018308373</v>
      </c>
      <c r="L1495" s="283">
        <f t="shared" si="363"/>
        <v>2.3843508685445598</v>
      </c>
      <c r="M1495" s="283">
        <f t="shared" si="364"/>
        <v>5.8101945887756727</v>
      </c>
      <c r="N1495" s="283">
        <f t="shared" si="365"/>
        <v>1.0471958284399543</v>
      </c>
      <c r="O1495" s="283">
        <f t="shared" si="366"/>
        <v>1.626124344199265</v>
      </c>
      <c r="P1495" s="21">
        <f t="shared" si="358"/>
        <v>0</v>
      </c>
      <c r="Q1495" s="21">
        <f t="shared" si="359"/>
        <v>0.72139578924615555</v>
      </c>
      <c r="R1495">
        <f t="shared" si="360"/>
        <v>1.0096214758538746</v>
      </c>
      <c r="S1495" s="296">
        <f t="shared" si="367"/>
        <v>0</v>
      </c>
      <c r="T1495" s="283">
        <f t="shared" si="368"/>
        <v>0.71418626018308373</v>
      </c>
    </row>
    <row r="1496" spans="1:20" x14ac:dyDescent="0.25">
      <c r="A1496" s="286">
        <v>43163</v>
      </c>
      <c r="B1496" s="1">
        <f t="shared" si="361"/>
        <v>7</v>
      </c>
      <c r="C1496" s="285">
        <v>6</v>
      </c>
      <c r="D1496" t="s">
        <v>713</v>
      </c>
      <c r="F1496" s="16">
        <v>9</v>
      </c>
      <c r="G1496" t="str">
        <f t="shared" si="355"/>
        <v>heating</v>
      </c>
      <c r="H1496" s="283">
        <f>IF(G1496="heating",F1496*Assumptions!M$4+Assumptions!M$7,0)</f>
        <v>0.64772502576685764</v>
      </c>
      <c r="I1496" s="15">
        <f t="shared" si="356"/>
        <v>1.1674190089087988</v>
      </c>
      <c r="J1496" s="15">
        <f t="shared" si="357"/>
        <v>0.93760781206536892</v>
      </c>
      <c r="K1496" s="283">
        <f t="shared" si="362"/>
        <v>0.70898762477248534</v>
      </c>
      <c r="L1496" s="283">
        <f t="shared" si="363"/>
        <v>2.5577388510716212</v>
      </c>
      <c r="M1496" s="283">
        <f t="shared" si="364"/>
        <v>6.1873385178662677</v>
      </c>
      <c r="N1496" s="283">
        <f t="shared" si="365"/>
        <v>1.1952724464873081</v>
      </c>
      <c r="O1496" s="283">
        <f t="shared" si="366"/>
        <v>1.5171479926094238</v>
      </c>
      <c r="P1496" s="21">
        <f t="shared" si="358"/>
        <v>0</v>
      </c>
      <c r="Q1496" s="21">
        <f t="shared" si="359"/>
        <v>0.87787080972652631</v>
      </c>
      <c r="R1496">
        <f t="shared" si="360"/>
        <v>1.0096214758538746</v>
      </c>
      <c r="S1496" s="296">
        <f t="shared" si="367"/>
        <v>0</v>
      </c>
      <c r="T1496" s="283">
        <f t="shared" si="368"/>
        <v>0.70898762477248534</v>
      </c>
    </row>
    <row r="1497" spans="1:20" x14ac:dyDescent="0.25">
      <c r="A1497" s="286">
        <v>43163</v>
      </c>
      <c r="B1497" s="1">
        <f t="shared" si="361"/>
        <v>7</v>
      </c>
      <c r="C1497" s="285">
        <v>7</v>
      </c>
      <c r="D1497" t="s">
        <v>713</v>
      </c>
      <c r="F1497" s="16">
        <v>9</v>
      </c>
      <c r="G1497" t="str">
        <f t="shared" si="355"/>
        <v>heating</v>
      </c>
      <c r="H1497" s="283">
        <f>IF(G1497="heating",F1497*Assumptions!M$4+Assumptions!M$7,0)</f>
        <v>0.64772502576685764</v>
      </c>
      <c r="I1497" s="15">
        <f t="shared" si="356"/>
        <v>1.1567226404725983</v>
      </c>
      <c r="J1497" s="15">
        <f t="shared" si="357"/>
        <v>0.93760781206536892</v>
      </c>
      <c r="K1497" s="283">
        <f t="shared" si="362"/>
        <v>0.70249159139166728</v>
      </c>
      <c r="L1497" s="283">
        <f t="shared" si="363"/>
        <v>2.5577388510716212</v>
      </c>
      <c r="M1497" s="283">
        <f t="shared" si="364"/>
        <v>6.1306476023324761</v>
      </c>
      <c r="N1497" s="283">
        <f t="shared" si="365"/>
        <v>1.1952724464873081</v>
      </c>
      <c r="O1497" s="283">
        <f t="shared" si="366"/>
        <v>1.503247264783893</v>
      </c>
      <c r="P1497" s="21">
        <f t="shared" si="358"/>
        <v>0</v>
      </c>
      <c r="Q1497" s="21">
        <f t="shared" si="359"/>
        <v>0.97331382064367777</v>
      </c>
      <c r="R1497">
        <f t="shared" si="360"/>
        <v>1.0096214758538746</v>
      </c>
      <c r="S1497" s="296">
        <f t="shared" si="367"/>
        <v>0</v>
      </c>
      <c r="T1497" s="283">
        <f t="shared" si="368"/>
        <v>0.70249159139166728</v>
      </c>
    </row>
    <row r="1498" spans="1:20" x14ac:dyDescent="0.25">
      <c r="A1498" s="286">
        <v>43163</v>
      </c>
      <c r="B1498" s="1">
        <f t="shared" si="361"/>
        <v>7</v>
      </c>
      <c r="C1498" s="285">
        <v>8</v>
      </c>
      <c r="D1498" t="s">
        <v>713</v>
      </c>
      <c r="F1498" s="16">
        <v>18</v>
      </c>
      <c r="G1498" t="str">
        <f t="shared" si="355"/>
        <v>heating</v>
      </c>
      <c r="H1498" s="283">
        <f>IF(G1498="heating",F1498*Assumptions!M$4+Assumptions!M$7,0)</f>
        <v>0.55146215763349737</v>
      </c>
      <c r="I1498" s="15">
        <f t="shared" si="356"/>
        <v>1.0887373021083731</v>
      </c>
      <c r="J1498" s="15">
        <f t="shared" si="357"/>
        <v>0.93760781206536892</v>
      </c>
      <c r="K1498" s="283">
        <f t="shared" si="362"/>
        <v>0.56293731294553639</v>
      </c>
      <c r="L1498" s="283">
        <f t="shared" si="363"/>
        <v>2.9050026706454841</v>
      </c>
      <c r="M1498" s="283">
        <f t="shared" si="364"/>
        <v>5.579760964313591</v>
      </c>
      <c r="N1498" s="283">
        <f t="shared" si="365"/>
        <v>1.7641684145174241</v>
      </c>
      <c r="O1498" s="283">
        <f t="shared" si="366"/>
        <v>0.9269718151937949</v>
      </c>
      <c r="P1498" s="21">
        <f t="shared" si="358"/>
        <v>0</v>
      </c>
      <c r="Q1498" s="21">
        <f t="shared" si="359"/>
        <v>0.94940007506179924</v>
      </c>
      <c r="R1498">
        <f t="shared" si="360"/>
        <v>1.0096214758538746</v>
      </c>
      <c r="S1498" s="296">
        <f t="shared" si="367"/>
        <v>0</v>
      </c>
      <c r="T1498" s="283">
        <f t="shared" si="368"/>
        <v>0.56293731294553639</v>
      </c>
    </row>
    <row r="1499" spans="1:20" x14ac:dyDescent="0.25">
      <c r="A1499" s="286">
        <v>43163</v>
      </c>
      <c r="B1499" s="1">
        <f t="shared" si="361"/>
        <v>7</v>
      </c>
      <c r="C1499" s="285">
        <v>9</v>
      </c>
      <c r="D1499" t="s">
        <v>713</v>
      </c>
      <c r="F1499" s="16">
        <v>21</v>
      </c>
      <c r="G1499" t="str">
        <f t="shared" si="355"/>
        <v>heating</v>
      </c>
      <c r="H1499" s="283">
        <f>IF(G1499="heating",F1499*Assumptions!M$4+Assumptions!M$7,0)</f>
        <v>0.51937453492237728</v>
      </c>
      <c r="I1499" s="15">
        <f t="shared" si="356"/>
        <v>1.0265141967145235</v>
      </c>
      <c r="J1499" s="15">
        <f t="shared" si="357"/>
        <v>0.93760781206536892</v>
      </c>
      <c r="K1499" s="283">
        <f t="shared" si="362"/>
        <v>0.49988122966500681</v>
      </c>
      <c r="L1499" s="283">
        <f t="shared" si="363"/>
        <v>3.0222800846604434</v>
      </c>
      <c r="M1499" s="283">
        <f t="shared" si="364"/>
        <v>5.1547850624025653</v>
      </c>
      <c r="N1499" s="283">
        <f t="shared" si="365"/>
        <v>1.9596958788221039</v>
      </c>
      <c r="O1499" s="283">
        <f t="shared" si="366"/>
        <v>0.77092629598231044</v>
      </c>
      <c r="P1499" s="21">
        <f t="shared" si="358"/>
        <v>0</v>
      </c>
      <c r="Q1499" s="21">
        <f t="shared" si="359"/>
        <v>0.8408485371888097</v>
      </c>
      <c r="R1499">
        <f t="shared" si="360"/>
        <v>1.0096214758538746</v>
      </c>
      <c r="S1499" s="296">
        <f t="shared" si="367"/>
        <v>0</v>
      </c>
      <c r="T1499" s="283">
        <f t="shared" si="368"/>
        <v>0.49988122966500681</v>
      </c>
    </row>
    <row r="1500" spans="1:20" x14ac:dyDescent="0.25">
      <c r="A1500" s="286">
        <v>43163</v>
      </c>
      <c r="B1500" s="1">
        <f t="shared" si="361"/>
        <v>7</v>
      </c>
      <c r="C1500" s="285">
        <v>10</v>
      </c>
      <c r="D1500" t="s">
        <v>713</v>
      </c>
      <c r="F1500" s="16">
        <v>25</v>
      </c>
      <c r="G1500" t="str">
        <f t="shared" si="355"/>
        <v>heating</v>
      </c>
      <c r="H1500" s="283">
        <f>IF(G1500="heating",F1500*Assumptions!M$4+Assumptions!M$7,0)</f>
        <v>0.47659103797421726</v>
      </c>
      <c r="I1500" s="15">
        <f t="shared" si="356"/>
        <v>0.99413757313525775</v>
      </c>
      <c r="J1500" s="15">
        <f t="shared" si="357"/>
        <v>0.93760781206536892</v>
      </c>
      <c r="K1500" s="283">
        <f t="shared" si="362"/>
        <v>0.44423582279222013</v>
      </c>
      <c r="L1500" s="283">
        <f t="shared" si="363"/>
        <v>3.0939281817466902</v>
      </c>
      <c r="M1500" s="283">
        <f t="shared" si="364"/>
        <v>4.6895678918038861</v>
      </c>
      <c r="N1500" s="283">
        <f t="shared" si="365"/>
        <v>2.1843738559015753</v>
      </c>
      <c r="O1500" s="283">
        <f t="shared" si="366"/>
        <v>0.62921176600101569</v>
      </c>
      <c r="P1500" s="21">
        <f t="shared" si="358"/>
        <v>0</v>
      </c>
      <c r="Q1500" s="21">
        <f t="shared" si="359"/>
        <v>0.74504051125983206</v>
      </c>
      <c r="R1500">
        <f t="shared" si="360"/>
        <v>1.0096214758538746</v>
      </c>
      <c r="S1500" s="296">
        <f t="shared" si="367"/>
        <v>0</v>
      </c>
      <c r="T1500" s="283">
        <f t="shared" si="368"/>
        <v>0.44423582279222013</v>
      </c>
    </row>
    <row r="1501" spans="1:20" x14ac:dyDescent="0.25">
      <c r="A1501" s="286">
        <v>43163</v>
      </c>
      <c r="B1501" s="1">
        <f t="shared" si="361"/>
        <v>7</v>
      </c>
      <c r="C1501" s="285">
        <v>11</v>
      </c>
      <c r="D1501" t="s">
        <v>713</v>
      </c>
      <c r="F1501" s="16">
        <v>27</v>
      </c>
      <c r="G1501" t="str">
        <f t="shared" si="355"/>
        <v>heating</v>
      </c>
      <c r="H1501" s="283">
        <f>IF(G1501="heating",F1501*Assumptions!M$4+Assumptions!M$7,0)</f>
        <v>0.45519928950013722</v>
      </c>
      <c r="I1501" s="15">
        <f t="shared" si="356"/>
        <v>0.95102107888400034</v>
      </c>
      <c r="J1501" s="15">
        <f t="shared" si="357"/>
        <v>0.93760781206536892</v>
      </c>
      <c r="K1501" s="283">
        <f t="shared" si="362"/>
        <v>0.40589428423189278</v>
      </c>
      <c r="L1501" s="283">
        <f t="shared" si="363"/>
        <v>3.1143580678163376</v>
      </c>
      <c r="M1501" s="283">
        <f t="shared" si="364"/>
        <v>4.3131096735109891</v>
      </c>
      <c r="N1501" s="283">
        <f t="shared" si="365"/>
        <v>2.2875213966102126</v>
      </c>
      <c r="O1501" s="283">
        <f t="shared" si="366"/>
        <v>0.55260691360148717</v>
      </c>
      <c r="P1501" s="21">
        <f t="shared" si="358"/>
        <v>0</v>
      </c>
      <c r="Q1501" s="21">
        <f t="shared" si="359"/>
        <v>0.72850690893675296</v>
      </c>
      <c r="R1501">
        <f t="shared" si="360"/>
        <v>1.0096214758538746</v>
      </c>
      <c r="S1501" s="296">
        <f t="shared" si="367"/>
        <v>0</v>
      </c>
      <c r="T1501" s="283">
        <f t="shared" si="368"/>
        <v>0.40589428423189278</v>
      </c>
    </row>
    <row r="1502" spans="1:20" x14ac:dyDescent="0.25">
      <c r="A1502" s="286">
        <v>43163</v>
      </c>
      <c r="B1502" s="1">
        <f t="shared" si="361"/>
        <v>7</v>
      </c>
      <c r="C1502" s="285">
        <v>12</v>
      </c>
      <c r="D1502" t="s">
        <v>713</v>
      </c>
      <c r="F1502" s="16">
        <v>30</v>
      </c>
      <c r="G1502" t="str">
        <f t="shared" si="355"/>
        <v>heating</v>
      </c>
      <c r="H1502" s="283">
        <f>IF(G1502="heating",F1502*Assumptions!M$4+Assumptions!M$7,0)</f>
        <v>0.42311166678901713</v>
      </c>
      <c r="I1502" s="15">
        <f t="shared" si="356"/>
        <v>0.92817502202723046</v>
      </c>
      <c r="J1502" s="15">
        <f t="shared" si="357"/>
        <v>0.93760781206536892</v>
      </c>
      <c r="K1502" s="283">
        <f t="shared" si="362"/>
        <v>0.36821891573726218</v>
      </c>
      <c r="L1502" s="283">
        <f t="shared" si="363"/>
        <v>3.0747565450814909</v>
      </c>
      <c r="M1502" s="283">
        <f t="shared" si="364"/>
        <v>3.8630101742864844</v>
      </c>
      <c r="N1502" s="283">
        <f t="shared" si="365"/>
        <v>2.3339835549601151</v>
      </c>
      <c r="O1502" s="283">
        <f t="shared" si="366"/>
        <v>0.48508633181235261</v>
      </c>
      <c r="P1502" s="21">
        <f t="shared" si="358"/>
        <v>0</v>
      </c>
      <c r="Q1502" s="21">
        <f t="shared" si="359"/>
        <v>0.75910815787401487</v>
      </c>
      <c r="R1502">
        <f t="shared" si="360"/>
        <v>1.0096214758538746</v>
      </c>
      <c r="S1502" s="296">
        <f t="shared" si="367"/>
        <v>0</v>
      </c>
      <c r="T1502" s="283">
        <f t="shared" si="368"/>
        <v>0.36821891573726218</v>
      </c>
    </row>
    <row r="1503" spans="1:20" x14ac:dyDescent="0.25">
      <c r="A1503" s="286">
        <v>43163</v>
      </c>
      <c r="B1503" s="1">
        <f t="shared" si="361"/>
        <v>7</v>
      </c>
      <c r="C1503" s="285">
        <v>13</v>
      </c>
      <c r="D1503" t="s">
        <v>713</v>
      </c>
      <c r="F1503" s="16">
        <v>34</v>
      </c>
      <c r="G1503" t="str">
        <f t="shared" si="355"/>
        <v>heating</v>
      </c>
      <c r="H1503" s="283">
        <f>IF(G1503="heating",F1503*Assumptions!M$4+Assumptions!M$7,0)</f>
        <v>0.38032816984085704</v>
      </c>
      <c r="I1503" s="15">
        <f t="shared" si="356"/>
        <v>0.91573834436872614</v>
      </c>
      <c r="J1503" s="15">
        <f t="shared" si="357"/>
        <v>0.93760781206536892</v>
      </c>
      <c r="K1503" s="283">
        <f t="shared" si="362"/>
        <v>0.32655106943491308</v>
      </c>
      <c r="L1503" s="283">
        <f t="shared" si="363"/>
        <v>3.1617728735566879</v>
      </c>
      <c r="M1503" s="283">
        <f t="shared" si="364"/>
        <v>3.5228228285368406</v>
      </c>
      <c r="N1503" s="283">
        <f t="shared" si="365"/>
        <v>2.582445701090049</v>
      </c>
      <c r="O1503" s="283">
        <f t="shared" si="366"/>
        <v>0.39980717222221762</v>
      </c>
      <c r="P1503" s="21">
        <f t="shared" si="358"/>
        <v>0</v>
      </c>
      <c r="Q1503" s="21">
        <f t="shared" si="359"/>
        <v>0.79115902007799765</v>
      </c>
      <c r="R1503">
        <f t="shared" si="360"/>
        <v>1.0096214758538746</v>
      </c>
      <c r="S1503" s="296">
        <f t="shared" si="367"/>
        <v>0</v>
      </c>
      <c r="T1503" s="283">
        <f t="shared" si="368"/>
        <v>0.32655106943491308</v>
      </c>
    </row>
    <row r="1504" spans="1:20" x14ac:dyDescent="0.25">
      <c r="A1504" s="286">
        <v>43163</v>
      </c>
      <c r="B1504" s="1">
        <f t="shared" si="361"/>
        <v>7</v>
      </c>
      <c r="C1504" s="285">
        <v>14</v>
      </c>
      <c r="D1504" t="s">
        <v>713</v>
      </c>
      <c r="F1504" s="16">
        <v>34</v>
      </c>
      <c r="G1504" t="str">
        <f t="shared" si="355"/>
        <v>heating</v>
      </c>
      <c r="H1504" s="283">
        <f>IF(G1504="heating",F1504*Assumptions!M$4+Assumptions!M$7,0)</f>
        <v>0.38032816984085704</v>
      </c>
      <c r="I1504" s="15">
        <f t="shared" si="356"/>
        <v>0.92047470058819936</v>
      </c>
      <c r="J1504" s="15">
        <f t="shared" si="357"/>
        <v>0.93760781206536892</v>
      </c>
      <c r="K1504" s="283">
        <f t="shared" si="362"/>
        <v>0.32824004773117504</v>
      </c>
      <c r="L1504" s="283">
        <f t="shared" si="363"/>
        <v>3.1617728735566879</v>
      </c>
      <c r="M1504" s="283">
        <f t="shared" si="364"/>
        <v>3.5410434741138745</v>
      </c>
      <c r="N1504" s="283">
        <f t="shared" si="365"/>
        <v>2.582445701090049</v>
      </c>
      <c r="O1504" s="283">
        <f t="shared" si="366"/>
        <v>0.40187504368177734</v>
      </c>
      <c r="P1504" s="21">
        <f t="shared" si="358"/>
        <v>0</v>
      </c>
      <c r="Q1504" s="21">
        <f t="shared" si="359"/>
        <v>0.84355555031342389</v>
      </c>
      <c r="R1504">
        <f t="shared" si="360"/>
        <v>1.0096214758538746</v>
      </c>
      <c r="S1504" s="296">
        <f t="shared" si="367"/>
        <v>0</v>
      </c>
      <c r="T1504" s="283">
        <f t="shared" si="368"/>
        <v>0.32824004773117504</v>
      </c>
    </row>
    <row r="1505" spans="1:20" x14ac:dyDescent="0.25">
      <c r="A1505" s="286">
        <v>43163</v>
      </c>
      <c r="B1505" s="1">
        <f t="shared" si="361"/>
        <v>7</v>
      </c>
      <c r="C1505" s="285">
        <v>15</v>
      </c>
      <c r="D1505" t="s">
        <v>713</v>
      </c>
      <c r="F1505" s="16">
        <v>34</v>
      </c>
      <c r="G1505" t="str">
        <f t="shared" si="355"/>
        <v>heating</v>
      </c>
      <c r="H1505" s="283">
        <f>IF(G1505="heating",F1505*Assumptions!M$4+Assumptions!M$7,0)</f>
        <v>0.38032816984085704</v>
      </c>
      <c r="I1505" s="15">
        <f t="shared" si="356"/>
        <v>0.92937811039838192</v>
      </c>
      <c r="J1505" s="15">
        <f t="shared" si="357"/>
        <v>0.93760781206536892</v>
      </c>
      <c r="K1505" s="283">
        <f t="shared" si="362"/>
        <v>0.33141499176733058</v>
      </c>
      <c r="L1505" s="283">
        <f t="shared" si="363"/>
        <v>3.1617728735566879</v>
      </c>
      <c r="M1505" s="283">
        <f t="shared" si="364"/>
        <v>3.5752946720941798</v>
      </c>
      <c r="N1505" s="283">
        <f t="shared" si="365"/>
        <v>2.582445701090049</v>
      </c>
      <c r="O1505" s="283">
        <f t="shared" si="366"/>
        <v>0.40576223167738168</v>
      </c>
      <c r="P1505" s="21">
        <f t="shared" si="358"/>
        <v>0</v>
      </c>
      <c r="Q1505" s="21">
        <f t="shared" si="359"/>
        <v>0.96592607327566882</v>
      </c>
      <c r="R1505">
        <f t="shared" si="360"/>
        <v>1.0096214758538746</v>
      </c>
      <c r="S1505" s="296">
        <f t="shared" si="367"/>
        <v>0</v>
      </c>
      <c r="T1505" s="283">
        <f t="shared" si="368"/>
        <v>0.33141499176733058</v>
      </c>
    </row>
    <row r="1506" spans="1:20" x14ac:dyDescent="0.25">
      <c r="A1506" s="286">
        <v>43163</v>
      </c>
      <c r="B1506" s="1">
        <f t="shared" si="361"/>
        <v>7</v>
      </c>
      <c r="C1506" s="285">
        <v>16</v>
      </c>
      <c r="D1506" t="s">
        <v>713</v>
      </c>
      <c r="F1506" s="16">
        <v>34</v>
      </c>
      <c r="G1506" t="str">
        <f t="shared" si="355"/>
        <v>heating</v>
      </c>
      <c r="H1506" s="283">
        <f>IF(G1506="heating",F1506*Assumptions!M$4+Assumptions!M$7,0)</f>
        <v>0.38032816984085704</v>
      </c>
      <c r="I1506" s="15">
        <f t="shared" si="356"/>
        <v>0.95820877609023625</v>
      </c>
      <c r="J1506" s="15">
        <f t="shared" si="357"/>
        <v>0.93760781206536892</v>
      </c>
      <c r="K1506" s="283">
        <f t="shared" si="362"/>
        <v>0.34169596861196144</v>
      </c>
      <c r="L1506" s="283">
        <f t="shared" si="363"/>
        <v>3.1617728735566879</v>
      </c>
      <c r="M1506" s="283">
        <f t="shared" si="364"/>
        <v>3.6862055320420541</v>
      </c>
      <c r="N1506" s="283">
        <f t="shared" si="365"/>
        <v>2.582445701090049</v>
      </c>
      <c r="O1506" s="283">
        <f t="shared" si="366"/>
        <v>0.41834956843621363</v>
      </c>
      <c r="P1506" s="21">
        <f t="shared" si="358"/>
        <v>0</v>
      </c>
      <c r="Q1506" s="21">
        <f t="shared" si="359"/>
        <v>1.1649354943302594</v>
      </c>
      <c r="R1506">
        <f t="shared" si="360"/>
        <v>1.0096214758538746</v>
      </c>
      <c r="S1506" s="296">
        <f t="shared" si="367"/>
        <v>0</v>
      </c>
      <c r="T1506" s="283">
        <f t="shared" si="368"/>
        <v>0.34169596861196144</v>
      </c>
    </row>
    <row r="1507" spans="1:20" x14ac:dyDescent="0.25">
      <c r="A1507" s="286">
        <v>43163</v>
      </c>
      <c r="B1507" s="1">
        <f t="shared" si="361"/>
        <v>7</v>
      </c>
      <c r="C1507" s="285">
        <v>17</v>
      </c>
      <c r="D1507" t="s">
        <v>713</v>
      </c>
      <c r="F1507" s="16">
        <v>32</v>
      </c>
      <c r="G1507" t="str">
        <f t="shared" si="355"/>
        <v>heating</v>
      </c>
      <c r="H1507" s="283">
        <f>IF(G1507="heating",F1507*Assumptions!M$4+Assumptions!M$7,0)</f>
        <v>0.40171991831493709</v>
      </c>
      <c r="I1507" s="15">
        <f t="shared" si="356"/>
        <v>1.000324165990953</v>
      </c>
      <c r="J1507" s="15">
        <f t="shared" si="357"/>
        <v>0.93760781206536892</v>
      </c>
      <c r="K1507" s="283">
        <f t="shared" si="362"/>
        <v>0.37677783265350157</v>
      </c>
      <c r="L1507" s="283">
        <f t="shared" si="363"/>
        <v>3.1003620880617868</v>
      </c>
      <c r="M1507" s="283">
        <f t="shared" si="364"/>
        <v>3.9857199796311873</v>
      </c>
      <c r="N1507" s="283">
        <f t="shared" si="365"/>
        <v>2.4522803312945656</v>
      </c>
      <c r="O1507" s="283">
        <f t="shared" si="366"/>
        <v>0.47635161978579182</v>
      </c>
      <c r="P1507" s="21">
        <f t="shared" si="358"/>
        <v>0</v>
      </c>
      <c r="Q1507" s="21">
        <f t="shared" si="359"/>
        <v>1.3521540118753073</v>
      </c>
      <c r="R1507">
        <f t="shared" si="360"/>
        <v>1.0096214758538746</v>
      </c>
      <c r="S1507" s="296">
        <f t="shared" si="367"/>
        <v>0</v>
      </c>
      <c r="T1507" s="283">
        <f t="shared" si="368"/>
        <v>0.37677783265350157</v>
      </c>
    </row>
    <row r="1508" spans="1:20" x14ac:dyDescent="0.25">
      <c r="A1508" s="286">
        <v>43163</v>
      </c>
      <c r="B1508" s="1">
        <f t="shared" si="361"/>
        <v>7</v>
      </c>
      <c r="C1508" s="285">
        <v>18</v>
      </c>
      <c r="D1508" t="s">
        <v>713</v>
      </c>
      <c r="F1508" s="16">
        <v>32</v>
      </c>
      <c r="G1508" t="str">
        <f t="shared" si="355"/>
        <v>heating</v>
      </c>
      <c r="H1508" s="283">
        <f>IF(G1508="heating",F1508*Assumptions!M$4+Assumptions!M$7,0)</f>
        <v>0.40171991831493709</v>
      </c>
      <c r="I1508" s="15">
        <f t="shared" si="356"/>
        <v>0.99263375744531002</v>
      </c>
      <c r="J1508" s="15">
        <f t="shared" si="357"/>
        <v>0.93760781206536892</v>
      </c>
      <c r="K1508" s="283">
        <f t="shared" si="362"/>
        <v>0.37388119618048693</v>
      </c>
      <c r="L1508" s="283">
        <f t="shared" si="363"/>
        <v>3.1003620880617868</v>
      </c>
      <c r="M1508" s="283">
        <f t="shared" si="364"/>
        <v>3.9550780976953139</v>
      </c>
      <c r="N1508" s="283">
        <f t="shared" si="365"/>
        <v>2.4522803312945656</v>
      </c>
      <c r="O1508" s="283">
        <f t="shared" si="366"/>
        <v>0.47268946836320525</v>
      </c>
      <c r="P1508" s="21">
        <f t="shared" si="358"/>
        <v>0</v>
      </c>
      <c r="Q1508" s="21">
        <f t="shared" si="359"/>
        <v>1.5598916921549892</v>
      </c>
      <c r="R1508">
        <f t="shared" si="360"/>
        <v>1.0096214758538746</v>
      </c>
      <c r="S1508" s="296">
        <f t="shared" si="367"/>
        <v>0</v>
      </c>
      <c r="T1508" s="283">
        <f t="shared" si="368"/>
        <v>0.37388119618048693</v>
      </c>
    </row>
    <row r="1509" spans="1:20" x14ac:dyDescent="0.25">
      <c r="A1509" s="286">
        <v>43163</v>
      </c>
      <c r="B1509" s="1">
        <f t="shared" si="361"/>
        <v>7</v>
      </c>
      <c r="C1509" s="285">
        <v>19</v>
      </c>
      <c r="D1509" t="s">
        <v>713</v>
      </c>
      <c r="F1509" s="16">
        <v>32</v>
      </c>
      <c r="G1509" t="str">
        <f t="shared" si="355"/>
        <v>heating</v>
      </c>
      <c r="H1509" s="283">
        <f>IF(G1509="heating",F1509*Assumptions!M$4+Assumptions!M$7,0)</f>
        <v>0.40171991831493709</v>
      </c>
      <c r="I1509" s="15">
        <f t="shared" si="356"/>
        <v>0.98728643949761985</v>
      </c>
      <c r="J1509" s="15">
        <f t="shared" si="357"/>
        <v>0.93760781206536892</v>
      </c>
      <c r="K1509" s="283">
        <f t="shared" si="362"/>
        <v>0.37186709821570968</v>
      </c>
      <c r="L1509" s="283">
        <f t="shared" si="363"/>
        <v>3.1003620880617868</v>
      </c>
      <c r="M1509" s="283">
        <f t="shared" si="364"/>
        <v>3.9337720923960862</v>
      </c>
      <c r="N1509" s="283">
        <f t="shared" si="365"/>
        <v>2.4522803312945656</v>
      </c>
      <c r="O1509" s="283">
        <f t="shared" si="366"/>
        <v>0.47014309024649892</v>
      </c>
      <c r="P1509" s="21">
        <f t="shared" si="358"/>
        <v>0</v>
      </c>
      <c r="Q1509" s="21">
        <f t="shared" si="359"/>
        <v>1.6764212681468484</v>
      </c>
      <c r="R1509">
        <f t="shared" si="360"/>
        <v>1.0096214758538746</v>
      </c>
      <c r="S1509" s="296">
        <f t="shared" si="367"/>
        <v>0</v>
      </c>
      <c r="T1509" s="283">
        <f t="shared" si="368"/>
        <v>0.37186709821570968</v>
      </c>
    </row>
    <row r="1510" spans="1:20" x14ac:dyDescent="0.25">
      <c r="A1510" s="286">
        <v>43163</v>
      </c>
      <c r="B1510" s="1">
        <f t="shared" si="361"/>
        <v>7</v>
      </c>
      <c r="C1510" s="285">
        <v>20</v>
      </c>
      <c r="D1510" t="s">
        <v>713</v>
      </c>
      <c r="F1510" s="16">
        <v>30</v>
      </c>
      <c r="G1510" t="str">
        <f t="shared" si="355"/>
        <v>heating</v>
      </c>
      <c r="H1510" s="283">
        <f>IF(G1510="heating",F1510*Assumptions!M$4+Assumptions!M$7,0)</f>
        <v>0.42311166678901713</v>
      </c>
      <c r="I1510" s="15">
        <f t="shared" si="356"/>
        <v>0.9807837528485519</v>
      </c>
      <c r="J1510" s="15">
        <f t="shared" si="357"/>
        <v>0.93760781206536892</v>
      </c>
      <c r="K1510" s="283">
        <f t="shared" si="362"/>
        <v>0.38908947286454953</v>
      </c>
      <c r="L1510" s="283">
        <f t="shared" si="363"/>
        <v>3.0747565450814909</v>
      </c>
      <c r="M1510" s="283">
        <f t="shared" si="364"/>
        <v>4.0819646361025255</v>
      </c>
      <c r="N1510" s="283">
        <f t="shared" si="365"/>
        <v>2.3339835549601151</v>
      </c>
      <c r="O1510" s="283">
        <f t="shared" si="366"/>
        <v>0.51258090519537747</v>
      </c>
      <c r="P1510" s="21">
        <f t="shared" si="358"/>
        <v>0</v>
      </c>
      <c r="Q1510" s="21">
        <f t="shared" si="359"/>
        <v>1.52436960139122</v>
      </c>
      <c r="R1510">
        <f t="shared" si="360"/>
        <v>1.0096214758538746</v>
      </c>
      <c r="S1510" s="296">
        <f t="shared" si="367"/>
        <v>0</v>
      </c>
      <c r="T1510" s="283">
        <f t="shared" si="368"/>
        <v>0.38908947286454953</v>
      </c>
    </row>
    <row r="1511" spans="1:20" x14ac:dyDescent="0.25">
      <c r="A1511" s="286">
        <v>43163</v>
      </c>
      <c r="B1511" s="1">
        <f t="shared" si="361"/>
        <v>7</v>
      </c>
      <c r="C1511" s="285">
        <v>21</v>
      </c>
      <c r="D1511" t="s">
        <v>713</v>
      </c>
      <c r="F1511" s="16">
        <v>30</v>
      </c>
      <c r="G1511" t="str">
        <f t="shared" si="355"/>
        <v>heating</v>
      </c>
      <c r="H1511" s="283">
        <f>IF(G1511="heating",F1511*Assumptions!M$4+Assumptions!M$7,0)</f>
        <v>0.42311166678901713</v>
      </c>
      <c r="I1511" s="15">
        <f t="shared" si="356"/>
        <v>0.96485790305685171</v>
      </c>
      <c r="J1511" s="15">
        <f t="shared" si="357"/>
        <v>0.93760781206536892</v>
      </c>
      <c r="K1511" s="283">
        <f t="shared" si="362"/>
        <v>0.38277148433509484</v>
      </c>
      <c r="L1511" s="283">
        <f t="shared" si="363"/>
        <v>3.0747565450814909</v>
      </c>
      <c r="M1511" s="283">
        <f t="shared" si="364"/>
        <v>4.0156821804023854</v>
      </c>
      <c r="N1511" s="283">
        <f t="shared" si="365"/>
        <v>2.3339835549601151</v>
      </c>
      <c r="O1511" s="283">
        <f t="shared" si="366"/>
        <v>0.50425767749250594</v>
      </c>
      <c r="P1511" s="21">
        <f t="shared" si="358"/>
        <v>0</v>
      </c>
      <c r="Q1511" s="21">
        <f t="shared" si="359"/>
        <v>1.4448604713749031</v>
      </c>
      <c r="R1511">
        <f t="shared" si="360"/>
        <v>1.0096214758538746</v>
      </c>
      <c r="S1511" s="296">
        <f t="shared" si="367"/>
        <v>0</v>
      </c>
      <c r="T1511" s="283">
        <f t="shared" si="368"/>
        <v>0.38277148433509484</v>
      </c>
    </row>
    <row r="1512" spans="1:20" x14ac:dyDescent="0.25">
      <c r="A1512" s="286">
        <v>43163</v>
      </c>
      <c r="B1512" s="1">
        <f t="shared" si="361"/>
        <v>7</v>
      </c>
      <c r="C1512" s="285">
        <v>22</v>
      </c>
      <c r="D1512" t="s">
        <v>713</v>
      </c>
      <c r="F1512" s="16">
        <v>30</v>
      </c>
      <c r="G1512" t="str">
        <f t="shared" si="355"/>
        <v>heating</v>
      </c>
      <c r="H1512" s="283">
        <f>IF(G1512="heating",F1512*Assumptions!M$4+Assumptions!M$7,0)</f>
        <v>0.42311166678901713</v>
      </c>
      <c r="I1512" s="15">
        <f t="shared" si="356"/>
        <v>0.93972561476240646</v>
      </c>
      <c r="J1512" s="15">
        <f t="shared" si="357"/>
        <v>0.93760781206536892</v>
      </c>
      <c r="K1512" s="283">
        <f t="shared" si="362"/>
        <v>0.37280118377091376</v>
      </c>
      <c r="L1512" s="283">
        <f t="shared" si="363"/>
        <v>3.0747565450814909</v>
      </c>
      <c r="M1512" s="283">
        <f t="shared" si="364"/>
        <v>3.9110830659244971</v>
      </c>
      <c r="N1512" s="283">
        <f t="shared" si="365"/>
        <v>2.3339835549601151</v>
      </c>
      <c r="O1512" s="283">
        <f t="shared" si="366"/>
        <v>0.49112294616545965</v>
      </c>
      <c r="P1512" s="21">
        <f t="shared" si="358"/>
        <v>0</v>
      </c>
      <c r="Q1512" s="21">
        <f t="shared" si="359"/>
        <v>1.2427137171080138</v>
      </c>
      <c r="R1512">
        <f t="shared" si="360"/>
        <v>1.0096214758538746</v>
      </c>
      <c r="S1512" s="296">
        <f t="shared" si="367"/>
        <v>0</v>
      </c>
      <c r="T1512" s="283">
        <f t="shared" si="368"/>
        <v>0.37280118377091376</v>
      </c>
    </row>
    <row r="1513" spans="1:20" x14ac:dyDescent="0.25">
      <c r="A1513" s="286">
        <v>43163</v>
      </c>
      <c r="B1513" s="1">
        <f t="shared" si="361"/>
        <v>7</v>
      </c>
      <c r="C1513" s="285">
        <v>23</v>
      </c>
      <c r="D1513" t="s">
        <v>713</v>
      </c>
      <c r="F1513" s="16">
        <v>30</v>
      </c>
      <c r="G1513" t="str">
        <f t="shared" si="355"/>
        <v>heating</v>
      </c>
      <c r="H1513" s="283">
        <f>IF(G1513="heating",F1513*Assumptions!M$4+Assumptions!M$7,0)</f>
        <v>0.42311166678901713</v>
      </c>
      <c r="I1513" s="15">
        <f t="shared" si="356"/>
        <v>0.93552015763172869</v>
      </c>
      <c r="J1513" s="15">
        <f t="shared" si="357"/>
        <v>0.93760781206536892</v>
      </c>
      <c r="K1513" s="283">
        <f t="shared" si="362"/>
        <v>0.37113282507983891</v>
      </c>
      <c r="L1513" s="283">
        <f t="shared" si="363"/>
        <v>3.0747565450814909</v>
      </c>
      <c r="M1513" s="283">
        <f t="shared" si="364"/>
        <v>3.8935801992260894</v>
      </c>
      <c r="N1513" s="283">
        <f t="shared" si="365"/>
        <v>2.3339835549601151</v>
      </c>
      <c r="O1513" s="283">
        <f t="shared" si="366"/>
        <v>0.4889250742935588</v>
      </c>
      <c r="P1513" s="21">
        <f t="shared" si="358"/>
        <v>0</v>
      </c>
      <c r="Q1513" s="21">
        <f t="shared" si="359"/>
        <v>1.0297519246597011</v>
      </c>
      <c r="R1513">
        <f t="shared" si="360"/>
        <v>1.0096214758538746</v>
      </c>
      <c r="S1513" s="296">
        <f t="shared" si="367"/>
        <v>0</v>
      </c>
      <c r="T1513" s="283">
        <f t="shared" si="368"/>
        <v>0.37113282507983891</v>
      </c>
    </row>
    <row r="1514" spans="1:20" x14ac:dyDescent="0.25">
      <c r="A1514" s="286">
        <v>43164</v>
      </c>
      <c r="B1514" s="1">
        <f t="shared" si="361"/>
        <v>1</v>
      </c>
      <c r="C1514" s="285">
        <v>0</v>
      </c>
      <c r="D1514" t="s">
        <v>713</v>
      </c>
      <c r="F1514" s="16">
        <v>30</v>
      </c>
      <c r="G1514" t="str">
        <f t="shared" si="355"/>
        <v>heating</v>
      </c>
      <c r="H1514" s="283">
        <f>IF(G1514="heating",F1514*Assumptions!M$4+Assumptions!M$7,0)</f>
        <v>0.42311166678901713</v>
      </c>
      <c r="I1514" s="15">
        <f t="shared" si="356"/>
        <v>0.96097758380229281</v>
      </c>
      <c r="J1514" s="15">
        <f t="shared" si="357"/>
        <v>1.017726725449043</v>
      </c>
      <c r="K1514" s="283">
        <f t="shared" si="362"/>
        <v>0.41380852846112109</v>
      </c>
      <c r="L1514" s="283">
        <f t="shared" si="363"/>
        <v>3.0747565450814909</v>
      </c>
      <c r="M1514" s="283">
        <f t="shared" si="364"/>
        <v>4.3412939621832223</v>
      </c>
      <c r="N1514" s="283">
        <f t="shared" si="365"/>
        <v>2.3339835549601151</v>
      </c>
      <c r="O1514" s="283">
        <f t="shared" si="366"/>
        <v>0.54514543540479898</v>
      </c>
      <c r="P1514" s="21">
        <f t="shared" si="358"/>
        <v>0</v>
      </c>
      <c r="Q1514" s="21">
        <f t="shared" si="359"/>
        <v>0.90668853391740301</v>
      </c>
      <c r="R1514">
        <f t="shared" si="360"/>
        <v>0.9440993384982781</v>
      </c>
      <c r="S1514" s="296">
        <f t="shared" si="367"/>
        <v>0</v>
      </c>
      <c r="T1514" s="283">
        <f t="shared" si="368"/>
        <v>0.41380852846112109</v>
      </c>
    </row>
    <row r="1515" spans="1:20" x14ac:dyDescent="0.25">
      <c r="A1515" s="286">
        <v>43164</v>
      </c>
      <c r="B1515" s="1">
        <f t="shared" si="361"/>
        <v>1</v>
      </c>
      <c r="C1515" s="285">
        <v>1</v>
      </c>
      <c r="D1515" t="s">
        <v>713</v>
      </c>
      <c r="F1515" s="16">
        <v>32</v>
      </c>
      <c r="G1515" t="str">
        <f t="shared" si="355"/>
        <v>heating</v>
      </c>
      <c r="H1515" s="283">
        <f>IF(G1515="heating",F1515*Assumptions!M$4+Assumptions!M$7,0)</f>
        <v>0.40171991831493709</v>
      </c>
      <c r="I1515" s="15">
        <f t="shared" si="356"/>
        <v>0.9912860509924194</v>
      </c>
      <c r="J1515" s="15">
        <f t="shared" si="357"/>
        <v>1.017726725449043</v>
      </c>
      <c r="K1515" s="283">
        <f t="shared" si="362"/>
        <v>0.40527847654273186</v>
      </c>
      <c r="L1515" s="283">
        <f t="shared" si="363"/>
        <v>3.1003620880617868</v>
      </c>
      <c r="M1515" s="283">
        <f t="shared" si="364"/>
        <v>4.2872122011391474</v>
      </c>
      <c r="N1515" s="283">
        <f t="shared" si="365"/>
        <v>2.4522803312945656</v>
      </c>
      <c r="O1515" s="283">
        <f t="shared" si="366"/>
        <v>0.5123843337752535</v>
      </c>
      <c r="P1515" s="21">
        <f t="shared" si="358"/>
        <v>0</v>
      </c>
      <c r="Q1515" s="21">
        <f t="shared" si="359"/>
        <v>0.81803459285312596</v>
      </c>
      <c r="R1515">
        <f t="shared" si="360"/>
        <v>0.9440993384982781</v>
      </c>
      <c r="S1515" s="296">
        <f t="shared" si="367"/>
        <v>0</v>
      </c>
      <c r="T1515" s="283">
        <f t="shared" si="368"/>
        <v>0.40527847654273186</v>
      </c>
    </row>
    <row r="1516" spans="1:20" x14ac:dyDescent="0.25">
      <c r="A1516" s="286">
        <v>43164</v>
      </c>
      <c r="B1516" s="1">
        <f t="shared" si="361"/>
        <v>1</v>
      </c>
      <c r="C1516" s="285">
        <v>2</v>
      </c>
      <c r="D1516" t="s">
        <v>713</v>
      </c>
      <c r="F1516" s="16">
        <v>32</v>
      </c>
      <c r="G1516" t="str">
        <f t="shared" si="355"/>
        <v>heating</v>
      </c>
      <c r="H1516" s="283">
        <f>IF(G1516="heating",F1516*Assumptions!M$4+Assumptions!M$7,0)</f>
        <v>0.40171991831493709</v>
      </c>
      <c r="I1516" s="15">
        <f t="shared" si="356"/>
        <v>1.0126444122274023</v>
      </c>
      <c r="J1516" s="15">
        <f t="shared" si="357"/>
        <v>1.017726725449043</v>
      </c>
      <c r="K1516" s="283">
        <f t="shared" si="362"/>
        <v>0.41401065238047036</v>
      </c>
      <c r="L1516" s="283">
        <f t="shared" si="363"/>
        <v>3.1003620880617868</v>
      </c>
      <c r="M1516" s="283">
        <f t="shared" si="364"/>
        <v>4.3795849595283975</v>
      </c>
      <c r="N1516" s="283">
        <f t="shared" si="365"/>
        <v>2.4522803312945656</v>
      </c>
      <c r="O1516" s="283">
        <f t="shared" si="366"/>
        <v>0.52342422451210158</v>
      </c>
      <c r="P1516" s="21">
        <f t="shared" si="358"/>
        <v>0</v>
      </c>
      <c r="Q1516" s="21">
        <f t="shared" si="359"/>
        <v>0.74507607494346417</v>
      </c>
      <c r="R1516">
        <f t="shared" si="360"/>
        <v>0.9440993384982781</v>
      </c>
      <c r="S1516" s="296">
        <f t="shared" si="367"/>
        <v>0</v>
      </c>
      <c r="T1516" s="283">
        <f t="shared" si="368"/>
        <v>0.41401065238047036</v>
      </c>
    </row>
    <row r="1517" spans="1:20" x14ac:dyDescent="0.25">
      <c r="A1517" s="286">
        <v>43164</v>
      </c>
      <c r="B1517" s="1">
        <f t="shared" si="361"/>
        <v>1</v>
      </c>
      <c r="C1517" s="285">
        <v>3</v>
      </c>
      <c r="D1517" t="s">
        <v>713</v>
      </c>
      <c r="F1517" s="16">
        <v>34</v>
      </c>
      <c r="G1517" t="str">
        <f t="shared" si="355"/>
        <v>heating</v>
      </c>
      <c r="H1517" s="283">
        <f>IF(G1517="heating",F1517*Assumptions!M$4+Assumptions!M$7,0)</f>
        <v>0.38032816984085704</v>
      </c>
      <c r="I1517" s="15">
        <f t="shared" si="356"/>
        <v>1.0288787614109172</v>
      </c>
      <c r="J1517" s="15">
        <f t="shared" si="357"/>
        <v>1.017726725449043</v>
      </c>
      <c r="K1517" s="283">
        <f t="shared" si="362"/>
        <v>0.39824824919391977</v>
      </c>
      <c r="L1517" s="283">
        <f t="shared" si="363"/>
        <v>3.1617728735566879</v>
      </c>
      <c r="M1517" s="283">
        <f t="shared" si="364"/>
        <v>4.296289784360364</v>
      </c>
      <c r="N1517" s="283">
        <f t="shared" si="365"/>
        <v>2.582445701090049</v>
      </c>
      <c r="O1517" s="283">
        <f t="shared" si="366"/>
        <v>0.48758837822273837</v>
      </c>
      <c r="P1517" s="21">
        <f t="shared" si="358"/>
        <v>0</v>
      </c>
      <c r="Q1517" s="21">
        <f t="shared" si="359"/>
        <v>0.69158980876382303</v>
      </c>
      <c r="R1517">
        <f t="shared" si="360"/>
        <v>0.9440993384982781</v>
      </c>
      <c r="S1517" s="296">
        <f t="shared" si="367"/>
        <v>0</v>
      </c>
      <c r="T1517" s="283">
        <f t="shared" si="368"/>
        <v>0.39824824919391977</v>
      </c>
    </row>
    <row r="1518" spans="1:20" x14ac:dyDescent="0.25">
      <c r="A1518" s="286">
        <v>43164</v>
      </c>
      <c r="B1518" s="1">
        <f t="shared" si="361"/>
        <v>1</v>
      </c>
      <c r="C1518" s="285">
        <v>4</v>
      </c>
      <c r="D1518" t="s">
        <v>713</v>
      </c>
      <c r="F1518" s="16">
        <v>34</v>
      </c>
      <c r="G1518" t="str">
        <f t="shared" si="355"/>
        <v>heating</v>
      </c>
      <c r="H1518" s="283">
        <f>IF(G1518="heating",F1518*Assumptions!M$4+Assumptions!M$7,0)</f>
        <v>0.38032816984085704</v>
      </c>
      <c r="I1518" s="15">
        <f t="shared" si="356"/>
        <v>1.0654385285153933</v>
      </c>
      <c r="J1518" s="15">
        <f t="shared" si="357"/>
        <v>1.017726725449043</v>
      </c>
      <c r="K1518" s="283">
        <f t="shared" si="362"/>
        <v>0.41239944347100732</v>
      </c>
      <c r="L1518" s="283">
        <f t="shared" si="363"/>
        <v>3.1617728735566879</v>
      </c>
      <c r="M1518" s="283">
        <f t="shared" si="364"/>
        <v>4.4489524301653578</v>
      </c>
      <c r="N1518" s="283">
        <f t="shared" si="365"/>
        <v>2.582445701090049</v>
      </c>
      <c r="O1518" s="283">
        <f t="shared" si="366"/>
        <v>0.50491414897363551</v>
      </c>
      <c r="P1518" s="21">
        <f t="shared" si="358"/>
        <v>0</v>
      </c>
      <c r="Q1518" s="21">
        <f t="shared" si="359"/>
        <v>0.6473875548762833</v>
      </c>
      <c r="R1518">
        <f t="shared" si="360"/>
        <v>0.9440993384982781</v>
      </c>
      <c r="S1518" s="296">
        <f t="shared" si="367"/>
        <v>0</v>
      </c>
      <c r="T1518" s="283">
        <f t="shared" si="368"/>
        <v>0.41239944347100732</v>
      </c>
    </row>
    <row r="1519" spans="1:20" x14ac:dyDescent="0.25">
      <c r="A1519" s="286">
        <v>43164</v>
      </c>
      <c r="B1519" s="1">
        <f t="shared" si="361"/>
        <v>1</v>
      </c>
      <c r="C1519" s="285">
        <v>5</v>
      </c>
      <c r="D1519" t="s">
        <v>713</v>
      </c>
      <c r="F1519" s="16">
        <v>34</v>
      </c>
      <c r="G1519" t="str">
        <f t="shared" si="355"/>
        <v>heating</v>
      </c>
      <c r="H1519" s="283">
        <f>IF(G1519="heating",F1519*Assumptions!M$4+Assumptions!M$7,0)</f>
        <v>0.38032816984085704</v>
      </c>
      <c r="I1519" s="15">
        <f t="shared" si="356"/>
        <v>1.1031161181218294</v>
      </c>
      <c r="J1519" s="15">
        <f t="shared" si="357"/>
        <v>1.017726725449043</v>
      </c>
      <c r="K1519" s="283">
        <f t="shared" si="362"/>
        <v>0.42698331346365209</v>
      </c>
      <c r="L1519" s="283">
        <f t="shared" si="363"/>
        <v>3.1617728735566879</v>
      </c>
      <c r="M1519" s="283">
        <f t="shared" si="364"/>
        <v>4.606282768196122</v>
      </c>
      <c r="N1519" s="283">
        <f t="shared" si="365"/>
        <v>2.582445701090049</v>
      </c>
      <c r="O1519" s="283">
        <f t="shared" si="366"/>
        <v>0.52276965877767834</v>
      </c>
      <c r="P1519" s="21">
        <f t="shared" si="358"/>
        <v>0</v>
      </c>
      <c r="Q1519" s="21">
        <f t="shared" si="359"/>
        <v>0.72139578924615555</v>
      </c>
      <c r="R1519">
        <f t="shared" si="360"/>
        <v>0.9440993384982781</v>
      </c>
      <c r="S1519" s="296">
        <f t="shared" si="367"/>
        <v>0</v>
      </c>
      <c r="T1519" s="283">
        <f t="shared" si="368"/>
        <v>0.42698331346365209</v>
      </c>
    </row>
    <row r="1520" spans="1:20" x14ac:dyDescent="0.25">
      <c r="A1520" s="286">
        <v>43164</v>
      </c>
      <c r="B1520" s="1">
        <f t="shared" si="361"/>
        <v>1</v>
      </c>
      <c r="C1520" s="285">
        <v>6</v>
      </c>
      <c r="D1520" t="s">
        <v>713</v>
      </c>
      <c r="F1520" s="16">
        <v>36</v>
      </c>
      <c r="G1520" t="str">
        <f t="shared" si="355"/>
        <v>heating</v>
      </c>
      <c r="H1520" s="283">
        <f>IF(G1520="heating",F1520*Assumptions!M$4+Assumptions!M$7,0)</f>
        <v>0.358936421366777</v>
      </c>
      <c r="I1520" s="15">
        <f t="shared" si="356"/>
        <v>1.1674190089087988</v>
      </c>
      <c r="J1520" s="15">
        <f t="shared" si="357"/>
        <v>1.017726725449043</v>
      </c>
      <c r="K1520" s="283">
        <f t="shared" si="362"/>
        <v>0.42645721689973143</v>
      </c>
      <c r="L1520" s="283">
        <f t="shared" si="363"/>
        <v>3.2767200477248446</v>
      </c>
      <c r="M1520" s="283">
        <f t="shared" si="364"/>
        <v>4.7678636721271417</v>
      </c>
      <c r="N1520" s="283">
        <f t="shared" si="365"/>
        <v>2.7263288431388362</v>
      </c>
      <c r="O1520" s="283">
        <f t="shared" si="366"/>
        <v>0.51255039010755599</v>
      </c>
      <c r="P1520" s="21">
        <f t="shared" si="358"/>
        <v>0</v>
      </c>
      <c r="Q1520" s="21">
        <f t="shared" si="359"/>
        <v>0.87787080972652631</v>
      </c>
      <c r="R1520">
        <f t="shared" si="360"/>
        <v>0.9440993384982781</v>
      </c>
      <c r="S1520" s="296">
        <f t="shared" si="367"/>
        <v>0</v>
      </c>
      <c r="T1520" s="283">
        <f t="shared" si="368"/>
        <v>0.42645721689973143</v>
      </c>
    </row>
    <row r="1521" spans="1:20" x14ac:dyDescent="0.25">
      <c r="A1521" s="286">
        <v>43164</v>
      </c>
      <c r="B1521" s="1">
        <f t="shared" si="361"/>
        <v>1</v>
      </c>
      <c r="C1521" s="285">
        <v>7</v>
      </c>
      <c r="D1521" t="s">
        <v>714</v>
      </c>
      <c r="F1521" s="16">
        <v>36</v>
      </c>
      <c r="G1521" t="str">
        <f t="shared" si="355"/>
        <v>heating</v>
      </c>
      <c r="H1521" s="283">
        <f>IF(G1521="heating",F1521*Assumptions!M$4+Assumptions!M$7,0)</f>
        <v>0.358936421366777</v>
      </c>
      <c r="I1521" s="15">
        <f t="shared" si="356"/>
        <v>1.1567226404725983</v>
      </c>
      <c r="J1521" s="15">
        <f t="shared" si="357"/>
        <v>1.017726725449043</v>
      </c>
      <c r="K1521" s="283">
        <f t="shared" si="362"/>
        <v>0.42254984218728786</v>
      </c>
      <c r="L1521" s="283">
        <f t="shared" si="363"/>
        <v>3.2767200477248446</v>
      </c>
      <c r="M1521" s="283">
        <f t="shared" si="364"/>
        <v>4.7241785632660847</v>
      </c>
      <c r="N1521" s="283">
        <f t="shared" si="365"/>
        <v>2.7263288431388362</v>
      </c>
      <c r="O1521" s="283">
        <f t="shared" si="366"/>
        <v>0.50785419467740522</v>
      </c>
      <c r="P1521" s="21">
        <f t="shared" si="358"/>
        <v>0</v>
      </c>
      <c r="Q1521" s="21">
        <f t="shared" si="359"/>
        <v>0.97331382064367777</v>
      </c>
      <c r="R1521">
        <f t="shared" si="360"/>
        <v>0.9440993384982781</v>
      </c>
      <c r="S1521" s="296">
        <f t="shared" si="367"/>
        <v>0</v>
      </c>
      <c r="T1521" s="283">
        <f t="shared" si="368"/>
        <v>0.42254984218728786</v>
      </c>
    </row>
    <row r="1522" spans="1:20" x14ac:dyDescent="0.25">
      <c r="A1522" s="286">
        <v>43164</v>
      </c>
      <c r="B1522" s="1">
        <f t="shared" si="361"/>
        <v>1</v>
      </c>
      <c r="C1522" s="285">
        <v>8</v>
      </c>
      <c r="D1522" t="s">
        <v>714</v>
      </c>
      <c r="F1522" s="16">
        <v>37</v>
      </c>
      <c r="G1522" t="str">
        <f t="shared" si="355"/>
        <v>heating</v>
      </c>
      <c r="H1522" s="283">
        <f>IF(G1522="heating",F1522*Assumptions!M$4+Assumptions!M$7,0)</f>
        <v>0.34824054712973695</v>
      </c>
      <c r="I1522" s="15">
        <f t="shared" si="356"/>
        <v>1.0887373021083731</v>
      </c>
      <c r="J1522" s="15">
        <f t="shared" si="357"/>
        <v>1.017726725449043</v>
      </c>
      <c r="K1522" s="283">
        <f t="shared" si="362"/>
        <v>0.38586342830530812</v>
      </c>
      <c r="L1522" s="283">
        <f t="shared" si="363"/>
        <v>3.3550920610042541</v>
      </c>
      <c r="M1522" s="283">
        <f t="shared" si="364"/>
        <v>4.417200192691948</v>
      </c>
      <c r="N1522" s="283">
        <f t="shared" si="365"/>
        <v>2.8034223547707424</v>
      </c>
      <c r="O1522" s="283">
        <f t="shared" si="366"/>
        <v>0.46179532054309158</v>
      </c>
      <c r="P1522" s="21">
        <f t="shared" si="358"/>
        <v>0</v>
      </c>
      <c r="Q1522" s="21">
        <f t="shared" si="359"/>
        <v>0.94940007506179924</v>
      </c>
      <c r="R1522">
        <f t="shared" si="360"/>
        <v>0.9440993384982781</v>
      </c>
      <c r="S1522" s="296">
        <f t="shared" si="367"/>
        <v>0</v>
      </c>
      <c r="T1522" s="283">
        <f t="shared" si="368"/>
        <v>0.38586342830530812</v>
      </c>
    </row>
    <row r="1523" spans="1:20" x14ac:dyDescent="0.25">
      <c r="A1523" s="286">
        <v>43164</v>
      </c>
      <c r="B1523" s="1">
        <f t="shared" si="361"/>
        <v>1</v>
      </c>
      <c r="C1523" s="285">
        <v>9</v>
      </c>
      <c r="D1523" t="s">
        <v>714</v>
      </c>
      <c r="F1523" s="16">
        <v>37</v>
      </c>
      <c r="G1523" t="str">
        <f t="shared" si="355"/>
        <v>heating</v>
      </c>
      <c r="H1523" s="283">
        <f>IF(G1523="heating",F1523*Assumptions!M$4+Assumptions!M$7,0)</f>
        <v>0.34824054712973695</v>
      </c>
      <c r="I1523" s="15">
        <f t="shared" si="356"/>
        <v>1.0265141967145235</v>
      </c>
      <c r="J1523" s="15">
        <f t="shared" si="357"/>
        <v>1.017726725449043</v>
      </c>
      <c r="K1523" s="283">
        <f t="shared" si="362"/>
        <v>0.36381070656924014</v>
      </c>
      <c r="L1523" s="283">
        <f t="shared" si="363"/>
        <v>3.3550920610042541</v>
      </c>
      <c r="M1523" s="283">
        <f t="shared" si="364"/>
        <v>4.1647500262437651</v>
      </c>
      <c r="N1523" s="283">
        <f t="shared" si="365"/>
        <v>2.8034223547707424</v>
      </c>
      <c r="O1523" s="283">
        <f t="shared" si="366"/>
        <v>0.4354029678195333</v>
      </c>
      <c r="P1523" s="21">
        <f t="shared" si="358"/>
        <v>0</v>
      </c>
      <c r="Q1523" s="21">
        <f t="shared" si="359"/>
        <v>0.8408485371888097</v>
      </c>
      <c r="R1523">
        <f t="shared" si="360"/>
        <v>0.9440993384982781</v>
      </c>
      <c r="S1523" s="296">
        <f t="shared" si="367"/>
        <v>0</v>
      </c>
      <c r="T1523" s="283">
        <f t="shared" si="368"/>
        <v>0.36381070656924014</v>
      </c>
    </row>
    <row r="1524" spans="1:20" x14ac:dyDescent="0.25">
      <c r="A1524" s="286">
        <v>43164</v>
      </c>
      <c r="B1524" s="1">
        <f t="shared" si="361"/>
        <v>1</v>
      </c>
      <c r="C1524" s="285">
        <v>10</v>
      </c>
      <c r="D1524" t="s">
        <v>714</v>
      </c>
      <c r="F1524" s="16">
        <v>45</v>
      </c>
      <c r="G1524" t="str">
        <f t="shared" si="355"/>
        <v>heating</v>
      </c>
      <c r="H1524" s="283">
        <f>IF(G1524="heating",F1524*Assumptions!M$4+Assumptions!M$7,0)</f>
        <v>0.26267355323341679</v>
      </c>
      <c r="I1524" s="15">
        <f t="shared" si="356"/>
        <v>0.99413757313525775</v>
      </c>
      <c r="J1524" s="15">
        <f t="shared" si="357"/>
        <v>1.017726725449043</v>
      </c>
      <c r="K1524" s="283">
        <f t="shared" si="362"/>
        <v>0.26576269323497431</v>
      </c>
      <c r="L1524" s="283">
        <f t="shared" si="363"/>
        <v>3.8225513186096443</v>
      </c>
      <c r="M1524" s="283">
        <f t="shared" si="364"/>
        <v>3.466221912174396</v>
      </c>
      <c r="N1524" s="283">
        <f t="shared" si="365"/>
        <v>3.3574836377085973</v>
      </c>
      <c r="O1524" s="283">
        <f t="shared" si="366"/>
        <v>0.30257527454576766</v>
      </c>
      <c r="P1524" s="21">
        <f t="shared" si="358"/>
        <v>0</v>
      </c>
      <c r="Q1524" s="21">
        <f t="shared" si="359"/>
        <v>0.74504051125983206</v>
      </c>
      <c r="R1524">
        <f t="shared" si="360"/>
        <v>0.9440993384982781</v>
      </c>
      <c r="S1524" s="296">
        <f t="shared" si="367"/>
        <v>0</v>
      </c>
      <c r="T1524" s="283">
        <f t="shared" si="368"/>
        <v>0.26576269323497431</v>
      </c>
    </row>
    <row r="1525" spans="1:20" x14ac:dyDescent="0.25">
      <c r="A1525" s="286">
        <v>43164</v>
      </c>
      <c r="B1525" s="1">
        <f t="shared" si="361"/>
        <v>1</v>
      </c>
      <c r="C1525" s="285">
        <v>11</v>
      </c>
      <c r="D1525" t="s">
        <v>714</v>
      </c>
      <c r="F1525" s="16">
        <v>45</v>
      </c>
      <c r="G1525" t="str">
        <f t="shared" si="355"/>
        <v>heating</v>
      </c>
      <c r="H1525" s="283">
        <f>IF(G1525="heating",F1525*Assumptions!M$4+Assumptions!M$7,0)</f>
        <v>0.26267355323341679</v>
      </c>
      <c r="I1525" s="15">
        <f t="shared" si="356"/>
        <v>0.95102107888400034</v>
      </c>
      <c r="J1525" s="15">
        <f t="shared" si="357"/>
        <v>1.017726725449043</v>
      </c>
      <c r="K1525" s="283">
        <f t="shared" si="362"/>
        <v>0.25423636534563959</v>
      </c>
      <c r="L1525" s="283">
        <f t="shared" si="363"/>
        <v>3.8225513186096443</v>
      </c>
      <c r="M1525" s="283">
        <f t="shared" si="364"/>
        <v>3.3158892608507786</v>
      </c>
      <c r="N1525" s="283">
        <f t="shared" si="365"/>
        <v>3.3574836377085973</v>
      </c>
      <c r="O1525" s="283">
        <f t="shared" si="366"/>
        <v>0.28945235731774105</v>
      </c>
      <c r="P1525" s="21">
        <f t="shared" si="358"/>
        <v>0</v>
      </c>
      <c r="Q1525" s="21">
        <f t="shared" si="359"/>
        <v>0.72850690893675296</v>
      </c>
      <c r="R1525">
        <f t="shared" si="360"/>
        <v>0.9440993384982781</v>
      </c>
      <c r="S1525" s="296">
        <f t="shared" si="367"/>
        <v>0</v>
      </c>
      <c r="T1525" s="283">
        <f t="shared" si="368"/>
        <v>0.25423636534563959</v>
      </c>
    </row>
    <row r="1526" spans="1:20" x14ac:dyDescent="0.25">
      <c r="A1526" s="286">
        <v>43164</v>
      </c>
      <c r="B1526" s="1">
        <f t="shared" si="361"/>
        <v>1</v>
      </c>
      <c r="C1526" s="285">
        <v>12</v>
      </c>
      <c r="D1526" t="s">
        <v>714</v>
      </c>
      <c r="F1526" s="16">
        <v>46</v>
      </c>
      <c r="G1526" t="str">
        <f t="shared" si="355"/>
        <v>heating</v>
      </c>
      <c r="H1526" s="283">
        <f>IF(G1526="heating",F1526*Assumptions!M$4+Assumptions!M$7,0)</f>
        <v>0.2519776789963768</v>
      </c>
      <c r="I1526" s="15">
        <f t="shared" si="356"/>
        <v>0.92817502202723046</v>
      </c>
      <c r="J1526" s="15">
        <f t="shared" si="357"/>
        <v>1.017726725449043</v>
      </c>
      <c r="K1526" s="283">
        <f t="shared" si="362"/>
        <v>0.23802530344771716</v>
      </c>
      <c r="L1526" s="283">
        <f t="shared" si="363"/>
        <v>3.8708416397494121</v>
      </c>
      <c r="M1526" s="283">
        <f t="shared" si="364"/>
        <v>3.1436743691287967</v>
      </c>
      <c r="N1526" s="283">
        <f t="shared" si="365"/>
        <v>3.4228778732085736</v>
      </c>
      <c r="O1526" s="283">
        <f t="shared" si="366"/>
        <v>0.26917649125346688</v>
      </c>
      <c r="P1526" s="21">
        <f t="shared" si="358"/>
        <v>0</v>
      </c>
      <c r="Q1526" s="21">
        <f t="shared" si="359"/>
        <v>0.75910815787401487</v>
      </c>
      <c r="R1526">
        <f t="shared" si="360"/>
        <v>0.9440993384982781</v>
      </c>
      <c r="S1526" s="296">
        <f t="shared" si="367"/>
        <v>0</v>
      </c>
      <c r="T1526" s="283">
        <f t="shared" si="368"/>
        <v>0.23802530344771716</v>
      </c>
    </row>
    <row r="1527" spans="1:20" x14ac:dyDescent="0.25">
      <c r="A1527" s="286">
        <v>43164</v>
      </c>
      <c r="B1527" s="1">
        <f t="shared" si="361"/>
        <v>1</v>
      </c>
      <c r="C1527" s="285">
        <v>13</v>
      </c>
      <c r="D1527" t="s">
        <v>714</v>
      </c>
      <c r="F1527" s="16">
        <v>48</v>
      </c>
      <c r="G1527" t="str">
        <f t="shared" si="355"/>
        <v>heating</v>
      </c>
      <c r="H1527" s="283">
        <f>IF(G1527="heating",F1527*Assumptions!M$4+Assumptions!M$7,0)</f>
        <v>0.2305859305222967</v>
      </c>
      <c r="I1527" s="15">
        <f t="shared" si="356"/>
        <v>0.91573834436872614</v>
      </c>
      <c r="J1527" s="15">
        <f t="shared" si="357"/>
        <v>1.017726725449043</v>
      </c>
      <c r="K1527" s="283">
        <f t="shared" si="362"/>
        <v>0.21489948939528355</v>
      </c>
      <c r="L1527" s="283">
        <f t="shared" si="363"/>
        <v>3.9630740889572826</v>
      </c>
      <c r="M1527" s="283">
        <f t="shared" si="364"/>
        <v>2.9058727848966663</v>
      </c>
      <c r="N1527" s="283">
        <f t="shared" si="365"/>
        <v>3.5524856183738187</v>
      </c>
      <c r="O1527" s="283">
        <f t="shared" si="366"/>
        <v>0.2397370994966771</v>
      </c>
      <c r="P1527" s="21">
        <f t="shared" si="358"/>
        <v>0</v>
      </c>
      <c r="Q1527" s="21">
        <f t="shared" si="359"/>
        <v>0.79115902007799765</v>
      </c>
      <c r="R1527">
        <f t="shared" si="360"/>
        <v>0.9440993384982781</v>
      </c>
      <c r="S1527" s="296">
        <f t="shared" si="367"/>
        <v>0</v>
      </c>
      <c r="T1527" s="283">
        <f t="shared" si="368"/>
        <v>0.21489948939528355</v>
      </c>
    </row>
    <row r="1528" spans="1:20" x14ac:dyDescent="0.25">
      <c r="A1528" s="286">
        <v>43164</v>
      </c>
      <c r="B1528" s="1">
        <f t="shared" si="361"/>
        <v>1</v>
      </c>
      <c r="C1528" s="285">
        <v>14</v>
      </c>
      <c r="D1528" t="s">
        <v>714</v>
      </c>
      <c r="F1528" s="16">
        <v>48</v>
      </c>
      <c r="G1528" t="str">
        <f t="shared" si="355"/>
        <v>heating</v>
      </c>
      <c r="H1528" s="283">
        <f>IF(G1528="heating",F1528*Assumptions!M$4+Assumptions!M$7,0)</f>
        <v>0.2305859305222967</v>
      </c>
      <c r="I1528" s="15">
        <f t="shared" si="356"/>
        <v>0.92047470058819936</v>
      </c>
      <c r="J1528" s="15">
        <f t="shared" si="357"/>
        <v>1.017726725449043</v>
      </c>
      <c r="K1528" s="283">
        <f t="shared" si="362"/>
        <v>0.21601098651606934</v>
      </c>
      <c r="L1528" s="283">
        <f t="shared" si="363"/>
        <v>3.9630740889572826</v>
      </c>
      <c r="M1528" s="283">
        <f t="shared" si="364"/>
        <v>2.9209024587356835</v>
      </c>
      <c r="N1528" s="283">
        <f t="shared" si="365"/>
        <v>3.5524856183738187</v>
      </c>
      <c r="O1528" s="283">
        <f t="shared" si="366"/>
        <v>0.24097706100885152</v>
      </c>
      <c r="P1528" s="21">
        <f t="shared" si="358"/>
        <v>0</v>
      </c>
      <c r="Q1528" s="21">
        <f t="shared" si="359"/>
        <v>0.84355555031342389</v>
      </c>
      <c r="R1528">
        <f t="shared" si="360"/>
        <v>0.9440993384982781</v>
      </c>
      <c r="S1528" s="296">
        <f t="shared" si="367"/>
        <v>0</v>
      </c>
      <c r="T1528" s="283">
        <f t="shared" si="368"/>
        <v>0.21601098651606934</v>
      </c>
    </row>
    <row r="1529" spans="1:20" x14ac:dyDescent="0.25">
      <c r="A1529" s="286">
        <v>43164</v>
      </c>
      <c r="B1529" s="1">
        <f t="shared" si="361"/>
        <v>1</v>
      </c>
      <c r="C1529" s="285">
        <v>15</v>
      </c>
      <c r="D1529" t="s">
        <v>714</v>
      </c>
      <c r="F1529" s="16">
        <v>50</v>
      </c>
      <c r="G1529" t="str">
        <f t="shared" si="355"/>
        <v>heating</v>
      </c>
      <c r="H1529" s="283">
        <f>IF(G1529="heating",F1529*Assumptions!M$4+Assumptions!M$7,0)</f>
        <v>0.20919418204821671</v>
      </c>
      <c r="I1529" s="15">
        <f t="shared" si="356"/>
        <v>0.92937811039838192</v>
      </c>
      <c r="J1529" s="15">
        <f t="shared" si="357"/>
        <v>1.017726725449043</v>
      </c>
      <c r="K1529" s="283">
        <f t="shared" si="362"/>
        <v>0.19786693233034591</v>
      </c>
      <c r="L1529" s="283">
        <f t="shared" si="363"/>
        <v>4.0351685236640416</v>
      </c>
      <c r="M1529" s="283">
        <f t="shared" si="364"/>
        <v>2.7242309355320344</v>
      </c>
      <c r="N1529" s="283">
        <f t="shared" si="365"/>
        <v>3.6783220436298789</v>
      </c>
      <c r="O1529" s="283">
        <f t="shared" si="366"/>
        <v>0.2170626736166536</v>
      </c>
      <c r="P1529" s="21">
        <f t="shared" si="358"/>
        <v>0</v>
      </c>
      <c r="Q1529" s="21">
        <f t="shared" si="359"/>
        <v>0.96592607327566882</v>
      </c>
      <c r="R1529">
        <f t="shared" si="360"/>
        <v>0.9440993384982781</v>
      </c>
      <c r="S1529" s="296">
        <f t="shared" si="367"/>
        <v>0</v>
      </c>
      <c r="T1529" s="283">
        <f t="shared" si="368"/>
        <v>0.19786693233034591</v>
      </c>
    </row>
    <row r="1530" spans="1:20" x14ac:dyDescent="0.25">
      <c r="A1530" s="286">
        <v>43164</v>
      </c>
      <c r="B1530" s="1">
        <f t="shared" si="361"/>
        <v>1</v>
      </c>
      <c r="C1530" s="285">
        <v>16</v>
      </c>
      <c r="D1530" t="s">
        <v>714</v>
      </c>
      <c r="F1530" s="16">
        <v>52</v>
      </c>
      <c r="G1530" t="str">
        <f t="shared" si="355"/>
        <v>heating</v>
      </c>
      <c r="H1530" s="283">
        <f>IF(G1530="heating",F1530*Assumptions!M$4+Assumptions!M$7,0)</f>
        <v>0.18780243357413662</v>
      </c>
      <c r="I1530" s="15">
        <f t="shared" si="356"/>
        <v>0.95820877609023625</v>
      </c>
      <c r="J1530" s="15">
        <f t="shared" si="357"/>
        <v>1.017726725449043</v>
      </c>
      <c r="K1530" s="283">
        <f t="shared" si="362"/>
        <v>0.18314393411008206</v>
      </c>
      <c r="L1530" s="283">
        <f t="shared" si="363"/>
        <v>4.0950984110509578</v>
      </c>
      <c r="M1530" s="283">
        <f t="shared" si="364"/>
        <v>2.5589741833333961</v>
      </c>
      <c r="N1530" s="283">
        <f t="shared" si="365"/>
        <v>3.802065958051716</v>
      </c>
      <c r="O1530" s="283">
        <f t="shared" si="366"/>
        <v>0.19725918535935535</v>
      </c>
      <c r="P1530" s="21">
        <f t="shared" si="358"/>
        <v>0</v>
      </c>
      <c r="Q1530" s="21">
        <f t="shared" si="359"/>
        <v>1.1649354943302594</v>
      </c>
      <c r="R1530">
        <f t="shared" si="360"/>
        <v>0.9440993384982781</v>
      </c>
      <c r="S1530" s="296">
        <f t="shared" si="367"/>
        <v>0</v>
      </c>
      <c r="T1530" s="283">
        <f t="shared" si="368"/>
        <v>0.18314393411008206</v>
      </c>
    </row>
    <row r="1531" spans="1:20" x14ac:dyDescent="0.25">
      <c r="A1531" s="286">
        <v>43164</v>
      </c>
      <c r="B1531" s="1">
        <f t="shared" si="361"/>
        <v>1</v>
      </c>
      <c r="C1531" s="285">
        <v>17</v>
      </c>
      <c r="D1531" t="s">
        <v>714</v>
      </c>
      <c r="F1531" s="16">
        <v>52</v>
      </c>
      <c r="G1531" t="str">
        <f t="shared" si="355"/>
        <v>heating</v>
      </c>
      <c r="H1531" s="283">
        <f>IF(G1531="heating",F1531*Assumptions!M$4+Assumptions!M$7,0)</f>
        <v>0.18780243357413662</v>
      </c>
      <c r="I1531" s="15">
        <f t="shared" si="356"/>
        <v>1.000324165990953</v>
      </c>
      <c r="J1531" s="15">
        <f t="shared" si="357"/>
        <v>1.017726725449043</v>
      </c>
      <c r="K1531" s="283">
        <f t="shared" si="362"/>
        <v>0.19119351410294044</v>
      </c>
      <c r="L1531" s="283">
        <f t="shared" si="363"/>
        <v>4.0950984110509578</v>
      </c>
      <c r="M1531" s="283">
        <f t="shared" si="364"/>
        <v>2.6714467448107553</v>
      </c>
      <c r="N1531" s="283">
        <f t="shared" si="365"/>
        <v>3.802065958051716</v>
      </c>
      <c r="O1531" s="283">
        <f t="shared" si="366"/>
        <v>0.20592916178850532</v>
      </c>
      <c r="P1531" s="21">
        <f t="shared" si="358"/>
        <v>0</v>
      </c>
      <c r="Q1531" s="21">
        <f t="shared" si="359"/>
        <v>1.3521540118753073</v>
      </c>
      <c r="R1531">
        <f t="shared" si="360"/>
        <v>0.9440993384982781</v>
      </c>
      <c r="S1531" s="296">
        <f t="shared" si="367"/>
        <v>0</v>
      </c>
      <c r="T1531" s="283">
        <f t="shared" si="368"/>
        <v>0.19119351410294044</v>
      </c>
    </row>
    <row r="1532" spans="1:20" x14ac:dyDescent="0.25">
      <c r="A1532" s="286">
        <v>43164</v>
      </c>
      <c r="B1532" s="1">
        <f t="shared" si="361"/>
        <v>1</v>
      </c>
      <c r="C1532" s="285">
        <v>18</v>
      </c>
      <c r="D1532" t="s">
        <v>714</v>
      </c>
      <c r="F1532" s="16">
        <v>48</v>
      </c>
      <c r="G1532" t="str">
        <f t="shared" si="355"/>
        <v>heating</v>
      </c>
      <c r="H1532" s="283">
        <f>IF(G1532="heating",F1532*Assumptions!M$4+Assumptions!M$7,0)</f>
        <v>0.2305859305222967</v>
      </c>
      <c r="I1532" s="15">
        <f t="shared" si="356"/>
        <v>0.99263375744531002</v>
      </c>
      <c r="J1532" s="15">
        <f t="shared" si="357"/>
        <v>1.017726725449043</v>
      </c>
      <c r="K1532" s="283">
        <f t="shared" si="362"/>
        <v>0.23294480234806686</v>
      </c>
      <c r="L1532" s="283">
        <f t="shared" si="363"/>
        <v>3.9630740889572826</v>
      </c>
      <c r="M1532" s="283">
        <f t="shared" si="364"/>
        <v>3.1498816652899726</v>
      </c>
      <c r="N1532" s="283">
        <f t="shared" si="365"/>
        <v>3.5524856183738187</v>
      </c>
      <c r="O1532" s="283">
        <f t="shared" si="366"/>
        <v>0.25986805001211849</v>
      </c>
      <c r="P1532" s="21">
        <f t="shared" si="358"/>
        <v>0</v>
      </c>
      <c r="Q1532" s="21">
        <f t="shared" si="359"/>
        <v>1.5598916921549892</v>
      </c>
      <c r="R1532">
        <f t="shared" si="360"/>
        <v>0.9440993384982781</v>
      </c>
      <c r="S1532" s="296">
        <f t="shared" si="367"/>
        <v>0</v>
      </c>
      <c r="T1532" s="283">
        <f t="shared" si="368"/>
        <v>0.23294480234806686</v>
      </c>
    </row>
    <row r="1533" spans="1:20" x14ac:dyDescent="0.25">
      <c r="A1533" s="286">
        <v>43164</v>
      </c>
      <c r="B1533" s="1">
        <f t="shared" si="361"/>
        <v>1</v>
      </c>
      <c r="C1533" s="285">
        <v>19</v>
      </c>
      <c r="D1533" t="s">
        <v>714</v>
      </c>
      <c r="F1533" s="16">
        <v>46</v>
      </c>
      <c r="G1533" t="str">
        <f t="shared" si="355"/>
        <v>heating</v>
      </c>
      <c r="H1533" s="283">
        <f>IF(G1533="heating",F1533*Assumptions!M$4+Assumptions!M$7,0)</f>
        <v>0.2519776789963768</v>
      </c>
      <c r="I1533" s="15">
        <f t="shared" si="356"/>
        <v>0.98728643949761985</v>
      </c>
      <c r="J1533" s="15">
        <f t="shared" si="357"/>
        <v>1.017726725449043</v>
      </c>
      <c r="K1533" s="283">
        <f t="shared" si="362"/>
        <v>0.25318409650582357</v>
      </c>
      <c r="L1533" s="283">
        <f t="shared" si="363"/>
        <v>3.8708416397494121</v>
      </c>
      <c r="M1533" s="283">
        <f t="shared" si="364"/>
        <v>3.3438812736613812</v>
      </c>
      <c r="N1533" s="283">
        <f t="shared" si="365"/>
        <v>3.4228778732085736</v>
      </c>
      <c r="O1533" s="283">
        <f t="shared" si="366"/>
        <v>0.28631916754844644</v>
      </c>
      <c r="P1533" s="21">
        <f t="shared" si="358"/>
        <v>0</v>
      </c>
      <c r="Q1533" s="21">
        <f t="shared" si="359"/>
        <v>1.6764212681468484</v>
      </c>
      <c r="R1533">
        <f t="shared" si="360"/>
        <v>0.9440993384982781</v>
      </c>
      <c r="S1533" s="296">
        <f t="shared" si="367"/>
        <v>0</v>
      </c>
      <c r="T1533" s="283">
        <f t="shared" si="368"/>
        <v>0.25318409650582357</v>
      </c>
    </row>
    <row r="1534" spans="1:20" x14ac:dyDescent="0.25">
      <c r="A1534" s="286">
        <v>43164</v>
      </c>
      <c r="B1534" s="1">
        <f t="shared" si="361"/>
        <v>1</v>
      </c>
      <c r="C1534" s="285">
        <v>20</v>
      </c>
      <c r="D1534" t="s">
        <v>714</v>
      </c>
      <c r="F1534" s="16">
        <v>50</v>
      </c>
      <c r="G1534" t="str">
        <f t="shared" si="355"/>
        <v>heating</v>
      </c>
      <c r="H1534" s="283">
        <f>IF(G1534="heating",F1534*Assumptions!M$4+Assumptions!M$7,0)</f>
        <v>0.20919418204821671</v>
      </c>
      <c r="I1534" s="15">
        <f t="shared" si="356"/>
        <v>0.9807837528485519</v>
      </c>
      <c r="J1534" s="15">
        <f t="shared" si="357"/>
        <v>1.017726725449043</v>
      </c>
      <c r="K1534" s="283">
        <f t="shared" si="362"/>
        <v>0.20881132262992558</v>
      </c>
      <c r="L1534" s="283">
        <f t="shared" si="363"/>
        <v>4.0351685236640416</v>
      </c>
      <c r="M1534" s="283">
        <f t="shared" si="364"/>
        <v>2.8749132464847023</v>
      </c>
      <c r="N1534" s="283">
        <f t="shared" si="365"/>
        <v>3.6783220436298789</v>
      </c>
      <c r="O1534" s="283">
        <f t="shared" si="366"/>
        <v>0.22906881628815745</v>
      </c>
      <c r="P1534" s="21">
        <f t="shared" si="358"/>
        <v>0</v>
      </c>
      <c r="Q1534" s="21">
        <f t="shared" si="359"/>
        <v>1.52436960139122</v>
      </c>
      <c r="R1534">
        <f t="shared" si="360"/>
        <v>0.9440993384982781</v>
      </c>
      <c r="S1534" s="296">
        <f t="shared" si="367"/>
        <v>0</v>
      </c>
      <c r="T1534" s="283">
        <f t="shared" si="368"/>
        <v>0.20881132262992558</v>
      </c>
    </row>
    <row r="1535" spans="1:20" x14ac:dyDescent="0.25">
      <c r="A1535" s="286">
        <v>43164</v>
      </c>
      <c r="B1535" s="1">
        <f t="shared" si="361"/>
        <v>1</v>
      </c>
      <c r="C1535" s="285">
        <v>21</v>
      </c>
      <c r="D1535" t="s">
        <v>714</v>
      </c>
      <c r="F1535" s="16">
        <v>50</v>
      </c>
      <c r="G1535" t="str">
        <f t="shared" si="355"/>
        <v>heating</v>
      </c>
      <c r="H1535" s="283">
        <f>IF(G1535="heating",F1535*Assumptions!M$4+Assumptions!M$7,0)</f>
        <v>0.20919418204821671</v>
      </c>
      <c r="I1535" s="15">
        <f t="shared" si="356"/>
        <v>0.96485790305685171</v>
      </c>
      <c r="J1535" s="15">
        <f t="shared" si="357"/>
        <v>1.017726725449043</v>
      </c>
      <c r="K1535" s="283">
        <f t="shared" si="362"/>
        <v>0.20542066923731789</v>
      </c>
      <c r="L1535" s="283">
        <f t="shared" si="363"/>
        <v>4.0351685236640416</v>
      </c>
      <c r="M1535" s="283">
        <f t="shared" si="364"/>
        <v>2.8282307475192505</v>
      </c>
      <c r="N1535" s="283">
        <f t="shared" si="365"/>
        <v>3.6783220436298789</v>
      </c>
      <c r="O1535" s="283">
        <f t="shared" si="366"/>
        <v>0.22534922412569322</v>
      </c>
      <c r="P1535" s="21">
        <f t="shared" si="358"/>
        <v>0</v>
      </c>
      <c r="Q1535" s="21">
        <f t="shared" si="359"/>
        <v>1.4448604713749031</v>
      </c>
      <c r="R1535">
        <f t="shared" si="360"/>
        <v>0.9440993384982781</v>
      </c>
      <c r="S1535" s="296">
        <f t="shared" si="367"/>
        <v>0</v>
      </c>
      <c r="T1535" s="283">
        <f t="shared" si="368"/>
        <v>0.20542066923731789</v>
      </c>
    </row>
    <row r="1536" spans="1:20" x14ac:dyDescent="0.25">
      <c r="A1536" s="286">
        <v>43164</v>
      </c>
      <c r="B1536" s="1">
        <f t="shared" si="361"/>
        <v>1</v>
      </c>
      <c r="C1536" s="285">
        <v>22</v>
      </c>
      <c r="D1536" t="s">
        <v>714</v>
      </c>
      <c r="F1536" s="16">
        <v>50</v>
      </c>
      <c r="G1536" t="str">
        <f t="shared" si="355"/>
        <v>heating</v>
      </c>
      <c r="H1536" s="283">
        <f>IF(G1536="heating",F1536*Assumptions!M$4+Assumptions!M$7,0)</f>
        <v>0.20919418204821671</v>
      </c>
      <c r="I1536" s="15">
        <f t="shared" si="356"/>
        <v>0.93972561476240646</v>
      </c>
      <c r="J1536" s="15">
        <f t="shared" si="357"/>
        <v>1.017726725449043</v>
      </c>
      <c r="K1536" s="283">
        <f t="shared" si="362"/>
        <v>0.20006994198042982</v>
      </c>
      <c r="L1536" s="283">
        <f t="shared" si="363"/>
        <v>4.0351685236640416</v>
      </c>
      <c r="M1536" s="283">
        <f t="shared" si="364"/>
        <v>2.7545619613853818</v>
      </c>
      <c r="N1536" s="283">
        <f t="shared" si="365"/>
        <v>3.6783220436298789</v>
      </c>
      <c r="O1536" s="283">
        <f t="shared" si="366"/>
        <v>0.21947940469454866</v>
      </c>
      <c r="P1536" s="21">
        <f t="shared" si="358"/>
        <v>0</v>
      </c>
      <c r="Q1536" s="21">
        <f t="shared" si="359"/>
        <v>1.2427137171080138</v>
      </c>
      <c r="R1536">
        <f t="shared" si="360"/>
        <v>0.9440993384982781</v>
      </c>
      <c r="S1536" s="296">
        <f t="shared" si="367"/>
        <v>0</v>
      </c>
      <c r="T1536" s="283">
        <f t="shared" si="368"/>
        <v>0.20006994198042982</v>
      </c>
    </row>
    <row r="1537" spans="1:20" x14ac:dyDescent="0.25">
      <c r="A1537" s="286">
        <v>43164</v>
      </c>
      <c r="B1537" s="1">
        <f t="shared" si="361"/>
        <v>1</v>
      </c>
      <c r="C1537" s="285">
        <v>23</v>
      </c>
      <c r="D1537" t="s">
        <v>713</v>
      </c>
      <c r="F1537" s="16">
        <v>50</v>
      </c>
      <c r="G1537" t="str">
        <f t="shared" si="355"/>
        <v>heating</v>
      </c>
      <c r="H1537" s="283">
        <f>IF(G1537="heating",F1537*Assumptions!M$4+Assumptions!M$7,0)</f>
        <v>0.20919418204821671</v>
      </c>
      <c r="I1537" s="15">
        <f t="shared" si="356"/>
        <v>0.93552015763172869</v>
      </c>
      <c r="J1537" s="15">
        <f t="shared" si="357"/>
        <v>1.017726725449043</v>
      </c>
      <c r="K1537" s="283">
        <f t="shared" si="362"/>
        <v>0.19917458960212031</v>
      </c>
      <c r="L1537" s="283">
        <f t="shared" si="363"/>
        <v>4.0351685236640416</v>
      </c>
      <c r="M1537" s="283">
        <f t="shared" si="364"/>
        <v>2.7422347543151235</v>
      </c>
      <c r="N1537" s="283">
        <f t="shared" si="365"/>
        <v>3.6783220436298789</v>
      </c>
      <c r="O1537" s="283">
        <f t="shared" si="366"/>
        <v>0.2184971911494353</v>
      </c>
      <c r="P1537" s="21">
        <f t="shared" si="358"/>
        <v>0</v>
      </c>
      <c r="Q1537" s="21">
        <f t="shared" si="359"/>
        <v>1.0297519246597011</v>
      </c>
      <c r="R1537">
        <f t="shared" si="360"/>
        <v>0.9440993384982781</v>
      </c>
      <c r="S1537" s="296">
        <f t="shared" si="367"/>
        <v>0</v>
      </c>
      <c r="T1537" s="283">
        <f t="shared" si="368"/>
        <v>0.19917458960212031</v>
      </c>
    </row>
    <row r="1538" spans="1:20" x14ac:dyDescent="0.25">
      <c r="A1538" s="286">
        <v>43165</v>
      </c>
      <c r="B1538" s="1">
        <f t="shared" si="361"/>
        <v>2</v>
      </c>
      <c r="C1538" s="285">
        <v>0</v>
      </c>
      <c r="D1538" t="s">
        <v>713</v>
      </c>
      <c r="F1538" s="16">
        <v>48</v>
      </c>
      <c r="G1538" t="str">
        <f t="shared" ref="G1538:G1601" si="369">VLOOKUP(A1538,U$2:W$366,3,FALSE)</f>
        <v>heating</v>
      </c>
      <c r="H1538" s="283">
        <f>IF(G1538="heating",F1538*Assumptions!M$4+Assumptions!M$7,0)</f>
        <v>0.2305859305222967</v>
      </c>
      <c r="I1538" s="15">
        <f t="shared" ref="I1538:I1601" si="370">VLOOKUP(C1538,AO$2:AQ$25,2,FALSE)</f>
        <v>0.96097758380229281</v>
      </c>
      <c r="J1538" s="15">
        <f t="shared" ref="J1538:J1601" si="371">VLOOKUP(B1538,AS$4:AU$10,3,FALSE)</f>
        <v>1.0199659078795975</v>
      </c>
      <c r="K1538" s="283">
        <f t="shared" si="362"/>
        <v>0.22601211417784231</v>
      </c>
      <c r="L1538" s="283">
        <f t="shared" si="363"/>
        <v>3.9630740889572826</v>
      </c>
      <c r="M1538" s="283">
        <f t="shared" si="364"/>
        <v>3.0561377949033139</v>
      </c>
      <c r="N1538" s="283">
        <f t="shared" si="365"/>
        <v>3.5524856183738187</v>
      </c>
      <c r="O1538" s="283">
        <f t="shared" si="366"/>
        <v>0.25213409699844963</v>
      </c>
      <c r="P1538" s="21">
        <f t="shared" ref="P1538:P1601" si="372">IF(G1538="cooling",IF(F1538&lt;61,0.025,(F1538^2*AX$25+F1538*AY$25+AZ$25)),0)</f>
        <v>0</v>
      </c>
      <c r="Q1538" s="21">
        <f t="shared" ref="Q1538:Q1601" si="373">VLOOKUP(C1538,BB$2:BC$25,2,FALSE)</f>
        <v>0.90668853391740301</v>
      </c>
      <c r="R1538">
        <f t="shared" ref="R1538:R1601" si="374">VLOOKUP(B1538,AS$4:AV$10,4,FALSE)</f>
        <v>0.83668510409641816</v>
      </c>
      <c r="S1538" s="296">
        <f t="shared" si="367"/>
        <v>0</v>
      </c>
      <c r="T1538" s="283">
        <f t="shared" si="368"/>
        <v>0.22601211417784231</v>
      </c>
    </row>
    <row r="1539" spans="1:20" x14ac:dyDescent="0.25">
      <c r="A1539" s="286">
        <v>43165</v>
      </c>
      <c r="B1539" s="1">
        <f t="shared" ref="B1539:B1602" si="375">WEEKDAY(A1539,2)</f>
        <v>2</v>
      </c>
      <c r="C1539" s="285">
        <v>1</v>
      </c>
      <c r="D1539" t="s">
        <v>713</v>
      </c>
      <c r="F1539" s="16">
        <v>48</v>
      </c>
      <c r="G1539" t="str">
        <f t="shared" si="369"/>
        <v>heating</v>
      </c>
      <c r="H1539" s="283">
        <f>IF(G1539="heating",F1539*Assumptions!M$4+Assumptions!M$7,0)</f>
        <v>0.2305859305222967</v>
      </c>
      <c r="I1539" s="15">
        <f t="shared" si="370"/>
        <v>0.9912860509924194</v>
      </c>
      <c r="J1539" s="15">
        <f t="shared" si="371"/>
        <v>1.0199659078795975</v>
      </c>
      <c r="K1539" s="283">
        <f t="shared" ref="K1539:K1602" si="376">H1539*I1539*J1539</f>
        <v>0.23314035614996681</v>
      </c>
      <c r="L1539" s="283">
        <f t="shared" ref="L1539:L1602" si="377">VLOOKUP(F1539,BL$2:BN$92,2,FALSE)</f>
        <v>3.9630740889572826</v>
      </c>
      <c r="M1539" s="283">
        <f t="shared" ref="M1539:M1602" si="378">IF(G1539="heating",K1539*(L1539*3.412),0)</f>
        <v>3.1525259455184793</v>
      </c>
      <c r="N1539" s="283">
        <f t="shared" ref="N1539:N1602" si="379">VLOOKUP(F1539,BL$2:BN$92,3,FALSE)</f>
        <v>3.5524856183738187</v>
      </c>
      <c r="O1539" s="283">
        <f t="shared" ref="O1539:O1602" si="380">IF(F1539&lt;=61,IF(G1539="heating",IF(F1539&gt;=5,K1539*L1539/N1539,0),0),0)</f>
        <v>0.26008620549212902</v>
      </c>
      <c r="P1539" s="21">
        <f t="shared" si="372"/>
        <v>0</v>
      </c>
      <c r="Q1539" s="21">
        <f t="shared" si="373"/>
        <v>0.81803459285312596</v>
      </c>
      <c r="R1539">
        <f t="shared" si="374"/>
        <v>0.83668510409641816</v>
      </c>
      <c r="S1539" s="296">
        <f t="shared" ref="S1539:S1602" si="381">P1539*Q1539*R1539</f>
        <v>0</v>
      </c>
      <c r="T1539" s="283">
        <f t="shared" ref="T1539:T1602" si="382">K1539+S1539</f>
        <v>0.23314035614996681</v>
      </c>
    </row>
    <row r="1540" spans="1:20" x14ac:dyDescent="0.25">
      <c r="A1540" s="286">
        <v>43165</v>
      </c>
      <c r="B1540" s="1">
        <f t="shared" si="375"/>
        <v>2</v>
      </c>
      <c r="C1540" s="285">
        <v>2</v>
      </c>
      <c r="D1540" t="s">
        <v>713</v>
      </c>
      <c r="F1540" s="16">
        <v>48</v>
      </c>
      <c r="G1540" t="str">
        <f t="shared" si="369"/>
        <v>heating</v>
      </c>
      <c r="H1540" s="283">
        <f>IF(G1540="heating",F1540*Assumptions!M$4+Assumptions!M$7,0)</f>
        <v>0.2305859305222967</v>
      </c>
      <c r="I1540" s="15">
        <f t="shared" si="370"/>
        <v>1.0126444122274023</v>
      </c>
      <c r="J1540" s="15">
        <f t="shared" si="371"/>
        <v>1.0199659078795975</v>
      </c>
      <c r="K1540" s="283">
        <f t="shared" si="376"/>
        <v>0.23816362460019705</v>
      </c>
      <c r="L1540" s="283">
        <f t="shared" si="377"/>
        <v>3.9630740889572826</v>
      </c>
      <c r="M1540" s="283">
        <f t="shared" si="378"/>
        <v>3.220450625664669</v>
      </c>
      <c r="N1540" s="283">
        <f t="shared" si="379"/>
        <v>3.5524856183738187</v>
      </c>
      <c r="O1540" s="283">
        <f t="shared" si="380"/>
        <v>0.26569005225621445</v>
      </c>
      <c r="P1540" s="21">
        <f t="shared" si="372"/>
        <v>0</v>
      </c>
      <c r="Q1540" s="21">
        <f t="shared" si="373"/>
        <v>0.74507607494346417</v>
      </c>
      <c r="R1540">
        <f t="shared" si="374"/>
        <v>0.83668510409641816</v>
      </c>
      <c r="S1540" s="296">
        <f t="shared" si="381"/>
        <v>0</v>
      </c>
      <c r="T1540" s="283">
        <f t="shared" si="382"/>
        <v>0.23816362460019705</v>
      </c>
    </row>
    <row r="1541" spans="1:20" x14ac:dyDescent="0.25">
      <c r="A1541" s="286">
        <v>43165</v>
      </c>
      <c r="B1541" s="1">
        <f t="shared" si="375"/>
        <v>2</v>
      </c>
      <c r="C1541" s="285">
        <v>3</v>
      </c>
      <c r="D1541" t="s">
        <v>713</v>
      </c>
      <c r="F1541" s="16">
        <v>48</v>
      </c>
      <c r="G1541" t="str">
        <f t="shared" si="369"/>
        <v>heating</v>
      </c>
      <c r="H1541" s="283">
        <f>IF(G1541="heating",F1541*Assumptions!M$4+Assumptions!M$7,0)</f>
        <v>0.2305859305222967</v>
      </c>
      <c r="I1541" s="15">
        <f t="shared" si="370"/>
        <v>1.0288787614109172</v>
      </c>
      <c r="J1541" s="15">
        <f t="shared" si="371"/>
        <v>1.0199659078795975</v>
      </c>
      <c r="K1541" s="283">
        <f t="shared" si="376"/>
        <v>0.24198177774248969</v>
      </c>
      <c r="L1541" s="283">
        <f t="shared" si="377"/>
        <v>3.9630740889572826</v>
      </c>
      <c r="M1541" s="283">
        <f t="shared" si="378"/>
        <v>3.2720797260221284</v>
      </c>
      <c r="N1541" s="283">
        <f t="shared" si="379"/>
        <v>3.5524856183738187</v>
      </c>
      <c r="O1541" s="283">
        <f t="shared" si="380"/>
        <v>0.26994949913690791</v>
      </c>
      <c r="P1541" s="21">
        <f t="shared" si="372"/>
        <v>0</v>
      </c>
      <c r="Q1541" s="21">
        <f t="shared" si="373"/>
        <v>0.69158980876382303</v>
      </c>
      <c r="R1541">
        <f t="shared" si="374"/>
        <v>0.83668510409641816</v>
      </c>
      <c r="S1541" s="296">
        <f t="shared" si="381"/>
        <v>0</v>
      </c>
      <c r="T1541" s="283">
        <f t="shared" si="382"/>
        <v>0.24198177774248969</v>
      </c>
    </row>
    <row r="1542" spans="1:20" x14ac:dyDescent="0.25">
      <c r="A1542" s="286">
        <v>43165</v>
      </c>
      <c r="B1542" s="1">
        <f t="shared" si="375"/>
        <v>2</v>
      </c>
      <c r="C1542" s="285">
        <v>4</v>
      </c>
      <c r="D1542" t="s">
        <v>713</v>
      </c>
      <c r="F1542" s="16">
        <v>48</v>
      </c>
      <c r="G1542" t="str">
        <f t="shared" si="369"/>
        <v>heating</v>
      </c>
      <c r="H1542" s="283">
        <f>IF(G1542="heating",F1542*Assumptions!M$4+Assumptions!M$7,0)</f>
        <v>0.2305859305222967</v>
      </c>
      <c r="I1542" s="15">
        <f t="shared" si="370"/>
        <v>1.0654385285153933</v>
      </c>
      <c r="J1542" s="15">
        <f t="shared" si="371"/>
        <v>1.0199659078795975</v>
      </c>
      <c r="K1542" s="283">
        <f t="shared" si="376"/>
        <v>0.25058026161600339</v>
      </c>
      <c r="L1542" s="283">
        <f t="shared" si="377"/>
        <v>3.9630740889572826</v>
      </c>
      <c r="M1542" s="283">
        <f t="shared" si="378"/>
        <v>3.3883485005535428</v>
      </c>
      <c r="N1542" s="283">
        <f t="shared" si="379"/>
        <v>3.5524856183738187</v>
      </c>
      <c r="O1542" s="283">
        <f t="shared" si="380"/>
        <v>0.27954177685569515</v>
      </c>
      <c r="P1542" s="21">
        <f t="shared" si="372"/>
        <v>0</v>
      </c>
      <c r="Q1542" s="21">
        <f t="shared" si="373"/>
        <v>0.6473875548762833</v>
      </c>
      <c r="R1542">
        <f t="shared" si="374"/>
        <v>0.83668510409641816</v>
      </c>
      <c r="S1542" s="296">
        <f t="shared" si="381"/>
        <v>0</v>
      </c>
      <c r="T1542" s="283">
        <f t="shared" si="382"/>
        <v>0.25058026161600339</v>
      </c>
    </row>
    <row r="1543" spans="1:20" x14ac:dyDescent="0.25">
      <c r="A1543" s="286">
        <v>43165</v>
      </c>
      <c r="B1543" s="1">
        <f t="shared" si="375"/>
        <v>2</v>
      </c>
      <c r="C1543" s="285">
        <v>5</v>
      </c>
      <c r="D1543" t="s">
        <v>713</v>
      </c>
      <c r="F1543" s="16">
        <v>48</v>
      </c>
      <c r="G1543" t="str">
        <f t="shared" si="369"/>
        <v>heating</v>
      </c>
      <c r="H1543" s="283">
        <f>IF(G1543="heating",F1543*Assumptions!M$4+Assumptions!M$7,0)</f>
        <v>0.2305859305222967</v>
      </c>
      <c r="I1543" s="15">
        <f t="shared" si="370"/>
        <v>1.1031161181218294</v>
      </c>
      <c r="J1543" s="15">
        <f t="shared" si="371"/>
        <v>1.0199659078795975</v>
      </c>
      <c r="K1543" s="283">
        <f t="shared" si="376"/>
        <v>0.25944164592674052</v>
      </c>
      <c r="L1543" s="283">
        <f t="shared" si="377"/>
        <v>3.9630740889572826</v>
      </c>
      <c r="M1543" s="283">
        <f t="shared" si="378"/>
        <v>3.5081722171083873</v>
      </c>
      <c r="N1543" s="283">
        <f t="shared" si="379"/>
        <v>3.5524856183738187</v>
      </c>
      <c r="O1543" s="283">
        <f t="shared" si="380"/>
        <v>0.28942734046573182</v>
      </c>
      <c r="P1543" s="21">
        <f t="shared" si="372"/>
        <v>0</v>
      </c>
      <c r="Q1543" s="21">
        <f t="shared" si="373"/>
        <v>0.72139578924615555</v>
      </c>
      <c r="R1543">
        <f t="shared" si="374"/>
        <v>0.83668510409641816</v>
      </c>
      <c r="S1543" s="296">
        <f t="shared" si="381"/>
        <v>0</v>
      </c>
      <c r="T1543" s="283">
        <f t="shared" si="382"/>
        <v>0.25944164592674052</v>
      </c>
    </row>
    <row r="1544" spans="1:20" x14ac:dyDescent="0.25">
      <c r="A1544" s="286">
        <v>43165</v>
      </c>
      <c r="B1544" s="1">
        <f t="shared" si="375"/>
        <v>2</v>
      </c>
      <c r="C1544" s="285">
        <v>6</v>
      </c>
      <c r="D1544" t="s">
        <v>713</v>
      </c>
      <c r="F1544" s="16">
        <v>48</v>
      </c>
      <c r="G1544" t="str">
        <f t="shared" si="369"/>
        <v>heating</v>
      </c>
      <c r="H1544" s="283">
        <f>IF(G1544="heating",F1544*Assumptions!M$4+Assumptions!M$7,0)</f>
        <v>0.2305859305222967</v>
      </c>
      <c r="I1544" s="15">
        <f t="shared" si="370"/>
        <v>1.1674190089087988</v>
      </c>
      <c r="J1544" s="15">
        <f t="shared" si="371"/>
        <v>1.0199659078795975</v>
      </c>
      <c r="K1544" s="283">
        <f t="shared" si="376"/>
        <v>0.27456502917674963</v>
      </c>
      <c r="L1544" s="283">
        <f t="shared" si="377"/>
        <v>3.9630740889572826</v>
      </c>
      <c r="M1544" s="283">
        <f t="shared" si="378"/>
        <v>3.7126707383725712</v>
      </c>
      <c r="N1544" s="283">
        <f t="shared" si="379"/>
        <v>3.5524856183738187</v>
      </c>
      <c r="O1544" s="283">
        <f t="shared" si="380"/>
        <v>0.30629865107301235</v>
      </c>
      <c r="P1544" s="21">
        <f t="shared" si="372"/>
        <v>0</v>
      </c>
      <c r="Q1544" s="21">
        <f t="shared" si="373"/>
        <v>0.87787080972652631</v>
      </c>
      <c r="R1544">
        <f t="shared" si="374"/>
        <v>0.83668510409641816</v>
      </c>
      <c r="S1544" s="296">
        <f t="shared" si="381"/>
        <v>0</v>
      </c>
      <c r="T1544" s="283">
        <f t="shared" si="382"/>
        <v>0.27456502917674963</v>
      </c>
    </row>
    <row r="1545" spans="1:20" x14ac:dyDescent="0.25">
      <c r="A1545" s="286">
        <v>43165</v>
      </c>
      <c r="B1545" s="1">
        <f t="shared" si="375"/>
        <v>2</v>
      </c>
      <c r="C1545" s="285">
        <v>7</v>
      </c>
      <c r="D1545" t="s">
        <v>714</v>
      </c>
      <c r="F1545" s="16">
        <v>48</v>
      </c>
      <c r="G1545" t="str">
        <f t="shared" si="369"/>
        <v>heating</v>
      </c>
      <c r="H1545" s="283">
        <f>IF(G1545="heating",F1545*Assumptions!M$4+Assumptions!M$7,0)</f>
        <v>0.2305859305222967</v>
      </c>
      <c r="I1545" s="15">
        <f t="shared" si="370"/>
        <v>1.1567226404725983</v>
      </c>
      <c r="J1545" s="15">
        <f t="shared" si="371"/>
        <v>1.0199659078795975</v>
      </c>
      <c r="K1545" s="283">
        <f t="shared" si="376"/>
        <v>0.2720493525521967</v>
      </c>
      <c r="L1545" s="283">
        <f t="shared" si="377"/>
        <v>3.9630740889572826</v>
      </c>
      <c r="M1545" s="283">
        <f t="shared" si="378"/>
        <v>3.6786537369387395</v>
      </c>
      <c r="N1545" s="283">
        <f t="shared" si="379"/>
        <v>3.5524856183738187</v>
      </c>
      <c r="O1545" s="283">
        <f t="shared" si="380"/>
        <v>0.30349221807990007</v>
      </c>
      <c r="P1545" s="21">
        <f t="shared" si="372"/>
        <v>0</v>
      </c>
      <c r="Q1545" s="21">
        <f t="shared" si="373"/>
        <v>0.97331382064367777</v>
      </c>
      <c r="R1545">
        <f t="shared" si="374"/>
        <v>0.83668510409641816</v>
      </c>
      <c r="S1545" s="296">
        <f t="shared" si="381"/>
        <v>0</v>
      </c>
      <c r="T1545" s="283">
        <f t="shared" si="382"/>
        <v>0.2720493525521967</v>
      </c>
    </row>
    <row r="1546" spans="1:20" x14ac:dyDescent="0.25">
      <c r="A1546" s="286">
        <v>43165</v>
      </c>
      <c r="B1546" s="1">
        <f t="shared" si="375"/>
        <v>2</v>
      </c>
      <c r="C1546" s="285">
        <v>8</v>
      </c>
      <c r="D1546" t="s">
        <v>714</v>
      </c>
      <c r="F1546" s="16">
        <v>48</v>
      </c>
      <c r="G1546" t="str">
        <f t="shared" si="369"/>
        <v>heating</v>
      </c>
      <c r="H1546" s="283">
        <f>IF(G1546="heating",F1546*Assumptions!M$4+Assumptions!M$7,0)</f>
        <v>0.2305859305222967</v>
      </c>
      <c r="I1546" s="15">
        <f t="shared" si="370"/>
        <v>1.0887373021083731</v>
      </c>
      <c r="J1546" s="15">
        <f t="shared" si="371"/>
        <v>1.0199659078795975</v>
      </c>
      <c r="K1546" s="283">
        <f t="shared" si="376"/>
        <v>0.25605989523728423</v>
      </c>
      <c r="L1546" s="283">
        <f t="shared" si="377"/>
        <v>3.9630740889572826</v>
      </c>
      <c r="M1546" s="283">
        <f t="shared" si="378"/>
        <v>3.4624441545548232</v>
      </c>
      <c r="N1546" s="283">
        <f t="shared" si="379"/>
        <v>3.5524856183738187</v>
      </c>
      <c r="O1546" s="283">
        <f t="shared" si="380"/>
        <v>0.28565473447307682</v>
      </c>
      <c r="P1546" s="21">
        <f t="shared" si="372"/>
        <v>0</v>
      </c>
      <c r="Q1546" s="21">
        <f t="shared" si="373"/>
        <v>0.94940007506179924</v>
      </c>
      <c r="R1546">
        <f t="shared" si="374"/>
        <v>0.83668510409641816</v>
      </c>
      <c r="S1546" s="296">
        <f t="shared" si="381"/>
        <v>0</v>
      </c>
      <c r="T1546" s="283">
        <f t="shared" si="382"/>
        <v>0.25605989523728423</v>
      </c>
    </row>
    <row r="1547" spans="1:20" x14ac:dyDescent="0.25">
      <c r="A1547" s="286">
        <v>43165</v>
      </c>
      <c r="B1547" s="1">
        <f t="shared" si="375"/>
        <v>2</v>
      </c>
      <c r="C1547" s="285">
        <v>9</v>
      </c>
      <c r="D1547" t="s">
        <v>714</v>
      </c>
      <c r="F1547" s="16">
        <v>48</v>
      </c>
      <c r="G1547" t="str">
        <f t="shared" si="369"/>
        <v>heating</v>
      </c>
      <c r="H1547" s="283">
        <f>IF(G1547="heating",F1547*Assumptions!M$4+Assumptions!M$7,0)</f>
        <v>0.2305859305222967</v>
      </c>
      <c r="I1547" s="15">
        <f t="shared" si="370"/>
        <v>1.0265141967145235</v>
      </c>
      <c r="J1547" s="15">
        <f t="shared" si="371"/>
        <v>1.0199659078795975</v>
      </c>
      <c r="K1547" s="283">
        <f t="shared" si="376"/>
        <v>0.24142565627290483</v>
      </c>
      <c r="L1547" s="283">
        <f t="shared" si="377"/>
        <v>3.9630740889572826</v>
      </c>
      <c r="M1547" s="283">
        <f t="shared" si="378"/>
        <v>3.2645598466212475</v>
      </c>
      <c r="N1547" s="283">
        <f t="shared" si="379"/>
        <v>3.5524856183738187</v>
      </c>
      <c r="O1547" s="283">
        <f t="shared" si="380"/>
        <v>0.2693291023716049</v>
      </c>
      <c r="P1547" s="21">
        <f t="shared" si="372"/>
        <v>0</v>
      </c>
      <c r="Q1547" s="21">
        <f t="shared" si="373"/>
        <v>0.8408485371888097</v>
      </c>
      <c r="R1547">
        <f t="shared" si="374"/>
        <v>0.83668510409641816</v>
      </c>
      <c r="S1547" s="296">
        <f t="shared" si="381"/>
        <v>0</v>
      </c>
      <c r="T1547" s="283">
        <f t="shared" si="382"/>
        <v>0.24142565627290483</v>
      </c>
    </row>
    <row r="1548" spans="1:20" x14ac:dyDescent="0.25">
      <c r="A1548" s="286">
        <v>43165</v>
      </c>
      <c r="B1548" s="1">
        <f t="shared" si="375"/>
        <v>2</v>
      </c>
      <c r="C1548" s="285">
        <v>10</v>
      </c>
      <c r="D1548" t="s">
        <v>714</v>
      </c>
      <c r="F1548" s="16">
        <v>48</v>
      </c>
      <c r="G1548" t="str">
        <f t="shared" si="369"/>
        <v>heating</v>
      </c>
      <c r="H1548" s="283">
        <f>IF(G1548="heating",F1548*Assumptions!M$4+Assumptions!M$7,0)</f>
        <v>0.2305859305222967</v>
      </c>
      <c r="I1548" s="15">
        <f t="shared" si="370"/>
        <v>0.99413757313525775</v>
      </c>
      <c r="J1548" s="15">
        <f t="shared" si="371"/>
        <v>1.0199659078795975</v>
      </c>
      <c r="K1548" s="283">
        <f t="shared" si="376"/>
        <v>0.2338110050381311</v>
      </c>
      <c r="L1548" s="283">
        <f t="shared" si="377"/>
        <v>3.9630740889572826</v>
      </c>
      <c r="M1548" s="283">
        <f t="shared" si="378"/>
        <v>3.1615944656802615</v>
      </c>
      <c r="N1548" s="283">
        <f t="shared" si="379"/>
        <v>3.5524856183738187</v>
      </c>
      <c r="O1548" s="283">
        <f t="shared" si="380"/>
        <v>0.2608343665030351</v>
      </c>
      <c r="P1548" s="21">
        <f t="shared" si="372"/>
        <v>0</v>
      </c>
      <c r="Q1548" s="21">
        <f t="shared" si="373"/>
        <v>0.74504051125983206</v>
      </c>
      <c r="R1548">
        <f t="shared" si="374"/>
        <v>0.83668510409641816</v>
      </c>
      <c r="S1548" s="296">
        <f t="shared" si="381"/>
        <v>0</v>
      </c>
      <c r="T1548" s="283">
        <f t="shared" si="382"/>
        <v>0.2338110050381311</v>
      </c>
    </row>
    <row r="1549" spans="1:20" x14ac:dyDescent="0.25">
      <c r="A1549" s="286">
        <v>43165</v>
      </c>
      <c r="B1549" s="1">
        <f t="shared" si="375"/>
        <v>2</v>
      </c>
      <c r="C1549" s="285">
        <v>11</v>
      </c>
      <c r="D1549" t="s">
        <v>714</v>
      </c>
      <c r="F1549" s="16">
        <v>48</v>
      </c>
      <c r="G1549" t="str">
        <f t="shared" si="369"/>
        <v>heating</v>
      </c>
      <c r="H1549" s="283">
        <f>IF(G1549="heating",F1549*Assumptions!M$4+Assumptions!M$7,0)</f>
        <v>0.2305859305222967</v>
      </c>
      <c r="I1549" s="15">
        <f t="shared" si="370"/>
        <v>0.95102107888400034</v>
      </c>
      <c r="J1549" s="15">
        <f t="shared" si="371"/>
        <v>1.0199659078795975</v>
      </c>
      <c r="K1549" s="283">
        <f t="shared" si="376"/>
        <v>0.22367044589719243</v>
      </c>
      <c r="L1549" s="283">
        <f t="shared" si="377"/>
        <v>3.9630740889572826</v>
      </c>
      <c r="M1549" s="283">
        <f t="shared" si="378"/>
        <v>3.0244737358255374</v>
      </c>
      <c r="N1549" s="283">
        <f t="shared" si="379"/>
        <v>3.5524856183738187</v>
      </c>
      <c r="O1549" s="283">
        <f t="shared" si="380"/>
        <v>0.2495217838507261</v>
      </c>
      <c r="P1549" s="21">
        <f t="shared" si="372"/>
        <v>0</v>
      </c>
      <c r="Q1549" s="21">
        <f t="shared" si="373"/>
        <v>0.72850690893675296</v>
      </c>
      <c r="R1549">
        <f t="shared" si="374"/>
        <v>0.83668510409641816</v>
      </c>
      <c r="S1549" s="296">
        <f t="shared" si="381"/>
        <v>0</v>
      </c>
      <c r="T1549" s="283">
        <f t="shared" si="382"/>
        <v>0.22367044589719243</v>
      </c>
    </row>
    <row r="1550" spans="1:20" x14ac:dyDescent="0.25">
      <c r="A1550" s="286">
        <v>43165</v>
      </c>
      <c r="B1550" s="1">
        <f t="shared" si="375"/>
        <v>2</v>
      </c>
      <c r="C1550" s="285">
        <v>12</v>
      </c>
      <c r="D1550" t="s">
        <v>714</v>
      </c>
      <c r="F1550" s="16">
        <v>36</v>
      </c>
      <c r="G1550" t="str">
        <f t="shared" si="369"/>
        <v>heating</v>
      </c>
      <c r="H1550" s="283">
        <f>IF(G1550="heating",F1550*Assumptions!M$4+Assumptions!M$7,0)</f>
        <v>0.358936421366777</v>
      </c>
      <c r="I1550" s="15">
        <f t="shared" si="370"/>
        <v>0.92817502202723046</v>
      </c>
      <c r="J1550" s="15">
        <f t="shared" si="371"/>
        <v>1.0199659078795975</v>
      </c>
      <c r="K1550" s="283">
        <f t="shared" si="376"/>
        <v>0.3398075792362974</v>
      </c>
      <c r="L1550" s="283">
        <f t="shared" si="377"/>
        <v>3.2767200477248446</v>
      </c>
      <c r="M1550" s="283">
        <f t="shared" si="378"/>
        <v>3.7991060963452714</v>
      </c>
      <c r="N1550" s="283">
        <f t="shared" si="379"/>
        <v>2.7263288431388362</v>
      </c>
      <c r="O1550" s="283">
        <f t="shared" si="380"/>
        <v>0.40840792557162647</v>
      </c>
      <c r="P1550" s="21">
        <f t="shared" si="372"/>
        <v>0</v>
      </c>
      <c r="Q1550" s="21">
        <f t="shared" si="373"/>
        <v>0.75910815787401487</v>
      </c>
      <c r="R1550">
        <f t="shared" si="374"/>
        <v>0.83668510409641816</v>
      </c>
      <c r="S1550" s="296">
        <f t="shared" si="381"/>
        <v>0</v>
      </c>
      <c r="T1550" s="283">
        <f t="shared" si="382"/>
        <v>0.3398075792362974</v>
      </c>
    </row>
    <row r="1551" spans="1:20" x14ac:dyDescent="0.25">
      <c r="A1551" s="286">
        <v>43165</v>
      </c>
      <c r="B1551" s="1">
        <f t="shared" si="375"/>
        <v>2</v>
      </c>
      <c r="C1551" s="285">
        <v>13</v>
      </c>
      <c r="D1551" t="s">
        <v>714</v>
      </c>
      <c r="F1551" s="16">
        <v>32</v>
      </c>
      <c r="G1551" t="str">
        <f t="shared" si="369"/>
        <v>heating</v>
      </c>
      <c r="H1551" s="283">
        <f>IF(G1551="heating",F1551*Assumptions!M$4+Assumptions!M$7,0)</f>
        <v>0.40171991831493709</v>
      </c>
      <c r="I1551" s="15">
        <f t="shared" si="370"/>
        <v>0.91573834436872614</v>
      </c>
      <c r="J1551" s="15">
        <f t="shared" si="371"/>
        <v>1.0199659078795975</v>
      </c>
      <c r="K1551" s="283">
        <f t="shared" si="376"/>
        <v>0.37521519807593195</v>
      </c>
      <c r="L1551" s="283">
        <f t="shared" si="377"/>
        <v>3.1003620880617868</v>
      </c>
      <c r="M1551" s="283">
        <f t="shared" si="378"/>
        <v>3.9691897506290759</v>
      </c>
      <c r="N1551" s="283">
        <f t="shared" si="379"/>
        <v>2.4522803312945656</v>
      </c>
      <c r="O1551" s="283">
        <f t="shared" si="380"/>
        <v>0.47437601653196909</v>
      </c>
      <c r="P1551" s="21">
        <f t="shared" si="372"/>
        <v>0</v>
      </c>
      <c r="Q1551" s="21">
        <f t="shared" si="373"/>
        <v>0.79115902007799765</v>
      </c>
      <c r="R1551">
        <f t="shared" si="374"/>
        <v>0.83668510409641816</v>
      </c>
      <c r="S1551" s="296">
        <f t="shared" si="381"/>
        <v>0</v>
      </c>
      <c r="T1551" s="283">
        <f t="shared" si="382"/>
        <v>0.37521519807593195</v>
      </c>
    </row>
    <row r="1552" spans="1:20" x14ac:dyDescent="0.25">
      <c r="A1552" s="286">
        <v>43165</v>
      </c>
      <c r="B1552" s="1">
        <f t="shared" si="375"/>
        <v>2</v>
      </c>
      <c r="C1552" s="285">
        <v>14</v>
      </c>
      <c r="D1552" t="s">
        <v>714</v>
      </c>
      <c r="F1552" s="16">
        <v>30</v>
      </c>
      <c r="G1552" t="str">
        <f t="shared" si="369"/>
        <v>heating</v>
      </c>
      <c r="H1552" s="283">
        <f>IF(G1552="heating",F1552*Assumptions!M$4+Assumptions!M$7,0)</f>
        <v>0.42311166678901713</v>
      </c>
      <c r="I1552" s="15">
        <f t="shared" si="370"/>
        <v>0.92047470058819936</v>
      </c>
      <c r="J1552" s="15">
        <f t="shared" si="371"/>
        <v>1.0199659078795975</v>
      </c>
      <c r="K1552" s="283">
        <f t="shared" si="376"/>
        <v>0.39723957885962896</v>
      </c>
      <c r="L1552" s="283">
        <f t="shared" si="377"/>
        <v>3.0747565450814909</v>
      </c>
      <c r="M1552" s="283">
        <f t="shared" si="378"/>
        <v>4.16746796315857</v>
      </c>
      <c r="N1552" s="283">
        <f t="shared" si="379"/>
        <v>2.3339835549601151</v>
      </c>
      <c r="O1552" s="283">
        <f t="shared" si="380"/>
        <v>0.52331773823699101</v>
      </c>
      <c r="P1552" s="21">
        <f t="shared" si="372"/>
        <v>0</v>
      </c>
      <c r="Q1552" s="21">
        <f t="shared" si="373"/>
        <v>0.84355555031342389</v>
      </c>
      <c r="R1552">
        <f t="shared" si="374"/>
        <v>0.83668510409641816</v>
      </c>
      <c r="S1552" s="296">
        <f t="shared" si="381"/>
        <v>0</v>
      </c>
      <c r="T1552" s="283">
        <f t="shared" si="382"/>
        <v>0.39723957885962896</v>
      </c>
    </row>
    <row r="1553" spans="1:20" x14ac:dyDescent="0.25">
      <c r="A1553" s="286">
        <v>43165</v>
      </c>
      <c r="B1553" s="1">
        <f t="shared" si="375"/>
        <v>2</v>
      </c>
      <c r="C1553" s="285">
        <v>15</v>
      </c>
      <c r="D1553" t="s">
        <v>714</v>
      </c>
      <c r="F1553" s="16">
        <v>30</v>
      </c>
      <c r="G1553" t="str">
        <f t="shared" si="369"/>
        <v>heating</v>
      </c>
      <c r="H1553" s="283">
        <f>IF(G1553="heating",F1553*Assumptions!M$4+Assumptions!M$7,0)</f>
        <v>0.42311166678901713</v>
      </c>
      <c r="I1553" s="15">
        <f t="shared" si="370"/>
        <v>0.92937811039838192</v>
      </c>
      <c r="J1553" s="15">
        <f t="shared" si="371"/>
        <v>1.0199659078795975</v>
      </c>
      <c r="K1553" s="283">
        <f t="shared" si="376"/>
        <v>0.40108192972614548</v>
      </c>
      <c r="L1553" s="283">
        <f t="shared" si="377"/>
        <v>3.0747565450814909</v>
      </c>
      <c r="M1553" s="283">
        <f t="shared" si="378"/>
        <v>4.2077783324963658</v>
      </c>
      <c r="N1553" s="283">
        <f t="shared" si="379"/>
        <v>2.3339835549601151</v>
      </c>
      <c r="O1553" s="283">
        <f t="shared" si="380"/>
        <v>0.52837959629944975</v>
      </c>
      <c r="P1553" s="21">
        <f t="shared" si="372"/>
        <v>0</v>
      </c>
      <c r="Q1553" s="21">
        <f t="shared" si="373"/>
        <v>0.96592607327566882</v>
      </c>
      <c r="R1553">
        <f t="shared" si="374"/>
        <v>0.83668510409641816</v>
      </c>
      <c r="S1553" s="296">
        <f t="shared" si="381"/>
        <v>0</v>
      </c>
      <c r="T1553" s="283">
        <f t="shared" si="382"/>
        <v>0.40108192972614548</v>
      </c>
    </row>
    <row r="1554" spans="1:20" x14ac:dyDescent="0.25">
      <c r="A1554" s="286">
        <v>43165</v>
      </c>
      <c r="B1554" s="1">
        <f t="shared" si="375"/>
        <v>2</v>
      </c>
      <c r="C1554" s="285">
        <v>16</v>
      </c>
      <c r="D1554" t="s">
        <v>714</v>
      </c>
      <c r="F1554" s="16">
        <v>28</v>
      </c>
      <c r="G1554" t="str">
        <f t="shared" si="369"/>
        <v>heating</v>
      </c>
      <c r="H1554" s="283">
        <f>IF(G1554="heating",F1554*Assumptions!M$4+Assumptions!M$7,0)</f>
        <v>0.44450341526309717</v>
      </c>
      <c r="I1554" s="15">
        <f t="shared" si="370"/>
        <v>0.95820877609023625</v>
      </c>
      <c r="J1554" s="15">
        <f t="shared" si="371"/>
        <v>1.0199659078795975</v>
      </c>
      <c r="K1554" s="283">
        <f t="shared" si="376"/>
        <v>0.43443109422025333</v>
      </c>
      <c r="L1554" s="283">
        <f t="shared" si="377"/>
        <v>3.0941723472618432</v>
      </c>
      <c r="M1554" s="283">
        <f t="shared" si="378"/>
        <v>4.5864263631341657</v>
      </c>
      <c r="N1554" s="283">
        <f t="shared" si="379"/>
        <v>2.2832919573072399</v>
      </c>
      <c r="O1554" s="283">
        <f t="shared" si="380"/>
        <v>0.58871344692698713</v>
      </c>
      <c r="P1554" s="21">
        <f t="shared" si="372"/>
        <v>0</v>
      </c>
      <c r="Q1554" s="21">
        <f t="shared" si="373"/>
        <v>1.1649354943302594</v>
      </c>
      <c r="R1554">
        <f t="shared" si="374"/>
        <v>0.83668510409641816</v>
      </c>
      <c r="S1554" s="296">
        <f t="shared" si="381"/>
        <v>0</v>
      </c>
      <c r="T1554" s="283">
        <f t="shared" si="382"/>
        <v>0.43443109422025333</v>
      </c>
    </row>
    <row r="1555" spans="1:20" x14ac:dyDescent="0.25">
      <c r="A1555" s="286">
        <v>43165</v>
      </c>
      <c r="B1555" s="1">
        <f t="shared" si="375"/>
        <v>2</v>
      </c>
      <c r="C1555" s="285">
        <v>17</v>
      </c>
      <c r="D1555" t="s">
        <v>714</v>
      </c>
      <c r="F1555" s="16">
        <v>28</v>
      </c>
      <c r="G1555" t="str">
        <f t="shared" si="369"/>
        <v>heating</v>
      </c>
      <c r="H1555" s="283">
        <f>IF(G1555="heating",F1555*Assumptions!M$4+Assumptions!M$7,0)</f>
        <v>0.44450341526309717</v>
      </c>
      <c r="I1555" s="15">
        <f t="shared" si="370"/>
        <v>1.000324165990953</v>
      </c>
      <c r="J1555" s="15">
        <f t="shared" si="371"/>
        <v>1.0199659078795975</v>
      </c>
      <c r="K1555" s="283">
        <f t="shared" si="376"/>
        <v>0.45352529933986707</v>
      </c>
      <c r="L1555" s="283">
        <f t="shared" si="377"/>
        <v>3.0941723472618432</v>
      </c>
      <c r="M1555" s="283">
        <f t="shared" si="378"/>
        <v>4.7880099212836393</v>
      </c>
      <c r="N1555" s="283">
        <f t="shared" si="379"/>
        <v>2.2832919573072399</v>
      </c>
      <c r="O1555" s="283">
        <f t="shared" si="380"/>
        <v>0.61458870185659764</v>
      </c>
      <c r="P1555" s="21">
        <f t="shared" si="372"/>
        <v>0</v>
      </c>
      <c r="Q1555" s="21">
        <f t="shared" si="373"/>
        <v>1.3521540118753073</v>
      </c>
      <c r="R1555">
        <f t="shared" si="374"/>
        <v>0.83668510409641816</v>
      </c>
      <c r="S1555" s="296">
        <f t="shared" si="381"/>
        <v>0</v>
      </c>
      <c r="T1555" s="283">
        <f t="shared" si="382"/>
        <v>0.45352529933986707</v>
      </c>
    </row>
    <row r="1556" spans="1:20" x14ac:dyDescent="0.25">
      <c r="A1556" s="286">
        <v>43165</v>
      </c>
      <c r="B1556" s="1">
        <f t="shared" si="375"/>
        <v>2</v>
      </c>
      <c r="C1556" s="285">
        <v>18</v>
      </c>
      <c r="D1556" t="s">
        <v>714</v>
      </c>
      <c r="F1556" s="16">
        <v>28</v>
      </c>
      <c r="G1556" t="str">
        <f t="shared" si="369"/>
        <v>heating</v>
      </c>
      <c r="H1556" s="283">
        <f>IF(G1556="heating",F1556*Assumptions!M$4+Assumptions!M$7,0)</f>
        <v>0.44450341526309717</v>
      </c>
      <c r="I1556" s="15">
        <f t="shared" si="370"/>
        <v>0.99263375744531002</v>
      </c>
      <c r="J1556" s="15">
        <f t="shared" si="371"/>
        <v>1.0199659078795975</v>
      </c>
      <c r="K1556" s="283">
        <f t="shared" si="376"/>
        <v>0.45003863476023703</v>
      </c>
      <c r="L1556" s="283">
        <f t="shared" si="377"/>
        <v>3.0941723472618432</v>
      </c>
      <c r="M1556" s="283">
        <f t="shared" si="378"/>
        <v>4.7512001013601282</v>
      </c>
      <c r="N1556" s="283">
        <f t="shared" si="379"/>
        <v>2.2832919573072399</v>
      </c>
      <c r="O1556" s="283">
        <f t="shared" si="380"/>
        <v>0.60986379530579826</v>
      </c>
      <c r="P1556" s="21">
        <f t="shared" si="372"/>
        <v>0</v>
      </c>
      <c r="Q1556" s="21">
        <f t="shared" si="373"/>
        <v>1.5598916921549892</v>
      </c>
      <c r="R1556">
        <f t="shared" si="374"/>
        <v>0.83668510409641816</v>
      </c>
      <c r="S1556" s="296">
        <f t="shared" si="381"/>
        <v>0</v>
      </c>
      <c r="T1556" s="283">
        <f t="shared" si="382"/>
        <v>0.45003863476023703</v>
      </c>
    </row>
    <row r="1557" spans="1:20" x14ac:dyDescent="0.25">
      <c r="A1557" s="286">
        <v>43165</v>
      </c>
      <c r="B1557" s="1">
        <f t="shared" si="375"/>
        <v>2</v>
      </c>
      <c r="C1557" s="285">
        <v>19</v>
      </c>
      <c r="D1557" t="s">
        <v>714</v>
      </c>
      <c r="F1557" s="16">
        <v>27</v>
      </c>
      <c r="G1557" t="str">
        <f t="shared" si="369"/>
        <v>heating</v>
      </c>
      <c r="H1557" s="283">
        <f>IF(G1557="heating",F1557*Assumptions!M$4+Assumptions!M$7,0)</f>
        <v>0.45519928950013722</v>
      </c>
      <c r="I1557" s="15">
        <f t="shared" si="370"/>
        <v>0.98728643949761985</v>
      </c>
      <c r="J1557" s="15">
        <f t="shared" si="371"/>
        <v>1.0199659078795975</v>
      </c>
      <c r="K1557" s="283">
        <f t="shared" si="376"/>
        <v>0.45838500609734634</v>
      </c>
      <c r="L1557" s="283">
        <f t="shared" si="377"/>
        <v>3.1143580678163376</v>
      </c>
      <c r="M1557" s="283">
        <f t="shared" si="378"/>
        <v>4.8708860429809233</v>
      </c>
      <c r="N1557" s="283">
        <f t="shared" si="379"/>
        <v>2.2875213966102126</v>
      </c>
      <c r="O1557" s="283">
        <f t="shared" si="380"/>
        <v>0.62407068367569307</v>
      </c>
      <c r="P1557" s="21">
        <f t="shared" si="372"/>
        <v>0</v>
      </c>
      <c r="Q1557" s="21">
        <f t="shared" si="373"/>
        <v>1.6764212681468484</v>
      </c>
      <c r="R1557">
        <f t="shared" si="374"/>
        <v>0.83668510409641816</v>
      </c>
      <c r="S1557" s="296">
        <f t="shared" si="381"/>
        <v>0</v>
      </c>
      <c r="T1557" s="283">
        <f t="shared" si="382"/>
        <v>0.45838500609734634</v>
      </c>
    </row>
    <row r="1558" spans="1:20" x14ac:dyDescent="0.25">
      <c r="A1558" s="286">
        <v>43165</v>
      </c>
      <c r="B1558" s="1">
        <f t="shared" si="375"/>
        <v>2</v>
      </c>
      <c r="C1558" s="285">
        <v>20</v>
      </c>
      <c r="D1558" t="s">
        <v>714</v>
      </c>
      <c r="F1558" s="16">
        <v>27</v>
      </c>
      <c r="G1558" t="str">
        <f t="shared" si="369"/>
        <v>heating</v>
      </c>
      <c r="H1558" s="283">
        <f>IF(G1558="heating",F1558*Assumptions!M$4+Assumptions!M$7,0)</f>
        <v>0.45519928950013722</v>
      </c>
      <c r="I1558" s="15">
        <f t="shared" si="370"/>
        <v>0.9807837528485519</v>
      </c>
      <c r="J1558" s="15">
        <f t="shared" si="371"/>
        <v>1.0199659078795975</v>
      </c>
      <c r="K1558" s="283">
        <f t="shared" si="376"/>
        <v>0.45536588830130031</v>
      </c>
      <c r="L1558" s="283">
        <f t="shared" si="377"/>
        <v>3.1143580678163376</v>
      </c>
      <c r="M1558" s="283">
        <f t="shared" si="378"/>
        <v>4.838804324470801</v>
      </c>
      <c r="N1558" s="283">
        <f t="shared" si="379"/>
        <v>2.2875213966102126</v>
      </c>
      <c r="O1558" s="283">
        <f t="shared" si="380"/>
        <v>0.61996028983206075</v>
      </c>
      <c r="P1558" s="21">
        <f t="shared" si="372"/>
        <v>0</v>
      </c>
      <c r="Q1558" s="21">
        <f t="shared" si="373"/>
        <v>1.52436960139122</v>
      </c>
      <c r="R1558">
        <f t="shared" si="374"/>
        <v>0.83668510409641816</v>
      </c>
      <c r="S1558" s="296">
        <f t="shared" si="381"/>
        <v>0</v>
      </c>
      <c r="T1558" s="283">
        <f t="shared" si="382"/>
        <v>0.45536588830130031</v>
      </c>
    </row>
    <row r="1559" spans="1:20" x14ac:dyDescent="0.25">
      <c r="A1559" s="286">
        <v>43165</v>
      </c>
      <c r="B1559" s="1">
        <f t="shared" si="375"/>
        <v>2</v>
      </c>
      <c r="C1559" s="285">
        <v>21</v>
      </c>
      <c r="D1559" t="s">
        <v>714</v>
      </c>
      <c r="F1559" s="16">
        <v>25</v>
      </c>
      <c r="G1559" t="str">
        <f t="shared" si="369"/>
        <v>heating</v>
      </c>
      <c r="H1559" s="283">
        <f>IF(G1559="heating",F1559*Assumptions!M$4+Assumptions!M$7,0)</f>
        <v>0.47659103797421726</v>
      </c>
      <c r="I1559" s="15">
        <f t="shared" si="370"/>
        <v>0.96485790305685171</v>
      </c>
      <c r="J1559" s="15">
        <f t="shared" si="371"/>
        <v>1.0199659078795975</v>
      </c>
      <c r="K1559" s="283">
        <f t="shared" si="376"/>
        <v>0.46902380509550984</v>
      </c>
      <c r="L1559" s="283">
        <f t="shared" si="377"/>
        <v>3.0939281817466902</v>
      </c>
      <c r="M1559" s="283">
        <f t="shared" si="378"/>
        <v>4.9512418045051607</v>
      </c>
      <c r="N1559" s="283">
        <f t="shared" si="379"/>
        <v>2.1843738559015753</v>
      </c>
      <c r="O1559" s="283">
        <f t="shared" si="380"/>
        <v>0.66432124911883694</v>
      </c>
      <c r="P1559" s="21">
        <f t="shared" si="372"/>
        <v>0</v>
      </c>
      <c r="Q1559" s="21">
        <f t="shared" si="373"/>
        <v>1.4448604713749031</v>
      </c>
      <c r="R1559">
        <f t="shared" si="374"/>
        <v>0.83668510409641816</v>
      </c>
      <c r="S1559" s="296">
        <f t="shared" si="381"/>
        <v>0</v>
      </c>
      <c r="T1559" s="283">
        <f t="shared" si="382"/>
        <v>0.46902380509550984</v>
      </c>
    </row>
    <row r="1560" spans="1:20" x14ac:dyDescent="0.25">
      <c r="A1560" s="286">
        <v>43165</v>
      </c>
      <c r="B1560" s="1">
        <f t="shared" si="375"/>
        <v>2</v>
      </c>
      <c r="C1560" s="285">
        <v>22</v>
      </c>
      <c r="D1560" t="s">
        <v>714</v>
      </c>
      <c r="F1560" s="16">
        <v>25</v>
      </c>
      <c r="G1560" t="str">
        <f t="shared" si="369"/>
        <v>heating</v>
      </c>
      <c r="H1560" s="283">
        <f>IF(G1560="heating",F1560*Assumptions!M$4+Assumptions!M$7,0)</f>
        <v>0.47659103797421726</v>
      </c>
      <c r="I1560" s="15">
        <f t="shared" si="370"/>
        <v>0.93972561476240646</v>
      </c>
      <c r="J1560" s="15">
        <f t="shared" si="371"/>
        <v>1.0199659078795975</v>
      </c>
      <c r="K1560" s="283">
        <f t="shared" si="376"/>
        <v>0.45680683361269092</v>
      </c>
      <c r="L1560" s="283">
        <f t="shared" si="377"/>
        <v>3.0939281817466902</v>
      </c>
      <c r="M1560" s="283">
        <f t="shared" si="378"/>
        <v>4.8222735532713825</v>
      </c>
      <c r="N1560" s="283">
        <f t="shared" si="379"/>
        <v>2.1843738559015753</v>
      </c>
      <c r="O1560" s="283">
        <f t="shared" si="380"/>
        <v>0.64701723668334277</v>
      </c>
      <c r="P1560" s="21">
        <f t="shared" si="372"/>
        <v>0</v>
      </c>
      <c r="Q1560" s="21">
        <f t="shared" si="373"/>
        <v>1.2427137171080138</v>
      </c>
      <c r="R1560">
        <f t="shared" si="374"/>
        <v>0.83668510409641816</v>
      </c>
      <c r="S1560" s="296">
        <f t="shared" si="381"/>
        <v>0</v>
      </c>
      <c r="T1560" s="283">
        <f t="shared" si="382"/>
        <v>0.45680683361269092</v>
      </c>
    </row>
    <row r="1561" spans="1:20" x14ac:dyDescent="0.25">
      <c r="A1561" s="286">
        <v>43165</v>
      </c>
      <c r="B1561" s="1">
        <f t="shared" si="375"/>
        <v>2</v>
      </c>
      <c r="C1561" s="285">
        <v>23</v>
      </c>
      <c r="D1561" t="s">
        <v>713</v>
      </c>
      <c r="F1561" s="16">
        <v>25</v>
      </c>
      <c r="G1561" t="str">
        <f t="shared" si="369"/>
        <v>heating</v>
      </c>
      <c r="H1561" s="283">
        <f>IF(G1561="heating",F1561*Assumptions!M$4+Assumptions!M$7,0)</f>
        <v>0.47659103797421726</v>
      </c>
      <c r="I1561" s="15">
        <f t="shared" si="370"/>
        <v>0.93552015763172869</v>
      </c>
      <c r="J1561" s="15">
        <f t="shared" si="371"/>
        <v>1.0199659078795975</v>
      </c>
      <c r="K1561" s="283">
        <f t="shared" si="376"/>
        <v>0.45476253310030723</v>
      </c>
      <c r="L1561" s="283">
        <f t="shared" si="377"/>
        <v>3.0939281817466902</v>
      </c>
      <c r="M1561" s="283">
        <f t="shared" si="378"/>
        <v>4.8006929297552174</v>
      </c>
      <c r="N1561" s="283">
        <f t="shared" si="379"/>
        <v>2.1843738559015753</v>
      </c>
      <c r="O1561" s="283">
        <f t="shared" si="380"/>
        <v>0.64412170717032702</v>
      </c>
      <c r="P1561" s="21">
        <f t="shared" si="372"/>
        <v>0</v>
      </c>
      <c r="Q1561" s="21">
        <f t="shared" si="373"/>
        <v>1.0297519246597011</v>
      </c>
      <c r="R1561">
        <f t="shared" si="374"/>
        <v>0.83668510409641816</v>
      </c>
      <c r="S1561" s="296">
        <f t="shared" si="381"/>
        <v>0</v>
      </c>
      <c r="T1561" s="283">
        <f t="shared" si="382"/>
        <v>0.45476253310030723</v>
      </c>
    </row>
    <row r="1562" spans="1:20" x14ac:dyDescent="0.25">
      <c r="A1562" s="286">
        <v>43166</v>
      </c>
      <c r="B1562" s="1">
        <f t="shared" si="375"/>
        <v>3</v>
      </c>
      <c r="C1562" s="285">
        <v>0</v>
      </c>
      <c r="D1562" t="s">
        <v>713</v>
      </c>
      <c r="F1562" s="16">
        <v>23</v>
      </c>
      <c r="G1562" t="str">
        <f t="shared" si="369"/>
        <v>heating</v>
      </c>
      <c r="H1562" s="283">
        <f>IF(G1562="heating",F1562*Assumptions!M$4+Assumptions!M$7,0)</f>
        <v>0.4979827864482973</v>
      </c>
      <c r="I1562" s="15">
        <f t="shared" si="370"/>
        <v>0.96097758380229281</v>
      </c>
      <c r="J1562" s="15">
        <f t="shared" si="371"/>
        <v>1.0263036171733995</v>
      </c>
      <c r="K1562" s="283">
        <f t="shared" si="376"/>
        <v>0.49113789865138546</v>
      </c>
      <c r="L1562" s="283">
        <f t="shared" si="377"/>
        <v>3.0592830131973998</v>
      </c>
      <c r="M1562" s="283">
        <f t="shared" si="378"/>
        <v>5.1266317816033888</v>
      </c>
      <c r="N1562" s="283">
        <f t="shared" si="379"/>
        <v>2.0731424140202046</v>
      </c>
      <c r="O1562" s="283">
        <f t="shared" si="380"/>
        <v>0.7247595825160742</v>
      </c>
      <c r="P1562" s="21">
        <f t="shared" si="372"/>
        <v>0</v>
      </c>
      <c r="Q1562" s="21">
        <f t="shared" si="373"/>
        <v>0.90668853391740301</v>
      </c>
      <c r="R1562">
        <f t="shared" si="374"/>
        <v>0.9421089825381942</v>
      </c>
      <c r="S1562" s="296">
        <f t="shared" si="381"/>
        <v>0</v>
      </c>
      <c r="T1562" s="283">
        <f t="shared" si="382"/>
        <v>0.49113789865138546</v>
      </c>
    </row>
    <row r="1563" spans="1:20" x14ac:dyDescent="0.25">
      <c r="A1563" s="286">
        <v>43166</v>
      </c>
      <c r="B1563" s="1">
        <f t="shared" si="375"/>
        <v>3</v>
      </c>
      <c r="C1563" s="285">
        <v>1</v>
      </c>
      <c r="D1563" t="s">
        <v>713</v>
      </c>
      <c r="F1563" s="16">
        <v>21</v>
      </c>
      <c r="G1563" t="str">
        <f t="shared" si="369"/>
        <v>heating</v>
      </c>
      <c r="H1563" s="283">
        <f>IF(G1563="heating",F1563*Assumptions!M$4+Assumptions!M$7,0)</f>
        <v>0.51937453492237728</v>
      </c>
      <c r="I1563" s="15">
        <f t="shared" si="370"/>
        <v>0.9912860509924194</v>
      </c>
      <c r="J1563" s="15">
        <f t="shared" si="371"/>
        <v>1.0263036171733995</v>
      </c>
      <c r="K1563" s="283">
        <f t="shared" si="376"/>
        <v>0.5283911156503176</v>
      </c>
      <c r="L1563" s="283">
        <f t="shared" si="377"/>
        <v>3.0222800846604434</v>
      </c>
      <c r="M1563" s="283">
        <f t="shared" si="378"/>
        <v>5.4487795668698888</v>
      </c>
      <c r="N1563" s="283">
        <f t="shared" si="379"/>
        <v>1.9596958788221039</v>
      </c>
      <c r="O1563" s="283">
        <f t="shared" si="380"/>
        <v>0.81489478188897835</v>
      </c>
      <c r="P1563" s="21">
        <f t="shared" si="372"/>
        <v>0</v>
      </c>
      <c r="Q1563" s="21">
        <f t="shared" si="373"/>
        <v>0.81803459285312596</v>
      </c>
      <c r="R1563">
        <f t="shared" si="374"/>
        <v>0.9421089825381942</v>
      </c>
      <c r="S1563" s="296">
        <f t="shared" si="381"/>
        <v>0</v>
      </c>
      <c r="T1563" s="283">
        <f t="shared" si="382"/>
        <v>0.5283911156503176</v>
      </c>
    </row>
    <row r="1564" spans="1:20" x14ac:dyDescent="0.25">
      <c r="A1564" s="286">
        <v>43166</v>
      </c>
      <c r="B1564" s="1">
        <f t="shared" si="375"/>
        <v>3</v>
      </c>
      <c r="C1564" s="285">
        <v>2</v>
      </c>
      <c r="D1564" t="s">
        <v>713</v>
      </c>
      <c r="F1564" s="16">
        <v>19</v>
      </c>
      <c r="G1564" t="str">
        <f t="shared" si="369"/>
        <v>heating</v>
      </c>
      <c r="H1564" s="283">
        <f>IF(G1564="heating",F1564*Assumptions!M$4+Assumptions!M$7,0)</f>
        <v>0.54076628339645738</v>
      </c>
      <c r="I1564" s="15">
        <f t="shared" si="370"/>
        <v>1.0126444122274023</v>
      </c>
      <c r="J1564" s="15">
        <f t="shared" si="371"/>
        <v>1.0263036171733995</v>
      </c>
      <c r="K1564" s="283">
        <f t="shared" si="376"/>
        <v>0.56200792000268585</v>
      </c>
      <c r="L1564" s="283">
        <f t="shared" si="377"/>
        <v>2.9437809613584625</v>
      </c>
      <c r="M1564" s="283">
        <f t="shared" si="378"/>
        <v>5.6449090697047977</v>
      </c>
      <c r="N1564" s="283">
        <f t="shared" si="379"/>
        <v>1.8289671560163632</v>
      </c>
      <c r="O1564" s="283">
        <f t="shared" si="380"/>
        <v>0.9045696690584939</v>
      </c>
      <c r="P1564" s="21">
        <f t="shared" si="372"/>
        <v>0</v>
      </c>
      <c r="Q1564" s="21">
        <f t="shared" si="373"/>
        <v>0.74507607494346417</v>
      </c>
      <c r="R1564">
        <f t="shared" si="374"/>
        <v>0.9421089825381942</v>
      </c>
      <c r="S1564" s="296">
        <f t="shared" si="381"/>
        <v>0</v>
      </c>
      <c r="T1564" s="283">
        <f t="shared" si="382"/>
        <v>0.56200792000268585</v>
      </c>
    </row>
    <row r="1565" spans="1:20" x14ac:dyDescent="0.25">
      <c r="A1565" s="286">
        <v>43166</v>
      </c>
      <c r="B1565" s="1">
        <f t="shared" si="375"/>
        <v>3</v>
      </c>
      <c r="C1565" s="285">
        <v>3</v>
      </c>
      <c r="D1565" t="s">
        <v>713</v>
      </c>
      <c r="F1565" s="16">
        <v>19</v>
      </c>
      <c r="G1565" t="str">
        <f t="shared" si="369"/>
        <v>heating</v>
      </c>
      <c r="H1565" s="283">
        <f>IF(G1565="heating",F1565*Assumptions!M$4+Assumptions!M$7,0)</f>
        <v>0.54076628339645738</v>
      </c>
      <c r="I1565" s="15">
        <f t="shared" si="370"/>
        <v>1.0288787614109172</v>
      </c>
      <c r="J1565" s="15">
        <f t="shared" si="371"/>
        <v>1.0263036171733995</v>
      </c>
      <c r="K1565" s="283">
        <f t="shared" si="376"/>
        <v>0.5710178278311957</v>
      </c>
      <c r="L1565" s="283">
        <f t="shared" si="377"/>
        <v>2.9437809613584625</v>
      </c>
      <c r="M1565" s="283">
        <f t="shared" si="378"/>
        <v>5.7354062114854987</v>
      </c>
      <c r="N1565" s="283">
        <f t="shared" si="379"/>
        <v>1.8289671560163632</v>
      </c>
      <c r="O1565" s="283">
        <f t="shared" si="380"/>
        <v>0.91907140302452728</v>
      </c>
      <c r="P1565" s="21">
        <f t="shared" si="372"/>
        <v>0</v>
      </c>
      <c r="Q1565" s="21">
        <f t="shared" si="373"/>
        <v>0.69158980876382303</v>
      </c>
      <c r="R1565">
        <f t="shared" si="374"/>
        <v>0.9421089825381942</v>
      </c>
      <c r="S1565" s="296">
        <f t="shared" si="381"/>
        <v>0</v>
      </c>
      <c r="T1565" s="283">
        <f t="shared" si="382"/>
        <v>0.5710178278311957</v>
      </c>
    </row>
    <row r="1566" spans="1:20" x14ac:dyDescent="0.25">
      <c r="A1566" s="286">
        <v>43166</v>
      </c>
      <c r="B1566" s="1">
        <f t="shared" si="375"/>
        <v>3</v>
      </c>
      <c r="C1566" s="285">
        <v>4</v>
      </c>
      <c r="D1566" t="s">
        <v>713</v>
      </c>
      <c r="F1566" s="16">
        <v>19</v>
      </c>
      <c r="G1566" t="str">
        <f t="shared" si="369"/>
        <v>heating</v>
      </c>
      <c r="H1566" s="283">
        <f>IF(G1566="heating",F1566*Assumptions!M$4+Assumptions!M$7,0)</f>
        <v>0.54076628339645738</v>
      </c>
      <c r="I1566" s="15">
        <f t="shared" si="370"/>
        <v>1.0654385285153933</v>
      </c>
      <c r="J1566" s="15">
        <f t="shared" si="371"/>
        <v>1.0263036171733995</v>
      </c>
      <c r="K1566" s="283">
        <f t="shared" si="376"/>
        <v>0.59130814733335402</v>
      </c>
      <c r="L1566" s="283">
        <f t="shared" si="377"/>
        <v>2.9437809613584625</v>
      </c>
      <c r="M1566" s="283">
        <f t="shared" si="378"/>
        <v>5.9392058458116379</v>
      </c>
      <c r="N1566" s="283">
        <f t="shared" si="379"/>
        <v>1.8289671560163632</v>
      </c>
      <c r="O1566" s="283">
        <f t="shared" si="380"/>
        <v>0.95172931929921378</v>
      </c>
      <c r="P1566" s="21">
        <f t="shared" si="372"/>
        <v>0</v>
      </c>
      <c r="Q1566" s="21">
        <f t="shared" si="373"/>
        <v>0.6473875548762833</v>
      </c>
      <c r="R1566">
        <f t="shared" si="374"/>
        <v>0.9421089825381942</v>
      </c>
      <c r="S1566" s="296">
        <f t="shared" si="381"/>
        <v>0</v>
      </c>
      <c r="T1566" s="283">
        <f t="shared" si="382"/>
        <v>0.59130814733335402</v>
      </c>
    </row>
    <row r="1567" spans="1:20" x14ac:dyDescent="0.25">
      <c r="A1567" s="286">
        <v>43166</v>
      </c>
      <c r="B1567" s="1">
        <f t="shared" si="375"/>
        <v>3</v>
      </c>
      <c r="C1567" s="285">
        <v>5</v>
      </c>
      <c r="D1567" t="s">
        <v>713</v>
      </c>
      <c r="F1567" s="16">
        <v>18</v>
      </c>
      <c r="G1567" t="str">
        <f t="shared" si="369"/>
        <v>heating</v>
      </c>
      <c r="H1567" s="283">
        <f>IF(G1567="heating",F1567*Assumptions!M$4+Assumptions!M$7,0)</f>
        <v>0.55146215763349737</v>
      </c>
      <c r="I1567" s="15">
        <f t="shared" si="370"/>
        <v>1.1031161181218294</v>
      </c>
      <c r="J1567" s="15">
        <f t="shared" si="371"/>
        <v>1.0263036171733995</v>
      </c>
      <c r="K1567" s="283">
        <f t="shared" si="376"/>
        <v>0.62432798974175119</v>
      </c>
      <c r="L1567" s="283">
        <f t="shared" si="377"/>
        <v>2.9050026706454841</v>
      </c>
      <c r="M1567" s="283">
        <f t="shared" si="378"/>
        <v>6.188257317429648</v>
      </c>
      <c r="N1567" s="283">
        <f t="shared" si="379"/>
        <v>1.7641684145174241</v>
      </c>
      <c r="O1567" s="283">
        <f t="shared" si="380"/>
        <v>1.0280619824239579</v>
      </c>
      <c r="P1567" s="21">
        <f t="shared" si="372"/>
        <v>0</v>
      </c>
      <c r="Q1567" s="21">
        <f t="shared" si="373"/>
        <v>0.72139578924615555</v>
      </c>
      <c r="R1567">
        <f t="shared" si="374"/>
        <v>0.9421089825381942</v>
      </c>
      <c r="S1567" s="296">
        <f t="shared" si="381"/>
        <v>0</v>
      </c>
      <c r="T1567" s="283">
        <f t="shared" si="382"/>
        <v>0.62432798974175119</v>
      </c>
    </row>
    <row r="1568" spans="1:20" x14ac:dyDescent="0.25">
      <c r="A1568" s="286">
        <v>43166</v>
      </c>
      <c r="B1568" s="1">
        <f t="shared" si="375"/>
        <v>3</v>
      </c>
      <c r="C1568" s="285">
        <v>6</v>
      </c>
      <c r="D1568" t="s">
        <v>713</v>
      </c>
      <c r="F1568" s="16">
        <v>18</v>
      </c>
      <c r="G1568" t="str">
        <f t="shared" si="369"/>
        <v>heating</v>
      </c>
      <c r="H1568" s="283">
        <f>IF(G1568="heating",F1568*Assumptions!M$4+Assumptions!M$7,0)</f>
        <v>0.55146215763349737</v>
      </c>
      <c r="I1568" s="15">
        <f t="shared" si="370"/>
        <v>1.1674190089087988</v>
      </c>
      <c r="J1568" s="15">
        <f t="shared" si="371"/>
        <v>1.0263036171733995</v>
      </c>
      <c r="K1568" s="283">
        <f t="shared" si="376"/>
        <v>0.66072134297093332</v>
      </c>
      <c r="L1568" s="283">
        <f t="shared" si="377"/>
        <v>2.9050026706454841</v>
      </c>
      <c r="M1568" s="283">
        <f t="shared" si="378"/>
        <v>6.5489834711929049</v>
      </c>
      <c r="N1568" s="283">
        <f t="shared" si="379"/>
        <v>1.7641684145174241</v>
      </c>
      <c r="O1568" s="283">
        <f t="shared" si="380"/>
        <v>1.0879898144010645</v>
      </c>
      <c r="P1568" s="21">
        <f t="shared" si="372"/>
        <v>0</v>
      </c>
      <c r="Q1568" s="21">
        <f t="shared" si="373"/>
        <v>0.87787080972652631</v>
      </c>
      <c r="R1568">
        <f t="shared" si="374"/>
        <v>0.9421089825381942</v>
      </c>
      <c r="S1568" s="296">
        <f t="shared" si="381"/>
        <v>0</v>
      </c>
      <c r="T1568" s="283">
        <f t="shared" si="382"/>
        <v>0.66072134297093332</v>
      </c>
    </row>
    <row r="1569" spans="1:20" x14ac:dyDescent="0.25">
      <c r="A1569" s="286">
        <v>43166</v>
      </c>
      <c r="B1569" s="1">
        <f t="shared" si="375"/>
        <v>3</v>
      </c>
      <c r="C1569" s="285">
        <v>7</v>
      </c>
      <c r="D1569" t="s">
        <v>714</v>
      </c>
      <c r="F1569" s="16">
        <v>18</v>
      </c>
      <c r="G1569" t="str">
        <f t="shared" si="369"/>
        <v>heating</v>
      </c>
      <c r="H1569" s="283">
        <f>IF(G1569="heating",F1569*Assumptions!M$4+Assumptions!M$7,0)</f>
        <v>0.55146215763349737</v>
      </c>
      <c r="I1569" s="15">
        <f t="shared" si="370"/>
        <v>1.1567226404725983</v>
      </c>
      <c r="J1569" s="15">
        <f t="shared" si="371"/>
        <v>1.0263036171733995</v>
      </c>
      <c r="K1569" s="283">
        <f t="shared" si="376"/>
        <v>0.65466754492229251</v>
      </c>
      <c r="L1569" s="283">
        <f t="shared" si="377"/>
        <v>2.9050026706454841</v>
      </c>
      <c r="M1569" s="283">
        <f t="shared" si="378"/>
        <v>6.488979017302829</v>
      </c>
      <c r="N1569" s="283">
        <f t="shared" si="379"/>
        <v>1.7641684145174241</v>
      </c>
      <c r="O1569" s="283">
        <f t="shared" si="380"/>
        <v>1.0780212085955576</v>
      </c>
      <c r="P1569" s="21">
        <f t="shared" si="372"/>
        <v>0</v>
      </c>
      <c r="Q1569" s="21">
        <f t="shared" si="373"/>
        <v>0.97331382064367777</v>
      </c>
      <c r="R1569">
        <f t="shared" si="374"/>
        <v>0.9421089825381942</v>
      </c>
      <c r="S1569" s="296">
        <f t="shared" si="381"/>
        <v>0</v>
      </c>
      <c r="T1569" s="283">
        <f t="shared" si="382"/>
        <v>0.65466754492229251</v>
      </c>
    </row>
    <row r="1570" spans="1:20" x14ac:dyDescent="0.25">
      <c r="A1570" s="286">
        <v>43166</v>
      </c>
      <c r="B1570" s="1">
        <f t="shared" si="375"/>
        <v>3</v>
      </c>
      <c r="C1570" s="285">
        <v>8</v>
      </c>
      <c r="D1570" t="s">
        <v>714</v>
      </c>
      <c r="F1570" s="16">
        <v>18</v>
      </c>
      <c r="G1570" t="str">
        <f t="shared" si="369"/>
        <v>heating</v>
      </c>
      <c r="H1570" s="283">
        <f>IF(G1570="heating",F1570*Assumptions!M$4+Assumptions!M$7,0)</f>
        <v>0.55146215763349737</v>
      </c>
      <c r="I1570" s="15">
        <f t="shared" si="370"/>
        <v>1.0887373021083731</v>
      </c>
      <c r="J1570" s="15">
        <f t="shared" si="371"/>
        <v>1.0263036171733995</v>
      </c>
      <c r="K1570" s="283">
        <f t="shared" si="376"/>
        <v>0.61619004564948987</v>
      </c>
      <c r="L1570" s="283">
        <f t="shared" si="377"/>
        <v>2.9050026706454841</v>
      </c>
      <c r="M1570" s="283">
        <f t="shared" si="378"/>
        <v>6.1075950807444075</v>
      </c>
      <c r="N1570" s="283">
        <f t="shared" si="379"/>
        <v>1.7641684145174241</v>
      </c>
      <c r="O1570" s="283">
        <f t="shared" si="380"/>
        <v>1.0146614764818709</v>
      </c>
      <c r="P1570" s="21">
        <f t="shared" si="372"/>
        <v>0</v>
      </c>
      <c r="Q1570" s="21">
        <f t="shared" si="373"/>
        <v>0.94940007506179924</v>
      </c>
      <c r="R1570">
        <f t="shared" si="374"/>
        <v>0.9421089825381942</v>
      </c>
      <c r="S1570" s="296">
        <f t="shared" si="381"/>
        <v>0</v>
      </c>
      <c r="T1570" s="283">
        <f t="shared" si="382"/>
        <v>0.61619004564948987</v>
      </c>
    </row>
    <row r="1571" spans="1:20" x14ac:dyDescent="0.25">
      <c r="A1571" s="286">
        <v>43166</v>
      </c>
      <c r="B1571" s="1">
        <f t="shared" si="375"/>
        <v>3</v>
      </c>
      <c r="C1571" s="285">
        <v>9</v>
      </c>
      <c r="D1571" t="s">
        <v>714</v>
      </c>
      <c r="F1571" s="16">
        <v>18</v>
      </c>
      <c r="G1571" t="str">
        <f t="shared" si="369"/>
        <v>heating</v>
      </c>
      <c r="H1571" s="283">
        <f>IF(G1571="heating",F1571*Assumptions!M$4+Assumptions!M$7,0)</f>
        <v>0.55146215763349737</v>
      </c>
      <c r="I1571" s="15">
        <f t="shared" si="370"/>
        <v>1.0265141967145235</v>
      </c>
      <c r="J1571" s="15">
        <f t="shared" si="371"/>
        <v>1.0263036171733995</v>
      </c>
      <c r="K1571" s="283">
        <f t="shared" si="376"/>
        <v>0.58097378358256135</v>
      </c>
      <c r="L1571" s="283">
        <f t="shared" si="377"/>
        <v>2.9050026706454841</v>
      </c>
      <c r="M1571" s="283">
        <f t="shared" si="378"/>
        <v>5.7585361005145854</v>
      </c>
      <c r="N1571" s="283">
        <f t="shared" si="379"/>
        <v>1.7641684145174241</v>
      </c>
      <c r="O1571" s="283">
        <f t="shared" si="380"/>
        <v>0.95667192485362518</v>
      </c>
      <c r="P1571" s="21">
        <f t="shared" si="372"/>
        <v>0</v>
      </c>
      <c r="Q1571" s="21">
        <f t="shared" si="373"/>
        <v>0.8408485371888097</v>
      </c>
      <c r="R1571">
        <f t="shared" si="374"/>
        <v>0.9421089825381942</v>
      </c>
      <c r="S1571" s="296">
        <f t="shared" si="381"/>
        <v>0</v>
      </c>
      <c r="T1571" s="283">
        <f t="shared" si="382"/>
        <v>0.58097378358256135</v>
      </c>
    </row>
    <row r="1572" spans="1:20" x14ac:dyDescent="0.25">
      <c r="A1572" s="286">
        <v>43166</v>
      </c>
      <c r="B1572" s="1">
        <f t="shared" si="375"/>
        <v>3</v>
      </c>
      <c r="C1572" s="285">
        <v>10</v>
      </c>
      <c r="D1572" t="s">
        <v>714</v>
      </c>
      <c r="F1572" s="16">
        <v>18</v>
      </c>
      <c r="G1572" t="str">
        <f t="shared" si="369"/>
        <v>heating</v>
      </c>
      <c r="H1572" s="283">
        <f>IF(G1572="heating",F1572*Assumptions!M$4+Assumptions!M$7,0)</f>
        <v>0.55146215763349737</v>
      </c>
      <c r="I1572" s="15">
        <f t="shared" si="370"/>
        <v>0.99413757313525775</v>
      </c>
      <c r="J1572" s="15">
        <f t="shared" si="371"/>
        <v>1.0263036171733995</v>
      </c>
      <c r="K1572" s="283">
        <f t="shared" si="376"/>
        <v>0.5626496634089897</v>
      </c>
      <c r="L1572" s="283">
        <f t="shared" si="377"/>
        <v>2.9050026706454841</v>
      </c>
      <c r="M1572" s="283">
        <f t="shared" si="378"/>
        <v>5.5769098197571427</v>
      </c>
      <c r="N1572" s="283">
        <f t="shared" si="379"/>
        <v>1.7641684145174241</v>
      </c>
      <c r="O1572" s="283">
        <f t="shared" si="380"/>
        <v>0.92649815141827241</v>
      </c>
      <c r="P1572" s="21">
        <f t="shared" si="372"/>
        <v>0</v>
      </c>
      <c r="Q1572" s="21">
        <f t="shared" si="373"/>
        <v>0.74504051125983206</v>
      </c>
      <c r="R1572">
        <f t="shared" si="374"/>
        <v>0.9421089825381942</v>
      </c>
      <c r="S1572" s="296">
        <f t="shared" si="381"/>
        <v>0</v>
      </c>
      <c r="T1572" s="283">
        <f t="shared" si="382"/>
        <v>0.5626496634089897</v>
      </c>
    </row>
    <row r="1573" spans="1:20" x14ac:dyDescent="0.25">
      <c r="A1573" s="286">
        <v>43166</v>
      </c>
      <c r="B1573" s="1">
        <f t="shared" si="375"/>
        <v>3</v>
      </c>
      <c r="C1573" s="285">
        <v>11</v>
      </c>
      <c r="D1573" t="s">
        <v>714</v>
      </c>
      <c r="F1573" s="16">
        <v>18</v>
      </c>
      <c r="G1573" t="str">
        <f t="shared" si="369"/>
        <v>heating</v>
      </c>
      <c r="H1573" s="283">
        <f>IF(G1573="heating",F1573*Assumptions!M$4+Assumptions!M$7,0)</f>
        <v>0.55146215763349737</v>
      </c>
      <c r="I1573" s="15">
        <f t="shared" si="370"/>
        <v>0.95102107888400034</v>
      </c>
      <c r="J1573" s="15">
        <f t="shared" si="371"/>
        <v>1.0263036171733995</v>
      </c>
      <c r="K1573" s="283">
        <f t="shared" si="376"/>
        <v>0.53824712433048227</v>
      </c>
      <c r="L1573" s="283">
        <f t="shared" si="377"/>
        <v>2.9050026706454841</v>
      </c>
      <c r="M1573" s="283">
        <f t="shared" si="378"/>
        <v>5.335035046404597</v>
      </c>
      <c r="N1573" s="283">
        <f t="shared" si="379"/>
        <v>1.7641684145174241</v>
      </c>
      <c r="O1573" s="283">
        <f t="shared" si="380"/>
        <v>0.88631522975940891</v>
      </c>
      <c r="P1573" s="21">
        <f t="shared" si="372"/>
        <v>0</v>
      </c>
      <c r="Q1573" s="21">
        <f t="shared" si="373"/>
        <v>0.72850690893675296</v>
      </c>
      <c r="R1573">
        <f t="shared" si="374"/>
        <v>0.9421089825381942</v>
      </c>
      <c r="S1573" s="296">
        <f t="shared" si="381"/>
        <v>0</v>
      </c>
      <c r="T1573" s="283">
        <f t="shared" si="382"/>
        <v>0.53824712433048227</v>
      </c>
    </row>
    <row r="1574" spans="1:20" x14ac:dyDescent="0.25">
      <c r="A1574" s="286">
        <v>43166</v>
      </c>
      <c r="B1574" s="1">
        <f t="shared" si="375"/>
        <v>3</v>
      </c>
      <c r="C1574" s="285">
        <v>12</v>
      </c>
      <c r="D1574" t="s">
        <v>714</v>
      </c>
      <c r="F1574" s="16">
        <v>18</v>
      </c>
      <c r="G1574" t="str">
        <f t="shared" si="369"/>
        <v>heating</v>
      </c>
      <c r="H1574" s="283">
        <f>IF(G1574="heating",F1574*Assumptions!M$4+Assumptions!M$7,0)</f>
        <v>0.55146215763349737</v>
      </c>
      <c r="I1574" s="15">
        <f t="shared" si="370"/>
        <v>0.92817502202723046</v>
      </c>
      <c r="J1574" s="15">
        <f t="shared" si="371"/>
        <v>1.0263036171733995</v>
      </c>
      <c r="K1574" s="283">
        <f t="shared" si="376"/>
        <v>0.52531699619927708</v>
      </c>
      <c r="L1574" s="283">
        <f t="shared" si="377"/>
        <v>2.9050026706454841</v>
      </c>
      <c r="M1574" s="283">
        <f t="shared" si="378"/>
        <v>5.2068733087635675</v>
      </c>
      <c r="N1574" s="283">
        <f t="shared" si="379"/>
        <v>1.7641684145174241</v>
      </c>
      <c r="O1574" s="283">
        <f t="shared" si="380"/>
        <v>0.86502357957236364</v>
      </c>
      <c r="P1574" s="21">
        <f t="shared" si="372"/>
        <v>0</v>
      </c>
      <c r="Q1574" s="21">
        <f t="shared" si="373"/>
        <v>0.75910815787401487</v>
      </c>
      <c r="R1574">
        <f t="shared" si="374"/>
        <v>0.9421089825381942</v>
      </c>
      <c r="S1574" s="296">
        <f t="shared" si="381"/>
        <v>0</v>
      </c>
      <c r="T1574" s="283">
        <f t="shared" si="382"/>
        <v>0.52531699619927708</v>
      </c>
    </row>
    <row r="1575" spans="1:20" x14ac:dyDescent="0.25">
      <c r="A1575" s="286">
        <v>43166</v>
      </c>
      <c r="B1575" s="1">
        <f t="shared" si="375"/>
        <v>3</v>
      </c>
      <c r="C1575" s="285">
        <v>13</v>
      </c>
      <c r="D1575" t="s">
        <v>714</v>
      </c>
      <c r="F1575" s="16">
        <v>19</v>
      </c>
      <c r="G1575" t="str">
        <f t="shared" si="369"/>
        <v>heating</v>
      </c>
      <c r="H1575" s="283">
        <f>IF(G1575="heating",F1575*Assumptions!M$4+Assumptions!M$7,0)</f>
        <v>0.54076628339645738</v>
      </c>
      <c r="I1575" s="15">
        <f t="shared" si="370"/>
        <v>0.91573834436872614</v>
      </c>
      <c r="J1575" s="15">
        <f t="shared" si="371"/>
        <v>1.0263036171733995</v>
      </c>
      <c r="K1575" s="283">
        <f t="shared" si="376"/>
        <v>0.50822598334725144</v>
      </c>
      <c r="L1575" s="283">
        <f t="shared" si="377"/>
        <v>2.9437809613584625</v>
      </c>
      <c r="M1575" s="283">
        <f t="shared" si="378"/>
        <v>5.1047135827602377</v>
      </c>
      <c r="N1575" s="283">
        <f t="shared" si="379"/>
        <v>1.8289671560163632</v>
      </c>
      <c r="O1575" s="283">
        <f t="shared" si="380"/>
        <v>0.81800592696479046</v>
      </c>
      <c r="P1575" s="21">
        <f t="shared" si="372"/>
        <v>0</v>
      </c>
      <c r="Q1575" s="21">
        <f t="shared" si="373"/>
        <v>0.79115902007799765</v>
      </c>
      <c r="R1575">
        <f t="shared" si="374"/>
        <v>0.9421089825381942</v>
      </c>
      <c r="S1575" s="296">
        <f t="shared" si="381"/>
        <v>0</v>
      </c>
      <c r="T1575" s="283">
        <f t="shared" si="382"/>
        <v>0.50822598334725144</v>
      </c>
    </row>
    <row r="1576" spans="1:20" x14ac:dyDescent="0.25">
      <c r="A1576" s="286">
        <v>43166</v>
      </c>
      <c r="B1576" s="1">
        <f t="shared" si="375"/>
        <v>3</v>
      </c>
      <c r="C1576" s="285">
        <v>14</v>
      </c>
      <c r="D1576" t="s">
        <v>714</v>
      </c>
      <c r="F1576" s="16">
        <v>19</v>
      </c>
      <c r="G1576" t="str">
        <f t="shared" si="369"/>
        <v>heating</v>
      </c>
      <c r="H1576" s="283">
        <f>IF(G1576="heating",F1576*Assumptions!M$4+Assumptions!M$7,0)</f>
        <v>0.54076628339645738</v>
      </c>
      <c r="I1576" s="15">
        <f t="shared" si="370"/>
        <v>0.92047470058819936</v>
      </c>
      <c r="J1576" s="15">
        <f t="shared" si="371"/>
        <v>1.0263036171733995</v>
      </c>
      <c r="K1576" s="283">
        <f t="shared" si="376"/>
        <v>0.5108546155454412</v>
      </c>
      <c r="L1576" s="283">
        <f t="shared" si="377"/>
        <v>2.9437809613584625</v>
      </c>
      <c r="M1576" s="283">
        <f t="shared" si="378"/>
        <v>5.1311160393953834</v>
      </c>
      <c r="N1576" s="283">
        <f t="shared" si="379"/>
        <v>1.8289671560163632</v>
      </c>
      <c r="O1576" s="283">
        <f t="shared" si="380"/>
        <v>0.82223679431196528</v>
      </c>
      <c r="P1576" s="21">
        <f t="shared" si="372"/>
        <v>0</v>
      </c>
      <c r="Q1576" s="21">
        <f t="shared" si="373"/>
        <v>0.84355555031342389</v>
      </c>
      <c r="R1576">
        <f t="shared" si="374"/>
        <v>0.9421089825381942</v>
      </c>
      <c r="S1576" s="296">
        <f t="shared" si="381"/>
        <v>0</v>
      </c>
      <c r="T1576" s="283">
        <f t="shared" si="382"/>
        <v>0.5108546155454412</v>
      </c>
    </row>
    <row r="1577" spans="1:20" x14ac:dyDescent="0.25">
      <c r="A1577" s="286">
        <v>43166</v>
      </c>
      <c r="B1577" s="1">
        <f t="shared" si="375"/>
        <v>3</v>
      </c>
      <c r="C1577" s="285">
        <v>15</v>
      </c>
      <c r="D1577" t="s">
        <v>714</v>
      </c>
      <c r="F1577" s="16">
        <v>21</v>
      </c>
      <c r="G1577" t="str">
        <f t="shared" si="369"/>
        <v>heating</v>
      </c>
      <c r="H1577" s="283">
        <f>IF(G1577="heating",F1577*Assumptions!M$4+Assumptions!M$7,0)</f>
        <v>0.51937453492237728</v>
      </c>
      <c r="I1577" s="15">
        <f t="shared" si="370"/>
        <v>0.92937811039838192</v>
      </c>
      <c r="J1577" s="15">
        <f t="shared" si="371"/>
        <v>1.0263036171733995</v>
      </c>
      <c r="K1577" s="283">
        <f t="shared" si="376"/>
        <v>0.4953919568652746</v>
      </c>
      <c r="L1577" s="283">
        <f t="shared" si="377"/>
        <v>3.0222800846604434</v>
      </c>
      <c r="M1577" s="283">
        <f t="shared" si="378"/>
        <v>5.1084915930826273</v>
      </c>
      <c r="N1577" s="283">
        <f t="shared" si="379"/>
        <v>1.9596958788221039</v>
      </c>
      <c r="O1577" s="283">
        <f t="shared" si="380"/>
        <v>0.76400285448107419</v>
      </c>
      <c r="P1577" s="21">
        <f t="shared" si="372"/>
        <v>0</v>
      </c>
      <c r="Q1577" s="21">
        <f t="shared" si="373"/>
        <v>0.96592607327566882</v>
      </c>
      <c r="R1577">
        <f t="shared" si="374"/>
        <v>0.9421089825381942</v>
      </c>
      <c r="S1577" s="296">
        <f t="shared" si="381"/>
        <v>0</v>
      </c>
      <c r="T1577" s="283">
        <f t="shared" si="382"/>
        <v>0.4953919568652746</v>
      </c>
    </row>
    <row r="1578" spans="1:20" x14ac:dyDescent="0.25">
      <c r="A1578" s="286">
        <v>43166</v>
      </c>
      <c r="B1578" s="1">
        <f t="shared" si="375"/>
        <v>3</v>
      </c>
      <c r="C1578" s="285">
        <v>16</v>
      </c>
      <c r="D1578" t="s">
        <v>714</v>
      </c>
      <c r="F1578" s="16">
        <v>23</v>
      </c>
      <c r="G1578" t="str">
        <f t="shared" si="369"/>
        <v>heating</v>
      </c>
      <c r="H1578" s="283">
        <f>IF(G1578="heating",F1578*Assumptions!M$4+Assumptions!M$7,0)</f>
        <v>0.4979827864482973</v>
      </c>
      <c r="I1578" s="15">
        <f t="shared" si="370"/>
        <v>0.95820877609023625</v>
      </c>
      <c r="J1578" s="15">
        <f t="shared" si="371"/>
        <v>1.0263036171733995</v>
      </c>
      <c r="K1578" s="283">
        <f t="shared" si="376"/>
        <v>0.48972281215572688</v>
      </c>
      <c r="L1578" s="283">
        <f t="shared" si="377"/>
        <v>3.0592830131973998</v>
      </c>
      <c r="M1578" s="283">
        <f t="shared" si="378"/>
        <v>5.1118607215359795</v>
      </c>
      <c r="N1578" s="283">
        <f t="shared" si="379"/>
        <v>2.0731424140202046</v>
      </c>
      <c r="O1578" s="283">
        <f t="shared" si="380"/>
        <v>0.72267137571990991</v>
      </c>
      <c r="P1578" s="21">
        <f t="shared" si="372"/>
        <v>0</v>
      </c>
      <c r="Q1578" s="21">
        <f t="shared" si="373"/>
        <v>1.1649354943302594</v>
      </c>
      <c r="R1578">
        <f t="shared" si="374"/>
        <v>0.9421089825381942</v>
      </c>
      <c r="S1578" s="296">
        <f t="shared" si="381"/>
        <v>0</v>
      </c>
      <c r="T1578" s="283">
        <f t="shared" si="382"/>
        <v>0.48972281215572688</v>
      </c>
    </row>
    <row r="1579" spans="1:20" x14ac:dyDescent="0.25">
      <c r="A1579" s="286">
        <v>43166</v>
      </c>
      <c r="B1579" s="1">
        <f t="shared" si="375"/>
        <v>3</v>
      </c>
      <c r="C1579" s="285">
        <v>17</v>
      </c>
      <c r="D1579" t="s">
        <v>714</v>
      </c>
      <c r="F1579" s="16">
        <v>21</v>
      </c>
      <c r="G1579" t="str">
        <f t="shared" si="369"/>
        <v>heating</v>
      </c>
      <c r="H1579" s="283">
        <f>IF(G1579="heating",F1579*Assumptions!M$4+Assumptions!M$7,0)</f>
        <v>0.51937453492237728</v>
      </c>
      <c r="I1579" s="15">
        <f t="shared" si="370"/>
        <v>1.000324165990953</v>
      </c>
      <c r="J1579" s="15">
        <f t="shared" si="371"/>
        <v>1.0263036171733995</v>
      </c>
      <c r="K1579" s="283">
        <f t="shared" si="376"/>
        <v>0.53320875599002571</v>
      </c>
      <c r="L1579" s="283">
        <f t="shared" si="377"/>
        <v>3.0222800846604434</v>
      </c>
      <c r="M1579" s="283">
        <f t="shared" si="378"/>
        <v>5.4984591687141062</v>
      </c>
      <c r="N1579" s="283">
        <f t="shared" si="379"/>
        <v>1.9596958788221039</v>
      </c>
      <c r="O1579" s="283">
        <f t="shared" si="380"/>
        <v>0.82232463802691547</v>
      </c>
      <c r="P1579" s="21">
        <f t="shared" si="372"/>
        <v>0</v>
      </c>
      <c r="Q1579" s="21">
        <f t="shared" si="373"/>
        <v>1.3521540118753073</v>
      </c>
      <c r="R1579">
        <f t="shared" si="374"/>
        <v>0.9421089825381942</v>
      </c>
      <c r="S1579" s="296">
        <f t="shared" si="381"/>
        <v>0</v>
      </c>
      <c r="T1579" s="283">
        <f t="shared" si="382"/>
        <v>0.53320875599002571</v>
      </c>
    </row>
    <row r="1580" spans="1:20" x14ac:dyDescent="0.25">
      <c r="A1580" s="286">
        <v>43166</v>
      </c>
      <c r="B1580" s="1">
        <f t="shared" si="375"/>
        <v>3</v>
      </c>
      <c r="C1580" s="285">
        <v>18</v>
      </c>
      <c r="D1580" t="s">
        <v>714</v>
      </c>
      <c r="F1580" s="16">
        <v>21</v>
      </c>
      <c r="G1580" t="str">
        <f t="shared" si="369"/>
        <v>heating</v>
      </c>
      <c r="H1580" s="283">
        <f>IF(G1580="heating",F1580*Assumptions!M$4+Assumptions!M$7,0)</f>
        <v>0.51937453492237728</v>
      </c>
      <c r="I1580" s="15">
        <f t="shared" si="370"/>
        <v>0.99263375744531002</v>
      </c>
      <c r="J1580" s="15">
        <f t="shared" si="371"/>
        <v>1.0263036171733995</v>
      </c>
      <c r="K1580" s="283">
        <f t="shared" si="376"/>
        <v>0.52910949165843257</v>
      </c>
      <c r="L1580" s="283">
        <f t="shared" si="377"/>
        <v>3.0222800846604434</v>
      </c>
      <c r="M1580" s="283">
        <f t="shared" si="378"/>
        <v>5.4561874743808412</v>
      </c>
      <c r="N1580" s="283">
        <f t="shared" si="379"/>
        <v>1.9596958788221039</v>
      </c>
      <c r="O1580" s="283">
        <f t="shared" si="380"/>
        <v>0.81600267496876</v>
      </c>
      <c r="P1580" s="21">
        <f t="shared" si="372"/>
        <v>0</v>
      </c>
      <c r="Q1580" s="21">
        <f t="shared" si="373"/>
        <v>1.5598916921549892</v>
      </c>
      <c r="R1580">
        <f t="shared" si="374"/>
        <v>0.9421089825381942</v>
      </c>
      <c r="S1580" s="296">
        <f t="shared" si="381"/>
        <v>0</v>
      </c>
      <c r="T1580" s="283">
        <f t="shared" si="382"/>
        <v>0.52910949165843257</v>
      </c>
    </row>
    <row r="1581" spans="1:20" x14ac:dyDescent="0.25">
      <c r="A1581" s="286">
        <v>43166</v>
      </c>
      <c r="B1581" s="1">
        <f t="shared" si="375"/>
        <v>3</v>
      </c>
      <c r="C1581" s="285">
        <v>19</v>
      </c>
      <c r="D1581" t="s">
        <v>714</v>
      </c>
      <c r="F1581" s="16">
        <v>21</v>
      </c>
      <c r="G1581" t="str">
        <f t="shared" si="369"/>
        <v>heating</v>
      </c>
      <c r="H1581" s="283">
        <f>IF(G1581="heating",F1581*Assumptions!M$4+Assumptions!M$7,0)</f>
        <v>0.51937453492237728</v>
      </c>
      <c r="I1581" s="15">
        <f t="shared" si="370"/>
        <v>0.98728643949761985</v>
      </c>
      <c r="J1581" s="15">
        <f t="shared" si="371"/>
        <v>1.0263036171733995</v>
      </c>
      <c r="K1581" s="283">
        <f t="shared" si="376"/>
        <v>0.52625917888212714</v>
      </c>
      <c r="L1581" s="283">
        <f t="shared" si="377"/>
        <v>3.0222800846604434</v>
      </c>
      <c r="M1581" s="283">
        <f t="shared" si="378"/>
        <v>5.4267949930261787</v>
      </c>
      <c r="N1581" s="283">
        <f t="shared" si="379"/>
        <v>1.9596958788221039</v>
      </c>
      <c r="O1581" s="283">
        <f t="shared" si="380"/>
        <v>0.81160686864392406</v>
      </c>
      <c r="P1581" s="21">
        <f t="shared" si="372"/>
        <v>0</v>
      </c>
      <c r="Q1581" s="21">
        <f t="shared" si="373"/>
        <v>1.6764212681468484</v>
      </c>
      <c r="R1581">
        <f t="shared" si="374"/>
        <v>0.9421089825381942</v>
      </c>
      <c r="S1581" s="296">
        <f t="shared" si="381"/>
        <v>0</v>
      </c>
      <c r="T1581" s="283">
        <f t="shared" si="382"/>
        <v>0.52625917888212714</v>
      </c>
    </row>
    <row r="1582" spans="1:20" x14ac:dyDescent="0.25">
      <c r="A1582" s="286">
        <v>43166</v>
      </c>
      <c r="B1582" s="1">
        <f t="shared" si="375"/>
        <v>3</v>
      </c>
      <c r="C1582" s="285">
        <v>20</v>
      </c>
      <c r="D1582" t="s">
        <v>714</v>
      </c>
      <c r="F1582" s="16">
        <v>21</v>
      </c>
      <c r="G1582" t="str">
        <f t="shared" si="369"/>
        <v>heating</v>
      </c>
      <c r="H1582" s="283">
        <f>IF(G1582="heating",F1582*Assumptions!M$4+Assumptions!M$7,0)</f>
        <v>0.51937453492237728</v>
      </c>
      <c r="I1582" s="15">
        <f t="shared" si="370"/>
        <v>0.9807837528485519</v>
      </c>
      <c r="J1582" s="15">
        <f t="shared" si="371"/>
        <v>1.0263036171733995</v>
      </c>
      <c r="K1582" s="283">
        <f t="shared" si="376"/>
        <v>0.52279301303647097</v>
      </c>
      <c r="L1582" s="283">
        <f t="shared" si="377"/>
        <v>3.0222800846604434</v>
      </c>
      <c r="M1582" s="283">
        <f t="shared" si="378"/>
        <v>5.3910518227195601</v>
      </c>
      <c r="N1582" s="283">
        <f t="shared" si="379"/>
        <v>1.9596958788221039</v>
      </c>
      <c r="O1582" s="283">
        <f t="shared" si="380"/>
        <v>0.80626128205640046</v>
      </c>
      <c r="P1582" s="21">
        <f t="shared" si="372"/>
        <v>0</v>
      </c>
      <c r="Q1582" s="21">
        <f t="shared" si="373"/>
        <v>1.52436960139122</v>
      </c>
      <c r="R1582">
        <f t="shared" si="374"/>
        <v>0.9421089825381942</v>
      </c>
      <c r="S1582" s="296">
        <f t="shared" si="381"/>
        <v>0</v>
      </c>
      <c r="T1582" s="283">
        <f t="shared" si="382"/>
        <v>0.52279301303647097</v>
      </c>
    </row>
    <row r="1583" spans="1:20" x14ac:dyDescent="0.25">
      <c r="A1583" s="286">
        <v>43166</v>
      </c>
      <c r="B1583" s="1">
        <f t="shared" si="375"/>
        <v>3</v>
      </c>
      <c r="C1583" s="285">
        <v>21</v>
      </c>
      <c r="D1583" t="s">
        <v>714</v>
      </c>
      <c r="F1583" s="16">
        <v>21</v>
      </c>
      <c r="G1583" t="str">
        <f t="shared" si="369"/>
        <v>heating</v>
      </c>
      <c r="H1583" s="283">
        <f>IF(G1583="heating",F1583*Assumptions!M$4+Assumptions!M$7,0)</f>
        <v>0.51937453492237728</v>
      </c>
      <c r="I1583" s="15">
        <f t="shared" si="370"/>
        <v>0.96485790305685171</v>
      </c>
      <c r="J1583" s="15">
        <f t="shared" si="371"/>
        <v>1.0263036171733995</v>
      </c>
      <c r="K1583" s="283">
        <f t="shared" si="376"/>
        <v>0.51430396234248488</v>
      </c>
      <c r="L1583" s="283">
        <f t="shared" si="377"/>
        <v>3.0222800846604434</v>
      </c>
      <c r="M1583" s="283">
        <f t="shared" si="378"/>
        <v>5.3035125651629951</v>
      </c>
      <c r="N1583" s="283">
        <f t="shared" si="379"/>
        <v>1.9596958788221039</v>
      </c>
      <c r="O1583" s="283">
        <f t="shared" si="380"/>
        <v>0.79316930736411906</v>
      </c>
      <c r="P1583" s="21">
        <f t="shared" si="372"/>
        <v>0</v>
      </c>
      <c r="Q1583" s="21">
        <f t="shared" si="373"/>
        <v>1.4448604713749031</v>
      </c>
      <c r="R1583">
        <f t="shared" si="374"/>
        <v>0.9421089825381942</v>
      </c>
      <c r="S1583" s="296">
        <f t="shared" si="381"/>
        <v>0</v>
      </c>
      <c r="T1583" s="283">
        <f t="shared" si="382"/>
        <v>0.51430396234248488</v>
      </c>
    </row>
    <row r="1584" spans="1:20" x14ac:dyDescent="0.25">
      <c r="A1584" s="286">
        <v>43166</v>
      </c>
      <c r="B1584" s="1">
        <f t="shared" si="375"/>
        <v>3</v>
      </c>
      <c r="C1584" s="285">
        <v>22</v>
      </c>
      <c r="D1584" t="s">
        <v>714</v>
      </c>
      <c r="F1584" s="16">
        <v>19</v>
      </c>
      <c r="G1584" t="str">
        <f t="shared" si="369"/>
        <v>heating</v>
      </c>
      <c r="H1584" s="283">
        <f>IF(G1584="heating",F1584*Assumptions!M$4+Assumptions!M$7,0)</f>
        <v>0.54076628339645738</v>
      </c>
      <c r="I1584" s="15">
        <f t="shared" si="370"/>
        <v>0.93972561476240646</v>
      </c>
      <c r="J1584" s="15">
        <f t="shared" si="371"/>
        <v>1.0263036171733995</v>
      </c>
      <c r="K1584" s="283">
        <f t="shared" si="376"/>
        <v>0.52153868796272607</v>
      </c>
      <c r="L1584" s="283">
        <f t="shared" si="377"/>
        <v>2.9437809613584625</v>
      </c>
      <c r="M1584" s="283">
        <f t="shared" si="378"/>
        <v>5.2384287927270909</v>
      </c>
      <c r="N1584" s="283">
        <f t="shared" si="379"/>
        <v>1.8289671560163632</v>
      </c>
      <c r="O1584" s="283">
        <f t="shared" si="380"/>
        <v>0.83943314957089865</v>
      </c>
      <c r="P1584" s="21">
        <f t="shared" si="372"/>
        <v>0</v>
      </c>
      <c r="Q1584" s="21">
        <f t="shared" si="373"/>
        <v>1.2427137171080138</v>
      </c>
      <c r="R1584">
        <f t="shared" si="374"/>
        <v>0.9421089825381942</v>
      </c>
      <c r="S1584" s="296">
        <f t="shared" si="381"/>
        <v>0</v>
      </c>
      <c r="T1584" s="283">
        <f t="shared" si="382"/>
        <v>0.52153868796272607</v>
      </c>
    </row>
    <row r="1585" spans="1:20" x14ac:dyDescent="0.25">
      <c r="A1585" s="286">
        <v>43166</v>
      </c>
      <c r="B1585" s="1">
        <f t="shared" si="375"/>
        <v>3</v>
      </c>
      <c r="C1585" s="285">
        <v>23</v>
      </c>
      <c r="D1585" t="s">
        <v>713</v>
      </c>
      <c r="F1585" s="16">
        <v>19</v>
      </c>
      <c r="G1585" t="str">
        <f t="shared" si="369"/>
        <v>heating</v>
      </c>
      <c r="H1585" s="283">
        <f>IF(G1585="heating",F1585*Assumptions!M$4+Assumptions!M$7,0)</f>
        <v>0.54076628339645738</v>
      </c>
      <c r="I1585" s="15">
        <f t="shared" si="370"/>
        <v>0.93552015763172869</v>
      </c>
      <c r="J1585" s="15">
        <f t="shared" si="371"/>
        <v>1.0263036171733995</v>
      </c>
      <c r="K1585" s="283">
        <f t="shared" si="376"/>
        <v>0.5192046996583084</v>
      </c>
      <c r="L1585" s="283">
        <f t="shared" si="377"/>
        <v>2.9437809613584625</v>
      </c>
      <c r="M1585" s="283">
        <f t="shared" si="378"/>
        <v>5.2149857925855105</v>
      </c>
      <c r="N1585" s="283">
        <f t="shared" si="379"/>
        <v>1.8289671560163632</v>
      </c>
      <c r="O1585" s="283">
        <f t="shared" si="380"/>
        <v>0.8356765209666196</v>
      </c>
      <c r="P1585" s="21">
        <f t="shared" si="372"/>
        <v>0</v>
      </c>
      <c r="Q1585" s="21">
        <f t="shared" si="373"/>
        <v>1.0297519246597011</v>
      </c>
      <c r="R1585">
        <f t="shared" si="374"/>
        <v>0.9421089825381942</v>
      </c>
      <c r="S1585" s="296">
        <f t="shared" si="381"/>
        <v>0</v>
      </c>
      <c r="T1585" s="283">
        <f t="shared" si="382"/>
        <v>0.5192046996583084</v>
      </c>
    </row>
    <row r="1586" spans="1:20" x14ac:dyDescent="0.25">
      <c r="A1586" s="286">
        <v>43167</v>
      </c>
      <c r="B1586" s="1">
        <f t="shared" si="375"/>
        <v>4</v>
      </c>
      <c r="C1586" s="285">
        <v>0</v>
      </c>
      <c r="D1586" t="s">
        <v>713</v>
      </c>
      <c r="F1586" s="16">
        <v>18</v>
      </c>
      <c r="G1586" t="str">
        <f t="shared" si="369"/>
        <v>heating</v>
      </c>
      <c r="H1586" s="283">
        <f>IF(G1586="heating",F1586*Assumptions!M$4+Assumptions!M$7,0)</f>
        <v>0.55146215763349737</v>
      </c>
      <c r="I1586" s="15">
        <f t="shared" si="370"/>
        <v>0.96097758380229281</v>
      </c>
      <c r="J1586" s="15">
        <f t="shared" si="371"/>
        <v>1.0020455199443592</v>
      </c>
      <c r="K1586" s="283">
        <f t="shared" si="376"/>
        <v>0.5310267803101254</v>
      </c>
      <c r="L1586" s="283">
        <f t="shared" si="377"/>
        <v>2.9050026706454841</v>
      </c>
      <c r="M1586" s="283">
        <f t="shared" si="378"/>
        <v>5.2634679415294574</v>
      </c>
      <c r="N1586" s="283">
        <f t="shared" si="379"/>
        <v>1.7641684145174241</v>
      </c>
      <c r="O1586" s="283">
        <f t="shared" si="380"/>
        <v>0.87442570805076103</v>
      </c>
      <c r="P1586" s="21">
        <f t="shared" si="372"/>
        <v>0</v>
      </c>
      <c r="Q1586" s="21">
        <f t="shared" si="373"/>
        <v>0.90668853391740301</v>
      </c>
      <c r="R1586">
        <f t="shared" si="374"/>
        <v>1.0705685074825908</v>
      </c>
      <c r="S1586" s="296">
        <f t="shared" si="381"/>
        <v>0</v>
      </c>
      <c r="T1586" s="283">
        <f t="shared" si="382"/>
        <v>0.5310267803101254</v>
      </c>
    </row>
    <row r="1587" spans="1:20" x14ac:dyDescent="0.25">
      <c r="A1587" s="286">
        <v>43167</v>
      </c>
      <c r="B1587" s="1">
        <f t="shared" si="375"/>
        <v>4</v>
      </c>
      <c r="C1587" s="285">
        <v>1</v>
      </c>
      <c r="D1587" t="s">
        <v>713</v>
      </c>
      <c r="F1587" s="16">
        <v>14</v>
      </c>
      <c r="G1587" t="str">
        <f t="shared" si="369"/>
        <v>heating</v>
      </c>
      <c r="H1587" s="283">
        <f>IF(G1587="heating",F1587*Assumptions!M$4+Assumptions!M$7,0)</f>
        <v>0.59424565458165746</v>
      </c>
      <c r="I1587" s="15">
        <f t="shared" si="370"/>
        <v>0.9912860509924194</v>
      </c>
      <c r="J1587" s="15">
        <f t="shared" si="371"/>
        <v>1.0020455199443592</v>
      </c>
      <c r="K1587" s="283">
        <f t="shared" si="376"/>
        <v>0.59027237742271355</v>
      </c>
      <c r="L1587" s="283">
        <f t="shared" si="377"/>
        <v>2.7335244633277975</v>
      </c>
      <c r="M1587" s="283">
        <f t="shared" si="378"/>
        <v>5.5053438324241366</v>
      </c>
      <c r="N1587" s="283">
        <f t="shared" si="379"/>
        <v>1.5010922485335794</v>
      </c>
      <c r="O1587" s="283">
        <f t="shared" si="380"/>
        <v>1.0748999505446128</v>
      </c>
      <c r="P1587" s="21">
        <f t="shared" si="372"/>
        <v>0</v>
      </c>
      <c r="Q1587" s="21">
        <f t="shared" si="373"/>
        <v>0.81803459285312596</v>
      </c>
      <c r="R1587">
        <f t="shared" si="374"/>
        <v>1.0705685074825908</v>
      </c>
      <c r="S1587" s="296">
        <f t="shared" si="381"/>
        <v>0</v>
      </c>
      <c r="T1587" s="283">
        <f t="shared" si="382"/>
        <v>0.59027237742271355</v>
      </c>
    </row>
    <row r="1588" spans="1:20" x14ac:dyDescent="0.25">
      <c r="A1588" s="286">
        <v>43167</v>
      </c>
      <c r="B1588" s="1">
        <f t="shared" si="375"/>
        <v>4</v>
      </c>
      <c r="C1588" s="285">
        <v>2</v>
      </c>
      <c r="D1588" t="s">
        <v>713</v>
      </c>
      <c r="F1588" s="16">
        <v>12</v>
      </c>
      <c r="G1588" t="str">
        <f t="shared" si="369"/>
        <v>heating</v>
      </c>
      <c r="H1588" s="283">
        <f>IF(G1588="heating",F1588*Assumptions!M$4+Assumptions!M$7,0)</f>
        <v>0.61563740305573755</v>
      </c>
      <c r="I1588" s="15">
        <f t="shared" si="370"/>
        <v>1.0126444122274023</v>
      </c>
      <c r="J1588" s="15">
        <f t="shared" si="371"/>
        <v>1.0020455199443592</v>
      </c>
      <c r="K1588" s="283">
        <f t="shared" si="376"/>
        <v>0.62469699783947019</v>
      </c>
      <c r="L1588" s="283">
        <f t="shared" si="377"/>
        <v>2.6646546875967734</v>
      </c>
      <c r="M1588" s="283">
        <f t="shared" si="378"/>
        <v>5.6796212857134041</v>
      </c>
      <c r="N1588" s="283">
        <f t="shared" si="379"/>
        <v>1.3760333699069704</v>
      </c>
      <c r="O1588" s="283">
        <f t="shared" si="380"/>
        <v>1.2097103311768629</v>
      </c>
      <c r="P1588" s="21">
        <f t="shared" si="372"/>
        <v>0</v>
      </c>
      <c r="Q1588" s="21">
        <f t="shared" si="373"/>
        <v>0.74507607494346417</v>
      </c>
      <c r="R1588">
        <f t="shared" si="374"/>
        <v>1.0705685074825908</v>
      </c>
      <c r="S1588" s="296">
        <f t="shared" si="381"/>
        <v>0</v>
      </c>
      <c r="T1588" s="283">
        <f t="shared" si="382"/>
        <v>0.62469699783947019</v>
      </c>
    </row>
    <row r="1589" spans="1:20" x14ac:dyDescent="0.25">
      <c r="A1589" s="286">
        <v>43167</v>
      </c>
      <c r="B1589" s="1">
        <f t="shared" si="375"/>
        <v>4</v>
      </c>
      <c r="C1589" s="285">
        <v>3</v>
      </c>
      <c r="D1589" t="s">
        <v>713</v>
      </c>
      <c r="F1589" s="16">
        <v>12</v>
      </c>
      <c r="G1589" t="str">
        <f t="shared" si="369"/>
        <v>heating</v>
      </c>
      <c r="H1589" s="283">
        <f>IF(G1589="heating",F1589*Assumptions!M$4+Assumptions!M$7,0)</f>
        <v>0.61563740305573755</v>
      </c>
      <c r="I1589" s="15">
        <f t="shared" si="370"/>
        <v>1.0288787614109172</v>
      </c>
      <c r="J1589" s="15">
        <f t="shared" si="371"/>
        <v>1.0020455199443592</v>
      </c>
      <c r="K1589" s="283">
        <f t="shared" si="376"/>
        <v>0.63471191430408791</v>
      </c>
      <c r="L1589" s="283">
        <f t="shared" si="377"/>
        <v>2.6646546875967734</v>
      </c>
      <c r="M1589" s="283">
        <f t="shared" si="378"/>
        <v>5.7706749211939785</v>
      </c>
      <c r="N1589" s="283">
        <f t="shared" si="379"/>
        <v>1.3760333699069704</v>
      </c>
      <c r="O1589" s="283">
        <f t="shared" si="380"/>
        <v>1.2291039699409705</v>
      </c>
      <c r="P1589" s="21">
        <f t="shared" si="372"/>
        <v>0</v>
      </c>
      <c r="Q1589" s="21">
        <f t="shared" si="373"/>
        <v>0.69158980876382303</v>
      </c>
      <c r="R1589">
        <f t="shared" si="374"/>
        <v>1.0705685074825908</v>
      </c>
      <c r="S1589" s="296">
        <f t="shared" si="381"/>
        <v>0</v>
      </c>
      <c r="T1589" s="283">
        <f t="shared" si="382"/>
        <v>0.63471191430408791</v>
      </c>
    </row>
    <row r="1590" spans="1:20" x14ac:dyDescent="0.25">
      <c r="A1590" s="286">
        <v>43167</v>
      </c>
      <c r="B1590" s="1">
        <f t="shared" si="375"/>
        <v>4</v>
      </c>
      <c r="C1590" s="285">
        <v>4</v>
      </c>
      <c r="D1590" t="s">
        <v>713</v>
      </c>
      <c r="F1590" s="16">
        <v>10</v>
      </c>
      <c r="G1590" t="str">
        <f t="shared" si="369"/>
        <v>heating</v>
      </c>
      <c r="H1590" s="283">
        <f>IF(G1590="heating",F1590*Assumptions!M$4+Assumptions!M$7,0)</f>
        <v>0.63702915152981754</v>
      </c>
      <c r="I1590" s="15">
        <f t="shared" si="370"/>
        <v>1.0654385285153933</v>
      </c>
      <c r="J1590" s="15">
        <f t="shared" si="371"/>
        <v>1.0020455199443592</v>
      </c>
      <c r="K1590" s="283">
        <f t="shared" si="376"/>
        <v>0.68010372771831995</v>
      </c>
      <c r="L1590" s="283">
        <f t="shared" si="377"/>
        <v>2.5948150733280251</v>
      </c>
      <c r="M1590" s="283">
        <f t="shared" si="378"/>
        <v>6.0213044948235774</v>
      </c>
      <c r="N1590" s="283">
        <f t="shared" si="379"/>
        <v>1.2546470767287967</v>
      </c>
      <c r="O1590" s="283">
        <f t="shared" si="380"/>
        <v>1.406565588716181</v>
      </c>
      <c r="P1590" s="21">
        <f t="shared" si="372"/>
        <v>0</v>
      </c>
      <c r="Q1590" s="21">
        <f t="shared" si="373"/>
        <v>0.6473875548762833</v>
      </c>
      <c r="R1590">
        <f t="shared" si="374"/>
        <v>1.0705685074825908</v>
      </c>
      <c r="S1590" s="296">
        <f t="shared" si="381"/>
        <v>0</v>
      </c>
      <c r="T1590" s="283">
        <f t="shared" si="382"/>
        <v>0.68010372771831995</v>
      </c>
    </row>
    <row r="1591" spans="1:20" x14ac:dyDescent="0.25">
      <c r="A1591" s="286">
        <v>43167</v>
      </c>
      <c r="B1591" s="1">
        <f t="shared" si="375"/>
        <v>4</v>
      </c>
      <c r="C1591" s="285">
        <v>5</v>
      </c>
      <c r="D1591" t="s">
        <v>713</v>
      </c>
      <c r="F1591" s="16">
        <v>9</v>
      </c>
      <c r="G1591" t="str">
        <f t="shared" si="369"/>
        <v>heating</v>
      </c>
      <c r="H1591" s="283">
        <f>IF(G1591="heating",F1591*Assumptions!M$4+Assumptions!M$7,0)</f>
        <v>0.64772502576685764</v>
      </c>
      <c r="I1591" s="15">
        <f t="shared" si="370"/>
        <v>1.1031161181218294</v>
      </c>
      <c r="J1591" s="15">
        <f t="shared" si="371"/>
        <v>1.0020455199443592</v>
      </c>
      <c r="K1591" s="283">
        <f t="shared" si="376"/>
        <v>0.71597747259110822</v>
      </c>
      <c r="L1591" s="283">
        <f t="shared" si="377"/>
        <v>2.5577388510716212</v>
      </c>
      <c r="M1591" s="283">
        <f t="shared" si="378"/>
        <v>6.2483389544480303</v>
      </c>
      <c r="N1591" s="283">
        <f t="shared" si="379"/>
        <v>1.1952724464873081</v>
      </c>
      <c r="O1591" s="283">
        <f t="shared" si="380"/>
        <v>1.5321054237635601</v>
      </c>
      <c r="P1591" s="21">
        <f t="shared" si="372"/>
        <v>0</v>
      </c>
      <c r="Q1591" s="21">
        <f t="shared" si="373"/>
        <v>0.72139578924615555</v>
      </c>
      <c r="R1591">
        <f t="shared" si="374"/>
        <v>1.0705685074825908</v>
      </c>
      <c r="S1591" s="296">
        <f t="shared" si="381"/>
        <v>0</v>
      </c>
      <c r="T1591" s="283">
        <f t="shared" si="382"/>
        <v>0.71597747259110822</v>
      </c>
    </row>
    <row r="1592" spans="1:20" x14ac:dyDescent="0.25">
      <c r="A1592" s="286">
        <v>43167</v>
      </c>
      <c r="B1592" s="1">
        <f t="shared" si="375"/>
        <v>4</v>
      </c>
      <c r="C1592" s="285">
        <v>6</v>
      </c>
      <c r="D1592" t="s">
        <v>713</v>
      </c>
      <c r="F1592" s="16">
        <v>9</v>
      </c>
      <c r="G1592" t="str">
        <f t="shared" si="369"/>
        <v>heating</v>
      </c>
      <c r="H1592" s="283">
        <f>IF(G1592="heating",F1592*Assumptions!M$4+Assumptions!M$7,0)</f>
        <v>0.64772502576685764</v>
      </c>
      <c r="I1592" s="15">
        <f t="shared" si="370"/>
        <v>1.1674190089087988</v>
      </c>
      <c r="J1592" s="15">
        <f t="shared" si="371"/>
        <v>1.0020455199443592</v>
      </c>
      <c r="K1592" s="283">
        <f t="shared" si="376"/>
        <v>0.75771326129877692</v>
      </c>
      <c r="L1592" s="283">
        <f t="shared" si="377"/>
        <v>2.5577388510716212</v>
      </c>
      <c r="M1592" s="283">
        <f t="shared" si="378"/>
        <v>6.612567389503373</v>
      </c>
      <c r="N1592" s="283">
        <f t="shared" si="379"/>
        <v>1.1952724464873081</v>
      </c>
      <c r="O1592" s="283">
        <f t="shared" si="380"/>
        <v>1.6214149770553117</v>
      </c>
      <c r="P1592" s="21">
        <f t="shared" si="372"/>
        <v>0</v>
      </c>
      <c r="Q1592" s="21">
        <f t="shared" si="373"/>
        <v>0.87787080972652631</v>
      </c>
      <c r="R1592">
        <f t="shared" si="374"/>
        <v>1.0705685074825908</v>
      </c>
      <c r="S1592" s="296">
        <f t="shared" si="381"/>
        <v>0</v>
      </c>
      <c r="T1592" s="283">
        <f t="shared" si="382"/>
        <v>0.75771326129877692</v>
      </c>
    </row>
    <row r="1593" spans="1:20" x14ac:dyDescent="0.25">
      <c r="A1593" s="286">
        <v>43167</v>
      </c>
      <c r="B1593" s="1">
        <f t="shared" si="375"/>
        <v>4</v>
      </c>
      <c r="C1593" s="285">
        <v>7</v>
      </c>
      <c r="D1593" t="s">
        <v>714</v>
      </c>
      <c r="F1593" s="16">
        <v>10</v>
      </c>
      <c r="G1593" t="str">
        <f t="shared" si="369"/>
        <v>heating</v>
      </c>
      <c r="H1593" s="283">
        <f>IF(G1593="heating",F1593*Assumptions!M$4+Assumptions!M$7,0)</f>
        <v>0.63702915152981754</v>
      </c>
      <c r="I1593" s="15">
        <f t="shared" si="370"/>
        <v>1.1567226404725983</v>
      </c>
      <c r="J1593" s="15">
        <f t="shared" si="371"/>
        <v>1.0020455199443592</v>
      </c>
      <c r="K1593" s="283">
        <f t="shared" si="376"/>
        <v>0.73837331640126247</v>
      </c>
      <c r="L1593" s="283">
        <f t="shared" si="377"/>
        <v>2.5948150733280251</v>
      </c>
      <c r="M1593" s="283">
        <f t="shared" si="378"/>
        <v>6.5371948244137705</v>
      </c>
      <c r="N1593" s="283">
        <f t="shared" si="379"/>
        <v>1.2546470767287967</v>
      </c>
      <c r="O1593" s="283">
        <f t="shared" si="380"/>
        <v>1.5270766151518698</v>
      </c>
      <c r="P1593" s="21">
        <f t="shared" si="372"/>
        <v>0</v>
      </c>
      <c r="Q1593" s="21">
        <f t="shared" si="373"/>
        <v>0.97331382064367777</v>
      </c>
      <c r="R1593">
        <f t="shared" si="374"/>
        <v>1.0705685074825908</v>
      </c>
      <c r="S1593" s="296">
        <f t="shared" si="381"/>
        <v>0</v>
      </c>
      <c r="T1593" s="283">
        <f t="shared" si="382"/>
        <v>0.73837331640126247</v>
      </c>
    </row>
    <row r="1594" spans="1:20" x14ac:dyDescent="0.25">
      <c r="A1594" s="286">
        <v>43167</v>
      </c>
      <c r="B1594" s="1">
        <f t="shared" si="375"/>
        <v>4</v>
      </c>
      <c r="C1594" s="285">
        <v>8</v>
      </c>
      <c r="D1594" t="s">
        <v>714</v>
      </c>
      <c r="F1594" s="16">
        <v>14</v>
      </c>
      <c r="G1594" t="str">
        <f t="shared" si="369"/>
        <v>heating</v>
      </c>
      <c r="H1594" s="283">
        <f>IF(G1594="heating",F1594*Assumptions!M$4+Assumptions!M$7,0)</f>
        <v>0.59424565458165746</v>
      </c>
      <c r="I1594" s="15">
        <f t="shared" si="370"/>
        <v>1.0887373021083731</v>
      </c>
      <c r="J1594" s="15">
        <f t="shared" si="371"/>
        <v>1.0020455199443592</v>
      </c>
      <c r="K1594" s="283">
        <f t="shared" si="376"/>
        <v>0.648300815956115</v>
      </c>
      <c r="L1594" s="283">
        <f t="shared" si="377"/>
        <v>2.7335244633277975</v>
      </c>
      <c r="M1594" s="283">
        <f t="shared" si="378"/>
        <v>6.046562629718939</v>
      </c>
      <c r="N1594" s="283">
        <f t="shared" si="379"/>
        <v>1.5010922485335794</v>
      </c>
      <c r="O1594" s="283">
        <f t="shared" si="380"/>
        <v>1.1805711086328148</v>
      </c>
      <c r="P1594" s="21">
        <f t="shared" si="372"/>
        <v>0</v>
      </c>
      <c r="Q1594" s="21">
        <f t="shared" si="373"/>
        <v>0.94940007506179924</v>
      </c>
      <c r="R1594">
        <f t="shared" si="374"/>
        <v>1.0705685074825908</v>
      </c>
      <c r="S1594" s="296">
        <f t="shared" si="381"/>
        <v>0</v>
      </c>
      <c r="T1594" s="283">
        <f t="shared" si="382"/>
        <v>0.648300815956115</v>
      </c>
    </row>
    <row r="1595" spans="1:20" x14ac:dyDescent="0.25">
      <c r="A1595" s="286">
        <v>43167</v>
      </c>
      <c r="B1595" s="1">
        <f t="shared" si="375"/>
        <v>4</v>
      </c>
      <c r="C1595" s="285">
        <v>9</v>
      </c>
      <c r="D1595" t="s">
        <v>714</v>
      </c>
      <c r="F1595" s="16">
        <v>16</v>
      </c>
      <c r="G1595" t="str">
        <f t="shared" si="369"/>
        <v>heating</v>
      </c>
      <c r="H1595" s="283">
        <f>IF(G1595="heating",F1595*Assumptions!M$4+Assumptions!M$7,0)</f>
        <v>0.57285390610757747</v>
      </c>
      <c r="I1595" s="15">
        <f t="shared" si="370"/>
        <v>1.0265141967145235</v>
      </c>
      <c r="J1595" s="15">
        <f t="shared" si="371"/>
        <v>1.0020455199443592</v>
      </c>
      <c r="K1595" s="283">
        <f t="shared" si="376"/>
        <v>0.5892455202668172</v>
      </c>
      <c r="L1595" s="283">
        <f t="shared" si="377"/>
        <v>2.8179276134894917</v>
      </c>
      <c r="M1595" s="283">
        <f t="shared" si="378"/>
        <v>5.6654595718006941</v>
      </c>
      <c r="N1595" s="283">
        <f t="shared" si="379"/>
        <v>1.6317545686209942</v>
      </c>
      <c r="O1595" s="283">
        <f t="shared" si="380"/>
        <v>1.0175863788683022</v>
      </c>
      <c r="P1595" s="21">
        <f t="shared" si="372"/>
        <v>0</v>
      </c>
      <c r="Q1595" s="21">
        <f t="shared" si="373"/>
        <v>0.8408485371888097</v>
      </c>
      <c r="R1595">
        <f t="shared" si="374"/>
        <v>1.0705685074825908</v>
      </c>
      <c r="S1595" s="296">
        <f t="shared" si="381"/>
        <v>0</v>
      </c>
      <c r="T1595" s="283">
        <f t="shared" si="382"/>
        <v>0.5892455202668172</v>
      </c>
    </row>
    <row r="1596" spans="1:20" x14ac:dyDescent="0.25">
      <c r="A1596" s="286">
        <v>43167</v>
      </c>
      <c r="B1596" s="1">
        <f t="shared" si="375"/>
        <v>4</v>
      </c>
      <c r="C1596" s="285">
        <v>10</v>
      </c>
      <c r="D1596" t="s">
        <v>714</v>
      </c>
      <c r="F1596" s="16">
        <v>19</v>
      </c>
      <c r="G1596" t="str">
        <f t="shared" si="369"/>
        <v>heating</v>
      </c>
      <c r="H1596" s="283">
        <f>IF(G1596="heating",F1596*Assumptions!M$4+Assumptions!M$7,0)</f>
        <v>0.54076628339645738</v>
      </c>
      <c r="I1596" s="15">
        <f t="shared" si="370"/>
        <v>0.99413757313525775</v>
      </c>
      <c r="J1596" s="15">
        <f t="shared" si="371"/>
        <v>1.0020455199443592</v>
      </c>
      <c r="K1596" s="283">
        <f t="shared" si="376"/>
        <v>0.53869574411402243</v>
      </c>
      <c r="L1596" s="283">
        <f t="shared" si="377"/>
        <v>2.9437809613584625</v>
      </c>
      <c r="M1596" s="283">
        <f t="shared" si="378"/>
        <v>5.4107573639639952</v>
      </c>
      <c r="N1596" s="283">
        <f t="shared" si="379"/>
        <v>1.8289671560163632</v>
      </c>
      <c r="O1596" s="283">
        <f t="shared" si="380"/>
        <v>0.86704797856605231</v>
      </c>
      <c r="P1596" s="21">
        <f t="shared" si="372"/>
        <v>0</v>
      </c>
      <c r="Q1596" s="21">
        <f t="shared" si="373"/>
        <v>0.74504051125983206</v>
      </c>
      <c r="R1596">
        <f t="shared" si="374"/>
        <v>1.0705685074825908</v>
      </c>
      <c r="S1596" s="296">
        <f t="shared" si="381"/>
        <v>0</v>
      </c>
      <c r="T1596" s="283">
        <f t="shared" si="382"/>
        <v>0.53869574411402243</v>
      </c>
    </row>
    <row r="1597" spans="1:20" x14ac:dyDescent="0.25">
      <c r="A1597" s="286">
        <v>43167</v>
      </c>
      <c r="B1597" s="1">
        <f t="shared" si="375"/>
        <v>4</v>
      </c>
      <c r="C1597" s="285">
        <v>11</v>
      </c>
      <c r="D1597" t="s">
        <v>714</v>
      </c>
      <c r="F1597" s="16">
        <v>21</v>
      </c>
      <c r="G1597" t="str">
        <f t="shared" si="369"/>
        <v>heating</v>
      </c>
      <c r="H1597" s="283">
        <f>IF(G1597="heating",F1597*Assumptions!M$4+Assumptions!M$7,0)</f>
        <v>0.51937453492237728</v>
      </c>
      <c r="I1597" s="15">
        <f t="shared" si="370"/>
        <v>0.95102107888400034</v>
      </c>
      <c r="J1597" s="15">
        <f t="shared" si="371"/>
        <v>1.0020455199443592</v>
      </c>
      <c r="K1597" s="283">
        <f t="shared" si="376"/>
        <v>0.49494648675302816</v>
      </c>
      <c r="L1597" s="283">
        <f t="shared" si="377"/>
        <v>3.0222800846604434</v>
      </c>
      <c r="M1597" s="283">
        <f t="shared" si="378"/>
        <v>5.1038978965321613</v>
      </c>
      <c r="N1597" s="283">
        <f t="shared" si="379"/>
        <v>1.9596958788221039</v>
      </c>
      <c r="O1597" s="283">
        <f t="shared" si="380"/>
        <v>0.76331584204046887</v>
      </c>
      <c r="P1597" s="21">
        <f t="shared" si="372"/>
        <v>0</v>
      </c>
      <c r="Q1597" s="21">
        <f t="shared" si="373"/>
        <v>0.72850690893675296</v>
      </c>
      <c r="R1597">
        <f t="shared" si="374"/>
        <v>1.0705685074825908</v>
      </c>
      <c r="S1597" s="296">
        <f t="shared" si="381"/>
        <v>0</v>
      </c>
      <c r="T1597" s="283">
        <f t="shared" si="382"/>
        <v>0.49494648675302816</v>
      </c>
    </row>
    <row r="1598" spans="1:20" x14ac:dyDescent="0.25">
      <c r="A1598" s="286">
        <v>43167</v>
      </c>
      <c r="B1598" s="1">
        <f t="shared" si="375"/>
        <v>4</v>
      </c>
      <c r="C1598" s="285">
        <v>12</v>
      </c>
      <c r="D1598" t="s">
        <v>714</v>
      </c>
      <c r="F1598" s="16">
        <v>27</v>
      </c>
      <c r="G1598" t="str">
        <f t="shared" si="369"/>
        <v>heating</v>
      </c>
      <c r="H1598" s="283">
        <f>IF(G1598="heating",F1598*Assumptions!M$4+Assumptions!M$7,0)</f>
        <v>0.45519928950013722</v>
      </c>
      <c r="I1598" s="15">
        <f t="shared" si="370"/>
        <v>0.92817502202723046</v>
      </c>
      <c r="J1598" s="15">
        <f t="shared" si="371"/>
        <v>1.0020455199443592</v>
      </c>
      <c r="K1598" s="283">
        <f t="shared" si="376"/>
        <v>0.4233688521660508</v>
      </c>
      <c r="L1598" s="283">
        <f t="shared" si="377"/>
        <v>3.1143580678163376</v>
      </c>
      <c r="M1598" s="283">
        <f t="shared" si="378"/>
        <v>4.4987977477835068</v>
      </c>
      <c r="N1598" s="283">
        <f t="shared" si="379"/>
        <v>2.2875213966102126</v>
      </c>
      <c r="O1598" s="283">
        <f t="shared" si="380"/>
        <v>0.57639775626114298</v>
      </c>
      <c r="P1598" s="21">
        <f t="shared" si="372"/>
        <v>0</v>
      </c>
      <c r="Q1598" s="21">
        <f t="shared" si="373"/>
        <v>0.75910815787401487</v>
      </c>
      <c r="R1598">
        <f t="shared" si="374"/>
        <v>1.0705685074825908</v>
      </c>
      <c r="S1598" s="296">
        <f t="shared" si="381"/>
        <v>0</v>
      </c>
      <c r="T1598" s="283">
        <f t="shared" si="382"/>
        <v>0.4233688521660508</v>
      </c>
    </row>
    <row r="1599" spans="1:20" x14ac:dyDescent="0.25">
      <c r="A1599" s="286">
        <v>43167</v>
      </c>
      <c r="B1599" s="1">
        <f t="shared" si="375"/>
        <v>4</v>
      </c>
      <c r="C1599" s="285">
        <v>13</v>
      </c>
      <c r="D1599" t="s">
        <v>714</v>
      </c>
      <c r="F1599" s="16">
        <v>27</v>
      </c>
      <c r="G1599" t="str">
        <f t="shared" si="369"/>
        <v>heating</v>
      </c>
      <c r="H1599" s="283">
        <f>IF(G1599="heating",F1599*Assumptions!M$4+Assumptions!M$7,0)</f>
        <v>0.45519928950013722</v>
      </c>
      <c r="I1599" s="15">
        <f t="shared" si="370"/>
        <v>0.91573834436872614</v>
      </c>
      <c r="J1599" s="15">
        <f t="shared" si="371"/>
        <v>1.0020455199443592</v>
      </c>
      <c r="K1599" s="283">
        <f t="shared" si="376"/>
        <v>0.41769610530249035</v>
      </c>
      <c r="L1599" s="283">
        <f t="shared" si="377"/>
        <v>3.1143580678163376</v>
      </c>
      <c r="M1599" s="283">
        <f t="shared" si="378"/>
        <v>4.4385180633358603</v>
      </c>
      <c r="N1599" s="283">
        <f t="shared" si="379"/>
        <v>2.2875213966102126</v>
      </c>
      <c r="O1599" s="283">
        <f t="shared" si="380"/>
        <v>0.56867456513060777</v>
      </c>
      <c r="P1599" s="21">
        <f t="shared" si="372"/>
        <v>0</v>
      </c>
      <c r="Q1599" s="21">
        <f t="shared" si="373"/>
        <v>0.79115902007799765</v>
      </c>
      <c r="R1599">
        <f t="shared" si="374"/>
        <v>1.0705685074825908</v>
      </c>
      <c r="S1599" s="296">
        <f t="shared" si="381"/>
        <v>0</v>
      </c>
      <c r="T1599" s="283">
        <f t="shared" si="382"/>
        <v>0.41769610530249035</v>
      </c>
    </row>
    <row r="1600" spans="1:20" x14ac:dyDescent="0.25">
      <c r="A1600" s="286">
        <v>43167</v>
      </c>
      <c r="B1600" s="1">
        <f t="shared" si="375"/>
        <v>4</v>
      </c>
      <c r="C1600" s="285">
        <v>14</v>
      </c>
      <c r="D1600" t="s">
        <v>714</v>
      </c>
      <c r="F1600" s="16">
        <v>28</v>
      </c>
      <c r="G1600" t="str">
        <f t="shared" si="369"/>
        <v>heating</v>
      </c>
      <c r="H1600" s="283">
        <f>IF(G1600="heating",F1600*Assumptions!M$4+Assumptions!M$7,0)</f>
        <v>0.44450341526309717</v>
      </c>
      <c r="I1600" s="15">
        <f t="shared" si="370"/>
        <v>0.92047470058819936</v>
      </c>
      <c r="J1600" s="15">
        <f t="shared" si="371"/>
        <v>1.0020455199443592</v>
      </c>
      <c r="K1600" s="283">
        <f t="shared" si="376"/>
        <v>0.40999108104493553</v>
      </c>
      <c r="L1600" s="283">
        <f t="shared" si="377"/>
        <v>3.0941723472618432</v>
      </c>
      <c r="M1600" s="283">
        <f t="shared" si="378"/>
        <v>4.3284054198040964</v>
      </c>
      <c r="N1600" s="283">
        <f t="shared" si="379"/>
        <v>2.2832919573072399</v>
      </c>
      <c r="O1600" s="283">
        <f t="shared" si="380"/>
        <v>0.55559389220172695</v>
      </c>
      <c r="P1600" s="21">
        <f t="shared" si="372"/>
        <v>0</v>
      </c>
      <c r="Q1600" s="21">
        <f t="shared" si="373"/>
        <v>0.84355555031342389</v>
      </c>
      <c r="R1600">
        <f t="shared" si="374"/>
        <v>1.0705685074825908</v>
      </c>
      <c r="S1600" s="296">
        <f t="shared" si="381"/>
        <v>0</v>
      </c>
      <c r="T1600" s="283">
        <f t="shared" si="382"/>
        <v>0.40999108104493553</v>
      </c>
    </row>
    <row r="1601" spans="1:20" x14ac:dyDescent="0.25">
      <c r="A1601" s="286">
        <v>43167</v>
      </c>
      <c r="B1601" s="1">
        <f t="shared" si="375"/>
        <v>4</v>
      </c>
      <c r="C1601" s="285">
        <v>15</v>
      </c>
      <c r="D1601" t="s">
        <v>714</v>
      </c>
      <c r="F1601" s="16">
        <v>28</v>
      </c>
      <c r="G1601" t="str">
        <f t="shared" si="369"/>
        <v>heating</v>
      </c>
      <c r="H1601" s="283">
        <f>IF(G1601="heating",F1601*Assumptions!M$4+Assumptions!M$7,0)</f>
        <v>0.44450341526309717</v>
      </c>
      <c r="I1601" s="15">
        <f t="shared" si="370"/>
        <v>0.92937811039838192</v>
      </c>
      <c r="J1601" s="15">
        <f t="shared" si="371"/>
        <v>1.0020455199443592</v>
      </c>
      <c r="K1601" s="283">
        <f t="shared" si="376"/>
        <v>0.41395677245473772</v>
      </c>
      <c r="L1601" s="283">
        <f t="shared" si="377"/>
        <v>3.0941723472618432</v>
      </c>
      <c r="M1601" s="283">
        <f t="shared" si="378"/>
        <v>4.3702724773696175</v>
      </c>
      <c r="N1601" s="283">
        <f t="shared" si="379"/>
        <v>2.2832919573072399</v>
      </c>
      <c r="O1601" s="283">
        <f t="shared" si="380"/>
        <v>0.5609679455104658</v>
      </c>
      <c r="P1601" s="21">
        <f t="shared" si="372"/>
        <v>0</v>
      </c>
      <c r="Q1601" s="21">
        <f t="shared" si="373"/>
        <v>0.96592607327566882</v>
      </c>
      <c r="R1601">
        <f t="shared" si="374"/>
        <v>1.0705685074825908</v>
      </c>
      <c r="S1601" s="296">
        <f t="shared" si="381"/>
        <v>0</v>
      </c>
      <c r="T1601" s="283">
        <f t="shared" si="382"/>
        <v>0.41395677245473772</v>
      </c>
    </row>
    <row r="1602" spans="1:20" x14ac:dyDescent="0.25">
      <c r="A1602" s="286">
        <v>43167</v>
      </c>
      <c r="B1602" s="1">
        <f t="shared" si="375"/>
        <v>4</v>
      </c>
      <c r="C1602" s="285">
        <v>16</v>
      </c>
      <c r="D1602" t="s">
        <v>714</v>
      </c>
      <c r="F1602" s="16">
        <v>28</v>
      </c>
      <c r="G1602" t="str">
        <f t="shared" ref="G1602:G1665" si="383">VLOOKUP(A1602,U$2:W$366,3,FALSE)</f>
        <v>heating</v>
      </c>
      <c r="H1602" s="283">
        <f>IF(G1602="heating",F1602*Assumptions!M$4+Assumptions!M$7,0)</f>
        <v>0.44450341526309717</v>
      </c>
      <c r="I1602" s="15">
        <f t="shared" ref="I1602:I1665" si="384">VLOOKUP(C1602,AO$2:AQ$25,2,FALSE)</f>
        <v>0.95820877609023625</v>
      </c>
      <c r="J1602" s="15">
        <f t="shared" ref="J1602:J1665" si="385">VLOOKUP(B1602,AS$4:AU$10,3,FALSE)</f>
        <v>1.0020455199443592</v>
      </c>
      <c r="K1602" s="283">
        <f t="shared" si="376"/>
        <v>0.4267983158308839</v>
      </c>
      <c r="L1602" s="283">
        <f t="shared" si="377"/>
        <v>3.0941723472618432</v>
      </c>
      <c r="M1602" s="283">
        <f t="shared" si="378"/>
        <v>4.5058447093467038</v>
      </c>
      <c r="N1602" s="283">
        <f t="shared" si="379"/>
        <v>2.2832919573072399</v>
      </c>
      <c r="O1602" s="283">
        <f t="shared" si="380"/>
        <v>0.57836999008188994</v>
      </c>
      <c r="P1602" s="21">
        <f t="shared" ref="P1602:P1665" si="386">IF(G1602="cooling",IF(F1602&lt;61,0.025,(F1602^2*AX$25+F1602*AY$25+AZ$25)),0)</f>
        <v>0</v>
      </c>
      <c r="Q1602" s="21">
        <f t="shared" ref="Q1602:Q1665" si="387">VLOOKUP(C1602,BB$2:BC$25,2,FALSE)</f>
        <v>1.1649354943302594</v>
      </c>
      <c r="R1602">
        <f t="shared" ref="R1602:R1665" si="388">VLOOKUP(B1602,AS$4:AV$10,4,FALSE)</f>
        <v>1.0705685074825908</v>
      </c>
      <c r="S1602" s="296">
        <f t="shared" si="381"/>
        <v>0</v>
      </c>
      <c r="T1602" s="283">
        <f t="shared" si="382"/>
        <v>0.4267983158308839</v>
      </c>
    </row>
    <row r="1603" spans="1:20" x14ac:dyDescent="0.25">
      <c r="A1603" s="286">
        <v>43167</v>
      </c>
      <c r="B1603" s="1">
        <f t="shared" ref="B1603:B1666" si="389">WEEKDAY(A1603,2)</f>
        <v>4</v>
      </c>
      <c r="C1603" s="285">
        <v>17</v>
      </c>
      <c r="D1603" t="s">
        <v>714</v>
      </c>
      <c r="F1603" s="16">
        <v>28</v>
      </c>
      <c r="G1603" t="str">
        <f t="shared" si="383"/>
        <v>heating</v>
      </c>
      <c r="H1603" s="283">
        <f>IF(G1603="heating",F1603*Assumptions!M$4+Assumptions!M$7,0)</f>
        <v>0.44450341526309717</v>
      </c>
      <c r="I1603" s="15">
        <f t="shared" si="384"/>
        <v>1.000324165990953</v>
      </c>
      <c r="J1603" s="15">
        <f t="shared" si="385"/>
        <v>1.0020455199443592</v>
      </c>
      <c r="K1603" s="283">
        <f t="shared" ref="K1603:K1666" si="390">H1603*I1603*J1603</f>
        <v>0.4455570434993249</v>
      </c>
      <c r="L1603" s="283">
        <f t="shared" ref="L1603:L1666" si="391">VLOOKUP(F1603,BL$2:BN$92,2,FALSE)</f>
        <v>3.0941723472618432</v>
      </c>
      <c r="M1603" s="283">
        <f t="shared" ref="M1603:M1666" si="392">IF(G1603="heating",K1603*(L1603*3.412),0)</f>
        <v>4.7038865260168814</v>
      </c>
      <c r="N1603" s="283">
        <f t="shared" ref="N1603:N1666" si="393">VLOOKUP(F1603,BL$2:BN$92,3,FALSE)</f>
        <v>2.2832919573072399</v>
      </c>
      <c r="O1603" s="283">
        <f t="shared" ref="O1603:O1666" si="394">IF(F1603&lt;=61,IF(G1603="heating",IF(F1603&gt;=5,K1603*L1603/N1603,0),0),0)</f>
        <v>0.60379062726135846</v>
      </c>
      <c r="P1603" s="21">
        <f t="shared" si="386"/>
        <v>0</v>
      </c>
      <c r="Q1603" s="21">
        <f t="shared" si="387"/>
        <v>1.3521540118753073</v>
      </c>
      <c r="R1603">
        <f t="shared" si="388"/>
        <v>1.0705685074825908</v>
      </c>
      <c r="S1603" s="296">
        <f t="shared" ref="S1603:S1666" si="395">P1603*Q1603*R1603</f>
        <v>0</v>
      </c>
      <c r="T1603" s="283">
        <f t="shared" ref="T1603:T1666" si="396">K1603+S1603</f>
        <v>0.4455570434993249</v>
      </c>
    </row>
    <row r="1604" spans="1:20" x14ac:dyDescent="0.25">
      <c r="A1604" s="286">
        <v>43167</v>
      </c>
      <c r="B1604" s="1">
        <f t="shared" si="389"/>
        <v>4</v>
      </c>
      <c r="C1604" s="285">
        <v>18</v>
      </c>
      <c r="D1604" t="s">
        <v>714</v>
      </c>
      <c r="F1604" s="16">
        <v>27</v>
      </c>
      <c r="G1604" t="str">
        <f t="shared" si="383"/>
        <v>heating</v>
      </c>
      <c r="H1604" s="283">
        <f>IF(G1604="heating",F1604*Assumptions!M$4+Assumptions!M$7,0)</f>
        <v>0.45519928950013722</v>
      </c>
      <c r="I1604" s="15">
        <f t="shared" si="384"/>
        <v>0.99263375744531002</v>
      </c>
      <c r="J1604" s="15">
        <f t="shared" si="385"/>
        <v>1.0020455199443592</v>
      </c>
      <c r="K1604" s="283">
        <f t="shared" si="390"/>
        <v>0.45277044149822621</v>
      </c>
      <c r="L1604" s="283">
        <f t="shared" si="391"/>
        <v>3.1143580678163376</v>
      </c>
      <c r="M1604" s="283">
        <f t="shared" si="392"/>
        <v>4.8112246143139892</v>
      </c>
      <c r="N1604" s="283">
        <f t="shared" si="393"/>
        <v>2.2875213966102126</v>
      </c>
      <c r="O1604" s="283">
        <f t="shared" si="394"/>
        <v>0.61642670509588293</v>
      </c>
      <c r="P1604" s="21">
        <f t="shared" si="386"/>
        <v>0</v>
      </c>
      <c r="Q1604" s="21">
        <f t="shared" si="387"/>
        <v>1.5598916921549892</v>
      </c>
      <c r="R1604">
        <f t="shared" si="388"/>
        <v>1.0705685074825908</v>
      </c>
      <c r="S1604" s="296">
        <f t="shared" si="395"/>
        <v>0</v>
      </c>
      <c r="T1604" s="283">
        <f t="shared" si="396"/>
        <v>0.45277044149822621</v>
      </c>
    </row>
    <row r="1605" spans="1:20" x14ac:dyDescent="0.25">
      <c r="A1605" s="286">
        <v>43167</v>
      </c>
      <c r="B1605" s="1">
        <f t="shared" si="389"/>
        <v>4</v>
      </c>
      <c r="C1605" s="285">
        <v>19</v>
      </c>
      <c r="D1605" t="s">
        <v>714</v>
      </c>
      <c r="F1605" s="16">
        <v>21</v>
      </c>
      <c r="G1605" t="str">
        <f t="shared" si="383"/>
        <v>heating</v>
      </c>
      <c r="H1605" s="283">
        <f>IF(G1605="heating",F1605*Assumptions!M$4+Assumptions!M$7,0)</f>
        <v>0.51937453492237728</v>
      </c>
      <c r="I1605" s="15">
        <f t="shared" si="384"/>
        <v>0.98728643949761985</v>
      </c>
      <c r="J1605" s="15">
        <f t="shared" si="385"/>
        <v>1.0020455199443592</v>
      </c>
      <c r="K1605" s="283">
        <f t="shared" si="390"/>
        <v>0.51382031954715068</v>
      </c>
      <c r="L1605" s="283">
        <f t="shared" si="391"/>
        <v>3.0222800846604434</v>
      </c>
      <c r="M1605" s="283">
        <f t="shared" si="392"/>
        <v>5.2985252311544784</v>
      </c>
      <c r="N1605" s="283">
        <f t="shared" si="393"/>
        <v>1.9596958788221039</v>
      </c>
      <c r="O1605" s="283">
        <f t="shared" si="394"/>
        <v>0.7924234242889826</v>
      </c>
      <c r="P1605" s="21">
        <f t="shared" si="386"/>
        <v>0</v>
      </c>
      <c r="Q1605" s="21">
        <f t="shared" si="387"/>
        <v>1.6764212681468484</v>
      </c>
      <c r="R1605">
        <f t="shared" si="388"/>
        <v>1.0705685074825908</v>
      </c>
      <c r="S1605" s="296">
        <f t="shared" si="395"/>
        <v>0</v>
      </c>
      <c r="T1605" s="283">
        <f t="shared" si="396"/>
        <v>0.51382031954715068</v>
      </c>
    </row>
    <row r="1606" spans="1:20" x14ac:dyDescent="0.25">
      <c r="A1606" s="286">
        <v>43167</v>
      </c>
      <c r="B1606" s="1">
        <f t="shared" si="389"/>
        <v>4</v>
      </c>
      <c r="C1606" s="285">
        <v>20</v>
      </c>
      <c r="D1606" t="s">
        <v>714</v>
      </c>
      <c r="F1606" s="16">
        <v>23</v>
      </c>
      <c r="G1606" t="str">
        <f t="shared" si="383"/>
        <v>heating</v>
      </c>
      <c r="H1606" s="283">
        <f>IF(G1606="heating",F1606*Assumptions!M$4+Assumptions!M$7,0)</f>
        <v>0.4979827864482973</v>
      </c>
      <c r="I1606" s="15">
        <f t="shared" si="384"/>
        <v>0.9807837528485519</v>
      </c>
      <c r="J1606" s="15">
        <f t="shared" si="385"/>
        <v>1.0020455199443592</v>
      </c>
      <c r="K1606" s="283">
        <f t="shared" si="390"/>
        <v>0.48941248555101596</v>
      </c>
      <c r="L1606" s="283">
        <f t="shared" si="391"/>
        <v>3.0592830131973998</v>
      </c>
      <c r="M1606" s="283">
        <f t="shared" si="392"/>
        <v>5.1086214475179146</v>
      </c>
      <c r="N1606" s="283">
        <f t="shared" si="393"/>
        <v>2.0731424140202046</v>
      </c>
      <c r="O1606" s="283">
        <f t="shared" si="394"/>
        <v>0.72221343471985378</v>
      </c>
      <c r="P1606" s="21">
        <f t="shared" si="386"/>
        <v>0</v>
      </c>
      <c r="Q1606" s="21">
        <f t="shared" si="387"/>
        <v>1.52436960139122</v>
      </c>
      <c r="R1606">
        <f t="shared" si="388"/>
        <v>1.0705685074825908</v>
      </c>
      <c r="S1606" s="296">
        <f t="shared" si="395"/>
        <v>0</v>
      </c>
      <c r="T1606" s="283">
        <f t="shared" si="396"/>
        <v>0.48941248555101596</v>
      </c>
    </row>
    <row r="1607" spans="1:20" x14ac:dyDescent="0.25">
      <c r="A1607" s="286">
        <v>43167</v>
      </c>
      <c r="B1607" s="1">
        <f t="shared" si="389"/>
        <v>4</v>
      </c>
      <c r="C1607" s="285">
        <v>21</v>
      </c>
      <c r="D1607" t="s">
        <v>714</v>
      </c>
      <c r="F1607" s="16">
        <v>21</v>
      </c>
      <c r="G1607" t="str">
        <f t="shared" si="383"/>
        <v>heating</v>
      </c>
      <c r="H1607" s="283">
        <f>IF(G1607="heating",F1607*Assumptions!M$4+Assumptions!M$7,0)</f>
        <v>0.51937453492237728</v>
      </c>
      <c r="I1607" s="15">
        <f t="shared" si="384"/>
        <v>0.96485790305685171</v>
      </c>
      <c r="J1607" s="15">
        <f t="shared" si="385"/>
        <v>1.0020455199443592</v>
      </c>
      <c r="K1607" s="283">
        <f t="shared" si="390"/>
        <v>0.50214768098965712</v>
      </c>
      <c r="L1607" s="283">
        <f t="shared" si="391"/>
        <v>3.0222800846604434</v>
      </c>
      <c r="M1607" s="283">
        <f t="shared" si="392"/>
        <v>5.1781567529955472</v>
      </c>
      <c r="N1607" s="283">
        <f t="shared" si="393"/>
        <v>1.9596958788221039</v>
      </c>
      <c r="O1607" s="283">
        <f t="shared" si="394"/>
        <v>0.77442166012292402</v>
      </c>
      <c r="P1607" s="21">
        <f t="shared" si="386"/>
        <v>0</v>
      </c>
      <c r="Q1607" s="21">
        <f t="shared" si="387"/>
        <v>1.4448604713749031</v>
      </c>
      <c r="R1607">
        <f t="shared" si="388"/>
        <v>1.0705685074825908</v>
      </c>
      <c r="S1607" s="296">
        <f t="shared" si="395"/>
        <v>0</v>
      </c>
      <c r="T1607" s="283">
        <f t="shared" si="396"/>
        <v>0.50214768098965712</v>
      </c>
    </row>
    <row r="1608" spans="1:20" x14ac:dyDescent="0.25">
      <c r="A1608" s="286">
        <v>43167</v>
      </c>
      <c r="B1608" s="1">
        <f t="shared" si="389"/>
        <v>4</v>
      </c>
      <c r="C1608" s="285">
        <v>22</v>
      </c>
      <c r="D1608" t="s">
        <v>714</v>
      </c>
      <c r="F1608" s="16">
        <v>18</v>
      </c>
      <c r="G1608" t="str">
        <f t="shared" si="383"/>
        <v>heating</v>
      </c>
      <c r="H1608" s="283">
        <f>IF(G1608="heating",F1608*Assumptions!M$4+Assumptions!M$7,0)</f>
        <v>0.55146215763349737</v>
      </c>
      <c r="I1608" s="15">
        <f t="shared" si="384"/>
        <v>0.93972561476240646</v>
      </c>
      <c r="J1608" s="15">
        <f t="shared" si="385"/>
        <v>1.0020455199443592</v>
      </c>
      <c r="K1608" s="283">
        <f t="shared" si="390"/>
        <v>0.51928315081790721</v>
      </c>
      <c r="L1608" s="283">
        <f t="shared" si="391"/>
        <v>2.9050026706454841</v>
      </c>
      <c r="M1608" s="283">
        <f t="shared" si="392"/>
        <v>5.1470666230999216</v>
      </c>
      <c r="N1608" s="283">
        <f t="shared" si="393"/>
        <v>1.7641684145174241</v>
      </c>
      <c r="O1608" s="283">
        <f t="shared" si="394"/>
        <v>0.85508782921944948</v>
      </c>
      <c r="P1608" s="21">
        <f t="shared" si="386"/>
        <v>0</v>
      </c>
      <c r="Q1608" s="21">
        <f t="shared" si="387"/>
        <v>1.2427137171080138</v>
      </c>
      <c r="R1608">
        <f t="shared" si="388"/>
        <v>1.0705685074825908</v>
      </c>
      <c r="S1608" s="296">
        <f t="shared" si="395"/>
        <v>0</v>
      </c>
      <c r="T1608" s="283">
        <f t="shared" si="396"/>
        <v>0.51928315081790721</v>
      </c>
    </row>
    <row r="1609" spans="1:20" x14ac:dyDescent="0.25">
      <c r="A1609" s="286">
        <v>43167</v>
      </c>
      <c r="B1609" s="1">
        <f t="shared" si="389"/>
        <v>4</v>
      </c>
      <c r="C1609" s="285">
        <v>23</v>
      </c>
      <c r="D1609" t="s">
        <v>713</v>
      </c>
      <c r="F1609" s="16">
        <v>18</v>
      </c>
      <c r="G1609" t="str">
        <f t="shared" si="383"/>
        <v>heating</v>
      </c>
      <c r="H1609" s="283">
        <f>IF(G1609="heating",F1609*Assumptions!M$4+Assumptions!M$7,0)</f>
        <v>0.55146215763349737</v>
      </c>
      <c r="I1609" s="15">
        <f t="shared" si="384"/>
        <v>0.93552015763172869</v>
      </c>
      <c r="J1609" s="15">
        <f t="shared" si="385"/>
        <v>1.0020455199443592</v>
      </c>
      <c r="K1609" s="283">
        <f t="shared" si="390"/>
        <v>0.51695925648626206</v>
      </c>
      <c r="L1609" s="283">
        <f t="shared" si="391"/>
        <v>2.9050026706454841</v>
      </c>
      <c r="M1609" s="283">
        <f t="shared" si="392"/>
        <v>5.1240324866539728</v>
      </c>
      <c r="N1609" s="283">
        <f t="shared" si="393"/>
        <v>1.7641684145174241</v>
      </c>
      <c r="O1609" s="283">
        <f t="shared" si="394"/>
        <v>0.85126114284179222</v>
      </c>
      <c r="P1609" s="21">
        <f t="shared" si="386"/>
        <v>0</v>
      </c>
      <c r="Q1609" s="21">
        <f t="shared" si="387"/>
        <v>1.0297519246597011</v>
      </c>
      <c r="R1609">
        <f t="shared" si="388"/>
        <v>1.0705685074825908</v>
      </c>
      <c r="S1609" s="296">
        <f t="shared" si="395"/>
        <v>0</v>
      </c>
      <c r="T1609" s="283">
        <f t="shared" si="396"/>
        <v>0.51695925648626206</v>
      </c>
    </row>
    <row r="1610" spans="1:20" x14ac:dyDescent="0.25">
      <c r="A1610" s="286">
        <v>43168</v>
      </c>
      <c r="B1610" s="1">
        <f t="shared" si="389"/>
        <v>5</v>
      </c>
      <c r="C1610" s="285">
        <v>0</v>
      </c>
      <c r="D1610" t="s">
        <v>713</v>
      </c>
      <c r="F1610" s="16">
        <v>16</v>
      </c>
      <c r="G1610" t="str">
        <f t="shared" si="383"/>
        <v>heating</v>
      </c>
      <c r="H1610" s="283">
        <f>IF(G1610="heating",F1610*Assumptions!M$4+Assumptions!M$7,0)</f>
        <v>0.57285390610757747</v>
      </c>
      <c r="I1610" s="15">
        <f t="shared" si="384"/>
        <v>0.96097758380229281</v>
      </c>
      <c r="J1610" s="15">
        <f t="shared" si="385"/>
        <v>1.0078033906966741</v>
      </c>
      <c r="K1610" s="283">
        <f t="shared" si="390"/>
        <v>0.55479552728867043</v>
      </c>
      <c r="L1610" s="283">
        <f t="shared" si="391"/>
        <v>2.8179276134894917</v>
      </c>
      <c r="M1610" s="283">
        <f t="shared" si="392"/>
        <v>5.3342308466707502</v>
      </c>
      <c r="N1610" s="283">
        <f t="shared" si="393"/>
        <v>1.6317545686209942</v>
      </c>
      <c r="O1610" s="283">
        <f t="shared" si="394"/>
        <v>0.95809361668184201</v>
      </c>
      <c r="P1610" s="21">
        <f t="shared" si="386"/>
        <v>0</v>
      </c>
      <c r="Q1610" s="21">
        <f t="shared" si="387"/>
        <v>0.90668853391740301</v>
      </c>
      <c r="R1610">
        <f t="shared" si="388"/>
        <v>1.1856283047139096</v>
      </c>
      <c r="S1610" s="296">
        <f t="shared" si="395"/>
        <v>0</v>
      </c>
      <c r="T1610" s="283">
        <f t="shared" si="396"/>
        <v>0.55479552728867043</v>
      </c>
    </row>
    <row r="1611" spans="1:20" x14ac:dyDescent="0.25">
      <c r="A1611" s="286">
        <v>43168</v>
      </c>
      <c r="B1611" s="1">
        <f t="shared" si="389"/>
        <v>5</v>
      </c>
      <c r="C1611" s="285">
        <v>1</v>
      </c>
      <c r="D1611" t="s">
        <v>713</v>
      </c>
      <c r="F1611" s="16">
        <v>14</v>
      </c>
      <c r="G1611" t="str">
        <f t="shared" si="383"/>
        <v>heating</v>
      </c>
      <c r="H1611" s="283">
        <f>IF(G1611="heating",F1611*Assumptions!M$4+Assumptions!M$7,0)</f>
        <v>0.59424565458165746</v>
      </c>
      <c r="I1611" s="15">
        <f t="shared" si="384"/>
        <v>0.9912860509924194</v>
      </c>
      <c r="J1611" s="15">
        <f t="shared" si="385"/>
        <v>1.0078033906966741</v>
      </c>
      <c r="K1611" s="283">
        <f t="shared" si="390"/>
        <v>0.59366415153897367</v>
      </c>
      <c r="L1611" s="283">
        <f t="shared" si="391"/>
        <v>2.7335244633277975</v>
      </c>
      <c r="M1611" s="283">
        <f t="shared" si="392"/>
        <v>5.5369781819653756</v>
      </c>
      <c r="N1611" s="283">
        <f t="shared" si="393"/>
        <v>1.5010922485335794</v>
      </c>
      <c r="O1611" s="283">
        <f t="shared" si="394"/>
        <v>1.0810764513758819</v>
      </c>
      <c r="P1611" s="21">
        <f t="shared" si="386"/>
        <v>0</v>
      </c>
      <c r="Q1611" s="21">
        <f t="shared" si="387"/>
        <v>0.81803459285312596</v>
      </c>
      <c r="R1611">
        <f t="shared" si="388"/>
        <v>1.1856283047139096</v>
      </c>
      <c r="S1611" s="296">
        <f t="shared" si="395"/>
        <v>0</v>
      </c>
      <c r="T1611" s="283">
        <f t="shared" si="396"/>
        <v>0.59366415153897367</v>
      </c>
    </row>
    <row r="1612" spans="1:20" x14ac:dyDescent="0.25">
      <c r="A1612" s="286">
        <v>43168</v>
      </c>
      <c r="B1612" s="1">
        <f t="shared" si="389"/>
        <v>5</v>
      </c>
      <c r="C1612" s="285">
        <v>2</v>
      </c>
      <c r="D1612" t="s">
        <v>713</v>
      </c>
      <c r="F1612" s="16">
        <v>14</v>
      </c>
      <c r="G1612" t="str">
        <f t="shared" si="383"/>
        <v>heating</v>
      </c>
      <c r="H1612" s="283">
        <f>IF(G1612="heating",F1612*Assumptions!M$4+Assumptions!M$7,0)</f>
        <v>0.59424565458165746</v>
      </c>
      <c r="I1612" s="15">
        <f t="shared" si="384"/>
        <v>1.0126444122274023</v>
      </c>
      <c r="J1612" s="15">
        <f t="shared" si="385"/>
        <v>1.0078033906966741</v>
      </c>
      <c r="K1612" s="283">
        <f t="shared" si="390"/>
        <v>0.60645530641110645</v>
      </c>
      <c r="L1612" s="283">
        <f t="shared" si="391"/>
        <v>2.7335244633277975</v>
      </c>
      <c r="M1612" s="283">
        <f t="shared" si="392"/>
        <v>5.6562785393569062</v>
      </c>
      <c r="N1612" s="283">
        <f t="shared" si="393"/>
        <v>1.5010922485335794</v>
      </c>
      <c r="O1612" s="283">
        <f t="shared" si="394"/>
        <v>1.1043694467206695</v>
      </c>
      <c r="P1612" s="21">
        <f t="shared" si="386"/>
        <v>0</v>
      </c>
      <c r="Q1612" s="21">
        <f t="shared" si="387"/>
        <v>0.74507607494346417</v>
      </c>
      <c r="R1612">
        <f t="shared" si="388"/>
        <v>1.1856283047139096</v>
      </c>
      <c r="S1612" s="296">
        <f t="shared" si="395"/>
        <v>0</v>
      </c>
      <c r="T1612" s="283">
        <f t="shared" si="396"/>
        <v>0.60645530641110645</v>
      </c>
    </row>
    <row r="1613" spans="1:20" x14ac:dyDescent="0.25">
      <c r="A1613" s="286">
        <v>43168</v>
      </c>
      <c r="B1613" s="1">
        <f t="shared" si="389"/>
        <v>5</v>
      </c>
      <c r="C1613" s="285">
        <v>3</v>
      </c>
      <c r="D1613" t="s">
        <v>713</v>
      </c>
      <c r="F1613" s="16">
        <v>12</v>
      </c>
      <c r="G1613" t="str">
        <f t="shared" si="383"/>
        <v>heating</v>
      </c>
      <c r="H1613" s="283">
        <f>IF(G1613="heating",F1613*Assumptions!M$4+Assumptions!M$7,0)</f>
        <v>0.61563740305573755</v>
      </c>
      <c r="I1613" s="15">
        <f t="shared" si="384"/>
        <v>1.0288787614109172</v>
      </c>
      <c r="J1613" s="15">
        <f t="shared" si="385"/>
        <v>1.0078033906966741</v>
      </c>
      <c r="K1613" s="283">
        <f t="shared" si="390"/>
        <v>0.63835904319671566</v>
      </c>
      <c r="L1613" s="283">
        <f t="shared" si="391"/>
        <v>2.6646546875967734</v>
      </c>
      <c r="M1613" s="283">
        <f t="shared" si="392"/>
        <v>5.8038338942032128</v>
      </c>
      <c r="N1613" s="283">
        <f t="shared" si="393"/>
        <v>1.3760333699069704</v>
      </c>
      <c r="O1613" s="283">
        <f t="shared" si="394"/>
        <v>1.236166545102696</v>
      </c>
      <c r="P1613" s="21">
        <f t="shared" si="386"/>
        <v>0</v>
      </c>
      <c r="Q1613" s="21">
        <f t="shared" si="387"/>
        <v>0.69158980876382303</v>
      </c>
      <c r="R1613">
        <f t="shared" si="388"/>
        <v>1.1856283047139096</v>
      </c>
      <c r="S1613" s="296">
        <f t="shared" si="395"/>
        <v>0</v>
      </c>
      <c r="T1613" s="283">
        <f t="shared" si="396"/>
        <v>0.63835904319671566</v>
      </c>
    </row>
    <row r="1614" spans="1:20" x14ac:dyDescent="0.25">
      <c r="A1614" s="286">
        <v>43168</v>
      </c>
      <c r="B1614" s="1">
        <f t="shared" si="389"/>
        <v>5</v>
      </c>
      <c r="C1614" s="285">
        <v>4</v>
      </c>
      <c r="D1614" t="s">
        <v>713</v>
      </c>
      <c r="F1614" s="16">
        <v>12</v>
      </c>
      <c r="G1614" t="str">
        <f t="shared" si="383"/>
        <v>heating</v>
      </c>
      <c r="H1614" s="283">
        <f>IF(G1614="heating",F1614*Assumptions!M$4+Assumptions!M$7,0)</f>
        <v>0.61563740305573755</v>
      </c>
      <c r="I1614" s="15">
        <f t="shared" si="384"/>
        <v>1.0654385285153933</v>
      </c>
      <c r="J1614" s="15">
        <f t="shared" si="385"/>
        <v>1.0078033906966741</v>
      </c>
      <c r="K1614" s="283">
        <f t="shared" si="390"/>
        <v>0.66104223855814392</v>
      </c>
      <c r="L1614" s="283">
        <f t="shared" si="391"/>
        <v>2.6646546875967734</v>
      </c>
      <c r="M1614" s="283">
        <f t="shared" si="392"/>
        <v>6.0100650104857181</v>
      </c>
      <c r="N1614" s="283">
        <f t="shared" si="393"/>
        <v>1.3760333699069704</v>
      </c>
      <c r="O1614" s="283">
        <f t="shared" si="394"/>
        <v>1.2800919935484625</v>
      </c>
      <c r="P1614" s="21">
        <f t="shared" si="386"/>
        <v>0</v>
      </c>
      <c r="Q1614" s="21">
        <f t="shared" si="387"/>
        <v>0.6473875548762833</v>
      </c>
      <c r="R1614">
        <f t="shared" si="388"/>
        <v>1.1856283047139096</v>
      </c>
      <c r="S1614" s="296">
        <f t="shared" si="395"/>
        <v>0</v>
      </c>
      <c r="T1614" s="283">
        <f t="shared" si="396"/>
        <v>0.66104223855814392</v>
      </c>
    </row>
    <row r="1615" spans="1:20" x14ac:dyDescent="0.25">
      <c r="A1615" s="286">
        <v>43168</v>
      </c>
      <c r="B1615" s="1">
        <f t="shared" si="389"/>
        <v>5</v>
      </c>
      <c r="C1615" s="285">
        <v>5</v>
      </c>
      <c r="D1615" t="s">
        <v>713</v>
      </c>
      <c r="F1615" s="16">
        <v>18</v>
      </c>
      <c r="G1615" t="str">
        <f t="shared" si="383"/>
        <v>heating</v>
      </c>
      <c r="H1615" s="283">
        <f>IF(G1615="heating",F1615*Assumptions!M$4+Assumptions!M$7,0)</f>
        <v>0.55146215763349737</v>
      </c>
      <c r="I1615" s="15">
        <f t="shared" si="384"/>
        <v>1.1031161181218294</v>
      </c>
      <c r="J1615" s="15">
        <f t="shared" si="385"/>
        <v>1.0078033906966741</v>
      </c>
      <c r="K1615" s="283">
        <f t="shared" si="390"/>
        <v>0.61307380626942543</v>
      </c>
      <c r="L1615" s="283">
        <f t="shared" si="391"/>
        <v>2.9050026706454841</v>
      </c>
      <c r="M1615" s="283">
        <f t="shared" si="392"/>
        <v>6.0767073238867937</v>
      </c>
      <c r="N1615" s="283">
        <f t="shared" si="393"/>
        <v>1.7641684145174241</v>
      </c>
      <c r="O1615" s="283">
        <f t="shared" si="394"/>
        <v>1.0095300595224905</v>
      </c>
      <c r="P1615" s="21">
        <f t="shared" si="386"/>
        <v>0</v>
      </c>
      <c r="Q1615" s="21">
        <f t="shared" si="387"/>
        <v>0.72139578924615555</v>
      </c>
      <c r="R1615">
        <f t="shared" si="388"/>
        <v>1.1856283047139096</v>
      </c>
      <c r="S1615" s="296">
        <f t="shared" si="395"/>
        <v>0</v>
      </c>
      <c r="T1615" s="283">
        <f t="shared" si="396"/>
        <v>0.61307380626942543</v>
      </c>
    </row>
    <row r="1616" spans="1:20" x14ac:dyDescent="0.25">
      <c r="A1616" s="286">
        <v>43168</v>
      </c>
      <c r="B1616" s="1">
        <f t="shared" si="389"/>
        <v>5</v>
      </c>
      <c r="C1616" s="285">
        <v>6</v>
      </c>
      <c r="D1616" t="s">
        <v>713</v>
      </c>
      <c r="F1616" s="16">
        <v>21</v>
      </c>
      <c r="G1616" t="str">
        <f t="shared" si="383"/>
        <v>heating</v>
      </c>
      <c r="H1616" s="283">
        <f>IF(G1616="heating",F1616*Assumptions!M$4+Assumptions!M$7,0)</f>
        <v>0.51937453492237728</v>
      </c>
      <c r="I1616" s="15">
        <f t="shared" si="384"/>
        <v>1.1674190089087988</v>
      </c>
      <c r="J1616" s="15">
        <f t="shared" si="385"/>
        <v>1.0078033906966741</v>
      </c>
      <c r="K1616" s="283">
        <f t="shared" si="390"/>
        <v>0.6110591167824122</v>
      </c>
      <c r="L1616" s="283">
        <f t="shared" si="391"/>
        <v>3.0222800846604434</v>
      </c>
      <c r="M1616" s="283">
        <f t="shared" si="392"/>
        <v>6.3012536188761477</v>
      </c>
      <c r="N1616" s="283">
        <f t="shared" si="393"/>
        <v>1.9596958788221039</v>
      </c>
      <c r="O1616" s="283">
        <f t="shared" si="394"/>
        <v>0.94238693827927955</v>
      </c>
      <c r="P1616" s="21">
        <f t="shared" si="386"/>
        <v>0</v>
      </c>
      <c r="Q1616" s="21">
        <f t="shared" si="387"/>
        <v>0.87787080972652631</v>
      </c>
      <c r="R1616">
        <f t="shared" si="388"/>
        <v>1.1856283047139096</v>
      </c>
      <c r="S1616" s="296">
        <f t="shared" si="395"/>
        <v>0</v>
      </c>
      <c r="T1616" s="283">
        <f t="shared" si="396"/>
        <v>0.6110591167824122</v>
      </c>
    </row>
    <row r="1617" spans="1:20" x14ac:dyDescent="0.25">
      <c r="A1617" s="286">
        <v>43168</v>
      </c>
      <c r="B1617" s="1">
        <f t="shared" si="389"/>
        <v>5</v>
      </c>
      <c r="C1617" s="285">
        <v>7</v>
      </c>
      <c r="D1617" t="s">
        <v>714</v>
      </c>
      <c r="F1617" s="16">
        <v>25</v>
      </c>
      <c r="G1617" t="str">
        <f t="shared" si="383"/>
        <v>heating</v>
      </c>
      <c r="H1617" s="283">
        <f>IF(G1617="heating",F1617*Assumptions!M$4+Assumptions!M$7,0)</f>
        <v>0.47659103797421726</v>
      </c>
      <c r="I1617" s="15">
        <f t="shared" si="384"/>
        <v>1.1567226404725983</v>
      </c>
      <c r="J1617" s="15">
        <f t="shared" si="385"/>
        <v>1.0078033906966741</v>
      </c>
      <c r="K1617" s="283">
        <f t="shared" si="390"/>
        <v>0.55558552552892537</v>
      </c>
      <c r="L1617" s="283">
        <f t="shared" si="391"/>
        <v>3.0939281817466902</v>
      </c>
      <c r="M1617" s="283">
        <f t="shared" si="392"/>
        <v>5.8650291309129106</v>
      </c>
      <c r="N1617" s="283">
        <f t="shared" si="393"/>
        <v>2.1843738559015753</v>
      </c>
      <c r="O1617" s="283">
        <f t="shared" si="394"/>
        <v>0.78692651908480837</v>
      </c>
      <c r="P1617" s="21">
        <f t="shared" si="386"/>
        <v>0</v>
      </c>
      <c r="Q1617" s="21">
        <f t="shared" si="387"/>
        <v>0.97331382064367777</v>
      </c>
      <c r="R1617">
        <f t="shared" si="388"/>
        <v>1.1856283047139096</v>
      </c>
      <c r="S1617" s="296">
        <f t="shared" si="395"/>
        <v>0</v>
      </c>
      <c r="T1617" s="283">
        <f t="shared" si="396"/>
        <v>0.55558552552892537</v>
      </c>
    </row>
    <row r="1618" spans="1:20" x14ac:dyDescent="0.25">
      <c r="A1618" s="286">
        <v>43168</v>
      </c>
      <c r="B1618" s="1">
        <f t="shared" si="389"/>
        <v>5</v>
      </c>
      <c r="C1618" s="285">
        <v>8</v>
      </c>
      <c r="D1618" t="s">
        <v>714</v>
      </c>
      <c r="F1618" s="16">
        <v>25</v>
      </c>
      <c r="G1618" t="str">
        <f t="shared" si="383"/>
        <v>heating</v>
      </c>
      <c r="H1618" s="283">
        <f>IF(G1618="heating",F1618*Assumptions!M$4+Assumptions!M$7,0)</f>
        <v>0.47659103797421726</v>
      </c>
      <c r="I1618" s="15">
        <f t="shared" si="384"/>
        <v>1.0887373021083731</v>
      </c>
      <c r="J1618" s="15">
        <f t="shared" si="385"/>
        <v>1.0078033906966741</v>
      </c>
      <c r="K1618" s="283">
        <f t="shared" si="390"/>
        <v>0.52293148330501105</v>
      </c>
      <c r="L1618" s="283">
        <f t="shared" si="391"/>
        <v>3.0939281817466902</v>
      </c>
      <c r="M1618" s="283">
        <f t="shared" si="392"/>
        <v>5.5203172907277462</v>
      </c>
      <c r="N1618" s="283">
        <f t="shared" si="393"/>
        <v>2.1843738559015753</v>
      </c>
      <c r="O1618" s="283">
        <f t="shared" si="394"/>
        <v>0.74067561692739525</v>
      </c>
      <c r="P1618" s="21">
        <f t="shared" si="386"/>
        <v>0</v>
      </c>
      <c r="Q1618" s="21">
        <f t="shared" si="387"/>
        <v>0.94940007506179924</v>
      </c>
      <c r="R1618">
        <f t="shared" si="388"/>
        <v>1.1856283047139096</v>
      </c>
      <c r="S1618" s="296">
        <f t="shared" si="395"/>
        <v>0</v>
      </c>
      <c r="T1618" s="283">
        <f t="shared" si="396"/>
        <v>0.52293148330501105</v>
      </c>
    </row>
    <row r="1619" spans="1:20" x14ac:dyDescent="0.25">
      <c r="A1619" s="286">
        <v>43168</v>
      </c>
      <c r="B1619" s="1">
        <f t="shared" si="389"/>
        <v>5</v>
      </c>
      <c r="C1619" s="285">
        <v>9</v>
      </c>
      <c r="D1619" t="s">
        <v>714</v>
      </c>
      <c r="F1619" s="16">
        <v>28</v>
      </c>
      <c r="G1619" t="str">
        <f t="shared" si="383"/>
        <v>heating</v>
      </c>
      <c r="H1619" s="283">
        <f>IF(G1619="heating",F1619*Assumptions!M$4+Assumptions!M$7,0)</f>
        <v>0.44450341526309717</v>
      </c>
      <c r="I1619" s="15">
        <f t="shared" si="384"/>
        <v>1.0265141967145235</v>
      </c>
      <c r="J1619" s="15">
        <f t="shared" si="385"/>
        <v>1.0078033906966741</v>
      </c>
      <c r="K1619" s="283">
        <f t="shared" si="390"/>
        <v>0.459849668110274</v>
      </c>
      <c r="L1619" s="283">
        <f t="shared" si="391"/>
        <v>3.0941723472618432</v>
      </c>
      <c r="M1619" s="283">
        <f t="shared" si="392"/>
        <v>4.854778281202349</v>
      </c>
      <c r="N1619" s="283">
        <f t="shared" si="393"/>
        <v>2.2832919573072399</v>
      </c>
      <c r="O1619" s="283">
        <f t="shared" si="394"/>
        <v>0.62315908502667527</v>
      </c>
      <c r="P1619" s="21">
        <f t="shared" si="386"/>
        <v>0</v>
      </c>
      <c r="Q1619" s="21">
        <f t="shared" si="387"/>
        <v>0.8408485371888097</v>
      </c>
      <c r="R1619">
        <f t="shared" si="388"/>
        <v>1.1856283047139096</v>
      </c>
      <c r="S1619" s="296">
        <f t="shared" si="395"/>
        <v>0</v>
      </c>
      <c r="T1619" s="283">
        <f t="shared" si="396"/>
        <v>0.459849668110274</v>
      </c>
    </row>
    <row r="1620" spans="1:20" x14ac:dyDescent="0.25">
      <c r="A1620" s="286">
        <v>43168</v>
      </c>
      <c r="B1620" s="1">
        <f t="shared" si="389"/>
        <v>5</v>
      </c>
      <c r="C1620" s="285">
        <v>10</v>
      </c>
      <c r="D1620" t="s">
        <v>714</v>
      </c>
      <c r="F1620" s="16">
        <v>28</v>
      </c>
      <c r="G1620" t="str">
        <f t="shared" si="383"/>
        <v>heating</v>
      </c>
      <c r="H1620" s="283">
        <f>IF(G1620="heating",F1620*Assumptions!M$4+Assumptions!M$7,0)</f>
        <v>0.44450341526309717</v>
      </c>
      <c r="I1620" s="15">
        <f t="shared" si="384"/>
        <v>0.99413757313525775</v>
      </c>
      <c r="J1620" s="15">
        <f t="shared" si="385"/>
        <v>1.0078033906966741</v>
      </c>
      <c r="K1620" s="283">
        <f t="shared" si="390"/>
        <v>0.44534584570323021</v>
      </c>
      <c r="L1620" s="283">
        <f t="shared" si="391"/>
        <v>3.0941723472618432</v>
      </c>
      <c r="M1620" s="283">
        <f t="shared" si="392"/>
        <v>4.7016568441346873</v>
      </c>
      <c r="N1620" s="283">
        <f t="shared" si="393"/>
        <v>2.2832919573072399</v>
      </c>
      <c r="O1620" s="283">
        <f t="shared" si="394"/>
        <v>0.60350442541214366</v>
      </c>
      <c r="P1620" s="21">
        <f t="shared" si="386"/>
        <v>0</v>
      </c>
      <c r="Q1620" s="21">
        <f t="shared" si="387"/>
        <v>0.74504051125983206</v>
      </c>
      <c r="R1620">
        <f t="shared" si="388"/>
        <v>1.1856283047139096</v>
      </c>
      <c r="S1620" s="296">
        <f t="shared" si="395"/>
        <v>0</v>
      </c>
      <c r="T1620" s="283">
        <f t="shared" si="396"/>
        <v>0.44534584570323021</v>
      </c>
    </row>
    <row r="1621" spans="1:20" x14ac:dyDescent="0.25">
      <c r="A1621" s="286">
        <v>43168</v>
      </c>
      <c r="B1621" s="1">
        <f t="shared" si="389"/>
        <v>5</v>
      </c>
      <c r="C1621" s="285">
        <v>11</v>
      </c>
      <c r="D1621" t="s">
        <v>714</v>
      </c>
      <c r="F1621" s="16">
        <v>30</v>
      </c>
      <c r="G1621" t="str">
        <f t="shared" si="383"/>
        <v>heating</v>
      </c>
      <c r="H1621" s="283">
        <f>IF(G1621="heating",F1621*Assumptions!M$4+Assumptions!M$7,0)</f>
        <v>0.42311166678901713</v>
      </c>
      <c r="I1621" s="15">
        <f t="shared" si="384"/>
        <v>0.95102107888400034</v>
      </c>
      <c r="J1621" s="15">
        <f t="shared" si="385"/>
        <v>1.0078033906966741</v>
      </c>
      <c r="K1621" s="283">
        <f t="shared" si="390"/>
        <v>0.40552810550207524</v>
      </c>
      <c r="L1621" s="283">
        <f t="shared" si="391"/>
        <v>3.0747565450814909</v>
      </c>
      <c r="M1621" s="283">
        <f t="shared" si="392"/>
        <v>4.2544234708230944</v>
      </c>
      <c r="N1621" s="283">
        <f t="shared" si="393"/>
        <v>2.3339835549601151</v>
      </c>
      <c r="O1621" s="283">
        <f t="shared" si="394"/>
        <v>0.53423692465918482</v>
      </c>
      <c r="P1621" s="21">
        <f t="shared" si="386"/>
        <v>0</v>
      </c>
      <c r="Q1621" s="21">
        <f t="shared" si="387"/>
        <v>0.72850690893675296</v>
      </c>
      <c r="R1621">
        <f t="shared" si="388"/>
        <v>1.1856283047139096</v>
      </c>
      <c r="S1621" s="296">
        <f t="shared" si="395"/>
        <v>0</v>
      </c>
      <c r="T1621" s="283">
        <f t="shared" si="396"/>
        <v>0.40552810550207524</v>
      </c>
    </row>
    <row r="1622" spans="1:20" x14ac:dyDescent="0.25">
      <c r="A1622" s="286">
        <v>43168</v>
      </c>
      <c r="B1622" s="1">
        <f t="shared" si="389"/>
        <v>5</v>
      </c>
      <c r="C1622" s="285">
        <v>12</v>
      </c>
      <c r="D1622" t="s">
        <v>714</v>
      </c>
      <c r="F1622" s="16">
        <v>30</v>
      </c>
      <c r="G1622" t="str">
        <f t="shared" si="383"/>
        <v>heating</v>
      </c>
      <c r="H1622" s="283">
        <f>IF(G1622="heating",F1622*Assumptions!M$4+Assumptions!M$7,0)</f>
        <v>0.42311166678901713</v>
      </c>
      <c r="I1622" s="15">
        <f t="shared" si="384"/>
        <v>0.92817502202723046</v>
      </c>
      <c r="J1622" s="15">
        <f t="shared" si="385"/>
        <v>1.0078033906966741</v>
      </c>
      <c r="K1622" s="283">
        <f t="shared" si="390"/>
        <v>0.39578624135097723</v>
      </c>
      <c r="L1622" s="283">
        <f t="shared" si="391"/>
        <v>3.0747565450814909</v>
      </c>
      <c r="M1622" s="283">
        <f t="shared" si="392"/>
        <v>4.1522208985927724</v>
      </c>
      <c r="N1622" s="283">
        <f t="shared" si="393"/>
        <v>2.3339835549601151</v>
      </c>
      <c r="O1622" s="283">
        <f t="shared" si="394"/>
        <v>0.52140313219469792</v>
      </c>
      <c r="P1622" s="21">
        <f t="shared" si="386"/>
        <v>0</v>
      </c>
      <c r="Q1622" s="21">
        <f t="shared" si="387"/>
        <v>0.75910815787401487</v>
      </c>
      <c r="R1622">
        <f t="shared" si="388"/>
        <v>1.1856283047139096</v>
      </c>
      <c r="S1622" s="296">
        <f t="shared" si="395"/>
        <v>0</v>
      </c>
      <c r="T1622" s="283">
        <f t="shared" si="396"/>
        <v>0.39578624135097723</v>
      </c>
    </row>
    <row r="1623" spans="1:20" x14ac:dyDescent="0.25">
      <c r="A1623" s="286">
        <v>43168</v>
      </c>
      <c r="B1623" s="1">
        <f t="shared" si="389"/>
        <v>5</v>
      </c>
      <c r="C1623" s="285">
        <v>13</v>
      </c>
      <c r="D1623" t="s">
        <v>714</v>
      </c>
      <c r="F1623" s="16">
        <v>32</v>
      </c>
      <c r="G1623" t="str">
        <f t="shared" si="383"/>
        <v>heating</v>
      </c>
      <c r="H1623" s="283">
        <f>IF(G1623="heating",F1623*Assumptions!M$4+Assumptions!M$7,0)</f>
        <v>0.40171991831493709</v>
      </c>
      <c r="I1623" s="15">
        <f t="shared" si="384"/>
        <v>0.91573834436872614</v>
      </c>
      <c r="J1623" s="15">
        <f t="shared" si="385"/>
        <v>1.0078033906966741</v>
      </c>
      <c r="K1623" s="283">
        <f t="shared" si="390"/>
        <v>0.3707409688309764</v>
      </c>
      <c r="L1623" s="283">
        <f t="shared" si="391"/>
        <v>3.1003620880617868</v>
      </c>
      <c r="M1623" s="283">
        <f t="shared" si="392"/>
        <v>3.9218594053975679</v>
      </c>
      <c r="N1623" s="283">
        <f t="shared" si="393"/>
        <v>2.4522803312945656</v>
      </c>
      <c r="O1623" s="283">
        <f t="shared" si="394"/>
        <v>0.46871935055160185</v>
      </c>
      <c r="P1623" s="21">
        <f t="shared" si="386"/>
        <v>0</v>
      </c>
      <c r="Q1623" s="21">
        <f t="shared" si="387"/>
        <v>0.79115902007799765</v>
      </c>
      <c r="R1623">
        <f t="shared" si="388"/>
        <v>1.1856283047139096</v>
      </c>
      <c r="S1623" s="296">
        <f t="shared" si="395"/>
        <v>0</v>
      </c>
      <c r="T1623" s="283">
        <f t="shared" si="396"/>
        <v>0.3707409688309764</v>
      </c>
    </row>
    <row r="1624" spans="1:20" x14ac:dyDescent="0.25">
      <c r="A1624" s="286">
        <v>43168</v>
      </c>
      <c r="B1624" s="1">
        <f t="shared" si="389"/>
        <v>5</v>
      </c>
      <c r="C1624" s="285">
        <v>14</v>
      </c>
      <c r="D1624" t="s">
        <v>714</v>
      </c>
      <c r="F1624" s="16">
        <v>32</v>
      </c>
      <c r="G1624" t="str">
        <f t="shared" si="383"/>
        <v>heating</v>
      </c>
      <c r="H1624" s="283">
        <f>IF(G1624="heating",F1624*Assumptions!M$4+Assumptions!M$7,0)</f>
        <v>0.40171991831493709</v>
      </c>
      <c r="I1624" s="15">
        <f t="shared" si="384"/>
        <v>0.92047470058819936</v>
      </c>
      <c r="J1624" s="15">
        <f t="shared" si="385"/>
        <v>1.0078033906966741</v>
      </c>
      <c r="K1624" s="283">
        <f t="shared" si="390"/>
        <v>0.37265850488735575</v>
      </c>
      <c r="L1624" s="283">
        <f t="shared" si="391"/>
        <v>3.1003620880617868</v>
      </c>
      <c r="M1624" s="283">
        <f t="shared" si="392"/>
        <v>3.942143936782414</v>
      </c>
      <c r="N1624" s="283">
        <f t="shared" si="393"/>
        <v>2.4522803312945656</v>
      </c>
      <c r="O1624" s="283">
        <f t="shared" si="394"/>
        <v>0.47114364765003008</v>
      </c>
      <c r="P1624" s="21">
        <f t="shared" si="386"/>
        <v>0</v>
      </c>
      <c r="Q1624" s="21">
        <f t="shared" si="387"/>
        <v>0.84355555031342389</v>
      </c>
      <c r="R1624">
        <f t="shared" si="388"/>
        <v>1.1856283047139096</v>
      </c>
      <c r="S1624" s="296">
        <f t="shared" si="395"/>
        <v>0</v>
      </c>
      <c r="T1624" s="283">
        <f t="shared" si="396"/>
        <v>0.37265850488735575</v>
      </c>
    </row>
    <row r="1625" spans="1:20" x14ac:dyDescent="0.25">
      <c r="A1625" s="286">
        <v>43168</v>
      </c>
      <c r="B1625" s="1">
        <f t="shared" si="389"/>
        <v>5</v>
      </c>
      <c r="C1625" s="285">
        <v>15</v>
      </c>
      <c r="D1625" t="s">
        <v>714</v>
      </c>
      <c r="F1625" s="16">
        <v>32</v>
      </c>
      <c r="G1625" t="str">
        <f t="shared" si="383"/>
        <v>heating</v>
      </c>
      <c r="H1625" s="283">
        <f>IF(G1625="heating",F1625*Assumptions!M$4+Assumptions!M$7,0)</f>
        <v>0.40171991831493709</v>
      </c>
      <c r="I1625" s="15">
        <f t="shared" si="384"/>
        <v>0.92937811039838192</v>
      </c>
      <c r="J1625" s="15">
        <f t="shared" si="385"/>
        <v>1.0078033906966741</v>
      </c>
      <c r="K1625" s="283">
        <f t="shared" si="390"/>
        <v>0.37626309215753467</v>
      </c>
      <c r="L1625" s="283">
        <f t="shared" si="391"/>
        <v>3.1003620880617868</v>
      </c>
      <c r="M1625" s="283">
        <f t="shared" si="392"/>
        <v>3.9802748305239488</v>
      </c>
      <c r="N1625" s="283">
        <f t="shared" si="393"/>
        <v>2.4522803312945656</v>
      </c>
      <c r="O1625" s="283">
        <f t="shared" si="394"/>
        <v>0.47570084511761057</v>
      </c>
      <c r="P1625" s="21">
        <f t="shared" si="386"/>
        <v>0</v>
      </c>
      <c r="Q1625" s="21">
        <f t="shared" si="387"/>
        <v>0.96592607327566882</v>
      </c>
      <c r="R1625">
        <f t="shared" si="388"/>
        <v>1.1856283047139096</v>
      </c>
      <c r="S1625" s="296">
        <f t="shared" si="395"/>
        <v>0</v>
      </c>
      <c r="T1625" s="283">
        <f t="shared" si="396"/>
        <v>0.37626309215753467</v>
      </c>
    </row>
    <row r="1626" spans="1:20" x14ac:dyDescent="0.25">
      <c r="A1626" s="286">
        <v>43168</v>
      </c>
      <c r="B1626" s="1">
        <f t="shared" si="389"/>
        <v>5</v>
      </c>
      <c r="C1626" s="285">
        <v>16</v>
      </c>
      <c r="D1626" t="s">
        <v>714</v>
      </c>
      <c r="F1626" s="16">
        <v>32</v>
      </c>
      <c r="G1626" t="str">
        <f t="shared" si="383"/>
        <v>heating</v>
      </c>
      <c r="H1626" s="283">
        <f>IF(G1626="heating",F1626*Assumptions!M$4+Assumptions!M$7,0)</f>
        <v>0.40171991831493709</v>
      </c>
      <c r="I1626" s="15">
        <f t="shared" si="384"/>
        <v>0.95820877609023625</v>
      </c>
      <c r="J1626" s="15">
        <f t="shared" si="385"/>
        <v>1.0078033906966741</v>
      </c>
      <c r="K1626" s="283">
        <f t="shared" si="390"/>
        <v>0.38793532254558122</v>
      </c>
      <c r="L1626" s="283">
        <f t="shared" si="391"/>
        <v>3.1003620880617868</v>
      </c>
      <c r="M1626" s="283">
        <f t="shared" si="392"/>
        <v>4.1037487661768433</v>
      </c>
      <c r="N1626" s="283">
        <f t="shared" si="393"/>
        <v>2.4522803312945656</v>
      </c>
      <c r="O1626" s="283">
        <f t="shared" si="394"/>
        <v>0.49045777976183136</v>
      </c>
      <c r="P1626" s="21">
        <f t="shared" si="386"/>
        <v>0</v>
      </c>
      <c r="Q1626" s="21">
        <f t="shared" si="387"/>
        <v>1.1649354943302594</v>
      </c>
      <c r="R1626">
        <f t="shared" si="388"/>
        <v>1.1856283047139096</v>
      </c>
      <c r="S1626" s="296">
        <f t="shared" si="395"/>
        <v>0</v>
      </c>
      <c r="T1626" s="283">
        <f t="shared" si="396"/>
        <v>0.38793532254558122</v>
      </c>
    </row>
    <row r="1627" spans="1:20" x14ac:dyDescent="0.25">
      <c r="A1627" s="286">
        <v>43168</v>
      </c>
      <c r="B1627" s="1">
        <f t="shared" si="389"/>
        <v>5</v>
      </c>
      <c r="C1627" s="285">
        <v>17</v>
      </c>
      <c r="D1627" t="s">
        <v>714</v>
      </c>
      <c r="F1627" s="16">
        <v>30</v>
      </c>
      <c r="G1627" t="str">
        <f t="shared" si="383"/>
        <v>heating</v>
      </c>
      <c r="H1627" s="283">
        <f>IF(G1627="heating",F1627*Assumptions!M$4+Assumptions!M$7,0)</f>
        <v>0.42311166678901713</v>
      </c>
      <c r="I1627" s="15">
        <f t="shared" si="384"/>
        <v>1.000324165990953</v>
      </c>
      <c r="J1627" s="15">
        <f t="shared" si="385"/>
        <v>1.0078033906966741</v>
      </c>
      <c r="K1627" s="283">
        <f t="shared" si="390"/>
        <v>0.42655160114672325</v>
      </c>
      <c r="L1627" s="283">
        <f t="shared" si="391"/>
        <v>3.0747565450814909</v>
      </c>
      <c r="M1627" s="283">
        <f t="shared" si="392"/>
        <v>4.4749824212282716</v>
      </c>
      <c r="N1627" s="283">
        <f t="shared" si="393"/>
        <v>2.3339835549601151</v>
      </c>
      <c r="O1627" s="283">
        <f t="shared" si="394"/>
        <v>0.56193297705702538</v>
      </c>
      <c r="P1627" s="21">
        <f t="shared" si="386"/>
        <v>0</v>
      </c>
      <c r="Q1627" s="21">
        <f t="shared" si="387"/>
        <v>1.3521540118753073</v>
      </c>
      <c r="R1627">
        <f t="shared" si="388"/>
        <v>1.1856283047139096</v>
      </c>
      <c r="S1627" s="296">
        <f t="shared" si="395"/>
        <v>0</v>
      </c>
      <c r="T1627" s="283">
        <f t="shared" si="396"/>
        <v>0.42655160114672325</v>
      </c>
    </row>
    <row r="1628" spans="1:20" x14ac:dyDescent="0.25">
      <c r="A1628" s="286">
        <v>43168</v>
      </c>
      <c r="B1628" s="1">
        <f t="shared" si="389"/>
        <v>5</v>
      </c>
      <c r="C1628" s="285">
        <v>18</v>
      </c>
      <c r="D1628" t="s">
        <v>714</v>
      </c>
      <c r="F1628" s="16">
        <v>30</v>
      </c>
      <c r="G1628" t="str">
        <f t="shared" si="383"/>
        <v>heating</v>
      </c>
      <c r="H1628" s="283">
        <f>IF(G1628="heating",F1628*Assumptions!M$4+Assumptions!M$7,0)</f>
        <v>0.42311166678901713</v>
      </c>
      <c r="I1628" s="15">
        <f t="shared" si="384"/>
        <v>0.99263375744531002</v>
      </c>
      <c r="J1628" s="15">
        <f t="shared" si="385"/>
        <v>1.0078033906966741</v>
      </c>
      <c r="K1628" s="283">
        <f t="shared" si="390"/>
        <v>0.42327230810338584</v>
      </c>
      <c r="L1628" s="283">
        <f t="shared" si="391"/>
        <v>3.0747565450814909</v>
      </c>
      <c r="M1628" s="283">
        <f t="shared" si="392"/>
        <v>4.4405791305512707</v>
      </c>
      <c r="N1628" s="283">
        <f t="shared" si="393"/>
        <v>2.3339835549601151</v>
      </c>
      <c r="O1628" s="283">
        <f t="shared" si="394"/>
        <v>0.55761288331565617</v>
      </c>
      <c r="P1628" s="21">
        <f t="shared" si="386"/>
        <v>0</v>
      </c>
      <c r="Q1628" s="21">
        <f t="shared" si="387"/>
        <v>1.5598916921549892</v>
      </c>
      <c r="R1628">
        <f t="shared" si="388"/>
        <v>1.1856283047139096</v>
      </c>
      <c r="S1628" s="296">
        <f t="shared" si="395"/>
        <v>0</v>
      </c>
      <c r="T1628" s="283">
        <f t="shared" si="396"/>
        <v>0.42327230810338584</v>
      </c>
    </row>
    <row r="1629" spans="1:20" x14ac:dyDescent="0.25">
      <c r="A1629" s="286">
        <v>43168</v>
      </c>
      <c r="B1629" s="1">
        <f t="shared" si="389"/>
        <v>5</v>
      </c>
      <c r="C1629" s="285">
        <v>19</v>
      </c>
      <c r="D1629" t="s">
        <v>714</v>
      </c>
      <c r="F1629" s="16">
        <v>30</v>
      </c>
      <c r="G1629" t="str">
        <f t="shared" si="383"/>
        <v>heating</v>
      </c>
      <c r="H1629" s="283">
        <f>IF(G1629="heating",F1629*Assumptions!M$4+Assumptions!M$7,0)</f>
        <v>0.42311166678901713</v>
      </c>
      <c r="I1629" s="15">
        <f t="shared" si="384"/>
        <v>0.98728643949761985</v>
      </c>
      <c r="J1629" s="15">
        <f t="shared" si="385"/>
        <v>1.0078033906966741</v>
      </c>
      <c r="K1629" s="283">
        <f t="shared" si="390"/>
        <v>0.42099214022383818</v>
      </c>
      <c r="L1629" s="283">
        <f t="shared" si="391"/>
        <v>3.0747565450814909</v>
      </c>
      <c r="M1629" s="283">
        <f t="shared" si="392"/>
        <v>4.4166577312387512</v>
      </c>
      <c r="N1629" s="283">
        <f t="shared" si="393"/>
        <v>2.3339835549601151</v>
      </c>
      <c r="O1629" s="283">
        <f t="shared" si="394"/>
        <v>0.55460902277147006</v>
      </c>
      <c r="P1629" s="21">
        <f t="shared" si="386"/>
        <v>0</v>
      </c>
      <c r="Q1629" s="21">
        <f t="shared" si="387"/>
        <v>1.6764212681468484</v>
      </c>
      <c r="R1629">
        <f t="shared" si="388"/>
        <v>1.1856283047139096</v>
      </c>
      <c r="S1629" s="296">
        <f t="shared" si="395"/>
        <v>0</v>
      </c>
      <c r="T1629" s="283">
        <f t="shared" si="396"/>
        <v>0.42099214022383818</v>
      </c>
    </row>
    <row r="1630" spans="1:20" x14ac:dyDescent="0.25">
      <c r="A1630" s="286">
        <v>43168</v>
      </c>
      <c r="B1630" s="1">
        <f t="shared" si="389"/>
        <v>5</v>
      </c>
      <c r="C1630" s="285">
        <v>20</v>
      </c>
      <c r="D1630" t="s">
        <v>714</v>
      </c>
      <c r="F1630" s="16">
        <v>30</v>
      </c>
      <c r="G1630" t="str">
        <f t="shared" si="383"/>
        <v>heating</v>
      </c>
      <c r="H1630" s="283">
        <f>IF(G1630="heating",F1630*Assumptions!M$4+Assumptions!M$7,0)</f>
        <v>0.42311166678901713</v>
      </c>
      <c r="I1630" s="15">
        <f t="shared" si="384"/>
        <v>0.9807837528485519</v>
      </c>
      <c r="J1630" s="15">
        <f t="shared" si="385"/>
        <v>1.0078033906966741</v>
      </c>
      <c r="K1630" s="283">
        <f t="shared" si="390"/>
        <v>0.41821930767993221</v>
      </c>
      <c r="L1630" s="283">
        <f t="shared" si="391"/>
        <v>3.0747565450814909</v>
      </c>
      <c r="M1630" s="283">
        <f t="shared" si="392"/>
        <v>4.3875677527751122</v>
      </c>
      <c r="N1630" s="283">
        <f t="shared" si="393"/>
        <v>2.3339835549601151</v>
      </c>
      <c r="O1630" s="283">
        <f t="shared" si="394"/>
        <v>0.55095613284657274</v>
      </c>
      <c r="P1630" s="21">
        <f t="shared" si="386"/>
        <v>0</v>
      </c>
      <c r="Q1630" s="21">
        <f t="shared" si="387"/>
        <v>1.52436960139122</v>
      </c>
      <c r="R1630">
        <f t="shared" si="388"/>
        <v>1.1856283047139096</v>
      </c>
      <c r="S1630" s="296">
        <f t="shared" si="395"/>
        <v>0</v>
      </c>
      <c r="T1630" s="283">
        <f t="shared" si="396"/>
        <v>0.41821930767993221</v>
      </c>
    </row>
    <row r="1631" spans="1:20" x14ac:dyDescent="0.25">
      <c r="A1631" s="286">
        <v>43168</v>
      </c>
      <c r="B1631" s="1">
        <f t="shared" si="389"/>
        <v>5</v>
      </c>
      <c r="C1631" s="285">
        <v>21</v>
      </c>
      <c r="D1631" t="s">
        <v>714</v>
      </c>
      <c r="F1631" s="16">
        <v>28</v>
      </c>
      <c r="G1631" t="str">
        <f t="shared" si="383"/>
        <v>heating</v>
      </c>
      <c r="H1631" s="283">
        <f>IF(G1631="heating",F1631*Assumptions!M$4+Assumptions!M$7,0)</f>
        <v>0.44450341526309717</v>
      </c>
      <c r="I1631" s="15">
        <f t="shared" si="384"/>
        <v>0.96485790305685171</v>
      </c>
      <c r="J1631" s="15">
        <f t="shared" si="385"/>
        <v>1.0078033906966741</v>
      </c>
      <c r="K1631" s="283">
        <f t="shared" si="390"/>
        <v>0.43222937190186717</v>
      </c>
      <c r="L1631" s="283">
        <f t="shared" si="391"/>
        <v>3.0941723472618432</v>
      </c>
      <c r="M1631" s="283">
        <f t="shared" si="392"/>
        <v>4.5631820847671403</v>
      </c>
      <c r="N1631" s="283">
        <f t="shared" si="393"/>
        <v>2.2832919573072399</v>
      </c>
      <c r="O1631" s="283">
        <f t="shared" si="394"/>
        <v>0.5857298125774254</v>
      </c>
      <c r="P1631" s="21">
        <f t="shared" si="386"/>
        <v>0</v>
      </c>
      <c r="Q1631" s="21">
        <f t="shared" si="387"/>
        <v>1.4448604713749031</v>
      </c>
      <c r="R1631">
        <f t="shared" si="388"/>
        <v>1.1856283047139096</v>
      </c>
      <c r="S1631" s="296">
        <f t="shared" si="395"/>
        <v>0</v>
      </c>
      <c r="T1631" s="283">
        <f t="shared" si="396"/>
        <v>0.43222937190186717</v>
      </c>
    </row>
    <row r="1632" spans="1:20" x14ac:dyDescent="0.25">
      <c r="A1632" s="286">
        <v>43168</v>
      </c>
      <c r="B1632" s="1">
        <f t="shared" si="389"/>
        <v>5</v>
      </c>
      <c r="C1632" s="285">
        <v>22</v>
      </c>
      <c r="D1632" t="s">
        <v>714</v>
      </c>
      <c r="F1632" s="16">
        <v>28</v>
      </c>
      <c r="G1632" t="str">
        <f t="shared" si="383"/>
        <v>heating</v>
      </c>
      <c r="H1632" s="283">
        <f>IF(G1632="heating",F1632*Assumptions!M$4+Assumptions!M$7,0)</f>
        <v>0.44450341526309717</v>
      </c>
      <c r="I1632" s="15">
        <f t="shared" si="384"/>
        <v>0.93972561476240646</v>
      </c>
      <c r="J1632" s="15">
        <f t="shared" si="385"/>
        <v>1.0078033906966741</v>
      </c>
      <c r="K1632" s="283">
        <f t="shared" si="390"/>
        <v>0.42097080921657537</v>
      </c>
      <c r="L1632" s="283">
        <f t="shared" si="391"/>
        <v>3.0941723472618432</v>
      </c>
      <c r="M1632" s="283">
        <f t="shared" si="392"/>
        <v>4.4443218802426419</v>
      </c>
      <c r="N1632" s="283">
        <f t="shared" si="393"/>
        <v>2.2832919573072399</v>
      </c>
      <c r="O1632" s="283">
        <f t="shared" si="394"/>
        <v>0.57047292297149566</v>
      </c>
      <c r="P1632" s="21">
        <f t="shared" si="386"/>
        <v>0</v>
      </c>
      <c r="Q1632" s="21">
        <f t="shared" si="387"/>
        <v>1.2427137171080138</v>
      </c>
      <c r="R1632">
        <f t="shared" si="388"/>
        <v>1.1856283047139096</v>
      </c>
      <c r="S1632" s="296">
        <f t="shared" si="395"/>
        <v>0</v>
      </c>
      <c r="T1632" s="283">
        <f t="shared" si="396"/>
        <v>0.42097080921657537</v>
      </c>
    </row>
    <row r="1633" spans="1:20" x14ac:dyDescent="0.25">
      <c r="A1633" s="286">
        <v>43168</v>
      </c>
      <c r="B1633" s="1">
        <f t="shared" si="389"/>
        <v>5</v>
      </c>
      <c r="C1633" s="285">
        <v>23</v>
      </c>
      <c r="D1633" t="s">
        <v>713</v>
      </c>
      <c r="F1633" s="16">
        <v>28</v>
      </c>
      <c r="G1633" t="str">
        <f t="shared" si="383"/>
        <v>heating</v>
      </c>
      <c r="H1633" s="283">
        <f>IF(G1633="heating",F1633*Assumptions!M$4+Assumptions!M$7,0)</f>
        <v>0.44450341526309717</v>
      </c>
      <c r="I1633" s="15">
        <f t="shared" si="384"/>
        <v>0.93552015763172869</v>
      </c>
      <c r="J1633" s="15">
        <f t="shared" si="385"/>
        <v>1.0078033906966741</v>
      </c>
      <c r="K1633" s="283">
        <f t="shared" si="390"/>
        <v>0.4190868819684343</v>
      </c>
      <c r="L1633" s="283">
        <f t="shared" si="391"/>
        <v>3.0941723472618432</v>
      </c>
      <c r="M1633" s="283">
        <f t="shared" si="392"/>
        <v>4.4244326648709622</v>
      </c>
      <c r="N1633" s="283">
        <f t="shared" si="393"/>
        <v>2.2832919573072399</v>
      </c>
      <c r="O1633" s="283">
        <f t="shared" si="394"/>
        <v>0.56791994433168747</v>
      </c>
      <c r="P1633" s="21">
        <f t="shared" si="386"/>
        <v>0</v>
      </c>
      <c r="Q1633" s="21">
        <f t="shared" si="387"/>
        <v>1.0297519246597011</v>
      </c>
      <c r="R1633">
        <f t="shared" si="388"/>
        <v>1.1856283047139096</v>
      </c>
      <c r="S1633" s="296">
        <f t="shared" si="395"/>
        <v>0</v>
      </c>
      <c r="T1633" s="283">
        <f t="shared" si="396"/>
        <v>0.4190868819684343</v>
      </c>
    </row>
    <row r="1634" spans="1:20" x14ac:dyDescent="0.25">
      <c r="A1634" s="286">
        <v>43169</v>
      </c>
      <c r="B1634" s="1">
        <f t="shared" si="389"/>
        <v>6</v>
      </c>
      <c r="C1634" s="285">
        <v>0</v>
      </c>
      <c r="D1634" t="s">
        <v>713</v>
      </c>
      <c r="F1634" s="16">
        <v>28</v>
      </c>
      <c r="G1634" t="str">
        <f t="shared" si="383"/>
        <v>heating</v>
      </c>
      <c r="H1634" s="283">
        <f>IF(G1634="heating",F1634*Assumptions!M$4+Assumptions!M$7,0)</f>
        <v>0.44450341526309717</v>
      </c>
      <c r="I1634" s="15">
        <f t="shared" si="384"/>
        <v>0.96097758380229281</v>
      </c>
      <c r="J1634" s="15">
        <f t="shared" si="385"/>
        <v>0.9885470267915587</v>
      </c>
      <c r="K1634" s="283">
        <f t="shared" si="390"/>
        <v>0.42226559094616661</v>
      </c>
      <c r="L1634" s="283">
        <f t="shared" si="391"/>
        <v>3.0941723472618432</v>
      </c>
      <c r="M1634" s="283">
        <f t="shared" si="392"/>
        <v>4.4579913001762224</v>
      </c>
      <c r="N1634" s="283">
        <f t="shared" si="393"/>
        <v>2.2832919573072399</v>
      </c>
      <c r="O1634" s="283">
        <f t="shared" si="394"/>
        <v>0.57222752899575802</v>
      </c>
      <c r="P1634" s="21">
        <f t="shared" si="386"/>
        <v>0</v>
      </c>
      <c r="Q1634" s="21">
        <f t="shared" si="387"/>
        <v>0.90668853391740301</v>
      </c>
      <c r="R1634">
        <f t="shared" si="388"/>
        <v>1.0112882868167345</v>
      </c>
      <c r="S1634" s="296">
        <f t="shared" si="395"/>
        <v>0</v>
      </c>
      <c r="T1634" s="283">
        <f t="shared" si="396"/>
        <v>0.42226559094616661</v>
      </c>
    </row>
    <row r="1635" spans="1:20" x14ac:dyDescent="0.25">
      <c r="A1635" s="286">
        <v>43169</v>
      </c>
      <c r="B1635" s="1">
        <f t="shared" si="389"/>
        <v>6</v>
      </c>
      <c r="C1635" s="285">
        <v>1</v>
      </c>
      <c r="D1635" t="s">
        <v>713</v>
      </c>
      <c r="F1635" s="16">
        <v>28</v>
      </c>
      <c r="G1635" t="str">
        <f t="shared" si="383"/>
        <v>heating</v>
      </c>
      <c r="H1635" s="283">
        <f>IF(G1635="heating",F1635*Assumptions!M$4+Assumptions!M$7,0)</f>
        <v>0.44450341526309717</v>
      </c>
      <c r="I1635" s="15">
        <f t="shared" si="384"/>
        <v>0.9912860509924194</v>
      </c>
      <c r="J1635" s="15">
        <f t="shared" si="385"/>
        <v>0.9885470267915587</v>
      </c>
      <c r="K1635" s="283">
        <f t="shared" si="390"/>
        <v>0.43558351118117633</v>
      </c>
      <c r="L1635" s="283">
        <f t="shared" si="391"/>
        <v>3.0941723472618432</v>
      </c>
      <c r="M1635" s="283">
        <f t="shared" si="392"/>
        <v>4.5985927932106936</v>
      </c>
      <c r="N1635" s="283">
        <f t="shared" si="393"/>
        <v>2.2832919573072399</v>
      </c>
      <c r="O1635" s="283">
        <f t="shared" si="394"/>
        <v>0.59027512925218939</v>
      </c>
      <c r="P1635" s="21">
        <f t="shared" si="386"/>
        <v>0</v>
      </c>
      <c r="Q1635" s="21">
        <f t="shared" si="387"/>
        <v>0.81803459285312596</v>
      </c>
      <c r="R1635">
        <f t="shared" si="388"/>
        <v>1.0112882868167345</v>
      </c>
      <c r="S1635" s="296">
        <f t="shared" si="395"/>
        <v>0</v>
      </c>
      <c r="T1635" s="283">
        <f t="shared" si="396"/>
        <v>0.43558351118117633</v>
      </c>
    </row>
    <row r="1636" spans="1:20" x14ac:dyDescent="0.25">
      <c r="A1636" s="286">
        <v>43169</v>
      </c>
      <c r="B1636" s="1">
        <f t="shared" si="389"/>
        <v>6</v>
      </c>
      <c r="C1636" s="285">
        <v>2</v>
      </c>
      <c r="D1636" t="s">
        <v>713</v>
      </c>
      <c r="F1636" s="16">
        <v>28</v>
      </c>
      <c r="G1636" t="str">
        <f t="shared" si="383"/>
        <v>heating</v>
      </c>
      <c r="H1636" s="283">
        <f>IF(G1636="heating",F1636*Assumptions!M$4+Assumptions!M$7,0)</f>
        <v>0.44450341526309717</v>
      </c>
      <c r="I1636" s="15">
        <f t="shared" si="384"/>
        <v>1.0126444122274023</v>
      </c>
      <c r="J1636" s="15">
        <f t="shared" si="385"/>
        <v>0.9885470267915587</v>
      </c>
      <c r="K1636" s="283">
        <f t="shared" si="390"/>
        <v>0.44496864271863296</v>
      </c>
      <c r="L1636" s="283">
        <f t="shared" si="391"/>
        <v>3.0941723472618432</v>
      </c>
      <c r="M1636" s="283">
        <f t="shared" si="392"/>
        <v>4.6976745930117225</v>
      </c>
      <c r="N1636" s="283">
        <f t="shared" si="393"/>
        <v>2.2832919573072399</v>
      </c>
      <c r="O1636" s="283">
        <f t="shared" si="394"/>
        <v>0.60299326386729146</v>
      </c>
      <c r="P1636" s="21">
        <f t="shared" si="386"/>
        <v>0</v>
      </c>
      <c r="Q1636" s="21">
        <f t="shared" si="387"/>
        <v>0.74507607494346417</v>
      </c>
      <c r="R1636">
        <f t="shared" si="388"/>
        <v>1.0112882868167345</v>
      </c>
      <c r="S1636" s="296">
        <f t="shared" si="395"/>
        <v>0</v>
      </c>
      <c r="T1636" s="283">
        <f t="shared" si="396"/>
        <v>0.44496864271863296</v>
      </c>
    </row>
    <row r="1637" spans="1:20" x14ac:dyDescent="0.25">
      <c r="A1637" s="286">
        <v>43169</v>
      </c>
      <c r="B1637" s="1">
        <f t="shared" si="389"/>
        <v>6</v>
      </c>
      <c r="C1637" s="285">
        <v>3</v>
      </c>
      <c r="D1637" t="s">
        <v>713</v>
      </c>
      <c r="F1637" s="16">
        <v>28</v>
      </c>
      <c r="G1637" t="str">
        <f t="shared" si="383"/>
        <v>heating</v>
      </c>
      <c r="H1637" s="283">
        <f>IF(G1637="heating",F1637*Assumptions!M$4+Assumptions!M$7,0)</f>
        <v>0.44450341526309717</v>
      </c>
      <c r="I1637" s="15">
        <f t="shared" si="384"/>
        <v>1.0288787614109172</v>
      </c>
      <c r="J1637" s="15">
        <f t="shared" si="385"/>
        <v>0.9885470267915587</v>
      </c>
      <c r="K1637" s="283">
        <f t="shared" si="390"/>
        <v>0.45210221915907323</v>
      </c>
      <c r="L1637" s="283">
        <f t="shared" si="391"/>
        <v>3.0941723472618432</v>
      </c>
      <c r="M1637" s="283">
        <f t="shared" si="392"/>
        <v>4.7729860140521332</v>
      </c>
      <c r="N1637" s="283">
        <f t="shared" si="393"/>
        <v>2.2832919573072399</v>
      </c>
      <c r="O1637" s="283">
        <f t="shared" si="394"/>
        <v>0.61266023391396041</v>
      </c>
      <c r="P1637" s="21">
        <f t="shared" si="386"/>
        <v>0</v>
      </c>
      <c r="Q1637" s="21">
        <f t="shared" si="387"/>
        <v>0.69158980876382303</v>
      </c>
      <c r="R1637">
        <f t="shared" si="388"/>
        <v>1.0112882868167345</v>
      </c>
      <c r="S1637" s="296">
        <f t="shared" si="395"/>
        <v>0</v>
      </c>
      <c r="T1637" s="283">
        <f t="shared" si="396"/>
        <v>0.45210221915907323</v>
      </c>
    </row>
    <row r="1638" spans="1:20" x14ac:dyDescent="0.25">
      <c r="A1638" s="286">
        <v>43169</v>
      </c>
      <c r="B1638" s="1">
        <f t="shared" si="389"/>
        <v>6</v>
      </c>
      <c r="C1638" s="285">
        <v>4</v>
      </c>
      <c r="D1638" t="s">
        <v>713</v>
      </c>
      <c r="F1638" s="16">
        <v>30</v>
      </c>
      <c r="G1638" t="str">
        <f t="shared" si="383"/>
        <v>heating</v>
      </c>
      <c r="H1638" s="283">
        <f>IF(G1638="heating",F1638*Assumptions!M$4+Assumptions!M$7,0)</f>
        <v>0.42311166678901713</v>
      </c>
      <c r="I1638" s="15">
        <f t="shared" si="384"/>
        <v>1.0654385285153933</v>
      </c>
      <c r="J1638" s="15">
        <f t="shared" si="385"/>
        <v>0.9885470267915587</v>
      </c>
      <c r="K1638" s="283">
        <f t="shared" si="390"/>
        <v>0.44563647739006851</v>
      </c>
      <c r="L1638" s="283">
        <f t="shared" si="391"/>
        <v>3.0747565450814909</v>
      </c>
      <c r="M1638" s="283">
        <f t="shared" si="392"/>
        <v>4.6752031810863741</v>
      </c>
      <c r="N1638" s="283">
        <f t="shared" si="393"/>
        <v>2.3339835549601151</v>
      </c>
      <c r="O1638" s="283">
        <f t="shared" si="394"/>
        <v>0.58707511998969009</v>
      </c>
      <c r="P1638" s="21">
        <f t="shared" si="386"/>
        <v>0</v>
      </c>
      <c r="Q1638" s="21">
        <f t="shared" si="387"/>
        <v>0.6473875548762833</v>
      </c>
      <c r="R1638">
        <f t="shared" si="388"/>
        <v>1.0112882868167345</v>
      </c>
      <c r="S1638" s="296">
        <f t="shared" si="395"/>
        <v>0</v>
      </c>
      <c r="T1638" s="283">
        <f t="shared" si="396"/>
        <v>0.44563647739006851</v>
      </c>
    </row>
    <row r="1639" spans="1:20" x14ac:dyDescent="0.25">
      <c r="A1639" s="286">
        <v>43169</v>
      </c>
      <c r="B1639" s="1">
        <f t="shared" si="389"/>
        <v>6</v>
      </c>
      <c r="C1639" s="285">
        <v>5</v>
      </c>
      <c r="D1639" t="s">
        <v>713</v>
      </c>
      <c r="F1639" s="16">
        <v>30</v>
      </c>
      <c r="G1639" t="str">
        <f t="shared" si="383"/>
        <v>heating</v>
      </c>
      <c r="H1639" s="283">
        <f>IF(G1639="heating",F1639*Assumptions!M$4+Assumptions!M$7,0)</f>
        <v>0.42311166678901713</v>
      </c>
      <c r="I1639" s="15">
        <f t="shared" si="384"/>
        <v>1.1031161181218294</v>
      </c>
      <c r="J1639" s="15">
        <f t="shared" si="385"/>
        <v>0.9885470267915587</v>
      </c>
      <c r="K1639" s="283">
        <f t="shared" si="390"/>
        <v>0.46139572380305216</v>
      </c>
      <c r="L1639" s="283">
        <f t="shared" si="391"/>
        <v>3.0747565450814909</v>
      </c>
      <c r="M1639" s="283">
        <f t="shared" si="392"/>
        <v>4.8405345278221903</v>
      </c>
      <c r="N1639" s="283">
        <f t="shared" si="393"/>
        <v>2.3339835549601151</v>
      </c>
      <c r="O1639" s="283">
        <f t="shared" si="394"/>
        <v>0.60783612576065893</v>
      </c>
      <c r="P1639" s="21">
        <f t="shared" si="386"/>
        <v>0</v>
      </c>
      <c r="Q1639" s="21">
        <f t="shared" si="387"/>
        <v>0.72139578924615555</v>
      </c>
      <c r="R1639">
        <f t="shared" si="388"/>
        <v>1.0112882868167345</v>
      </c>
      <c r="S1639" s="296">
        <f t="shared" si="395"/>
        <v>0</v>
      </c>
      <c r="T1639" s="283">
        <f t="shared" si="396"/>
        <v>0.46139572380305216</v>
      </c>
    </row>
    <row r="1640" spans="1:20" x14ac:dyDescent="0.25">
      <c r="A1640" s="286">
        <v>43169</v>
      </c>
      <c r="B1640" s="1">
        <f t="shared" si="389"/>
        <v>6</v>
      </c>
      <c r="C1640" s="285">
        <v>6</v>
      </c>
      <c r="D1640" t="s">
        <v>713</v>
      </c>
      <c r="F1640" s="16">
        <v>30</v>
      </c>
      <c r="G1640" t="str">
        <f t="shared" si="383"/>
        <v>heating</v>
      </c>
      <c r="H1640" s="283">
        <f>IF(G1640="heating",F1640*Assumptions!M$4+Assumptions!M$7,0)</f>
        <v>0.42311166678901713</v>
      </c>
      <c r="I1640" s="15">
        <f t="shared" si="384"/>
        <v>1.1674190089087988</v>
      </c>
      <c r="J1640" s="15">
        <f t="shared" si="385"/>
        <v>0.9885470267915587</v>
      </c>
      <c r="K1640" s="283">
        <f t="shared" si="390"/>
        <v>0.48829142258750746</v>
      </c>
      <c r="L1640" s="283">
        <f t="shared" si="391"/>
        <v>3.0747565450814909</v>
      </c>
      <c r="M1640" s="283">
        <f t="shared" si="392"/>
        <v>5.1226991684976051</v>
      </c>
      <c r="N1640" s="283">
        <f t="shared" si="393"/>
        <v>2.3339835549601151</v>
      </c>
      <c r="O1640" s="283">
        <f t="shared" si="394"/>
        <v>0.643268134566504</v>
      </c>
      <c r="P1640" s="21">
        <f t="shared" si="386"/>
        <v>0</v>
      </c>
      <c r="Q1640" s="21">
        <f t="shared" si="387"/>
        <v>0.87787080972652631</v>
      </c>
      <c r="R1640">
        <f t="shared" si="388"/>
        <v>1.0112882868167345</v>
      </c>
      <c r="S1640" s="296">
        <f t="shared" si="395"/>
        <v>0</v>
      </c>
      <c r="T1640" s="283">
        <f t="shared" si="396"/>
        <v>0.48829142258750746</v>
      </c>
    </row>
    <row r="1641" spans="1:20" x14ac:dyDescent="0.25">
      <c r="A1641" s="286">
        <v>43169</v>
      </c>
      <c r="B1641" s="1">
        <f t="shared" si="389"/>
        <v>6</v>
      </c>
      <c r="C1641" s="285">
        <v>7</v>
      </c>
      <c r="D1641" t="s">
        <v>713</v>
      </c>
      <c r="F1641" s="16">
        <v>30</v>
      </c>
      <c r="G1641" t="str">
        <f t="shared" si="383"/>
        <v>heating</v>
      </c>
      <c r="H1641" s="283">
        <f>IF(G1641="heating",F1641*Assumptions!M$4+Assumptions!M$7,0)</f>
        <v>0.42311166678901713</v>
      </c>
      <c r="I1641" s="15">
        <f t="shared" si="384"/>
        <v>1.1567226404725983</v>
      </c>
      <c r="J1641" s="15">
        <f t="shared" si="385"/>
        <v>0.9885470267915587</v>
      </c>
      <c r="K1641" s="283">
        <f t="shared" si="390"/>
        <v>0.48381749769817883</v>
      </c>
      <c r="L1641" s="283">
        <f t="shared" si="391"/>
        <v>3.0747565450814909</v>
      </c>
      <c r="M1641" s="283">
        <f t="shared" si="392"/>
        <v>5.0757629122983126</v>
      </c>
      <c r="N1641" s="283">
        <f t="shared" si="393"/>
        <v>2.3339835549601151</v>
      </c>
      <c r="O1641" s="283">
        <f t="shared" si="394"/>
        <v>0.63737424992175928</v>
      </c>
      <c r="P1641" s="21">
        <f t="shared" si="386"/>
        <v>0</v>
      </c>
      <c r="Q1641" s="21">
        <f t="shared" si="387"/>
        <v>0.97331382064367777</v>
      </c>
      <c r="R1641">
        <f t="shared" si="388"/>
        <v>1.0112882868167345</v>
      </c>
      <c r="S1641" s="296">
        <f t="shared" si="395"/>
        <v>0</v>
      </c>
      <c r="T1641" s="283">
        <f t="shared" si="396"/>
        <v>0.48381749769817883</v>
      </c>
    </row>
    <row r="1642" spans="1:20" x14ac:dyDescent="0.25">
      <c r="A1642" s="286">
        <v>43169</v>
      </c>
      <c r="B1642" s="1">
        <f t="shared" si="389"/>
        <v>6</v>
      </c>
      <c r="C1642" s="285">
        <v>8</v>
      </c>
      <c r="D1642" t="s">
        <v>713</v>
      </c>
      <c r="F1642" s="16">
        <v>30</v>
      </c>
      <c r="G1642" t="str">
        <f t="shared" si="383"/>
        <v>heating</v>
      </c>
      <c r="H1642" s="283">
        <f>IF(G1642="heating",F1642*Assumptions!M$4+Assumptions!M$7,0)</f>
        <v>0.42311166678901713</v>
      </c>
      <c r="I1642" s="15">
        <f t="shared" si="384"/>
        <v>1.0887373021083731</v>
      </c>
      <c r="J1642" s="15">
        <f t="shared" si="385"/>
        <v>0.9885470267915587</v>
      </c>
      <c r="K1642" s="283">
        <f t="shared" si="390"/>
        <v>0.45538155710475825</v>
      </c>
      <c r="L1642" s="283">
        <f t="shared" si="391"/>
        <v>3.0747565450814909</v>
      </c>
      <c r="M1642" s="283">
        <f t="shared" si="392"/>
        <v>4.7774394880172775</v>
      </c>
      <c r="N1642" s="283">
        <f t="shared" si="393"/>
        <v>2.3339835549601151</v>
      </c>
      <c r="O1642" s="283">
        <f t="shared" si="394"/>
        <v>0.59991314859165046</v>
      </c>
      <c r="P1642" s="21">
        <f t="shared" si="386"/>
        <v>0</v>
      </c>
      <c r="Q1642" s="21">
        <f t="shared" si="387"/>
        <v>0.94940007506179924</v>
      </c>
      <c r="R1642">
        <f t="shared" si="388"/>
        <v>1.0112882868167345</v>
      </c>
      <c r="S1642" s="296">
        <f t="shared" si="395"/>
        <v>0</v>
      </c>
      <c r="T1642" s="283">
        <f t="shared" si="396"/>
        <v>0.45538155710475825</v>
      </c>
    </row>
    <row r="1643" spans="1:20" x14ac:dyDescent="0.25">
      <c r="A1643" s="286">
        <v>43169</v>
      </c>
      <c r="B1643" s="1">
        <f t="shared" si="389"/>
        <v>6</v>
      </c>
      <c r="C1643" s="285">
        <v>9</v>
      </c>
      <c r="D1643" t="s">
        <v>713</v>
      </c>
      <c r="F1643" s="16">
        <v>32</v>
      </c>
      <c r="G1643" t="str">
        <f t="shared" si="383"/>
        <v>heating</v>
      </c>
      <c r="H1643" s="283">
        <f>IF(G1643="heating",F1643*Assumptions!M$4+Assumptions!M$7,0)</f>
        <v>0.40171991831493709</v>
      </c>
      <c r="I1643" s="15">
        <f t="shared" si="384"/>
        <v>1.0265141967145235</v>
      </c>
      <c r="J1643" s="15">
        <f t="shared" si="385"/>
        <v>0.9885470267915587</v>
      </c>
      <c r="K1643" s="283">
        <f t="shared" si="390"/>
        <v>0.40764832295630099</v>
      </c>
      <c r="L1643" s="283">
        <f t="shared" si="391"/>
        <v>3.1003620880617868</v>
      </c>
      <c r="M1643" s="283">
        <f t="shared" si="392"/>
        <v>4.3122814684383899</v>
      </c>
      <c r="N1643" s="283">
        <f t="shared" si="393"/>
        <v>2.4522803312945656</v>
      </c>
      <c r="O1643" s="283">
        <f t="shared" si="394"/>
        <v>0.51538047654139496</v>
      </c>
      <c r="P1643" s="21">
        <f t="shared" si="386"/>
        <v>0</v>
      </c>
      <c r="Q1643" s="21">
        <f t="shared" si="387"/>
        <v>0.8408485371888097</v>
      </c>
      <c r="R1643">
        <f t="shared" si="388"/>
        <v>1.0112882868167345</v>
      </c>
      <c r="S1643" s="296">
        <f t="shared" si="395"/>
        <v>0</v>
      </c>
      <c r="T1643" s="283">
        <f t="shared" si="396"/>
        <v>0.40764832295630099</v>
      </c>
    </row>
    <row r="1644" spans="1:20" x14ac:dyDescent="0.25">
      <c r="A1644" s="286">
        <v>43169</v>
      </c>
      <c r="B1644" s="1">
        <f t="shared" si="389"/>
        <v>6</v>
      </c>
      <c r="C1644" s="285">
        <v>10</v>
      </c>
      <c r="D1644" t="s">
        <v>713</v>
      </c>
      <c r="F1644" s="16">
        <v>34</v>
      </c>
      <c r="G1644" t="str">
        <f t="shared" si="383"/>
        <v>heating</v>
      </c>
      <c r="H1644" s="283">
        <f>IF(G1644="heating",F1644*Assumptions!M$4+Assumptions!M$7,0)</f>
        <v>0.38032816984085704</v>
      </c>
      <c r="I1644" s="15">
        <f t="shared" si="384"/>
        <v>0.99413757313525775</v>
      </c>
      <c r="J1644" s="15">
        <f t="shared" si="385"/>
        <v>0.9885470267915587</v>
      </c>
      <c r="K1644" s="283">
        <f t="shared" si="390"/>
        <v>0.3737681714977828</v>
      </c>
      <c r="L1644" s="283">
        <f t="shared" si="391"/>
        <v>3.1617728735566879</v>
      </c>
      <c r="M1644" s="283">
        <f t="shared" si="392"/>
        <v>4.0321994639656378</v>
      </c>
      <c r="N1644" s="283">
        <f t="shared" si="393"/>
        <v>2.582445701090049</v>
      </c>
      <c r="O1644" s="283">
        <f t="shared" si="394"/>
        <v>0.45761661712451462</v>
      </c>
      <c r="P1644" s="21">
        <f t="shared" si="386"/>
        <v>0</v>
      </c>
      <c r="Q1644" s="21">
        <f t="shared" si="387"/>
        <v>0.74504051125983206</v>
      </c>
      <c r="R1644">
        <f t="shared" si="388"/>
        <v>1.0112882868167345</v>
      </c>
      <c r="S1644" s="296">
        <f t="shared" si="395"/>
        <v>0</v>
      </c>
      <c r="T1644" s="283">
        <f t="shared" si="396"/>
        <v>0.3737681714977828</v>
      </c>
    </row>
    <row r="1645" spans="1:20" x14ac:dyDescent="0.25">
      <c r="A1645" s="286">
        <v>43169</v>
      </c>
      <c r="B1645" s="1">
        <f t="shared" si="389"/>
        <v>6</v>
      </c>
      <c r="C1645" s="285">
        <v>11</v>
      </c>
      <c r="D1645" t="s">
        <v>713</v>
      </c>
      <c r="F1645" s="16">
        <v>34</v>
      </c>
      <c r="G1645" t="str">
        <f t="shared" si="383"/>
        <v>heating</v>
      </c>
      <c r="H1645" s="283">
        <f>IF(G1645="heating",F1645*Assumptions!M$4+Assumptions!M$7,0)</f>
        <v>0.38032816984085704</v>
      </c>
      <c r="I1645" s="15">
        <f t="shared" si="384"/>
        <v>0.95102107888400034</v>
      </c>
      <c r="J1645" s="15">
        <f t="shared" si="385"/>
        <v>0.9885470267915587</v>
      </c>
      <c r="K1645" s="283">
        <f t="shared" si="390"/>
        <v>0.35755756478380185</v>
      </c>
      <c r="L1645" s="283">
        <f t="shared" si="391"/>
        <v>3.1617728735566879</v>
      </c>
      <c r="M1645" s="283">
        <f t="shared" si="392"/>
        <v>3.8573199405414242</v>
      </c>
      <c r="N1645" s="283">
        <f t="shared" si="393"/>
        <v>2.582445701090049</v>
      </c>
      <c r="O1645" s="283">
        <f t="shared" si="394"/>
        <v>0.43776944026014669</v>
      </c>
      <c r="P1645" s="21">
        <f t="shared" si="386"/>
        <v>0</v>
      </c>
      <c r="Q1645" s="21">
        <f t="shared" si="387"/>
        <v>0.72850690893675296</v>
      </c>
      <c r="R1645">
        <f t="shared" si="388"/>
        <v>1.0112882868167345</v>
      </c>
      <c r="S1645" s="296">
        <f t="shared" si="395"/>
        <v>0</v>
      </c>
      <c r="T1645" s="283">
        <f t="shared" si="396"/>
        <v>0.35755756478380185</v>
      </c>
    </row>
    <row r="1646" spans="1:20" x14ac:dyDescent="0.25">
      <c r="A1646" s="286">
        <v>43169</v>
      </c>
      <c r="B1646" s="1">
        <f t="shared" si="389"/>
        <v>6</v>
      </c>
      <c r="C1646" s="285">
        <v>12</v>
      </c>
      <c r="D1646" t="s">
        <v>713</v>
      </c>
      <c r="F1646" s="16">
        <v>34</v>
      </c>
      <c r="G1646" t="str">
        <f t="shared" si="383"/>
        <v>heating</v>
      </c>
      <c r="H1646" s="283">
        <f>IF(G1646="heating",F1646*Assumptions!M$4+Assumptions!M$7,0)</f>
        <v>0.38032816984085704</v>
      </c>
      <c r="I1646" s="15">
        <f t="shared" si="384"/>
        <v>0.92817502202723046</v>
      </c>
      <c r="J1646" s="15">
        <f t="shared" si="385"/>
        <v>0.9885470267915587</v>
      </c>
      <c r="K1646" s="283">
        <f t="shared" si="390"/>
        <v>0.34896808066405471</v>
      </c>
      <c r="L1646" s="283">
        <f t="shared" si="391"/>
        <v>3.1617728735566879</v>
      </c>
      <c r="M1646" s="283">
        <f t="shared" si="392"/>
        <v>3.76465685174872</v>
      </c>
      <c r="N1646" s="283">
        <f t="shared" si="393"/>
        <v>2.582445701090049</v>
      </c>
      <c r="O1646" s="283">
        <f t="shared" si="394"/>
        <v>0.42725305345820958</v>
      </c>
      <c r="P1646" s="21">
        <f t="shared" si="386"/>
        <v>0</v>
      </c>
      <c r="Q1646" s="21">
        <f t="shared" si="387"/>
        <v>0.75910815787401487</v>
      </c>
      <c r="R1646">
        <f t="shared" si="388"/>
        <v>1.0112882868167345</v>
      </c>
      <c r="S1646" s="296">
        <f t="shared" si="395"/>
        <v>0</v>
      </c>
      <c r="T1646" s="283">
        <f t="shared" si="396"/>
        <v>0.34896808066405471</v>
      </c>
    </row>
    <row r="1647" spans="1:20" x14ac:dyDescent="0.25">
      <c r="A1647" s="286">
        <v>43169</v>
      </c>
      <c r="B1647" s="1">
        <f t="shared" si="389"/>
        <v>6</v>
      </c>
      <c r="C1647" s="285">
        <v>13</v>
      </c>
      <c r="D1647" t="s">
        <v>713</v>
      </c>
      <c r="F1647" s="16">
        <v>36</v>
      </c>
      <c r="G1647" t="str">
        <f t="shared" si="383"/>
        <v>heating</v>
      </c>
      <c r="H1647" s="283">
        <f>IF(G1647="heating",F1647*Assumptions!M$4+Assumptions!M$7,0)</f>
        <v>0.358936421366777</v>
      </c>
      <c r="I1647" s="15">
        <f t="shared" si="384"/>
        <v>0.91573834436872614</v>
      </c>
      <c r="J1647" s="15">
        <f t="shared" si="385"/>
        <v>0.9885470267915587</v>
      </c>
      <c r="K1647" s="283">
        <f t="shared" si="390"/>
        <v>0.32492734535017925</v>
      </c>
      <c r="L1647" s="283">
        <f t="shared" si="391"/>
        <v>3.2767200477248446</v>
      </c>
      <c r="M1647" s="283">
        <f t="shared" si="392"/>
        <v>3.6327425696727729</v>
      </c>
      <c r="N1647" s="283">
        <f t="shared" si="393"/>
        <v>2.7263288431388362</v>
      </c>
      <c r="O1647" s="283">
        <f t="shared" si="394"/>
        <v>0.39052367040842972</v>
      </c>
      <c r="P1647" s="21">
        <f t="shared" si="386"/>
        <v>0</v>
      </c>
      <c r="Q1647" s="21">
        <f t="shared" si="387"/>
        <v>0.79115902007799765</v>
      </c>
      <c r="R1647">
        <f t="shared" si="388"/>
        <v>1.0112882868167345</v>
      </c>
      <c r="S1647" s="296">
        <f t="shared" si="395"/>
        <v>0</v>
      </c>
      <c r="T1647" s="283">
        <f t="shared" si="396"/>
        <v>0.32492734535017925</v>
      </c>
    </row>
    <row r="1648" spans="1:20" x14ac:dyDescent="0.25">
      <c r="A1648" s="286">
        <v>43169</v>
      </c>
      <c r="B1648" s="1">
        <f t="shared" si="389"/>
        <v>6</v>
      </c>
      <c r="C1648" s="285">
        <v>14</v>
      </c>
      <c r="D1648" t="s">
        <v>713</v>
      </c>
      <c r="F1648" s="16">
        <v>36</v>
      </c>
      <c r="G1648" t="str">
        <f t="shared" si="383"/>
        <v>heating</v>
      </c>
      <c r="H1648" s="283">
        <f>IF(G1648="heating",F1648*Assumptions!M$4+Assumptions!M$7,0)</f>
        <v>0.358936421366777</v>
      </c>
      <c r="I1648" s="15">
        <f t="shared" si="384"/>
        <v>0.92047470058819936</v>
      </c>
      <c r="J1648" s="15">
        <f t="shared" si="385"/>
        <v>0.9885470267915587</v>
      </c>
      <c r="K1648" s="283">
        <f t="shared" si="390"/>
        <v>0.3266079254662026</v>
      </c>
      <c r="L1648" s="283">
        <f t="shared" si="391"/>
        <v>3.2767200477248446</v>
      </c>
      <c r="M1648" s="283">
        <f t="shared" si="392"/>
        <v>3.6515317390566056</v>
      </c>
      <c r="N1648" s="283">
        <f t="shared" si="393"/>
        <v>2.7263288431388362</v>
      </c>
      <c r="O1648" s="283">
        <f t="shared" si="394"/>
        <v>0.39254352599989301</v>
      </c>
      <c r="P1648" s="21">
        <f t="shared" si="386"/>
        <v>0</v>
      </c>
      <c r="Q1648" s="21">
        <f t="shared" si="387"/>
        <v>0.84355555031342389</v>
      </c>
      <c r="R1648">
        <f t="shared" si="388"/>
        <v>1.0112882868167345</v>
      </c>
      <c r="S1648" s="296">
        <f t="shared" si="395"/>
        <v>0</v>
      </c>
      <c r="T1648" s="283">
        <f t="shared" si="396"/>
        <v>0.3266079254662026</v>
      </c>
    </row>
    <row r="1649" spans="1:20" x14ac:dyDescent="0.25">
      <c r="A1649" s="286">
        <v>43169</v>
      </c>
      <c r="B1649" s="1">
        <f t="shared" si="389"/>
        <v>6</v>
      </c>
      <c r="C1649" s="285">
        <v>15</v>
      </c>
      <c r="D1649" t="s">
        <v>713</v>
      </c>
      <c r="F1649" s="16">
        <v>36</v>
      </c>
      <c r="G1649" t="str">
        <f t="shared" si="383"/>
        <v>heating</v>
      </c>
      <c r="H1649" s="283">
        <f>IF(G1649="heating",F1649*Assumptions!M$4+Assumptions!M$7,0)</f>
        <v>0.358936421366777</v>
      </c>
      <c r="I1649" s="15">
        <f t="shared" si="384"/>
        <v>0.92937811039838192</v>
      </c>
      <c r="J1649" s="15">
        <f t="shared" si="385"/>
        <v>0.9885470267915587</v>
      </c>
      <c r="K1649" s="283">
        <f t="shared" si="390"/>
        <v>0.32976708259004422</v>
      </c>
      <c r="L1649" s="283">
        <f t="shared" si="391"/>
        <v>3.2767200477248446</v>
      </c>
      <c r="M1649" s="283">
        <f t="shared" si="392"/>
        <v>3.6868516489758405</v>
      </c>
      <c r="N1649" s="283">
        <f t="shared" si="393"/>
        <v>2.7263288431388362</v>
      </c>
      <c r="O1649" s="283">
        <f t="shared" si="394"/>
        <v>0.39634045369174348</v>
      </c>
      <c r="P1649" s="21">
        <f t="shared" si="386"/>
        <v>0</v>
      </c>
      <c r="Q1649" s="21">
        <f t="shared" si="387"/>
        <v>0.96592607327566882</v>
      </c>
      <c r="R1649">
        <f t="shared" si="388"/>
        <v>1.0112882868167345</v>
      </c>
      <c r="S1649" s="296">
        <f t="shared" si="395"/>
        <v>0</v>
      </c>
      <c r="T1649" s="283">
        <f t="shared" si="396"/>
        <v>0.32976708259004422</v>
      </c>
    </row>
    <row r="1650" spans="1:20" x14ac:dyDescent="0.25">
      <c r="A1650" s="286">
        <v>43169</v>
      </c>
      <c r="B1650" s="1">
        <f t="shared" si="389"/>
        <v>6</v>
      </c>
      <c r="C1650" s="285">
        <v>16</v>
      </c>
      <c r="D1650" t="s">
        <v>713</v>
      </c>
      <c r="F1650" s="16">
        <v>36</v>
      </c>
      <c r="G1650" t="str">
        <f t="shared" si="383"/>
        <v>heating</v>
      </c>
      <c r="H1650" s="283">
        <f>IF(G1650="heating",F1650*Assumptions!M$4+Assumptions!M$7,0)</f>
        <v>0.358936421366777</v>
      </c>
      <c r="I1650" s="15">
        <f t="shared" si="384"/>
        <v>0.95820877609023625</v>
      </c>
      <c r="J1650" s="15">
        <f t="shared" si="385"/>
        <v>0.9885470267915587</v>
      </c>
      <c r="K1650" s="283">
        <f t="shared" si="390"/>
        <v>0.33999693888637578</v>
      </c>
      <c r="L1650" s="283">
        <f t="shared" si="391"/>
        <v>3.2767200477248446</v>
      </c>
      <c r="M1650" s="283">
        <f t="shared" si="392"/>
        <v>3.801223169197594</v>
      </c>
      <c r="N1650" s="283">
        <f t="shared" si="393"/>
        <v>2.7263288431388362</v>
      </c>
      <c r="O1650" s="283">
        <f t="shared" si="394"/>
        <v>0.40863551314353785</v>
      </c>
      <c r="P1650" s="21">
        <f t="shared" si="386"/>
        <v>0</v>
      </c>
      <c r="Q1650" s="21">
        <f t="shared" si="387"/>
        <v>1.1649354943302594</v>
      </c>
      <c r="R1650">
        <f t="shared" si="388"/>
        <v>1.0112882868167345</v>
      </c>
      <c r="S1650" s="296">
        <f t="shared" si="395"/>
        <v>0</v>
      </c>
      <c r="T1650" s="283">
        <f t="shared" si="396"/>
        <v>0.33999693888637578</v>
      </c>
    </row>
    <row r="1651" spans="1:20" x14ac:dyDescent="0.25">
      <c r="A1651" s="286">
        <v>43169</v>
      </c>
      <c r="B1651" s="1">
        <f t="shared" si="389"/>
        <v>6</v>
      </c>
      <c r="C1651" s="285">
        <v>17</v>
      </c>
      <c r="D1651" t="s">
        <v>713</v>
      </c>
      <c r="F1651" s="16">
        <v>36</v>
      </c>
      <c r="G1651" t="str">
        <f t="shared" si="383"/>
        <v>heating</v>
      </c>
      <c r="H1651" s="283">
        <f>IF(G1651="heating",F1651*Assumptions!M$4+Assumptions!M$7,0)</f>
        <v>0.358936421366777</v>
      </c>
      <c r="I1651" s="15">
        <f t="shared" si="384"/>
        <v>1.000324165990953</v>
      </c>
      <c r="J1651" s="15">
        <f t="shared" si="385"/>
        <v>0.9885470267915587</v>
      </c>
      <c r="K1651" s="283">
        <f t="shared" si="390"/>
        <v>0.35494055451957413</v>
      </c>
      <c r="L1651" s="283">
        <f t="shared" si="391"/>
        <v>3.2767200477248446</v>
      </c>
      <c r="M1651" s="283">
        <f t="shared" si="392"/>
        <v>3.9682953145014679</v>
      </c>
      <c r="N1651" s="283">
        <f t="shared" si="393"/>
        <v>2.7263288431388362</v>
      </c>
      <c r="O1651" s="283">
        <f t="shared" si="394"/>
        <v>0.42659594555946773</v>
      </c>
      <c r="P1651" s="21">
        <f t="shared" si="386"/>
        <v>0</v>
      </c>
      <c r="Q1651" s="21">
        <f t="shared" si="387"/>
        <v>1.3521540118753073</v>
      </c>
      <c r="R1651">
        <f t="shared" si="388"/>
        <v>1.0112882868167345</v>
      </c>
      <c r="S1651" s="296">
        <f t="shared" si="395"/>
        <v>0</v>
      </c>
      <c r="T1651" s="283">
        <f t="shared" si="396"/>
        <v>0.35494055451957413</v>
      </c>
    </row>
    <row r="1652" spans="1:20" x14ac:dyDescent="0.25">
      <c r="A1652" s="286">
        <v>43169</v>
      </c>
      <c r="B1652" s="1">
        <f t="shared" si="389"/>
        <v>6</v>
      </c>
      <c r="C1652" s="285">
        <v>18</v>
      </c>
      <c r="D1652" t="s">
        <v>713</v>
      </c>
      <c r="F1652" s="16">
        <v>36</v>
      </c>
      <c r="G1652" t="str">
        <f t="shared" si="383"/>
        <v>heating</v>
      </c>
      <c r="H1652" s="283">
        <f>IF(G1652="heating",F1652*Assumptions!M$4+Assumptions!M$7,0)</f>
        <v>0.358936421366777</v>
      </c>
      <c r="I1652" s="15">
        <f t="shared" si="384"/>
        <v>0.99263375744531002</v>
      </c>
      <c r="J1652" s="15">
        <f t="shared" si="385"/>
        <v>0.9885470267915587</v>
      </c>
      <c r="K1652" s="283">
        <f t="shared" si="390"/>
        <v>0.35221180121492057</v>
      </c>
      <c r="L1652" s="283">
        <f t="shared" si="391"/>
        <v>3.2767200477248446</v>
      </c>
      <c r="M1652" s="283">
        <f t="shared" si="392"/>
        <v>3.9377873919341417</v>
      </c>
      <c r="N1652" s="283">
        <f t="shared" si="393"/>
        <v>2.7263288431388362</v>
      </c>
      <c r="O1652" s="283">
        <f t="shared" si="394"/>
        <v>0.423316311599993</v>
      </c>
      <c r="P1652" s="21">
        <f t="shared" si="386"/>
        <v>0</v>
      </c>
      <c r="Q1652" s="21">
        <f t="shared" si="387"/>
        <v>1.5598916921549892</v>
      </c>
      <c r="R1652">
        <f t="shared" si="388"/>
        <v>1.0112882868167345</v>
      </c>
      <c r="S1652" s="296">
        <f t="shared" si="395"/>
        <v>0</v>
      </c>
      <c r="T1652" s="283">
        <f t="shared" si="396"/>
        <v>0.35221180121492057</v>
      </c>
    </row>
    <row r="1653" spans="1:20" x14ac:dyDescent="0.25">
      <c r="A1653" s="286">
        <v>43169</v>
      </c>
      <c r="B1653" s="1">
        <f t="shared" si="389"/>
        <v>6</v>
      </c>
      <c r="C1653" s="285">
        <v>19</v>
      </c>
      <c r="D1653" t="s">
        <v>713</v>
      </c>
      <c r="F1653" s="16">
        <v>36</v>
      </c>
      <c r="G1653" t="str">
        <f t="shared" si="383"/>
        <v>heating</v>
      </c>
      <c r="H1653" s="283">
        <f>IF(G1653="heating",F1653*Assumptions!M$4+Assumptions!M$7,0)</f>
        <v>0.358936421366777</v>
      </c>
      <c r="I1653" s="15">
        <f t="shared" si="384"/>
        <v>0.98728643949761985</v>
      </c>
      <c r="J1653" s="15">
        <f t="shared" si="385"/>
        <v>0.9885470267915587</v>
      </c>
      <c r="K1653" s="283">
        <f t="shared" si="390"/>
        <v>0.35031443627855979</v>
      </c>
      <c r="L1653" s="283">
        <f t="shared" si="391"/>
        <v>3.2767200477248446</v>
      </c>
      <c r="M1653" s="283">
        <f t="shared" si="392"/>
        <v>3.9165745316650438</v>
      </c>
      <c r="N1653" s="283">
        <f t="shared" si="393"/>
        <v>2.7263288431388362</v>
      </c>
      <c r="O1653" s="283">
        <f t="shared" si="394"/>
        <v>0.42103590667361374</v>
      </c>
      <c r="P1653" s="21">
        <f t="shared" si="386"/>
        <v>0</v>
      </c>
      <c r="Q1653" s="21">
        <f t="shared" si="387"/>
        <v>1.6764212681468484</v>
      </c>
      <c r="R1653">
        <f t="shared" si="388"/>
        <v>1.0112882868167345</v>
      </c>
      <c r="S1653" s="296">
        <f t="shared" si="395"/>
        <v>0</v>
      </c>
      <c r="T1653" s="283">
        <f t="shared" si="396"/>
        <v>0.35031443627855979</v>
      </c>
    </row>
    <row r="1654" spans="1:20" x14ac:dyDescent="0.25">
      <c r="A1654" s="286">
        <v>43169</v>
      </c>
      <c r="B1654" s="1">
        <f t="shared" si="389"/>
        <v>6</v>
      </c>
      <c r="C1654" s="285">
        <v>20</v>
      </c>
      <c r="D1654" t="s">
        <v>713</v>
      </c>
      <c r="F1654" s="16">
        <v>36</v>
      </c>
      <c r="G1654" t="str">
        <f t="shared" si="383"/>
        <v>heating</v>
      </c>
      <c r="H1654" s="283">
        <f>IF(G1654="heating",F1654*Assumptions!M$4+Assumptions!M$7,0)</f>
        <v>0.358936421366777</v>
      </c>
      <c r="I1654" s="15">
        <f t="shared" si="384"/>
        <v>0.9807837528485519</v>
      </c>
      <c r="J1654" s="15">
        <f t="shared" si="385"/>
        <v>0.9885470267915587</v>
      </c>
      <c r="K1654" s="283">
        <f t="shared" si="390"/>
        <v>0.34800711702790388</v>
      </c>
      <c r="L1654" s="283">
        <f t="shared" si="391"/>
        <v>3.2767200477248446</v>
      </c>
      <c r="M1654" s="283">
        <f t="shared" si="392"/>
        <v>3.8907783129606748</v>
      </c>
      <c r="N1654" s="283">
        <f t="shared" si="393"/>
        <v>2.7263288431388362</v>
      </c>
      <c r="O1654" s="283">
        <f t="shared" si="394"/>
        <v>0.4182627858653325</v>
      </c>
      <c r="P1654" s="21">
        <f t="shared" si="386"/>
        <v>0</v>
      </c>
      <c r="Q1654" s="21">
        <f t="shared" si="387"/>
        <v>1.52436960139122</v>
      </c>
      <c r="R1654">
        <f t="shared" si="388"/>
        <v>1.0112882868167345</v>
      </c>
      <c r="S1654" s="296">
        <f t="shared" si="395"/>
        <v>0</v>
      </c>
      <c r="T1654" s="283">
        <f t="shared" si="396"/>
        <v>0.34800711702790388</v>
      </c>
    </row>
    <row r="1655" spans="1:20" x14ac:dyDescent="0.25">
      <c r="A1655" s="286">
        <v>43169</v>
      </c>
      <c r="B1655" s="1">
        <f t="shared" si="389"/>
        <v>6</v>
      </c>
      <c r="C1655" s="285">
        <v>21</v>
      </c>
      <c r="D1655" t="s">
        <v>713</v>
      </c>
      <c r="F1655" s="16">
        <v>36</v>
      </c>
      <c r="G1655" t="str">
        <f t="shared" si="383"/>
        <v>heating</v>
      </c>
      <c r="H1655" s="283">
        <f>IF(G1655="heating",F1655*Assumptions!M$4+Assumptions!M$7,0)</f>
        <v>0.358936421366777</v>
      </c>
      <c r="I1655" s="15">
        <f t="shared" si="384"/>
        <v>0.96485790305685171</v>
      </c>
      <c r="J1655" s="15">
        <f t="shared" si="385"/>
        <v>0.9885470267915587</v>
      </c>
      <c r="K1655" s="283">
        <f t="shared" si="390"/>
        <v>0.34235621890063356</v>
      </c>
      <c r="L1655" s="283">
        <f t="shared" si="391"/>
        <v>3.2767200477248446</v>
      </c>
      <c r="M1655" s="283">
        <f t="shared" si="392"/>
        <v>3.8276003180101563</v>
      </c>
      <c r="N1655" s="283">
        <f t="shared" si="393"/>
        <v>2.7263288431388362</v>
      </c>
      <c r="O1655" s="283">
        <f t="shared" si="394"/>
        <v>0.4114710845531902</v>
      </c>
      <c r="P1655" s="21">
        <f t="shared" si="386"/>
        <v>0</v>
      </c>
      <c r="Q1655" s="21">
        <f t="shared" si="387"/>
        <v>1.4448604713749031</v>
      </c>
      <c r="R1655">
        <f t="shared" si="388"/>
        <v>1.0112882868167345</v>
      </c>
      <c r="S1655" s="296">
        <f t="shared" si="395"/>
        <v>0</v>
      </c>
      <c r="T1655" s="283">
        <f t="shared" si="396"/>
        <v>0.34235621890063356</v>
      </c>
    </row>
    <row r="1656" spans="1:20" x14ac:dyDescent="0.25">
      <c r="A1656" s="286">
        <v>43169</v>
      </c>
      <c r="B1656" s="1">
        <f t="shared" si="389"/>
        <v>6</v>
      </c>
      <c r="C1656" s="285">
        <v>22</v>
      </c>
      <c r="D1656" t="s">
        <v>713</v>
      </c>
      <c r="F1656" s="16">
        <v>37</v>
      </c>
      <c r="G1656" t="str">
        <f t="shared" si="383"/>
        <v>heating</v>
      </c>
      <c r="H1656" s="283">
        <f>IF(G1656="heating",F1656*Assumptions!M$4+Assumptions!M$7,0)</f>
        <v>0.34824054712973695</v>
      </c>
      <c r="I1656" s="15">
        <f t="shared" si="384"/>
        <v>0.93972561476240646</v>
      </c>
      <c r="J1656" s="15">
        <f t="shared" si="385"/>
        <v>0.9885470267915587</v>
      </c>
      <c r="K1656" s="283">
        <f t="shared" si="390"/>
        <v>0.32350257031494473</v>
      </c>
      <c r="L1656" s="283">
        <f t="shared" si="391"/>
        <v>3.3550920610042541</v>
      </c>
      <c r="M1656" s="283">
        <f t="shared" si="392"/>
        <v>3.7033196491502185</v>
      </c>
      <c r="N1656" s="283">
        <f t="shared" si="393"/>
        <v>2.8034223547707424</v>
      </c>
      <c r="O1656" s="283">
        <f t="shared" si="394"/>
        <v>0.38716282030464921</v>
      </c>
      <c r="P1656" s="21">
        <f t="shared" si="386"/>
        <v>0</v>
      </c>
      <c r="Q1656" s="21">
        <f t="shared" si="387"/>
        <v>1.2427137171080138</v>
      </c>
      <c r="R1656">
        <f t="shared" si="388"/>
        <v>1.0112882868167345</v>
      </c>
      <c r="S1656" s="296">
        <f t="shared" si="395"/>
        <v>0</v>
      </c>
      <c r="T1656" s="283">
        <f t="shared" si="396"/>
        <v>0.32350257031494473</v>
      </c>
    </row>
    <row r="1657" spans="1:20" x14ac:dyDescent="0.25">
      <c r="A1657" s="286">
        <v>43169</v>
      </c>
      <c r="B1657" s="1">
        <f t="shared" si="389"/>
        <v>6</v>
      </c>
      <c r="C1657" s="285">
        <v>23</v>
      </c>
      <c r="D1657" t="s">
        <v>713</v>
      </c>
      <c r="F1657" s="16">
        <v>36</v>
      </c>
      <c r="G1657" t="str">
        <f t="shared" si="383"/>
        <v>heating</v>
      </c>
      <c r="H1657" s="283">
        <f>IF(G1657="heating",F1657*Assumptions!M$4+Assumptions!M$7,0)</f>
        <v>0.358936421366777</v>
      </c>
      <c r="I1657" s="15">
        <f t="shared" si="384"/>
        <v>0.93552015763172869</v>
      </c>
      <c r="J1657" s="15">
        <f t="shared" si="385"/>
        <v>0.9885470267915587</v>
      </c>
      <c r="K1657" s="283">
        <f t="shared" si="390"/>
        <v>0.33194643776810273</v>
      </c>
      <c r="L1657" s="283">
        <f t="shared" si="391"/>
        <v>3.2767200477248446</v>
      </c>
      <c r="M1657" s="283">
        <f t="shared" si="392"/>
        <v>3.7112172077478722</v>
      </c>
      <c r="N1657" s="283">
        <f t="shared" si="393"/>
        <v>2.7263288431388362</v>
      </c>
      <c r="O1657" s="283">
        <f t="shared" si="394"/>
        <v>0.39895977704337399</v>
      </c>
      <c r="P1657" s="21">
        <f t="shared" si="386"/>
        <v>0</v>
      </c>
      <c r="Q1657" s="21">
        <f t="shared" si="387"/>
        <v>1.0297519246597011</v>
      </c>
      <c r="R1657">
        <f t="shared" si="388"/>
        <v>1.0112882868167345</v>
      </c>
      <c r="S1657" s="296">
        <f t="shared" si="395"/>
        <v>0</v>
      </c>
      <c r="T1657" s="283">
        <f t="shared" si="396"/>
        <v>0.33194643776810273</v>
      </c>
    </row>
    <row r="1658" spans="1:20" x14ac:dyDescent="0.25">
      <c r="A1658" s="286">
        <v>43170</v>
      </c>
      <c r="B1658" s="1">
        <f t="shared" si="389"/>
        <v>7</v>
      </c>
      <c r="C1658" s="285">
        <v>0</v>
      </c>
      <c r="D1658" t="s">
        <v>713</v>
      </c>
      <c r="F1658" s="16">
        <v>37</v>
      </c>
      <c r="G1658" t="str">
        <f t="shared" si="383"/>
        <v>heating</v>
      </c>
      <c r="H1658" s="283">
        <f>IF(G1658="heating",F1658*Assumptions!M$4+Assumptions!M$7,0)</f>
        <v>0.34824054712973695</v>
      </c>
      <c r="I1658" s="15">
        <f t="shared" si="384"/>
        <v>0.96097758380229281</v>
      </c>
      <c r="J1658" s="15">
        <f t="shared" si="385"/>
        <v>0.93760781206536892</v>
      </c>
      <c r="K1658" s="283">
        <f t="shared" si="390"/>
        <v>0.31377172904430584</v>
      </c>
      <c r="L1658" s="283">
        <f t="shared" si="391"/>
        <v>3.3550920610042541</v>
      </c>
      <c r="M1658" s="283">
        <f t="shared" si="392"/>
        <v>3.591925122531046</v>
      </c>
      <c r="N1658" s="283">
        <f t="shared" si="393"/>
        <v>2.8034223547707424</v>
      </c>
      <c r="O1658" s="283">
        <f t="shared" si="394"/>
        <v>0.37551710155005114</v>
      </c>
      <c r="P1658" s="21">
        <f t="shared" si="386"/>
        <v>0</v>
      </c>
      <c r="Q1658" s="21">
        <f t="shared" si="387"/>
        <v>0.90668853391740301</v>
      </c>
      <c r="R1658">
        <f t="shared" si="388"/>
        <v>1.0096214758538746</v>
      </c>
      <c r="S1658" s="296">
        <f t="shared" si="395"/>
        <v>0</v>
      </c>
      <c r="T1658" s="283">
        <f t="shared" si="396"/>
        <v>0.31377172904430584</v>
      </c>
    </row>
    <row r="1659" spans="1:20" x14ac:dyDescent="0.25">
      <c r="A1659" s="286">
        <v>43170</v>
      </c>
      <c r="B1659" s="1">
        <f t="shared" si="389"/>
        <v>7</v>
      </c>
      <c r="C1659" s="285">
        <v>1</v>
      </c>
      <c r="D1659" t="s">
        <v>713</v>
      </c>
      <c r="F1659" s="16">
        <v>37</v>
      </c>
      <c r="G1659" t="str">
        <f t="shared" si="383"/>
        <v>heating</v>
      </c>
      <c r="H1659" s="283">
        <f>IF(G1659="heating",F1659*Assumptions!M$4+Assumptions!M$7,0)</f>
        <v>0.34824054712973695</v>
      </c>
      <c r="I1659" s="15">
        <f t="shared" si="384"/>
        <v>0.9912860509924194</v>
      </c>
      <c r="J1659" s="15">
        <f t="shared" si="385"/>
        <v>0.93760781206536892</v>
      </c>
      <c r="K1659" s="283">
        <f t="shared" si="390"/>
        <v>0.32366783933368509</v>
      </c>
      <c r="L1659" s="283">
        <f t="shared" si="391"/>
        <v>3.3550920610042541</v>
      </c>
      <c r="M1659" s="283">
        <f t="shared" si="392"/>
        <v>3.7052115784906907</v>
      </c>
      <c r="N1659" s="283">
        <f t="shared" si="393"/>
        <v>2.8034223547707424</v>
      </c>
      <c r="O1659" s="283">
        <f t="shared" si="394"/>
        <v>0.38736061168337677</v>
      </c>
      <c r="P1659" s="21">
        <f t="shared" si="386"/>
        <v>0</v>
      </c>
      <c r="Q1659" s="21">
        <f t="shared" si="387"/>
        <v>0.81803459285312596</v>
      </c>
      <c r="R1659">
        <f t="shared" si="388"/>
        <v>1.0096214758538746</v>
      </c>
      <c r="S1659" s="296">
        <f t="shared" si="395"/>
        <v>0</v>
      </c>
      <c r="T1659" s="283">
        <f t="shared" si="396"/>
        <v>0.32366783933368509</v>
      </c>
    </row>
    <row r="1660" spans="1:20" x14ac:dyDescent="0.25">
      <c r="A1660" s="286">
        <v>43170</v>
      </c>
      <c r="B1660" s="1">
        <f t="shared" si="389"/>
        <v>7</v>
      </c>
      <c r="C1660" s="285">
        <v>2</v>
      </c>
      <c r="D1660" t="s">
        <v>713</v>
      </c>
      <c r="F1660" s="16">
        <v>37</v>
      </c>
      <c r="G1660" t="str">
        <f t="shared" si="383"/>
        <v>heating</v>
      </c>
      <c r="H1660" s="283">
        <f>IF(G1660="heating",F1660*Assumptions!M$4+Assumptions!M$7,0)</f>
        <v>0.34824054712973695</v>
      </c>
      <c r="I1660" s="15">
        <f t="shared" si="384"/>
        <v>1.0126444122274023</v>
      </c>
      <c r="J1660" s="15">
        <f t="shared" si="385"/>
        <v>0.93760781206536892</v>
      </c>
      <c r="K1660" s="283">
        <f t="shared" si="390"/>
        <v>0.33064162316299889</v>
      </c>
      <c r="L1660" s="283">
        <f t="shared" si="391"/>
        <v>3.3550920610042541</v>
      </c>
      <c r="M1660" s="283">
        <f t="shared" si="392"/>
        <v>3.7850444857188492</v>
      </c>
      <c r="N1660" s="283">
        <f t="shared" si="393"/>
        <v>2.8034223547707424</v>
      </c>
      <c r="O1660" s="283">
        <f t="shared" si="394"/>
        <v>0.39570672718076993</v>
      </c>
      <c r="P1660" s="21">
        <f t="shared" si="386"/>
        <v>0</v>
      </c>
      <c r="Q1660" s="21">
        <f t="shared" si="387"/>
        <v>0.74507607494346417</v>
      </c>
      <c r="R1660">
        <f t="shared" si="388"/>
        <v>1.0096214758538746</v>
      </c>
      <c r="S1660" s="296">
        <f t="shared" si="395"/>
        <v>0</v>
      </c>
      <c r="T1660" s="283">
        <f t="shared" si="396"/>
        <v>0.33064162316299889</v>
      </c>
    </row>
    <row r="1661" spans="1:20" x14ac:dyDescent="0.25">
      <c r="A1661" s="286">
        <v>43170</v>
      </c>
      <c r="B1661" s="1">
        <f t="shared" si="389"/>
        <v>7</v>
      </c>
      <c r="C1661" s="285">
        <v>3</v>
      </c>
      <c r="D1661" t="s">
        <v>713</v>
      </c>
      <c r="F1661" s="16">
        <v>37</v>
      </c>
      <c r="G1661" t="str">
        <f t="shared" si="383"/>
        <v>heating</v>
      </c>
      <c r="H1661" s="283">
        <f>IF(G1661="heating",F1661*Assumptions!M$4+Assumptions!M$7,0)</f>
        <v>0.34824054712973695</v>
      </c>
      <c r="I1661" s="15">
        <f t="shared" si="384"/>
        <v>1.0288787614109172</v>
      </c>
      <c r="J1661" s="15">
        <f t="shared" si="385"/>
        <v>0.93760781206536892</v>
      </c>
      <c r="K1661" s="283">
        <f t="shared" si="390"/>
        <v>0.3359423501508913</v>
      </c>
      <c r="L1661" s="283">
        <f t="shared" si="391"/>
        <v>3.3550920610042541</v>
      </c>
      <c r="M1661" s="283">
        <f t="shared" si="392"/>
        <v>3.8457249507610025</v>
      </c>
      <c r="N1661" s="283">
        <f t="shared" si="393"/>
        <v>2.8034223547707424</v>
      </c>
      <c r="O1661" s="283">
        <f t="shared" si="394"/>
        <v>0.40205055439765869</v>
      </c>
      <c r="P1661" s="21">
        <f t="shared" si="386"/>
        <v>0</v>
      </c>
      <c r="Q1661" s="21">
        <f t="shared" si="387"/>
        <v>0.69158980876382303</v>
      </c>
      <c r="R1661">
        <f t="shared" si="388"/>
        <v>1.0096214758538746</v>
      </c>
      <c r="S1661" s="296">
        <f t="shared" si="395"/>
        <v>0</v>
      </c>
      <c r="T1661" s="283">
        <f t="shared" si="396"/>
        <v>0.3359423501508913</v>
      </c>
    </row>
    <row r="1662" spans="1:20" x14ac:dyDescent="0.25">
      <c r="A1662" s="286">
        <v>43170</v>
      </c>
      <c r="B1662" s="1">
        <f t="shared" si="389"/>
        <v>7</v>
      </c>
      <c r="C1662" s="285">
        <v>4</v>
      </c>
      <c r="D1662" t="s">
        <v>713</v>
      </c>
      <c r="F1662" s="16">
        <v>37</v>
      </c>
      <c r="G1662" t="str">
        <f t="shared" si="383"/>
        <v>heating</v>
      </c>
      <c r="H1662" s="283">
        <f>IF(G1662="heating",F1662*Assumptions!M$4+Assumptions!M$7,0)</f>
        <v>0.34824054712973695</v>
      </c>
      <c r="I1662" s="15">
        <f t="shared" si="384"/>
        <v>1.0654385285153933</v>
      </c>
      <c r="J1662" s="15">
        <f t="shared" si="385"/>
        <v>0.93760781206536892</v>
      </c>
      <c r="K1662" s="283">
        <f t="shared" si="390"/>
        <v>0.34787959148844644</v>
      </c>
      <c r="L1662" s="283">
        <f t="shared" si="391"/>
        <v>3.3550920610042541</v>
      </c>
      <c r="M1662" s="283">
        <f t="shared" si="392"/>
        <v>3.9823774056672443</v>
      </c>
      <c r="N1662" s="283">
        <f t="shared" si="393"/>
        <v>2.8034223547707424</v>
      </c>
      <c r="O1662" s="283">
        <f t="shared" si="394"/>
        <v>0.41633685826969802</v>
      </c>
      <c r="P1662" s="21">
        <f t="shared" si="386"/>
        <v>0</v>
      </c>
      <c r="Q1662" s="21">
        <f t="shared" si="387"/>
        <v>0.6473875548762833</v>
      </c>
      <c r="R1662">
        <f t="shared" si="388"/>
        <v>1.0096214758538746</v>
      </c>
      <c r="S1662" s="296">
        <f t="shared" si="395"/>
        <v>0</v>
      </c>
      <c r="T1662" s="283">
        <f t="shared" si="396"/>
        <v>0.34787959148844644</v>
      </c>
    </row>
    <row r="1663" spans="1:20" x14ac:dyDescent="0.25">
      <c r="A1663" s="286">
        <v>43170</v>
      </c>
      <c r="B1663" s="1">
        <f t="shared" si="389"/>
        <v>7</v>
      </c>
      <c r="C1663" s="285">
        <v>5</v>
      </c>
      <c r="D1663" t="s">
        <v>713</v>
      </c>
      <c r="F1663" s="16">
        <v>37</v>
      </c>
      <c r="G1663" t="str">
        <f t="shared" si="383"/>
        <v>heating</v>
      </c>
      <c r="H1663" s="283">
        <f>IF(G1663="heating",F1663*Assumptions!M$4+Assumptions!M$7,0)</f>
        <v>0.34824054712973695</v>
      </c>
      <c r="I1663" s="15">
        <f t="shared" si="384"/>
        <v>1.1031161181218294</v>
      </c>
      <c r="J1663" s="15">
        <f t="shared" si="385"/>
        <v>0.93760781206536892</v>
      </c>
      <c r="K1663" s="283">
        <f t="shared" si="390"/>
        <v>0.36018181646882175</v>
      </c>
      <c r="L1663" s="283">
        <f t="shared" si="391"/>
        <v>3.3550920610042541</v>
      </c>
      <c r="M1663" s="283">
        <f t="shared" si="392"/>
        <v>4.1232080378743907</v>
      </c>
      <c r="N1663" s="283">
        <f t="shared" si="393"/>
        <v>2.8034223547707424</v>
      </c>
      <c r="O1663" s="283">
        <f t="shared" si="394"/>
        <v>0.43105996886133091</v>
      </c>
      <c r="P1663" s="21">
        <f t="shared" si="386"/>
        <v>0</v>
      </c>
      <c r="Q1663" s="21">
        <f t="shared" si="387"/>
        <v>0.72139578924615555</v>
      </c>
      <c r="R1663">
        <f t="shared" si="388"/>
        <v>1.0096214758538746</v>
      </c>
      <c r="S1663" s="296">
        <f t="shared" si="395"/>
        <v>0</v>
      </c>
      <c r="T1663" s="283">
        <f t="shared" si="396"/>
        <v>0.36018181646882175</v>
      </c>
    </row>
    <row r="1664" spans="1:20" x14ac:dyDescent="0.25">
      <c r="A1664" s="286">
        <v>43170</v>
      </c>
      <c r="B1664" s="1">
        <f t="shared" si="389"/>
        <v>7</v>
      </c>
      <c r="C1664" s="285">
        <v>6</v>
      </c>
      <c r="D1664" t="s">
        <v>713</v>
      </c>
      <c r="F1664" s="16">
        <v>39</v>
      </c>
      <c r="G1664" t="str">
        <f t="shared" si="383"/>
        <v>heating</v>
      </c>
      <c r="H1664" s="283">
        <f>IF(G1664="heating",F1664*Assumptions!M$4+Assumptions!M$7,0)</f>
        <v>0.32684879865565691</v>
      </c>
      <c r="I1664" s="15">
        <f t="shared" si="384"/>
        <v>1.1674190089087988</v>
      </c>
      <c r="J1664" s="15">
        <f t="shared" si="385"/>
        <v>0.93760781206536892</v>
      </c>
      <c r="K1664" s="283">
        <f t="shared" si="390"/>
        <v>0.35776254459870771</v>
      </c>
      <c r="L1664" s="283">
        <f t="shared" si="391"/>
        <v>3.4953736047983544</v>
      </c>
      <c r="M1664" s="283">
        <f t="shared" si="392"/>
        <v>4.2667529326598874</v>
      </c>
      <c r="N1664" s="283">
        <f t="shared" si="393"/>
        <v>2.9501734199721237</v>
      </c>
      <c r="O1664" s="283">
        <f t="shared" si="394"/>
        <v>0.42387804957839836</v>
      </c>
      <c r="P1664" s="21">
        <f t="shared" si="386"/>
        <v>0</v>
      </c>
      <c r="Q1664" s="21">
        <f t="shared" si="387"/>
        <v>0.87787080972652631</v>
      </c>
      <c r="R1664">
        <f t="shared" si="388"/>
        <v>1.0096214758538746</v>
      </c>
      <c r="S1664" s="296">
        <f t="shared" si="395"/>
        <v>0</v>
      </c>
      <c r="T1664" s="283">
        <f t="shared" si="396"/>
        <v>0.35776254459870771</v>
      </c>
    </row>
    <row r="1665" spans="1:20" x14ac:dyDescent="0.25">
      <c r="A1665" s="286">
        <v>43170</v>
      </c>
      <c r="B1665" s="1">
        <f t="shared" si="389"/>
        <v>7</v>
      </c>
      <c r="C1665" s="285">
        <v>7</v>
      </c>
      <c r="D1665" t="s">
        <v>713</v>
      </c>
      <c r="F1665" s="16">
        <v>39</v>
      </c>
      <c r="G1665" t="str">
        <f t="shared" si="383"/>
        <v>heating</v>
      </c>
      <c r="H1665" s="283">
        <f>IF(G1665="heating",F1665*Assumptions!M$4+Assumptions!M$7,0)</f>
        <v>0.32684879865565691</v>
      </c>
      <c r="I1665" s="15">
        <f t="shared" si="384"/>
        <v>1.1567226404725983</v>
      </c>
      <c r="J1665" s="15">
        <f t="shared" si="385"/>
        <v>0.93760781206536892</v>
      </c>
      <c r="K1665" s="283">
        <f t="shared" si="390"/>
        <v>0.35448457845245035</v>
      </c>
      <c r="L1665" s="283">
        <f t="shared" si="391"/>
        <v>3.4953736047983544</v>
      </c>
      <c r="M1665" s="283">
        <f t="shared" si="392"/>
        <v>4.2276592044905748</v>
      </c>
      <c r="N1665" s="283">
        <f t="shared" si="393"/>
        <v>2.9501734199721237</v>
      </c>
      <c r="O1665" s="283">
        <f t="shared" si="394"/>
        <v>0.41999430624741857</v>
      </c>
      <c r="P1665" s="21">
        <f t="shared" si="386"/>
        <v>0</v>
      </c>
      <c r="Q1665" s="21">
        <f t="shared" si="387"/>
        <v>0.97331382064367777</v>
      </c>
      <c r="R1665">
        <f t="shared" si="388"/>
        <v>1.0096214758538746</v>
      </c>
      <c r="S1665" s="296">
        <f t="shared" si="395"/>
        <v>0</v>
      </c>
      <c r="T1665" s="283">
        <f t="shared" si="396"/>
        <v>0.35448457845245035</v>
      </c>
    </row>
    <row r="1666" spans="1:20" x14ac:dyDescent="0.25">
      <c r="A1666" s="286">
        <v>43170</v>
      </c>
      <c r="B1666" s="1">
        <f t="shared" si="389"/>
        <v>7</v>
      </c>
      <c r="C1666" s="285">
        <v>8</v>
      </c>
      <c r="D1666" t="s">
        <v>713</v>
      </c>
      <c r="F1666" s="16">
        <v>39</v>
      </c>
      <c r="G1666" t="str">
        <f t="shared" ref="G1666:G1729" si="397">VLOOKUP(A1666,U$2:W$366,3,FALSE)</f>
        <v>heating</v>
      </c>
      <c r="H1666" s="283">
        <f>IF(G1666="heating",F1666*Assumptions!M$4+Assumptions!M$7,0)</f>
        <v>0.32684879865565691</v>
      </c>
      <c r="I1666" s="15">
        <f t="shared" ref="I1666:I1729" si="398">VLOOKUP(C1666,AO$2:AQ$25,2,FALSE)</f>
        <v>1.0887373021083731</v>
      </c>
      <c r="J1666" s="15">
        <f t="shared" ref="J1666:J1729" si="399">VLOOKUP(B1666,AS$4:AU$10,3,FALSE)</f>
        <v>0.93760781206536892</v>
      </c>
      <c r="K1666" s="283">
        <f t="shared" si="390"/>
        <v>0.33365006448361917</v>
      </c>
      <c r="L1666" s="283">
        <f t="shared" si="391"/>
        <v>3.4953736047983544</v>
      </c>
      <c r="M1666" s="283">
        <f t="shared" si="392"/>
        <v>3.9791823169036817</v>
      </c>
      <c r="N1666" s="283">
        <f t="shared" si="393"/>
        <v>2.9501734199721237</v>
      </c>
      <c r="O1666" s="283">
        <f t="shared" si="394"/>
        <v>0.39530951663388358</v>
      </c>
      <c r="P1666" s="21">
        <f t="shared" ref="P1666:P1729" si="400">IF(G1666="cooling",IF(F1666&lt;61,0.025,(F1666^2*AX$25+F1666*AY$25+AZ$25)),0)</f>
        <v>0</v>
      </c>
      <c r="Q1666" s="21">
        <f t="shared" ref="Q1666:Q1729" si="401">VLOOKUP(C1666,BB$2:BC$25,2,FALSE)</f>
        <v>0.94940007506179924</v>
      </c>
      <c r="R1666">
        <f t="shared" ref="R1666:R1729" si="402">VLOOKUP(B1666,AS$4:AV$10,4,FALSE)</f>
        <v>1.0096214758538746</v>
      </c>
      <c r="S1666" s="296">
        <f t="shared" si="395"/>
        <v>0</v>
      </c>
      <c r="T1666" s="283">
        <f t="shared" si="396"/>
        <v>0.33365006448361917</v>
      </c>
    </row>
    <row r="1667" spans="1:20" x14ac:dyDescent="0.25">
      <c r="A1667" s="286">
        <v>43170</v>
      </c>
      <c r="B1667" s="1">
        <f t="shared" ref="B1667:B1730" si="403">WEEKDAY(A1667,2)</f>
        <v>7</v>
      </c>
      <c r="C1667" s="285">
        <v>9</v>
      </c>
      <c r="D1667" t="s">
        <v>713</v>
      </c>
      <c r="F1667" s="16">
        <v>43</v>
      </c>
      <c r="G1667" t="str">
        <f t="shared" si="397"/>
        <v>heating</v>
      </c>
      <c r="H1667" s="283">
        <f>IF(G1667="heating",F1667*Assumptions!M$4+Assumptions!M$7,0)</f>
        <v>0.28406530170749683</v>
      </c>
      <c r="I1667" s="15">
        <f t="shared" si="398"/>
        <v>1.0265141967145235</v>
      </c>
      <c r="J1667" s="15">
        <f t="shared" si="399"/>
        <v>0.93760781206536892</v>
      </c>
      <c r="K1667" s="283">
        <f t="shared" ref="K1667:K1730" si="404">H1667*I1667*J1667</f>
        <v>0.27340368611627647</v>
      </c>
      <c r="L1667" s="283">
        <f t="shared" ref="L1667:L1730" si="405">VLOOKUP(F1667,BL$2:BN$92,2,FALSE)</f>
        <v>3.7370271581932331</v>
      </c>
      <c r="M1667" s="283">
        <f t="shared" ref="M1667:M1730" si="406">IF(G1667="heating",K1667*(L1667*3.412),0)</f>
        <v>3.4860984045686552</v>
      </c>
      <c r="N1667" s="283">
        <f t="shared" ref="N1667:N1730" si="407">VLOOKUP(F1667,BL$2:BN$92,3,FALSE)</f>
        <v>3.2278965655525562</v>
      </c>
      <c r="O1667" s="283">
        <f t="shared" ref="O1667:O1730" si="408">IF(F1667&lt;=61,IF(G1667="heating",IF(F1667&gt;=5,K1667*L1667/N1667,0),0),0)</f>
        <v>0.31652718091100429</v>
      </c>
      <c r="P1667" s="21">
        <f t="shared" si="400"/>
        <v>0</v>
      </c>
      <c r="Q1667" s="21">
        <f t="shared" si="401"/>
        <v>0.8408485371888097</v>
      </c>
      <c r="R1667">
        <f t="shared" si="402"/>
        <v>1.0096214758538746</v>
      </c>
      <c r="S1667" s="296">
        <f t="shared" ref="S1667:S1730" si="409">P1667*Q1667*R1667</f>
        <v>0</v>
      </c>
      <c r="T1667" s="283">
        <f t="shared" ref="T1667:T1730" si="410">K1667+S1667</f>
        <v>0.27340368611627647</v>
      </c>
    </row>
    <row r="1668" spans="1:20" x14ac:dyDescent="0.25">
      <c r="A1668" s="286">
        <v>43170</v>
      </c>
      <c r="B1668" s="1">
        <f t="shared" si="403"/>
        <v>7</v>
      </c>
      <c r="C1668" s="285">
        <v>10</v>
      </c>
      <c r="D1668" t="s">
        <v>713</v>
      </c>
      <c r="F1668" s="16">
        <v>45</v>
      </c>
      <c r="G1668" t="str">
        <f t="shared" si="397"/>
        <v>heating</v>
      </c>
      <c r="H1668" s="283">
        <f>IF(G1668="heating",F1668*Assumptions!M$4+Assumptions!M$7,0)</f>
        <v>0.26267355323341679</v>
      </c>
      <c r="I1668" s="15">
        <f t="shared" si="398"/>
        <v>0.99413757313525775</v>
      </c>
      <c r="J1668" s="15">
        <f t="shared" si="399"/>
        <v>0.93760781206536892</v>
      </c>
      <c r="K1668" s="283">
        <f t="shared" si="404"/>
        <v>0.24484094905014897</v>
      </c>
      <c r="L1668" s="283">
        <f t="shared" si="405"/>
        <v>3.8225513186096443</v>
      </c>
      <c r="M1668" s="283">
        <f t="shared" si="406"/>
        <v>3.1933491200920598</v>
      </c>
      <c r="N1668" s="283">
        <f t="shared" si="407"/>
        <v>3.3574836377085973</v>
      </c>
      <c r="O1668" s="283">
        <f t="shared" si="408"/>
        <v>0.27875551860619785</v>
      </c>
      <c r="P1668" s="21">
        <f t="shared" si="400"/>
        <v>0</v>
      </c>
      <c r="Q1668" s="21">
        <f t="shared" si="401"/>
        <v>0.74504051125983206</v>
      </c>
      <c r="R1668">
        <f t="shared" si="402"/>
        <v>1.0096214758538746</v>
      </c>
      <c r="S1668" s="296">
        <f t="shared" si="409"/>
        <v>0</v>
      </c>
      <c r="T1668" s="283">
        <f t="shared" si="410"/>
        <v>0.24484094905014897</v>
      </c>
    </row>
    <row r="1669" spans="1:20" x14ac:dyDescent="0.25">
      <c r="A1669" s="286">
        <v>43170</v>
      </c>
      <c r="B1669" s="1">
        <f t="shared" si="403"/>
        <v>7</v>
      </c>
      <c r="C1669" s="285">
        <v>11</v>
      </c>
      <c r="D1669" t="s">
        <v>713</v>
      </c>
      <c r="F1669" s="16">
        <v>43</v>
      </c>
      <c r="G1669" t="str">
        <f t="shared" si="397"/>
        <v>heating</v>
      </c>
      <c r="H1669" s="283">
        <f>IF(G1669="heating",F1669*Assumptions!M$4+Assumptions!M$7,0)</f>
        <v>0.28406530170749683</v>
      </c>
      <c r="I1669" s="15">
        <f t="shared" si="398"/>
        <v>0.95102107888400034</v>
      </c>
      <c r="J1669" s="15">
        <f t="shared" si="399"/>
        <v>0.93760781206536892</v>
      </c>
      <c r="K1669" s="283">
        <f t="shared" si="404"/>
        <v>0.25329670975166652</v>
      </c>
      <c r="L1669" s="283">
        <f t="shared" si="405"/>
        <v>3.7370271581932331</v>
      </c>
      <c r="M1669" s="283">
        <f t="shared" si="406"/>
        <v>3.2297196438391613</v>
      </c>
      <c r="N1669" s="283">
        <f t="shared" si="407"/>
        <v>3.2278965655525562</v>
      </c>
      <c r="O1669" s="283">
        <f t="shared" si="408"/>
        <v>0.29324876562794389</v>
      </c>
      <c r="P1669" s="21">
        <f t="shared" si="400"/>
        <v>0</v>
      </c>
      <c r="Q1669" s="21">
        <f t="shared" si="401"/>
        <v>0.72850690893675296</v>
      </c>
      <c r="R1669">
        <f t="shared" si="402"/>
        <v>1.0096214758538746</v>
      </c>
      <c r="S1669" s="296">
        <f t="shared" si="409"/>
        <v>0</v>
      </c>
      <c r="T1669" s="283">
        <f t="shared" si="410"/>
        <v>0.25329670975166652</v>
      </c>
    </row>
    <row r="1670" spans="1:20" x14ac:dyDescent="0.25">
      <c r="A1670" s="286">
        <v>43170</v>
      </c>
      <c r="B1670" s="1">
        <f t="shared" si="403"/>
        <v>7</v>
      </c>
      <c r="C1670" s="285">
        <v>12</v>
      </c>
      <c r="D1670" t="s">
        <v>713</v>
      </c>
      <c r="F1670" s="16">
        <v>45</v>
      </c>
      <c r="G1670" t="str">
        <f t="shared" si="397"/>
        <v>heating</v>
      </c>
      <c r="H1670" s="283">
        <f>IF(G1670="heating",F1670*Assumptions!M$4+Assumptions!M$7,0)</f>
        <v>0.26267355323341679</v>
      </c>
      <c r="I1670" s="15">
        <f t="shared" si="398"/>
        <v>0.92817502202723046</v>
      </c>
      <c r="J1670" s="15">
        <f t="shared" si="399"/>
        <v>0.93760781206536892</v>
      </c>
      <c r="K1670" s="283">
        <f t="shared" si="404"/>
        <v>0.22859537695681753</v>
      </c>
      <c r="L1670" s="283">
        <f t="shared" si="405"/>
        <v>3.8225513186096443</v>
      </c>
      <c r="M1670" s="283">
        <f t="shared" si="406"/>
        <v>2.9814655134041672</v>
      </c>
      <c r="N1670" s="283">
        <f t="shared" si="407"/>
        <v>3.3574836377085973</v>
      </c>
      <c r="O1670" s="283">
        <f t="shared" si="408"/>
        <v>0.26025966286189001</v>
      </c>
      <c r="P1670" s="21">
        <f t="shared" si="400"/>
        <v>0</v>
      </c>
      <c r="Q1670" s="21">
        <f t="shared" si="401"/>
        <v>0.75910815787401487</v>
      </c>
      <c r="R1670">
        <f t="shared" si="402"/>
        <v>1.0096214758538746</v>
      </c>
      <c r="S1670" s="296">
        <f t="shared" si="409"/>
        <v>0</v>
      </c>
      <c r="T1670" s="283">
        <f t="shared" si="410"/>
        <v>0.22859537695681753</v>
      </c>
    </row>
    <row r="1671" spans="1:20" x14ac:dyDescent="0.25">
      <c r="A1671" s="286">
        <v>43170</v>
      </c>
      <c r="B1671" s="1">
        <f t="shared" si="403"/>
        <v>7</v>
      </c>
      <c r="C1671" s="285">
        <v>13</v>
      </c>
      <c r="D1671" t="s">
        <v>713</v>
      </c>
      <c r="F1671" s="16">
        <v>46</v>
      </c>
      <c r="G1671" t="str">
        <f t="shared" si="397"/>
        <v>heating</v>
      </c>
      <c r="H1671" s="283">
        <f>IF(G1671="heating",F1671*Assumptions!M$4+Assumptions!M$7,0)</f>
        <v>0.2519776789963768</v>
      </c>
      <c r="I1671" s="15">
        <f t="shared" si="398"/>
        <v>0.91573834436872614</v>
      </c>
      <c r="J1671" s="15">
        <f t="shared" si="399"/>
        <v>0.93760781206536892</v>
      </c>
      <c r="K1671" s="283">
        <f t="shared" si="404"/>
        <v>0.21634889833278578</v>
      </c>
      <c r="L1671" s="283">
        <f t="shared" si="405"/>
        <v>3.8708416397494121</v>
      </c>
      <c r="M1671" s="283">
        <f t="shared" si="406"/>
        <v>2.8573873307861271</v>
      </c>
      <c r="N1671" s="283">
        <f t="shared" si="407"/>
        <v>3.4228778732085736</v>
      </c>
      <c r="O1671" s="283">
        <f t="shared" si="408"/>
        <v>0.2446632206586557</v>
      </c>
      <c r="P1671" s="21">
        <f t="shared" si="400"/>
        <v>0</v>
      </c>
      <c r="Q1671" s="21">
        <f t="shared" si="401"/>
        <v>0.79115902007799765</v>
      </c>
      <c r="R1671">
        <f t="shared" si="402"/>
        <v>1.0096214758538746</v>
      </c>
      <c r="S1671" s="296">
        <f t="shared" si="409"/>
        <v>0</v>
      </c>
      <c r="T1671" s="283">
        <f t="shared" si="410"/>
        <v>0.21634889833278578</v>
      </c>
    </row>
    <row r="1672" spans="1:20" x14ac:dyDescent="0.25">
      <c r="A1672" s="286">
        <v>43170</v>
      </c>
      <c r="B1672" s="1">
        <f t="shared" si="403"/>
        <v>7</v>
      </c>
      <c r="C1672" s="285">
        <v>14</v>
      </c>
      <c r="D1672" t="s">
        <v>713</v>
      </c>
      <c r="F1672" s="16">
        <v>46</v>
      </c>
      <c r="G1672" t="str">
        <f t="shared" si="397"/>
        <v>heating</v>
      </c>
      <c r="H1672" s="283">
        <f>IF(G1672="heating",F1672*Assumptions!M$4+Assumptions!M$7,0)</f>
        <v>0.2519776789963768</v>
      </c>
      <c r="I1672" s="15">
        <f t="shared" si="398"/>
        <v>0.92047470058819936</v>
      </c>
      <c r="J1672" s="15">
        <f t="shared" si="399"/>
        <v>0.93760781206536892</v>
      </c>
      <c r="K1672" s="283">
        <f t="shared" si="404"/>
        <v>0.2174678920458874</v>
      </c>
      <c r="L1672" s="283">
        <f t="shared" si="405"/>
        <v>3.8708416397494121</v>
      </c>
      <c r="M1672" s="283">
        <f t="shared" si="406"/>
        <v>2.8721662295172301</v>
      </c>
      <c r="N1672" s="283">
        <f t="shared" si="407"/>
        <v>3.4228778732085736</v>
      </c>
      <c r="O1672" s="283">
        <f t="shared" si="408"/>
        <v>0.24592866091674803</v>
      </c>
      <c r="P1672" s="21">
        <f t="shared" si="400"/>
        <v>0</v>
      </c>
      <c r="Q1672" s="21">
        <f t="shared" si="401"/>
        <v>0.84355555031342389</v>
      </c>
      <c r="R1672">
        <f t="shared" si="402"/>
        <v>1.0096214758538746</v>
      </c>
      <c r="S1672" s="296">
        <f t="shared" si="409"/>
        <v>0</v>
      </c>
      <c r="T1672" s="283">
        <f t="shared" si="410"/>
        <v>0.2174678920458874</v>
      </c>
    </row>
    <row r="1673" spans="1:20" x14ac:dyDescent="0.25">
      <c r="A1673" s="286">
        <v>43170</v>
      </c>
      <c r="B1673" s="1">
        <f t="shared" si="403"/>
        <v>7</v>
      </c>
      <c r="C1673" s="285">
        <v>15</v>
      </c>
      <c r="D1673" t="s">
        <v>713</v>
      </c>
      <c r="F1673" s="16">
        <v>48</v>
      </c>
      <c r="G1673" t="str">
        <f t="shared" si="397"/>
        <v>heating</v>
      </c>
      <c r="H1673" s="283">
        <f>IF(G1673="heating",F1673*Assumptions!M$4+Assumptions!M$7,0)</f>
        <v>0.2305859305222967</v>
      </c>
      <c r="I1673" s="15">
        <f t="shared" si="398"/>
        <v>0.92937811039838192</v>
      </c>
      <c r="J1673" s="15">
        <f t="shared" si="399"/>
        <v>0.93760781206536892</v>
      </c>
      <c r="K1673" s="283">
        <f t="shared" si="404"/>
        <v>0.20093077590777969</v>
      </c>
      <c r="L1673" s="283">
        <f t="shared" si="405"/>
        <v>3.9630740889572826</v>
      </c>
      <c r="M1673" s="283">
        <f t="shared" si="406"/>
        <v>2.7169877183123838</v>
      </c>
      <c r="N1673" s="283">
        <f t="shared" si="407"/>
        <v>3.5524856183738187</v>
      </c>
      <c r="O1673" s="283">
        <f t="shared" si="408"/>
        <v>0.22415391284221969</v>
      </c>
      <c r="P1673" s="21">
        <f t="shared" si="400"/>
        <v>0</v>
      </c>
      <c r="Q1673" s="21">
        <f t="shared" si="401"/>
        <v>0.96592607327566882</v>
      </c>
      <c r="R1673">
        <f t="shared" si="402"/>
        <v>1.0096214758538746</v>
      </c>
      <c r="S1673" s="296">
        <f t="shared" si="409"/>
        <v>0</v>
      </c>
      <c r="T1673" s="283">
        <f t="shared" si="410"/>
        <v>0.20093077590777969</v>
      </c>
    </row>
    <row r="1674" spans="1:20" x14ac:dyDescent="0.25">
      <c r="A1674" s="286">
        <v>43170</v>
      </c>
      <c r="B1674" s="1">
        <f t="shared" si="403"/>
        <v>7</v>
      </c>
      <c r="C1674" s="285">
        <v>16</v>
      </c>
      <c r="D1674" t="s">
        <v>713</v>
      </c>
      <c r="F1674" s="16">
        <v>48</v>
      </c>
      <c r="G1674" t="str">
        <f t="shared" si="397"/>
        <v>heating</v>
      </c>
      <c r="H1674" s="283">
        <f>IF(G1674="heating",F1674*Assumptions!M$4+Assumptions!M$7,0)</f>
        <v>0.2305859305222967</v>
      </c>
      <c r="I1674" s="15">
        <f t="shared" si="398"/>
        <v>0.95820877609023625</v>
      </c>
      <c r="J1674" s="15">
        <f t="shared" si="399"/>
        <v>0.93760781206536892</v>
      </c>
      <c r="K1674" s="283">
        <f t="shared" si="404"/>
        <v>0.20716394189543022</v>
      </c>
      <c r="L1674" s="283">
        <f t="shared" si="405"/>
        <v>3.9630740889572826</v>
      </c>
      <c r="M1674" s="283">
        <f t="shared" si="406"/>
        <v>2.8012726435964117</v>
      </c>
      <c r="N1674" s="283">
        <f t="shared" si="407"/>
        <v>3.5524856183738187</v>
      </c>
      <c r="O1674" s="283">
        <f t="shared" si="408"/>
        <v>0.23110749443874012</v>
      </c>
      <c r="P1674" s="21">
        <f t="shared" si="400"/>
        <v>0</v>
      </c>
      <c r="Q1674" s="21">
        <f t="shared" si="401"/>
        <v>1.1649354943302594</v>
      </c>
      <c r="R1674">
        <f t="shared" si="402"/>
        <v>1.0096214758538746</v>
      </c>
      <c r="S1674" s="296">
        <f t="shared" si="409"/>
        <v>0</v>
      </c>
      <c r="T1674" s="283">
        <f t="shared" si="410"/>
        <v>0.20716394189543022</v>
      </c>
    </row>
    <row r="1675" spans="1:20" x14ac:dyDescent="0.25">
      <c r="A1675" s="286">
        <v>43170</v>
      </c>
      <c r="B1675" s="1">
        <f t="shared" si="403"/>
        <v>7</v>
      </c>
      <c r="C1675" s="285">
        <v>17</v>
      </c>
      <c r="D1675" t="s">
        <v>713</v>
      </c>
      <c r="F1675" s="16">
        <v>48</v>
      </c>
      <c r="G1675" t="str">
        <f t="shared" si="397"/>
        <v>heating</v>
      </c>
      <c r="H1675" s="283">
        <f>IF(G1675="heating",F1675*Assumptions!M$4+Assumptions!M$7,0)</f>
        <v>0.2305859305222967</v>
      </c>
      <c r="I1675" s="15">
        <f t="shared" si="398"/>
        <v>1.000324165990953</v>
      </c>
      <c r="J1675" s="15">
        <f t="shared" si="399"/>
        <v>0.93760781206536892</v>
      </c>
      <c r="K1675" s="283">
        <f t="shared" si="404"/>
        <v>0.21626925422819249</v>
      </c>
      <c r="L1675" s="283">
        <f t="shared" si="405"/>
        <v>3.9630740889572826</v>
      </c>
      <c r="M1675" s="283">
        <f t="shared" si="406"/>
        <v>2.924394757009579</v>
      </c>
      <c r="N1675" s="283">
        <f t="shared" si="407"/>
        <v>3.5524856183738187</v>
      </c>
      <c r="O1675" s="283">
        <f t="shared" si="408"/>
        <v>0.24126517873482789</v>
      </c>
      <c r="P1675" s="21">
        <f t="shared" si="400"/>
        <v>0</v>
      </c>
      <c r="Q1675" s="21">
        <f t="shared" si="401"/>
        <v>1.3521540118753073</v>
      </c>
      <c r="R1675">
        <f t="shared" si="402"/>
        <v>1.0096214758538746</v>
      </c>
      <c r="S1675" s="296">
        <f t="shared" si="409"/>
        <v>0</v>
      </c>
      <c r="T1675" s="283">
        <f t="shared" si="410"/>
        <v>0.21626925422819249</v>
      </c>
    </row>
    <row r="1676" spans="1:20" x14ac:dyDescent="0.25">
      <c r="A1676" s="286">
        <v>43170</v>
      </c>
      <c r="B1676" s="1">
        <f t="shared" si="403"/>
        <v>7</v>
      </c>
      <c r="C1676" s="285">
        <v>18</v>
      </c>
      <c r="D1676" t="s">
        <v>713</v>
      </c>
      <c r="F1676" s="16">
        <v>45</v>
      </c>
      <c r="G1676" t="str">
        <f t="shared" si="397"/>
        <v>heating</v>
      </c>
      <c r="H1676" s="283">
        <f>IF(G1676="heating",F1676*Assumptions!M$4+Assumptions!M$7,0)</f>
        <v>0.26267355323341679</v>
      </c>
      <c r="I1676" s="15">
        <f t="shared" si="398"/>
        <v>0.99263375744531002</v>
      </c>
      <c r="J1676" s="15">
        <f t="shared" si="399"/>
        <v>0.93760781206536892</v>
      </c>
      <c r="K1676" s="283">
        <f t="shared" si="404"/>
        <v>0.24447058214050474</v>
      </c>
      <c r="L1676" s="283">
        <f t="shared" si="405"/>
        <v>3.8225513186096443</v>
      </c>
      <c r="M1676" s="283">
        <f t="shared" si="406"/>
        <v>3.1885185929698121</v>
      </c>
      <c r="N1676" s="283">
        <f t="shared" si="407"/>
        <v>3.3574836377085973</v>
      </c>
      <c r="O1676" s="283">
        <f t="shared" si="408"/>
        <v>0.2783338496804198</v>
      </c>
      <c r="P1676" s="21">
        <f t="shared" si="400"/>
        <v>0</v>
      </c>
      <c r="Q1676" s="21">
        <f t="shared" si="401"/>
        <v>1.5598916921549892</v>
      </c>
      <c r="R1676">
        <f t="shared" si="402"/>
        <v>1.0096214758538746</v>
      </c>
      <c r="S1676" s="296">
        <f t="shared" si="409"/>
        <v>0</v>
      </c>
      <c r="T1676" s="283">
        <f t="shared" si="410"/>
        <v>0.24447058214050474</v>
      </c>
    </row>
    <row r="1677" spans="1:20" x14ac:dyDescent="0.25">
      <c r="A1677" s="286">
        <v>43170</v>
      </c>
      <c r="B1677" s="1">
        <f t="shared" si="403"/>
        <v>7</v>
      </c>
      <c r="C1677" s="285">
        <v>19</v>
      </c>
      <c r="D1677" t="s">
        <v>713</v>
      </c>
      <c r="F1677" s="16">
        <v>43</v>
      </c>
      <c r="G1677" t="str">
        <f t="shared" si="397"/>
        <v>heating</v>
      </c>
      <c r="H1677" s="283">
        <f>IF(G1677="heating",F1677*Assumptions!M$4+Assumptions!M$7,0)</f>
        <v>0.28406530170749683</v>
      </c>
      <c r="I1677" s="15">
        <f t="shared" si="398"/>
        <v>0.98728643949761985</v>
      </c>
      <c r="J1677" s="15">
        <f t="shared" si="399"/>
        <v>0.93760781206536892</v>
      </c>
      <c r="K1677" s="283">
        <f t="shared" si="404"/>
        <v>0.26295569284399389</v>
      </c>
      <c r="L1677" s="283">
        <f t="shared" si="405"/>
        <v>3.7370271581932331</v>
      </c>
      <c r="M1677" s="283">
        <f t="shared" si="406"/>
        <v>3.3528787936890927</v>
      </c>
      <c r="N1677" s="283">
        <f t="shared" si="407"/>
        <v>3.2278965655525562</v>
      </c>
      <c r="O1677" s="283">
        <f t="shared" si="408"/>
        <v>0.30443124356783963</v>
      </c>
      <c r="P1677" s="21">
        <f t="shared" si="400"/>
        <v>0</v>
      </c>
      <c r="Q1677" s="21">
        <f t="shared" si="401"/>
        <v>1.6764212681468484</v>
      </c>
      <c r="R1677">
        <f t="shared" si="402"/>
        <v>1.0096214758538746</v>
      </c>
      <c r="S1677" s="296">
        <f t="shared" si="409"/>
        <v>0</v>
      </c>
      <c r="T1677" s="283">
        <f t="shared" si="410"/>
        <v>0.26295569284399389</v>
      </c>
    </row>
    <row r="1678" spans="1:20" x14ac:dyDescent="0.25">
      <c r="A1678" s="286">
        <v>43170</v>
      </c>
      <c r="B1678" s="1">
        <f t="shared" si="403"/>
        <v>7</v>
      </c>
      <c r="C1678" s="285">
        <v>20</v>
      </c>
      <c r="D1678" t="s">
        <v>713</v>
      </c>
      <c r="F1678" s="16">
        <v>41</v>
      </c>
      <c r="G1678" t="str">
        <f t="shared" si="397"/>
        <v>heating</v>
      </c>
      <c r="H1678" s="283">
        <f>IF(G1678="heating",F1678*Assumptions!M$4+Assumptions!M$7,0)</f>
        <v>0.30545705018157687</v>
      </c>
      <c r="I1678" s="15">
        <f t="shared" si="398"/>
        <v>0.9807837528485519</v>
      </c>
      <c r="J1678" s="15">
        <f t="shared" si="399"/>
        <v>0.93760781206536892</v>
      </c>
      <c r="K1678" s="283">
        <f t="shared" si="404"/>
        <v>0.28089540413730568</v>
      </c>
      <c r="L1678" s="283">
        <f t="shared" si="405"/>
        <v>3.6290180754851575</v>
      </c>
      <c r="M1678" s="283">
        <f t="shared" si="406"/>
        <v>3.4781057903661878</v>
      </c>
      <c r="N1678" s="283">
        <f t="shared" si="407"/>
        <v>3.0927664988509331</v>
      </c>
      <c r="O1678" s="283">
        <f t="shared" si="408"/>
        <v>0.32959956702638965</v>
      </c>
      <c r="P1678" s="21">
        <f t="shared" si="400"/>
        <v>0</v>
      </c>
      <c r="Q1678" s="21">
        <f t="shared" si="401"/>
        <v>1.52436960139122</v>
      </c>
      <c r="R1678">
        <f t="shared" si="402"/>
        <v>1.0096214758538746</v>
      </c>
      <c r="S1678" s="296">
        <f t="shared" si="409"/>
        <v>0</v>
      </c>
      <c r="T1678" s="283">
        <f t="shared" si="410"/>
        <v>0.28089540413730568</v>
      </c>
    </row>
    <row r="1679" spans="1:20" x14ac:dyDescent="0.25">
      <c r="A1679" s="286">
        <v>43170</v>
      </c>
      <c r="B1679" s="1">
        <f t="shared" si="403"/>
        <v>7</v>
      </c>
      <c r="C1679" s="285">
        <v>21</v>
      </c>
      <c r="D1679" t="s">
        <v>713</v>
      </c>
      <c r="F1679" s="16">
        <v>43</v>
      </c>
      <c r="G1679" t="str">
        <f t="shared" si="397"/>
        <v>heating</v>
      </c>
      <c r="H1679" s="283">
        <f>IF(G1679="heating",F1679*Assumptions!M$4+Assumptions!M$7,0)</f>
        <v>0.28406530170749683</v>
      </c>
      <c r="I1679" s="15">
        <f t="shared" si="398"/>
        <v>0.96485790305685171</v>
      </c>
      <c r="J1679" s="15">
        <f t="shared" si="399"/>
        <v>0.93760781206536892</v>
      </c>
      <c r="K1679" s="283">
        <f t="shared" si="404"/>
        <v>0.25698203504488548</v>
      </c>
      <c r="L1679" s="283">
        <f t="shared" si="405"/>
        <v>3.7370271581932331</v>
      </c>
      <c r="M1679" s="283">
        <f t="shared" si="406"/>
        <v>3.2767102561732733</v>
      </c>
      <c r="N1679" s="283">
        <f t="shared" si="407"/>
        <v>3.2278965655525562</v>
      </c>
      <c r="O1679" s="283">
        <f t="shared" si="408"/>
        <v>0.29751537096298136</v>
      </c>
      <c r="P1679" s="21">
        <f t="shared" si="400"/>
        <v>0</v>
      </c>
      <c r="Q1679" s="21">
        <f t="shared" si="401"/>
        <v>1.4448604713749031</v>
      </c>
      <c r="R1679">
        <f t="shared" si="402"/>
        <v>1.0096214758538746</v>
      </c>
      <c r="S1679" s="296">
        <f t="shared" si="409"/>
        <v>0</v>
      </c>
      <c r="T1679" s="283">
        <f t="shared" si="410"/>
        <v>0.25698203504488548</v>
      </c>
    </row>
    <row r="1680" spans="1:20" x14ac:dyDescent="0.25">
      <c r="A1680" s="286">
        <v>43170</v>
      </c>
      <c r="B1680" s="1">
        <f t="shared" si="403"/>
        <v>7</v>
      </c>
      <c r="C1680" s="285">
        <v>22</v>
      </c>
      <c r="D1680" t="s">
        <v>713</v>
      </c>
      <c r="F1680" s="16">
        <v>39</v>
      </c>
      <c r="G1680" t="str">
        <f t="shared" si="397"/>
        <v>heating</v>
      </c>
      <c r="H1680" s="283">
        <f>IF(G1680="heating",F1680*Assumptions!M$4+Assumptions!M$7,0)</f>
        <v>0.32684879865565691</v>
      </c>
      <c r="I1680" s="15">
        <f t="shared" si="398"/>
        <v>0.93972561476240646</v>
      </c>
      <c r="J1680" s="15">
        <f t="shared" si="399"/>
        <v>0.93760781206536892</v>
      </c>
      <c r="K1680" s="283">
        <f t="shared" si="404"/>
        <v>0.28798454076590074</v>
      </c>
      <c r="L1680" s="283">
        <f t="shared" si="405"/>
        <v>3.4953736047983544</v>
      </c>
      <c r="M1680" s="283">
        <f t="shared" si="406"/>
        <v>3.4345654748511545</v>
      </c>
      <c r="N1680" s="283">
        <f t="shared" si="407"/>
        <v>2.9501734199721237</v>
      </c>
      <c r="O1680" s="283">
        <f t="shared" si="408"/>
        <v>0.34120487818394646</v>
      </c>
      <c r="P1680" s="21">
        <f t="shared" si="400"/>
        <v>0</v>
      </c>
      <c r="Q1680" s="21">
        <f t="shared" si="401"/>
        <v>1.2427137171080138</v>
      </c>
      <c r="R1680">
        <f t="shared" si="402"/>
        <v>1.0096214758538746</v>
      </c>
      <c r="S1680" s="296">
        <f t="shared" si="409"/>
        <v>0</v>
      </c>
      <c r="T1680" s="283">
        <f t="shared" si="410"/>
        <v>0.28798454076590074</v>
      </c>
    </row>
    <row r="1681" spans="1:20" x14ac:dyDescent="0.25">
      <c r="A1681" s="286">
        <v>43170</v>
      </c>
      <c r="B1681" s="1">
        <f t="shared" si="403"/>
        <v>7</v>
      </c>
      <c r="C1681" s="285">
        <v>23</v>
      </c>
      <c r="D1681" t="s">
        <v>713</v>
      </c>
      <c r="F1681" s="16">
        <v>37</v>
      </c>
      <c r="G1681" t="str">
        <f t="shared" si="397"/>
        <v>heating</v>
      </c>
      <c r="H1681" s="283">
        <f>IF(G1681="heating",F1681*Assumptions!M$4+Assumptions!M$7,0)</f>
        <v>0.34824054712973695</v>
      </c>
      <c r="I1681" s="15">
        <f t="shared" si="398"/>
        <v>0.93552015763172869</v>
      </c>
      <c r="J1681" s="15">
        <f t="shared" si="399"/>
        <v>0.93760781206536892</v>
      </c>
      <c r="K1681" s="283">
        <f t="shared" si="404"/>
        <v>0.30545954699012068</v>
      </c>
      <c r="L1681" s="283">
        <f t="shared" si="405"/>
        <v>3.3550920610042541</v>
      </c>
      <c r="M1681" s="283">
        <f t="shared" si="406"/>
        <v>3.4967708024321071</v>
      </c>
      <c r="N1681" s="283">
        <f t="shared" si="407"/>
        <v>2.8034223547707424</v>
      </c>
      <c r="O1681" s="283">
        <f t="shared" si="408"/>
        <v>0.36556921197424042</v>
      </c>
      <c r="P1681" s="21">
        <f t="shared" si="400"/>
        <v>0</v>
      </c>
      <c r="Q1681" s="21">
        <f t="shared" si="401"/>
        <v>1.0297519246597011</v>
      </c>
      <c r="R1681">
        <f t="shared" si="402"/>
        <v>1.0096214758538746</v>
      </c>
      <c r="S1681" s="296">
        <f t="shared" si="409"/>
        <v>0</v>
      </c>
      <c r="T1681" s="283">
        <f t="shared" si="410"/>
        <v>0.30545954699012068</v>
      </c>
    </row>
    <row r="1682" spans="1:20" x14ac:dyDescent="0.25">
      <c r="A1682" s="286">
        <v>43171</v>
      </c>
      <c r="B1682" s="1">
        <f t="shared" si="403"/>
        <v>1</v>
      </c>
      <c r="C1682" s="285">
        <v>0</v>
      </c>
      <c r="D1682" t="s">
        <v>713</v>
      </c>
      <c r="F1682" s="16">
        <v>37</v>
      </c>
      <c r="G1682" t="str">
        <f t="shared" si="397"/>
        <v>heating</v>
      </c>
      <c r="H1682" s="283">
        <f>IF(G1682="heating",F1682*Assumptions!M$4+Assumptions!M$7,0)</f>
        <v>0.34824054712973695</v>
      </c>
      <c r="I1682" s="15">
        <f t="shared" si="398"/>
        <v>0.96097758380229281</v>
      </c>
      <c r="J1682" s="15">
        <f t="shared" si="399"/>
        <v>1.017726725449043</v>
      </c>
      <c r="K1682" s="283">
        <f t="shared" si="404"/>
        <v>0.3405836323348404</v>
      </c>
      <c r="L1682" s="283">
        <f t="shared" si="405"/>
        <v>3.3550920610042541</v>
      </c>
      <c r="M1682" s="283">
        <f t="shared" si="406"/>
        <v>3.8988563725371455</v>
      </c>
      <c r="N1682" s="283">
        <f t="shared" si="407"/>
        <v>2.8034223547707424</v>
      </c>
      <c r="O1682" s="283">
        <f t="shared" si="408"/>
        <v>0.40760516837929739</v>
      </c>
      <c r="P1682" s="21">
        <f t="shared" si="400"/>
        <v>0</v>
      </c>
      <c r="Q1682" s="21">
        <f t="shared" si="401"/>
        <v>0.90668853391740301</v>
      </c>
      <c r="R1682">
        <f t="shared" si="402"/>
        <v>0.9440993384982781</v>
      </c>
      <c r="S1682" s="296">
        <f t="shared" si="409"/>
        <v>0</v>
      </c>
      <c r="T1682" s="283">
        <f t="shared" si="410"/>
        <v>0.3405836323348404</v>
      </c>
    </row>
    <row r="1683" spans="1:20" x14ac:dyDescent="0.25">
      <c r="A1683" s="286">
        <v>43171</v>
      </c>
      <c r="B1683" s="1">
        <f t="shared" si="403"/>
        <v>1</v>
      </c>
      <c r="C1683" s="285">
        <v>1</v>
      </c>
      <c r="D1683" t="s">
        <v>713</v>
      </c>
      <c r="F1683" s="16">
        <v>37</v>
      </c>
      <c r="G1683" t="str">
        <f t="shared" si="397"/>
        <v>heating</v>
      </c>
      <c r="H1683" s="283">
        <f>IF(G1683="heating",F1683*Assumptions!M$4+Assumptions!M$7,0)</f>
        <v>0.34824054712973695</v>
      </c>
      <c r="I1683" s="15">
        <f t="shared" si="398"/>
        <v>0.9912860509924194</v>
      </c>
      <c r="J1683" s="15">
        <f t="shared" si="399"/>
        <v>1.017726725449043</v>
      </c>
      <c r="K1683" s="283">
        <f t="shared" si="404"/>
        <v>0.35132536868759845</v>
      </c>
      <c r="L1683" s="283">
        <f t="shared" si="405"/>
        <v>3.3550920610042541</v>
      </c>
      <c r="M1683" s="283">
        <f t="shared" si="406"/>
        <v>4.0218231955284818</v>
      </c>
      <c r="N1683" s="283">
        <f t="shared" si="407"/>
        <v>2.8034223547707424</v>
      </c>
      <c r="O1683" s="283">
        <f t="shared" si="408"/>
        <v>0.42046071056943823</v>
      </c>
      <c r="P1683" s="21">
        <f t="shared" si="400"/>
        <v>0</v>
      </c>
      <c r="Q1683" s="21">
        <f t="shared" si="401"/>
        <v>0.81803459285312596</v>
      </c>
      <c r="R1683">
        <f t="shared" si="402"/>
        <v>0.9440993384982781</v>
      </c>
      <c r="S1683" s="296">
        <f t="shared" si="409"/>
        <v>0</v>
      </c>
      <c r="T1683" s="283">
        <f t="shared" si="410"/>
        <v>0.35132536868759845</v>
      </c>
    </row>
    <row r="1684" spans="1:20" x14ac:dyDescent="0.25">
      <c r="A1684" s="286">
        <v>43171</v>
      </c>
      <c r="B1684" s="1">
        <f t="shared" si="403"/>
        <v>1</v>
      </c>
      <c r="C1684" s="285">
        <v>2</v>
      </c>
      <c r="D1684" t="s">
        <v>713</v>
      </c>
      <c r="F1684" s="16">
        <v>37</v>
      </c>
      <c r="G1684" t="str">
        <f t="shared" si="397"/>
        <v>heating</v>
      </c>
      <c r="H1684" s="283">
        <f>IF(G1684="heating",F1684*Assumptions!M$4+Assumptions!M$7,0)</f>
        <v>0.34824054712973695</v>
      </c>
      <c r="I1684" s="15">
        <f t="shared" si="398"/>
        <v>1.0126444122274023</v>
      </c>
      <c r="J1684" s="15">
        <f t="shared" si="399"/>
        <v>1.017726725449043</v>
      </c>
      <c r="K1684" s="283">
        <f t="shared" si="404"/>
        <v>0.35889506476869532</v>
      </c>
      <c r="L1684" s="283">
        <f t="shared" si="405"/>
        <v>3.3550920610042541</v>
      </c>
      <c r="M1684" s="283">
        <f t="shared" si="406"/>
        <v>4.1084778524232632</v>
      </c>
      <c r="N1684" s="283">
        <f t="shared" si="407"/>
        <v>2.8034223547707424</v>
      </c>
      <c r="O1684" s="283">
        <f t="shared" si="408"/>
        <v>0.42952000453657219</v>
      </c>
      <c r="P1684" s="21">
        <f t="shared" si="400"/>
        <v>0</v>
      </c>
      <c r="Q1684" s="21">
        <f t="shared" si="401"/>
        <v>0.74507607494346417</v>
      </c>
      <c r="R1684">
        <f t="shared" si="402"/>
        <v>0.9440993384982781</v>
      </c>
      <c r="S1684" s="296">
        <f t="shared" si="409"/>
        <v>0</v>
      </c>
      <c r="T1684" s="283">
        <f t="shared" si="410"/>
        <v>0.35889506476869532</v>
      </c>
    </row>
    <row r="1685" spans="1:20" x14ac:dyDescent="0.25">
      <c r="A1685" s="286">
        <v>43171</v>
      </c>
      <c r="B1685" s="1">
        <f t="shared" si="403"/>
        <v>1</v>
      </c>
      <c r="C1685" s="285">
        <v>3</v>
      </c>
      <c r="D1685" t="s">
        <v>713</v>
      </c>
      <c r="F1685" s="16">
        <v>36</v>
      </c>
      <c r="G1685" t="str">
        <f t="shared" si="397"/>
        <v>heating</v>
      </c>
      <c r="H1685" s="283">
        <f>IF(G1685="heating",F1685*Assumptions!M$4+Assumptions!M$7,0)</f>
        <v>0.358936421366777</v>
      </c>
      <c r="I1685" s="15">
        <f t="shared" si="398"/>
        <v>1.0288787614109172</v>
      </c>
      <c r="J1685" s="15">
        <f t="shared" si="399"/>
        <v>1.017726725449043</v>
      </c>
      <c r="K1685" s="283">
        <f t="shared" si="404"/>
        <v>0.37584857687786749</v>
      </c>
      <c r="L1685" s="283">
        <f t="shared" si="405"/>
        <v>3.2767200477248446</v>
      </c>
      <c r="M1685" s="283">
        <f t="shared" si="406"/>
        <v>4.2020505338006817</v>
      </c>
      <c r="N1685" s="283">
        <f t="shared" si="407"/>
        <v>2.7263288431388362</v>
      </c>
      <c r="O1685" s="283">
        <f t="shared" si="408"/>
        <v>0.45172487899393332</v>
      </c>
      <c r="P1685" s="21">
        <f t="shared" si="400"/>
        <v>0</v>
      </c>
      <c r="Q1685" s="21">
        <f t="shared" si="401"/>
        <v>0.69158980876382303</v>
      </c>
      <c r="R1685">
        <f t="shared" si="402"/>
        <v>0.9440993384982781</v>
      </c>
      <c r="S1685" s="296">
        <f t="shared" si="409"/>
        <v>0</v>
      </c>
      <c r="T1685" s="283">
        <f t="shared" si="410"/>
        <v>0.37584857687786749</v>
      </c>
    </row>
    <row r="1686" spans="1:20" x14ac:dyDescent="0.25">
      <c r="A1686" s="286">
        <v>43171</v>
      </c>
      <c r="B1686" s="1">
        <f t="shared" si="403"/>
        <v>1</v>
      </c>
      <c r="C1686" s="285">
        <v>4</v>
      </c>
      <c r="D1686" t="s">
        <v>713</v>
      </c>
      <c r="F1686" s="16">
        <v>36</v>
      </c>
      <c r="G1686" t="str">
        <f t="shared" si="397"/>
        <v>heating</v>
      </c>
      <c r="H1686" s="283">
        <f>IF(G1686="heating",F1686*Assumptions!M$4+Assumptions!M$7,0)</f>
        <v>0.358936421366777</v>
      </c>
      <c r="I1686" s="15">
        <f t="shared" si="398"/>
        <v>1.0654385285153933</v>
      </c>
      <c r="J1686" s="15">
        <f t="shared" si="399"/>
        <v>1.017726725449043</v>
      </c>
      <c r="K1686" s="283">
        <f t="shared" si="404"/>
        <v>0.38920383014246057</v>
      </c>
      <c r="L1686" s="283">
        <f t="shared" si="405"/>
        <v>3.2767200477248446</v>
      </c>
      <c r="M1686" s="283">
        <f t="shared" si="406"/>
        <v>4.3513645197034743</v>
      </c>
      <c r="N1686" s="283">
        <f t="shared" si="407"/>
        <v>2.7263288431388362</v>
      </c>
      <c r="O1686" s="283">
        <f t="shared" si="408"/>
        <v>0.46777629048256064</v>
      </c>
      <c r="P1686" s="21">
        <f t="shared" si="400"/>
        <v>0</v>
      </c>
      <c r="Q1686" s="21">
        <f t="shared" si="401"/>
        <v>0.6473875548762833</v>
      </c>
      <c r="R1686">
        <f t="shared" si="402"/>
        <v>0.9440993384982781</v>
      </c>
      <c r="S1686" s="296">
        <f t="shared" si="409"/>
        <v>0</v>
      </c>
      <c r="T1686" s="283">
        <f t="shared" si="410"/>
        <v>0.38920383014246057</v>
      </c>
    </row>
    <row r="1687" spans="1:20" x14ac:dyDescent="0.25">
      <c r="A1687" s="286">
        <v>43171</v>
      </c>
      <c r="B1687" s="1">
        <f t="shared" si="403"/>
        <v>1</v>
      </c>
      <c r="C1687" s="285">
        <v>5</v>
      </c>
      <c r="D1687" t="s">
        <v>713</v>
      </c>
      <c r="F1687" s="16">
        <v>34</v>
      </c>
      <c r="G1687" t="str">
        <f t="shared" si="397"/>
        <v>heating</v>
      </c>
      <c r="H1687" s="283">
        <f>IF(G1687="heating",F1687*Assumptions!M$4+Assumptions!M$7,0)</f>
        <v>0.38032816984085704</v>
      </c>
      <c r="I1687" s="15">
        <f t="shared" si="398"/>
        <v>1.1031161181218294</v>
      </c>
      <c r="J1687" s="15">
        <f t="shared" si="399"/>
        <v>1.017726725449043</v>
      </c>
      <c r="K1687" s="283">
        <f t="shared" si="404"/>
        <v>0.42698331346365209</v>
      </c>
      <c r="L1687" s="283">
        <f t="shared" si="405"/>
        <v>3.1617728735566879</v>
      </c>
      <c r="M1687" s="283">
        <f t="shared" si="406"/>
        <v>4.606282768196122</v>
      </c>
      <c r="N1687" s="283">
        <f t="shared" si="407"/>
        <v>2.582445701090049</v>
      </c>
      <c r="O1687" s="283">
        <f t="shared" si="408"/>
        <v>0.52276965877767834</v>
      </c>
      <c r="P1687" s="21">
        <f t="shared" si="400"/>
        <v>0</v>
      </c>
      <c r="Q1687" s="21">
        <f t="shared" si="401"/>
        <v>0.72139578924615555</v>
      </c>
      <c r="R1687">
        <f t="shared" si="402"/>
        <v>0.9440993384982781</v>
      </c>
      <c r="S1687" s="296">
        <f t="shared" si="409"/>
        <v>0</v>
      </c>
      <c r="T1687" s="283">
        <f t="shared" si="410"/>
        <v>0.42698331346365209</v>
      </c>
    </row>
    <row r="1688" spans="1:20" x14ac:dyDescent="0.25">
      <c r="A1688" s="286">
        <v>43171</v>
      </c>
      <c r="B1688" s="1">
        <f t="shared" si="403"/>
        <v>1</v>
      </c>
      <c r="C1688" s="285">
        <v>6</v>
      </c>
      <c r="D1688" t="s">
        <v>713</v>
      </c>
      <c r="F1688" s="16">
        <v>34</v>
      </c>
      <c r="G1688" t="str">
        <f t="shared" si="397"/>
        <v>heating</v>
      </c>
      <c r="H1688" s="283">
        <f>IF(G1688="heating",F1688*Assumptions!M$4+Assumptions!M$7,0)</f>
        <v>0.38032816984085704</v>
      </c>
      <c r="I1688" s="15">
        <f t="shared" si="398"/>
        <v>1.1674190089087988</v>
      </c>
      <c r="J1688" s="15">
        <f t="shared" si="399"/>
        <v>1.017726725449043</v>
      </c>
      <c r="K1688" s="283">
        <f t="shared" si="404"/>
        <v>0.45187304258868627</v>
      </c>
      <c r="L1688" s="283">
        <f t="shared" si="405"/>
        <v>3.1617728735566879</v>
      </c>
      <c r="M1688" s="283">
        <f t="shared" si="406"/>
        <v>4.8747923955248575</v>
      </c>
      <c r="N1688" s="283">
        <f t="shared" si="407"/>
        <v>2.582445701090049</v>
      </c>
      <c r="O1688" s="283">
        <f t="shared" si="408"/>
        <v>0.55324296954060725</v>
      </c>
      <c r="P1688" s="21">
        <f t="shared" si="400"/>
        <v>0</v>
      </c>
      <c r="Q1688" s="21">
        <f t="shared" si="401"/>
        <v>0.87787080972652631</v>
      </c>
      <c r="R1688">
        <f t="shared" si="402"/>
        <v>0.9440993384982781</v>
      </c>
      <c r="S1688" s="296">
        <f t="shared" si="409"/>
        <v>0</v>
      </c>
      <c r="T1688" s="283">
        <f t="shared" si="410"/>
        <v>0.45187304258868627</v>
      </c>
    </row>
    <row r="1689" spans="1:20" x14ac:dyDescent="0.25">
      <c r="A1689" s="286">
        <v>43171</v>
      </c>
      <c r="B1689" s="1">
        <f t="shared" si="403"/>
        <v>1</v>
      </c>
      <c r="C1689" s="285">
        <v>7</v>
      </c>
      <c r="D1689" t="s">
        <v>714</v>
      </c>
      <c r="F1689" s="16">
        <v>34</v>
      </c>
      <c r="G1689" t="str">
        <f t="shared" si="397"/>
        <v>heating</v>
      </c>
      <c r="H1689" s="283">
        <f>IF(G1689="heating",F1689*Assumptions!M$4+Assumptions!M$7,0)</f>
        <v>0.38032816984085704</v>
      </c>
      <c r="I1689" s="15">
        <f t="shared" si="398"/>
        <v>1.1567226404725983</v>
      </c>
      <c r="J1689" s="15">
        <f t="shared" si="399"/>
        <v>1.017726725449043</v>
      </c>
      <c r="K1689" s="283">
        <f t="shared" si="404"/>
        <v>0.4477327977297017</v>
      </c>
      <c r="L1689" s="283">
        <f t="shared" si="405"/>
        <v>3.1617728735566879</v>
      </c>
      <c r="M1689" s="283">
        <f t="shared" si="406"/>
        <v>4.8301275621491699</v>
      </c>
      <c r="N1689" s="283">
        <f t="shared" si="407"/>
        <v>2.582445701090049</v>
      </c>
      <c r="O1689" s="283">
        <f t="shared" si="408"/>
        <v>0.54817393212406285</v>
      </c>
      <c r="P1689" s="21">
        <f t="shared" si="400"/>
        <v>0</v>
      </c>
      <c r="Q1689" s="21">
        <f t="shared" si="401"/>
        <v>0.97331382064367777</v>
      </c>
      <c r="R1689">
        <f t="shared" si="402"/>
        <v>0.9440993384982781</v>
      </c>
      <c r="S1689" s="296">
        <f t="shared" si="409"/>
        <v>0</v>
      </c>
      <c r="T1689" s="283">
        <f t="shared" si="410"/>
        <v>0.4477327977297017</v>
      </c>
    </row>
    <row r="1690" spans="1:20" x14ac:dyDescent="0.25">
      <c r="A1690" s="286">
        <v>43171</v>
      </c>
      <c r="B1690" s="1">
        <f t="shared" si="403"/>
        <v>1</v>
      </c>
      <c r="C1690" s="285">
        <v>8</v>
      </c>
      <c r="D1690" t="s">
        <v>714</v>
      </c>
      <c r="F1690" s="16">
        <v>34</v>
      </c>
      <c r="G1690" t="str">
        <f t="shared" si="397"/>
        <v>heating</v>
      </c>
      <c r="H1690" s="283">
        <f>IF(G1690="heating",F1690*Assumptions!M$4+Assumptions!M$7,0)</f>
        <v>0.38032816984085704</v>
      </c>
      <c r="I1690" s="15">
        <f t="shared" si="398"/>
        <v>1.0887373021083731</v>
      </c>
      <c r="J1690" s="15">
        <f t="shared" si="399"/>
        <v>1.017726725449043</v>
      </c>
      <c r="K1690" s="283">
        <f t="shared" si="404"/>
        <v>0.42141770309476095</v>
      </c>
      <c r="L1690" s="283">
        <f t="shared" si="405"/>
        <v>3.1617728735566879</v>
      </c>
      <c r="M1690" s="283">
        <f t="shared" si="406"/>
        <v>4.5462411358223562</v>
      </c>
      <c r="N1690" s="283">
        <f t="shared" si="407"/>
        <v>2.582445701090049</v>
      </c>
      <c r="O1690" s="283">
        <f t="shared" si="408"/>
        <v>0.51595549967194454</v>
      </c>
      <c r="P1690" s="21">
        <f t="shared" si="400"/>
        <v>0</v>
      </c>
      <c r="Q1690" s="21">
        <f t="shared" si="401"/>
        <v>0.94940007506179924</v>
      </c>
      <c r="R1690">
        <f t="shared" si="402"/>
        <v>0.9440993384982781</v>
      </c>
      <c r="S1690" s="296">
        <f t="shared" si="409"/>
        <v>0</v>
      </c>
      <c r="T1690" s="283">
        <f t="shared" si="410"/>
        <v>0.42141770309476095</v>
      </c>
    </row>
    <row r="1691" spans="1:20" x14ac:dyDescent="0.25">
      <c r="A1691" s="286">
        <v>43171</v>
      </c>
      <c r="B1691" s="1">
        <f t="shared" si="403"/>
        <v>1</v>
      </c>
      <c r="C1691" s="285">
        <v>9</v>
      </c>
      <c r="D1691" t="s">
        <v>714</v>
      </c>
      <c r="F1691" s="16">
        <v>34</v>
      </c>
      <c r="G1691" t="str">
        <f t="shared" si="397"/>
        <v>heating</v>
      </c>
      <c r="H1691" s="283">
        <f>IF(G1691="heating",F1691*Assumptions!M$4+Assumptions!M$7,0)</f>
        <v>0.38032816984085704</v>
      </c>
      <c r="I1691" s="15">
        <f t="shared" si="398"/>
        <v>1.0265141967145235</v>
      </c>
      <c r="J1691" s="15">
        <f t="shared" si="399"/>
        <v>1.017726725449043</v>
      </c>
      <c r="K1691" s="283">
        <f t="shared" si="404"/>
        <v>0.39733299679901835</v>
      </c>
      <c r="L1691" s="283">
        <f t="shared" si="405"/>
        <v>3.1617728735566879</v>
      </c>
      <c r="M1691" s="283">
        <f t="shared" si="406"/>
        <v>4.2864160698561937</v>
      </c>
      <c r="N1691" s="283">
        <f t="shared" si="407"/>
        <v>2.582445701090049</v>
      </c>
      <c r="O1691" s="283">
        <f t="shared" si="408"/>
        <v>0.48646780473171175</v>
      </c>
      <c r="P1691" s="21">
        <f t="shared" si="400"/>
        <v>0</v>
      </c>
      <c r="Q1691" s="21">
        <f t="shared" si="401"/>
        <v>0.8408485371888097</v>
      </c>
      <c r="R1691">
        <f t="shared" si="402"/>
        <v>0.9440993384982781</v>
      </c>
      <c r="S1691" s="296">
        <f t="shared" si="409"/>
        <v>0</v>
      </c>
      <c r="T1691" s="283">
        <f t="shared" si="410"/>
        <v>0.39733299679901835</v>
      </c>
    </row>
    <row r="1692" spans="1:20" x14ac:dyDescent="0.25">
      <c r="A1692" s="286">
        <v>43171</v>
      </c>
      <c r="B1692" s="1">
        <f t="shared" si="403"/>
        <v>1</v>
      </c>
      <c r="C1692" s="285">
        <v>10</v>
      </c>
      <c r="D1692" t="s">
        <v>714</v>
      </c>
      <c r="F1692" s="16">
        <v>36</v>
      </c>
      <c r="G1692" t="str">
        <f t="shared" si="397"/>
        <v>heating</v>
      </c>
      <c r="H1692" s="283">
        <f>IF(G1692="heating",F1692*Assumptions!M$4+Assumptions!M$7,0)</f>
        <v>0.358936421366777</v>
      </c>
      <c r="I1692" s="15">
        <f t="shared" si="398"/>
        <v>0.99413757313525775</v>
      </c>
      <c r="J1692" s="15">
        <f t="shared" si="399"/>
        <v>1.017726725449043</v>
      </c>
      <c r="K1692" s="283">
        <f t="shared" si="404"/>
        <v>0.36315764898414093</v>
      </c>
      <c r="L1692" s="283">
        <f t="shared" si="405"/>
        <v>3.2767200477248446</v>
      </c>
      <c r="M1692" s="283">
        <f t="shared" si="406"/>
        <v>4.0601638176841837</v>
      </c>
      <c r="N1692" s="283">
        <f t="shared" si="407"/>
        <v>2.7263288431388362</v>
      </c>
      <c r="O1692" s="283">
        <f t="shared" si="408"/>
        <v>0.43647190686687043</v>
      </c>
      <c r="P1692" s="21">
        <f t="shared" si="400"/>
        <v>0</v>
      </c>
      <c r="Q1692" s="21">
        <f t="shared" si="401"/>
        <v>0.74504051125983206</v>
      </c>
      <c r="R1692">
        <f t="shared" si="402"/>
        <v>0.9440993384982781</v>
      </c>
      <c r="S1692" s="296">
        <f t="shared" si="409"/>
        <v>0</v>
      </c>
      <c r="T1692" s="283">
        <f t="shared" si="410"/>
        <v>0.36315764898414093</v>
      </c>
    </row>
    <row r="1693" spans="1:20" x14ac:dyDescent="0.25">
      <c r="A1693" s="286">
        <v>43171</v>
      </c>
      <c r="B1693" s="1">
        <f t="shared" si="403"/>
        <v>1</v>
      </c>
      <c r="C1693" s="285">
        <v>11</v>
      </c>
      <c r="D1693" t="s">
        <v>714</v>
      </c>
      <c r="F1693" s="16">
        <v>36</v>
      </c>
      <c r="G1693" t="str">
        <f t="shared" si="397"/>
        <v>heating</v>
      </c>
      <c r="H1693" s="283">
        <f>IF(G1693="heating",F1693*Assumptions!M$4+Assumptions!M$7,0)</f>
        <v>0.358936421366777</v>
      </c>
      <c r="I1693" s="15">
        <f t="shared" si="398"/>
        <v>0.95102107888400034</v>
      </c>
      <c r="J1693" s="15">
        <f t="shared" si="399"/>
        <v>1.017726725449043</v>
      </c>
      <c r="K1693" s="283">
        <f t="shared" si="404"/>
        <v>0.34740722861189482</v>
      </c>
      <c r="L1693" s="283">
        <f t="shared" si="405"/>
        <v>3.2767200477248446</v>
      </c>
      <c r="M1693" s="283">
        <f t="shared" si="406"/>
        <v>3.8840714592068268</v>
      </c>
      <c r="N1693" s="283">
        <f t="shared" si="407"/>
        <v>2.7263288431388362</v>
      </c>
      <c r="O1693" s="283">
        <f t="shared" si="408"/>
        <v>0.41754179198960045</v>
      </c>
      <c r="P1693" s="21">
        <f t="shared" si="400"/>
        <v>0</v>
      </c>
      <c r="Q1693" s="21">
        <f t="shared" si="401"/>
        <v>0.72850690893675296</v>
      </c>
      <c r="R1693">
        <f t="shared" si="402"/>
        <v>0.9440993384982781</v>
      </c>
      <c r="S1693" s="296">
        <f t="shared" si="409"/>
        <v>0</v>
      </c>
      <c r="T1693" s="283">
        <f t="shared" si="410"/>
        <v>0.34740722861189482</v>
      </c>
    </row>
    <row r="1694" spans="1:20" x14ac:dyDescent="0.25">
      <c r="A1694" s="286">
        <v>43171</v>
      </c>
      <c r="B1694" s="1">
        <f t="shared" si="403"/>
        <v>1</v>
      </c>
      <c r="C1694" s="285">
        <v>12</v>
      </c>
      <c r="D1694" t="s">
        <v>714</v>
      </c>
      <c r="F1694" s="16">
        <v>36</v>
      </c>
      <c r="G1694" t="str">
        <f t="shared" si="397"/>
        <v>heating</v>
      </c>
      <c r="H1694" s="283">
        <f>IF(G1694="heating",F1694*Assumptions!M$4+Assumptions!M$7,0)</f>
        <v>0.358936421366777</v>
      </c>
      <c r="I1694" s="15">
        <f t="shared" si="398"/>
        <v>0.92817502202723046</v>
      </c>
      <c r="J1694" s="15">
        <f t="shared" si="399"/>
        <v>1.017726725449043</v>
      </c>
      <c r="K1694" s="283">
        <f t="shared" si="404"/>
        <v>0.33906158257570601</v>
      </c>
      <c r="L1694" s="283">
        <f t="shared" si="405"/>
        <v>3.2767200477248446</v>
      </c>
      <c r="M1694" s="283">
        <f t="shared" si="406"/>
        <v>3.7907657277535072</v>
      </c>
      <c r="N1694" s="283">
        <f t="shared" si="407"/>
        <v>2.7263288431388362</v>
      </c>
      <c r="O1694" s="283">
        <f t="shared" si="408"/>
        <v>0.40751132712223281</v>
      </c>
      <c r="P1694" s="21">
        <f t="shared" si="400"/>
        <v>0</v>
      </c>
      <c r="Q1694" s="21">
        <f t="shared" si="401"/>
        <v>0.75910815787401487</v>
      </c>
      <c r="R1694">
        <f t="shared" si="402"/>
        <v>0.9440993384982781</v>
      </c>
      <c r="S1694" s="296">
        <f t="shared" si="409"/>
        <v>0</v>
      </c>
      <c r="T1694" s="283">
        <f t="shared" si="410"/>
        <v>0.33906158257570601</v>
      </c>
    </row>
    <row r="1695" spans="1:20" x14ac:dyDescent="0.25">
      <c r="A1695" s="286">
        <v>43171</v>
      </c>
      <c r="B1695" s="1">
        <f t="shared" si="403"/>
        <v>1</v>
      </c>
      <c r="C1695" s="285">
        <v>13</v>
      </c>
      <c r="D1695" t="s">
        <v>714</v>
      </c>
      <c r="F1695" s="16">
        <v>37</v>
      </c>
      <c r="G1695" t="str">
        <f t="shared" si="397"/>
        <v>heating</v>
      </c>
      <c r="H1695" s="283">
        <f>IF(G1695="heating",F1695*Assumptions!M$4+Assumptions!M$7,0)</f>
        <v>0.34824054712973695</v>
      </c>
      <c r="I1695" s="15">
        <f t="shared" si="398"/>
        <v>0.91573834436872614</v>
      </c>
      <c r="J1695" s="15">
        <f t="shared" si="399"/>
        <v>1.017726725449043</v>
      </c>
      <c r="K1695" s="283">
        <f t="shared" si="404"/>
        <v>0.32455022557275348</v>
      </c>
      <c r="L1695" s="283">
        <f t="shared" si="405"/>
        <v>3.3550920610042541</v>
      </c>
      <c r="M1695" s="283">
        <f t="shared" si="406"/>
        <v>3.7153127603579641</v>
      </c>
      <c r="N1695" s="283">
        <f t="shared" si="407"/>
        <v>2.8034223547707424</v>
      </c>
      <c r="O1695" s="283">
        <f t="shared" si="408"/>
        <v>0.3884166377439523</v>
      </c>
      <c r="P1695" s="21">
        <f t="shared" si="400"/>
        <v>0</v>
      </c>
      <c r="Q1695" s="21">
        <f t="shared" si="401"/>
        <v>0.79115902007799765</v>
      </c>
      <c r="R1695">
        <f t="shared" si="402"/>
        <v>0.9440993384982781</v>
      </c>
      <c r="S1695" s="296">
        <f t="shared" si="409"/>
        <v>0</v>
      </c>
      <c r="T1695" s="283">
        <f t="shared" si="410"/>
        <v>0.32455022557275348</v>
      </c>
    </row>
    <row r="1696" spans="1:20" x14ac:dyDescent="0.25">
      <c r="A1696" s="286">
        <v>43171</v>
      </c>
      <c r="B1696" s="1">
        <f t="shared" si="403"/>
        <v>1</v>
      </c>
      <c r="C1696" s="285">
        <v>14</v>
      </c>
      <c r="D1696" t="s">
        <v>714</v>
      </c>
      <c r="F1696" s="16">
        <v>37</v>
      </c>
      <c r="G1696" t="str">
        <f t="shared" si="397"/>
        <v>heating</v>
      </c>
      <c r="H1696" s="283">
        <f>IF(G1696="heating",F1696*Assumptions!M$4+Assumptions!M$7,0)</f>
        <v>0.34824054712973695</v>
      </c>
      <c r="I1696" s="15">
        <f t="shared" si="398"/>
        <v>0.92047470058819936</v>
      </c>
      <c r="J1696" s="15">
        <f t="shared" si="399"/>
        <v>1.017726725449043</v>
      </c>
      <c r="K1696" s="283">
        <f t="shared" si="404"/>
        <v>0.32622885516042532</v>
      </c>
      <c r="L1696" s="283">
        <f t="shared" si="405"/>
        <v>3.3550920610042541</v>
      </c>
      <c r="M1696" s="283">
        <f t="shared" si="406"/>
        <v>3.7345289969696798</v>
      </c>
      <c r="N1696" s="283">
        <f t="shared" si="407"/>
        <v>2.8034223547707424</v>
      </c>
      <c r="O1696" s="283">
        <f t="shared" si="408"/>
        <v>0.39042559540007582</v>
      </c>
      <c r="P1696" s="21">
        <f t="shared" si="400"/>
        <v>0</v>
      </c>
      <c r="Q1696" s="21">
        <f t="shared" si="401"/>
        <v>0.84355555031342389</v>
      </c>
      <c r="R1696">
        <f t="shared" si="402"/>
        <v>0.9440993384982781</v>
      </c>
      <c r="S1696" s="296">
        <f t="shared" si="409"/>
        <v>0</v>
      </c>
      <c r="T1696" s="283">
        <f t="shared" si="410"/>
        <v>0.32622885516042532</v>
      </c>
    </row>
    <row r="1697" spans="1:20" x14ac:dyDescent="0.25">
      <c r="A1697" s="286">
        <v>43171</v>
      </c>
      <c r="B1697" s="1">
        <f t="shared" si="403"/>
        <v>1</v>
      </c>
      <c r="C1697" s="285">
        <v>15</v>
      </c>
      <c r="D1697" t="s">
        <v>714</v>
      </c>
      <c r="F1697" s="16">
        <v>37</v>
      </c>
      <c r="G1697" t="str">
        <f t="shared" si="397"/>
        <v>heating</v>
      </c>
      <c r="H1697" s="283">
        <f>IF(G1697="heating",F1697*Assumptions!M$4+Assumptions!M$7,0)</f>
        <v>0.34824054712973695</v>
      </c>
      <c r="I1697" s="15">
        <f t="shared" si="398"/>
        <v>0.92937811039838192</v>
      </c>
      <c r="J1697" s="15">
        <f t="shared" si="399"/>
        <v>1.017726725449043</v>
      </c>
      <c r="K1697" s="283">
        <f t="shared" si="404"/>
        <v>0.32938434567802877</v>
      </c>
      <c r="L1697" s="283">
        <f t="shared" si="405"/>
        <v>3.3550920610042541</v>
      </c>
      <c r="M1697" s="283">
        <f t="shared" si="406"/>
        <v>3.7706517085301203</v>
      </c>
      <c r="N1697" s="283">
        <f t="shared" si="407"/>
        <v>2.8034223547707424</v>
      </c>
      <c r="O1697" s="283">
        <f t="shared" si="408"/>
        <v>0.39420203713607366</v>
      </c>
      <c r="P1697" s="21">
        <f t="shared" si="400"/>
        <v>0</v>
      </c>
      <c r="Q1697" s="21">
        <f t="shared" si="401"/>
        <v>0.96592607327566882</v>
      </c>
      <c r="R1697">
        <f t="shared" si="402"/>
        <v>0.9440993384982781</v>
      </c>
      <c r="S1697" s="296">
        <f t="shared" si="409"/>
        <v>0</v>
      </c>
      <c r="T1697" s="283">
        <f t="shared" si="410"/>
        <v>0.32938434567802877</v>
      </c>
    </row>
    <row r="1698" spans="1:20" x14ac:dyDescent="0.25">
      <c r="A1698" s="286">
        <v>43171</v>
      </c>
      <c r="B1698" s="1">
        <f t="shared" si="403"/>
        <v>1</v>
      </c>
      <c r="C1698" s="285">
        <v>16</v>
      </c>
      <c r="D1698" t="s">
        <v>714</v>
      </c>
      <c r="F1698" s="16">
        <v>37</v>
      </c>
      <c r="G1698" t="str">
        <f t="shared" si="397"/>
        <v>heating</v>
      </c>
      <c r="H1698" s="283">
        <f>IF(G1698="heating",F1698*Assumptions!M$4+Assumptions!M$7,0)</f>
        <v>0.34824054712973695</v>
      </c>
      <c r="I1698" s="15">
        <f t="shared" si="398"/>
        <v>0.95820877609023625</v>
      </c>
      <c r="J1698" s="15">
        <f t="shared" si="399"/>
        <v>1.017726725449043</v>
      </c>
      <c r="K1698" s="283">
        <f t="shared" si="404"/>
        <v>0.33960232891662989</v>
      </c>
      <c r="L1698" s="283">
        <f t="shared" si="405"/>
        <v>3.3550920610042541</v>
      </c>
      <c r="M1698" s="283">
        <f t="shared" si="406"/>
        <v>3.8876228289306778</v>
      </c>
      <c r="N1698" s="283">
        <f t="shared" si="407"/>
        <v>2.8034223547707424</v>
      </c>
      <c r="O1698" s="283">
        <f t="shared" si="408"/>
        <v>0.40643075978464815</v>
      </c>
      <c r="P1698" s="21">
        <f t="shared" si="400"/>
        <v>0</v>
      </c>
      <c r="Q1698" s="21">
        <f t="shared" si="401"/>
        <v>1.1649354943302594</v>
      </c>
      <c r="R1698">
        <f t="shared" si="402"/>
        <v>0.9440993384982781</v>
      </c>
      <c r="S1698" s="296">
        <f t="shared" si="409"/>
        <v>0</v>
      </c>
      <c r="T1698" s="283">
        <f t="shared" si="410"/>
        <v>0.33960232891662989</v>
      </c>
    </row>
    <row r="1699" spans="1:20" x14ac:dyDescent="0.25">
      <c r="A1699" s="286">
        <v>43171</v>
      </c>
      <c r="B1699" s="1">
        <f t="shared" si="403"/>
        <v>1</v>
      </c>
      <c r="C1699" s="285">
        <v>17</v>
      </c>
      <c r="D1699" t="s">
        <v>714</v>
      </c>
      <c r="F1699" s="16">
        <v>37</v>
      </c>
      <c r="G1699" t="str">
        <f t="shared" si="397"/>
        <v>heating</v>
      </c>
      <c r="H1699" s="283">
        <f>IF(G1699="heating",F1699*Assumptions!M$4+Assumptions!M$7,0)</f>
        <v>0.34824054712973695</v>
      </c>
      <c r="I1699" s="15">
        <f t="shared" si="398"/>
        <v>1.000324165990953</v>
      </c>
      <c r="J1699" s="15">
        <f t="shared" si="399"/>
        <v>1.017726725449043</v>
      </c>
      <c r="K1699" s="283">
        <f t="shared" si="404"/>
        <v>0.3545286005709905</v>
      </c>
      <c r="L1699" s="283">
        <f t="shared" si="405"/>
        <v>3.3550920610042541</v>
      </c>
      <c r="M1699" s="283">
        <f t="shared" si="406"/>
        <v>4.0584924299120022</v>
      </c>
      <c r="N1699" s="283">
        <f t="shared" si="407"/>
        <v>2.8034223547707424</v>
      </c>
      <c r="O1699" s="283">
        <f t="shared" si="408"/>
        <v>0.42429428842588762</v>
      </c>
      <c r="P1699" s="21">
        <f t="shared" si="400"/>
        <v>0</v>
      </c>
      <c r="Q1699" s="21">
        <f t="shared" si="401"/>
        <v>1.3521540118753073</v>
      </c>
      <c r="R1699">
        <f t="shared" si="402"/>
        <v>0.9440993384982781</v>
      </c>
      <c r="S1699" s="296">
        <f t="shared" si="409"/>
        <v>0</v>
      </c>
      <c r="T1699" s="283">
        <f t="shared" si="410"/>
        <v>0.3545286005709905</v>
      </c>
    </row>
    <row r="1700" spans="1:20" x14ac:dyDescent="0.25">
      <c r="A1700" s="286">
        <v>43171</v>
      </c>
      <c r="B1700" s="1">
        <f t="shared" si="403"/>
        <v>1</v>
      </c>
      <c r="C1700" s="285">
        <v>18</v>
      </c>
      <c r="D1700" t="s">
        <v>714</v>
      </c>
      <c r="F1700" s="16">
        <v>37</v>
      </c>
      <c r="G1700" t="str">
        <f t="shared" si="397"/>
        <v>heating</v>
      </c>
      <c r="H1700" s="283">
        <f>IF(G1700="heating",F1700*Assumptions!M$4+Assumptions!M$7,0)</f>
        <v>0.34824054712973695</v>
      </c>
      <c r="I1700" s="15">
        <f t="shared" si="398"/>
        <v>0.99263375744531002</v>
      </c>
      <c r="J1700" s="15">
        <f t="shared" si="399"/>
        <v>1.017726725449043</v>
      </c>
      <c r="K1700" s="283">
        <f t="shared" si="404"/>
        <v>0.35180301433384803</v>
      </c>
      <c r="L1700" s="283">
        <f t="shared" si="405"/>
        <v>3.3550920610042541</v>
      </c>
      <c r="M1700" s="283">
        <f t="shared" si="406"/>
        <v>4.0272910794632679</v>
      </c>
      <c r="N1700" s="283">
        <f t="shared" si="407"/>
        <v>2.8034223547707424</v>
      </c>
      <c r="O1700" s="283">
        <f t="shared" si="408"/>
        <v>0.42103234941400192</v>
      </c>
      <c r="P1700" s="21">
        <f t="shared" si="400"/>
        <v>0</v>
      </c>
      <c r="Q1700" s="21">
        <f t="shared" si="401"/>
        <v>1.5598916921549892</v>
      </c>
      <c r="R1700">
        <f t="shared" si="402"/>
        <v>0.9440993384982781</v>
      </c>
      <c r="S1700" s="296">
        <f t="shared" si="409"/>
        <v>0</v>
      </c>
      <c r="T1700" s="283">
        <f t="shared" si="410"/>
        <v>0.35180301433384803</v>
      </c>
    </row>
    <row r="1701" spans="1:20" x14ac:dyDescent="0.25">
      <c r="A1701" s="286">
        <v>43171</v>
      </c>
      <c r="B1701" s="1">
        <f t="shared" si="403"/>
        <v>1</v>
      </c>
      <c r="C1701" s="285">
        <v>19</v>
      </c>
      <c r="D1701" t="s">
        <v>714</v>
      </c>
      <c r="F1701" s="16">
        <v>37</v>
      </c>
      <c r="G1701" t="str">
        <f t="shared" si="397"/>
        <v>heating</v>
      </c>
      <c r="H1701" s="283">
        <f>IF(G1701="heating",F1701*Assumptions!M$4+Assumptions!M$7,0)</f>
        <v>0.34824054712973695</v>
      </c>
      <c r="I1701" s="15">
        <f t="shared" si="398"/>
        <v>0.98728643949761985</v>
      </c>
      <c r="J1701" s="15">
        <f t="shared" si="399"/>
        <v>1.017726725449043</v>
      </c>
      <c r="K1701" s="283">
        <f t="shared" si="404"/>
        <v>0.3499078515323728</v>
      </c>
      <c r="L1701" s="283">
        <f t="shared" si="405"/>
        <v>3.3550920610042541</v>
      </c>
      <c r="M1701" s="283">
        <f t="shared" si="406"/>
        <v>4.005596062838797</v>
      </c>
      <c r="N1701" s="283">
        <f t="shared" si="407"/>
        <v>2.8034223547707424</v>
      </c>
      <c r="O1701" s="283">
        <f t="shared" si="408"/>
        <v>0.41876424819168001</v>
      </c>
      <c r="P1701" s="21">
        <f t="shared" si="400"/>
        <v>0</v>
      </c>
      <c r="Q1701" s="21">
        <f t="shared" si="401"/>
        <v>1.6764212681468484</v>
      </c>
      <c r="R1701">
        <f t="shared" si="402"/>
        <v>0.9440993384982781</v>
      </c>
      <c r="S1701" s="296">
        <f t="shared" si="409"/>
        <v>0</v>
      </c>
      <c r="T1701" s="283">
        <f t="shared" si="410"/>
        <v>0.3499078515323728</v>
      </c>
    </row>
    <row r="1702" spans="1:20" x14ac:dyDescent="0.25">
      <c r="A1702" s="286">
        <v>43171</v>
      </c>
      <c r="B1702" s="1">
        <f t="shared" si="403"/>
        <v>1</v>
      </c>
      <c r="C1702" s="285">
        <v>20</v>
      </c>
      <c r="D1702" t="s">
        <v>714</v>
      </c>
      <c r="F1702" s="16">
        <v>37</v>
      </c>
      <c r="G1702" t="str">
        <f t="shared" si="397"/>
        <v>heating</v>
      </c>
      <c r="H1702" s="283">
        <f>IF(G1702="heating",F1702*Assumptions!M$4+Assumptions!M$7,0)</f>
        <v>0.34824054712973695</v>
      </c>
      <c r="I1702" s="15">
        <f t="shared" si="398"/>
        <v>0.9807837528485519</v>
      </c>
      <c r="J1702" s="15">
        <f t="shared" si="399"/>
        <v>1.017726725449043</v>
      </c>
      <c r="K1702" s="283">
        <f t="shared" si="404"/>
        <v>0.34760321022106161</v>
      </c>
      <c r="L1702" s="283">
        <f t="shared" si="405"/>
        <v>3.3550920610042541</v>
      </c>
      <c r="M1702" s="283">
        <f t="shared" si="406"/>
        <v>3.9792135106256472</v>
      </c>
      <c r="N1702" s="283">
        <f t="shared" si="407"/>
        <v>2.8034223547707424</v>
      </c>
      <c r="O1702" s="283">
        <f t="shared" si="408"/>
        <v>0.41600608948830659</v>
      </c>
      <c r="P1702" s="21">
        <f t="shared" si="400"/>
        <v>0</v>
      </c>
      <c r="Q1702" s="21">
        <f t="shared" si="401"/>
        <v>1.52436960139122</v>
      </c>
      <c r="R1702">
        <f t="shared" si="402"/>
        <v>0.9440993384982781</v>
      </c>
      <c r="S1702" s="296">
        <f t="shared" si="409"/>
        <v>0</v>
      </c>
      <c r="T1702" s="283">
        <f t="shared" si="410"/>
        <v>0.34760321022106161</v>
      </c>
    </row>
    <row r="1703" spans="1:20" x14ac:dyDescent="0.25">
      <c r="A1703" s="286">
        <v>43171</v>
      </c>
      <c r="B1703" s="1">
        <f t="shared" si="403"/>
        <v>1</v>
      </c>
      <c r="C1703" s="285">
        <v>21</v>
      </c>
      <c r="D1703" t="s">
        <v>714</v>
      </c>
      <c r="F1703" s="16">
        <v>37</v>
      </c>
      <c r="G1703" t="str">
        <f t="shared" si="397"/>
        <v>heating</v>
      </c>
      <c r="H1703" s="283">
        <f>IF(G1703="heating",F1703*Assumptions!M$4+Assumptions!M$7,0)</f>
        <v>0.34824054712973695</v>
      </c>
      <c r="I1703" s="15">
        <f t="shared" si="398"/>
        <v>0.96485790305685171</v>
      </c>
      <c r="J1703" s="15">
        <f t="shared" si="399"/>
        <v>1.017726725449043</v>
      </c>
      <c r="K1703" s="283">
        <f t="shared" si="404"/>
        <v>0.34195887068442549</v>
      </c>
      <c r="L1703" s="283">
        <f t="shared" si="405"/>
        <v>3.3550920610042541</v>
      </c>
      <c r="M1703" s="283">
        <f t="shared" si="406"/>
        <v>3.9145995154658868</v>
      </c>
      <c r="N1703" s="283">
        <f t="shared" si="407"/>
        <v>2.8034223547707424</v>
      </c>
      <c r="O1703" s="283">
        <f t="shared" si="408"/>
        <v>0.40925103214321773</v>
      </c>
      <c r="P1703" s="21">
        <f t="shared" si="400"/>
        <v>0</v>
      </c>
      <c r="Q1703" s="21">
        <f t="shared" si="401"/>
        <v>1.4448604713749031</v>
      </c>
      <c r="R1703">
        <f t="shared" si="402"/>
        <v>0.9440993384982781</v>
      </c>
      <c r="S1703" s="296">
        <f t="shared" si="409"/>
        <v>0</v>
      </c>
      <c r="T1703" s="283">
        <f t="shared" si="410"/>
        <v>0.34195887068442549</v>
      </c>
    </row>
    <row r="1704" spans="1:20" x14ac:dyDescent="0.25">
      <c r="A1704" s="286">
        <v>43171</v>
      </c>
      <c r="B1704" s="1">
        <f t="shared" si="403"/>
        <v>1</v>
      </c>
      <c r="C1704" s="285">
        <v>22</v>
      </c>
      <c r="D1704" t="s">
        <v>714</v>
      </c>
      <c r="F1704" s="16">
        <v>37</v>
      </c>
      <c r="G1704" t="str">
        <f t="shared" si="397"/>
        <v>heating</v>
      </c>
      <c r="H1704" s="283">
        <f>IF(G1704="heating",F1704*Assumptions!M$4+Assumptions!M$7,0)</f>
        <v>0.34824054712973695</v>
      </c>
      <c r="I1704" s="15">
        <f t="shared" si="398"/>
        <v>0.93972561476240646</v>
      </c>
      <c r="J1704" s="15">
        <f t="shared" si="399"/>
        <v>1.017726725449043</v>
      </c>
      <c r="K1704" s="283">
        <f t="shared" si="404"/>
        <v>0.33305164310650359</v>
      </c>
      <c r="L1704" s="283">
        <f t="shared" si="405"/>
        <v>3.3550920610042541</v>
      </c>
      <c r="M1704" s="283">
        <f t="shared" si="406"/>
        <v>3.8126333676338704</v>
      </c>
      <c r="N1704" s="283">
        <f t="shared" si="407"/>
        <v>2.8034223547707424</v>
      </c>
      <c r="O1704" s="283">
        <f t="shared" si="408"/>
        <v>0.39859100138424641</v>
      </c>
      <c r="P1704" s="21">
        <f t="shared" si="400"/>
        <v>0</v>
      </c>
      <c r="Q1704" s="21">
        <f t="shared" si="401"/>
        <v>1.2427137171080138</v>
      </c>
      <c r="R1704">
        <f t="shared" si="402"/>
        <v>0.9440993384982781</v>
      </c>
      <c r="S1704" s="296">
        <f t="shared" si="409"/>
        <v>0</v>
      </c>
      <c r="T1704" s="283">
        <f t="shared" si="410"/>
        <v>0.33305164310650359</v>
      </c>
    </row>
    <row r="1705" spans="1:20" x14ac:dyDescent="0.25">
      <c r="A1705" s="286">
        <v>43171</v>
      </c>
      <c r="B1705" s="1">
        <f t="shared" si="403"/>
        <v>1</v>
      </c>
      <c r="C1705" s="285">
        <v>23</v>
      </c>
      <c r="D1705" t="s">
        <v>713</v>
      </c>
      <c r="F1705" s="16">
        <v>37</v>
      </c>
      <c r="G1705" t="str">
        <f t="shared" si="397"/>
        <v>heating</v>
      </c>
      <c r="H1705" s="283">
        <f>IF(G1705="heating",F1705*Assumptions!M$4+Assumptions!M$7,0)</f>
        <v>0.34824054712973695</v>
      </c>
      <c r="I1705" s="15">
        <f t="shared" si="398"/>
        <v>0.93552015763172869</v>
      </c>
      <c r="J1705" s="15">
        <f t="shared" si="399"/>
        <v>1.017726725449043</v>
      </c>
      <c r="K1705" s="283">
        <f t="shared" si="404"/>
        <v>0.33156117143542935</v>
      </c>
      <c r="L1705" s="283">
        <f t="shared" si="405"/>
        <v>3.3550920610042541</v>
      </c>
      <c r="M1705" s="283">
        <f t="shared" si="406"/>
        <v>3.7955710827171933</v>
      </c>
      <c r="N1705" s="283">
        <f t="shared" si="407"/>
        <v>2.8034223547707424</v>
      </c>
      <c r="O1705" s="283">
        <f t="shared" si="408"/>
        <v>0.39680722818208763</v>
      </c>
      <c r="P1705" s="21">
        <f t="shared" si="400"/>
        <v>0</v>
      </c>
      <c r="Q1705" s="21">
        <f t="shared" si="401"/>
        <v>1.0297519246597011</v>
      </c>
      <c r="R1705">
        <f t="shared" si="402"/>
        <v>0.9440993384982781</v>
      </c>
      <c r="S1705" s="296">
        <f t="shared" si="409"/>
        <v>0</v>
      </c>
      <c r="T1705" s="283">
        <f t="shared" si="410"/>
        <v>0.33156117143542935</v>
      </c>
    </row>
    <row r="1706" spans="1:20" x14ac:dyDescent="0.25">
      <c r="A1706" s="286">
        <v>43172</v>
      </c>
      <c r="B1706" s="1">
        <f t="shared" si="403"/>
        <v>2</v>
      </c>
      <c r="C1706" s="285">
        <v>0</v>
      </c>
      <c r="D1706" t="s">
        <v>713</v>
      </c>
      <c r="F1706" s="16">
        <v>37</v>
      </c>
      <c r="G1706" t="str">
        <f t="shared" si="397"/>
        <v>heating</v>
      </c>
      <c r="H1706" s="283">
        <f>IF(G1706="heating",F1706*Assumptions!M$4+Assumptions!M$7,0)</f>
        <v>0.34824054712973695</v>
      </c>
      <c r="I1706" s="15">
        <f t="shared" si="398"/>
        <v>0.96097758380229281</v>
      </c>
      <c r="J1706" s="15">
        <f t="shared" si="399"/>
        <v>1.0199659078795975</v>
      </c>
      <c r="K1706" s="283">
        <f t="shared" si="404"/>
        <v>0.34133297777953447</v>
      </c>
      <c r="L1706" s="283">
        <f t="shared" si="405"/>
        <v>3.3550920610042541</v>
      </c>
      <c r="M1706" s="283">
        <f t="shared" si="406"/>
        <v>3.9074345600508802</v>
      </c>
      <c r="N1706" s="283">
        <f t="shared" si="407"/>
        <v>2.8034223547707424</v>
      </c>
      <c r="O1706" s="283">
        <f t="shared" si="408"/>
        <v>0.40850197329638888</v>
      </c>
      <c r="P1706" s="21">
        <f t="shared" si="400"/>
        <v>0</v>
      </c>
      <c r="Q1706" s="21">
        <f t="shared" si="401"/>
        <v>0.90668853391740301</v>
      </c>
      <c r="R1706">
        <f t="shared" si="402"/>
        <v>0.83668510409641816</v>
      </c>
      <c r="S1706" s="296">
        <f t="shared" si="409"/>
        <v>0</v>
      </c>
      <c r="T1706" s="283">
        <f t="shared" si="410"/>
        <v>0.34133297777953447</v>
      </c>
    </row>
    <row r="1707" spans="1:20" x14ac:dyDescent="0.25">
      <c r="A1707" s="286">
        <v>43172</v>
      </c>
      <c r="B1707" s="1">
        <f t="shared" si="403"/>
        <v>2</v>
      </c>
      <c r="C1707" s="285">
        <v>1</v>
      </c>
      <c r="D1707" t="s">
        <v>713</v>
      </c>
      <c r="F1707" s="16">
        <v>37</v>
      </c>
      <c r="G1707" t="str">
        <f t="shared" si="397"/>
        <v>heating</v>
      </c>
      <c r="H1707" s="283">
        <f>IF(G1707="heating",F1707*Assumptions!M$4+Assumptions!M$7,0)</f>
        <v>0.34824054712973695</v>
      </c>
      <c r="I1707" s="15">
        <f t="shared" si="398"/>
        <v>0.9912860509924194</v>
      </c>
      <c r="J1707" s="15">
        <f t="shared" si="399"/>
        <v>1.0199659078795975</v>
      </c>
      <c r="K1707" s="283">
        <f t="shared" si="404"/>
        <v>0.35209834789046479</v>
      </c>
      <c r="L1707" s="283">
        <f t="shared" si="405"/>
        <v>3.3550920610042541</v>
      </c>
      <c r="M1707" s="283">
        <f t="shared" si="406"/>
        <v>4.0306719322404421</v>
      </c>
      <c r="N1707" s="283">
        <f t="shared" si="407"/>
        <v>2.8034223547707424</v>
      </c>
      <c r="O1707" s="283">
        <f t="shared" si="408"/>
        <v>0.42138579999895098</v>
      </c>
      <c r="P1707" s="21">
        <f t="shared" si="400"/>
        <v>0</v>
      </c>
      <c r="Q1707" s="21">
        <f t="shared" si="401"/>
        <v>0.81803459285312596</v>
      </c>
      <c r="R1707">
        <f t="shared" si="402"/>
        <v>0.83668510409641816</v>
      </c>
      <c r="S1707" s="296">
        <f t="shared" si="409"/>
        <v>0</v>
      </c>
      <c r="T1707" s="283">
        <f t="shared" si="410"/>
        <v>0.35209834789046479</v>
      </c>
    </row>
    <row r="1708" spans="1:20" x14ac:dyDescent="0.25">
      <c r="A1708" s="286">
        <v>43172</v>
      </c>
      <c r="B1708" s="1">
        <f t="shared" si="403"/>
        <v>2</v>
      </c>
      <c r="C1708" s="285">
        <v>2</v>
      </c>
      <c r="D1708" t="s">
        <v>713</v>
      </c>
      <c r="F1708" s="16">
        <v>37</v>
      </c>
      <c r="G1708" t="str">
        <f t="shared" si="397"/>
        <v>heating</v>
      </c>
      <c r="H1708" s="283">
        <f>IF(G1708="heating",F1708*Assumptions!M$4+Assumptions!M$7,0)</f>
        <v>0.34824054712973695</v>
      </c>
      <c r="I1708" s="15">
        <f t="shared" si="398"/>
        <v>1.0126444122274023</v>
      </c>
      <c r="J1708" s="15">
        <f t="shared" si="399"/>
        <v>1.0199659078795975</v>
      </c>
      <c r="K1708" s="283">
        <f t="shared" si="404"/>
        <v>0.35968469866878594</v>
      </c>
      <c r="L1708" s="283">
        <f t="shared" si="405"/>
        <v>3.3550920610042541</v>
      </c>
      <c r="M1708" s="283">
        <f t="shared" si="406"/>
        <v>4.1175172450160131</v>
      </c>
      <c r="N1708" s="283">
        <f t="shared" si="407"/>
        <v>2.8034223547707424</v>
      </c>
      <c r="O1708" s="283">
        <f t="shared" si="408"/>
        <v>0.43046502604743569</v>
      </c>
      <c r="P1708" s="21">
        <f t="shared" si="400"/>
        <v>0</v>
      </c>
      <c r="Q1708" s="21">
        <f t="shared" si="401"/>
        <v>0.74507607494346417</v>
      </c>
      <c r="R1708">
        <f t="shared" si="402"/>
        <v>0.83668510409641816</v>
      </c>
      <c r="S1708" s="296">
        <f t="shared" si="409"/>
        <v>0</v>
      </c>
      <c r="T1708" s="283">
        <f t="shared" si="410"/>
        <v>0.35968469866878594</v>
      </c>
    </row>
    <row r="1709" spans="1:20" x14ac:dyDescent="0.25">
      <c r="A1709" s="286">
        <v>43172</v>
      </c>
      <c r="B1709" s="1">
        <f t="shared" si="403"/>
        <v>2</v>
      </c>
      <c r="C1709" s="285">
        <v>3</v>
      </c>
      <c r="D1709" t="s">
        <v>713</v>
      </c>
      <c r="F1709" s="16">
        <v>41</v>
      </c>
      <c r="G1709" t="str">
        <f t="shared" si="397"/>
        <v>heating</v>
      </c>
      <c r="H1709" s="283">
        <f>IF(G1709="heating",F1709*Assumptions!M$4+Assumptions!M$7,0)</f>
        <v>0.30545705018157687</v>
      </c>
      <c r="I1709" s="15">
        <f t="shared" si="398"/>
        <v>1.0288787614109172</v>
      </c>
      <c r="J1709" s="15">
        <f t="shared" si="399"/>
        <v>1.0199659078795975</v>
      </c>
      <c r="K1709" s="283">
        <f t="shared" si="404"/>
        <v>0.32055312247148388</v>
      </c>
      <c r="L1709" s="283">
        <f t="shared" si="405"/>
        <v>3.6290180754851575</v>
      </c>
      <c r="M1709" s="283">
        <f t="shared" si="406"/>
        <v>3.9691559739547828</v>
      </c>
      <c r="N1709" s="283">
        <f t="shared" si="407"/>
        <v>3.0927664988509331</v>
      </c>
      <c r="O1709" s="283">
        <f t="shared" si="408"/>
        <v>0.37613349602513635</v>
      </c>
      <c r="P1709" s="21">
        <f t="shared" si="400"/>
        <v>0</v>
      </c>
      <c r="Q1709" s="21">
        <f t="shared" si="401"/>
        <v>0.69158980876382303</v>
      </c>
      <c r="R1709">
        <f t="shared" si="402"/>
        <v>0.83668510409641816</v>
      </c>
      <c r="S1709" s="296">
        <f t="shared" si="409"/>
        <v>0</v>
      </c>
      <c r="T1709" s="283">
        <f t="shared" si="410"/>
        <v>0.32055312247148388</v>
      </c>
    </row>
    <row r="1710" spans="1:20" x14ac:dyDescent="0.25">
      <c r="A1710" s="286">
        <v>43172</v>
      </c>
      <c r="B1710" s="1">
        <f t="shared" si="403"/>
        <v>2</v>
      </c>
      <c r="C1710" s="285">
        <v>4</v>
      </c>
      <c r="D1710" t="s">
        <v>713</v>
      </c>
      <c r="F1710" s="16">
        <v>39</v>
      </c>
      <c r="G1710" t="str">
        <f t="shared" si="397"/>
        <v>heating</v>
      </c>
      <c r="H1710" s="283">
        <f>IF(G1710="heating",F1710*Assumptions!M$4+Assumptions!M$7,0)</f>
        <v>0.32684879865565691</v>
      </c>
      <c r="I1710" s="15">
        <f t="shared" si="398"/>
        <v>1.0654385285153933</v>
      </c>
      <c r="J1710" s="15">
        <f t="shared" si="399"/>
        <v>1.0199659078795975</v>
      </c>
      <c r="K1710" s="283">
        <f t="shared" si="404"/>
        <v>0.35519017700037586</v>
      </c>
      <c r="L1710" s="283">
        <f t="shared" si="405"/>
        <v>3.4953736047983544</v>
      </c>
      <c r="M1710" s="283">
        <f t="shared" si="406"/>
        <v>4.2360743242930647</v>
      </c>
      <c r="N1710" s="283">
        <f t="shared" si="407"/>
        <v>2.9501734199721237</v>
      </c>
      <c r="O1710" s="283">
        <f t="shared" si="408"/>
        <v>0.42083030135309824</v>
      </c>
      <c r="P1710" s="21">
        <f t="shared" si="400"/>
        <v>0</v>
      </c>
      <c r="Q1710" s="21">
        <f t="shared" si="401"/>
        <v>0.6473875548762833</v>
      </c>
      <c r="R1710">
        <f t="shared" si="402"/>
        <v>0.83668510409641816</v>
      </c>
      <c r="S1710" s="296">
        <f t="shared" si="409"/>
        <v>0</v>
      </c>
      <c r="T1710" s="283">
        <f t="shared" si="410"/>
        <v>0.35519017700037586</v>
      </c>
    </row>
    <row r="1711" spans="1:20" x14ac:dyDescent="0.25">
      <c r="A1711" s="286">
        <v>43172</v>
      </c>
      <c r="B1711" s="1">
        <f t="shared" si="403"/>
        <v>2</v>
      </c>
      <c r="C1711" s="285">
        <v>5</v>
      </c>
      <c r="D1711" t="s">
        <v>713</v>
      </c>
      <c r="F1711" s="16">
        <v>39</v>
      </c>
      <c r="G1711" t="str">
        <f t="shared" si="397"/>
        <v>heating</v>
      </c>
      <c r="H1711" s="283">
        <f>IF(G1711="heating",F1711*Assumptions!M$4+Assumptions!M$7,0)</f>
        <v>0.32684879865565691</v>
      </c>
      <c r="I1711" s="15">
        <f t="shared" si="398"/>
        <v>1.1031161181218294</v>
      </c>
      <c r="J1711" s="15">
        <f t="shared" si="399"/>
        <v>1.0199659078795975</v>
      </c>
      <c r="K1711" s="283">
        <f t="shared" si="404"/>
        <v>0.36775092955726463</v>
      </c>
      <c r="L1711" s="283">
        <f t="shared" si="405"/>
        <v>3.4953736047983544</v>
      </c>
      <c r="M1711" s="283">
        <f t="shared" si="406"/>
        <v>4.3858765565771476</v>
      </c>
      <c r="N1711" s="283">
        <f t="shared" si="407"/>
        <v>2.9501734199721237</v>
      </c>
      <c r="O1711" s="283">
        <f t="shared" si="408"/>
        <v>0.43571231562606505</v>
      </c>
      <c r="P1711" s="21">
        <f t="shared" si="400"/>
        <v>0</v>
      </c>
      <c r="Q1711" s="21">
        <f t="shared" si="401"/>
        <v>0.72139578924615555</v>
      </c>
      <c r="R1711">
        <f t="shared" si="402"/>
        <v>0.83668510409641816</v>
      </c>
      <c r="S1711" s="296">
        <f t="shared" si="409"/>
        <v>0</v>
      </c>
      <c r="T1711" s="283">
        <f t="shared" si="410"/>
        <v>0.36775092955726463</v>
      </c>
    </row>
    <row r="1712" spans="1:20" x14ac:dyDescent="0.25">
      <c r="A1712" s="286">
        <v>43172</v>
      </c>
      <c r="B1712" s="1">
        <f t="shared" si="403"/>
        <v>2</v>
      </c>
      <c r="C1712" s="285">
        <v>6</v>
      </c>
      <c r="D1712" t="s">
        <v>713</v>
      </c>
      <c r="F1712" s="16">
        <v>39</v>
      </c>
      <c r="G1712" t="str">
        <f t="shared" si="397"/>
        <v>heating</v>
      </c>
      <c r="H1712" s="283">
        <f>IF(G1712="heating",F1712*Assumptions!M$4+Assumptions!M$7,0)</f>
        <v>0.32684879865565691</v>
      </c>
      <c r="I1712" s="15">
        <f t="shared" si="398"/>
        <v>1.1674190089087988</v>
      </c>
      <c r="J1712" s="15">
        <f t="shared" si="399"/>
        <v>1.0199659078795975</v>
      </c>
      <c r="K1712" s="283">
        <f t="shared" si="404"/>
        <v>0.38918788208805488</v>
      </c>
      <c r="L1712" s="283">
        <f t="shared" si="405"/>
        <v>3.4953736047983544</v>
      </c>
      <c r="M1712" s="283">
        <f t="shared" si="406"/>
        <v>4.6415382558213638</v>
      </c>
      <c r="N1712" s="283">
        <f t="shared" si="407"/>
        <v>2.9501734199721237</v>
      </c>
      <c r="O1712" s="283">
        <f t="shared" si="408"/>
        <v>0.46111087610938317</v>
      </c>
      <c r="P1712" s="21">
        <f t="shared" si="400"/>
        <v>0</v>
      </c>
      <c r="Q1712" s="21">
        <f t="shared" si="401"/>
        <v>0.87787080972652631</v>
      </c>
      <c r="R1712">
        <f t="shared" si="402"/>
        <v>0.83668510409641816</v>
      </c>
      <c r="S1712" s="296">
        <f t="shared" si="409"/>
        <v>0</v>
      </c>
      <c r="T1712" s="283">
        <f t="shared" si="410"/>
        <v>0.38918788208805488</v>
      </c>
    </row>
    <row r="1713" spans="1:20" x14ac:dyDescent="0.25">
      <c r="A1713" s="286">
        <v>43172</v>
      </c>
      <c r="B1713" s="1">
        <f t="shared" si="403"/>
        <v>2</v>
      </c>
      <c r="C1713" s="285">
        <v>7</v>
      </c>
      <c r="D1713" t="s">
        <v>714</v>
      </c>
      <c r="F1713" s="16">
        <v>37</v>
      </c>
      <c r="G1713" t="str">
        <f t="shared" si="397"/>
        <v>heating</v>
      </c>
      <c r="H1713" s="283">
        <f>IF(G1713="heating",F1713*Assumptions!M$4+Assumptions!M$7,0)</f>
        <v>0.34824054712973695</v>
      </c>
      <c r="I1713" s="15">
        <f t="shared" si="398"/>
        <v>1.1567226404725983</v>
      </c>
      <c r="J1713" s="15">
        <f t="shared" si="399"/>
        <v>1.0199659078795975</v>
      </c>
      <c r="K1713" s="283">
        <f t="shared" si="404"/>
        <v>0.4108603467890547</v>
      </c>
      <c r="L1713" s="283">
        <f t="shared" si="405"/>
        <v>3.3550920610042541</v>
      </c>
      <c r="M1713" s="283">
        <f t="shared" si="406"/>
        <v>4.703354269609922</v>
      </c>
      <c r="N1713" s="283">
        <f t="shared" si="407"/>
        <v>2.8034223547707424</v>
      </c>
      <c r="O1713" s="283">
        <f t="shared" si="408"/>
        <v>0.49171124192099863</v>
      </c>
      <c r="P1713" s="21">
        <f t="shared" si="400"/>
        <v>0</v>
      </c>
      <c r="Q1713" s="21">
        <f t="shared" si="401"/>
        <v>0.97331382064367777</v>
      </c>
      <c r="R1713">
        <f t="shared" si="402"/>
        <v>0.83668510409641816</v>
      </c>
      <c r="S1713" s="296">
        <f t="shared" si="409"/>
        <v>0</v>
      </c>
      <c r="T1713" s="283">
        <f t="shared" si="410"/>
        <v>0.4108603467890547</v>
      </c>
    </row>
    <row r="1714" spans="1:20" x14ac:dyDescent="0.25">
      <c r="A1714" s="286">
        <v>43172</v>
      </c>
      <c r="B1714" s="1">
        <f t="shared" si="403"/>
        <v>2</v>
      </c>
      <c r="C1714" s="285">
        <v>8</v>
      </c>
      <c r="D1714" t="s">
        <v>714</v>
      </c>
      <c r="F1714" s="16">
        <v>36</v>
      </c>
      <c r="G1714" t="str">
        <f t="shared" si="397"/>
        <v>heating</v>
      </c>
      <c r="H1714" s="283">
        <f>IF(G1714="heating",F1714*Assumptions!M$4+Assumptions!M$7,0)</f>
        <v>0.358936421366777</v>
      </c>
      <c r="I1714" s="15">
        <f t="shared" si="398"/>
        <v>1.0887373021083731</v>
      </c>
      <c r="J1714" s="15">
        <f t="shared" si="399"/>
        <v>1.0199659078795975</v>
      </c>
      <c r="K1714" s="283">
        <f t="shared" si="404"/>
        <v>0.39858989767433095</v>
      </c>
      <c r="L1714" s="283">
        <f t="shared" si="405"/>
        <v>3.2767200477248446</v>
      </c>
      <c r="M1714" s="283">
        <f t="shared" si="406"/>
        <v>4.4563023391046146</v>
      </c>
      <c r="N1714" s="283">
        <f t="shared" si="407"/>
        <v>2.7263288431388362</v>
      </c>
      <c r="O1714" s="283">
        <f t="shared" si="408"/>
        <v>0.47905721711339577</v>
      </c>
      <c r="P1714" s="21">
        <f t="shared" si="400"/>
        <v>0</v>
      </c>
      <c r="Q1714" s="21">
        <f t="shared" si="401"/>
        <v>0.94940007506179924</v>
      </c>
      <c r="R1714">
        <f t="shared" si="402"/>
        <v>0.83668510409641816</v>
      </c>
      <c r="S1714" s="296">
        <f t="shared" si="409"/>
        <v>0</v>
      </c>
      <c r="T1714" s="283">
        <f t="shared" si="410"/>
        <v>0.39858989767433095</v>
      </c>
    </row>
    <row r="1715" spans="1:20" x14ac:dyDescent="0.25">
      <c r="A1715" s="286">
        <v>43172</v>
      </c>
      <c r="B1715" s="1">
        <f t="shared" si="403"/>
        <v>2</v>
      </c>
      <c r="C1715" s="285">
        <v>9</v>
      </c>
      <c r="D1715" t="s">
        <v>714</v>
      </c>
      <c r="F1715" s="16">
        <v>36</v>
      </c>
      <c r="G1715" t="str">
        <f t="shared" si="397"/>
        <v>heating</v>
      </c>
      <c r="H1715" s="283">
        <f>IF(G1715="heating",F1715*Assumptions!M$4+Assumptions!M$7,0)</f>
        <v>0.358936421366777</v>
      </c>
      <c r="I1715" s="15">
        <f t="shared" si="398"/>
        <v>1.0265141967145235</v>
      </c>
      <c r="J1715" s="15">
        <f t="shared" si="399"/>
        <v>1.0199659078795975</v>
      </c>
      <c r="K1715" s="283">
        <f t="shared" si="404"/>
        <v>0.37580983754055508</v>
      </c>
      <c r="L1715" s="283">
        <f t="shared" si="405"/>
        <v>3.2767200477248446</v>
      </c>
      <c r="M1715" s="283">
        <f t="shared" si="406"/>
        <v>4.2016174214702184</v>
      </c>
      <c r="N1715" s="283">
        <f t="shared" si="407"/>
        <v>2.7263288431388362</v>
      </c>
      <c r="O1715" s="283">
        <f t="shared" si="408"/>
        <v>0.45167831896008903</v>
      </c>
      <c r="P1715" s="21">
        <f t="shared" si="400"/>
        <v>0</v>
      </c>
      <c r="Q1715" s="21">
        <f t="shared" si="401"/>
        <v>0.8408485371888097</v>
      </c>
      <c r="R1715">
        <f t="shared" si="402"/>
        <v>0.83668510409641816</v>
      </c>
      <c r="S1715" s="296">
        <f t="shared" si="409"/>
        <v>0</v>
      </c>
      <c r="T1715" s="283">
        <f t="shared" si="410"/>
        <v>0.37580983754055508</v>
      </c>
    </row>
    <row r="1716" spans="1:20" x14ac:dyDescent="0.25">
      <c r="A1716" s="286">
        <v>43172</v>
      </c>
      <c r="B1716" s="1">
        <f t="shared" si="403"/>
        <v>2</v>
      </c>
      <c r="C1716" s="285">
        <v>10</v>
      </c>
      <c r="D1716" t="s">
        <v>714</v>
      </c>
      <c r="F1716" s="16">
        <v>36</v>
      </c>
      <c r="G1716" t="str">
        <f t="shared" si="397"/>
        <v>heating</v>
      </c>
      <c r="H1716" s="283">
        <f>IF(G1716="heating",F1716*Assumptions!M$4+Assumptions!M$7,0)</f>
        <v>0.358936421366777</v>
      </c>
      <c r="I1716" s="15">
        <f t="shared" si="398"/>
        <v>0.99413757313525775</v>
      </c>
      <c r="J1716" s="15">
        <f t="shared" si="399"/>
        <v>1.0199659078795975</v>
      </c>
      <c r="K1716" s="283">
        <f t="shared" si="404"/>
        <v>0.36395666133862931</v>
      </c>
      <c r="L1716" s="283">
        <f t="shared" si="405"/>
        <v>3.2767200477248446</v>
      </c>
      <c r="M1716" s="283">
        <f t="shared" si="406"/>
        <v>4.0690969106829167</v>
      </c>
      <c r="N1716" s="283">
        <f t="shared" si="407"/>
        <v>2.7263288431388362</v>
      </c>
      <c r="O1716" s="283">
        <f t="shared" si="408"/>
        <v>0.43743222381723423</v>
      </c>
      <c r="P1716" s="21">
        <f t="shared" si="400"/>
        <v>0</v>
      </c>
      <c r="Q1716" s="21">
        <f t="shared" si="401"/>
        <v>0.74504051125983206</v>
      </c>
      <c r="R1716">
        <f t="shared" si="402"/>
        <v>0.83668510409641816</v>
      </c>
      <c r="S1716" s="296">
        <f t="shared" si="409"/>
        <v>0</v>
      </c>
      <c r="T1716" s="283">
        <f t="shared" si="410"/>
        <v>0.36395666133862931</v>
      </c>
    </row>
    <row r="1717" spans="1:20" x14ac:dyDescent="0.25">
      <c r="A1717" s="286">
        <v>43172</v>
      </c>
      <c r="B1717" s="1">
        <f t="shared" si="403"/>
        <v>2</v>
      </c>
      <c r="C1717" s="285">
        <v>11</v>
      </c>
      <c r="D1717" t="s">
        <v>714</v>
      </c>
      <c r="F1717" s="16">
        <v>37</v>
      </c>
      <c r="G1717" t="str">
        <f t="shared" si="397"/>
        <v>heating</v>
      </c>
      <c r="H1717" s="283">
        <f>IF(G1717="heating",F1717*Assumptions!M$4+Assumptions!M$7,0)</f>
        <v>0.34824054712973695</v>
      </c>
      <c r="I1717" s="15">
        <f t="shared" si="398"/>
        <v>0.95102107888400034</v>
      </c>
      <c r="J1717" s="15">
        <f t="shared" si="399"/>
        <v>1.0199659078795975</v>
      </c>
      <c r="K1717" s="283">
        <f t="shared" si="404"/>
        <v>0.33779649209108525</v>
      </c>
      <c r="L1717" s="283">
        <f t="shared" si="405"/>
        <v>3.3550920610042541</v>
      </c>
      <c r="M1717" s="283">
        <f t="shared" si="406"/>
        <v>3.8669503780358121</v>
      </c>
      <c r="N1717" s="283">
        <f t="shared" si="407"/>
        <v>2.8034223547707424</v>
      </c>
      <c r="O1717" s="283">
        <f t="shared" si="408"/>
        <v>0.40426956249429219</v>
      </c>
      <c r="P1717" s="21">
        <f t="shared" si="400"/>
        <v>0</v>
      </c>
      <c r="Q1717" s="21">
        <f t="shared" si="401"/>
        <v>0.72850690893675296</v>
      </c>
      <c r="R1717">
        <f t="shared" si="402"/>
        <v>0.83668510409641816</v>
      </c>
      <c r="S1717" s="296">
        <f t="shared" si="409"/>
        <v>0</v>
      </c>
      <c r="T1717" s="283">
        <f t="shared" si="410"/>
        <v>0.33779649209108525</v>
      </c>
    </row>
    <row r="1718" spans="1:20" x14ac:dyDescent="0.25">
      <c r="A1718" s="286">
        <v>43172</v>
      </c>
      <c r="B1718" s="1">
        <f t="shared" si="403"/>
        <v>2</v>
      </c>
      <c r="C1718" s="285">
        <v>12</v>
      </c>
      <c r="D1718" t="s">
        <v>714</v>
      </c>
      <c r="F1718" s="16">
        <v>37</v>
      </c>
      <c r="G1718" t="str">
        <f t="shared" si="397"/>
        <v>heating</v>
      </c>
      <c r="H1718" s="283">
        <f>IF(G1718="heating",F1718*Assumptions!M$4+Assumptions!M$7,0)</f>
        <v>0.34824054712973695</v>
      </c>
      <c r="I1718" s="15">
        <f t="shared" si="398"/>
        <v>0.92817502202723046</v>
      </c>
      <c r="J1718" s="15">
        <f t="shared" si="399"/>
        <v>1.0199659078795975</v>
      </c>
      <c r="K1718" s="283">
        <f t="shared" si="404"/>
        <v>0.32968172151903186</v>
      </c>
      <c r="L1718" s="283">
        <f t="shared" si="405"/>
        <v>3.3550920610042541</v>
      </c>
      <c r="M1718" s="283">
        <f t="shared" si="406"/>
        <v>3.7740559405091654</v>
      </c>
      <c r="N1718" s="283">
        <f t="shared" si="407"/>
        <v>2.8034223547707424</v>
      </c>
      <c r="O1718" s="283">
        <f t="shared" si="408"/>
        <v>0.3945579318950585</v>
      </c>
      <c r="P1718" s="21">
        <f t="shared" si="400"/>
        <v>0</v>
      </c>
      <c r="Q1718" s="21">
        <f t="shared" si="401"/>
        <v>0.75910815787401487</v>
      </c>
      <c r="R1718">
        <f t="shared" si="402"/>
        <v>0.83668510409641816</v>
      </c>
      <c r="S1718" s="296">
        <f t="shared" si="409"/>
        <v>0</v>
      </c>
      <c r="T1718" s="283">
        <f t="shared" si="410"/>
        <v>0.32968172151903186</v>
      </c>
    </row>
    <row r="1719" spans="1:20" x14ac:dyDescent="0.25">
      <c r="A1719" s="286">
        <v>43172</v>
      </c>
      <c r="B1719" s="1">
        <f t="shared" si="403"/>
        <v>2</v>
      </c>
      <c r="C1719" s="285">
        <v>13</v>
      </c>
      <c r="D1719" t="s">
        <v>714</v>
      </c>
      <c r="F1719" s="16">
        <v>37</v>
      </c>
      <c r="G1719" t="str">
        <f t="shared" si="397"/>
        <v>heating</v>
      </c>
      <c r="H1719" s="283">
        <f>IF(G1719="heating",F1719*Assumptions!M$4+Assumptions!M$7,0)</f>
        <v>0.34824054712973695</v>
      </c>
      <c r="I1719" s="15">
        <f t="shared" si="398"/>
        <v>0.91573834436872614</v>
      </c>
      <c r="J1719" s="15">
        <f t="shared" si="399"/>
        <v>1.0199659078795975</v>
      </c>
      <c r="K1719" s="283">
        <f t="shared" si="404"/>
        <v>0.32526429462956674</v>
      </c>
      <c r="L1719" s="283">
        <f t="shared" si="405"/>
        <v>3.3550920610042541</v>
      </c>
      <c r="M1719" s="283">
        <f t="shared" si="406"/>
        <v>3.7234871188070247</v>
      </c>
      <c r="N1719" s="283">
        <f t="shared" si="407"/>
        <v>2.8034223547707424</v>
      </c>
      <c r="O1719" s="283">
        <f t="shared" si="408"/>
        <v>0.38927122443134382</v>
      </c>
      <c r="P1719" s="21">
        <f t="shared" si="400"/>
        <v>0</v>
      </c>
      <c r="Q1719" s="21">
        <f t="shared" si="401"/>
        <v>0.79115902007799765</v>
      </c>
      <c r="R1719">
        <f t="shared" si="402"/>
        <v>0.83668510409641816</v>
      </c>
      <c r="S1719" s="296">
        <f t="shared" si="409"/>
        <v>0</v>
      </c>
      <c r="T1719" s="283">
        <f t="shared" si="410"/>
        <v>0.32526429462956674</v>
      </c>
    </row>
    <row r="1720" spans="1:20" x14ac:dyDescent="0.25">
      <c r="A1720" s="286">
        <v>43172</v>
      </c>
      <c r="B1720" s="1">
        <f t="shared" si="403"/>
        <v>2</v>
      </c>
      <c r="C1720" s="285">
        <v>14</v>
      </c>
      <c r="D1720" t="s">
        <v>714</v>
      </c>
      <c r="F1720" s="16">
        <v>37</v>
      </c>
      <c r="G1720" t="str">
        <f t="shared" si="397"/>
        <v>heating</v>
      </c>
      <c r="H1720" s="283">
        <f>IF(G1720="heating",F1720*Assumptions!M$4+Assumptions!M$7,0)</f>
        <v>0.34824054712973695</v>
      </c>
      <c r="I1720" s="15">
        <f t="shared" si="398"/>
        <v>0.92047470058819936</v>
      </c>
      <c r="J1720" s="15">
        <f t="shared" si="399"/>
        <v>1.0199659078795975</v>
      </c>
      <c r="K1720" s="283">
        <f t="shared" si="404"/>
        <v>0.3269466175052167</v>
      </c>
      <c r="L1720" s="283">
        <f t="shared" si="405"/>
        <v>3.3550920610042541</v>
      </c>
      <c r="M1720" s="283">
        <f t="shared" si="406"/>
        <v>3.742745634606587</v>
      </c>
      <c r="N1720" s="283">
        <f t="shared" si="407"/>
        <v>2.8034223547707424</v>
      </c>
      <c r="O1720" s="283">
        <f t="shared" si="408"/>
        <v>0.39128460215679917</v>
      </c>
      <c r="P1720" s="21">
        <f t="shared" si="400"/>
        <v>0</v>
      </c>
      <c r="Q1720" s="21">
        <f t="shared" si="401"/>
        <v>0.84355555031342389</v>
      </c>
      <c r="R1720">
        <f t="shared" si="402"/>
        <v>0.83668510409641816</v>
      </c>
      <c r="S1720" s="296">
        <f t="shared" si="409"/>
        <v>0</v>
      </c>
      <c r="T1720" s="283">
        <f t="shared" si="410"/>
        <v>0.3269466175052167</v>
      </c>
    </row>
    <row r="1721" spans="1:20" x14ac:dyDescent="0.25">
      <c r="A1721" s="286">
        <v>43172</v>
      </c>
      <c r="B1721" s="1">
        <f t="shared" si="403"/>
        <v>2</v>
      </c>
      <c r="C1721" s="285">
        <v>15</v>
      </c>
      <c r="D1721" t="s">
        <v>714</v>
      </c>
      <c r="F1721" s="16">
        <v>37</v>
      </c>
      <c r="G1721" t="str">
        <f t="shared" si="397"/>
        <v>heating</v>
      </c>
      <c r="H1721" s="283">
        <f>IF(G1721="heating",F1721*Assumptions!M$4+Assumptions!M$7,0)</f>
        <v>0.34824054712973695</v>
      </c>
      <c r="I1721" s="15">
        <f t="shared" si="398"/>
        <v>0.92937811039838192</v>
      </c>
      <c r="J1721" s="15">
        <f t="shared" si="399"/>
        <v>1.0199659078795975</v>
      </c>
      <c r="K1721" s="283">
        <f t="shared" si="404"/>
        <v>0.33010905067132301</v>
      </c>
      <c r="L1721" s="283">
        <f t="shared" si="405"/>
        <v>3.3550920610042541</v>
      </c>
      <c r="M1721" s="283">
        <f t="shared" si="406"/>
        <v>3.778947822650299</v>
      </c>
      <c r="N1721" s="283">
        <f t="shared" si="407"/>
        <v>2.8034223547707424</v>
      </c>
      <c r="O1721" s="283">
        <f t="shared" si="408"/>
        <v>0.39506935274602228</v>
      </c>
      <c r="P1721" s="21">
        <f t="shared" si="400"/>
        <v>0</v>
      </c>
      <c r="Q1721" s="21">
        <f t="shared" si="401"/>
        <v>0.96592607327566882</v>
      </c>
      <c r="R1721">
        <f t="shared" si="402"/>
        <v>0.83668510409641816</v>
      </c>
      <c r="S1721" s="296">
        <f t="shared" si="409"/>
        <v>0</v>
      </c>
      <c r="T1721" s="283">
        <f t="shared" si="410"/>
        <v>0.33010905067132301</v>
      </c>
    </row>
    <row r="1722" spans="1:20" x14ac:dyDescent="0.25">
      <c r="A1722" s="286">
        <v>43172</v>
      </c>
      <c r="B1722" s="1">
        <f t="shared" si="403"/>
        <v>2</v>
      </c>
      <c r="C1722" s="285">
        <v>16</v>
      </c>
      <c r="D1722" t="s">
        <v>714</v>
      </c>
      <c r="F1722" s="16">
        <v>37</v>
      </c>
      <c r="G1722" t="str">
        <f t="shared" si="397"/>
        <v>heating</v>
      </c>
      <c r="H1722" s="283">
        <f>IF(G1722="heating",F1722*Assumptions!M$4+Assumptions!M$7,0)</f>
        <v>0.34824054712973695</v>
      </c>
      <c r="I1722" s="15">
        <f t="shared" si="398"/>
        <v>0.95820877609023625</v>
      </c>
      <c r="J1722" s="15">
        <f t="shared" si="399"/>
        <v>1.0199659078795975</v>
      </c>
      <c r="K1722" s="283">
        <f t="shared" si="404"/>
        <v>0.34034951531674135</v>
      </c>
      <c r="L1722" s="283">
        <f t="shared" si="405"/>
        <v>3.3550920610042541</v>
      </c>
      <c r="M1722" s="283">
        <f t="shared" si="406"/>
        <v>3.8961763006215415</v>
      </c>
      <c r="N1722" s="283">
        <f t="shared" si="407"/>
        <v>2.8034223547707424</v>
      </c>
      <c r="O1722" s="283">
        <f t="shared" si="408"/>
        <v>0.40732498079092583</v>
      </c>
      <c r="P1722" s="21">
        <f t="shared" si="400"/>
        <v>0</v>
      </c>
      <c r="Q1722" s="21">
        <f t="shared" si="401"/>
        <v>1.1649354943302594</v>
      </c>
      <c r="R1722">
        <f t="shared" si="402"/>
        <v>0.83668510409641816</v>
      </c>
      <c r="S1722" s="296">
        <f t="shared" si="409"/>
        <v>0</v>
      </c>
      <c r="T1722" s="283">
        <f t="shared" si="410"/>
        <v>0.34034951531674135</v>
      </c>
    </row>
    <row r="1723" spans="1:20" x14ac:dyDescent="0.25">
      <c r="A1723" s="286">
        <v>43172</v>
      </c>
      <c r="B1723" s="1">
        <f t="shared" si="403"/>
        <v>2</v>
      </c>
      <c r="C1723" s="285">
        <v>17</v>
      </c>
      <c r="D1723" t="s">
        <v>714</v>
      </c>
      <c r="F1723" s="16">
        <v>36</v>
      </c>
      <c r="G1723" t="str">
        <f t="shared" si="397"/>
        <v>heating</v>
      </c>
      <c r="H1723" s="283">
        <f>IF(G1723="heating",F1723*Assumptions!M$4+Assumptions!M$7,0)</f>
        <v>0.358936421366777</v>
      </c>
      <c r="I1723" s="15">
        <f t="shared" si="398"/>
        <v>1.000324165990953</v>
      </c>
      <c r="J1723" s="15">
        <f t="shared" si="399"/>
        <v>1.0199659078795975</v>
      </c>
      <c r="K1723" s="283">
        <f t="shared" si="404"/>
        <v>0.3662215910039664</v>
      </c>
      <c r="L1723" s="283">
        <f t="shared" si="405"/>
        <v>3.2767200477248446</v>
      </c>
      <c r="M1723" s="283">
        <f t="shared" si="406"/>
        <v>4.0944192066679381</v>
      </c>
      <c r="N1723" s="283">
        <f t="shared" si="407"/>
        <v>2.7263288431388362</v>
      </c>
      <c r="O1723" s="283">
        <f t="shared" si="408"/>
        <v>0.44015439743168061</v>
      </c>
      <c r="P1723" s="21">
        <f t="shared" si="400"/>
        <v>0</v>
      </c>
      <c r="Q1723" s="21">
        <f t="shared" si="401"/>
        <v>1.3521540118753073</v>
      </c>
      <c r="R1723">
        <f t="shared" si="402"/>
        <v>0.83668510409641816</v>
      </c>
      <c r="S1723" s="296">
        <f t="shared" si="409"/>
        <v>0</v>
      </c>
      <c r="T1723" s="283">
        <f t="shared" si="410"/>
        <v>0.3662215910039664</v>
      </c>
    </row>
    <row r="1724" spans="1:20" x14ac:dyDescent="0.25">
      <c r="A1724" s="286">
        <v>43172</v>
      </c>
      <c r="B1724" s="1">
        <f t="shared" si="403"/>
        <v>2</v>
      </c>
      <c r="C1724" s="285">
        <v>18</v>
      </c>
      <c r="D1724" t="s">
        <v>714</v>
      </c>
      <c r="F1724" s="16">
        <v>36</v>
      </c>
      <c r="G1724" t="str">
        <f t="shared" si="397"/>
        <v>heating</v>
      </c>
      <c r="H1724" s="283">
        <f>IF(G1724="heating",F1724*Assumptions!M$4+Assumptions!M$7,0)</f>
        <v>0.358936421366777</v>
      </c>
      <c r="I1724" s="15">
        <f t="shared" si="398"/>
        <v>0.99263375744531002</v>
      </c>
      <c r="J1724" s="15">
        <f t="shared" si="399"/>
        <v>1.0199659078795975</v>
      </c>
      <c r="K1724" s="283">
        <f t="shared" si="404"/>
        <v>0.36340611003408907</v>
      </c>
      <c r="L1724" s="283">
        <f t="shared" si="405"/>
        <v>3.2767200477248446</v>
      </c>
      <c r="M1724" s="283">
        <f t="shared" si="406"/>
        <v>4.0629416541635344</v>
      </c>
      <c r="N1724" s="283">
        <f t="shared" si="407"/>
        <v>2.7263288431388362</v>
      </c>
      <c r="O1724" s="283">
        <f t="shared" si="408"/>
        <v>0.43677052722790743</v>
      </c>
      <c r="P1724" s="21">
        <f t="shared" si="400"/>
        <v>0</v>
      </c>
      <c r="Q1724" s="21">
        <f t="shared" si="401"/>
        <v>1.5598916921549892</v>
      </c>
      <c r="R1724">
        <f t="shared" si="402"/>
        <v>0.83668510409641816</v>
      </c>
      <c r="S1724" s="296">
        <f t="shared" si="409"/>
        <v>0</v>
      </c>
      <c r="T1724" s="283">
        <f t="shared" si="410"/>
        <v>0.36340611003408907</v>
      </c>
    </row>
    <row r="1725" spans="1:20" x14ac:dyDescent="0.25">
      <c r="A1725" s="286">
        <v>43172</v>
      </c>
      <c r="B1725" s="1">
        <f t="shared" si="403"/>
        <v>2</v>
      </c>
      <c r="C1725" s="285">
        <v>19</v>
      </c>
      <c r="D1725" t="s">
        <v>714</v>
      </c>
      <c r="F1725" s="16">
        <v>34</v>
      </c>
      <c r="G1725" t="str">
        <f t="shared" si="397"/>
        <v>heating</v>
      </c>
      <c r="H1725" s="283">
        <f>IF(G1725="heating",F1725*Assumptions!M$4+Assumptions!M$7,0)</f>
        <v>0.38032816984085704</v>
      </c>
      <c r="I1725" s="15">
        <f t="shared" si="398"/>
        <v>0.98728643949761985</v>
      </c>
      <c r="J1725" s="15">
        <f t="shared" si="399"/>
        <v>1.0199659078795975</v>
      </c>
      <c r="K1725" s="283">
        <f t="shared" si="404"/>
        <v>0.38298990018841245</v>
      </c>
      <c r="L1725" s="283">
        <f t="shared" si="405"/>
        <v>3.1617728735566879</v>
      </c>
      <c r="M1725" s="283">
        <f t="shared" si="406"/>
        <v>4.1316831876176234</v>
      </c>
      <c r="N1725" s="283">
        <f t="shared" si="407"/>
        <v>2.582445701090049</v>
      </c>
      <c r="O1725" s="283">
        <f t="shared" si="408"/>
        <v>0.46890708166710887</v>
      </c>
      <c r="P1725" s="21">
        <f t="shared" si="400"/>
        <v>0</v>
      </c>
      <c r="Q1725" s="21">
        <f t="shared" si="401"/>
        <v>1.6764212681468484</v>
      </c>
      <c r="R1725">
        <f t="shared" si="402"/>
        <v>0.83668510409641816</v>
      </c>
      <c r="S1725" s="296">
        <f t="shared" si="409"/>
        <v>0</v>
      </c>
      <c r="T1725" s="283">
        <f t="shared" si="410"/>
        <v>0.38298990018841245</v>
      </c>
    </row>
    <row r="1726" spans="1:20" x14ac:dyDescent="0.25">
      <c r="A1726" s="286">
        <v>43172</v>
      </c>
      <c r="B1726" s="1">
        <f t="shared" si="403"/>
        <v>2</v>
      </c>
      <c r="C1726" s="285">
        <v>20</v>
      </c>
      <c r="D1726" t="s">
        <v>714</v>
      </c>
      <c r="F1726" s="16">
        <v>34</v>
      </c>
      <c r="G1726" t="str">
        <f t="shared" si="397"/>
        <v>heating</v>
      </c>
      <c r="H1726" s="283">
        <f>IF(G1726="heating",F1726*Assumptions!M$4+Assumptions!M$7,0)</f>
        <v>0.38032816984085704</v>
      </c>
      <c r="I1726" s="15">
        <f t="shared" si="398"/>
        <v>0.9807837528485519</v>
      </c>
      <c r="J1726" s="15">
        <f t="shared" si="399"/>
        <v>1.0199659078795975</v>
      </c>
      <c r="K1726" s="283">
        <f t="shared" si="404"/>
        <v>0.38046736649297319</v>
      </c>
      <c r="L1726" s="283">
        <f t="shared" si="405"/>
        <v>3.1617728735566879</v>
      </c>
      <c r="M1726" s="283">
        <f t="shared" si="406"/>
        <v>4.1044701721973258</v>
      </c>
      <c r="N1726" s="283">
        <f t="shared" si="407"/>
        <v>2.582445701090049</v>
      </c>
      <c r="O1726" s="283">
        <f t="shared" si="408"/>
        <v>0.46581866102480612</v>
      </c>
      <c r="P1726" s="21">
        <f t="shared" si="400"/>
        <v>0</v>
      </c>
      <c r="Q1726" s="21">
        <f t="shared" si="401"/>
        <v>1.52436960139122</v>
      </c>
      <c r="R1726">
        <f t="shared" si="402"/>
        <v>0.83668510409641816</v>
      </c>
      <c r="S1726" s="296">
        <f t="shared" si="409"/>
        <v>0</v>
      </c>
      <c r="T1726" s="283">
        <f t="shared" si="410"/>
        <v>0.38046736649297319</v>
      </c>
    </row>
    <row r="1727" spans="1:20" x14ac:dyDescent="0.25">
      <c r="A1727" s="286">
        <v>43172</v>
      </c>
      <c r="B1727" s="1">
        <f t="shared" si="403"/>
        <v>2</v>
      </c>
      <c r="C1727" s="285">
        <v>21</v>
      </c>
      <c r="D1727" t="s">
        <v>714</v>
      </c>
      <c r="F1727" s="16">
        <v>34</v>
      </c>
      <c r="G1727" t="str">
        <f t="shared" si="397"/>
        <v>heating</v>
      </c>
      <c r="H1727" s="283">
        <f>IF(G1727="heating",F1727*Assumptions!M$4+Assumptions!M$7,0)</f>
        <v>0.38032816984085704</v>
      </c>
      <c r="I1727" s="15">
        <f t="shared" si="398"/>
        <v>0.96485790305685171</v>
      </c>
      <c r="J1727" s="15">
        <f t="shared" si="399"/>
        <v>1.0199659078795975</v>
      </c>
      <c r="K1727" s="283">
        <f t="shared" si="404"/>
        <v>0.37428938270010087</v>
      </c>
      <c r="L1727" s="283">
        <f t="shared" si="405"/>
        <v>3.1617728735566879</v>
      </c>
      <c r="M1727" s="283">
        <f t="shared" si="406"/>
        <v>4.0378222742819307</v>
      </c>
      <c r="N1727" s="283">
        <f t="shared" si="407"/>
        <v>2.582445701090049</v>
      </c>
      <c r="O1727" s="283">
        <f t="shared" si="408"/>
        <v>0.45825475307455127</v>
      </c>
      <c r="P1727" s="21">
        <f t="shared" si="400"/>
        <v>0</v>
      </c>
      <c r="Q1727" s="21">
        <f t="shared" si="401"/>
        <v>1.4448604713749031</v>
      </c>
      <c r="R1727">
        <f t="shared" si="402"/>
        <v>0.83668510409641816</v>
      </c>
      <c r="S1727" s="296">
        <f t="shared" si="409"/>
        <v>0</v>
      </c>
      <c r="T1727" s="283">
        <f t="shared" si="410"/>
        <v>0.37428938270010087</v>
      </c>
    </row>
    <row r="1728" spans="1:20" x14ac:dyDescent="0.25">
      <c r="A1728" s="286">
        <v>43172</v>
      </c>
      <c r="B1728" s="1">
        <f t="shared" si="403"/>
        <v>2</v>
      </c>
      <c r="C1728" s="285">
        <v>22</v>
      </c>
      <c r="D1728" t="s">
        <v>714</v>
      </c>
      <c r="F1728" s="16">
        <v>34</v>
      </c>
      <c r="G1728" t="str">
        <f t="shared" si="397"/>
        <v>heating</v>
      </c>
      <c r="H1728" s="283">
        <f>IF(G1728="heating",F1728*Assumptions!M$4+Assumptions!M$7,0)</f>
        <v>0.38032816984085704</v>
      </c>
      <c r="I1728" s="15">
        <f t="shared" si="398"/>
        <v>0.93972561476240646</v>
      </c>
      <c r="J1728" s="15">
        <f t="shared" si="399"/>
        <v>1.0199659078795975</v>
      </c>
      <c r="K1728" s="283">
        <f t="shared" si="404"/>
        <v>0.3645400210150625</v>
      </c>
      <c r="L1728" s="283">
        <f t="shared" si="405"/>
        <v>3.1617728735566879</v>
      </c>
      <c r="M1728" s="283">
        <f t="shared" si="406"/>
        <v>3.9326464622193669</v>
      </c>
      <c r="N1728" s="283">
        <f t="shared" si="407"/>
        <v>2.582445701090049</v>
      </c>
      <c r="O1728" s="283">
        <f t="shared" si="408"/>
        <v>0.44631829017148389</v>
      </c>
      <c r="P1728" s="21">
        <f t="shared" si="400"/>
        <v>0</v>
      </c>
      <c r="Q1728" s="21">
        <f t="shared" si="401"/>
        <v>1.2427137171080138</v>
      </c>
      <c r="R1728">
        <f t="shared" si="402"/>
        <v>0.83668510409641816</v>
      </c>
      <c r="S1728" s="296">
        <f t="shared" si="409"/>
        <v>0</v>
      </c>
      <c r="T1728" s="283">
        <f t="shared" si="410"/>
        <v>0.3645400210150625</v>
      </c>
    </row>
    <row r="1729" spans="1:20" x14ac:dyDescent="0.25">
      <c r="A1729" s="286">
        <v>43172</v>
      </c>
      <c r="B1729" s="1">
        <f t="shared" si="403"/>
        <v>2</v>
      </c>
      <c r="C1729" s="285">
        <v>23</v>
      </c>
      <c r="D1729" t="s">
        <v>713</v>
      </c>
      <c r="F1729" s="16">
        <v>32</v>
      </c>
      <c r="G1729" t="str">
        <f t="shared" si="397"/>
        <v>heating</v>
      </c>
      <c r="H1729" s="283">
        <f>IF(G1729="heating",F1729*Assumptions!M$4+Assumptions!M$7,0)</f>
        <v>0.40171991831493709</v>
      </c>
      <c r="I1729" s="15">
        <f t="shared" si="398"/>
        <v>0.93552015763172869</v>
      </c>
      <c r="J1729" s="15">
        <f t="shared" si="399"/>
        <v>1.0199659078795975</v>
      </c>
      <c r="K1729" s="283">
        <f t="shared" si="404"/>
        <v>0.3833206105307258</v>
      </c>
      <c r="L1729" s="283">
        <f t="shared" si="405"/>
        <v>3.1003620880617868</v>
      </c>
      <c r="M1729" s="283">
        <f t="shared" si="406"/>
        <v>4.0549323330328901</v>
      </c>
      <c r="N1729" s="283">
        <f t="shared" si="407"/>
        <v>2.4522803312945656</v>
      </c>
      <c r="O1729" s="283">
        <f t="shared" si="408"/>
        <v>0.48462350461979331</v>
      </c>
      <c r="P1729" s="21">
        <f t="shared" si="400"/>
        <v>0</v>
      </c>
      <c r="Q1729" s="21">
        <f t="shared" si="401"/>
        <v>1.0297519246597011</v>
      </c>
      <c r="R1729">
        <f t="shared" si="402"/>
        <v>0.83668510409641816</v>
      </c>
      <c r="S1729" s="296">
        <f t="shared" si="409"/>
        <v>0</v>
      </c>
      <c r="T1729" s="283">
        <f t="shared" si="410"/>
        <v>0.3833206105307258</v>
      </c>
    </row>
    <row r="1730" spans="1:20" x14ac:dyDescent="0.25">
      <c r="A1730" s="286">
        <v>43173</v>
      </c>
      <c r="B1730" s="1">
        <f t="shared" si="403"/>
        <v>3</v>
      </c>
      <c r="C1730" s="285">
        <v>0</v>
      </c>
      <c r="D1730" t="s">
        <v>713</v>
      </c>
      <c r="F1730" s="16">
        <v>32</v>
      </c>
      <c r="G1730" t="str">
        <f t="shared" ref="G1730:G1793" si="411">VLOOKUP(A1730,U$2:W$366,3,FALSE)</f>
        <v>heating</v>
      </c>
      <c r="H1730" s="283">
        <f>IF(G1730="heating",F1730*Assumptions!M$4+Assumptions!M$7,0)</f>
        <v>0.40171991831493709</v>
      </c>
      <c r="I1730" s="15">
        <f t="shared" ref="I1730:I1793" si="412">VLOOKUP(C1730,AO$2:AQ$25,3,FALSE)</f>
        <v>0.97481507806017154</v>
      </c>
      <c r="J1730" s="15">
        <f t="shared" ref="J1730:J1793" si="413">VLOOKUP(B1730,AS$4:AU$10,3,FALSE)</f>
        <v>1.0263036171733995</v>
      </c>
      <c r="K1730" s="283">
        <f t="shared" si="404"/>
        <v>0.40190319928698248</v>
      </c>
      <c r="L1730" s="283">
        <f t="shared" si="405"/>
        <v>3.1003620880617868</v>
      </c>
      <c r="M1730" s="283">
        <f t="shared" si="406"/>
        <v>4.2515070485820257</v>
      </c>
      <c r="N1730" s="283">
        <f t="shared" si="407"/>
        <v>2.4522803312945656</v>
      </c>
      <c r="O1730" s="283">
        <f t="shared" si="408"/>
        <v>0.50811704772851585</v>
      </c>
      <c r="P1730" s="21">
        <f t="shared" ref="P1730:P1793" si="414">IF(G1730="cooling",IF(F1730&lt;61,0.025,(F1730^2*AX$25+F1730*AY$25+AZ$25)),0)</f>
        <v>0</v>
      </c>
      <c r="Q1730" s="21">
        <f t="shared" ref="Q1730:Q1793" si="415">VLOOKUP(C1730,BB$2:BC$25,2,FALSE)</f>
        <v>0.90668853391740301</v>
      </c>
      <c r="R1730">
        <f t="shared" ref="R1730:R1793" si="416">VLOOKUP(B1730,AS$4:AV$10,4,FALSE)</f>
        <v>0.9421089825381942</v>
      </c>
      <c r="S1730" s="296">
        <f t="shared" si="409"/>
        <v>0</v>
      </c>
      <c r="T1730" s="283">
        <f t="shared" si="410"/>
        <v>0.40190319928698248</v>
      </c>
    </row>
    <row r="1731" spans="1:20" x14ac:dyDescent="0.25">
      <c r="A1731" s="286">
        <v>43173</v>
      </c>
      <c r="B1731" s="1">
        <f t="shared" ref="B1731:B1794" si="417">WEEKDAY(A1731,2)</f>
        <v>3</v>
      </c>
      <c r="C1731" s="285">
        <v>1</v>
      </c>
      <c r="D1731" t="s">
        <v>713</v>
      </c>
      <c r="F1731" s="16">
        <v>30</v>
      </c>
      <c r="G1731" t="str">
        <f t="shared" si="411"/>
        <v>heating</v>
      </c>
      <c r="H1731" s="283">
        <f>IF(G1731="heating",F1731*Assumptions!M$4+Assumptions!M$7,0)</f>
        <v>0.42311166678901713</v>
      </c>
      <c r="I1731" s="15">
        <f t="shared" si="412"/>
        <v>1.012242869806885</v>
      </c>
      <c r="J1731" s="15">
        <f t="shared" si="413"/>
        <v>1.0263036171733995</v>
      </c>
      <c r="K1731" s="283">
        <f t="shared" ref="K1731:K1794" si="418">H1731*I1731*J1731</f>
        <v>0.43955739053905235</v>
      </c>
      <c r="L1731" s="283">
        <f t="shared" ref="L1731:L1794" si="419">VLOOKUP(F1731,BL$2:BN$92,2,FALSE)</f>
        <v>3.0747565450814909</v>
      </c>
      <c r="M1731" s="283">
        <f t="shared" ref="M1731:M1794" si="420">IF(G1731="heating",K1731*(L1731*3.412),0)</f>
        <v>4.6114270594582196</v>
      </c>
      <c r="N1731" s="283">
        <f t="shared" ref="N1731:N1794" si="421">VLOOKUP(F1731,BL$2:BN$92,3,FALSE)</f>
        <v>2.3339835549601151</v>
      </c>
      <c r="O1731" s="283">
        <f t="shared" ref="O1731:O1794" si="422">IF(F1731&lt;=61,IF(G1731="heating",IF(F1731&gt;=5,K1731*L1731/N1731,0),0),0)</f>
        <v>0.57906661794024006</v>
      </c>
      <c r="P1731" s="21">
        <f t="shared" si="414"/>
        <v>0</v>
      </c>
      <c r="Q1731" s="21">
        <f t="shared" si="415"/>
        <v>0.81803459285312596</v>
      </c>
      <c r="R1731">
        <f t="shared" si="416"/>
        <v>0.9421089825381942</v>
      </c>
      <c r="S1731" s="296">
        <f t="shared" ref="S1731:S1794" si="423">P1731*Q1731*R1731</f>
        <v>0</v>
      </c>
      <c r="T1731" s="283">
        <f t="shared" ref="T1731:T1794" si="424">K1731+S1731</f>
        <v>0.43955739053905235</v>
      </c>
    </row>
    <row r="1732" spans="1:20" x14ac:dyDescent="0.25">
      <c r="A1732" s="286">
        <v>43173</v>
      </c>
      <c r="B1732" s="1">
        <f t="shared" si="417"/>
        <v>3</v>
      </c>
      <c r="C1732" s="285">
        <v>2</v>
      </c>
      <c r="D1732" t="s">
        <v>713</v>
      </c>
      <c r="F1732" s="16">
        <v>30</v>
      </c>
      <c r="G1732" t="str">
        <f t="shared" si="411"/>
        <v>heating</v>
      </c>
      <c r="H1732" s="283">
        <f>IF(G1732="heating",F1732*Assumptions!M$4+Assumptions!M$7,0)</f>
        <v>0.42311166678901713</v>
      </c>
      <c r="I1732" s="15">
        <f t="shared" si="412"/>
        <v>1.0509704703585963</v>
      </c>
      <c r="J1732" s="15">
        <f t="shared" si="413"/>
        <v>1.0263036171733995</v>
      </c>
      <c r="K1732" s="283">
        <f t="shared" si="418"/>
        <v>0.45637450385060035</v>
      </c>
      <c r="L1732" s="283">
        <f t="shared" si="419"/>
        <v>3.0747565450814909</v>
      </c>
      <c r="M1732" s="283">
        <f t="shared" si="420"/>
        <v>4.7878565611707105</v>
      </c>
      <c r="N1732" s="283">
        <f t="shared" si="421"/>
        <v>2.3339835549601151</v>
      </c>
      <c r="O1732" s="283">
        <f t="shared" si="422"/>
        <v>0.60122124242941855</v>
      </c>
      <c r="P1732" s="21">
        <f t="shared" si="414"/>
        <v>0</v>
      </c>
      <c r="Q1732" s="21">
        <f t="shared" si="415"/>
        <v>0.74507607494346417</v>
      </c>
      <c r="R1732">
        <f t="shared" si="416"/>
        <v>0.9421089825381942</v>
      </c>
      <c r="S1732" s="296">
        <f t="shared" si="423"/>
        <v>0</v>
      </c>
      <c r="T1732" s="283">
        <f t="shared" si="424"/>
        <v>0.45637450385060035</v>
      </c>
    </row>
    <row r="1733" spans="1:20" x14ac:dyDescent="0.25">
      <c r="A1733" s="286">
        <v>43173</v>
      </c>
      <c r="B1733" s="1">
        <f t="shared" si="417"/>
        <v>3</v>
      </c>
      <c r="C1733" s="285">
        <v>3</v>
      </c>
      <c r="D1733" t="s">
        <v>713</v>
      </c>
      <c r="F1733" s="16">
        <v>30</v>
      </c>
      <c r="G1733" t="str">
        <f t="shared" si="411"/>
        <v>heating</v>
      </c>
      <c r="H1733" s="283">
        <f>IF(G1733="heating",F1733*Assumptions!M$4+Assumptions!M$7,0)</f>
        <v>0.42311166678901713</v>
      </c>
      <c r="I1733" s="15">
        <f t="shared" si="412"/>
        <v>1.0924036124451033</v>
      </c>
      <c r="J1733" s="15">
        <f t="shared" si="413"/>
        <v>1.0263036171733995</v>
      </c>
      <c r="K1733" s="283">
        <f t="shared" si="418"/>
        <v>0.47436647431600198</v>
      </c>
      <c r="L1733" s="283">
        <f t="shared" si="419"/>
        <v>3.0747565450814909</v>
      </c>
      <c r="M1733" s="283">
        <f t="shared" si="420"/>
        <v>4.9766115707392613</v>
      </c>
      <c r="N1733" s="283">
        <f t="shared" si="421"/>
        <v>2.3339835549601151</v>
      </c>
      <c r="O1733" s="283">
        <f t="shared" si="422"/>
        <v>0.62492360692544935</v>
      </c>
      <c r="P1733" s="21">
        <f t="shared" si="414"/>
        <v>0</v>
      </c>
      <c r="Q1733" s="21">
        <f t="shared" si="415"/>
        <v>0.69158980876382303</v>
      </c>
      <c r="R1733">
        <f t="shared" si="416"/>
        <v>0.9421089825381942</v>
      </c>
      <c r="S1733" s="296">
        <f t="shared" si="423"/>
        <v>0</v>
      </c>
      <c r="T1733" s="283">
        <f t="shared" si="424"/>
        <v>0.47436647431600198</v>
      </c>
    </row>
    <row r="1734" spans="1:20" x14ac:dyDescent="0.25">
      <c r="A1734" s="286">
        <v>43173</v>
      </c>
      <c r="B1734" s="1">
        <f t="shared" si="417"/>
        <v>3</v>
      </c>
      <c r="C1734" s="285">
        <v>4</v>
      </c>
      <c r="D1734" t="s">
        <v>713</v>
      </c>
      <c r="F1734" s="16">
        <v>30</v>
      </c>
      <c r="G1734" t="str">
        <f t="shared" si="411"/>
        <v>heating</v>
      </c>
      <c r="H1734" s="283">
        <f>IF(G1734="heating",F1734*Assumptions!M$4+Assumptions!M$7,0)</f>
        <v>0.42311166678901713</v>
      </c>
      <c r="I1734" s="15">
        <f t="shared" si="412"/>
        <v>1.1348296917927807</v>
      </c>
      <c r="J1734" s="15">
        <f t="shared" si="413"/>
        <v>1.0263036171733995</v>
      </c>
      <c r="K1734" s="283">
        <f t="shared" si="418"/>
        <v>0.49278961888448441</v>
      </c>
      <c r="L1734" s="283">
        <f t="shared" si="419"/>
        <v>3.0747565450814909</v>
      </c>
      <c r="M1734" s="283">
        <f t="shared" si="420"/>
        <v>5.1698900577173177</v>
      </c>
      <c r="N1734" s="283">
        <f t="shared" si="421"/>
        <v>2.3339835549601151</v>
      </c>
      <c r="O1734" s="283">
        <f t="shared" si="422"/>
        <v>0.64919399401645517</v>
      </c>
      <c r="P1734" s="21">
        <f t="shared" si="414"/>
        <v>0</v>
      </c>
      <c r="Q1734" s="21">
        <f t="shared" si="415"/>
        <v>0.6473875548762833</v>
      </c>
      <c r="R1734">
        <f t="shared" si="416"/>
        <v>0.9421089825381942</v>
      </c>
      <c r="S1734" s="296">
        <f t="shared" si="423"/>
        <v>0</v>
      </c>
      <c r="T1734" s="283">
        <f t="shared" si="424"/>
        <v>0.49278961888448441</v>
      </c>
    </row>
    <row r="1735" spans="1:20" x14ac:dyDescent="0.25">
      <c r="A1735" s="286">
        <v>43173</v>
      </c>
      <c r="B1735" s="1">
        <f t="shared" si="417"/>
        <v>3</v>
      </c>
      <c r="C1735" s="285">
        <v>5</v>
      </c>
      <c r="D1735" t="s">
        <v>713</v>
      </c>
      <c r="F1735" s="16">
        <v>30</v>
      </c>
      <c r="G1735" t="str">
        <f t="shared" si="411"/>
        <v>heating</v>
      </c>
      <c r="H1735" s="283">
        <f>IF(G1735="heating",F1735*Assumptions!M$4+Assumptions!M$7,0)</f>
        <v>0.42311166678901713</v>
      </c>
      <c r="I1735" s="15">
        <f t="shared" si="412"/>
        <v>1.1635558681477385</v>
      </c>
      <c r="J1735" s="15">
        <f t="shared" si="413"/>
        <v>1.0263036171733995</v>
      </c>
      <c r="K1735" s="283">
        <f t="shared" si="418"/>
        <v>0.50526370341042315</v>
      </c>
      <c r="L1735" s="283">
        <f t="shared" si="419"/>
        <v>3.0747565450814909</v>
      </c>
      <c r="M1735" s="283">
        <f t="shared" si="420"/>
        <v>5.3007565433298991</v>
      </c>
      <c r="N1735" s="283">
        <f t="shared" si="421"/>
        <v>2.3339835549601151</v>
      </c>
      <c r="O1735" s="283">
        <f t="shared" si="422"/>
        <v>0.66562717451531495</v>
      </c>
      <c r="P1735" s="21">
        <f t="shared" si="414"/>
        <v>0</v>
      </c>
      <c r="Q1735" s="21">
        <f t="shared" si="415"/>
        <v>0.72139578924615555</v>
      </c>
      <c r="R1735">
        <f t="shared" si="416"/>
        <v>0.9421089825381942</v>
      </c>
      <c r="S1735" s="296">
        <f t="shared" si="423"/>
        <v>0</v>
      </c>
      <c r="T1735" s="283">
        <f t="shared" si="424"/>
        <v>0.50526370341042315</v>
      </c>
    </row>
    <row r="1736" spans="1:20" x14ac:dyDescent="0.25">
      <c r="A1736" s="286">
        <v>43173</v>
      </c>
      <c r="B1736" s="1">
        <f t="shared" si="417"/>
        <v>3</v>
      </c>
      <c r="C1736" s="285">
        <v>6</v>
      </c>
      <c r="D1736" t="s">
        <v>713</v>
      </c>
      <c r="F1736" s="16">
        <v>28</v>
      </c>
      <c r="G1736" t="str">
        <f t="shared" si="411"/>
        <v>heating</v>
      </c>
      <c r="H1736" s="283">
        <f>IF(G1736="heating",F1736*Assumptions!M$4+Assumptions!M$7,0)</f>
        <v>0.44450341526309717</v>
      </c>
      <c r="I1736" s="15">
        <f t="shared" si="412"/>
        <v>1.2083911162615524</v>
      </c>
      <c r="J1736" s="15">
        <f t="shared" si="413"/>
        <v>1.0263036171733995</v>
      </c>
      <c r="K1736" s="283">
        <f t="shared" si="418"/>
        <v>0.55126254468397762</v>
      </c>
      <c r="L1736" s="283">
        <f t="shared" si="419"/>
        <v>3.0941723472618432</v>
      </c>
      <c r="M1736" s="283">
        <f t="shared" si="420"/>
        <v>5.8198529101261318</v>
      </c>
      <c r="N1736" s="283">
        <f t="shared" si="421"/>
        <v>2.2832919573072399</v>
      </c>
      <c r="O1736" s="283">
        <f t="shared" si="422"/>
        <v>0.7470360136747245</v>
      </c>
      <c r="P1736" s="21">
        <f t="shared" si="414"/>
        <v>0</v>
      </c>
      <c r="Q1736" s="21">
        <f t="shared" si="415"/>
        <v>0.87787080972652631</v>
      </c>
      <c r="R1736">
        <f t="shared" si="416"/>
        <v>0.9421089825381942</v>
      </c>
      <c r="S1736" s="296">
        <f t="shared" si="423"/>
        <v>0</v>
      </c>
      <c r="T1736" s="283">
        <f t="shared" si="424"/>
        <v>0.55126254468397762</v>
      </c>
    </row>
    <row r="1737" spans="1:20" x14ac:dyDescent="0.25">
      <c r="A1737" s="286">
        <v>43173</v>
      </c>
      <c r="B1737" s="1">
        <f t="shared" si="417"/>
        <v>3</v>
      </c>
      <c r="C1737" s="285">
        <v>7</v>
      </c>
      <c r="D1737" t="s">
        <v>714</v>
      </c>
      <c r="F1737" s="16">
        <v>28</v>
      </c>
      <c r="G1737" t="str">
        <f t="shared" si="411"/>
        <v>heating</v>
      </c>
      <c r="H1737" s="283">
        <f>IF(G1737="heating",F1737*Assumptions!M$4+Assumptions!M$7,0)</f>
        <v>0.44450341526309717</v>
      </c>
      <c r="I1737" s="15">
        <f t="shared" si="412"/>
        <v>1.1637425769249583</v>
      </c>
      <c r="J1737" s="15">
        <f t="shared" si="413"/>
        <v>1.0263036171733995</v>
      </c>
      <c r="K1737" s="283">
        <f t="shared" si="418"/>
        <v>0.53089408361215185</v>
      </c>
      <c r="L1737" s="283">
        <f t="shared" si="419"/>
        <v>3.0941723472618432</v>
      </c>
      <c r="M1737" s="283">
        <f t="shared" si="420"/>
        <v>5.6048166291620181</v>
      </c>
      <c r="N1737" s="283">
        <f t="shared" si="421"/>
        <v>2.2832919573072399</v>
      </c>
      <c r="O1737" s="283">
        <f t="shared" si="422"/>
        <v>0.71943396795165004</v>
      </c>
      <c r="P1737" s="21">
        <f t="shared" si="414"/>
        <v>0</v>
      </c>
      <c r="Q1737" s="21">
        <f t="shared" si="415"/>
        <v>0.97331382064367777</v>
      </c>
      <c r="R1737">
        <f t="shared" si="416"/>
        <v>0.9421089825381942</v>
      </c>
      <c r="S1737" s="296">
        <f t="shared" si="423"/>
        <v>0</v>
      </c>
      <c r="T1737" s="283">
        <f t="shared" si="424"/>
        <v>0.53089408361215185</v>
      </c>
    </row>
    <row r="1738" spans="1:20" x14ac:dyDescent="0.25">
      <c r="A1738" s="286">
        <v>43173</v>
      </c>
      <c r="B1738" s="1">
        <f t="shared" si="417"/>
        <v>3</v>
      </c>
      <c r="C1738" s="285">
        <v>8</v>
      </c>
      <c r="D1738" t="s">
        <v>714</v>
      </c>
      <c r="F1738" s="16">
        <v>28</v>
      </c>
      <c r="G1738" t="str">
        <f t="shared" si="411"/>
        <v>heating</v>
      </c>
      <c r="H1738" s="283">
        <f>IF(G1738="heating",F1738*Assumptions!M$4+Assumptions!M$7,0)</f>
        <v>0.44450341526309717</v>
      </c>
      <c r="I1738" s="15">
        <f t="shared" si="412"/>
        <v>1.094193721037565</v>
      </c>
      <c r="J1738" s="15">
        <f t="shared" si="413"/>
        <v>1.0263036171733995</v>
      </c>
      <c r="K1738" s="283">
        <f t="shared" si="418"/>
        <v>0.49916621110431952</v>
      </c>
      <c r="L1738" s="283">
        <f t="shared" si="419"/>
        <v>3.0941723472618432</v>
      </c>
      <c r="M1738" s="283">
        <f t="shared" si="420"/>
        <v>5.2698554515389775</v>
      </c>
      <c r="N1738" s="283">
        <f t="shared" si="421"/>
        <v>2.2832919573072399</v>
      </c>
      <c r="O1738" s="283">
        <f t="shared" si="422"/>
        <v>0.67643836879622665</v>
      </c>
      <c r="P1738" s="21">
        <f t="shared" si="414"/>
        <v>0</v>
      </c>
      <c r="Q1738" s="21">
        <f t="shared" si="415"/>
        <v>0.94940007506179924</v>
      </c>
      <c r="R1738">
        <f t="shared" si="416"/>
        <v>0.9421089825381942</v>
      </c>
      <c r="S1738" s="296">
        <f t="shared" si="423"/>
        <v>0</v>
      </c>
      <c r="T1738" s="283">
        <f t="shared" si="424"/>
        <v>0.49916621110431952</v>
      </c>
    </row>
    <row r="1739" spans="1:20" x14ac:dyDescent="0.25">
      <c r="A1739" s="286">
        <v>43173</v>
      </c>
      <c r="B1739" s="1">
        <f t="shared" si="417"/>
        <v>3</v>
      </c>
      <c r="C1739" s="285">
        <v>9</v>
      </c>
      <c r="D1739" t="s">
        <v>714</v>
      </c>
      <c r="F1739" s="16">
        <v>28</v>
      </c>
      <c r="G1739" t="str">
        <f t="shared" si="411"/>
        <v>heating</v>
      </c>
      <c r="H1739" s="283">
        <f>IF(G1739="heating",F1739*Assumptions!M$4+Assumptions!M$7,0)</f>
        <v>0.44450341526309717</v>
      </c>
      <c r="I1739" s="15">
        <f t="shared" si="412"/>
        <v>1.0343009000871222</v>
      </c>
      <c r="J1739" s="15">
        <f t="shared" si="413"/>
        <v>1.0263036171733995</v>
      </c>
      <c r="K1739" s="283">
        <f t="shared" si="418"/>
        <v>0.471843377924622</v>
      </c>
      <c r="L1739" s="283">
        <f t="shared" si="419"/>
        <v>3.0941723472618432</v>
      </c>
      <c r="M1739" s="283">
        <f t="shared" si="420"/>
        <v>4.9813996663107032</v>
      </c>
      <c r="N1739" s="283">
        <f t="shared" si="421"/>
        <v>2.2832919573072399</v>
      </c>
      <c r="O1739" s="283">
        <f t="shared" si="422"/>
        <v>0.63941219936445115</v>
      </c>
      <c r="P1739" s="21">
        <f t="shared" si="414"/>
        <v>0</v>
      </c>
      <c r="Q1739" s="21">
        <f t="shared" si="415"/>
        <v>0.8408485371888097</v>
      </c>
      <c r="R1739">
        <f t="shared" si="416"/>
        <v>0.9421089825381942</v>
      </c>
      <c r="S1739" s="296">
        <f t="shared" si="423"/>
        <v>0</v>
      </c>
      <c r="T1739" s="283">
        <f t="shared" si="424"/>
        <v>0.471843377924622</v>
      </c>
    </row>
    <row r="1740" spans="1:20" x14ac:dyDescent="0.25">
      <c r="A1740" s="286">
        <v>43173</v>
      </c>
      <c r="B1740" s="1">
        <f t="shared" si="417"/>
        <v>3</v>
      </c>
      <c r="C1740" s="285">
        <v>10</v>
      </c>
      <c r="D1740" t="s">
        <v>714</v>
      </c>
      <c r="F1740" s="16">
        <v>28</v>
      </c>
      <c r="G1740" t="str">
        <f t="shared" si="411"/>
        <v>heating</v>
      </c>
      <c r="H1740" s="283">
        <f>IF(G1740="heating",F1740*Assumptions!M$4+Assumptions!M$7,0)</f>
        <v>0.44450341526309717</v>
      </c>
      <c r="I1740" s="15">
        <f t="shared" si="412"/>
        <v>0.98112329028689171</v>
      </c>
      <c r="J1740" s="15">
        <f t="shared" si="413"/>
        <v>1.0263036171733995</v>
      </c>
      <c r="K1740" s="283">
        <f t="shared" si="418"/>
        <v>0.4475839936042712</v>
      </c>
      <c r="L1740" s="283">
        <f t="shared" si="419"/>
        <v>3.0941723472618432</v>
      </c>
      <c r="M1740" s="283">
        <f t="shared" si="420"/>
        <v>4.7252856788900646</v>
      </c>
      <c r="N1740" s="283">
        <f t="shared" si="421"/>
        <v>2.2832919573072399</v>
      </c>
      <c r="O1740" s="283">
        <f t="shared" si="422"/>
        <v>0.60653742139950317</v>
      </c>
      <c r="P1740" s="21">
        <f t="shared" si="414"/>
        <v>0</v>
      </c>
      <c r="Q1740" s="21">
        <f t="shared" si="415"/>
        <v>0.74504051125983206</v>
      </c>
      <c r="R1740">
        <f t="shared" si="416"/>
        <v>0.9421089825381942</v>
      </c>
      <c r="S1740" s="296">
        <f t="shared" si="423"/>
        <v>0</v>
      </c>
      <c r="T1740" s="283">
        <f t="shared" si="424"/>
        <v>0.4475839936042712</v>
      </c>
    </row>
    <row r="1741" spans="1:20" x14ac:dyDescent="0.25">
      <c r="A1741" s="286">
        <v>43173</v>
      </c>
      <c r="B1741" s="1">
        <f t="shared" si="417"/>
        <v>3</v>
      </c>
      <c r="C1741" s="285">
        <v>11</v>
      </c>
      <c r="D1741" t="s">
        <v>714</v>
      </c>
      <c r="F1741" s="16">
        <v>30</v>
      </c>
      <c r="G1741" t="str">
        <f t="shared" si="411"/>
        <v>heating</v>
      </c>
      <c r="H1741" s="283">
        <f>IF(G1741="heating",F1741*Assumptions!M$4+Assumptions!M$7,0)</f>
        <v>0.42311166678901713</v>
      </c>
      <c r="I1741" s="15">
        <f t="shared" si="412"/>
        <v>0.94956163997961163</v>
      </c>
      <c r="J1741" s="15">
        <f t="shared" si="413"/>
        <v>1.0263036171733995</v>
      </c>
      <c r="K1741" s="283">
        <f t="shared" si="418"/>
        <v>0.41233862848058378</v>
      </c>
      <c r="L1741" s="283">
        <f t="shared" si="419"/>
        <v>3.0747565450814909</v>
      </c>
      <c r="M1741" s="283">
        <f t="shared" si="420"/>
        <v>4.3258731395765677</v>
      </c>
      <c r="N1741" s="283">
        <f t="shared" si="421"/>
        <v>2.3339835549601151</v>
      </c>
      <c r="O1741" s="283">
        <f t="shared" si="422"/>
        <v>0.54320901019898837</v>
      </c>
      <c r="P1741" s="21">
        <f t="shared" si="414"/>
        <v>0</v>
      </c>
      <c r="Q1741" s="21">
        <f t="shared" si="415"/>
        <v>0.72850690893675296</v>
      </c>
      <c r="R1741">
        <f t="shared" si="416"/>
        <v>0.9421089825381942</v>
      </c>
      <c r="S1741" s="296">
        <f t="shared" si="423"/>
        <v>0</v>
      </c>
      <c r="T1741" s="283">
        <f t="shared" si="424"/>
        <v>0.41233862848058378</v>
      </c>
    </row>
    <row r="1742" spans="1:20" x14ac:dyDescent="0.25">
      <c r="A1742" s="286">
        <v>43173</v>
      </c>
      <c r="B1742" s="1">
        <f t="shared" si="417"/>
        <v>3</v>
      </c>
      <c r="C1742" s="285">
        <v>12</v>
      </c>
      <c r="D1742" t="s">
        <v>714</v>
      </c>
      <c r="F1742" s="16">
        <v>30</v>
      </c>
      <c r="G1742" t="str">
        <f t="shared" si="411"/>
        <v>heating</v>
      </c>
      <c r="H1742" s="283">
        <f>IF(G1742="heating",F1742*Assumptions!M$4+Assumptions!M$7,0)</f>
        <v>0.42311166678901713</v>
      </c>
      <c r="I1742" s="15">
        <f t="shared" si="412"/>
        <v>0.91648403420261149</v>
      </c>
      <c r="J1742" s="15">
        <f t="shared" si="413"/>
        <v>1.0263036171733995</v>
      </c>
      <c r="K1742" s="283">
        <f t="shared" si="418"/>
        <v>0.39797497474263105</v>
      </c>
      <c r="L1742" s="283">
        <f t="shared" si="419"/>
        <v>3.0747565450814909</v>
      </c>
      <c r="M1742" s="283">
        <f t="shared" si="420"/>
        <v>4.1751830523534785</v>
      </c>
      <c r="N1742" s="283">
        <f t="shared" si="421"/>
        <v>2.3339835549601151</v>
      </c>
      <c r="O1742" s="283">
        <f t="shared" si="422"/>
        <v>0.52428653825260429</v>
      </c>
      <c r="P1742" s="21">
        <f t="shared" si="414"/>
        <v>0</v>
      </c>
      <c r="Q1742" s="21">
        <f t="shared" si="415"/>
        <v>0.75910815787401487</v>
      </c>
      <c r="R1742">
        <f t="shared" si="416"/>
        <v>0.9421089825381942</v>
      </c>
      <c r="S1742" s="296">
        <f t="shared" si="423"/>
        <v>0</v>
      </c>
      <c r="T1742" s="283">
        <f t="shared" si="424"/>
        <v>0.39797497474263105</v>
      </c>
    </row>
    <row r="1743" spans="1:20" x14ac:dyDescent="0.25">
      <c r="A1743" s="286">
        <v>43173</v>
      </c>
      <c r="B1743" s="1">
        <f t="shared" si="417"/>
        <v>3</v>
      </c>
      <c r="C1743" s="285">
        <v>13</v>
      </c>
      <c r="D1743" t="s">
        <v>714</v>
      </c>
      <c r="F1743" s="16">
        <v>32</v>
      </c>
      <c r="G1743" t="str">
        <f t="shared" si="411"/>
        <v>heating</v>
      </c>
      <c r="H1743" s="283">
        <f>IF(G1743="heating",F1743*Assumptions!M$4+Assumptions!M$7,0)</f>
        <v>0.40171991831493709</v>
      </c>
      <c r="I1743" s="15">
        <f t="shared" si="412"/>
        <v>0.90040206880052787</v>
      </c>
      <c r="J1743" s="15">
        <f t="shared" si="413"/>
        <v>1.0263036171733995</v>
      </c>
      <c r="K1743" s="283">
        <f t="shared" si="418"/>
        <v>0.37122371231234974</v>
      </c>
      <c r="L1743" s="283">
        <f t="shared" si="419"/>
        <v>3.1003620880617868</v>
      </c>
      <c r="M1743" s="283">
        <f t="shared" si="420"/>
        <v>3.9269660761515128</v>
      </c>
      <c r="N1743" s="283">
        <f t="shared" si="421"/>
        <v>2.4522803312945656</v>
      </c>
      <c r="O1743" s="283">
        <f t="shared" si="422"/>
        <v>0.46932967212406207</v>
      </c>
      <c r="P1743" s="21">
        <f t="shared" si="414"/>
        <v>0</v>
      </c>
      <c r="Q1743" s="21">
        <f t="shared" si="415"/>
        <v>0.79115902007799765</v>
      </c>
      <c r="R1743">
        <f t="shared" si="416"/>
        <v>0.9421089825381942</v>
      </c>
      <c r="S1743" s="296">
        <f t="shared" si="423"/>
        <v>0</v>
      </c>
      <c r="T1743" s="283">
        <f t="shared" si="424"/>
        <v>0.37122371231234974</v>
      </c>
    </row>
    <row r="1744" spans="1:20" x14ac:dyDescent="0.25">
      <c r="A1744" s="286">
        <v>43173</v>
      </c>
      <c r="B1744" s="1">
        <f t="shared" si="417"/>
        <v>3</v>
      </c>
      <c r="C1744" s="285">
        <v>14</v>
      </c>
      <c r="D1744" t="s">
        <v>714</v>
      </c>
      <c r="F1744" s="16">
        <v>36</v>
      </c>
      <c r="G1744" t="str">
        <f t="shared" si="411"/>
        <v>heating</v>
      </c>
      <c r="H1744" s="283">
        <f>IF(G1744="heating",F1744*Assumptions!M$4+Assumptions!M$7,0)</f>
        <v>0.358936421366777</v>
      </c>
      <c r="I1744" s="15">
        <f t="shared" si="412"/>
        <v>0.86032894500746537</v>
      </c>
      <c r="J1744" s="15">
        <f t="shared" si="413"/>
        <v>1.0263036171733995</v>
      </c>
      <c r="K1744" s="283">
        <f t="shared" si="418"/>
        <v>0.31692603894316795</v>
      </c>
      <c r="L1744" s="283">
        <f t="shared" si="419"/>
        <v>3.2767200477248446</v>
      </c>
      <c r="M1744" s="283">
        <f t="shared" si="420"/>
        <v>3.5432866133991641</v>
      </c>
      <c r="N1744" s="283">
        <f t="shared" si="421"/>
        <v>2.7263288431388362</v>
      </c>
      <c r="O1744" s="283">
        <f t="shared" si="422"/>
        <v>0.38090706044671357</v>
      </c>
      <c r="P1744" s="21">
        <f t="shared" si="414"/>
        <v>0</v>
      </c>
      <c r="Q1744" s="21">
        <f t="shared" si="415"/>
        <v>0.84355555031342389</v>
      </c>
      <c r="R1744">
        <f t="shared" si="416"/>
        <v>0.9421089825381942</v>
      </c>
      <c r="S1744" s="296">
        <f t="shared" si="423"/>
        <v>0</v>
      </c>
      <c r="T1744" s="283">
        <f t="shared" si="424"/>
        <v>0.31692603894316795</v>
      </c>
    </row>
    <row r="1745" spans="1:20" x14ac:dyDescent="0.25">
      <c r="A1745" s="286">
        <v>43173</v>
      </c>
      <c r="B1745" s="1">
        <f t="shared" si="417"/>
        <v>3</v>
      </c>
      <c r="C1745" s="285">
        <v>15</v>
      </c>
      <c r="D1745" t="s">
        <v>714</v>
      </c>
      <c r="F1745" s="16">
        <v>36</v>
      </c>
      <c r="G1745" t="str">
        <f t="shared" si="411"/>
        <v>heating</v>
      </c>
      <c r="H1745" s="283">
        <f>IF(G1745="heating",F1745*Assumptions!M$4+Assumptions!M$7,0)</f>
        <v>0.358936421366777</v>
      </c>
      <c r="I1745" s="15">
        <f t="shared" si="412"/>
        <v>0.85754515037175039</v>
      </c>
      <c r="J1745" s="15">
        <f t="shared" si="413"/>
        <v>1.0263036171733995</v>
      </c>
      <c r="K1745" s="283">
        <f t="shared" si="418"/>
        <v>0.31590055094552688</v>
      </c>
      <c r="L1745" s="283">
        <f t="shared" si="419"/>
        <v>3.2767200477248446</v>
      </c>
      <c r="M1745" s="283">
        <f t="shared" si="420"/>
        <v>3.5318214844802536</v>
      </c>
      <c r="N1745" s="283">
        <f t="shared" si="421"/>
        <v>2.7263288431388362</v>
      </c>
      <c r="O1745" s="283">
        <f t="shared" si="422"/>
        <v>0.37967454695552993</v>
      </c>
      <c r="P1745" s="21">
        <f t="shared" si="414"/>
        <v>0</v>
      </c>
      <c r="Q1745" s="21">
        <f t="shared" si="415"/>
        <v>0.96592607327566882</v>
      </c>
      <c r="R1745">
        <f t="shared" si="416"/>
        <v>0.9421089825381942</v>
      </c>
      <c r="S1745" s="296">
        <f t="shared" si="423"/>
        <v>0</v>
      </c>
      <c r="T1745" s="283">
        <f t="shared" si="424"/>
        <v>0.31590055094552688</v>
      </c>
    </row>
    <row r="1746" spans="1:20" x14ac:dyDescent="0.25">
      <c r="A1746" s="286">
        <v>43173</v>
      </c>
      <c r="B1746" s="1">
        <f t="shared" si="417"/>
        <v>3</v>
      </c>
      <c r="C1746" s="285">
        <v>16</v>
      </c>
      <c r="D1746" t="s">
        <v>714</v>
      </c>
      <c r="F1746" s="16">
        <v>36</v>
      </c>
      <c r="G1746" t="str">
        <f t="shared" si="411"/>
        <v>heating</v>
      </c>
      <c r="H1746" s="283">
        <f>IF(G1746="heating",F1746*Assumptions!M$4+Assumptions!M$7,0)</f>
        <v>0.358936421366777</v>
      </c>
      <c r="I1746" s="15">
        <f t="shared" si="412"/>
        <v>0.88344815438260227</v>
      </c>
      <c r="J1746" s="15">
        <f t="shared" si="413"/>
        <v>1.0263036171733995</v>
      </c>
      <c r="K1746" s="283">
        <f t="shared" si="418"/>
        <v>0.32544264121870381</v>
      </c>
      <c r="L1746" s="283">
        <f t="shared" si="419"/>
        <v>3.2767200477248446</v>
      </c>
      <c r="M1746" s="283">
        <f t="shared" si="420"/>
        <v>3.638503664466282</v>
      </c>
      <c r="N1746" s="283">
        <f t="shared" si="421"/>
        <v>2.7263288431388362</v>
      </c>
      <c r="O1746" s="283">
        <f t="shared" si="422"/>
        <v>0.39114299419512316</v>
      </c>
      <c r="P1746" s="21">
        <f t="shared" si="414"/>
        <v>0</v>
      </c>
      <c r="Q1746" s="21">
        <f t="shared" si="415"/>
        <v>1.1649354943302594</v>
      </c>
      <c r="R1746">
        <f t="shared" si="416"/>
        <v>0.9421089825381942</v>
      </c>
      <c r="S1746" s="296">
        <f t="shared" si="423"/>
        <v>0</v>
      </c>
      <c r="T1746" s="283">
        <f t="shared" si="424"/>
        <v>0.32544264121870381</v>
      </c>
    </row>
    <row r="1747" spans="1:20" x14ac:dyDescent="0.25">
      <c r="A1747" s="286">
        <v>43173</v>
      </c>
      <c r="B1747" s="1">
        <f t="shared" si="417"/>
        <v>3</v>
      </c>
      <c r="C1747" s="285">
        <v>17</v>
      </c>
      <c r="D1747" t="s">
        <v>714</v>
      </c>
      <c r="F1747" s="16">
        <v>36</v>
      </c>
      <c r="G1747" t="str">
        <f t="shared" si="411"/>
        <v>heating</v>
      </c>
      <c r="H1747" s="283">
        <f>IF(G1747="heating",F1747*Assumptions!M$4+Assumptions!M$7,0)</f>
        <v>0.358936421366777</v>
      </c>
      <c r="I1747" s="15">
        <f t="shared" si="412"/>
        <v>0.94025748850374469</v>
      </c>
      <c r="J1747" s="15">
        <f t="shared" si="413"/>
        <v>1.0263036171733995</v>
      </c>
      <c r="K1747" s="283">
        <f t="shared" si="418"/>
        <v>0.34636993576399705</v>
      </c>
      <c r="L1747" s="283">
        <f t="shared" si="419"/>
        <v>3.2767200477248446</v>
      </c>
      <c r="M1747" s="283">
        <f t="shared" si="420"/>
        <v>3.8724743500693539</v>
      </c>
      <c r="N1747" s="283">
        <f t="shared" si="421"/>
        <v>2.7263288431388362</v>
      </c>
      <c r="O1747" s="283">
        <f t="shared" si="422"/>
        <v>0.41629509048525992</v>
      </c>
      <c r="P1747" s="21">
        <f t="shared" si="414"/>
        <v>0</v>
      </c>
      <c r="Q1747" s="21">
        <f t="shared" si="415"/>
        <v>1.3521540118753073</v>
      </c>
      <c r="R1747">
        <f t="shared" si="416"/>
        <v>0.9421089825381942</v>
      </c>
      <c r="S1747" s="296">
        <f t="shared" si="423"/>
        <v>0</v>
      </c>
      <c r="T1747" s="283">
        <f t="shared" si="424"/>
        <v>0.34636993576399705</v>
      </c>
    </row>
    <row r="1748" spans="1:20" x14ac:dyDescent="0.25">
      <c r="A1748" s="286">
        <v>43173</v>
      </c>
      <c r="B1748" s="1">
        <f t="shared" si="417"/>
        <v>3</v>
      </c>
      <c r="C1748" s="285">
        <v>18</v>
      </c>
      <c r="D1748" t="s">
        <v>714</v>
      </c>
      <c r="F1748" s="16">
        <v>34</v>
      </c>
      <c r="G1748" t="str">
        <f t="shared" si="411"/>
        <v>heating</v>
      </c>
      <c r="H1748" s="283">
        <f>IF(G1748="heating",F1748*Assumptions!M$4+Assumptions!M$7,0)</f>
        <v>0.38032816984085704</v>
      </c>
      <c r="I1748" s="15">
        <f t="shared" si="412"/>
        <v>0.98182363790757687</v>
      </c>
      <c r="J1748" s="15">
        <f t="shared" si="413"/>
        <v>1.0263036171733995</v>
      </c>
      <c r="K1748" s="283">
        <f t="shared" si="418"/>
        <v>0.38323735744566595</v>
      </c>
      <c r="L1748" s="283">
        <f t="shared" si="419"/>
        <v>3.1617728735566879</v>
      </c>
      <c r="M1748" s="283">
        <f t="shared" si="420"/>
        <v>4.1343527488487295</v>
      </c>
      <c r="N1748" s="283">
        <f t="shared" si="421"/>
        <v>2.582445701090049</v>
      </c>
      <c r="O1748" s="283">
        <f t="shared" si="422"/>
        <v>0.46921005169393992</v>
      </c>
      <c r="P1748" s="21">
        <f t="shared" si="414"/>
        <v>0</v>
      </c>
      <c r="Q1748" s="21">
        <f t="shared" si="415"/>
        <v>1.5598916921549892</v>
      </c>
      <c r="R1748">
        <f t="shared" si="416"/>
        <v>0.9421089825381942</v>
      </c>
      <c r="S1748" s="296">
        <f t="shared" si="423"/>
        <v>0</v>
      </c>
      <c r="T1748" s="283">
        <f t="shared" si="424"/>
        <v>0.38323735744566595</v>
      </c>
    </row>
    <row r="1749" spans="1:20" x14ac:dyDescent="0.25">
      <c r="A1749" s="286">
        <v>43173</v>
      </c>
      <c r="B1749" s="1">
        <f t="shared" si="417"/>
        <v>3</v>
      </c>
      <c r="C1749" s="285">
        <v>19</v>
      </c>
      <c r="D1749" t="s">
        <v>714</v>
      </c>
      <c r="F1749" s="16">
        <v>30</v>
      </c>
      <c r="G1749" t="str">
        <f t="shared" si="411"/>
        <v>heating</v>
      </c>
      <c r="H1749" s="283">
        <f>IF(G1749="heating",F1749*Assumptions!M$4+Assumptions!M$7,0)</f>
        <v>0.42311166678901713</v>
      </c>
      <c r="I1749" s="15">
        <f t="shared" si="412"/>
        <v>0.98418842963438757</v>
      </c>
      <c r="J1749" s="15">
        <f t="shared" si="413"/>
        <v>1.0263036171733995</v>
      </c>
      <c r="K1749" s="283">
        <f t="shared" si="418"/>
        <v>0.42737500142762341</v>
      </c>
      <c r="L1749" s="283">
        <f t="shared" si="419"/>
        <v>3.0747565450814909</v>
      </c>
      <c r="M1749" s="283">
        <f t="shared" si="420"/>
        <v>4.483620770663034</v>
      </c>
      <c r="N1749" s="283">
        <f t="shared" si="421"/>
        <v>2.3339835549601151</v>
      </c>
      <c r="O1749" s="283">
        <f t="shared" si="422"/>
        <v>0.56301771280742918</v>
      </c>
      <c r="P1749" s="21">
        <f t="shared" si="414"/>
        <v>0</v>
      </c>
      <c r="Q1749" s="21">
        <f t="shared" si="415"/>
        <v>1.6764212681468484</v>
      </c>
      <c r="R1749">
        <f t="shared" si="416"/>
        <v>0.9421089825381942</v>
      </c>
      <c r="S1749" s="296">
        <f t="shared" si="423"/>
        <v>0</v>
      </c>
      <c r="T1749" s="283">
        <f t="shared" si="424"/>
        <v>0.42737500142762341</v>
      </c>
    </row>
    <row r="1750" spans="1:20" x14ac:dyDescent="0.25">
      <c r="A1750" s="286">
        <v>43173</v>
      </c>
      <c r="B1750" s="1">
        <f t="shared" si="417"/>
        <v>3</v>
      </c>
      <c r="C1750" s="285">
        <v>20</v>
      </c>
      <c r="D1750" t="s">
        <v>714</v>
      </c>
      <c r="F1750" s="16">
        <v>28</v>
      </c>
      <c r="G1750" t="str">
        <f t="shared" si="411"/>
        <v>heating</v>
      </c>
      <c r="H1750" s="283">
        <f>IF(G1750="heating",F1750*Assumptions!M$4+Assumptions!M$7,0)</f>
        <v>0.44450341526309717</v>
      </c>
      <c r="I1750" s="15">
        <f t="shared" si="412"/>
        <v>0.97071962311712034</v>
      </c>
      <c r="J1750" s="15">
        <f t="shared" si="413"/>
        <v>1.0263036171733995</v>
      </c>
      <c r="K1750" s="283">
        <f t="shared" si="418"/>
        <v>0.44283788784358308</v>
      </c>
      <c r="L1750" s="283">
        <f t="shared" si="419"/>
        <v>3.0941723472618432</v>
      </c>
      <c r="M1750" s="283">
        <f t="shared" si="420"/>
        <v>4.6751795403731773</v>
      </c>
      <c r="N1750" s="283">
        <f t="shared" si="421"/>
        <v>2.2832919573072399</v>
      </c>
      <c r="O1750" s="283">
        <f t="shared" si="422"/>
        <v>0.60010580009286119</v>
      </c>
      <c r="P1750" s="21">
        <f t="shared" si="414"/>
        <v>0</v>
      </c>
      <c r="Q1750" s="21">
        <f t="shared" si="415"/>
        <v>1.52436960139122</v>
      </c>
      <c r="R1750">
        <f t="shared" si="416"/>
        <v>0.9421089825381942</v>
      </c>
      <c r="S1750" s="296">
        <f t="shared" si="423"/>
        <v>0</v>
      </c>
      <c r="T1750" s="283">
        <f t="shared" si="424"/>
        <v>0.44283788784358308</v>
      </c>
    </row>
    <row r="1751" spans="1:20" x14ac:dyDescent="0.25">
      <c r="A1751" s="286">
        <v>43173</v>
      </c>
      <c r="B1751" s="1">
        <f t="shared" si="417"/>
        <v>3</v>
      </c>
      <c r="C1751" s="285">
        <v>21</v>
      </c>
      <c r="D1751" t="s">
        <v>714</v>
      </c>
      <c r="F1751" s="16">
        <v>27</v>
      </c>
      <c r="G1751" t="str">
        <f t="shared" si="411"/>
        <v>heating</v>
      </c>
      <c r="H1751" s="283">
        <f>IF(G1751="heating",F1751*Assumptions!M$4+Assumptions!M$7,0)</f>
        <v>0.45519928950013722</v>
      </c>
      <c r="I1751" s="15">
        <f t="shared" si="412"/>
        <v>0.95751150862929935</v>
      </c>
      <c r="J1751" s="15">
        <f t="shared" si="413"/>
        <v>1.0263036171733995</v>
      </c>
      <c r="K1751" s="283">
        <f t="shared" si="418"/>
        <v>0.44732321507859268</v>
      </c>
      <c r="L1751" s="283">
        <f t="shared" si="419"/>
        <v>3.1143580678163376</v>
      </c>
      <c r="M1751" s="283">
        <f t="shared" si="420"/>
        <v>4.7533413528909154</v>
      </c>
      <c r="N1751" s="283">
        <f t="shared" si="421"/>
        <v>2.2875213966102126</v>
      </c>
      <c r="O1751" s="283">
        <f t="shared" si="422"/>
        <v>0.60901054996293114</v>
      </c>
      <c r="P1751" s="21">
        <f t="shared" si="414"/>
        <v>0</v>
      </c>
      <c r="Q1751" s="21">
        <f t="shared" si="415"/>
        <v>1.4448604713749031</v>
      </c>
      <c r="R1751">
        <f t="shared" si="416"/>
        <v>0.9421089825381942</v>
      </c>
      <c r="S1751" s="296">
        <f t="shared" si="423"/>
        <v>0</v>
      </c>
      <c r="T1751" s="283">
        <f t="shared" si="424"/>
        <v>0.44732321507859268</v>
      </c>
    </row>
    <row r="1752" spans="1:20" x14ac:dyDescent="0.25">
      <c r="A1752" s="286">
        <v>43173</v>
      </c>
      <c r="B1752" s="1">
        <f t="shared" si="417"/>
        <v>3</v>
      </c>
      <c r="C1752" s="285">
        <v>22</v>
      </c>
      <c r="D1752" t="s">
        <v>714</v>
      </c>
      <c r="F1752" s="16">
        <v>25</v>
      </c>
      <c r="G1752" t="str">
        <f t="shared" si="411"/>
        <v>heating</v>
      </c>
      <c r="H1752" s="283">
        <f>IF(G1752="heating",F1752*Assumptions!M$4+Assumptions!M$7,0)</f>
        <v>0.47659103797421726</v>
      </c>
      <c r="I1752" s="15">
        <f t="shared" si="412"/>
        <v>0.9426530227543114</v>
      </c>
      <c r="J1752" s="15">
        <f t="shared" si="413"/>
        <v>1.0263036171733995</v>
      </c>
      <c r="K1752" s="283">
        <f t="shared" si="418"/>
        <v>0.46107714515670256</v>
      </c>
      <c r="L1752" s="283">
        <f t="shared" si="419"/>
        <v>3.0939281817466902</v>
      </c>
      <c r="M1752" s="283">
        <f t="shared" si="420"/>
        <v>4.8673530243030623</v>
      </c>
      <c r="N1752" s="283">
        <f t="shared" si="421"/>
        <v>2.1843738559015753</v>
      </c>
      <c r="O1752" s="283">
        <f t="shared" si="422"/>
        <v>0.65306566891263385</v>
      </c>
      <c r="P1752" s="21">
        <f t="shared" si="414"/>
        <v>0</v>
      </c>
      <c r="Q1752" s="21">
        <f t="shared" si="415"/>
        <v>1.2427137171080138</v>
      </c>
      <c r="R1752">
        <f t="shared" si="416"/>
        <v>0.9421089825381942</v>
      </c>
      <c r="S1752" s="296">
        <f t="shared" si="423"/>
        <v>0</v>
      </c>
      <c r="T1752" s="283">
        <f t="shared" si="424"/>
        <v>0.46107714515670256</v>
      </c>
    </row>
    <row r="1753" spans="1:20" x14ac:dyDescent="0.25">
      <c r="A1753" s="286">
        <v>43173</v>
      </c>
      <c r="B1753" s="1">
        <f t="shared" si="417"/>
        <v>3</v>
      </c>
      <c r="C1753" s="285">
        <v>23</v>
      </c>
      <c r="D1753" t="s">
        <v>713</v>
      </c>
      <c r="F1753" s="16">
        <v>25</v>
      </c>
      <c r="G1753" t="str">
        <f t="shared" si="411"/>
        <v>heating</v>
      </c>
      <c r="H1753" s="283">
        <f>IF(G1753="heating",F1753*Assumptions!M$4+Assumptions!M$7,0)</f>
        <v>0.47659103797421726</v>
      </c>
      <c r="I1753" s="15">
        <f t="shared" si="412"/>
        <v>0.94450710149963013</v>
      </c>
      <c r="J1753" s="15">
        <f t="shared" si="413"/>
        <v>1.0263036171733995</v>
      </c>
      <c r="K1753" s="283">
        <f t="shared" si="418"/>
        <v>0.46198402532804012</v>
      </c>
      <c r="L1753" s="283">
        <f t="shared" si="419"/>
        <v>3.0939281817466902</v>
      </c>
      <c r="M1753" s="283">
        <f t="shared" si="420"/>
        <v>4.8769264893750304</v>
      </c>
      <c r="N1753" s="283">
        <f t="shared" si="421"/>
        <v>2.1843738559015753</v>
      </c>
      <c r="O1753" s="283">
        <f t="shared" si="422"/>
        <v>0.65435016612083285</v>
      </c>
      <c r="P1753" s="21">
        <f t="shared" si="414"/>
        <v>0</v>
      </c>
      <c r="Q1753" s="21">
        <f t="shared" si="415"/>
        <v>1.0297519246597011</v>
      </c>
      <c r="R1753">
        <f t="shared" si="416"/>
        <v>0.9421089825381942</v>
      </c>
      <c r="S1753" s="296">
        <f t="shared" si="423"/>
        <v>0</v>
      </c>
      <c r="T1753" s="283">
        <f t="shared" si="424"/>
        <v>0.46198402532804012</v>
      </c>
    </row>
    <row r="1754" spans="1:20" x14ac:dyDescent="0.25">
      <c r="A1754" s="286">
        <v>43174</v>
      </c>
      <c r="B1754" s="1">
        <f t="shared" si="417"/>
        <v>4</v>
      </c>
      <c r="C1754" s="285">
        <v>0</v>
      </c>
      <c r="D1754" t="s">
        <v>713</v>
      </c>
      <c r="F1754" s="16">
        <v>23</v>
      </c>
      <c r="G1754" t="str">
        <f t="shared" si="411"/>
        <v>heating</v>
      </c>
      <c r="H1754" s="283">
        <f>IF(G1754="heating",F1754*Assumptions!M$4+Assumptions!M$7,0)</f>
        <v>0.4979827864482973</v>
      </c>
      <c r="I1754" s="15">
        <f t="shared" si="412"/>
        <v>0.97481507806017154</v>
      </c>
      <c r="J1754" s="15">
        <f t="shared" si="413"/>
        <v>1.0020455199443592</v>
      </c>
      <c r="K1754" s="283">
        <f t="shared" si="418"/>
        <v>0.48643410835508172</v>
      </c>
      <c r="L1754" s="283">
        <f t="shared" si="419"/>
        <v>3.0592830131973998</v>
      </c>
      <c r="M1754" s="283">
        <f t="shared" si="420"/>
        <v>5.0775323313405512</v>
      </c>
      <c r="N1754" s="283">
        <f t="shared" si="421"/>
        <v>2.0731424140202046</v>
      </c>
      <c r="O1754" s="283">
        <f t="shared" si="422"/>
        <v>0.71781831998929024</v>
      </c>
      <c r="P1754" s="21">
        <f t="shared" si="414"/>
        <v>0</v>
      </c>
      <c r="Q1754" s="21">
        <f t="shared" si="415"/>
        <v>0.90668853391740301</v>
      </c>
      <c r="R1754">
        <f t="shared" si="416"/>
        <v>1.0705685074825908</v>
      </c>
      <c r="S1754" s="296">
        <f t="shared" si="423"/>
        <v>0</v>
      </c>
      <c r="T1754" s="283">
        <f t="shared" si="424"/>
        <v>0.48643410835508172</v>
      </c>
    </row>
    <row r="1755" spans="1:20" x14ac:dyDescent="0.25">
      <c r="A1755" s="286">
        <v>43174</v>
      </c>
      <c r="B1755" s="1">
        <f t="shared" si="417"/>
        <v>4</v>
      </c>
      <c r="C1755" s="285">
        <v>1</v>
      </c>
      <c r="D1755" t="s">
        <v>713</v>
      </c>
      <c r="F1755" s="16">
        <v>23</v>
      </c>
      <c r="G1755" t="str">
        <f t="shared" si="411"/>
        <v>heating</v>
      </c>
      <c r="H1755" s="283">
        <f>IF(G1755="heating",F1755*Assumptions!M$4+Assumptions!M$7,0)</f>
        <v>0.4979827864482973</v>
      </c>
      <c r="I1755" s="15">
        <f t="shared" si="412"/>
        <v>1.012242869806885</v>
      </c>
      <c r="J1755" s="15">
        <f t="shared" si="413"/>
        <v>1.0020455199443592</v>
      </c>
      <c r="K1755" s="283">
        <f t="shared" si="418"/>
        <v>0.505110629590516</v>
      </c>
      <c r="L1755" s="283">
        <f t="shared" si="419"/>
        <v>3.0592830131973998</v>
      </c>
      <c r="M1755" s="283">
        <f t="shared" si="420"/>
        <v>5.2724829706585128</v>
      </c>
      <c r="N1755" s="283">
        <f t="shared" si="421"/>
        <v>2.0731424140202046</v>
      </c>
      <c r="O1755" s="283">
        <f t="shared" si="422"/>
        <v>0.74537878268340196</v>
      </c>
      <c r="P1755" s="21">
        <f t="shared" si="414"/>
        <v>0</v>
      </c>
      <c r="Q1755" s="21">
        <f t="shared" si="415"/>
        <v>0.81803459285312596</v>
      </c>
      <c r="R1755">
        <f t="shared" si="416"/>
        <v>1.0705685074825908</v>
      </c>
      <c r="S1755" s="296">
        <f t="shared" si="423"/>
        <v>0</v>
      </c>
      <c r="T1755" s="283">
        <f t="shared" si="424"/>
        <v>0.505110629590516</v>
      </c>
    </row>
    <row r="1756" spans="1:20" x14ac:dyDescent="0.25">
      <c r="A1756" s="286">
        <v>43174</v>
      </c>
      <c r="B1756" s="1">
        <f t="shared" si="417"/>
        <v>4</v>
      </c>
      <c r="C1756" s="285">
        <v>2</v>
      </c>
      <c r="D1756" t="s">
        <v>713</v>
      </c>
      <c r="F1756" s="16">
        <v>21</v>
      </c>
      <c r="G1756" t="str">
        <f t="shared" si="411"/>
        <v>heating</v>
      </c>
      <c r="H1756" s="283">
        <f>IF(G1756="heating",F1756*Assumptions!M$4+Assumptions!M$7,0)</f>
        <v>0.51937453492237728</v>
      </c>
      <c r="I1756" s="15">
        <f t="shared" si="412"/>
        <v>1.0509704703585963</v>
      </c>
      <c r="J1756" s="15">
        <f t="shared" si="413"/>
        <v>1.0020455199443592</v>
      </c>
      <c r="K1756" s="283">
        <f t="shared" si="418"/>
        <v>0.54696384079685822</v>
      </c>
      <c r="L1756" s="283">
        <f t="shared" si="419"/>
        <v>3.0222800846604434</v>
      </c>
      <c r="M1756" s="283">
        <f t="shared" si="420"/>
        <v>5.640301873513919</v>
      </c>
      <c r="N1756" s="283">
        <f t="shared" si="421"/>
        <v>1.9596958788221039</v>
      </c>
      <c r="O1756" s="283">
        <f t="shared" si="422"/>
        <v>0.84353799022291664</v>
      </c>
      <c r="P1756" s="21">
        <f t="shared" si="414"/>
        <v>0</v>
      </c>
      <c r="Q1756" s="21">
        <f t="shared" si="415"/>
        <v>0.74507607494346417</v>
      </c>
      <c r="R1756">
        <f t="shared" si="416"/>
        <v>1.0705685074825908</v>
      </c>
      <c r="S1756" s="296">
        <f t="shared" si="423"/>
        <v>0</v>
      </c>
      <c r="T1756" s="283">
        <f t="shared" si="424"/>
        <v>0.54696384079685822</v>
      </c>
    </row>
    <row r="1757" spans="1:20" x14ac:dyDescent="0.25">
      <c r="A1757" s="286">
        <v>43174</v>
      </c>
      <c r="B1757" s="1">
        <f t="shared" si="417"/>
        <v>4</v>
      </c>
      <c r="C1757" s="285">
        <v>3</v>
      </c>
      <c r="D1757" t="s">
        <v>713</v>
      </c>
      <c r="F1757" s="16">
        <v>21</v>
      </c>
      <c r="G1757" t="str">
        <f t="shared" si="411"/>
        <v>heating</v>
      </c>
      <c r="H1757" s="283">
        <f>IF(G1757="heating",F1757*Assumptions!M$4+Assumptions!M$7,0)</f>
        <v>0.51937453492237728</v>
      </c>
      <c r="I1757" s="15">
        <f t="shared" si="412"/>
        <v>1.0924036124451033</v>
      </c>
      <c r="J1757" s="15">
        <f t="shared" si="413"/>
        <v>1.0020455199443592</v>
      </c>
      <c r="K1757" s="283">
        <f t="shared" si="418"/>
        <v>0.56852717789441276</v>
      </c>
      <c r="L1757" s="283">
        <f t="shared" si="419"/>
        <v>3.0222800846604434</v>
      </c>
      <c r="M1757" s="283">
        <f t="shared" si="420"/>
        <v>5.8626634293589239</v>
      </c>
      <c r="N1757" s="283">
        <f t="shared" si="421"/>
        <v>1.9596958788221039</v>
      </c>
      <c r="O1757" s="283">
        <f t="shared" si="422"/>
        <v>0.87679337692502579</v>
      </c>
      <c r="P1757" s="21">
        <f t="shared" si="414"/>
        <v>0</v>
      </c>
      <c r="Q1757" s="21">
        <f t="shared" si="415"/>
        <v>0.69158980876382303</v>
      </c>
      <c r="R1757">
        <f t="shared" si="416"/>
        <v>1.0705685074825908</v>
      </c>
      <c r="S1757" s="296">
        <f t="shared" si="423"/>
        <v>0</v>
      </c>
      <c r="T1757" s="283">
        <f t="shared" si="424"/>
        <v>0.56852717789441276</v>
      </c>
    </row>
    <row r="1758" spans="1:20" x14ac:dyDescent="0.25">
      <c r="A1758" s="286">
        <v>43174</v>
      </c>
      <c r="B1758" s="1">
        <f t="shared" si="417"/>
        <v>4</v>
      </c>
      <c r="C1758" s="285">
        <v>4</v>
      </c>
      <c r="D1758" t="s">
        <v>713</v>
      </c>
      <c r="F1758" s="16">
        <v>21</v>
      </c>
      <c r="G1758" t="str">
        <f t="shared" si="411"/>
        <v>heating</v>
      </c>
      <c r="H1758" s="283">
        <f>IF(G1758="heating",F1758*Assumptions!M$4+Assumptions!M$7,0)</f>
        <v>0.51937453492237728</v>
      </c>
      <c r="I1758" s="15">
        <f t="shared" si="412"/>
        <v>1.1348296917927807</v>
      </c>
      <c r="J1758" s="15">
        <f t="shared" si="413"/>
        <v>1.0020455199443592</v>
      </c>
      <c r="K1758" s="283">
        <f t="shared" si="418"/>
        <v>0.59060727620777453</v>
      </c>
      <c r="L1758" s="283">
        <f t="shared" si="419"/>
        <v>3.0222800846604434</v>
      </c>
      <c r="M1758" s="283">
        <f t="shared" si="420"/>
        <v>6.0903538370151029</v>
      </c>
      <c r="N1758" s="283">
        <f t="shared" si="421"/>
        <v>1.9596958788221039</v>
      </c>
      <c r="O1758" s="283">
        <f t="shared" si="422"/>
        <v>0.91084572255731244</v>
      </c>
      <c r="P1758" s="21">
        <f t="shared" si="414"/>
        <v>0</v>
      </c>
      <c r="Q1758" s="21">
        <f t="shared" si="415"/>
        <v>0.6473875548762833</v>
      </c>
      <c r="R1758">
        <f t="shared" si="416"/>
        <v>1.0705685074825908</v>
      </c>
      <c r="S1758" s="296">
        <f t="shared" si="423"/>
        <v>0</v>
      </c>
      <c r="T1758" s="283">
        <f t="shared" si="424"/>
        <v>0.59060727620777453</v>
      </c>
    </row>
    <row r="1759" spans="1:20" x14ac:dyDescent="0.25">
      <c r="A1759" s="286">
        <v>43174</v>
      </c>
      <c r="B1759" s="1">
        <f t="shared" si="417"/>
        <v>4</v>
      </c>
      <c r="C1759" s="285">
        <v>5</v>
      </c>
      <c r="D1759" t="s">
        <v>713</v>
      </c>
      <c r="F1759" s="16">
        <v>19</v>
      </c>
      <c r="G1759" t="str">
        <f t="shared" si="411"/>
        <v>heating</v>
      </c>
      <c r="H1759" s="283">
        <f>IF(G1759="heating",F1759*Assumptions!M$4+Assumptions!M$7,0)</f>
        <v>0.54076628339645738</v>
      </c>
      <c r="I1759" s="15">
        <f t="shared" si="412"/>
        <v>1.1635558681477385</v>
      </c>
      <c r="J1759" s="15">
        <f t="shared" si="413"/>
        <v>1.0020455199443592</v>
      </c>
      <c r="K1759" s="283">
        <f t="shared" si="418"/>
        <v>0.63049884759239816</v>
      </c>
      <c r="L1759" s="283">
        <f t="shared" si="419"/>
        <v>2.9437809613584625</v>
      </c>
      <c r="M1759" s="283">
        <f t="shared" si="420"/>
        <v>6.3328443186276493</v>
      </c>
      <c r="N1759" s="283">
        <f t="shared" si="421"/>
        <v>1.8289671560163632</v>
      </c>
      <c r="O1759" s="283">
        <f t="shared" si="422"/>
        <v>1.0148080011144536</v>
      </c>
      <c r="P1759" s="21">
        <f t="shared" si="414"/>
        <v>0</v>
      </c>
      <c r="Q1759" s="21">
        <f t="shared" si="415"/>
        <v>0.72139578924615555</v>
      </c>
      <c r="R1759">
        <f t="shared" si="416"/>
        <v>1.0705685074825908</v>
      </c>
      <c r="S1759" s="296">
        <f t="shared" si="423"/>
        <v>0</v>
      </c>
      <c r="T1759" s="283">
        <f t="shared" si="424"/>
        <v>0.63049884759239816</v>
      </c>
    </row>
    <row r="1760" spans="1:20" x14ac:dyDescent="0.25">
      <c r="A1760" s="286">
        <v>43174</v>
      </c>
      <c r="B1760" s="1">
        <f t="shared" si="417"/>
        <v>4</v>
      </c>
      <c r="C1760" s="285">
        <v>6</v>
      </c>
      <c r="D1760" t="s">
        <v>713</v>
      </c>
      <c r="F1760" s="16">
        <v>19</v>
      </c>
      <c r="G1760" t="str">
        <f t="shared" si="411"/>
        <v>heating</v>
      </c>
      <c r="H1760" s="283">
        <f>IF(G1760="heating",F1760*Assumptions!M$4+Assumptions!M$7,0)</f>
        <v>0.54076628339645738</v>
      </c>
      <c r="I1760" s="15">
        <f t="shared" si="412"/>
        <v>1.2083911162615524</v>
      </c>
      <c r="J1760" s="15">
        <f t="shared" si="413"/>
        <v>1.0020455199443592</v>
      </c>
      <c r="K1760" s="283">
        <f t="shared" si="418"/>
        <v>0.65479383250986456</v>
      </c>
      <c r="L1760" s="283">
        <f t="shared" si="419"/>
        <v>2.9437809613584625</v>
      </c>
      <c r="M1760" s="283">
        <f t="shared" si="420"/>
        <v>6.5768675357885247</v>
      </c>
      <c r="N1760" s="283">
        <f t="shared" si="421"/>
        <v>1.8289671560163632</v>
      </c>
      <c r="O1760" s="283">
        <f t="shared" si="422"/>
        <v>1.0539115540794521</v>
      </c>
      <c r="P1760" s="21">
        <f t="shared" si="414"/>
        <v>0</v>
      </c>
      <c r="Q1760" s="21">
        <f t="shared" si="415"/>
        <v>0.87787080972652631</v>
      </c>
      <c r="R1760">
        <f t="shared" si="416"/>
        <v>1.0705685074825908</v>
      </c>
      <c r="S1760" s="296">
        <f t="shared" si="423"/>
        <v>0</v>
      </c>
      <c r="T1760" s="283">
        <f t="shared" si="424"/>
        <v>0.65479383250986456</v>
      </c>
    </row>
    <row r="1761" spans="1:20" x14ac:dyDescent="0.25">
      <c r="A1761" s="286">
        <v>43174</v>
      </c>
      <c r="B1761" s="1">
        <f t="shared" si="417"/>
        <v>4</v>
      </c>
      <c r="C1761" s="285">
        <v>7</v>
      </c>
      <c r="D1761" t="s">
        <v>714</v>
      </c>
      <c r="F1761" s="16">
        <v>21</v>
      </c>
      <c r="G1761" t="str">
        <f t="shared" si="411"/>
        <v>heating</v>
      </c>
      <c r="H1761" s="283">
        <f>IF(G1761="heating",F1761*Assumptions!M$4+Assumptions!M$7,0)</f>
        <v>0.51937453492237728</v>
      </c>
      <c r="I1761" s="15">
        <f t="shared" si="412"/>
        <v>1.1637425769249583</v>
      </c>
      <c r="J1761" s="15">
        <f t="shared" si="413"/>
        <v>1.0020455199443592</v>
      </c>
      <c r="K1761" s="283">
        <f t="shared" si="418"/>
        <v>0.6056546092646381</v>
      </c>
      <c r="L1761" s="283">
        <f t="shared" si="419"/>
        <v>3.0222800846604434</v>
      </c>
      <c r="M1761" s="283">
        <f t="shared" si="420"/>
        <v>6.2455222311604421</v>
      </c>
      <c r="N1761" s="283">
        <f t="shared" si="421"/>
        <v>1.9596958788221039</v>
      </c>
      <c r="O1761" s="283">
        <f t="shared" si="422"/>
        <v>0.93405200446894565</v>
      </c>
      <c r="P1761" s="21">
        <f t="shared" si="414"/>
        <v>0</v>
      </c>
      <c r="Q1761" s="21">
        <f t="shared" si="415"/>
        <v>0.97331382064367777</v>
      </c>
      <c r="R1761">
        <f t="shared" si="416"/>
        <v>1.0705685074825908</v>
      </c>
      <c r="S1761" s="296">
        <f t="shared" si="423"/>
        <v>0</v>
      </c>
      <c r="T1761" s="283">
        <f t="shared" si="424"/>
        <v>0.6056546092646381</v>
      </c>
    </row>
    <row r="1762" spans="1:20" x14ac:dyDescent="0.25">
      <c r="A1762" s="286">
        <v>43174</v>
      </c>
      <c r="B1762" s="1">
        <f t="shared" si="417"/>
        <v>4</v>
      </c>
      <c r="C1762" s="285">
        <v>8</v>
      </c>
      <c r="D1762" t="s">
        <v>714</v>
      </c>
      <c r="F1762" s="16">
        <v>27</v>
      </c>
      <c r="G1762" t="str">
        <f t="shared" si="411"/>
        <v>heating</v>
      </c>
      <c r="H1762" s="283">
        <f>IF(G1762="heating",F1762*Assumptions!M$4+Assumptions!M$7,0)</f>
        <v>0.45519928950013722</v>
      </c>
      <c r="I1762" s="15">
        <f t="shared" si="412"/>
        <v>1.094193721037565</v>
      </c>
      <c r="J1762" s="15">
        <f t="shared" si="413"/>
        <v>1.0020455199443592</v>
      </c>
      <c r="K1762" s="283">
        <f t="shared" si="418"/>
        <v>0.49909502920170512</v>
      </c>
      <c r="L1762" s="283">
        <f t="shared" si="419"/>
        <v>3.1143580678163376</v>
      </c>
      <c r="M1762" s="283">
        <f t="shared" si="420"/>
        <v>5.303478472294243</v>
      </c>
      <c r="N1762" s="283">
        <f t="shared" si="421"/>
        <v>2.2875213966102126</v>
      </c>
      <c r="O1762" s="283">
        <f t="shared" si="422"/>
        <v>0.6794955593004316</v>
      </c>
      <c r="P1762" s="21">
        <f t="shared" si="414"/>
        <v>0</v>
      </c>
      <c r="Q1762" s="21">
        <f t="shared" si="415"/>
        <v>0.94940007506179924</v>
      </c>
      <c r="R1762">
        <f t="shared" si="416"/>
        <v>1.0705685074825908</v>
      </c>
      <c r="S1762" s="296">
        <f t="shared" si="423"/>
        <v>0</v>
      </c>
      <c r="T1762" s="283">
        <f t="shared" si="424"/>
        <v>0.49909502920170512</v>
      </c>
    </row>
    <row r="1763" spans="1:20" x14ac:dyDescent="0.25">
      <c r="A1763" s="286">
        <v>43174</v>
      </c>
      <c r="B1763" s="1">
        <f t="shared" si="417"/>
        <v>4</v>
      </c>
      <c r="C1763" s="285">
        <v>9</v>
      </c>
      <c r="D1763" t="s">
        <v>714</v>
      </c>
      <c r="F1763" s="16">
        <v>34</v>
      </c>
      <c r="G1763" t="str">
        <f t="shared" si="411"/>
        <v>heating</v>
      </c>
      <c r="H1763" s="283">
        <f>IF(G1763="heating",F1763*Assumptions!M$4+Assumptions!M$7,0)</f>
        <v>0.38032816984085704</v>
      </c>
      <c r="I1763" s="15">
        <f t="shared" si="412"/>
        <v>1.0343009000871222</v>
      </c>
      <c r="J1763" s="15">
        <f t="shared" si="413"/>
        <v>1.0020455199443592</v>
      </c>
      <c r="K1763" s="283">
        <f t="shared" si="418"/>
        <v>0.39417842228372579</v>
      </c>
      <c r="L1763" s="283">
        <f t="shared" si="419"/>
        <v>3.1617728735566879</v>
      </c>
      <c r="M1763" s="283">
        <f t="shared" si="420"/>
        <v>4.2523846176364115</v>
      </c>
      <c r="N1763" s="283">
        <f t="shared" si="421"/>
        <v>2.582445701090049</v>
      </c>
      <c r="O1763" s="283">
        <f t="shared" si="422"/>
        <v>0.48260555580781178</v>
      </c>
      <c r="P1763" s="21">
        <f t="shared" si="414"/>
        <v>0</v>
      </c>
      <c r="Q1763" s="21">
        <f t="shared" si="415"/>
        <v>0.8408485371888097</v>
      </c>
      <c r="R1763">
        <f t="shared" si="416"/>
        <v>1.0705685074825908</v>
      </c>
      <c r="S1763" s="296">
        <f t="shared" si="423"/>
        <v>0</v>
      </c>
      <c r="T1763" s="283">
        <f t="shared" si="424"/>
        <v>0.39417842228372579</v>
      </c>
    </row>
    <row r="1764" spans="1:20" x14ac:dyDescent="0.25">
      <c r="A1764" s="286">
        <v>43174</v>
      </c>
      <c r="B1764" s="1">
        <f t="shared" si="417"/>
        <v>4</v>
      </c>
      <c r="C1764" s="285">
        <v>10</v>
      </c>
      <c r="D1764" t="s">
        <v>714</v>
      </c>
      <c r="F1764" s="16">
        <v>37</v>
      </c>
      <c r="G1764" t="str">
        <f t="shared" si="411"/>
        <v>heating</v>
      </c>
      <c r="H1764" s="283">
        <f>IF(G1764="heating",F1764*Assumptions!M$4+Assumptions!M$7,0)</f>
        <v>0.34824054712973695</v>
      </c>
      <c r="I1764" s="15">
        <f t="shared" si="412"/>
        <v>0.98112329028689171</v>
      </c>
      <c r="J1764" s="15">
        <f t="shared" si="413"/>
        <v>1.0020455199443592</v>
      </c>
      <c r="K1764" s="283">
        <f t="shared" si="418"/>
        <v>0.34236579789285421</v>
      </c>
      <c r="L1764" s="283">
        <f t="shared" si="419"/>
        <v>3.3550920610042541</v>
      </c>
      <c r="M1764" s="283">
        <f t="shared" si="420"/>
        <v>3.9192578448426234</v>
      </c>
      <c r="N1764" s="283">
        <f t="shared" si="421"/>
        <v>2.8034223547707424</v>
      </c>
      <c r="O1764" s="283">
        <f t="shared" si="422"/>
        <v>0.40973803626661798</v>
      </c>
      <c r="P1764" s="21">
        <f t="shared" si="414"/>
        <v>0</v>
      </c>
      <c r="Q1764" s="21">
        <f t="shared" si="415"/>
        <v>0.74504051125983206</v>
      </c>
      <c r="R1764">
        <f t="shared" si="416"/>
        <v>1.0705685074825908</v>
      </c>
      <c r="S1764" s="296">
        <f t="shared" si="423"/>
        <v>0</v>
      </c>
      <c r="T1764" s="283">
        <f t="shared" si="424"/>
        <v>0.34236579789285421</v>
      </c>
    </row>
    <row r="1765" spans="1:20" x14ac:dyDescent="0.25">
      <c r="A1765" s="286">
        <v>43174</v>
      </c>
      <c r="B1765" s="1">
        <f t="shared" si="417"/>
        <v>4</v>
      </c>
      <c r="C1765" s="285">
        <v>11</v>
      </c>
      <c r="D1765" t="s">
        <v>714</v>
      </c>
      <c r="F1765" s="16">
        <v>39</v>
      </c>
      <c r="G1765" t="str">
        <f t="shared" si="411"/>
        <v>heating</v>
      </c>
      <c r="H1765" s="283">
        <f>IF(G1765="heating",F1765*Assumptions!M$4+Assumptions!M$7,0)</f>
        <v>0.32684879865565691</v>
      </c>
      <c r="I1765" s="15">
        <f t="shared" si="412"/>
        <v>0.94956163997961163</v>
      </c>
      <c r="J1765" s="15">
        <f t="shared" si="413"/>
        <v>1.0020455199443592</v>
      </c>
      <c r="K1765" s="283">
        <f t="shared" si="418"/>
        <v>0.31099793514957597</v>
      </c>
      <c r="L1765" s="283">
        <f t="shared" si="419"/>
        <v>3.4953736047983544</v>
      </c>
      <c r="M1765" s="283">
        <f t="shared" si="420"/>
        <v>3.709028158157325</v>
      </c>
      <c r="N1765" s="283">
        <f t="shared" si="421"/>
        <v>2.9501734199721237</v>
      </c>
      <c r="O1765" s="283">
        <f t="shared" si="422"/>
        <v>0.36847121132251603</v>
      </c>
      <c r="P1765" s="21">
        <f t="shared" si="414"/>
        <v>0</v>
      </c>
      <c r="Q1765" s="21">
        <f t="shared" si="415"/>
        <v>0.72850690893675296</v>
      </c>
      <c r="R1765">
        <f t="shared" si="416"/>
        <v>1.0705685074825908</v>
      </c>
      <c r="S1765" s="296">
        <f t="shared" si="423"/>
        <v>0</v>
      </c>
      <c r="T1765" s="283">
        <f t="shared" si="424"/>
        <v>0.31099793514957597</v>
      </c>
    </row>
    <row r="1766" spans="1:20" x14ac:dyDescent="0.25">
      <c r="A1766" s="286">
        <v>43174</v>
      </c>
      <c r="B1766" s="1">
        <f t="shared" si="417"/>
        <v>4</v>
      </c>
      <c r="C1766" s="285">
        <v>12</v>
      </c>
      <c r="D1766" t="s">
        <v>714</v>
      </c>
      <c r="F1766" s="16">
        <v>41</v>
      </c>
      <c r="G1766" t="str">
        <f t="shared" si="411"/>
        <v>heating</v>
      </c>
      <c r="H1766" s="283">
        <f>IF(G1766="heating",F1766*Assumptions!M$4+Assumptions!M$7,0)</f>
        <v>0.30545705018157687</v>
      </c>
      <c r="I1766" s="15">
        <f t="shared" si="412"/>
        <v>0.91648403420261149</v>
      </c>
      <c r="J1766" s="15">
        <f t="shared" si="413"/>
        <v>1.0020455199443592</v>
      </c>
      <c r="K1766" s="283">
        <f t="shared" si="418"/>
        <v>0.28051914579483495</v>
      </c>
      <c r="L1766" s="283">
        <f t="shared" si="419"/>
        <v>3.6290180754851575</v>
      </c>
      <c r="M1766" s="283">
        <f t="shared" si="420"/>
        <v>3.4734468806782908</v>
      </c>
      <c r="N1766" s="283">
        <f t="shared" si="421"/>
        <v>3.0927664988509331</v>
      </c>
      <c r="O1766" s="283">
        <f t="shared" si="422"/>
        <v>0.32915806964002514</v>
      </c>
      <c r="P1766" s="21">
        <f t="shared" si="414"/>
        <v>0</v>
      </c>
      <c r="Q1766" s="21">
        <f t="shared" si="415"/>
        <v>0.75910815787401487</v>
      </c>
      <c r="R1766">
        <f t="shared" si="416"/>
        <v>1.0705685074825908</v>
      </c>
      <c r="S1766" s="296">
        <f t="shared" si="423"/>
        <v>0</v>
      </c>
      <c r="T1766" s="283">
        <f t="shared" si="424"/>
        <v>0.28051914579483495</v>
      </c>
    </row>
    <row r="1767" spans="1:20" x14ac:dyDescent="0.25">
      <c r="A1767" s="286">
        <v>43174</v>
      </c>
      <c r="B1767" s="1">
        <f t="shared" si="417"/>
        <v>4</v>
      </c>
      <c r="C1767" s="285">
        <v>13</v>
      </c>
      <c r="D1767" t="s">
        <v>714</v>
      </c>
      <c r="F1767" s="16">
        <v>43</v>
      </c>
      <c r="G1767" t="str">
        <f t="shared" si="411"/>
        <v>heating</v>
      </c>
      <c r="H1767" s="283">
        <f>IF(G1767="heating",F1767*Assumptions!M$4+Assumptions!M$7,0)</f>
        <v>0.28406530170749683</v>
      </c>
      <c r="I1767" s="15">
        <f t="shared" si="412"/>
        <v>0.90040206880052787</v>
      </c>
      <c r="J1767" s="15">
        <f t="shared" si="413"/>
        <v>1.0020455199443592</v>
      </c>
      <c r="K1767" s="283">
        <f t="shared" si="418"/>
        <v>0.25629617407460092</v>
      </c>
      <c r="L1767" s="283">
        <f t="shared" si="419"/>
        <v>3.7370271581932331</v>
      </c>
      <c r="M1767" s="283">
        <f t="shared" si="420"/>
        <v>3.2679650235532272</v>
      </c>
      <c r="N1767" s="283">
        <f t="shared" si="421"/>
        <v>3.2278965655525562</v>
      </c>
      <c r="O1767" s="283">
        <f t="shared" si="422"/>
        <v>0.2967213303174257</v>
      </c>
      <c r="P1767" s="21">
        <f t="shared" si="414"/>
        <v>0</v>
      </c>
      <c r="Q1767" s="21">
        <f t="shared" si="415"/>
        <v>0.79115902007799765</v>
      </c>
      <c r="R1767">
        <f t="shared" si="416"/>
        <v>1.0705685074825908</v>
      </c>
      <c r="S1767" s="296">
        <f t="shared" si="423"/>
        <v>0</v>
      </c>
      <c r="T1767" s="283">
        <f t="shared" si="424"/>
        <v>0.25629617407460092</v>
      </c>
    </row>
    <row r="1768" spans="1:20" x14ac:dyDescent="0.25">
      <c r="A1768" s="286">
        <v>43174</v>
      </c>
      <c r="B1768" s="1">
        <f t="shared" si="417"/>
        <v>4</v>
      </c>
      <c r="C1768" s="285">
        <v>14</v>
      </c>
      <c r="D1768" t="s">
        <v>714</v>
      </c>
      <c r="F1768" s="16">
        <v>45</v>
      </c>
      <c r="G1768" t="str">
        <f t="shared" si="411"/>
        <v>heating</v>
      </c>
      <c r="H1768" s="283">
        <f>IF(G1768="heating",F1768*Assumptions!M$4+Assumptions!M$7,0)</f>
        <v>0.26267355323341679</v>
      </c>
      <c r="I1768" s="15">
        <f t="shared" si="412"/>
        <v>0.86032894500746537</v>
      </c>
      <c r="J1768" s="15">
        <f t="shared" si="413"/>
        <v>1.0020455199443592</v>
      </c>
      <c r="K1768" s="283">
        <f t="shared" si="418"/>
        <v>0.22644791911124881</v>
      </c>
      <c r="L1768" s="283">
        <f t="shared" si="419"/>
        <v>3.8225513186096443</v>
      </c>
      <c r="M1768" s="283">
        <f t="shared" si="420"/>
        <v>2.9534571976049295</v>
      </c>
      <c r="N1768" s="283">
        <f t="shared" si="421"/>
        <v>3.3574836377085973</v>
      </c>
      <c r="O1768" s="283">
        <f t="shared" si="422"/>
        <v>0.25781474616086936</v>
      </c>
      <c r="P1768" s="21">
        <f t="shared" si="414"/>
        <v>0</v>
      </c>
      <c r="Q1768" s="21">
        <f t="shared" si="415"/>
        <v>0.84355555031342389</v>
      </c>
      <c r="R1768">
        <f t="shared" si="416"/>
        <v>1.0705685074825908</v>
      </c>
      <c r="S1768" s="296">
        <f t="shared" si="423"/>
        <v>0</v>
      </c>
      <c r="T1768" s="283">
        <f t="shared" si="424"/>
        <v>0.22644791911124881</v>
      </c>
    </row>
    <row r="1769" spans="1:20" x14ac:dyDescent="0.25">
      <c r="A1769" s="286">
        <v>43174</v>
      </c>
      <c r="B1769" s="1">
        <f t="shared" si="417"/>
        <v>4</v>
      </c>
      <c r="C1769" s="285">
        <v>15</v>
      </c>
      <c r="D1769" t="s">
        <v>714</v>
      </c>
      <c r="F1769" s="16">
        <v>46</v>
      </c>
      <c r="G1769" t="str">
        <f t="shared" si="411"/>
        <v>heating</v>
      </c>
      <c r="H1769" s="283">
        <f>IF(G1769="heating",F1769*Assumptions!M$4+Assumptions!M$7,0)</f>
        <v>0.2519776789963768</v>
      </c>
      <c r="I1769" s="15">
        <f t="shared" si="412"/>
        <v>0.85754515037175039</v>
      </c>
      <c r="J1769" s="15">
        <f t="shared" si="413"/>
        <v>1.0020455199443592</v>
      </c>
      <c r="K1769" s="283">
        <f t="shared" si="418"/>
        <v>0.21652423714991134</v>
      </c>
      <c r="L1769" s="283">
        <f t="shared" si="419"/>
        <v>3.8708416397494121</v>
      </c>
      <c r="M1769" s="283">
        <f t="shared" si="420"/>
        <v>2.8597030851925997</v>
      </c>
      <c r="N1769" s="283">
        <f t="shared" si="421"/>
        <v>3.4228778732085736</v>
      </c>
      <c r="O1769" s="283">
        <f t="shared" si="422"/>
        <v>0.24486150666812931</v>
      </c>
      <c r="P1769" s="21">
        <f t="shared" si="414"/>
        <v>0</v>
      </c>
      <c r="Q1769" s="21">
        <f t="shared" si="415"/>
        <v>0.96592607327566882</v>
      </c>
      <c r="R1769">
        <f t="shared" si="416"/>
        <v>1.0705685074825908</v>
      </c>
      <c r="S1769" s="296">
        <f t="shared" si="423"/>
        <v>0</v>
      </c>
      <c r="T1769" s="283">
        <f t="shared" si="424"/>
        <v>0.21652423714991134</v>
      </c>
    </row>
    <row r="1770" spans="1:20" x14ac:dyDescent="0.25">
      <c r="A1770" s="286">
        <v>43174</v>
      </c>
      <c r="B1770" s="1">
        <f t="shared" si="417"/>
        <v>4</v>
      </c>
      <c r="C1770" s="285">
        <v>16</v>
      </c>
      <c r="D1770" t="s">
        <v>714</v>
      </c>
      <c r="F1770" s="16">
        <v>45</v>
      </c>
      <c r="G1770" t="str">
        <f t="shared" si="411"/>
        <v>heating</v>
      </c>
      <c r="H1770" s="283">
        <f>IF(G1770="heating",F1770*Assumptions!M$4+Assumptions!M$7,0)</f>
        <v>0.26267355323341679</v>
      </c>
      <c r="I1770" s="15">
        <f t="shared" si="412"/>
        <v>0.88344815438260227</v>
      </c>
      <c r="J1770" s="15">
        <f t="shared" si="413"/>
        <v>1.0020455199443592</v>
      </c>
      <c r="K1770" s="283">
        <f t="shared" si="418"/>
        <v>0.23253314602925237</v>
      </c>
      <c r="L1770" s="283">
        <f t="shared" si="419"/>
        <v>3.8225513186096443</v>
      </c>
      <c r="M1770" s="283">
        <f t="shared" si="420"/>
        <v>3.0328240441212246</v>
      </c>
      <c r="N1770" s="283">
        <f t="shared" si="421"/>
        <v>3.3574836377085973</v>
      </c>
      <c r="O1770" s="283">
        <f t="shared" si="422"/>
        <v>0.26474287886066966</v>
      </c>
      <c r="P1770" s="21">
        <f t="shared" si="414"/>
        <v>0</v>
      </c>
      <c r="Q1770" s="21">
        <f t="shared" si="415"/>
        <v>1.1649354943302594</v>
      </c>
      <c r="R1770">
        <f t="shared" si="416"/>
        <v>1.0705685074825908</v>
      </c>
      <c r="S1770" s="296">
        <f t="shared" si="423"/>
        <v>0</v>
      </c>
      <c r="T1770" s="283">
        <f t="shared" si="424"/>
        <v>0.23253314602925237</v>
      </c>
    </row>
    <row r="1771" spans="1:20" x14ac:dyDescent="0.25">
      <c r="A1771" s="286">
        <v>43174</v>
      </c>
      <c r="B1771" s="1">
        <f t="shared" si="417"/>
        <v>4</v>
      </c>
      <c r="C1771" s="285">
        <v>17</v>
      </c>
      <c r="D1771" t="s">
        <v>714</v>
      </c>
      <c r="F1771" s="16">
        <v>45</v>
      </c>
      <c r="G1771" t="str">
        <f t="shared" si="411"/>
        <v>heating</v>
      </c>
      <c r="H1771" s="283">
        <f>IF(G1771="heating",F1771*Assumptions!M$4+Assumptions!M$7,0)</f>
        <v>0.26267355323341679</v>
      </c>
      <c r="I1771" s="15">
        <f t="shared" si="412"/>
        <v>0.94025748850374469</v>
      </c>
      <c r="J1771" s="15">
        <f t="shared" si="413"/>
        <v>1.0020455199443592</v>
      </c>
      <c r="K1771" s="283">
        <f t="shared" si="418"/>
        <v>0.24748597956168308</v>
      </c>
      <c r="L1771" s="283">
        <f t="shared" si="419"/>
        <v>3.8225513186096443</v>
      </c>
      <c r="M1771" s="283">
        <f t="shared" si="420"/>
        <v>3.2278470498272287</v>
      </c>
      <c r="N1771" s="283">
        <f t="shared" si="421"/>
        <v>3.3574836377085973</v>
      </c>
      <c r="O1771" s="283">
        <f t="shared" si="422"/>
        <v>0.28176693011571985</v>
      </c>
      <c r="P1771" s="21">
        <f t="shared" si="414"/>
        <v>0</v>
      </c>
      <c r="Q1771" s="21">
        <f t="shared" si="415"/>
        <v>1.3521540118753073</v>
      </c>
      <c r="R1771">
        <f t="shared" si="416"/>
        <v>1.0705685074825908</v>
      </c>
      <c r="S1771" s="296">
        <f t="shared" si="423"/>
        <v>0</v>
      </c>
      <c r="T1771" s="283">
        <f t="shared" si="424"/>
        <v>0.24748597956168308</v>
      </c>
    </row>
    <row r="1772" spans="1:20" x14ac:dyDescent="0.25">
      <c r="A1772" s="286">
        <v>43174</v>
      </c>
      <c r="B1772" s="1">
        <f t="shared" si="417"/>
        <v>4</v>
      </c>
      <c r="C1772" s="285">
        <v>18</v>
      </c>
      <c r="D1772" t="s">
        <v>714</v>
      </c>
      <c r="F1772" s="16">
        <v>39</v>
      </c>
      <c r="G1772" t="str">
        <f t="shared" si="411"/>
        <v>heating</v>
      </c>
      <c r="H1772" s="283">
        <f>IF(G1772="heating",F1772*Assumptions!M$4+Assumptions!M$7,0)</f>
        <v>0.32684879865565691</v>
      </c>
      <c r="I1772" s="15">
        <f t="shared" si="412"/>
        <v>0.98182363790757687</v>
      </c>
      <c r="J1772" s="15">
        <f t="shared" si="413"/>
        <v>1.0020455199443592</v>
      </c>
      <c r="K1772" s="283">
        <f t="shared" si="418"/>
        <v>0.32156430000358643</v>
      </c>
      <c r="L1772" s="283">
        <f t="shared" si="419"/>
        <v>3.4953736047983544</v>
      </c>
      <c r="M1772" s="283">
        <f t="shared" si="420"/>
        <v>3.8350448944229201</v>
      </c>
      <c r="N1772" s="283">
        <f t="shared" si="421"/>
        <v>2.9501734199721237</v>
      </c>
      <c r="O1772" s="283">
        <f t="shared" si="422"/>
        <v>0.38099026954443105</v>
      </c>
      <c r="P1772" s="21">
        <f t="shared" si="414"/>
        <v>0</v>
      </c>
      <c r="Q1772" s="21">
        <f t="shared" si="415"/>
        <v>1.5598916921549892</v>
      </c>
      <c r="R1772">
        <f t="shared" si="416"/>
        <v>1.0705685074825908</v>
      </c>
      <c r="S1772" s="296">
        <f t="shared" si="423"/>
        <v>0</v>
      </c>
      <c r="T1772" s="283">
        <f t="shared" si="424"/>
        <v>0.32156430000358643</v>
      </c>
    </row>
    <row r="1773" spans="1:20" x14ac:dyDescent="0.25">
      <c r="A1773" s="286">
        <v>43174</v>
      </c>
      <c r="B1773" s="1">
        <f t="shared" si="417"/>
        <v>4</v>
      </c>
      <c r="C1773" s="285">
        <v>19</v>
      </c>
      <c r="D1773" t="s">
        <v>714</v>
      </c>
      <c r="F1773" s="16">
        <v>37</v>
      </c>
      <c r="G1773" t="str">
        <f t="shared" si="411"/>
        <v>heating</v>
      </c>
      <c r="H1773" s="283">
        <f>IF(G1773="heating",F1773*Assumptions!M$4+Assumptions!M$7,0)</f>
        <v>0.34824054712973695</v>
      </c>
      <c r="I1773" s="15">
        <f t="shared" si="412"/>
        <v>0.98418842963438757</v>
      </c>
      <c r="J1773" s="15">
        <f t="shared" si="413"/>
        <v>1.0020455199443592</v>
      </c>
      <c r="K1773" s="283">
        <f t="shared" si="418"/>
        <v>0.34343538709611465</v>
      </c>
      <c r="L1773" s="283">
        <f t="shared" si="419"/>
        <v>3.3550920610042541</v>
      </c>
      <c r="M1773" s="283">
        <f t="shared" si="420"/>
        <v>3.9315020465164991</v>
      </c>
      <c r="N1773" s="283">
        <f t="shared" si="421"/>
        <v>2.8034223547707424</v>
      </c>
      <c r="O1773" s="283">
        <f t="shared" si="422"/>
        <v>0.4110181039090437</v>
      </c>
      <c r="P1773" s="21">
        <f t="shared" si="414"/>
        <v>0</v>
      </c>
      <c r="Q1773" s="21">
        <f t="shared" si="415"/>
        <v>1.6764212681468484</v>
      </c>
      <c r="R1773">
        <f t="shared" si="416"/>
        <v>1.0705685074825908</v>
      </c>
      <c r="S1773" s="296">
        <f t="shared" si="423"/>
        <v>0</v>
      </c>
      <c r="T1773" s="283">
        <f t="shared" si="424"/>
        <v>0.34343538709611465</v>
      </c>
    </row>
    <row r="1774" spans="1:20" x14ac:dyDescent="0.25">
      <c r="A1774" s="286">
        <v>43174</v>
      </c>
      <c r="B1774" s="1">
        <f t="shared" si="417"/>
        <v>4</v>
      </c>
      <c r="C1774" s="285">
        <v>20</v>
      </c>
      <c r="D1774" t="s">
        <v>714</v>
      </c>
      <c r="F1774" s="16">
        <v>37</v>
      </c>
      <c r="G1774" t="str">
        <f t="shared" si="411"/>
        <v>heating</v>
      </c>
      <c r="H1774" s="283">
        <f>IF(G1774="heating",F1774*Assumptions!M$4+Assumptions!M$7,0)</f>
        <v>0.34824054712973695</v>
      </c>
      <c r="I1774" s="15">
        <f t="shared" si="412"/>
        <v>0.97071962311712034</v>
      </c>
      <c r="J1774" s="15">
        <f t="shared" si="413"/>
        <v>1.0020455199443592</v>
      </c>
      <c r="K1774" s="283">
        <f t="shared" si="418"/>
        <v>0.33873540827021165</v>
      </c>
      <c r="L1774" s="283">
        <f t="shared" si="419"/>
        <v>3.3550920610042541</v>
      </c>
      <c r="M1774" s="283">
        <f t="shared" si="420"/>
        <v>3.8776986905814548</v>
      </c>
      <c r="N1774" s="283">
        <f t="shared" si="421"/>
        <v>2.8034223547707424</v>
      </c>
      <c r="O1774" s="283">
        <f t="shared" si="422"/>
        <v>0.4053932427036529</v>
      </c>
      <c r="P1774" s="21">
        <f t="shared" si="414"/>
        <v>0</v>
      </c>
      <c r="Q1774" s="21">
        <f t="shared" si="415"/>
        <v>1.52436960139122</v>
      </c>
      <c r="R1774">
        <f t="shared" si="416"/>
        <v>1.0705685074825908</v>
      </c>
      <c r="S1774" s="296">
        <f t="shared" si="423"/>
        <v>0</v>
      </c>
      <c r="T1774" s="283">
        <f t="shared" si="424"/>
        <v>0.33873540827021165</v>
      </c>
    </row>
    <row r="1775" spans="1:20" x14ac:dyDescent="0.25">
      <c r="A1775" s="286">
        <v>43174</v>
      </c>
      <c r="B1775" s="1">
        <f t="shared" si="417"/>
        <v>4</v>
      </c>
      <c r="C1775" s="285">
        <v>21</v>
      </c>
      <c r="D1775" t="s">
        <v>714</v>
      </c>
      <c r="F1775" s="16">
        <v>36</v>
      </c>
      <c r="G1775" t="str">
        <f t="shared" si="411"/>
        <v>heating</v>
      </c>
      <c r="H1775" s="283">
        <f>IF(G1775="heating",F1775*Assumptions!M$4+Assumptions!M$7,0)</f>
        <v>0.358936421366777</v>
      </c>
      <c r="I1775" s="15">
        <f t="shared" si="412"/>
        <v>0.95751150862929935</v>
      </c>
      <c r="J1775" s="15">
        <f t="shared" si="413"/>
        <v>1.0020455199443592</v>
      </c>
      <c r="K1775" s="283">
        <f t="shared" si="418"/>
        <v>0.34438877038996824</v>
      </c>
      <c r="L1775" s="283">
        <f t="shared" si="419"/>
        <v>3.2767200477248446</v>
      </c>
      <c r="M1775" s="283">
        <f t="shared" si="420"/>
        <v>3.850324586761376</v>
      </c>
      <c r="N1775" s="283">
        <f t="shared" si="421"/>
        <v>2.7263288431388362</v>
      </c>
      <c r="O1775" s="283">
        <f t="shared" si="422"/>
        <v>0.4139139674907702</v>
      </c>
      <c r="P1775" s="21">
        <f t="shared" si="414"/>
        <v>0</v>
      </c>
      <c r="Q1775" s="21">
        <f t="shared" si="415"/>
        <v>1.4448604713749031</v>
      </c>
      <c r="R1775">
        <f t="shared" si="416"/>
        <v>1.0705685074825908</v>
      </c>
      <c r="S1775" s="296">
        <f t="shared" si="423"/>
        <v>0</v>
      </c>
      <c r="T1775" s="283">
        <f t="shared" si="424"/>
        <v>0.34438877038996824</v>
      </c>
    </row>
    <row r="1776" spans="1:20" x14ac:dyDescent="0.25">
      <c r="A1776" s="286">
        <v>43174</v>
      </c>
      <c r="B1776" s="1">
        <f t="shared" si="417"/>
        <v>4</v>
      </c>
      <c r="C1776" s="285">
        <v>22</v>
      </c>
      <c r="D1776" t="s">
        <v>714</v>
      </c>
      <c r="F1776" s="16">
        <v>36</v>
      </c>
      <c r="G1776" t="str">
        <f t="shared" si="411"/>
        <v>heating</v>
      </c>
      <c r="H1776" s="283">
        <f>IF(G1776="heating",F1776*Assumptions!M$4+Assumptions!M$7,0)</f>
        <v>0.358936421366777</v>
      </c>
      <c r="I1776" s="15">
        <f t="shared" si="412"/>
        <v>0.9426530227543114</v>
      </c>
      <c r="J1776" s="15">
        <f t="shared" si="413"/>
        <v>1.0020455199443592</v>
      </c>
      <c r="K1776" s="283">
        <f t="shared" si="418"/>
        <v>0.33904460937025471</v>
      </c>
      <c r="L1776" s="283">
        <f t="shared" si="419"/>
        <v>3.2767200477248446</v>
      </c>
      <c r="M1776" s="283">
        <f t="shared" si="420"/>
        <v>3.7905759644514365</v>
      </c>
      <c r="N1776" s="283">
        <f t="shared" si="421"/>
        <v>2.7263288431388362</v>
      </c>
      <c r="O1776" s="283">
        <f t="shared" si="422"/>
        <v>0.40749092736645265</v>
      </c>
      <c r="P1776" s="21">
        <f t="shared" si="414"/>
        <v>0</v>
      </c>
      <c r="Q1776" s="21">
        <f t="shared" si="415"/>
        <v>1.2427137171080138</v>
      </c>
      <c r="R1776">
        <f t="shared" si="416"/>
        <v>1.0705685074825908</v>
      </c>
      <c r="S1776" s="296">
        <f t="shared" si="423"/>
        <v>0</v>
      </c>
      <c r="T1776" s="283">
        <f t="shared" si="424"/>
        <v>0.33904460937025471</v>
      </c>
    </row>
    <row r="1777" spans="1:20" x14ac:dyDescent="0.25">
      <c r="A1777" s="286">
        <v>43174</v>
      </c>
      <c r="B1777" s="1">
        <f t="shared" si="417"/>
        <v>4</v>
      </c>
      <c r="C1777" s="285">
        <v>23</v>
      </c>
      <c r="D1777" t="s">
        <v>713</v>
      </c>
      <c r="F1777" s="16">
        <v>34</v>
      </c>
      <c r="G1777" t="str">
        <f t="shared" si="411"/>
        <v>heating</v>
      </c>
      <c r="H1777" s="283">
        <f>IF(G1777="heating",F1777*Assumptions!M$4+Assumptions!M$7,0)</f>
        <v>0.38032816984085704</v>
      </c>
      <c r="I1777" s="15">
        <f t="shared" si="412"/>
        <v>0.94450710149963013</v>
      </c>
      <c r="J1777" s="15">
        <f t="shared" si="413"/>
        <v>1.0020455199443592</v>
      </c>
      <c r="K1777" s="283">
        <f t="shared" si="418"/>
        <v>0.35995745442505056</v>
      </c>
      <c r="L1777" s="283">
        <f t="shared" si="419"/>
        <v>3.1617728735566879</v>
      </c>
      <c r="M1777" s="283">
        <f t="shared" si="420"/>
        <v>3.8832098757016129</v>
      </c>
      <c r="N1777" s="283">
        <f t="shared" si="421"/>
        <v>2.582445701090049</v>
      </c>
      <c r="O1777" s="283">
        <f t="shared" si="422"/>
        <v>0.44070770376904711</v>
      </c>
      <c r="P1777" s="21">
        <f t="shared" si="414"/>
        <v>0</v>
      </c>
      <c r="Q1777" s="21">
        <f t="shared" si="415"/>
        <v>1.0297519246597011</v>
      </c>
      <c r="R1777">
        <f t="shared" si="416"/>
        <v>1.0705685074825908</v>
      </c>
      <c r="S1777" s="296">
        <f t="shared" si="423"/>
        <v>0</v>
      </c>
      <c r="T1777" s="283">
        <f t="shared" si="424"/>
        <v>0.35995745442505056</v>
      </c>
    </row>
    <row r="1778" spans="1:20" x14ac:dyDescent="0.25">
      <c r="A1778" s="286">
        <v>43175</v>
      </c>
      <c r="B1778" s="1">
        <f t="shared" si="417"/>
        <v>5</v>
      </c>
      <c r="C1778" s="285">
        <v>0</v>
      </c>
      <c r="D1778" t="s">
        <v>713</v>
      </c>
      <c r="F1778" s="16">
        <v>34</v>
      </c>
      <c r="G1778" t="str">
        <f t="shared" si="411"/>
        <v>heating</v>
      </c>
      <c r="H1778" s="283">
        <f>IF(G1778="heating",F1778*Assumptions!M$4+Assumptions!M$7,0)</f>
        <v>0.38032816984085704</v>
      </c>
      <c r="I1778" s="15">
        <f t="shared" si="412"/>
        <v>0.97481507806017154</v>
      </c>
      <c r="J1778" s="15">
        <f t="shared" si="413"/>
        <v>1.0078033906966741</v>
      </c>
      <c r="K1778" s="283">
        <f t="shared" si="418"/>
        <v>0.37364273882111093</v>
      </c>
      <c r="L1778" s="283">
        <f t="shared" si="419"/>
        <v>3.1617728735566879</v>
      </c>
      <c r="M1778" s="283">
        <f t="shared" si="420"/>
        <v>4.0308463001325228</v>
      </c>
      <c r="N1778" s="283">
        <f t="shared" si="421"/>
        <v>2.582445701090049</v>
      </c>
      <c r="O1778" s="283">
        <f t="shared" si="422"/>
        <v>0.45746304578925229</v>
      </c>
      <c r="P1778" s="21">
        <f t="shared" si="414"/>
        <v>0</v>
      </c>
      <c r="Q1778" s="21">
        <f t="shared" si="415"/>
        <v>0.90668853391740301</v>
      </c>
      <c r="R1778">
        <f t="shared" si="416"/>
        <v>1.1856283047139096</v>
      </c>
      <c r="S1778" s="296">
        <f t="shared" si="423"/>
        <v>0</v>
      </c>
      <c r="T1778" s="283">
        <f t="shared" si="424"/>
        <v>0.37364273882111093</v>
      </c>
    </row>
    <row r="1779" spans="1:20" x14ac:dyDescent="0.25">
      <c r="A1779" s="286">
        <v>43175</v>
      </c>
      <c r="B1779" s="1">
        <f t="shared" si="417"/>
        <v>5</v>
      </c>
      <c r="C1779" s="285">
        <v>1</v>
      </c>
      <c r="D1779" t="s">
        <v>713</v>
      </c>
      <c r="F1779" s="16">
        <v>34</v>
      </c>
      <c r="G1779" t="str">
        <f t="shared" si="411"/>
        <v>heating</v>
      </c>
      <c r="H1779" s="283">
        <f>IF(G1779="heating",F1779*Assumptions!M$4+Assumptions!M$7,0)</f>
        <v>0.38032816984085704</v>
      </c>
      <c r="I1779" s="15">
        <f t="shared" si="412"/>
        <v>1.012242869806885</v>
      </c>
      <c r="J1779" s="15">
        <f t="shared" si="413"/>
        <v>1.0078033906966741</v>
      </c>
      <c r="K1779" s="283">
        <f t="shared" si="418"/>
        <v>0.38798866240294233</v>
      </c>
      <c r="L1779" s="283">
        <f t="shared" si="419"/>
        <v>3.1617728735566879</v>
      </c>
      <c r="M1779" s="283">
        <f t="shared" si="420"/>
        <v>4.1856096796491649</v>
      </c>
      <c r="N1779" s="283">
        <f t="shared" si="421"/>
        <v>2.582445701090049</v>
      </c>
      <c r="O1779" s="283">
        <f t="shared" si="422"/>
        <v>0.47502723000733904</v>
      </c>
      <c r="P1779" s="21">
        <f t="shared" si="414"/>
        <v>0</v>
      </c>
      <c r="Q1779" s="21">
        <f t="shared" si="415"/>
        <v>0.81803459285312596</v>
      </c>
      <c r="R1779">
        <f t="shared" si="416"/>
        <v>1.1856283047139096</v>
      </c>
      <c r="S1779" s="296">
        <f t="shared" si="423"/>
        <v>0</v>
      </c>
      <c r="T1779" s="283">
        <f t="shared" si="424"/>
        <v>0.38798866240294233</v>
      </c>
    </row>
    <row r="1780" spans="1:20" x14ac:dyDescent="0.25">
      <c r="A1780" s="286">
        <v>43175</v>
      </c>
      <c r="B1780" s="1">
        <f t="shared" si="417"/>
        <v>5</v>
      </c>
      <c r="C1780" s="285">
        <v>2</v>
      </c>
      <c r="D1780" t="s">
        <v>713</v>
      </c>
      <c r="F1780" s="16">
        <v>34</v>
      </c>
      <c r="G1780" t="str">
        <f t="shared" si="411"/>
        <v>heating</v>
      </c>
      <c r="H1780" s="283">
        <f>IF(G1780="heating",F1780*Assumptions!M$4+Assumptions!M$7,0)</f>
        <v>0.38032816984085704</v>
      </c>
      <c r="I1780" s="15">
        <f t="shared" si="412"/>
        <v>1.0509704703585963</v>
      </c>
      <c r="J1780" s="15">
        <f t="shared" si="413"/>
        <v>1.0078033906966741</v>
      </c>
      <c r="K1780" s="283">
        <f t="shared" si="418"/>
        <v>0.40283279752537637</v>
      </c>
      <c r="L1780" s="283">
        <f t="shared" si="419"/>
        <v>3.1617728735566879</v>
      </c>
      <c r="M1780" s="283">
        <f t="shared" si="420"/>
        <v>4.3457477498434782</v>
      </c>
      <c r="N1780" s="283">
        <f t="shared" si="421"/>
        <v>2.582445701090049</v>
      </c>
      <c r="O1780" s="283">
        <f t="shared" si="422"/>
        <v>0.49320139093614823</v>
      </c>
      <c r="P1780" s="21">
        <f t="shared" si="414"/>
        <v>0</v>
      </c>
      <c r="Q1780" s="21">
        <f t="shared" si="415"/>
        <v>0.74507607494346417</v>
      </c>
      <c r="R1780">
        <f t="shared" si="416"/>
        <v>1.1856283047139096</v>
      </c>
      <c r="S1780" s="296">
        <f t="shared" si="423"/>
        <v>0</v>
      </c>
      <c r="T1780" s="283">
        <f t="shared" si="424"/>
        <v>0.40283279752537637</v>
      </c>
    </row>
    <row r="1781" spans="1:20" x14ac:dyDescent="0.25">
      <c r="A1781" s="286">
        <v>43175</v>
      </c>
      <c r="B1781" s="1">
        <f t="shared" si="417"/>
        <v>5</v>
      </c>
      <c r="C1781" s="285">
        <v>3</v>
      </c>
      <c r="D1781" t="s">
        <v>713</v>
      </c>
      <c r="F1781" s="16">
        <v>34</v>
      </c>
      <c r="G1781" t="str">
        <f t="shared" si="411"/>
        <v>heating</v>
      </c>
      <c r="H1781" s="283">
        <f>IF(G1781="heating",F1781*Assumptions!M$4+Assumptions!M$7,0)</f>
        <v>0.38032816984085704</v>
      </c>
      <c r="I1781" s="15">
        <f t="shared" si="412"/>
        <v>1.0924036124451033</v>
      </c>
      <c r="J1781" s="15">
        <f t="shared" si="413"/>
        <v>1.0078033906966741</v>
      </c>
      <c r="K1781" s="283">
        <f t="shared" si="418"/>
        <v>0.41871395594772404</v>
      </c>
      <c r="L1781" s="283">
        <f t="shared" si="419"/>
        <v>3.1617728735566879</v>
      </c>
      <c r="M1781" s="283">
        <f t="shared" si="420"/>
        <v>4.5170731952957626</v>
      </c>
      <c r="N1781" s="283">
        <f t="shared" si="421"/>
        <v>2.582445701090049</v>
      </c>
      <c r="O1781" s="283">
        <f t="shared" si="422"/>
        <v>0.51264521346424263</v>
      </c>
      <c r="P1781" s="21">
        <f t="shared" si="414"/>
        <v>0</v>
      </c>
      <c r="Q1781" s="21">
        <f t="shared" si="415"/>
        <v>0.69158980876382303</v>
      </c>
      <c r="R1781">
        <f t="shared" si="416"/>
        <v>1.1856283047139096</v>
      </c>
      <c r="S1781" s="296">
        <f t="shared" si="423"/>
        <v>0</v>
      </c>
      <c r="T1781" s="283">
        <f t="shared" si="424"/>
        <v>0.41871395594772404</v>
      </c>
    </row>
    <row r="1782" spans="1:20" x14ac:dyDescent="0.25">
      <c r="A1782" s="286">
        <v>43175</v>
      </c>
      <c r="B1782" s="1">
        <f t="shared" si="417"/>
        <v>5</v>
      </c>
      <c r="C1782" s="285">
        <v>4</v>
      </c>
      <c r="D1782" t="s">
        <v>713</v>
      </c>
      <c r="F1782" s="16">
        <v>34</v>
      </c>
      <c r="G1782" t="str">
        <f t="shared" si="411"/>
        <v>heating</v>
      </c>
      <c r="H1782" s="283">
        <f>IF(G1782="heating",F1782*Assumptions!M$4+Assumptions!M$7,0)</f>
        <v>0.38032816984085704</v>
      </c>
      <c r="I1782" s="15">
        <f t="shared" si="412"/>
        <v>1.1348296917927807</v>
      </c>
      <c r="J1782" s="15">
        <f t="shared" si="413"/>
        <v>1.0078033906966741</v>
      </c>
      <c r="K1782" s="283">
        <f t="shared" si="418"/>
        <v>0.434975703269537</v>
      </c>
      <c r="L1782" s="283">
        <f t="shared" si="419"/>
        <v>3.1617728735566879</v>
      </c>
      <c r="M1782" s="283">
        <f t="shared" si="420"/>
        <v>4.6925044220141885</v>
      </c>
      <c r="N1782" s="283">
        <f t="shared" si="421"/>
        <v>2.582445701090049</v>
      </c>
      <c r="O1782" s="283">
        <f t="shared" si="422"/>
        <v>0.53255500345016127</v>
      </c>
      <c r="P1782" s="21">
        <f t="shared" si="414"/>
        <v>0</v>
      </c>
      <c r="Q1782" s="21">
        <f t="shared" si="415"/>
        <v>0.6473875548762833</v>
      </c>
      <c r="R1782">
        <f t="shared" si="416"/>
        <v>1.1856283047139096</v>
      </c>
      <c r="S1782" s="296">
        <f t="shared" si="423"/>
        <v>0</v>
      </c>
      <c r="T1782" s="283">
        <f t="shared" si="424"/>
        <v>0.434975703269537</v>
      </c>
    </row>
    <row r="1783" spans="1:20" x14ac:dyDescent="0.25">
      <c r="A1783" s="286">
        <v>43175</v>
      </c>
      <c r="B1783" s="1">
        <f t="shared" si="417"/>
        <v>5</v>
      </c>
      <c r="C1783" s="285">
        <v>5</v>
      </c>
      <c r="D1783" t="s">
        <v>713</v>
      </c>
      <c r="F1783" s="16">
        <v>34</v>
      </c>
      <c r="G1783" t="str">
        <f t="shared" si="411"/>
        <v>heating</v>
      </c>
      <c r="H1783" s="283">
        <f>IF(G1783="heating",F1783*Assumptions!M$4+Assumptions!M$7,0)</f>
        <v>0.38032816984085704</v>
      </c>
      <c r="I1783" s="15">
        <f t="shared" si="412"/>
        <v>1.1635558681477385</v>
      </c>
      <c r="J1783" s="15">
        <f t="shared" si="413"/>
        <v>1.0078033906966741</v>
      </c>
      <c r="K1783" s="283">
        <f t="shared" si="418"/>
        <v>0.44598633231159429</v>
      </c>
      <c r="L1783" s="283">
        <f t="shared" si="419"/>
        <v>3.1617728735566879</v>
      </c>
      <c r="M1783" s="283">
        <f t="shared" si="420"/>
        <v>4.8112867472812049</v>
      </c>
      <c r="N1783" s="283">
        <f t="shared" si="421"/>
        <v>2.582445701090049</v>
      </c>
      <c r="O1783" s="283">
        <f t="shared" si="422"/>
        <v>0.5460356772979319</v>
      </c>
      <c r="P1783" s="21">
        <f t="shared" si="414"/>
        <v>0</v>
      </c>
      <c r="Q1783" s="21">
        <f t="shared" si="415"/>
        <v>0.72139578924615555</v>
      </c>
      <c r="R1783">
        <f t="shared" si="416"/>
        <v>1.1856283047139096</v>
      </c>
      <c r="S1783" s="296">
        <f t="shared" si="423"/>
        <v>0</v>
      </c>
      <c r="T1783" s="283">
        <f t="shared" si="424"/>
        <v>0.44598633231159429</v>
      </c>
    </row>
    <row r="1784" spans="1:20" x14ac:dyDescent="0.25">
      <c r="A1784" s="286">
        <v>43175</v>
      </c>
      <c r="B1784" s="1">
        <f t="shared" si="417"/>
        <v>5</v>
      </c>
      <c r="C1784" s="285">
        <v>6</v>
      </c>
      <c r="D1784" t="s">
        <v>713</v>
      </c>
      <c r="F1784" s="16">
        <v>34</v>
      </c>
      <c r="G1784" t="str">
        <f t="shared" si="411"/>
        <v>heating</v>
      </c>
      <c r="H1784" s="283">
        <f>IF(G1784="heating",F1784*Assumptions!M$4+Assumptions!M$7,0)</f>
        <v>0.38032816984085704</v>
      </c>
      <c r="I1784" s="15">
        <f t="shared" si="412"/>
        <v>1.2083911162615524</v>
      </c>
      <c r="J1784" s="15">
        <f t="shared" si="413"/>
        <v>1.0078033906966741</v>
      </c>
      <c r="K1784" s="283">
        <f t="shared" si="418"/>
        <v>0.46317150443091132</v>
      </c>
      <c r="L1784" s="283">
        <f t="shared" si="419"/>
        <v>3.1617728735566879</v>
      </c>
      <c r="M1784" s="283">
        <f t="shared" si="420"/>
        <v>4.9966798521300984</v>
      </c>
      <c r="N1784" s="283">
        <f t="shared" si="421"/>
        <v>2.582445701090049</v>
      </c>
      <c r="O1784" s="283">
        <f t="shared" si="422"/>
        <v>0.5670760465151139</v>
      </c>
      <c r="P1784" s="21">
        <f t="shared" si="414"/>
        <v>0</v>
      </c>
      <c r="Q1784" s="21">
        <f t="shared" si="415"/>
        <v>0.87787080972652631</v>
      </c>
      <c r="R1784">
        <f t="shared" si="416"/>
        <v>1.1856283047139096</v>
      </c>
      <c r="S1784" s="296">
        <f t="shared" si="423"/>
        <v>0</v>
      </c>
      <c r="T1784" s="283">
        <f t="shared" si="424"/>
        <v>0.46317150443091132</v>
      </c>
    </row>
    <row r="1785" spans="1:20" x14ac:dyDescent="0.25">
      <c r="A1785" s="286">
        <v>43175</v>
      </c>
      <c r="B1785" s="1">
        <f t="shared" si="417"/>
        <v>5</v>
      </c>
      <c r="C1785" s="285">
        <v>7</v>
      </c>
      <c r="D1785" t="s">
        <v>714</v>
      </c>
      <c r="F1785" s="16">
        <v>34</v>
      </c>
      <c r="G1785" t="str">
        <f t="shared" si="411"/>
        <v>heating</v>
      </c>
      <c r="H1785" s="283">
        <f>IF(G1785="heating",F1785*Assumptions!M$4+Assumptions!M$7,0)</f>
        <v>0.38032816984085704</v>
      </c>
      <c r="I1785" s="15">
        <f t="shared" si="412"/>
        <v>1.1637425769249583</v>
      </c>
      <c r="J1785" s="15">
        <f t="shared" si="413"/>
        <v>1.0078033906966741</v>
      </c>
      <c r="K1785" s="283">
        <f t="shared" si="418"/>
        <v>0.44605789704264176</v>
      </c>
      <c r="L1785" s="283">
        <f t="shared" si="419"/>
        <v>3.1617728735566879</v>
      </c>
      <c r="M1785" s="283">
        <f t="shared" si="420"/>
        <v>4.812058785384429</v>
      </c>
      <c r="N1785" s="283">
        <f t="shared" si="421"/>
        <v>2.582445701090049</v>
      </c>
      <c r="O1785" s="283">
        <f t="shared" si="422"/>
        <v>0.54612329634263579</v>
      </c>
      <c r="P1785" s="21">
        <f t="shared" si="414"/>
        <v>0</v>
      </c>
      <c r="Q1785" s="21">
        <f t="shared" si="415"/>
        <v>0.97331382064367777</v>
      </c>
      <c r="R1785">
        <f t="shared" si="416"/>
        <v>1.1856283047139096</v>
      </c>
      <c r="S1785" s="296">
        <f t="shared" si="423"/>
        <v>0</v>
      </c>
      <c r="T1785" s="283">
        <f t="shared" si="424"/>
        <v>0.44605789704264176</v>
      </c>
    </row>
    <row r="1786" spans="1:20" x14ac:dyDescent="0.25">
      <c r="A1786" s="286">
        <v>43175</v>
      </c>
      <c r="B1786" s="1">
        <f t="shared" si="417"/>
        <v>5</v>
      </c>
      <c r="C1786" s="285">
        <v>8</v>
      </c>
      <c r="D1786" t="s">
        <v>714</v>
      </c>
      <c r="F1786" s="16">
        <v>36</v>
      </c>
      <c r="G1786" t="str">
        <f t="shared" si="411"/>
        <v>heating</v>
      </c>
      <c r="H1786" s="283">
        <f>IF(G1786="heating",F1786*Assumptions!M$4+Assumptions!M$7,0)</f>
        <v>0.358936421366777</v>
      </c>
      <c r="I1786" s="15">
        <f t="shared" si="412"/>
        <v>1.094193721037565</v>
      </c>
      <c r="J1786" s="15">
        <f t="shared" si="413"/>
        <v>1.0078033906966741</v>
      </c>
      <c r="K1786" s="283">
        <f t="shared" si="418"/>
        <v>0.3958107288260917</v>
      </c>
      <c r="L1786" s="283">
        <f t="shared" si="419"/>
        <v>3.2767200477248446</v>
      </c>
      <c r="M1786" s="283">
        <f t="shared" si="420"/>
        <v>4.4252307622497131</v>
      </c>
      <c r="N1786" s="283">
        <f t="shared" si="421"/>
        <v>2.7263288431388362</v>
      </c>
      <c r="O1786" s="283">
        <f t="shared" si="422"/>
        <v>0.47571698972154769</v>
      </c>
      <c r="P1786" s="21">
        <f t="shared" si="414"/>
        <v>0</v>
      </c>
      <c r="Q1786" s="21">
        <f t="shared" si="415"/>
        <v>0.94940007506179924</v>
      </c>
      <c r="R1786">
        <f t="shared" si="416"/>
        <v>1.1856283047139096</v>
      </c>
      <c r="S1786" s="296">
        <f t="shared" si="423"/>
        <v>0</v>
      </c>
      <c r="T1786" s="283">
        <f t="shared" si="424"/>
        <v>0.3958107288260917</v>
      </c>
    </row>
    <row r="1787" spans="1:20" x14ac:dyDescent="0.25">
      <c r="A1787" s="286">
        <v>43175</v>
      </c>
      <c r="B1787" s="1">
        <f t="shared" si="417"/>
        <v>5</v>
      </c>
      <c r="C1787" s="285">
        <v>9</v>
      </c>
      <c r="D1787" t="s">
        <v>714</v>
      </c>
      <c r="F1787" s="16">
        <v>36</v>
      </c>
      <c r="G1787" t="str">
        <f t="shared" si="411"/>
        <v>heating</v>
      </c>
      <c r="H1787" s="283">
        <f>IF(G1787="heating",F1787*Assumptions!M$4+Assumptions!M$7,0)</f>
        <v>0.358936421366777</v>
      </c>
      <c r="I1787" s="15">
        <f t="shared" si="412"/>
        <v>1.0343009000871222</v>
      </c>
      <c r="J1787" s="15">
        <f t="shared" si="413"/>
        <v>1.0078033906966741</v>
      </c>
      <c r="K1787" s="283">
        <f t="shared" si="418"/>
        <v>0.37414525894077189</v>
      </c>
      <c r="L1787" s="283">
        <f t="shared" si="419"/>
        <v>3.2767200477248446</v>
      </c>
      <c r="M1787" s="283">
        <f t="shared" si="420"/>
        <v>4.1830071517390524</v>
      </c>
      <c r="N1787" s="283">
        <f t="shared" si="421"/>
        <v>2.7263288431388362</v>
      </c>
      <c r="O1787" s="283">
        <f t="shared" si="422"/>
        <v>0.44967769527059903</v>
      </c>
      <c r="P1787" s="21">
        <f t="shared" si="414"/>
        <v>0</v>
      </c>
      <c r="Q1787" s="21">
        <f t="shared" si="415"/>
        <v>0.8408485371888097</v>
      </c>
      <c r="R1787">
        <f t="shared" si="416"/>
        <v>1.1856283047139096</v>
      </c>
      <c r="S1787" s="296">
        <f t="shared" si="423"/>
        <v>0</v>
      </c>
      <c r="T1787" s="283">
        <f t="shared" si="424"/>
        <v>0.37414525894077189</v>
      </c>
    </row>
    <row r="1788" spans="1:20" x14ac:dyDescent="0.25">
      <c r="A1788" s="286">
        <v>43175</v>
      </c>
      <c r="B1788" s="1">
        <f t="shared" si="417"/>
        <v>5</v>
      </c>
      <c r="C1788" s="285">
        <v>10</v>
      </c>
      <c r="D1788" t="s">
        <v>714</v>
      </c>
      <c r="F1788" s="16">
        <v>37</v>
      </c>
      <c r="G1788" t="str">
        <f t="shared" si="411"/>
        <v>heating</v>
      </c>
      <c r="H1788" s="283">
        <f>IF(G1788="heating",F1788*Assumptions!M$4+Assumptions!M$7,0)</f>
        <v>0.34824054712973695</v>
      </c>
      <c r="I1788" s="15">
        <f t="shared" si="412"/>
        <v>0.98112329028689171</v>
      </c>
      <c r="J1788" s="15">
        <f t="shared" si="413"/>
        <v>1.0078033906966741</v>
      </c>
      <c r="K1788" s="283">
        <f t="shared" si="418"/>
        <v>0.34433307180910272</v>
      </c>
      <c r="L1788" s="283">
        <f t="shared" si="419"/>
        <v>3.3550920610042541</v>
      </c>
      <c r="M1788" s="283">
        <f t="shared" si="420"/>
        <v>3.9417783587977708</v>
      </c>
      <c r="N1788" s="283">
        <f t="shared" si="421"/>
        <v>2.8034223547707424</v>
      </c>
      <c r="O1788" s="283">
        <f t="shared" si="422"/>
        <v>0.41209243894411463</v>
      </c>
      <c r="P1788" s="21">
        <f t="shared" si="414"/>
        <v>0</v>
      </c>
      <c r="Q1788" s="21">
        <f t="shared" si="415"/>
        <v>0.74504051125983206</v>
      </c>
      <c r="R1788">
        <f t="shared" si="416"/>
        <v>1.1856283047139096</v>
      </c>
      <c r="S1788" s="296">
        <f t="shared" si="423"/>
        <v>0</v>
      </c>
      <c r="T1788" s="283">
        <f t="shared" si="424"/>
        <v>0.34433307180910272</v>
      </c>
    </row>
    <row r="1789" spans="1:20" x14ac:dyDescent="0.25">
      <c r="A1789" s="286">
        <v>43175</v>
      </c>
      <c r="B1789" s="1">
        <f t="shared" si="417"/>
        <v>5</v>
      </c>
      <c r="C1789" s="285">
        <v>11</v>
      </c>
      <c r="D1789" t="s">
        <v>714</v>
      </c>
      <c r="F1789" s="16">
        <v>39</v>
      </c>
      <c r="G1789" t="str">
        <f t="shared" si="411"/>
        <v>heating</v>
      </c>
      <c r="H1789" s="283">
        <f>IF(G1789="heating",F1789*Assumptions!M$4+Assumptions!M$7,0)</f>
        <v>0.32684879865565691</v>
      </c>
      <c r="I1789" s="15">
        <f t="shared" si="412"/>
        <v>0.94956163997961163</v>
      </c>
      <c r="J1789" s="15">
        <f t="shared" si="413"/>
        <v>1.0078033906966741</v>
      </c>
      <c r="K1789" s="283">
        <f t="shared" si="418"/>
        <v>0.31278496565785818</v>
      </c>
      <c r="L1789" s="283">
        <f t="shared" si="419"/>
        <v>3.4953736047983544</v>
      </c>
      <c r="M1789" s="283">
        <f t="shared" si="420"/>
        <v>3.7303406677452653</v>
      </c>
      <c r="N1789" s="283">
        <f t="shared" si="421"/>
        <v>2.9501734199721237</v>
      </c>
      <c r="O1789" s="283">
        <f t="shared" si="422"/>
        <v>0.37058848999750255</v>
      </c>
      <c r="P1789" s="21">
        <f t="shared" si="414"/>
        <v>0</v>
      </c>
      <c r="Q1789" s="21">
        <f t="shared" si="415"/>
        <v>0.72850690893675296</v>
      </c>
      <c r="R1789">
        <f t="shared" si="416"/>
        <v>1.1856283047139096</v>
      </c>
      <c r="S1789" s="296">
        <f t="shared" si="423"/>
        <v>0</v>
      </c>
      <c r="T1789" s="283">
        <f t="shared" si="424"/>
        <v>0.31278496565785818</v>
      </c>
    </row>
    <row r="1790" spans="1:20" x14ac:dyDescent="0.25">
      <c r="A1790" s="286">
        <v>43175</v>
      </c>
      <c r="B1790" s="1">
        <f t="shared" si="417"/>
        <v>5</v>
      </c>
      <c r="C1790" s="285">
        <v>12</v>
      </c>
      <c r="D1790" t="s">
        <v>714</v>
      </c>
      <c r="F1790" s="16">
        <v>39</v>
      </c>
      <c r="G1790" t="str">
        <f t="shared" si="411"/>
        <v>heating</v>
      </c>
      <c r="H1790" s="283">
        <f>IF(G1790="heating",F1790*Assumptions!M$4+Assumptions!M$7,0)</f>
        <v>0.32684879865565691</v>
      </c>
      <c r="I1790" s="15">
        <f t="shared" si="412"/>
        <v>0.91648403420261149</v>
      </c>
      <c r="J1790" s="15">
        <f t="shared" si="413"/>
        <v>1.0078033906966741</v>
      </c>
      <c r="K1790" s="283">
        <f t="shared" si="418"/>
        <v>0.30188922455860179</v>
      </c>
      <c r="L1790" s="283">
        <f t="shared" si="419"/>
        <v>3.4953736047983544</v>
      </c>
      <c r="M1790" s="283">
        <f t="shared" si="420"/>
        <v>3.6003957196487533</v>
      </c>
      <c r="N1790" s="283">
        <f t="shared" si="421"/>
        <v>2.9501734199721237</v>
      </c>
      <c r="O1790" s="283">
        <f t="shared" si="422"/>
        <v>0.357679185891774</v>
      </c>
      <c r="P1790" s="21">
        <f t="shared" si="414"/>
        <v>0</v>
      </c>
      <c r="Q1790" s="21">
        <f t="shared" si="415"/>
        <v>0.75910815787401487</v>
      </c>
      <c r="R1790">
        <f t="shared" si="416"/>
        <v>1.1856283047139096</v>
      </c>
      <c r="S1790" s="296">
        <f t="shared" si="423"/>
        <v>0</v>
      </c>
      <c r="T1790" s="283">
        <f t="shared" si="424"/>
        <v>0.30188922455860179</v>
      </c>
    </row>
    <row r="1791" spans="1:20" x14ac:dyDescent="0.25">
      <c r="A1791" s="286">
        <v>43175</v>
      </c>
      <c r="B1791" s="1">
        <f t="shared" si="417"/>
        <v>5</v>
      </c>
      <c r="C1791" s="285">
        <v>13</v>
      </c>
      <c r="D1791" t="s">
        <v>714</v>
      </c>
      <c r="F1791" s="16">
        <v>41</v>
      </c>
      <c r="G1791" t="str">
        <f t="shared" si="411"/>
        <v>heating</v>
      </c>
      <c r="H1791" s="283">
        <f>IF(G1791="heating",F1791*Assumptions!M$4+Assumptions!M$7,0)</f>
        <v>0.30545705018157687</v>
      </c>
      <c r="I1791" s="15">
        <f t="shared" si="412"/>
        <v>0.90040206880052787</v>
      </c>
      <c r="J1791" s="15">
        <f t="shared" si="413"/>
        <v>1.0078033906966741</v>
      </c>
      <c r="K1791" s="283">
        <f t="shared" si="418"/>
        <v>0.27718035891793269</v>
      </c>
      <c r="L1791" s="283">
        <f t="shared" si="419"/>
        <v>3.6290180754851575</v>
      </c>
      <c r="M1791" s="283">
        <f t="shared" si="420"/>
        <v>3.432105321513172</v>
      </c>
      <c r="N1791" s="283">
        <f t="shared" si="421"/>
        <v>3.0927664988509331</v>
      </c>
      <c r="O1791" s="283">
        <f t="shared" si="422"/>
        <v>0.32524037396821398</v>
      </c>
      <c r="P1791" s="21">
        <f t="shared" si="414"/>
        <v>0</v>
      </c>
      <c r="Q1791" s="21">
        <f t="shared" si="415"/>
        <v>0.79115902007799765</v>
      </c>
      <c r="R1791">
        <f t="shared" si="416"/>
        <v>1.1856283047139096</v>
      </c>
      <c r="S1791" s="296">
        <f t="shared" si="423"/>
        <v>0</v>
      </c>
      <c r="T1791" s="283">
        <f t="shared" si="424"/>
        <v>0.27718035891793269</v>
      </c>
    </row>
    <row r="1792" spans="1:20" x14ac:dyDescent="0.25">
      <c r="A1792" s="286">
        <v>43175</v>
      </c>
      <c r="B1792" s="1">
        <f t="shared" si="417"/>
        <v>5</v>
      </c>
      <c r="C1792" s="285">
        <v>14</v>
      </c>
      <c r="D1792" t="s">
        <v>714</v>
      </c>
      <c r="F1792" s="16">
        <v>43</v>
      </c>
      <c r="G1792" t="str">
        <f t="shared" si="411"/>
        <v>heating</v>
      </c>
      <c r="H1792" s="283">
        <f>IF(G1792="heating",F1792*Assumptions!M$4+Assumptions!M$7,0)</f>
        <v>0.28406530170749683</v>
      </c>
      <c r="I1792" s="15">
        <f t="shared" si="412"/>
        <v>0.86032894500746537</v>
      </c>
      <c r="J1792" s="15">
        <f t="shared" si="413"/>
        <v>1.0078033906966741</v>
      </c>
      <c r="K1792" s="283">
        <f t="shared" si="418"/>
        <v>0.24629666887263019</v>
      </c>
      <c r="L1792" s="283">
        <f t="shared" si="419"/>
        <v>3.7370271581932331</v>
      </c>
      <c r="M1792" s="283">
        <f t="shared" si="420"/>
        <v>3.1404639659550471</v>
      </c>
      <c r="N1792" s="283">
        <f t="shared" si="421"/>
        <v>3.2278965655525562</v>
      </c>
      <c r="O1792" s="283">
        <f t="shared" si="422"/>
        <v>0.28514462029919058</v>
      </c>
      <c r="P1792" s="21">
        <f t="shared" si="414"/>
        <v>0</v>
      </c>
      <c r="Q1792" s="21">
        <f t="shared" si="415"/>
        <v>0.84355555031342389</v>
      </c>
      <c r="R1792">
        <f t="shared" si="416"/>
        <v>1.1856283047139096</v>
      </c>
      <c r="S1792" s="296">
        <f t="shared" si="423"/>
        <v>0</v>
      </c>
      <c r="T1792" s="283">
        <f t="shared" si="424"/>
        <v>0.24629666887263019</v>
      </c>
    </row>
    <row r="1793" spans="1:20" x14ac:dyDescent="0.25">
      <c r="A1793" s="286">
        <v>43175</v>
      </c>
      <c r="B1793" s="1">
        <f t="shared" si="417"/>
        <v>5</v>
      </c>
      <c r="C1793" s="285">
        <v>15</v>
      </c>
      <c r="D1793" t="s">
        <v>714</v>
      </c>
      <c r="F1793" s="16">
        <v>43</v>
      </c>
      <c r="G1793" t="str">
        <f t="shared" si="411"/>
        <v>heating</v>
      </c>
      <c r="H1793" s="283">
        <f>IF(G1793="heating",F1793*Assumptions!M$4+Assumptions!M$7,0)</f>
        <v>0.28406530170749683</v>
      </c>
      <c r="I1793" s="15">
        <f t="shared" si="412"/>
        <v>0.85754515037175039</v>
      </c>
      <c r="J1793" s="15">
        <f t="shared" si="413"/>
        <v>1.0078033906966741</v>
      </c>
      <c r="K1793" s="283">
        <f t="shared" si="418"/>
        <v>0.24549971864843873</v>
      </c>
      <c r="L1793" s="283">
        <f t="shared" si="419"/>
        <v>3.7370271581932331</v>
      </c>
      <c r="M1793" s="283">
        <f t="shared" si="420"/>
        <v>3.1303022635122608</v>
      </c>
      <c r="N1793" s="283">
        <f t="shared" si="421"/>
        <v>3.2278965655525562</v>
      </c>
      <c r="O1793" s="283">
        <f t="shared" si="422"/>
        <v>0.28422196848211728</v>
      </c>
      <c r="P1793" s="21">
        <f t="shared" si="414"/>
        <v>0</v>
      </c>
      <c r="Q1793" s="21">
        <f t="shared" si="415"/>
        <v>0.96592607327566882</v>
      </c>
      <c r="R1793">
        <f t="shared" si="416"/>
        <v>1.1856283047139096</v>
      </c>
      <c r="S1793" s="296">
        <f t="shared" si="423"/>
        <v>0</v>
      </c>
      <c r="T1793" s="283">
        <f t="shared" si="424"/>
        <v>0.24549971864843873</v>
      </c>
    </row>
    <row r="1794" spans="1:20" x14ac:dyDescent="0.25">
      <c r="A1794" s="286">
        <v>43175</v>
      </c>
      <c r="B1794" s="1">
        <f t="shared" si="417"/>
        <v>5</v>
      </c>
      <c r="C1794" s="285">
        <v>16</v>
      </c>
      <c r="D1794" t="s">
        <v>714</v>
      </c>
      <c r="F1794" s="16">
        <v>43</v>
      </c>
      <c r="G1794" t="str">
        <f t="shared" ref="G1794:G1857" si="425">VLOOKUP(A1794,U$2:W$366,3,FALSE)</f>
        <v>heating</v>
      </c>
      <c r="H1794" s="283">
        <f>IF(G1794="heating",F1794*Assumptions!M$4+Assumptions!M$7,0)</f>
        <v>0.28406530170749683</v>
      </c>
      <c r="I1794" s="15">
        <f t="shared" ref="I1794:I1857" si="426">VLOOKUP(C1794,AO$2:AQ$25,3,FALSE)</f>
        <v>0.88344815438260227</v>
      </c>
      <c r="J1794" s="15">
        <f t="shared" ref="J1794:J1857" si="427">VLOOKUP(B1794,AS$4:AU$10,3,FALSE)</f>
        <v>1.0078033906966741</v>
      </c>
      <c r="K1794" s="283">
        <f t="shared" si="418"/>
        <v>0.25291528177541439</v>
      </c>
      <c r="L1794" s="283">
        <f t="shared" si="419"/>
        <v>3.7370271581932331</v>
      </c>
      <c r="M1794" s="283">
        <f t="shared" si="420"/>
        <v>3.2248561561577813</v>
      </c>
      <c r="N1794" s="283">
        <f t="shared" si="421"/>
        <v>3.2278965655525562</v>
      </c>
      <c r="O1794" s="283">
        <f t="shared" si="422"/>
        <v>0.29280717567076853</v>
      </c>
      <c r="P1794" s="21">
        <f t="shared" ref="P1794:P1857" si="428">IF(G1794="cooling",IF(F1794&lt;61,0.025,(F1794^2*AX$25+F1794*AY$25+AZ$25)),0)</f>
        <v>0</v>
      </c>
      <c r="Q1794" s="21">
        <f t="shared" ref="Q1794:Q1857" si="429">VLOOKUP(C1794,BB$2:BC$25,2,FALSE)</f>
        <v>1.1649354943302594</v>
      </c>
      <c r="R1794">
        <f t="shared" ref="R1794:R1857" si="430">VLOOKUP(B1794,AS$4:AV$10,4,FALSE)</f>
        <v>1.1856283047139096</v>
      </c>
      <c r="S1794" s="296">
        <f t="shared" si="423"/>
        <v>0</v>
      </c>
      <c r="T1794" s="283">
        <f t="shared" si="424"/>
        <v>0.25291528177541439</v>
      </c>
    </row>
    <row r="1795" spans="1:20" x14ac:dyDescent="0.25">
      <c r="A1795" s="286">
        <v>43175</v>
      </c>
      <c r="B1795" s="1">
        <f t="shared" ref="B1795:B1858" si="431">WEEKDAY(A1795,2)</f>
        <v>5</v>
      </c>
      <c r="C1795" s="285">
        <v>17</v>
      </c>
      <c r="D1795" t="s">
        <v>714</v>
      </c>
      <c r="F1795" s="16">
        <v>43</v>
      </c>
      <c r="G1795" t="str">
        <f t="shared" si="425"/>
        <v>heating</v>
      </c>
      <c r="H1795" s="283">
        <f>IF(G1795="heating",F1795*Assumptions!M$4+Assumptions!M$7,0)</f>
        <v>0.28406530170749683</v>
      </c>
      <c r="I1795" s="15">
        <f t="shared" si="426"/>
        <v>0.94025748850374469</v>
      </c>
      <c r="J1795" s="15">
        <f t="shared" si="427"/>
        <v>1.0078033906966741</v>
      </c>
      <c r="K1795" s="283">
        <f t="shared" ref="K1795:K1858" si="432">H1795*I1795*J1795</f>
        <v>0.26917877010287983</v>
      </c>
      <c r="L1795" s="283">
        <f t="shared" ref="L1795:L1858" si="433">VLOOKUP(F1795,BL$2:BN$92,2,FALSE)</f>
        <v>3.7370271581932331</v>
      </c>
      <c r="M1795" s="283">
        <f t="shared" ref="M1795:M1858" si="434">IF(G1795="heating",K1795*(L1795*3.412),0)</f>
        <v>3.4322276130553515</v>
      </c>
      <c r="N1795" s="283">
        <f t="shared" ref="N1795:N1858" si="435">VLOOKUP(F1795,BL$2:BN$92,3,FALSE)</f>
        <v>3.2278965655525562</v>
      </c>
      <c r="O1795" s="283">
        <f t="shared" ref="O1795:O1858" si="436">IF(F1795&lt;=61,IF(G1795="heating",IF(F1795&gt;=5,K1795*L1795/N1795,0),0),0)</f>
        <v>0.31163587613635885</v>
      </c>
      <c r="P1795" s="21">
        <f t="shared" si="428"/>
        <v>0</v>
      </c>
      <c r="Q1795" s="21">
        <f t="shared" si="429"/>
        <v>1.3521540118753073</v>
      </c>
      <c r="R1795">
        <f t="shared" si="430"/>
        <v>1.1856283047139096</v>
      </c>
      <c r="S1795" s="296">
        <f t="shared" ref="S1795:S1858" si="437">P1795*Q1795*R1795</f>
        <v>0</v>
      </c>
      <c r="T1795" s="283">
        <f t="shared" ref="T1795:T1858" si="438">K1795+S1795</f>
        <v>0.26917877010287983</v>
      </c>
    </row>
    <row r="1796" spans="1:20" x14ac:dyDescent="0.25">
      <c r="A1796" s="286">
        <v>43175</v>
      </c>
      <c r="B1796" s="1">
        <f t="shared" si="431"/>
        <v>5</v>
      </c>
      <c r="C1796" s="285">
        <v>18</v>
      </c>
      <c r="D1796" t="s">
        <v>714</v>
      </c>
      <c r="F1796" s="16">
        <v>43</v>
      </c>
      <c r="G1796" t="str">
        <f t="shared" si="425"/>
        <v>heating</v>
      </c>
      <c r="H1796" s="283">
        <f>IF(G1796="heating",F1796*Assumptions!M$4+Assumptions!M$7,0)</f>
        <v>0.28406530170749683</v>
      </c>
      <c r="I1796" s="15">
        <f t="shared" si="426"/>
        <v>0.98182363790757687</v>
      </c>
      <c r="J1796" s="15">
        <f t="shared" si="427"/>
        <v>1.0078033906966741</v>
      </c>
      <c r="K1796" s="283">
        <f t="shared" si="432"/>
        <v>0.28107840941576745</v>
      </c>
      <c r="L1796" s="283">
        <f t="shared" si="433"/>
        <v>3.7370271581932331</v>
      </c>
      <c r="M1796" s="283">
        <f t="shared" si="434"/>
        <v>3.583956780327652</v>
      </c>
      <c r="N1796" s="283">
        <f t="shared" si="435"/>
        <v>3.2278965655525562</v>
      </c>
      <c r="O1796" s="283">
        <f t="shared" si="436"/>
        <v>0.32541242516197877</v>
      </c>
      <c r="P1796" s="21">
        <f t="shared" si="428"/>
        <v>0</v>
      </c>
      <c r="Q1796" s="21">
        <f t="shared" si="429"/>
        <v>1.5598916921549892</v>
      </c>
      <c r="R1796">
        <f t="shared" si="430"/>
        <v>1.1856283047139096</v>
      </c>
      <c r="S1796" s="296">
        <f t="shared" si="437"/>
        <v>0</v>
      </c>
      <c r="T1796" s="283">
        <f t="shared" si="438"/>
        <v>0.28107840941576745</v>
      </c>
    </row>
    <row r="1797" spans="1:20" x14ac:dyDescent="0.25">
      <c r="A1797" s="286">
        <v>43175</v>
      </c>
      <c r="B1797" s="1">
        <f t="shared" si="431"/>
        <v>5</v>
      </c>
      <c r="C1797" s="285">
        <v>19</v>
      </c>
      <c r="D1797" t="s">
        <v>714</v>
      </c>
      <c r="F1797" s="16">
        <v>43</v>
      </c>
      <c r="G1797" t="str">
        <f t="shared" si="425"/>
        <v>heating</v>
      </c>
      <c r="H1797" s="283">
        <f>IF(G1797="heating",F1797*Assumptions!M$4+Assumptions!M$7,0)</f>
        <v>0.28406530170749683</v>
      </c>
      <c r="I1797" s="15">
        <f t="shared" si="426"/>
        <v>0.98418842963438757</v>
      </c>
      <c r="J1797" s="15">
        <f t="shared" si="427"/>
        <v>1.0078033906966741</v>
      </c>
      <c r="K1797" s="283">
        <f t="shared" si="432"/>
        <v>0.28175540665998544</v>
      </c>
      <c r="L1797" s="283">
        <f t="shared" si="433"/>
        <v>3.7370271581932331</v>
      </c>
      <c r="M1797" s="283">
        <f t="shared" si="434"/>
        <v>3.5925889939107636</v>
      </c>
      <c r="N1797" s="283">
        <f t="shared" si="435"/>
        <v>3.2278965655525562</v>
      </c>
      <c r="O1797" s="283">
        <f t="shared" si="436"/>
        <v>0.32619620402114785</v>
      </c>
      <c r="P1797" s="21">
        <f t="shared" si="428"/>
        <v>0</v>
      </c>
      <c r="Q1797" s="21">
        <f t="shared" si="429"/>
        <v>1.6764212681468484</v>
      </c>
      <c r="R1797">
        <f t="shared" si="430"/>
        <v>1.1856283047139096</v>
      </c>
      <c r="S1797" s="296">
        <f t="shared" si="437"/>
        <v>0</v>
      </c>
      <c r="T1797" s="283">
        <f t="shared" si="438"/>
        <v>0.28175540665998544</v>
      </c>
    </row>
    <row r="1798" spans="1:20" x14ac:dyDescent="0.25">
      <c r="A1798" s="286">
        <v>43175</v>
      </c>
      <c r="B1798" s="1">
        <f t="shared" si="431"/>
        <v>5</v>
      </c>
      <c r="C1798" s="285">
        <v>20</v>
      </c>
      <c r="D1798" t="s">
        <v>714</v>
      </c>
      <c r="F1798" s="16">
        <v>43</v>
      </c>
      <c r="G1798" t="str">
        <f t="shared" si="425"/>
        <v>heating</v>
      </c>
      <c r="H1798" s="283">
        <f>IF(G1798="heating",F1798*Assumptions!M$4+Assumptions!M$7,0)</f>
        <v>0.28406530170749683</v>
      </c>
      <c r="I1798" s="15">
        <f t="shared" si="426"/>
        <v>0.97071962311712034</v>
      </c>
      <c r="J1798" s="15">
        <f t="shared" si="427"/>
        <v>1.0078033906966741</v>
      </c>
      <c r="K1798" s="283">
        <f t="shared" si="432"/>
        <v>0.27789953013956437</v>
      </c>
      <c r="L1798" s="283">
        <f t="shared" si="433"/>
        <v>3.7370271581932331</v>
      </c>
      <c r="M1798" s="283">
        <f t="shared" si="434"/>
        <v>3.5434237277909171</v>
      </c>
      <c r="N1798" s="283">
        <f t="shared" si="435"/>
        <v>3.2278965655525562</v>
      </c>
      <c r="O1798" s="283">
        <f t="shared" si="436"/>
        <v>0.32173214670616801</v>
      </c>
      <c r="P1798" s="21">
        <f t="shared" si="428"/>
        <v>0</v>
      </c>
      <c r="Q1798" s="21">
        <f t="shared" si="429"/>
        <v>1.52436960139122</v>
      </c>
      <c r="R1798">
        <f t="shared" si="430"/>
        <v>1.1856283047139096</v>
      </c>
      <c r="S1798" s="296">
        <f t="shared" si="437"/>
        <v>0</v>
      </c>
      <c r="T1798" s="283">
        <f t="shared" si="438"/>
        <v>0.27789953013956437</v>
      </c>
    </row>
    <row r="1799" spans="1:20" x14ac:dyDescent="0.25">
      <c r="A1799" s="286">
        <v>43175</v>
      </c>
      <c r="B1799" s="1">
        <f t="shared" si="431"/>
        <v>5</v>
      </c>
      <c r="C1799" s="285">
        <v>21</v>
      </c>
      <c r="D1799" t="s">
        <v>714</v>
      </c>
      <c r="F1799" s="16">
        <v>43</v>
      </c>
      <c r="G1799" t="str">
        <f t="shared" si="425"/>
        <v>heating</v>
      </c>
      <c r="H1799" s="283">
        <f>IF(G1799="heating",F1799*Assumptions!M$4+Assumptions!M$7,0)</f>
        <v>0.28406530170749683</v>
      </c>
      <c r="I1799" s="15">
        <f t="shared" si="426"/>
        <v>0.95751150862929935</v>
      </c>
      <c r="J1799" s="15">
        <f t="shared" si="427"/>
        <v>1.0078033906966741</v>
      </c>
      <c r="K1799" s="283">
        <f t="shared" si="432"/>
        <v>0.2741182850480019</v>
      </c>
      <c r="L1799" s="283">
        <f t="shared" si="433"/>
        <v>3.7370271581932331</v>
      </c>
      <c r="M1799" s="283">
        <f t="shared" si="434"/>
        <v>3.495210067367287</v>
      </c>
      <c r="N1799" s="283">
        <f t="shared" si="435"/>
        <v>3.2278965655525562</v>
      </c>
      <c r="O1799" s="283">
        <f t="shared" si="436"/>
        <v>0.3173544923074017</v>
      </c>
      <c r="P1799" s="21">
        <f t="shared" si="428"/>
        <v>0</v>
      </c>
      <c r="Q1799" s="21">
        <f t="shared" si="429"/>
        <v>1.4448604713749031</v>
      </c>
      <c r="R1799">
        <f t="shared" si="430"/>
        <v>1.1856283047139096</v>
      </c>
      <c r="S1799" s="296">
        <f t="shared" si="437"/>
        <v>0</v>
      </c>
      <c r="T1799" s="283">
        <f t="shared" si="438"/>
        <v>0.2741182850480019</v>
      </c>
    </row>
    <row r="1800" spans="1:20" x14ac:dyDescent="0.25">
      <c r="A1800" s="286">
        <v>43175</v>
      </c>
      <c r="B1800" s="1">
        <f t="shared" si="431"/>
        <v>5</v>
      </c>
      <c r="C1800" s="285">
        <v>22</v>
      </c>
      <c r="D1800" t="s">
        <v>714</v>
      </c>
      <c r="F1800" s="16">
        <v>43</v>
      </c>
      <c r="G1800" t="str">
        <f t="shared" si="425"/>
        <v>heating</v>
      </c>
      <c r="H1800" s="283">
        <f>IF(G1800="heating",F1800*Assumptions!M$4+Assumptions!M$7,0)</f>
        <v>0.28406530170749683</v>
      </c>
      <c r="I1800" s="15">
        <f t="shared" si="426"/>
        <v>0.9426530227543114</v>
      </c>
      <c r="J1800" s="15">
        <f t="shared" si="427"/>
        <v>1.0078033906966741</v>
      </c>
      <c r="K1800" s="283">
        <f t="shared" si="432"/>
        <v>0.26986456837749184</v>
      </c>
      <c r="L1800" s="283">
        <f t="shared" si="433"/>
        <v>3.7370271581932331</v>
      </c>
      <c r="M1800" s="283">
        <f t="shared" si="434"/>
        <v>3.4409720462593869</v>
      </c>
      <c r="N1800" s="283">
        <f t="shared" si="435"/>
        <v>3.2278965655525562</v>
      </c>
      <c r="O1800" s="283">
        <f t="shared" si="436"/>
        <v>0.31242984419736097</v>
      </c>
      <c r="P1800" s="21">
        <f t="shared" si="428"/>
        <v>0</v>
      </c>
      <c r="Q1800" s="21">
        <f t="shared" si="429"/>
        <v>1.2427137171080138</v>
      </c>
      <c r="R1800">
        <f t="shared" si="430"/>
        <v>1.1856283047139096</v>
      </c>
      <c r="S1800" s="296">
        <f t="shared" si="437"/>
        <v>0</v>
      </c>
      <c r="T1800" s="283">
        <f t="shared" si="438"/>
        <v>0.26986456837749184</v>
      </c>
    </row>
    <row r="1801" spans="1:20" x14ac:dyDescent="0.25">
      <c r="A1801" s="286">
        <v>43175</v>
      </c>
      <c r="B1801" s="1">
        <f t="shared" si="431"/>
        <v>5</v>
      </c>
      <c r="C1801" s="285">
        <v>23</v>
      </c>
      <c r="D1801" t="s">
        <v>713</v>
      </c>
      <c r="F1801" s="16">
        <v>43</v>
      </c>
      <c r="G1801" t="str">
        <f t="shared" si="425"/>
        <v>heating</v>
      </c>
      <c r="H1801" s="283">
        <f>IF(G1801="heating",F1801*Assumptions!M$4+Assumptions!M$7,0)</f>
        <v>0.28406530170749683</v>
      </c>
      <c r="I1801" s="15">
        <f t="shared" si="426"/>
        <v>0.94450710149963013</v>
      </c>
      <c r="J1801" s="15">
        <f t="shared" si="427"/>
        <v>1.0078033906966741</v>
      </c>
      <c r="K1801" s="283">
        <f t="shared" si="432"/>
        <v>0.27039535770109829</v>
      </c>
      <c r="L1801" s="283">
        <f t="shared" si="433"/>
        <v>3.7370271581932331</v>
      </c>
      <c r="M1801" s="283">
        <f t="shared" si="434"/>
        <v>3.4477400011486257</v>
      </c>
      <c r="N1801" s="283">
        <f t="shared" si="435"/>
        <v>3.2278965655525562</v>
      </c>
      <c r="O1801" s="283">
        <f t="shared" si="436"/>
        <v>0.31304435401120217</v>
      </c>
      <c r="P1801" s="21">
        <f t="shared" si="428"/>
        <v>0</v>
      </c>
      <c r="Q1801" s="21">
        <f t="shared" si="429"/>
        <v>1.0297519246597011</v>
      </c>
      <c r="R1801">
        <f t="shared" si="430"/>
        <v>1.1856283047139096</v>
      </c>
      <c r="S1801" s="296">
        <f t="shared" si="437"/>
        <v>0</v>
      </c>
      <c r="T1801" s="283">
        <f t="shared" si="438"/>
        <v>0.27039535770109829</v>
      </c>
    </row>
    <row r="1802" spans="1:20" x14ac:dyDescent="0.25">
      <c r="A1802" s="286">
        <v>43176</v>
      </c>
      <c r="B1802" s="1">
        <f t="shared" si="431"/>
        <v>6</v>
      </c>
      <c r="C1802" s="285">
        <v>0</v>
      </c>
      <c r="D1802" t="s">
        <v>713</v>
      </c>
      <c r="F1802" s="16">
        <v>43</v>
      </c>
      <c r="G1802" t="str">
        <f t="shared" si="425"/>
        <v>heating</v>
      </c>
      <c r="H1802" s="283">
        <f>IF(G1802="heating",F1802*Assumptions!M$4+Assumptions!M$7,0)</f>
        <v>0.28406530170749683</v>
      </c>
      <c r="I1802" s="15">
        <f t="shared" si="426"/>
        <v>0.97481507806017154</v>
      </c>
      <c r="J1802" s="15">
        <f t="shared" si="427"/>
        <v>0.9885470267915587</v>
      </c>
      <c r="K1802" s="283">
        <f t="shared" si="432"/>
        <v>0.27373968339913685</v>
      </c>
      <c r="L1802" s="283">
        <f t="shared" si="433"/>
        <v>3.7370271581932331</v>
      </c>
      <c r="M1802" s="283">
        <f t="shared" si="434"/>
        <v>3.4903826174421448</v>
      </c>
      <c r="N1802" s="283">
        <f t="shared" si="435"/>
        <v>3.2278965655525562</v>
      </c>
      <c r="O1802" s="283">
        <f t="shared" si="436"/>
        <v>0.31691617446938786</v>
      </c>
      <c r="P1802" s="21">
        <f t="shared" si="428"/>
        <v>0</v>
      </c>
      <c r="Q1802" s="21">
        <f t="shared" si="429"/>
        <v>0.90668853391740301</v>
      </c>
      <c r="R1802">
        <f t="shared" si="430"/>
        <v>1.0112882868167345</v>
      </c>
      <c r="S1802" s="296">
        <f t="shared" si="437"/>
        <v>0</v>
      </c>
      <c r="T1802" s="283">
        <f t="shared" si="438"/>
        <v>0.27373968339913685</v>
      </c>
    </row>
    <row r="1803" spans="1:20" x14ac:dyDescent="0.25">
      <c r="A1803" s="286">
        <v>43176</v>
      </c>
      <c r="B1803" s="1">
        <f t="shared" si="431"/>
        <v>6</v>
      </c>
      <c r="C1803" s="285">
        <v>1</v>
      </c>
      <c r="D1803" t="s">
        <v>713</v>
      </c>
      <c r="F1803" s="16">
        <v>41</v>
      </c>
      <c r="G1803" t="str">
        <f t="shared" si="425"/>
        <v>heating</v>
      </c>
      <c r="H1803" s="283">
        <f>IF(G1803="heating",F1803*Assumptions!M$4+Assumptions!M$7,0)</f>
        <v>0.30545705018157687</v>
      </c>
      <c r="I1803" s="15">
        <f t="shared" si="426"/>
        <v>1.012242869806885</v>
      </c>
      <c r="J1803" s="15">
        <f t="shared" si="427"/>
        <v>0.9885470267915587</v>
      </c>
      <c r="K1803" s="283">
        <f t="shared" si="432"/>
        <v>0.30565549931589459</v>
      </c>
      <c r="L1803" s="283">
        <f t="shared" si="433"/>
        <v>3.6290180754851575</v>
      </c>
      <c r="M1803" s="283">
        <f t="shared" si="434"/>
        <v>3.7846904804046626</v>
      </c>
      <c r="N1803" s="283">
        <f t="shared" si="435"/>
        <v>3.0927664988509331</v>
      </c>
      <c r="O1803" s="283">
        <f t="shared" si="436"/>
        <v>0.35865278943655743</v>
      </c>
      <c r="P1803" s="21">
        <f t="shared" si="428"/>
        <v>0</v>
      </c>
      <c r="Q1803" s="21">
        <f t="shared" si="429"/>
        <v>0.81803459285312596</v>
      </c>
      <c r="R1803">
        <f t="shared" si="430"/>
        <v>1.0112882868167345</v>
      </c>
      <c r="S1803" s="296">
        <f t="shared" si="437"/>
        <v>0</v>
      </c>
      <c r="T1803" s="283">
        <f t="shared" si="438"/>
        <v>0.30565549931589459</v>
      </c>
    </row>
    <row r="1804" spans="1:20" x14ac:dyDescent="0.25">
      <c r="A1804" s="286">
        <v>43176</v>
      </c>
      <c r="B1804" s="1">
        <f t="shared" si="431"/>
        <v>6</v>
      </c>
      <c r="C1804" s="285">
        <v>2</v>
      </c>
      <c r="D1804" t="s">
        <v>713</v>
      </c>
      <c r="F1804" s="16">
        <v>39</v>
      </c>
      <c r="G1804" t="str">
        <f t="shared" si="425"/>
        <v>heating</v>
      </c>
      <c r="H1804" s="283">
        <f>IF(G1804="heating",F1804*Assumptions!M$4+Assumptions!M$7,0)</f>
        <v>0.32684879865565691</v>
      </c>
      <c r="I1804" s="15">
        <f t="shared" si="426"/>
        <v>1.0509704703585963</v>
      </c>
      <c r="J1804" s="15">
        <f t="shared" si="427"/>
        <v>0.9885470267915587</v>
      </c>
      <c r="K1804" s="283">
        <f t="shared" si="432"/>
        <v>0.33957424274879855</v>
      </c>
      <c r="L1804" s="283">
        <f t="shared" si="433"/>
        <v>3.4953736047983544</v>
      </c>
      <c r="M1804" s="283">
        <f t="shared" si="434"/>
        <v>4.0498353390497162</v>
      </c>
      <c r="N1804" s="283">
        <f t="shared" si="435"/>
        <v>2.9501734199721237</v>
      </c>
      <c r="O1804" s="283">
        <f t="shared" si="436"/>
        <v>0.4023284993818278</v>
      </c>
      <c r="P1804" s="21">
        <f t="shared" si="428"/>
        <v>0</v>
      </c>
      <c r="Q1804" s="21">
        <f t="shared" si="429"/>
        <v>0.74507607494346417</v>
      </c>
      <c r="R1804">
        <f t="shared" si="430"/>
        <v>1.0112882868167345</v>
      </c>
      <c r="S1804" s="296">
        <f t="shared" si="437"/>
        <v>0</v>
      </c>
      <c r="T1804" s="283">
        <f t="shared" si="438"/>
        <v>0.33957424274879855</v>
      </c>
    </row>
    <row r="1805" spans="1:20" x14ac:dyDescent="0.25">
      <c r="A1805" s="286">
        <v>43176</v>
      </c>
      <c r="B1805" s="1">
        <f t="shared" si="431"/>
        <v>6</v>
      </c>
      <c r="C1805" s="285">
        <v>3</v>
      </c>
      <c r="D1805" t="s">
        <v>713</v>
      </c>
      <c r="F1805" s="16">
        <v>39</v>
      </c>
      <c r="G1805" t="str">
        <f t="shared" si="425"/>
        <v>heating</v>
      </c>
      <c r="H1805" s="283">
        <f>IF(G1805="heating",F1805*Assumptions!M$4+Assumptions!M$7,0)</f>
        <v>0.32684879865565691</v>
      </c>
      <c r="I1805" s="15">
        <f t="shared" si="426"/>
        <v>1.0924036124451033</v>
      </c>
      <c r="J1805" s="15">
        <f t="shared" si="427"/>
        <v>0.9885470267915587</v>
      </c>
      <c r="K1805" s="283">
        <f t="shared" si="432"/>
        <v>0.35296151503241313</v>
      </c>
      <c r="L1805" s="283">
        <f t="shared" si="433"/>
        <v>3.4953736047983544</v>
      </c>
      <c r="M1805" s="283">
        <f t="shared" si="434"/>
        <v>4.2094948230812239</v>
      </c>
      <c r="N1805" s="283">
        <f t="shared" si="435"/>
        <v>2.9501734199721237</v>
      </c>
      <c r="O1805" s="283">
        <f t="shared" si="436"/>
        <v>0.41818977650662725</v>
      </c>
      <c r="P1805" s="21">
        <f t="shared" si="428"/>
        <v>0</v>
      </c>
      <c r="Q1805" s="21">
        <f t="shared" si="429"/>
        <v>0.69158980876382303</v>
      </c>
      <c r="R1805">
        <f t="shared" si="430"/>
        <v>1.0112882868167345</v>
      </c>
      <c r="S1805" s="296">
        <f t="shared" si="437"/>
        <v>0</v>
      </c>
      <c r="T1805" s="283">
        <f t="shared" si="438"/>
        <v>0.35296151503241313</v>
      </c>
    </row>
    <row r="1806" spans="1:20" x14ac:dyDescent="0.25">
      <c r="A1806" s="286">
        <v>43176</v>
      </c>
      <c r="B1806" s="1">
        <f t="shared" si="431"/>
        <v>6</v>
      </c>
      <c r="C1806" s="285">
        <v>4</v>
      </c>
      <c r="D1806" t="s">
        <v>713</v>
      </c>
      <c r="F1806" s="16">
        <v>37</v>
      </c>
      <c r="G1806" t="str">
        <f t="shared" si="425"/>
        <v>heating</v>
      </c>
      <c r="H1806" s="283">
        <f>IF(G1806="heating",F1806*Assumptions!M$4+Assumptions!M$7,0)</f>
        <v>0.34824054712973695</v>
      </c>
      <c r="I1806" s="15">
        <f t="shared" si="426"/>
        <v>1.1348296917927807</v>
      </c>
      <c r="J1806" s="15">
        <f t="shared" si="427"/>
        <v>0.9885470267915587</v>
      </c>
      <c r="K1806" s="283">
        <f t="shared" si="432"/>
        <v>0.39066756976450107</v>
      </c>
      <c r="L1806" s="283">
        <f t="shared" si="433"/>
        <v>3.3550920610042541</v>
      </c>
      <c r="M1806" s="283">
        <f t="shared" si="434"/>
        <v>4.4721959580912944</v>
      </c>
      <c r="N1806" s="283">
        <f t="shared" si="435"/>
        <v>2.8034223547707424</v>
      </c>
      <c r="O1806" s="283">
        <f t="shared" si="436"/>
        <v>0.46754484196010176</v>
      </c>
      <c r="P1806" s="21">
        <f t="shared" si="428"/>
        <v>0</v>
      </c>
      <c r="Q1806" s="21">
        <f t="shared" si="429"/>
        <v>0.6473875548762833</v>
      </c>
      <c r="R1806">
        <f t="shared" si="430"/>
        <v>1.0112882868167345</v>
      </c>
      <c r="S1806" s="296">
        <f t="shared" si="437"/>
        <v>0</v>
      </c>
      <c r="T1806" s="283">
        <f t="shared" si="438"/>
        <v>0.39066756976450107</v>
      </c>
    </row>
    <row r="1807" spans="1:20" x14ac:dyDescent="0.25">
      <c r="A1807" s="286">
        <v>43176</v>
      </c>
      <c r="B1807" s="1">
        <f t="shared" si="431"/>
        <v>6</v>
      </c>
      <c r="C1807" s="285">
        <v>5</v>
      </c>
      <c r="D1807" t="s">
        <v>713</v>
      </c>
      <c r="F1807" s="16">
        <v>36</v>
      </c>
      <c r="G1807" t="str">
        <f t="shared" si="425"/>
        <v>heating</v>
      </c>
      <c r="H1807" s="283">
        <f>IF(G1807="heating",F1807*Assumptions!M$4+Assumptions!M$7,0)</f>
        <v>0.358936421366777</v>
      </c>
      <c r="I1807" s="15">
        <f t="shared" si="426"/>
        <v>1.1635558681477385</v>
      </c>
      <c r="J1807" s="15">
        <f t="shared" si="427"/>
        <v>0.9885470267915587</v>
      </c>
      <c r="K1807" s="283">
        <f t="shared" si="432"/>
        <v>0.41285933010099635</v>
      </c>
      <c r="L1807" s="283">
        <f t="shared" si="433"/>
        <v>3.2767200477248446</v>
      </c>
      <c r="M1807" s="283">
        <f t="shared" si="434"/>
        <v>4.6158370023554118</v>
      </c>
      <c r="N1807" s="283">
        <f t="shared" si="435"/>
        <v>2.7263288431388362</v>
      </c>
      <c r="O1807" s="283">
        <f t="shared" si="436"/>
        <v>0.4962073622324556</v>
      </c>
      <c r="P1807" s="21">
        <f t="shared" si="428"/>
        <v>0</v>
      </c>
      <c r="Q1807" s="21">
        <f t="shared" si="429"/>
        <v>0.72139578924615555</v>
      </c>
      <c r="R1807">
        <f t="shared" si="430"/>
        <v>1.0112882868167345</v>
      </c>
      <c r="S1807" s="296">
        <f t="shared" si="437"/>
        <v>0</v>
      </c>
      <c r="T1807" s="283">
        <f t="shared" si="438"/>
        <v>0.41285933010099635</v>
      </c>
    </row>
    <row r="1808" spans="1:20" x14ac:dyDescent="0.25">
      <c r="A1808" s="286">
        <v>43176</v>
      </c>
      <c r="B1808" s="1">
        <f t="shared" si="431"/>
        <v>6</v>
      </c>
      <c r="C1808" s="285">
        <v>6</v>
      </c>
      <c r="D1808" t="s">
        <v>713</v>
      </c>
      <c r="F1808" s="16">
        <v>36</v>
      </c>
      <c r="G1808" t="str">
        <f t="shared" si="425"/>
        <v>heating</v>
      </c>
      <c r="H1808" s="283">
        <f>IF(G1808="heating",F1808*Assumptions!M$4+Assumptions!M$7,0)</f>
        <v>0.358936421366777</v>
      </c>
      <c r="I1808" s="15">
        <f t="shared" si="426"/>
        <v>1.2083911162615524</v>
      </c>
      <c r="J1808" s="15">
        <f t="shared" si="427"/>
        <v>0.9885470267915587</v>
      </c>
      <c r="K1808" s="283">
        <f t="shared" si="432"/>
        <v>0.42876802087202764</v>
      </c>
      <c r="L1808" s="283">
        <f t="shared" si="433"/>
        <v>3.2767200477248446</v>
      </c>
      <c r="M1808" s="283">
        <f t="shared" si="434"/>
        <v>4.7936988506076794</v>
      </c>
      <c r="N1808" s="283">
        <f t="shared" si="435"/>
        <v>2.7263288431388362</v>
      </c>
      <c r="O1808" s="283">
        <f t="shared" si="436"/>
        <v>0.51532769913300269</v>
      </c>
      <c r="P1808" s="21">
        <f t="shared" si="428"/>
        <v>0</v>
      </c>
      <c r="Q1808" s="21">
        <f t="shared" si="429"/>
        <v>0.87787080972652631</v>
      </c>
      <c r="R1808">
        <f t="shared" si="430"/>
        <v>1.0112882868167345</v>
      </c>
      <c r="S1808" s="296">
        <f t="shared" si="437"/>
        <v>0</v>
      </c>
      <c r="T1808" s="283">
        <f t="shared" si="438"/>
        <v>0.42876802087202764</v>
      </c>
    </row>
    <row r="1809" spans="1:20" x14ac:dyDescent="0.25">
      <c r="A1809" s="286">
        <v>43176</v>
      </c>
      <c r="B1809" s="1">
        <f t="shared" si="431"/>
        <v>6</v>
      </c>
      <c r="C1809" s="285">
        <v>7</v>
      </c>
      <c r="D1809" t="s">
        <v>713</v>
      </c>
      <c r="F1809" s="16">
        <v>37</v>
      </c>
      <c r="G1809" t="str">
        <f t="shared" si="425"/>
        <v>heating</v>
      </c>
      <c r="H1809" s="283">
        <f>IF(G1809="heating",F1809*Assumptions!M$4+Assumptions!M$7,0)</f>
        <v>0.34824054712973695</v>
      </c>
      <c r="I1809" s="15">
        <f t="shared" si="426"/>
        <v>1.1637425769249583</v>
      </c>
      <c r="J1809" s="15">
        <f t="shared" si="427"/>
        <v>0.9885470267915587</v>
      </c>
      <c r="K1809" s="283">
        <f t="shared" si="432"/>
        <v>0.40062089285003283</v>
      </c>
      <c r="L1809" s="283">
        <f t="shared" si="433"/>
        <v>3.3550920610042541</v>
      </c>
      <c r="M1809" s="283">
        <f t="shared" si="434"/>
        <v>4.5861373617750578</v>
      </c>
      <c r="N1809" s="283">
        <f t="shared" si="435"/>
        <v>2.8034223547707424</v>
      </c>
      <c r="O1809" s="283">
        <f t="shared" si="436"/>
        <v>0.47945682347371454</v>
      </c>
      <c r="P1809" s="21">
        <f t="shared" si="428"/>
        <v>0</v>
      </c>
      <c r="Q1809" s="21">
        <f t="shared" si="429"/>
        <v>0.97331382064367777</v>
      </c>
      <c r="R1809">
        <f t="shared" si="430"/>
        <v>1.0112882868167345</v>
      </c>
      <c r="S1809" s="296">
        <f t="shared" si="437"/>
        <v>0</v>
      </c>
      <c r="T1809" s="283">
        <f t="shared" si="438"/>
        <v>0.40062089285003283</v>
      </c>
    </row>
    <row r="1810" spans="1:20" x14ac:dyDescent="0.25">
      <c r="A1810" s="286">
        <v>43176</v>
      </c>
      <c r="B1810" s="1">
        <f t="shared" si="431"/>
        <v>6</v>
      </c>
      <c r="C1810" s="285">
        <v>8</v>
      </c>
      <c r="D1810" t="s">
        <v>713</v>
      </c>
      <c r="F1810" s="16">
        <v>39</v>
      </c>
      <c r="G1810" t="str">
        <f t="shared" si="425"/>
        <v>heating</v>
      </c>
      <c r="H1810" s="283">
        <f>IF(G1810="heating",F1810*Assumptions!M$4+Assumptions!M$7,0)</f>
        <v>0.32684879865565691</v>
      </c>
      <c r="I1810" s="15">
        <f t="shared" si="426"/>
        <v>1.094193721037565</v>
      </c>
      <c r="J1810" s="15">
        <f t="shared" si="427"/>
        <v>0.9885470267915587</v>
      </c>
      <c r="K1810" s="283">
        <f t="shared" si="432"/>
        <v>0.35353990879976221</v>
      </c>
      <c r="L1810" s="283">
        <f t="shared" si="433"/>
        <v>3.4953736047983544</v>
      </c>
      <c r="M1810" s="283">
        <f t="shared" si="434"/>
        <v>4.2163928713546595</v>
      </c>
      <c r="N1810" s="283">
        <f t="shared" si="435"/>
        <v>2.9501734199721237</v>
      </c>
      <c r="O1810" s="283">
        <f t="shared" si="436"/>
        <v>0.41887505903743888</v>
      </c>
      <c r="P1810" s="21">
        <f t="shared" si="428"/>
        <v>0</v>
      </c>
      <c r="Q1810" s="21">
        <f t="shared" si="429"/>
        <v>0.94940007506179924</v>
      </c>
      <c r="R1810">
        <f t="shared" si="430"/>
        <v>1.0112882868167345</v>
      </c>
      <c r="S1810" s="296">
        <f t="shared" si="437"/>
        <v>0</v>
      </c>
      <c r="T1810" s="283">
        <f t="shared" si="438"/>
        <v>0.35353990879976221</v>
      </c>
    </row>
    <row r="1811" spans="1:20" x14ac:dyDescent="0.25">
      <c r="A1811" s="286">
        <v>43176</v>
      </c>
      <c r="B1811" s="1">
        <f t="shared" si="431"/>
        <v>6</v>
      </c>
      <c r="C1811" s="285">
        <v>9</v>
      </c>
      <c r="D1811" t="s">
        <v>713</v>
      </c>
      <c r="F1811" s="16">
        <v>43</v>
      </c>
      <c r="G1811" t="str">
        <f t="shared" si="425"/>
        <v>heating</v>
      </c>
      <c r="H1811" s="283">
        <f>IF(G1811="heating",F1811*Assumptions!M$4+Assumptions!M$7,0)</f>
        <v>0.28406530170749683</v>
      </c>
      <c r="I1811" s="15">
        <f t="shared" si="426"/>
        <v>1.0343009000871222</v>
      </c>
      <c r="J1811" s="15">
        <f t="shared" si="427"/>
        <v>0.9885470267915587</v>
      </c>
      <c r="K1811" s="283">
        <f t="shared" si="432"/>
        <v>0.29044401066579989</v>
      </c>
      <c r="L1811" s="283">
        <f t="shared" si="433"/>
        <v>3.7370271581932331</v>
      </c>
      <c r="M1811" s="283">
        <f t="shared" si="434"/>
        <v>3.703375095564553</v>
      </c>
      <c r="N1811" s="283">
        <f t="shared" si="435"/>
        <v>3.2278965655525562</v>
      </c>
      <c r="O1811" s="283">
        <f t="shared" si="436"/>
        <v>0.3362552466444535</v>
      </c>
      <c r="P1811" s="21">
        <f t="shared" si="428"/>
        <v>0</v>
      </c>
      <c r="Q1811" s="21">
        <f t="shared" si="429"/>
        <v>0.8408485371888097</v>
      </c>
      <c r="R1811">
        <f t="shared" si="430"/>
        <v>1.0112882868167345</v>
      </c>
      <c r="S1811" s="296">
        <f t="shared" si="437"/>
        <v>0</v>
      </c>
      <c r="T1811" s="283">
        <f t="shared" si="438"/>
        <v>0.29044401066579989</v>
      </c>
    </row>
    <row r="1812" spans="1:20" x14ac:dyDescent="0.25">
      <c r="A1812" s="286">
        <v>43176</v>
      </c>
      <c r="B1812" s="1">
        <f t="shared" si="431"/>
        <v>6</v>
      </c>
      <c r="C1812" s="285">
        <v>10</v>
      </c>
      <c r="D1812" t="s">
        <v>713</v>
      </c>
      <c r="F1812" s="16">
        <v>45</v>
      </c>
      <c r="G1812" t="str">
        <f t="shared" si="425"/>
        <v>heating</v>
      </c>
      <c r="H1812" s="283">
        <f>IF(G1812="heating",F1812*Assumptions!M$4+Assumptions!M$7,0)</f>
        <v>0.26267355323341679</v>
      </c>
      <c r="I1812" s="15">
        <f t="shared" si="426"/>
        <v>0.98112329028689171</v>
      </c>
      <c r="J1812" s="15">
        <f t="shared" si="427"/>
        <v>0.9885470267915587</v>
      </c>
      <c r="K1812" s="283">
        <f t="shared" si="432"/>
        <v>0.25476353621650094</v>
      </c>
      <c r="L1812" s="283">
        <f t="shared" si="433"/>
        <v>3.8225513186096443</v>
      </c>
      <c r="M1812" s="283">
        <f t="shared" si="434"/>
        <v>3.3227649107089179</v>
      </c>
      <c r="N1812" s="283">
        <f t="shared" si="435"/>
        <v>3.3574836377085973</v>
      </c>
      <c r="O1812" s="283">
        <f t="shared" si="436"/>
        <v>0.29005255017792692</v>
      </c>
      <c r="P1812" s="21">
        <f t="shared" si="428"/>
        <v>0</v>
      </c>
      <c r="Q1812" s="21">
        <f t="shared" si="429"/>
        <v>0.74504051125983206</v>
      </c>
      <c r="R1812">
        <f t="shared" si="430"/>
        <v>1.0112882868167345</v>
      </c>
      <c r="S1812" s="296">
        <f t="shared" si="437"/>
        <v>0</v>
      </c>
      <c r="T1812" s="283">
        <f t="shared" si="438"/>
        <v>0.25476353621650094</v>
      </c>
    </row>
    <row r="1813" spans="1:20" x14ac:dyDescent="0.25">
      <c r="A1813" s="286">
        <v>43176</v>
      </c>
      <c r="B1813" s="1">
        <f t="shared" si="431"/>
        <v>6</v>
      </c>
      <c r="C1813" s="285">
        <v>11</v>
      </c>
      <c r="D1813" t="s">
        <v>713</v>
      </c>
      <c r="F1813" s="16">
        <v>48</v>
      </c>
      <c r="G1813" t="str">
        <f t="shared" si="425"/>
        <v>heating</v>
      </c>
      <c r="H1813" s="283">
        <f>IF(G1813="heating",F1813*Assumptions!M$4+Assumptions!M$7,0)</f>
        <v>0.2305859305222967</v>
      </c>
      <c r="I1813" s="15">
        <f t="shared" si="426"/>
        <v>0.94956163997961163</v>
      </c>
      <c r="J1813" s="15">
        <f t="shared" si="427"/>
        <v>0.9885470267915587</v>
      </c>
      <c r="K1813" s="283">
        <f t="shared" si="432"/>
        <v>0.21644786224524731</v>
      </c>
      <c r="L1813" s="283">
        <f t="shared" si="433"/>
        <v>3.9630740889572826</v>
      </c>
      <c r="M1813" s="283">
        <f t="shared" si="434"/>
        <v>2.9268098961864308</v>
      </c>
      <c r="N1813" s="283">
        <f t="shared" si="435"/>
        <v>3.5524856183738187</v>
      </c>
      <c r="O1813" s="283">
        <f t="shared" si="436"/>
        <v>0.24146442987346978</v>
      </c>
      <c r="P1813" s="21">
        <f t="shared" si="428"/>
        <v>0</v>
      </c>
      <c r="Q1813" s="21">
        <f t="shared" si="429"/>
        <v>0.72850690893675296</v>
      </c>
      <c r="R1813">
        <f t="shared" si="430"/>
        <v>1.0112882868167345</v>
      </c>
      <c r="S1813" s="296">
        <f t="shared" si="437"/>
        <v>0</v>
      </c>
      <c r="T1813" s="283">
        <f t="shared" si="438"/>
        <v>0.21644786224524731</v>
      </c>
    </row>
    <row r="1814" spans="1:20" x14ac:dyDescent="0.25">
      <c r="A1814" s="286">
        <v>43176</v>
      </c>
      <c r="B1814" s="1">
        <f t="shared" si="431"/>
        <v>6</v>
      </c>
      <c r="C1814" s="285">
        <v>12</v>
      </c>
      <c r="D1814" t="s">
        <v>713</v>
      </c>
      <c r="F1814" s="16">
        <v>48</v>
      </c>
      <c r="G1814" t="str">
        <f t="shared" si="425"/>
        <v>heating</v>
      </c>
      <c r="H1814" s="283">
        <f>IF(G1814="heating",F1814*Assumptions!M$4+Assumptions!M$7,0)</f>
        <v>0.2305859305222967</v>
      </c>
      <c r="I1814" s="15">
        <f t="shared" si="426"/>
        <v>0.91648403420261149</v>
      </c>
      <c r="J1814" s="15">
        <f t="shared" si="427"/>
        <v>0.9885470267915587</v>
      </c>
      <c r="K1814" s="283">
        <f t="shared" si="432"/>
        <v>0.20890798620436549</v>
      </c>
      <c r="L1814" s="283">
        <f t="shared" si="433"/>
        <v>3.9630740889572826</v>
      </c>
      <c r="M1814" s="283">
        <f t="shared" si="434"/>
        <v>2.8248556260746387</v>
      </c>
      <c r="N1814" s="283">
        <f t="shared" si="435"/>
        <v>3.5524856183738187</v>
      </c>
      <c r="O1814" s="283">
        <f t="shared" si="436"/>
        <v>0.23305311155116032</v>
      </c>
      <c r="P1814" s="21">
        <f t="shared" si="428"/>
        <v>0</v>
      </c>
      <c r="Q1814" s="21">
        <f t="shared" si="429"/>
        <v>0.75910815787401487</v>
      </c>
      <c r="R1814">
        <f t="shared" si="430"/>
        <v>1.0112882868167345</v>
      </c>
      <c r="S1814" s="296">
        <f t="shared" si="437"/>
        <v>0</v>
      </c>
      <c r="T1814" s="283">
        <f t="shared" si="438"/>
        <v>0.20890798620436549</v>
      </c>
    </row>
    <row r="1815" spans="1:20" x14ac:dyDescent="0.25">
      <c r="A1815" s="286">
        <v>43176</v>
      </c>
      <c r="B1815" s="1">
        <f t="shared" si="431"/>
        <v>6</v>
      </c>
      <c r="C1815" s="285">
        <v>13</v>
      </c>
      <c r="D1815" t="s">
        <v>713</v>
      </c>
      <c r="F1815" s="16">
        <v>52</v>
      </c>
      <c r="G1815" t="str">
        <f t="shared" si="425"/>
        <v>heating</v>
      </c>
      <c r="H1815" s="283">
        <f>IF(G1815="heating",F1815*Assumptions!M$4+Assumptions!M$7,0)</f>
        <v>0.18780243357413662</v>
      </c>
      <c r="I1815" s="15">
        <f t="shared" si="426"/>
        <v>0.90040206880052787</v>
      </c>
      <c r="J1815" s="15">
        <f t="shared" si="427"/>
        <v>0.9885470267915587</v>
      </c>
      <c r="K1815" s="283">
        <f t="shared" si="432"/>
        <v>0.16716102829147078</v>
      </c>
      <c r="L1815" s="283">
        <f t="shared" si="433"/>
        <v>4.0950984110509578</v>
      </c>
      <c r="M1815" s="283">
        <f t="shared" si="434"/>
        <v>2.3356534189127096</v>
      </c>
      <c r="N1815" s="283">
        <f t="shared" si="435"/>
        <v>3.802065958051716</v>
      </c>
      <c r="O1815" s="283">
        <f t="shared" si="436"/>
        <v>0.18004444659787647</v>
      </c>
      <c r="P1815" s="21">
        <f t="shared" si="428"/>
        <v>0</v>
      </c>
      <c r="Q1815" s="21">
        <f t="shared" si="429"/>
        <v>0.79115902007799765</v>
      </c>
      <c r="R1815">
        <f t="shared" si="430"/>
        <v>1.0112882868167345</v>
      </c>
      <c r="S1815" s="296">
        <f t="shared" si="437"/>
        <v>0</v>
      </c>
      <c r="T1815" s="283">
        <f t="shared" si="438"/>
        <v>0.16716102829147078</v>
      </c>
    </row>
    <row r="1816" spans="1:20" x14ac:dyDescent="0.25">
      <c r="A1816" s="286">
        <v>43176</v>
      </c>
      <c r="B1816" s="1">
        <f t="shared" si="431"/>
        <v>6</v>
      </c>
      <c r="C1816" s="285">
        <v>14</v>
      </c>
      <c r="D1816" t="s">
        <v>713</v>
      </c>
      <c r="F1816" s="16">
        <v>54</v>
      </c>
      <c r="G1816" t="str">
        <f t="shared" si="425"/>
        <v>heating</v>
      </c>
      <c r="H1816" s="283">
        <f>IF(G1816="heating",F1816*Assumptions!M$4+Assumptions!M$7,0)</f>
        <v>0.16641068510005663</v>
      </c>
      <c r="I1816" s="15">
        <f t="shared" si="426"/>
        <v>0.86032894500746537</v>
      </c>
      <c r="J1816" s="15">
        <f t="shared" si="427"/>
        <v>0.9885470267915587</v>
      </c>
      <c r="K1816" s="283">
        <f t="shared" si="432"/>
        <v>0.14152823069323714</v>
      </c>
      <c r="L1816" s="283">
        <f t="shared" si="433"/>
        <v>4.1559947708987721</v>
      </c>
      <c r="M1816" s="283">
        <f t="shared" si="434"/>
        <v>2.006906281805553</v>
      </c>
      <c r="N1816" s="283">
        <f t="shared" si="435"/>
        <v>3.9259252525022648</v>
      </c>
      <c r="O1816" s="283">
        <f t="shared" si="436"/>
        <v>0.14982215627278025</v>
      </c>
      <c r="P1816" s="21">
        <f t="shared" si="428"/>
        <v>0</v>
      </c>
      <c r="Q1816" s="21">
        <f t="shared" si="429"/>
        <v>0.84355555031342389</v>
      </c>
      <c r="R1816">
        <f t="shared" si="430"/>
        <v>1.0112882868167345</v>
      </c>
      <c r="S1816" s="296">
        <f t="shared" si="437"/>
        <v>0</v>
      </c>
      <c r="T1816" s="283">
        <f t="shared" si="438"/>
        <v>0.14152823069323714</v>
      </c>
    </row>
    <row r="1817" spans="1:20" x14ac:dyDescent="0.25">
      <c r="A1817" s="286">
        <v>43176</v>
      </c>
      <c r="B1817" s="1">
        <f t="shared" si="431"/>
        <v>6</v>
      </c>
      <c r="C1817" s="285">
        <v>15</v>
      </c>
      <c r="D1817" t="s">
        <v>713</v>
      </c>
      <c r="F1817" s="16">
        <v>54</v>
      </c>
      <c r="G1817" t="str">
        <f t="shared" si="425"/>
        <v>heating</v>
      </c>
      <c r="H1817" s="283">
        <f>IF(G1817="heating",F1817*Assumptions!M$4+Assumptions!M$7,0)</f>
        <v>0.16641068510005663</v>
      </c>
      <c r="I1817" s="15">
        <f t="shared" si="426"/>
        <v>0.85754515037175039</v>
      </c>
      <c r="J1817" s="15">
        <f t="shared" si="427"/>
        <v>0.9885470267915587</v>
      </c>
      <c r="K1817" s="283">
        <f t="shared" si="432"/>
        <v>0.1410702831469034</v>
      </c>
      <c r="L1817" s="283">
        <f t="shared" si="433"/>
        <v>4.1559947708987721</v>
      </c>
      <c r="M1817" s="283">
        <f t="shared" si="434"/>
        <v>2.0004124692073679</v>
      </c>
      <c r="N1817" s="283">
        <f t="shared" si="435"/>
        <v>3.9259252525022648</v>
      </c>
      <c r="O1817" s="283">
        <f t="shared" si="436"/>
        <v>0.1493373717989302</v>
      </c>
      <c r="P1817" s="21">
        <f t="shared" si="428"/>
        <v>0</v>
      </c>
      <c r="Q1817" s="21">
        <f t="shared" si="429"/>
        <v>0.96592607327566882</v>
      </c>
      <c r="R1817">
        <f t="shared" si="430"/>
        <v>1.0112882868167345</v>
      </c>
      <c r="S1817" s="296">
        <f t="shared" si="437"/>
        <v>0</v>
      </c>
      <c r="T1817" s="283">
        <f t="shared" si="438"/>
        <v>0.1410702831469034</v>
      </c>
    </row>
    <row r="1818" spans="1:20" x14ac:dyDescent="0.25">
      <c r="A1818" s="286">
        <v>43176</v>
      </c>
      <c r="B1818" s="1">
        <f t="shared" si="431"/>
        <v>6</v>
      </c>
      <c r="C1818" s="285">
        <v>16</v>
      </c>
      <c r="D1818" t="s">
        <v>713</v>
      </c>
      <c r="F1818" s="16">
        <v>54</v>
      </c>
      <c r="G1818" t="str">
        <f t="shared" si="425"/>
        <v>heating</v>
      </c>
      <c r="H1818" s="283">
        <f>IF(G1818="heating",F1818*Assumptions!M$4+Assumptions!M$7,0)</f>
        <v>0.16641068510005663</v>
      </c>
      <c r="I1818" s="15">
        <f t="shared" si="426"/>
        <v>0.88344815438260227</v>
      </c>
      <c r="J1818" s="15">
        <f t="shared" si="427"/>
        <v>0.9885470267915587</v>
      </c>
      <c r="K1818" s="283">
        <f t="shared" si="432"/>
        <v>0.14533145132980566</v>
      </c>
      <c r="L1818" s="283">
        <f t="shared" si="433"/>
        <v>4.1559947708987721</v>
      </c>
      <c r="M1818" s="283">
        <f t="shared" si="434"/>
        <v>2.0608369170522112</v>
      </c>
      <c r="N1818" s="283">
        <f t="shared" si="435"/>
        <v>3.9259252525022648</v>
      </c>
      <c r="O1818" s="283">
        <f t="shared" si="436"/>
        <v>0.1538482556153693</v>
      </c>
      <c r="P1818" s="21">
        <f t="shared" si="428"/>
        <v>0</v>
      </c>
      <c r="Q1818" s="21">
        <f t="shared" si="429"/>
        <v>1.1649354943302594</v>
      </c>
      <c r="R1818">
        <f t="shared" si="430"/>
        <v>1.0112882868167345</v>
      </c>
      <c r="S1818" s="296">
        <f t="shared" si="437"/>
        <v>0</v>
      </c>
      <c r="T1818" s="283">
        <f t="shared" si="438"/>
        <v>0.14533145132980566</v>
      </c>
    </row>
    <row r="1819" spans="1:20" x14ac:dyDescent="0.25">
      <c r="A1819" s="286">
        <v>43176</v>
      </c>
      <c r="B1819" s="1">
        <f t="shared" si="431"/>
        <v>6</v>
      </c>
      <c r="C1819" s="285">
        <v>17</v>
      </c>
      <c r="D1819" t="s">
        <v>713</v>
      </c>
      <c r="F1819" s="16">
        <v>54</v>
      </c>
      <c r="G1819" t="str">
        <f t="shared" si="425"/>
        <v>heating</v>
      </c>
      <c r="H1819" s="283">
        <f>IF(G1819="heating",F1819*Assumptions!M$4+Assumptions!M$7,0)</f>
        <v>0.16641068510005663</v>
      </c>
      <c r="I1819" s="15">
        <f t="shared" si="426"/>
        <v>0.94025748850374469</v>
      </c>
      <c r="J1819" s="15">
        <f t="shared" si="427"/>
        <v>0.9885470267915587</v>
      </c>
      <c r="K1819" s="283">
        <f t="shared" si="432"/>
        <v>0.15467685879480322</v>
      </c>
      <c r="L1819" s="283">
        <f t="shared" si="433"/>
        <v>4.1559947708987721</v>
      </c>
      <c r="M1819" s="283">
        <f t="shared" si="434"/>
        <v>2.1933571701188126</v>
      </c>
      <c r="N1819" s="283">
        <f t="shared" si="435"/>
        <v>3.9259252525022648</v>
      </c>
      <c r="O1819" s="283">
        <f t="shared" si="436"/>
        <v>0.16374132847295697</v>
      </c>
      <c r="P1819" s="21">
        <f t="shared" si="428"/>
        <v>0</v>
      </c>
      <c r="Q1819" s="21">
        <f t="shared" si="429"/>
        <v>1.3521540118753073</v>
      </c>
      <c r="R1819">
        <f t="shared" si="430"/>
        <v>1.0112882868167345</v>
      </c>
      <c r="S1819" s="296">
        <f t="shared" si="437"/>
        <v>0</v>
      </c>
      <c r="T1819" s="283">
        <f t="shared" si="438"/>
        <v>0.15467685879480322</v>
      </c>
    </row>
    <row r="1820" spans="1:20" x14ac:dyDescent="0.25">
      <c r="A1820" s="286">
        <v>43176</v>
      </c>
      <c r="B1820" s="1">
        <f t="shared" si="431"/>
        <v>6</v>
      </c>
      <c r="C1820" s="285">
        <v>18</v>
      </c>
      <c r="D1820" t="s">
        <v>713</v>
      </c>
      <c r="F1820" s="16">
        <v>50</v>
      </c>
      <c r="G1820" t="str">
        <f t="shared" si="425"/>
        <v>heating</v>
      </c>
      <c r="H1820" s="283">
        <f>IF(G1820="heating",F1820*Assumptions!M$4+Assumptions!M$7,0)</f>
        <v>0.20919418204821671</v>
      </c>
      <c r="I1820" s="15">
        <f t="shared" si="426"/>
        <v>0.98182363790757687</v>
      </c>
      <c r="J1820" s="15">
        <f t="shared" si="427"/>
        <v>0.9885470267915587</v>
      </c>
      <c r="K1820" s="283">
        <f t="shared" si="432"/>
        <v>0.20303944614696184</v>
      </c>
      <c r="L1820" s="283">
        <f t="shared" si="433"/>
        <v>4.0351685236640416</v>
      </c>
      <c r="M1820" s="283">
        <f t="shared" si="434"/>
        <v>2.7954460799108154</v>
      </c>
      <c r="N1820" s="283">
        <f t="shared" si="435"/>
        <v>3.6783220436298789</v>
      </c>
      <c r="O1820" s="283">
        <f t="shared" si="436"/>
        <v>0.22273699051807122</v>
      </c>
      <c r="P1820" s="21">
        <f t="shared" si="428"/>
        <v>0</v>
      </c>
      <c r="Q1820" s="21">
        <f t="shared" si="429"/>
        <v>1.5598916921549892</v>
      </c>
      <c r="R1820">
        <f t="shared" si="430"/>
        <v>1.0112882868167345</v>
      </c>
      <c r="S1820" s="296">
        <f t="shared" si="437"/>
        <v>0</v>
      </c>
      <c r="T1820" s="283">
        <f t="shared" si="438"/>
        <v>0.20303944614696184</v>
      </c>
    </row>
    <row r="1821" spans="1:20" x14ac:dyDescent="0.25">
      <c r="A1821" s="286">
        <v>43176</v>
      </c>
      <c r="B1821" s="1">
        <f t="shared" si="431"/>
        <v>6</v>
      </c>
      <c r="C1821" s="285">
        <v>19</v>
      </c>
      <c r="D1821" t="s">
        <v>713</v>
      </c>
      <c r="F1821" s="16">
        <v>45</v>
      </c>
      <c r="G1821" t="str">
        <f t="shared" si="425"/>
        <v>heating</v>
      </c>
      <c r="H1821" s="283">
        <f>IF(G1821="heating",F1821*Assumptions!M$4+Assumptions!M$7,0)</f>
        <v>0.26267355323341679</v>
      </c>
      <c r="I1821" s="15">
        <f t="shared" si="426"/>
        <v>0.98418842963438757</v>
      </c>
      <c r="J1821" s="15">
        <f t="shared" si="427"/>
        <v>0.9885470267915587</v>
      </c>
      <c r="K1821" s="283">
        <f t="shared" si="432"/>
        <v>0.25555944611579207</v>
      </c>
      <c r="L1821" s="283">
        <f t="shared" si="433"/>
        <v>3.8225513186096443</v>
      </c>
      <c r="M1821" s="283">
        <f t="shared" si="434"/>
        <v>3.3331456014652394</v>
      </c>
      <c r="N1821" s="283">
        <f t="shared" si="435"/>
        <v>3.3574836377085973</v>
      </c>
      <c r="O1821" s="283">
        <f t="shared" si="436"/>
        <v>0.29095870692009534</v>
      </c>
      <c r="P1821" s="21">
        <f t="shared" si="428"/>
        <v>0</v>
      </c>
      <c r="Q1821" s="21">
        <f t="shared" si="429"/>
        <v>1.6764212681468484</v>
      </c>
      <c r="R1821">
        <f t="shared" si="430"/>
        <v>1.0112882868167345</v>
      </c>
      <c r="S1821" s="296">
        <f t="shared" si="437"/>
        <v>0</v>
      </c>
      <c r="T1821" s="283">
        <f t="shared" si="438"/>
        <v>0.25555944611579207</v>
      </c>
    </row>
    <row r="1822" spans="1:20" x14ac:dyDescent="0.25">
      <c r="A1822" s="286">
        <v>43176</v>
      </c>
      <c r="B1822" s="1">
        <f t="shared" si="431"/>
        <v>6</v>
      </c>
      <c r="C1822" s="285">
        <v>20</v>
      </c>
      <c r="D1822" t="s">
        <v>713</v>
      </c>
      <c r="F1822" s="16">
        <v>43</v>
      </c>
      <c r="G1822" t="str">
        <f t="shared" si="425"/>
        <v>heating</v>
      </c>
      <c r="H1822" s="283">
        <f>IF(G1822="heating",F1822*Assumptions!M$4+Assumptions!M$7,0)</f>
        <v>0.28406530170749683</v>
      </c>
      <c r="I1822" s="15">
        <f t="shared" si="426"/>
        <v>0.97071962311712034</v>
      </c>
      <c r="J1822" s="15">
        <f t="shared" si="427"/>
        <v>0.9885470267915587</v>
      </c>
      <c r="K1822" s="283">
        <f t="shared" si="432"/>
        <v>0.27258963087664489</v>
      </c>
      <c r="L1822" s="283">
        <f t="shared" si="433"/>
        <v>3.7370271581932331</v>
      </c>
      <c r="M1822" s="283">
        <f t="shared" si="434"/>
        <v>3.4757186005783627</v>
      </c>
      <c r="N1822" s="283">
        <f t="shared" si="435"/>
        <v>3.2278965655525562</v>
      </c>
      <c r="O1822" s="283">
        <f t="shared" si="436"/>
        <v>0.31558472613372368</v>
      </c>
      <c r="P1822" s="21">
        <f t="shared" si="428"/>
        <v>0</v>
      </c>
      <c r="Q1822" s="21">
        <f t="shared" si="429"/>
        <v>1.52436960139122</v>
      </c>
      <c r="R1822">
        <f t="shared" si="430"/>
        <v>1.0112882868167345</v>
      </c>
      <c r="S1822" s="296">
        <f t="shared" si="437"/>
        <v>0</v>
      </c>
      <c r="T1822" s="283">
        <f t="shared" si="438"/>
        <v>0.27258963087664489</v>
      </c>
    </row>
    <row r="1823" spans="1:20" x14ac:dyDescent="0.25">
      <c r="A1823" s="286">
        <v>43176</v>
      </c>
      <c r="B1823" s="1">
        <f t="shared" si="431"/>
        <v>6</v>
      </c>
      <c r="C1823" s="285">
        <v>21</v>
      </c>
      <c r="D1823" t="s">
        <v>713</v>
      </c>
      <c r="F1823" s="16">
        <v>39</v>
      </c>
      <c r="G1823" t="str">
        <f t="shared" si="425"/>
        <v>heating</v>
      </c>
      <c r="H1823" s="283">
        <f>IF(G1823="heating",F1823*Assumptions!M$4+Assumptions!M$7,0)</f>
        <v>0.32684879865565691</v>
      </c>
      <c r="I1823" s="15">
        <f t="shared" si="426"/>
        <v>0.95751150862929935</v>
      </c>
      <c r="J1823" s="15">
        <f t="shared" si="427"/>
        <v>0.9885470267915587</v>
      </c>
      <c r="K1823" s="283">
        <f t="shared" si="432"/>
        <v>0.30937714677664779</v>
      </c>
      <c r="L1823" s="283">
        <f t="shared" si="433"/>
        <v>3.4953736047983544</v>
      </c>
      <c r="M1823" s="283">
        <f t="shared" si="434"/>
        <v>3.689698287974382</v>
      </c>
      <c r="N1823" s="283">
        <f t="shared" si="435"/>
        <v>2.9501734199721237</v>
      </c>
      <c r="O1823" s="283">
        <f t="shared" si="436"/>
        <v>0.36655089678800612</v>
      </c>
      <c r="P1823" s="21">
        <f t="shared" si="428"/>
        <v>0</v>
      </c>
      <c r="Q1823" s="21">
        <f t="shared" si="429"/>
        <v>1.4448604713749031</v>
      </c>
      <c r="R1823">
        <f t="shared" si="430"/>
        <v>1.0112882868167345</v>
      </c>
      <c r="S1823" s="296">
        <f t="shared" si="437"/>
        <v>0</v>
      </c>
      <c r="T1823" s="283">
        <f t="shared" si="438"/>
        <v>0.30937714677664779</v>
      </c>
    </row>
    <row r="1824" spans="1:20" x14ac:dyDescent="0.25">
      <c r="A1824" s="286">
        <v>43176</v>
      </c>
      <c r="B1824" s="1">
        <f t="shared" si="431"/>
        <v>6</v>
      </c>
      <c r="C1824" s="285">
        <v>22</v>
      </c>
      <c r="D1824" t="s">
        <v>713</v>
      </c>
      <c r="F1824" s="16">
        <v>39</v>
      </c>
      <c r="G1824" t="str">
        <f t="shared" si="425"/>
        <v>heating</v>
      </c>
      <c r="H1824" s="283">
        <f>IF(G1824="heating",F1824*Assumptions!M$4+Assumptions!M$7,0)</f>
        <v>0.32684879865565691</v>
      </c>
      <c r="I1824" s="15">
        <f t="shared" si="426"/>
        <v>0.9426530227543114</v>
      </c>
      <c r="J1824" s="15">
        <f t="shared" si="427"/>
        <v>0.9885470267915587</v>
      </c>
      <c r="K1824" s="283">
        <f t="shared" si="432"/>
        <v>0.30457628963394318</v>
      </c>
      <c r="L1824" s="283">
        <f t="shared" si="433"/>
        <v>3.4953736047983544</v>
      </c>
      <c r="M1824" s="283">
        <f t="shared" si="434"/>
        <v>3.6324422347564789</v>
      </c>
      <c r="N1824" s="283">
        <f t="shared" si="435"/>
        <v>2.9501734199721237</v>
      </c>
      <c r="O1824" s="283">
        <f t="shared" si="436"/>
        <v>0.3608628280041799</v>
      </c>
      <c r="P1824" s="21">
        <f t="shared" si="428"/>
        <v>0</v>
      </c>
      <c r="Q1824" s="21">
        <f t="shared" si="429"/>
        <v>1.2427137171080138</v>
      </c>
      <c r="R1824">
        <f t="shared" si="430"/>
        <v>1.0112882868167345</v>
      </c>
      <c r="S1824" s="296">
        <f t="shared" si="437"/>
        <v>0</v>
      </c>
      <c r="T1824" s="283">
        <f t="shared" si="438"/>
        <v>0.30457628963394318</v>
      </c>
    </row>
    <row r="1825" spans="1:20" x14ac:dyDescent="0.25">
      <c r="A1825" s="286">
        <v>43176</v>
      </c>
      <c r="B1825" s="1">
        <f t="shared" si="431"/>
        <v>6</v>
      </c>
      <c r="C1825" s="285">
        <v>23</v>
      </c>
      <c r="D1825" t="s">
        <v>713</v>
      </c>
      <c r="F1825" s="16">
        <v>39</v>
      </c>
      <c r="G1825" t="str">
        <f t="shared" si="425"/>
        <v>heating</v>
      </c>
      <c r="H1825" s="283">
        <f>IF(G1825="heating",F1825*Assumptions!M$4+Assumptions!M$7,0)</f>
        <v>0.32684879865565691</v>
      </c>
      <c r="I1825" s="15">
        <f t="shared" si="426"/>
        <v>0.94450710149963013</v>
      </c>
      <c r="J1825" s="15">
        <f t="shared" si="427"/>
        <v>0.9885470267915587</v>
      </c>
      <c r="K1825" s="283">
        <f t="shared" si="432"/>
        <v>0.3051753525036387</v>
      </c>
      <c r="L1825" s="283">
        <f t="shared" si="433"/>
        <v>3.4953736047983544</v>
      </c>
      <c r="M1825" s="283">
        <f t="shared" si="434"/>
        <v>3.6395867871829717</v>
      </c>
      <c r="N1825" s="283">
        <f t="shared" si="435"/>
        <v>2.9501734199721237</v>
      </c>
      <c r="O1825" s="283">
        <f t="shared" si="436"/>
        <v>0.36157259934445862</v>
      </c>
      <c r="P1825" s="21">
        <f t="shared" si="428"/>
        <v>0</v>
      </c>
      <c r="Q1825" s="21">
        <f t="shared" si="429"/>
        <v>1.0297519246597011</v>
      </c>
      <c r="R1825">
        <f t="shared" si="430"/>
        <v>1.0112882868167345</v>
      </c>
      <c r="S1825" s="296">
        <f t="shared" si="437"/>
        <v>0</v>
      </c>
      <c r="T1825" s="283">
        <f t="shared" si="438"/>
        <v>0.3051753525036387</v>
      </c>
    </row>
    <row r="1826" spans="1:20" x14ac:dyDescent="0.25">
      <c r="A1826" s="286">
        <v>43177</v>
      </c>
      <c r="B1826" s="1">
        <f t="shared" si="431"/>
        <v>7</v>
      </c>
      <c r="C1826" s="285">
        <v>0</v>
      </c>
      <c r="D1826" t="s">
        <v>713</v>
      </c>
      <c r="F1826" s="16">
        <v>39</v>
      </c>
      <c r="G1826" t="str">
        <f t="shared" si="425"/>
        <v>heating</v>
      </c>
      <c r="H1826" s="283">
        <f>IF(G1826="heating",F1826*Assumptions!M$4+Assumptions!M$7,0)</f>
        <v>0.32684879865565691</v>
      </c>
      <c r="I1826" s="15">
        <f t="shared" si="426"/>
        <v>0.97481507806017154</v>
      </c>
      <c r="J1826" s="15">
        <f t="shared" si="427"/>
        <v>0.93760781206536892</v>
      </c>
      <c r="K1826" s="283">
        <f t="shared" si="432"/>
        <v>0.29873791687354656</v>
      </c>
      <c r="L1826" s="283">
        <f t="shared" si="433"/>
        <v>3.4953736047983544</v>
      </c>
      <c r="M1826" s="283">
        <f t="shared" si="434"/>
        <v>3.5628125474863213</v>
      </c>
      <c r="N1826" s="283">
        <f t="shared" si="435"/>
        <v>2.9501734199721237</v>
      </c>
      <c r="O1826" s="283">
        <f t="shared" si="436"/>
        <v>0.35394550785496076</v>
      </c>
      <c r="P1826" s="21">
        <f t="shared" si="428"/>
        <v>0</v>
      </c>
      <c r="Q1826" s="21">
        <f t="shared" si="429"/>
        <v>0.90668853391740301</v>
      </c>
      <c r="R1826">
        <f t="shared" si="430"/>
        <v>1.0096214758538746</v>
      </c>
      <c r="S1826" s="296">
        <f t="shared" si="437"/>
        <v>0</v>
      </c>
      <c r="T1826" s="283">
        <f t="shared" si="438"/>
        <v>0.29873791687354656</v>
      </c>
    </row>
    <row r="1827" spans="1:20" x14ac:dyDescent="0.25">
      <c r="A1827" s="286">
        <v>43177</v>
      </c>
      <c r="B1827" s="1">
        <f t="shared" si="431"/>
        <v>7</v>
      </c>
      <c r="C1827" s="285">
        <v>1</v>
      </c>
      <c r="D1827" t="s">
        <v>713</v>
      </c>
      <c r="F1827" s="16">
        <v>45</v>
      </c>
      <c r="G1827" t="str">
        <f t="shared" si="425"/>
        <v>heating</v>
      </c>
      <c r="H1827" s="283">
        <f>IF(G1827="heating",F1827*Assumptions!M$4+Assumptions!M$7,0)</f>
        <v>0.26267355323341679</v>
      </c>
      <c r="I1827" s="15">
        <f t="shared" si="426"/>
        <v>1.012242869806885</v>
      </c>
      <c r="J1827" s="15">
        <f t="shared" si="427"/>
        <v>0.93760781206536892</v>
      </c>
      <c r="K1827" s="283">
        <f t="shared" si="432"/>
        <v>0.24930000797690841</v>
      </c>
      <c r="L1827" s="283">
        <f t="shared" si="433"/>
        <v>3.8225513186096443</v>
      </c>
      <c r="M1827" s="283">
        <f t="shared" si="434"/>
        <v>3.2515065972438468</v>
      </c>
      <c r="N1827" s="283">
        <f t="shared" si="435"/>
        <v>3.3574836377085973</v>
      </c>
      <c r="O1827" s="283">
        <f t="shared" si="436"/>
        <v>0.28383223182940065</v>
      </c>
      <c r="P1827" s="21">
        <f t="shared" si="428"/>
        <v>0</v>
      </c>
      <c r="Q1827" s="21">
        <f t="shared" si="429"/>
        <v>0.81803459285312596</v>
      </c>
      <c r="R1827">
        <f t="shared" si="430"/>
        <v>1.0096214758538746</v>
      </c>
      <c r="S1827" s="296">
        <f t="shared" si="437"/>
        <v>0</v>
      </c>
      <c r="T1827" s="283">
        <f t="shared" si="438"/>
        <v>0.24930000797690841</v>
      </c>
    </row>
    <row r="1828" spans="1:20" x14ac:dyDescent="0.25">
      <c r="A1828" s="286">
        <v>43177</v>
      </c>
      <c r="B1828" s="1">
        <f t="shared" si="431"/>
        <v>7</v>
      </c>
      <c r="C1828" s="285">
        <v>2</v>
      </c>
      <c r="D1828" t="s">
        <v>713</v>
      </c>
      <c r="F1828" s="16">
        <v>52</v>
      </c>
      <c r="G1828" t="str">
        <f t="shared" si="425"/>
        <v>heating</v>
      </c>
      <c r="H1828" s="283">
        <f>IF(G1828="heating",F1828*Assumptions!M$4+Assumptions!M$7,0)</f>
        <v>0.18780243357413662</v>
      </c>
      <c r="I1828" s="15">
        <f t="shared" si="426"/>
        <v>1.0509704703585963</v>
      </c>
      <c r="J1828" s="15">
        <f t="shared" si="427"/>
        <v>0.93760781206536892</v>
      </c>
      <c r="K1828" s="283">
        <f t="shared" si="432"/>
        <v>0.18506016558728358</v>
      </c>
      <c r="L1828" s="283">
        <f t="shared" si="433"/>
        <v>4.0950984110509578</v>
      </c>
      <c r="M1828" s="283">
        <f t="shared" si="434"/>
        <v>2.5857486812346049</v>
      </c>
      <c r="N1828" s="283">
        <f t="shared" si="435"/>
        <v>3.802065958051716</v>
      </c>
      <c r="O1828" s="283">
        <f t="shared" si="436"/>
        <v>0.19932310444021073</v>
      </c>
      <c r="P1828" s="21">
        <f t="shared" si="428"/>
        <v>0</v>
      </c>
      <c r="Q1828" s="21">
        <f t="shared" si="429"/>
        <v>0.74507607494346417</v>
      </c>
      <c r="R1828">
        <f t="shared" si="430"/>
        <v>1.0096214758538746</v>
      </c>
      <c r="S1828" s="296">
        <f t="shared" si="437"/>
        <v>0</v>
      </c>
      <c r="T1828" s="283">
        <f t="shared" si="438"/>
        <v>0.18506016558728358</v>
      </c>
    </row>
    <row r="1829" spans="1:20" x14ac:dyDescent="0.25">
      <c r="A1829" s="286">
        <v>43177</v>
      </c>
      <c r="B1829" s="1">
        <f t="shared" si="431"/>
        <v>7</v>
      </c>
      <c r="C1829" s="285">
        <v>3</v>
      </c>
      <c r="D1829" t="s">
        <v>713</v>
      </c>
      <c r="F1829" s="16">
        <v>54</v>
      </c>
      <c r="G1829" t="str">
        <f t="shared" si="425"/>
        <v>heating</v>
      </c>
      <c r="H1829" s="283">
        <f>IF(G1829="heating",F1829*Assumptions!M$4+Assumptions!M$7,0)</f>
        <v>0.16641068510005663</v>
      </c>
      <c r="I1829" s="15">
        <f t="shared" si="426"/>
        <v>1.0924036124451033</v>
      </c>
      <c r="J1829" s="15">
        <f t="shared" si="427"/>
        <v>0.93760781206536892</v>
      </c>
      <c r="K1829" s="283">
        <f t="shared" si="432"/>
        <v>0.17044550535595035</v>
      </c>
      <c r="L1829" s="283">
        <f t="shared" si="433"/>
        <v>4.1559947708987721</v>
      </c>
      <c r="M1829" s="283">
        <f t="shared" si="434"/>
        <v>2.4169605860883867</v>
      </c>
      <c r="N1829" s="283">
        <f t="shared" si="435"/>
        <v>3.9259252525022648</v>
      </c>
      <c r="O1829" s="283">
        <f t="shared" si="436"/>
        <v>0.18043405908735388</v>
      </c>
      <c r="P1829" s="21">
        <f t="shared" si="428"/>
        <v>0</v>
      </c>
      <c r="Q1829" s="21">
        <f t="shared" si="429"/>
        <v>0.69158980876382303</v>
      </c>
      <c r="R1829">
        <f t="shared" si="430"/>
        <v>1.0096214758538746</v>
      </c>
      <c r="S1829" s="296">
        <f t="shared" si="437"/>
        <v>0</v>
      </c>
      <c r="T1829" s="283">
        <f t="shared" si="438"/>
        <v>0.17044550535595035</v>
      </c>
    </row>
    <row r="1830" spans="1:20" x14ac:dyDescent="0.25">
      <c r="A1830" s="286">
        <v>43177</v>
      </c>
      <c r="B1830" s="1">
        <f t="shared" si="431"/>
        <v>7</v>
      </c>
      <c r="C1830" s="285">
        <v>4</v>
      </c>
      <c r="D1830" t="s">
        <v>713</v>
      </c>
      <c r="F1830" s="16">
        <v>48</v>
      </c>
      <c r="G1830" t="str">
        <f t="shared" si="425"/>
        <v>heating</v>
      </c>
      <c r="H1830" s="283">
        <f>IF(G1830="heating",F1830*Assumptions!M$4+Assumptions!M$7,0)</f>
        <v>0.2305859305222967</v>
      </c>
      <c r="I1830" s="15">
        <f t="shared" si="426"/>
        <v>1.1348296917927807</v>
      </c>
      <c r="J1830" s="15">
        <f t="shared" si="427"/>
        <v>0.93760781206536892</v>
      </c>
      <c r="K1830" s="283">
        <f t="shared" si="432"/>
        <v>0.2453492372414143</v>
      </c>
      <c r="L1830" s="283">
        <f t="shared" si="433"/>
        <v>3.9630740889572826</v>
      </c>
      <c r="M1830" s="283">
        <f t="shared" si="434"/>
        <v>3.3176145429716821</v>
      </c>
      <c r="N1830" s="283">
        <f t="shared" si="435"/>
        <v>3.5524856183738187</v>
      </c>
      <c r="O1830" s="283">
        <f t="shared" si="436"/>
        <v>0.27370616219467714</v>
      </c>
      <c r="P1830" s="21">
        <f t="shared" si="428"/>
        <v>0</v>
      </c>
      <c r="Q1830" s="21">
        <f t="shared" si="429"/>
        <v>0.6473875548762833</v>
      </c>
      <c r="R1830">
        <f t="shared" si="430"/>
        <v>1.0096214758538746</v>
      </c>
      <c r="S1830" s="296">
        <f t="shared" si="437"/>
        <v>0</v>
      </c>
      <c r="T1830" s="283">
        <f t="shared" si="438"/>
        <v>0.2453492372414143</v>
      </c>
    </row>
    <row r="1831" spans="1:20" x14ac:dyDescent="0.25">
      <c r="A1831" s="286">
        <v>43177</v>
      </c>
      <c r="B1831" s="1">
        <f t="shared" si="431"/>
        <v>7</v>
      </c>
      <c r="C1831" s="285">
        <v>5</v>
      </c>
      <c r="D1831" t="s">
        <v>713</v>
      </c>
      <c r="F1831" s="16">
        <v>50</v>
      </c>
      <c r="G1831" t="str">
        <f t="shared" si="425"/>
        <v>heating</v>
      </c>
      <c r="H1831" s="283">
        <f>IF(G1831="heating",F1831*Assumptions!M$4+Assumptions!M$7,0)</f>
        <v>0.20919418204821671</v>
      </c>
      <c r="I1831" s="15">
        <f t="shared" si="426"/>
        <v>1.1635558681477385</v>
      </c>
      <c r="J1831" s="15">
        <f t="shared" si="427"/>
        <v>0.93760781206536892</v>
      </c>
      <c r="K1831" s="283">
        <f t="shared" si="432"/>
        <v>0.22822229066278579</v>
      </c>
      <c r="L1831" s="283">
        <f t="shared" si="433"/>
        <v>4.0351685236640416</v>
      </c>
      <c r="M1831" s="283">
        <f t="shared" si="434"/>
        <v>3.1421633573595007</v>
      </c>
      <c r="N1831" s="283">
        <f t="shared" si="435"/>
        <v>3.6783220436298789</v>
      </c>
      <c r="O1831" s="283">
        <f t="shared" si="436"/>
        <v>0.25036290807538758</v>
      </c>
      <c r="P1831" s="21">
        <f t="shared" si="428"/>
        <v>0</v>
      </c>
      <c r="Q1831" s="21">
        <f t="shared" si="429"/>
        <v>0.72139578924615555</v>
      </c>
      <c r="R1831">
        <f t="shared" si="430"/>
        <v>1.0096214758538746</v>
      </c>
      <c r="S1831" s="296">
        <f t="shared" si="437"/>
        <v>0</v>
      </c>
      <c r="T1831" s="283">
        <f t="shared" si="438"/>
        <v>0.22822229066278579</v>
      </c>
    </row>
    <row r="1832" spans="1:20" x14ac:dyDescent="0.25">
      <c r="A1832" s="286">
        <v>43177</v>
      </c>
      <c r="B1832" s="1">
        <f t="shared" si="431"/>
        <v>7</v>
      </c>
      <c r="C1832" s="285">
        <v>6</v>
      </c>
      <c r="D1832" t="s">
        <v>713</v>
      </c>
      <c r="F1832" s="16">
        <v>57</v>
      </c>
      <c r="G1832" t="str">
        <f t="shared" si="425"/>
        <v>heating</v>
      </c>
      <c r="H1832" s="283">
        <f>IF(G1832="heating",F1832*Assumptions!M$4+Assumptions!M$7,0)</f>
        <v>0.13432306238893654</v>
      </c>
      <c r="I1832" s="15">
        <f t="shared" si="426"/>
        <v>1.2083911162615524</v>
      </c>
      <c r="J1832" s="15">
        <f t="shared" si="427"/>
        <v>0.93760781206536892</v>
      </c>
      <c r="K1832" s="283">
        <f t="shared" si="432"/>
        <v>0.15218762008691855</v>
      </c>
      <c r="L1832" s="283">
        <f t="shared" si="433"/>
        <v>4.2530692972692208</v>
      </c>
      <c r="M1832" s="283">
        <f t="shared" si="434"/>
        <v>2.2084664549478896</v>
      </c>
      <c r="N1832" s="283">
        <f t="shared" si="435"/>
        <v>4.1119599131986844</v>
      </c>
      <c r="O1832" s="283">
        <f t="shared" si="436"/>
        <v>0.15741021509926156</v>
      </c>
      <c r="P1832" s="21">
        <f t="shared" si="428"/>
        <v>0</v>
      </c>
      <c r="Q1832" s="21">
        <f t="shared" si="429"/>
        <v>0.87787080972652631</v>
      </c>
      <c r="R1832">
        <f t="shared" si="430"/>
        <v>1.0096214758538746</v>
      </c>
      <c r="S1832" s="296">
        <f t="shared" si="437"/>
        <v>0</v>
      </c>
      <c r="T1832" s="283">
        <f t="shared" si="438"/>
        <v>0.15218762008691855</v>
      </c>
    </row>
    <row r="1833" spans="1:20" x14ac:dyDescent="0.25">
      <c r="A1833" s="286">
        <v>43177</v>
      </c>
      <c r="B1833" s="1">
        <f t="shared" si="431"/>
        <v>7</v>
      </c>
      <c r="C1833" s="285">
        <v>7</v>
      </c>
      <c r="D1833" t="s">
        <v>713</v>
      </c>
      <c r="F1833" s="16">
        <v>57</v>
      </c>
      <c r="G1833" t="str">
        <f t="shared" si="425"/>
        <v>heating</v>
      </c>
      <c r="H1833" s="283">
        <f>IF(G1833="heating",F1833*Assumptions!M$4+Assumptions!M$7,0)</f>
        <v>0.13432306238893654</v>
      </c>
      <c r="I1833" s="15">
        <f t="shared" si="426"/>
        <v>1.1637425769249583</v>
      </c>
      <c r="J1833" s="15">
        <f t="shared" si="427"/>
        <v>0.93760781206536892</v>
      </c>
      <c r="K1833" s="283">
        <f t="shared" si="432"/>
        <v>0.14656447800108854</v>
      </c>
      <c r="L1833" s="283">
        <f t="shared" si="433"/>
        <v>4.2530692972692208</v>
      </c>
      <c r="M1833" s="283">
        <f t="shared" si="434"/>
        <v>2.1268663835303281</v>
      </c>
      <c r="N1833" s="283">
        <f t="shared" si="435"/>
        <v>4.1119599131986844</v>
      </c>
      <c r="O1833" s="283">
        <f t="shared" si="436"/>
        <v>0.15159410466426901</v>
      </c>
      <c r="P1833" s="21">
        <f t="shared" si="428"/>
        <v>0</v>
      </c>
      <c r="Q1833" s="21">
        <f t="shared" si="429"/>
        <v>0.97331382064367777</v>
      </c>
      <c r="R1833">
        <f t="shared" si="430"/>
        <v>1.0096214758538746</v>
      </c>
      <c r="S1833" s="296">
        <f t="shared" si="437"/>
        <v>0</v>
      </c>
      <c r="T1833" s="283">
        <f t="shared" si="438"/>
        <v>0.14656447800108854</v>
      </c>
    </row>
    <row r="1834" spans="1:20" x14ac:dyDescent="0.25">
      <c r="A1834" s="286">
        <v>43177</v>
      </c>
      <c r="B1834" s="1">
        <f t="shared" si="431"/>
        <v>7</v>
      </c>
      <c r="C1834" s="285">
        <v>8</v>
      </c>
      <c r="D1834" t="s">
        <v>713</v>
      </c>
      <c r="F1834" s="16">
        <v>55</v>
      </c>
      <c r="G1834" t="str">
        <f t="shared" si="425"/>
        <v>heating</v>
      </c>
      <c r="H1834" s="283">
        <f>IF(G1834="heating",F1834*Assumptions!M$4+Assumptions!M$7,0)</f>
        <v>0.15571481086301653</v>
      </c>
      <c r="I1834" s="15">
        <f t="shared" si="426"/>
        <v>1.094193721037565</v>
      </c>
      <c r="J1834" s="15">
        <f t="shared" si="427"/>
        <v>0.93760781206536892</v>
      </c>
      <c r="K1834" s="283">
        <f t="shared" si="432"/>
        <v>0.15975165205240413</v>
      </c>
      <c r="L1834" s="283">
        <f t="shared" si="433"/>
        <v>4.1851135499983272</v>
      </c>
      <c r="M1834" s="283">
        <f t="shared" si="434"/>
        <v>2.2811908780167269</v>
      </c>
      <c r="N1834" s="283">
        <f t="shared" si="435"/>
        <v>3.9876635481217684</v>
      </c>
      <c r="O1834" s="283">
        <f t="shared" si="436"/>
        <v>0.16766178880714303</v>
      </c>
      <c r="P1834" s="21">
        <f t="shared" si="428"/>
        <v>0</v>
      </c>
      <c r="Q1834" s="21">
        <f t="shared" si="429"/>
        <v>0.94940007506179924</v>
      </c>
      <c r="R1834">
        <f t="shared" si="430"/>
        <v>1.0096214758538746</v>
      </c>
      <c r="S1834" s="296">
        <f t="shared" si="437"/>
        <v>0</v>
      </c>
      <c r="T1834" s="283">
        <f t="shared" si="438"/>
        <v>0.15975165205240413</v>
      </c>
    </row>
    <row r="1835" spans="1:20" x14ac:dyDescent="0.25">
      <c r="A1835" s="286">
        <v>43177</v>
      </c>
      <c r="B1835" s="1">
        <f t="shared" si="431"/>
        <v>7</v>
      </c>
      <c r="C1835" s="285">
        <v>9</v>
      </c>
      <c r="D1835" t="s">
        <v>713</v>
      </c>
      <c r="F1835" s="16">
        <v>55</v>
      </c>
      <c r="G1835" t="str">
        <f t="shared" si="425"/>
        <v>heating</v>
      </c>
      <c r="H1835" s="283">
        <f>IF(G1835="heating",F1835*Assumptions!M$4+Assumptions!M$7,0)</f>
        <v>0.15571481086301653</v>
      </c>
      <c r="I1835" s="15">
        <f t="shared" si="426"/>
        <v>1.0343009000871222</v>
      </c>
      <c r="J1835" s="15">
        <f t="shared" si="427"/>
        <v>0.93760781206536892</v>
      </c>
      <c r="K1835" s="283">
        <f t="shared" si="432"/>
        <v>0.15100733474464326</v>
      </c>
      <c r="L1835" s="283">
        <f t="shared" si="433"/>
        <v>4.1851135499983272</v>
      </c>
      <c r="M1835" s="283">
        <f t="shared" si="434"/>
        <v>2.1563254595958621</v>
      </c>
      <c r="N1835" s="283">
        <f t="shared" si="435"/>
        <v>3.9876635481217684</v>
      </c>
      <c r="O1835" s="283">
        <f t="shared" si="436"/>
        <v>0.15848449478306922</v>
      </c>
      <c r="P1835" s="21">
        <f t="shared" si="428"/>
        <v>0</v>
      </c>
      <c r="Q1835" s="21">
        <f t="shared" si="429"/>
        <v>0.8408485371888097</v>
      </c>
      <c r="R1835">
        <f t="shared" si="430"/>
        <v>1.0096214758538746</v>
      </c>
      <c r="S1835" s="296">
        <f t="shared" si="437"/>
        <v>0</v>
      </c>
      <c r="T1835" s="283">
        <f t="shared" si="438"/>
        <v>0.15100733474464326</v>
      </c>
    </row>
    <row r="1836" spans="1:20" x14ac:dyDescent="0.25">
      <c r="A1836" s="286">
        <v>43177</v>
      </c>
      <c r="B1836" s="1">
        <f t="shared" si="431"/>
        <v>7</v>
      </c>
      <c r="C1836" s="285">
        <v>10</v>
      </c>
      <c r="D1836" t="s">
        <v>713</v>
      </c>
      <c r="F1836" s="16">
        <v>57</v>
      </c>
      <c r="G1836" t="str">
        <f t="shared" si="425"/>
        <v>heating</v>
      </c>
      <c r="H1836" s="283">
        <f>IF(G1836="heating",F1836*Assumptions!M$4+Assumptions!M$7,0)</f>
        <v>0.13432306238893654</v>
      </c>
      <c r="I1836" s="15">
        <f t="shared" si="426"/>
        <v>0.98112329028689171</v>
      </c>
      <c r="J1836" s="15">
        <f t="shared" si="427"/>
        <v>0.93760781206536892</v>
      </c>
      <c r="K1836" s="283">
        <f t="shared" si="432"/>
        <v>0.12356497540510739</v>
      </c>
      <c r="L1836" s="283">
        <f t="shared" si="433"/>
        <v>4.2530692972692208</v>
      </c>
      <c r="M1836" s="283">
        <f t="shared" si="434"/>
        <v>1.7931097354225407</v>
      </c>
      <c r="N1836" s="283">
        <f t="shared" si="435"/>
        <v>4.1119599131986844</v>
      </c>
      <c r="O1836" s="283">
        <f t="shared" si="436"/>
        <v>0.12780533230064484</v>
      </c>
      <c r="P1836" s="21">
        <f t="shared" si="428"/>
        <v>0</v>
      </c>
      <c r="Q1836" s="21">
        <f t="shared" si="429"/>
        <v>0.74504051125983206</v>
      </c>
      <c r="R1836">
        <f t="shared" si="430"/>
        <v>1.0096214758538746</v>
      </c>
      <c r="S1836" s="296">
        <f t="shared" si="437"/>
        <v>0</v>
      </c>
      <c r="T1836" s="283">
        <f t="shared" si="438"/>
        <v>0.12356497540510739</v>
      </c>
    </row>
    <row r="1837" spans="1:20" x14ac:dyDescent="0.25">
      <c r="A1837" s="286">
        <v>43177</v>
      </c>
      <c r="B1837" s="1">
        <f t="shared" si="431"/>
        <v>7</v>
      </c>
      <c r="C1837" s="285">
        <v>11</v>
      </c>
      <c r="D1837" t="s">
        <v>713</v>
      </c>
      <c r="F1837" s="16">
        <v>61</v>
      </c>
      <c r="G1837" t="str">
        <f t="shared" si="425"/>
        <v>heating</v>
      </c>
      <c r="H1837" s="283">
        <f>IF(G1837="heating",F1837*Assumptions!M$4+Assumptions!M$7,0)</f>
        <v>9.153956544077646E-2</v>
      </c>
      <c r="I1837" s="15">
        <f t="shared" si="426"/>
        <v>0.94956163997961163</v>
      </c>
      <c r="J1837" s="15">
        <f t="shared" si="427"/>
        <v>0.93760781206536892</v>
      </c>
      <c r="K1837" s="283">
        <f t="shared" si="432"/>
        <v>8.1499177430206321E-2</v>
      </c>
      <c r="L1837" s="283">
        <f t="shared" si="433"/>
        <v>4.3818232651749627</v>
      </c>
      <c r="M1837" s="283">
        <f t="shared" si="434"/>
        <v>1.2184763518724966</v>
      </c>
      <c r="N1837" s="283">
        <f t="shared" si="435"/>
        <v>4.3585758300027857</v>
      </c>
      <c r="O1837" s="283">
        <f t="shared" si="436"/>
        <v>8.1933871449030651E-2</v>
      </c>
      <c r="P1837" s="21">
        <f t="shared" si="428"/>
        <v>0</v>
      </c>
      <c r="Q1837" s="21">
        <f t="shared" si="429"/>
        <v>0.72850690893675296</v>
      </c>
      <c r="R1837">
        <f t="shared" si="430"/>
        <v>1.0096214758538746</v>
      </c>
      <c r="S1837" s="296">
        <f t="shared" si="437"/>
        <v>0</v>
      </c>
      <c r="T1837" s="283">
        <f t="shared" si="438"/>
        <v>8.1499177430206321E-2</v>
      </c>
    </row>
    <row r="1838" spans="1:20" x14ac:dyDescent="0.25">
      <c r="A1838" s="286">
        <v>43177</v>
      </c>
      <c r="B1838" s="1">
        <f t="shared" si="431"/>
        <v>7</v>
      </c>
      <c r="C1838" s="285">
        <v>12</v>
      </c>
      <c r="D1838" t="s">
        <v>713</v>
      </c>
      <c r="F1838" s="16">
        <v>61</v>
      </c>
      <c r="G1838" t="str">
        <f t="shared" si="425"/>
        <v>heating</v>
      </c>
      <c r="H1838" s="283">
        <f>IF(G1838="heating",F1838*Assumptions!M$4+Assumptions!M$7,0)</f>
        <v>9.153956544077646E-2</v>
      </c>
      <c r="I1838" s="15">
        <f t="shared" si="426"/>
        <v>0.91648403420261149</v>
      </c>
      <c r="J1838" s="15">
        <f t="shared" si="427"/>
        <v>0.93760781206536892</v>
      </c>
      <c r="K1838" s="283">
        <f t="shared" si="432"/>
        <v>7.8660185680029859E-2</v>
      </c>
      <c r="L1838" s="283">
        <f t="shared" si="433"/>
        <v>4.3818232651749627</v>
      </c>
      <c r="M1838" s="283">
        <f t="shared" si="434"/>
        <v>1.1760312080093756</v>
      </c>
      <c r="N1838" s="283">
        <f t="shared" si="435"/>
        <v>4.3585758300027857</v>
      </c>
      <c r="O1838" s="283">
        <f t="shared" si="436"/>
        <v>7.9079737303897488E-2</v>
      </c>
      <c r="P1838" s="21">
        <f t="shared" si="428"/>
        <v>0</v>
      </c>
      <c r="Q1838" s="21">
        <f t="shared" si="429"/>
        <v>0.75910815787401487</v>
      </c>
      <c r="R1838">
        <f t="shared" si="430"/>
        <v>1.0096214758538746</v>
      </c>
      <c r="S1838" s="296">
        <f t="shared" si="437"/>
        <v>0</v>
      </c>
      <c r="T1838" s="283">
        <f t="shared" si="438"/>
        <v>7.8660185680029859E-2</v>
      </c>
    </row>
    <row r="1839" spans="1:20" x14ac:dyDescent="0.25">
      <c r="A1839" s="286">
        <v>43177</v>
      </c>
      <c r="B1839" s="1">
        <f t="shared" si="431"/>
        <v>7</v>
      </c>
      <c r="C1839" s="285">
        <v>13</v>
      </c>
      <c r="D1839" t="s">
        <v>713</v>
      </c>
      <c r="F1839" s="16">
        <v>61</v>
      </c>
      <c r="G1839" t="str">
        <f t="shared" si="425"/>
        <v>heating</v>
      </c>
      <c r="H1839" s="283">
        <f>IF(G1839="heating",F1839*Assumptions!M$4+Assumptions!M$7,0)</f>
        <v>9.153956544077646E-2</v>
      </c>
      <c r="I1839" s="15">
        <f t="shared" si="426"/>
        <v>0.90040206880052787</v>
      </c>
      <c r="J1839" s="15">
        <f t="shared" si="427"/>
        <v>0.93760781206536892</v>
      </c>
      <c r="K1839" s="283">
        <f t="shared" si="432"/>
        <v>7.7279899349424711E-2</v>
      </c>
      <c r="L1839" s="283">
        <f t="shared" si="433"/>
        <v>4.3818232651749627</v>
      </c>
      <c r="M1839" s="283">
        <f t="shared" si="434"/>
        <v>1.1553948493897377</v>
      </c>
      <c r="N1839" s="283">
        <f t="shared" si="435"/>
        <v>4.3585758300027857</v>
      </c>
      <c r="O1839" s="283">
        <f t="shared" si="436"/>
        <v>7.7692088908654422E-2</v>
      </c>
      <c r="P1839" s="21">
        <f t="shared" si="428"/>
        <v>0</v>
      </c>
      <c r="Q1839" s="21">
        <f t="shared" si="429"/>
        <v>0.79115902007799765</v>
      </c>
      <c r="R1839">
        <f t="shared" si="430"/>
        <v>1.0096214758538746</v>
      </c>
      <c r="S1839" s="296">
        <f t="shared" si="437"/>
        <v>0</v>
      </c>
      <c r="T1839" s="283">
        <f t="shared" si="438"/>
        <v>7.7279899349424711E-2</v>
      </c>
    </row>
    <row r="1840" spans="1:20" x14ac:dyDescent="0.25">
      <c r="A1840" s="286">
        <v>43177</v>
      </c>
      <c r="B1840" s="1">
        <f t="shared" si="431"/>
        <v>7</v>
      </c>
      <c r="C1840" s="285">
        <v>14</v>
      </c>
      <c r="D1840" t="s">
        <v>713</v>
      </c>
      <c r="F1840" s="16">
        <v>59</v>
      </c>
      <c r="G1840" t="str">
        <f t="shared" si="425"/>
        <v>heating</v>
      </c>
      <c r="H1840" s="283">
        <f>IF(G1840="heating",F1840*Assumptions!M$4+Assumptions!M$7,0)</f>
        <v>0.11293131391485645</v>
      </c>
      <c r="I1840" s="15">
        <f t="shared" si="426"/>
        <v>0.86032894500746537</v>
      </c>
      <c r="J1840" s="15">
        <f t="shared" si="427"/>
        <v>0.93760781206536892</v>
      </c>
      <c r="K1840" s="283">
        <f t="shared" si="432"/>
        <v>9.1096173086831697E-2</v>
      </c>
      <c r="L1840" s="283">
        <f t="shared" si="433"/>
        <v>4.3182081448486933</v>
      </c>
      <c r="M1840" s="283">
        <f t="shared" si="434"/>
        <v>1.3421860712386073</v>
      </c>
      <c r="N1840" s="283">
        <f t="shared" si="435"/>
        <v>4.2355603137647586</v>
      </c>
      <c r="O1840" s="283">
        <f t="shared" si="436"/>
        <v>9.2873718575017958E-2</v>
      </c>
      <c r="P1840" s="21">
        <f t="shared" si="428"/>
        <v>0</v>
      </c>
      <c r="Q1840" s="21">
        <f t="shared" si="429"/>
        <v>0.84355555031342389</v>
      </c>
      <c r="R1840">
        <f t="shared" si="430"/>
        <v>1.0096214758538746</v>
      </c>
      <c r="S1840" s="296">
        <f t="shared" si="437"/>
        <v>0</v>
      </c>
      <c r="T1840" s="283">
        <f t="shared" si="438"/>
        <v>9.1096173086831697E-2</v>
      </c>
    </row>
    <row r="1841" spans="1:20" x14ac:dyDescent="0.25">
      <c r="A1841" s="286">
        <v>43177</v>
      </c>
      <c r="B1841" s="1">
        <f t="shared" si="431"/>
        <v>7</v>
      </c>
      <c r="C1841" s="285">
        <v>15</v>
      </c>
      <c r="D1841" t="s">
        <v>713</v>
      </c>
      <c r="F1841" s="16">
        <v>57</v>
      </c>
      <c r="G1841" t="str">
        <f t="shared" si="425"/>
        <v>heating</v>
      </c>
      <c r="H1841" s="283">
        <f>IF(G1841="heating",F1841*Assumptions!M$4+Assumptions!M$7,0)</f>
        <v>0.13432306238893654</v>
      </c>
      <c r="I1841" s="15">
        <f t="shared" si="426"/>
        <v>0.85754515037175039</v>
      </c>
      <c r="J1841" s="15">
        <f t="shared" si="427"/>
        <v>0.93760781206536892</v>
      </c>
      <c r="K1841" s="283">
        <f t="shared" si="432"/>
        <v>0.10800125372976295</v>
      </c>
      <c r="L1841" s="283">
        <f t="shared" si="433"/>
        <v>4.2530692972692208</v>
      </c>
      <c r="M1841" s="283">
        <f t="shared" si="434"/>
        <v>1.5672572172314239</v>
      </c>
      <c r="N1841" s="283">
        <f t="shared" si="435"/>
        <v>4.1119599131986844</v>
      </c>
      <c r="O1841" s="283">
        <f t="shared" si="436"/>
        <v>0.1117075132056238</v>
      </c>
      <c r="P1841" s="21">
        <f t="shared" si="428"/>
        <v>0</v>
      </c>
      <c r="Q1841" s="21">
        <f t="shared" si="429"/>
        <v>0.96592607327566882</v>
      </c>
      <c r="R1841">
        <f t="shared" si="430"/>
        <v>1.0096214758538746</v>
      </c>
      <c r="S1841" s="296">
        <f t="shared" si="437"/>
        <v>0</v>
      </c>
      <c r="T1841" s="283">
        <f t="shared" si="438"/>
        <v>0.10800125372976295</v>
      </c>
    </row>
    <row r="1842" spans="1:20" x14ac:dyDescent="0.25">
      <c r="A1842" s="286">
        <v>43177</v>
      </c>
      <c r="B1842" s="1">
        <f t="shared" si="431"/>
        <v>7</v>
      </c>
      <c r="C1842" s="285">
        <v>16</v>
      </c>
      <c r="D1842" t="s">
        <v>713</v>
      </c>
      <c r="F1842" s="16">
        <v>55</v>
      </c>
      <c r="G1842" t="str">
        <f t="shared" si="425"/>
        <v>heating</v>
      </c>
      <c r="H1842" s="283">
        <f>IF(G1842="heating",F1842*Assumptions!M$4+Assumptions!M$7,0)</f>
        <v>0.15571481086301653</v>
      </c>
      <c r="I1842" s="15">
        <f t="shared" si="426"/>
        <v>0.88344815438260227</v>
      </c>
      <c r="J1842" s="15">
        <f t="shared" si="427"/>
        <v>0.93760781206536892</v>
      </c>
      <c r="K1842" s="283">
        <f t="shared" si="432"/>
        <v>0.12898292089579891</v>
      </c>
      <c r="L1842" s="283">
        <f t="shared" si="433"/>
        <v>4.1851135499983272</v>
      </c>
      <c r="M1842" s="283">
        <f t="shared" si="434"/>
        <v>1.8418254759013717</v>
      </c>
      <c r="N1842" s="283">
        <f t="shared" si="435"/>
        <v>3.9876635481217684</v>
      </c>
      <c r="O1842" s="283">
        <f t="shared" si="436"/>
        <v>0.13536953743593183</v>
      </c>
      <c r="P1842" s="21">
        <f t="shared" si="428"/>
        <v>0</v>
      </c>
      <c r="Q1842" s="21">
        <f t="shared" si="429"/>
        <v>1.1649354943302594</v>
      </c>
      <c r="R1842">
        <f t="shared" si="430"/>
        <v>1.0096214758538746</v>
      </c>
      <c r="S1842" s="296">
        <f t="shared" si="437"/>
        <v>0</v>
      </c>
      <c r="T1842" s="283">
        <f t="shared" si="438"/>
        <v>0.12898292089579891</v>
      </c>
    </row>
    <row r="1843" spans="1:20" x14ac:dyDescent="0.25">
      <c r="A1843" s="286">
        <v>43177</v>
      </c>
      <c r="B1843" s="1">
        <f t="shared" si="431"/>
        <v>7</v>
      </c>
      <c r="C1843" s="285">
        <v>17</v>
      </c>
      <c r="D1843" t="s">
        <v>713</v>
      </c>
      <c r="F1843" s="16">
        <v>54</v>
      </c>
      <c r="G1843" t="str">
        <f t="shared" si="425"/>
        <v>heating</v>
      </c>
      <c r="H1843" s="283">
        <f>IF(G1843="heating",F1843*Assumptions!M$4+Assumptions!M$7,0)</f>
        <v>0.16641068510005663</v>
      </c>
      <c r="I1843" s="15">
        <f t="shared" si="426"/>
        <v>0.94025748850374469</v>
      </c>
      <c r="J1843" s="15">
        <f t="shared" si="427"/>
        <v>0.93760781206536892</v>
      </c>
      <c r="K1843" s="283">
        <f t="shared" si="432"/>
        <v>0.1467064562648461</v>
      </c>
      <c r="L1843" s="283">
        <f t="shared" si="433"/>
        <v>4.1559947708987721</v>
      </c>
      <c r="M1843" s="283">
        <f t="shared" si="434"/>
        <v>2.0803348365000107</v>
      </c>
      <c r="N1843" s="283">
        <f t="shared" si="435"/>
        <v>3.9259252525022648</v>
      </c>
      <c r="O1843" s="283">
        <f t="shared" si="436"/>
        <v>0.15530383944655557</v>
      </c>
      <c r="P1843" s="21">
        <f t="shared" si="428"/>
        <v>0</v>
      </c>
      <c r="Q1843" s="21">
        <f t="shared" si="429"/>
        <v>1.3521540118753073</v>
      </c>
      <c r="R1843">
        <f t="shared" si="430"/>
        <v>1.0096214758538746</v>
      </c>
      <c r="S1843" s="296">
        <f t="shared" si="437"/>
        <v>0</v>
      </c>
      <c r="T1843" s="283">
        <f t="shared" si="438"/>
        <v>0.1467064562648461</v>
      </c>
    </row>
    <row r="1844" spans="1:20" x14ac:dyDescent="0.25">
      <c r="A1844" s="286">
        <v>43177</v>
      </c>
      <c r="B1844" s="1">
        <f t="shared" si="431"/>
        <v>7</v>
      </c>
      <c r="C1844" s="285">
        <v>18</v>
      </c>
      <c r="D1844" t="s">
        <v>713</v>
      </c>
      <c r="F1844" s="16">
        <v>52</v>
      </c>
      <c r="G1844" t="str">
        <f t="shared" si="425"/>
        <v>heating</v>
      </c>
      <c r="H1844" s="283">
        <f>IF(G1844="heating",F1844*Assumptions!M$4+Assumptions!M$7,0)</f>
        <v>0.18780243357413662</v>
      </c>
      <c r="I1844" s="15">
        <f t="shared" si="426"/>
        <v>0.98182363790757687</v>
      </c>
      <c r="J1844" s="15">
        <f t="shared" si="427"/>
        <v>0.93760781206536892</v>
      </c>
      <c r="K1844" s="283">
        <f t="shared" si="432"/>
        <v>0.17288444360067473</v>
      </c>
      <c r="L1844" s="283">
        <f t="shared" si="433"/>
        <v>4.0950984110509578</v>
      </c>
      <c r="M1844" s="283">
        <f t="shared" si="434"/>
        <v>2.4156237006908912</v>
      </c>
      <c r="N1844" s="283">
        <f t="shared" si="435"/>
        <v>3.802065958051716</v>
      </c>
      <c r="O1844" s="283">
        <f t="shared" si="436"/>
        <v>0.18620897640801054</v>
      </c>
      <c r="P1844" s="21">
        <f t="shared" si="428"/>
        <v>0</v>
      </c>
      <c r="Q1844" s="21">
        <f t="shared" si="429"/>
        <v>1.5598916921549892</v>
      </c>
      <c r="R1844">
        <f t="shared" si="430"/>
        <v>1.0096214758538746</v>
      </c>
      <c r="S1844" s="296">
        <f t="shared" si="437"/>
        <v>0</v>
      </c>
      <c r="T1844" s="283">
        <f t="shared" si="438"/>
        <v>0.17288444360067473</v>
      </c>
    </row>
    <row r="1845" spans="1:20" x14ac:dyDescent="0.25">
      <c r="A1845" s="286">
        <v>43177</v>
      </c>
      <c r="B1845" s="1">
        <f t="shared" si="431"/>
        <v>7</v>
      </c>
      <c r="C1845" s="285">
        <v>19</v>
      </c>
      <c r="D1845" t="s">
        <v>713</v>
      </c>
      <c r="F1845" s="16">
        <v>48</v>
      </c>
      <c r="G1845" t="str">
        <f t="shared" si="425"/>
        <v>heating</v>
      </c>
      <c r="H1845" s="283">
        <f>IF(G1845="heating",F1845*Assumptions!M$4+Assumptions!M$7,0)</f>
        <v>0.2305859305222967</v>
      </c>
      <c r="I1845" s="15">
        <f t="shared" si="426"/>
        <v>0.98418842963438757</v>
      </c>
      <c r="J1845" s="15">
        <f t="shared" si="427"/>
        <v>0.93760781206536892</v>
      </c>
      <c r="K1845" s="283">
        <f t="shared" si="432"/>
        <v>0.21278072142362889</v>
      </c>
      <c r="L1845" s="283">
        <f t="shared" si="433"/>
        <v>3.9630740889572826</v>
      </c>
      <c r="M1845" s="283">
        <f t="shared" si="434"/>
        <v>2.8772227857567563</v>
      </c>
      <c r="N1845" s="283">
        <f t="shared" si="435"/>
        <v>3.5524856183738187</v>
      </c>
      <c r="O1845" s="283">
        <f t="shared" si="436"/>
        <v>0.23737344898517385</v>
      </c>
      <c r="P1845" s="21">
        <f t="shared" si="428"/>
        <v>0</v>
      </c>
      <c r="Q1845" s="21">
        <f t="shared" si="429"/>
        <v>1.6764212681468484</v>
      </c>
      <c r="R1845">
        <f t="shared" si="430"/>
        <v>1.0096214758538746</v>
      </c>
      <c r="S1845" s="296">
        <f t="shared" si="437"/>
        <v>0</v>
      </c>
      <c r="T1845" s="283">
        <f t="shared" si="438"/>
        <v>0.21278072142362889</v>
      </c>
    </row>
    <row r="1846" spans="1:20" x14ac:dyDescent="0.25">
      <c r="A1846" s="286">
        <v>43177</v>
      </c>
      <c r="B1846" s="1">
        <f t="shared" si="431"/>
        <v>7</v>
      </c>
      <c r="C1846" s="285">
        <v>20</v>
      </c>
      <c r="D1846" t="s">
        <v>713</v>
      </c>
      <c r="F1846" s="16">
        <v>45</v>
      </c>
      <c r="G1846" t="str">
        <f t="shared" si="425"/>
        <v>heating</v>
      </c>
      <c r="H1846" s="283">
        <f>IF(G1846="heating",F1846*Assumptions!M$4+Assumptions!M$7,0)</f>
        <v>0.26267355323341679</v>
      </c>
      <c r="I1846" s="15">
        <f t="shared" si="426"/>
        <v>0.97071962311712034</v>
      </c>
      <c r="J1846" s="15">
        <f t="shared" si="427"/>
        <v>0.93760781206536892</v>
      </c>
      <c r="K1846" s="283">
        <f t="shared" si="432"/>
        <v>0.239073464486451</v>
      </c>
      <c r="L1846" s="283">
        <f t="shared" si="433"/>
        <v>3.8225513186096443</v>
      </c>
      <c r="M1846" s="283">
        <f t="shared" si="434"/>
        <v>3.1181264425616884</v>
      </c>
      <c r="N1846" s="283">
        <f t="shared" si="435"/>
        <v>3.3574836377085973</v>
      </c>
      <c r="O1846" s="283">
        <f t="shared" si="436"/>
        <v>0.27218914089510027</v>
      </c>
      <c r="P1846" s="21">
        <f t="shared" si="428"/>
        <v>0</v>
      </c>
      <c r="Q1846" s="21">
        <f t="shared" si="429"/>
        <v>1.52436960139122</v>
      </c>
      <c r="R1846">
        <f t="shared" si="430"/>
        <v>1.0096214758538746</v>
      </c>
      <c r="S1846" s="296">
        <f t="shared" si="437"/>
        <v>0</v>
      </c>
      <c r="T1846" s="283">
        <f t="shared" si="438"/>
        <v>0.239073464486451</v>
      </c>
    </row>
    <row r="1847" spans="1:20" x14ac:dyDescent="0.25">
      <c r="A1847" s="286">
        <v>43177</v>
      </c>
      <c r="B1847" s="1">
        <f t="shared" si="431"/>
        <v>7</v>
      </c>
      <c r="C1847" s="285">
        <v>21</v>
      </c>
      <c r="D1847" t="s">
        <v>713</v>
      </c>
      <c r="F1847" s="16">
        <v>43</v>
      </c>
      <c r="G1847" t="str">
        <f t="shared" si="425"/>
        <v>heating</v>
      </c>
      <c r="H1847" s="283">
        <f>IF(G1847="heating",F1847*Assumptions!M$4+Assumptions!M$7,0)</f>
        <v>0.28406530170749683</v>
      </c>
      <c r="I1847" s="15">
        <f t="shared" si="426"/>
        <v>0.95751150862929935</v>
      </c>
      <c r="J1847" s="15">
        <f t="shared" si="427"/>
        <v>0.93760781206536892</v>
      </c>
      <c r="K1847" s="283">
        <f t="shared" si="432"/>
        <v>0.25502538279147741</v>
      </c>
      <c r="L1847" s="283">
        <f t="shared" si="433"/>
        <v>3.7370271581932331</v>
      </c>
      <c r="M1847" s="283">
        <f t="shared" si="434"/>
        <v>3.2517614985475234</v>
      </c>
      <c r="N1847" s="283">
        <f t="shared" si="435"/>
        <v>3.2278965655525562</v>
      </c>
      <c r="O1847" s="283">
        <f t="shared" si="436"/>
        <v>0.29525009930336293</v>
      </c>
      <c r="P1847" s="21">
        <f t="shared" si="428"/>
        <v>0</v>
      </c>
      <c r="Q1847" s="21">
        <f t="shared" si="429"/>
        <v>1.4448604713749031</v>
      </c>
      <c r="R1847">
        <f t="shared" si="430"/>
        <v>1.0096214758538746</v>
      </c>
      <c r="S1847" s="296">
        <f t="shared" si="437"/>
        <v>0</v>
      </c>
      <c r="T1847" s="283">
        <f t="shared" si="438"/>
        <v>0.25502538279147741</v>
      </c>
    </row>
    <row r="1848" spans="1:20" x14ac:dyDescent="0.25">
      <c r="A1848" s="286">
        <v>43177</v>
      </c>
      <c r="B1848" s="1">
        <f t="shared" si="431"/>
        <v>7</v>
      </c>
      <c r="C1848" s="285">
        <v>22</v>
      </c>
      <c r="D1848" t="s">
        <v>713</v>
      </c>
      <c r="F1848" s="16">
        <v>39</v>
      </c>
      <c r="G1848" t="str">
        <f t="shared" si="425"/>
        <v>heating</v>
      </c>
      <c r="H1848" s="283">
        <f>IF(G1848="heating",F1848*Assumptions!M$4+Assumptions!M$7,0)</f>
        <v>0.32684879865565691</v>
      </c>
      <c r="I1848" s="15">
        <f t="shared" si="426"/>
        <v>0.9426530227543114</v>
      </c>
      <c r="J1848" s="15">
        <f t="shared" si="427"/>
        <v>0.93760781206536892</v>
      </c>
      <c r="K1848" s="283">
        <f t="shared" si="432"/>
        <v>0.2888816624713641</v>
      </c>
      <c r="L1848" s="283">
        <f t="shared" si="433"/>
        <v>3.4953736047983544</v>
      </c>
      <c r="M1848" s="283">
        <f t="shared" si="434"/>
        <v>3.4452647409580415</v>
      </c>
      <c r="N1848" s="283">
        <f t="shared" si="435"/>
        <v>2.9501734199721237</v>
      </c>
      <c r="O1848" s="283">
        <f t="shared" si="436"/>
        <v>0.34226779045491318</v>
      </c>
      <c r="P1848" s="21">
        <f t="shared" si="428"/>
        <v>0</v>
      </c>
      <c r="Q1848" s="21">
        <f t="shared" si="429"/>
        <v>1.2427137171080138</v>
      </c>
      <c r="R1848">
        <f t="shared" si="430"/>
        <v>1.0096214758538746</v>
      </c>
      <c r="S1848" s="296">
        <f t="shared" si="437"/>
        <v>0</v>
      </c>
      <c r="T1848" s="283">
        <f t="shared" si="438"/>
        <v>0.2888816624713641</v>
      </c>
    </row>
    <row r="1849" spans="1:20" x14ac:dyDescent="0.25">
      <c r="A1849" s="286">
        <v>43177</v>
      </c>
      <c r="B1849" s="1">
        <f t="shared" si="431"/>
        <v>7</v>
      </c>
      <c r="C1849" s="285">
        <v>23</v>
      </c>
      <c r="D1849" t="s">
        <v>713</v>
      </c>
      <c r="F1849" s="16">
        <v>37</v>
      </c>
      <c r="G1849" t="str">
        <f t="shared" si="425"/>
        <v>heating</v>
      </c>
      <c r="H1849" s="283">
        <f>IF(G1849="heating",F1849*Assumptions!M$4+Assumptions!M$7,0)</f>
        <v>0.34824054712973695</v>
      </c>
      <c r="I1849" s="15">
        <f t="shared" si="426"/>
        <v>0.94450710149963013</v>
      </c>
      <c r="J1849" s="15">
        <f t="shared" si="427"/>
        <v>0.93760781206536892</v>
      </c>
      <c r="K1849" s="283">
        <f t="shared" si="432"/>
        <v>0.30839390150971135</v>
      </c>
      <c r="L1849" s="283">
        <f t="shared" si="433"/>
        <v>3.3550920610042541</v>
      </c>
      <c r="M1849" s="283">
        <f t="shared" si="434"/>
        <v>3.5303620432664333</v>
      </c>
      <c r="N1849" s="283">
        <f t="shared" si="435"/>
        <v>2.8034223547707424</v>
      </c>
      <c r="O1849" s="283">
        <f t="shared" si="436"/>
        <v>0.36908100160383256</v>
      </c>
      <c r="P1849" s="21">
        <f t="shared" si="428"/>
        <v>0</v>
      </c>
      <c r="Q1849" s="21">
        <f t="shared" si="429"/>
        <v>1.0297519246597011</v>
      </c>
      <c r="R1849">
        <f t="shared" si="430"/>
        <v>1.0096214758538746</v>
      </c>
      <c r="S1849" s="296">
        <f t="shared" si="437"/>
        <v>0</v>
      </c>
      <c r="T1849" s="283">
        <f t="shared" si="438"/>
        <v>0.30839390150971135</v>
      </c>
    </row>
    <row r="1850" spans="1:20" x14ac:dyDescent="0.25">
      <c r="A1850" s="286">
        <v>43178</v>
      </c>
      <c r="B1850" s="1">
        <f t="shared" si="431"/>
        <v>1</v>
      </c>
      <c r="C1850" s="285">
        <v>0</v>
      </c>
      <c r="D1850" t="s">
        <v>713</v>
      </c>
      <c r="F1850" s="16">
        <v>37</v>
      </c>
      <c r="G1850" t="str">
        <f t="shared" si="425"/>
        <v>heating</v>
      </c>
      <c r="H1850" s="283">
        <f>IF(G1850="heating",F1850*Assumptions!M$4+Assumptions!M$7,0)</f>
        <v>0.34824054712973695</v>
      </c>
      <c r="I1850" s="15">
        <f t="shared" si="426"/>
        <v>0.97481507806017154</v>
      </c>
      <c r="J1850" s="15">
        <f t="shared" si="427"/>
        <v>1.017726725449043</v>
      </c>
      <c r="K1850" s="283">
        <f t="shared" si="432"/>
        <v>0.34548783003538786</v>
      </c>
      <c r="L1850" s="283">
        <f t="shared" si="433"/>
        <v>3.3550920610042541</v>
      </c>
      <c r="M1850" s="283">
        <f t="shared" si="434"/>
        <v>3.9549975391747809</v>
      </c>
      <c r="N1850" s="283">
        <f t="shared" si="435"/>
        <v>2.8034223547707424</v>
      </c>
      <c r="O1850" s="283">
        <f t="shared" si="436"/>
        <v>0.41347443554223534</v>
      </c>
      <c r="P1850" s="21">
        <f t="shared" si="428"/>
        <v>0</v>
      </c>
      <c r="Q1850" s="21">
        <f t="shared" si="429"/>
        <v>0.90668853391740301</v>
      </c>
      <c r="R1850">
        <f t="shared" si="430"/>
        <v>0.9440993384982781</v>
      </c>
      <c r="S1850" s="296">
        <f t="shared" si="437"/>
        <v>0</v>
      </c>
      <c r="T1850" s="283">
        <f t="shared" si="438"/>
        <v>0.34548783003538786</v>
      </c>
    </row>
    <row r="1851" spans="1:20" x14ac:dyDescent="0.25">
      <c r="A1851" s="286">
        <v>43178</v>
      </c>
      <c r="B1851" s="1">
        <f t="shared" si="431"/>
        <v>1</v>
      </c>
      <c r="C1851" s="285">
        <v>1</v>
      </c>
      <c r="D1851" t="s">
        <v>713</v>
      </c>
      <c r="F1851" s="16">
        <v>36</v>
      </c>
      <c r="G1851" t="str">
        <f t="shared" si="425"/>
        <v>heating</v>
      </c>
      <c r="H1851" s="283">
        <f>IF(G1851="heating",F1851*Assumptions!M$4+Assumptions!M$7,0)</f>
        <v>0.358936421366777</v>
      </c>
      <c r="I1851" s="15">
        <f t="shared" si="426"/>
        <v>1.012242869806885</v>
      </c>
      <c r="J1851" s="15">
        <f t="shared" si="427"/>
        <v>1.017726725449043</v>
      </c>
      <c r="K1851" s="283">
        <f t="shared" si="432"/>
        <v>0.36977149917058183</v>
      </c>
      <c r="L1851" s="283">
        <f t="shared" si="433"/>
        <v>3.2767200477248446</v>
      </c>
      <c r="M1851" s="283">
        <f t="shared" si="434"/>
        <v>4.1341077792052694</v>
      </c>
      <c r="N1851" s="283">
        <f t="shared" si="435"/>
        <v>2.7263288431388362</v>
      </c>
      <c r="O1851" s="283">
        <f t="shared" si="436"/>
        <v>0.44442096097789568</v>
      </c>
      <c r="P1851" s="21">
        <f t="shared" si="428"/>
        <v>0</v>
      </c>
      <c r="Q1851" s="21">
        <f t="shared" si="429"/>
        <v>0.81803459285312596</v>
      </c>
      <c r="R1851">
        <f t="shared" si="430"/>
        <v>0.9440993384982781</v>
      </c>
      <c r="S1851" s="296">
        <f t="shared" si="437"/>
        <v>0</v>
      </c>
      <c r="T1851" s="283">
        <f t="shared" si="438"/>
        <v>0.36977149917058183</v>
      </c>
    </row>
    <row r="1852" spans="1:20" x14ac:dyDescent="0.25">
      <c r="A1852" s="286">
        <v>43178</v>
      </c>
      <c r="B1852" s="1">
        <f t="shared" si="431"/>
        <v>1</v>
      </c>
      <c r="C1852" s="285">
        <v>2</v>
      </c>
      <c r="D1852" t="s">
        <v>713</v>
      </c>
      <c r="F1852" s="16">
        <v>34</v>
      </c>
      <c r="G1852" t="str">
        <f t="shared" si="425"/>
        <v>heating</v>
      </c>
      <c r="H1852" s="283">
        <f>IF(G1852="heating",F1852*Assumptions!M$4+Assumptions!M$7,0)</f>
        <v>0.38032816984085704</v>
      </c>
      <c r="I1852" s="15">
        <f t="shared" si="426"/>
        <v>1.0509704703585963</v>
      </c>
      <c r="J1852" s="15">
        <f t="shared" si="427"/>
        <v>1.017726725449043</v>
      </c>
      <c r="K1852" s="283">
        <f t="shared" si="432"/>
        <v>0.40679929013294158</v>
      </c>
      <c r="L1852" s="283">
        <f t="shared" si="433"/>
        <v>3.1617728735566879</v>
      </c>
      <c r="M1852" s="283">
        <f t="shared" si="434"/>
        <v>4.3885381493094284</v>
      </c>
      <c r="N1852" s="283">
        <f t="shared" si="435"/>
        <v>2.582445701090049</v>
      </c>
      <c r="O1852" s="283">
        <f t="shared" si="436"/>
        <v>0.49805769777910303</v>
      </c>
      <c r="P1852" s="21">
        <f t="shared" si="428"/>
        <v>0</v>
      </c>
      <c r="Q1852" s="21">
        <f t="shared" si="429"/>
        <v>0.74507607494346417</v>
      </c>
      <c r="R1852">
        <f t="shared" si="430"/>
        <v>0.9440993384982781</v>
      </c>
      <c r="S1852" s="296">
        <f t="shared" si="437"/>
        <v>0</v>
      </c>
      <c r="T1852" s="283">
        <f t="shared" si="438"/>
        <v>0.40679929013294158</v>
      </c>
    </row>
    <row r="1853" spans="1:20" x14ac:dyDescent="0.25">
      <c r="A1853" s="286">
        <v>43178</v>
      </c>
      <c r="B1853" s="1">
        <f t="shared" si="431"/>
        <v>1</v>
      </c>
      <c r="C1853" s="285">
        <v>3</v>
      </c>
      <c r="D1853" t="s">
        <v>713</v>
      </c>
      <c r="F1853" s="16">
        <v>34</v>
      </c>
      <c r="G1853" t="str">
        <f t="shared" si="425"/>
        <v>heating</v>
      </c>
      <c r="H1853" s="283">
        <f>IF(G1853="heating",F1853*Assumptions!M$4+Assumptions!M$7,0)</f>
        <v>0.38032816984085704</v>
      </c>
      <c r="I1853" s="15">
        <f t="shared" si="426"/>
        <v>1.0924036124451033</v>
      </c>
      <c r="J1853" s="15">
        <f t="shared" si="427"/>
        <v>1.017726725449043</v>
      </c>
      <c r="K1853" s="283">
        <f t="shared" si="432"/>
        <v>0.42283682236067149</v>
      </c>
      <c r="L1853" s="283">
        <f t="shared" si="433"/>
        <v>3.1617728735566879</v>
      </c>
      <c r="M1853" s="283">
        <f t="shared" si="434"/>
        <v>4.5615505505335596</v>
      </c>
      <c r="N1853" s="283">
        <f t="shared" si="435"/>
        <v>2.582445701090049</v>
      </c>
      <c r="O1853" s="283">
        <f t="shared" si="436"/>
        <v>0.51769297387998059</v>
      </c>
      <c r="P1853" s="21">
        <f t="shared" si="428"/>
        <v>0</v>
      </c>
      <c r="Q1853" s="21">
        <f t="shared" si="429"/>
        <v>0.69158980876382303</v>
      </c>
      <c r="R1853">
        <f t="shared" si="430"/>
        <v>0.9440993384982781</v>
      </c>
      <c r="S1853" s="296">
        <f t="shared" si="437"/>
        <v>0</v>
      </c>
      <c r="T1853" s="283">
        <f t="shared" si="438"/>
        <v>0.42283682236067149</v>
      </c>
    </row>
    <row r="1854" spans="1:20" x14ac:dyDescent="0.25">
      <c r="A1854" s="286">
        <v>43178</v>
      </c>
      <c r="B1854" s="1">
        <f t="shared" si="431"/>
        <v>1</v>
      </c>
      <c r="C1854" s="285">
        <v>4</v>
      </c>
      <c r="D1854" t="s">
        <v>713</v>
      </c>
      <c r="F1854" s="16">
        <v>32</v>
      </c>
      <c r="G1854" t="str">
        <f t="shared" si="425"/>
        <v>heating</v>
      </c>
      <c r="H1854" s="283">
        <f>IF(G1854="heating",F1854*Assumptions!M$4+Assumptions!M$7,0)</f>
        <v>0.40171991831493709</v>
      </c>
      <c r="I1854" s="15">
        <f t="shared" si="426"/>
        <v>1.1348296917927807</v>
      </c>
      <c r="J1854" s="15">
        <f t="shared" si="427"/>
        <v>1.017726725449043</v>
      </c>
      <c r="K1854" s="283">
        <f t="shared" si="432"/>
        <v>0.46396501611698077</v>
      </c>
      <c r="L1854" s="283">
        <f t="shared" si="433"/>
        <v>3.1003620880617868</v>
      </c>
      <c r="M1854" s="283">
        <f t="shared" si="434"/>
        <v>4.9080239714844867</v>
      </c>
      <c r="N1854" s="283">
        <f t="shared" si="435"/>
        <v>2.4522803312945656</v>
      </c>
      <c r="O1854" s="283">
        <f t="shared" si="436"/>
        <v>0.5865803871601809</v>
      </c>
      <c r="P1854" s="21">
        <f t="shared" si="428"/>
        <v>0</v>
      </c>
      <c r="Q1854" s="21">
        <f t="shared" si="429"/>
        <v>0.6473875548762833</v>
      </c>
      <c r="R1854">
        <f t="shared" si="430"/>
        <v>0.9440993384982781</v>
      </c>
      <c r="S1854" s="296">
        <f t="shared" si="437"/>
        <v>0</v>
      </c>
      <c r="T1854" s="283">
        <f t="shared" si="438"/>
        <v>0.46396501611698077</v>
      </c>
    </row>
    <row r="1855" spans="1:20" x14ac:dyDescent="0.25">
      <c r="A1855" s="286">
        <v>43178</v>
      </c>
      <c r="B1855" s="1">
        <f t="shared" si="431"/>
        <v>1</v>
      </c>
      <c r="C1855" s="285">
        <v>5</v>
      </c>
      <c r="D1855" t="s">
        <v>713</v>
      </c>
      <c r="F1855" s="16">
        <v>30</v>
      </c>
      <c r="G1855" t="str">
        <f t="shared" si="425"/>
        <v>heating</v>
      </c>
      <c r="H1855" s="283">
        <f>IF(G1855="heating",F1855*Assumptions!M$4+Assumptions!M$7,0)</f>
        <v>0.42311166678901713</v>
      </c>
      <c r="I1855" s="15">
        <f t="shared" si="426"/>
        <v>1.1635558681477385</v>
      </c>
      <c r="J1855" s="15">
        <f t="shared" si="427"/>
        <v>1.017726725449043</v>
      </c>
      <c r="K1855" s="283">
        <f t="shared" si="432"/>
        <v>0.50104117899963141</v>
      </c>
      <c r="L1855" s="283">
        <f t="shared" si="433"/>
        <v>3.0747565450814909</v>
      </c>
      <c r="M1855" s="283">
        <f t="shared" si="434"/>
        <v>5.2564577469809892</v>
      </c>
      <c r="N1855" s="283">
        <f t="shared" si="435"/>
        <v>2.3339835549601151</v>
      </c>
      <c r="O1855" s="283">
        <f t="shared" si="436"/>
        <v>0.66006448126443207</v>
      </c>
      <c r="P1855" s="21">
        <f t="shared" si="428"/>
        <v>0</v>
      </c>
      <c r="Q1855" s="21">
        <f t="shared" si="429"/>
        <v>0.72139578924615555</v>
      </c>
      <c r="R1855">
        <f t="shared" si="430"/>
        <v>0.9440993384982781</v>
      </c>
      <c r="S1855" s="296">
        <f t="shared" si="437"/>
        <v>0</v>
      </c>
      <c r="T1855" s="283">
        <f t="shared" si="438"/>
        <v>0.50104117899963141</v>
      </c>
    </row>
    <row r="1856" spans="1:20" x14ac:dyDescent="0.25">
      <c r="A1856" s="286">
        <v>43178</v>
      </c>
      <c r="B1856" s="1">
        <f t="shared" si="431"/>
        <v>1</v>
      </c>
      <c r="C1856" s="285">
        <v>6</v>
      </c>
      <c r="D1856" t="s">
        <v>713</v>
      </c>
      <c r="F1856" s="16">
        <v>30</v>
      </c>
      <c r="G1856" t="str">
        <f t="shared" si="425"/>
        <v>heating</v>
      </c>
      <c r="H1856" s="283">
        <f>IF(G1856="heating",F1856*Assumptions!M$4+Assumptions!M$7,0)</f>
        <v>0.42311166678901713</v>
      </c>
      <c r="I1856" s="15">
        <f t="shared" si="426"/>
        <v>1.2083911162615524</v>
      </c>
      <c r="J1856" s="15">
        <f t="shared" si="427"/>
        <v>1.017726725449043</v>
      </c>
      <c r="K1856" s="283">
        <f t="shared" si="432"/>
        <v>0.52034777715331282</v>
      </c>
      <c r="L1856" s="283">
        <f t="shared" si="433"/>
        <v>3.0747565450814909</v>
      </c>
      <c r="M1856" s="283">
        <f t="shared" si="434"/>
        <v>5.4590046067728109</v>
      </c>
      <c r="N1856" s="283">
        <f t="shared" si="435"/>
        <v>2.3339835549601151</v>
      </c>
      <c r="O1856" s="283">
        <f t="shared" si="436"/>
        <v>0.68549871746979585</v>
      </c>
      <c r="P1856" s="21">
        <f t="shared" si="428"/>
        <v>0</v>
      </c>
      <c r="Q1856" s="21">
        <f t="shared" si="429"/>
        <v>0.87787080972652631</v>
      </c>
      <c r="R1856">
        <f t="shared" si="430"/>
        <v>0.9440993384982781</v>
      </c>
      <c r="S1856" s="296">
        <f t="shared" si="437"/>
        <v>0</v>
      </c>
      <c r="T1856" s="283">
        <f t="shared" si="438"/>
        <v>0.52034777715331282</v>
      </c>
    </row>
    <row r="1857" spans="1:20" x14ac:dyDescent="0.25">
      <c r="A1857" s="286">
        <v>43178</v>
      </c>
      <c r="B1857" s="1">
        <f t="shared" si="431"/>
        <v>1</v>
      </c>
      <c r="C1857" s="285">
        <v>7</v>
      </c>
      <c r="D1857" t="s">
        <v>714</v>
      </c>
      <c r="F1857" s="16">
        <v>30</v>
      </c>
      <c r="G1857" t="str">
        <f t="shared" si="425"/>
        <v>heating</v>
      </c>
      <c r="H1857" s="283">
        <f>IF(G1857="heating",F1857*Assumptions!M$4+Assumptions!M$7,0)</f>
        <v>0.42311166678901713</v>
      </c>
      <c r="I1857" s="15">
        <f t="shared" si="426"/>
        <v>1.1637425769249583</v>
      </c>
      <c r="J1857" s="15">
        <f t="shared" si="427"/>
        <v>1.017726725449043</v>
      </c>
      <c r="K1857" s="283">
        <f t="shared" si="432"/>
        <v>0.50112157804915591</v>
      </c>
      <c r="L1857" s="283">
        <f t="shared" si="433"/>
        <v>3.0747565450814909</v>
      </c>
      <c r="M1857" s="283">
        <f t="shared" si="434"/>
        <v>5.2573012189837627</v>
      </c>
      <c r="N1857" s="283">
        <f t="shared" si="435"/>
        <v>2.3339835549601151</v>
      </c>
      <c r="O1857" s="283">
        <f t="shared" si="436"/>
        <v>0.66017039782207809</v>
      </c>
      <c r="P1857" s="21">
        <f t="shared" si="428"/>
        <v>0</v>
      </c>
      <c r="Q1857" s="21">
        <f t="shared" si="429"/>
        <v>0.97331382064367777</v>
      </c>
      <c r="R1857">
        <f t="shared" si="430"/>
        <v>0.9440993384982781</v>
      </c>
      <c r="S1857" s="296">
        <f t="shared" si="437"/>
        <v>0</v>
      </c>
      <c r="T1857" s="283">
        <f t="shared" si="438"/>
        <v>0.50112157804915591</v>
      </c>
    </row>
    <row r="1858" spans="1:20" x14ac:dyDescent="0.25">
      <c r="A1858" s="286">
        <v>43178</v>
      </c>
      <c r="B1858" s="1">
        <f t="shared" si="431"/>
        <v>1</v>
      </c>
      <c r="C1858" s="285">
        <v>8</v>
      </c>
      <c r="D1858" t="s">
        <v>714</v>
      </c>
      <c r="F1858" s="16">
        <v>30</v>
      </c>
      <c r="G1858" t="str">
        <f t="shared" ref="G1858:G1921" si="439">VLOOKUP(A1858,U$2:W$366,3,FALSE)</f>
        <v>heating</v>
      </c>
      <c r="H1858" s="283">
        <f>IF(G1858="heating",F1858*Assumptions!M$4+Assumptions!M$7,0)</f>
        <v>0.42311166678901713</v>
      </c>
      <c r="I1858" s="15">
        <f t="shared" ref="I1858:I1921" si="440">VLOOKUP(C1858,AO$2:AQ$25,3,FALSE)</f>
        <v>1.094193721037565</v>
      </c>
      <c r="J1858" s="15">
        <f t="shared" ref="J1858:J1921" si="441">VLOOKUP(B1858,AS$4:AU$10,3,FALSE)</f>
        <v>1.017726725449043</v>
      </c>
      <c r="K1858" s="283">
        <f t="shared" si="432"/>
        <v>0.47117300256101236</v>
      </c>
      <c r="L1858" s="283">
        <f t="shared" si="433"/>
        <v>3.0747565450814909</v>
      </c>
      <c r="M1858" s="283">
        <f t="shared" si="434"/>
        <v>4.9431086371484625</v>
      </c>
      <c r="N1858" s="283">
        <f t="shared" si="435"/>
        <v>2.3339835549601151</v>
      </c>
      <c r="O1858" s="283">
        <f t="shared" si="436"/>
        <v>0.62071657292158078</v>
      </c>
      <c r="P1858" s="21">
        <f t="shared" ref="P1858:P1921" si="442">IF(G1858="cooling",IF(F1858&lt;61,0.025,(F1858^2*AX$25+F1858*AY$25+AZ$25)),0)</f>
        <v>0</v>
      </c>
      <c r="Q1858" s="21">
        <f t="shared" ref="Q1858:Q1921" si="443">VLOOKUP(C1858,BB$2:BC$25,2,FALSE)</f>
        <v>0.94940007506179924</v>
      </c>
      <c r="R1858">
        <f t="shared" ref="R1858:R1921" si="444">VLOOKUP(B1858,AS$4:AV$10,4,FALSE)</f>
        <v>0.9440993384982781</v>
      </c>
      <c r="S1858" s="296">
        <f t="shared" si="437"/>
        <v>0</v>
      </c>
      <c r="T1858" s="283">
        <f t="shared" si="438"/>
        <v>0.47117300256101236</v>
      </c>
    </row>
    <row r="1859" spans="1:20" x14ac:dyDescent="0.25">
      <c r="A1859" s="286">
        <v>43178</v>
      </c>
      <c r="B1859" s="1">
        <f t="shared" ref="B1859:B1922" si="445">WEEKDAY(A1859,2)</f>
        <v>1</v>
      </c>
      <c r="C1859" s="285">
        <v>9</v>
      </c>
      <c r="D1859" t="s">
        <v>714</v>
      </c>
      <c r="F1859" s="16">
        <v>32</v>
      </c>
      <c r="G1859" t="str">
        <f t="shared" si="439"/>
        <v>heating</v>
      </c>
      <c r="H1859" s="283">
        <f>IF(G1859="heating",F1859*Assumptions!M$4+Assumptions!M$7,0)</f>
        <v>0.40171991831493709</v>
      </c>
      <c r="I1859" s="15">
        <f t="shared" si="440"/>
        <v>1.0343009000871222</v>
      </c>
      <c r="J1859" s="15">
        <f t="shared" si="441"/>
        <v>1.017726725449043</v>
      </c>
      <c r="K1859" s="283">
        <f t="shared" ref="K1859:K1922" si="446">H1859*I1859*J1859</f>
        <v>0.42286471463451547</v>
      </c>
      <c r="L1859" s="283">
        <f t="shared" ref="L1859:L1922" si="447">VLOOKUP(F1859,BL$2:BN$92,2,FALSE)</f>
        <v>3.1003620880617868</v>
      </c>
      <c r="M1859" s="283">
        <f t="shared" ref="M1859:M1922" si="448">IF(G1859="heating",K1859*(L1859*3.412),0)</f>
        <v>4.473247085504104</v>
      </c>
      <c r="N1859" s="283">
        <f t="shared" ref="N1859:N1922" si="449">VLOOKUP(F1859,BL$2:BN$92,3,FALSE)</f>
        <v>2.4522803312945656</v>
      </c>
      <c r="O1859" s="283">
        <f t="shared" ref="O1859:O1922" si="450">IF(F1859&lt;=61,IF(G1859="heating",IF(F1859&gt;=5,K1859*L1859/N1859,0),0),0)</f>
        <v>0.53461821346494254</v>
      </c>
      <c r="P1859" s="21">
        <f t="shared" si="442"/>
        <v>0</v>
      </c>
      <c r="Q1859" s="21">
        <f t="shared" si="443"/>
        <v>0.8408485371888097</v>
      </c>
      <c r="R1859">
        <f t="shared" si="444"/>
        <v>0.9440993384982781</v>
      </c>
      <c r="S1859" s="296">
        <f t="shared" ref="S1859:S1922" si="451">P1859*Q1859*R1859</f>
        <v>0</v>
      </c>
      <c r="T1859" s="283">
        <f t="shared" ref="T1859:T1922" si="452">K1859+S1859</f>
        <v>0.42286471463451547</v>
      </c>
    </row>
    <row r="1860" spans="1:20" x14ac:dyDescent="0.25">
      <c r="A1860" s="286">
        <v>43178</v>
      </c>
      <c r="B1860" s="1">
        <f t="shared" si="445"/>
        <v>1</v>
      </c>
      <c r="C1860" s="285">
        <v>10</v>
      </c>
      <c r="D1860" t="s">
        <v>714</v>
      </c>
      <c r="F1860" s="16">
        <v>32</v>
      </c>
      <c r="G1860" t="str">
        <f t="shared" si="439"/>
        <v>heating</v>
      </c>
      <c r="H1860" s="283">
        <f>IF(G1860="heating",F1860*Assumptions!M$4+Assumptions!M$7,0)</f>
        <v>0.40171991831493709</v>
      </c>
      <c r="I1860" s="15">
        <f t="shared" si="440"/>
        <v>0.98112329028689171</v>
      </c>
      <c r="J1860" s="15">
        <f t="shared" si="441"/>
        <v>1.017726725449043</v>
      </c>
      <c r="K1860" s="283">
        <f t="shared" si="446"/>
        <v>0.40112352230718995</v>
      </c>
      <c r="L1860" s="283">
        <f t="shared" si="447"/>
        <v>3.1003620880617868</v>
      </c>
      <c r="M1860" s="283">
        <f t="shared" si="448"/>
        <v>4.2432592859837541</v>
      </c>
      <c r="N1860" s="283">
        <f t="shared" si="449"/>
        <v>2.4522803312945656</v>
      </c>
      <c r="O1860" s="283">
        <f t="shared" si="450"/>
        <v>0.50713131990684912</v>
      </c>
      <c r="P1860" s="21">
        <f t="shared" si="442"/>
        <v>0</v>
      </c>
      <c r="Q1860" s="21">
        <f t="shared" si="443"/>
        <v>0.74504051125983206</v>
      </c>
      <c r="R1860">
        <f t="shared" si="444"/>
        <v>0.9440993384982781</v>
      </c>
      <c r="S1860" s="296">
        <f t="shared" si="451"/>
        <v>0</v>
      </c>
      <c r="T1860" s="283">
        <f t="shared" si="452"/>
        <v>0.40112352230718995</v>
      </c>
    </row>
    <row r="1861" spans="1:20" x14ac:dyDescent="0.25">
      <c r="A1861" s="286">
        <v>43178</v>
      </c>
      <c r="B1861" s="1">
        <f t="shared" si="445"/>
        <v>1</v>
      </c>
      <c r="C1861" s="285">
        <v>11</v>
      </c>
      <c r="D1861" t="s">
        <v>714</v>
      </c>
      <c r="F1861" s="16">
        <v>34</v>
      </c>
      <c r="G1861" t="str">
        <f t="shared" si="439"/>
        <v>heating</v>
      </c>
      <c r="H1861" s="283">
        <f>IF(G1861="heating",F1861*Assumptions!M$4+Assumptions!M$7,0)</f>
        <v>0.38032816984085704</v>
      </c>
      <c r="I1861" s="15">
        <f t="shared" si="440"/>
        <v>0.94956163997961163</v>
      </c>
      <c r="J1861" s="15">
        <f t="shared" si="441"/>
        <v>1.017726725449043</v>
      </c>
      <c r="K1861" s="283">
        <f t="shared" si="446"/>
        <v>0.36754695966802653</v>
      </c>
      <c r="L1861" s="283">
        <f t="shared" si="447"/>
        <v>3.1617728735566879</v>
      </c>
      <c r="M1861" s="283">
        <f t="shared" si="448"/>
        <v>3.9650852233264802</v>
      </c>
      <c r="N1861" s="283">
        <f t="shared" si="449"/>
        <v>2.582445701090049</v>
      </c>
      <c r="O1861" s="283">
        <f t="shared" si="450"/>
        <v>0.44999978367253896</v>
      </c>
      <c r="P1861" s="21">
        <f t="shared" si="442"/>
        <v>0</v>
      </c>
      <c r="Q1861" s="21">
        <f t="shared" si="443"/>
        <v>0.72850690893675296</v>
      </c>
      <c r="R1861">
        <f t="shared" si="444"/>
        <v>0.9440993384982781</v>
      </c>
      <c r="S1861" s="296">
        <f t="shared" si="451"/>
        <v>0</v>
      </c>
      <c r="T1861" s="283">
        <f t="shared" si="452"/>
        <v>0.36754695966802653</v>
      </c>
    </row>
    <row r="1862" spans="1:20" x14ac:dyDescent="0.25">
      <c r="A1862" s="286">
        <v>43178</v>
      </c>
      <c r="B1862" s="1">
        <f t="shared" si="445"/>
        <v>1</v>
      </c>
      <c r="C1862" s="285">
        <v>12</v>
      </c>
      <c r="D1862" t="s">
        <v>714</v>
      </c>
      <c r="F1862" s="16">
        <v>34</v>
      </c>
      <c r="G1862" t="str">
        <f t="shared" si="439"/>
        <v>heating</v>
      </c>
      <c r="H1862" s="283">
        <f>IF(G1862="heating",F1862*Assumptions!M$4+Assumptions!M$7,0)</f>
        <v>0.38032816984085704</v>
      </c>
      <c r="I1862" s="15">
        <f t="shared" si="440"/>
        <v>0.91648403420261149</v>
      </c>
      <c r="J1862" s="15">
        <f t="shared" si="441"/>
        <v>1.017726725449043</v>
      </c>
      <c r="K1862" s="283">
        <f t="shared" si="446"/>
        <v>0.35474360607352479</v>
      </c>
      <c r="L1862" s="283">
        <f t="shared" si="447"/>
        <v>3.1617728735566879</v>
      </c>
      <c r="M1862" s="283">
        <f t="shared" si="448"/>
        <v>3.8269630410822422</v>
      </c>
      <c r="N1862" s="283">
        <f t="shared" si="449"/>
        <v>2.582445701090049</v>
      </c>
      <c r="O1862" s="283">
        <f t="shared" si="450"/>
        <v>0.43432421842500518</v>
      </c>
      <c r="P1862" s="21">
        <f t="shared" si="442"/>
        <v>0</v>
      </c>
      <c r="Q1862" s="21">
        <f t="shared" si="443"/>
        <v>0.75910815787401487</v>
      </c>
      <c r="R1862">
        <f t="shared" si="444"/>
        <v>0.9440993384982781</v>
      </c>
      <c r="S1862" s="296">
        <f t="shared" si="451"/>
        <v>0</v>
      </c>
      <c r="T1862" s="283">
        <f t="shared" si="452"/>
        <v>0.35474360607352479</v>
      </c>
    </row>
    <row r="1863" spans="1:20" x14ac:dyDescent="0.25">
      <c r="A1863" s="286">
        <v>43178</v>
      </c>
      <c r="B1863" s="1">
        <f t="shared" si="445"/>
        <v>1</v>
      </c>
      <c r="C1863" s="285">
        <v>13</v>
      </c>
      <c r="D1863" t="s">
        <v>714</v>
      </c>
      <c r="F1863" s="16">
        <v>36</v>
      </c>
      <c r="G1863" t="str">
        <f t="shared" si="439"/>
        <v>heating</v>
      </c>
      <c r="H1863" s="283">
        <f>IF(G1863="heating",F1863*Assumptions!M$4+Assumptions!M$7,0)</f>
        <v>0.358936421366777</v>
      </c>
      <c r="I1863" s="15">
        <f t="shared" si="440"/>
        <v>0.90040206880052787</v>
      </c>
      <c r="J1863" s="15">
        <f t="shared" si="441"/>
        <v>1.017726725449043</v>
      </c>
      <c r="K1863" s="283">
        <f t="shared" si="446"/>
        <v>0.32891614529246643</v>
      </c>
      <c r="L1863" s="283">
        <f t="shared" si="447"/>
        <v>3.2767200477248446</v>
      </c>
      <c r="M1863" s="283">
        <f t="shared" si="448"/>
        <v>3.6773380263482909</v>
      </c>
      <c r="N1863" s="283">
        <f t="shared" si="449"/>
        <v>2.7263288431388362</v>
      </c>
      <c r="O1863" s="283">
        <f t="shared" si="450"/>
        <v>0.39531772919196534</v>
      </c>
      <c r="P1863" s="21">
        <f t="shared" si="442"/>
        <v>0</v>
      </c>
      <c r="Q1863" s="21">
        <f t="shared" si="443"/>
        <v>0.79115902007799765</v>
      </c>
      <c r="R1863">
        <f t="shared" si="444"/>
        <v>0.9440993384982781</v>
      </c>
      <c r="S1863" s="296">
        <f t="shared" si="451"/>
        <v>0</v>
      </c>
      <c r="T1863" s="283">
        <f t="shared" si="452"/>
        <v>0.32891614529246643</v>
      </c>
    </row>
    <row r="1864" spans="1:20" x14ac:dyDescent="0.25">
      <c r="A1864" s="286">
        <v>43178</v>
      </c>
      <c r="B1864" s="1">
        <f t="shared" si="445"/>
        <v>1</v>
      </c>
      <c r="C1864" s="285">
        <v>14</v>
      </c>
      <c r="D1864" t="s">
        <v>714</v>
      </c>
      <c r="F1864" s="16">
        <v>36</v>
      </c>
      <c r="G1864" t="str">
        <f t="shared" si="439"/>
        <v>heating</v>
      </c>
      <c r="H1864" s="283">
        <f>IF(G1864="heating",F1864*Assumptions!M$4+Assumptions!M$7,0)</f>
        <v>0.358936421366777</v>
      </c>
      <c r="I1864" s="15">
        <f t="shared" si="440"/>
        <v>0.86032894500746537</v>
      </c>
      <c r="J1864" s="15">
        <f t="shared" si="441"/>
        <v>1.017726725449043</v>
      </c>
      <c r="K1864" s="283">
        <f t="shared" si="446"/>
        <v>0.31427746567970116</v>
      </c>
      <c r="L1864" s="283">
        <f t="shared" si="447"/>
        <v>3.2767200477248446</v>
      </c>
      <c r="M1864" s="283">
        <f t="shared" si="448"/>
        <v>3.5136751172269243</v>
      </c>
      <c r="N1864" s="283">
        <f t="shared" si="449"/>
        <v>2.7263288431388362</v>
      </c>
      <c r="O1864" s="283">
        <f t="shared" si="450"/>
        <v>0.37772379327330907</v>
      </c>
      <c r="P1864" s="21">
        <f t="shared" si="442"/>
        <v>0</v>
      </c>
      <c r="Q1864" s="21">
        <f t="shared" si="443"/>
        <v>0.84355555031342389</v>
      </c>
      <c r="R1864">
        <f t="shared" si="444"/>
        <v>0.9440993384982781</v>
      </c>
      <c r="S1864" s="296">
        <f t="shared" si="451"/>
        <v>0</v>
      </c>
      <c r="T1864" s="283">
        <f t="shared" si="452"/>
        <v>0.31427746567970116</v>
      </c>
    </row>
    <row r="1865" spans="1:20" x14ac:dyDescent="0.25">
      <c r="A1865" s="286">
        <v>43178</v>
      </c>
      <c r="B1865" s="1">
        <f t="shared" si="445"/>
        <v>1</v>
      </c>
      <c r="C1865" s="285">
        <v>15</v>
      </c>
      <c r="D1865" t="s">
        <v>714</v>
      </c>
      <c r="F1865" s="16">
        <v>36</v>
      </c>
      <c r="G1865" t="str">
        <f t="shared" si="439"/>
        <v>heating</v>
      </c>
      <c r="H1865" s="283">
        <f>IF(G1865="heating",F1865*Assumptions!M$4+Assumptions!M$7,0)</f>
        <v>0.358936421366777</v>
      </c>
      <c r="I1865" s="15">
        <f t="shared" si="440"/>
        <v>0.85754515037175039</v>
      </c>
      <c r="J1865" s="15">
        <f t="shared" si="441"/>
        <v>1.017726725449043</v>
      </c>
      <c r="K1865" s="283">
        <f t="shared" si="446"/>
        <v>0.31326054775759449</v>
      </c>
      <c r="L1865" s="283">
        <f t="shared" si="447"/>
        <v>3.2767200477248446</v>
      </c>
      <c r="M1865" s="283">
        <f t="shared" si="448"/>
        <v>3.5023058031991412</v>
      </c>
      <c r="N1865" s="283">
        <f t="shared" si="449"/>
        <v>2.7263288431388362</v>
      </c>
      <c r="O1865" s="283">
        <f t="shared" si="450"/>
        <v>0.37650157998431294</v>
      </c>
      <c r="P1865" s="21">
        <f t="shared" si="442"/>
        <v>0</v>
      </c>
      <c r="Q1865" s="21">
        <f t="shared" si="443"/>
        <v>0.96592607327566882</v>
      </c>
      <c r="R1865">
        <f t="shared" si="444"/>
        <v>0.9440993384982781</v>
      </c>
      <c r="S1865" s="296">
        <f t="shared" si="451"/>
        <v>0</v>
      </c>
      <c r="T1865" s="283">
        <f t="shared" si="452"/>
        <v>0.31326054775759449</v>
      </c>
    </row>
    <row r="1866" spans="1:20" x14ac:dyDescent="0.25">
      <c r="A1866" s="286">
        <v>43178</v>
      </c>
      <c r="B1866" s="1">
        <f t="shared" si="445"/>
        <v>1</v>
      </c>
      <c r="C1866" s="285">
        <v>16</v>
      </c>
      <c r="D1866" t="s">
        <v>714</v>
      </c>
      <c r="F1866" s="16">
        <v>36</v>
      </c>
      <c r="G1866" t="str">
        <f t="shared" si="439"/>
        <v>heating</v>
      </c>
      <c r="H1866" s="283">
        <f>IF(G1866="heating",F1866*Assumptions!M$4+Assumptions!M$7,0)</f>
        <v>0.358936421366777</v>
      </c>
      <c r="I1866" s="15">
        <f t="shared" si="440"/>
        <v>0.88344815438260227</v>
      </c>
      <c r="J1866" s="15">
        <f t="shared" si="441"/>
        <v>1.017726725449043</v>
      </c>
      <c r="K1866" s="283">
        <f t="shared" si="446"/>
        <v>0.3227228941092577</v>
      </c>
      <c r="L1866" s="283">
        <f t="shared" si="447"/>
        <v>3.2767200477248446</v>
      </c>
      <c r="M1866" s="283">
        <f t="shared" si="448"/>
        <v>3.6080964326816463</v>
      </c>
      <c r="N1866" s="283">
        <f t="shared" si="449"/>
        <v>2.7263288431388362</v>
      </c>
      <c r="O1866" s="283">
        <f t="shared" si="450"/>
        <v>0.3878741846013386</v>
      </c>
      <c r="P1866" s="21">
        <f t="shared" si="442"/>
        <v>0</v>
      </c>
      <c r="Q1866" s="21">
        <f t="shared" si="443"/>
        <v>1.1649354943302594</v>
      </c>
      <c r="R1866">
        <f t="shared" si="444"/>
        <v>0.9440993384982781</v>
      </c>
      <c r="S1866" s="296">
        <f t="shared" si="451"/>
        <v>0</v>
      </c>
      <c r="T1866" s="283">
        <f t="shared" si="452"/>
        <v>0.3227228941092577</v>
      </c>
    </row>
    <row r="1867" spans="1:20" x14ac:dyDescent="0.25">
      <c r="A1867" s="286">
        <v>43178</v>
      </c>
      <c r="B1867" s="1">
        <f t="shared" si="445"/>
        <v>1</v>
      </c>
      <c r="C1867" s="285">
        <v>17</v>
      </c>
      <c r="D1867" t="s">
        <v>714</v>
      </c>
      <c r="F1867" s="16">
        <v>34</v>
      </c>
      <c r="G1867" t="str">
        <f t="shared" si="439"/>
        <v>heating</v>
      </c>
      <c r="H1867" s="283">
        <f>IF(G1867="heating",F1867*Assumptions!M$4+Assumptions!M$7,0)</f>
        <v>0.38032816984085704</v>
      </c>
      <c r="I1867" s="15">
        <f t="shared" si="440"/>
        <v>0.94025748850374469</v>
      </c>
      <c r="J1867" s="15">
        <f t="shared" si="441"/>
        <v>1.017726725449043</v>
      </c>
      <c r="K1867" s="283">
        <f t="shared" si="446"/>
        <v>0.36394560042680968</v>
      </c>
      <c r="L1867" s="283">
        <f t="shared" si="447"/>
        <v>3.1617728735566879</v>
      </c>
      <c r="M1867" s="283">
        <f t="shared" si="448"/>
        <v>3.9262338713138374</v>
      </c>
      <c r="N1867" s="283">
        <f t="shared" si="449"/>
        <v>2.582445701090049</v>
      </c>
      <c r="O1867" s="283">
        <f t="shared" si="450"/>
        <v>0.44559052157188539</v>
      </c>
      <c r="P1867" s="21">
        <f t="shared" si="442"/>
        <v>0</v>
      </c>
      <c r="Q1867" s="21">
        <f t="shared" si="443"/>
        <v>1.3521540118753073</v>
      </c>
      <c r="R1867">
        <f t="shared" si="444"/>
        <v>0.9440993384982781</v>
      </c>
      <c r="S1867" s="296">
        <f t="shared" si="451"/>
        <v>0</v>
      </c>
      <c r="T1867" s="283">
        <f t="shared" si="452"/>
        <v>0.36394560042680968</v>
      </c>
    </row>
    <row r="1868" spans="1:20" x14ac:dyDescent="0.25">
      <c r="A1868" s="286">
        <v>43178</v>
      </c>
      <c r="B1868" s="1">
        <f t="shared" si="445"/>
        <v>1</v>
      </c>
      <c r="C1868" s="285">
        <v>18</v>
      </c>
      <c r="D1868" t="s">
        <v>714</v>
      </c>
      <c r="F1868" s="16">
        <v>32</v>
      </c>
      <c r="G1868" t="str">
        <f t="shared" si="439"/>
        <v>heating</v>
      </c>
      <c r="H1868" s="283">
        <f>IF(G1868="heating",F1868*Assumptions!M$4+Assumptions!M$7,0)</f>
        <v>0.40171991831493709</v>
      </c>
      <c r="I1868" s="15">
        <f t="shared" si="440"/>
        <v>0.98182363790757687</v>
      </c>
      <c r="J1868" s="15">
        <f t="shared" si="441"/>
        <v>1.017726725449043</v>
      </c>
      <c r="K1868" s="283">
        <f t="shared" si="446"/>
        <v>0.40140985319672218</v>
      </c>
      <c r="L1868" s="283">
        <f t="shared" si="447"/>
        <v>3.1003620880617868</v>
      </c>
      <c r="M1868" s="283">
        <f t="shared" si="448"/>
        <v>4.2462882188144269</v>
      </c>
      <c r="N1868" s="283">
        <f t="shared" si="449"/>
        <v>2.4522803312945656</v>
      </c>
      <c r="O1868" s="283">
        <f t="shared" si="450"/>
        <v>0.50749332151947801</v>
      </c>
      <c r="P1868" s="21">
        <f t="shared" si="442"/>
        <v>0</v>
      </c>
      <c r="Q1868" s="21">
        <f t="shared" si="443"/>
        <v>1.5598916921549892</v>
      </c>
      <c r="R1868">
        <f t="shared" si="444"/>
        <v>0.9440993384982781</v>
      </c>
      <c r="S1868" s="296">
        <f t="shared" si="451"/>
        <v>0</v>
      </c>
      <c r="T1868" s="283">
        <f t="shared" si="452"/>
        <v>0.40140985319672218</v>
      </c>
    </row>
    <row r="1869" spans="1:20" x14ac:dyDescent="0.25">
      <c r="A1869" s="286">
        <v>43178</v>
      </c>
      <c r="B1869" s="1">
        <f t="shared" si="445"/>
        <v>1</v>
      </c>
      <c r="C1869" s="285">
        <v>19</v>
      </c>
      <c r="D1869" t="s">
        <v>714</v>
      </c>
      <c r="F1869" s="16">
        <v>30</v>
      </c>
      <c r="G1869" t="str">
        <f t="shared" si="439"/>
        <v>heating</v>
      </c>
      <c r="H1869" s="283">
        <f>IF(G1869="heating",F1869*Assumptions!M$4+Assumptions!M$7,0)</f>
        <v>0.42311166678901713</v>
      </c>
      <c r="I1869" s="15">
        <f t="shared" si="440"/>
        <v>0.98418842963438757</v>
      </c>
      <c r="J1869" s="15">
        <f t="shared" si="441"/>
        <v>1.017726725449043</v>
      </c>
      <c r="K1869" s="283">
        <f t="shared" si="446"/>
        <v>0.42380339839358472</v>
      </c>
      <c r="L1869" s="283">
        <f t="shared" si="447"/>
        <v>3.0747565450814909</v>
      </c>
      <c r="M1869" s="283">
        <f t="shared" si="448"/>
        <v>4.4461508356072024</v>
      </c>
      <c r="N1869" s="283">
        <f t="shared" si="449"/>
        <v>2.3339835549601151</v>
      </c>
      <c r="O1869" s="283">
        <f t="shared" si="450"/>
        <v>0.55831253406612869</v>
      </c>
      <c r="P1869" s="21">
        <f t="shared" si="442"/>
        <v>0</v>
      </c>
      <c r="Q1869" s="21">
        <f t="shared" si="443"/>
        <v>1.6764212681468484</v>
      </c>
      <c r="R1869">
        <f t="shared" si="444"/>
        <v>0.9440993384982781</v>
      </c>
      <c r="S1869" s="296">
        <f t="shared" si="451"/>
        <v>0</v>
      </c>
      <c r="T1869" s="283">
        <f t="shared" si="452"/>
        <v>0.42380339839358472</v>
      </c>
    </row>
    <row r="1870" spans="1:20" x14ac:dyDescent="0.25">
      <c r="A1870" s="286">
        <v>43178</v>
      </c>
      <c r="B1870" s="1">
        <f t="shared" si="445"/>
        <v>1</v>
      </c>
      <c r="C1870" s="285">
        <v>20</v>
      </c>
      <c r="D1870" t="s">
        <v>714</v>
      </c>
      <c r="F1870" s="16">
        <v>28</v>
      </c>
      <c r="G1870" t="str">
        <f t="shared" si="439"/>
        <v>heating</v>
      </c>
      <c r="H1870" s="283">
        <f>IF(G1870="heating",F1870*Assumptions!M$4+Assumptions!M$7,0)</f>
        <v>0.44450341526309717</v>
      </c>
      <c r="I1870" s="15">
        <f t="shared" si="440"/>
        <v>0.97071962311712034</v>
      </c>
      <c r="J1870" s="15">
        <f t="shared" si="441"/>
        <v>1.017726725449043</v>
      </c>
      <c r="K1870" s="283">
        <f t="shared" si="446"/>
        <v>0.43913706037701145</v>
      </c>
      <c r="L1870" s="283">
        <f t="shared" si="447"/>
        <v>3.0941723472618432</v>
      </c>
      <c r="M1870" s="283">
        <f t="shared" si="448"/>
        <v>4.636108735166288</v>
      </c>
      <c r="N1870" s="283">
        <f t="shared" si="449"/>
        <v>2.2832919573072399</v>
      </c>
      <c r="O1870" s="283">
        <f t="shared" si="450"/>
        <v>0.59509067358991607</v>
      </c>
      <c r="P1870" s="21">
        <f t="shared" si="442"/>
        <v>0</v>
      </c>
      <c r="Q1870" s="21">
        <f t="shared" si="443"/>
        <v>1.52436960139122</v>
      </c>
      <c r="R1870">
        <f t="shared" si="444"/>
        <v>0.9440993384982781</v>
      </c>
      <c r="S1870" s="296">
        <f t="shared" si="451"/>
        <v>0</v>
      </c>
      <c r="T1870" s="283">
        <f t="shared" si="452"/>
        <v>0.43913706037701145</v>
      </c>
    </row>
    <row r="1871" spans="1:20" x14ac:dyDescent="0.25">
      <c r="A1871" s="286">
        <v>43178</v>
      </c>
      <c r="B1871" s="1">
        <f t="shared" si="445"/>
        <v>1</v>
      </c>
      <c r="C1871" s="285">
        <v>21</v>
      </c>
      <c r="D1871" t="s">
        <v>714</v>
      </c>
      <c r="F1871" s="16">
        <v>27</v>
      </c>
      <c r="G1871" t="str">
        <f t="shared" si="439"/>
        <v>heating</v>
      </c>
      <c r="H1871" s="283">
        <f>IF(G1871="heating",F1871*Assumptions!M$4+Assumptions!M$7,0)</f>
        <v>0.45519928950013722</v>
      </c>
      <c r="I1871" s="15">
        <f t="shared" si="440"/>
        <v>0.95751150862929935</v>
      </c>
      <c r="J1871" s="15">
        <f t="shared" si="441"/>
        <v>1.017726725449043</v>
      </c>
      <c r="K1871" s="283">
        <f t="shared" si="446"/>
        <v>0.44358490341592233</v>
      </c>
      <c r="L1871" s="283">
        <f t="shared" si="447"/>
        <v>3.1143580678163376</v>
      </c>
      <c r="M1871" s="283">
        <f t="shared" si="448"/>
        <v>4.7136173439032678</v>
      </c>
      <c r="N1871" s="283">
        <f t="shared" si="449"/>
        <v>2.2875213966102126</v>
      </c>
      <c r="O1871" s="283">
        <f t="shared" si="450"/>
        <v>0.60392100583717923</v>
      </c>
      <c r="P1871" s="21">
        <f t="shared" si="442"/>
        <v>0</v>
      </c>
      <c r="Q1871" s="21">
        <f t="shared" si="443"/>
        <v>1.4448604713749031</v>
      </c>
      <c r="R1871">
        <f t="shared" si="444"/>
        <v>0.9440993384982781</v>
      </c>
      <c r="S1871" s="296">
        <f t="shared" si="451"/>
        <v>0</v>
      </c>
      <c r="T1871" s="283">
        <f t="shared" si="452"/>
        <v>0.44358490341592233</v>
      </c>
    </row>
    <row r="1872" spans="1:20" x14ac:dyDescent="0.25">
      <c r="A1872" s="286">
        <v>43178</v>
      </c>
      <c r="B1872" s="1">
        <f t="shared" si="445"/>
        <v>1</v>
      </c>
      <c r="C1872" s="285">
        <v>22</v>
      </c>
      <c r="D1872" t="s">
        <v>714</v>
      </c>
      <c r="F1872" s="16">
        <v>27</v>
      </c>
      <c r="G1872" t="str">
        <f t="shared" si="439"/>
        <v>heating</v>
      </c>
      <c r="H1872" s="283">
        <f>IF(G1872="heating",F1872*Assumptions!M$4+Assumptions!M$7,0)</f>
        <v>0.45519928950013722</v>
      </c>
      <c r="I1872" s="15">
        <f t="shared" si="440"/>
        <v>0.9426530227543114</v>
      </c>
      <c r="J1872" s="15">
        <f t="shared" si="441"/>
        <v>1.017726725449043</v>
      </c>
      <c r="K1872" s="283">
        <f t="shared" si="446"/>
        <v>0.43670143521489929</v>
      </c>
      <c r="L1872" s="283">
        <f t="shared" si="447"/>
        <v>3.1143580678163376</v>
      </c>
      <c r="M1872" s="283">
        <f t="shared" si="448"/>
        <v>4.640472304816746</v>
      </c>
      <c r="N1872" s="283">
        <f t="shared" si="449"/>
        <v>2.2875213966102126</v>
      </c>
      <c r="O1872" s="283">
        <f t="shared" si="450"/>
        <v>0.59454947175746276</v>
      </c>
      <c r="P1872" s="21">
        <f t="shared" si="442"/>
        <v>0</v>
      </c>
      <c r="Q1872" s="21">
        <f t="shared" si="443"/>
        <v>1.2427137171080138</v>
      </c>
      <c r="R1872">
        <f t="shared" si="444"/>
        <v>0.9440993384982781</v>
      </c>
      <c r="S1872" s="296">
        <f t="shared" si="451"/>
        <v>0</v>
      </c>
      <c r="T1872" s="283">
        <f t="shared" si="452"/>
        <v>0.43670143521489929</v>
      </c>
    </row>
    <row r="1873" spans="1:20" x14ac:dyDescent="0.25">
      <c r="A1873" s="286">
        <v>43178</v>
      </c>
      <c r="B1873" s="1">
        <f t="shared" si="445"/>
        <v>1</v>
      </c>
      <c r="C1873" s="285">
        <v>23</v>
      </c>
      <c r="D1873" t="s">
        <v>713</v>
      </c>
      <c r="F1873" s="16">
        <v>25</v>
      </c>
      <c r="G1873" t="str">
        <f t="shared" si="439"/>
        <v>heating</v>
      </c>
      <c r="H1873" s="283">
        <f>IF(G1873="heating",F1873*Assumptions!M$4+Assumptions!M$7,0)</f>
        <v>0.47659103797421726</v>
      </c>
      <c r="I1873" s="15">
        <f t="shared" si="440"/>
        <v>0.94450710149963013</v>
      </c>
      <c r="J1873" s="15">
        <f t="shared" si="441"/>
        <v>1.017726725449043</v>
      </c>
      <c r="K1873" s="283">
        <f t="shared" si="446"/>
        <v>0.45812319223993897</v>
      </c>
      <c r="L1873" s="283">
        <f t="shared" si="447"/>
        <v>3.0939281817466902</v>
      </c>
      <c r="M1873" s="283">
        <f t="shared" si="448"/>
        <v>4.8361696706840673</v>
      </c>
      <c r="N1873" s="283">
        <f t="shared" si="449"/>
        <v>2.1843738559015753</v>
      </c>
      <c r="O1873" s="283">
        <f t="shared" si="450"/>
        <v>0.64888171562458474</v>
      </c>
      <c r="P1873" s="21">
        <f t="shared" si="442"/>
        <v>0</v>
      </c>
      <c r="Q1873" s="21">
        <f t="shared" si="443"/>
        <v>1.0297519246597011</v>
      </c>
      <c r="R1873">
        <f t="shared" si="444"/>
        <v>0.9440993384982781</v>
      </c>
      <c r="S1873" s="296">
        <f t="shared" si="451"/>
        <v>0</v>
      </c>
      <c r="T1873" s="283">
        <f t="shared" si="452"/>
        <v>0.45812319223993897</v>
      </c>
    </row>
    <row r="1874" spans="1:20" x14ac:dyDescent="0.25">
      <c r="A1874" s="286">
        <v>43179</v>
      </c>
      <c r="B1874" s="1">
        <f t="shared" si="445"/>
        <v>2</v>
      </c>
      <c r="C1874" s="285">
        <v>0</v>
      </c>
      <c r="D1874" t="s">
        <v>713</v>
      </c>
      <c r="F1874" s="16">
        <v>23</v>
      </c>
      <c r="G1874" t="str">
        <f t="shared" si="439"/>
        <v>heating</v>
      </c>
      <c r="H1874" s="283">
        <f>IF(G1874="heating",F1874*Assumptions!M$4+Assumptions!M$7,0)</f>
        <v>0.4979827864482973</v>
      </c>
      <c r="I1874" s="15">
        <f t="shared" si="440"/>
        <v>0.97481507806017154</v>
      </c>
      <c r="J1874" s="15">
        <f t="shared" si="441"/>
        <v>1.0199659078795975</v>
      </c>
      <c r="K1874" s="283">
        <f t="shared" si="446"/>
        <v>0.49513340170369013</v>
      </c>
      <c r="L1874" s="283">
        <f t="shared" si="447"/>
        <v>3.0592830131973998</v>
      </c>
      <c r="M1874" s="283">
        <f t="shared" si="448"/>
        <v>5.1683379357969139</v>
      </c>
      <c r="N1874" s="283">
        <f t="shared" si="449"/>
        <v>2.0731424140202046</v>
      </c>
      <c r="O1874" s="283">
        <f t="shared" si="450"/>
        <v>0.73065564374873726</v>
      </c>
      <c r="P1874" s="21">
        <f t="shared" si="442"/>
        <v>0</v>
      </c>
      <c r="Q1874" s="21">
        <f t="shared" si="443"/>
        <v>0.90668853391740301</v>
      </c>
      <c r="R1874">
        <f t="shared" si="444"/>
        <v>0.83668510409641816</v>
      </c>
      <c r="S1874" s="296">
        <f t="shared" si="451"/>
        <v>0</v>
      </c>
      <c r="T1874" s="283">
        <f t="shared" si="452"/>
        <v>0.49513340170369013</v>
      </c>
    </row>
    <row r="1875" spans="1:20" x14ac:dyDescent="0.25">
      <c r="A1875" s="286">
        <v>43179</v>
      </c>
      <c r="B1875" s="1">
        <f t="shared" si="445"/>
        <v>2</v>
      </c>
      <c r="C1875" s="285">
        <v>1</v>
      </c>
      <c r="D1875" t="s">
        <v>713</v>
      </c>
      <c r="F1875" s="16">
        <v>21</v>
      </c>
      <c r="G1875" t="str">
        <f t="shared" si="439"/>
        <v>heating</v>
      </c>
      <c r="H1875" s="283">
        <f>IF(G1875="heating",F1875*Assumptions!M$4+Assumptions!M$7,0)</f>
        <v>0.51937453492237728</v>
      </c>
      <c r="I1875" s="15">
        <f t="shared" si="440"/>
        <v>1.012242869806885</v>
      </c>
      <c r="J1875" s="15">
        <f t="shared" si="441"/>
        <v>1.0199659078795975</v>
      </c>
      <c r="K1875" s="283">
        <f t="shared" si="446"/>
        <v>0.53622990977061014</v>
      </c>
      <c r="L1875" s="283">
        <f t="shared" si="447"/>
        <v>3.0222800846604434</v>
      </c>
      <c r="M1875" s="283">
        <f t="shared" si="448"/>
        <v>5.5296133658617252</v>
      </c>
      <c r="N1875" s="283">
        <f t="shared" si="449"/>
        <v>1.9596958788221039</v>
      </c>
      <c r="O1875" s="283">
        <f t="shared" si="450"/>
        <v>0.82698391858285814</v>
      </c>
      <c r="P1875" s="21">
        <f t="shared" si="442"/>
        <v>0</v>
      </c>
      <c r="Q1875" s="21">
        <f t="shared" si="443"/>
        <v>0.81803459285312596</v>
      </c>
      <c r="R1875">
        <f t="shared" si="444"/>
        <v>0.83668510409641816</v>
      </c>
      <c r="S1875" s="296">
        <f t="shared" si="451"/>
        <v>0</v>
      </c>
      <c r="T1875" s="283">
        <f t="shared" si="452"/>
        <v>0.53622990977061014</v>
      </c>
    </row>
    <row r="1876" spans="1:20" x14ac:dyDescent="0.25">
      <c r="A1876" s="286">
        <v>43179</v>
      </c>
      <c r="B1876" s="1">
        <f t="shared" si="445"/>
        <v>2</v>
      </c>
      <c r="C1876" s="285">
        <v>2</v>
      </c>
      <c r="D1876" t="s">
        <v>713</v>
      </c>
      <c r="F1876" s="16">
        <v>21</v>
      </c>
      <c r="G1876" t="str">
        <f t="shared" si="439"/>
        <v>heating</v>
      </c>
      <c r="H1876" s="283">
        <f>IF(G1876="heating",F1876*Assumptions!M$4+Assumptions!M$7,0)</f>
        <v>0.51937453492237728</v>
      </c>
      <c r="I1876" s="15">
        <f t="shared" si="440"/>
        <v>1.0509704703585963</v>
      </c>
      <c r="J1876" s="15">
        <f t="shared" si="441"/>
        <v>1.0199659078795975</v>
      </c>
      <c r="K1876" s="283">
        <f t="shared" si="446"/>
        <v>0.55674563615299322</v>
      </c>
      <c r="L1876" s="283">
        <f t="shared" si="447"/>
        <v>3.0222800846604434</v>
      </c>
      <c r="M1876" s="283">
        <f t="shared" si="448"/>
        <v>5.7411719394275247</v>
      </c>
      <c r="N1876" s="283">
        <f t="shared" si="449"/>
        <v>1.9596958788221039</v>
      </c>
      <c r="O1876" s="283">
        <f t="shared" si="450"/>
        <v>0.8586236602069961</v>
      </c>
      <c r="P1876" s="21">
        <f t="shared" si="442"/>
        <v>0</v>
      </c>
      <c r="Q1876" s="21">
        <f t="shared" si="443"/>
        <v>0.74507607494346417</v>
      </c>
      <c r="R1876">
        <f t="shared" si="444"/>
        <v>0.83668510409641816</v>
      </c>
      <c r="S1876" s="296">
        <f t="shared" si="451"/>
        <v>0</v>
      </c>
      <c r="T1876" s="283">
        <f t="shared" si="452"/>
        <v>0.55674563615299322</v>
      </c>
    </row>
    <row r="1877" spans="1:20" x14ac:dyDescent="0.25">
      <c r="A1877" s="286">
        <v>43179</v>
      </c>
      <c r="B1877" s="1">
        <f t="shared" si="445"/>
        <v>2</v>
      </c>
      <c r="C1877" s="285">
        <v>3</v>
      </c>
      <c r="D1877" t="s">
        <v>713</v>
      </c>
      <c r="F1877" s="16">
        <v>19</v>
      </c>
      <c r="G1877" t="str">
        <f t="shared" si="439"/>
        <v>heating</v>
      </c>
      <c r="H1877" s="283">
        <f>IF(G1877="heating",F1877*Assumptions!M$4+Assumptions!M$7,0)</f>
        <v>0.54076628339645738</v>
      </c>
      <c r="I1877" s="15">
        <f t="shared" si="440"/>
        <v>1.0924036124451033</v>
      </c>
      <c r="J1877" s="15">
        <f t="shared" si="441"/>
        <v>1.0199659078795975</v>
      </c>
      <c r="K1877" s="283">
        <f t="shared" si="446"/>
        <v>0.60252960289005886</v>
      </c>
      <c r="L1877" s="283">
        <f t="shared" si="447"/>
        <v>2.9437809613584625</v>
      </c>
      <c r="M1877" s="283">
        <f t="shared" si="448"/>
        <v>6.051916172468653</v>
      </c>
      <c r="N1877" s="283">
        <f t="shared" si="449"/>
        <v>1.8289671560163632</v>
      </c>
      <c r="O1877" s="283">
        <f t="shared" si="450"/>
        <v>0.96979060985760046</v>
      </c>
      <c r="P1877" s="21">
        <f t="shared" si="442"/>
        <v>0</v>
      </c>
      <c r="Q1877" s="21">
        <f t="shared" si="443"/>
        <v>0.69158980876382303</v>
      </c>
      <c r="R1877">
        <f t="shared" si="444"/>
        <v>0.83668510409641816</v>
      </c>
      <c r="S1877" s="296">
        <f t="shared" si="451"/>
        <v>0</v>
      </c>
      <c r="T1877" s="283">
        <f t="shared" si="452"/>
        <v>0.60252960289005886</v>
      </c>
    </row>
    <row r="1878" spans="1:20" x14ac:dyDescent="0.25">
      <c r="A1878" s="286">
        <v>43179</v>
      </c>
      <c r="B1878" s="1">
        <f t="shared" si="445"/>
        <v>2</v>
      </c>
      <c r="C1878" s="285">
        <v>4</v>
      </c>
      <c r="D1878" t="s">
        <v>713</v>
      </c>
      <c r="F1878" s="16">
        <v>19</v>
      </c>
      <c r="G1878" t="str">
        <f t="shared" si="439"/>
        <v>heating</v>
      </c>
      <c r="H1878" s="283">
        <f>IF(G1878="heating",F1878*Assumptions!M$4+Assumptions!M$7,0)</f>
        <v>0.54076628339645738</v>
      </c>
      <c r="I1878" s="15">
        <f t="shared" si="440"/>
        <v>1.1348296917927807</v>
      </c>
      <c r="J1878" s="15">
        <f t="shared" si="441"/>
        <v>1.0199659078795975</v>
      </c>
      <c r="K1878" s="283">
        <f t="shared" si="446"/>
        <v>0.62593026584129274</v>
      </c>
      <c r="L1878" s="283">
        <f t="shared" si="447"/>
        <v>2.9437809613584625</v>
      </c>
      <c r="M1878" s="283">
        <f t="shared" si="448"/>
        <v>6.2869566582502303</v>
      </c>
      <c r="N1878" s="283">
        <f t="shared" si="449"/>
        <v>1.8289671560163632</v>
      </c>
      <c r="O1878" s="283">
        <f t="shared" si="450"/>
        <v>1.0074547230990043</v>
      </c>
      <c r="P1878" s="21">
        <f t="shared" si="442"/>
        <v>0</v>
      </c>
      <c r="Q1878" s="21">
        <f t="shared" si="443"/>
        <v>0.6473875548762833</v>
      </c>
      <c r="R1878">
        <f t="shared" si="444"/>
        <v>0.83668510409641816</v>
      </c>
      <c r="S1878" s="296">
        <f t="shared" si="451"/>
        <v>0</v>
      </c>
      <c r="T1878" s="283">
        <f t="shared" si="452"/>
        <v>0.62593026584129274</v>
      </c>
    </row>
    <row r="1879" spans="1:20" x14ac:dyDescent="0.25">
      <c r="A1879" s="286">
        <v>43179</v>
      </c>
      <c r="B1879" s="1">
        <f t="shared" si="445"/>
        <v>2</v>
      </c>
      <c r="C1879" s="285">
        <v>5</v>
      </c>
      <c r="D1879" t="s">
        <v>713</v>
      </c>
      <c r="F1879" s="16">
        <v>18</v>
      </c>
      <c r="G1879" t="str">
        <f t="shared" si="439"/>
        <v>heating</v>
      </c>
      <c r="H1879" s="283">
        <f>IF(G1879="heating",F1879*Assumptions!M$4+Assumptions!M$7,0)</f>
        <v>0.55146215763349737</v>
      </c>
      <c r="I1879" s="15">
        <f t="shared" si="440"/>
        <v>1.1635558681477385</v>
      </c>
      <c r="J1879" s="15">
        <f t="shared" si="441"/>
        <v>1.0199659078795975</v>
      </c>
      <c r="K1879" s="283">
        <f t="shared" si="446"/>
        <v>0.65446829471867696</v>
      </c>
      <c r="L1879" s="283">
        <f t="shared" si="447"/>
        <v>2.9050026706454841</v>
      </c>
      <c r="M1879" s="283">
        <f t="shared" si="448"/>
        <v>6.4870040753640037</v>
      </c>
      <c r="N1879" s="283">
        <f t="shared" si="449"/>
        <v>1.7641684145174241</v>
      </c>
      <c r="O1879" s="283">
        <f t="shared" si="450"/>
        <v>1.0776931093229107</v>
      </c>
      <c r="P1879" s="21">
        <f t="shared" si="442"/>
        <v>0</v>
      </c>
      <c r="Q1879" s="21">
        <f t="shared" si="443"/>
        <v>0.72139578924615555</v>
      </c>
      <c r="R1879">
        <f t="shared" si="444"/>
        <v>0.83668510409641816</v>
      </c>
      <c r="S1879" s="296">
        <f t="shared" si="451"/>
        <v>0</v>
      </c>
      <c r="T1879" s="283">
        <f t="shared" si="452"/>
        <v>0.65446829471867696</v>
      </c>
    </row>
    <row r="1880" spans="1:20" x14ac:dyDescent="0.25">
      <c r="A1880" s="286">
        <v>43179</v>
      </c>
      <c r="B1880" s="1">
        <f t="shared" si="445"/>
        <v>2</v>
      </c>
      <c r="C1880" s="285">
        <v>6</v>
      </c>
      <c r="D1880" t="s">
        <v>713</v>
      </c>
      <c r="F1880" s="16">
        <v>18</v>
      </c>
      <c r="G1880" t="str">
        <f t="shared" si="439"/>
        <v>heating</v>
      </c>
      <c r="H1880" s="283">
        <f>IF(G1880="heating",F1880*Assumptions!M$4+Assumptions!M$7,0)</f>
        <v>0.55146215763349737</v>
      </c>
      <c r="I1880" s="15">
        <f t="shared" si="440"/>
        <v>1.2083911162615524</v>
      </c>
      <c r="J1880" s="15">
        <f t="shared" si="441"/>
        <v>1.0199659078795975</v>
      </c>
      <c r="K1880" s="283">
        <f t="shared" si="446"/>
        <v>0.67968689330908938</v>
      </c>
      <c r="L1880" s="283">
        <f t="shared" si="447"/>
        <v>2.9050026706454841</v>
      </c>
      <c r="M1880" s="283">
        <f t="shared" si="448"/>
        <v>6.736967523786352</v>
      </c>
      <c r="N1880" s="283">
        <f t="shared" si="449"/>
        <v>1.7641684145174241</v>
      </c>
      <c r="O1880" s="283">
        <f t="shared" si="450"/>
        <v>1.1192198114519272</v>
      </c>
      <c r="P1880" s="21">
        <f t="shared" si="442"/>
        <v>0</v>
      </c>
      <c r="Q1880" s="21">
        <f t="shared" si="443"/>
        <v>0.87787080972652631</v>
      </c>
      <c r="R1880">
        <f t="shared" si="444"/>
        <v>0.83668510409641816</v>
      </c>
      <c r="S1880" s="296">
        <f t="shared" si="451"/>
        <v>0</v>
      </c>
      <c r="T1880" s="283">
        <f t="shared" si="452"/>
        <v>0.67968689330908938</v>
      </c>
    </row>
    <row r="1881" spans="1:20" x14ac:dyDescent="0.25">
      <c r="A1881" s="286">
        <v>43179</v>
      </c>
      <c r="B1881" s="1">
        <f t="shared" si="445"/>
        <v>2</v>
      </c>
      <c r="C1881" s="285">
        <v>7</v>
      </c>
      <c r="D1881" t="s">
        <v>714</v>
      </c>
      <c r="F1881" s="16">
        <v>21</v>
      </c>
      <c r="G1881" t="str">
        <f t="shared" si="439"/>
        <v>heating</v>
      </c>
      <c r="H1881" s="283">
        <f>IF(G1881="heating",F1881*Assumptions!M$4+Assumptions!M$7,0)</f>
        <v>0.51937453492237728</v>
      </c>
      <c r="I1881" s="15">
        <f t="shared" si="440"/>
        <v>1.1637425769249583</v>
      </c>
      <c r="J1881" s="15">
        <f t="shared" si="441"/>
        <v>1.0199659078795975</v>
      </c>
      <c r="K1881" s="283">
        <f t="shared" si="446"/>
        <v>0.61648601895288269</v>
      </c>
      <c r="L1881" s="283">
        <f t="shared" si="447"/>
        <v>3.0222800846604434</v>
      </c>
      <c r="M1881" s="283">
        <f t="shared" si="448"/>
        <v>6.3572159406904882</v>
      </c>
      <c r="N1881" s="283">
        <f t="shared" si="449"/>
        <v>1.9596958788221039</v>
      </c>
      <c r="O1881" s="283">
        <f t="shared" si="450"/>
        <v>0.95075640954697016</v>
      </c>
      <c r="P1881" s="21">
        <f t="shared" si="442"/>
        <v>0</v>
      </c>
      <c r="Q1881" s="21">
        <f t="shared" si="443"/>
        <v>0.97331382064367777</v>
      </c>
      <c r="R1881">
        <f t="shared" si="444"/>
        <v>0.83668510409641816</v>
      </c>
      <c r="S1881" s="296">
        <f t="shared" si="451"/>
        <v>0</v>
      </c>
      <c r="T1881" s="283">
        <f t="shared" si="452"/>
        <v>0.61648601895288269</v>
      </c>
    </row>
    <row r="1882" spans="1:20" x14ac:dyDescent="0.25">
      <c r="A1882" s="286">
        <v>43179</v>
      </c>
      <c r="B1882" s="1">
        <f t="shared" si="445"/>
        <v>2</v>
      </c>
      <c r="C1882" s="285">
        <v>8</v>
      </c>
      <c r="D1882" t="s">
        <v>714</v>
      </c>
      <c r="F1882" s="16">
        <v>25</v>
      </c>
      <c r="G1882" t="str">
        <f t="shared" si="439"/>
        <v>heating</v>
      </c>
      <c r="H1882" s="283">
        <f>IF(G1882="heating",F1882*Assumptions!M$4+Assumptions!M$7,0)</f>
        <v>0.47659103797421726</v>
      </c>
      <c r="I1882" s="15">
        <f t="shared" si="440"/>
        <v>1.094193721037565</v>
      </c>
      <c r="J1882" s="15">
        <f t="shared" si="441"/>
        <v>1.0199659078795975</v>
      </c>
      <c r="K1882" s="283">
        <f t="shared" si="446"/>
        <v>0.5318948012207082</v>
      </c>
      <c r="L1882" s="283">
        <f t="shared" si="447"/>
        <v>3.0939281817466902</v>
      </c>
      <c r="M1882" s="283">
        <f t="shared" si="448"/>
        <v>5.6149384035350858</v>
      </c>
      <c r="N1882" s="283">
        <f t="shared" si="449"/>
        <v>2.1843738559015753</v>
      </c>
      <c r="O1882" s="283">
        <f t="shared" si="450"/>
        <v>0.75337118267334424</v>
      </c>
      <c r="P1882" s="21">
        <f t="shared" si="442"/>
        <v>0</v>
      </c>
      <c r="Q1882" s="21">
        <f t="shared" si="443"/>
        <v>0.94940007506179924</v>
      </c>
      <c r="R1882">
        <f t="shared" si="444"/>
        <v>0.83668510409641816</v>
      </c>
      <c r="S1882" s="296">
        <f t="shared" si="451"/>
        <v>0</v>
      </c>
      <c r="T1882" s="283">
        <f t="shared" si="452"/>
        <v>0.5318948012207082</v>
      </c>
    </row>
    <row r="1883" spans="1:20" x14ac:dyDescent="0.25">
      <c r="A1883" s="286">
        <v>43179</v>
      </c>
      <c r="B1883" s="1">
        <f t="shared" si="445"/>
        <v>2</v>
      </c>
      <c r="C1883" s="285">
        <v>9</v>
      </c>
      <c r="D1883" t="s">
        <v>714</v>
      </c>
      <c r="F1883" s="16">
        <v>30</v>
      </c>
      <c r="G1883" t="str">
        <f t="shared" si="439"/>
        <v>heating</v>
      </c>
      <c r="H1883" s="283">
        <f>IF(G1883="heating",F1883*Assumptions!M$4+Assumptions!M$7,0)</f>
        <v>0.42311166678901713</v>
      </c>
      <c r="I1883" s="15">
        <f t="shared" si="440"/>
        <v>1.0343009000871222</v>
      </c>
      <c r="J1883" s="15">
        <f t="shared" si="441"/>
        <v>1.0199659078795975</v>
      </c>
      <c r="K1883" s="283">
        <f t="shared" si="446"/>
        <v>0.44636235379657196</v>
      </c>
      <c r="L1883" s="283">
        <f t="shared" si="447"/>
        <v>3.0747565450814909</v>
      </c>
      <c r="M1883" s="283">
        <f t="shared" si="448"/>
        <v>4.6828184007933329</v>
      </c>
      <c r="N1883" s="283">
        <f t="shared" si="449"/>
        <v>2.3339835549601151</v>
      </c>
      <c r="O1883" s="283">
        <f t="shared" si="450"/>
        <v>0.58803137918315074</v>
      </c>
      <c r="P1883" s="21">
        <f t="shared" si="442"/>
        <v>0</v>
      </c>
      <c r="Q1883" s="21">
        <f t="shared" si="443"/>
        <v>0.8408485371888097</v>
      </c>
      <c r="R1883">
        <f t="shared" si="444"/>
        <v>0.83668510409641816</v>
      </c>
      <c r="S1883" s="296">
        <f t="shared" si="451"/>
        <v>0</v>
      </c>
      <c r="T1883" s="283">
        <f t="shared" si="452"/>
        <v>0.44636235379657196</v>
      </c>
    </row>
    <row r="1884" spans="1:20" x14ac:dyDescent="0.25">
      <c r="A1884" s="286">
        <v>43179</v>
      </c>
      <c r="B1884" s="1">
        <f t="shared" si="445"/>
        <v>2</v>
      </c>
      <c r="C1884" s="285">
        <v>10</v>
      </c>
      <c r="D1884" t="s">
        <v>714</v>
      </c>
      <c r="F1884" s="16">
        <v>34</v>
      </c>
      <c r="G1884" t="str">
        <f t="shared" si="439"/>
        <v>heating</v>
      </c>
      <c r="H1884" s="283">
        <f>IF(G1884="heating",F1884*Assumptions!M$4+Assumptions!M$7,0)</f>
        <v>0.38032816984085704</v>
      </c>
      <c r="I1884" s="15">
        <f t="shared" si="440"/>
        <v>0.98112329028689171</v>
      </c>
      <c r="J1884" s="15">
        <f t="shared" si="441"/>
        <v>1.0199659078795975</v>
      </c>
      <c r="K1884" s="283">
        <f t="shared" si="446"/>
        <v>0.38059908045603152</v>
      </c>
      <c r="L1884" s="283">
        <f t="shared" si="447"/>
        <v>3.1617728735566879</v>
      </c>
      <c r="M1884" s="283">
        <f t="shared" si="448"/>
        <v>4.1058910983535375</v>
      </c>
      <c r="N1884" s="283">
        <f t="shared" si="449"/>
        <v>2.582445701090049</v>
      </c>
      <c r="O1884" s="283">
        <f t="shared" si="450"/>
        <v>0.46597992274476818</v>
      </c>
      <c r="P1884" s="21">
        <f t="shared" si="442"/>
        <v>0</v>
      </c>
      <c r="Q1884" s="21">
        <f t="shared" si="443"/>
        <v>0.74504051125983206</v>
      </c>
      <c r="R1884">
        <f t="shared" si="444"/>
        <v>0.83668510409641816</v>
      </c>
      <c r="S1884" s="296">
        <f t="shared" si="451"/>
        <v>0</v>
      </c>
      <c r="T1884" s="283">
        <f t="shared" si="452"/>
        <v>0.38059908045603152</v>
      </c>
    </row>
    <row r="1885" spans="1:20" x14ac:dyDescent="0.25">
      <c r="A1885" s="286">
        <v>43179</v>
      </c>
      <c r="B1885" s="1">
        <f t="shared" si="445"/>
        <v>2</v>
      </c>
      <c r="C1885" s="285">
        <v>11</v>
      </c>
      <c r="D1885" t="s">
        <v>714</v>
      </c>
      <c r="F1885" s="16">
        <v>36</v>
      </c>
      <c r="G1885" t="str">
        <f t="shared" si="439"/>
        <v>heating</v>
      </c>
      <c r="H1885" s="283">
        <f>IF(G1885="heating",F1885*Assumptions!M$4+Assumptions!M$7,0)</f>
        <v>0.358936421366777</v>
      </c>
      <c r="I1885" s="15">
        <f t="shared" si="440"/>
        <v>0.94956163997961163</v>
      </c>
      <c r="J1885" s="15">
        <f t="shared" si="441"/>
        <v>1.0199659078795975</v>
      </c>
      <c r="K1885" s="283">
        <f t="shared" si="446"/>
        <v>0.34763728236553865</v>
      </c>
      <c r="L1885" s="283">
        <f t="shared" si="447"/>
        <v>3.2767200477248446</v>
      </c>
      <c r="M1885" s="283">
        <f t="shared" si="448"/>
        <v>3.8866434990062912</v>
      </c>
      <c r="N1885" s="283">
        <f t="shared" si="449"/>
        <v>2.7263288431388362</v>
      </c>
      <c r="O1885" s="283">
        <f t="shared" si="450"/>
        <v>0.41781828898977563</v>
      </c>
      <c r="P1885" s="21">
        <f t="shared" si="442"/>
        <v>0</v>
      </c>
      <c r="Q1885" s="21">
        <f t="shared" si="443"/>
        <v>0.72850690893675296</v>
      </c>
      <c r="R1885">
        <f t="shared" si="444"/>
        <v>0.83668510409641816</v>
      </c>
      <c r="S1885" s="296">
        <f t="shared" si="451"/>
        <v>0</v>
      </c>
      <c r="T1885" s="283">
        <f t="shared" si="452"/>
        <v>0.34763728236553865</v>
      </c>
    </row>
    <row r="1886" spans="1:20" x14ac:dyDescent="0.25">
      <c r="A1886" s="286">
        <v>43179</v>
      </c>
      <c r="B1886" s="1">
        <f t="shared" si="445"/>
        <v>2</v>
      </c>
      <c r="C1886" s="285">
        <v>12</v>
      </c>
      <c r="D1886" t="s">
        <v>714</v>
      </c>
      <c r="F1886" s="16">
        <v>37</v>
      </c>
      <c r="G1886" t="str">
        <f t="shared" si="439"/>
        <v>heating</v>
      </c>
      <c r="H1886" s="283">
        <f>IF(G1886="heating",F1886*Assumptions!M$4+Assumptions!M$7,0)</f>
        <v>0.34824054712973695</v>
      </c>
      <c r="I1886" s="15">
        <f t="shared" si="440"/>
        <v>0.91648403420261149</v>
      </c>
      <c r="J1886" s="15">
        <f t="shared" si="441"/>
        <v>1.0199659078795975</v>
      </c>
      <c r="K1886" s="283">
        <f t="shared" si="446"/>
        <v>0.32552915880100025</v>
      </c>
      <c r="L1886" s="283">
        <f t="shared" si="447"/>
        <v>3.3550920610042541</v>
      </c>
      <c r="M1886" s="283">
        <f t="shared" si="448"/>
        <v>3.7265191710391621</v>
      </c>
      <c r="N1886" s="283">
        <f t="shared" si="449"/>
        <v>2.8034223547707424</v>
      </c>
      <c r="O1886" s="283">
        <f t="shared" si="450"/>
        <v>0.3895882097322953</v>
      </c>
      <c r="P1886" s="21">
        <f t="shared" si="442"/>
        <v>0</v>
      </c>
      <c r="Q1886" s="21">
        <f t="shared" si="443"/>
        <v>0.75910815787401487</v>
      </c>
      <c r="R1886">
        <f t="shared" si="444"/>
        <v>0.83668510409641816</v>
      </c>
      <c r="S1886" s="296">
        <f t="shared" si="451"/>
        <v>0</v>
      </c>
      <c r="T1886" s="283">
        <f t="shared" si="452"/>
        <v>0.32552915880100025</v>
      </c>
    </row>
    <row r="1887" spans="1:20" x14ac:dyDescent="0.25">
      <c r="A1887" s="286">
        <v>43179</v>
      </c>
      <c r="B1887" s="1">
        <f t="shared" si="445"/>
        <v>2</v>
      </c>
      <c r="C1887" s="285">
        <v>13</v>
      </c>
      <c r="D1887" t="s">
        <v>714</v>
      </c>
      <c r="F1887" s="16">
        <v>37</v>
      </c>
      <c r="G1887" t="str">
        <f t="shared" si="439"/>
        <v>heating</v>
      </c>
      <c r="H1887" s="283">
        <f>IF(G1887="heating",F1887*Assumptions!M$4+Assumptions!M$7,0)</f>
        <v>0.34824054712973695</v>
      </c>
      <c r="I1887" s="15">
        <f t="shared" si="440"/>
        <v>0.90040206880052787</v>
      </c>
      <c r="J1887" s="15">
        <f t="shared" si="441"/>
        <v>1.0199659078795975</v>
      </c>
      <c r="K1887" s="283">
        <f t="shared" si="446"/>
        <v>0.31981694945109934</v>
      </c>
      <c r="L1887" s="283">
        <f t="shared" si="447"/>
        <v>3.3550920610042541</v>
      </c>
      <c r="M1887" s="283">
        <f t="shared" si="448"/>
        <v>3.661128231162075</v>
      </c>
      <c r="N1887" s="283">
        <f t="shared" si="449"/>
        <v>2.8034223547707424</v>
      </c>
      <c r="O1887" s="283">
        <f t="shared" si="450"/>
        <v>0.38275192685539211</v>
      </c>
      <c r="P1887" s="21">
        <f t="shared" si="442"/>
        <v>0</v>
      </c>
      <c r="Q1887" s="21">
        <f t="shared" si="443"/>
        <v>0.79115902007799765</v>
      </c>
      <c r="R1887">
        <f t="shared" si="444"/>
        <v>0.83668510409641816</v>
      </c>
      <c r="S1887" s="296">
        <f t="shared" si="451"/>
        <v>0</v>
      </c>
      <c r="T1887" s="283">
        <f t="shared" si="452"/>
        <v>0.31981694945109934</v>
      </c>
    </row>
    <row r="1888" spans="1:20" x14ac:dyDescent="0.25">
      <c r="A1888" s="286">
        <v>43179</v>
      </c>
      <c r="B1888" s="1">
        <f t="shared" si="445"/>
        <v>2</v>
      </c>
      <c r="C1888" s="285">
        <v>14</v>
      </c>
      <c r="D1888" t="s">
        <v>714</v>
      </c>
      <c r="F1888" s="16">
        <v>39</v>
      </c>
      <c r="G1888" t="str">
        <f t="shared" si="439"/>
        <v>heating</v>
      </c>
      <c r="H1888" s="283">
        <f>IF(G1888="heating",F1888*Assumptions!M$4+Assumptions!M$7,0)</f>
        <v>0.32684879865565691</v>
      </c>
      <c r="I1888" s="15">
        <f t="shared" si="440"/>
        <v>0.86032894500746537</v>
      </c>
      <c r="J1888" s="15">
        <f t="shared" si="441"/>
        <v>1.0199659078795975</v>
      </c>
      <c r="K1888" s="283">
        <f t="shared" si="446"/>
        <v>0.28681184514844887</v>
      </c>
      <c r="L1888" s="283">
        <f t="shared" si="447"/>
        <v>3.4953736047983544</v>
      </c>
      <c r="M1888" s="283">
        <f t="shared" si="448"/>
        <v>3.4205796550932686</v>
      </c>
      <c r="N1888" s="283">
        <f t="shared" si="449"/>
        <v>2.9501734199721237</v>
      </c>
      <c r="O1888" s="283">
        <f t="shared" si="450"/>
        <v>0.33981546518200073</v>
      </c>
      <c r="P1888" s="21">
        <f t="shared" si="442"/>
        <v>0</v>
      </c>
      <c r="Q1888" s="21">
        <f t="shared" si="443"/>
        <v>0.84355555031342389</v>
      </c>
      <c r="R1888">
        <f t="shared" si="444"/>
        <v>0.83668510409641816</v>
      </c>
      <c r="S1888" s="296">
        <f t="shared" si="451"/>
        <v>0</v>
      </c>
      <c r="T1888" s="283">
        <f t="shared" si="452"/>
        <v>0.28681184514844887</v>
      </c>
    </row>
    <row r="1889" spans="1:20" x14ac:dyDescent="0.25">
      <c r="A1889" s="286">
        <v>43179</v>
      </c>
      <c r="B1889" s="1">
        <f t="shared" si="445"/>
        <v>2</v>
      </c>
      <c r="C1889" s="285">
        <v>15</v>
      </c>
      <c r="D1889" t="s">
        <v>714</v>
      </c>
      <c r="F1889" s="16">
        <v>41</v>
      </c>
      <c r="G1889" t="str">
        <f t="shared" si="439"/>
        <v>heating</v>
      </c>
      <c r="H1889" s="283">
        <f>IF(G1889="heating",F1889*Assumptions!M$4+Assumptions!M$7,0)</f>
        <v>0.30545705018157687</v>
      </c>
      <c r="I1889" s="15">
        <f t="shared" si="440"/>
        <v>0.85754515037175039</v>
      </c>
      <c r="J1889" s="15">
        <f t="shared" si="441"/>
        <v>1.0199659078795975</v>
      </c>
      <c r="K1889" s="283">
        <f t="shared" si="446"/>
        <v>0.26717314607114995</v>
      </c>
      <c r="L1889" s="283">
        <f t="shared" si="447"/>
        <v>3.6290180754851575</v>
      </c>
      <c r="M1889" s="283">
        <f t="shared" si="448"/>
        <v>3.3081939137964111</v>
      </c>
      <c r="N1889" s="283">
        <f t="shared" si="449"/>
        <v>3.0927664988509331</v>
      </c>
      <c r="O1889" s="283">
        <f t="shared" si="450"/>
        <v>0.31349802086147455</v>
      </c>
      <c r="P1889" s="21">
        <f t="shared" si="442"/>
        <v>0</v>
      </c>
      <c r="Q1889" s="21">
        <f t="shared" si="443"/>
        <v>0.96592607327566882</v>
      </c>
      <c r="R1889">
        <f t="shared" si="444"/>
        <v>0.83668510409641816</v>
      </c>
      <c r="S1889" s="296">
        <f t="shared" si="451"/>
        <v>0</v>
      </c>
      <c r="T1889" s="283">
        <f t="shared" si="452"/>
        <v>0.26717314607114995</v>
      </c>
    </row>
    <row r="1890" spans="1:20" x14ac:dyDescent="0.25">
      <c r="A1890" s="286">
        <v>43179</v>
      </c>
      <c r="B1890" s="1">
        <f t="shared" si="445"/>
        <v>2</v>
      </c>
      <c r="C1890" s="285">
        <v>16</v>
      </c>
      <c r="D1890" t="s">
        <v>714</v>
      </c>
      <c r="F1890" s="16">
        <v>39</v>
      </c>
      <c r="G1890" t="str">
        <f t="shared" si="439"/>
        <v>heating</v>
      </c>
      <c r="H1890" s="283">
        <f>IF(G1890="heating",F1890*Assumptions!M$4+Assumptions!M$7,0)</f>
        <v>0.32684879865565691</v>
      </c>
      <c r="I1890" s="15">
        <f t="shared" si="440"/>
        <v>0.88344815438260227</v>
      </c>
      <c r="J1890" s="15">
        <f t="shared" si="441"/>
        <v>1.0199659078795975</v>
      </c>
      <c r="K1890" s="283">
        <f t="shared" si="446"/>
        <v>0.29451920305815954</v>
      </c>
      <c r="L1890" s="283">
        <f t="shared" si="447"/>
        <v>3.4953736047983544</v>
      </c>
      <c r="M1890" s="283">
        <f t="shared" si="448"/>
        <v>3.5124992605992165</v>
      </c>
      <c r="N1890" s="283">
        <f t="shared" si="449"/>
        <v>2.9501734199721237</v>
      </c>
      <c r="O1890" s="283">
        <f t="shared" si="450"/>
        <v>0.3489471640909384</v>
      </c>
      <c r="P1890" s="21">
        <f t="shared" si="442"/>
        <v>0</v>
      </c>
      <c r="Q1890" s="21">
        <f t="shared" si="443"/>
        <v>1.1649354943302594</v>
      </c>
      <c r="R1890">
        <f t="shared" si="444"/>
        <v>0.83668510409641816</v>
      </c>
      <c r="S1890" s="296">
        <f t="shared" si="451"/>
        <v>0</v>
      </c>
      <c r="T1890" s="283">
        <f t="shared" si="452"/>
        <v>0.29451920305815954</v>
      </c>
    </row>
    <row r="1891" spans="1:20" x14ac:dyDescent="0.25">
      <c r="A1891" s="286">
        <v>43179</v>
      </c>
      <c r="B1891" s="1">
        <f t="shared" si="445"/>
        <v>2</v>
      </c>
      <c r="C1891" s="285">
        <v>17</v>
      </c>
      <c r="D1891" t="s">
        <v>714</v>
      </c>
      <c r="F1891" s="16">
        <v>39</v>
      </c>
      <c r="G1891" t="str">
        <f t="shared" si="439"/>
        <v>heating</v>
      </c>
      <c r="H1891" s="283">
        <f>IF(G1891="heating",F1891*Assumptions!M$4+Assumptions!M$7,0)</f>
        <v>0.32684879865565691</v>
      </c>
      <c r="I1891" s="15">
        <f t="shared" si="440"/>
        <v>0.94025748850374469</v>
      </c>
      <c r="J1891" s="15">
        <f t="shared" si="441"/>
        <v>1.0199659078795975</v>
      </c>
      <c r="K1891" s="283">
        <f t="shared" si="446"/>
        <v>0.3134579938956551</v>
      </c>
      <c r="L1891" s="283">
        <f t="shared" si="447"/>
        <v>3.4953736047983544</v>
      </c>
      <c r="M1891" s="283">
        <f t="shared" si="448"/>
        <v>3.7383673470350267</v>
      </c>
      <c r="N1891" s="283">
        <f t="shared" si="449"/>
        <v>2.9501734199721237</v>
      </c>
      <c r="O1891" s="283">
        <f t="shared" si="450"/>
        <v>0.37138589570991032</v>
      </c>
      <c r="P1891" s="21">
        <f t="shared" si="442"/>
        <v>0</v>
      </c>
      <c r="Q1891" s="21">
        <f t="shared" si="443"/>
        <v>1.3521540118753073</v>
      </c>
      <c r="R1891">
        <f t="shared" si="444"/>
        <v>0.83668510409641816</v>
      </c>
      <c r="S1891" s="296">
        <f t="shared" si="451"/>
        <v>0</v>
      </c>
      <c r="T1891" s="283">
        <f t="shared" si="452"/>
        <v>0.3134579938956551</v>
      </c>
    </row>
    <row r="1892" spans="1:20" x14ac:dyDescent="0.25">
      <c r="A1892" s="286">
        <v>43179</v>
      </c>
      <c r="B1892" s="1">
        <f t="shared" si="445"/>
        <v>2</v>
      </c>
      <c r="C1892" s="285">
        <v>18</v>
      </c>
      <c r="D1892" t="s">
        <v>714</v>
      </c>
      <c r="F1892" s="16">
        <v>36</v>
      </c>
      <c r="G1892" t="str">
        <f t="shared" si="439"/>
        <v>heating</v>
      </c>
      <c r="H1892" s="283">
        <f>IF(G1892="heating",F1892*Assumptions!M$4+Assumptions!M$7,0)</f>
        <v>0.358936421366777</v>
      </c>
      <c r="I1892" s="15">
        <f t="shared" si="440"/>
        <v>0.98182363790757687</v>
      </c>
      <c r="J1892" s="15">
        <f t="shared" si="441"/>
        <v>1.0199659078795975</v>
      </c>
      <c r="K1892" s="283">
        <f t="shared" si="446"/>
        <v>0.35944849378263138</v>
      </c>
      <c r="L1892" s="283">
        <f t="shared" si="447"/>
        <v>3.2767200477248446</v>
      </c>
      <c r="M1892" s="283">
        <f t="shared" si="448"/>
        <v>4.0186948364153858</v>
      </c>
      <c r="N1892" s="283">
        <f t="shared" si="449"/>
        <v>2.7263288431388362</v>
      </c>
      <c r="O1892" s="283">
        <f t="shared" si="450"/>
        <v>0.43201394749799377</v>
      </c>
      <c r="P1892" s="21">
        <f t="shared" si="442"/>
        <v>0</v>
      </c>
      <c r="Q1892" s="21">
        <f t="shared" si="443"/>
        <v>1.5598916921549892</v>
      </c>
      <c r="R1892">
        <f t="shared" si="444"/>
        <v>0.83668510409641816</v>
      </c>
      <c r="S1892" s="296">
        <f t="shared" si="451"/>
        <v>0</v>
      </c>
      <c r="T1892" s="283">
        <f t="shared" si="452"/>
        <v>0.35944849378263138</v>
      </c>
    </row>
    <row r="1893" spans="1:20" x14ac:dyDescent="0.25">
      <c r="A1893" s="286">
        <v>43179</v>
      </c>
      <c r="B1893" s="1">
        <f t="shared" si="445"/>
        <v>2</v>
      </c>
      <c r="C1893" s="285">
        <v>19</v>
      </c>
      <c r="D1893" t="s">
        <v>714</v>
      </c>
      <c r="F1893" s="16">
        <v>34</v>
      </c>
      <c r="G1893" t="str">
        <f t="shared" si="439"/>
        <v>heating</v>
      </c>
      <c r="H1893" s="283">
        <f>IF(G1893="heating",F1893*Assumptions!M$4+Assumptions!M$7,0)</f>
        <v>0.38032816984085704</v>
      </c>
      <c r="I1893" s="15">
        <f t="shared" si="440"/>
        <v>0.98418842963438757</v>
      </c>
      <c r="J1893" s="15">
        <f t="shared" si="441"/>
        <v>1.0199659078795975</v>
      </c>
      <c r="K1893" s="283">
        <f t="shared" si="446"/>
        <v>0.38178811472794794</v>
      </c>
      <c r="L1893" s="283">
        <f t="shared" si="447"/>
        <v>3.1617728735566879</v>
      </c>
      <c r="M1893" s="283">
        <f t="shared" si="448"/>
        <v>4.1187183632719107</v>
      </c>
      <c r="N1893" s="283">
        <f t="shared" si="449"/>
        <v>2.582445701090049</v>
      </c>
      <c r="O1893" s="283">
        <f t="shared" si="450"/>
        <v>0.46743569635700238</v>
      </c>
      <c r="P1893" s="21">
        <f t="shared" si="442"/>
        <v>0</v>
      </c>
      <c r="Q1893" s="21">
        <f t="shared" si="443"/>
        <v>1.6764212681468484</v>
      </c>
      <c r="R1893">
        <f t="shared" si="444"/>
        <v>0.83668510409641816</v>
      </c>
      <c r="S1893" s="296">
        <f t="shared" si="451"/>
        <v>0</v>
      </c>
      <c r="T1893" s="283">
        <f t="shared" si="452"/>
        <v>0.38178811472794794</v>
      </c>
    </row>
    <row r="1894" spans="1:20" x14ac:dyDescent="0.25">
      <c r="A1894" s="286">
        <v>43179</v>
      </c>
      <c r="B1894" s="1">
        <f t="shared" si="445"/>
        <v>2</v>
      </c>
      <c r="C1894" s="285">
        <v>20</v>
      </c>
      <c r="D1894" t="s">
        <v>714</v>
      </c>
      <c r="F1894" s="16">
        <v>32</v>
      </c>
      <c r="G1894" t="str">
        <f t="shared" si="439"/>
        <v>heating</v>
      </c>
      <c r="H1894" s="283">
        <f>IF(G1894="heating",F1894*Assumptions!M$4+Assumptions!M$7,0)</f>
        <v>0.40171991831493709</v>
      </c>
      <c r="I1894" s="15">
        <f t="shared" si="440"/>
        <v>0.97071962311712034</v>
      </c>
      <c r="J1894" s="15">
        <f t="shared" si="441"/>
        <v>1.0199659078795975</v>
      </c>
      <c r="K1894" s="283">
        <f t="shared" si="446"/>
        <v>0.39774326138452709</v>
      </c>
      <c r="L1894" s="283">
        <f t="shared" si="447"/>
        <v>3.1003620880617868</v>
      </c>
      <c r="M1894" s="283">
        <f t="shared" si="448"/>
        <v>4.2075014140279112</v>
      </c>
      <c r="N1894" s="283">
        <f t="shared" si="449"/>
        <v>2.4522803312945656</v>
      </c>
      <c r="O1894" s="283">
        <f t="shared" si="450"/>
        <v>0.50285773312370663</v>
      </c>
      <c r="P1894" s="21">
        <f t="shared" si="442"/>
        <v>0</v>
      </c>
      <c r="Q1894" s="21">
        <f t="shared" si="443"/>
        <v>1.52436960139122</v>
      </c>
      <c r="R1894">
        <f t="shared" si="444"/>
        <v>0.83668510409641816</v>
      </c>
      <c r="S1894" s="296">
        <f t="shared" si="451"/>
        <v>0</v>
      </c>
      <c r="T1894" s="283">
        <f t="shared" si="452"/>
        <v>0.39774326138452709</v>
      </c>
    </row>
    <row r="1895" spans="1:20" x14ac:dyDescent="0.25">
      <c r="A1895" s="286">
        <v>43179</v>
      </c>
      <c r="B1895" s="1">
        <f t="shared" si="445"/>
        <v>2</v>
      </c>
      <c r="C1895" s="285">
        <v>21</v>
      </c>
      <c r="D1895" t="s">
        <v>714</v>
      </c>
      <c r="F1895" s="16">
        <v>32</v>
      </c>
      <c r="G1895" t="str">
        <f t="shared" si="439"/>
        <v>heating</v>
      </c>
      <c r="H1895" s="283">
        <f>IF(G1895="heating",F1895*Assumptions!M$4+Assumptions!M$7,0)</f>
        <v>0.40171991831493709</v>
      </c>
      <c r="I1895" s="15">
        <f t="shared" si="440"/>
        <v>0.95751150862929935</v>
      </c>
      <c r="J1895" s="15">
        <f t="shared" si="441"/>
        <v>1.0199659078795975</v>
      </c>
      <c r="K1895" s="283">
        <f t="shared" si="446"/>
        <v>0.39233136034944077</v>
      </c>
      <c r="L1895" s="283">
        <f t="shared" si="447"/>
        <v>3.1003620880617868</v>
      </c>
      <c r="M1895" s="283">
        <f t="shared" si="448"/>
        <v>4.1502519682964074</v>
      </c>
      <c r="N1895" s="283">
        <f t="shared" si="449"/>
        <v>2.4522803312945656</v>
      </c>
      <c r="O1895" s="283">
        <f t="shared" si="450"/>
        <v>0.49601559008671275</v>
      </c>
      <c r="P1895" s="21">
        <f t="shared" si="442"/>
        <v>0</v>
      </c>
      <c r="Q1895" s="21">
        <f t="shared" si="443"/>
        <v>1.4448604713749031</v>
      </c>
      <c r="R1895">
        <f t="shared" si="444"/>
        <v>0.83668510409641816</v>
      </c>
      <c r="S1895" s="296">
        <f t="shared" si="451"/>
        <v>0</v>
      </c>
      <c r="T1895" s="283">
        <f t="shared" si="452"/>
        <v>0.39233136034944077</v>
      </c>
    </row>
    <row r="1896" spans="1:20" x14ac:dyDescent="0.25">
      <c r="A1896" s="286">
        <v>43179</v>
      </c>
      <c r="B1896" s="1">
        <f t="shared" si="445"/>
        <v>2</v>
      </c>
      <c r="C1896" s="285">
        <v>22</v>
      </c>
      <c r="D1896" t="s">
        <v>714</v>
      </c>
      <c r="F1896" s="16">
        <v>30</v>
      </c>
      <c r="G1896" t="str">
        <f t="shared" si="439"/>
        <v>heating</v>
      </c>
      <c r="H1896" s="283">
        <f>IF(G1896="heating",F1896*Assumptions!M$4+Assumptions!M$7,0)</f>
        <v>0.42311166678901713</v>
      </c>
      <c r="I1896" s="15">
        <f t="shared" si="440"/>
        <v>0.9426530227543114</v>
      </c>
      <c r="J1896" s="15">
        <f t="shared" si="441"/>
        <v>1.0199659078795975</v>
      </c>
      <c r="K1896" s="283">
        <f t="shared" si="446"/>
        <v>0.40681084393779965</v>
      </c>
      <c r="L1896" s="283">
        <f t="shared" si="447"/>
        <v>3.0747565450814909</v>
      </c>
      <c r="M1896" s="283">
        <f t="shared" si="448"/>
        <v>4.2678807686868669</v>
      </c>
      <c r="N1896" s="283">
        <f t="shared" si="449"/>
        <v>2.3339835549601151</v>
      </c>
      <c r="O1896" s="283">
        <f t="shared" si="450"/>
        <v>0.53592678592341225</v>
      </c>
      <c r="P1896" s="21">
        <f t="shared" si="442"/>
        <v>0</v>
      </c>
      <c r="Q1896" s="21">
        <f t="shared" si="443"/>
        <v>1.2427137171080138</v>
      </c>
      <c r="R1896">
        <f t="shared" si="444"/>
        <v>0.83668510409641816</v>
      </c>
      <c r="S1896" s="296">
        <f t="shared" si="451"/>
        <v>0</v>
      </c>
      <c r="T1896" s="283">
        <f t="shared" si="452"/>
        <v>0.40681084393779965</v>
      </c>
    </row>
    <row r="1897" spans="1:20" x14ac:dyDescent="0.25">
      <c r="A1897" s="286">
        <v>43179</v>
      </c>
      <c r="B1897" s="1">
        <f t="shared" si="445"/>
        <v>2</v>
      </c>
      <c r="C1897" s="285">
        <v>23</v>
      </c>
      <c r="D1897" t="s">
        <v>713</v>
      </c>
      <c r="F1897" s="16">
        <v>30</v>
      </c>
      <c r="G1897" t="str">
        <f t="shared" si="439"/>
        <v>heating</v>
      </c>
      <c r="H1897" s="283">
        <f>IF(G1897="heating",F1897*Assumptions!M$4+Assumptions!M$7,0)</f>
        <v>0.42311166678901713</v>
      </c>
      <c r="I1897" s="15">
        <f t="shared" si="440"/>
        <v>0.94450710149963013</v>
      </c>
      <c r="J1897" s="15">
        <f t="shared" si="441"/>
        <v>1.0199659078795975</v>
      </c>
      <c r="K1897" s="283">
        <f t="shared" si="446"/>
        <v>0.40761098918838873</v>
      </c>
      <c r="L1897" s="283">
        <f t="shared" si="447"/>
        <v>3.0747565450814909</v>
      </c>
      <c r="M1897" s="283">
        <f t="shared" si="448"/>
        <v>4.2762751479863219</v>
      </c>
      <c r="N1897" s="283">
        <f t="shared" si="449"/>
        <v>2.3339835549601151</v>
      </c>
      <c r="O1897" s="283">
        <f t="shared" si="450"/>
        <v>0.53698088582957326</v>
      </c>
      <c r="P1897" s="21">
        <f t="shared" si="442"/>
        <v>0</v>
      </c>
      <c r="Q1897" s="21">
        <f t="shared" si="443"/>
        <v>1.0297519246597011</v>
      </c>
      <c r="R1897">
        <f t="shared" si="444"/>
        <v>0.83668510409641816</v>
      </c>
      <c r="S1897" s="296">
        <f t="shared" si="451"/>
        <v>0</v>
      </c>
      <c r="T1897" s="283">
        <f t="shared" si="452"/>
        <v>0.40761098918838873</v>
      </c>
    </row>
    <row r="1898" spans="1:20" x14ac:dyDescent="0.25">
      <c r="A1898" s="286">
        <v>43180</v>
      </c>
      <c r="B1898" s="1">
        <f t="shared" si="445"/>
        <v>3</v>
      </c>
      <c r="C1898" s="285">
        <v>0</v>
      </c>
      <c r="D1898" t="s">
        <v>713</v>
      </c>
      <c r="F1898" s="16">
        <v>30</v>
      </c>
      <c r="G1898" t="str">
        <f t="shared" si="439"/>
        <v>heating</v>
      </c>
      <c r="H1898" s="283">
        <f>IF(G1898="heating",F1898*Assumptions!M$4+Assumptions!M$7,0)</f>
        <v>0.42311166678901713</v>
      </c>
      <c r="I1898" s="15">
        <f t="shared" si="440"/>
        <v>0.97481507806017154</v>
      </c>
      <c r="J1898" s="15">
        <f t="shared" si="441"/>
        <v>1.0263036171733995</v>
      </c>
      <c r="K1898" s="283">
        <f t="shared" si="446"/>
        <v>0.42330470754711075</v>
      </c>
      <c r="L1898" s="283">
        <f t="shared" si="447"/>
        <v>3.0747565450814909</v>
      </c>
      <c r="M1898" s="283">
        <f t="shared" si="448"/>
        <v>4.4409190353617003</v>
      </c>
      <c r="N1898" s="283">
        <f t="shared" si="449"/>
        <v>2.3339835549601151</v>
      </c>
      <c r="O1898" s="283">
        <f t="shared" si="450"/>
        <v>0.55765556587930942</v>
      </c>
      <c r="P1898" s="21">
        <f t="shared" si="442"/>
        <v>0</v>
      </c>
      <c r="Q1898" s="21">
        <f t="shared" si="443"/>
        <v>0.90668853391740301</v>
      </c>
      <c r="R1898">
        <f t="shared" si="444"/>
        <v>0.9421089825381942</v>
      </c>
      <c r="S1898" s="296">
        <f t="shared" si="451"/>
        <v>0</v>
      </c>
      <c r="T1898" s="283">
        <f t="shared" si="452"/>
        <v>0.42330470754711075</v>
      </c>
    </row>
    <row r="1899" spans="1:20" x14ac:dyDescent="0.25">
      <c r="A1899" s="286">
        <v>43180</v>
      </c>
      <c r="B1899" s="1">
        <f t="shared" si="445"/>
        <v>3</v>
      </c>
      <c r="C1899" s="285">
        <v>1</v>
      </c>
      <c r="D1899" t="s">
        <v>713</v>
      </c>
      <c r="F1899" s="16">
        <v>32</v>
      </c>
      <c r="G1899" t="str">
        <f t="shared" si="439"/>
        <v>heating</v>
      </c>
      <c r="H1899" s="283">
        <f>IF(G1899="heating",F1899*Assumptions!M$4+Assumptions!M$7,0)</f>
        <v>0.40171991831493709</v>
      </c>
      <c r="I1899" s="15">
        <f t="shared" si="440"/>
        <v>1.012242869806885</v>
      </c>
      <c r="J1899" s="15">
        <f t="shared" si="441"/>
        <v>1.0263036171733995</v>
      </c>
      <c r="K1899" s="283">
        <f t="shared" si="446"/>
        <v>0.41733417648850923</v>
      </c>
      <c r="L1899" s="283">
        <f t="shared" si="447"/>
        <v>3.1003620880617868</v>
      </c>
      <c r="M1899" s="283">
        <f t="shared" si="448"/>
        <v>4.4147426447534155</v>
      </c>
      <c r="N1899" s="283">
        <f t="shared" si="449"/>
        <v>2.4522803312945656</v>
      </c>
      <c r="O1899" s="283">
        <f t="shared" si="450"/>
        <v>0.52762608023464186</v>
      </c>
      <c r="P1899" s="21">
        <f t="shared" si="442"/>
        <v>0</v>
      </c>
      <c r="Q1899" s="21">
        <f t="shared" si="443"/>
        <v>0.81803459285312596</v>
      </c>
      <c r="R1899">
        <f t="shared" si="444"/>
        <v>0.9421089825381942</v>
      </c>
      <c r="S1899" s="296">
        <f t="shared" si="451"/>
        <v>0</v>
      </c>
      <c r="T1899" s="283">
        <f t="shared" si="452"/>
        <v>0.41733417648850923</v>
      </c>
    </row>
    <row r="1900" spans="1:20" x14ac:dyDescent="0.25">
      <c r="A1900" s="286">
        <v>43180</v>
      </c>
      <c r="B1900" s="1">
        <f t="shared" si="445"/>
        <v>3</v>
      </c>
      <c r="C1900" s="285">
        <v>2</v>
      </c>
      <c r="D1900" t="s">
        <v>713</v>
      </c>
      <c r="F1900" s="16">
        <v>36</v>
      </c>
      <c r="G1900" t="str">
        <f t="shared" si="439"/>
        <v>heating</v>
      </c>
      <c r="H1900" s="283">
        <f>IF(G1900="heating",F1900*Assumptions!M$4+Assumptions!M$7,0)</f>
        <v>0.358936421366777</v>
      </c>
      <c r="I1900" s="15">
        <f t="shared" si="440"/>
        <v>1.0509704703585963</v>
      </c>
      <c r="J1900" s="15">
        <f t="shared" si="441"/>
        <v>1.0263036171733995</v>
      </c>
      <c r="K1900" s="283">
        <f t="shared" si="446"/>
        <v>0.38715413464799536</v>
      </c>
      <c r="L1900" s="283">
        <f t="shared" si="447"/>
        <v>3.2767200477248446</v>
      </c>
      <c r="M1900" s="283">
        <f t="shared" si="448"/>
        <v>4.3284485780809385</v>
      </c>
      <c r="N1900" s="283">
        <f t="shared" si="449"/>
        <v>2.7263288431388362</v>
      </c>
      <c r="O1900" s="283">
        <f t="shared" si="450"/>
        <v>0.465312802508486</v>
      </c>
      <c r="P1900" s="21">
        <f t="shared" si="442"/>
        <v>0</v>
      </c>
      <c r="Q1900" s="21">
        <f t="shared" si="443"/>
        <v>0.74507607494346417</v>
      </c>
      <c r="R1900">
        <f t="shared" si="444"/>
        <v>0.9421089825381942</v>
      </c>
      <c r="S1900" s="296">
        <f t="shared" si="451"/>
        <v>0</v>
      </c>
      <c r="T1900" s="283">
        <f t="shared" si="452"/>
        <v>0.38715413464799536</v>
      </c>
    </row>
    <row r="1901" spans="1:20" x14ac:dyDescent="0.25">
      <c r="A1901" s="286">
        <v>43180</v>
      </c>
      <c r="B1901" s="1">
        <f t="shared" si="445"/>
        <v>3</v>
      </c>
      <c r="C1901" s="285">
        <v>3</v>
      </c>
      <c r="D1901" t="s">
        <v>713</v>
      </c>
      <c r="F1901" s="16">
        <v>34</v>
      </c>
      <c r="G1901" t="str">
        <f t="shared" si="439"/>
        <v>heating</v>
      </c>
      <c r="H1901" s="283">
        <f>IF(G1901="heating",F1901*Assumptions!M$4+Assumptions!M$7,0)</f>
        <v>0.38032816984085704</v>
      </c>
      <c r="I1901" s="15">
        <f t="shared" si="440"/>
        <v>1.0924036124451033</v>
      </c>
      <c r="J1901" s="15">
        <f t="shared" si="441"/>
        <v>1.0263036171733995</v>
      </c>
      <c r="K1901" s="283">
        <f t="shared" si="446"/>
        <v>0.42640027957543442</v>
      </c>
      <c r="L1901" s="283">
        <f t="shared" si="447"/>
        <v>3.1617728735566879</v>
      </c>
      <c r="M1901" s="283">
        <f t="shared" si="448"/>
        <v>4.5999930166580905</v>
      </c>
      <c r="N1901" s="283">
        <f t="shared" si="449"/>
        <v>2.582445701090049</v>
      </c>
      <c r="O1901" s="283">
        <f t="shared" si="450"/>
        <v>0.52205583128796473</v>
      </c>
      <c r="P1901" s="21">
        <f t="shared" si="442"/>
        <v>0</v>
      </c>
      <c r="Q1901" s="21">
        <f t="shared" si="443"/>
        <v>0.69158980876382303</v>
      </c>
      <c r="R1901">
        <f t="shared" si="444"/>
        <v>0.9421089825381942</v>
      </c>
      <c r="S1901" s="296">
        <f t="shared" si="451"/>
        <v>0</v>
      </c>
      <c r="T1901" s="283">
        <f t="shared" si="452"/>
        <v>0.42640027957543442</v>
      </c>
    </row>
    <row r="1902" spans="1:20" x14ac:dyDescent="0.25">
      <c r="A1902" s="286">
        <v>43180</v>
      </c>
      <c r="B1902" s="1">
        <f t="shared" si="445"/>
        <v>3</v>
      </c>
      <c r="C1902" s="285">
        <v>4</v>
      </c>
      <c r="D1902" t="s">
        <v>713</v>
      </c>
      <c r="F1902" s="16">
        <v>36</v>
      </c>
      <c r="G1902" t="str">
        <f t="shared" si="439"/>
        <v>heating</v>
      </c>
      <c r="H1902" s="283">
        <f>IF(G1902="heating",F1902*Assumptions!M$4+Assumptions!M$7,0)</f>
        <v>0.358936421366777</v>
      </c>
      <c r="I1902" s="15">
        <f t="shared" si="440"/>
        <v>1.1348296917927807</v>
      </c>
      <c r="J1902" s="15">
        <f t="shared" si="441"/>
        <v>1.0263036171733995</v>
      </c>
      <c r="K1902" s="283">
        <f t="shared" si="446"/>
        <v>0.41804600575406803</v>
      </c>
      <c r="L1902" s="283">
        <f t="shared" si="447"/>
        <v>3.2767200477248446</v>
      </c>
      <c r="M1902" s="283">
        <f t="shared" si="448"/>
        <v>4.6738249116823187</v>
      </c>
      <c r="N1902" s="283">
        <f t="shared" si="449"/>
        <v>2.7263288431388362</v>
      </c>
      <c r="O1902" s="283">
        <f t="shared" si="450"/>
        <v>0.50244112384791051</v>
      </c>
      <c r="P1902" s="21">
        <f t="shared" si="442"/>
        <v>0</v>
      </c>
      <c r="Q1902" s="21">
        <f t="shared" si="443"/>
        <v>0.6473875548762833</v>
      </c>
      <c r="R1902">
        <f t="shared" si="444"/>
        <v>0.9421089825381942</v>
      </c>
      <c r="S1902" s="296">
        <f t="shared" si="451"/>
        <v>0</v>
      </c>
      <c r="T1902" s="283">
        <f t="shared" si="452"/>
        <v>0.41804600575406803</v>
      </c>
    </row>
    <row r="1903" spans="1:20" x14ac:dyDescent="0.25">
      <c r="A1903" s="286">
        <v>43180</v>
      </c>
      <c r="B1903" s="1">
        <f t="shared" si="445"/>
        <v>3</v>
      </c>
      <c r="C1903" s="285">
        <v>5</v>
      </c>
      <c r="D1903" t="s">
        <v>713</v>
      </c>
      <c r="F1903" s="16">
        <v>34</v>
      </c>
      <c r="G1903" t="str">
        <f t="shared" si="439"/>
        <v>heating</v>
      </c>
      <c r="H1903" s="283">
        <f>IF(G1903="heating",F1903*Assumptions!M$4+Assumptions!M$7,0)</f>
        <v>0.38032816984085704</v>
      </c>
      <c r="I1903" s="15">
        <f t="shared" si="440"/>
        <v>1.1635558681477385</v>
      </c>
      <c r="J1903" s="15">
        <f t="shared" si="441"/>
        <v>1.0263036171733995</v>
      </c>
      <c r="K1903" s="283">
        <f t="shared" si="446"/>
        <v>0.45417329440107979</v>
      </c>
      <c r="L1903" s="283">
        <f t="shared" si="447"/>
        <v>3.1617728735566879</v>
      </c>
      <c r="M1903" s="283">
        <f t="shared" si="448"/>
        <v>4.8996074408716872</v>
      </c>
      <c r="N1903" s="283">
        <f t="shared" si="449"/>
        <v>2.582445701090049</v>
      </c>
      <c r="O1903" s="283">
        <f t="shared" si="450"/>
        <v>0.55605924319147459</v>
      </c>
      <c r="P1903" s="21">
        <f t="shared" si="442"/>
        <v>0</v>
      </c>
      <c r="Q1903" s="21">
        <f t="shared" si="443"/>
        <v>0.72139578924615555</v>
      </c>
      <c r="R1903">
        <f t="shared" si="444"/>
        <v>0.9421089825381942</v>
      </c>
      <c r="S1903" s="296">
        <f t="shared" si="451"/>
        <v>0</v>
      </c>
      <c r="T1903" s="283">
        <f t="shared" si="452"/>
        <v>0.45417329440107979</v>
      </c>
    </row>
    <row r="1904" spans="1:20" x14ac:dyDescent="0.25">
      <c r="A1904" s="286">
        <v>43180</v>
      </c>
      <c r="B1904" s="1">
        <f t="shared" si="445"/>
        <v>3</v>
      </c>
      <c r="C1904" s="285">
        <v>6</v>
      </c>
      <c r="D1904" t="s">
        <v>713</v>
      </c>
      <c r="F1904" s="16">
        <v>34</v>
      </c>
      <c r="G1904" t="str">
        <f t="shared" si="439"/>
        <v>heating</v>
      </c>
      <c r="H1904" s="283">
        <f>IF(G1904="heating",F1904*Assumptions!M$4+Assumptions!M$7,0)</f>
        <v>0.38032816984085704</v>
      </c>
      <c r="I1904" s="15">
        <f t="shared" si="440"/>
        <v>1.2083911162615524</v>
      </c>
      <c r="J1904" s="15">
        <f t="shared" si="441"/>
        <v>1.0263036171733995</v>
      </c>
      <c r="K1904" s="283">
        <f t="shared" si="446"/>
        <v>0.47167393437770283</v>
      </c>
      <c r="L1904" s="283">
        <f t="shared" si="447"/>
        <v>3.1617728735566879</v>
      </c>
      <c r="M1904" s="283">
        <f t="shared" si="448"/>
        <v>5.088403803199756</v>
      </c>
      <c r="N1904" s="283">
        <f t="shared" si="449"/>
        <v>2.582445701090049</v>
      </c>
      <c r="O1904" s="283">
        <f t="shared" si="450"/>
        <v>0.57748585004118003</v>
      </c>
      <c r="P1904" s="21">
        <f t="shared" si="442"/>
        <v>0</v>
      </c>
      <c r="Q1904" s="21">
        <f t="shared" si="443"/>
        <v>0.87787080972652631</v>
      </c>
      <c r="R1904">
        <f t="shared" si="444"/>
        <v>0.9421089825381942</v>
      </c>
      <c r="S1904" s="296">
        <f t="shared" si="451"/>
        <v>0</v>
      </c>
      <c r="T1904" s="283">
        <f t="shared" si="452"/>
        <v>0.47167393437770283</v>
      </c>
    </row>
    <row r="1905" spans="1:20" x14ac:dyDescent="0.25">
      <c r="A1905" s="286">
        <v>43180</v>
      </c>
      <c r="B1905" s="1">
        <f t="shared" si="445"/>
        <v>3</v>
      </c>
      <c r="C1905" s="285">
        <v>7</v>
      </c>
      <c r="D1905" t="s">
        <v>714</v>
      </c>
      <c r="F1905" s="16">
        <v>34</v>
      </c>
      <c r="G1905" t="str">
        <f t="shared" si="439"/>
        <v>heating</v>
      </c>
      <c r="H1905" s="283">
        <f>IF(G1905="heating",F1905*Assumptions!M$4+Assumptions!M$7,0)</f>
        <v>0.38032816984085704</v>
      </c>
      <c r="I1905" s="15">
        <f t="shared" si="440"/>
        <v>1.1637425769249583</v>
      </c>
      <c r="J1905" s="15">
        <f t="shared" si="441"/>
        <v>1.0263036171733995</v>
      </c>
      <c r="K1905" s="283">
        <f t="shared" si="446"/>
        <v>0.45424617284444879</v>
      </c>
      <c r="L1905" s="283">
        <f t="shared" si="447"/>
        <v>3.1617728735566879</v>
      </c>
      <c r="M1905" s="283">
        <f t="shared" si="448"/>
        <v>4.9003936512627693</v>
      </c>
      <c r="N1905" s="283">
        <f t="shared" si="449"/>
        <v>2.582445701090049</v>
      </c>
      <c r="O1905" s="283">
        <f t="shared" si="450"/>
        <v>0.5561484706572114</v>
      </c>
      <c r="P1905" s="21">
        <f t="shared" si="442"/>
        <v>0</v>
      </c>
      <c r="Q1905" s="21">
        <f t="shared" si="443"/>
        <v>0.97331382064367777</v>
      </c>
      <c r="R1905">
        <f t="shared" si="444"/>
        <v>0.9421089825381942</v>
      </c>
      <c r="S1905" s="296">
        <f t="shared" si="451"/>
        <v>0</v>
      </c>
      <c r="T1905" s="283">
        <f t="shared" si="452"/>
        <v>0.45424617284444879</v>
      </c>
    </row>
    <row r="1906" spans="1:20" x14ac:dyDescent="0.25">
      <c r="A1906" s="286">
        <v>43180</v>
      </c>
      <c r="B1906" s="1">
        <f t="shared" si="445"/>
        <v>3</v>
      </c>
      <c r="C1906" s="285">
        <v>8</v>
      </c>
      <c r="D1906" t="s">
        <v>714</v>
      </c>
      <c r="F1906" s="16">
        <v>36</v>
      </c>
      <c r="G1906" t="str">
        <f t="shared" si="439"/>
        <v>heating</v>
      </c>
      <c r="H1906" s="283">
        <f>IF(G1906="heating",F1906*Assumptions!M$4+Assumptions!M$7,0)</f>
        <v>0.358936421366777</v>
      </c>
      <c r="I1906" s="15">
        <f t="shared" si="440"/>
        <v>1.094193721037565</v>
      </c>
      <c r="J1906" s="15">
        <f t="shared" si="441"/>
        <v>1.0263036171733995</v>
      </c>
      <c r="K1906" s="283">
        <f t="shared" si="446"/>
        <v>0.40307661837637238</v>
      </c>
      <c r="L1906" s="283">
        <f t="shared" si="447"/>
        <v>3.2767200477248446</v>
      </c>
      <c r="M1906" s="283">
        <f t="shared" si="448"/>
        <v>4.5064646339246215</v>
      </c>
      <c r="N1906" s="283">
        <f t="shared" si="449"/>
        <v>2.7263288431388362</v>
      </c>
      <c r="O1906" s="283">
        <f t="shared" si="450"/>
        <v>0.48444971688829275</v>
      </c>
      <c r="P1906" s="21">
        <f t="shared" si="442"/>
        <v>0</v>
      </c>
      <c r="Q1906" s="21">
        <f t="shared" si="443"/>
        <v>0.94940007506179924</v>
      </c>
      <c r="R1906">
        <f t="shared" si="444"/>
        <v>0.9421089825381942</v>
      </c>
      <c r="S1906" s="296">
        <f t="shared" si="451"/>
        <v>0</v>
      </c>
      <c r="T1906" s="283">
        <f t="shared" si="452"/>
        <v>0.40307661837637238</v>
      </c>
    </row>
    <row r="1907" spans="1:20" x14ac:dyDescent="0.25">
      <c r="A1907" s="286">
        <v>43180</v>
      </c>
      <c r="B1907" s="1">
        <f t="shared" si="445"/>
        <v>3</v>
      </c>
      <c r="C1907" s="285">
        <v>9</v>
      </c>
      <c r="D1907" t="s">
        <v>714</v>
      </c>
      <c r="F1907" s="16">
        <v>32</v>
      </c>
      <c r="G1907" t="str">
        <f t="shared" si="439"/>
        <v>heating</v>
      </c>
      <c r="H1907" s="283">
        <f>IF(G1907="heating",F1907*Assumptions!M$4+Assumptions!M$7,0)</f>
        <v>0.40171991831493709</v>
      </c>
      <c r="I1907" s="15">
        <f t="shared" si="440"/>
        <v>1.0343009000871222</v>
      </c>
      <c r="J1907" s="15">
        <f t="shared" si="441"/>
        <v>1.0263036171733995</v>
      </c>
      <c r="K1907" s="283">
        <f t="shared" si="446"/>
        <v>0.42642840691140926</v>
      </c>
      <c r="L1907" s="283">
        <f t="shared" si="447"/>
        <v>3.1003620880617868</v>
      </c>
      <c r="M1907" s="283">
        <f t="shared" si="448"/>
        <v>4.5109453741991699</v>
      </c>
      <c r="N1907" s="283">
        <f t="shared" si="449"/>
        <v>2.4522803312945656</v>
      </c>
      <c r="O1907" s="283">
        <f t="shared" si="450"/>
        <v>0.53912370832529866</v>
      </c>
      <c r="P1907" s="21">
        <f t="shared" si="442"/>
        <v>0</v>
      </c>
      <c r="Q1907" s="21">
        <f t="shared" si="443"/>
        <v>0.8408485371888097</v>
      </c>
      <c r="R1907">
        <f t="shared" si="444"/>
        <v>0.9421089825381942</v>
      </c>
      <c r="S1907" s="296">
        <f t="shared" si="451"/>
        <v>0</v>
      </c>
      <c r="T1907" s="283">
        <f t="shared" si="452"/>
        <v>0.42642840691140926</v>
      </c>
    </row>
    <row r="1908" spans="1:20" x14ac:dyDescent="0.25">
      <c r="A1908" s="286">
        <v>43180</v>
      </c>
      <c r="B1908" s="1">
        <f t="shared" si="445"/>
        <v>3</v>
      </c>
      <c r="C1908" s="285">
        <v>10</v>
      </c>
      <c r="D1908" t="s">
        <v>714</v>
      </c>
      <c r="F1908" s="16">
        <v>30</v>
      </c>
      <c r="G1908" t="str">
        <f t="shared" si="439"/>
        <v>heating</v>
      </c>
      <c r="H1908" s="283">
        <f>IF(G1908="heating",F1908*Assumptions!M$4+Assumptions!M$7,0)</f>
        <v>0.42311166678901713</v>
      </c>
      <c r="I1908" s="15">
        <f t="shared" si="440"/>
        <v>0.98112329028689171</v>
      </c>
      <c r="J1908" s="15">
        <f t="shared" si="441"/>
        <v>1.0263036171733995</v>
      </c>
      <c r="K1908" s="283">
        <f t="shared" si="446"/>
        <v>0.42604399214772515</v>
      </c>
      <c r="L1908" s="283">
        <f t="shared" si="447"/>
        <v>3.0747565450814909</v>
      </c>
      <c r="M1908" s="283">
        <f t="shared" si="448"/>
        <v>4.4696570600263277</v>
      </c>
      <c r="N1908" s="283">
        <f t="shared" si="449"/>
        <v>2.3339835549601151</v>
      </c>
      <c r="O1908" s="283">
        <f t="shared" si="450"/>
        <v>0.56126426022365494</v>
      </c>
      <c r="P1908" s="21">
        <f t="shared" si="442"/>
        <v>0</v>
      </c>
      <c r="Q1908" s="21">
        <f t="shared" si="443"/>
        <v>0.74504051125983206</v>
      </c>
      <c r="R1908">
        <f t="shared" si="444"/>
        <v>0.9421089825381942</v>
      </c>
      <c r="S1908" s="296">
        <f t="shared" si="451"/>
        <v>0</v>
      </c>
      <c r="T1908" s="283">
        <f t="shared" si="452"/>
        <v>0.42604399214772515</v>
      </c>
    </row>
    <row r="1909" spans="1:20" x14ac:dyDescent="0.25">
      <c r="A1909" s="286">
        <v>43180</v>
      </c>
      <c r="B1909" s="1">
        <f t="shared" si="445"/>
        <v>3</v>
      </c>
      <c r="C1909" s="285">
        <v>11</v>
      </c>
      <c r="D1909" t="s">
        <v>714</v>
      </c>
      <c r="F1909" s="16">
        <v>32</v>
      </c>
      <c r="G1909" t="str">
        <f t="shared" si="439"/>
        <v>heating</v>
      </c>
      <c r="H1909" s="283">
        <f>IF(G1909="heating",F1909*Assumptions!M$4+Assumptions!M$7,0)</f>
        <v>0.40171991831493709</v>
      </c>
      <c r="I1909" s="15">
        <f t="shared" si="440"/>
        <v>0.94956163997961163</v>
      </c>
      <c r="J1909" s="15">
        <f t="shared" si="441"/>
        <v>1.0263036171733995</v>
      </c>
      <c r="K1909" s="283">
        <f t="shared" si="446"/>
        <v>0.39149154502967498</v>
      </c>
      <c r="L1909" s="283">
        <f t="shared" si="447"/>
        <v>3.1003620880617868</v>
      </c>
      <c r="M1909" s="283">
        <f t="shared" si="448"/>
        <v>4.1413680361509906</v>
      </c>
      <c r="N1909" s="283">
        <f t="shared" si="449"/>
        <v>2.4522803312945656</v>
      </c>
      <c r="O1909" s="283">
        <f t="shared" si="450"/>
        <v>0.49495383073353116</v>
      </c>
      <c r="P1909" s="21">
        <f t="shared" si="442"/>
        <v>0</v>
      </c>
      <c r="Q1909" s="21">
        <f t="shared" si="443"/>
        <v>0.72850690893675296</v>
      </c>
      <c r="R1909">
        <f t="shared" si="444"/>
        <v>0.9421089825381942</v>
      </c>
      <c r="S1909" s="296">
        <f t="shared" si="451"/>
        <v>0</v>
      </c>
      <c r="T1909" s="283">
        <f t="shared" si="452"/>
        <v>0.39149154502967498</v>
      </c>
    </row>
    <row r="1910" spans="1:20" x14ac:dyDescent="0.25">
      <c r="A1910" s="286">
        <v>43180</v>
      </c>
      <c r="B1910" s="1">
        <f t="shared" si="445"/>
        <v>3</v>
      </c>
      <c r="C1910" s="285">
        <v>12</v>
      </c>
      <c r="D1910" t="s">
        <v>714</v>
      </c>
      <c r="F1910" s="16">
        <v>32</v>
      </c>
      <c r="G1910" t="str">
        <f t="shared" si="439"/>
        <v>heating</v>
      </c>
      <c r="H1910" s="283">
        <f>IF(G1910="heating",F1910*Assumptions!M$4+Assumptions!M$7,0)</f>
        <v>0.40171991831493709</v>
      </c>
      <c r="I1910" s="15">
        <f t="shared" si="440"/>
        <v>0.91648403420261149</v>
      </c>
      <c r="J1910" s="15">
        <f t="shared" si="441"/>
        <v>1.0263036171733995</v>
      </c>
      <c r="K1910" s="283">
        <f t="shared" si="446"/>
        <v>0.3778540912338389</v>
      </c>
      <c r="L1910" s="283">
        <f t="shared" si="447"/>
        <v>3.1003620880617868</v>
      </c>
      <c r="M1910" s="283">
        <f t="shared" si="448"/>
        <v>3.9971051115448395</v>
      </c>
      <c r="N1910" s="283">
        <f t="shared" si="449"/>
        <v>2.4522803312945656</v>
      </c>
      <c r="O1910" s="283">
        <f t="shared" si="450"/>
        <v>0.47771230896020916</v>
      </c>
      <c r="P1910" s="21">
        <f t="shared" si="442"/>
        <v>0</v>
      </c>
      <c r="Q1910" s="21">
        <f t="shared" si="443"/>
        <v>0.75910815787401487</v>
      </c>
      <c r="R1910">
        <f t="shared" si="444"/>
        <v>0.9421089825381942</v>
      </c>
      <c r="S1910" s="296">
        <f t="shared" si="451"/>
        <v>0</v>
      </c>
      <c r="T1910" s="283">
        <f t="shared" si="452"/>
        <v>0.3778540912338389</v>
      </c>
    </row>
    <row r="1911" spans="1:20" x14ac:dyDescent="0.25">
      <c r="A1911" s="286">
        <v>43180</v>
      </c>
      <c r="B1911" s="1">
        <f t="shared" si="445"/>
        <v>3</v>
      </c>
      <c r="C1911" s="285">
        <v>13</v>
      </c>
      <c r="D1911" t="s">
        <v>714</v>
      </c>
      <c r="F1911" s="16">
        <v>32</v>
      </c>
      <c r="G1911" t="str">
        <f t="shared" si="439"/>
        <v>heating</v>
      </c>
      <c r="H1911" s="283">
        <f>IF(G1911="heating",F1911*Assumptions!M$4+Assumptions!M$7,0)</f>
        <v>0.40171991831493709</v>
      </c>
      <c r="I1911" s="15">
        <f t="shared" si="440"/>
        <v>0.90040206880052787</v>
      </c>
      <c r="J1911" s="15">
        <f t="shared" si="441"/>
        <v>1.0263036171733995</v>
      </c>
      <c r="K1911" s="283">
        <f t="shared" si="446"/>
        <v>0.37122371231234974</v>
      </c>
      <c r="L1911" s="283">
        <f t="shared" si="447"/>
        <v>3.1003620880617868</v>
      </c>
      <c r="M1911" s="283">
        <f t="shared" si="448"/>
        <v>3.9269660761515128</v>
      </c>
      <c r="N1911" s="283">
        <f t="shared" si="449"/>
        <v>2.4522803312945656</v>
      </c>
      <c r="O1911" s="283">
        <f t="shared" si="450"/>
        <v>0.46932967212406207</v>
      </c>
      <c r="P1911" s="21">
        <f t="shared" si="442"/>
        <v>0</v>
      </c>
      <c r="Q1911" s="21">
        <f t="shared" si="443"/>
        <v>0.79115902007799765</v>
      </c>
      <c r="R1911">
        <f t="shared" si="444"/>
        <v>0.9421089825381942</v>
      </c>
      <c r="S1911" s="296">
        <f t="shared" si="451"/>
        <v>0</v>
      </c>
      <c r="T1911" s="283">
        <f t="shared" si="452"/>
        <v>0.37122371231234974</v>
      </c>
    </row>
    <row r="1912" spans="1:20" x14ac:dyDescent="0.25">
      <c r="A1912" s="286">
        <v>43180</v>
      </c>
      <c r="B1912" s="1">
        <f t="shared" si="445"/>
        <v>3</v>
      </c>
      <c r="C1912" s="285">
        <v>14</v>
      </c>
      <c r="D1912" t="s">
        <v>714</v>
      </c>
      <c r="F1912" s="16">
        <v>34</v>
      </c>
      <c r="G1912" t="str">
        <f t="shared" si="439"/>
        <v>heating</v>
      </c>
      <c r="H1912" s="283">
        <f>IF(G1912="heating",F1912*Assumptions!M$4+Assumptions!M$7,0)</f>
        <v>0.38032816984085704</v>
      </c>
      <c r="I1912" s="15">
        <f t="shared" si="440"/>
        <v>0.86032894500746537</v>
      </c>
      <c r="J1912" s="15">
        <f t="shared" si="441"/>
        <v>1.0263036171733995</v>
      </c>
      <c r="K1912" s="283">
        <f t="shared" si="446"/>
        <v>0.33581406954241177</v>
      </c>
      <c r="L1912" s="283">
        <f t="shared" si="447"/>
        <v>3.1617728735566879</v>
      </c>
      <c r="M1912" s="283">
        <f t="shared" si="448"/>
        <v>3.6227517869564352</v>
      </c>
      <c r="N1912" s="283">
        <f t="shared" si="449"/>
        <v>2.582445701090049</v>
      </c>
      <c r="O1912" s="283">
        <f t="shared" si="450"/>
        <v>0.41114816671254889</v>
      </c>
      <c r="P1912" s="21">
        <f t="shared" si="442"/>
        <v>0</v>
      </c>
      <c r="Q1912" s="21">
        <f t="shared" si="443"/>
        <v>0.84355555031342389</v>
      </c>
      <c r="R1912">
        <f t="shared" si="444"/>
        <v>0.9421089825381942</v>
      </c>
      <c r="S1912" s="296">
        <f t="shared" si="451"/>
        <v>0</v>
      </c>
      <c r="T1912" s="283">
        <f t="shared" si="452"/>
        <v>0.33581406954241177</v>
      </c>
    </row>
    <row r="1913" spans="1:20" x14ac:dyDescent="0.25">
      <c r="A1913" s="286">
        <v>43180</v>
      </c>
      <c r="B1913" s="1">
        <f t="shared" si="445"/>
        <v>3</v>
      </c>
      <c r="C1913" s="285">
        <v>15</v>
      </c>
      <c r="D1913" t="s">
        <v>714</v>
      </c>
      <c r="F1913" s="16">
        <v>34</v>
      </c>
      <c r="G1913" t="str">
        <f t="shared" si="439"/>
        <v>heating</v>
      </c>
      <c r="H1913" s="283">
        <f>IF(G1913="heating",F1913*Assumptions!M$4+Assumptions!M$7,0)</f>
        <v>0.38032816984085704</v>
      </c>
      <c r="I1913" s="15">
        <f t="shared" si="440"/>
        <v>0.85754515037175039</v>
      </c>
      <c r="J1913" s="15">
        <f t="shared" si="441"/>
        <v>1.0263036171733995</v>
      </c>
      <c r="K1913" s="283">
        <f t="shared" si="446"/>
        <v>0.33472746492354516</v>
      </c>
      <c r="L1913" s="283">
        <f t="shared" si="447"/>
        <v>3.1617728735566879</v>
      </c>
      <c r="M1913" s="283">
        <f t="shared" si="448"/>
        <v>3.6110295299644095</v>
      </c>
      <c r="N1913" s="283">
        <f t="shared" si="449"/>
        <v>2.582445701090049</v>
      </c>
      <c r="O1913" s="283">
        <f t="shared" si="450"/>
        <v>0.40981780108017041</v>
      </c>
      <c r="P1913" s="21">
        <f t="shared" si="442"/>
        <v>0</v>
      </c>
      <c r="Q1913" s="21">
        <f t="shared" si="443"/>
        <v>0.96592607327566882</v>
      </c>
      <c r="R1913">
        <f t="shared" si="444"/>
        <v>0.9421089825381942</v>
      </c>
      <c r="S1913" s="296">
        <f t="shared" si="451"/>
        <v>0</v>
      </c>
      <c r="T1913" s="283">
        <f t="shared" si="452"/>
        <v>0.33472746492354516</v>
      </c>
    </row>
    <row r="1914" spans="1:20" x14ac:dyDescent="0.25">
      <c r="A1914" s="286">
        <v>43180</v>
      </c>
      <c r="B1914" s="1">
        <f t="shared" si="445"/>
        <v>3</v>
      </c>
      <c r="C1914" s="285">
        <v>16</v>
      </c>
      <c r="D1914" t="s">
        <v>714</v>
      </c>
      <c r="F1914" s="16">
        <v>34</v>
      </c>
      <c r="G1914" t="str">
        <f t="shared" si="439"/>
        <v>heating</v>
      </c>
      <c r="H1914" s="283">
        <f>IF(G1914="heating",F1914*Assumptions!M$4+Assumptions!M$7,0)</f>
        <v>0.38032816984085704</v>
      </c>
      <c r="I1914" s="15">
        <f t="shared" si="440"/>
        <v>0.88344815438260227</v>
      </c>
      <c r="J1914" s="15">
        <f t="shared" si="441"/>
        <v>1.0263036171733995</v>
      </c>
      <c r="K1914" s="283">
        <f t="shared" si="446"/>
        <v>0.34483824085493275</v>
      </c>
      <c r="L1914" s="283">
        <f t="shared" si="447"/>
        <v>3.1617728735566879</v>
      </c>
      <c r="M1914" s="283">
        <f t="shared" si="448"/>
        <v>3.7201042677288574</v>
      </c>
      <c r="N1914" s="283">
        <f t="shared" si="449"/>
        <v>2.582445701090049</v>
      </c>
      <c r="O1914" s="283">
        <f t="shared" si="450"/>
        <v>0.42219675528508449</v>
      </c>
      <c r="P1914" s="21">
        <f t="shared" si="442"/>
        <v>0</v>
      </c>
      <c r="Q1914" s="21">
        <f t="shared" si="443"/>
        <v>1.1649354943302594</v>
      </c>
      <c r="R1914">
        <f t="shared" si="444"/>
        <v>0.9421089825381942</v>
      </c>
      <c r="S1914" s="296">
        <f t="shared" si="451"/>
        <v>0</v>
      </c>
      <c r="T1914" s="283">
        <f t="shared" si="452"/>
        <v>0.34483824085493275</v>
      </c>
    </row>
    <row r="1915" spans="1:20" x14ac:dyDescent="0.25">
      <c r="A1915" s="286">
        <v>43180</v>
      </c>
      <c r="B1915" s="1">
        <f t="shared" si="445"/>
        <v>3</v>
      </c>
      <c r="C1915" s="285">
        <v>17</v>
      </c>
      <c r="D1915" t="s">
        <v>714</v>
      </c>
      <c r="F1915" s="16">
        <v>34</v>
      </c>
      <c r="G1915" t="str">
        <f t="shared" si="439"/>
        <v>heating</v>
      </c>
      <c r="H1915" s="283">
        <f>IF(G1915="heating",F1915*Assumptions!M$4+Assumptions!M$7,0)</f>
        <v>0.38032816984085704</v>
      </c>
      <c r="I1915" s="15">
        <f t="shared" si="440"/>
        <v>0.94025748850374469</v>
      </c>
      <c r="J1915" s="15">
        <f t="shared" si="441"/>
        <v>1.0263036171733995</v>
      </c>
      <c r="K1915" s="283">
        <f t="shared" si="446"/>
        <v>0.36701275188344396</v>
      </c>
      <c r="L1915" s="283">
        <f t="shared" si="447"/>
        <v>3.1617728735566879</v>
      </c>
      <c r="M1915" s="283">
        <f t="shared" si="448"/>
        <v>3.9593222062830322</v>
      </c>
      <c r="N1915" s="283">
        <f t="shared" si="449"/>
        <v>2.582445701090049</v>
      </c>
      <c r="O1915" s="283">
        <f t="shared" si="450"/>
        <v>0.44934573558106389</v>
      </c>
      <c r="P1915" s="21">
        <f t="shared" si="442"/>
        <v>0</v>
      </c>
      <c r="Q1915" s="21">
        <f t="shared" si="443"/>
        <v>1.3521540118753073</v>
      </c>
      <c r="R1915">
        <f t="shared" si="444"/>
        <v>0.9421089825381942</v>
      </c>
      <c r="S1915" s="296">
        <f t="shared" si="451"/>
        <v>0</v>
      </c>
      <c r="T1915" s="283">
        <f t="shared" si="452"/>
        <v>0.36701275188344396</v>
      </c>
    </row>
    <row r="1916" spans="1:20" x14ac:dyDescent="0.25">
      <c r="A1916" s="286">
        <v>43180</v>
      </c>
      <c r="B1916" s="1">
        <f t="shared" si="445"/>
        <v>3</v>
      </c>
      <c r="C1916" s="285">
        <v>18</v>
      </c>
      <c r="D1916" t="s">
        <v>714</v>
      </c>
      <c r="F1916" s="16">
        <v>34</v>
      </c>
      <c r="G1916" t="str">
        <f t="shared" si="439"/>
        <v>heating</v>
      </c>
      <c r="H1916" s="283">
        <f>IF(G1916="heating",F1916*Assumptions!M$4+Assumptions!M$7,0)</f>
        <v>0.38032816984085704</v>
      </c>
      <c r="I1916" s="15">
        <f t="shared" si="440"/>
        <v>0.98182363790757687</v>
      </c>
      <c r="J1916" s="15">
        <f t="shared" si="441"/>
        <v>1.0263036171733995</v>
      </c>
      <c r="K1916" s="283">
        <f t="shared" si="446"/>
        <v>0.38323735744566595</v>
      </c>
      <c r="L1916" s="283">
        <f t="shared" si="447"/>
        <v>3.1617728735566879</v>
      </c>
      <c r="M1916" s="283">
        <f t="shared" si="448"/>
        <v>4.1343527488487295</v>
      </c>
      <c r="N1916" s="283">
        <f t="shared" si="449"/>
        <v>2.582445701090049</v>
      </c>
      <c r="O1916" s="283">
        <f t="shared" si="450"/>
        <v>0.46921005169393992</v>
      </c>
      <c r="P1916" s="21">
        <f t="shared" si="442"/>
        <v>0</v>
      </c>
      <c r="Q1916" s="21">
        <f t="shared" si="443"/>
        <v>1.5598916921549892</v>
      </c>
      <c r="R1916">
        <f t="shared" si="444"/>
        <v>0.9421089825381942</v>
      </c>
      <c r="S1916" s="296">
        <f t="shared" si="451"/>
        <v>0</v>
      </c>
      <c r="T1916" s="283">
        <f t="shared" si="452"/>
        <v>0.38323735744566595</v>
      </c>
    </row>
    <row r="1917" spans="1:20" x14ac:dyDescent="0.25">
      <c r="A1917" s="286">
        <v>43180</v>
      </c>
      <c r="B1917" s="1">
        <f t="shared" si="445"/>
        <v>3</v>
      </c>
      <c r="C1917" s="285">
        <v>19</v>
      </c>
      <c r="D1917" t="s">
        <v>714</v>
      </c>
      <c r="F1917" s="16">
        <v>34</v>
      </c>
      <c r="G1917" t="str">
        <f t="shared" si="439"/>
        <v>heating</v>
      </c>
      <c r="H1917" s="283">
        <f>IF(G1917="heating",F1917*Assumptions!M$4+Assumptions!M$7,0)</f>
        <v>0.38032816984085704</v>
      </c>
      <c r="I1917" s="15">
        <f t="shared" si="440"/>
        <v>0.98418842963438757</v>
      </c>
      <c r="J1917" s="15">
        <f t="shared" si="441"/>
        <v>1.0263036171733995</v>
      </c>
      <c r="K1917" s="283">
        <f t="shared" si="446"/>
        <v>0.38416041174717347</v>
      </c>
      <c r="L1917" s="283">
        <f t="shared" si="447"/>
        <v>3.1617728735566879</v>
      </c>
      <c r="M1917" s="283">
        <f t="shared" si="448"/>
        <v>4.1443106300798549</v>
      </c>
      <c r="N1917" s="283">
        <f t="shared" si="449"/>
        <v>2.582445701090049</v>
      </c>
      <c r="O1917" s="283">
        <f t="shared" si="450"/>
        <v>0.4703401773148172</v>
      </c>
      <c r="P1917" s="21">
        <f t="shared" si="442"/>
        <v>0</v>
      </c>
      <c r="Q1917" s="21">
        <f t="shared" si="443"/>
        <v>1.6764212681468484</v>
      </c>
      <c r="R1917">
        <f t="shared" si="444"/>
        <v>0.9421089825381942</v>
      </c>
      <c r="S1917" s="296">
        <f t="shared" si="451"/>
        <v>0</v>
      </c>
      <c r="T1917" s="283">
        <f t="shared" si="452"/>
        <v>0.38416041174717347</v>
      </c>
    </row>
    <row r="1918" spans="1:20" x14ac:dyDescent="0.25">
      <c r="A1918" s="286">
        <v>43180</v>
      </c>
      <c r="B1918" s="1">
        <f t="shared" si="445"/>
        <v>3</v>
      </c>
      <c r="C1918" s="285">
        <v>20</v>
      </c>
      <c r="D1918" t="s">
        <v>714</v>
      </c>
      <c r="F1918" s="16">
        <v>34</v>
      </c>
      <c r="G1918" t="str">
        <f t="shared" si="439"/>
        <v>heating</v>
      </c>
      <c r="H1918" s="283">
        <f>IF(G1918="heating",F1918*Assumptions!M$4+Assumptions!M$7,0)</f>
        <v>0.38032816984085704</v>
      </c>
      <c r="I1918" s="15">
        <f t="shared" si="440"/>
        <v>0.97071962311712034</v>
      </c>
      <c r="J1918" s="15">
        <f t="shared" si="441"/>
        <v>1.0263036171733995</v>
      </c>
      <c r="K1918" s="283">
        <f t="shared" si="446"/>
        <v>0.37890310318550047</v>
      </c>
      <c r="L1918" s="283">
        <f t="shared" si="447"/>
        <v>3.1617728735566879</v>
      </c>
      <c r="M1918" s="283">
        <f t="shared" si="448"/>
        <v>4.0875949480587446</v>
      </c>
      <c r="N1918" s="283">
        <f t="shared" si="449"/>
        <v>2.582445701090049</v>
      </c>
      <c r="O1918" s="283">
        <f t="shared" si="450"/>
        <v>0.46390348221172217</v>
      </c>
      <c r="P1918" s="21">
        <f t="shared" si="442"/>
        <v>0</v>
      </c>
      <c r="Q1918" s="21">
        <f t="shared" si="443"/>
        <v>1.52436960139122</v>
      </c>
      <c r="R1918">
        <f t="shared" si="444"/>
        <v>0.9421089825381942</v>
      </c>
      <c r="S1918" s="296">
        <f t="shared" si="451"/>
        <v>0</v>
      </c>
      <c r="T1918" s="283">
        <f t="shared" si="452"/>
        <v>0.37890310318550047</v>
      </c>
    </row>
    <row r="1919" spans="1:20" x14ac:dyDescent="0.25">
      <c r="A1919" s="286">
        <v>43180</v>
      </c>
      <c r="B1919" s="1">
        <f t="shared" si="445"/>
        <v>3</v>
      </c>
      <c r="C1919" s="285">
        <v>21</v>
      </c>
      <c r="D1919" t="s">
        <v>714</v>
      </c>
      <c r="F1919" s="16">
        <v>34</v>
      </c>
      <c r="G1919" t="str">
        <f t="shared" si="439"/>
        <v>heating</v>
      </c>
      <c r="H1919" s="283">
        <f>IF(G1919="heating",F1919*Assumptions!M$4+Assumptions!M$7,0)</f>
        <v>0.38032816984085704</v>
      </c>
      <c r="I1919" s="15">
        <f t="shared" si="440"/>
        <v>0.95751150862929935</v>
      </c>
      <c r="J1919" s="15">
        <f t="shared" si="441"/>
        <v>1.0263036171733995</v>
      </c>
      <c r="K1919" s="283">
        <f t="shared" si="446"/>
        <v>0.37374755111105668</v>
      </c>
      <c r="L1919" s="283">
        <f t="shared" si="447"/>
        <v>3.1617728735566879</v>
      </c>
      <c r="M1919" s="283">
        <f t="shared" si="448"/>
        <v>4.0319770118719491</v>
      </c>
      <c r="N1919" s="283">
        <f t="shared" si="449"/>
        <v>2.582445701090049</v>
      </c>
      <c r="O1919" s="283">
        <f t="shared" si="450"/>
        <v>0.45759137090951568</v>
      </c>
      <c r="P1919" s="21">
        <f t="shared" si="442"/>
        <v>0</v>
      </c>
      <c r="Q1919" s="21">
        <f t="shared" si="443"/>
        <v>1.4448604713749031</v>
      </c>
      <c r="R1919">
        <f t="shared" si="444"/>
        <v>0.9421089825381942</v>
      </c>
      <c r="S1919" s="296">
        <f t="shared" si="451"/>
        <v>0</v>
      </c>
      <c r="T1919" s="283">
        <f t="shared" si="452"/>
        <v>0.37374755111105668</v>
      </c>
    </row>
    <row r="1920" spans="1:20" x14ac:dyDescent="0.25">
      <c r="A1920" s="286">
        <v>43180</v>
      </c>
      <c r="B1920" s="1">
        <f t="shared" si="445"/>
        <v>3</v>
      </c>
      <c r="C1920" s="285">
        <v>22</v>
      </c>
      <c r="D1920" t="s">
        <v>714</v>
      </c>
      <c r="F1920" s="16">
        <v>34</v>
      </c>
      <c r="G1920" t="str">
        <f t="shared" si="439"/>
        <v>heating</v>
      </c>
      <c r="H1920" s="283">
        <f>IF(G1920="heating",F1920*Assumptions!M$4+Assumptions!M$7,0)</f>
        <v>0.38032816984085704</v>
      </c>
      <c r="I1920" s="15">
        <f t="shared" si="440"/>
        <v>0.9426530227543114</v>
      </c>
      <c r="J1920" s="15">
        <f t="shared" si="441"/>
        <v>1.0263036171733995</v>
      </c>
      <c r="K1920" s="283">
        <f t="shared" si="446"/>
        <v>0.36794780598115773</v>
      </c>
      <c r="L1920" s="283">
        <f t="shared" si="447"/>
        <v>3.1617728735566879</v>
      </c>
      <c r="M1920" s="283">
        <f t="shared" si="448"/>
        <v>3.9694095409441719</v>
      </c>
      <c r="N1920" s="283">
        <f t="shared" si="449"/>
        <v>2.582445701090049</v>
      </c>
      <c r="O1920" s="283">
        <f t="shared" si="450"/>
        <v>0.45049055294555351</v>
      </c>
      <c r="P1920" s="21">
        <f t="shared" si="442"/>
        <v>0</v>
      </c>
      <c r="Q1920" s="21">
        <f t="shared" si="443"/>
        <v>1.2427137171080138</v>
      </c>
      <c r="R1920">
        <f t="shared" si="444"/>
        <v>0.9421089825381942</v>
      </c>
      <c r="S1920" s="296">
        <f t="shared" si="451"/>
        <v>0</v>
      </c>
      <c r="T1920" s="283">
        <f t="shared" si="452"/>
        <v>0.36794780598115773</v>
      </c>
    </row>
    <row r="1921" spans="1:20" x14ac:dyDescent="0.25">
      <c r="A1921" s="286">
        <v>43180</v>
      </c>
      <c r="B1921" s="1">
        <f t="shared" si="445"/>
        <v>3</v>
      </c>
      <c r="C1921" s="285">
        <v>23</v>
      </c>
      <c r="D1921" t="s">
        <v>713</v>
      </c>
      <c r="F1921" s="16">
        <v>34</v>
      </c>
      <c r="G1921" t="str">
        <f t="shared" si="439"/>
        <v>heating</v>
      </c>
      <c r="H1921" s="283">
        <f>IF(G1921="heating",F1921*Assumptions!M$4+Assumptions!M$7,0)</f>
        <v>0.38032816984085704</v>
      </c>
      <c r="I1921" s="15">
        <f t="shared" si="440"/>
        <v>0.94450710149963013</v>
      </c>
      <c r="J1921" s="15">
        <f t="shared" si="441"/>
        <v>1.0263036171733995</v>
      </c>
      <c r="K1921" s="283">
        <f t="shared" si="446"/>
        <v>0.36867151257307318</v>
      </c>
      <c r="L1921" s="283">
        <f t="shared" si="447"/>
        <v>3.1617728735566879</v>
      </c>
      <c r="M1921" s="283">
        <f t="shared" si="448"/>
        <v>3.977216865255111</v>
      </c>
      <c r="N1921" s="283">
        <f t="shared" si="449"/>
        <v>2.582445701090049</v>
      </c>
      <c r="O1921" s="283">
        <f t="shared" si="450"/>
        <v>0.45137661063488516</v>
      </c>
      <c r="P1921" s="21">
        <f t="shared" si="442"/>
        <v>0</v>
      </c>
      <c r="Q1921" s="21">
        <f t="shared" si="443"/>
        <v>1.0297519246597011</v>
      </c>
      <c r="R1921">
        <f t="shared" si="444"/>
        <v>0.9421089825381942</v>
      </c>
      <c r="S1921" s="296">
        <f t="shared" si="451"/>
        <v>0</v>
      </c>
      <c r="T1921" s="283">
        <f t="shared" si="452"/>
        <v>0.36867151257307318</v>
      </c>
    </row>
    <row r="1922" spans="1:20" x14ac:dyDescent="0.25">
      <c r="A1922" s="286">
        <v>43181</v>
      </c>
      <c r="B1922" s="1">
        <f t="shared" si="445"/>
        <v>4</v>
      </c>
      <c r="C1922" s="285">
        <v>0</v>
      </c>
      <c r="D1922" t="s">
        <v>713</v>
      </c>
      <c r="F1922" s="16">
        <v>34</v>
      </c>
      <c r="G1922" t="str">
        <f t="shared" ref="G1922:G1985" si="453">VLOOKUP(A1922,U$2:W$366,3,FALSE)</f>
        <v>heating</v>
      </c>
      <c r="H1922" s="283">
        <f>IF(G1922="heating",F1922*Assumptions!M$4+Assumptions!M$7,0)</f>
        <v>0.38032816984085704</v>
      </c>
      <c r="I1922" s="15">
        <f t="shared" ref="I1922:I1985" si="454">VLOOKUP(C1922,AO$2:AQ$25,3,FALSE)</f>
        <v>0.97481507806017154</v>
      </c>
      <c r="J1922" s="15">
        <f t="shared" ref="J1922:J1985" si="455">VLOOKUP(B1922,AS$4:AU$10,3,FALSE)</f>
        <v>1.0020455199443592</v>
      </c>
      <c r="K1922" s="283">
        <f t="shared" si="446"/>
        <v>0.37150801034377795</v>
      </c>
      <c r="L1922" s="283">
        <f t="shared" si="447"/>
        <v>3.1617728735566879</v>
      </c>
      <c r="M1922" s="283">
        <f t="shared" si="448"/>
        <v>4.0078169154004808</v>
      </c>
      <c r="N1922" s="283">
        <f t="shared" si="449"/>
        <v>2.582445701090049</v>
      </c>
      <c r="O1922" s="283">
        <f t="shared" si="450"/>
        <v>0.45484942778009479</v>
      </c>
      <c r="P1922" s="21">
        <f t="shared" ref="P1922:P1985" si="456">IF(G1922="cooling",IF(F1922&lt;61,0.025,(F1922^2*AX$25+F1922*AY$25+AZ$25)),0)</f>
        <v>0</v>
      </c>
      <c r="Q1922" s="21">
        <f t="shared" ref="Q1922:Q1985" si="457">VLOOKUP(C1922,BB$2:BC$25,2,FALSE)</f>
        <v>0.90668853391740301</v>
      </c>
      <c r="R1922">
        <f t="shared" ref="R1922:R1985" si="458">VLOOKUP(B1922,AS$4:AV$10,4,FALSE)</f>
        <v>1.0705685074825908</v>
      </c>
      <c r="S1922" s="296">
        <f t="shared" si="451"/>
        <v>0</v>
      </c>
      <c r="T1922" s="283">
        <f t="shared" si="452"/>
        <v>0.37150801034377795</v>
      </c>
    </row>
    <row r="1923" spans="1:20" x14ac:dyDescent="0.25">
      <c r="A1923" s="286">
        <v>43181</v>
      </c>
      <c r="B1923" s="1">
        <f t="shared" ref="B1923:B1986" si="459">WEEKDAY(A1923,2)</f>
        <v>4</v>
      </c>
      <c r="C1923" s="285">
        <v>1</v>
      </c>
      <c r="D1923" t="s">
        <v>713</v>
      </c>
      <c r="F1923" s="16">
        <v>34</v>
      </c>
      <c r="G1923" t="str">
        <f t="shared" si="453"/>
        <v>heating</v>
      </c>
      <c r="H1923" s="283">
        <f>IF(G1923="heating",F1923*Assumptions!M$4+Assumptions!M$7,0)</f>
        <v>0.38032816984085704</v>
      </c>
      <c r="I1923" s="15">
        <f t="shared" si="454"/>
        <v>1.012242869806885</v>
      </c>
      <c r="J1923" s="15">
        <f t="shared" si="455"/>
        <v>1.0020455199443592</v>
      </c>
      <c r="K1923" s="283">
        <f t="shared" ref="K1923:K1986" si="460">H1923*I1923*J1923</f>
        <v>0.3857719715363484</v>
      </c>
      <c r="L1923" s="283">
        <f t="shared" ref="L1923:L1986" si="461">VLOOKUP(F1923,BL$2:BN$92,2,FALSE)</f>
        <v>3.1617728735566879</v>
      </c>
      <c r="M1923" s="283">
        <f t="shared" ref="M1923:M1986" si="462">IF(G1923="heating",K1923*(L1923*3.412),0)</f>
        <v>4.1616960871989566</v>
      </c>
      <c r="N1923" s="283">
        <f t="shared" ref="N1923:N1986" si="463">VLOOKUP(F1923,BL$2:BN$92,3,FALSE)</f>
        <v>2.582445701090049</v>
      </c>
      <c r="O1923" s="283">
        <f t="shared" ref="O1923:O1986" si="464">IF(F1923&lt;=61,IF(G1923="heating",IF(F1923&gt;=5,K1923*L1923/N1923,0),0),0)</f>
        <v>0.47231326275989638</v>
      </c>
      <c r="P1923" s="21">
        <f t="shared" si="456"/>
        <v>0</v>
      </c>
      <c r="Q1923" s="21">
        <f t="shared" si="457"/>
        <v>0.81803459285312596</v>
      </c>
      <c r="R1923">
        <f t="shared" si="458"/>
        <v>1.0705685074825908</v>
      </c>
      <c r="S1923" s="296">
        <f t="shared" ref="S1923:S1986" si="465">P1923*Q1923*R1923</f>
        <v>0</v>
      </c>
      <c r="T1923" s="283">
        <f t="shared" ref="T1923:T1986" si="466">K1923+S1923</f>
        <v>0.3857719715363484</v>
      </c>
    </row>
    <row r="1924" spans="1:20" x14ac:dyDescent="0.25">
      <c r="A1924" s="286">
        <v>43181</v>
      </c>
      <c r="B1924" s="1">
        <f t="shared" si="459"/>
        <v>4</v>
      </c>
      <c r="C1924" s="285">
        <v>2</v>
      </c>
      <c r="D1924" t="s">
        <v>713</v>
      </c>
      <c r="F1924" s="16">
        <v>34</v>
      </c>
      <c r="G1924" t="str">
        <f t="shared" si="453"/>
        <v>heating</v>
      </c>
      <c r="H1924" s="283">
        <f>IF(G1924="heating",F1924*Assumptions!M$4+Assumptions!M$7,0)</f>
        <v>0.38032816984085704</v>
      </c>
      <c r="I1924" s="15">
        <f t="shared" si="454"/>
        <v>1.0509704703585963</v>
      </c>
      <c r="J1924" s="15">
        <f t="shared" si="455"/>
        <v>1.0020455199443592</v>
      </c>
      <c r="K1924" s="283">
        <f t="shared" si="460"/>
        <v>0.40053129784363667</v>
      </c>
      <c r="L1924" s="283">
        <f t="shared" si="461"/>
        <v>3.1617728735566879</v>
      </c>
      <c r="M1924" s="283">
        <f t="shared" si="462"/>
        <v>4.3209192425207696</v>
      </c>
      <c r="N1924" s="283">
        <f t="shared" si="463"/>
        <v>2.582445701090049</v>
      </c>
      <c r="O1924" s="283">
        <f t="shared" si="464"/>
        <v>0.49038358947795985</v>
      </c>
      <c r="P1924" s="21">
        <f t="shared" si="456"/>
        <v>0</v>
      </c>
      <c r="Q1924" s="21">
        <f t="shared" si="457"/>
        <v>0.74507607494346417</v>
      </c>
      <c r="R1924">
        <f t="shared" si="458"/>
        <v>1.0705685074825908</v>
      </c>
      <c r="S1924" s="296">
        <f t="shared" si="465"/>
        <v>0</v>
      </c>
      <c r="T1924" s="283">
        <f t="shared" si="466"/>
        <v>0.40053129784363667</v>
      </c>
    </row>
    <row r="1925" spans="1:20" x14ac:dyDescent="0.25">
      <c r="A1925" s="286">
        <v>43181</v>
      </c>
      <c r="B1925" s="1">
        <f t="shared" si="459"/>
        <v>4</v>
      </c>
      <c r="C1925" s="285">
        <v>3</v>
      </c>
      <c r="D1925" t="s">
        <v>713</v>
      </c>
      <c r="F1925" s="16">
        <v>34</v>
      </c>
      <c r="G1925" t="str">
        <f t="shared" si="453"/>
        <v>heating</v>
      </c>
      <c r="H1925" s="283">
        <f>IF(G1925="heating",F1925*Assumptions!M$4+Assumptions!M$7,0)</f>
        <v>0.38032816984085704</v>
      </c>
      <c r="I1925" s="15">
        <f t="shared" si="454"/>
        <v>1.0924036124451033</v>
      </c>
      <c r="J1925" s="15">
        <f t="shared" si="455"/>
        <v>1.0020455199443592</v>
      </c>
      <c r="K1925" s="283">
        <f t="shared" si="460"/>
        <v>0.41632172263833728</v>
      </c>
      <c r="L1925" s="283">
        <f t="shared" si="461"/>
        <v>3.1617728735566879</v>
      </c>
      <c r="M1925" s="283">
        <f t="shared" si="462"/>
        <v>4.4912658564066961</v>
      </c>
      <c r="N1925" s="283">
        <f t="shared" si="463"/>
        <v>2.582445701090049</v>
      </c>
      <c r="O1925" s="283">
        <f t="shared" si="464"/>
        <v>0.50971632385326449</v>
      </c>
      <c r="P1925" s="21">
        <f t="shared" si="456"/>
        <v>0</v>
      </c>
      <c r="Q1925" s="21">
        <f t="shared" si="457"/>
        <v>0.69158980876382303</v>
      </c>
      <c r="R1925">
        <f t="shared" si="458"/>
        <v>1.0705685074825908</v>
      </c>
      <c r="S1925" s="296">
        <f t="shared" si="465"/>
        <v>0</v>
      </c>
      <c r="T1925" s="283">
        <f t="shared" si="466"/>
        <v>0.41632172263833728</v>
      </c>
    </row>
    <row r="1926" spans="1:20" x14ac:dyDescent="0.25">
      <c r="A1926" s="286">
        <v>43181</v>
      </c>
      <c r="B1926" s="1">
        <f t="shared" si="459"/>
        <v>4</v>
      </c>
      <c r="C1926" s="285">
        <v>4</v>
      </c>
      <c r="D1926" t="s">
        <v>713</v>
      </c>
      <c r="F1926" s="16">
        <v>34</v>
      </c>
      <c r="G1926" t="str">
        <f t="shared" si="453"/>
        <v>heating</v>
      </c>
      <c r="H1926" s="283">
        <f>IF(G1926="heating",F1926*Assumptions!M$4+Assumptions!M$7,0)</f>
        <v>0.38032816984085704</v>
      </c>
      <c r="I1926" s="15">
        <f t="shared" si="454"/>
        <v>1.1348296917927807</v>
      </c>
      <c r="J1926" s="15">
        <f t="shared" si="455"/>
        <v>1.0020455199443592</v>
      </c>
      <c r="K1926" s="283">
        <f t="shared" si="460"/>
        <v>0.43249056191861146</v>
      </c>
      <c r="L1926" s="283">
        <f t="shared" si="461"/>
        <v>3.1617728735566879</v>
      </c>
      <c r="M1926" s="283">
        <f t="shared" si="462"/>
        <v>4.665694794049009</v>
      </c>
      <c r="N1926" s="283">
        <f t="shared" si="463"/>
        <v>2.582445701090049</v>
      </c>
      <c r="O1926" s="283">
        <f t="shared" si="464"/>
        <v>0.52951236348023134</v>
      </c>
      <c r="P1926" s="21">
        <f t="shared" si="456"/>
        <v>0</v>
      </c>
      <c r="Q1926" s="21">
        <f t="shared" si="457"/>
        <v>0.6473875548762833</v>
      </c>
      <c r="R1926">
        <f t="shared" si="458"/>
        <v>1.0705685074825908</v>
      </c>
      <c r="S1926" s="296">
        <f t="shared" si="465"/>
        <v>0</v>
      </c>
      <c r="T1926" s="283">
        <f t="shared" si="466"/>
        <v>0.43249056191861146</v>
      </c>
    </row>
    <row r="1927" spans="1:20" x14ac:dyDescent="0.25">
      <c r="A1927" s="286">
        <v>43181</v>
      </c>
      <c r="B1927" s="1">
        <f t="shared" si="459"/>
        <v>4</v>
      </c>
      <c r="C1927" s="285">
        <v>5</v>
      </c>
      <c r="D1927" t="s">
        <v>713</v>
      </c>
      <c r="F1927" s="16">
        <v>34</v>
      </c>
      <c r="G1927" t="str">
        <f t="shared" si="453"/>
        <v>heating</v>
      </c>
      <c r="H1927" s="283">
        <f>IF(G1927="heating",F1927*Assumptions!M$4+Assumptions!M$7,0)</f>
        <v>0.38032816984085704</v>
      </c>
      <c r="I1927" s="15">
        <f t="shared" si="454"/>
        <v>1.1635558681477385</v>
      </c>
      <c r="J1927" s="15">
        <f t="shared" si="455"/>
        <v>1.0020455199443592</v>
      </c>
      <c r="K1927" s="283">
        <f t="shared" si="460"/>
        <v>0.44343828406879771</v>
      </c>
      <c r="L1927" s="283">
        <f t="shared" si="461"/>
        <v>3.1617728735566879</v>
      </c>
      <c r="M1927" s="283">
        <f t="shared" si="462"/>
        <v>4.7837984817138306</v>
      </c>
      <c r="N1927" s="283">
        <f t="shared" si="463"/>
        <v>2.582445701090049</v>
      </c>
      <c r="O1927" s="283">
        <f t="shared" si="464"/>
        <v>0.54291601835943515</v>
      </c>
      <c r="P1927" s="21">
        <f t="shared" si="456"/>
        <v>0</v>
      </c>
      <c r="Q1927" s="21">
        <f t="shared" si="457"/>
        <v>0.72139578924615555</v>
      </c>
      <c r="R1927">
        <f t="shared" si="458"/>
        <v>1.0705685074825908</v>
      </c>
      <c r="S1927" s="296">
        <f t="shared" si="465"/>
        <v>0</v>
      </c>
      <c r="T1927" s="283">
        <f t="shared" si="466"/>
        <v>0.44343828406879771</v>
      </c>
    </row>
    <row r="1928" spans="1:20" x14ac:dyDescent="0.25">
      <c r="A1928" s="286">
        <v>43181</v>
      </c>
      <c r="B1928" s="1">
        <f t="shared" si="459"/>
        <v>4</v>
      </c>
      <c r="C1928" s="285">
        <v>6</v>
      </c>
      <c r="D1928" t="s">
        <v>713</v>
      </c>
      <c r="F1928" s="16">
        <v>34</v>
      </c>
      <c r="G1928" t="str">
        <f t="shared" si="453"/>
        <v>heating</v>
      </c>
      <c r="H1928" s="283">
        <f>IF(G1928="heating",F1928*Assumptions!M$4+Assumptions!M$7,0)</f>
        <v>0.38032816984085704</v>
      </c>
      <c r="I1928" s="15">
        <f t="shared" si="454"/>
        <v>1.2083911162615524</v>
      </c>
      <c r="J1928" s="15">
        <f t="shared" si="455"/>
        <v>1.0020455199443592</v>
      </c>
      <c r="K1928" s="283">
        <f t="shared" si="460"/>
        <v>0.46052527235500523</v>
      </c>
      <c r="L1928" s="283">
        <f t="shared" si="461"/>
        <v>3.1617728735566879</v>
      </c>
      <c r="M1928" s="283">
        <f t="shared" si="462"/>
        <v>4.9681323824104604</v>
      </c>
      <c r="N1928" s="283">
        <f t="shared" si="463"/>
        <v>2.582445701090049</v>
      </c>
      <c r="O1928" s="283">
        <f t="shared" si="464"/>
        <v>0.56383617789320883</v>
      </c>
      <c r="P1928" s="21">
        <f t="shared" si="456"/>
        <v>0</v>
      </c>
      <c r="Q1928" s="21">
        <f t="shared" si="457"/>
        <v>0.87787080972652631</v>
      </c>
      <c r="R1928">
        <f t="shared" si="458"/>
        <v>1.0705685074825908</v>
      </c>
      <c r="S1928" s="296">
        <f t="shared" si="465"/>
        <v>0</v>
      </c>
      <c r="T1928" s="283">
        <f t="shared" si="466"/>
        <v>0.46052527235500523</v>
      </c>
    </row>
    <row r="1929" spans="1:20" x14ac:dyDescent="0.25">
      <c r="A1929" s="286">
        <v>43181</v>
      </c>
      <c r="B1929" s="1">
        <f t="shared" si="459"/>
        <v>4</v>
      </c>
      <c r="C1929" s="285">
        <v>7</v>
      </c>
      <c r="D1929" t="s">
        <v>714</v>
      </c>
      <c r="F1929" s="16">
        <v>34</v>
      </c>
      <c r="G1929" t="str">
        <f t="shared" si="453"/>
        <v>heating</v>
      </c>
      <c r="H1929" s="283">
        <f>IF(G1929="heating",F1929*Assumptions!M$4+Assumptions!M$7,0)</f>
        <v>0.38032816984085704</v>
      </c>
      <c r="I1929" s="15">
        <f t="shared" si="454"/>
        <v>1.1637425769249583</v>
      </c>
      <c r="J1929" s="15">
        <f t="shared" si="455"/>
        <v>1.0020455199443592</v>
      </c>
      <c r="K1929" s="283">
        <f t="shared" si="460"/>
        <v>0.4435094399299449</v>
      </c>
      <c r="L1929" s="283">
        <f t="shared" si="461"/>
        <v>3.1617728735566879</v>
      </c>
      <c r="M1929" s="283">
        <f t="shared" si="462"/>
        <v>4.7845661089412275</v>
      </c>
      <c r="N1929" s="283">
        <f t="shared" si="463"/>
        <v>2.582445701090049</v>
      </c>
      <c r="O1929" s="283">
        <f t="shared" si="464"/>
        <v>0.54300313681132539</v>
      </c>
      <c r="P1929" s="21">
        <f t="shared" si="456"/>
        <v>0</v>
      </c>
      <c r="Q1929" s="21">
        <f t="shared" si="457"/>
        <v>0.97331382064367777</v>
      </c>
      <c r="R1929">
        <f t="shared" si="458"/>
        <v>1.0705685074825908</v>
      </c>
      <c r="S1929" s="296">
        <f t="shared" si="465"/>
        <v>0</v>
      </c>
      <c r="T1929" s="283">
        <f t="shared" si="466"/>
        <v>0.4435094399299449</v>
      </c>
    </row>
    <row r="1930" spans="1:20" x14ac:dyDescent="0.25">
      <c r="A1930" s="286">
        <v>43181</v>
      </c>
      <c r="B1930" s="1">
        <f t="shared" si="459"/>
        <v>4</v>
      </c>
      <c r="C1930" s="285">
        <v>8</v>
      </c>
      <c r="D1930" t="s">
        <v>714</v>
      </c>
      <c r="F1930" s="16">
        <v>34</v>
      </c>
      <c r="G1930" t="str">
        <f t="shared" si="453"/>
        <v>heating</v>
      </c>
      <c r="H1930" s="283">
        <f>IF(G1930="heating",F1930*Assumptions!M$4+Assumptions!M$7,0)</f>
        <v>0.38032816984085704</v>
      </c>
      <c r="I1930" s="15">
        <f t="shared" si="454"/>
        <v>1.094193721037565</v>
      </c>
      <c r="J1930" s="15">
        <f t="shared" si="455"/>
        <v>1.0020455199443592</v>
      </c>
      <c r="K1930" s="283">
        <f t="shared" si="460"/>
        <v>0.41700394401185986</v>
      </c>
      <c r="L1930" s="283">
        <f t="shared" si="461"/>
        <v>3.1617728735566879</v>
      </c>
      <c r="M1930" s="283">
        <f t="shared" si="462"/>
        <v>4.4986256394658053</v>
      </c>
      <c r="N1930" s="283">
        <f t="shared" si="463"/>
        <v>2.582445701090049</v>
      </c>
      <c r="O1930" s="283">
        <f t="shared" si="464"/>
        <v>0.5105515898306493</v>
      </c>
      <c r="P1930" s="21">
        <f t="shared" si="456"/>
        <v>0</v>
      </c>
      <c r="Q1930" s="21">
        <f t="shared" si="457"/>
        <v>0.94940007506179924</v>
      </c>
      <c r="R1930">
        <f t="shared" si="458"/>
        <v>1.0705685074825908</v>
      </c>
      <c r="S1930" s="296">
        <f t="shared" si="465"/>
        <v>0</v>
      </c>
      <c r="T1930" s="283">
        <f t="shared" si="466"/>
        <v>0.41700394401185986</v>
      </c>
    </row>
    <row r="1931" spans="1:20" x14ac:dyDescent="0.25">
      <c r="A1931" s="286">
        <v>43181</v>
      </c>
      <c r="B1931" s="1">
        <f t="shared" si="459"/>
        <v>4</v>
      </c>
      <c r="C1931" s="285">
        <v>9</v>
      </c>
      <c r="D1931" t="s">
        <v>714</v>
      </c>
      <c r="F1931" s="16">
        <v>34</v>
      </c>
      <c r="G1931" t="str">
        <f t="shared" si="453"/>
        <v>heating</v>
      </c>
      <c r="H1931" s="283">
        <f>IF(G1931="heating",F1931*Assumptions!M$4+Assumptions!M$7,0)</f>
        <v>0.38032816984085704</v>
      </c>
      <c r="I1931" s="15">
        <f t="shared" si="454"/>
        <v>1.0343009000871222</v>
      </c>
      <c r="J1931" s="15">
        <f t="shared" si="455"/>
        <v>1.0020455199443592</v>
      </c>
      <c r="K1931" s="283">
        <f t="shared" si="460"/>
        <v>0.39417842228372579</v>
      </c>
      <c r="L1931" s="283">
        <f t="shared" si="461"/>
        <v>3.1617728735566879</v>
      </c>
      <c r="M1931" s="283">
        <f t="shared" si="462"/>
        <v>4.2523846176364115</v>
      </c>
      <c r="N1931" s="283">
        <f t="shared" si="463"/>
        <v>2.582445701090049</v>
      </c>
      <c r="O1931" s="283">
        <f t="shared" si="464"/>
        <v>0.48260555580781178</v>
      </c>
      <c r="P1931" s="21">
        <f t="shared" si="456"/>
        <v>0</v>
      </c>
      <c r="Q1931" s="21">
        <f t="shared" si="457"/>
        <v>0.8408485371888097</v>
      </c>
      <c r="R1931">
        <f t="shared" si="458"/>
        <v>1.0705685074825908</v>
      </c>
      <c r="S1931" s="296">
        <f t="shared" si="465"/>
        <v>0</v>
      </c>
      <c r="T1931" s="283">
        <f t="shared" si="466"/>
        <v>0.39417842228372579</v>
      </c>
    </row>
    <row r="1932" spans="1:20" x14ac:dyDescent="0.25">
      <c r="A1932" s="286">
        <v>43181</v>
      </c>
      <c r="B1932" s="1">
        <f t="shared" si="459"/>
        <v>4</v>
      </c>
      <c r="C1932" s="285">
        <v>10</v>
      </c>
      <c r="D1932" t="s">
        <v>714</v>
      </c>
      <c r="F1932" s="16">
        <v>34</v>
      </c>
      <c r="G1932" t="str">
        <f t="shared" si="453"/>
        <v>heating</v>
      </c>
      <c r="H1932" s="283">
        <f>IF(G1932="heating",F1932*Assumptions!M$4+Assumptions!M$7,0)</f>
        <v>0.38032816984085704</v>
      </c>
      <c r="I1932" s="15">
        <f t="shared" si="454"/>
        <v>0.98112329028689171</v>
      </c>
      <c r="J1932" s="15">
        <f t="shared" si="455"/>
        <v>1.0020455199443592</v>
      </c>
      <c r="K1932" s="283">
        <f t="shared" si="460"/>
        <v>0.37391210874758868</v>
      </c>
      <c r="L1932" s="283">
        <f t="shared" si="461"/>
        <v>3.1617728735566879</v>
      </c>
      <c r="M1932" s="283">
        <f t="shared" si="462"/>
        <v>4.0337522545609046</v>
      </c>
      <c r="N1932" s="283">
        <f t="shared" si="463"/>
        <v>2.582445701090049</v>
      </c>
      <c r="O1932" s="283">
        <f t="shared" si="464"/>
        <v>0.45779284421488031</v>
      </c>
      <c r="P1932" s="21">
        <f t="shared" si="456"/>
        <v>0</v>
      </c>
      <c r="Q1932" s="21">
        <f t="shared" si="457"/>
        <v>0.74504051125983206</v>
      </c>
      <c r="R1932">
        <f t="shared" si="458"/>
        <v>1.0705685074825908</v>
      </c>
      <c r="S1932" s="296">
        <f t="shared" si="465"/>
        <v>0</v>
      </c>
      <c r="T1932" s="283">
        <f t="shared" si="466"/>
        <v>0.37391210874758868</v>
      </c>
    </row>
    <row r="1933" spans="1:20" x14ac:dyDescent="0.25">
      <c r="A1933" s="286">
        <v>43181</v>
      </c>
      <c r="B1933" s="1">
        <f t="shared" si="459"/>
        <v>4</v>
      </c>
      <c r="C1933" s="285">
        <v>11</v>
      </c>
      <c r="D1933" t="s">
        <v>714</v>
      </c>
      <c r="F1933" s="16">
        <v>36</v>
      </c>
      <c r="G1933" t="str">
        <f t="shared" si="453"/>
        <v>heating</v>
      </c>
      <c r="H1933" s="283">
        <f>IF(G1933="heating",F1933*Assumptions!M$4+Assumptions!M$7,0)</f>
        <v>0.358936421366777</v>
      </c>
      <c r="I1933" s="15">
        <f t="shared" si="454"/>
        <v>0.94956163997961163</v>
      </c>
      <c r="J1933" s="15">
        <f t="shared" si="455"/>
        <v>1.0020455199443592</v>
      </c>
      <c r="K1933" s="283">
        <f t="shared" si="460"/>
        <v>0.3415294361006635</v>
      </c>
      <c r="L1933" s="283">
        <f t="shared" si="461"/>
        <v>3.2767200477248446</v>
      </c>
      <c r="M1933" s="283">
        <f t="shared" si="462"/>
        <v>3.8183567467432087</v>
      </c>
      <c r="N1933" s="283">
        <f t="shared" si="463"/>
        <v>2.7263288431388362</v>
      </c>
      <c r="O1933" s="283">
        <f t="shared" si="464"/>
        <v>0.41047739086044516</v>
      </c>
      <c r="P1933" s="21">
        <f t="shared" si="456"/>
        <v>0</v>
      </c>
      <c r="Q1933" s="21">
        <f t="shared" si="457"/>
        <v>0.72850690893675296</v>
      </c>
      <c r="R1933">
        <f t="shared" si="458"/>
        <v>1.0705685074825908</v>
      </c>
      <c r="S1933" s="296">
        <f t="shared" si="465"/>
        <v>0</v>
      </c>
      <c r="T1933" s="283">
        <f t="shared" si="466"/>
        <v>0.3415294361006635</v>
      </c>
    </row>
    <row r="1934" spans="1:20" x14ac:dyDescent="0.25">
      <c r="A1934" s="286">
        <v>43181</v>
      </c>
      <c r="B1934" s="1">
        <f t="shared" si="459"/>
        <v>4</v>
      </c>
      <c r="C1934" s="285">
        <v>12</v>
      </c>
      <c r="D1934" t="s">
        <v>714</v>
      </c>
      <c r="F1934" s="16">
        <v>36</v>
      </c>
      <c r="G1934" t="str">
        <f t="shared" si="453"/>
        <v>heating</v>
      </c>
      <c r="H1934" s="283">
        <f>IF(G1934="heating",F1934*Assumptions!M$4+Assumptions!M$7,0)</f>
        <v>0.358936421366777</v>
      </c>
      <c r="I1934" s="15">
        <f t="shared" si="454"/>
        <v>0.91648403420261149</v>
      </c>
      <c r="J1934" s="15">
        <f t="shared" si="455"/>
        <v>1.0020455199443592</v>
      </c>
      <c r="K1934" s="283">
        <f t="shared" si="460"/>
        <v>0.32963239269353778</v>
      </c>
      <c r="L1934" s="283">
        <f t="shared" si="461"/>
        <v>3.2767200477248446</v>
      </c>
      <c r="M1934" s="283">
        <f t="shared" si="462"/>
        <v>3.6853457931968618</v>
      </c>
      <c r="N1934" s="283">
        <f t="shared" si="463"/>
        <v>2.7263288431388362</v>
      </c>
      <c r="O1934" s="283">
        <f t="shared" si="464"/>
        <v>0.39617857260200651</v>
      </c>
      <c r="P1934" s="21">
        <f t="shared" si="456"/>
        <v>0</v>
      </c>
      <c r="Q1934" s="21">
        <f t="shared" si="457"/>
        <v>0.75910815787401487</v>
      </c>
      <c r="R1934">
        <f t="shared" si="458"/>
        <v>1.0705685074825908</v>
      </c>
      <c r="S1934" s="296">
        <f t="shared" si="465"/>
        <v>0</v>
      </c>
      <c r="T1934" s="283">
        <f t="shared" si="466"/>
        <v>0.32963239269353778</v>
      </c>
    </row>
    <row r="1935" spans="1:20" x14ac:dyDescent="0.25">
      <c r="A1935" s="286">
        <v>43181</v>
      </c>
      <c r="B1935" s="1">
        <f t="shared" si="459"/>
        <v>4</v>
      </c>
      <c r="C1935" s="285">
        <v>13</v>
      </c>
      <c r="D1935" t="s">
        <v>714</v>
      </c>
      <c r="F1935" s="16">
        <v>36</v>
      </c>
      <c r="G1935" t="str">
        <f t="shared" si="453"/>
        <v>heating</v>
      </c>
      <c r="H1935" s="283">
        <f>IF(G1935="heating",F1935*Assumptions!M$4+Assumptions!M$7,0)</f>
        <v>0.358936421366777</v>
      </c>
      <c r="I1935" s="15">
        <f t="shared" si="454"/>
        <v>0.90040206880052787</v>
      </c>
      <c r="J1935" s="15">
        <f t="shared" si="455"/>
        <v>1.0020455199443592</v>
      </c>
      <c r="K1935" s="283">
        <f t="shared" si="460"/>
        <v>0.32384818201788124</v>
      </c>
      <c r="L1935" s="283">
        <f t="shared" si="461"/>
        <v>3.2767200477248446</v>
      </c>
      <c r="M1935" s="283">
        <f t="shared" si="462"/>
        <v>3.6206773414518492</v>
      </c>
      <c r="N1935" s="283">
        <f t="shared" si="463"/>
        <v>2.7263288431388362</v>
      </c>
      <c r="O1935" s="283">
        <f t="shared" si="464"/>
        <v>0.38922664560725456</v>
      </c>
      <c r="P1935" s="21">
        <f t="shared" si="456"/>
        <v>0</v>
      </c>
      <c r="Q1935" s="21">
        <f t="shared" si="457"/>
        <v>0.79115902007799765</v>
      </c>
      <c r="R1935">
        <f t="shared" si="458"/>
        <v>1.0705685074825908</v>
      </c>
      <c r="S1935" s="296">
        <f t="shared" si="465"/>
        <v>0</v>
      </c>
      <c r="T1935" s="283">
        <f t="shared" si="466"/>
        <v>0.32384818201788124</v>
      </c>
    </row>
    <row r="1936" spans="1:20" x14ac:dyDescent="0.25">
      <c r="A1936" s="286">
        <v>43181</v>
      </c>
      <c r="B1936" s="1">
        <f t="shared" si="459"/>
        <v>4</v>
      </c>
      <c r="C1936" s="285">
        <v>14</v>
      </c>
      <c r="D1936" t="s">
        <v>714</v>
      </c>
      <c r="F1936" s="16">
        <v>36</v>
      </c>
      <c r="G1936" t="str">
        <f t="shared" si="453"/>
        <v>heating</v>
      </c>
      <c r="H1936" s="283">
        <f>IF(G1936="heating",F1936*Assumptions!M$4+Assumptions!M$7,0)</f>
        <v>0.358936421366777</v>
      </c>
      <c r="I1936" s="15">
        <f t="shared" si="454"/>
        <v>0.86032894500746537</v>
      </c>
      <c r="J1936" s="15">
        <f t="shared" si="455"/>
        <v>1.0020455199443592</v>
      </c>
      <c r="K1936" s="283">
        <f t="shared" si="460"/>
        <v>0.30943505621792727</v>
      </c>
      <c r="L1936" s="283">
        <f t="shared" si="461"/>
        <v>3.2767200477248446</v>
      </c>
      <c r="M1936" s="283">
        <f t="shared" si="462"/>
        <v>3.4595361620318363</v>
      </c>
      <c r="N1936" s="283">
        <f t="shared" si="463"/>
        <v>2.7263288431388362</v>
      </c>
      <c r="O1936" s="283">
        <f t="shared" si="464"/>
        <v>0.37190379829998843</v>
      </c>
      <c r="P1936" s="21">
        <f t="shared" si="456"/>
        <v>0</v>
      </c>
      <c r="Q1936" s="21">
        <f t="shared" si="457"/>
        <v>0.84355555031342389</v>
      </c>
      <c r="R1936">
        <f t="shared" si="458"/>
        <v>1.0705685074825908</v>
      </c>
      <c r="S1936" s="296">
        <f t="shared" si="465"/>
        <v>0</v>
      </c>
      <c r="T1936" s="283">
        <f t="shared" si="466"/>
        <v>0.30943505621792727</v>
      </c>
    </row>
    <row r="1937" spans="1:20" x14ac:dyDescent="0.25">
      <c r="A1937" s="286">
        <v>43181</v>
      </c>
      <c r="B1937" s="1">
        <f t="shared" si="459"/>
        <v>4</v>
      </c>
      <c r="C1937" s="285">
        <v>15</v>
      </c>
      <c r="D1937" t="s">
        <v>714</v>
      </c>
      <c r="F1937" s="16">
        <v>36</v>
      </c>
      <c r="G1937" t="str">
        <f t="shared" si="453"/>
        <v>heating</v>
      </c>
      <c r="H1937" s="283">
        <f>IF(G1937="heating",F1937*Assumptions!M$4+Assumptions!M$7,0)</f>
        <v>0.358936421366777</v>
      </c>
      <c r="I1937" s="15">
        <f t="shared" si="454"/>
        <v>0.85754515037175039</v>
      </c>
      <c r="J1937" s="15">
        <f t="shared" si="455"/>
        <v>1.0020455199443592</v>
      </c>
      <c r="K1937" s="283">
        <f t="shared" si="460"/>
        <v>0.30843380703922607</v>
      </c>
      <c r="L1937" s="283">
        <f t="shared" si="461"/>
        <v>3.2767200477248446</v>
      </c>
      <c r="M1937" s="283">
        <f t="shared" si="462"/>
        <v>3.4483420272002547</v>
      </c>
      <c r="N1937" s="283">
        <f t="shared" si="463"/>
        <v>2.7263288431388362</v>
      </c>
      <c r="O1937" s="283">
        <f t="shared" si="464"/>
        <v>0.37070041695995865</v>
      </c>
      <c r="P1937" s="21">
        <f t="shared" si="456"/>
        <v>0</v>
      </c>
      <c r="Q1937" s="21">
        <f t="shared" si="457"/>
        <v>0.96592607327566882</v>
      </c>
      <c r="R1937">
        <f t="shared" si="458"/>
        <v>1.0705685074825908</v>
      </c>
      <c r="S1937" s="296">
        <f t="shared" si="465"/>
        <v>0</v>
      </c>
      <c r="T1937" s="283">
        <f t="shared" si="466"/>
        <v>0.30843380703922607</v>
      </c>
    </row>
    <row r="1938" spans="1:20" x14ac:dyDescent="0.25">
      <c r="A1938" s="286">
        <v>43181</v>
      </c>
      <c r="B1938" s="1">
        <f t="shared" si="459"/>
        <v>4</v>
      </c>
      <c r="C1938" s="285">
        <v>16</v>
      </c>
      <c r="D1938" t="s">
        <v>714</v>
      </c>
      <c r="F1938" s="16">
        <v>36</v>
      </c>
      <c r="G1938" t="str">
        <f t="shared" si="453"/>
        <v>heating</v>
      </c>
      <c r="H1938" s="283">
        <f>IF(G1938="heating",F1938*Assumptions!M$4+Assumptions!M$7,0)</f>
        <v>0.358936421366777</v>
      </c>
      <c r="I1938" s="15">
        <f t="shared" si="454"/>
        <v>0.88344815438260227</v>
      </c>
      <c r="J1938" s="15">
        <f t="shared" si="455"/>
        <v>1.0020455199443592</v>
      </c>
      <c r="K1938" s="283">
        <f t="shared" si="460"/>
        <v>0.31775035688777453</v>
      </c>
      <c r="L1938" s="283">
        <f t="shared" si="461"/>
        <v>3.2767200477248446</v>
      </c>
      <c r="M1938" s="283">
        <f t="shared" si="462"/>
        <v>3.5525026271670734</v>
      </c>
      <c r="N1938" s="283">
        <f t="shared" si="463"/>
        <v>2.7263288431388362</v>
      </c>
      <c r="O1938" s="283">
        <f t="shared" si="464"/>
        <v>0.38189779167915061</v>
      </c>
      <c r="P1938" s="21">
        <f t="shared" si="456"/>
        <v>0</v>
      </c>
      <c r="Q1938" s="21">
        <f t="shared" si="457"/>
        <v>1.1649354943302594</v>
      </c>
      <c r="R1938">
        <f t="shared" si="458"/>
        <v>1.0705685074825908</v>
      </c>
      <c r="S1938" s="296">
        <f t="shared" si="465"/>
        <v>0</v>
      </c>
      <c r="T1938" s="283">
        <f t="shared" si="466"/>
        <v>0.31775035688777453</v>
      </c>
    </row>
    <row r="1939" spans="1:20" x14ac:dyDescent="0.25">
      <c r="A1939" s="286">
        <v>43181</v>
      </c>
      <c r="B1939" s="1">
        <f t="shared" si="459"/>
        <v>4</v>
      </c>
      <c r="C1939" s="285">
        <v>17</v>
      </c>
      <c r="D1939" t="s">
        <v>714</v>
      </c>
      <c r="F1939" s="16">
        <v>34</v>
      </c>
      <c r="G1939" t="str">
        <f t="shared" si="453"/>
        <v>heating</v>
      </c>
      <c r="H1939" s="283">
        <f>IF(G1939="heating",F1939*Assumptions!M$4+Assumptions!M$7,0)</f>
        <v>0.38032816984085704</v>
      </c>
      <c r="I1939" s="15">
        <f t="shared" si="454"/>
        <v>0.94025748850374469</v>
      </c>
      <c r="J1939" s="15">
        <f t="shared" si="455"/>
        <v>1.0020455199443592</v>
      </c>
      <c r="K1939" s="283">
        <f t="shared" si="460"/>
        <v>0.35833790082522926</v>
      </c>
      <c r="L1939" s="283">
        <f t="shared" si="461"/>
        <v>3.1617728735566879</v>
      </c>
      <c r="M1939" s="283">
        <f t="shared" si="462"/>
        <v>3.8657381816007099</v>
      </c>
      <c r="N1939" s="283">
        <f t="shared" si="463"/>
        <v>2.582445701090049</v>
      </c>
      <c r="O1939" s="283">
        <f t="shared" si="464"/>
        <v>0.43872483123971395</v>
      </c>
      <c r="P1939" s="21">
        <f t="shared" si="456"/>
        <v>0</v>
      </c>
      <c r="Q1939" s="21">
        <f t="shared" si="457"/>
        <v>1.3521540118753073</v>
      </c>
      <c r="R1939">
        <f t="shared" si="458"/>
        <v>1.0705685074825908</v>
      </c>
      <c r="S1939" s="296">
        <f t="shared" si="465"/>
        <v>0</v>
      </c>
      <c r="T1939" s="283">
        <f t="shared" si="466"/>
        <v>0.35833790082522926</v>
      </c>
    </row>
    <row r="1940" spans="1:20" x14ac:dyDescent="0.25">
      <c r="A1940" s="286">
        <v>43181</v>
      </c>
      <c r="B1940" s="1">
        <f t="shared" si="459"/>
        <v>4</v>
      </c>
      <c r="C1940" s="285">
        <v>18</v>
      </c>
      <c r="D1940" t="s">
        <v>714</v>
      </c>
      <c r="F1940" s="16">
        <v>34</v>
      </c>
      <c r="G1940" t="str">
        <f t="shared" si="453"/>
        <v>heating</v>
      </c>
      <c r="H1940" s="283">
        <f>IF(G1940="heating",F1940*Assumptions!M$4+Assumptions!M$7,0)</f>
        <v>0.38032816984085704</v>
      </c>
      <c r="I1940" s="15">
        <f t="shared" si="454"/>
        <v>0.98182363790757687</v>
      </c>
      <c r="J1940" s="15">
        <f t="shared" si="455"/>
        <v>1.0020455199443592</v>
      </c>
      <c r="K1940" s="283">
        <f t="shared" si="460"/>
        <v>0.37417901552505406</v>
      </c>
      <c r="L1940" s="283">
        <f t="shared" si="461"/>
        <v>3.1617728735566879</v>
      </c>
      <c r="M1940" s="283">
        <f t="shared" si="462"/>
        <v>4.0366316366139881</v>
      </c>
      <c r="N1940" s="283">
        <f t="shared" si="463"/>
        <v>2.582445701090049</v>
      </c>
      <c r="O1940" s="283">
        <f t="shared" si="464"/>
        <v>0.45811962692647895</v>
      </c>
      <c r="P1940" s="21">
        <f t="shared" si="456"/>
        <v>0</v>
      </c>
      <c r="Q1940" s="21">
        <f t="shared" si="457"/>
        <v>1.5598916921549892</v>
      </c>
      <c r="R1940">
        <f t="shared" si="458"/>
        <v>1.0705685074825908</v>
      </c>
      <c r="S1940" s="296">
        <f t="shared" si="465"/>
        <v>0</v>
      </c>
      <c r="T1940" s="283">
        <f t="shared" si="466"/>
        <v>0.37417901552505406</v>
      </c>
    </row>
    <row r="1941" spans="1:20" x14ac:dyDescent="0.25">
      <c r="A1941" s="286">
        <v>43181</v>
      </c>
      <c r="B1941" s="1">
        <f t="shared" si="459"/>
        <v>4</v>
      </c>
      <c r="C1941" s="285">
        <v>19</v>
      </c>
      <c r="D1941" t="s">
        <v>714</v>
      </c>
      <c r="F1941" s="16">
        <v>34</v>
      </c>
      <c r="G1941" t="str">
        <f t="shared" si="453"/>
        <v>heating</v>
      </c>
      <c r="H1941" s="283">
        <f>IF(G1941="heating",F1941*Assumptions!M$4+Assumptions!M$7,0)</f>
        <v>0.38032816984085704</v>
      </c>
      <c r="I1941" s="15">
        <f t="shared" si="454"/>
        <v>0.98418842963438757</v>
      </c>
      <c r="J1941" s="15">
        <f t="shared" si="455"/>
        <v>1.0020455199443592</v>
      </c>
      <c r="K1941" s="283">
        <f t="shared" si="460"/>
        <v>0.37508025216888313</v>
      </c>
      <c r="L1941" s="283">
        <f t="shared" si="461"/>
        <v>3.1617728735566879</v>
      </c>
      <c r="M1941" s="283">
        <f t="shared" si="462"/>
        <v>4.0463541496294537</v>
      </c>
      <c r="N1941" s="283">
        <f t="shared" si="463"/>
        <v>2.582445701090049</v>
      </c>
      <c r="O1941" s="283">
        <f t="shared" si="464"/>
        <v>0.4592230404743074</v>
      </c>
      <c r="P1941" s="21">
        <f t="shared" si="456"/>
        <v>0</v>
      </c>
      <c r="Q1941" s="21">
        <f t="shared" si="457"/>
        <v>1.6764212681468484</v>
      </c>
      <c r="R1941">
        <f t="shared" si="458"/>
        <v>1.0705685074825908</v>
      </c>
      <c r="S1941" s="296">
        <f t="shared" si="465"/>
        <v>0</v>
      </c>
      <c r="T1941" s="283">
        <f t="shared" si="466"/>
        <v>0.37508025216888313</v>
      </c>
    </row>
    <row r="1942" spans="1:20" x14ac:dyDescent="0.25">
      <c r="A1942" s="286">
        <v>43181</v>
      </c>
      <c r="B1942" s="1">
        <f t="shared" si="459"/>
        <v>4</v>
      </c>
      <c r="C1942" s="285">
        <v>20</v>
      </c>
      <c r="D1942" t="s">
        <v>714</v>
      </c>
      <c r="F1942" s="16">
        <v>30</v>
      </c>
      <c r="G1942" t="str">
        <f t="shared" si="453"/>
        <v>heating</v>
      </c>
      <c r="H1942" s="283">
        <f>IF(G1942="heating",F1942*Assumptions!M$4+Assumptions!M$7,0)</f>
        <v>0.42311166678901713</v>
      </c>
      <c r="I1942" s="15">
        <f t="shared" si="454"/>
        <v>0.97071962311712034</v>
      </c>
      <c r="J1942" s="15">
        <f t="shared" si="455"/>
        <v>1.0020455199443592</v>
      </c>
      <c r="K1942" s="283">
        <f t="shared" si="460"/>
        <v>0.41156293939623445</v>
      </c>
      <c r="L1942" s="283">
        <f t="shared" si="461"/>
        <v>3.0747565450814909</v>
      </c>
      <c r="M1942" s="283">
        <f t="shared" si="462"/>
        <v>4.3177353316127247</v>
      </c>
      <c r="N1942" s="283">
        <f t="shared" si="463"/>
        <v>2.3339835549601151</v>
      </c>
      <c r="O1942" s="283">
        <f t="shared" si="464"/>
        <v>0.54218712849635908</v>
      </c>
      <c r="P1942" s="21">
        <f t="shared" si="456"/>
        <v>0</v>
      </c>
      <c r="Q1942" s="21">
        <f t="shared" si="457"/>
        <v>1.52436960139122</v>
      </c>
      <c r="R1942">
        <f t="shared" si="458"/>
        <v>1.0705685074825908</v>
      </c>
      <c r="S1942" s="296">
        <f t="shared" si="465"/>
        <v>0</v>
      </c>
      <c r="T1942" s="283">
        <f t="shared" si="466"/>
        <v>0.41156293939623445</v>
      </c>
    </row>
    <row r="1943" spans="1:20" x14ac:dyDescent="0.25">
      <c r="A1943" s="286">
        <v>43181</v>
      </c>
      <c r="B1943" s="1">
        <f t="shared" si="459"/>
        <v>4</v>
      </c>
      <c r="C1943" s="285">
        <v>21</v>
      </c>
      <c r="D1943" t="s">
        <v>714</v>
      </c>
      <c r="F1943" s="16">
        <v>30</v>
      </c>
      <c r="G1943" t="str">
        <f t="shared" si="453"/>
        <v>heating</v>
      </c>
      <c r="H1943" s="283">
        <f>IF(G1943="heating",F1943*Assumptions!M$4+Assumptions!M$7,0)</f>
        <v>0.42311166678901713</v>
      </c>
      <c r="I1943" s="15">
        <f t="shared" si="454"/>
        <v>0.95751150862929935</v>
      </c>
      <c r="J1943" s="15">
        <f t="shared" si="455"/>
        <v>1.0020455199443592</v>
      </c>
      <c r="K1943" s="283">
        <f t="shared" si="460"/>
        <v>0.40596300065693719</v>
      </c>
      <c r="L1943" s="283">
        <f t="shared" si="461"/>
        <v>3.0747565450814909</v>
      </c>
      <c r="M1943" s="283">
        <f t="shared" si="462"/>
        <v>4.2589859860448236</v>
      </c>
      <c r="N1943" s="283">
        <f t="shared" si="463"/>
        <v>2.3339835549601151</v>
      </c>
      <c r="O1943" s="283">
        <f t="shared" si="464"/>
        <v>0.53480984931454245</v>
      </c>
      <c r="P1943" s="21">
        <f t="shared" si="456"/>
        <v>0</v>
      </c>
      <c r="Q1943" s="21">
        <f t="shared" si="457"/>
        <v>1.4448604713749031</v>
      </c>
      <c r="R1943">
        <f t="shared" si="458"/>
        <v>1.0705685074825908</v>
      </c>
      <c r="S1943" s="296">
        <f t="shared" si="465"/>
        <v>0</v>
      </c>
      <c r="T1943" s="283">
        <f t="shared" si="466"/>
        <v>0.40596300065693719</v>
      </c>
    </row>
    <row r="1944" spans="1:20" x14ac:dyDescent="0.25">
      <c r="A1944" s="286">
        <v>43181</v>
      </c>
      <c r="B1944" s="1">
        <f t="shared" si="459"/>
        <v>4</v>
      </c>
      <c r="C1944" s="285">
        <v>22</v>
      </c>
      <c r="D1944" t="s">
        <v>714</v>
      </c>
      <c r="F1944" s="16">
        <v>30</v>
      </c>
      <c r="G1944" t="str">
        <f t="shared" si="453"/>
        <v>heating</v>
      </c>
      <c r="H1944" s="283">
        <f>IF(G1944="heating",F1944*Assumptions!M$4+Assumptions!M$7,0)</f>
        <v>0.42311166678901713</v>
      </c>
      <c r="I1944" s="15">
        <f t="shared" si="454"/>
        <v>0.9426530227543114</v>
      </c>
      <c r="J1944" s="15">
        <f t="shared" si="455"/>
        <v>1.0020455199443592</v>
      </c>
      <c r="K1944" s="283">
        <f t="shared" si="460"/>
        <v>0.39966334216023275</v>
      </c>
      <c r="L1944" s="283">
        <f t="shared" si="461"/>
        <v>3.0747565450814909</v>
      </c>
      <c r="M1944" s="283">
        <f t="shared" si="462"/>
        <v>4.1928958319891203</v>
      </c>
      <c r="N1944" s="283">
        <f t="shared" si="463"/>
        <v>2.3339835549601151</v>
      </c>
      <c r="O1944" s="283">
        <f t="shared" si="464"/>
        <v>0.52651076933458463</v>
      </c>
      <c r="P1944" s="21">
        <f t="shared" si="456"/>
        <v>0</v>
      </c>
      <c r="Q1944" s="21">
        <f t="shared" si="457"/>
        <v>1.2427137171080138</v>
      </c>
      <c r="R1944">
        <f t="shared" si="458"/>
        <v>1.0705685074825908</v>
      </c>
      <c r="S1944" s="296">
        <f t="shared" si="465"/>
        <v>0</v>
      </c>
      <c r="T1944" s="283">
        <f t="shared" si="466"/>
        <v>0.39966334216023275</v>
      </c>
    </row>
    <row r="1945" spans="1:20" x14ac:dyDescent="0.25">
      <c r="A1945" s="286">
        <v>43181</v>
      </c>
      <c r="B1945" s="1">
        <f t="shared" si="459"/>
        <v>4</v>
      </c>
      <c r="C1945" s="285">
        <v>23</v>
      </c>
      <c r="D1945" t="s">
        <v>713</v>
      </c>
      <c r="F1945" s="16">
        <v>30</v>
      </c>
      <c r="G1945" t="str">
        <f t="shared" si="453"/>
        <v>heating</v>
      </c>
      <c r="H1945" s="283">
        <f>IF(G1945="heating",F1945*Assumptions!M$4+Assumptions!M$7,0)</f>
        <v>0.42311166678901713</v>
      </c>
      <c r="I1945" s="15">
        <f t="shared" si="454"/>
        <v>0.94450710149963013</v>
      </c>
      <c r="J1945" s="15">
        <f t="shared" si="455"/>
        <v>1.0020455199443592</v>
      </c>
      <c r="K1945" s="283">
        <f t="shared" si="460"/>
        <v>0.40044942918281212</v>
      </c>
      <c r="L1945" s="283">
        <f t="shared" si="461"/>
        <v>3.0747565450814909</v>
      </c>
      <c r="M1945" s="283">
        <f t="shared" si="462"/>
        <v>4.2011427254438427</v>
      </c>
      <c r="N1945" s="283">
        <f t="shared" si="463"/>
        <v>2.3339835549601151</v>
      </c>
      <c r="O1945" s="283">
        <f t="shared" si="464"/>
        <v>0.52754634913228415</v>
      </c>
      <c r="P1945" s="21">
        <f t="shared" si="456"/>
        <v>0</v>
      </c>
      <c r="Q1945" s="21">
        <f t="shared" si="457"/>
        <v>1.0297519246597011</v>
      </c>
      <c r="R1945">
        <f t="shared" si="458"/>
        <v>1.0705685074825908</v>
      </c>
      <c r="S1945" s="296">
        <f t="shared" si="465"/>
        <v>0</v>
      </c>
      <c r="T1945" s="283">
        <f t="shared" si="466"/>
        <v>0.40044942918281212</v>
      </c>
    </row>
    <row r="1946" spans="1:20" x14ac:dyDescent="0.25">
      <c r="A1946" s="286">
        <v>43182</v>
      </c>
      <c r="B1946" s="1">
        <f t="shared" si="459"/>
        <v>5</v>
      </c>
      <c r="C1946" s="285">
        <v>0</v>
      </c>
      <c r="D1946" t="s">
        <v>713</v>
      </c>
      <c r="F1946" s="16">
        <v>28</v>
      </c>
      <c r="G1946" t="str">
        <f t="shared" si="453"/>
        <v>heating</v>
      </c>
      <c r="H1946" s="283">
        <f>IF(G1946="heating",F1946*Assumptions!M$4+Assumptions!M$7,0)</f>
        <v>0.44450341526309717</v>
      </c>
      <c r="I1946" s="15">
        <f t="shared" si="454"/>
        <v>0.97481507806017154</v>
      </c>
      <c r="J1946" s="15">
        <f t="shared" si="455"/>
        <v>1.0078033906966741</v>
      </c>
      <c r="K1946" s="283">
        <f t="shared" si="460"/>
        <v>0.43668990799113655</v>
      </c>
      <c r="L1946" s="283">
        <f t="shared" si="461"/>
        <v>3.0941723472618432</v>
      </c>
      <c r="M1946" s="283">
        <f t="shared" si="462"/>
        <v>4.6102733740088908</v>
      </c>
      <c r="N1946" s="283">
        <f t="shared" si="463"/>
        <v>2.2832919573072399</v>
      </c>
      <c r="O1946" s="283">
        <f t="shared" si="464"/>
        <v>0.5917744479895598</v>
      </c>
      <c r="P1946" s="21">
        <f t="shared" si="456"/>
        <v>0</v>
      </c>
      <c r="Q1946" s="21">
        <f t="shared" si="457"/>
        <v>0.90668853391740301</v>
      </c>
      <c r="R1946">
        <f t="shared" si="458"/>
        <v>1.1856283047139096</v>
      </c>
      <c r="S1946" s="296">
        <f t="shared" si="465"/>
        <v>0</v>
      </c>
      <c r="T1946" s="283">
        <f t="shared" si="466"/>
        <v>0.43668990799113655</v>
      </c>
    </row>
    <row r="1947" spans="1:20" x14ac:dyDescent="0.25">
      <c r="A1947" s="286">
        <v>43182</v>
      </c>
      <c r="B1947" s="1">
        <f t="shared" si="459"/>
        <v>5</v>
      </c>
      <c r="C1947" s="285">
        <v>1</v>
      </c>
      <c r="D1947" t="s">
        <v>713</v>
      </c>
      <c r="F1947" s="16">
        <v>27</v>
      </c>
      <c r="G1947" t="str">
        <f t="shared" si="453"/>
        <v>heating</v>
      </c>
      <c r="H1947" s="283">
        <f>IF(G1947="heating",F1947*Assumptions!M$4+Assumptions!M$7,0)</f>
        <v>0.45519928950013722</v>
      </c>
      <c r="I1947" s="15">
        <f t="shared" si="454"/>
        <v>1.012242869806885</v>
      </c>
      <c r="J1947" s="15">
        <f t="shared" si="455"/>
        <v>1.0078033906966741</v>
      </c>
      <c r="K1947" s="283">
        <f t="shared" si="460"/>
        <v>0.464367820910633</v>
      </c>
      <c r="L1947" s="283">
        <f t="shared" si="461"/>
        <v>3.1143580678163376</v>
      </c>
      <c r="M1947" s="283">
        <f t="shared" si="462"/>
        <v>4.934460568290743</v>
      </c>
      <c r="N1947" s="283">
        <f t="shared" si="463"/>
        <v>2.2875213966102126</v>
      </c>
      <c r="O1947" s="283">
        <f t="shared" si="464"/>
        <v>0.63221601845141207</v>
      </c>
      <c r="P1947" s="21">
        <f t="shared" si="456"/>
        <v>0</v>
      </c>
      <c r="Q1947" s="21">
        <f t="shared" si="457"/>
        <v>0.81803459285312596</v>
      </c>
      <c r="R1947">
        <f t="shared" si="458"/>
        <v>1.1856283047139096</v>
      </c>
      <c r="S1947" s="296">
        <f t="shared" si="465"/>
        <v>0</v>
      </c>
      <c r="T1947" s="283">
        <f t="shared" si="466"/>
        <v>0.464367820910633</v>
      </c>
    </row>
    <row r="1948" spans="1:20" x14ac:dyDescent="0.25">
      <c r="A1948" s="286">
        <v>43182</v>
      </c>
      <c r="B1948" s="1">
        <f t="shared" si="459"/>
        <v>5</v>
      </c>
      <c r="C1948" s="285">
        <v>2</v>
      </c>
      <c r="D1948" t="s">
        <v>713</v>
      </c>
      <c r="F1948" s="16">
        <v>27</v>
      </c>
      <c r="G1948" t="str">
        <f t="shared" si="453"/>
        <v>heating</v>
      </c>
      <c r="H1948" s="283">
        <f>IF(G1948="heating",F1948*Assumptions!M$4+Assumptions!M$7,0)</f>
        <v>0.45519928950013722</v>
      </c>
      <c r="I1948" s="15">
        <f t="shared" si="454"/>
        <v>1.0509704703585963</v>
      </c>
      <c r="J1948" s="15">
        <f t="shared" si="455"/>
        <v>1.0078033906966741</v>
      </c>
      <c r="K1948" s="283">
        <f t="shared" si="460"/>
        <v>0.48213416139444054</v>
      </c>
      <c r="L1948" s="283">
        <f t="shared" si="461"/>
        <v>3.1143580678163376</v>
      </c>
      <c r="M1948" s="283">
        <f t="shared" si="462"/>
        <v>5.1232490730330795</v>
      </c>
      <c r="N1948" s="283">
        <f t="shared" si="463"/>
        <v>2.2875213966102126</v>
      </c>
      <c r="O1948" s="283">
        <f t="shared" si="464"/>
        <v>0.65640409638734332</v>
      </c>
      <c r="P1948" s="21">
        <f t="shared" si="456"/>
        <v>0</v>
      </c>
      <c r="Q1948" s="21">
        <f t="shared" si="457"/>
        <v>0.74507607494346417</v>
      </c>
      <c r="R1948">
        <f t="shared" si="458"/>
        <v>1.1856283047139096</v>
      </c>
      <c r="S1948" s="296">
        <f t="shared" si="465"/>
        <v>0</v>
      </c>
      <c r="T1948" s="283">
        <f t="shared" si="466"/>
        <v>0.48213416139444054</v>
      </c>
    </row>
    <row r="1949" spans="1:20" x14ac:dyDescent="0.25">
      <c r="A1949" s="286">
        <v>43182</v>
      </c>
      <c r="B1949" s="1">
        <f t="shared" si="459"/>
        <v>5</v>
      </c>
      <c r="C1949" s="285">
        <v>3</v>
      </c>
      <c r="D1949" t="s">
        <v>713</v>
      </c>
      <c r="F1949" s="16">
        <v>25</v>
      </c>
      <c r="G1949" t="str">
        <f t="shared" si="453"/>
        <v>heating</v>
      </c>
      <c r="H1949" s="283">
        <f>IF(G1949="heating",F1949*Assumptions!M$4+Assumptions!M$7,0)</f>
        <v>0.47659103797421726</v>
      </c>
      <c r="I1949" s="15">
        <f t="shared" si="454"/>
        <v>1.0924036124451033</v>
      </c>
      <c r="J1949" s="15">
        <f t="shared" si="455"/>
        <v>1.0078033906966741</v>
      </c>
      <c r="K1949" s="283">
        <f t="shared" si="460"/>
        <v>0.52469244905765866</v>
      </c>
      <c r="L1949" s="283">
        <f t="shared" si="461"/>
        <v>3.0939281817466902</v>
      </c>
      <c r="M1949" s="283">
        <f t="shared" si="462"/>
        <v>5.5389068956818814</v>
      </c>
      <c r="N1949" s="283">
        <f t="shared" si="463"/>
        <v>2.1843738559015753</v>
      </c>
      <c r="O1949" s="283">
        <f t="shared" si="464"/>
        <v>0.74316983354443056</v>
      </c>
      <c r="P1949" s="21">
        <f t="shared" si="456"/>
        <v>0</v>
      </c>
      <c r="Q1949" s="21">
        <f t="shared" si="457"/>
        <v>0.69158980876382303</v>
      </c>
      <c r="R1949">
        <f t="shared" si="458"/>
        <v>1.1856283047139096</v>
      </c>
      <c r="S1949" s="296">
        <f t="shared" si="465"/>
        <v>0</v>
      </c>
      <c r="T1949" s="283">
        <f t="shared" si="466"/>
        <v>0.52469244905765866</v>
      </c>
    </row>
    <row r="1950" spans="1:20" x14ac:dyDescent="0.25">
      <c r="A1950" s="286">
        <v>43182</v>
      </c>
      <c r="B1950" s="1">
        <f t="shared" si="459"/>
        <v>5</v>
      </c>
      <c r="C1950" s="285">
        <v>4</v>
      </c>
      <c r="D1950" t="s">
        <v>713</v>
      </c>
      <c r="F1950" s="16">
        <v>23</v>
      </c>
      <c r="G1950" t="str">
        <f t="shared" si="453"/>
        <v>heating</v>
      </c>
      <c r="H1950" s="283">
        <f>IF(G1950="heating",F1950*Assumptions!M$4+Assumptions!M$7,0)</f>
        <v>0.4979827864482973</v>
      </c>
      <c r="I1950" s="15">
        <f t="shared" si="454"/>
        <v>1.1348296917927807</v>
      </c>
      <c r="J1950" s="15">
        <f t="shared" si="455"/>
        <v>1.0078033906966741</v>
      </c>
      <c r="K1950" s="283">
        <f t="shared" si="460"/>
        <v>0.56953554831899356</v>
      </c>
      <c r="L1950" s="283">
        <f t="shared" si="461"/>
        <v>3.0592830131973998</v>
      </c>
      <c r="M1950" s="283">
        <f t="shared" si="462"/>
        <v>5.9449679016474501</v>
      </c>
      <c r="N1950" s="283">
        <f t="shared" si="463"/>
        <v>2.0731424140202046</v>
      </c>
      <c r="O1950" s="283">
        <f t="shared" si="464"/>
        <v>0.84044898054330341</v>
      </c>
      <c r="P1950" s="21">
        <f t="shared" si="456"/>
        <v>0</v>
      </c>
      <c r="Q1950" s="21">
        <f t="shared" si="457"/>
        <v>0.6473875548762833</v>
      </c>
      <c r="R1950">
        <f t="shared" si="458"/>
        <v>1.1856283047139096</v>
      </c>
      <c r="S1950" s="296">
        <f t="shared" si="465"/>
        <v>0</v>
      </c>
      <c r="T1950" s="283">
        <f t="shared" si="466"/>
        <v>0.56953554831899356</v>
      </c>
    </row>
    <row r="1951" spans="1:20" x14ac:dyDescent="0.25">
      <c r="A1951" s="286">
        <v>43182</v>
      </c>
      <c r="B1951" s="1">
        <f t="shared" si="459"/>
        <v>5</v>
      </c>
      <c r="C1951" s="285">
        <v>5</v>
      </c>
      <c r="D1951" t="s">
        <v>713</v>
      </c>
      <c r="F1951" s="16">
        <v>21</v>
      </c>
      <c r="G1951" t="str">
        <f t="shared" si="453"/>
        <v>heating</v>
      </c>
      <c r="H1951" s="283">
        <f>IF(G1951="heating",F1951*Assumptions!M$4+Assumptions!M$7,0)</f>
        <v>0.51937453492237728</v>
      </c>
      <c r="I1951" s="15">
        <f t="shared" si="454"/>
        <v>1.1635558681477385</v>
      </c>
      <c r="J1951" s="15">
        <f t="shared" si="455"/>
        <v>1.0078033906966741</v>
      </c>
      <c r="K1951" s="283">
        <f t="shared" si="460"/>
        <v>0.60903704299104389</v>
      </c>
      <c r="L1951" s="283">
        <f t="shared" si="461"/>
        <v>3.0222800846604434</v>
      </c>
      <c r="M1951" s="283">
        <f t="shared" si="462"/>
        <v>6.2804019542081102</v>
      </c>
      <c r="N1951" s="283">
        <f t="shared" si="463"/>
        <v>1.9596958788221039</v>
      </c>
      <c r="O1951" s="283">
        <f t="shared" si="464"/>
        <v>0.93926845779697143</v>
      </c>
      <c r="P1951" s="21">
        <f t="shared" si="456"/>
        <v>0</v>
      </c>
      <c r="Q1951" s="21">
        <f t="shared" si="457"/>
        <v>0.72139578924615555</v>
      </c>
      <c r="R1951">
        <f t="shared" si="458"/>
        <v>1.1856283047139096</v>
      </c>
      <c r="S1951" s="296">
        <f t="shared" si="465"/>
        <v>0</v>
      </c>
      <c r="T1951" s="283">
        <f t="shared" si="466"/>
        <v>0.60903704299104389</v>
      </c>
    </row>
    <row r="1952" spans="1:20" x14ac:dyDescent="0.25">
      <c r="A1952" s="286">
        <v>43182</v>
      </c>
      <c r="B1952" s="1">
        <f t="shared" si="459"/>
        <v>5</v>
      </c>
      <c r="C1952" s="285">
        <v>6</v>
      </c>
      <c r="D1952" t="s">
        <v>713</v>
      </c>
      <c r="F1952" s="16">
        <v>21</v>
      </c>
      <c r="G1952" t="str">
        <f t="shared" si="453"/>
        <v>heating</v>
      </c>
      <c r="H1952" s="283">
        <f>IF(G1952="heating",F1952*Assumptions!M$4+Assumptions!M$7,0)</f>
        <v>0.51937453492237728</v>
      </c>
      <c r="I1952" s="15">
        <f t="shared" si="454"/>
        <v>1.2083911162615524</v>
      </c>
      <c r="J1952" s="15">
        <f t="shared" si="455"/>
        <v>1.0078033906966741</v>
      </c>
      <c r="K1952" s="283">
        <f t="shared" si="460"/>
        <v>0.63250504111688877</v>
      </c>
      <c r="L1952" s="283">
        <f t="shared" si="461"/>
        <v>3.0222800846604434</v>
      </c>
      <c r="M1952" s="283">
        <f t="shared" si="462"/>
        <v>6.5224044120012659</v>
      </c>
      <c r="N1952" s="283">
        <f t="shared" si="463"/>
        <v>1.9596958788221039</v>
      </c>
      <c r="O1952" s="283">
        <f t="shared" si="464"/>
        <v>0.97546124879534868</v>
      </c>
      <c r="P1952" s="21">
        <f t="shared" si="456"/>
        <v>0</v>
      </c>
      <c r="Q1952" s="21">
        <f t="shared" si="457"/>
        <v>0.87787080972652631</v>
      </c>
      <c r="R1952">
        <f t="shared" si="458"/>
        <v>1.1856283047139096</v>
      </c>
      <c r="S1952" s="296">
        <f t="shared" si="465"/>
        <v>0</v>
      </c>
      <c r="T1952" s="283">
        <f t="shared" si="466"/>
        <v>0.63250504111688877</v>
      </c>
    </row>
    <row r="1953" spans="1:20" x14ac:dyDescent="0.25">
      <c r="A1953" s="286">
        <v>43182</v>
      </c>
      <c r="B1953" s="1">
        <f t="shared" si="459"/>
        <v>5</v>
      </c>
      <c r="C1953" s="285">
        <v>7</v>
      </c>
      <c r="D1953" t="s">
        <v>714</v>
      </c>
      <c r="F1953" s="16">
        <v>21</v>
      </c>
      <c r="G1953" t="str">
        <f t="shared" si="453"/>
        <v>heating</v>
      </c>
      <c r="H1953" s="283">
        <f>IF(G1953="heating",F1953*Assumptions!M$4+Assumptions!M$7,0)</f>
        <v>0.51937453492237728</v>
      </c>
      <c r="I1953" s="15">
        <f t="shared" si="454"/>
        <v>1.1637425769249583</v>
      </c>
      <c r="J1953" s="15">
        <f t="shared" si="455"/>
        <v>1.0078033906966741</v>
      </c>
      <c r="K1953" s="283">
        <f t="shared" si="460"/>
        <v>0.60913477148409811</v>
      </c>
      <c r="L1953" s="283">
        <f t="shared" si="461"/>
        <v>3.0222800846604434</v>
      </c>
      <c r="M1953" s="283">
        <f t="shared" si="462"/>
        <v>6.281409732348739</v>
      </c>
      <c r="N1953" s="283">
        <f t="shared" si="463"/>
        <v>1.9596958788221039</v>
      </c>
      <c r="O1953" s="283">
        <f t="shared" si="464"/>
        <v>0.93941917652912454</v>
      </c>
      <c r="P1953" s="21">
        <f t="shared" si="456"/>
        <v>0</v>
      </c>
      <c r="Q1953" s="21">
        <f t="shared" si="457"/>
        <v>0.97331382064367777</v>
      </c>
      <c r="R1953">
        <f t="shared" si="458"/>
        <v>1.1856283047139096</v>
      </c>
      <c r="S1953" s="296">
        <f t="shared" si="465"/>
        <v>0</v>
      </c>
      <c r="T1953" s="283">
        <f t="shared" si="466"/>
        <v>0.60913477148409811</v>
      </c>
    </row>
    <row r="1954" spans="1:20" x14ac:dyDescent="0.25">
      <c r="A1954" s="286">
        <v>43182</v>
      </c>
      <c r="B1954" s="1">
        <f t="shared" si="459"/>
        <v>5</v>
      </c>
      <c r="C1954" s="285">
        <v>8</v>
      </c>
      <c r="D1954" t="s">
        <v>714</v>
      </c>
      <c r="F1954" s="16">
        <v>21</v>
      </c>
      <c r="G1954" t="str">
        <f t="shared" si="453"/>
        <v>heating</v>
      </c>
      <c r="H1954" s="283">
        <f>IF(G1954="heating",F1954*Assumptions!M$4+Assumptions!M$7,0)</f>
        <v>0.51937453492237728</v>
      </c>
      <c r="I1954" s="15">
        <f t="shared" si="454"/>
        <v>1.094193721037565</v>
      </c>
      <c r="J1954" s="15">
        <f t="shared" si="455"/>
        <v>1.0078033906966741</v>
      </c>
      <c r="K1954" s="283">
        <f t="shared" si="460"/>
        <v>0.57273099346826672</v>
      </c>
      <c r="L1954" s="283">
        <f t="shared" si="461"/>
        <v>3.0222800846604434</v>
      </c>
      <c r="M1954" s="283">
        <f t="shared" si="462"/>
        <v>5.9060132581566958</v>
      </c>
      <c r="N1954" s="283">
        <f t="shared" si="463"/>
        <v>1.9596958788221039</v>
      </c>
      <c r="O1954" s="283">
        <f t="shared" si="464"/>
        <v>0.88327658088832695</v>
      </c>
      <c r="P1954" s="21">
        <f t="shared" si="456"/>
        <v>0</v>
      </c>
      <c r="Q1954" s="21">
        <f t="shared" si="457"/>
        <v>0.94940007506179924</v>
      </c>
      <c r="R1954">
        <f t="shared" si="458"/>
        <v>1.1856283047139096</v>
      </c>
      <c r="S1954" s="296">
        <f t="shared" si="465"/>
        <v>0</v>
      </c>
      <c r="T1954" s="283">
        <f t="shared" si="466"/>
        <v>0.57273099346826672</v>
      </c>
    </row>
    <row r="1955" spans="1:20" x14ac:dyDescent="0.25">
      <c r="A1955" s="286">
        <v>43182</v>
      </c>
      <c r="B1955" s="1">
        <f t="shared" si="459"/>
        <v>5</v>
      </c>
      <c r="C1955" s="285">
        <v>9</v>
      </c>
      <c r="D1955" t="s">
        <v>714</v>
      </c>
      <c r="F1955" s="16">
        <v>25</v>
      </c>
      <c r="G1955" t="str">
        <f t="shared" si="453"/>
        <v>heating</v>
      </c>
      <c r="H1955" s="283">
        <f>IF(G1955="heating",F1955*Assumptions!M$4+Assumptions!M$7,0)</f>
        <v>0.47659103797421726</v>
      </c>
      <c r="I1955" s="15">
        <f t="shared" si="454"/>
        <v>1.0343009000871222</v>
      </c>
      <c r="J1955" s="15">
        <f t="shared" si="455"/>
        <v>1.0078033906966741</v>
      </c>
      <c r="K1955" s="283">
        <f t="shared" si="460"/>
        <v>0.49678513156374682</v>
      </c>
      <c r="L1955" s="283">
        <f t="shared" si="461"/>
        <v>3.0939281817466902</v>
      </c>
      <c r="M1955" s="283">
        <f t="shared" si="462"/>
        <v>5.2443037742063794</v>
      </c>
      <c r="N1955" s="283">
        <f t="shared" si="463"/>
        <v>2.1843738559015753</v>
      </c>
      <c r="O1955" s="283">
        <f t="shared" si="464"/>
        <v>0.70364215112043038</v>
      </c>
      <c r="P1955" s="21">
        <f t="shared" si="456"/>
        <v>0</v>
      </c>
      <c r="Q1955" s="21">
        <f t="shared" si="457"/>
        <v>0.8408485371888097</v>
      </c>
      <c r="R1955">
        <f t="shared" si="458"/>
        <v>1.1856283047139096</v>
      </c>
      <c r="S1955" s="296">
        <f t="shared" si="465"/>
        <v>0</v>
      </c>
      <c r="T1955" s="283">
        <f t="shared" si="466"/>
        <v>0.49678513156374682</v>
      </c>
    </row>
    <row r="1956" spans="1:20" x14ac:dyDescent="0.25">
      <c r="A1956" s="286">
        <v>43182</v>
      </c>
      <c r="B1956" s="1">
        <f t="shared" si="459"/>
        <v>5</v>
      </c>
      <c r="C1956" s="285">
        <v>10</v>
      </c>
      <c r="D1956" t="s">
        <v>714</v>
      </c>
      <c r="F1956" s="16">
        <v>25</v>
      </c>
      <c r="G1956" t="str">
        <f t="shared" si="453"/>
        <v>heating</v>
      </c>
      <c r="H1956" s="283">
        <f>IF(G1956="heating",F1956*Assumptions!M$4+Assumptions!M$7,0)</f>
        <v>0.47659103797421726</v>
      </c>
      <c r="I1956" s="15">
        <f t="shared" si="454"/>
        <v>0.98112329028689171</v>
      </c>
      <c r="J1956" s="15">
        <f t="shared" si="455"/>
        <v>1.0078033906966741</v>
      </c>
      <c r="K1956" s="283">
        <f t="shared" si="460"/>
        <v>0.47124339039478158</v>
      </c>
      <c r="L1956" s="283">
        <f t="shared" si="461"/>
        <v>3.0939281817466902</v>
      </c>
      <c r="M1956" s="283">
        <f t="shared" si="462"/>
        <v>4.9746728188865772</v>
      </c>
      <c r="N1956" s="283">
        <f t="shared" si="463"/>
        <v>2.1843738559015753</v>
      </c>
      <c r="O1956" s="283">
        <f t="shared" si="464"/>
        <v>0.6674650504835411</v>
      </c>
      <c r="P1956" s="21">
        <f t="shared" si="456"/>
        <v>0</v>
      </c>
      <c r="Q1956" s="21">
        <f t="shared" si="457"/>
        <v>0.74504051125983206</v>
      </c>
      <c r="R1956">
        <f t="shared" si="458"/>
        <v>1.1856283047139096</v>
      </c>
      <c r="S1956" s="296">
        <f t="shared" si="465"/>
        <v>0</v>
      </c>
      <c r="T1956" s="283">
        <f t="shared" si="466"/>
        <v>0.47124339039478158</v>
      </c>
    </row>
    <row r="1957" spans="1:20" x14ac:dyDescent="0.25">
      <c r="A1957" s="286">
        <v>43182</v>
      </c>
      <c r="B1957" s="1">
        <f t="shared" si="459"/>
        <v>5</v>
      </c>
      <c r="C1957" s="285">
        <v>11</v>
      </c>
      <c r="D1957" t="s">
        <v>714</v>
      </c>
      <c r="F1957" s="16">
        <v>25</v>
      </c>
      <c r="G1957" t="str">
        <f t="shared" si="453"/>
        <v>heating</v>
      </c>
      <c r="H1957" s="283">
        <f>IF(G1957="heating",F1957*Assumptions!M$4+Assumptions!M$7,0)</f>
        <v>0.47659103797421726</v>
      </c>
      <c r="I1957" s="15">
        <f t="shared" si="454"/>
        <v>0.94956163997961163</v>
      </c>
      <c r="J1957" s="15">
        <f t="shared" si="455"/>
        <v>1.0078033906966741</v>
      </c>
      <c r="K1957" s="283">
        <f t="shared" si="460"/>
        <v>0.45608401211429234</v>
      </c>
      <c r="L1957" s="283">
        <f t="shared" si="461"/>
        <v>3.0939281817466902</v>
      </c>
      <c r="M1957" s="283">
        <f t="shared" si="462"/>
        <v>4.8146431004432211</v>
      </c>
      <c r="N1957" s="283">
        <f t="shared" si="463"/>
        <v>2.1843738559015753</v>
      </c>
      <c r="O1957" s="283">
        <f t="shared" si="464"/>
        <v>0.64599343858292801</v>
      </c>
      <c r="P1957" s="21">
        <f t="shared" si="456"/>
        <v>0</v>
      </c>
      <c r="Q1957" s="21">
        <f t="shared" si="457"/>
        <v>0.72850690893675296</v>
      </c>
      <c r="R1957">
        <f t="shared" si="458"/>
        <v>1.1856283047139096</v>
      </c>
      <c r="S1957" s="296">
        <f t="shared" si="465"/>
        <v>0</v>
      </c>
      <c r="T1957" s="283">
        <f t="shared" si="466"/>
        <v>0.45608401211429234</v>
      </c>
    </row>
    <row r="1958" spans="1:20" x14ac:dyDescent="0.25">
      <c r="A1958" s="286">
        <v>43182</v>
      </c>
      <c r="B1958" s="1">
        <f t="shared" si="459"/>
        <v>5</v>
      </c>
      <c r="C1958" s="285">
        <v>12</v>
      </c>
      <c r="D1958" t="s">
        <v>714</v>
      </c>
      <c r="F1958" s="16">
        <v>27</v>
      </c>
      <c r="G1958" t="str">
        <f t="shared" si="453"/>
        <v>heating</v>
      </c>
      <c r="H1958" s="283">
        <f>IF(G1958="heating",F1958*Assumptions!M$4+Assumptions!M$7,0)</f>
        <v>0.45519928950013722</v>
      </c>
      <c r="I1958" s="15">
        <f t="shared" si="454"/>
        <v>0.91648403420261149</v>
      </c>
      <c r="J1958" s="15">
        <f t="shared" si="455"/>
        <v>1.0078033906966741</v>
      </c>
      <c r="K1958" s="283">
        <f t="shared" si="460"/>
        <v>0.42043832222127259</v>
      </c>
      <c r="L1958" s="283">
        <f t="shared" si="461"/>
        <v>3.1143580678163376</v>
      </c>
      <c r="M1958" s="283">
        <f t="shared" si="462"/>
        <v>4.4676573805884976</v>
      </c>
      <c r="N1958" s="283">
        <f t="shared" si="463"/>
        <v>2.2875213966102126</v>
      </c>
      <c r="O1958" s="283">
        <f t="shared" si="464"/>
        <v>0.57240797081475459</v>
      </c>
      <c r="P1958" s="21">
        <f t="shared" si="456"/>
        <v>0</v>
      </c>
      <c r="Q1958" s="21">
        <f t="shared" si="457"/>
        <v>0.75910815787401487</v>
      </c>
      <c r="R1958">
        <f t="shared" si="458"/>
        <v>1.1856283047139096</v>
      </c>
      <c r="S1958" s="296">
        <f t="shared" si="465"/>
        <v>0</v>
      </c>
      <c r="T1958" s="283">
        <f t="shared" si="466"/>
        <v>0.42043832222127259</v>
      </c>
    </row>
    <row r="1959" spans="1:20" x14ac:dyDescent="0.25">
      <c r="A1959" s="286">
        <v>43182</v>
      </c>
      <c r="B1959" s="1">
        <f t="shared" si="459"/>
        <v>5</v>
      </c>
      <c r="C1959" s="285">
        <v>13</v>
      </c>
      <c r="D1959" t="s">
        <v>714</v>
      </c>
      <c r="F1959" s="16">
        <v>28</v>
      </c>
      <c r="G1959" t="str">
        <f t="shared" si="453"/>
        <v>heating</v>
      </c>
      <c r="H1959" s="283">
        <f>IF(G1959="heating",F1959*Assumptions!M$4+Assumptions!M$7,0)</f>
        <v>0.44450341526309717</v>
      </c>
      <c r="I1959" s="15">
        <f t="shared" si="454"/>
        <v>0.90040206880052787</v>
      </c>
      <c r="J1959" s="15">
        <f t="shared" si="455"/>
        <v>1.0078033906966741</v>
      </c>
      <c r="K1959" s="283">
        <f t="shared" si="460"/>
        <v>0.40335495975500396</v>
      </c>
      <c r="L1959" s="283">
        <f t="shared" si="461"/>
        <v>3.0941723472618432</v>
      </c>
      <c r="M1959" s="283">
        <f t="shared" si="462"/>
        <v>4.2583457900077377</v>
      </c>
      <c r="N1959" s="283">
        <f t="shared" si="463"/>
        <v>2.2832919573072399</v>
      </c>
      <c r="O1959" s="283">
        <f t="shared" si="464"/>
        <v>0.54660104180313085</v>
      </c>
      <c r="P1959" s="21">
        <f t="shared" si="456"/>
        <v>0</v>
      </c>
      <c r="Q1959" s="21">
        <f t="shared" si="457"/>
        <v>0.79115902007799765</v>
      </c>
      <c r="R1959">
        <f t="shared" si="458"/>
        <v>1.1856283047139096</v>
      </c>
      <c r="S1959" s="296">
        <f t="shared" si="465"/>
        <v>0</v>
      </c>
      <c r="T1959" s="283">
        <f t="shared" si="466"/>
        <v>0.40335495975500396</v>
      </c>
    </row>
    <row r="1960" spans="1:20" x14ac:dyDescent="0.25">
      <c r="A1960" s="286">
        <v>43182</v>
      </c>
      <c r="B1960" s="1">
        <f t="shared" si="459"/>
        <v>5</v>
      </c>
      <c r="C1960" s="285">
        <v>14</v>
      </c>
      <c r="D1960" t="s">
        <v>714</v>
      </c>
      <c r="F1960" s="16">
        <v>28</v>
      </c>
      <c r="G1960" t="str">
        <f t="shared" si="453"/>
        <v>heating</v>
      </c>
      <c r="H1960" s="283">
        <f>IF(G1960="heating",F1960*Assumptions!M$4+Assumptions!M$7,0)</f>
        <v>0.44450341526309717</v>
      </c>
      <c r="I1960" s="15">
        <f t="shared" si="454"/>
        <v>0.86032894500746537</v>
      </c>
      <c r="J1960" s="15">
        <f t="shared" si="455"/>
        <v>1.0078033906966741</v>
      </c>
      <c r="K1960" s="283">
        <f t="shared" si="460"/>
        <v>0.38540332037645331</v>
      </c>
      <c r="L1960" s="283">
        <f t="shared" si="461"/>
        <v>3.0941723472618432</v>
      </c>
      <c r="M1960" s="283">
        <f t="shared" si="462"/>
        <v>4.0688246594932638</v>
      </c>
      <c r="N1960" s="283">
        <f t="shared" si="463"/>
        <v>2.2832919573072399</v>
      </c>
      <c r="O1960" s="283">
        <f t="shared" si="464"/>
        <v>0.52227411945079405</v>
      </c>
      <c r="P1960" s="21">
        <f t="shared" si="456"/>
        <v>0</v>
      </c>
      <c r="Q1960" s="21">
        <f t="shared" si="457"/>
        <v>0.84355555031342389</v>
      </c>
      <c r="R1960">
        <f t="shared" si="458"/>
        <v>1.1856283047139096</v>
      </c>
      <c r="S1960" s="296">
        <f t="shared" si="465"/>
        <v>0</v>
      </c>
      <c r="T1960" s="283">
        <f t="shared" si="466"/>
        <v>0.38540332037645331</v>
      </c>
    </row>
    <row r="1961" spans="1:20" x14ac:dyDescent="0.25">
      <c r="A1961" s="286">
        <v>43182</v>
      </c>
      <c r="B1961" s="1">
        <f t="shared" si="459"/>
        <v>5</v>
      </c>
      <c r="C1961" s="285">
        <v>15</v>
      </c>
      <c r="D1961" t="s">
        <v>714</v>
      </c>
      <c r="F1961" s="16">
        <v>28</v>
      </c>
      <c r="G1961" t="str">
        <f t="shared" si="453"/>
        <v>heating</v>
      </c>
      <c r="H1961" s="283">
        <f>IF(G1961="heating",F1961*Assumptions!M$4+Assumptions!M$7,0)</f>
        <v>0.44450341526309717</v>
      </c>
      <c r="I1961" s="15">
        <f t="shared" si="454"/>
        <v>0.85754515037175039</v>
      </c>
      <c r="J1961" s="15">
        <f t="shared" si="455"/>
        <v>1.0078033906966741</v>
      </c>
      <c r="K1961" s="283">
        <f t="shared" si="460"/>
        <v>0.38415625818927862</v>
      </c>
      <c r="L1961" s="283">
        <f t="shared" si="461"/>
        <v>3.0941723472618432</v>
      </c>
      <c r="M1961" s="283">
        <f t="shared" si="462"/>
        <v>4.0556590298506814</v>
      </c>
      <c r="N1961" s="283">
        <f t="shared" si="463"/>
        <v>2.2832919573072399</v>
      </c>
      <c r="O1961" s="283">
        <f t="shared" si="464"/>
        <v>0.52058417992180694</v>
      </c>
      <c r="P1961" s="21">
        <f t="shared" si="456"/>
        <v>0</v>
      </c>
      <c r="Q1961" s="21">
        <f t="shared" si="457"/>
        <v>0.96592607327566882</v>
      </c>
      <c r="R1961">
        <f t="shared" si="458"/>
        <v>1.1856283047139096</v>
      </c>
      <c r="S1961" s="296">
        <f t="shared" si="465"/>
        <v>0</v>
      </c>
      <c r="T1961" s="283">
        <f t="shared" si="466"/>
        <v>0.38415625818927862</v>
      </c>
    </row>
    <row r="1962" spans="1:20" x14ac:dyDescent="0.25">
      <c r="A1962" s="286">
        <v>43182</v>
      </c>
      <c r="B1962" s="1">
        <f t="shared" si="459"/>
        <v>5</v>
      </c>
      <c r="C1962" s="285">
        <v>16</v>
      </c>
      <c r="D1962" t="s">
        <v>714</v>
      </c>
      <c r="F1962" s="16">
        <v>28</v>
      </c>
      <c r="G1962" t="str">
        <f t="shared" si="453"/>
        <v>heating</v>
      </c>
      <c r="H1962" s="283">
        <f>IF(G1962="heating",F1962*Assumptions!M$4+Assumptions!M$7,0)</f>
        <v>0.44450341526309717</v>
      </c>
      <c r="I1962" s="15">
        <f t="shared" si="454"/>
        <v>0.88344815438260227</v>
      </c>
      <c r="J1962" s="15">
        <f t="shared" si="455"/>
        <v>1.0078033906966741</v>
      </c>
      <c r="K1962" s="283">
        <f t="shared" si="460"/>
        <v>0.39576007997330598</v>
      </c>
      <c r="L1962" s="283">
        <f t="shared" si="461"/>
        <v>3.0941723472618432</v>
      </c>
      <c r="M1962" s="283">
        <f t="shared" si="462"/>
        <v>4.1781642437992748</v>
      </c>
      <c r="N1962" s="283">
        <f t="shared" si="463"/>
        <v>2.2832919573072399</v>
      </c>
      <c r="O1962" s="283">
        <f t="shared" si="464"/>
        <v>0.53630894274584595</v>
      </c>
      <c r="P1962" s="21">
        <f t="shared" si="456"/>
        <v>0</v>
      </c>
      <c r="Q1962" s="21">
        <f t="shared" si="457"/>
        <v>1.1649354943302594</v>
      </c>
      <c r="R1962">
        <f t="shared" si="458"/>
        <v>1.1856283047139096</v>
      </c>
      <c r="S1962" s="296">
        <f t="shared" si="465"/>
        <v>0</v>
      </c>
      <c r="T1962" s="283">
        <f t="shared" si="466"/>
        <v>0.39576007997330598</v>
      </c>
    </row>
    <row r="1963" spans="1:20" x14ac:dyDescent="0.25">
      <c r="A1963" s="286">
        <v>43182</v>
      </c>
      <c r="B1963" s="1">
        <f t="shared" si="459"/>
        <v>5</v>
      </c>
      <c r="C1963" s="285">
        <v>17</v>
      </c>
      <c r="D1963" t="s">
        <v>714</v>
      </c>
      <c r="F1963" s="16">
        <v>28</v>
      </c>
      <c r="G1963" t="str">
        <f t="shared" si="453"/>
        <v>heating</v>
      </c>
      <c r="H1963" s="283">
        <f>IF(G1963="heating",F1963*Assumptions!M$4+Assumptions!M$7,0)</f>
        <v>0.44450341526309717</v>
      </c>
      <c r="I1963" s="15">
        <f t="shared" si="454"/>
        <v>0.94025748850374469</v>
      </c>
      <c r="J1963" s="15">
        <f t="shared" si="455"/>
        <v>1.0078033906966741</v>
      </c>
      <c r="K1963" s="283">
        <f t="shared" si="460"/>
        <v>0.42120907378633365</v>
      </c>
      <c r="L1963" s="283">
        <f t="shared" si="461"/>
        <v>3.0941723472618432</v>
      </c>
      <c r="M1963" s="283">
        <f t="shared" si="462"/>
        <v>4.4468373146088247</v>
      </c>
      <c r="N1963" s="283">
        <f t="shared" si="463"/>
        <v>2.2832919573072399</v>
      </c>
      <c r="O1963" s="283">
        <f t="shared" si="464"/>
        <v>0.57079580399453733</v>
      </c>
      <c r="P1963" s="21">
        <f t="shared" si="456"/>
        <v>0</v>
      </c>
      <c r="Q1963" s="21">
        <f t="shared" si="457"/>
        <v>1.3521540118753073</v>
      </c>
      <c r="R1963">
        <f t="shared" si="458"/>
        <v>1.1856283047139096</v>
      </c>
      <c r="S1963" s="296">
        <f t="shared" si="465"/>
        <v>0</v>
      </c>
      <c r="T1963" s="283">
        <f t="shared" si="466"/>
        <v>0.42120907378633365</v>
      </c>
    </row>
    <row r="1964" spans="1:20" x14ac:dyDescent="0.25">
      <c r="A1964" s="286">
        <v>43182</v>
      </c>
      <c r="B1964" s="1">
        <f t="shared" si="459"/>
        <v>5</v>
      </c>
      <c r="C1964" s="285">
        <v>18</v>
      </c>
      <c r="D1964" t="s">
        <v>714</v>
      </c>
      <c r="F1964" s="16">
        <v>28</v>
      </c>
      <c r="G1964" t="str">
        <f t="shared" si="453"/>
        <v>heating</v>
      </c>
      <c r="H1964" s="283">
        <f>IF(G1964="heating",F1964*Assumptions!M$4+Assumptions!M$7,0)</f>
        <v>0.44450341526309717</v>
      </c>
      <c r="I1964" s="15">
        <f t="shared" si="454"/>
        <v>0.98182363790757687</v>
      </c>
      <c r="J1964" s="15">
        <f t="shared" si="455"/>
        <v>1.0078033906966741</v>
      </c>
      <c r="K1964" s="283">
        <f t="shared" si="460"/>
        <v>0.43982954690706738</v>
      </c>
      <c r="L1964" s="283">
        <f t="shared" si="461"/>
        <v>3.0941723472618432</v>
      </c>
      <c r="M1964" s="283">
        <f t="shared" si="462"/>
        <v>4.6434195343236651</v>
      </c>
      <c r="N1964" s="283">
        <f t="shared" si="463"/>
        <v>2.2832919573072399</v>
      </c>
      <c r="O1964" s="283">
        <f t="shared" si="464"/>
        <v>0.59602908738552951</v>
      </c>
      <c r="P1964" s="21">
        <f t="shared" si="456"/>
        <v>0</v>
      </c>
      <c r="Q1964" s="21">
        <f t="shared" si="457"/>
        <v>1.5598916921549892</v>
      </c>
      <c r="R1964">
        <f t="shared" si="458"/>
        <v>1.1856283047139096</v>
      </c>
      <c r="S1964" s="296">
        <f t="shared" si="465"/>
        <v>0</v>
      </c>
      <c r="T1964" s="283">
        <f t="shared" si="466"/>
        <v>0.43982954690706738</v>
      </c>
    </row>
    <row r="1965" spans="1:20" x14ac:dyDescent="0.25">
      <c r="A1965" s="286">
        <v>43182</v>
      </c>
      <c r="B1965" s="1">
        <f t="shared" si="459"/>
        <v>5</v>
      </c>
      <c r="C1965" s="285">
        <v>19</v>
      </c>
      <c r="D1965" t="s">
        <v>714</v>
      </c>
      <c r="F1965" s="16">
        <v>27</v>
      </c>
      <c r="G1965" t="str">
        <f t="shared" si="453"/>
        <v>heating</v>
      </c>
      <c r="H1965" s="283">
        <f>IF(G1965="heating",F1965*Assumptions!M$4+Assumptions!M$7,0)</f>
        <v>0.45519928950013722</v>
      </c>
      <c r="I1965" s="15">
        <f t="shared" si="454"/>
        <v>0.98418842963438757</v>
      </c>
      <c r="J1965" s="15">
        <f t="shared" si="455"/>
        <v>1.0078033906966741</v>
      </c>
      <c r="K1965" s="283">
        <f t="shared" si="460"/>
        <v>0.45149780755874275</v>
      </c>
      <c r="L1965" s="283">
        <f t="shared" si="461"/>
        <v>3.1143580678163376</v>
      </c>
      <c r="M1965" s="283">
        <f t="shared" si="462"/>
        <v>4.797701364619523</v>
      </c>
      <c r="N1965" s="283">
        <f t="shared" si="463"/>
        <v>2.2875213966102126</v>
      </c>
      <c r="O1965" s="283">
        <f t="shared" si="464"/>
        <v>0.61469407090820694</v>
      </c>
      <c r="P1965" s="21">
        <f t="shared" si="456"/>
        <v>0</v>
      </c>
      <c r="Q1965" s="21">
        <f t="shared" si="457"/>
        <v>1.6764212681468484</v>
      </c>
      <c r="R1965">
        <f t="shared" si="458"/>
        <v>1.1856283047139096</v>
      </c>
      <c r="S1965" s="296">
        <f t="shared" si="465"/>
        <v>0</v>
      </c>
      <c r="T1965" s="283">
        <f t="shared" si="466"/>
        <v>0.45149780755874275</v>
      </c>
    </row>
    <row r="1966" spans="1:20" x14ac:dyDescent="0.25">
      <c r="A1966" s="286">
        <v>43182</v>
      </c>
      <c r="B1966" s="1">
        <f t="shared" si="459"/>
        <v>5</v>
      </c>
      <c r="C1966" s="285">
        <v>20</v>
      </c>
      <c r="D1966" t="s">
        <v>714</v>
      </c>
      <c r="F1966" s="16">
        <v>27</v>
      </c>
      <c r="G1966" t="str">
        <f t="shared" si="453"/>
        <v>heating</v>
      </c>
      <c r="H1966" s="283">
        <f>IF(G1966="heating",F1966*Assumptions!M$4+Assumptions!M$7,0)</f>
        <v>0.45519928950013722</v>
      </c>
      <c r="I1966" s="15">
        <f t="shared" si="454"/>
        <v>0.97071962311712034</v>
      </c>
      <c r="J1966" s="15">
        <f t="shared" si="455"/>
        <v>1.0078033906966741</v>
      </c>
      <c r="K1966" s="283">
        <f t="shared" si="460"/>
        <v>0.4453189738823114</v>
      </c>
      <c r="L1966" s="283">
        <f t="shared" si="461"/>
        <v>3.1143580678163376</v>
      </c>
      <c r="M1966" s="283">
        <f t="shared" si="462"/>
        <v>4.7320439056797809</v>
      </c>
      <c r="N1966" s="283">
        <f t="shared" si="463"/>
        <v>2.2875213966102126</v>
      </c>
      <c r="O1966" s="283">
        <f t="shared" si="464"/>
        <v>0.60628186521762639</v>
      </c>
      <c r="P1966" s="21">
        <f t="shared" si="456"/>
        <v>0</v>
      </c>
      <c r="Q1966" s="21">
        <f t="shared" si="457"/>
        <v>1.52436960139122</v>
      </c>
      <c r="R1966">
        <f t="shared" si="458"/>
        <v>1.1856283047139096</v>
      </c>
      <c r="S1966" s="296">
        <f t="shared" si="465"/>
        <v>0</v>
      </c>
      <c r="T1966" s="283">
        <f t="shared" si="466"/>
        <v>0.4453189738823114</v>
      </c>
    </row>
    <row r="1967" spans="1:20" x14ac:dyDescent="0.25">
      <c r="A1967" s="286">
        <v>43182</v>
      </c>
      <c r="B1967" s="1">
        <f t="shared" si="459"/>
        <v>5</v>
      </c>
      <c r="C1967" s="285">
        <v>21</v>
      </c>
      <c r="D1967" t="s">
        <v>714</v>
      </c>
      <c r="F1967" s="16">
        <v>25</v>
      </c>
      <c r="G1967" t="str">
        <f t="shared" si="453"/>
        <v>heating</v>
      </c>
      <c r="H1967" s="283">
        <f>IF(G1967="heating",F1967*Assumptions!M$4+Assumptions!M$7,0)</f>
        <v>0.47659103797421726</v>
      </c>
      <c r="I1967" s="15">
        <f t="shared" si="454"/>
        <v>0.95751150862929935</v>
      </c>
      <c r="J1967" s="15">
        <f t="shared" si="455"/>
        <v>1.0078033906966741</v>
      </c>
      <c r="K1967" s="283">
        <f t="shared" si="460"/>
        <v>0.45990241403458171</v>
      </c>
      <c r="L1967" s="283">
        <f t="shared" si="461"/>
        <v>3.0939281817466902</v>
      </c>
      <c r="M1967" s="283">
        <f t="shared" si="462"/>
        <v>4.8549519952343703</v>
      </c>
      <c r="N1967" s="283">
        <f t="shared" si="463"/>
        <v>2.1843738559015753</v>
      </c>
      <c r="O1967" s="283">
        <f t="shared" si="464"/>
        <v>0.65140178994114495</v>
      </c>
      <c r="P1967" s="21">
        <f t="shared" si="456"/>
        <v>0</v>
      </c>
      <c r="Q1967" s="21">
        <f t="shared" si="457"/>
        <v>1.4448604713749031</v>
      </c>
      <c r="R1967">
        <f t="shared" si="458"/>
        <v>1.1856283047139096</v>
      </c>
      <c r="S1967" s="296">
        <f t="shared" si="465"/>
        <v>0</v>
      </c>
      <c r="T1967" s="283">
        <f t="shared" si="466"/>
        <v>0.45990241403458171</v>
      </c>
    </row>
    <row r="1968" spans="1:20" x14ac:dyDescent="0.25">
      <c r="A1968" s="286">
        <v>43182</v>
      </c>
      <c r="B1968" s="1">
        <f t="shared" si="459"/>
        <v>5</v>
      </c>
      <c r="C1968" s="285">
        <v>22</v>
      </c>
      <c r="D1968" t="s">
        <v>714</v>
      </c>
      <c r="F1968" s="16">
        <v>23</v>
      </c>
      <c r="G1968" t="str">
        <f t="shared" si="453"/>
        <v>heating</v>
      </c>
      <c r="H1968" s="283">
        <f>IF(G1968="heating",F1968*Assumptions!M$4+Assumptions!M$7,0)</f>
        <v>0.4979827864482973</v>
      </c>
      <c r="I1968" s="15">
        <f t="shared" si="454"/>
        <v>0.9426530227543114</v>
      </c>
      <c r="J1968" s="15">
        <f t="shared" si="455"/>
        <v>1.0078033906966741</v>
      </c>
      <c r="K1968" s="283">
        <f t="shared" si="460"/>
        <v>0.47308808543843278</v>
      </c>
      <c r="L1968" s="283">
        <f t="shared" si="461"/>
        <v>3.0592830131973998</v>
      </c>
      <c r="M1968" s="283">
        <f t="shared" si="462"/>
        <v>4.9382228921171185</v>
      </c>
      <c r="N1968" s="283">
        <f t="shared" si="463"/>
        <v>2.0731424140202046</v>
      </c>
      <c r="O1968" s="283">
        <f t="shared" si="464"/>
        <v>0.6981239367541936</v>
      </c>
      <c r="P1968" s="21">
        <f t="shared" si="456"/>
        <v>0</v>
      </c>
      <c r="Q1968" s="21">
        <f t="shared" si="457"/>
        <v>1.2427137171080138</v>
      </c>
      <c r="R1968">
        <f t="shared" si="458"/>
        <v>1.1856283047139096</v>
      </c>
      <c r="S1968" s="296">
        <f t="shared" si="465"/>
        <v>0</v>
      </c>
      <c r="T1968" s="283">
        <f t="shared" si="466"/>
        <v>0.47308808543843278</v>
      </c>
    </row>
    <row r="1969" spans="1:20" x14ac:dyDescent="0.25">
      <c r="A1969" s="286">
        <v>43182</v>
      </c>
      <c r="B1969" s="1">
        <f t="shared" si="459"/>
        <v>5</v>
      </c>
      <c r="C1969" s="285">
        <v>23</v>
      </c>
      <c r="D1969" t="s">
        <v>713</v>
      </c>
      <c r="F1969" s="16">
        <v>23</v>
      </c>
      <c r="G1969" t="str">
        <f t="shared" si="453"/>
        <v>heating</v>
      </c>
      <c r="H1969" s="283">
        <f>IF(G1969="heating",F1969*Assumptions!M$4+Assumptions!M$7,0)</f>
        <v>0.4979827864482973</v>
      </c>
      <c r="I1969" s="15">
        <f t="shared" si="454"/>
        <v>0.94450710149963013</v>
      </c>
      <c r="J1969" s="15">
        <f t="shared" si="455"/>
        <v>1.0078033906966741</v>
      </c>
      <c r="K1969" s="283">
        <f t="shared" si="460"/>
        <v>0.47401858960348819</v>
      </c>
      <c r="L1969" s="283">
        <f t="shared" si="461"/>
        <v>3.0592830131973998</v>
      </c>
      <c r="M1969" s="283">
        <f t="shared" si="462"/>
        <v>4.9479357492160849</v>
      </c>
      <c r="N1969" s="283">
        <f t="shared" si="463"/>
        <v>2.0731424140202046</v>
      </c>
      <c r="O1969" s="283">
        <f t="shared" si="464"/>
        <v>0.69949705785123539</v>
      </c>
      <c r="P1969" s="21">
        <f t="shared" si="456"/>
        <v>0</v>
      </c>
      <c r="Q1969" s="21">
        <f t="shared" si="457"/>
        <v>1.0297519246597011</v>
      </c>
      <c r="R1969">
        <f t="shared" si="458"/>
        <v>1.1856283047139096</v>
      </c>
      <c r="S1969" s="296">
        <f t="shared" si="465"/>
        <v>0</v>
      </c>
      <c r="T1969" s="283">
        <f t="shared" si="466"/>
        <v>0.47401858960348819</v>
      </c>
    </row>
    <row r="1970" spans="1:20" x14ac:dyDescent="0.25">
      <c r="A1970" s="286">
        <v>43183</v>
      </c>
      <c r="B1970" s="1">
        <f t="shared" si="459"/>
        <v>6</v>
      </c>
      <c r="C1970" s="285">
        <v>0</v>
      </c>
      <c r="D1970" t="s">
        <v>713</v>
      </c>
      <c r="F1970" s="16">
        <v>23</v>
      </c>
      <c r="G1970" t="str">
        <f t="shared" si="453"/>
        <v>heating</v>
      </c>
      <c r="H1970" s="283">
        <f>IF(G1970="heating",F1970*Assumptions!M$4+Assumptions!M$7,0)</f>
        <v>0.4979827864482973</v>
      </c>
      <c r="I1970" s="15">
        <f t="shared" si="454"/>
        <v>0.97481507806017154</v>
      </c>
      <c r="J1970" s="15">
        <f t="shared" si="455"/>
        <v>0.9885470267915587</v>
      </c>
      <c r="K1970" s="283">
        <f t="shared" si="460"/>
        <v>0.47988138460129032</v>
      </c>
      <c r="L1970" s="283">
        <f t="shared" si="461"/>
        <v>3.0592830131973998</v>
      </c>
      <c r="M1970" s="283">
        <f t="shared" si="462"/>
        <v>5.0091332077044024</v>
      </c>
      <c r="N1970" s="283">
        <f t="shared" si="463"/>
        <v>2.0731424140202046</v>
      </c>
      <c r="O1970" s="283">
        <f t="shared" si="464"/>
        <v>0.70814863384781823</v>
      </c>
      <c r="P1970" s="21">
        <f t="shared" si="456"/>
        <v>0</v>
      </c>
      <c r="Q1970" s="21">
        <f t="shared" si="457"/>
        <v>0.90668853391740301</v>
      </c>
      <c r="R1970">
        <f t="shared" si="458"/>
        <v>1.0112882868167345</v>
      </c>
      <c r="S1970" s="296">
        <f t="shared" si="465"/>
        <v>0</v>
      </c>
      <c r="T1970" s="283">
        <f t="shared" si="466"/>
        <v>0.47988138460129032</v>
      </c>
    </row>
    <row r="1971" spans="1:20" x14ac:dyDescent="0.25">
      <c r="A1971" s="286">
        <v>43183</v>
      </c>
      <c r="B1971" s="1">
        <f t="shared" si="459"/>
        <v>6</v>
      </c>
      <c r="C1971" s="285">
        <v>1</v>
      </c>
      <c r="D1971" t="s">
        <v>713</v>
      </c>
      <c r="F1971" s="16">
        <v>23</v>
      </c>
      <c r="G1971" t="str">
        <f t="shared" si="453"/>
        <v>heating</v>
      </c>
      <c r="H1971" s="283">
        <f>IF(G1971="heating",F1971*Assumptions!M$4+Assumptions!M$7,0)</f>
        <v>0.4979827864482973</v>
      </c>
      <c r="I1971" s="15">
        <f t="shared" si="454"/>
        <v>1.012242869806885</v>
      </c>
      <c r="J1971" s="15">
        <f t="shared" si="455"/>
        <v>0.9885470267915587</v>
      </c>
      <c r="K1971" s="283">
        <f t="shared" si="460"/>
        <v>0.49830631557560684</v>
      </c>
      <c r="L1971" s="283">
        <f t="shared" si="461"/>
        <v>3.0592830131973998</v>
      </c>
      <c r="M1971" s="283">
        <f t="shared" si="462"/>
        <v>5.2014576790313987</v>
      </c>
      <c r="N1971" s="283">
        <f t="shared" si="463"/>
        <v>2.0731424140202046</v>
      </c>
      <c r="O1971" s="283">
        <f t="shared" si="464"/>
        <v>0.73533783125551344</v>
      </c>
      <c r="P1971" s="21">
        <f t="shared" si="456"/>
        <v>0</v>
      </c>
      <c r="Q1971" s="21">
        <f t="shared" si="457"/>
        <v>0.81803459285312596</v>
      </c>
      <c r="R1971">
        <f t="shared" si="458"/>
        <v>1.0112882868167345</v>
      </c>
      <c r="S1971" s="296">
        <f t="shared" si="465"/>
        <v>0</v>
      </c>
      <c r="T1971" s="283">
        <f t="shared" si="466"/>
        <v>0.49830631557560684</v>
      </c>
    </row>
    <row r="1972" spans="1:20" x14ac:dyDescent="0.25">
      <c r="A1972" s="286">
        <v>43183</v>
      </c>
      <c r="B1972" s="1">
        <f t="shared" si="459"/>
        <v>6</v>
      </c>
      <c r="C1972" s="285">
        <v>2</v>
      </c>
      <c r="D1972" t="s">
        <v>713</v>
      </c>
      <c r="F1972" s="16">
        <v>21</v>
      </c>
      <c r="G1972" t="str">
        <f t="shared" si="453"/>
        <v>heating</v>
      </c>
      <c r="H1972" s="283">
        <f>IF(G1972="heating",F1972*Assumptions!M$4+Assumptions!M$7,0)</f>
        <v>0.51937453492237728</v>
      </c>
      <c r="I1972" s="15">
        <f t="shared" si="454"/>
        <v>1.0509704703585963</v>
      </c>
      <c r="J1972" s="15">
        <f t="shared" si="455"/>
        <v>0.9885470267915587</v>
      </c>
      <c r="K1972" s="283">
        <f t="shared" si="460"/>
        <v>0.53959572476532724</v>
      </c>
      <c r="L1972" s="283">
        <f t="shared" si="461"/>
        <v>3.0222800846604434</v>
      </c>
      <c r="M1972" s="283">
        <f t="shared" si="462"/>
        <v>5.5643217162216807</v>
      </c>
      <c r="N1972" s="283">
        <f t="shared" si="463"/>
        <v>1.9596958788221039</v>
      </c>
      <c r="O1972" s="283">
        <f t="shared" si="464"/>
        <v>0.83217474218825316</v>
      </c>
      <c r="P1972" s="21">
        <f t="shared" si="456"/>
        <v>0</v>
      </c>
      <c r="Q1972" s="21">
        <f t="shared" si="457"/>
        <v>0.74507607494346417</v>
      </c>
      <c r="R1972">
        <f t="shared" si="458"/>
        <v>1.0112882868167345</v>
      </c>
      <c r="S1972" s="296">
        <f t="shared" si="465"/>
        <v>0</v>
      </c>
      <c r="T1972" s="283">
        <f t="shared" si="466"/>
        <v>0.53959572476532724</v>
      </c>
    </row>
    <row r="1973" spans="1:20" x14ac:dyDescent="0.25">
      <c r="A1973" s="286">
        <v>43183</v>
      </c>
      <c r="B1973" s="1">
        <f t="shared" si="459"/>
        <v>6</v>
      </c>
      <c r="C1973" s="285">
        <v>3</v>
      </c>
      <c r="D1973" t="s">
        <v>713</v>
      </c>
      <c r="F1973" s="16">
        <v>21</v>
      </c>
      <c r="G1973" t="str">
        <f t="shared" si="453"/>
        <v>heating</v>
      </c>
      <c r="H1973" s="283">
        <f>IF(G1973="heating",F1973*Assumptions!M$4+Assumptions!M$7,0)</f>
        <v>0.51937453492237728</v>
      </c>
      <c r="I1973" s="15">
        <f t="shared" si="454"/>
        <v>1.0924036124451033</v>
      </c>
      <c r="J1973" s="15">
        <f t="shared" si="455"/>
        <v>0.9885470267915587</v>
      </c>
      <c r="K1973" s="283">
        <f t="shared" si="460"/>
        <v>0.56086858348403623</v>
      </c>
      <c r="L1973" s="283">
        <f t="shared" si="461"/>
        <v>3.0222800846604434</v>
      </c>
      <c r="M1973" s="283">
        <f t="shared" si="462"/>
        <v>5.7836878533164606</v>
      </c>
      <c r="N1973" s="283">
        <f t="shared" si="463"/>
        <v>1.9596958788221039</v>
      </c>
      <c r="O1973" s="283">
        <f t="shared" si="464"/>
        <v>0.86498214763526216</v>
      </c>
      <c r="P1973" s="21">
        <f t="shared" si="456"/>
        <v>0</v>
      </c>
      <c r="Q1973" s="21">
        <f t="shared" si="457"/>
        <v>0.69158980876382303</v>
      </c>
      <c r="R1973">
        <f t="shared" si="458"/>
        <v>1.0112882868167345</v>
      </c>
      <c r="S1973" s="296">
        <f t="shared" si="465"/>
        <v>0</v>
      </c>
      <c r="T1973" s="283">
        <f t="shared" si="466"/>
        <v>0.56086858348403623</v>
      </c>
    </row>
    <row r="1974" spans="1:20" x14ac:dyDescent="0.25">
      <c r="A1974" s="286">
        <v>43183</v>
      </c>
      <c r="B1974" s="1">
        <f t="shared" si="459"/>
        <v>6</v>
      </c>
      <c r="C1974" s="285">
        <v>4</v>
      </c>
      <c r="D1974" t="s">
        <v>713</v>
      </c>
      <c r="F1974" s="16">
        <v>21</v>
      </c>
      <c r="G1974" t="str">
        <f t="shared" si="453"/>
        <v>heating</v>
      </c>
      <c r="H1974" s="283">
        <f>IF(G1974="heating",F1974*Assumptions!M$4+Assumptions!M$7,0)</f>
        <v>0.51937453492237728</v>
      </c>
      <c r="I1974" s="15">
        <f t="shared" si="454"/>
        <v>1.1348296917927807</v>
      </c>
      <c r="J1974" s="15">
        <f t="shared" si="455"/>
        <v>0.9885470267915587</v>
      </c>
      <c r="K1974" s="283">
        <f t="shared" si="460"/>
        <v>0.58265124216021202</v>
      </c>
      <c r="L1974" s="283">
        <f t="shared" si="461"/>
        <v>3.0222800846604434</v>
      </c>
      <c r="M1974" s="283">
        <f t="shared" si="462"/>
        <v>6.0083110575896272</v>
      </c>
      <c r="N1974" s="283">
        <f t="shared" si="463"/>
        <v>1.9596958788221039</v>
      </c>
      <c r="O1974" s="283">
        <f t="shared" si="464"/>
        <v>0.89857577622804774</v>
      </c>
      <c r="P1974" s="21">
        <f t="shared" si="456"/>
        <v>0</v>
      </c>
      <c r="Q1974" s="21">
        <f t="shared" si="457"/>
        <v>0.6473875548762833</v>
      </c>
      <c r="R1974">
        <f t="shared" si="458"/>
        <v>1.0112882868167345</v>
      </c>
      <c r="S1974" s="296">
        <f t="shared" si="465"/>
        <v>0</v>
      </c>
      <c r="T1974" s="283">
        <f t="shared" si="466"/>
        <v>0.58265124216021202</v>
      </c>
    </row>
    <row r="1975" spans="1:20" x14ac:dyDescent="0.25">
      <c r="A1975" s="286">
        <v>43183</v>
      </c>
      <c r="B1975" s="1">
        <f t="shared" si="459"/>
        <v>6</v>
      </c>
      <c r="C1975" s="285">
        <v>5</v>
      </c>
      <c r="D1975" t="s">
        <v>713</v>
      </c>
      <c r="F1975" s="16">
        <v>21</v>
      </c>
      <c r="G1975" t="str">
        <f t="shared" si="453"/>
        <v>heating</v>
      </c>
      <c r="H1975" s="283">
        <f>IF(G1975="heating",F1975*Assumptions!M$4+Assumptions!M$7,0)</f>
        <v>0.51937453492237728</v>
      </c>
      <c r="I1975" s="15">
        <f t="shared" si="454"/>
        <v>1.1635558681477385</v>
      </c>
      <c r="J1975" s="15">
        <f t="shared" si="455"/>
        <v>0.9885470267915587</v>
      </c>
      <c r="K1975" s="283">
        <f t="shared" si="460"/>
        <v>0.59740001235610651</v>
      </c>
      <c r="L1975" s="283">
        <f t="shared" si="461"/>
        <v>3.0222800846604434</v>
      </c>
      <c r="M1975" s="283">
        <f t="shared" si="462"/>
        <v>6.1604006656462333</v>
      </c>
      <c r="N1975" s="283">
        <f t="shared" si="463"/>
        <v>1.9596958788221039</v>
      </c>
      <c r="O1975" s="283">
        <f t="shared" si="464"/>
        <v>0.92132160884319703</v>
      </c>
      <c r="P1975" s="21">
        <f t="shared" si="456"/>
        <v>0</v>
      </c>
      <c r="Q1975" s="21">
        <f t="shared" si="457"/>
        <v>0.72139578924615555</v>
      </c>
      <c r="R1975">
        <f t="shared" si="458"/>
        <v>1.0112882868167345</v>
      </c>
      <c r="S1975" s="296">
        <f t="shared" si="465"/>
        <v>0</v>
      </c>
      <c r="T1975" s="283">
        <f t="shared" si="466"/>
        <v>0.59740001235610651</v>
      </c>
    </row>
    <row r="1976" spans="1:20" x14ac:dyDescent="0.25">
      <c r="A1976" s="286">
        <v>43183</v>
      </c>
      <c r="B1976" s="1">
        <f t="shared" si="459"/>
        <v>6</v>
      </c>
      <c r="C1976" s="285">
        <v>6</v>
      </c>
      <c r="D1976" t="s">
        <v>713</v>
      </c>
      <c r="F1976" s="16">
        <v>19</v>
      </c>
      <c r="G1976" t="str">
        <f t="shared" si="453"/>
        <v>heating</v>
      </c>
      <c r="H1976" s="283">
        <f>IF(G1976="heating",F1976*Assumptions!M$4+Assumptions!M$7,0)</f>
        <v>0.54076628339645738</v>
      </c>
      <c r="I1976" s="15">
        <f t="shared" si="454"/>
        <v>1.2083911162615524</v>
      </c>
      <c r="J1976" s="15">
        <f t="shared" si="455"/>
        <v>0.9885470267915587</v>
      </c>
      <c r="K1976" s="283">
        <f t="shared" si="460"/>
        <v>0.64597314533676964</v>
      </c>
      <c r="L1976" s="283">
        <f t="shared" si="461"/>
        <v>2.9437809613584625</v>
      </c>
      <c r="M1976" s="283">
        <f t="shared" si="462"/>
        <v>6.4882709604516604</v>
      </c>
      <c r="N1976" s="283">
        <f t="shared" si="463"/>
        <v>1.8289671560163632</v>
      </c>
      <c r="O1976" s="283">
        <f t="shared" si="464"/>
        <v>1.0397143767923476</v>
      </c>
      <c r="P1976" s="21">
        <f t="shared" si="456"/>
        <v>0</v>
      </c>
      <c r="Q1976" s="21">
        <f t="shared" si="457"/>
        <v>0.87787080972652631</v>
      </c>
      <c r="R1976">
        <f t="shared" si="458"/>
        <v>1.0112882868167345</v>
      </c>
      <c r="S1976" s="296">
        <f t="shared" si="465"/>
        <v>0</v>
      </c>
      <c r="T1976" s="283">
        <f t="shared" si="466"/>
        <v>0.64597314533676964</v>
      </c>
    </row>
    <row r="1977" spans="1:20" x14ac:dyDescent="0.25">
      <c r="A1977" s="286">
        <v>43183</v>
      </c>
      <c r="B1977" s="1">
        <f t="shared" si="459"/>
        <v>6</v>
      </c>
      <c r="C1977" s="285">
        <v>7</v>
      </c>
      <c r="D1977" t="s">
        <v>713</v>
      </c>
      <c r="F1977" s="16">
        <v>21</v>
      </c>
      <c r="G1977" t="str">
        <f t="shared" si="453"/>
        <v>heating</v>
      </c>
      <c r="H1977" s="283">
        <f>IF(G1977="heating",F1977*Assumptions!M$4+Assumptions!M$7,0)</f>
        <v>0.51937453492237728</v>
      </c>
      <c r="I1977" s="15">
        <f t="shared" si="454"/>
        <v>1.1637425769249583</v>
      </c>
      <c r="J1977" s="15">
        <f t="shared" si="455"/>
        <v>0.9885470267915587</v>
      </c>
      <c r="K1977" s="283">
        <f t="shared" si="460"/>
        <v>0.59749587352519307</v>
      </c>
      <c r="L1977" s="283">
        <f t="shared" si="461"/>
        <v>3.0222800846604434</v>
      </c>
      <c r="M1977" s="283">
        <f t="shared" si="462"/>
        <v>6.1613891879054163</v>
      </c>
      <c r="N1977" s="283">
        <f t="shared" si="463"/>
        <v>1.9596958788221039</v>
      </c>
      <c r="O1977" s="283">
        <f t="shared" si="464"/>
        <v>0.92146944775297546</v>
      </c>
      <c r="P1977" s="21">
        <f t="shared" si="456"/>
        <v>0</v>
      </c>
      <c r="Q1977" s="21">
        <f t="shared" si="457"/>
        <v>0.97331382064367777</v>
      </c>
      <c r="R1977">
        <f t="shared" si="458"/>
        <v>1.0112882868167345</v>
      </c>
      <c r="S1977" s="296">
        <f t="shared" si="465"/>
        <v>0</v>
      </c>
      <c r="T1977" s="283">
        <f t="shared" si="466"/>
        <v>0.59749587352519307</v>
      </c>
    </row>
    <row r="1978" spans="1:20" x14ac:dyDescent="0.25">
      <c r="A1978" s="286">
        <v>43183</v>
      </c>
      <c r="B1978" s="1">
        <f t="shared" si="459"/>
        <v>6</v>
      </c>
      <c r="C1978" s="285">
        <v>8</v>
      </c>
      <c r="D1978" t="s">
        <v>713</v>
      </c>
      <c r="F1978" s="16">
        <v>23</v>
      </c>
      <c r="G1978" t="str">
        <f t="shared" si="453"/>
        <v>heating</v>
      </c>
      <c r="H1978" s="283">
        <f>IF(G1978="heating",F1978*Assumptions!M$4+Assumptions!M$7,0)</f>
        <v>0.4979827864482973</v>
      </c>
      <c r="I1978" s="15">
        <f t="shared" si="454"/>
        <v>1.094193721037565</v>
      </c>
      <c r="J1978" s="15">
        <f t="shared" si="455"/>
        <v>0.9885470267915587</v>
      </c>
      <c r="K1978" s="283">
        <f t="shared" si="460"/>
        <v>0.53864903168961176</v>
      </c>
      <c r="L1978" s="283">
        <f t="shared" si="461"/>
        <v>3.0592830131973998</v>
      </c>
      <c r="M1978" s="283">
        <f t="shared" si="462"/>
        <v>5.6225659892517541</v>
      </c>
      <c r="N1978" s="283">
        <f t="shared" si="463"/>
        <v>2.0731424140202046</v>
      </c>
      <c r="O1978" s="283">
        <f t="shared" si="464"/>
        <v>0.79487054125129541</v>
      </c>
      <c r="P1978" s="21">
        <f t="shared" si="456"/>
        <v>0</v>
      </c>
      <c r="Q1978" s="21">
        <f t="shared" si="457"/>
        <v>0.94940007506179924</v>
      </c>
      <c r="R1978">
        <f t="shared" si="458"/>
        <v>1.0112882868167345</v>
      </c>
      <c r="S1978" s="296">
        <f t="shared" si="465"/>
        <v>0</v>
      </c>
      <c r="T1978" s="283">
        <f t="shared" si="466"/>
        <v>0.53864903168961176</v>
      </c>
    </row>
    <row r="1979" spans="1:20" x14ac:dyDescent="0.25">
      <c r="A1979" s="286">
        <v>43183</v>
      </c>
      <c r="B1979" s="1">
        <f t="shared" si="459"/>
        <v>6</v>
      </c>
      <c r="C1979" s="285">
        <v>9</v>
      </c>
      <c r="D1979" t="s">
        <v>713</v>
      </c>
      <c r="F1979" s="16">
        <v>27</v>
      </c>
      <c r="G1979" t="str">
        <f t="shared" si="453"/>
        <v>heating</v>
      </c>
      <c r="H1979" s="283">
        <f>IF(G1979="heating",F1979*Assumptions!M$4+Assumptions!M$7,0)</f>
        <v>0.45519928950013722</v>
      </c>
      <c r="I1979" s="15">
        <f t="shared" si="454"/>
        <v>1.0343009000871222</v>
      </c>
      <c r="J1979" s="15">
        <f t="shared" si="455"/>
        <v>0.9885470267915587</v>
      </c>
      <c r="K1979" s="283">
        <f t="shared" si="460"/>
        <v>0.46542082577469979</v>
      </c>
      <c r="L1979" s="283">
        <f t="shared" si="461"/>
        <v>3.1143580678163376</v>
      </c>
      <c r="M1979" s="283">
        <f t="shared" si="462"/>
        <v>4.9456499977601807</v>
      </c>
      <c r="N1979" s="283">
        <f t="shared" si="463"/>
        <v>2.2875213966102126</v>
      </c>
      <c r="O1979" s="283">
        <f t="shared" si="464"/>
        <v>0.63364963747622904</v>
      </c>
      <c r="P1979" s="21">
        <f t="shared" si="456"/>
        <v>0</v>
      </c>
      <c r="Q1979" s="21">
        <f t="shared" si="457"/>
        <v>0.8408485371888097</v>
      </c>
      <c r="R1979">
        <f t="shared" si="458"/>
        <v>1.0112882868167345</v>
      </c>
      <c r="S1979" s="296">
        <f t="shared" si="465"/>
        <v>0</v>
      </c>
      <c r="T1979" s="283">
        <f t="shared" si="466"/>
        <v>0.46542082577469979</v>
      </c>
    </row>
    <row r="1980" spans="1:20" x14ac:dyDescent="0.25">
      <c r="A1980" s="286">
        <v>43183</v>
      </c>
      <c r="B1980" s="1">
        <f t="shared" si="459"/>
        <v>6</v>
      </c>
      <c r="C1980" s="285">
        <v>10</v>
      </c>
      <c r="D1980" t="s">
        <v>713</v>
      </c>
      <c r="F1980" s="16">
        <v>28</v>
      </c>
      <c r="G1980" t="str">
        <f t="shared" si="453"/>
        <v>heating</v>
      </c>
      <c r="H1980" s="283">
        <f>IF(G1980="heating",F1980*Assumptions!M$4+Assumptions!M$7,0)</f>
        <v>0.44450341526309717</v>
      </c>
      <c r="I1980" s="15">
        <f t="shared" si="454"/>
        <v>0.98112329028689171</v>
      </c>
      <c r="J1980" s="15">
        <f t="shared" si="455"/>
        <v>0.9885470267915587</v>
      </c>
      <c r="K1980" s="283">
        <f t="shared" si="460"/>
        <v>0.43111786679227765</v>
      </c>
      <c r="L1980" s="283">
        <f t="shared" si="461"/>
        <v>3.0941723472618432</v>
      </c>
      <c r="M1980" s="283">
        <f t="shared" si="462"/>
        <v>4.5514475740352838</v>
      </c>
      <c r="N1980" s="283">
        <f t="shared" si="463"/>
        <v>2.2832919573072399</v>
      </c>
      <c r="O1980" s="283">
        <f t="shared" si="464"/>
        <v>0.58422357139660508</v>
      </c>
      <c r="P1980" s="21">
        <f t="shared" si="456"/>
        <v>0</v>
      </c>
      <c r="Q1980" s="21">
        <f t="shared" si="457"/>
        <v>0.74504051125983206</v>
      </c>
      <c r="R1980">
        <f t="shared" si="458"/>
        <v>1.0112882868167345</v>
      </c>
      <c r="S1980" s="296">
        <f t="shared" si="465"/>
        <v>0</v>
      </c>
      <c r="T1980" s="283">
        <f t="shared" si="466"/>
        <v>0.43111786679227765</v>
      </c>
    </row>
    <row r="1981" spans="1:20" x14ac:dyDescent="0.25">
      <c r="A1981" s="286">
        <v>43183</v>
      </c>
      <c r="B1981" s="1">
        <f t="shared" si="459"/>
        <v>6</v>
      </c>
      <c r="C1981" s="285">
        <v>11</v>
      </c>
      <c r="D1981" t="s">
        <v>713</v>
      </c>
      <c r="F1981" s="16">
        <v>30</v>
      </c>
      <c r="G1981" t="str">
        <f t="shared" si="453"/>
        <v>heating</v>
      </c>
      <c r="H1981" s="283">
        <f>IF(G1981="heating",F1981*Assumptions!M$4+Assumptions!M$7,0)</f>
        <v>0.42311166678901713</v>
      </c>
      <c r="I1981" s="15">
        <f t="shared" si="454"/>
        <v>0.94956163997961163</v>
      </c>
      <c r="J1981" s="15">
        <f t="shared" si="455"/>
        <v>0.9885470267915587</v>
      </c>
      <c r="K1981" s="283">
        <f t="shared" si="460"/>
        <v>0.39716914019890992</v>
      </c>
      <c r="L1981" s="283">
        <f t="shared" si="461"/>
        <v>3.0747565450814909</v>
      </c>
      <c r="M1981" s="283">
        <f t="shared" si="462"/>
        <v>4.1667289862853263</v>
      </c>
      <c r="N1981" s="283">
        <f t="shared" si="463"/>
        <v>2.3339835549601151</v>
      </c>
      <c r="O1981" s="283">
        <f t="shared" si="464"/>
        <v>0.52322494335306291</v>
      </c>
      <c r="P1981" s="21">
        <f t="shared" si="456"/>
        <v>0</v>
      </c>
      <c r="Q1981" s="21">
        <f t="shared" si="457"/>
        <v>0.72850690893675296</v>
      </c>
      <c r="R1981">
        <f t="shared" si="458"/>
        <v>1.0112882868167345</v>
      </c>
      <c r="S1981" s="296">
        <f t="shared" si="465"/>
        <v>0</v>
      </c>
      <c r="T1981" s="283">
        <f t="shared" si="466"/>
        <v>0.39716914019890992</v>
      </c>
    </row>
    <row r="1982" spans="1:20" x14ac:dyDescent="0.25">
      <c r="A1982" s="286">
        <v>43183</v>
      </c>
      <c r="B1982" s="1">
        <f t="shared" si="459"/>
        <v>6</v>
      </c>
      <c r="C1982" s="285">
        <v>12</v>
      </c>
      <c r="D1982" t="s">
        <v>713</v>
      </c>
      <c r="F1982" s="16">
        <v>34</v>
      </c>
      <c r="G1982" t="str">
        <f t="shared" si="453"/>
        <v>heating</v>
      </c>
      <c r="H1982" s="283">
        <f>IF(G1982="heating",F1982*Assumptions!M$4+Assumptions!M$7,0)</f>
        <v>0.38032816984085704</v>
      </c>
      <c r="I1982" s="15">
        <f t="shared" si="454"/>
        <v>0.91648403420261149</v>
      </c>
      <c r="J1982" s="15">
        <f t="shared" si="455"/>
        <v>0.9885470267915587</v>
      </c>
      <c r="K1982" s="283">
        <f t="shared" si="460"/>
        <v>0.34457259329862933</v>
      </c>
      <c r="L1982" s="283">
        <f t="shared" si="461"/>
        <v>3.1617728735566879</v>
      </c>
      <c r="M1982" s="283">
        <f t="shared" si="462"/>
        <v>3.7172384701146886</v>
      </c>
      <c r="N1982" s="283">
        <f t="shared" si="463"/>
        <v>2.582445701090049</v>
      </c>
      <c r="O1982" s="283">
        <f t="shared" si="464"/>
        <v>0.42187151427920694</v>
      </c>
      <c r="P1982" s="21">
        <f t="shared" si="456"/>
        <v>0</v>
      </c>
      <c r="Q1982" s="21">
        <f t="shared" si="457"/>
        <v>0.75910815787401487</v>
      </c>
      <c r="R1982">
        <f t="shared" si="458"/>
        <v>1.0112882868167345</v>
      </c>
      <c r="S1982" s="296">
        <f t="shared" si="465"/>
        <v>0</v>
      </c>
      <c r="T1982" s="283">
        <f t="shared" si="466"/>
        <v>0.34457259329862933</v>
      </c>
    </row>
    <row r="1983" spans="1:20" x14ac:dyDescent="0.25">
      <c r="A1983" s="286">
        <v>43183</v>
      </c>
      <c r="B1983" s="1">
        <f t="shared" si="459"/>
        <v>6</v>
      </c>
      <c r="C1983" s="285">
        <v>13</v>
      </c>
      <c r="D1983" t="s">
        <v>713</v>
      </c>
      <c r="F1983" s="16">
        <v>32</v>
      </c>
      <c r="G1983" t="str">
        <f t="shared" si="453"/>
        <v>heating</v>
      </c>
      <c r="H1983" s="283">
        <f>IF(G1983="heating",F1983*Assumptions!M$4+Assumptions!M$7,0)</f>
        <v>0.40171991831493709</v>
      </c>
      <c r="I1983" s="15">
        <f t="shared" si="454"/>
        <v>0.90040206880052787</v>
      </c>
      <c r="J1983" s="15">
        <f t="shared" si="455"/>
        <v>0.9885470267915587</v>
      </c>
      <c r="K1983" s="283">
        <f t="shared" si="460"/>
        <v>0.35756679694026294</v>
      </c>
      <c r="L1983" s="283">
        <f t="shared" si="461"/>
        <v>3.1003620880617868</v>
      </c>
      <c r="M1983" s="283">
        <f t="shared" si="462"/>
        <v>3.7824972785173463</v>
      </c>
      <c r="N1983" s="283">
        <f t="shared" si="463"/>
        <v>2.4522803312945656</v>
      </c>
      <c r="O1983" s="283">
        <f t="shared" si="464"/>
        <v>0.45206354552379113</v>
      </c>
      <c r="P1983" s="21">
        <f t="shared" si="456"/>
        <v>0</v>
      </c>
      <c r="Q1983" s="21">
        <f t="shared" si="457"/>
        <v>0.79115902007799765</v>
      </c>
      <c r="R1983">
        <f t="shared" si="458"/>
        <v>1.0112882868167345</v>
      </c>
      <c r="S1983" s="296">
        <f t="shared" si="465"/>
        <v>0</v>
      </c>
      <c r="T1983" s="283">
        <f t="shared" si="466"/>
        <v>0.35756679694026294</v>
      </c>
    </row>
    <row r="1984" spans="1:20" x14ac:dyDescent="0.25">
      <c r="A1984" s="286">
        <v>43183</v>
      </c>
      <c r="B1984" s="1">
        <f t="shared" si="459"/>
        <v>6</v>
      </c>
      <c r="C1984" s="285">
        <v>14</v>
      </c>
      <c r="D1984" t="s">
        <v>713</v>
      </c>
      <c r="F1984" s="16">
        <v>34</v>
      </c>
      <c r="G1984" t="str">
        <f t="shared" si="453"/>
        <v>heating</v>
      </c>
      <c r="H1984" s="283">
        <f>IF(G1984="heating",F1984*Assumptions!M$4+Assumptions!M$7,0)</f>
        <v>0.38032816984085704</v>
      </c>
      <c r="I1984" s="15">
        <f t="shared" si="454"/>
        <v>0.86032894500746537</v>
      </c>
      <c r="J1984" s="15">
        <f t="shared" si="455"/>
        <v>0.9885470267915587</v>
      </c>
      <c r="K1984" s="283">
        <f t="shared" si="460"/>
        <v>0.32345983629602382</v>
      </c>
      <c r="L1984" s="283">
        <f t="shared" si="461"/>
        <v>3.1617728735566879</v>
      </c>
      <c r="M1984" s="283">
        <f t="shared" si="462"/>
        <v>3.4894747011249376</v>
      </c>
      <c r="N1984" s="283">
        <f t="shared" si="463"/>
        <v>2.582445701090049</v>
      </c>
      <c r="O1984" s="283">
        <f t="shared" si="464"/>
        <v>0.39602247422053105</v>
      </c>
      <c r="P1984" s="21">
        <f t="shared" si="456"/>
        <v>0</v>
      </c>
      <c r="Q1984" s="21">
        <f t="shared" si="457"/>
        <v>0.84355555031342389</v>
      </c>
      <c r="R1984">
        <f t="shared" si="458"/>
        <v>1.0112882868167345</v>
      </c>
      <c r="S1984" s="296">
        <f t="shared" si="465"/>
        <v>0</v>
      </c>
      <c r="T1984" s="283">
        <f t="shared" si="466"/>
        <v>0.32345983629602382</v>
      </c>
    </row>
    <row r="1985" spans="1:20" x14ac:dyDescent="0.25">
      <c r="A1985" s="286">
        <v>43183</v>
      </c>
      <c r="B1985" s="1">
        <f t="shared" si="459"/>
        <v>6</v>
      </c>
      <c r="C1985" s="285">
        <v>15</v>
      </c>
      <c r="D1985" t="s">
        <v>713</v>
      </c>
      <c r="F1985" s="16">
        <v>34</v>
      </c>
      <c r="G1985" t="str">
        <f t="shared" si="453"/>
        <v>heating</v>
      </c>
      <c r="H1985" s="283">
        <f>IF(G1985="heating",F1985*Assumptions!M$4+Assumptions!M$7,0)</f>
        <v>0.38032816984085704</v>
      </c>
      <c r="I1985" s="15">
        <f t="shared" si="454"/>
        <v>0.85754515037175039</v>
      </c>
      <c r="J1985" s="15">
        <f t="shared" si="455"/>
        <v>0.9885470267915587</v>
      </c>
      <c r="K1985" s="283">
        <f t="shared" si="460"/>
        <v>0.32241320667560314</v>
      </c>
      <c r="L1985" s="283">
        <f t="shared" si="461"/>
        <v>3.1617728735566879</v>
      </c>
      <c r="M1985" s="283">
        <f t="shared" si="462"/>
        <v>3.4781836931787034</v>
      </c>
      <c r="N1985" s="283">
        <f t="shared" si="463"/>
        <v>2.582445701090049</v>
      </c>
      <c r="O1985" s="283">
        <f t="shared" si="464"/>
        <v>0.39474105128834303</v>
      </c>
      <c r="P1985" s="21">
        <f t="shared" si="456"/>
        <v>0</v>
      </c>
      <c r="Q1985" s="21">
        <f t="shared" si="457"/>
        <v>0.96592607327566882</v>
      </c>
      <c r="R1985">
        <f t="shared" si="458"/>
        <v>1.0112882868167345</v>
      </c>
      <c r="S1985" s="296">
        <f t="shared" si="465"/>
        <v>0</v>
      </c>
      <c r="T1985" s="283">
        <f t="shared" si="466"/>
        <v>0.32241320667560314</v>
      </c>
    </row>
    <row r="1986" spans="1:20" x14ac:dyDescent="0.25">
      <c r="A1986" s="286">
        <v>43183</v>
      </c>
      <c r="B1986" s="1">
        <f t="shared" si="459"/>
        <v>6</v>
      </c>
      <c r="C1986" s="285">
        <v>16</v>
      </c>
      <c r="D1986" t="s">
        <v>713</v>
      </c>
      <c r="F1986" s="16">
        <v>32</v>
      </c>
      <c r="G1986" t="str">
        <f t="shared" ref="G1986:G2049" si="467">VLOOKUP(A1986,U$2:W$366,3,FALSE)</f>
        <v>heating</v>
      </c>
      <c r="H1986" s="283">
        <f>IF(G1986="heating",F1986*Assumptions!M$4+Assumptions!M$7,0)</f>
        <v>0.40171991831493709</v>
      </c>
      <c r="I1986" s="15">
        <f t="shared" ref="I1986:I2049" si="468">VLOOKUP(C1986,AO$2:AQ$25,3,FALSE)</f>
        <v>0.88344815438260227</v>
      </c>
      <c r="J1986" s="15">
        <f t="shared" ref="J1986:J2049" si="469">VLOOKUP(B1986,AS$4:AU$10,3,FALSE)</f>
        <v>0.9885470267915587</v>
      </c>
      <c r="K1986" s="283">
        <f t="shared" si="460"/>
        <v>0.35083407487744855</v>
      </c>
      <c r="L1986" s="283">
        <f t="shared" si="461"/>
        <v>3.1003620880617868</v>
      </c>
      <c r="M1986" s="283">
        <f t="shared" si="462"/>
        <v>3.7112756128103266</v>
      </c>
      <c r="N1986" s="283">
        <f t="shared" si="463"/>
        <v>2.4522803312945656</v>
      </c>
      <c r="O1986" s="283">
        <f t="shared" si="464"/>
        <v>0.44355151858844183</v>
      </c>
      <c r="P1986" s="21">
        <f t="shared" ref="P1986:P2049" si="470">IF(G1986="cooling",IF(F1986&lt;61,0.025,(F1986^2*AX$25+F1986*AY$25+AZ$25)),0)</f>
        <v>0</v>
      </c>
      <c r="Q1986" s="21">
        <f t="shared" ref="Q1986:Q2049" si="471">VLOOKUP(C1986,BB$2:BC$25,2,FALSE)</f>
        <v>1.1649354943302594</v>
      </c>
      <c r="R1986">
        <f t="shared" ref="R1986:R2049" si="472">VLOOKUP(B1986,AS$4:AV$10,4,FALSE)</f>
        <v>1.0112882868167345</v>
      </c>
      <c r="S1986" s="296">
        <f t="shared" si="465"/>
        <v>0</v>
      </c>
      <c r="T1986" s="283">
        <f t="shared" si="466"/>
        <v>0.35083407487744855</v>
      </c>
    </row>
    <row r="1987" spans="1:20" x14ac:dyDescent="0.25">
      <c r="A1987" s="286">
        <v>43183</v>
      </c>
      <c r="B1987" s="1">
        <f t="shared" ref="B1987:B2050" si="473">WEEKDAY(A1987,2)</f>
        <v>6</v>
      </c>
      <c r="C1987" s="285">
        <v>17</v>
      </c>
      <c r="D1987" t="s">
        <v>713</v>
      </c>
      <c r="F1987" s="16">
        <v>30</v>
      </c>
      <c r="G1987" t="str">
        <f t="shared" si="467"/>
        <v>heating</v>
      </c>
      <c r="H1987" s="283">
        <f>IF(G1987="heating",F1987*Assumptions!M$4+Assumptions!M$7,0)</f>
        <v>0.42311166678901713</v>
      </c>
      <c r="I1987" s="15">
        <f t="shared" si="468"/>
        <v>0.94025748850374469</v>
      </c>
      <c r="J1987" s="15">
        <f t="shared" si="469"/>
        <v>0.9885470267915587</v>
      </c>
      <c r="K1987" s="283">
        <f t="shared" ref="K1987:K2050" si="474">H1987*I1987*J1987</f>
        <v>0.39327753202270999</v>
      </c>
      <c r="L1987" s="283">
        <f t="shared" ref="L1987:L2050" si="475">VLOOKUP(F1987,BL$2:BN$92,2,FALSE)</f>
        <v>3.0747565450814909</v>
      </c>
      <c r="M1987" s="283">
        <f t="shared" ref="M1987:M2050" si="476">IF(G1987="heating",K1987*(L1987*3.412),0)</f>
        <v>4.1259018550965427</v>
      </c>
      <c r="N1987" s="283">
        <f t="shared" ref="N1987:N2050" si="477">VLOOKUP(F1987,BL$2:BN$92,3,FALSE)</f>
        <v>2.3339835549601151</v>
      </c>
      <c r="O1987" s="283">
        <f t="shared" ref="O1987:O2050" si="478">IF(F1987&lt;=61,IF(G1987="heating",IF(F1987&gt;=5,K1987*L1987/N1987,0),0),0)</f>
        <v>0.51809819441550753</v>
      </c>
      <c r="P1987" s="21">
        <f t="shared" si="470"/>
        <v>0</v>
      </c>
      <c r="Q1987" s="21">
        <f t="shared" si="471"/>
        <v>1.3521540118753073</v>
      </c>
      <c r="R1987">
        <f t="shared" si="472"/>
        <v>1.0112882868167345</v>
      </c>
      <c r="S1987" s="296">
        <f t="shared" ref="S1987:S2050" si="479">P1987*Q1987*R1987</f>
        <v>0</v>
      </c>
      <c r="T1987" s="283">
        <f t="shared" ref="T1987:T2050" si="480">K1987+S1987</f>
        <v>0.39327753202270999</v>
      </c>
    </row>
    <row r="1988" spans="1:20" x14ac:dyDescent="0.25">
      <c r="A1988" s="286">
        <v>43183</v>
      </c>
      <c r="B1988" s="1">
        <f t="shared" si="473"/>
        <v>6</v>
      </c>
      <c r="C1988" s="285">
        <v>18</v>
      </c>
      <c r="D1988" t="s">
        <v>713</v>
      </c>
      <c r="F1988" s="16">
        <v>28</v>
      </c>
      <c r="G1988" t="str">
        <f t="shared" si="467"/>
        <v>heating</v>
      </c>
      <c r="H1988" s="283">
        <f>IF(G1988="heating",F1988*Assumptions!M$4+Assumptions!M$7,0)</f>
        <v>0.44450341526309717</v>
      </c>
      <c r="I1988" s="15">
        <f t="shared" si="468"/>
        <v>0.98182363790757687</v>
      </c>
      <c r="J1988" s="15">
        <f t="shared" si="469"/>
        <v>0.9885470267915587</v>
      </c>
      <c r="K1988" s="283">
        <f t="shared" si="474"/>
        <v>0.43142560831185217</v>
      </c>
      <c r="L1988" s="283">
        <f t="shared" si="475"/>
        <v>3.0941723472618432</v>
      </c>
      <c r="M1988" s="283">
        <f t="shared" si="476"/>
        <v>4.554696498518787</v>
      </c>
      <c r="N1988" s="283">
        <f t="shared" si="477"/>
        <v>2.2832919573072399</v>
      </c>
      <c r="O1988" s="283">
        <f t="shared" si="478"/>
        <v>0.58464060317255662</v>
      </c>
      <c r="P1988" s="21">
        <f t="shared" si="470"/>
        <v>0</v>
      </c>
      <c r="Q1988" s="21">
        <f t="shared" si="471"/>
        <v>1.5598916921549892</v>
      </c>
      <c r="R1988">
        <f t="shared" si="472"/>
        <v>1.0112882868167345</v>
      </c>
      <c r="S1988" s="296">
        <f t="shared" si="479"/>
        <v>0</v>
      </c>
      <c r="T1988" s="283">
        <f t="shared" si="480"/>
        <v>0.43142560831185217</v>
      </c>
    </row>
    <row r="1989" spans="1:20" x14ac:dyDescent="0.25">
      <c r="A1989" s="286">
        <v>43183</v>
      </c>
      <c r="B1989" s="1">
        <f t="shared" si="473"/>
        <v>6</v>
      </c>
      <c r="C1989" s="285">
        <v>19</v>
      </c>
      <c r="D1989" t="s">
        <v>713</v>
      </c>
      <c r="F1989" s="16">
        <v>28</v>
      </c>
      <c r="G1989" t="str">
        <f t="shared" si="467"/>
        <v>heating</v>
      </c>
      <c r="H1989" s="283">
        <f>IF(G1989="heating",F1989*Assumptions!M$4+Assumptions!M$7,0)</f>
        <v>0.44450341526309717</v>
      </c>
      <c r="I1989" s="15">
        <f t="shared" si="468"/>
        <v>0.98418842963438757</v>
      </c>
      <c r="J1989" s="15">
        <f t="shared" si="469"/>
        <v>0.9885470267915587</v>
      </c>
      <c r="K1989" s="283">
        <f t="shared" si="474"/>
        <v>0.43246472742640552</v>
      </c>
      <c r="L1989" s="283">
        <f t="shared" si="475"/>
        <v>3.0941723472618432</v>
      </c>
      <c r="M1989" s="283">
        <f t="shared" si="476"/>
        <v>4.5656668074235354</v>
      </c>
      <c r="N1989" s="283">
        <f t="shared" si="477"/>
        <v>2.2832919573072399</v>
      </c>
      <c r="O1989" s="283">
        <f t="shared" si="478"/>
        <v>0.58604875144701296</v>
      </c>
      <c r="P1989" s="21">
        <f t="shared" si="470"/>
        <v>0</v>
      </c>
      <c r="Q1989" s="21">
        <f t="shared" si="471"/>
        <v>1.6764212681468484</v>
      </c>
      <c r="R1989">
        <f t="shared" si="472"/>
        <v>1.0112882868167345</v>
      </c>
      <c r="S1989" s="296">
        <f t="shared" si="479"/>
        <v>0</v>
      </c>
      <c r="T1989" s="283">
        <f t="shared" si="480"/>
        <v>0.43246472742640552</v>
      </c>
    </row>
    <row r="1990" spans="1:20" x14ac:dyDescent="0.25">
      <c r="A1990" s="286">
        <v>43183</v>
      </c>
      <c r="B1990" s="1">
        <f t="shared" si="473"/>
        <v>6</v>
      </c>
      <c r="C1990" s="285">
        <v>20</v>
      </c>
      <c r="D1990" t="s">
        <v>713</v>
      </c>
      <c r="F1990" s="16">
        <v>27</v>
      </c>
      <c r="G1990" t="str">
        <f t="shared" si="467"/>
        <v>heating</v>
      </c>
      <c r="H1990" s="283">
        <f>IF(G1990="heating",F1990*Assumptions!M$4+Assumptions!M$7,0)</f>
        <v>0.45519928950013722</v>
      </c>
      <c r="I1990" s="15">
        <f t="shared" si="468"/>
        <v>0.97071962311712034</v>
      </c>
      <c r="J1990" s="15">
        <f t="shared" si="469"/>
        <v>0.9885470267915587</v>
      </c>
      <c r="K1990" s="283">
        <f t="shared" si="474"/>
        <v>0.43681014736506529</v>
      </c>
      <c r="L1990" s="283">
        <f t="shared" si="475"/>
        <v>3.1143580678163376</v>
      </c>
      <c r="M1990" s="283">
        <f t="shared" si="476"/>
        <v>4.641627500750082</v>
      </c>
      <c r="N1990" s="283">
        <f t="shared" si="477"/>
        <v>2.2875213966102126</v>
      </c>
      <c r="O1990" s="283">
        <f t="shared" si="478"/>
        <v>0.59469747848755972</v>
      </c>
      <c r="P1990" s="21">
        <f t="shared" si="470"/>
        <v>0</v>
      </c>
      <c r="Q1990" s="21">
        <f t="shared" si="471"/>
        <v>1.52436960139122</v>
      </c>
      <c r="R1990">
        <f t="shared" si="472"/>
        <v>1.0112882868167345</v>
      </c>
      <c r="S1990" s="296">
        <f t="shared" si="479"/>
        <v>0</v>
      </c>
      <c r="T1990" s="283">
        <f t="shared" si="480"/>
        <v>0.43681014736506529</v>
      </c>
    </row>
    <row r="1991" spans="1:20" x14ac:dyDescent="0.25">
      <c r="A1991" s="286">
        <v>43183</v>
      </c>
      <c r="B1991" s="1">
        <f t="shared" si="473"/>
        <v>6</v>
      </c>
      <c r="C1991" s="285">
        <v>21</v>
      </c>
      <c r="D1991" t="s">
        <v>713</v>
      </c>
      <c r="F1991" s="16">
        <v>27</v>
      </c>
      <c r="G1991" t="str">
        <f t="shared" si="467"/>
        <v>heating</v>
      </c>
      <c r="H1991" s="283">
        <f>IF(G1991="heating",F1991*Assumptions!M$4+Assumptions!M$7,0)</f>
        <v>0.45519928950013722</v>
      </c>
      <c r="I1991" s="15">
        <f t="shared" si="468"/>
        <v>0.95751150862929935</v>
      </c>
      <c r="J1991" s="15">
        <f t="shared" si="469"/>
        <v>0.9885470267915587</v>
      </c>
      <c r="K1991" s="283">
        <f t="shared" si="474"/>
        <v>0.43086668202405032</v>
      </c>
      <c r="L1991" s="283">
        <f t="shared" si="475"/>
        <v>3.1143580678163376</v>
      </c>
      <c r="M1991" s="283">
        <f t="shared" si="476"/>
        <v>4.5784711103982945</v>
      </c>
      <c r="N1991" s="283">
        <f t="shared" si="477"/>
        <v>2.2875213966102126</v>
      </c>
      <c r="O1991" s="283">
        <f t="shared" si="478"/>
        <v>0.58660571625836</v>
      </c>
      <c r="P1991" s="21">
        <f t="shared" si="470"/>
        <v>0</v>
      </c>
      <c r="Q1991" s="21">
        <f t="shared" si="471"/>
        <v>1.4448604713749031</v>
      </c>
      <c r="R1991">
        <f t="shared" si="472"/>
        <v>1.0112882868167345</v>
      </c>
      <c r="S1991" s="296">
        <f t="shared" si="479"/>
        <v>0</v>
      </c>
      <c r="T1991" s="283">
        <f t="shared" si="480"/>
        <v>0.43086668202405032</v>
      </c>
    </row>
    <row r="1992" spans="1:20" x14ac:dyDescent="0.25">
      <c r="A1992" s="286">
        <v>43183</v>
      </c>
      <c r="B1992" s="1">
        <f t="shared" si="473"/>
        <v>6</v>
      </c>
      <c r="C1992" s="285">
        <v>22</v>
      </c>
      <c r="D1992" t="s">
        <v>713</v>
      </c>
      <c r="F1992" s="16">
        <v>27</v>
      </c>
      <c r="G1992" t="str">
        <f t="shared" si="467"/>
        <v>heating</v>
      </c>
      <c r="H1992" s="283">
        <f>IF(G1992="heating",F1992*Assumptions!M$4+Assumptions!M$7,0)</f>
        <v>0.45519928950013722</v>
      </c>
      <c r="I1992" s="15">
        <f t="shared" si="468"/>
        <v>0.9426530227543114</v>
      </c>
      <c r="J1992" s="15">
        <f t="shared" si="469"/>
        <v>0.9885470267915587</v>
      </c>
      <c r="K1992" s="283">
        <f t="shared" si="474"/>
        <v>0.42418057282206073</v>
      </c>
      <c r="L1992" s="283">
        <f t="shared" si="475"/>
        <v>3.1143580678163376</v>
      </c>
      <c r="M1992" s="283">
        <f t="shared" si="476"/>
        <v>4.5074232454799095</v>
      </c>
      <c r="N1992" s="283">
        <f t="shared" si="477"/>
        <v>2.2875213966102126</v>
      </c>
      <c r="O1992" s="283">
        <f t="shared" si="478"/>
        <v>0.57750287762857744</v>
      </c>
      <c r="P1992" s="21">
        <f t="shared" si="470"/>
        <v>0</v>
      </c>
      <c r="Q1992" s="21">
        <f t="shared" si="471"/>
        <v>1.2427137171080138</v>
      </c>
      <c r="R1992">
        <f t="shared" si="472"/>
        <v>1.0112882868167345</v>
      </c>
      <c r="S1992" s="296">
        <f t="shared" si="479"/>
        <v>0</v>
      </c>
      <c r="T1992" s="283">
        <f t="shared" si="480"/>
        <v>0.42418057282206073</v>
      </c>
    </row>
    <row r="1993" spans="1:20" x14ac:dyDescent="0.25">
      <c r="A1993" s="286">
        <v>43183</v>
      </c>
      <c r="B1993" s="1">
        <f t="shared" si="473"/>
        <v>6</v>
      </c>
      <c r="C1993" s="285">
        <v>23</v>
      </c>
      <c r="D1993" t="s">
        <v>713</v>
      </c>
      <c r="F1993" s="16">
        <v>27</v>
      </c>
      <c r="G1993" t="str">
        <f t="shared" si="467"/>
        <v>heating</v>
      </c>
      <c r="H1993" s="283">
        <f>IF(G1993="heating",F1993*Assumptions!M$4+Assumptions!M$7,0)</f>
        <v>0.45519928950013722</v>
      </c>
      <c r="I1993" s="15">
        <f t="shared" si="468"/>
        <v>0.94450710149963013</v>
      </c>
      <c r="J1993" s="15">
        <f t="shared" si="469"/>
        <v>0.9885470267915587</v>
      </c>
      <c r="K1993" s="283">
        <f t="shared" si="474"/>
        <v>0.42501488212279215</v>
      </c>
      <c r="L1993" s="283">
        <f t="shared" si="475"/>
        <v>3.1143580678163376</v>
      </c>
      <c r="M1993" s="283">
        <f t="shared" si="476"/>
        <v>4.5162887744008069</v>
      </c>
      <c r="N1993" s="283">
        <f t="shared" si="477"/>
        <v>2.2875213966102126</v>
      </c>
      <c r="O1993" s="283">
        <f t="shared" si="478"/>
        <v>0.57863875242548102</v>
      </c>
      <c r="P1993" s="21">
        <f t="shared" si="470"/>
        <v>0</v>
      </c>
      <c r="Q1993" s="21">
        <f t="shared" si="471"/>
        <v>1.0297519246597011</v>
      </c>
      <c r="R1993">
        <f t="shared" si="472"/>
        <v>1.0112882868167345</v>
      </c>
      <c r="S1993" s="296">
        <f t="shared" si="479"/>
        <v>0</v>
      </c>
      <c r="T1993" s="283">
        <f t="shared" si="480"/>
        <v>0.42501488212279215</v>
      </c>
    </row>
    <row r="1994" spans="1:20" x14ac:dyDescent="0.25">
      <c r="A1994" s="286">
        <v>43184</v>
      </c>
      <c r="B1994" s="1">
        <f t="shared" si="473"/>
        <v>7</v>
      </c>
      <c r="C1994" s="285">
        <v>0</v>
      </c>
      <c r="D1994" t="s">
        <v>713</v>
      </c>
      <c r="F1994" s="16">
        <v>27</v>
      </c>
      <c r="G1994" t="str">
        <f t="shared" si="467"/>
        <v>heating</v>
      </c>
      <c r="H1994" s="283">
        <f>IF(G1994="heating",F1994*Assumptions!M$4+Assumptions!M$7,0)</f>
        <v>0.45519928950013722</v>
      </c>
      <c r="I1994" s="15">
        <f t="shared" si="468"/>
        <v>0.97481507806017154</v>
      </c>
      <c r="J1994" s="15">
        <f t="shared" si="469"/>
        <v>0.93760781206536892</v>
      </c>
      <c r="K1994" s="283">
        <f t="shared" si="474"/>
        <v>0.41604952524501471</v>
      </c>
      <c r="L1994" s="283">
        <f t="shared" si="475"/>
        <v>3.1143580678163376</v>
      </c>
      <c r="M1994" s="283">
        <f t="shared" si="476"/>
        <v>4.4210211912437885</v>
      </c>
      <c r="N1994" s="283">
        <f t="shared" si="477"/>
        <v>2.2875213966102126</v>
      </c>
      <c r="O1994" s="283">
        <f t="shared" si="478"/>
        <v>0.5664328200287243</v>
      </c>
      <c r="P1994" s="21">
        <f t="shared" si="470"/>
        <v>0</v>
      </c>
      <c r="Q1994" s="21">
        <f t="shared" si="471"/>
        <v>0.90668853391740301</v>
      </c>
      <c r="R1994">
        <f t="shared" si="472"/>
        <v>1.0096214758538746</v>
      </c>
      <c r="S1994" s="296">
        <f t="shared" si="479"/>
        <v>0</v>
      </c>
      <c r="T1994" s="283">
        <f t="shared" si="480"/>
        <v>0.41604952524501471</v>
      </c>
    </row>
    <row r="1995" spans="1:20" x14ac:dyDescent="0.25">
      <c r="A1995" s="286">
        <v>43184</v>
      </c>
      <c r="B1995" s="1">
        <f t="shared" si="473"/>
        <v>7</v>
      </c>
      <c r="C1995" s="285">
        <v>1</v>
      </c>
      <c r="D1995" t="s">
        <v>713</v>
      </c>
      <c r="F1995" s="16">
        <v>25</v>
      </c>
      <c r="G1995" t="str">
        <f t="shared" si="467"/>
        <v>heating</v>
      </c>
      <c r="H1995" s="283">
        <f>IF(G1995="heating",F1995*Assumptions!M$4+Assumptions!M$7,0)</f>
        <v>0.47659103797421726</v>
      </c>
      <c r="I1995" s="15">
        <f t="shared" si="468"/>
        <v>1.012242869806885</v>
      </c>
      <c r="J1995" s="15">
        <f t="shared" si="469"/>
        <v>0.93760781206536892</v>
      </c>
      <c r="K1995" s="283">
        <f t="shared" si="474"/>
        <v>0.45232627383357038</v>
      </c>
      <c r="L1995" s="283">
        <f t="shared" si="475"/>
        <v>3.0939281817466902</v>
      </c>
      <c r="M1995" s="283">
        <f t="shared" si="476"/>
        <v>4.7749746003292213</v>
      </c>
      <c r="N1995" s="283">
        <f t="shared" si="477"/>
        <v>2.1843738559015753</v>
      </c>
      <c r="O1995" s="283">
        <f t="shared" si="478"/>
        <v>0.64067101067758425</v>
      </c>
      <c r="P1995" s="21">
        <f t="shared" si="470"/>
        <v>0</v>
      </c>
      <c r="Q1995" s="21">
        <f t="shared" si="471"/>
        <v>0.81803459285312596</v>
      </c>
      <c r="R1995">
        <f t="shared" si="472"/>
        <v>1.0096214758538746</v>
      </c>
      <c r="S1995" s="296">
        <f t="shared" si="479"/>
        <v>0</v>
      </c>
      <c r="T1995" s="283">
        <f t="shared" si="480"/>
        <v>0.45232627383357038</v>
      </c>
    </row>
    <row r="1996" spans="1:20" x14ac:dyDescent="0.25">
      <c r="A1996" s="286">
        <v>43184</v>
      </c>
      <c r="B1996" s="1">
        <f t="shared" si="473"/>
        <v>7</v>
      </c>
      <c r="C1996" s="285">
        <v>2</v>
      </c>
      <c r="D1996" t="s">
        <v>713</v>
      </c>
      <c r="F1996" s="16">
        <v>23</v>
      </c>
      <c r="G1996" t="str">
        <f t="shared" si="467"/>
        <v>heating</v>
      </c>
      <c r="H1996" s="283">
        <f>IF(G1996="heating",F1996*Assumptions!M$4+Assumptions!M$7,0)</f>
        <v>0.4979827864482973</v>
      </c>
      <c r="I1996" s="15">
        <f t="shared" si="468"/>
        <v>1.0509704703585963</v>
      </c>
      <c r="J1996" s="15">
        <f t="shared" si="469"/>
        <v>0.93760781206536892</v>
      </c>
      <c r="K1996" s="283">
        <f t="shared" si="474"/>
        <v>0.49071130318105866</v>
      </c>
      <c r="L1996" s="283">
        <f t="shared" si="475"/>
        <v>3.0592830131973998</v>
      </c>
      <c r="M1996" s="283">
        <f t="shared" si="476"/>
        <v>5.1221788613500943</v>
      </c>
      <c r="N1996" s="283">
        <f t="shared" si="477"/>
        <v>2.0731424140202046</v>
      </c>
      <c r="O1996" s="283">
        <f t="shared" si="478"/>
        <v>0.72413006653731082</v>
      </c>
      <c r="P1996" s="21">
        <f t="shared" si="470"/>
        <v>0</v>
      </c>
      <c r="Q1996" s="21">
        <f t="shared" si="471"/>
        <v>0.74507607494346417</v>
      </c>
      <c r="R1996">
        <f t="shared" si="472"/>
        <v>1.0096214758538746</v>
      </c>
      <c r="S1996" s="296">
        <f t="shared" si="479"/>
        <v>0</v>
      </c>
      <c r="T1996" s="283">
        <f t="shared" si="480"/>
        <v>0.49071130318105866</v>
      </c>
    </row>
    <row r="1997" spans="1:20" x14ac:dyDescent="0.25">
      <c r="A1997" s="286">
        <v>43184</v>
      </c>
      <c r="B1997" s="1">
        <f t="shared" si="473"/>
        <v>7</v>
      </c>
      <c r="C1997" s="285">
        <v>3</v>
      </c>
      <c r="D1997" t="s">
        <v>713</v>
      </c>
      <c r="F1997" s="16">
        <v>21</v>
      </c>
      <c r="G1997" t="str">
        <f t="shared" si="467"/>
        <v>heating</v>
      </c>
      <c r="H1997" s="283">
        <f>IF(G1997="heating",F1997*Assumptions!M$4+Assumptions!M$7,0)</f>
        <v>0.51937453492237728</v>
      </c>
      <c r="I1997" s="15">
        <f t="shared" si="468"/>
        <v>1.0924036124451033</v>
      </c>
      <c r="J1997" s="15">
        <f t="shared" si="469"/>
        <v>0.93760781206536892</v>
      </c>
      <c r="K1997" s="283">
        <f t="shared" si="474"/>
        <v>0.53196737349305068</v>
      </c>
      <c r="L1997" s="283">
        <f t="shared" si="475"/>
        <v>3.0222800846604434</v>
      </c>
      <c r="M1997" s="283">
        <f t="shared" si="476"/>
        <v>5.4856580080135471</v>
      </c>
      <c r="N1997" s="283">
        <f t="shared" si="477"/>
        <v>1.9596958788221039</v>
      </c>
      <c r="O1997" s="283">
        <f t="shared" si="478"/>
        <v>0.82041015443862075</v>
      </c>
      <c r="P1997" s="21">
        <f t="shared" si="470"/>
        <v>0</v>
      </c>
      <c r="Q1997" s="21">
        <f t="shared" si="471"/>
        <v>0.69158980876382303</v>
      </c>
      <c r="R1997">
        <f t="shared" si="472"/>
        <v>1.0096214758538746</v>
      </c>
      <c r="S1997" s="296">
        <f t="shared" si="479"/>
        <v>0</v>
      </c>
      <c r="T1997" s="283">
        <f t="shared" si="480"/>
        <v>0.53196737349305068</v>
      </c>
    </row>
    <row r="1998" spans="1:20" x14ac:dyDescent="0.25">
      <c r="A1998" s="286">
        <v>43184</v>
      </c>
      <c r="B1998" s="1">
        <f t="shared" si="473"/>
        <v>7</v>
      </c>
      <c r="C1998" s="285">
        <v>4</v>
      </c>
      <c r="D1998" t="s">
        <v>713</v>
      </c>
      <c r="F1998" s="16">
        <v>21</v>
      </c>
      <c r="G1998" t="str">
        <f t="shared" si="467"/>
        <v>heating</v>
      </c>
      <c r="H1998" s="283">
        <f>IF(G1998="heating",F1998*Assumptions!M$4+Assumptions!M$7,0)</f>
        <v>0.51937453492237728</v>
      </c>
      <c r="I1998" s="15">
        <f t="shared" si="468"/>
        <v>1.1348296917927807</v>
      </c>
      <c r="J1998" s="15">
        <f t="shared" si="469"/>
        <v>0.93760781206536892</v>
      </c>
      <c r="K1998" s="283">
        <f t="shared" si="474"/>
        <v>0.55262758528754974</v>
      </c>
      <c r="L1998" s="283">
        <f t="shared" si="475"/>
        <v>3.0222800846604434</v>
      </c>
      <c r="M1998" s="283">
        <f t="shared" si="476"/>
        <v>5.69870651798806</v>
      </c>
      <c r="N1998" s="283">
        <f t="shared" si="477"/>
        <v>1.9596958788221039</v>
      </c>
      <c r="O1998" s="283">
        <f t="shared" si="478"/>
        <v>0.85227272420067601</v>
      </c>
      <c r="P1998" s="21">
        <f t="shared" si="470"/>
        <v>0</v>
      </c>
      <c r="Q1998" s="21">
        <f t="shared" si="471"/>
        <v>0.6473875548762833</v>
      </c>
      <c r="R1998">
        <f t="shared" si="472"/>
        <v>1.0096214758538746</v>
      </c>
      <c r="S1998" s="296">
        <f t="shared" si="479"/>
        <v>0</v>
      </c>
      <c r="T1998" s="283">
        <f t="shared" si="480"/>
        <v>0.55262758528754974</v>
      </c>
    </row>
    <row r="1999" spans="1:20" x14ac:dyDescent="0.25">
      <c r="A1999" s="286">
        <v>43184</v>
      </c>
      <c r="B1999" s="1">
        <f t="shared" si="473"/>
        <v>7</v>
      </c>
      <c r="C1999" s="285">
        <v>5</v>
      </c>
      <c r="D1999" t="s">
        <v>713</v>
      </c>
      <c r="F1999" s="16">
        <v>21</v>
      </c>
      <c r="G1999" t="str">
        <f t="shared" si="467"/>
        <v>heating</v>
      </c>
      <c r="H1999" s="283">
        <f>IF(G1999="heating",F1999*Assumptions!M$4+Assumptions!M$7,0)</f>
        <v>0.51937453492237728</v>
      </c>
      <c r="I1999" s="15">
        <f t="shared" si="468"/>
        <v>1.1635558681477385</v>
      </c>
      <c r="J1999" s="15">
        <f t="shared" si="469"/>
        <v>0.93760781206536892</v>
      </c>
      <c r="K1999" s="283">
        <f t="shared" si="474"/>
        <v>0.56661636050941222</v>
      </c>
      <c r="L1999" s="283">
        <f t="shared" si="475"/>
        <v>3.0222800846604434</v>
      </c>
      <c r="M1999" s="283">
        <f t="shared" si="476"/>
        <v>5.8429590429394125</v>
      </c>
      <c r="N1999" s="283">
        <f t="shared" si="477"/>
        <v>1.9596958788221039</v>
      </c>
      <c r="O1999" s="283">
        <f t="shared" si="478"/>
        <v>0.87384647817888916</v>
      </c>
      <c r="P1999" s="21">
        <f t="shared" si="470"/>
        <v>0</v>
      </c>
      <c r="Q1999" s="21">
        <f t="shared" si="471"/>
        <v>0.72139578924615555</v>
      </c>
      <c r="R1999">
        <f t="shared" si="472"/>
        <v>1.0096214758538746</v>
      </c>
      <c r="S1999" s="296">
        <f t="shared" si="479"/>
        <v>0</v>
      </c>
      <c r="T1999" s="283">
        <f t="shared" si="480"/>
        <v>0.56661636050941222</v>
      </c>
    </row>
    <row r="2000" spans="1:20" x14ac:dyDescent="0.25">
      <c r="A2000" s="286">
        <v>43184</v>
      </c>
      <c r="B2000" s="1">
        <f t="shared" si="473"/>
        <v>7</v>
      </c>
      <c r="C2000" s="285">
        <v>6</v>
      </c>
      <c r="D2000" t="s">
        <v>713</v>
      </c>
      <c r="F2000" s="16">
        <v>19</v>
      </c>
      <c r="G2000" t="str">
        <f t="shared" si="467"/>
        <v>heating</v>
      </c>
      <c r="H2000" s="283">
        <f>IF(G2000="heating",F2000*Assumptions!M$4+Assumptions!M$7,0)</f>
        <v>0.54076628339645738</v>
      </c>
      <c r="I2000" s="15">
        <f t="shared" si="468"/>
        <v>1.2083911162615524</v>
      </c>
      <c r="J2000" s="15">
        <f t="shared" si="469"/>
        <v>0.93760781206536892</v>
      </c>
      <c r="K2000" s="283">
        <f t="shared" si="474"/>
        <v>0.61268655009561057</v>
      </c>
      <c r="L2000" s="283">
        <f t="shared" si="475"/>
        <v>2.9437809613584625</v>
      </c>
      <c r="M2000" s="283">
        <f t="shared" si="476"/>
        <v>6.1539343849537325</v>
      </c>
      <c r="N2000" s="283">
        <f t="shared" si="477"/>
        <v>1.8289671560163632</v>
      </c>
      <c r="O2000" s="283">
        <f t="shared" si="478"/>
        <v>0.98613854027880632</v>
      </c>
      <c r="P2000" s="21">
        <f t="shared" si="470"/>
        <v>0</v>
      </c>
      <c r="Q2000" s="21">
        <f t="shared" si="471"/>
        <v>0.87787080972652631</v>
      </c>
      <c r="R2000">
        <f t="shared" si="472"/>
        <v>1.0096214758538746</v>
      </c>
      <c r="S2000" s="296">
        <f t="shared" si="479"/>
        <v>0</v>
      </c>
      <c r="T2000" s="283">
        <f t="shared" si="480"/>
        <v>0.61268655009561057</v>
      </c>
    </row>
    <row r="2001" spans="1:20" x14ac:dyDescent="0.25">
      <c r="A2001" s="286">
        <v>43184</v>
      </c>
      <c r="B2001" s="1">
        <f t="shared" si="473"/>
        <v>7</v>
      </c>
      <c r="C2001" s="285">
        <v>7</v>
      </c>
      <c r="D2001" t="s">
        <v>713</v>
      </c>
      <c r="F2001" s="16">
        <v>21</v>
      </c>
      <c r="G2001" t="str">
        <f t="shared" si="467"/>
        <v>heating</v>
      </c>
      <c r="H2001" s="283">
        <f>IF(G2001="heating",F2001*Assumptions!M$4+Assumptions!M$7,0)</f>
        <v>0.51937453492237728</v>
      </c>
      <c r="I2001" s="15">
        <f t="shared" si="468"/>
        <v>1.1637425769249583</v>
      </c>
      <c r="J2001" s="15">
        <f t="shared" si="469"/>
        <v>0.93760781206536892</v>
      </c>
      <c r="K2001" s="283">
        <f t="shared" si="474"/>
        <v>0.56670728201195419</v>
      </c>
      <c r="L2001" s="283">
        <f t="shared" si="475"/>
        <v>3.0222800846604434</v>
      </c>
      <c r="M2001" s="283">
        <f t="shared" si="476"/>
        <v>5.8438966272601292</v>
      </c>
      <c r="N2001" s="283">
        <f t="shared" si="477"/>
        <v>1.9596958788221039</v>
      </c>
      <c r="O2001" s="283">
        <f t="shared" si="478"/>
        <v>0.87398669904140647</v>
      </c>
      <c r="P2001" s="21">
        <f t="shared" si="470"/>
        <v>0</v>
      </c>
      <c r="Q2001" s="21">
        <f t="shared" si="471"/>
        <v>0.97331382064367777</v>
      </c>
      <c r="R2001">
        <f t="shared" si="472"/>
        <v>1.0096214758538746</v>
      </c>
      <c r="S2001" s="296">
        <f t="shared" si="479"/>
        <v>0</v>
      </c>
      <c r="T2001" s="283">
        <f t="shared" si="480"/>
        <v>0.56670728201195419</v>
      </c>
    </row>
    <row r="2002" spans="1:20" x14ac:dyDescent="0.25">
      <c r="A2002" s="286">
        <v>43184</v>
      </c>
      <c r="B2002" s="1">
        <f t="shared" si="473"/>
        <v>7</v>
      </c>
      <c r="C2002" s="285">
        <v>8</v>
      </c>
      <c r="D2002" t="s">
        <v>713</v>
      </c>
      <c r="F2002" s="16">
        <v>27</v>
      </c>
      <c r="G2002" t="str">
        <f t="shared" si="467"/>
        <v>heating</v>
      </c>
      <c r="H2002" s="283">
        <f>IF(G2002="heating",F2002*Assumptions!M$4+Assumptions!M$7,0)</f>
        <v>0.45519928950013722</v>
      </c>
      <c r="I2002" s="15">
        <f t="shared" si="468"/>
        <v>1.094193721037565</v>
      </c>
      <c r="J2002" s="15">
        <f t="shared" si="469"/>
        <v>0.93760781206536892</v>
      </c>
      <c r="K2002" s="283">
        <f t="shared" si="474"/>
        <v>0.46700014024162934</v>
      </c>
      <c r="L2002" s="283">
        <f t="shared" si="475"/>
        <v>3.1143580678163376</v>
      </c>
      <c r="M2002" s="283">
        <f t="shared" si="476"/>
        <v>4.9624320929249848</v>
      </c>
      <c r="N2002" s="283">
        <f t="shared" si="477"/>
        <v>2.2875213966102126</v>
      </c>
      <c r="O2002" s="283">
        <f t="shared" si="478"/>
        <v>0.6357998034851633</v>
      </c>
      <c r="P2002" s="21">
        <f t="shared" si="470"/>
        <v>0</v>
      </c>
      <c r="Q2002" s="21">
        <f t="shared" si="471"/>
        <v>0.94940007506179924</v>
      </c>
      <c r="R2002">
        <f t="shared" si="472"/>
        <v>1.0096214758538746</v>
      </c>
      <c r="S2002" s="296">
        <f t="shared" si="479"/>
        <v>0</v>
      </c>
      <c r="T2002" s="283">
        <f t="shared" si="480"/>
        <v>0.46700014024162934</v>
      </c>
    </row>
    <row r="2003" spans="1:20" x14ac:dyDescent="0.25">
      <c r="A2003" s="286">
        <v>43184</v>
      </c>
      <c r="B2003" s="1">
        <f t="shared" si="473"/>
        <v>7</v>
      </c>
      <c r="C2003" s="285">
        <v>9</v>
      </c>
      <c r="D2003" t="s">
        <v>713</v>
      </c>
      <c r="F2003" s="16">
        <v>28</v>
      </c>
      <c r="G2003" t="str">
        <f t="shared" si="467"/>
        <v>heating</v>
      </c>
      <c r="H2003" s="283">
        <f>IF(G2003="heating",F2003*Assumptions!M$4+Assumptions!M$7,0)</f>
        <v>0.44450341526309717</v>
      </c>
      <c r="I2003" s="15">
        <f t="shared" si="468"/>
        <v>1.0343009000871222</v>
      </c>
      <c r="J2003" s="15">
        <f t="shared" si="469"/>
        <v>0.93760781206536892</v>
      </c>
      <c r="K2003" s="283">
        <f t="shared" si="474"/>
        <v>0.43106545646978001</v>
      </c>
      <c r="L2003" s="283">
        <f t="shared" si="475"/>
        <v>3.0941723472618432</v>
      </c>
      <c r="M2003" s="283">
        <f t="shared" si="476"/>
        <v>4.5508942616964534</v>
      </c>
      <c r="N2003" s="283">
        <f t="shared" si="477"/>
        <v>2.2832919573072399</v>
      </c>
      <c r="O2003" s="283">
        <f t="shared" si="478"/>
        <v>0.58415254825387275</v>
      </c>
      <c r="P2003" s="21">
        <f t="shared" si="470"/>
        <v>0</v>
      </c>
      <c r="Q2003" s="21">
        <f t="shared" si="471"/>
        <v>0.8408485371888097</v>
      </c>
      <c r="R2003">
        <f t="shared" si="472"/>
        <v>1.0096214758538746</v>
      </c>
      <c r="S2003" s="296">
        <f t="shared" si="479"/>
        <v>0</v>
      </c>
      <c r="T2003" s="283">
        <f t="shared" si="480"/>
        <v>0.43106545646978001</v>
      </c>
    </row>
    <row r="2004" spans="1:20" x14ac:dyDescent="0.25">
      <c r="A2004" s="286">
        <v>43184</v>
      </c>
      <c r="B2004" s="1">
        <f t="shared" si="473"/>
        <v>7</v>
      </c>
      <c r="C2004" s="285">
        <v>10</v>
      </c>
      <c r="D2004" t="s">
        <v>713</v>
      </c>
      <c r="F2004" s="16">
        <v>30</v>
      </c>
      <c r="G2004" t="str">
        <f t="shared" si="467"/>
        <v>heating</v>
      </c>
      <c r="H2004" s="283">
        <f>IF(G2004="heating",F2004*Assumptions!M$4+Assumptions!M$7,0)</f>
        <v>0.42311166678901713</v>
      </c>
      <c r="I2004" s="15">
        <f t="shared" si="468"/>
        <v>0.98112329028689171</v>
      </c>
      <c r="J2004" s="15">
        <f t="shared" si="469"/>
        <v>0.93760781206536892</v>
      </c>
      <c r="K2004" s="283">
        <f t="shared" si="474"/>
        <v>0.38922417171382973</v>
      </c>
      <c r="L2004" s="283">
        <f t="shared" si="475"/>
        <v>3.0747565450814909</v>
      </c>
      <c r="M2004" s="283">
        <f t="shared" si="476"/>
        <v>4.08337777106924</v>
      </c>
      <c r="N2004" s="283">
        <f t="shared" si="477"/>
        <v>2.3339835549601151</v>
      </c>
      <c r="O2004" s="283">
        <f t="shared" si="478"/>
        <v>0.51275835553240279</v>
      </c>
      <c r="P2004" s="21">
        <f t="shared" si="470"/>
        <v>0</v>
      </c>
      <c r="Q2004" s="21">
        <f t="shared" si="471"/>
        <v>0.74504051125983206</v>
      </c>
      <c r="R2004">
        <f t="shared" si="472"/>
        <v>1.0096214758538746</v>
      </c>
      <c r="S2004" s="296">
        <f t="shared" si="479"/>
        <v>0</v>
      </c>
      <c r="T2004" s="283">
        <f t="shared" si="480"/>
        <v>0.38922417171382973</v>
      </c>
    </row>
    <row r="2005" spans="1:20" x14ac:dyDescent="0.25">
      <c r="A2005" s="286">
        <v>43184</v>
      </c>
      <c r="B2005" s="1">
        <f t="shared" si="473"/>
        <v>7</v>
      </c>
      <c r="C2005" s="285">
        <v>11</v>
      </c>
      <c r="D2005" t="s">
        <v>713</v>
      </c>
      <c r="F2005" s="16">
        <v>28</v>
      </c>
      <c r="G2005" t="str">
        <f t="shared" si="467"/>
        <v>heating</v>
      </c>
      <c r="H2005" s="283">
        <f>IF(G2005="heating",F2005*Assumptions!M$4+Assumptions!M$7,0)</f>
        <v>0.44450341526309717</v>
      </c>
      <c r="I2005" s="15">
        <f t="shared" si="468"/>
        <v>0.94956163997961163</v>
      </c>
      <c r="J2005" s="15">
        <f t="shared" si="469"/>
        <v>0.93760781206536892</v>
      </c>
      <c r="K2005" s="283">
        <f t="shared" si="474"/>
        <v>0.3957486856576512</v>
      </c>
      <c r="L2005" s="283">
        <f t="shared" si="475"/>
        <v>3.0941723472618432</v>
      </c>
      <c r="M2005" s="283">
        <f t="shared" si="476"/>
        <v>4.1780439504077469</v>
      </c>
      <c r="N2005" s="283">
        <f t="shared" si="477"/>
        <v>2.2832919573072399</v>
      </c>
      <c r="O2005" s="283">
        <f t="shared" si="478"/>
        <v>0.53629350189243152</v>
      </c>
      <c r="P2005" s="21">
        <f t="shared" si="470"/>
        <v>0</v>
      </c>
      <c r="Q2005" s="21">
        <f t="shared" si="471"/>
        <v>0.72850690893675296</v>
      </c>
      <c r="R2005">
        <f t="shared" si="472"/>
        <v>1.0096214758538746</v>
      </c>
      <c r="S2005" s="296">
        <f t="shared" si="479"/>
        <v>0</v>
      </c>
      <c r="T2005" s="283">
        <f t="shared" si="480"/>
        <v>0.3957486856576512</v>
      </c>
    </row>
    <row r="2006" spans="1:20" x14ac:dyDescent="0.25">
      <c r="A2006" s="286">
        <v>43184</v>
      </c>
      <c r="B2006" s="1">
        <f t="shared" si="473"/>
        <v>7</v>
      </c>
      <c r="C2006" s="285">
        <v>12</v>
      </c>
      <c r="D2006" t="s">
        <v>713</v>
      </c>
      <c r="F2006" s="16">
        <v>30</v>
      </c>
      <c r="G2006" t="str">
        <f t="shared" si="467"/>
        <v>heating</v>
      </c>
      <c r="H2006" s="283">
        <f>IF(G2006="heating",F2006*Assumptions!M$4+Assumptions!M$7,0)</f>
        <v>0.42311166678901713</v>
      </c>
      <c r="I2006" s="15">
        <f t="shared" si="468"/>
        <v>0.91648403420261149</v>
      </c>
      <c r="J2006" s="15">
        <f t="shared" si="469"/>
        <v>0.93760781206536892</v>
      </c>
      <c r="K2006" s="283">
        <f t="shared" si="474"/>
        <v>0.36358095117398775</v>
      </c>
      <c r="L2006" s="283">
        <f t="shared" si="475"/>
        <v>3.0747565450814909</v>
      </c>
      <c r="M2006" s="283">
        <f t="shared" si="476"/>
        <v>3.8143529664946576</v>
      </c>
      <c r="N2006" s="283">
        <f t="shared" si="477"/>
        <v>2.3339835549601151</v>
      </c>
      <c r="O2006" s="283">
        <f t="shared" si="478"/>
        <v>0.47897634364792113</v>
      </c>
      <c r="P2006" s="21">
        <f t="shared" si="470"/>
        <v>0</v>
      </c>
      <c r="Q2006" s="21">
        <f t="shared" si="471"/>
        <v>0.75910815787401487</v>
      </c>
      <c r="R2006">
        <f t="shared" si="472"/>
        <v>1.0096214758538746</v>
      </c>
      <c r="S2006" s="296">
        <f t="shared" si="479"/>
        <v>0</v>
      </c>
      <c r="T2006" s="283">
        <f t="shared" si="480"/>
        <v>0.36358095117398775</v>
      </c>
    </row>
    <row r="2007" spans="1:20" x14ac:dyDescent="0.25">
      <c r="A2007" s="286">
        <v>43184</v>
      </c>
      <c r="B2007" s="1">
        <f t="shared" si="473"/>
        <v>7</v>
      </c>
      <c r="C2007" s="285">
        <v>13</v>
      </c>
      <c r="D2007" t="s">
        <v>713</v>
      </c>
      <c r="F2007" s="16">
        <v>32</v>
      </c>
      <c r="G2007" t="str">
        <f t="shared" si="467"/>
        <v>heating</v>
      </c>
      <c r="H2007" s="283">
        <f>IF(G2007="heating",F2007*Assumptions!M$4+Assumptions!M$7,0)</f>
        <v>0.40171991831493709</v>
      </c>
      <c r="I2007" s="15">
        <f t="shared" si="468"/>
        <v>0.90040206880052787</v>
      </c>
      <c r="J2007" s="15">
        <f t="shared" si="469"/>
        <v>0.93760781206536892</v>
      </c>
      <c r="K2007" s="283">
        <f t="shared" si="474"/>
        <v>0.33914160182596259</v>
      </c>
      <c r="L2007" s="283">
        <f t="shared" si="475"/>
        <v>3.1003620880617868</v>
      </c>
      <c r="M2007" s="283">
        <f t="shared" si="476"/>
        <v>3.5875875414490146</v>
      </c>
      <c r="N2007" s="283">
        <f t="shared" si="477"/>
        <v>2.4522803312945656</v>
      </c>
      <c r="O2007" s="283">
        <f t="shared" si="478"/>
        <v>0.42876899160655541</v>
      </c>
      <c r="P2007" s="21">
        <f t="shared" si="470"/>
        <v>0</v>
      </c>
      <c r="Q2007" s="21">
        <f t="shared" si="471"/>
        <v>0.79115902007799765</v>
      </c>
      <c r="R2007">
        <f t="shared" si="472"/>
        <v>1.0096214758538746</v>
      </c>
      <c r="S2007" s="296">
        <f t="shared" si="479"/>
        <v>0</v>
      </c>
      <c r="T2007" s="283">
        <f t="shared" si="480"/>
        <v>0.33914160182596259</v>
      </c>
    </row>
    <row r="2008" spans="1:20" x14ac:dyDescent="0.25">
      <c r="A2008" s="286">
        <v>43184</v>
      </c>
      <c r="B2008" s="1">
        <f t="shared" si="473"/>
        <v>7</v>
      </c>
      <c r="C2008" s="285">
        <v>14</v>
      </c>
      <c r="D2008" t="s">
        <v>713</v>
      </c>
      <c r="F2008" s="16">
        <v>34</v>
      </c>
      <c r="G2008" t="str">
        <f t="shared" si="467"/>
        <v>heating</v>
      </c>
      <c r="H2008" s="283">
        <f>IF(G2008="heating",F2008*Assumptions!M$4+Assumptions!M$7,0)</f>
        <v>0.38032816984085704</v>
      </c>
      <c r="I2008" s="15">
        <f t="shared" si="468"/>
        <v>0.86032894500746537</v>
      </c>
      <c r="J2008" s="15">
        <f t="shared" si="469"/>
        <v>0.93760781206536892</v>
      </c>
      <c r="K2008" s="283">
        <f t="shared" si="474"/>
        <v>0.3067921516944539</v>
      </c>
      <c r="L2008" s="283">
        <f t="shared" si="475"/>
        <v>3.1617728735566879</v>
      </c>
      <c r="M2008" s="283">
        <f t="shared" si="476"/>
        <v>3.3096642355984547</v>
      </c>
      <c r="N2008" s="283">
        <f t="shared" si="477"/>
        <v>2.582445701090049</v>
      </c>
      <c r="O2008" s="283">
        <f t="shared" si="478"/>
        <v>0.37561568192437633</v>
      </c>
      <c r="P2008" s="21">
        <f t="shared" si="470"/>
        <v>0</v>
      </c>
      <c r="Q2008" s="21">
        <f t="shared" si="471"/>
        <v>0.84355555031342389</v>
      </c>
      <c r="R2008">
        <f t="shared" si="472"/>
        <v>1.0096214758538746</v>
      </c>
      <c r="S2008" s="296">
        <f t="shared" si="479"/>
        <v>0</v>
      </c>
      <c r="T2008" s="283">
        <f t="shared" si="480"/>
        <v>0.3067921516944539</v>
      </c>
    </row>
    <row r="2009" spans="1:20" x14ac:dyDescent="0.25">
      <c r="A2009" s="286">
        <v>43184</v>
      </c>
      <c r="B2009" s="1">
        <f t="shared" si="473"/>
        <v>7</v>
      </c>
      <c r="C2009" s="285">
        <v>15</v>
      </c>
      <c r="D2009" t="s">
        <v>713</v>
      </c>
      <c r="F2009" s="16">
        <v>32</v>
      </c>
      <c r="G2009" t="str">
        <f t="shared" si="467"/>
        <v>heating</v>
      </c>
      <c r="H2009" s="283">
        <f>IF(G2009="heating",F2009*Assumptions!M$4+Assumptions!M$7,0)</f>
        <v>0.40171991831493709</v>
      </c>
      <c r="I2009" s="15">
        <f t="shared" si="468"/>
        <v>0.85754515037175039</v>
      </c>
      <c r="J2009" s="15">
        <f t="shared" si="469"/>
        <v>0.93760781206536892</v>
      </c>
      <c r="K2009" s="283">
        <f t="shared" si="474"/>
        <v>0.32299929777214981</v>
      </c>
      <c r="L2009" s="283">
        <f t="shared" si="475"/>
        <v>3.1003620880617868</v>
      </c>
      <c r="M2009" s="283">
        <f t="shared" si="476"/>
        <v>3.4168272200908012</v>
      </c>
      <c r="N2009" s="283">
        <f t="shared" si="477"/>
        <v>2.4522803312945656</v>
      </c>
      <c r="O2009" s="283">
        <f t="shared" si="478"/>
        <v>0.40836064478595058</v>
      </c>
      <c r="P2009" s="21">
        <f t="shared" si="470"/>
        <v>0</v>
      </c>
      <c r="Q2009" s="21">
        <f t="shared" si="471"/>
        <v>0.96592607327566882</v>
      </c>
      <c r="R2009">
        <f t="shared" si="472"/>
        <v>1.0096214758538746</v>
      </c>
      <c r="S2009" s="296">
        <f t="shared" si="479"/>
        <v>0</v>
      </c>
      <c r="T2009" s="283">
        <f t="shared" si="480"/>
        <v>0.32299929777214981</v>
      </c>
    </row>
    <row r="2010" spans="1:20" x14ac:dyDescent="0.25">
      <c r="A2010" s="286">
        <v>43184</v>
      </c>
      <c r="B2010" s="1">
        <f t="shared" si="473"/>
        <v>7</v>
      </c>
      <c r="C2010" s="285">
        <v>16</v>
      </c>
      <c r="D2010" t="s">
        <v>713</v>
      </c>
      <c r="F2010" s="16">
        <v>32</v>
      </c>
      <c r="G2010" t="str">
        <f t="shared" si="467"/>
        <v>heating</v>
      </c>
      <c r="H2010" s="283">
        <f>IF(G2010="heating",F2010*Assumptions!M$4+Assumptions!M$7,0)</f>
        <v>0.40171991831493709</v>
      </c>
      <c r="I2010" s="15">
        <f t="shared" si="468"/>
        <v>0.88344815438260227</v>
      </c>
      <c r="J2010" s="15">
        <f t="shared" si="469"/>
        <v>0.93760781206536892</v>
      </c>
      <c r="K2010" s="283">
        <f t="shared" si="474"/>
        <v>0.33275581275222671</v>
      </c>
      <c r="L2010" s="283">
        <f t="shared" si="475"/>
        <v>3.1003620880617868</v>
      </c>
      <c r="M2010" s="283">
        <f t="shared" si="476"/>
        <v>3.5200358839705181</v>
      </c>
      <c r="N2010" s="283">
        <f t="shared" si="477"/>
        <v>2.4522803312945656</v>
      </c>
      <c r="O2010" s="283">
        <f t="shared" si="478"/>
        <v>0.42069558413599989</v>
      </c>
      <c r="P2010" s="21">
        <f t="shared" si="470"/>
        <v>0</v>
      </c>
      <c r="Q2010" s="21">
        <f t="shared" si="471"/>
        <v>1.1649354943302594</v>
      </c>
      <c r="R2010">
        <f t="shared" si="472"/>
        <v>1.0096214758538746</v>
      </c>
      <c r="S2010" s="296">
        <f t="shared" si="479"/>
        <v>0</v>
      </c>
      <c r="T2010" s="283">
        <f t="shared" si="480"/>
        <v>0.33275581275222671</v>
      </c>
    </row>
    <row r="2011" spans="1:20" x14ac:dyDescent="0.25">
      <c r="A2011" s="286">
        <v>43184</v>
      </c>
      <c r="B2011" s="1">
        <f t="shared" si="473"/>
        <v>7</v>
      </c>
      <c r="C2011" s="285">
        <v>17</v>
      </c>
      <c r="D2011" t="s">
        <v>713</v>
      </c>
      <c r="F2011" s="16">
        <v>30</v>
      </c>
      <c r="G2011" t="str">
        <f t="shared" si="467"/>
        <v>heating</v>
      </c>
      <c r="H2011" s="283">
        <f>IF(G2011="heating",F2011*Assumptions!M$4+Assumptions!M$7,0)</f>
        <v>0.42311166678901713</v>
      </c>
      <c r="I2011" s="15">
        <f t="shared" si="468"/>
        <v>0.94025748850374469</v>
      </c>
      <c r="J2011" s="15">
        <f t="shared" si="469"/>
        <v>0.93760781206536892</v>
      </c>
      <c r="K2011" s="283">
        <f t="shared" si="474"/>
        <v>0.37301218489429772</v>
      </c>
      <c r="L2011" s="283">
        <f t="shared" si="475"/>
        <v>3.0747565450814909</v>
      </c>
      <c r="M2011" s="283">
        <f t="shared" si="476"/>
        <v>3.9132966933390096</v>
      </c>
      <c r="N2011" s="283">
        <f t="shared" si="477"/>
        <v>2.3339835549601151</v>
      </c>
      <c r="O2011" s="283">
        <f t="shared" si="478"/>
        <v>0.49140091602680064</v>
      </c>
      <c r="P2011" s="21">
        <f t="shared" si="470"/>
        <v>0</v>
      </c>
      <c r="Q2011" s="21">
        <f t="shared" si="471"/>
        <v>1.3521540118753073</v>
      </c>
      <c r="R2011">
        <f t="shared" si="472"/>
        <v>1.0096214758538746</v>
      </c>
      <c r="S2011" s="296">
        <f t="shared" si="479"/>
        <v>0</v>
      </c>
      <c r="T2011" s="283">
        <f t="shared" si="480"/>
        <v>0.37301218489429772</v>
      </c>
    </row>
    <row r="2012" spans="1:20" x14ac:dyDescent="0.25">
      <c r="A2012" s="286">
        <v>43184</v>
      </c>
      <c r="B2012" s="1">
        <f t="shared" si="473"/>
        <v>7</v>
      </c>
      <c r="C2012" s="285">
        <v>18</v>
      </c>
      <c r="D2012" t="s">
        <v>713</v>
      </c>
      <c r="F2012" s="16">
        <v>28</v>
      </c>
      <c r="G2012" t="str">
        <f t="shared" si="467"/>
        <v>heating</v>
      </c>
      <c r="H2012" s="283">
        <f>IF(G2012="heating",F2012*Assumptions!M$4+Assumptions!M$7,0)</f>
        <v>0.44450341526309717</v>
      </c>
      <c r="I2012" s="15">
        <f t="shared" si="468"/>
        <v>0.98182363790757687</v>
      </c>
      <c r="J2012" s="15">
        <f t="shared" si="469"/>
        <v>0.93760781206536892</v>
      </c>
      <c r="K2012" s="283">
        <f t="shared" si="474"/>
        <v>0.40919451448973865</v>
      </c>
      <c r="L2012" s="283">
        <f t="shared" si="475"/>
        <v>3.0941723472618432</v>
      </c>
      <c r="M2012" s="283">
        <f t="shared" si="476"/>
        <v>4.3199958149269335</v>
      </c>
      <c r="N2012" s="283">
        <f t="shared" si="477"/>
        <v>2.2832919573072399</v>
      </c>
      <c r="O2012" s="283">
        <f t="shared" si="478"/>
        <v>0.5545144357616707</v>
      </c>
      <c r="P2012" s="21">
        <f t="shared" si="470"/>
        <v>0</v>
      </c>
      <c r="Q2012" s="21">
        <f t="shared" si="471"/>
        <v>1.5598916921549892</v>
      </c>
      <c r="R2012">
        <f t="shared" si="472"/>
        <v>1.0096214758538746</v>
      </c>
      <c r="S2012" s="296">
        <f t="shared" si="479"/>
        <v>0</v>
      </c>
      <c r="T2012" s="283">
        <f t="shared" si="480"/>
        <v>0.40919451448973865</v>
      </c>
    </row>
    <row r="2013" spans="1:20" x14ac:dyDescent="0.25">
      <c r="A2013" s="286">
        <v>43184</v>
      </c>
      <c r="B2013" s="1">
        <f t="shared" si="473"/>
        <v>7</v>
      </c>
      <c r="C2013" s="285">
        <v>19</v>
      </c>
      <c r="D2013" t="s">
        <v>713</v>
      </c>
      <c r="F2013" s="16">
        <v>27</v>
      </c>
      <c r="G2013" t="str">
        <f t="shared" si="467"/>
        <v>heating</v>
      </c>
      <c r="H2013" s="283">
        <f>IF(G2013="heating",F2013*Assumptions!M$4+Assumptions!M$7,0)</f>
        <v>0.45519928950013722</v>
      </c>
      <c r="I2013" s="15">
        <f t="shared" si="468"/>
        <v>0.98418842963438757</v>
      </c>
      <c r="J2013" s="15">
        <f t="shared" si="469"/>
        <v>0.93760781206536892</v>
      </c>
      <c r="K2013" s="283">
        <f t="shared" si="474"/>
        <v>0.4200500567921544</v>
      </c>
      <c r="L2013" s="283">
        <f t="shared" si="475"/>
        <v>3.1143580678163376</v>
      </c>
      <c r="M2013" s="283">
        <f t="shared" si="476"/>
        <v>4.4635315984741011</v>
      </c>
      <c r="N2013" s="283">
        <f t="shared" si="477"/>
        <v>2.2875213966102126</v>
      </c>
      <c r="O2013" s="283">
        <f t="shared" si="478"/>
        <v>0.571879364798907</v>
      </c>
      <c r="P2013" s="21">
        <f t="shared" si="470"/>
        <v>0</v>
      </c>
      <c r="Q2013" s="21">
        <f t="shared" si="471"/>
        <v>1.6764212681468484</v>
      </c>
      <c r="R2013">
        <f t="shared" si="472"/>
        <v>1.0096214758538746</v>
      </c>
      <c r="S2013" s="296">
        <f t="shared" si="479"/>
        <v>0</v>
      </c>
      <c r="T2013" s="283">
        <f t="shared" si="480"/>
        <v>0.4200500567921544</v>
      </c>
    </row>
    <row r="2014" spans="1:20" x14ac:dyDescent="0.25">
      <c r="A2014" s="286">
        <v>43184</v>
      </c>
      <c r="B2014" s="1">
        <f t="shared" si="473"/>
        <v>7</v>
      </c>
      <c r="C2014" s="285">
        <v>20</v>
      </c>
      <c r="D2014" t="s">
        <v>713</v>
      </c>
      <c r="F2014" s="16">
        <v>27</v>
      </c>
      <c r="G2014" t="str">
        <f t="shared" si="467"/>
        <v>heating</v>
      </c>
      <c r="H2014" s="283">
        <f>IF(G2014="heating",F2014*Assumptions!M$4+Assumptions!M$7,0)</f>
        <v>0.45519928950013722</v>
      </c>
      <c r="I2014" s="15">
        <f t="shared" si="468"/>
        <v>0.97071962311712034</v>
      </c>
      <c r="J2014" s="15">
        <f t="shared" si="469"/>
        <v>0.93760781206536892</v>
      </c>
      <c r="K2014" s="283">
        <f t="shared" si="474"/>
        <v>0.41430159158757734</v>
      </c>
      <c r="L2014" s="283">
        <f t="shared" si="475"/>
        <v>3.1143580678163376</v>
      </c>
      <c r="M2014" s="283">
        <f t="shared" si="476"/>
        <v>4.4024473165689697</v>
      </c>
      <c r="N2014" s="283">
        <f t="shared" si="477"/>
        <v>2.2875213966102126</v>
      </c>
      <c r="O2014" s="283">
        <f t="shared" si="478"/>
        <v>0.56405308653372199</v>
      </c>
      <c r="P2014" s="21">
        <f t="shared" si="470"/>
        <v>0</v>
      </c>
      <c r="Q2014" s="21">
        <f t="shared" si="471"/>
        <v>1.52436960139122</v>
      </c>
      <c r="R2014">
        <f t="shared" si="472"/>
        <v>1.0096214758538746</v>
      </c>
      <c r="S2014" s="296">
        <f t="shared" si="479"/>
        <v>0</v>
      </c>
      <c r="T2014" s="283">
        <f t="shared" si="480"/>
        <v>0.41430159158757734</v>
      </c>
    </row>
    <row r="2015" spans="1:20" x14ac:dyDescent="0.25">
      <c r="A2015" s="286">
        <v>43184</v>
      </c>
      <c r="B2015" s="1">
        <f t="shared" si="473"/>
        <v>7</v>
      </c>
      <c r="C2015" s="285">
        <v>21</v>
      </c>
      <c r="D2015" t="s">
        <v>713</v>
      </c>
      <c r="F2015" s="16">
        <v>25</v>
      </c>
      <c r="G2015" t="str">
        <f t="shared" si="467"/>
        <v>heating</v>
      </c>
      <c r="H2015" s="283">
        <f>IF(G2015="heating",F2015*Assumptions!M$4+Assumptions!M$7,0)</f>
        <v>0.47659103797421726</v>
      </c>
      <c r="I2015" s="15">
        <f t="shared" si="468"/>
        <v>0.95751150862929935</v>
      </c>
      <c r="J2015" s="15">
        <f t="shared" si="469"/>
        <v>0.93760781206536892</v>
      </c>
      <c r="K2015" s="283">
        <f t="shared" si="474"/>
        <v>0.42786926514353174</v>
      </c>
      <c r="L2015" s="283">
        <f t="shared" si="475"/>
        <v>3.0939281817466902</v>
      </c>
      <c r="M2015" s="283">
        <f t="shared" si="476"/>
        <v>4.5167946049351571</v>
      </c>
      <c r="N2015" s="283">
        <f t="shared" si="477"/>
        <v>2.1843738559015753</v>
      </c>
      <c r="O2015" s="283">
        <f t="shared" si="478"/>
        <v>0.60603031571463195</v>
      </c>
      <c r="P2015" s="21">
        <f t="shared" si="470"/>
        <v>0</v>
      </c>
      <c r="Q2015" s="21">
        <f t="shared" si="471"/>
        <v>1.4448604713749031</v>
      </c>
      <c r="R2015">
        <f t="shared" si="472"/>
        <v>1.0096214758538746</v>
      </c>
      <c r="S2015" s="296">
        <f t="shared" si="479"/>
        <v>0</v>
      </c>
      <c r="T2015" s="283">
        <f t="shared" si="480"/>
        <v>0.42786926514353174</v>
      </c>
    </row>
    <row r="2016" spans="1:20" x14ac:dyDescent="0.25">
      <c r="A2016" s="286">
        <v>43184</v>
      </c>
      <c r="B2016" s="1">
        <f t="shared" si="473"/>
        <v>7</v>
      </c>
      <c r="C2016" s="285">
        <v>22</v>
      </c>
      <c r="D2016" t="s">
        <v>713</v>
      </c>
      <c r="F2016" s="16">
        <v>23</v>
      </c>
      <c r="G2016" t="str">
        <f t="shared" si="467"/>
        <v>heating</v>
      </c>
      <c r="H2016" s="283">
        <f>IF(G2016="heating",F2016*Assumptions!M$4+Assumptions!M$7,0)</f>
        <v>0.4979827864482973</v>
      </c>
      <c r="I2016" s="15">
        <f t="shared" si="468"/>
        <v>0.9426530227543114</v>
      </c>
      <c r="J2016" s="15">
        <f t="shared" si="469"/>
        <v>0.93760781206536892</v>
      </c>
      <c r="K2016" s="283">
        <f t="shared" si="474"/>
        <v>0.440136527418797</v>
      </c>
      <c r="L2016" s="283">
        <f t="shared" si="475"/>
        <v>3.0592830131973998</v>
      </c>
      <c r="M2016" s="283">
        <f t="shared" si="476"/>
        <v>4.5942655126098995</v>
      </c>
      <c r="N2016" s="283">
        <f t="shared" si="477"/>
        <v>2.0731424140202046</v>
      </c>
      <c r="O2016" s="283">
        <f t="shared" si="478"/>
        <v>0.6494981689216911</v>
      </c>
      <c r="P2016" s="21">
        <f t="shared" si="470"/>
        <v>0</v>
      </c>
      <c r="Q2016" s="21">
        <f t="shared" si="471"/>
        <v>1.2427137171080138</v>
      </c>
      <c r="R2016">
        <f t="shared" si="472"/>
        <v>1.0096214758538746</v>
      </c>
      <c r="S2016" s="296">
        <f t="shared" si="479"/>
        <v>0</v>
      </c>
      <c r="T2016" s="283">
        <f t="shared" si="480"/>
        <v>0.440136527418797</v>
      </c>
    </row>
    <row r="2017" spans="1:20" x14ac:dyDescent="0.25">
      <c r="A2017" s="286">
        <v>43184</v>
      </c>
      <c r="B2017" s="1">
        <f t="shared" si="473"/>
        <v>7</v>
      </c>
      <c r="C2017" s="285">
        <v>23</v>
      </c>
      <c r="D2017" t="s">
        <v>713</v>
      </c>
      <c r="F2017" s="16">
        <v>21</v>
      </c>
      <c r="G2017" t="str">
        <f t="shared" si="467"/>
        <v>heating</v>
      </c>
      <c r="H2017" s="283">
        <f>IF(G2017="heating",F2017*Assumptions!M$4+Assumptions!M$7,0)</f>
        <v>0.51937453492237728</v>
      </c>
      <c r="I2017" s="15">
        <f t="shared" si="468"/>
        <v>0.94450710149963013</v>
      </c>
      <c r="J2017" s="15">
        <f t="shared" si="469"/>
        <v>0.93760781206536892</v>
      </c>
      <c r="K2017" s="283">
        <f t="shared" si="474"/>
        <v>0.45994626556175183</v>
      </c>
      <c r="L2017" s="283">
        <f t="shared" si="475"/>
        <v>3.0222800846604434</v>
      </c>
      <c r="M2017" s="283">
        <f t="shared" si="476"/>
        <v>4.7429749278932238</v>
      </c>
      <c r="N2017" s="283">
        <f t="shared" si="477"/>
        <v>1.9596958788221039</v>
      </c>
      <c r="O2017" s="283">
        <f t="shared" si="478"/>
        <v>0.7093378383061929</v>
      </c>
      <c r="P2017" s="21">
        <f t="shared" si="470"/>
        <v>0</v>
      </c>
      <c r="Q2017" s="21">
        <f t="shared" si="471"/>
        <v>1.0297519246597011</v>
      </c>
      <c r="R2017">
        <f t="shared" si="472"/>
        <v>1.0096214758538746</v>
      </c>
      <c r="S2017" s="296">
        <f t="shared" si="479"/>
        <v>0</v>
      </c>
      <c r="T2017" s="283">
        <f t="shared" si="480"/>
        <v>0.45994626556175183</v>
      </c>
    </row>
    <row r="2018" spans="1:20" x14ac:dyDescent="0.25">
      <c r="A2018" s="286">
        <v>43185</v>
      </c>
      <c r="B2018" s="1">
        <f t="shared" si="473"/>
        <v>1</v>
      </c>
      <c r="C2018" s="285">
        <v>0</v>
      </c>
      <c r="D2018" t="s">
        <v>713</v>
      </c>
      <c r="F2018" s="16">
        <v>21</v>
      </c>
      <c r="G2018" t="str">
        <f t="shared" si="467"/>
        <v>heating</v>
      </c>
      <c r="H2018" s="283">
        <f>IF(G2018="heating",F2018*Assumptions!M$4+Assumptions!M$7,0)</f>
        <v>0.51937453492237728</v>
      </c>
      <c r="I2018" s="15">
        <f t="shared" si="468"/>
        <v>0.97481507806017154</v>
      </c>
      <c r="J2018" s="15">
        <f t="shared" si="469"/>
        <v>1.017726725449043</v>
      </c>
      <c r="K2018" s="283">
        <f t="shared" si="474"/>
        <v>0.51526906480284573</v>
      </c>
      <c r="L2018" s="283">
        <f t="shared" si="475"/>
        <v>3.0222800846604434</v>
      </c>
      <c r="M2018" s="283">
        <f t="shared" si="476"/>
        <v>5.3134647206974002</v>
      </c>
      <c r="N2018" s="283">
        <f t="shared" si="477"/>
        <v>1.9596958788221039</v>
      </c>
      <c r="O2018" s="283">
        <f t="shared" si="478"/>
        <v>0.79465770664950131</v>
      </c>
      <c r="P2018" s="21">
        <f t="shared" si="470"/>
        <v>0</v>
      </c>
      <c r="Q2018" s="21">
        <f t="shared" si="471"/>
        <v>0.90668853391740301</v>
      </c>
      <c r="R2018">
        <f t="shared" si="472"/>
        <v>0.9440993384982781</v>
      </c>
      <c r="S2018" s="296">
        <f t="shared" si="479"/>
        <v>0</v>
      </c>
      <c r="T2018" s="283">
        <f t="shared" si="480"/>
        <v>0.51526906480284573</v>
      </c>
    </row>
    <row r="2019" spans="1:20" x14ac:dyDescent="0.25">
      <c r="A2019" s="286">
        <v>43185</v>
      </c>
      <c r="B2019" s="1">
        <f t="shared" si="473"/>
        <v>1</v>
      </c>
      <c r="C2019" s="285">
        <v>1</v>
      </c>
      <c r="D2019" t="s">
        <v>713</v>
      </c>
      <c r="F2019" s="16">
        <v>19</v>
      </c>
      <c r="G2019" t="str">
        <f t="shared" si="467"/>
        <v>heating</v>
      </c>
      <c r="H2019" s="283">
        <f>IF(G2019="heating",F2019*Assumptions!M$4+Assumptions!M$7,0)</f>
        <v>0.54076628339645738</v>
      </c>
      <c r="I2019" s="15">
        <f t="shared" si="468"/>
        <v>1.012242869806885</v>
      </c>
      <c r="J2019" s="15">
        <f t="shared" si="469"/>
        <v>1.017726725449043</v>
      </c>
      <c r="K2019" s="283">
        <f t="shared" si="474"/>
        <v>0.55709019037687435</v>
      </c>
      <c r="L2019" s="283">
        <f t="shared" si="475"/>
        <v>2.9437809613584625</v>
      </c>
      <c r="M2019" s="283">
        <f t="shared" si="476"/>
        <v>5.5955145050037052</v>
      </c>
      <c r="N2019" s="283">
        <f t="shared" si="477"/>
        <v>1.8289671560163632</v>
      </c>
      <c r="O2019" s="283">
        <f t="shared" si="478"/>
        <v>0.89665442640476367</v>
      </c>
      <c r="P2019" s="21">
        <f t="shared" si="470"/>
        <v>0</v>
      </c>
      <c r="Q2019" s="21">
        <f t="shared" si="471"/>
        <v>0.81803459285312596</v>
      </c>
      <c r="R2019">
        <f t="shared" si="472"/>
        <v>0.9440993384982781</v>
      </c>
      <c r="S2019" s="296">
        <f t="shared" si="479"/>
        <v>0</v>
      </c>
      <c r="T2019" s="283">
        <f t="shared" si="480"/>
        <v>0.55709019037687435</v>
      </c>
    </row>
    <row r="2020" spans="1:20" x14ac:dyDescent="0.25">
      <c r="A2020" s="286">
        <v>43185</v>
      </c>
      <c r="B2020" s="1">
        <f t="shared" si="473"/>
        <v>1</v>
      </c>
      <c r="C2020" s="285">
        <v>2</v>
      </c>
      <c r="D2020" t="s">
        <v>713</v>
      </c>
      <c r="F2020" s="16">
        <v>16</v>
      </c>
      <c r="G2020" t="str">
        <f t="shared" si="467"/>
        <v>heating</v>
      </c>
      <c r="H2020" s="283">
        <f>IF(G2020="heating",F2020*Assumptions!M$4+Assumptions!M$7,0)</f>
        <v>0.57285390610757747</v>
      </c>
      <c r="I2020" s="15">
        <f t="shared" si="468"/>
        <v>1.0509704703585963</v>
      </c>
      <c r="J2020" s="15">
        <f t="shared" si="469"/>
        <v>1.017726725449043</v>
      </c>
      <c r="K2020" s="283">
        <f t="shared" si="474"/>
        <v>0.61272495921602699</v>
      </c>
      <c r="L2020" s="283">
        <f t="shared" si="475"/>
        <v>2.8179276134894917</v>
      </c>
      <c r="M2020" s="283">
        <f t="shared" si="476"/>
        <v>5.8912089539514092</v>
      </c>
      <c r="N2020" s="283">
        <f t="shared" si="477"/>
        <v>1.6317545686209942</v>
      </c>
      <c r="O2020" s="283">
        <f t="shared" si="478"/>
        <v>1.0581337507810611</v>
      </c>
      <c r="P2020" s="21">
        <f t="shared" si="470"/>
        <v>0</v>
      </c>
      <c r="Q2020" s="21">
        <f t="shared" si="471"/>
        <v>0.74507607494346417</v>
      </c>
      <c r="R2020">
        <f t="shared" si="472"/>
        <v>0.9440993384982781</v>
      </c>
      <c r="S2020" s="296">
        <f t="shared" si="479"/>
        <v>0</v>
      </c>
      <c r="T2020" s="283">
        <f t="shared" si="480"/>
        <v>0.61272495921602699</v>
      </c>
    </row>
    <row r="2021" spans="1:20" x14ac:dyDescent="0.25">
      <c r="A2021" s="286">
        <v>43185</v>
      </c>
      <c r="B2021" s="1">
        <f t="shared" si="473"/>
        <v>1</v>
      </c>
      <c r="C2021" s="285">
        <v>3</v>
      </c>
      <c r="D2021" t="s">
        <v>713</v>
      </c>
      <c r="F2021" s="16">
        <v>16</v>
      </c>
      <c r="G2021" t="str">
        <f t="shared" si="467"/>
        <v>heating</v>
      </c>
      <c r="H2021" s="283">
        <f>IF(G2021="heating",F2021*Assumptions!M$4+Assumptions!M$7,0)</f>
        <v>0.57285390610757747</v>
      </c>
      <c r="I2021" s="15">
        <f t="shared" si="468"/>
        <v>1.0924036124451033</v>
      </c>
      <c r="J2021" s="15">
        <f t="shared" si="469"/>
        <v>1.017726725449043</v>
      </c>
      <c r="K2021" s="283">
        <f t="shared" si="474"/>
        <v>0.63688084276476709</v>
      </c>
      <c r="L2021" s="283">
        <f t="shared" si="475"/>
        <v>2.8179276134894917</v>
      </c>
      <c r="M2021" s="283">
        <f t="shared" si="476"/>
        <v>6.1234621946795587</v>
      </c>
      <c r="N2021" s="283">
        <f t="shared" si="477"/>
        <v>1.6317545686209942</v>
      </c>
      <c r="O2021" s="283">
        <f t="shared" si="478"/>
        <v>1.0998492958692894</v>
      </c>
      <c r="P2021" s="21">
        <f t="shared" si="470"/>
        <v>0</v>
      </c>
      <c r="Q2021" s="21">
        <f t="shared" si="471"/>
        <v>0.69158980876382303</v>
      </c>
      <c r="R2021">
        <f t="shared" si="472"/>
        <v>0.9440993384982781</v>
      </c>
      <c r="S2021" s="296">
        <f t="shared" si="479"/>
        <v>0</v>
      </c>
      <c r="T2021" s="283">
        <f t="shared" si="480"/>
        <v>0.63688084276476709</v>
      </c>
    </row>
    <row r="2022" spans="1:20" x14ac:dyDescent="0.25">
      <c r="A2022" s="286">
        <v>43185</v>
      </c>
      <c r="B2022" s="1">
        <f t="shared" si="473"/>
        <v>1</v>
      </c>
      <c r="C2022" s="285">
        <v>4</v>
      </c>
      <c r="D2022" t="s">
        <v>713</v>
      </c>
      <c r="F2022" s="16">
        <v>16</v>
      </c>
      <c r="G2022" t="str">
        <f t="shared" si="467"/>
        <v>heating</v>
      </c>
      <c r="H2022" s="283">
        <f>IF(G2022="heating",F2022*Assumptions!M$4+Assumptions!M$7,0)</f>
        <v>0.57285390610757747</v>
      </c>
      <c r="I2022" s="15">
        <f t="shared" si="468"/>
        <v>1.1348296917927807</v>
      </c>
      <c r="J2022" s="15">
        <f t="shared" si="469"/>
        <v>1.017726725449043</v>
      </c>
      <c r="K2022" s="283">
        <f t="shared" si="474"/>
        <v>0.6616156174051353</v>
      </c>
      <c r="L2022" s="283">
        <f t="shared" si="475"/>
        <v>2.8179276134894917</v>
      </c>
      <c r="M2022" s="283">
        <f t="shared" si="476"/>
        <v>6.3612813395398415</v>
      </c>
      <c r="N2022" s="283">
        <f t="shared" si="477"/>
        <v>1.6317545686209942</v>
      </c>
      <c r="O2022" s="283">
        <f t="shared" si="478"/>
        <v>1.1425645459521725</v>
      </c>
      <c r="P2022" s="21">
        <f t="shared" si="470"/>
        <v>0</v>
      </c>
      <c r="Q2022" s="21">
        <f t="shared" si="471"/>
        <v>0.6473875548762833</v>
      </c>
      <c r="R2022">
        <f t="shared" si="472"/>
        <v>0.9440993384982781</v>
      </c>
      <c r="S2022" s="296">
        <f t="shared" si="479"/>
        <v>0</v>
      </c>
      <c r="T2022" s="283">
        <f t="shared" si="480"/>
        <v>0.6616156174051353</v>
      </c>
    </row>
    <row r="2023" spans="1:20" x14ac:dyDescent="0.25">
      <c r="A2023" s="286">
        <v>43185</v>
      </c>
      <c r="B2023" s="1">
        <f t="shared" si="473"/>
        <v>1</v>
      </c>
      <c r="C2023" s="285">
        <v>5</v>
      </c>
      <c r="D2023" t="s">
        <v>713</v>
      </c>
      <c r="F2023" s="16">
        <v>14</v>
      </c>
      <c r="G2023" t="str">
        <f t="shared" si="467"/>
        <v>heating</v>
      </c>
      <c r="H2023" s="283">
        <f>IF(G2023="heating",F2023*Assumptions!M$4+Assumptions!M$7,0)</f>
        <v>0.59424565458165746</v>
      </c>
      <c r="I2023" s="15">
        <f t="shared" si="468"/>
        <v>1.1635558681477385</v>
      </c>
      <c r="J2023" s="15">
        <f t="shared" si="469"/>
        <v>1.017726725449043</v>
      </c>
      <c r="K2023" s="283">
        <f t="shared" si="474"/>
        <v>0.70369495042893482</v>
      </c>
      <c r="L2023" s="283">
        <f t="shared" si="475"/>
        <v>2.7335244633277975</v>
      </c>
      <c r="M2023" s="283">
        <f t="shared" si="476"/>
        <v>6.5632118381809113</v>
      </c>
      <c r="N2023" s="283">
        <f t="shared" si="477"/>
        <v>1.5010922485335794</v>
      </c>
      <c r="O2023" s="283">
        <f t="shared" si="478"/>
        <v>1.2814451367641613</v>
      </c>
      <c r="P2023" s="21">
        <f t="shared" si="470"/>
        <v>0</v>
      </c>
      <c r="Q2023" s="21">
        <f t="shared" si="471"/>
        <v>0.72139578924615555</v>
      </c>
      <c r="R2023">
        <f t="shared" si="472"/>
        <v>0.9440993384982781</v>
      </c>
      <c r="S2023" s="296">
        <f t="shared" si="479"/>
        <v>0</v>
      </c>
      <c r="T2023" s="283">
        <f t="shared" si="480"/>
        <v>0.70369495042893482</v>
      </c>
    </row>
    <row r="2024" spans="1:20" x14ac:dyDescent="0.25">
      <c r="A2024" s="286">
        <v>43185</v>
      </c>
      <c r="B2024" s="1">
        <f t="shared" si="473"/>
        <v>1</v>
      </c>
      <c r="C2024" s="285">
        <v>6</v>
      </c>
      <c r="D2024" t="s">
        <v>713</v>
      </c>
      <c r="F2024" s="16">
        <v>16</v>
      </c>
      <c r="G2024" t="str">
        <f t="shared" si="467"/>
        <v>heating</v>
      </c>
      <c r="H2024" s="283">
        <f>IF(G2024="heating",F2024*Assumptions!M$4+Assumptions!M$7,0)</f>
        <v>0.57285390610757747</v>
      </c>
      <c r="I2024" s="15">
        <f t="shared" si="468"/>
        <v>1.2083911162615524</v>
      </c>
      <c r="J2024" s="15">
        <f t="shared" si="469"/>
        <v>1.017726725449043</v>
      </c>
      <c r="K2024" s="283">
        <f t="shared" si="474"/>
        <v>0.70450257006339767</v>
      </c>
      <c r="L2024" s="283">
        <f t="shared" si="475"/>
        <v>2.8179276134894917</v>
      </c>
      <c r="M2024" s="283">
        <f t="shared" si="476"/>
        <v>6.7736294832017476</v>
      </c>
      <c r="N2024" s="283">
        <f t="shared" si="477"/>
        <v>1.6317545686209942</v>
      </c>
      <c r="O2024" s="283">
        <f t="shared" si="478"/>
        <v>1.21662735568971</v>
      </c>
      <c r="P2024" s="21">
        <f t="shared" si="470"/>
        <v>0</v>
      </c>
      <c r="Q2024" s="21">
        <f t="shared" si="471"/>
        <v>0.87787080972652631</v>
      </c>
      <c r="R2024">
        <f t="shared" si="472"/>
        <v>0.9440993384982781</v>
      </c>
      <c r="S2024" s="296">
        <f t="shared" si="479"/>
        <v>0</v>
      </c>
      <c r="T2024" s="283">
        <f t="shared" si="480"/>
        <v>0.70450257006339767</v>
      </c>
    </row>
    <row r="2025" spans="1:20" x14ac:dyDescent="0.25">
      <c r="A2025" s="286">
        <v>43185</v>
      </c>
      <c r="B2025" s="1">
        <f t="shared" si="473"/>
        <v>1</v>
      </c>
      <c r="C2025" s="285">
        <v>7</v>
      </c>
      <c r="D2025" t="s">
        <v>714</v>
      </c>
      <c r="F2025" s="16">
        <v>18</v>
      </c>
      <c r="G2025" t="str">
        <f t="shared" si="467"/>
        <v>heating</v>
      </c>
      <c r="H2025" s="283">
        <f>IF(G2025="heating",F2025*Assumptions!M$4+Assumptions!M$7,0)</f>
        <v>0.55146215763349737</v>
      </c>
      <c r="I2025" s="15">
        <f t="shared" si="468"/>
        <v>1.1637425769249583</v>
      </c>
      <c r="J2025" s="15">
        <f t="shared" si="469"/>
        <v>1.017726725449043</v>
      </c>
      <c r="K2025" s="283">
        <f t="shared" si="474"/>
        <v>0.65313629559047626</v>
      </c>
      <c r="L2025" s="283">
        <f t="shared" si="475"/>
        <v>2.9050026706454841</v>
      </c>
      <c r="M2025" s="283">
        <f t="shared" si="476"/>
        <v>6.473801474347658</v>
      </c>
      <c r="N2025" s="283">
        <f t="shared" si="477"/>
        <v>1.7641684145174241</v>
      </c>
      <c r="O2025" s="283">
        <f t="shared" si="478"/>
        <v>1.0754997467205205</v>
      </c>
      <c r="P2025" s="21">
        <f t="shared" si="470"/>
        <v>0</v>
      </c>
      <c r="Q2025" s="21">
        <f t="shared" si="471"/>
        <v>0.97331382064367777</v>
      </c>
      <c r="R2025">
        <f t="shared" si="472"/>
        <v>0.9440993384982781</v>
      </c>
      <c r="S2025" s="296">
        <f t="shared" si="479"/>
        <v>0</v>
      </c>
      <c r="T2025" s="283">
        <f t="shared" si="480"/>
        <v>0.65313629559047626</v>
      </c>
    </row>
    <row r="2026" spans="1:20" x14ac:dyDescent="0.25">
      <c r="A2026" s="286">
        <v>43185</v>
      </c>
      <c r="B2026" s="1">
        <f t="shared" si="473"/>
        <v>1</v>
      </c>
      <c r="C2026" s="285">
        <v>8</v>
      </c>
      <c r="D2026" t="s">
        <v>714</v>
      </c>
      <c r="F2026" s="16">
        <v>21</v>
      </c>
      <c r="G2026" t="str">
        <f t="shared" si="467"/>
        <v>heating</v>
      </c>
      <c r="H2026" s="283">
        <f>IF(G2026="heating",F2026*Assumptions!M$4+Assumptions!M$7,0)</f>
        <v>0.51937453492237728</v>
      </c>
      <c r="I2026" s="15">
        <f t="shared" si="468"/>
        <v>1.094193721037565</v>
      </c>
      <c r="J2026" s="15">
        <f t="shared" si="469"/>
        <v>1.017726725449043</v>
      </c>
      <c r="K2026" s="283">
        <f t="shared" si="474"/>
        <v>0.57837038843727306</v>
      </c>
      <c r="L2026" s="283">
        <f t="shared" si="475"/>
        <v>3.0222800846604434</v>
      </c>
      <c r="M2026" s="283">
        <f t="shared" si="476"/>
        <v>5.9641668098847793</v>
      </c>
      <c r="N2026" s="283">
        <f t="shared" si="477"/>
        <v>1.9596958788221039</v>
      </c>
      <c r="O2026" s="283">
        <f t="shared" si="478"/>
        <v>0.89197376257276595</v>
      </c>
      <c r="P2026" s="21">
        <f t="shared" si="470"/>
        <v>0</v>
      </c>
      <c r="Q2026" s="21">
        <f t="shared" si="471"/>
        <v>0.94940007506179924</v>
      </c>
      <c r="R2026">
        <f t="shared" si="472"/>
        <v>0.9440993384982781</v>
      </c>
      <c r="S2026" s="296">
        <f t="shared" si="479"/>
        <v>0</v>
      </c>
      <c r="T2026" s="283">
        <f t="shared" si="480"/>
        <v>0.57837038843727306</v>
      </c>
    </row>
    <row r="2027" spans="1:20" x14ac:dyDescent="0.25">
      <c r="A2027" s="286">
        <v>43185</v>
      </c>
      <c r="B2027" s="1">
        <f t="shared" si="473"/>
        <v>1</v>
      </c>
      <c r="C2027" s="285">
        <v>9</v>
      </c>
      <c r="D2027" t="s">
        <v>714</v>
      </c>
      <c r="F2027" s="16">
        <v>23</v>
      </c>
      <c r="G2027" t="str">
        <f t="shared" si="467"/>
        <v>heating</v>
      </c>
      <c r="H2027" s="283">
        <f>IF(G2027="heating",F2027*Assumptions!M$4+Assumptions!M$7,0)</f>
        <v>0.4979827864482973</v>
      </c>
      <c r="I2027" s="15">
        <f t="shared" si="468"/>
        <v>1.0343009000871222</v>
      </c>
      <c r="J2027" s="15">
        <f t="shared" si="469"/>
        <v>1.017726725449043</v>
      </c>
      <c r="K2027" s="283">
        <f t="shared" si="474"/>
        <v>0.52419444315248476</v>
      </c>
      <c r="L2027" s="283">
        <f t="shared" si="475"/>
        <v>3.0592830131973998</v>
      </c>
      <c r="M2027" s="283">
        <f t="shared" si="476"/>
        <v>5.4716850387327334</v>
      </c>
      <c r="N2027" s="283">
        <f t="shared" si="477"/>
        <v>2.0731424140202046</v>
      </c>
      <c r="O2027" s="283">
        <f t="shared" si="478"/>
        <v>0.77354027620277011</v>
      </c>
      <c r="P2027" s="21">
        <f t="shared" si="470"/>
        <v>0</v>
      </c>
      <c r="Q2027" s="21">
        <f t="shared" si="471"/>
        <v>0.8408485371888097</v>
      </c>
      <c r="R2027">
        <f t="shared" si="472"/>
        <v>0.9440993384982781</v>
      </c>
      <c r="S2027" s="296">
        <f t="shared" si="479"/>
        <v>0</v>
      </c>
      <c r="T2027" s="283">
        <f t="shared" si="480"/>
        <v>0.52419444315248476</v>
      </c>
    </row>
    <row r="2028" spans="1:20" x14ac:dyDescent="0.25">
      <c r="A2028" s="286">
        <v>43185</v>
      </c>
      <c r="B2028" s="1">
        <f t="shared" si="473"/>
        <v>1</v>
      </c>
      <c r="C2028" s="285">
        <v>10</v>
      </c>
      <c r="D2028" t="s">
        <v>714</v>
      </c>
      <c r="F2028" s="16">
        <v>25</v>
      </c>
      <c r="G2028" t="str">
        <f t="shared" si="467"/>
        <v>heating</v>
      </c>
      <c r="H2028" s="283">
        <f>IF(G2028="heating",F2028*Assumptions!M$4+Assumptions!M$7,0)</f>
        <v>0.47659103797421726</v>
      </c>
      <c r="I2028" s="15">
        <f t="shared" si="468"/>
        <v>0.98112329028689171</v>
      </c>
      <c r="J2028" s="15">
        <f t="shared" si="469"/>
        <v>1.017726725449043</v>
      </c>
      <c r="K2028" s="283">
        <f t="shared" si="474"/>
        <v>0.4758834878144737</v>
      </c>
      <c r="L2028" s="283">
        <f t="shared" si="475"/>
        <v>3.0939281817466902</v>
      </c>
      <c r="M2028" s="283">
        <f t="shared" si="476"/>
        <v>5.0236559282122917</v>
      </c>
      <c r="N2028" s="283">
        <f t="shared" si="477"/>
        <v>2.1843738559015753</v>
      </c>
      <c r="O2028" s="283">
        <f t="shared" si="478"/>
        <v>0.67403724421953981</v>
      </c>
      <c r="P2028" s="21">
        <f t="shared" si="470"/>
        <v>0</v>
      </c>
      <c r="Q2028" s="21">
        <f t="shared" si="471"/>
        <v>0.74504051125983206</v>
      </c>
      <c r="R2028">
        <f t="shared" si="472"/>
        <v>0.9440993384982781</v>
      </c>
      <c r="S2028" s="296">
        <f t="shared" si="479"/>
        <v>0</v>
      </c>
      <c r="T2028" s="283">
        <f t="shared" si="480"/>
        <v>0.4758834878144737</v>
      </c>
    </row>
    <row r="2029" spans="1:20" x14ac:dyDescent="0.25">
      <c r="A2029" s="286">
        <v>43185</v>
      </c>
      <c r="B2029" s="1">
        <f t="shared" si="473"/>
        <v>1</v>
      </c>
      <c r="C2029" s="285">
        <v>11</v>
      </c>
      <c r="D2029" t="s">
        <v>714</v>
      </c>
      <c r="F2029" s="16">
        <v>27</v>
      </c>
      <c r="G2029" t="str">
        <f t="shared" si="467"/>
        <v>heating</v>
      </c>
      <c r="H2029" s="283">
        <f>IF(G2029="heating",F2029*Assumptions!M$4+Assumptions!M$7,0)</f>
        <v>0.45519928950013722</v>
      </c>
      <c r="I2029" s="15">
        <f t="shared" si="468"/>
        <v>0.94956163997961163</v>
      </c>
      <c r="J2029" s="15">
        <f t="shared" si="469"/>
        <v>1.017726725449043</v>
      </c>
      <c r="K2029" s="283">
        <f t="shared" si="474"/>
        <v>0.43990197983186097</v>
      </c>
      <c r="L2029" s="283">
        <f t="shared" si="475"/>
        <v>3.1143580678163376</v>
      </c>
      <c r="M2029" s="283">
        <f t="shared" si="476"/>
        <v>4.6744818991475556</v>
      </c>
      <c r="N2029" s="283">
        <f t="shared" si="477"/>
        <v>2.2875213966102126</v>
      </c>
      <c r="O2029" s="283">
        <f t="shared" si="478"/>
        <v>0.59890687010311816</v>
      </c>
      <c r="P2029" s="21">
        <f t="shared" si="470"/>
        <v>0</v>
      </c>
      <c r="Q2029" s="21">
        <f t="shared" si="471"/>
        <v>0.72850690893675296</v>
      </c>
      <c r="R2029">
        <f t="shared" si="472"/>
        <v>0.9440993384982781</v>
      </c>
      <c r="S2029" s="296">
        <f t="shared" si="479"/>
        <v>0</v>
      </c>
      <c r="T2029" s="283">
        <f t="shared" si="480"/>
        <v>0.43990197983186097</v>
      </c>
    </row>
    <row r="2030" spans="1:20" x14ac:dyDescent="0.25">
      <c r="A2030" s="286">
        <v>43185</v>
      </c>
      <c r="B2030" s="1">
        <f t="shared" si="473"/>
        <v>1</v>
      </c>
      <c r="C2030" s="285">
        <v>12</v>
      </c>
      <c r="D2030" t="s">
        <v>714</v>
      </c>
      <c r="F2030" s="16">
        <v>28</v>
      </c>
      <c r="G2030" t="str">
        <f t="shared" si="467"/>
        <v>heating</v>
      </c>
      <c r="H2030" s="283">
        <f>IF(G2030="heating",F2030*Assumptions!M$4+Assumptions!M$7,0)</f>
        <v>0.44450341526309717</v>
      </c>
      <c r="I2030" s="15">
        <f t="shared" si="468"/>
        <v>0.91648403420261149</v>
      </c>
      <c r="J2030" s="15">
        <f t="shared" si="469"/>
        <v>1.017726725449043</v>
      </c>
      <c r="K2030" s="283">
        <f t="shared" si="474"/>
        <v>0.41460180167146049</v>
      </c>
      <c r="L2030" s="283">
        <f t="shared" si="475"/>
        <v>3.0941723472618432</v>
      </c>
      <c r="M2030" s="283">
        <f t="shared" si="476"/>
        <v>4.377082254671306</v>
      </c>
      <c r="N2030" s="283">
        <f t="shared" si="477"/>
        <v>2.2832919573072399</v>
      </c>
      <c r="O2030" s="283">
        <f t="shared" si="478"/>
        <v>0.56184204816701488</v>
      </c>
      <c r="P2030" s="21">
        <f t="shared" si="470"/>
        <v>0</v>
      </c>
      <c r="Q2030" s="21">
        <f t="shared" si="471"/>
        <v>0.75910815787401487</v>
      </c>
      <c r="R2030">
        <f t="shared" si="472"/>
        <v>0.9440993384982781</v>
      </c>
      <c r="S2030" s="296">
        <f t="shared" si="479"/>
        <v>0</v>
      </c>
      <c r="T2030" s="283">
        <f t="shared" si="480"/>
        <v>0.41460180167146049</v>
      </c>
    </row>
    <row r="2031" spans="1:20" x14ac:dyDescent="0.25">
      <c r="A2031" s="286">
        <v>43185</v>
      </c>
      <c r="B2031" s="1">
        <f t="shared" si="473"/>
        <v>1</v>
      </c>
      <c r="C2031" s="285">
        <v>13</v>
      </c>
      <c r="D2031" t="s">
        <v>714</v>
      </c>
      <c r="F2031" s="16">
        <v>28</v>
      </c>
      <c r="G2031" t="str">
        <f t="shared" si="467"/>
        <v>heating</v>
      </c>
      <c r="H2031" s="283">
        <f>IF(G2031="heating",F2031*Assumptions!M$4+Assumptions!M$7,0)</f>
        <v>0.44450341526309717</v>
      </c>
      <c r="I2031" s="15">
        <f t="shared" si="468"/>
        <v>0.90040206880052787</v>
      </c>
      <c r="J2031" s="15">
        <f t="shared" si="469"/>
        <v>1.017726725449043</v>
      </c>
      <c r="K2031" s="283">
        <f t="shared" si="474"/>
        <v>0.40732659383227199</v>
      </c>
      <c r="L2031" s="283">
        <f t="shared" si="475"/>
        <v>3.0941723472618432</v>
      </c>
      <c r="M2031" s="283">
        <f t="shared" si="476"/>
        <v>4.3002755861918684</v>
      </c>
      <c r="N2031" s="283">
        <f t="shared" si="477"/>
        <v>2.2832919573072399</v>
      </c>
      <c r="O2031" s="283">
        <f t="shared" si="478"/>
        <v>0.55198314823765704</v>
      </c>
      <c r="P2031" s="21">
        <f t="shared" si="470"/>
        <v>0</v>
      </c>
      <c r="Q2031" s="21">
        <f t="shared" si="471"/>
        <v>0.79115902007799765</v>
      </c>
      <c r="R2031">
        <f t="shared" si="472"/>
        <v>0.9440993384982781</v>
      </c>
      <c r="S2031" s="296">
        <f t="shared" si="479"/>
        <v>0</v>
      </c>
      <c r="T2031" s="283">
        <f t="shared" si="480"/>
        <v>0.40732659383227199</v>
      </c>
    </row>
    <row r="2032" spans="1:20" x14ac:dyDescent="0.25">
      <c r="A2032" s="286">
        <v>43185</v>
      </c>
      <c r="B2032" s="1">
        <f t="shared" si="473"/>
        <v>1</v>
      </c>
      <c r="C2032" s="285">
        <v>14</v>
      </c>
      <c r="D2032" t="s">
        <v>714</v>
      </c>
      <c r="F2032" s="16">
        <v>30</v>
      </c>
      <c r="G2032" t="str">
        <f t="shared" si="467"/>
        <v>heating</v>
      </c>
      <c r="H2032" s="283">
        <f>IF(G2032="heating",F2032*Assumptions!M$4+Assumptions!M$7,0)</f>
        <v>0.42311166678901713</v>
      </c>
      <c r="I2032" s="15">
        <f t="shared" si="468"/>
        <v>0.86032894500746537</v>
      </c>
      <c r="J2032" s="15">
        <f t="shared" si="469"/>
        <v>1.017726725449043</v>
      </c>
      <c r="K2032" s="283">
        <f t="shared" si="474"/>
        <v>0.37046801166518384</v>
      </c>
      <c r="L2032" s="283">
        <f t="shared" si="475"/>
        <v>3.0747565450814909</v>
      </c>
      <c r="M2032" s="283">
        <f t="shared" si="476"/>
        <v>3.8866055956002206</v>
      </c>
      <c r="N2032" s="283">
        <f t="shared" si="477"/>
        <v>2.3339835549601151</v>
      </c>
      <c r="O2032" s="283">
        <f t="shared" si="478"/>
        <v>0.48804925861198534</v>
      </c>
      <c r="P2032" s="21">
        <f t="shared" si="470"/>
        <v>0</v>
      </c>
      <c r="Q2032" s="21">
        <f t="shared" si="471"/>
        <v>0.84355555031342389</v>
      </c>
      <c r="R2032">
        <f t="shared" si="472"/>
        <v>0.9440993384982781</v>
      </c>
      <c r="S2032" s="296">
        <f t="shared" si="479"/>
        <v>0</v>
      </c>
      <c r="T2032" s="283">
        <f t="shared" si="480"/>
        <v>0.37046801166518384</v>
      </c>
    </row>
    <row r="2033" spans="1:20" x14ac:dyDescent="0.25">
      <c r="A2033" s="286">
        <v>43185</v>
      </c>
      <c r="B2033" s="1">
        <f t="shared" si="473"/>
        <v>1</v>
      </c>
      <c r="C2033" s="285">
        <v>15</v>
      </c>
      <c r="D2033" t="s">
        <v>714</v>
      </c>
      <c r="F2033" s="16">
        <v>30</v>
      </c>
      <c r="G2033" t="str">
        <f t="shared" si="467"/>
        <v>heating</v>
      </c>
      <c r="H2033" s="283">
        <f>IF(G2033="heating",F2033*Assumptions!M$4+Assumptions!M$7,0)</f>
        <v>0.42311166678901713</v>
      </c>
      <c r="I2033" s="15">
        <f t="shared" si="468"/>
        <v>0.85754515037175039</v>
      </c>
      <c r="J2033" s="15">
        <f t="shared" si="469"/>
        <v>1.017726725449043</v>
      </c>
      <c r="K2033" s="283">
        <f t="shared" si="474"/>
        <v>0.36926927614714478</v>
      </c>
      <c r="L2033" s="283">
        <f t="shared" si="475"/>
        <v>3.0747565450814909</v>
      </c>
      <c r="M2033" s="283">
        <f t="shared" si="476"/>
        <v>3.8740295781699596</v>
      </c>
      <c r="N2033" s="283">
        <f t="shared" si="477"/>
        <v>2.3339835549601151</v>
      </c>
      <c r="O2033" s="283">
        <f t="shared" si="478"/>
        <v>0.48647006158976158</v>
      </c>
      <c r="P2033" s="21">
        <f t="shared" si="470"/>
        <v>0</v>
      </c>
      <c r="Q2033" s="21">
        <f t="shared" si="471"/>
        <v>0.96592607327566882</v>
      </c>
      <c r="R2033">
        <f t="shared" si="472"/>
        <v>0.9440993384982781</v>
      </c>
      <c r="S2033" s="296">
        <f t="shared" si="479"/>
        <v>0</v>
      </c>
      <c r="T2033" s="283">
        <f t="shared" si="480"/>
        <v>0.36926927614714478</v>
      </c>
    </row>
    <row r="2034" spans="1:20" x14ac:dyDescent="0.25">
      <c r="A2034" s="286">
        <v>43185</v>
      </c>
      <c r="B2034" s="1">
        <f t="shared" si="473"/>
        <v>1</v>
      </c>
      <c r="C2034" s="285">
        <v>16</v>
      </c>
      <c r="D2034" t="s">
        <v>714</v>
      </c>
      <c r="F2034" s="16">
        <v>30</v>
      </c>
      <c r="G2034" t="str">
        <f t="shared" si="467"/>
        <v>heating</v>
      </c>
      <c r="H2034" s="283">
        <f>IF(G2034="heating",F2034*Assumptions!M$4+Assumptions!M$7,0)</f>
        <v>0.42311166678901713</v>
      </c>
      <c r="I2034" s="15">
        <f t="shared" si="468"/>
        <v>0.88344815438260227</v>
      </c>
      <c r="J2034" s="15">
        <f t="shared" si="469"/>
        <v>1.017726725449043</v>
      </c>
      <c r="K2034" s="283">
        <f t="shared" si="474"/>
        <v>0.38042342183495764</v>
      </c>
      <c r="L2034" s="283">
        <f t="shared" si="475"/>
        <v>3.0747565450814909</v>
      </c>
      <c r="M2034" s="283">
        <f t="shared" si="476"/>
        <v>3.991048493918004</v>
      </c>
      <c r="N2034" s="283">
        <f t="shared" si="477"/>
        <v>2.3339835549601151</v>
      </c>
      <c r="O2034" s="283">
        <f t="shared" si="478"/>
        <v>0.50116437354646304</v>
      </c>
      <c r="P2034" s="21">
        <f t="shared" si="470"/>
        <v>0</v>
      </c>
      <c r="Q2034" s="21">
        <f t="shared" si="471"/>
        <v>1.1649354943302594</v>
      </c>
      <c r="R2034">
        <f t="shared" si="472"/>
        <v>0.9440993384982781</v>
      </c>
      <c r="S2034" s="296">
        <f t="shared" si="479"/>
        <v>0</v>
      </c>
      <c r="T2034" s="283">
        <f t="shared" si="480"/>
        <v>0.38042342183495764</v>
      </c>
    </row>
    <row r="2035" spans="1:20" x14ac:dyDescent="0.25">
      <c r="A2035" s="286">
        <v>43185</v>
      </c>
      <c r="B2035" s="1">
        <f t="shared" si="473"/>
        <v>1</v>
      </c>
      <c r="C2035" s="285">
        <v>17</v>
      </c>
      <c r="D2035" t="s">
        <v>714</v>
      </c>
      <c r="F2035" s="16">
        <v>30</v>
      </c>
      <c r="G2035" t="str">
        <f t="shared" si="467"/>
        <v>heating</v>
      </c>
      <c r="H2035" s="283">
        <f>IF(G2035="heating",F2035*Assumptions!M$4+Assumptions!M$7,0)</f>
        <v>0.42311166678901713</v>
      </c>
      <c r="I2035" s="15">
        <f t="shared" si="468"/>
        <v>0.94025748850374469</v>
      </c>
      <c r="J2035" s="15">
        <f t="shared" si="469"/>
        <v>1.017726725449043</v>
      </c>
      <c r="K2035" s="283">
        <f t="shared" si="474"/>
        <v>0.40488620572478723</v>
      </c>
      <c r="L2035" s="283">
        <f t="shared" si="475"/>
        <v>3.0747565450814909</v>
      </c>
      <c r="M2035" s="283">
        <f t="shared" si="476"/>
        <v>4.2476892557554873</v>
      </c>
      <c r="N2035" s="283">
        <f t="shared" si="477"/>
        <v>2.3339835549601151</v>
      </c>
      <c r="O2035" s="283">
        <f t="shared" si="478"/>
        <v>0.53339129507567362</v>
      </c>
      <c r="P2035" s="21">
        <f t="shared" si="470"/>
        <v>0</v>
      </c>
      <c r="Q2035" s="21">
        <f t="shared" si="471"/>
        <v>1.3521540118753073</v>
      </c>
      <c r="R2035">
        <f t="shared" si="472"/>
        <v>0.9440993384982781</v>
      </c>
      <c r="S2035" s="296">
        <f t="shared" si="479"/>
        <v>0</v>
      </c>
      <c r="T2035" s="283">
        <f t="shared" si="480"/>
        <v>0.40488620572478723</v>
      </c>
    </row>
    <row r="2036" spans="1:20" x14ac:dyDescent="0.25">
      <c r="A2036" s="286">
        <v>43185</v>
      </c>
      <c r="B2036" s="1">
        <f t="shared" si="473"/>
        <v>1</v>
      </c>
      <c r="C2036" s="285">
        <v>18</v>
      </c>
      <c r="D2036" t="s">
        <v>714</v>
      </c>
      <c r="F2036" s="16">
        <v>28</v>
      </c>
      <c r="G2036" t="str">
        <f t="shared" si="467"/>
        <v>heating</v>
      </c>
      <c r="H2036" s="283">
        <f>IF(G2036="heating",F2036*Assumptions!M$4+Assumptions!M$7,0)</f>
        <v>0.44450341526309717</v>
      </c>
      <c r="I2036" s="15">
        <f t="shared" si="468"/>
        <v>0.98182363790757687</v>
      </c>
      <c r="J2036" s="15">
        <f t="shared" si="469"/>
        <v>1.017726725449043</v>
      </c>
      <c r="K2036" s="283">
        <f t="shared" si="474"/>
        <v>0.44416032795844329</v>
      </c>
      <c r="L2036" s="283">
        <f t="shared" si="475"/>
        <v>3.0941723472618432</v>
      </c>
      <c r="M2036" s="283">
        <f t="shared" si="476"/>
        <v>4.6891409586214436</v>
      </c>
      <c r="N2036" s="283">
        <f t="shared" si="477"/>
        <v>2.2832919573072399</v>
      </c>
      <c r="O2036" s="283">
        <f t="shared" si="478"/>
        <v>0.60189788700545033</v>
      </c>
      <c r="P2036" s="21">
        <f t="shared" si="470"/>
        <v>0</v>
      </c>
      <c r="Q2036" s="21">
        <f t="shared" si="471"/>
        <v>1.5598916921549892</v>
      </c>
      <c r="R2036">
        <f t="shared" si="472"/>
        <v>0.9440993384982781</v>
      </c>
      <c r="S2036" s="296">
        <f t="shared" si="479"/>
        <v>0</v>
      </c>
      <c r="T2036" s="283">
        <f t="shared" si="480"/>
        <v>0.44416032795844329</v>
      </c>
    </row>
    <row r="2037" spans="1:20" x14ac:dyDescent="0.25">
      <c r="A2037" s="286">
        <v>43185</v>
      </c>
      <c r="B2037" s="1">
        <f t="shared" si="473"/>
        <v>1</v>
      </c>
      <c r="C2037" s="285">
        <v>19</v>
      </c>
      <c r="D2037" t="s">
        <v>714</v>
      </c>
      <c r="F2037" s="16">
        <v>27</v>
      </c>
      <c r="G2037" t="str">
        <f t="shared" si="467"/>
        <v>heating</v>
      </c>
      <c r="H2037" s="283">
        <f>IF(G2037="heating",F2037*Assumptions!M$4+Assumptions!M$7,0)</f>
        <v>0.45519928950013722</v>
      </c>
      <c r="I2037" s="15">
        <f t="shared" si="468"/>
        <v>0.98418842963438757</v>
      </c>
      <c r="J2037" s="15">
        <f t="shared" si="469"/>
        <v>1.017726725449043</v>
      </c>
      <c r="K2037" s="283">
        <f t="shared" si="474"/>
        <v>0.45594348012317892</v>
      </c>
      <c r="L2037" s="283">
        <f t="shared" si="475"/>
        <v>3.1143580678163376</v>
      </c>
      <c r="M2037" s="283">
        <f t="shared" si="476"/>
        <v>4.8449419247550711</v>
      </c>
      <c r="N2037" s="283">
        <f t="shared" si="477"/>
        <v>2.2875213966102126</v>
      </c>
      <c r="O2037" s="283">
        <f t="shared" si="478"/>
        <v>0.62074665526367512</v>
      </c>
      <c r="P2037" s="21">
        <f t="shared" si="470"/>
        <v>0</v>
      </c>
      <c r="Q2037" s="21">
        <f t="shared" si="471"/>
        <v>1.6764212681468484</v>
      </c>
      <c r="R2037">
        <f t="shared" si="472"/>
        <v>0.9440993384982781</v>
      </c>
      <c r="S2037" s="296">
        <f t="shared" si="479"/>
        <v>0</v>
      </c>
      <c r="T2037" s="283">
        <f t="shared" si="480"/>
        <v>0.45594348012317892</v>
      </c>
    </row>
    <row r="2038" spans="1:20" x14ac:dyDescent="0.25">
      <c r="A2038" s="286">
        <v>43185</v>
      </c>
      <c r="B2038" s="1">
        <f t="shared" si="473"/>
        <v>1</v>
      </c>
      <c r="C2038" s="285">
        <v>20</v>
      </c>
      <c r="D2038" t="s">
        <v>714</v>
      </c>
      <c r="F2038" s="16">
        <v>27</v>
      </c>
      <c r="G2038" t="str">
        <f t="shared" si="467"/>
        <v>heating</v>
      </c>
      <c r="H2038" s="283">
        <f>IF(G2038="heating",F2038*Assumptions!M$4+Assumptions!M$7,0)</f>
        <v>0.45519928950013722</v>
      </c>
      <c r="I2038" s="15">
        <f t="shared" si="468"/>
        <v>0.97071962311712034</v>
      </c>
      <c r="J2038" s="15">
        <f t="shared" si="469"/>
        <v>1.017726725449043</v>
      </c>
      <c r="K2038" s="283">
        <f t="shared" si="474"/>
        <v>0.44970380656913217</v>
      </c>
      <c r="L2038" s="283">
        <f t="shared" si="475"/>
        <v>3.1143580678163376</v>
      </c>
      <c r="M2038" s="283">
        <f t="shared" si="476"/>
        <v>4.778637969732797</v>
      </c>
      <c r="N2038" s="283">
        <f t="shared" si="477"/>
        <v>2.2875213966102126</v>
      </c>
      <c r="O2038" s="283">
        <f t="shared" si="478"/>
        <v>0.6122516188008984</v>
      </c>
      <c r="P2038" s="21">
        <f t="shared" si="470"/>
        <v>0</v>
      </c>
      <c r="Q2038" s="21">
        <f t="shared" si="471"/>
        <v>1.52436960139122</v>
      </c>
      <c r="R2038">
        <f t="shared" si="472"/>
        <v>0.9440993384982781</v>
      </c>
      <c r="S2038" s="296">
        <f t="shared" si="479"/>
        <v>0</v>
      </c>
      <c r="T2038" s="283">
        <f t="shared" si="480"/>
        <v>0.44970380656913217</v>
      </c>
    </row>
    <row r="2039" spans="1:20" x14ac:dyDescent="0.25">
      <c r="A2039" s="286">
        <v>43185</v>
      </c>
      <c r="B2039" s="1">
        <f t="shared" si="473"/>
        <v>1</v>
      </c>
      <c r="C2039" s="285">
        <v>21</v>
      </c>
      <c r="D2039" t="s">
        <v>714</v>
      </c>
      <c r="F2039" s="16">
        <v>25</v>
      </c>
      <c r="G2039" t="str">
        <f t="shared" si="467"/>
        <v>heating</v>
      </c>
      <c r="H2039" s="283">
        <f>IF(G2039="heating",F2039*Assumptions!M$4+Assumptions!M$7,0)</f>
        <v>0.47659103797421726</v>
      </c>
      <c r="I2039" s="15">
        <f t="shared" si="468"/>
        <v>0.95751150862929935</v>
      </c>
      <c r="J2039" s="15">
        <f t="shared" si="469"/>
        <v>1.017726725449043</v>
      </c>
      <c r="K2039" s="283">
        <f t="shared" si="474"/>
        <v>0.46443084254555628</v>
      </c>
      <c r="L2039" s="283">
        <f t="shared" si="475"/>
        <v>3.0939281817466902</v>
      </c>
      <c r="M2039" s="283">
        <f t="shared" si="476"/>
        <v>4.90275627362848</v>
      </c>
      <c r="N2039" s="283">
        <f t="shared" si="477"/>
        <v>2.1843738559015753</v>
      </c>
      <c r="O2039" s="283">
        <f t="shared" si="478"/>
        <v>0.65781581680347745</v>
      </c>
      <c r="P2039" s="21">
        <f t="shared" si="470"/>
        <v>0</v>
      </c>
      <c r="Q2039" s="21">
        <f t="shared" si="471"/>
        <v>1.4448604713749031</v>
      </c>
      <c r="R2039">
        <f t="shared" si="472"/>
        <v>0.9440993384982781</v>
      </c>
      <c r="S2039" s="296">
        <f t="shared" si="479"/>
        <v>0</v>
      </c>
      <c r="T2039" s="283">
        <f t="shared" si="480"/>
        <v>0.46443084254555628</v>
      </c>
    </row>
    <row r="2040" spans="1:20" x14ac:dyDescent="0.25">
      <c r="A2040" s="286">
        <v>43185</v>
      </c>
      <c r="B2040" s="1">
        <f t="shared" si="473"/>
        <v>1</v>
      </c>
      <c r="C2040" s="285">
        <v>22</v>
      </c>
      <c r="D2040" t="s">
        <v>714</v>
      </c>
      <c r="F2040" s="16">
        <v>25</v>
      </c>
      <c r="G2040" t="str">
        <f t="shared" si="467"/>
        <v>heating</v>
      </c>
      <c r="H2040" s="283">
        <f>IF(G2040="heating",F2040*Assumptions!M$4+Assumptions!M$7,0)</f>
        <v>0.47659103797421726</v>
      </c>
      <c r="I2040" s="15">
        <f t="shared" si="468"/>
        <v>0.9426530227543114</v>
      </c>
      <c r="J2040" s="15">
        <f t="shared" si="469"/>
        <v>1.017726725449043</v>
      </c>
      <c r="K2040" s="283">
        <f t="shared" si="474"/>
        <v>0.4572238909301648</v>
      </c>
      <c r="L2040" s="283">
        <f t="shared" si="475"/>
        <v>3.0939281817466902</v>
      </c>
      <c r="M2040" s="283">
        <f t="shared" si="476"/>
        <v>4.8266762117350206</v>
      </c>
      <c r="N2040" s="283">
        <f t="shared" si="477"/>
        <v>2.1843738559015753</v>
      </c>
      <c r="O2040" s="283">
        <f t="shared" si="478"/>
        <v>0.6476079530501635</v>
      </c>
      <c r="P2040" s="21">
        <f t="shared" si="470"/>
        <v>0</v>
      </c>
      <c r="Q2040" s="21">
        <f t="shared" si="471"/>
        <v>1.2427137171080138</v>
      </c>
      <c r="R2040">
        <f t="shared" si="472"/>
        <v>0.9440993384982781</v>
      </c>
      <c r="S2040" s="296">
        <f t="shared" si="479"/>
        <v>0</v>
      </c>
      <c r="T2040" s="283">
        <f t="shared" si="480"/>
        <v>0.4572238909301648</v>
      </c>
    </row>
    <row r="2041" spans="1:20" x14ac:dyDescent="0.25">
      <c r="A2041" s="286">
        <v>43185</v>
      </c>
      <c r="B2041" s="1">
        <f t="shared" si="473"/>
        <v>1</v>
      </c>
      <c r="C2041" s="285">
        <v>23</v>
      </c>
      <c r="D2041" t="s">
        <v>713</v>
      </c>
      <c r="F2041" s="16">
        <v>25</v>
      </c>
      <c r="G2041" t="str">
        <f t="shared" si="467"/>
        <v>heating</v>
      </c>
      <c r="H2041" s="283">
        <f>IF(G2041="heating",F2041*Assumptions!M$4+Assumptions!M$7,0)</f>
        <v>0.47659103797421726</v>
      </c>
      <c r="I2041" s="15">
        <f t="shared" si="468"/>
        <v>0.94450710149963013</v>
      </c>
      <c r="J2041" s="15">
        <f t="shared" si="469"/>
        <v>1.017726725449043</v>
      </c>
      <c r="K2041" s="283">
        <f t="shared" si="474"/>
        <v>0.45812319223993897</v>
      </c>
      <c r="L2041" s="283">
        <f t="shared" si="475"/>
        <v>3.0939281817466902</v>
      </c>
      <c r="M2041" s="283">
        <f t="shared" si="476"/>
        <v>4.8361696706840673</v>
      </c>
      <c r="N2041" s="283">
        <f t="shared" si="477"/>
        <v>2.1843738559015753</v>
      </c>
      <c r="O2041" s="283">
        <f t="shared" si="478"/>
        <v>0.64888171562458474</v>
      </c>
      <c r="P2041" s="21">
        <f t="shared" si="470"/>
        <v>0</v>
      </c>
      <c r="Q2041" s="21">
        <f t="shared" si="471"/>
        <v>1.0297519246597011</v>
      </c>
      <c r="R2041">
        <f t="shared" si="472"/>
        <v>0.9440993384982781</v>
      </c>
      <c r="S2041" s="296">
        <f t="shared" si="479"/>
        <v>0</v>
      </c>
      <c r="T2041" s="283">
        <f t="shared" si="480"/>
        <v>0.45812319223993897</v>
      </c>
    </row>
    <row r="2042" spans="1:20" x14ac:dyDescent="0.25">
      <c r="A2042" s="286">
        <v>43186</v>
      </c>
      <c r="B2042" s="1">
        <f t="shared" si="473"/>
        <v>2</v>
      </c>
      <c r="C2042" s="285">
        <v>0</v>
      </c>
      <c r="D2042" t="s">
        <v>713</v>
      </c>
      <c r="F2042" s="16">
        <v>21</v>
      </c>
      <c r="G2042" t="str">
        <f t="shared" si="467"/>
        <v>heating</v>
      </c>
      <c r="H2042" s="283">
        <f>IF(G2042="heating",F2042*Assumptions!M$4+Assumptions!M$7,0)</f>
        <v>0.51937453492237728</v>
      </c>
      <c r="I2042" s="15">
        <f t="shared" si="468"/>
        <v>0.97481507806017154</v>
      </c>
      <c r="J2042" s="15">
        <f t="shared" si="469"/>
        <v>1.0199659078795975</v>
      </c>
      <c r="K2042" s="283">
        <f t="shared" si="474"/>
        <v>0.51640274971851474</v>
      </c>
      <c r="L2042" s="283">
        <f t="shared" si="475"/>
        <v>3.0222800846604434</v>
      </c>
      <c r="M2042" s="283">
        <f t="shared" si="476"/>
        <v>5.325155301823397</v>
      </c>
      <c r="N2042" s="283">
        <f t="shared" si="477"/>
        <v>1.9596958788221039</v>
      </c>
      <c r="O2042" s="283">
        <f t="shared" si="478"/>
        <v>0.79640609698900944</v>
      </c>
      <c r="P2042" s="21">
        <f t="shared" si="470"/>
        <v>0</v>
      </c>
      <c r="Q2042" s="21">
        <f t="shared" si="471"/>
        <v>0.90668853391740301</v>
      </c>
      <c r="R2042">
        <f t="shared" si="472"/>
        <v>0.83668510409641816</v>
      </c>
      <c r="S2042" s="296">
        <f t="shared" si="479"/>
        <v>0</v>
      </c>
      <c r="T2042" s="283">
        <f t="shared" si="480"/>
        <v>0.51640274971851474</v>
      </c>
    </row>
    <row r="2043" spans="1:20" x14ac:dyDescent="0.25">
      <c r="A2043" s="286">
        <v>43186</v>
      </c>
      <c r="B2043" s="1">
        <f t="shared" si="473"/>
        <v>2</v>
      </c>
      <c r="C2043" s="285">
        <v>1</v>
      </c>
      <c r="D2043" t="s">
        <v>713</v>
      </c>
      <c r="F2043" s="16">
        <v>21</v>
      </c>
      <c r="G2043" t="str">
        <f t="shared" si="467"/>
        <v>heating</v>
      </c>
      <c r="H2043" s="283">
        <f>IF(G2043="heating",F2043*Assumptions!M$4+Assumptions!M$7,0)</f>
        <v>0.51937453492237728</v>
      </c>
      <c r="I2043" s="15">
        <f t="shared" si="468"/>
        <v>1.012242869806885</v>
      </c>
      <c r="J2043" s="15">
        <f t="shared" si="469"/>
        <v>1.0199659078795975</v>
      </c>
      <c r="K2043" s="283">
        <f t="shared" si="474"/>
        <v>0.53622990977061014</v>
      </c>
      <c r="L2043" s="283">
        <f t="shared" si="475"/>
        <v>3.0222800846604434</v>
      </c>
      <c r="M2043" s="283">
        <f t="shared" si="476"/>
        <v>5.5296133658617252</v>
      </c>
      <c r="N2043" s="283">
        <f t="shared" si="477"/>
        <v>1.9596958788221039</v>
      </c>
      <c r="O2043" s="283">
        <f t="shared" si="478"/>
        <v>0.82698391858285814</v>
      </c>
      <c r="P2043" s="21">
        <f t="shared" si="470"/>
        <v>0</v>
      </c>
      <c r="Q2043" s="21">
        <f t="shared" si="471"/>
        <v>0.81803459285312596</v>
      </c>
      <c r="R2043">
        <f t="shared" si="472"/>
        <v>0.83668510409641816</v>
      </c>
      <c r="S2043" s="296">
        <f t="shared" si="479"/>
        <v>0</v>
      </c>
      <c r="T2043" s="283">
        <f t="shared" si="480"/>
        <v>0.53622990977061014</v>
      </c>
    </row>
    <row r="2044" spans="1:20" x14ac:dyDescent="0.25">
      <c r="A2044" s="286">
        <v>43186</v>
      </c>
      <c r="B2044" s="1">
        <f t="shared" si="473"/>
        <v>2</v>
      </c>
      <c r="C2044" s="285">
        <v>2</v>
      </c>
      <c r="D2044" t="s">
        <v>713</v>
      </c>
      <c r="F2044" s="16">
        <v>21</v>
      </c>
      <c r="G2044" t="str">
        <f t="shared" si="467"/>
        <v>heating</v>
      </c>
      <c r="H2044" s="283">
        <f>IF(G2044="heating",F2044*Assumptions!M$4+Assumptions!M$7,0)</f>
        <v>0.51937453492237728</v>
      </c>
      <c r="I2044" s="15">
        <f t="shared" si="468"/>
        <v>1.0509704703585963</v>
      </c>
      <c r="J2044" s="15">
        <f t="shared" si="469"/>
        <v>1.0199659078795975</v>
      </c>
      <c r="K2044" s="283">
        <f t="shared" si="474"/>
        <v>0.55674563615299322</v>
      </c>
      <c r="L2044" s="283">
        <f t="shared" si="475"/>
        <v>3.0222800846604434</v>
      </c>
      <c r="M2044" s="283">
        <f t="shared" si="476"/>
        <v>5.7411719394275247</v>
      </c>
      <c r="N2044" s="283">
        <f t="shared" si="477"/>
        <v>1.9596958788221039</v>
      </c>
      <c r="O2044" s="283">
        <f t="shared" si="478"/>
        <v>0.8586236602069961</v>
      </c>
      <c r="P2044" s="21">
        <f t="shared" si="470"/>
        <v>0</v>
      </c>
      <c r="Q2044" s="21">
        <f t="shared" si="471"/>
        <v>0.74507607494346417</v>
      </c>
      <c r="R2044">
        <f t="shared" si="472"/>
        <v>0.83668510409641816</v>
      </c>
      <c r="S2044" s="296">
        <f t="shared" si="479"/>
        <v>0</v>
      </c>
      <c r="T2044" s="283">
        <f t="shared" si="480"/>
        <v>0.55674563615299322</v>
      </c>
    </row>
    <row r="2045" spans="1:20" x14ac:dyDescent="0.25">
      <c r="A2045" s="286">
        <v>43186</v>
      </c>
      <c r="B2045" s="1">
        <f t="shared" si="473"/>
        <v>2</v>
      </c>
      <c r="C2045" s="285">
        <v>3</v>
      </c>
      <c r="D2045" t="s">
        <v>713</v>
      </c>
      <c r="F2045" s="16">
        <v>19</v>
      </c>
      <c r="G2045" t="str">
        <f t="shared" si="467"/>
        <v>heating</v>
      </c>
      <c r="H2045" s="283">
        <f>IF(G2045="heating",F2045*Assumptions!M$4+Assumptions!M$7,0)</f>
        <v>0.54076628339645738</v>
      </c>
      <c r="I2045" s="15">
        <f t="shared" si="468"/>
        <v>1.0924036124451033</v>
      </c>
      <c r="J2045" s="15">
        <f t="shared" si="469"/>
        <v>1.0199659078795975</v>
      </c>
      <c r="K2045" s="283">
        <f t="shared" si="474"/>
        <v>0.60252960289005886</v>
      </c>
      <c r="L2045" s="283">
        <f t="shared" si="475"/>
        <v>2.9437809613584625</v>
      </c>
      <c r="M2045" s="283">
        <f t="shared" si="476"/>
        <v>6.051916172468653</v>
      </c>
      <c r="N2045" s="283">
        <f t="shared" si="477"/>
        <v>1.8289671560163632</v>
      </c>
      <c r="O2045" s="283">
        <f t="shared" si="478"/>
        <v>0.96979060985760046</v>
      </c>
      <c r="P2045" s="21">
        <f t="shared" si="470"/>
        <v>0</v>
      </c>
      <c r="Q2045" s="21">
        <f t="shared" si="471"/>
        <v>0.69158980876382303</v>
      </c>
      <c r="R2045">
        <f t="shared" si="472"/>
        <v>0.83668510409641816</v>
      </c>
      <c r="S2045" s="296">
        <f t="shared" si="479"/>
        <v>0</v>
      </c>
      <c r="T2045" s="283">
        <f t="shared" si="480"/>
        <v>0.60252960289005886</v>
      </c>
    </row>
    <row r="2046" spans="1:20" x14ac:dyDescent="0.25">
      <c r="A2046" s="286">
        <v>43186</v>
      </c>
      <c r="B2046" s="1">
        <f t="shared" si="473"/>
        <v>2</v>
      </c>
      <c r="C2046" s="285">
        <v>4</v>
      </c>
      <c r="D2046" t="s">
        <v>713</v>
      </c>
      <c r="F2046" s="16">
        <v>19</v>
      </c>
      <c r="G2046" t="str">
        <f t="shared" si="467"/>
        <v>heating</v>
      </c>
      <c r="H2046" s="283">
        <f>IF(G2046="heating",F2046*Assumptions!M$4+Assumptions!M$7,0)</f>
        <v>0.54076628339645738</v>
      </c>
      <c r="I2046" s="15">
        <f t="shared" si="468"/>
        <v>1.1348296917927807</v>
      </c>
      <c r="J2046" s="15">
        <f t="shared" si="469"/>
        <v>1.0199659078795975</v>
      </c>
      <c r="K2046" s="283">
        <f t="shared" si="474"/>
        <v>0.62593026584129274</v>
      </c>
      <c r="L2046" s="283">
        <f t="shared" si="475"/>
        <v>2.9437809613584625</v>
      </c>
      <c r="M2046" s="283">
        <f t="shared" si="476"/>
        <v>6.2869566582502303</v>
      </c>
      <c r="N2046" s="283">
        <f t="shared" si="477"/>
        <v>1.8289671560163632</v>
      </c>
      <c r="O2046" s="283">
        <f t="shared" si="478"/>
        <v>1.0074547230990043</v>
      </c>
      <c r="P2046" s="21">
        <f t="shared" si="470"/>
        <v>0</v>
      </c>
      <c r="Q2046" s="21">
        <f t="shared" si="471"/>
        <v>0.6473875548762833</v>
      </c>
      <c r="R2046">
        <f t="shared" si="472"/>
        <v>0.83668510409641816</v>
      </c>
      <c r="S2046" s="296">
        <f t="shared" si="479"/>
        <v>0</v>
      </c>
      <c r="T2046" s="283">
        <f t="shared" si="480"/>
        <v>0.62593026584129274</v>
      </c>
    </row>
    <row r="2047" spans="1:20" x14ac:dyDescent="0.25">
      <c r="A2047" s="286">
        <v>43186</v>
      </c>
      <c r="B2047" s="1">
        <f t="shared" si="473"/>
        <v>2</v>
      </c>
      <c r="C2047" s="285">
        <v>5</v>
      </c>
      <c r="D2047" t="s">
        <v>713</v>
      </c>
      <c r="F2047" s="16">
        <v>18</v>
      </c>
      <c r="G2047" t="str">
        <f t="shared" si="467"/>
        <v>heating</v>
      </c>
      <c r="H2047" s="283">
        <f>IF(G2047="heating",F2047*Assumptions!M$4+Assumptions!M$7,0)</f>
        <v>0.55146215763349737</v>
      </c>
      <c r="I2047" s="15">
        <f t="shared" si="468"/>
        <v>1.1635558681477385</v>
      </c>
      <c r="J2047" s="15">
        <f t="shared" si="469"/>
        <v>1.0199659078795975</v>
      </c>
      <c r="K2047" s="283">
        <f t="shared" si="474"/>
        <v>0.65446829471867696</v>
      </c>
      <c r="L2047" s="283">
        <f t="shared" si="475"/>
        <v>2.9050026706454841</v>
      </c>
      <c r="M2047" s="283">
        <f t="shared" si="476"/>
        <v>6.4870040753640037</v>
      </c>
      <c r="N2047" s="283">
        <f t="shared" si="477"/>
        <v>1.7641684145174241</v>
      </c>
      <c r="O2047" s="283">
        <f t="shared" si="478"/>
        <v>1.0776931093229107</v>
      </c>
      <c r="P2047" s="21">
        <f t="shared" si="470"/>
        <v>0</v>
      </c>
      <c r="Q2047" s="21">
        <f t="shared" si="471"/>
        <v>0.72139578924615555</v>
      </c>
      <c r="R2047">
        <f t="shared" si="472"/>
        <v>0.83668510409641816</v>
      </c>
      <c r="S2047" s="296">
        <f t="shared" si="479"/>
        <v>0</v>
      </c>
      <c r="T2047" s="283">
        <f t="shared" si="480"/>
        <v>0.65446829471867696</v>
      </c>
    </row>
    <row r="2048" spans="1:20" x14ac:dyDescent="0.25">
      <c r="A2048" s="286">
        <v>43186</v>
      </c>
      <c r="B2048" s="1">
        <f t="shared" si="473"/>
        <v>2</v>
      </c>
      <c r="C2048" s="285">
        <v>6</v>
      </c>
      <c r="D2048" t="s">
        <v>713</v>
      </c>
      <c r="F2048" s="16">
        <v>16</v>
      </c>
      <c r="G2048" t="str">
        <f t="shared" si="467"/>
        <v>heating</v>
      </c>
      <c r="H2048" s="283">
        <f>IF(G2048="heating",F2048*Assumptions!M$4+Assumptions!M$7,0)</f>
        <v>0.57285390610757747</v>
      </c>
      <c r="I2048" s="15">
        <f t="shared" si="468"/>
        <v>1.2083911162615524</v>
      </c>
      <c r="J2048" s="15">
        <f t="shared" si="469"/>
        <v>1.0199659078795975</v>
      </c>
      <c r="K2048" s="283">
        <f t="shared" si="474"/>
        <v>0.70605260283518179</v>
      </c>
      <c r="L2048" s="283">
        <f t="shared" si="475"/>
        <v>2.8179276134894917</v>
      </c>
      <c r="M2048" s="283">
        <f t="shared" si="476"/>
        <v>6.7885326902715821</v>
      </c>
      <c r="N2048" s="283">
        <f t="shared" si="477"/>
        <v>1.6317545686209942</v>
      </c>
      <c r="O2048" s="283">
        <f t="shared" si="478"/>
        <v>1.2193041553956336</v>
      </c>
      <c r="P2048" s="21">
        <f t="shared" si="470"/>
        <v>0</v>
      </c>
      <c r="Q2048" s="21">
        <f t="shared" si="471"/>
        <v>0.87787080972652631</v>
      </c>
      <c r="R2048">
        <f t="shared" si="472"/>
        <v>0.83668510409641816</v>
      </c>
      <c r="S2048" s="296">
        <f t="shared" si="479"/>
        <v>0</v>
      </c>
      <c r="T2048" s="283">
        <f t="shared" si="480"/>
        <v>0.70605260283518179</v>
      </c>
    </row>
    <row r="2049" spans="1:20" x14ac:dyDescent="0.25">
      <c r="A2049" s="286">
        <v>43186</v>
      </c>
      <c r="B2049" s="1">
        <f t="shared" si="473"/>
        <v>2</v>
      </c>
      <c r="C2049" s="285">
        <v>7</v>
      </c>
      <c r="D2049" t="s">
        <v>714</v>
      </c>
      <c r="F2049" s="16">
        <v>19</v>
      </c>
      <c r="G2049" t="str">
        <f t="shared" si="467"/>
        <v>heating</v>
      </c>
      <c r="H2049" s="283">
        <f>IF(G2049="heating",F2049*Assumptions!M$4+Assumptions!M$7,0)</f>
        <v>0.54076628339645738</v>
      </c>
      <c r="I2049" s="15">
        <f t="shared" si="468"/>
        <v>1.1637425769249583</v>
      </c>
      <c r="J2049" s="15">
        <f t="shared" si="469"/>
        <v>1.0199659078795975</v>
      </c>
      <c r="K2049" s="283">
        <f t="shared" si="474"/>
        <v>0.64187754851102319</v>
      </c>
      <c r="L2049" s="283">
        <f t="shared" si="475"/>
        <v>2.9437809613584625</v>
      </c>
      <c r="M2049" s="283">
        <f t="shared" si="476"/>
        <v>6.447134046104618</v>
      </c>
      <c r="N2049" s="283">
        <f t="shared" si="477"/>
        <v>1.8289671560163632</v>
      </c>
      <c r="O2049" s="283">
        <f t="shared" si="478"/>
        <v>1.0331223830972325</v>
      </c>
      <c r="P2049" s="21">
        <f t="shared" si="470"/>
        <v>0</v>
      </c>
      <c r="Q2049" s="21">
        <f t="shared" si="471"/>
        <v>0.97331382064367777</v>
      </c>
      <c r="R2049">
        <f t="shared" si="472"/>
        <v>0.83668510409641816</v>
      </c>
      <c r="S2049" s="296">
        <f t="shared" si="479"/>
        <v>0</v>
      </c>
      <c r="T2049" s="283">
        <f t="shared" si="480"/>
        <v>0.64187754851102319</v>
      </c>
    </row>
    <row r="2050" spans="1:20" x14ac:dyDescent="0.25">
      <c r="A2050" s="286">
        <v>43186</v>
      </c>
      <c r="B2050" s="1">
        <f t="shared" si="473"/>
        <v>2</v>
      </c>
      <c r="C2050" s="285">
        <v>8</v>
      </c>
      <c r="D2050" t="s">
        <v>714</v>
      </c>
      <c r="F2050" s="16">
        <v>21</v>
      </c>
      <c r="G2050" t="str">
        <f t="shared" ref="G2050:G2113" si="481">VLOOKUP(A2050,U$2:W$366,3,FALSE)</f>
        <v>heating</v>
      </c>
      <c r="H2050" s="283">
        <f>IF(G2050="heating",F2050*Assumptions!M$4+Assumptions!M$7,0)</f>
        <v>0.51937453492237728</v>
      </c>
      <c r="I2050" s="15">
        <f t="shared" ref="I2050:I2113" si="482">VLOOKUP(C2050,AO$2:AQ$25,3,FALSE)</f>
        <v>1.094193721037565</v>
      </c>
      <c r="J2050" s="15">
        <f t="shared" ref="J2050:J2113" si="483">VLOOKUP(B2050,AS$4:AU$10,3,FALSE)</f>
        <v>1.0199659078795975</v>
      </c>
      <c r="K2050" s="283">
        <f t="shared" si="474"/>
        <v>0.57964290765068993</v>
      </c>
      <c r="L2050" s="283">
        <f t="shared" si="475"/>
        <v>3.0222800846604434</v>
      </c>
      <c r="M2050" s="283">
        <f t="shared" si="476"/>
        <v>5.9772890530170875</v>
      </c>
      <c r="N2050" s="283">
        <f t="shared" si="477"/>
        <v>1.9596958788221039</v>
      </c>
      <c r="O2050" s="283">
        <f t="shared" si="478"/>
        <v>0.89393626579462759</v>
      </c>
      <c r="P2050" s="21">
        <f t="shared" ref="P2050:P2113" si="484">IF(G2050="cooling",IF(F2050&lt;61,0.025,(F2050^2*AX$25+F2050*AY$25+AZ$25)),0)</f>
        <v>0</v>
      </c>
      <c r="Q2050" s="21">
        <f t="shared" ref="Q2050:Q2113" si="485">VLOOKUP(C2050,BB$2:BC$25,2,FALSE)</f>
        <v>0.94940007506179924</v>
      </c>
      <c r="R2050">
        <f t="shared" ref="R2050:R2113" si="486">VLOOKUP(B2050,AS$4:AV$10,4,FALSE)</f>
        <v>0.83668510409641816</v>
      </c>
      <c r="S2050" s="296">
        <f t="shared" si="479"/>
        <v>0</v>
      </c>
      <c r="T2050" s="283">
        <f t="shared" si="480"/>
        <v>0.57964290765068993</v>
      </c>
    </row>
    <row r="2051" spans="1:20" x14ac:dyDescent="0.25">
      <c r="A2051" s="286">
        <v>43186</v>
      </c>
      <c r="B2051" s="1">
        <f t="shared" ref="B2051:B2114" si="487">WEEKDAY(A2051,2)</f>
        <v>2</v>
      </c>
      <c r="C2051" s="285">
        <v>9</v>
      </c>
      <c r="D2051" t="s">
        <v>714</v>
      </c>
      <c r="F2051" s="16">
        <v>23</v>
      </c>
      <c r="G2051" t="str">
        <f t="shared" si="481"/>
        <v>heating</v>
      </c>
      <c r="H2051" s="283">
        <f>IF(G2051="heating",F2051*Assumptions!M$4+Assumptions!M$7,0)</f>
        <v>0.4979827864482973</v>
      </c>
      <c r="I2051" s="15">
        <f t="shared" si="482"/>
        <v>1.0343009000871222</v>
      </c>
      <c r="J2051" s="15">
        <f t="shared" si="483"/>
        <v>1.0199659078795975</v>
      </c>
      <c r="K2051" s="283">
        <f t="shared" ref="K2051:K2114" si="488">H2051*I2051*J2051</f>
        <v>0.52534776551098283</v>
      </c>
      <c r="L2051" s="283">
        <f t="shared" ref="L2051:L2114" si="489">VLOOKUP(F2051,BL$2:BN$92,2,FALSE)</f>
        <v>3.0592830131973998</v>
      </c>
      <c r="M2051" s="283">
        <f t="shared" ref="M2051:M2114" si="490">IF(G2051="heating",K2051*(L2051*3.412),0)</f>
        <v>5.4837237331070536</v>
      </c>
      <c r="N2051" s="283">
        <f t="shared" ref="N2051:N2114" si="491">VLOOKUP(F2051,BL$2:BN$92,3,FALSE)</f>
        <v>2.0731424140202046</v>
      </c>
      <c r="O2051" s="283">
        <f t="shared" ref="O2051:O2114" si="492">IF(F2051&lt;=61,IF(G2051="heating",IF(F2051&gt;=5,K2051*L2051/N2051,0),0),0)</f>
        <v>0.77524220438495028</v>
      </c>
      <c r="P2051" s="21">
        <f t="shared" si="484"/>
        <v>0</v>
      </c>
      <c r="Q2051" s="21">
        <f t="shared" si="485"/>
        <v>0.8408485371888097</v>
      </c>
      <c r="R2051">
        <f t="shared" si="486"/>
        <v>0.83668510409641816</v>
      </c>
      <c r="S2051" s="296">
        <f t="shared" ref="S2051:S2114" si="493">P2051*Q2051*R2051</f>
        <v>0</v>
      </c>
      <c r="T2051" s="283">
        <f t="shared" ref="T2051:T2114" si="494">K2051+S2051</f>
        <v>0.52534776551098283</v>
      </c>
    </row>
    <row r="2052" spans="1:20" x14ac:dyDescent="0.25">
      <c r="A2052" s="286">
        <v>43186</v>
      </c>
      <c r="B2052" s="1">
        <f t="shared" si="487"/>
        <v>2</v>
      </c>
      <c r="C2052" s="285">
        <v>10</v>
      </c>
      <c r="D2052" t="s">
        <v>714</v>
      </c>
      <c r="F2052" s="16">
        <v>25</v>
      </c>
      <c r="G2052" t="str">
        <f t="shared" si="481"/>
        <v>heating</v>
      </c>
      <c r="H2052" s="283">
        <f>IF(G2052="heating",F2052*Assumptions!M$4+Assumptions!M$7,0)</f>
        <v>0.47659103797421726</v>
      </c>
      <c r="I2052" s="15">
        <f t="shared" si="482"/>
        <v>0.98112329028689171</v>
      </c>
      <c r="J2052" s="15">
        <f t="shared" si="483"/>
        <v>1.0199659078795975</v>
      </c>
      <c r="K2052" s="283">
        <f t="shared" si="488"/>
        <v>0.47693051735419129</v>
      </c>
      <c r="L2052" s="283">
        <f t="shared" si="489"/>
        <v>3.0939281817466902</v>
      </c>
      <c r="M2052" s="283">
        <f t="shared" si="490"/>
        <v>5.0347088777028741</v>
      </c>
      <c r="N2052" s="283">
        <f t="shared" si="491"/>
        <v>2.1843738559015753</v>
      </c>
      <c r="O2052" s="283">
        <f t="shared" si="492"/>
        <v>0.67552024777742503</v>
      </c>
      <c r="P2052" s="21">
        <f t="shared" si="484"/>
        <v>0</v>
      </c>
      <c r="Q2052" s="21">
        <f t="shared" si="485"/>
        <v>0.74504051125983206</v>
      </c>
      <c r="R2052">
        <f t="shared" si="486"/>
        <v>0.83668510409641816</v>
      </c>
      <c r="S2052" s="296">
        <f t="shared" si="493"/>
        <v>0</v>
      </c>
      <c r="T2052" s="283">
        <f t="shared" si="494"/>
        <v>0.47693051735419129</v>
      </c>
    </row>
    <row r="2053" spans="1:20" x14ac:dyDescent="0.25">
      <c r="A2053" s="286">
        <v>43186</v>
      </c>
      <c r="B2053" s="1">
        <f t="shared" si="487"/>
        <v>2</v>
      </c>
      <c r="C2053" s="285">
        <v>11</v>
      </c>
      <c r="D2053" t="s">
        <v>714</v>
      </c>
      <c r="F2053" s="16">
        <v>27</v>
      </c>
      <c r="G2053" t="str">
        <f t="shared" si="481"/>
        <v>heating</v>
      </c>
      <c r="H2053" s="283">
        <f>IF(G2053="heating",F2053*Assumptions!M$4+Assumptions!M$7,0)</f>
        <v>0.45519928950013722</v>
      </c>
      <c r="I2053" s="15">
        <f t="shared" si="482"/>
        <v>0.94956163997961163</v>
      </c>
      <c r="J2053" s="15">
        <f t="shared" si="483"/>
        <v>1.0199659078795975</v>
      </c>
      <c r="K2053" s="283">
        <f t="shared" si="488"/>
        <v>0.44086984356165648</v>
      </c>
      <c r="L2053" s="283">
        <f t="shared" si="489"/>
        <v>3.1143580678163376</v>
      </c>
      <c r="M2053" s="283">
        <f t="shared" si="490"/>
        <v>4.6847666027706207</v>
      </c>
      <c r="N2053" s="283">
        <f t="shared" si="491"/>
        <v>2.2875213966102126</v>
      </c>
      <c r="O2053" s="283">
        <f t="shared" si="492"/>
        <v>0.60022457328172107</v>
      </c>
      <c r="P2053" s="21">
        <f t="shared" si="484"/>
        <v>0</v>
      </c>
      <c r="Q2053" s="21">
        <f t="shared" si="485"/>
        <v>0.72850690893675296</v>
      </c>
      <c r="R2053">
        <f t="shared" si="486"/>
        <v>0.83668510409641816</v>
      </c>
      <c r="S2053" s="296">
        <f t="shared" si="493"/>
        <v>0</v>
      </c>
      <c r="T2053" s="283">
        <f t="shared" si="494"/>
        <v>0.44086984356165648</v>
      </c>
    </row>
    <row r="2054" spans="1:20" x14ac:dyDescent="0.25">
      <c r="A2054" s="286">
        <v>43186</v>
      </c>
      <c r="B2054" s="1">
        <f t="shared" si="487"/>
        <v>2</v>
      </c>
      <c r="C2054" s="285">
        <v>12</v>
      </c>
      <c r="D2054" t="s">
        <v>714</v>
      </c>
      <c r="F2054" s="16">
        <v>30</v>
      </c>
      <c r="G2054" t="str">
        <f t="shared" si="481"/>
        <v>heating</v>
      </c>
      <c r="H2054" s="283">
        <f>IF(G2054="heating",F2054*Assumptions!M$4+Assumptions!M$7,0)</f>
        <v>0.42311166678901713</v>
      </c>
      <c r="I2054" s="15">
        <f t="shared" si="482"/>
        <v>0.91648403420261149</v>
      </c>
      <c r="J2054" s="15">
        <f t="shared" si="483"/>
        <v>1.0199659078795975</v>
      </c>
      <c r="K2054" s="283">
        <f t="shared" si="488"/>
        <v>0.39551736896796408</v>
      </c>
      <c r="L2054" s="283">
        <f t="shared" si="489"/>
        <v>3.0747565450814909</v>
      </c>
      <c r="M2054" s="283">
        <f t="shared" si="490"/>
        <v>4.1494001397811706</v>
      </c>
      <c r="N2054" s="283">
        <f t="shared" si="491"/>
        <v>2.3339835549601151</v>
      </c>
      <c r="O2054" s="283">
        <f t="shared" si="492"/>
        <v>0.52104892356383392</v>
      </c>
      <c r="P2054" s="21">
        <f t="shared" si="484"/>
        <v>0</v>
      </c>
      <c r="Q2054" s="21">
        <f t="shared" si="485"/>
        <v>0.75910815787401487</v>
      </c>
      <c r="R2054">
        <f t="shared" si="486"/>
        <v>0.83668510409641816</v>
      </c>
      <c r="S2054" s="296">
        <f t="shared" si="493"/>
        <v>0</v>
      </c>
      <c r="T2054" s="283">
        <f t="shared" si="494"/>
        <v>0.39551736896796408</v>
      </c>
    </row>
    <row r="2055" spans="1:20" x14ac:dyDescent="0.25">
      <c r="A2055" s="286">
        <v>43186</v>
      </c>
      <c r="B2055" s="1">
        <f t="shared" si="487"/>
        <v>2</v>
      </c>
      <c r="C2055" s="285">
        <v>13</v>
      </c>
      <c r="D2055" t="s">
        <v>714</v>
      </c>
      <c r="F2055" s="16">
        <v>32</v>
      </c>
      <c r="G2055" t="str">
        <f t="shared" si="481"/>
        <v>heating</v>
      </c>
      <c r="H2055" s="283">
        <f>IF(G2055="heating",F2055*Assumptions!M$4+Assumptions!M$7,0)</f>
        <v>0.40171991831493709</v>
      </c>
      <c r="I2055" s="15">
        <f t="shared" si="482"/>
        <v>0.90040206880052787</v>
      </c>
      <c r="J2055" s="15">
        <f t="shared" si="483"/>
        <v>1.0199659078795975</v>
      </c>
      <c r="K2055" s="283">
        <f t="shared" si="488"/>
        <v>0.36893130299776367</v>
      </c>
      <c r="L2055" s="283">
        <f t="shared" si="489"/>
        <v>3.1003620880617868</v>
      </c>
      <c r="M2055" s="283">
        <f t="shared" si="490"/>
        <v>3.9027159722048697</v>
      </c>
      <c r="N2055" s="283">
        <f t="shared" si="491"/>
        <v>2.4522803312945656</v>
      </c>
      <c r="O2055" s="283">
        <f t="shared" si="492"/>
        <v>0.46643143131587905</v>
      </c>
      <c r="P2055" s="21">
        <f t="shared" si="484"/>
        <v>0</v>
      </c>
      <c r="Q2055" s="21">
        <f t="shared" si="485"/>
        <v>0.79115902007799765</v>
      </c>
      <c r="R2055">
        <f t="shared" si="486"/>
        <v>0.83668510409641816</v>
      </c>
      <c r="S2055" s="296">
        <f t="shared" si="493"/>
        <v>0</v>
      </c>
      <c r="T2055" s="283">
        <f t="shared" si="494"/>
        <v>0.36893130299776367</v>
      </c>
    </row>
    <row r="2056" spans="1:20" x14ac:dyDescent="0.25">
      <c r="A2056" s="286">
        <v>43186</v>
      </c>
      <c r="B2056" s="1">
        <f t="shared" si="487"/>
        <v>2</v>
      </c>
      <c r="C2056" s="285">
        <v>14</v>
      </c>
      <c r="D2056" t="s">
        <v>714</v>
      </c>
      <c r="F2056" s="16">
        <v>34</v>
      </c>
      <c r="G2056" t="str">
        <f t="shared" si="481"/>
        <v>heating</v>
      </c>
      <c r="H2056" s="283">
        <f>IF(G2056="heating",F2056*Assumptions!M$4+Assumptions!M$7,0)</f>
        <v>0.38032816984085704</v>
      </c>
      <c r="I2056" s="15">
        <f t="shared" si="482"/>
        <v>0.86032894500746537</v>
      </c>
      <c r="J2056" s="15">
        <f t="shared" si="483"/>
        <v>1.0199659078795975</v>
      </c>
      <c r="K2056" s="283">
        <f t="shared" si="488"/>
        <v>0.33374032458632358</v>
      </c>
      <c r="L2056" s="283">
        <f t="shared" si="489"/>
        <v>3.1617728735566879</v>
      </c>
      <c r="M2056" s="283">
        <f t="shared" si="490"/>
        <v>3.6003802905638116</v>
      </c>
      <c r="N2056" s="283">
        <f t="shared" si="491"/>
        <v>2.582445701090049</v>
      </c>
      <c r="O2056" s="283">
        <f t="shared" si="492"/>
        <v>0.4086092128262902</v>
      </c>
      <c r="P2056" s="21">
        <f t="shared" si="484"/>
        <v>0</v>
      </c>
      <c r="Q2056" s="21">
        <f t="shared" si="485"/>
        <v>0.84355555031342389</v>
      </c>
      <c r="R2056">
        <f t="shared" si="486"/>
        <v>0.83668510409641816</v>
      </c>
      <c r="S2056" s="296">
        <f t="shared" si="493"/>
        <v>0</v>
      </c>
      <c r="T2056" s="283">
        <f t="shared" si="494"/>
        <v>0.33374032458632358</v>
      </c>
    </row>
    <row r="2057" spans="1:20" x14ac:dyDescent="0.25">
      <c r="A2057" s="286">
        <v>43186</v>
      </c>
      <c r="B2057" s="1">
        <f t="shared" si="487"/>
        <v>2</v>
      </c>
      <c r="C2057" s="285">
        <v>15</v>
      </c>
      <c r="D2057" t="s">
        <v>714</v>
      </c>
      <c r="F2057" s="16">
        <v>34</v>
      </c>
      <c r="G2057" t="str">
        <f t="shared" si="481"/>
        <v>heating</v>
      </c>
      <c r="H2057" s="283">
        <f>IF(G2057="heating",F2057*Assumptions!M$4+Assumptions!M$7,0)</f>
        <v>0.38032816984085704</v>
      </c>
      <c r="I2057" s="15">
        <f t="shared" si="482"/>
        <v>0.85754515037175039</v>
      </c>
      <c r="J2057" s="15">
        <f t="shared" si="483"/>
        <v>1.0199659078795975</v>
      </c>
      <c r="K2057" s="283">
        <f t="shared" si="488"/>
        <v>0.33266043005214968</v>
      </c>
      <c r="L2057" s="283">
        <f t="shared" si="489"/>
        <v>3.1617728735566879</v>
      </c>
      <c r="M2057" s="283">
        <f t="shared" si="490"/>
        <v>3.5887304217577372</v>
      </c>
      <c r="N2057" s="283">
        <f t="shared" si="491"/>
        <v>2.582445701090049</v>
      </c>
      <c r="O2057" s="283">
        <f t="shared" si="492"/>
        <v>0.40728706257042541</v>
      </c>
      <c r="P2057" s="21">
        <f t="shared" si="484"/>
        <v>0</v>
      </c>
      <c r="Q2057" s="21">
        <f t="shared" si="485"/>
        <v>0.96592607327566882</v>
      </c>
      <c r="R2057">
        <f t="shared" si="486"/>
        <v>0.83668510409641816</v>
      </c>
      <c r="S2057" s="296">
        <f t="shared" si="493"/>
        <v>0</v>
      </c>
      <c r="T2057" s="283">
        <f t="shared" si="494"/>
        <v>0.33266043005214968</v>
      </c>
    </row>
    <row r="2058" spans="1:20" x14ac:dyDescent="0.25">
      <c r="A2058" s="286">
        <v>43186</v>
      </c>
      <c r="B2058" s="1">
        <f t="shared" si="487"/>
        <v>2</v>
      </c>
      <c r="C2058" s="285">
        <v>16</v>
      </c>
      <c r="D2058" t="s">
        <v>714</v>
      </c>
      <c r="F2058" s="16">
        <v>34</v>
      </c>
      <c r="G2058" t="str">
        <f t="shared" si="481"/>
        <v>heating</v>
      </c>
      <c r="H2058" s="283">
        <f>IF(G2058="heating",F2058*Assumptions!M$4+Assumptions!M$7,0)</f>
        <v>0.38032816984085704</v>
      </c>
      <c r="I2058" s="15">
        <f t="shared" si="482"/>
        <v>0.88344815438260227</v>
      </c>
      <c r="J2058" s="15">
        <f t="shared" si="483"/>
        <v>1.0199659078795975</v>
      </c>
      <c r="K2058" s="283">
        <f t="shared" si="488"/>
        <v>0.34270876913978493</v>
      </c>
      <c r="L2058" s="283">
        <f t="shared" si="489"/>
        <v>3.1617728735566879</v>
      </c>
      <c r="M2058" s="283">
        <f t="shared" si="490"/>
        <v>3.6971315927845434</v>
      </c>
      <c r="N2058" s="283">
        <f t="shared" si="491"/>
        <v>2.582445701090049</v>
      </c>
      <c r="O2058" s="283">
        <f t="shared" si="492"/>
        <v>0.41958957330208346</v>
      </c>
      <c r="P2058" s="21">
        <f t="shared" si="484"/>
        <v>0</v>
      </c>
      <c r="Q2058" s="21">
        <f t="shared" si="485"/>
        <v>1.1649354943302594</v>
      </c>
      <c r="R2058">
        <f t="shared" si="486"/>
        <v>0.83668510409641816</v>
      </c>
      <c r="S2058" s="296">
        <f t="shared" si="493"/>
        <v>0</v>
      </c>
      <c r="T2058" s="283">
        <f t="shared" si="494"/>
        <v>0.34270876913978493</v>
      </c>
    </row>
    <row r="2059" spans="1:20" x14ac:dyDescent="0.25">
      <c r="A2059" s="286">
        <v>43186</v>
      </c>
      <c r="B2059" s="1">
        <f t="shared" si="487"/>
        <v>2</v>
      </c>
      <c r="C2059" s="285">
        <v>17</v>
      </c>
      <c r="D2059" t="s">
        <v>714</v>
      </c>
      <c r="F2059" s="16">
        <v>32</v>
      </c>
      <c r="G2059" t="str">
        <f t="shared" si="481"/>
        <v>heating</v>
      </c>
      <c r="H2059" s="283">
        <f>IF(G2059="heating",F2059*Assumptions!M$4+Assumptions!M$7,0)</f>
        <v>0.40171991831493709</v>
      </c>
      <c r="I2059" s="15">
        <f t="shared" si="482"/>
        <v>0.94025748850374469</v>
      </c>
      <c r="J2059" s="15">
        <f t="shared" si="483"/>
        <v>1.0199659078795975</v>
      </c>
      <c r="K2059" s="283">
        <f t="shared" si="488"/>
        <v>0.38526168742504335</v>
      </c>
      <c r="L2059" s="283">
        <f t="shared" si="489"/>
        <v>3.1003620880617868</v>
      </c>
      <c r="M2059" s="283">
        <f t="shared" si="490"/>
        <v>4.0754658896521736</v>
      </c>
      <c r="N2059" s="283">
        <f t="shared" si="491"/>
        <v>2.4522803312945656</v>
      </c>
      <c r="O2059" s="283">
        <f t="shared" si="492"/>
        <v>0.48707756386267675</v>
      </c>
      <c r="P2059" s="21">
        <f t="shared" si="484"/>
        <v>0</v>
      </c>
      <c r="Q2059" s="21">
        <f t="shared" si="485"/>
        <v>1.3521540118753073</v>
      </c>
      <c r="R2059">
        <f t="shared" si="486"/>
        <v>0.83668510409641816</v>
      </c>
      <c r="S2059" s="296">
        <f t="shared" si="493"/>
        <v>0</v>
      </c>
      <c r="T2059" s="283">
        <f t="shared" si="494"/>
        <v>0.38526168742504335</v>
      </c>
    </row>
    <row r="2060" spans="1:20" x14ac:dyDescent="0.25">
      <c r="A2060" s="286">
        <v>43186</v>
      </c>
      <c r="B2060" s="1">
        <f t="shared" si="487"/>
        <v>2</v>
      </c>
      <c r="C2060" s="285">
        <v>18</v>
      </c>
      <c r="D2060" t="s">
        <v>714</v>
      </c>
      <c r="F2060" s="16">
        <v>28</v>
      </c>
      <c r="G2060" t="str">
        <f t="shared" si="481"/>
        <v>heating</v>
      </c>
      <c r="H2060" s="283">
        <f>IF(G2060="heating",F2060*Assumptions!M$4+Assumptions!M$7,0)</f>
        <v>0.44450341526309717</v>
      </c>
      <c r="I2060" s="15">
        <f t="shared" si="482"/>
        <v>0.98182363790757687</v>
      </c>
      <c r="J2060" s="15">
        <f t="shared" si="483"/>
        <v>1.0199659078795975</v>
      </c>
      <c r="K2060" s="283">
        <f t="shared" si="488"/>
        <v>0.44513756082247663</v>
      </c>
      <c r="L2060" s="283">
        <f t="shared" si="489"/>
        <v>3.0941723472618432</v>
      </c>
      <c r="M2060" s="283">
        <f t="shared" si="490"/>
        <v>4.6994579148203739</v>
      </c>
      <c r="N2060" s="283">
        <f t="shared" si="491"/>
        <v>2.2832919573072399</v>
      </c>
      <c r="O2060" s="283">
        <f t="shared" si="492"/>
        <v>0.60322217096092545</v>
      </c>
      <c r="P2060" s="21">
        <f t="shared" si="484"/>
        <v>0</v>
      </c>
      <c r="Q2060" s="21">
        <f t="shared" si="485"/>
        <v>1.5598916921549892</v>
      </c>
      <c r="R2060">
        <f t="shared" si="486"/>
        <v>0.83668510409641816</v>
      </c>
      <c r="S2060" s="296">
        <f t="shared" si="493"/>
        <v>0</v>
      </c>
      <c r="T2060" s="283">
        <f t="shared" si="494"/>
        <v>0.44513756082247663</v>
      </c>
    </row>
    <row r="2061" spans="1:20" x14ac:dyDescent="0.25">
      <c r="A2061" s="286">
        <v>43186</v>
      </c>
      <c r="B2061" s="1">
        <f t="shared" si="487"/>
        <v>2</v>
      </c>
      <c r="C2061" s="285">
        <v>19</v>
      </c>
      <c r="D2061" t="s">
        <v>714</v>
      </c>
      <c r="F2061" s="16">
        <v>28</v>
      </c>
      <c r="G2061" t="str">
        <f t="shared" si="481"/>
        <v>heating</v>
      </c>
      <c r="H2061" s="283">
        <f>IF(G2061="heating",F2061*Assumptions!M$4+Assumptions!M$7,0)</f>
        <v>0.44450341526309717</v>
      </c>
      <c r="I2061" s="15">
        <f t="shared" si="482"/>
        <v>0.98418842963438757</v>
      </c>
      <c r="J2061" s="15">
        <f t="shared" si="483"/>
        <v>1.0199659078795975</v>
      </c>
      <c r="K2061" s="283">
        <f t="shared" si="488"/>
        <v>0.44620970614520389</v>
      </c>
      <c r="L2061" s="283">
        <f t="shared" si="489"/>
        <v>3.0941723472618432</v>
      </c>
      <c r="M2061" s="283">
        <f t="shared" si="490"/>
        <v>4.7107768918427091</v>
      </c>
      <c r="N2061" s="283">
        <f t="shared" si="491"/>
        <v>2.2832919573072399</v>
      </c>
      <c r="O2061" s="283">
        <f t="shared" si="492"/>
        <v>0.6046750742566307</v>
      </c>
      <c r="P2061" s="21">
        <f t="shared" si="484"/>
        <v>0</v>
      </c>
      <c r="Q2061" s="21">
        <f t="shared" si="485"/>
        <v>1.6764212681468484</v>
      </c>
      <c r="R2061">
        <f t="shared" si="486"/>
        <v>0.83668510409641816</v>
      </c>
      <c r="S2061" s="296">
        <f t="shared" si="493"/>
        <v>0</v>
      </c>
      <c r="T2061" s="283">
        <f t="shared" si="494"/>
        <v>0.44620970614520389</v>
      </c>
    </row>
    <row r="2062" spans="1:20" x14ac:dyDescent="0.25">
      <c r="A2062" s="286">
        <v>43186</v>
      </c>
      <c r="B2062" s="1">
        <f t="shared" si="487"/>
        <v>2</v>
      </c>
      <c r="C2062" s="285">
        <v>20</v>
      </c>
      <c r="D2062" t="s">
        <v>714</v>
      </c>
      <c r="F2062" s="16">
        <v>27</v>
      </c>
      <c r="G2062" t="str">
        <f t="shared" si="481"/>
        <v>heating</v>
      </c>
      <c r="H2062" s="283">
        <f>IF(G2062="heating",F2062*Assumptions!M$4+Assumptions!M$7,0)</f>
        <v>0.45519928950013722</v>
      </c>
      <c r="I2062" s="15">
        <f t="shared" si="482"/>
        <v>0.97071962311712034</v>
      </c>
      <c r="J2062" s="15">
        <f t="shared" si="483"/>
        <v>1.0199659078795975</v>
      </c>
      <c r="K2062" s="283">
        <f t="shared" si="488"/>
        <v>0.45069323608635231</v>
      </c>
      <c r="L2062" s="283">
        <f t="shared" si="489"/>
        <v>3.1143580678163376</v>
      </c>
      <c r="M2062" s="283">
        <f t="shared" si="490"/>
        <v>4.789151835504657</v>
      </c>
      <c r="N2062" s="283">
        <f t="shared" si="491"/>
        <v>2.2875213966102126</v>
      </c>
      <c r="O2062" s="283">
        <f t="shared" si="492"/>
        <v>0.6135986828345098</v>
      </c>
      <c r="P2062" s="21">
        <f t="shared" si="484"/>
        <v>0</v>
      </c>
      <c r="Q2062" s="21">
        <f t="shared" si="485"/>
        <v>1.52436960139122</v>
      </c>
      <c r="R2062">
        <f t="shared" si="486"/>
        <v>0.83668510409641816</v>
      </c>
      <c r="S2062" s="296">
        <f t="shared" si="493"/>
        <v>0</v>
      </c>
      <c r="T2062" s="283">
        <f t="shared" si="494"/>
        <v>0.45069323608635231</v>
      </c>
    </row>
    <row r="2063" spans="1:20" x14ac:dyDescent="0.25">
      <c r="A2063" s="286">
        <v>43186</v>
      </c>
      <c r="B2063" s="1">
        <f t="shared" si="487"/>
        <v>2</v>
      </c>
      <c r="C2063" s="285">
        <v>21</v>
      </c>
      <c r="D2063" t="s">
        <v>714</v>
      </c>
      <c r="F2063" s="16">
        <v>27</v>
      </c>
      <c r="G2063" t="str">
        <f t="shared" si="481"/>
        <v>heating</v>
      </c>
      <c r="H2063" s="283">
        <f>IF(G2063="heating",F2063*Assumptions!M$4+Assumptions!M$7,0)</f>
        <v>0.45519928950013722</v>
      </c>
      <c r="I2063" s="15">
        <f t="shared" si="482"/>
        <v>0.95751150862929935</v>
      </c>
      <c r="J2063" s="15">
        <f t="shared" si="483"/>
        <v>1.0199659078795975</v>
      </c>
      <c r="K2063" s="283">
        <f t="shared" si="488"/>
        <v>0.44456087024213486</v>
      </c>
      <c r="L2063" s="283">
        <f t="shared" si="489"/>
        <v>3.1143580678163376</v>
      </c>
      <c r="M2063" s="283">
        <f t="shared" si="490"/>
        <v>4.7239881525662408</v>
      </c>
      <c r="N2063" s="283">
        <f t="shared" si="491"/>
        <v>2.2875213966102126</v>
      </c>
      <c r="O2063" s="283">
        <f t="shared" si="492"/>
        <v>0.60524974101912776</v>
      </c>
      <c r="P2063" s="21">
        <f t="shared" si="484"/>
        <v>0</v>
      </c>
      <c r="Q2063" s="21">
        <f t="shared" si="485"/>
        <v>1.4448604713749031</v>
      </c>
      <c r="R2063">
        <f t="shared" si="486"/>
        <v>0.83668510409641816</v>
      </c>
      <c r="S2063" s="296">
        <f t="shared" si="493"/>
        <v>0</v>
      </c>
      <c r="T2063" s="283">
        <f t="shared" si="494"/>
        <v>0.44456087024213486</v>
      </c>
    </row>
    <row r="2064" spans="1:20" x14ac:dyDescent="0.25">
      <c r="A2064" s="286">
        <v>43186</v>
      </c>
      <c r="B2064" s="1">
        <f t="shared" si="487"/>
        <v>2</v>
      </c>
      <c r="C2064" s="285">
        <v>22</v>
      </c>
      <c r="D2064" t="s">
        <v>714</v>
      </c>
      <c r="F2064" s="16">
        <v>27</v>
      </c>
      <c r="G2064" t="str">
        <f t="shared" si="481"/>
        <v>heating</v>
      </c>
      <c r="H2064" s="283">
        <f>IF(G2064="heating",F2064*Assumptions!M$4+Assumptions!M$7,0)</f>
        <v>0.45519928950013722</v>
      </c>
      <c r="I2064" s="15">
        <f t="shared" si="482"/>
        <v>0.9426530227543114</v>
      </c>
      <c r="J2064" s="15">
        <f t="shared" si="483"/>
        <v>1.0199659078795975</v>
      </c>
      <c r="K2064" s="283">
        <f t="shared" si="488"/>
        <v>0.43766225716904389</v>
      </c>
      <c r="L2064" s="283">
        <f t="shared" si="489"/>
        <v>3.1143580678163376</v>
      </c>
      <c r="M2064" s="283">
        <f t="shared" si="490"/>
        <v>4.6506821811957275</v>
      </c>
      <c r="N2064" s="283">
        <f t="shared" si="491"/>
        <v>2.2875213966102126</v>
      </c>
      <c r="O2064" s="283">
        <f t="shared" si="492"/>
        <v>0.59585758787347343</v>
      </c>
      <c r="P2064" s="21">
        <f t="shared" si="484"/>
        <v>0</v>
      </c>
      <c r="Q2064" s="21">
        <f t="shared" si="485"/>
        <v>1.2427137171080138</v>
      </c>
      <c r="R2064">
        <f t="shared" si="486"/>
        <v>0.83668510409641816</v>
      </c>
      <c r="S2064" s="296">
        <f t="shared" si="493"/>
        <v>0</v>
      </c>
      <c r="T2064" s="283">
        <f t="shared" si="494"/>
        <v>0.43766225716904389</v>
      </c>
    </row>
    <row r="2065" spans="1:20" x14ac:dyDescent="0.25">
      <c r="A2065" s="286">
        <v>43186</v>
      </c>
      <c r="B2065" s="1">
        <f t="shared" si="487"/>
        <v>2</v>
      </c>
      <c r="C2065" s="285">
        <v>23</v>
      </c>
      <c r="D2065" t="s">
        <v>713</v>
      </c>
      <c r="F2065" s="16">
        <v>25</v>
      </c>
      <c r="G2065" t="str">
        <f t="shared" si="481"/>
        <v>heating</v>
      </c>
      <c r="H2065" s="283">
        <f>IF(G2065="heating",F2065*Assumptions!M$4+Assumptions!M$7,0)</f>
        <v>0.47659103797421726</v>
      </c>
      <c r="I2065" s="15">
        <f t="shared" si="482"/>
        <v>0.94450710149963013</v>
      </c>
      <c r="J2065" s="15">
        <f t="shared" si="483"/>
        <v>1.0199659078795975</v>
      </c>
      <c r="K2065" s="283">
        <f t="shared" si="488"/>
        <v>0.45913114592479537</v>
      </c>
      <c r="L2065" s="283">
        <f t="shared" si="489"/>
        <v>3.0939281817466902</v>
      </c>
      <c r="M2065" s="283">
        <f t="shared" si="490"/>
        <v>4.846810116578812</v>
      </c>
      <c r="N2065" s="283">
        <f t="shared" si="491"/>
        <v>2.1843738559015753</v>
      </c>
      <c r="O2065" s="283">
        <f t="shared" si="492"/>
        <v>0.6503093724805975</v>
      </c>
      <c r="P2065" s="21">
        <f t="shared" si="484"/>
        <v>0</v>
      </c>
      <c r="Q2065" s="21">
        <f t="shared" si="485"/>
        <v>1.0297519246597011</v>
      </c>
      <c r="R2065">
        <f t="shared" si="486"/>
        <v>0.83668510409641816</v>
      </c>
      <c r="S2065" s="296">
        <f t="shared" si="493"/>
        <v>0</v>
      </c>
      <c r="T2065" s="283">
        <f t="shared" si="494"/>
        <v>0.45913114592479537</v>
      </c>
    </row>
    <row r="2066" spans="1:20" x14ac:dyDescent="0.25">
      <c r="A2066" s="286">
        <v>43187</v>
      </c>
      <c r="B2066" s="1">
        <f t="shared" si="487"/>
        <v>3</v>
      </c>
      <c r="C2066" s="285">
        <v>0</v>
      </c>
      <c r="D2066" t="s">
        <v>713</v>
      </c>
      <c r="F2066" s="16">
        <v>25</v>
      </c>
      <c r="G2066" t="str">
        <f t="shared" si="481"/>
        <v>heating</v>
      </c>
      <c r="H2066" s="283">
        <f>IF(G2066="heating",F2066*Assumptions!M$4+Assumptions!M$7,0)</f>
        <v>0.47659103797421726</v>
      </c>
      <c r="I2066" s="15">
        <f t="shared" si="482"/>
        <v>0.97481507806017154</v>
      </c>
      <c r="J2066" s="15">
        <f t="shared" si="483"/>
        <v>1.0263036171733995</v>
      </c>
      <c r="K2066" s="283">
        <f t="shared" si="488"/>
        <v>0.47680847819743155</v>
      </c>
      <c r="L2066" s="283">
        <f t="shared" si="489"/>
        <v>3.0939281817466902</v>
      </c>
      <c r="M2066" s="283">
        <f t="shared" si="490"/>
        <v>5.0334205734245607</v>
      </c>
      <c r="N2066" s="283">
        <f t="shared" si="491"/>
        <v>2.1843738559015753</v>
      </c>
      <c r="O2066" s="283">
        <f t="shared" si="492"/>
        <v>0.67534739257438559</v>
      </c>
      <c r="P2066" s="21">
        <f t="shared" si="484"/>
        <v>0</v>
      </c>
      <c r="Q2066" s="21">
        <f t="shared" si="485"/>
        <v>0.90668853391740301</v>
      </c>
      <c r="R2066">
        <f t="shared" si="486"/>
        <v>0.9421089825381942</v>
      </c>
      <c r="S2066" s="296">
        <f t="shared" si="493"/>
        <v>0</v>
      </c>
      <c r="T2066" s="283">
        <f t="shared" si="494"/>
        <v>0.47680847819743155</v>
      </c>
    </row>
    <row r="2067" spans="1:20" x14ac:dyDescent="0.25">
      <c r="A2067" s="286">
        <v>43187</v>
      </c>
      <c r="B2067" s="1">
        <f t="shared" si="487"/>
        <v>3</v>
      </c>
      <c r="C2067" s="285">
        <v>1</v>
      </c>
      <c r="D2067" t="s">
        <v>713</v>
      </c>
      <c r="F2067" s="16">
        <v>23</v>
      </c>
      <c r="G2067" t="str">
        <f t="shared" si="481"/>
        <v>heating</v>
      </c>
      <c r="H2067" s="283">
        <f>IF(G2067="heating",F2067*Assumptions!M$4+Assumptions!M$7,0)</f>
        <v>0.4979827864482973</v>
      </c>
      <c r="I2067" s="15">
        <f t="shared" si="482"/>
        <v>1.012242869806885</v>
      </c>
      <c r="J2067" s="15">
        <f t="shared" si="483"/>
        <v>1.0263036171733995</v>
      </c>
      <c r="K2067" s="283">
        <f t="shared" si="488"/>
        <v>0.51733863971595306</v>
      </c>
      <c r="L2067" s="283">
        <f t="shared" si="489"/>
        <v>3.0592830131973998</v>
      </c>
      <c r="M2067" s="283">
        <f t="shared" si="490"/>
        <v>5.4001222864331053</v>
      </c>
      <c r="N2067" s="283">
        <f t="shared" si="491"/>
        <v>2.0731424140202046</v>
      </c>
      <c r="O2067" s="283">
        <f t="shared" si="492"/>
        <v>0.76342334315786187</v>
      </c>
      <c r="P2067" s="21">
        <f t="shared" si="484"/>
        <v>0</v>
      </c>
      <c r="Q2067" s="21">
        <f t="shared" si="485"/>
        <v>0.81803459285312596</v>
      </c>
      <c r="R2067">
        <f t="shared" si="486"/>
        <v>0.9421089825381942</v>
      </c>
      <c r="S2067" s="296">
        <f t="shared" si="493"/>
        <v>0</v>
      </c>
      <c r="T2067" s="283">
        <f t="shared" si="494"/>
        <v>0.51733863971595306</v>
      </c>
    </row>
    <row r="2068" spans="1:20" x14ac:dyDescent="0.25">
      <c r="A2068" s="286">
        <v>43187</v>
      </c>
      <c r="B2068" s="1">
        <f t="shared" si="487"/>
        <v>3</v>
      </c>
      <c r="C2068" s="285">
        <v>2</v>
      </c>
      <c r="D2068" t="s">
        <v>713</v>
      </c>
      <c r="F2068" s="16">
        <v>21</v>
      </c>
      <c r="G2068" t="str">
        <f t="shared" si="481"/>
        <v>heating</v>
      </c>
      <c r="H2068" s="283">
        <f>IF(G2068="heating",F2068*Assumptions!M$4+Assumptions!M$7,0)</f>
        <v>0.51937453492237728</v>
      </c>
      <c r="I2068" s="15">
        <f t="shared" si="482"/>
        <v>1.0509704703585963</v>
      </c>
      <c r="J2068" s="15">
        <f t="shared" si="483"/>
        <v>1.0263036171733995</v>
      </c>
      <c r="K2068" s="283">
        <f t="shared" si="488"/>
        <v>0.56020505765450779</v>
      </c>
      <c r="L2068" s="283">
        <f t="shared" si="489"/>
        <v>3.0222800846604434</v>
      </c>
      <c r="M2068" s="283">
        <f t="shared" si="490"/>
        <v>5.7768455619248362</v>
      </c>
      <c r="N2068" s="283">
        <f t="shared" si="491"/>
        <v>1.9596958788221039</v>
      </c>
      <c r="O2068" s="283">
        <f t="shared" si="492"/>
        <v>0.8639588455393028</v>
      </c>
      <c r="P2068" s="21">
        <f t="shared" si="484"/>
        <v>0</v>
      </c>
      <c r="Q2068" s="21">
        <f t="shared" si="485"/>
        <v>0.74507607494346417</v>
      </c>
      <c r="R2068">
        <f t="shared" si="486"/>
        <v>0.9421089825381942</v>
      </c>
      <c r="S2068" s="296">
        <f t="shared" si="493"/>
        <v>0</v>
      </c>
      <c r="T2068" s="283">
        <f t="shared" si="494"/>
        <v>0.56020505765450779</v>
      </c>
    </row>
    <row r="2069" spans="1:20" x14ac:dyDescent="0.25">
      <c r="A2069" s="286">
        <v>43187</v>
      </c>
      <c r="B2069" s="1">
        <f t="shared" si="487"/>
        <v>3</v>
      </c>
      <c r="C2069" s="285">
        <v>3</v>
      </c>
      <c r="D2069" t="s">
        <v>713</v>
      </c>
      <c r="F2069" s="16">
        <v>19</v>
      </c>
      <c r="G2069" t="str">
        <f t="shared" si="481"/>
        <v>heating</v>
      </c>
      <c r="H2069" s="283">
        <f>IF(G2069="heating",F2069*Assumptions!M$4+Assumptions!M$7,0)</f>
        <v>0.54076628339645738</v>
      </c>
      <c r="I2069" s="15">
        <f t="shared" si="482"/>
        <v>1.0924036124451033</v>
      </c>
      <c r="J2069" s="15">
        <f t="shared" si="483"/>
        <v>1.0263036171733995</v>
      </c>
      <c r="K2069" s="283">
        <f t="shared" si="488"/>
        <v>0.60627350985256279</v>
      </c>
      <c r="L2069" s="283">
        <f t="shared" si="489"/>
        <v>2.9437809613584625</v>
      </c>
      <c r="M2069" s="283">
        <f t="shared" si="490"/>
        <v>6.0895206502999768</v>
      </c>
      <c r="N2069" s="283">
        <f t="shared" si="491"/>
        <v>1.8289671560163632</v>
      </c>
      <c r="O2069" s="283">
        <f t="shared" si="492"/>
        <v>0.97581654750282409</v>
      </c>
      <c r="P2069" s="21">
        <f t="shared" si="484"/>
        <v>0</v>
      </c>
      <c r="Q2069" s="21">
        <f t="shared" si="485"/>
        <v>0.69158980876382303</v>
      </c>
      <c r="R2069">
        <f t="shared" si="486"/>
        <v>0.9421089825381942</v>
      </c>
      <c r="S2069" s="296">
        <f t="shared" si="493"/>
        <v>0</v>
      </c>
      <c r="T2069" s="283">
        <f t="shared" si="494"/>
        <v>0.60627350985256279</v>
      </c>
    </row>
    <row r="2070" spans="1:20" x14ac:dyDescent="0.25">
      <c r="A2070" s="286">
        <v>43187</v>
      </c>
      <c r="B2070" s="1">
        <f t="shared" si="487"/>
        <v>3</v>
      </c>
      <c r="C2070" s="285">
        <v>4</v>
      </c>
      <c r="D2070" t="s">
        <v>713</v>
      </c>
      <c r="F2070" s="16">
        <v>21</v>
      </c>
      <c r="G2070" t="str">
        <f t="shared" si="481"/>
        <v>heating</v>
      </c>
      <c r="H2070" s="283">
        <f>IF(G2070="heating",F2070*Assumptions!M$4+Assumptions!M$7,0)</f>
        <v>0.51937453492237728</v>
      </c>
      <c r="I2070" s="15">
        <f t="shared" si="482"/>
        <v>1.1348296917927807</v>
      </c>
      <c r="J2070" s="15">
        <f t="shared" si="483"/>
        <v>1.0263036171733995</v>
      </c>
      <c r="K2070" s="283">
        <f t="shared" si="488"/>
        <v>0.60490503858010902</v>
      </c>
      <c r="L2070" s="283">
        <f t="shared" si="489"/>
        <v>3.0222800846604434</v>
      </c>
      <c r="M2070" s="283">
        <f t="shared" si="490"/>
        <v>6.2377926435333677</v>
      </c>
      <c r="N2070" s="283">
        <f t="shared" si="491"/>
        <v>1.9596958788221039</v>
      </c>
      <c r="O2070" s="283">
        <f t="shared" si="492"/>
        <v>0.93289600236863035</v>
      </c>
      <c r="P2070" s="21">
        <f t="shared" si="484"/>
        <v>0</v>
      </c>
      <c r="Q2070" s="21">
        <f t="shared" si="485"/>
        <v>0.6473875548762833</v>
      </c>
      <c r="R2070">
        <f t="shared" si="486"/>
        <v>0.9421089825381942</v>
      </c>
      <c r="S2070" s="296">
        <f t="shared" si="493"/>
        <v>0</v>
      </c>
      <c r="T2070" s="283">
        <f t="shared" si="494"/>
        <v>0.60490503858010902</v>
      </c>
    </row>
    <row r="2071" spans="1:20" x14ac:dyDescent="0.25">
      <c r="A2071" s="286">
        <v>43187</v>
      </c>
      <c r="B2071" s="1">
        <f t="shared" si="487"/>
        <v>3</v>
      </c>
      <c r="C2071" s="285">
        <v>5</v>
      </c>
      <c r="D2071" t="s">
        <v>713</v>
      </c>
      <c r="F2071" s="16">
        <v>19</v>
      </c>
      <c r="G2071" t="str">
        <f t="shared" si="481"/>
        <v>heating</v>
      </c>
      <c r="H2071" s="283">
        <f>IF(G2071="heating",F2071*Assumptions!M$4+Assumptions!M$7,0)</f>
        <v>0.54076628339645738</v>
      </c>
      <c r="I2071" s="15">
        <f t="shared" si="482"/>
        <v>1.1635558681477385</v>
      </c>
      <c r="J2071" s="15">
        <f t="shared" si="483"/>
        <v>1.0263036171733995</v>
      </c>
      <c r="K2071" s="283">
        <f t="shared" si="488"/>
        <v>0.64576232818611756</v>
      </c>
      <c r="L2071" s="283">
        <f t="shared" si="489"/>
        <v>2.9437809613584625</v>
      </c>
      <c r="M2071" s="283">
        <f t="shared" si="490"/>
        <v>6.4861534749084688</v>
      </c>
      <c r="N2071" s="283">
        <f t="shared" si="491"/>
        <v>1.8289671560163632</v>
      </c>
      <c r="O2071" s="283">
        <f t="shared" si="492"/>
        <v>1.0393750598656462</v>
      </c>
      <c r="P2071" s="21">
        <f t="shared" si="484"/>
        <v>0</v>
      </c>
      <c r="Q2071" s="21">
        <f t="shared" si="485"/>
        <v>0.72139578924615555</v>
      </c>
      <c r="R2071">
        <f t="shared" si="486"/>
        <v>0.9421089825381942</v>
      </c>
      <c r="S2071" s="296">
        <f t="shared" si="493"/>
        <v>0</v>
      </c>
      <c r="T2071" s="283">
        <f t="shared" si="494"/>
        <v>0.64576232818611756</v>
      </c>
    </row>
    <row r="2072" spans="1:20" x14ac:dyDescent="0.25">
      <c r="A2072" s="286">
        <v>43187</v>
      </c>
      <c r="B2072" s="1">
        <f t="shared" si="487"/>
        <v>3</v>
      </c>
      <c r="C2072" s="285">
        <v>6</v>
      </c>
      <c r="D2072" t="s">
        <v>713</v>
      </c>
      <c r="F2072" s="16">
        <v>19</v>
      </c>
      <c r="G2072" t="str">
        <f t="shared" si="481"/>
        <v>heating</v>
      </c>
      <c r="H2072" s="283">
        <f>IF(G2072="heating",F2072*Assumptions!M$4+Assumptions!M$7,0)</f>
        <v>0.54076628339645738</v>
      </c>
      <c r="I2072" s="15">
        <f t="shared" si="482"/>
        <v>1.2083911162615524</v>
      </c>
      <c r="J2072" s="15">
        <f t="shared" si="483"/>
        <v>1.0263036171733995</v>
      </c>
      <c r="K2072" s="283">
        <f t="shared" si="488"/>
        <v>0.67064546014338988</v>
      </c>
      <c r="L2072" s="283">
        <f t="shared" si="489"/>
        <v>2.9437809613584625</v>
      </c>
      <c r="M2072" s="283">
        <f t="shared" si="490"/>
        <v>6.7360841471801276</v>
      </c>
      <c r="N2072" s="283">
        <f t="shared" si="491"/>
        <v>1.8289671560163632</v>
      </c>
      <c r="O2072" s="283">
        <f t="shared" si="492"/>
        <v>1.0794252542465743</v>
      </c>
      <c r="P2072" s="21">
        <f t="shared" si="484"/>
        <v>0</v>
      </c>
      <c r="Q2072" s="21">
        <f t="shared" si="485"/>
        <v>0.87787080972652631</v>
      </c>
      <c r="R2072">
        <f t="shared" si="486"/>
        <v>0.9421089825381942</v>
      </c>
      <c r="S2072" s="296">
        <f t="shared" si="493"/>
        <v>0</v>
      </c>
      <c r="T2072" s="283">
        <f t="shared" si="494"/>
        <v>0.67064546014338988</v>
      </c>
    </row>
    <row r="2073" spans="1:20" x14ac:dyDescent="0.25">
      <c r="A2073" s="286">
        <v>43187</v>
      </c>
      <c r="B2073" s="1">
        <f t="shared" si="487"/>
        <v>3</v>
      </c>
      <c r="C2073" s="285">
        <v>7</v>
      </c>
      <c r="D2073" t="s">
        <v>714</v>
      </c>
      <c r="F2073" s="16">
        <v>21</v>
      </c>
      <c r="G2073" t="str">
        <f t="shared" si="481"/>
        <v>heating</v>
      </c>
      <c r="H2073" s="283">
        <f>IF(G2073="heating",F2073*Assumptions!M$4+Assumptions!M$7,0)</f>
        <v>0.51937453492237728</v>
      </c>
      <c r="I2073" s="15">
        <f t="shared" si="482"/>
        <v>1.1637425769249583</v>
      </c>
      <c r="J2073" s="15">
        <f t="shared" si="483"/>
        <v>1.0263036171733995</v>
      </c>
      <c r="K2073" s="283">
        <f t="shared" si="488"/>
        <v>0.62031664617447202</v>
      </c>
      <c r="L2073" s="283">
        <f t="shared" si="489"/>
        <v>3.0222800846604434</v>
      </c>
      <c r="M2073" s="283">
        <f t="shared" si="490"/>
        <v>6.3967174438669812</v>
      </c>
      <c r="N2073" s="283">
        <f t="shared" si="491"/>
        <v>1.9596958788221039</v>
      </c>
      <c r="O2073" s="283">
        <f t="shared" si="492"/>
        <v>0.95666407536832532</v>
      </c>
      <c r="P2073" s="21">
        <f t="shared" si="484"/>
        <v>0</v>
      </c>
      <c r="Q2073" s="21">
        <f t="shared" si="485"/>
        <v>0.97331382064367777</v>
      </c>
      <c r="R2073">
        <f t="shared" si="486"/>
        <v>0.9421089825381942</v>
      </c>
      <c r="S2073" s="296">
        <f t="shared" si="493"/>
        <v>0</v>
      </c>
      <c r="T2073" s="283">
        <f t="shared" si="494"/>
        <v>0.62031664617447202</v>
      </c>
    </row>
    <row r="2074" spans="1:20" x14ac:dyDescent="0.25">
      <c r="A2074" s="286">
        <v>43187</v>
      </c>
      <c r="B2074" s="1">
        <f t="shared" si="487"/>
        <v>3</v>
      </c>
      <c r="C2074" s="285">
        <v>8</v>
      </c>
      <c r="D2074" t="s">
        <v>714</v>
      </c>
      <c r="F2074" s="16">
        <v>25</v>
      </c>
      <c r="G2074" t="str">
        <f t="shared" si="481"/>
        <v>heating</v>
      </c>
      <c r="H2074" s="283">
        <f>IF(G2074="heating",F2074*Assumptions!M$4+Assumptions!M$7,0)</f>
        <v>0.47659103797421726</v>
      </c>
      <c r="I2074" s="15">
        <f t="shared" si="482"/>
        <v>1.094193721037565</v>
      </c>
      <c r="J2074" s="15">
        <f t="shared" si="483"/>
        <v>1.0263036171733995</v>
      </c>
      <c r="K2074" s="283">
        <f t="shared" si="488"/>
        <v>0.53519980837729975</v>
      </c>
      <c r="L2074" s="283">
        <f t="shared" si="489"/>
        <v>3.0939281817466902</v>
      </c>
      <c r="M2074" s="283">
        <f t="shared" si="490"/>
        <v>5.6498276552534978</v>
      </c>
      <c r="N2074" s="283">
        <f t="shared" si="491"/>
        <v>2.1843738559015753</v>
      </c>
      <c r="O2074" s="283">
        <f t="shared" si="492"/>
        <v>0.75805236614156168</v>
      </c>
      <c r="P2074" s="21">
        <f t="shared" si="484"/>
        <v>0</v>
      </c>
      <c r="Q2074" s="21">
        <f t="shared" si="485"/>
        <v>0.94940007506179924</v>
      </c>
      <c r="R2074">
        <f t="shared" si="486"/>
        <v>0.9421089825381942</v>
      </c>
      <c r="S2074" s="296">
        <f t="shared" si="493"/>
        <v>0</v>
      </c>
      <c r="T2074" s="283">
        <f t="shared" si="494"/>
        <v>0.53519980837729975</v>
      </c>
    </row>
    <row r="2075" spans="1:20" x14ac:dyDescent="0.25">
      <c r="A2075" s="286">
        <v>43187</v>
      </c>
      <c r="B2075" s="1">
        <f t="shared" si="487"/>
        <v>3</v>
      </c>
      <c r="C2075" s="285">
        <v>9</v>
      </c>
      <c r="D2075" t="s">
        <v>714</v>
      </c>
      <c r="F2075" s="16">
        <v>27</v>
      </c>
      <c r="G2075" t="str">
        <f t="shared" si="481"/>
        <v>heating</v>
      </c>
      <c r="H2075" s="283">
        <f>IF(G2075="heating",F2075*Assumptions!M$4+Assumptions!M$7,0)</f>
        <v>0.45519928950013722</v>
      </c>
      <c r="I2075" s="15">
        <f t="shared" si="482"/>
        <v>1.0343009000871222</v>
      </c>
      <c r="J2075" s="15">
        <f t="shared" si="483"/>
        <v>1.0263036171733995</v>
      </c>
      <c r="K2075" s="283">
        <f t="shared" si="488"/>
        <v>0.4831971206779252</v>
      </c>
      <c r="L2075" s="283">
        <f t="shared" si="489"/>
        <v>3.1143580678163376</v>
      </c>
      <c r="M2075" s="283">
        <f t="shared" si="490"/>
        <v>5.1345442800518777</v>
      </c>
      <c r="N2075" s="283">
        <f t="shared" si="491"/>
        <v>2.2875213966102126</v>
      </c>
      <c r="O2075" s="283">
        <f t="shared" si="492"/>
        <v>0.65785126790896764</v>
      </c>
      <c r="P2075" s="21">
        <f t="shared" si="484"/>
        <v>0</v>
      </c>
      <c r="Q2075" s="21">
        <f t="shared" si="485"/>
        <v>0.8408485371888097</v>
      </c>
      <c r="R2075">
        <f t="shared" si="486"/>
        <v>0.9421089825381942</v>
      </c>
      <c r="S2075" s="296">
        <f t="shared" si="493"/>
        <v>0</v>
      </c>
      <c r="T2075" s="283">
        <f t="shared" si="494"/>
        <v>0.4831971206779252</v>
      </c>
    </row>
    <row r="2076" spans="1:20" x14ac:dyDescent="0.25">
      <c r="A2076" s="286">
        <v>43187</v>
      </c>
      <c r="B2076" s="1">
        <f t="shared" si="487"/>
        <v>3</v>
      </c>
      <c r="C2076" s="285">
        <v>10</v>
      </c>
      <c r="D2076" t="s">
        <v>714</v>
      </c>
      <c r="F2076" s="16">
        <v>28</v>
      </c>
      <c r="G2076" t="str">
        <f t="shared" si="481"/>
        <v>heating</v>
      </c>
      <c r="H2076" s="283">
        <f>IF(G2076="heating",F2076*Assumptions!M$4+Assumptions!M$7,0)</f>
        <v>0.44450341526309717</v>
      </c>
      <c r="I2076" s="15">
        <f t="shared" si="482"/>
        <v>0.98112329028689171</v>
      </c>
      <c r="J2076" s="15">
        <f t="shared" si="483"/>
        <v>1.0263036171733995</v>
      </c>
      <c r="K2076" s="283">
        <f t="shared" si="488"/>
        <v>0.4475839936042712</v>
      </c>
      <c r="L2076" s="283">
        <f t="shared" si="489"/>
        <v>3.0941723472618432</v>
      </c>
      <c r="M2076" s="283">
        <f t="shared" si="490"/>
        <v>4.7252856788900646</v>
      </c>
      <c r="N2076" s="283">
        <f t="shared" si="491"/>
        <v>2.2832919573072399</v>
      </c>
      <c r="O2076" s="283">
        <f t="shared" si="492"/>
        <v>0.60653742139950317</v>
      </c>
      <c r="P2076" s="21">
        <f t="shared" si="484"/>
        <v>0</v>
      </c>
      <c r="Q2076" s="21">
        <f t="shared" si="485"/>
        <v>0.74504051125983206</v>
      </c>
      <c r="R2076">
        <f t="shared" si="486"/>
        <v>0.9421089825381942</v>
      </c>
      <c r="S2076" s="296">
        <f t="shared" si="493"/>
        <v>0</v>
      </c>
      <c r="T2076" s="283">
        <f t="shared" si="494"/>
        <v>0.4475839936042712</v>
      </c>
    </row>
    <row r="2077" spans="1:20" x14ac:dyDescent="0.25">
      <c r="A2077" s="286">
        <v>43187</v>
      </c>
      <c r="B2077" s="1">
        <f t="shared" si="487"/>
        <v>3</v>
      </c>
      <c r="C2077" s="285">
        <v>11</v>
      </c>
      <c r="D2077" t="s">
        <v>714</v>
      </c>
      <c r="F2077" s="16">
        <v>32</v>
      </c>
      <c r="G2077" t="str">
        <f t="shared" si="481"/>
        <v>heating</v>
      </c>
      <c r="H2077" s="283">
        <f>IF(G2077="heating",F2077*Assumptions!M$4+Assumptions!M$7,0)</f>
        <v>0.40171991831493709</v>
      </c>
      <c r="I2077" s="15">
        <f t="shared" si="482"/>
        <v>0.94956163997961163</v>
      </c>
      <c r="J2077" s="15">
        <f t="shared" si="483"/>
        <v>1.0263036171733995</v>
      </c>
      <c r="K2077" s="283">
        <f t="shared" si="488"/>
        <v>0.39149154502967498</v>
      </c>
      <c r="L2077" s="283">
        <f t="shared" si="489"/>
        <v>3.1003620880617868</v>
      </c>
      <c r="M2077" s="283">
        <f t="shared" si="490"/>
        <v>4.1413680361509906</v>
      </c>
      <c r="N2077" s="283">
        <f t="shared" si="491"/>
        <v>2.4522803312945656</v>
      </c>
      <c r="O2077" s="283">
        <f t="shared" si="492"/>
        <v>0.49495383073353116</v>
      </c>
      <c r="P2077" s="21">
        <f t="shared" si="484"/>
        <v>0</v>
      </c>
      <c r="Q2077" s="21">
        <f t="shared" si="485"/>
        <v>0.72850690893675296</v>
      </c>
      <c r="R2077">
        <f t="shared" si="486"/>
        <v>0.9421089825381942</v>
      </c>
      <c r="S2077" s="296">
        <f t="shared" si="493"/>
        <v>0</v>
      </c>
      <c r="T2077" s="283">
        <f t="shared" si="494"/>
        <v>0.39149154502967498</v>
      </c>
    </row>
    <row r="2078" spans="1:20" x14ac:dyDescent="0.25">
      <c r="A2078" s="286">
        <v>43187</v>
      </c>
      <c r="B2078" s="1">
        <f t="shared" si="487"/>
        <v>3</v>
      </c>
      <c r="C2078" s="285">
        <v>12</v>
      </c>
      <c r="D2078" t="s">
        <v>714</v>
      </c>
      <c r="F2078" s="16">
        <v>34</v>
      </c>
      <c r="G2078" t="str">
        <f t="shared" si="481"/>
        <v>heating</v>
      </c>
      <c r="H2078" s="283">
        <f>IF(G2078="heating",F2078*Assumptions!M$4+Assumptions!M$7,0)</f>
        <v>0.38032816984085704</v>
      </c>
      <c r="I2078" s="15">
        <f t="shared" si="482"/>
        <v>0.91648403420261149</v>
      </c>
      <c r="J2078" s="15">
        <f t="shared" si="483"/>
        <v>1.0263036171733995</v>
      </c>
      <c r="K2078" s="283">
        <f t="shared" si="488"/>
        <v>0.35773320772504663</v>
      </c>
      <c r="L2078" s="283">
        <f t="shared" si="489"/>
        <v>3.1617728735566879</v>
      </c>
      <c r="M2078" s="283">
        <f t="shared" si="490"/>
        <v>3.8592147711544711</v>
      </c>
      <c r="N2078" s="283">
        <f t="shared" si="491"/>
        <v>2.582445701090049</v>
      </c>
      <c r="O2078" s="283">
        <f t="shared" si="492"/>
        <v>0.4379844856672292</v>
      </c>
      <c r="P2078" s="21">
        <f t="shared" si="484"/>
        <v>0</v>
      </c>
      <c r="Q2078" s="21">
        <f t="shared" si="485"/>
        <v>0.75910815787401487</v>
      </c>
      <c r="R2078">
        <f t="shared" si="486"/>
        <v>0.9421089825381942</v>
      </c>
      <c r="S2078" s="296">
        <f t="shared" si="493"/>
        <v>0</v>
      </c>
      <c r="T2078" s="283">
        <f t="shared" si="494"/>
        <v>0.35773320772504663</v>
      </c>
    </row>
    <row r="2079" spans="1:20" x14ac:dyDescent="0.25">
      <c r="A2079" s="286">
        <v>43187</v>
      </c>
      <c r="B2079" s="1">
        <f t="shared" si="487"/>
        <v>3</v>
      </c>
      <c r="C2079" s="285">
        <v>13</v>
      </c>
      <c r="D2079" t="s">
        <v>714</v>
      </c>
      <c r="F2079" s="16">
        <v>36</v>
      </c>
      <c r="G2079" t="str">
        <f t="shared" si="481"/>
        <v>heating</v>
      </c>
      <c r="H2079" s="283">
        <f>IF(G2079="heating",F2079*Assumptions!M$4+Assumptions!M$7,0)</f>
        <v>0.358936421366777</v>
      </c>
      <c r="I2079" s="15">
        <f t="shared" si="482"/>
        <v>0.90040206880052787</v>
      </c>
      <c r="J2079" s="15">
        <f t="shared" si="483"/>
        <v>1.0263036171733995</v>
      </c>
      <c r="K2079" s="283">
        <f t="shared" si="488"/>
        <v>0.33168808602471106</v>
      </c>
      <c r="L2079" s="283">
        <f t="shared" si="489"/>
        <v>3.2767200477248446</v>
      </c>
      <c r="M2079" s="283">
        <f t="shared" si="490"/>
        <v>3.7083287916462457</v>
      </c>
      <c r="N2079" s="283">
        <f t="shared" si="491"/>
        <v>2.7263288431388362</v>
      </c>
      <c r="O2079" s="283">
        <f t="shared" si="492"/>
        <v>0.39864926925592686</v>
      </c>
      <c r="P2079" s="21">
        <f t="shared" si="484"/>
        <v>0</v>
      </c>
      <c r="Q2079" s="21">
        <f t="shared" si="485"/>
        <v>0.79115902007799765</v>
      </c>
      <c r="R2079">
        <f t="shared" si="486"/>
        <v>0.9421089825381942</v>
      </c>
      <c r="S2079" s="296">
        <f t="shared" si="493"/>
        <v>0</v>
      </c>
      <c r="T2079" s="283">
        <f t="shared" si="494"/>
        <v>0.33168808602471106</v>
      </c>
    </row>
    <row r="2080" spans="1:20" x14ac:dyDescent="0.25">
      <c r="A2080" s="286">
        <v>43187</v>
      </c>
      <c r="B2080" s="1">
        <f t="shared" si="487"/>
        <v>3</v>
      </c>
      <c r="C2080" s="285">
        <v>14</v>
      </c>
      <c r="D2080" t="s">
        <v>714</v>
      </c>
      <c r="F2080" s="16">
        <v>37</v>
      </c>
      <c r="G2080" t="str">
        <f t="shared" si="481"/>
        <v>heating</v>
      </c>
      <c r="H2080" s="283">
        <f>IF(G2080="heating",F2080*Assumptions!M$4+Assumptions!M$7,0)</f>
        <v>0.34824054712973695</v>
      </c>
      <c r="I2080" s="15">
        <f t="shared" si="482"/>
        <v>0.86032894500746537</v>
      </c>
      <c r="J2080" s="15">
        <f t="shared" si="483"/>
        <v>1.0263036171733995</v>
      </c>
      <c r="K2080" s="283">
        <f t="shared" si="488"/>
        <v>0.30748202364354604</v>
      </c>
      <c r="L2080" s="283">
        <f t="shared" si="489"/>
        <v>3.3550920610042541</v>
      </c>
      <c r="M2080" s="283">
        <f t="shared" si="490"/>
        <v>3.51992325381228</v>
      </c>
      <c r="N2080" s="283">
        <f t="shared" si="491"/>
        <v>2.8034223547707424</v>
      </c>
      <c r="O2080" s="283">
        <f t="shared" si="492"/>
        <v>0.3679896804248563</v>
      </c>
      <c r="P2080" s="21">
        <f t="shared" si="484"/>
        <v>0</v>
      </c>
      <c r="Q2080" s="21">
        <f t="shared" si="485"/>
        <v>0.84355555031342389</v>
      </c>
      <c r="R2080">
        <f t="shared" si="486"/>
        <v>0.9421089825381942</v>
      </c>
      <c r="S2080" s="296">
        <f t="shared" si="493"/>
        <v>0</v>
      </c>
      <c r="T2080" s="283">
        <f t="shared" si="494"/>
        <v>0.30748202364354604</v>
      </c>
    </row>
    <row r="2081" spans="1:20" x14ac:dyDescent="0.25">
      <c r="A2081" s="286">
        <v>43187</v>
      </c>
      <c r="B2081" s="1">
        <f t="shared" si="487"/>
        <v>3</v>
      </c>
      <c r="C2081" s="285">
        <v>15</v>
      </c>
      <c r="D2081" t="s">
        <v>714</v>
      </c>
      <c r="F2081" s="16">
        <v>37</v>
      </c>
      <c r="G2081" t="str">
        <f t="shared" si="481"/>
        <v>heating</v>
      </c>
      <c r="H2081" s="283">
        <f>IF(G2081="heating",F2081*Assumptions!M$4+Assumptions!M$7,0)</f>
        <v>0.34824054712973695</v>
      </c>
      <c r="I2081" s="15">
        <f t="shared" si="482"/>
        <v>0.85754515037175039</v>
      </c>
      <c r="J2081" s="15">
        <f t="shared" si="483"/>
        <v>1.0263036171733995</v>
      </c>
      <c r="K2081" s="283">
        <f t="shared" si="488"/>
        <v>0.30648709395651774</v>
      </c>
      <c r="L2081" s="283">
        <f t="shared" si="489"/>
        <v>3.3550920610042541</v>
      </c>
      <c r="M2081" s="283">
        <f t="shared" si="490"/>
        <v>3.5085337224836488</v>
      </c>
      <c r="N2081" s="283">
        <f t="shared" si="491"/>
        <v>2.8034223547707424</v>
      </c>
      <c r="O2081" s="283">
        <f t="shared" si="492"/>
        <v>0.36679896412464369</v>
      </c>
      <c r="P2081" s="21">
        <f t="shared" si="484"/>
        <v>0</v>
      </c>
      <c r="Q2081" s="21">
        <f t="shared" si="485"/>
        <v>0.96592607327566882</v>
      </c>
      <c r="R2081">
        <f t="shared" si="486"/>
        <v>0.9421089825381942</v>
      </c>
      <c r="S2081" s="296">
        <f t="shared" si="493"/>
        <v>0</v>
      </c>
      <c r="T2081" s="283">
        <f t="shared" si="494"/>
        <v>0.30648709395651774</v>
      </c>
    </row>
    <row r="2082" spans="1:20" x14ac:dyDescent="0.25">
      <c r="A2082" s="286">
        <v>43187</v>
      </c>
      <c r="B2082" s="1">
        <f t="shared" si="487"/>
        <v>3</v>
      </c>
      <c r="C2082" s="285">
        <v>16</v>
      </c>
      <c r="D2082" t="s">
        <v>714</v>
      </c>
      <c r="F2082" s="16">
        <v>36</v>
      </c>
      <c r="G2082" t="str">
        <f t="shared" si="481"/>
        <v>heating</v>
      </c>
      <c r="H2082" s="283">
        <f>IF(G2082="heating",F2082*Assumptions!M$4+Assumptions!M$7,0)</f>
        <v>0.358936421366777</v>
      </c>
      <c r="I2082" s="15">
        <f t="shared" si="482"/>
        <v>0.88344815438260227</v>
      </c>
      <c r="J2082" s="15">
        <f t="shared" si="483"/>
        <v>1.0263036171733995</v>
      </c>
      <c r="K2082" s="283">
        <f t="shared" si="488"/>
        <v>0.32544264121870381</v>
      </c>
      <c r="L2082" s="283">
        <f t="shared" si="489"/>
        <v>3.2767200477248446</v>
      </c>
      <c r="M2082" s="283">
        <f t="shared" si="490"/>
        <v>3.638503664466282</v>
      </c>
      <c r="N2082" s="283">
        <f t="shared" si="491"/>
        <v>2.7263288431388362</v>
      </c>
      <c r="O2082" s="283">
        <f t="shared" si="492"/>
        <v>0.39114299419512316</v>
      </c>
      <c r="P2082" s="21">
        <f t="shared" si="484"/>
        <v>0</v>
      </c>
      <c r="Q2082" s="21">
        <f t="shared" si="485"/>
        <v>1.1649354943302594</v>
      </c>
      <c r="R2082">
        <f t="shared" si="486"/>
        <v>0.9421089825381942</v>
      </c>
      <c r="S2082" s="296">
        <f t="shared" si="493"/>
        <v>0</v>
      </c>
      <c r="T2082" s="283">
        <f t="shared" si="494"/>
        <v>0.32544264121870381</v>
      </c>
    </row>
    <row r="2083" spans="1:20" x14ac:dyDescent="0.25">
      <c r="A2083" s="286">
        <v>43187</v>
      </c>
      <c r="B2083" s="1">
        <f t="shared" si="487"/>
        <v>3</v>
      </c>
      <c r="C2083" s="285">
        <v>17</v>
      </c>
      <c r="D2083" t="s">
        <v>714</v>
      </c>
      <c r="F2083" s="16">
        <v>34</v>
      </c>
      <c r="G2083" t="str">
        <f t="shared" si="481"/>
        <v>heating</v>
      </c>
      <c r="H2083" s="283">
        <f>IF(G2083="heating",F2083*Assumptions!M$4+Assumptions!M$7,0)</f>
        <v>0.38032816984085704</v>
      </c>
      <c r="I2083" s="15">
        <f t="shared" si="482"/>
        <v>0.94025748850374469</v>
      </c>
      <c r="J2083" s="15">
        <f t="shared" si="483"/>
        <v>1.0263036171733995</v>
      </c>
      <c r="K2083" s="283">
        <f t="shared" si="488"/>
        <v>0.36701275188344396</v>
      </c>
      <c r="L2083" s="283">
        <f t="shared" si="489"/>
        <v>3.1617728735566879</v>
      </c>
      <c r="M2083" s="283">
        <f t="shared" si="490"/>
        <v>3.9593222062830322</v>
      </c>
      <c r="N2083" s="283">
        <f t="shared" si="491"/>
        <v>2.582445701090049</v>
      </c>
      <c r="O2083" s="283">
        <f t="shared" si="492"/>
        <v>0.44934573558106389</v>
      </c>
      <c r="P2083" s="21">
        <f t="shared" si="484"/>
        <v>0</v>
      </c>
      <c r="Q2083" s="21">
        <f t="shared" si="485"/>
        <v>1.3521540118753073</v>
      </c>
      <c r="R2083">
        <f t="shared" si="486"/>
        <v>0.9421089825381942</v>
      </c>
      <c r="S2083" s="296">
        <f t="shared" si="493"/>
        <v>0</v>
      </c>
      <c r="T2083" s="283">
        <f t="shared" si="494"/>
        <v>0.36701275188344396</v>
      </c>
    </row>
    <row r="2084" spans="1:20" x14ac:dyDescent="0.25">
      <c r="A2084" s="286">
        <v>43187</v>
      </c>
      <c r="B2084" s="1">
        <f t="shared" si="487"/>
        <v>3</v>
      </c>
      <c r="C2084" s="285">
        <v>18</v>
      </c>
      <c r="D2084" t="s">
        <v>714</v>
      </c>
      <c r="F2084" s="16">
        <v>30</v>
      </c>
      <c r="G2084" t="str">
        <f t="shared" si="481"/>
        <v>heating</v>
      </c>
      <c r="H2084" s="283">
        <f>IF(G2084="heating",F2084*Assumptions!M$4+Assumptions!M$7,0)</f>
        <v>0.42311166678901713</v>
      </c>
      <c r="I2084" s="15">
        <f t="shared" si="482"/>
        <v>0.98182363790757687</v>
      </c>
      <c r="J2084" s="15">
        <f t="shared" si="483"/>
        <v>1.0263036171733995</v>
      </c>
      <c r="K2084" s="283">
        <f t="shared" si="488"/>
        <v>0.42634811182275661</v>
      </c>
      <c r="L2084" s="283">
        <f t="shared" si="489"/>
        <v>3.0747565450814909</v>
      </c>
      <c r="M2084" s="283">
        <f t="shared" si="490"/>
        <v>4.4728476006222531</v>
      </c>
      <c r="N2084" s="283">
        <f t="shared" si="491"/>
        <v>2.3339835549601151</v>
      </c>
      <c r="O2084" s="283">
        <f t="shared" si="492"/>
        <v>0.56166490313277218</v>
      </c>
      <c r="P2084" s="21">
        <f t="shared" si="484"/>
        <v>0</v>
      </c>
      <c r="Q2084" s="21">
        <f t="shared" si="485"/>
        <v>1.5598916921549892</v>
      </c>
      <c r="R2084">
        <f t="shared" si="486"/>
        <v>0.9421089825381942</v>
      </c>
      <c r="S2084" s="296">
        <f t="shared" si="493"/>
        <v>0</v>
      </c>
      <c r="T2084" s="283">
        <f t="shared" si="494"/>
        <v>0.42634811182275661</v>
      </c>
    </row>
    <row r="2085" spans="1:20" x14ac:dyDescent="0.25">
      <c r="A2085" s="286">
        <v>43187</v>
      </c>
      <c r="B2085" s="1">
        <f t="shared" si="487"/>
        <v>3</v>
      </c>
      <c r="C2085" s="285">
        <v>19</v>
      </c>
      <c r="D2085" t="s">
        <v>714</v>
      </c>
      <c r="F2085" s="16">
        <v>30</v>
      </c>
      <c r="G2085" t="str">
        <f t="shared" si="481"/>
        <v>heating</v>
      </c>
      <c r="H2085" s="283">
        <f>IF(G2085="heating",F2085*Assumptions!M$4+Assumptions!M$7,0)</f>
        <v>0.42311166678901713</v>
      </c>
      <c r="I2085" s="15">
        <f t="shared" si="482"/>
        <v>0.98418842963438757</v>
      </c>
      <c r="J2085" s="15">
        <f t="shared" si="483"/>
        <v>1.0263036171733995</v>
      </c>
      <c r="K2085" s="283">
        <f t="shared" si="488"/>
        <v>0.42737500142762341</v>
      </c>
      <c r="L2085" s="283">
        <f t="shared" si="489"/>
        <v>3.0747565450814909</v>
      </c>
      <c r="M2085" s="283">
        <f t="shared" si="490"/>
        <v>4.483620770663034</v>
      </c>
      <c r="N2085" s="283">
        <f t="shared" si="491"/>
        <v>2.3339835549601151</v>
      </c>
      <c r="O2085" s="283">
        <f t="shared" si="492"/>
        <v>0.56301771280742918</v>
      </c>
      <c r="P2085" s="21">
        <f t="shared" si="484"/>
        <v>0</v>
      </c>
      <c r="Q2085" s="21">
        <f t="shared" si="485"/>
        <v>1.6764212681468484</v>
      </c>
      <c r="R2085">
        <f t="shared" si="486"/>
        <v>0.9421089825381942</v>
      </c>
      <c r="S2085" s="296">
        <f t="shared" si="493"/>
        <v>0</v>
      </c>
      <c r="T2085" s="283">
        <f t="shared" si="494"/>
        <v>0.42737500142762341</v>
      </c>
    </row>
    <row r="2086" spans="1:20" x14ac:dyDescent="0.25">
      <c r="A2086" s="286">
        <v>43187</v>
      </c>
      <c r="B2086" s="1">
        <f t="shared" si="487"/>
        <v>3</v>
      </c>
      <c r="C2086" s="285">
        <v>20</v>
      </c>
      <c r="D2086" t="s">
        <v>714</v>
      </c>
      <c r="F2086" s="16">
        <v>30</v>
      </c>
      <c r="G2086" t="str">
        <f t="shared" si="481"/>
        <v>heating</v>
      </c>
      <c r="H2086" s="283">
        <f>IF(G2086="heating",F2086*Assumptions!M$4+Assumptions!M$7,0)</f>
        <v>0.42311166678901713</v>
      </c>
      <c r="I2086" s="15">
        <f t="shared" si="482"/>
        <v>0.97071962311712034</v>
      </c>
      <c r="J2086" s="15">
        <f t="shared" si="483"/>
        <v>1.0263036171733995</v>
      </c>
      <c r="K2086" s="283">
        <f t="shared" si="488"/>
        <v>0.4215262929575555</v>
      </c>
      <c r="L2086" s="283">
        <f t="shared" si="489"/>
        <v>3.0747565450814909</v>
      </c>
      <c r="M2086" s="283">
        <f t="shared" si="490"/>
        <v>4.4222615646019596</v>
      </c>
      <c r="N2086" s="283">
        <f t="shared" si="491"/>
        <v>2.3339835549601151</v>
      </c>
      <c r="O2086" s="283">
        <f t="shared" si="492"/>
        <v>0.55531270794122212</v>
      </c>
      <c r="P2086" s="21">
        <f t="shared" si="484"/>
        <v>0</v>
      </c>
      <c r="Q2086" s="21">
        <f t="shared" si="485"/>
        <v>1.52436960139122</v>
      </c>
      <c r="R2086">
        <f t="shared" si="486"/>
        <v>0.9421089825381942</v>
      </c>
      <c r="S2086" s="296">
        <f t="shared" si="493"/>
        <v>0</v>
      </c>
      <c r="T2086" s="283">
        <f t="shared" si="494"/>
        <v>0.4215262929575555</v>
      </c>
    </row>
    <row r="2087" spans="1:20" x14ac:dyDescent="0.25">
      <c r="A2087" s="286">
        <v>43187</v>
      </c>
      <c r="B2087" s="1">
        <f t="shared" si="487"/>
        <v>3</v>
      </c>
      <c r="C2087" s="285">
        <v>21</v>
      </c>
      <c r="D2087" t="s">
        <v>714</v>
      </c>
      <c r="F2087" s="16">
        <v>28</v>
      </c>
      <c r="G2087" t="str">
        <f t="shared" si="481"/>
        <v>heating</v>
      </c>
      <c r="H2087" s="283">
        <f>IF(G2087="heating",F2087*Assumptions!M$4+Assumptions!M$7,0)</f>
        <v>0.44450341526309717</v>
      </c>
      <c r="I2087" s="15">
        <f t="shared" si="482"/>
        <v>0.95751150862929935</v>
      </c>
      <c r="J2087" s="15">
        <f t="shared" si="483"/>
        <v>1.0263036171733995</v>
      </c>
      <c r="K2087" s="283">
        <f t="shared" si="488"/>
        <v>0.43681240594037324</v>
      </c>
      <c r="L2087" s="283">
        <f t="shared" si="489"/>
        <v>3.0941723472618432</v>
      </c>
      <c r="M2087" s="283">
        <f t="shared" si="490"/>
        <v>4.61156662357432</v>
      </c>
      <c r="N2087" s="283">
        <f t="shared" si="491"/>
        <v>2.2832919573072399</v>
      </c>
      <c r="O2087" s="283">
        <f t="shared" si="492"/>
        <v>0.59194044943581003</v>
      </c>
      <c r="P2087" s="21">
        <f t="shared" si="484"/>
        <v>0</v>
      </c>
      <c r="Q2087" s="21">
        <f t="shared" si="485"/>
        <v>1.4448604713749031</v>
      </c>
      <c r="R2087">
        <f t="shared" si="486"/>
        <v>0.9421089825381942</v>
      </c>
      <c r="S2087" s="296">
        <f t="shared" si="493"/>
        <v>0</v>
      </c>
      <c r="T2087" s="283">
        <f t="shared" si="494"/>
        <v>0.43681240594037324</v>
      </c>
    </row>
    <row r="2088" spans="1:20" x14ac:dyDescent="0.25">
      <c r="A2088" s="286">
        <v>43187</v>
      </c>
      <c r="B2088" s="1">
        <f t="shared" si="487"/>
        <v>3</v>
      </c>
      <c r="C2088" s="285">
        <v>22</v>
      </c>
      <c r="D2088" t="s">
        <v>714</v>
      </c>
      <c r="F2088" s="16">
        <v>28</v>
      </c>
      <c r="G2088" t="str">
        <f t="shared" si="481"/>
        <v>heating</v>
      </c>
      <c r="H2088" s="283">
        <f>IF(G2088="heating",F2088*Assumptions!M$4+Assumptions!M$7,0)</f>
        <v>0.44450341526309717</v>
      </c>
      <c r="I2088" s="15">
        <f t="shared" si="482"/>
        <v>0.9426530227543114</v>
      </c>
      <c r="J2088" s="15">
        <f t="shared" si="483"/>
        <v>1.0263036171733995</v>
      </c>
      <c r="K2088" s="283">
        <f t="shared" si="488"/>
        <v>0.43003403209818758</v>
      </c>
      <c r="L2088" s="283">
        <f t="shared" si="489"/>
        <v>3.0941723472618432</v>
      </c>
      <c r="M2088" s="283">
        <f t="shared" si="490"/>
        <v>4.5400051886250576</v>
      </c>
      <c r="N2088" s="283">
        <f t="shared" si="491"/>
        <v>2.2832919573072399</v>
      </c>
      <c r="O2088" s="283">
        <f t="shared" si="492"/>
        <v>0.58275482740671625</v>
      </c>
      <c r="P2088" s="21">
        <f t="shared" si="484"/>
        <v>0</v>
      </c>
      <c r="Q2088" s="21">
        <f t="shared" si="485"/>
        <v>1.2427137171080138</v>
      </c>
      <c r="R2088">
        <f t="shared" si="486"/>
        <v>0.9421089825381942</v>
      </c>
      <c r="S2088" s="296">
        <f t="shared" si="493"/>
        <v>0</v>
      </c>
      <c r="T2088" s="283">
        <f t="shared" si="494"/>
        <v>0.43003403209818758</v>
      </c>
    </row>
    <row r="2089" spans="1:20" x14ac:dyDescent="0.25">
      <c r="A2089" s="286">
        <v>43187</v>
      </c>
      <c r="B2089" s="1">
        <f t="shared" si="487"/>
        <v>3</v>
      </c>
      <c r="C2089" s="285">
        <v>23</v>
      </c>
      <c r="D2089" t="s">
        <v>713</v>
      </c>
      <c r="F2089" s="16">
        <v>28</v>
      </c>
      <c r="G2089" t="str">
        <f t="shared" si="481"/>
        <v>heating</v>
      </c>
      <c r="H2089" s="283">
        <f>IF(G2089="heating",F2089*Assumptions!M$4+Assumptions!M$7,0)</f>
        <v>0.44450341526309717</v>
      </c>
      <c r="I2089" s="15">
        <f t="shared" si="482"/>
        <v>0.94450710149963013</v>
      </c>
      <c r="J2089" s="15">
        <f t="shared" si="483"/>
        <v>1.0263036171733995</v>
      </c>
      <c r="K2089" s="283">
        <f t="shared" si="488"/>
        <v>0.43087985440971782</v>
      </c>
      <c r="L2089" s="283">
        <f t="shared" si="489"/>
        <v>3.0941723472618432</v>
      </c>
      <c r="M2089" s="283">
        <f t="shared" si="490"/>
        <v>4.5489348020890574</v>
      </c>
      <c r="N2089" s="283">
        <f t="shared" si="491"/>
        <v>2.2832919573072399</v>
      </c>
      <c r="O2089" s="283">
        <f t="shared" si="492"/>
        <v>0.58390103212164912</v>
      </c>
      <c r="P2089" s="21">
        <f t="shared" si="484"/>
        <v>0</v>
      </c>
      <c r="Q2089" s="21">
        <f t="shared" si="485"/>
        <v>1.0297519246597011</v>
      </c>
      <c r="R2089">
        <f t="shared" si="486"/>
        <v>0.9421089825381942</v>
      </c>
      <c r="S2089" s="296">
        <f t="shared" si="493"/>
        <v>0</v>
      </c>
      <c r="T2089" s="283">
        <f t="shared" si="494"/>
        <v>0.43087985440971782</v>
      </c>
    </row>
    <row r="2090" spans="1:20" x14ac:dyDescent="0.25">
      <c r="A2090" s="286">
        <v>43188</v>
      </c>
      <c r="B2090" s="1">
        <f t="shared" si="487"/>
        <v>4</v>
      </c>
      <c r="C2090" s="285">
        <v>0</v>
      </c>
      <c r="D2090" t="s">
        <v>713</v>
      </c>
      <c r="F2090" s="16">
        <v>27</v>
      </c>
      <c r="G2090" t="str">
        <f t="shared" si="481"/>
        <v>heating</v>
      </c>
      <c r="H2090" s="283">
        <f>IF(G2090="heating",F2090*Assumptions!M$4+Assumptions!M$7,0)</f>
        <v>0.45519928950013722</v>
      </c>
      <c r="I2090" s="15">
        <f t="shared" si="482"/>
        <v>0.97481507806017154</v>
      </c>
      <c r="J2090" s="15">
        <f t="shared" si="483"/>
        <v>1.0020455199443592</v>
      </c>
      <c r="K2090" s="283">
        <f t="shared" si="488"/>
        <v>0.44464279998733491</v>
      </c>
      <c r="L2090" s="283">
        <f t="shared" si="489"/>
        <v>3.1143580678163376</v>
      </c>
      <c r="M2090" s="283">
        <f t="shared" si="490"/>
        <v>4.7248587535830531</v>
      </c>
      <c r="N2090" s="283">
        <f t="shared" si="491"/>
        <v>2.2875213966102126</v>
      </c>
      <c r="O2090" s="283">
        <f t="shared" si="492"/>
        <v>0.60536128470275674</v>
      </c>
      <c r="P2090" s="21">
        <f t="shared" si="484"/>
        <v>0</v>
      </c>
      <c r="Q2090" s="21">
        <f t="shared" si="485"/>
        <v>0.90668853391740301</v>
      </c>
      <c r="R2090">
        <f t="shared" si="486"/>
        <v>1.0705685074825908</v>
      </c>
      <c r="S2090" s="296">
        <f t="shared" si="493"/>
        <v>0</v>
      </c>
      <c r="T2090" s="283">
        <f t="shared" si="494"/>
        <v>0.44464279998733491</v>
      </c>
    </row>
    <row r="2091" spans="1:20" x14ac:dyDescent="0.25">
      <c r="A2091" s="286">
        <v>43188</v>
      </c>
      <c r="B2091" s="1">
        <f t="shared" si="487"/>
        <v>4</v>
      </c>
      <c r="C2091" s="285">
        <v>1</v>
      </c>
      <c r="D2091" t="s">
        <v>713</v>
      </c>
      <c r="F2091" s="16">
        <v>25</v>
      </c>
      <c r="G2091" t="str">
        <f t="shared" si="481"/>
        <v>heating</v>
      </c>
      <c r="H2091" s="283">
        <f>IF(G2091="heating",F2091*Assumptions!M$4+Assumptions!M$7,0)</f>
        <v>0.47659103797421726</v>
      </c>
      <c r="I2091" s="15">
        <f t="shared" si="482"/>
        <v>1.012242869806885</v>
      </c>
      <c r="J2091" s="15">
        <f t="shared" si="483"/>
        <v>1.0020455199443592</v>
      </c>
      <c r="K2091" s="283">
        <f t="shared" si="488"/>
        <v>0.48341269176248552</v>
      </c>
      <c r="L2091" s="283">
        <f t="shared" si="489"/>
        <v>3.0939281817466902</v>
      </c>
      <c r="M2091" s="283">
        <f t="shared" si="490"/>
        <v>5.1031378413626278</v>
      </c>
      <c r="N2091" s="283">
        <f t="shared" si="491"/>
        <v>2.1843738559015753</v>
      </c>
      <c r="O2091" s="283">
        <f t="shared" si="492"/>
        <v>0.6847015433814877</v>
      </c>
      <c r="P2091" s="21">
        <f t="shared" si="484"/>
        <v>0</v>
      </c>
      <c r="Q2091" s="21">
        <f t="shared" si="485"/>
        <v>0.81803459285312596</v>
      </c>
      <c r="R2091">
        <f t="shared" si="486"/>
        <v>1.0705685074825908</v>
      </c>
      <c r="S2091" s="296">
        <f t="shared" si="493"/>
        <v>0</v>
      </c>
      <c r="T2091" s="283">
        <f t="shared" si="494"/>
        <v>0.48341269176248552</v>
      </c>
    </row>
    <row r="2092" spans="1:20" x14ac:dyDescent="0.25">
      <c r="A2092" s="286">
        <v>43188</v>
      </c>
      <c r="B2092" s="1">
        <f t="shared" si="487"/>
        <v>4</v>
      </c>
      <c r="C2092" s="285">
        <v>2</v>
      </c>
      <c r="D2092" t="s">
        <v>713</v>
      </c>
      <c r="F2092" s="16">
        <v>25</v>
      </c>
      <c r="G2092" t="str">
        <f t="shared" si="481"/>
        <v>heating</v>
      </c>
      <c r="H2092" s="283">
        <f>IF(G2092="heating",F2092*Assumptions!M$4+Assumptions!M$7,0)</f>
        <v>0.47659103797421726</v>
      </c>
      <c r="I2092" s="15">
        <f t="shared" si="482"/>
        <v>1.0509704703585963</v>
      </c>
      <c r="J2092" s="15">
        <f t="shared" si="483"/>
        <v>1.0020455199443592</v>
      </c>
      <c r="K2092" s="283">
        <f t="shared" si="488"/>
        <v>0.50190767373432865</v>
      </c>
      <c r="L2092" s="283">
        <f t="shared" si="489"/>
        <v>3.0939281817466902</v>
      </c>
      <c r="M2092" s="283">
        <f t="shared" si="490"/>
        <v>5.2983798033221312</v>
      </c>
      <c r="N2092" s="283">
        <f t="shared" si="491"/>
        <v>2.1843738559015753</v>
      </c>
      <c r="O2092" s="283">
        <f t="shared" si="492"/>
        <v>0.71089767541675453</v>
      </c>
      <c r="P2092" s="21">
        <f t="shared" si="484"/>
        <v>0</v>
      </c>
      <c r="Q2092" s="21">
        <f t="shared" si="485"/>
        <v>0.74507607494346417</v>
      </c>
      <c r="R2092">
        <f t="shared" si="486"/>
        <v>1.0705685074825908</v>
      </c>
      <c r="S2092" s="296">
        <f t="shared" si="493"/>
        <v>0</v>
      </c>
      <c r="T2092" s="283">
        <f t="shared" si="494"/>
        <v>0.50190767373432865</v>
      </c>
    </row>
    <row r="2093" spans="1:20" x14ac:dyDescent="0.25">
      <c r="A2093" s="286">
        <v>43188</v>
      </c>
      <c r="B2093" s="1">
        <f t="shared" si="487"/>
        <v>4</v>
      </c>
      <c r="C2093" s="285">
        <v>3</v>
      </c>
      <c r="D2093" t="s">
        <v>713</v>
      </c>
      <c r="F2093" s="16">
        <v>21</v>
      </c>
      <c r="G2093" t="str">
        <f t="shared" si="481"/>
        <v>heating</v>
      </c>
      <c r="H2093" s="283">
        <f>IF(G2093="heating",F2093*Assumptions!M$4+Assumptions!M$7,0)</f>
        <v>0.51937453492237728</v>
      </c>
      <c r="I2093" s="15">
        <f t="shared" si="482"/>
        <v>1.0924036124451033</v>
      </c>
      <c r="J2093" s="15">
        <f t="shared" si="483"/>
        <v>1.0020455199443592</v>
      </c>
      <c r="K2093" s="283">
        <f t="shared" si="488"/>
        <v>0.56852717789441276</v>
      </c>
      <c r="L2093" s="283">
        <f t="shared" si="489"/>
        <v>3.0222800846604434</v>
      </c>
      <c r="M2093" s="283">
        <f t="shared" si="490"/>
        <v>5.8626634293589239</v>
      </c>
      <c r="N2093" s="283">
        <f t="shared" si="491"/>
        <v>1.9596958788221039</v>
      </c>
      <c r="O2093" s="283">
        <f t="shared" si="492"/>
        <v>0.87679337692502579</v>
      </c>
      <c r="P2093" s="21">
        <f t="shared" si="484"/>
        <v>0</v>
      </c>
      <c r="Q2093" s="21">
        <f t="shared" si="485"/>
        <v>0.69158980876382303</v>
      </c>
      <c r="R2093">
        <f t="shared" si="486"/>
        <v>1.0705685074825908</v>
      </c>
      <c r="S2093" s="296">
        <f t="shared" si="493"/>
        <v>0</v>
      </c>
      <c r="T2093" s="283">
        <f t="shared" si="494"/>
        <v>0.56852717789441276</v>
      </c>
    </row>
    <row r="2094" spans="1:20" x14ac:dyDescent="0.25">
      <c r="A2094" s="286">
        <v>43188</v>
      </c>
      <c r="B2094" s="1">
        <f t="shared" si="487"/>
        <v>4</v>
      </c>
      <c r="C2094" s="285">
        <v>4</v>
      </c>
      <c r="D2094" t="s">
        <v>713</v>
      </c>
      <c r="F2094" s="16">
        <v>19</v>
      </c>
      <c r="G2094" t="str">
        <f t="shared" si="481"/>
        <v>heating</v>
      </c>
      <c r="H2094" s="283">
        <f>IF(G2094="heating",F2094*Assumptions!M$4+Assumptions!M$7,0)</f>
        <v>0.54076628339645738</v>
      </c>
      <c r="I2094" s="15">
        <f t="shared" si="482"/>
        <v>1.1348296917927807</v>
      </c>
      <c r="J2094" s="15">
        <f t="shared" si="483"/>
        <v>1.0020455199443592</v>
      </c>
      <c r="K2094" s="283">
        <f t="shared" si="488"/>
        <v>0.61493292455995363</v>
      </c>
      <c r="L2094" s="283">
        <f t="shared" si="489"/>
        <v>2.9437809613584625</v>
      </c>
      <c r="M2094" s="283">
        <f t="shared" si="490"/>
        <v>6.176497375859026</v>
      </c>
      <c r="N2094" s="283">
        <f t="shared" si="491"/>
        <v>1.8289671560163632</v>
      </c>
      <c r="O2094" s="283">
        <f t="shared" si="492"/>
        <v>0.98975415161357638</v>
      </c>
      <c r="P2094" s="21">
        <f t="shared" si="484"/>
        <v>0</v>
      </c>
      <c r="Q2094" s="21">
        <f t="shared" si="485"/>
        <v>0.6473875548762833</v>
      </c>
      <c r="R2094">
        <f t="shared" si="486"/>
        <v>1.0705685074825908</v>
      </c>
      <c r="S2094" s="296">
        <f t="shared" si="493"/>
        <v>0</v>
      </c>
      <c r="T2094" s="283">
        <f t="shared" si="494"/>
        <v>0.61493292455995363</v>
      </c>
    </row>
    <row r="2095" spans="1:20" x14ac:dyDescent="0.25">
      <c r="A2095" s="286">
        <v>43188</v>
      </c>
      <c r="B2095" s="1">
        <f t="shared" si="487"/>
        <v>4</v>
      </c>
      <c r="C2095" s="285">
        <v>5</v>
      </c>
      <c r="D2095" t="s">
        <v>713</v>
      </c>
      <c r="F2095" s="16">
        <v>19</v>
      </c>
      <c r="G2095" t="str">
        <f t="shared" si="481"/>
        <v>heating</v>
      </c>
      <c r="H2095" s="283">
        <f>IF(G2095="heating",F2095*Assumptions!M$4+Assumptions!M$7,0)</f>
        <v>0.54076628339645738</v>
      </c>
      <c r="I2095" s="15">
        <f t="shared" si="482"/>
        <v>1.1635558681477385</v>
      </c>
      <c r="J2095" s="15">
        <f t="shared" si="483"/>
        <v>1.0020455199443592</v>
      </c>
      <c r="K2095" s="283">
        <f t="shared" si="488"/>
        <v>0.63049884759239816</v>
      </c>
      <c r="L2095" s="283">
        <f t="shared" si="489"/>
        <v>2.9437809613584625</v>
      </c>
      <c r="M2095" s="283">
        <f t="shared" si="490"/>
        <v>6.3328443186276493</v>
      </c>
      <c r="N2095" s="283">
        <f t="shared" si="491"/>
        <v>1.8289671560163632</v>
      </c>
      <c r="O2095" s="283">
        <f t="shared" si="492"/>
        <v>1.0148080011144536</v>
      </c>
      <c r="P2095" s="21">
        <f t="shared" si="484"/>
        <v>0</v>
      </c>
      <c r="Q2095" s="21">
        <f t="shared" si="485"/>
        <v>0.72139578924615555</v>
      </c>
      <c r="R2095">
        <f t="shared" si="486"/>
        <v>1.0705685074825908</v>
      </c>
      <c r="S2095" s="296">
        <f t="shared" si="493"/>
        <v>0</v>
      </c>
      <c r="T2095" s="283">
        <f t="shared" si="494"/>
        <v>0.63049884759239816</v>
      </c>
    </row>
    <row r="2096" spans="1:20" x14ac:dyDescent="0.25">
      <c r="A2096" s="286">
        <v>43188</v>
      </c>
      <c r="B2096" s="1">
        <f t="shared" si="487"/>
        <v>4</v>
      </c>
      <c r="C2096" s="285">
        <v>6</v>
      </c>
      <c r="D2096" t="s">
        <v>713</v>
      </c>
      <c r="F2096" s="16">
        <v>19</v>
      </c>
      <c r="G2096" t="str">
        <f t="shared" si="481"/>
        <v>heating</v>
      </c>
      <c r="H2096" s="283">
        <f>IF(G2096="heating",F2096*Assumptions!M$4+Assumptions!M$7,0)</f>
        <v>0.54076628339645738</v>
      </c>
      <c r="I2096" s="15">
        <f t="shared" si="482"/>
        <v>1.2083911162615524</v>
      </c>
      <c r="J2096" s="15">
        <f t="shared" si="483"/>
        <v>1.0020455199443592</v>
      </c>
      <c r="K2096" s="283">
        <f t="shared" si="488"/>
        <v>0.65479383250986456</v>
      </c>
      <c r="L2096" s="283">
        <f t="shared" si="489"/>
        <v>2.9437809613584625</v>
      </c>
      <c r="M2096" s="283">
        <f t="shared" si="490"/>
        <v>6.5768675357885247</v>
      </c>
      <c r="N2096" s="283">
        <f t="shared" si="491"/>
        <v>1.8289671560163632</v>
      </c>
      <c r="O2096" s="283">
        <f t="shared" si="492"/>
        <v>1.0539115540794521</v>
      </c>
      <c r="P2096" s="21">
        <f t="shared" si="484"/>
        <v>0</v>
      </c>
      <c r="Q2096" s="21">
        <f t="shared" si="485"/>
        <v>0.87787080972652631</v>
      </c>
      <c r="R2096">
        <f t="shared" si="486"/>
        <v>1.0705685074825908</v>
      </c>
      <c r="S2096" s="296">
        <f t="shared" si="493"/>
        <v>0</v>
      </c>
      <c r="T2096" s="283">
        <f t="shared" si="494"/>
        <v>0.65479383250986456</v>
      </c>
    </row>
    <row r="2097" spans="1:20" x14ac:dyDescent="0.25">
      <c r="A2097" s="286">
        <v>43188</v>
      </c>
      <c r="B2097" s="1">
        <f t="shared" si="487"/>
        <v>4</v>
      </c>
      <c r="C2097" s="285">
        <v>7</v>
      </c>
      <c r="D2097" t="s">
        <v>714</v>
      </c>
      <c r="F2097" s="16">
        <v>27</v>
      </c>
      <c r="G2097" t="str">
        <f t="shared" si="481"/>
        <v>heating</v>
      </c>
      <c r="H2097" s="283">
        <f>IF(G2097="heating",F2097*Assumptions!M$4+Assumptions!M$7,0)</f>
        <v>0.45519928950013722</v>
      </c>
      <c r="I2097" s="15">
        <f t="shared" si="482"/>
        <v>1.1637425769249583</v>
      </c>
      <c r="J2097" s="15">
        <f t="shared" si="483"/>
        <v>1.0020455199443592</v>
      </c>
      <c r="K2097" s="283">
        <f t="shared" si="488"/>
        <v>0.53081837726401049</v>
      </c>
      <c r="L2097" s="283">
        <f t="shared" si="489"/>
        <v>3.1143580678163376</v>
      </c>
      <c r="M2097" s="283">
        <f t="shared" si="490"/>
        <v>5.640576787592309</v>
      </c>
      <c r="N2097" s="283">
        <f t="shared" si="491"/>
        <v>2.2875213966102126</v>
      </c>
      <c r="O2097" s="283">
        <f t="shared" si="492"/>
        <v>0.72268547880124645</v>
      </c>
      <c r="P2097" s="21">
        <f t="shared" si="484"/>
        <v>0</v>
      </c>
      <c r="Q2097" s="21">
        <f t="shared" si="485"/>
        <v>0.97331382064367777</v>
      </c>
      <c r="R2097">
        <f t="shared" si="486"/>
        <v>1.0705685074825908</v>
      </c>
      <c r="S2097" s="296">
        <f t="shared" si="493"/>
        <v>0</v>
      </c>
      <c r="T2097" s="283">
        <f t="shared" si="494"/>
        <v>0.53081837726401049</v>
      </c>
    </row>
    <row r="2098" spans="1:20" x14ac:dyDescent="0.25">
      <c r="A2098" s="286">
        <v>43188</v>
      </c>
      <c r="B2098" s="1">
        <f t="shared" si="487"/>
        <v>4</v>
      </c>
      <c r="C2098" s="285">
        <v>8</v>
      </c>
      <c r="D2098" t="s">
        <v>714</v>
      </c>
      <c r="F2098" s="16">
        <v>28</v>
      </c>
      <c r="G2098" t="str">
        <f t="shared" si="481"/>
        <v>heating</v>
      </c>
      <c r="H2098" s="283">
        <f>IF(G2098="heating",F2098*Assumptions!M$4+Assumptions!M$7,0)</f>
        <v>0.44450341526309717</v>
      </c>
      <c r="I2098" s="15">
        <f t="shared" si="482"/>
        <v>1.094193721037565</v>
      </c>
      <c r="J2098" s="15">
        <f t="shared" si="483"/>
        <v>1.0020455199443592</v>
      </c>
      <c r="K2098" s="283">
        <f t="shared" si="488"/>
        <v>0.48736773131744143</v>
      </c>
      <c r="L2098" s="283">
        <f t="shared" si="489"/>
        <v>3.0941723472618432</v>
      </c>
      <c r="M2098" s="283">
        <f t="shared" si="490"/>
        <v>5.1452951715328501</v>
      </c>
      <c r="N2098" s="283">
        <f t="shared" si="491"/>
        <v>2.2832919573072399</v>
      </c>
      <c r="O2098" s="283">
        <f t="shared" si="492"/>
        <v>0.66044981780104894</v>
      </c>
      <c r="P2098" s="21">
        <f t="shared" si="484"/>
        <v>0</v>
      </c>
      <c r="Q2098" s="21">
        <f t="shared" si="485"/>
        <v>0.94940007506179924</v>
      </c>
      <c r="R2098">
        <f t="shared" si="486"/>
        <v>1.0705685074825908</v>
      </c>
      <c r="S2098" s="296">
        <f t="shared" si="493"/>
        <v>0</v>
      </c>
      <c r="T2098" s="283">
        <f t="shared" si="494"/>
        <v>0.48736773131744143</v>
      </c>
    </row>
    <row r="2099" spans="1:20" x14ac:dyDescent="0.25">
      <c r="A2099" s="286">
        <v>43188</v>
      </c>
      <c r="B2099" s="1">
        <f t="shared" si="487"/>
        <v>4</v>
      </c>
      <c r="C2099" s="285">
        <v>9</v>
      </c>
      <c r="D2099" t="s">
        <v>714</v>
      </c>
      <c r="F2099" s="16">
        <v>28</v>
      </c>
      <c r="G2099" t="str">
        <f t="shared" si="481"/>
        <v>heating</v>
      </c>
      <c r="H2099" s="283">
        <f>IF(G2099="heating",F2099*Assumptions!M$4+Assumptions!M$7,0)</f>
        <v>0.44450341526309717</v>
      </c>
      <c r="I2099" s="15">
        <f t="shared" si="482"/>
        <v>1.0343009000871222</v>
      </c>
      <c r="J2099" s="15">
        <f t="shared" si="483"/>
        <v>1.0020455199443592</v>
      </c>
      <c r="K2099" s="283">
        <f t="shared" si="488"/>
        <v>0.46069071087069657</v>
      </c>
      <c r="L2099" s="283">
        <f t="shared" si="489"/>
        <v>3.0941723472618432</v>
      </c>
      <c r="M2099" s="283">
        <f t="shared" si="490"/>
        <v>4.8636574354347335</v>
      </c>
      <c r="N2099" s="283">
        <f t="shared" si="491"/>
        <v>2.2832919573072399</v>
      </c>
      <c r="O2099" s="283">
        <f t="shared" si="492"/>
        <v>0.62429881279728994</v>
      </c>
      <c r="P2099" s="21">
        <f t="shared" si="484"/>
        <v>0</v>
      </c>
      <c r="Q2099" s="21">
        <f t="shared" si="485"/>
        <v>0.8408485371888097</v>
      </c>
      <c r="R2099">
        <f t="shared" si="486"/>
        <v>1.0705685074825908</v>
      </c>
      <c r="S2099" s="296">
        <f t="shared" si="493"/>
        <v>0</v>
      </c>
      <c r="T2099" s="283">
        <f t="shared" si="494"/>
        <v>0.46069071087069657</v>
      </c>
    </row>
    <row r="2100" spans="1:20" x14ac:dyDescent="0.25">
      <c r="A2100" s="286">
        <v>43188</v>
      </c>
      <c r="B2100" s="1">
        <f t="shared" si="487"/>
        <v>4</v>
      </c>
      <c r="C2100" s="285">
        <v>10</v>
      </c>
      <c r="D2100" t="s">
        <v>714</v>
      </c>
      <c r="F2100" s="16">
        <v>30</v>
      </c>
      <c r="G2100" t="str">
        <f t="shared" si="481"/>
        <v>heating</v>
      </c>
      <c r="H2100" s="283">
        <f>IF(G2100="heating",F2100*Assumptions!M$4+Assumptions!M$7,0)</f>
        <v>0.42311166678901713</v>
      </c>
      <c r="I2100" s="15">
        <f t="shared" si="482"/>
        <v>0.98112329028689171</v>
      </c>
      <c r="J2100" s="15">
        <f t="shared" si="483"/>
        <v>1.0020455199443592</v>
      </c>
      <c r="K2100" s="283">
        <f t="shared" si="488"/>
        <v>0.41597385655390129</v>
      </c>
      <c r="L2100" s="283">
        <f t="shared" si="489"/>
        <v>3.0747565450814909</v>
      </c>
      <c r="M2100" s="283">
        <f t="shared" si="490"/>
        <v>4.3640105693307127</v>
      </c>
      <c r="N2100" s="283">
        <f t="shared" si="491"/>
        <v>2.3339835549601151</v>
      </c>
      <c r="O2100" s="283">
        <f t="shared" si="492"/>
        <v>0.54799800765680795</v>
      </c>
      <c r="P2100" s="21">
        <f t="shared" si="484"/>
        <v>0</v>
      </c>
      <c r="Q2100" s="21">
        <f t="shared" si="485"/>
        <v>0.74504051125983206</v>
      </c>
      <c r="R2100">
        <f t="shared" si="486"/>
        <v>1.0705685074825908</v>
      </c>
      <c r="S2100" s="296">
        <f t="shared" si="493"/>
        <v>0</v>
      </c>
      <c r="T2100" s="283">
        <f t="shared" si="494"/>
        <v>0.41597385655390129</v>
      </c>
    </row>
    <row r="2101" spans="1:20" x14ac:dyDescent="0.25">
      <c r="A2101" s="286">
        <v>43188</v>
      </c>
      <c r="B2101" s="1">
        <f t="shared" si="487"/>
        <v>4</v>
      </c>
      <c r="C2101" s="285">
        <v>11</v>
      </c>
      <c r="D2101" t="s">
        <v>714</v>
      </c>
      <c r="F2101" s="16">
        <v>30</v>
      </c>
      <c r="G2101" t="str">
        <f t="shared" si="481"/>
        <v>heating</v>
      </c>
      <c r="H2101" s="283">
        <f>IF(G2101="heating",F2101*Assumptions!M$4+Assumptions!M$7,0)</f>
        <v>0.42311166678901713</v>
      </c>
      <c r="I2101" s="15">
        <f t="shared" si="482"/>
        <v>0.94956163997961163</v>
      </c>
      <c r="J2101" s="15">
        <f t="shared" si="483"/>
        <v>1.0020455199443592</v>
      </c>
      <c r="K2101" s="283">
        <f t="shared" si="488"/>
        <v>0.40259243800283834</v>
      </c>
      <c r="L2101" s="283">
        <f t="shared" si="489"/>
        <v>3.0747565450814909</v>
      </c>
      <c r="M2101" s="283">
        <f t="shared" si="490"/>
        <v>4.2236251795534354</v>
      </c>
      <c r="N2101" s="283">
        <f t="shared" si="491"/>
        <v>2.3339835549601151</v>
      </c>
      <c r="O2101" s="283">
        <f t="shared" si="492"/>
        <v>0.53036951829366907</v>
      </c>
      <c r="P2101" s="21">
        <f t="shared" si="484"/>
        <v>0</v>
      </c>
      <c r="Q2101" s="21">
        <f t="shared" si="485"/>
        <v>0.72850690893675296</v>
      </c>
      <c r="R2101">
        <f t="shared" si="486"/>
        <v>1.0705685074825908</v>
      </c>
      <c r="S2101" s="296">
        <f t="shared" si="493"/>
        <v>0</v>
      </c>
      <c r="T2101" s="283">
        <f t="shared" si="494"/>
        <v>0.40259243800283834</v>
      </c>
    </row>
    <row r="2102" spans="1:20" x14ac:dyDescent="0.25">
      <c r="A2102" s="286">
        <v>43188</v>
      </c>
      <c r="B2102" s="1">
        <f t="shared" si="487"/>
        <v>4</v>
      </c>
      <c r="C2102" s="285">
        <v>12</v>
      </c>
      <c r="D2102" t="s">
        <v>714</v>
      </c>
      <c r="F2102" s="16">
        <v>32</v>
      </c>
      <c r="G2102" t="str">
        <f t="shared" si="481"/>
        <v>heating</v>
      </c>
      <c r="H2102" s="283">
        <f>IF(G2102="heating",F2102*Assumptions!M$4+Assumptions!M$7,0)</f>
        <v>0.40171991831493709</v>
      </c>
      <c r="I2102" s="15">
        <f t="shared" si="482"/>
        <v>0.91648403420261149</v>
      </c>
      <c r="J2102" s="15">
        <f t="shared" si="483"/>
        <v>1.0020455199443592</v>
      </c>
      <c r="K2102" s="283">
        <f t="shared" si="488"/>
        <v>0.36892299021250002</v>
      </c>
      <c r="L2102" s="283">
        <f t="shared" si="489"/>
        <v>3.1003620880617868</v>
      </c>
      <c r="M2102" s="283">
        <f t="shared" si="490"/>
        <v>3.9026280359425947</v>
      </c>
      <c r="N2102" s="283">
        <f t="shared" si="491"/>
        <v>2.4522803312945656</v>
      </c>
      <c r="O2102" s="283">
        <f t="shared" si="492"/>
        <v>0.46642092165107907</v>
      </c>
      <c r="P2102" s="21">
        <f t="shared" si="484"/>
        <v>0</v>
      </c>
      <c r="Q2102" s="21">
        <f t="shared" si="485"/>
        <v>0.75910815787401487</v>
      </c>
      <c r="R2102">
        <f t="shared" si="486"/>
        <v>1.0705685074825908</v>
      </c>
      <c r="S2102" s="296">
        <f t="shared" si="493"/>
        <v>0</v>
      </c>
      <c r="T2102" s="283">
        <f t="shared" si="494"/>
        <v>0.36892299021250002</v>
      </c>
    </row>
    <row r="2103" spans="1:20" x14ac:dyDescent="0.25">
      <c r="A2103" s="286">
        <v>43188</v>
      </c>
      <c r="B2103" s="1">
        <f t="shared" si="487"/>
        <v>4</v>
      </c>
      <c r="C2103" s="285">
        <v>13</v>
      </c>
      <c r="D2103" t="s">
        <v>714</v>
      </c>
      <c r="F2103" s="16">
        <v>34</v>
      </c>
      <c r="G2103" t="str">
        <f t="shared" si="481"/>
        <v>heating</v>
      </c>
      <c r="H2103" s="283">
        <f>IF(G2103="heating",F2103*Assumptions!M$4+Assumptions!M$7,0)</f>
        <v>0.38032816984085704</v>
      </c>
      <c r="I2103" s="15">
        <f t="shared" si="482"/>
        <v>0.90040206880052787</v>
      </c>
      <c r="J2103" s="15">
        <f t="shared" si="483"/>
        <v>1.0020455199443592</v>
      </c>
      <c r="K2103" s="283">
        <f t="shared" si="488"/>
        <v>0.34314875571596132</v>
      </c>
      <c r="L2103" s="283">
        <f t="shared" si="489"/>
        <v>3.1617728735566879</v>
      </c>
      <c r="M2103" s="283">
        <f t="shared" si="490"/>
        <v>3.7018781543483632</v>
      </c>
      <c r="N2103" s="283">
        <f t="shared" si="491"/>
        <v>2.582445701090049</v>
      </c>
      <c r="O2103" s="283">
        <f t="shared" si="492"/>
        <v>0.42012826328139113</v>
      </c>
      <c r="P2103" s="21">
        <f t="shared" si="484"/>
        <v>0</v>
      </c>
      <c r="Q2103" s="21">
        <f t="shared" si="485"/>
        <v>0.79115902007799765</v>
      </c>
      <c r="R2103">
        <f t="shared" si="486"/>
        <v>1.0705685074825908</v>
      </c>
      <c r="S2103" s="296">
        <f t="shared" si="493"/>
        <v>0</v>
      </c>
      <c r="T2103" s="283">
        <f t="shared" si="494"/>
        <v>0.34314875571596132</v>
      </c>
    </row>
    <row r="2104" spans="1:20" x14ac:dyDescent="0.25">
      <c r="A2104" s="286">
        <v>43188</v>
      </c>
      <c r="B2104" s="1">
        <f t="shared" si="487"/>
        <v>4</v>
      </c>
      <c r="C2104" s="285">
        <v>14</v>
      </c>
      <c r="D2104" t="s">
        <v>714</v>
      </c>
      <c r="F2104" s="16">
        <v>34</v>
      </c>
      <c r="G2104" t="str">
        <f t="shared" si="481"/>
        <v>heating</v>
      </c>
      <c r="H2104" s="283">
        <f>IF(G2104="heating",F2104*Assumptions!M$4+Assumptions!M$7,0)</f>
        <v>0.38032816984085704</v>
      </c>
      <c r="I2104" s="15">
        <f t="shared" si="482"/>
        <v>0.86032894500746537</v>
      </c>
      <c r="J2104" s="15">
        <f t="shared" si="483"/>
        <v>1.0020455199443592</v>
      </c>
      <c r="K2104" s="283">
        <f t="shared" si="488"/>
        <v>0.3278766422416336</v>
      </c>
      <c r="L2104" s="283">
        <f t="shared" si="489"/>
        <v>3.1617728735566879</v>
      </c>
      <c r="M2104" s="283">
        <f t="shared" si="490"/>
        <v>3.5371230669420726</v>
      </c>
      <c r="N2104" s="283">
        <f t="shared" si="491"/>
        <v>2.582445701090049</v>
      </c>
      <c r="O2104" s="283">
        <f t="shared" si="492"/>
        <v>0.40143011443565668</v>
      </c>
      <c r="P2104" s="21">
        <f t="shared" si="484"/>
        <v>0</v>
      </c>
      <c r="Q2104" s="21">
        <f t="shared" si="485"/>
        <v>0.84355555031342389</v>
      </c>
      <c r="R2104">
        <f t="shared" si="486"/>
        <v>1.0705685074825908</v>
      </c>
      <c r="S2104" s="296">
        <f t="shared" si="493"/>
        <v>0</v>
      </c>
      <c r="T2104" s="283">
        <f t="shared" si="494"/>
        <v>0.3278766422416336</v>
      </c>
    </row>
    <row r="2105" spans="1:20" x14ac:dyDescent="0.25">
      <c r="A2105" s="286">
        <v>43188</v>
      </c>
      <c r="B2105" s="1">
        <f t="shared" si="487"/>
        <v>4</v>
      </c>
      <c r="C2105" s="285">
        <v>15</v>
      </c>
      <c r="D2105" t="s">
        <v>714</v>
      </c>
      <c r="F2105" s="16">
        <v>34</v>
      </c>
      <c r="G2105" t="str">
        <f t="shared" si="481"/>
        <v>heating</v>
      </c>
      <c r="H2105" s="283">
        <f>IF(G2105="heating",F2105*Assumptions!M$4+Assumptions!M$7,0)</f>
        <v>0.38032816984085704</v>
      </c>
      <c r="I2105" s="15">
        <f t="shared" si="482"/>
        <v>0.85754515037175039</v>
      </c>
      <c r="J2105" s="15">
        <f t="shared" si="483"/>
        <v>1.0020455199443592</v>
      </c>
      <c r="K2105" s="283">
        <f t="shared" si="488"/>
        <v>0.326815721017089</v>
      </c>
      <c r="L2105" s="283">
        <f t="shared" si="489"/>
        <v>3.1617728735566879</v>
      </c>
      <c r="M2105" s="283">
        <f t="shared" si="490"/>
        <v>3.5256778816129524</v>
      </c>
      <c r="N2105" s="283">
        <f t="shared" si="491"/>
        <v>2.582445701090049</v>
      </c>
      <c r="O2105" s="283">
        <f t="shared" si="492"/>
        <v>0.40013119382434242</v>
      </c>
      <c r="P2105" s="21">
        <f t="shared" si="484"/>
        <v>0</v>
      </c>
      <c r="Q2105" s="21">
        <f t="shared" si="485"/>
        <v>0.96592607327566882</v>
      </c>
      <c r="R2105">
        <f t="shared" si="486"/>
        <v>1.0705685074825908</v>
      </c>
      <c r="S2105" s="296">
        <f t="shared" si="493"/>
        <v>0</v>
      </c>
      <c r="T2105" s="283">
        <f t="shared" si="494"/>
        <v>0.326815721017089</v>
      </c>
    </row>
    <row r="2106" spans="1:20" x14ac:dyDescent="0.25">
      <c r="A2106" s="286">
        <v>43188</v>
      </c>
      <c r="B2106" s="1">
        <f t="shared" si="487"/>
        <v>4</v>
      </c>
      <c r="C2106" s="285">
        <v>16</v>
      </c>
      <c r="D2106" t="s">
        <v>714</v>
      </c>
      <c r="F2106" s="16">
        <v>36</v>
      </c>
      <c r="G2106" t="str">
        <f t="shared" si="481"/>
        <v>heating</v>
      </c>
      <c r="H2106" s="283">
        <f>IF(G2106="heating",F2106*Assumptions!M$4+Assumptions!M$7,0)</f>
        <v>0.358936421366777</v>
      </c>
      <c r="I2106" s="15">
        <f t="shared" si="482"/>
        <v>0.88344815438260227</v>
      </c>
      <c r="J2106" s="15">
        <f t="shared" si="483"/>
        <v>1.0020455199443592</v>
      </c>
      <c r="K2106" s="283">
        <f t="shared" si="488"/>
        <v>0.31775035688777453</v>
      </c>
      <c r="L2106" s="283">
        <f t="shared" si="489"/>
        <v>3.2767200477248446</v>
      </c>
      <c r="M2106" s="283">
        <f t="shared" si="490"/>
        <v>3.5525026271670734</v>
      </c>
      <c r="N2106" s="283">
        <f t="shared" si="491"/>
        <v>2.7263288431388362</v>
      </c>
      <c r="O2106" s="283">
        <f t="shared" si="492"/>
        <v>0.38189779167915061</v>
      </c>
      <c r="P2106" s="21">
        <f t="shared" si="484"/>
        <v>0</v>
      </c>
      <c r="Q2106" s="21">
        <f t="shared" si="485"/>
        <v>1.1649354943302594</v>
      </c>
      <c r="R2106">
        <f t="shared" si="486"/>
        <v>1.0705685074825908</v>
      </c>
      <c r="S2106" s="296">
        <f t="shared" si="493"/>
        <v>0</v>
      </c>
      <c r="T2106" s="283">
        <f t="shared" si="494"/>
        <v>0.31775035688777453</v>
      </c>
    </row>
    <row r="2107" spans="1:20" x14ac:dyDescent="0.25">
      <c r="A2107" s="286">
        <v>43188</v>
      </c>
      <c r="B2107" s="1">
        <f t="shared" si="487"/>
        <v>4</v>
      </c>
      <c r="C2107" s="285">
        <v>17</v>
      </c>
      <c r="D2107" t="s">
        <v>714</v>
      </c>
      <c r="F2107" s="16">
        <v>36</v>
      </c>
      <c r="G2107" t="str">
        <f t="shared" si="481"/>
        <v>heating</v>
      </c>
      <c r="H2107" s="283">
        <f>IF(G2107="heating",F2107*Assumptions!M$4+Assumptions!M$7,0)</f>
        <v>0.358936421366777</v>
      </c>
      <c r="I2107" s="15">
        <f t="shared" si="482"/>
        <v>0.94025748850374469</v>
      </c>
      <c r="J2107" s="15">
        <f t="shared" si="483"/>
        <v>1.0020455199443592</v>
      </c>
      <c r="K2107" s="283">
        <f t="shared" si="488"/>
        <v>0.33818300605003904</v>
      </c>
      <c r="L2107" s="283">
        <f t="shared" si="489"/>
        <v>3.2767200477248446</v>
      </c>
      <c r="M2107" s="283">
        <f t="shared" si="490"/>
        <v>3.7809430938903401</v>
      </c>
      <c r="N2107" s="283">
        <f t="shared" si="491"/>
        <v>2.7263288431388362</v>
      </c>
      <c r="O2107" s="283">
        <f t="shared" si="492"/>
        <v>0.40645538358763</v>
      </c>
      <c r="P2107" s="21">
        <f t="shared" si="484"/>
        <v>0</v>
      </c>
      <c r="Q2107" s="21">
        <f t="shared" si="485"/>
        <v>1.3521540118753073</v>
      </c>
      <c r="R2107">
        <f t="shared" si="486"/>
        <v>1.0705685074825908</v>
      </c>
      <c r="S2107" s="296">
        <f t="shared" si="493"/>
        <v>0</v>
      </c>
      <c r="T2107" s="283">
        <f t="shared" si="494"/>
        <v>0.33818300605003904</v>
      </c>
    </row>
    <row r="2108" spans="1:20" x14ac:dyDescent="0.25">
      <c r="A2108" s="286">
        <v>43188</v>
      </c>
      <c r="B2108" s="1">
        <f t="shared" si="487"/>
        <v>4</v>
      </c>
      <c r="C2108" s="285">
        <v>18</v>
      </c>
      <c r="D2108" t="s">
        <v>714</v>
      </c>
      <c r="F2108" s="16">
        <v>34</v>
      </c>
      <c r="G2108" t="str">
        <f t="shared" si="481"/>
        <v>heating</v>
      </c>
      <c r="H2108" s="283">
        <f>IF(G2108="heating",F2108*Assumptions!M$4+Assumptions!M$7,0)</f>
        <v>0.38032816984085704</v>
      </c>
      <c r="I2108" s="15">
        <f t="shared" si="482"/>
        <v>0.98182363790757687</v>
      </c>
      <c r="J2108" s="15">
        <f t="shared" si="483"/>
        <v>1.0020455199443592</v>
      </c>
      <c r="K2108" s="283">
        <f t="shared" si="488"/>
        <v>0.37417901552505406</v>
      </c>
      <c r="L2108" s="283">
        <f t="shared" si="489"/>
        <v>3.1617728735566879</v>
      </c>
      <c r="M2108" s="283">
        <f t="shared" si="490"/>
        <v>4.0366316366139881</v>
      </c>
      <c r="N2108" s="283">
        <f t="shared" si="491"/>
        <v>2.582445701090049</v>
      </c>
      <c r="O2108" s="283">
        <f t="shared" si="492"/>
        <v>0.45811962692647895</v>
      </c>
      <c r="P2108" s="21">
        <f t="shared" si="484"/>
        <v>0</v>
      </c>
      <c r="Q2108" s="21">
        <f t="shared" si="485"/>
        <v>1.5598916921549892</v>
      </c>
      <c r="R2108">
        <f t="shared" si="486"/>
        <v>1.0705685074825908</v>
      </c>
      <c r="S2108" s="296">
        <f t="shared" si="493"/>
        <v>0</v>
      </c>
      <c r="T2108" s="283">
        <f t="shared" si="494"/>
        <v>0.37417901552505406</v>
      </c>
    </row>
    <row r="2109" spans="1:20" x14ac:dyDescent="0.25">
      <c r="A2109" s="286">
        <v>43188</v>
      </c>
      <c r="B2109" s="1">
        <f t="shared" si="487"/>
        <v>4</v>
      </c>
      <c r="C2109" s="285">
        <v>19</v>
      </c>
      <c r="D2109" t="s">
        <v>714</v>
      </c>
      <c r="F2109" s="16">
        <v>30</v>
      </c>
      <c r="G2109" t="str">
        <f t="shared" si="481"/>
        <v>heating</v>
      </c>
      <c r="H2109" s="283">
        <f>IF(G2109="heating",F2109*Assumptions!M$4+Assumptions!M$7,0)</f>
        <v>0.42311166678901713</v>
      </c>
      <c r="I2109" s="15">
        <f t="shared" si="482"/>
        <v>0.98418842963438757</v>
      </c>
      <c r="J2109" s="15">
        <f t="shared" si="483"/>
        <v>1.0020455199443592</v>
      </c>
      <c r="K2109" s="283">
        <f t="shared" si="488"/>
        <v>0.41727340559924109</v>
      </c>
      <c r="L2109" s="283">
        <f t="shared" si="489"/>
        <v>3.0747565450814909</v>
      </c>
      <c r="M2109" s="283">
        <f t="shared" si="490"/>
        <v>4.3776442284654706</v>
      </c>
      <c r="N2109" s="283">
        <f t="shared" si="491"/>
        <v>2.3339835549601151</v>
      </c>
      <c r="O2109" s="283">
        <f t="shared" si="492"/>
        <v>0.54971001497764849</v>
      </c>
      <c r="P2109" s="21">
        <f t="shared" si="484"/>
        <v>0</v>
      </c>
      <c r="Q2109" s="21">
        <f t="shared" si="485"/>
        <v>1.6764212681468484</v>
      </c>
      <c r="R2109">
        <f t="shared" si="486"/>
        <v>1.0705685074825908</v>
      </c>
      <c r="S2109" s="296">
        <f t="shared" si="493"/>
        <v>0</v>
      </c>
      <c r="T2109" s="283">
        <f t="shared" si="494"/>
        <v>0.41727340559924109</v>
      </c>
    </row>
    <row r="2110" spans="1:20" x14ac:dyDescent="0.25">
      <c r="A2110" s="286">
        <v>43188</v>
      </c>
      <c r="B2110" s="1">
        <f t="shared" si="487"/>
        <v>4</v>
      </c>
      <c r="C2110" s="285">
        <v>20</v>
      </c>
      <c r="D2110" t="s">
        <v>714</v>
      </c>
      <c r="F2110" s="16">
        <v>28</v>
      </c>
      <c r="G2110" t="str">
        <f t="shared" si="481"/>
        <v>heating</v>
      </c>
      <c r="H2110" s="283">
        <f>IF(G2110="heating",F2110*Assumptions!M$4+Assumptions!M$7,0)</f>
        <v>0.44450341526309717</v>
      </c>
      <c r="I2110" s="15">
        <f t="shared" si="482"/>
        <v>0.97071962311712034</v>
      </c>
      <c r="J2110" s="15">
        <f t="shared" si="483"/>
        <v>1.0020455199443592</v>
      </c>
      <c r="K2110" s="283">
        <f t="shared" si="488"/>
        <v>0.43237080543224099</v>
      </c>
      <c r="L2110" s="283">
        <f t="shared" si="489"/>
        <v>3.0941723472618432</v>
      </c>
      <c r="M2110" s="283">
        <f t="shared" si="490"/>
        <v>4.5646752432472022</v>
      </c>
      <c r="N2110" s="283">
        <f t="shared" si="491"/>
        <v>2.2832919573072399</v>
      </c>
      <c r="O2110" s="283">
        <f t="shared" si="492"/>
        <v>0.58592147432145159</v>
      </c>
      <c r="P2110" s="21">
        <f t="shared" si="484"/>
        <v>0</v>
      </c>
      <c r="Q2110" s="21">
        <f t="shared" si="485"/>
        <v>1.52436960139122</v>
      </c>
      <c r="R2110">
        <f t="shared" si="486"/>
        <v>1.0705685074825908</v>
      </c>
      <c r="S2110" s="296">
        <f t="shared" si="493"/>
        <v>0</v>
      </c>
      <c r="T2110" s="283">
        <f t="shared" si="494"/>
        <v>0.43237080543224099</v>
      </c>
    </row>
    <row r="2111" spans="1:20" x14ac:dyDescent="0.25">
      <c r="A2111" s="286">
        <v>43188</v>
      </c>
      <c r="B2111" s="1">
        <f t="shared" si="487"/>
        <v>4</v>
      </c>
      <c r="C2111" s="285">
        <v>21</v>
      </c>
      <c r="D2111" t="s">
        <v>714</v>
      </c>
      <c r="F2111" s="16">
        <v>27</v>
      </c>
      <c r="G2111" t="str">
        <f t="shared" si="481"/>
        <v>heating</v>
      </c>
      <c r="H2111" s="283">
        <f>IF(G2111="heating",F2111*Assumptions!M$4+Assumptions!M$7,0)</f>
        <v>0.45519928950013722</v>
      </c>
      <c r="I2111" s="15">
        <f t="shared" si="482"/>
        <v>0.95751150862929935</v>
      </c>
      <c r="J2111" s="15">
        <f t="shared" si="483"/>
        <v>1.0020455199443592</v>
      </c>
      <c r="K2111" s="283">
        <f t="shared" si="488"/>
        <v>0.43675011579042172</v>
      </c>
      <c r="L2111" s="283">
        <f t="shared" si="489"/>
        <v>3.1143580678163376</v>
      </c>
      <c r="M2111" s="283">
        <f t="shared" si="490"/>
        <v>4.6409895938482855</v>
      </c>
      <c r="N2111" s="283">
        <f t="shared" si="491"/>
        <v>2.2875213966102126</v>
      </c>
      <c r="O2111" s="283">
        <f t="shared" si="492"/>
        <v>0.59461574818370688</v>
      </c>
      <c r="P2111" s="21">
        <f t="shared" si="484"/>
        <v>0</v>
      </c>
      <c r="Q2111" s="21">
        <f t="shared" si="485"/>
        <v>1.4448604713749031</v>
      </c>
      <c r="R2111">
        <f t="shared" si="486"/>
        <v>1.0705685074825908</v>
      </c>
      <c r="S2111" s="296">
        <f t="shared" si="493"/>
        <v>0</v>
      </c>
      <c r="T2111" s="283">
        <f t="shared" si="494"/>
        <v>0.43675011579042172</v>
      </c>
    </row>
    <row r="2112" spans="1:20" x14ac:dyDescent="0.25">
      <c r="A2112" s="286">
        <v>43188</v>
      </c>
      <c r="B2112" s="1">
        <f t="shared" si="487"/>
        <v>4</v>
      </c>
      <c r="C2112" s="285">
        <v>22</v>
      </c>
      <c r="D2112" t="s">
        <v>714</v>
      </c>
      <c r="F2112" s="16">
        <v>27</v>
      </c>
      <c r="G2112" t="str">
        <f t="shared" si="481"/>
        <v>heating</v>
      </c>
      <c r="H2112" s="283">
        <f>IF(G2112="heating",F2112*Assumptions!M$4+Assumptions!M$7,0)</f>
        <v>0.45519928950013722</v>
      </c>
      <c r="I2112" s="15">
        <f t="shared" si="482"/>
        <v>0.9426530227543114</v>
      </c>
      <c r="J2112" s="15">
        <f t="shared" si="483"/>
        <v>1.0020455199443592</v>
      </c>
      <c r="K2112" s="283">
        <f t="shared" si="488"/>
        <v>0.42997270855522185</v>
      </c>
      <c r="L2112" s="283">
        <f t="shared" si="489"/>
        <v>3.1143580678163376</v>
      </c>
      <c r="M2112" s="283">
        <f t="shared" si="490"/>
        <v>4.5689715787072709</v>
      </c>
      <c r="N2112" s="283">
        <f t="shared" si="491"/>
        <v>2.2875213966102126</v>
      </c>
      <c r="O2112" s="283">
        <f t="shared" si="492"/>
        <v>0.58538861136518372</v>
      </c>
      <c r="P2112" s="21">
        <f t="shared" si="484"/>
        <v>0</v>
      </c>
      <c r="Q2112" s="21">
        <f t="shared" si="485"/>
        <v>1.2427137171080138</v>
      </c>
      <c r="R2112">
        <f t="shared" si="486"/>
        <v>1.0705685074825908</v>
      </c>
      <c r="S2112" s="296">
        <f t="shared" si="493"/>
        <v>0</v>
      </c>
      <c r="T2112" s="283">
        <f t="shared" si="494"/>
        <v>0.42997270855522185</v>
      </c>
    </row>
    <row r="2113" spans="1:20" x14ac:dyDescent="0.25">
      <c r="A2113" s="286">
        <v>43188</v>
      </c>
      <c r="B2113" s="1">
        <f t="shared" si="487"/>
        <v>4</v>
      </c>
      <c r="C2113" s="285">
        <v>23</v>
      </c>
      <c r="D2113" t="s">
        <v>713</v>
      </c>
      <c r="F2113" s="16">
        <v>28</v>
      </c>
      <c r="G2113" t="str">
        <f t="shared" si="481"/>
        <v>heating</v>
      </c>
      <c r="H2113" s="283">
        <f>IF(G2113="heating",F2113*Assumptions!M$4+Assumptions!M$7,0)</f>
        <v>0.44450341526309717</v>
      </c>
      <c r="I2113" s="15">
        <f t="shared" si="482"/>
        <v>0.94450710149963013</v>
      </c>
      <c r="J2113" s="15">
        <f t="shared" si="483"/>
        <v>1.0020455199443592</v>
      </c>
      <c r="K2113" s="283">
        <f t="shared" si="488"/>
        <v>0.4206954165616929</v>
      </c>
      <c r="L2113" s="283">
        <f t="shared" si="489"/>
        <v>3.0941723472618432</v>
      </c>
      <c r="M2113" s="283">
        <f t="shared" si="490"/>
        <v>4.4414144729475131</v>
      </c>
      <c r="N2113" s="283">
        <f t="shared" si="491"/>
        <v>2.2832919573072399</v>
      </c>
      <c r="O2113" s="283">
        <f t="shared" si="492"/>
        <v>0.57009972832389522</v>
      </c>
      <c r="P2113" s="21">
        <f t="shared" si="484"/>
        <v>0</v>
      </c>
      <c r="Q2113" s="21">
        <f t="shared" si="485"/>
        <v>1.0297519246597011</v>
      </c>
      <c r="R2113">
        <f t="shared" si="486"/>
        <v>1.0705685074825908</v>
      </c>
      <c r="S2113" s="296">
        <f t="shared" si="493"/>
        <v>0</v>
      </c>
      <c r="T2113" s="283">
        <f t="shared" si="494"/>
        <v>0.4206954165616929</v>
      </c>
    </row>
    <row r="2114" spans="1:20" x14ac:dyDescent="0.25">
      <c r="A2114" s="286">
        <v>43189</v>
      </c>
      <c r="B2114" s="1">
        <f t="shared" si="487"/>
        <v>5</v>
      </c>
      <c r="C2114" s="285">
        <v>0</v>
      </c>
      <c r="D2114" t="s">
        <v>713</v>
      </c>
      <c r="F2114" s="16">
        <v>28</v>
      </c>
      <c r="G2114" t="str">
        <f t="shared" ref="G2114:G2177" si="495">VLOOKUP(A2114,U$2:W$366,3,FALSE)</f>
        <v>heating</v>
      </c>
      <c r="H2114" s="283">
        <f>IF(G2114="heating",F2114*Assumptions!M$4+Assumptions!M$7,0)</f>
        <v>0.44450341526309717</v>
      </c>
      <c r="I2114" s="15">
        <f t="shared" ref="I2114:I2177" si="496">VLOOKUP(C2114,AO$2:AQ$25,3,FALSE)</f>
        <v>0.97481507806017154</v>
      </c>
      <c r="J2114" s="15">
        <f t="shared" ref="J2114:J2177" si="497">VLOOKUP(B2114,AS$4:AU$10,3,FALSE)</f>
        <v>1.0078033906966741</v>
      </c>
      <c r="K2114" s="283">
        <f t="shared" si="488"/>
        <v>0.43668990799113655</v>
      </c>
      <c r="L2114" s="283">
        <f t="shared" si="489"/>
        <v>3.0941723472618432</v>
      </c>
      <c r="M2114" s="283">
        <f t="shared" si="490"/>
        <v>4.6102733740088908</v>
      </c>
      <c r="N2114" s="283">
        <f t="shared" si="491"/>
        <v>2.2832919573072399</v>
      </c>
      <c r="O2114" s="283">
        <f t="shared" si="492"/>
        <v>0.5917744479895598</v>
      </c>
      <c r="P2114" s="21">
        <f t="shared" ref="P2114:P2177" si="498">IF(G2114="cooling",IF(F2114&lt;61,0.025,(F2114^2*AX$25+F2114*AY$25+AZ$25)),0)</f>
        <v>0</v>
      </c>
      <c r="Q2114" s="21">
        <f t="shared" ref="Q2114:Q2177" si="499">VLOOKUP(C2114,BB$2:BC$25,2,FALSE)</f>
        <v>0.90668853391740301</v>
      </c>
      <c r="R2114">
        <f t="shared" ref="R2114:R2177" si="500">VLOOKUP(B2114,AS$4:AV$10,4,FALSE)</f>
        <v>1.1856283047139096</v>
      </c>
      <c r="S2114" s="296">
        <f t="shared" si="493"/>
        <v>0</v>
      </c>
      <c r="T2114" s="283">
        <f t="shared" si="494"/>
        <v>0.43668990799113655</v>
      </c>
    </row>
    <row r="2115" spans="1:20" x14ac:dyDescent="0.25">
      <c r="A2115" s="286">
        <v>43189</v>
      </c>
      <c r="B2115" s="1">
        <f t="shared" ref="B2115:B2178" si="501">WEEKDAY(A2115,2)</f>
        <v>5</v>
      </c>
      <c r="C2115" s="285">
        <v>1</v>
      </c>
      <c r="D2115" t="s">
        <v>713</v>
      </c>
      <c r="F2115" s="16">
        <v>28</v>
      </c>
      <c r="G2115" t="str">
        <f t="shared" si="495"/>
        <v>heating</v>
      </c>
      <c r="H2115" s="283">
        <f>IF(G2115="heating",F2115*Assumptions!M$4+Assumptions!M$7,0)</f>
        <v>0.44450341526309717</v>
      </c>
      <c r="I2115" s="15">
        <f t="shared" si="496"/>
        <v>1.012242869806885</v>
      </c>
      <c r="J2115" s="15">
        <f t="shared" si="497"/>
        <v>1.0078033906966741</v>
      </c>
      <c r="K2115" s="283">
        <f t="shared" ref="K2115:K2178" si="502">H2115*I2115*J2115</f>
        <v>0.4534565125523915</v>
      </c>
      <c r="L2115" s="283">
        <f t="shared" ref="L2115:L2178" si="503">VLOOKUP(F2115,BL$2:BN$92,2,FALSE)</f>
        <v>3.0941723472618432</v>
      </c>
      <c r="M2115" s="283">
        <f t="shared" ref="M2115:M2178" si="504">IF(G2115="heating",K2115*(L2115*3.412),0)</f>
        <v>4.7872837174282736</v>
      </c>
      <c r="N2115" s="283">
        <f t="shared" ref="N2115:N2178" si="505">VLOOKUP(F2115,BL$2:BN$92,3,FALSE)</f>
        <v>2.2832919573072399</v>
      </c>
      <c r="O2115" s="283">
        <f t="shared" ref="O2115:O2178" si="506">IF(F2115&lt;=61,IF(G2115="heating",IF(F2115&gt;=5,K2115*L2115/N2115,0),0),0)</f>
        <v>0.61449548636788953</v>
      </c>
      <c r="P2115" s="21">
        <f t="shared" si="498"/>
        <v>0</v>
      </c>
      <c r="Q2115" s="21">
        <f t="shared" si="499"/>
        <v>0.81803459285312596</v>
      </c>
      <c r="R2115">
        <f t="shared" si="500"/>
        <v>1.1856283047139096</v>
      </c>
      <c r="S2115" s="296">
        <f t="shared" ref="S2115:S2178" si="507">P2115*Q2115*R2115</f>
        <v>0</v>
      </c>
      <c r="T2115" s="283">
        <f t="shared" ref="T2115:T2178" si="508">K2115+S2115</f>
        <v>0.4534565125523915</v>
      </c>
    </row>
    <row r="2116" spans="1:20" x14ac:dyDescent="0.25">
      <c r="A2116" s="286">
        <v>43189</v>
      </c>
      <c r="B2116" s="1">
        <f t="shared" si="501"/>
        <v>5</v>
      </c>
      <c r="C2116" s="285">
        <v>2</v>
      </c>
      <c r="D2116" t="s">
        <v>713</v>
      </c>
      <c r="F2116" s="16">
        <v>28</v>
      </c>
      <c r="G2116" t="str">
        <f t="shared" si="495"/>
        <v>heating</v>
      </c>
      <c r="H2116" s="283">
        <f>IF(G2116="heating",F2116*Assumptions!M$4+Assumptions!M$7,0)</f>
        <v>0.44450341526309717</v>
      </c>
      <c r="I2116" s="15">
        <f t="shared" si="496"/>
        <v>1.0509704703585963</v>
      </c>
      <c r="J2116" s="15">
        <f t="shared" si="497"/>
        <v>1.0078033906966741</v>
      </c>
      <c r="K2116" s="283">
        <f t="shared" si="502"/>
        <v>0.47080539512743136</v>
      </c>
      <c r="L2116" s="283">
        <f t="shared" si="503"/>
        <v>3.0941723472618432</v>
      </c>
      <c r="M2116" s="283">
        <f t="shared" si="504"/>
        <v>4.9704413538674848</v>
      </c>
      <c r="N2116" s="283">
        <f t="shared" si="505"/>
        <v>2.2832919573072399</v>
      </c>
      <c r="O2116" s="283">
        <f t="shared" si="506"/>
        <v>0.63800559095516629</v>
      </c>
      <c r="P2116" s="21">
        <f t="shared" si="498"/>
        <v>0</v>
      </c>
      <c r="Q2116" s="21">
        <f t="shared" si="499"/>
        <v>0.74507607494346417</v>
      </c>
      <c r="R2116">
        <f t="shared" si="500"/>
        <v>1.1856283047139096</v>
      </c>
      <c r="S2116" s="296">
        <f t="shared" si="507"/>
        <v>0</v>
      </c>
      <c r="T2116" s="283">
        <f t="shared" si="508"/>
        <v>0.47080539512743136</v>
      </c>
    </row>
    <row r="2117" spans="1:20" x14ac:dyDescent="0.25">
      <c r="A2117" s="286">
        <v>43189</v>
      </c>
      <c r="B2117" s="1">
        <f t="shared" si="501"/>
        <v>5</v>
      </c>
      <c r="C2117" s="285">
        <v>3</v>
      </c>
      <c r="D2117" t="s">
        <v>713</v>
      </c>
      <c r="F2117" s="16">
        <v>28</v>
      </c>
      <c r="G2117" t="str">
        <f t="shared" si="495"/>
        <v>heating</v>
      </c>
      <c r="H2117" s="283">
        <f>IF(G2117="heating",F2117*Assumptions!M$4+Assumptions!M$7,0)</f>
        <v>0.44450341526309717</v>
      </c>
      <c r="I2117" s="15">
        <f t="shared" si="496"/>
        <v>1.0924036124451033</v>
      </c>
      <c r="J2117" s="15">
        <f t="shared" si="497"/>
        <v>1.0078033906966741</v>
      </c>
      <c r="K2117" s="283">
        <f t="shared" si="502"/>
        <v>0.48936628468768045</v>
      </c>
      <c r="L2117" s="283">
        <f t="shared" si="503"/>
        <v>3.0941723472618432</v>
      </c>
      <c r="M2117" s="283">
        <f t="shared" si="504"/>
        <v>5.1663945311029726</v>
      </c>
      <c r="N2117" s="283">
        <f t="shared" si="505"/>
        <v>2.2832919573072399</v>
      </c>
      <c r="O2117" s="283">
        <f t="shared" si="506"/>
        <v>0.6631581304865688</v>
      </c>
      <c r="P2117" s="21">
        <f t="shared" si="498"/>
        <v>0</v>
      </c>
      <c r="Q2117" s="21">
        <f t="shared" si="499"/>
        <v>0.69158980876382303</v>
      </c>
      <c r="R2117">
        <f t="shared" si="500"/>
        <v>1.1856283047139096</v>
      </c>
      <c r="S2117" s="296">
        <f t="shared" si="507"/>
        <v>0</v>
      </c>
      <c r="T2117" s="283">
        <f t="shared" si="508"/>
        <v>0.48936628468768045</v>
      </c>
    </row>
    <row r="2118" spans="1:20" x14ac:dyDescent="0.25">
      <c r="A2118" s="286">
        <v>43189</v>
      </c>
      <c r="B2118" s="1">
        <f t="shared" si="501"/>
        <v>5</v>
      </c>
      <c r="C2118" s="285">
        <v>4</v>
      </c>
      <c r="D2118" t="s">
        <v>713</v>
      </c>
      <c r="F2118" s="16">
        <v>28</v>
      </c>
      <c r="G2118" t="str">
        <f t="shared" si="495"/>
        <v>heating</v>
      </c>
      <c r="H2118" s="283">
        <f>IF(G2118="heating",F2118*Assumptions!M$4+Assumptions!M$7,0)</f>
        <v>0.44450341526309717</v>
      </c>
      <c r="I2118" s="15">
        <f t="shared" si="496"/>
        <v>1.1348296917927807</v>
      </c>
      <c r="J2118" s="15">
        <f t="shared" si="497"/>
        <v>1.0078033906966741</v>
      </c>
      <c r="K2118" s="283">
        <f t="shared" si="502"/>
        <v>0.50837198238742243</v>
      </c>
      <c r="L2118" s="283">
        <f t="shared" si="503"/>
        <v>3.0941723472618432</v>
      </c>
      <c r="M2118" s="283">
        <f t="shared" si="504"/>
        <v>5.3670436884481907</v>
      </c>
      <c r="N2118" s="283">
        <f t="shared" si="505"/>
        <v>2.2832919573072399</v>
      </c>
      <c r="O2118" s="283">
        <f t="shared" si="506"/>
        <v>0.68891344577805369</v>
      </c>
      <c r="P2118" s="21">
        <f t="shared" si="498"/>
        <v>0</v>
      </c>
      <c r="Q2118" s="21">
        <f t="shared" si="499"/>
        <v>0.6473875548762833</v>
      </c>
      <c r="R2118">
        <f t="shared" si="500"/>
        <v>1.1856283047139096</v>
      </c>
      <c r="S2118" s="296">
        <f t="shared" si="507"/>
        <v>0</v>
      </c>
      <c r="T2118" s="283">
        <f t="shared" si="508"/>
        <v>0.50837198238742243</v>
      </c>
    </row>
    <row r="2119" spans="1:20" x14ac:dyDescent="0.25">
      <c r="A2119" s="286">
        <v>43189</v>
      </c>
      <c r="B2119" s="1">
        <f t="shared" si="501"/>
        <v>5</v>
      </c>
      <c r="C2119" s="285">
        <v>5</v>
      </c>
      <c r="D2119" t="s">
        <v>713</v>
      </c>
      <c r="F2119" s="16">
        <v>27</v>
      </c>
      <c r="G2119" t="str">
        <f t="shared" si="495"/>
        <v>heating</v>
      </c>
      <c r="H2119" s="283">
        <f>IF(G2119="heating",F2119*Assumptions!M$4+Assumptions!M$7,0)</f>
        <v>0.45519928950013722</v>
      </c>
      <c r="I2119" s="15">
        <f t="shared" si="496"/>
        <v>1.1635558681477385</v>
      </c>
      <c r="J2119" s="15">
        <f t="shared" si="497"/>
        <v>1.0078033906966741</v>
      </c>
      <c r="K2119" s="283">
        <f t="shared" si="502"/>
        <v>0.533782868831298</v>
      </c>
      <c r="L2119" s="283">
        <f t="shared" si="503"/>
        <v>3.1143580678163376</v>
      </c>
      <c r="M2119" s="283">
        <f t="shared" si="504"/>
        <v>5.672078037431552</v>
      </c>
      <c r="N2119" s="283">
        <f t="shared" si="505"/>
        <v>2.2875213966102126</v>
      </c>
      <c r="O2119" s="283">
        <f t="shared" si="506"/>
        <v>0.72672150147768422</v>
      </c>
      <c r="P2119" s="21">
        <f t="shared" si="498"/>
        <v>0</v>
      </c>
      <c r="Q2119" s="21">
        <f t="shared" si="499"/>
        <v>0.72139578924615555</v>
      </c>
      <c r="R2119">
        <f t="shared" si="500"/>
        <v>1.1856283047139096</v>
      </c>
      <c r="S2119" s="296">
        <f t="shared" si="507"/>
        <v>0</v>
      </c>
      <c r="T2119" s="283">
        <f t="shared" si="508"/>
        <v>0.533782868831298</v>
      </c>
    </row>
    <row r="2120" spans="1:20" x14ac:dyDescent="0.25">
      <c r="A2120" s="286">
        <v>43189</v>
      </c>
      <c r="B2120" s="1">
        <f t="shared" si="501"/>
        <v>5</v>
      </c>
      <c r="C2120" s="285">
        <v>6</v>
      </c>
      <c r="D2120" t="s">
        <v>713</v>
      </c>
      <c r="F2120" s="16">
        <v>25</v>
      </c>
      <c r="G2120" t="str">
        <f t="shared" si="495"/>
        <v>heating</v>
      </c>
      <c r="H2120" s="283">
        <f>IF(G2120="heating",F2120*Assumptions!M$4+Assumptions!M$7,0)</f>
        <v>0.47659103797421726</v>
      </c>
      <c r="I2120" s="15">
        <f t="shared" si="496"/>
        <v>1.2083911162615524</v>
      </c>
      <c r="J2120" s="15">
        <f t="shared" si="497"/>
        <v>1.0078033906966741</v>
      </c>
      <c r="K2120" s="283">
        <f t="shared" si="502"/>
        <v>0.58040241444428042</v>
      </c>
      <c r="L2120" s="283">
        <f t="shared" si="503"/>
        <v>3.0939281817466902</v>
      </c>
      <c r="M2120" s="283">
        <f t="shared" si="504"/>
        <v>6.127008195771773</v>
      </c>
      <c r="N2120" s="283">
        <f t="shared" si="505"/>
        <v>2.1843738559015753</v>
      </c>
      <c r="O2120" s="283">
        <f t="shared" si="506"/>
        <v>0.82207694527721631</v>
      </c>
      <c r="P2120" s="21">
        <f t="shared" si="498"/>
        <v>0</v>
      </c>
      <c r="Q2120" s="21">
        <f t="shared" si="499"/>
        <v>0.87787080972652631</v>
      </c>
      <c r="R2120">
        <f t="shared" si="500"/>
        <v>1.1856283047139096</v>
      </c>
      <c r="S2120" s="296">
        <f t="shared" si="507"/>
        <v>0</v>
      </c>
      <c r="T2120" s="283">
        <f t="shared" si="508"/>
        <v>0.58040241444428042</v>
      </c>
    </row>
    <row r="2121" spans="1:20" x14ac:dyDescent="0.25">
      <c r="A2121" s="286">
        <v>43189</v>
      </c>
      <c r="B2121" s="1">
        <f t="shared" si="501"/>
        <v>5</v>
      </c>
      <c r="C2121" s="285">
        <v>7</v>
      </c>
      <c r="D2121" t="s">
        <v>714</v>
      </c>
      <c r="F2121" s="16">
        <v>30</v>
      </c>
      <c r="G2121" t="str">
        <f t="shared" si="495"/>
        <v>heating</v>
      </c>
      <c r="H2121" s="283">
        <f>IF(G2121="heating",F2121*Assumptions!M$4+Assumptions!M$7,0)</f>
        <v>0.42311166678901713</v>
      </c>
      <c r="I2121" s="15">
        <f t="shared" si="496"/>
        <v>1.1637425769249583</v>
      </c>
      <c r="J2121" s="15">
        <f t="shared" si="497"/>
        <v>1.0078033906966741</v>
      </c>
      <c r="K2121" s="283">
        <f t="shared" si="502"/>
        <v>0.49623539687078216</v>
      </c>
      <c r="L2121" s="283">
        <f t="shared" si="503"/>
        <v>3.0747565450814909</v>
      </c>
      <c r="M2121" s="283">
        <f t="shared" si="504"/>
        <v>5.2060399534736197</v>
      </c>
      <c r="N2121" s="283">
        <f t="shared" si="505"/>
        <v>2.3339835549601151</v>
      </c>
      <c r="O2121" s="283">
        <f t="shared" si="506"/>
        <v>0.65373341263992868</v>
      </c>
      <c r="P2121" s="21">
        <f t="shared" si="498"/>
        <v>0</v>
      </c>
      <c r="Q2121" s="21">
        <f t="shared" si="499"/>
        <v>0.97331382064367777</v>
      </c>
      <c r="R2121">
        <f t="shared" si="500"/>
        <v>1.1856283047139096</v>
      </c>
      <c r="S2121" s="296">
        <f t="shared" si="507"/>
        <v>0</v>
      </c>
      <c r="T2121" s="283">
        <f t="shared" si="508"/>
        <v>0.49623539687078216</v>
      </c>
    </row>
    <row r="2122" spans="1:20" x14ac:dyDescent="0.25">
      <c r="A2122" s="286">
        <v>43189</v>
      </c>
      <c r="B2122" s="1">
        <f t="shared" si="501"/>
        <v>5</v>
      </c>
      <c r="C2122" s="285">
        <v>8</v>
      </c>
      <c r="D2122" t="s">
        <v>714</v>
      </c>
      <c r="F2122" s="16">
        <v>36</v>
      </c>
      <c r="G2122" t="str">
        <f t="shared" si="495"/>
        <v>heating</v>
      </c>
      <c r="H2122" s="283">
        <f>IF(G2122="heating",F2122*Assumptions!M$4+Assumptions!M$7,0)</f>
        <v>0.358936421366777</v>
      </c>
      <c r="I2122" s="15">
        <f t="shared" si="496"/>
        <v>1.094193721037565</v>
      </c>
      <c r="J2122" s="15">
        <f t="shared" si="497"/>
        <v>1.0078033906966741</v>
      </c>
      <c r="K2122" s="283">
        <f t="shared" si="502"/>
        <v>0.3958107288260917</v>
      </c>
      <c r="L2122" s="283">
        <f t="shared" si="503"/>
        <v>3.2767200477248446</v>
      </c>
      <c r="M2122" s="283">
        <f t="shared" si="504"/>
        <v>4.4252307622497131</v>
      </c>
      <c r="N2122" s="283">
        <f t="shared" si="505"/>
        <v>2.7263288431388362</v>
      </c>
      <c r="O2122" s="283">
        <f t="shared" si="506"/>
        <v>0.47571698972154769</v>
      </c>
      <c r="P2122" s="21">
        <f t="shared" si="498"/>
        <v>0</v>
      </c>
      <c r="Q2122" s="21">
        <f t="shared" si="499"/>
        <v>0.94940007506179924</v>
      </c>
      <c r="R2122">
        <f t="shared" si="500"/>
        <v>1.1856283047139096</v>
      </c>
      <c r="S2122" s="296">
        <f t="shared" si="507"/>
        <v>0</v>
      </c>
      <c r="T2122" s="283">
        <f t="shared" si="508"/>
        <v>0.3958107288260917</v>
      </c>
    </row>
    <row r="2123" spans="1:20" x14ac:dyDescent="0.25">
      <c r="A2123" s="286">
        <v>43189</v>
      </c>
      <c r="B2123" s="1">
        <f t="shared" si="501"/>
        <v>5</v>
      </c>
      <c r="C2123" s="285">
        <v>9</v>
      </c>
      <c r="D2123" t="s">
        <v>714</v>
      </c>
      <c r="F2123" s="16">
        <v>37</v>
      </c>
      <c r="G2123" t="str">
        <f t="shared" si="495"/>
        <v>heating</v>
      </c>
      <c r="H2123" s="283">
        <f>IF(G2123="heating",F2123*Assumptions!M$4+Assumptions!M$7,0)</f>
        <v>0.34824054712973695</v>
      </c>
      <c r="I2123" s="15">
        <f t="shared" si="496"/>
        <v>1.0343009000871222</v>
      </c>
      <c r="J2123" s="15">
        <f t="shared" si="497"/>
        <v>1.0078033906966741</v>
      </c>
      <c r="K2123" s="283">
        <f t="shared" si="502"/>
        <v>0.36299617961141051</v>
      </c>
      <c r="L2123" s="283">
        <f t="shared" si="503"/>
        <v>3.3550920610042541</v>
      </c>
      <c r="M2123" s="283">
        <f t="shared" si="504"/>
        <v>4.1554256685276689</v>
      </c>
      <c r="N2123" s="283">
        <f t="shared" si="505"/>
        <v>2.8034223547707424</v>
      </c>
      <c r="O2123" s="283">
        <f t="shared" si="506"/>
        <v>0.43442815468620805</v>
      </c>
      <c r="P2123" s="21">
        <f t="shared" si="498"/>
        <v>0</v>
      </c>
      <c r="Q2123" s="21">
        <f t="shared" si="499"/>
        <v>0.8408485371888097</v>
      </c>
      <c r="R2123">
        <f t="shared" si="500"/>
        <v>1.1856283047139096</v>
      </c>
      <c r="S2123" s="296">
        <f t="shared" si="507"/>
        <v>0</v>
      </c>
      <c r="T2123" s="283">
        <f t="shared" si="508"/>
        <v>0.36299617961141051</v>
      </c>
    </row>
    <row r="2124" spans="1:20" x14ac:dyDescent="0.25">
      <c r="A2124" s="286">
        <v>43189</v>
      </c>
      <c r="B2124" s="1">
        <f t="shared" si="501"/>
        <v>5</v>
      </c>
      <c r="C2124" s="285">
        <v>10</v>
      </c>
      <c r="D2124" t="s">
        <v>714</v>
      </c>
      <c r="F2124" s="16">
        <v>39</v>
      </c>
      <c r="G2124" t="str">
        <f t="shared" si="495"/>
        <v>heating</v>
      </c>
      <c r="H2124" s="283">
        <f>IF(G2124="heating",F2124*Assumptions!M$4+Assumptions!M$7,0)</f>
        <v>0.32684879865565691</v>
      </c>
      <c r="I2124" s="15">
        <f t="shared" si="496"/>
        <v>0.98112329028689171</v>
      </c>
      <c r="J2124" s="15">
        <f t="shared" si="497"/>
        <v>1.0078033906966741</v>
      </c>
      <c r="K2124" s="283">
        <f t="shared" si="502"/>
        <v>0.3231813520448229</v>
      </c>
      <c r="L2124" s="283">
        <f t="shared" si="503"/>
        <v>3.4953736047983544</v>
      </c>
      <c r="M2124" s="283">
        <f t="shared" si="504"/>
        <v>3.8543302043117693</v>
      </c>
      <c r="N2124" s="283">
        <f t="shared" si="505"/>
        <v>2.9501734199721237</v>
      </c>
      <c r="O2124" s="283">
        <f t="shared" si="506"/>
        <v>0.38290615726284749</v>
      </c>
      <c r="P2124" s="21">
        <f t="shared" si="498"/>
        <v>0</v>
      </c>
      <c r="Q2124" s="21">
        <f t="shared" si="499"/>
        <v>0.74504051125983206</v>
      </c>
      <c r="R2124">
        <f t="shared" si="500"/>
        <v>1.1856283047139096</v>
      </c>
      <c r="S2124" s="296">
        <f t="shared" si="507"/>
        <v>0</v>
      </c>
      <c r="T2124" s="283">
        <f t="shared" si="508"/>
        <v>0.3231813520448229</v>
      </c>
    </row>
    <row r="2125" spans="1:20" x14ac:dyDescent="0.25">
      <c r="A2125" s="286">
        <v>43189</v>
      </c>
      <c r="B2125" s="1">
        <f t="shared" si="501"/>
        <v>5</v>
      </c>
      <c r="C2125" s="285">
        <v>11</v>
      </c>
      <c r="D2125" t="s">
        <v>714</v>
      </c>
      <c r="F2125" s="16">
        <v>39</v>
      </c>
      <c r="G2125" t="str">
        <f t="shared" si="495"/>
        <v>heating</v>
      </c>
      <c r="H2125" s="283">
        <f>IF(G2125="heating",F2125*Assumptions!M$4+Assumptions!M$7,0)</f>
        <v>0.32684879865565691</v>
      </c>
      <c r="I2125" s="15">
        <f t="shared" si="496"/>
        <v>0.94956163997961163</v>
      </c>
      <c r="J2125" s="15">
        <f t="shared" si="497"/>
        <v>1.0078033906966741</v>
      </c>
      <c r="K2125" s="283">
        <f t="shared" si="502"/>
        <v>0.31278496565785818</v>
      </c>
      <c r="L2125" s="283">
        <f t="shared" si="503"/>
        <v>3.4953736047983544</v>
      </c>
      <c r="M2125" s="283">
        <f t="shared" si="504"/>
        <v>3.7303406677452653</v>
      </c>
      <c r="N2125" s="283">
        <f t="shared" si="505"/>
        <v>2.9501734199721237</v>
      </c>
      <c r="O2125" s="283">
        <f t="shared" si="506"/>
        <v>0.37058848999750255</v>
      </c>
      <c r="P2125" s="21">
        <f t="shared" si="498"/>
        <v>0</v>
      </c>
      <c r="Q2125" s="21">
        <f t="shared" si="499"/>
        <v>0.72850690893675296</v>
      </c>
      <c r="R2125">
        <f t="shared" si="500"/>
        <v>1.1856283047139096</v>
      </c>
      <c r="S2125" s="296">
        <f t="shared" si="507"/>
        <v>0</v>
      </c>
      <c r="T2125" s="283">
        <f t="shared" si="508"/>
        <v>0.31278496565785818</v>
      </c>
    </row>
    <row r="2126" spans="1:20" x14ac:dyDescent="0.25">
      <c r="A2126" s="286">
        <v>43189</v>
      </c>
      <c r="B2126" s="1">
        <f t="shared" si="501"/>
        <v>5</v>
      </c>
      <c r="C2126" s="285">
        <v>12</v>
      </c>
      <c r="D2126" t="s">
        <v>714</v>
      </c>
      <c r="F2126" s="16">
        <v>43</v>
      </c>
      <c r="G2126" t="str">
        <f t="shared" si="495"/>
        <v>heating</v>
      </c>
      <c r="H2126" s="283">
        <f>IF(G2126="heating",F2126*Assumptions!M$4+Assumptions!M$7,0)</f>
        <v>0.28406530170749683</v>
      </c>
      <c r="I2126" s="15">
        <f t="shared" si="496"/>
        <v>0.91648403420261149</v>
      </c>
      <c r="J2126" s="15">
        <f t="shared" si="497"/>
        <v>1.0078033906966741</v>
      </c>
      <c r="K2126" s="283">
        <f t="shared" si="502"/>
        <v>0.26237285867104487</v>
      </c>
      <c r="L2126" s="283">
        <f t="shared" si="503"/>
        <v>3.7370271581932331</v>
      </c>
      <c r="M2126" s="283">
        <f t="shared" si="504"/>
        <v>3.345447228631182</v>
      </c>
      <c r="N2126" s="283">
        <f t="shared" si="505"/>
        <v>3.2278965655525562</v>
      </c>
      <c r="O2126" s="283">
        <f t="shared" si="506"/>
        <v>0.30375647995977439</v>
      </c>
      <c r="P2126" s="21">
        <f t="shared" si="498"/>
        <v>0</v>
      </c>
      <c r="Q2126" s="21">
        <f t="shared" si="499"/>
        <v>0.75910815787401487</v>
      </c>
      <c r="R2126">
        <f t="shared" si="500"/>
        <v>1.1856283047139096</v>
      </c>
      <c r="S2126" s="296">
        <f t="shared" si="507"/>
        <v>0</v>
      </c>
      <c r="T2126" s="283">
        <f t="shared" si="508"/>
        <v>0.26237285867104487</v>
      </c>
    </row>
    <row r="2127" spans="1:20" x14ac:dyDescent="0.25">
      <c r="A2127" s="286">
        <v>43189</v>
      </c>
      <c r="B2127" s="1">
        <f t="shared" si="501"/>
        <v>5</v>
      </c>
      <c r="C2127" s="285">
        <v>13</v>
      </c>
      <c r="D2127" t="s">
        <v>714</v>
      </c>
      <c r="F2127" s="16">
        <v>45</v>
      </c>
      <c r="G2127" t="str">
        <f t="shared" si="495"/>
        <v>heating</v>
      </c>
      <c r="H2127" s="283">
        <f>IF(G2127="heating",F2127*Assumptions!M$4+Assumptions!M$7,0)</f>
        <v>0.26267355323341679</v>
      </c>
      <c r="I2127" s="15">
        <f t="shared" si="496"/>
        <v>0.90040206880052787</v>
      </c>
      <c r="J2127" s="15">
        <f t="shared" si="497"/>
        <v>1.0078033906966741</v>
      </c>
      <c r="K2127" s="283">
        <f t="shared" si="502"/>
        <v>0.23835740481421847</v>
      </c>
      <c r="L2127" s="283">
        <f t="shared" si="503"/>
        <v>3.8225513186096443</v>
      </c>
      <c r="M2127" s="283">
        <f t="shared" si="504"/>
        <v>3.1087872019929517</v>
      </c>
      <c r="N2127" s="283">
        <f t="shared" si="505"/>
        <v>3.3574836377085973</v>
      </c>
      <c r="O2127" s="283">
        <f t="shared" si="506"/>
        <v>0.27137389497295972</v>
      </c>
      <c r="P2127" s="21">
        <f t="shared" si="498"/>
        <v>0</v>
      </c>
      <c r="Q2127" s="21">
        <f t="shared" si="499"/>
        <v>0.79115902007799765</v>
      </c>
      <c r="R2127">
        <f t="shared" si="500"/>
        <v>1.1856283047139096</v>
      </c>
      <c r="S2127" s="296">
        <f t="shared" si="507"/>
        <v>0</v>
      </c>
      <c r="T2127" s="283">
        <f t="shared" si="508"/>
        <v>0.23835740481421847</v>
      </c>
    </row>
    <row r="2128" spans="1:20" x14ac:dyDescent="0.25">
      <c r="A2128" s="286">
        <v>43189</v>
      </c>
      <c r="B2128" s="1">
        <f t="shared" si="501"/>
        <v>5</v>
      </c>
      <c r="C2128" s="285">
        <v>14</v>
      </c>
      <c r="D2128" t="s">
        <v>714</v>
      </c>
      <c r="F2128" s="16">
        <v>45</v>
      </c>
      <c r="G2128" t="str">
        <f t="shared" si="495"/>
        <v>heating</v>
      </c>
      <c r="H2128" s="283">
        <f>IF(G2128="heating",F2128*Assumptions!M$4+Assumptions!M$7,0)</f>
        <v>0.26267355323341679</v>
      </c>
      <c r="I2128" s="15">
        <f t="shared" si="496"/>
        <v>0.86032894500746537</v>
      </c>
      <c r="J2128" s="15">
        <f t="shared" si="497"/>
        <v>1.0078033906966741</v>
      </c>
      <c r="K2128" s="283">
        <f t="shared" si="502"/>
        <v>0.22774911533878711</v>
      </c>
      <c r="L2128" s="283">
        <f t="shared" si="503"/>
        <v>3.8225513186096443</v>
      </c>
      <c r="M2128" s="283">
        <f t="shared" si="504"/>
        <v>2.9704281080853718</v>
      </c>
      <c r="N2128" s="283">
        <f t="shared" si="505"/>
        <v>3.3574836377085973</v>
      </c>
      <c r="O2128" s="283">
        <f t="shared" si="506"/>
        <v>0.25929617984515707</v>
      </c>
      <c r="P2128" s="21">
        <f t="shared" si="498"/>
        <v>0</v>
      </c>
      <c r="Q2128" s="21">
        <f t="shared" si="499"/>
        <v>0.84355555031342389</v>
      </c>
      <c r="R2128">
        <f t="shared" si="500"/>
        <v>1.1856283047139096</v>
      </c>
      <c r="S2128" s="296">
        <f t="shared" si="507"/>
        <v>0</v>
      </c>
      <c r="T2128" s="283">
        <f t="shared" si="508"/>
        <v>0.22774911533878711</v>
      </c>
    </row>
    <row r="2129" spans="1:20" x14ac:dyDescent="0.25">
      <c r="A2129" s="286">
        <v>43189</v>
      </c>
      <c r="B2129" s="1">
        <f t="shared" si="501"/>
        <v>5</v>
      </c>
      <c r="C2129" s="285">
        <v>15</v>
      </c>
      <c r="D2129" t="s">
        <v>714</v>
      </c>
      <c r="F2129" s="16">
        <v>46</v>
      </c>
      <c r="G2129" t="str">
        <f t="shared" si="495"/>
        <v>heating</v>
      </c>
      <c r="H2129" s="283">
        <f>IF(G2129="heating",F2129*Assumptions!M$4+Assumptions!M$7,0)</f>
        <v>0.2519776789963768</v>
      </c>
      <c r="I2129" s="15">
        <f t="shared" si="496"/>
        <v>0.85754515037175039</v>
      </c>
      <c r="J2129" s="15">
        <f t="shared" si="497"/>
        <v>1.0078033906966741</v>
      </c>
      <c r="K2129" s="283">
        <f t="shared" si="502"/>
        <v>0.21776841074027078</v>
      </c>
      <c r="L2129" s="283">
        <f t="shared" si="503"/>
        <v>3.8708416397494121</v>
      </c>
      <c r="M2129" s="283">
        <f t="shared" si="504"/>
        <v>2.8761352735780625</v>
      </c>
      <c r="N2129" s="283">
        <f t="shared" si="505"/>
        <v>3.4228778732085736</v>
      </c>
      <c r="O2129" s="283">
        <f t="shared" si="506"/>
        <v>0.2462685095233394</v>
      </c>
      <c r="P2129" s="21">
        <f t="shared" si="498"/>
        <v>0</v>
      </c>
      <c r="Q2129" s="21">
        <f t="shared" si="499"/>
        <v>0.96592607327566882</v>
      </c>
      <c r="R2129">
        <f t="shared" si="500"/>
        <v>1.1856283047139096</v>
      </c>
      <c r="S2129" s="296">
        <f t="shared" si="507"/>
        <v>0</v>
      </c>
      <c r="T2129" s="283">
        <f t="shared" si="508"/>
        <v>0.21776841074027078</v>
      </c>
    </row>
    <row r="2130" spans="1:20" x14ac:dyDescent="0.25">
      <c r="A2130" s="286">
        <v>43189</v>
      </c>
      <c r="B2130" s="1">
        <f t="shared" si="501"/>
        <v>5</v>
      </c>
      <c r="C2130" s="285">
        <v>16</v>
      </c>
      <c r="D2130" t="s">
        <v>714</v>
      </c>
      <c r="F2130" s="16">
        <v>46</v>
      </c>
      <c r="G2130" t="str">
        <f t="shared" si="495"/>
        <v>heating</v>
      </c>
      <c r="H2130" s="283">
        <f>IF(G2130="heating",F2130*Assumptions!M$4+Assumptions!M$7,0)</f>
        <v>0.2519776789963768</v>
      </c>
      <c r="I2130" s="15">
        <f t="shared" si="496"/>
        <v>0.88344815438260227</v>
      </c>
      <c r="J2130" s="15">
        <f t="shared" si="497"/>
        <v>1.0078033906966741</v>
      </c>
      <c r="K2130" s="283">
        <f t="shared" si="502"/>
        <v>0.22434632213583605</v>
      </c>
      <c r="L2130" s="283">
        <f t="shared" si="503"/>
        <v>3.8708416397494121</v>
      </c>
      <c r="M2130" s="283">
        <f t="shared" si="504"/>
        <v>2.9630117995486764</v>
      </c>
      <c r="N2130" s="283">
        <f t="shared" si="505"/>
        <v>3.4228778732085736</v>
      </c>
      <c r="O2130" s="283">
        <f t="shared" si="506"/>
        <v>0.25370729474317788</v>
      </c>
      <c r="P2130" s="21">
        <f t="shared" si="498"/>
        <v>0</v>
      </c>
      <c r="Q2130" s="21">
        <f t="shared" si="499"/>
        <v>1.1649354943302594</v>
      </c>
      <c r="R2130">
        <f t="shared" si="500"/>
        <v>1.1856283047139096</v>
      </c>
      <c r="S2130" s="296">
        <f t="shared" si="507"/>
        <v>0</v>
      </c>
      <c r="T2130" s="283">
        <f t="shared" si="508"/>
        <v>0.22434632213583605</v>
      </c>
    </row>
    <row r="2131" spans="1:20" x14ac:dyDescent="0.25">
      <c r="A2131" s="286">
        <v>43189</v>
      </c>
      <c r="B2131" s="1">
        <f t="shared" si="501"/>
        <v>5</v>
      </c>
      <c r="C2131" s="285">
        <v>17</v>
      </c>
      <c r="D2131" t="s">
        <v>714</v>
      </c>
      <c r="F2131" s="16">
        <v>45</v>
      </c>
      <c r="G2131" t="str">
        <f t="shared" si="495"/>
        <v>heating</v>
      </c>
      <c r="H2131" s="283">
        <f>IF(G2131="heating",F2131*Assumptions!M$4+Assumptions!M$7,0)</f>
        <v>0.26267355323341679</v>
      </c>
      <c r="I2131" s="15">
        <f t="shared" si="496"/>
        <v>0.94025748850374469</v>
      </c>
      <c r="J2131" s="15">
        <f t="shared" si="497"/>
        <v>1.0078033906966741</v>
      </c>
      <c r="K2131" s="283">
        <f t="shared" si="502"/>
        <v>0.24890806294508599</v>
      </c>
      <c r="L2131" s="283">
        <f t="shared" si="503"/>
        <v>3.8225513186096443</v>
      </c>
      <c r="M2131" s="283">
        <f t="shared" si="504"/>
        <v>3.2463946364899363</v>
      </c>
      <c r="N2131" s="283">
        <f t="shared" si="505"/>
        <v>3.3574836377085973</v>
      </c>
      <c r="O2131" s="283">
        <f t="shared" si="506"/>
        <v>0.28338599585035124</v>
      </c>
      <c r="P2131" s="21">
        <f t="shared" si="498"/>
        <v>0</v>
      </c>
      <c r="Q2131" s="21">
        <f t="shared" si="499"/>
        <v>1.3521540118753073</v>
      </c>
      <c r="R2131">
        <f t="shared" si="500"/>
        <v>1.1856283047139096</v>
      </c>
      <c r="S2131" s="296">
        <f t="shared" si="507"/>
        <v>0</v>
      </c>
      <c r="T2131" s="283">
        <f t="shared" si="508"/>
        <v>0.24890806294508599</v>
      </c>
    </row>
    <row r="2132" spans="1:20" x14ac:dyDescent="0.25">
      <c r="A2132" s="286">
        <v>43189</v>
      </c>
      <c r="B2132" s="1">
        <f t="shared" si="501"/>
        <v>5</v>
      </c>
      <c r="C2132" s="285">
        <v>18</v>
      </c>
      <c r="D2132" t="s">
        <v>714</v>
      </c>
      <c r="F2132" s="16">
        <v>41</v>
      </c>
      <c r="G2132" t="str">
        <f t="shared" si="495"/>
        <v>heating</v>
      </c>
      <c r="H2132" s="283">
        <f>IF(G2132="heating",F2132*Assumptions!M$4+Assumptions!M$7,0)</f>
        <v>0.30545705018157687</v>
      </c>
      <c r="I2132" s="15">
        <f t="shared" si="496"/>
        <v>0.98182363790757687</v>
      </c>
      <c r="J2132" s="15">
        <f t="shared" si="497"/>
        <v>1.0078033906966741</v>
      </c>
      <c r="K2132" s="283">
        <f t="shared" si="502"/>
        <v>0.30224522774794071</v>
      </c>
      <c r="L2132" s="283">
        <f t="shared" si="503"/>
        <v>3.6290180754851575</v>
      </c>
      <c r="M2132" s="283">
        <f t="shared" si="504"/>
        <v>3.7424637828064933</v>
      </c>
      <c r="N2132" s="283">
        <f t="shared" si="505"/>
        <v>3.0927664988509331</v>
      </c>
      <c r="O2132" s="283">
        <f t="shared" si="506"/>
        <v>0.35465121441722902</v>
      </c>
      <c r="P2132" s="21">
        <f t="shared" si="498"/>
        <v>0</v>
      </c>
      <c r="Q2132" s="21">
        <f t="shared" si="499"/>
        <v>1.5598916921549892</v>
      </c>
      <c r="R2132">
        <f t="shared" si="500"/>
        <v>1.1856283047139096</v>
      </c>
      <c r="S2132" s="296">
        <f t="shared" si="507"/>
        <v>0</v>
      </c>
      <c r="T2132" s="283">
        <f t="shared" si="508"/>
        <v>0.30224522774794071</v>
      </c>
    </row>
    <row r="2133" spans="1:20" x14ac:dyDescent="0.25">
      <c r="A2133" s="286">
        <v>43189</v>
      </c>
      <c r="B2133" s="1">
        <f t="shared" si="501"/>
        <v>5</v>
      </c>
      <c r="C2133" s="285">
        <v>19</v>
      </c>
      <c r="D2133" t="s">
        <v>714</v>
      </c>
      <c r="F2133" s="16">
        <v>37</v>
      </c>
      <c r="G2133" t="str">
        <f t="shared" si="495"/>
        <v>heating</v>
      </c>
      <c r="H2133" s="283">
        <f>IF(G2133="heating",F2133*Assumptions!M$4+Assumptions!M$7,0)</f>
        <v>0.34824054712973695</v>
      </c>
      <c r="I2133" s="15">
        <f t="shared" si="496"/>
        <v>0.98418842963438757</v>
      </c>
      <c r="J2133" s="15">
        <f t="shared" si="497"/>
        <v>1.0078033906966741</v>
      </c>
      <c r="K2133" s="283">
        <f t="shared" si="502"/>
        <v>0.34540880699701942</v>
      </c>
      <c r="L2133" s="283">
        <f t="shared" si="503"/>
        <v>3.3550920610042541</v>
      </c>
      <c r="M2133" s="283">
        <f t="shared" si="504"/>
        <v>3.9540929170864914</v>
      </c>
      <c r="N2133" s="283">
        <f t="shared" si="505"/>
        <v>2.8034223547707424</v>
      </c>
      <c r="O2133" s="283">
        <f t="shared" si="506"/>
        <v>0.41337986200492471</v>
      </c>
      <c r="P2133" s="21">
        <f t="shared" si="498"/>
        <v>0</v>
      </c>
      <c r="Q2133" s="21">
        <f t="shared" si="499"/>
        <v>1.6764212681468484</v>
      </c>
      <c r="R2133">
        <f t="shared" si="500"/>
        <v>1.1856283047139096</v>
      </c>
      <c r="S2133" s="296">
        <f t="shared" si="507"/>
        <v>0</v>
      </c>
      <c r="T2133" s="283">
        <f t="shared" si="508"/>
        <v>0.34540880699701942</v>
      </c>
    </row>
    <row r="2134" spans="1:20" x14ac:dyDescent="0.25">
      <c r="A2134" s="286">
        <v>43189</v>
      </c>
      <c r="B2134" s="1">
        <f t="shared" si="501"/>
        <v>5</v>
      </c>
      <c r="C2134" s="285">
        <v>20</v>
      </c>
      <c r="D2134" t="s">
        <v>714</v>
      </c>
      <c r="F2134" s="16">
        <v>36</v>
      </c>
      <c r="G2134" t="str">
        <f t="shared" si="495"/>
        <v>heating</v>
      </c>
      <c r="H2134" s="283">
        <f>IF(G2134="heating",F2134*Assumptions!M$4+Assumptions!M$7,0)</f>
        <v>0.358936421366777</v>
      </c>
      <c r="I2134" s="15">
        <f t="shared" si="496"/>
        <v>0.97071962311712034</v>
      </c>
      <c r="J2134" s="15">
        <f t="shared" si="497"/>
        <v>1.0078033906966741</v>
      </c>
      <c r="K2134" s="283">
        <f t="shared" si="502"/>
        <v>0.35114553677701621</v>
      </c>
      <c r="L2134" s="283">
        <f t="shared" si="503"/>
        <v>3.2767200477248446</v>
      </c>
      <c r="M2134" s="283">
        <f t="shared" si="504"/>
        <v>3.9258663755299086</v>
      </c>
      <c r="N2134" s="283">
        <f t="shared" si="505"/>
        <v>2.7263288431388362</v>
      </c>
      <c r="O2134" s="283">
        <f t="shared" si="506"/>
        <v>0.42203478972171704</v>
      </c>
      <c r="P2134" s="21">
        <f t="shared" si="498"/>
        <v>0</v>
      </c>
      <c r="Q2134" s="21">
        <f t="shared" si="499"/>
        <v>1.52436960139122</v>
      </c>
      <c r="R2134">
        <f t="shared" si="500"/>
        <v>1.1856283047139096</v>
      </c>
      <c r="S2134" s="296">
        <f t="shared" si="507"/>
        <v>0</v>
      </c>
      <c r="T2134" s="283">
        <f t="shared" si="508"/>
        <v>0.35114553677701621</v>
      </c>
    </row>
    <row r="2135" spans="1:20" x14ac:dyDescent="0.25">
      <c r="A2135" s="286">
        <v>43189</v>
      </c>
      <c r="B2135" s="1">
        <f t="shared" si="501"/>
        <v>5</v>
      </c>
      <c r="C2135" s="285">
        <v>21</v>
      </c>
      <c r="D2135" t="s">
        <v>714</v>
      </c>
      <c r="F2135" s="16">
        <v>34</v>
      </c>
      <c r="G2135" t="str">
        <f t="shared" si="495"/>
        <v>heating</v>
      </c>
      <c r="H2135" s="283">
        <f>IF(G2135="heating",F2135*Assumptions!M$4+Assumptions!M$7,0)</f>
        <v>0.38032816984085704</v>
      </c>
      <c r="I2135" s="15">
        <f t="shared" si="496"/>
        <v>0.95751150862929935</v>
      </c>
      <c r="J2135" s="15">
        <f t="shared" si="497"/>
        <v>1.0078033906966741</v>
      </c>
      <c r="K2135" s="283">
        <f t="shared" si="502"/>
        <v>0.3670103495412918</v>
      </c>
      <c r="L2135" s="283">
        <f t="shared" si="503"/>
        <v>3.1617728735566879</v>
      </c>
      <c r="M2135" s="283">
        <f t="shared" si="504"/>
        <v>3.9592962898902604</v>
      </c>
      <c r="N2135" s="283">
        <f t="shared" si="505"/>
        <v>2.582445701090049</v>
      </c>
      <c r="O2135" s="283">
        <f t="shared" si="506"/>
        <v>0.44934279431486557</v>
      </c>
      <c r="P2135" s="21">
        <f t="shared" si="498"/>
        <v>0</v>
      </c>
      <c r="Q2135" s="21">
        <f t="shared" si="499"/>
        <v>1.4448604713749031</v>
      </c>
      <c r="R2135">
        <f t="shared" si="500"/>
        <v>1.1856283047139096</v>
      </c>
      <c r="S2135" s="296">
        <f t="shared" si="507"/>
        <v>0</v>
      </c>
      <c r="T2135" s="283">
        <f t="shared" si="508"/>
        <v>0.3670103495412918</v>
      </c>
    </row>
    <row r="2136" spans="1:20" x14ac:dyDescent="0.25">
      <c r="A2136" s="286">
        <v>43189</v>
      </c>
      <c r="B2136" s="1">
        <f t="shared" si="501"/>
        <v>5</v>
      </c>
      <c r="C2136" s="285">
        <v>22</v>
      </c>
      <c r="D2136" t="s">
        <v>714</v>
      </c>
      <c r="F2136" s="16">
        <v>34</v>
      </c>
      <c r="G2136" t="str">
        <f t="shared" si="495"/>
        <v>heating</v>
      </c>
      <c r="H2136" s="283">
        <f>IF(G2136="heating",F2136*Assumptions!M$4+Assumptions!M$7,0)</f>
        <v>0.38032816984085704</v>
      </c>
      <c r="I2136" s="15">
        <f t="shared" si="496"/>
        <v>0.9426530227543114</v>
      </c>
      <c r="J2136" s="15">
        <f t="shared" si="497"/>
        <v>1.0078033906966741</v>
      </c>
      <c r="K2136" s="283">
        <f t="shared" si="502"/>
        <v>0.36131515105491524</v>
      </c>
      <c r="L2136" s="283">
        <f t="shared" si="503"/>
        <v>3.1617728735566879</v>
      </c>
      <c r="M2136" s="283">
        <f t="shared" si="504"/>
        <v>3.8978566649165174</v>
      </c>
      <c r="N2136" s="283">
        <f t="shared" si="505"/>
        <v>2.582445701090049</v>
      </c>
      <c r="O2136" s="283">
        <f t="shared" si="506"/>
        <v>0.44236997623154795</v>
      </c>
      <c r="P2136" s="21">
        <f t="shared" si="498"/>
        <v>0</v>
      </c>
      <c r="Q2136" s="21">
        <f t="shared" si="499"/>
        <v>1.2427137171080138</v>
      </c>
      <c r="R2136">
        <f t="shared" si="500"/>
        <v>1.1856283047139096</v>
      </c>
      <c r="S2136" s="296">
        <f t="shared" si="507"/>
        <v>0</v>
      </c>
      <c r="T2136" s="283">
        <f t="shared" si="508"/>
        <v>0.36131515105491524</v>
      </c>
    </row>
    <row r="2137" spans="1:20" x14ac:dyDescent="0.25">
      <c r="A2137" s="286">
        <v>43189</v>
      </c>
      <c r="B2137" s="1">
        <f t="shared" si="501"/>
        <v>5</v>
      </c>
      <c r="C2137" s="285">
        <v>23</v>
      </c>
      <c r="D2137" t="s">
        <v>713</v>
      </c>
      <c r="F2137" s="16">
        <v>32</v>
      </c>
      <c r="G2137" t="str">
        <f t="shared" si="495"/>
        <v>heating</v>
      </c>
      <c r="H2137" s="283">
        <f>IF(G2137="heating",F2137*Assumptions!M$4+Assumptions!M$7,0)</f>
        <v>0.40171991831493709</v>
      </c>
      <c r="I2137" s="15">
        <f t="shared" si="496"/>
        <v>0.94450710149963013</v>
      </c>
      <c r="J2137" s="15">
        <f t="shared" si="497"/>
        <v>1.0078033906966741</v>
      </c>
      <c r="K2137" s="283">
        <f t="shared" si="502"/>
        <v>0.38238813524741272</v>
      </c>
      <c r="L2137" s="283">
        <f t="shared" si="503"/>
        <v>3.1003620880617868</v>
      </c>
      <c r="M2137" s="283">
        <f t="shared" si="504"/>
        <v>4.0450682034448011</v>
      </c>
      <c r="N2137" s="283">
        <f t="shared" si="505"/>
        <v>2.4522803312945656</v>
      </c>
      <c r="O2137" s="283">
        <f t="shared" si="506"/>
        <v>0.48344459738820755</v>
      </c>
      <c r="P2137" s="21">
        <f t="shared" si="498"/>
        <v>0</v>
      </c>
      <c r="Q2137" s="21">
        <f t="shared" si="499"/>
        <v>1.0297519246597011</v>
      </c>
      <c r="R2137">
        <f t="shared" si="500"/>
        <v>1.1856283047139096</v>
      </c>
      <c r="S2137" s="296">
        <f t="shared" si="507"/>
        <v>0</v>
      </c>
      <c r="T2137" s="283">
        <f t="shared" si="508"/>
        <v>0.38238813524741272</v>
      </c>
    </row>
    <row r="2138" spans="1:20" x14ac:dyDescent="0.25">
      <c r="A2138" s="286">
        <v>43190</v>
      </c>
      <c r="B2138" s="1">
        <f t="shared" si="501"/>
        <v>6</v>
      </c>
      <c r="C2138" s="285">
        <v>0</v>
      </c>
      <c r="D2138" t="s">
        <v>713</v>
      </c>
      <c r="F2138" s="16">
        <v>34</v>
      </c>
      <c r="G2138" t="str">
        <f t="shared" si="495"/>
        <v>heating</v>
      </c>
      <c r="H2138" s="283">
        <f>IF(G2138="heating",F2138*Assumptions!M$4+Assumptions!M$7,0)</f>
        <v>0.38032816984085704</v>
      </c>
      <c r="I2138" s="15">
        <f t="shared" si="496"/>
        <v>0.97481507806017154</v>
      </c>
      <c r="J2138" s="15">
        <f t="shared" si="497"/>
        <v>0.9885470267915587</v>
      </c>
      <c r="K2138" s="283">
        <f t="shared" si="502"/>
        <v>0.36650344894010589</v>
      </c>
      <c r="L2138" s="283">
        <f t="shared" si="503"/>
        <v>3.1617728735566879</v>
      </c>
      <c r="M2138" s="283">
        <f t="shared" si="504"/>
        <v>3.9538278618959901</v>
      </c>
      <c r="N2138" s="283">
        <f t="shared" si="505"/>
        <v>2.582445701090049</v>
      </c>
      <c r="O2138" s="283">
        <f t="shared" si="506"/>
        <v>0.44872217930261471</v>
      </c>
      <c r="P2138" s="21">
        <f t="shared" si="498"/>
        <v>0</v>
      </c>
      <c r="Q2138" s="21">
        <f t="shared" si="499"/>
        <v>0.90668853391740301</v>
      </c>
      <c r="R2138">
        <f t="shared" si="500"/>
        <v>1.0112882868167345</v>
      </c>
      <c r="S2138" s="296">
        <f t="shared" si="507"/>
        <v>0</v>
      </c>
      <c r="T2138" s="283">
        <f t="shared" si="508"/>
        <v>0.36650344894010589</v>
      </c>
    </row>
    <row r="2139" spans="1:20" x14ac:dyDescent="0.25">
      <c r="A2139" s="286">
        <v>43190</v>
      </c>
      <c r="B2139" s="1">
        <f t="shared" si="501"/>
        <v>6</v>
      </c>
      <c r="C2139" s="285">
        <v>1</v>
      </c>
      <c r="D2139" t="s">
        <v>713</v>
      </c>
      <c r="F2139" s="16">
        <v>32</v>
      </c>
      <c r="G2139" t="str">
        <f t="shared" si="495"/>
        <v>heating</v>
      </c>
      <c r="H2139" s="283">
        <f>IF(G2139="heating",F2139*Assumptions!M$4+Assumptions!M$7,0)</f>
        <v>0.40171991831493709</v>
      </c>
      <c r="I2139" s="15">
        <f t="shared" si="496"/>
        <v>1.012242869806885</v>
      </c>
      <c r="J2139" s="15">
        <f t="shared" si="497"/>
        <v>0.9885470267915587</v>
      </c>
      <c r="K2139" s="283">
        <f t="shared" si="502"/>
        <v>0.40198090744575071</v>
      </c>
      <c r="L2139" s="283">
        <f t="shared" si="503"/>
        <v>3.1003620880617868</v>
      </c>
      <c r="M2139" s="283">
        <f t="shared" si="504"/>
        <v>4.2523290793230641</v>
      </c>
      <c r="N2139" s="283">
        <f t="shared" si="505"/>
        <v>2.4522803312945656</v>
      </c>
      <c r="O2139" s="283">
        <f t="shared" si="506"/>
        <v>0.50821529238117791</v>
      </c>
      <c r="P2139" s="21">
        <f t="shared" si="498"/>
        <v>0</v>
      </c>
      <c r="Q2139" s="21">
        <f t="shared" si="499"/>
        <v>0.81803459285312596</v>
      </c>
      <c r="R2139">
        <f t="shared" si="500"/>
        <v>1.0112882868167345</v>
      </c>
      <c r="S2139" s="296">
        <f t="shared" si="507"/>
        <v>0</v>
      </c>
      <c r="T2139" s="283">
        <f t="shared" si="508"/>
        <v>0.40198090744575071</v>
      </c>
    </row>
    <row r="2140" spans="1:20" x14ac:dyDescent="0.25">
      <c r="A2140" s="286">
        <v>43190</v>
      </c>
      <c r="B2140" s="1">
        <f t="shared" si="501"/>
        <v>6</v>
      </c>
      <c r="C2140" s="285">
        <v>2</v>
      </c>
      <c r="D2140" t="s">
        <v>713</v>
      </c>
      <c r="F2140" s="16">
        <v>36</v>
      </c>
      <c r="G2140" t="str">
        <f t="shared" si="495"/>
        <v>heating</v>
      </c>
      <c r="H2140" s="283">
        <f>IF(G2140="heating",F2140*Assumptions!M$4+Assumptions!M$7,0)</f>
        <v>0.358936421366777</v>
      </c>
      <c r="I2140" s="15">
        <f t="shared" si="496"/>
        <v>1.0509704703585963</v>
      </c>
      <c r="J2140" s="15">
        <f t="shared" si="497"/>
        <v>0.9885470267915587</v>
      </c>
      <c r="K2140" s="283">
        <f t="shared" si="502"/>
        <v>0.37291115641822009</v>
      </c>
      <c r="L2140" s="283">
        <f t="shared" si="503"/>
        <v>3.2767200477248446</v>
      </c>
      <c r="M2140" s="283">
        <f t="shared" si="504"/>
        <v>4.1692096772169158</v>
      </c>
      <c r="N2140" s="283">
        <f t="shared" si="505"/>
        <v>2.7263288431388362</v>
      </c>
      <c r="O2140" s="283">
        <f t="shared" si="506"/>
        <v>0.44819445215898024</v>
      </c>
      <c r="P2140" s="21">
        <f t="shared" si="498"/>
        <v>0</v>
      </c>
      <c r="Q2140" s="21">
        <f t="shared" si="499"/>
        <v>0.74507607494346417</v>
      </c>
      <c r="R2140">
        <f t="shared" si="500"/>
        <v>1.0112882868167345</v>
      </c>
      <c r="S2140" s="296">
        <f t="shared" si="507"/>
        <v>0</v>
      </c>
      <c r="T2140" s="283">
        <f t="shared" si="508"/>
        <v>0.37291115641822009</v>
      </c>
    </row>
    <row r="2141" spans="1:20" x14ac:dyDescent="0.25">
      <c r="A2141" s="286">
        <v>43190</v>
      </c>
      <c r="B2141" s="1">
        <f t="shared" si="501"/>
        <v>6</v>
      </c>
      <c r="C2141" s="285">
        <v>3</v>
      </c>
      <c r="D2141" t="s">
        <v>713</v>
      </c>
      <c r="F2141" s="16">
        <v>36</v>
      </c>
      <c r="G2141" t="str">
        <f t="shared" si="495"/>
        <v>heating</v>
      </c>
      <c r="H2141" s="283">
        <f>IF(G2141="heating",F2141*Assumptions!M$4+Assumptions!M$7,0)</f>
        <v>0.358936421366777</v>
      </c>
      <c r="I2141" s="15">
        <f t="shared" si="496"/>
        <v>1.0924036124451033</v>
      </c>
      <c r="J2141" s="15">
        <f t="shared" si="497"/>
        <v>0.9885470267915587</v>
      </c>
      <c r="K2141" s="283">
        <f t="shared" si="502"/>
        <v>0.3876126931076837</v>
      </c>
      <c r="L2141" s="283">
        <f t="shared" si="503"/>
        <v>3.2767200477248446</v>
      </c>
      <c r="M2141" s="283">
        <f t="shared" si="504"/>
        <v>4.3335753390662228</v>
      </c>
      <c r="N2141" s="283">
        <f t="shared" si="505"/>
        <v>2.7263288431388362</v>
      </c>
      <c r="O2141" s="283">
        <f t="shared" si="506"/>
        <v>0.46586393473954313</v>
      </c>
      <c r="P2141" s="21">
        <f t="shared" si="498"/>
        <v>0</v>
      </c>
      <c r="Q2141" s="21">
        <f t="shared" si="499"/>
        <v>0.69158980876382303</v>
      </c>
      <c r="R2141">
        <f t="shared" si="500"/>
        <v>1.0112882868167345</v>
      </c>
      <c r="S2141" s="296">
        <f t="shared" si="507"/>
        <v>0</v>
      </c>
      <c r="T2141" s="283">
        <f t="shared" si="508"/>
        <v>0.3876126931076837</v>
      </c>
    </row>
    <row r="2142" spans="1:20" x14ac:dyDescent="0.25">
      <c r="A2142" s="286">
        <v>43190</v>
      </c>
      <c r="B2142" s="1">
        <f t="shared" si="501"/>
        <v>6</v>
      </c>
      <c r="C2142" s="285">
        <v>4</v>
      </c>
      <c r="D2142" t="s">
        <v>713</v>
      </c>
      <c r="F2142" s="16">
        <v>34</v>
      </c>
      <c r="G2142" t="str">
        <f t="shared" si="495"/>
        <v>heating</v>
      </c>
      <c r="H2142" s="283">
        <f>IF(G2142="heating",F2142*Assumptions!M$4+Assumptions!M$7,0)</f>
        <v>0.38032816984085704</v>
      </c>
      <c r="I2142" s="15">
        <f t="shared" si="496"/>
        <v>1.1348296917927807</v>
      </c>
      <c r="J2142" s="15">
        <f t="shared" si="497"/>
        <v>0.9885470267915587</v>
      </c>
      <c r="K2142" s="283">
        <f t="shared" si="502"/>
        <v>0.4266645083386969</v>
      </c>
      <c r="L2142" s="283">
        <f t="shared" si="503"/>
        <v>3.1617728735566879</v>
      </c>
      <c r="M2142" s="283">
        <f t="shared" si="504"/>
        <v>4.6028435083768526</v>
      </c>
      <c r="N2142" s="283">
        <f t="shared" si="505"/>
        <v>2.582445701090049</v>
      </c>
      <c r="O2142" s="283">
        <f t="shared" si="506"/>
        <v>0.52237933521904223</v>
      </c>
      <c r="P2142" s="21">
        <f t="shared" si="498"/>
        <v>0</v>
      </c>
      <c r="Q2142" s="21">
        <f t="shared" si="499"/>
        <v>0.6473875548762833</v>
      </c>
      <c r="R2142">
        <f t="shared" si="500"/>
        <v>1.0112882868167345</v>
      </c>
      <c r="S2142" s="296">
        <f t="shared" si="507"/>
        <v>0</v>
      </c>
      <c r="T2142" s="283">
        <f t="shared" si="508"/>
        <v>0.4266645083386969</v>
      </c>
    </row>
    <row r="2143" spans="1:20" x14ac:dyDescent="0.25">
      <c r="A2143" s="286">
        <v>43190</v>
      </c>
      <c r="B2143" s="1">
        <f t="shared" si="501"/>
        <v>6</v>
      </c>
      <c r="C2143" s="285">
        <v>5</v>
      </c>
      <c r="D2143" t="s">
        <v>713</v>
      </c>
      <c r="F2143" s="16">
        <v>34</v>
      </c>
      <c r="G2143" t="str">
        <f t="shared" si="495"/>
        <v>heating</v>
      </c>
      <c r="H2143" s="283">
        <f>IF(G2143="heating",F2143*Assumptions!M$4+Assumptions!M$7,0)</f>
        <v>0.38032816984085704</v>
      </c>
      <c r="I2143" s="15">
        <f t="shared" si="496"/>
        <v>1.1635558681477385</v>
      </c>
      <c r="J2143" s="15">
        <f t="shared" si="497"/>
        <v>0.9885470267915587</v>
      </c>
      <c r="K2143" s="283">
        <f t="shared" si="502"/>
        <v>0.43746475440167776</v>
      </c>
      <c r="L2143" s="283">
        <f t="shared" si="503"/>
        <v>3.1617728735566879</v>
      </c>
      <c r="M2143" s="283">
        <f t="shared" si="504"/>
        <v>4.7193562285780883</v>
      </c>
      <c r="N2143" s="283">
        <f t="shared" si="505"/>
        <v>2.582445701090049</v>
      </c>
      <c r="O2143" s="283">
        <f t="shared" si="506"/>
        <v>0.53560243029331867</v>
      </c>
      <c r="P2143" s="21">
        <f t="shared" si="498"/>
        <v>0</v>
      </c>
      <c r="Q2143" s="21">
        <f t="shared" si="499"/>
        <v>0.72139578924615555</v>
      </c>
      <c r="R2143">
        <f t="shared" si="500"/>
        <v>1.0112882868167345</v>
      </c>
      <c r="S2143" s="296">
        <f t="shared" si="507"/>
        <v>0</v>
      </c>
      <c r="T2143" s="283">
        <f t="shared" si="508"/>
        <v>0.43746475440167776</v>
      </c>
    </row>
    <row r="2144" spans="1:20" x14ac:dyDescent="0.25">
      <c r="A2144" s="286">
        <v>43190</v>
      </c>
      <c r="B2144" s="1">
        <f t="shared" si="501"/>
        <v>6</v>
      </c>
      <c r="C2144" s="285">
        <v>6</v>
      </c>
      <c r="D2144" t="s">
        <v>713</v>
      </c>
      <c r="F2144" s="16">
        <v>36</v>
      </c>
      <c r="G2144" t="str">
        <f t="shared" si="495"/>
        <v>heating</v>
      </c>
      <c r="H2144" s="283">
        <f>IF(G2144="heating",F2144*Assumptions!M$4+Assumptions!M$7,0)</f>
        <v>0.358936421366777</v>
      </c>
      <c r="I2144" s="15">
        <f t="shared" si="496"/>
        <v>1.2083911162615524</v>
      </c>
      <c r="J2144" s="15">
        <f t="shared" si="497"/>
        <v>0.9885470267915587</v>
      </c>
      <c r="K2144" s="283">
        <f t="shared" si="502"/>
        <v>0.42876802087202764</v>
      </c>
      <c r="L2144" s="283">
        <f t="shared" si="503"/>
        <v>3.2767200477248446</v>
      </c>
      <c r="M2144" s="283">
        <f t="shared" si="504"/>
        <v>4.7936988506076794</v>
      </c>
      <c r="N2144" s="283">
        <f t="shared" si="505"/>
        <v>2.7263288431388362</v>
      </c>
      <c r="O2144" s="283">
        <f t="shared" si="506"/>
        <v>0.51532769913300269</v>
      </c>
      <c r="P2144" s="21">
        <f t="shared" si="498"/>
        <v>0</v>
      </c>
      <c r="Q2144" s="21">
        <f t="shared" si="499"/>
        <v>0.87787080972652631</v>
      </c>
      <c r="R2144">
        <f t="shared" si="500"/>
        <v>1.0112882868167345</v>
      </c>
      <c r="S2144" s="296">
        <f t="shared" si="507"/>
        <v>0</v>
      </c>
      <c r="T2144" s="283">
        <f t="shared" si="508"/>
        <v>0.42876802087202764</v>
      </c>
    </row>
    <row r="2145" spans="1:20" x14ac:dyDescent="0.25">
      <c r="A2145" s="286">
        <v>43190</v>
      </c>
      <c r="B2145" s="1">
        <f t="shared" si="501"/>
        <v>6</v>
      </c>
      <c r="C2145" s="285">
        <v>7</v>
      </c>
      <c r="D2145" t="s">
        <v>713</v>
      </c>
      <c r="F2145" s="16">
        <v>37</v>
      </c>
      <c r="G2145" t="str">
        <f t="shared" si="495"/>
        <v>heating</v>
      </c>
      <c r="H2145" s="283">
        <f>IF(G2145="heating",F2145*Assumptions!M$4+Assumptions!M$7,0)</f>
        <v>0.34824054712973695</v>
      </c>
      <c r="I2145" s="15">
        <f t="shared" si="496"/>
        <v>1.1637425769249583</v>
      </c>
      <c r="J2145" s="15">
        <f t="shared" si="497"/>
        <v>0.9885470267915587</v>
      </c>
      <c r="K2145" s="283">
        <f t="shared" si="502"/>
        <v>0.40062089285003283</v>
      </c>
      <c r="L2145" s="283">
        <f t="shared" si="503"/>
        <v>3.3550920610042541</v>
      </c>
      <c r="M2145" s="283">
        <f t="shared" si="504"/>
        <v>4.5861373617750578</v>
      </c>
      <c r="N2145" s="283">
        <f t="shared" si="505"/>
        <v>2.8034223547707424</v>
      </c>
      <c r="O2145" s="283">
        <f t="shared" si="506"/>
        <v>0.47945682347371454</v>
      </c>
      <c r="P2145" s="21">
        <f t="shared" si="498"/>
        <v>0</v>
      </c>
      <c r="Q2145" s="21">
        <f t="shared" si="499"/>
        <v>0.97331382064367777</v>
      </c>
      <c r="R2145">
        <f t="shared" si="500"/>
        <v>1.0112882868167345</v>
      </c>
      <c r="S2145" s="296">
        <f t="shared" si="507"/>
        <v>0</v>
      </c>
      <c r="T2145" s="283">
        <f t="shared" si="508"/>
        <v>0.40062089285003283</v>
      </c>
    </row>
    <row r="2146" spans="1:20" x14ac:dyDescent="0.25">
      <c r="A2146" s="286">
        <v>43190</v>
      </c>
      <c r="B2146" s="1">
        <f t="shared" si="501"/>
        <v>6</v>
      </c>
      <c r="C2146" s="285">
        <v>8</v>
      </c>
      <c r="D2146" t="s">
        <v>713</v>
      </c>
      <c r="F2146" s="16">
        <v>39</v>
      </c>
      <c r="G2146" t="str">
        <f t="shared" si="495"/>
        <v>heating</v>
      </c>
      <c r="H2146" s="283">
        <f>IF(G2146="heating",F2146*Assumptions!M$4+Assumptions!M$7,0)</f>
        <v>0.32684879865565691</v>
      </c>
      <c r="I2146" s="15">
        <f t="shared" si="496"/>
        <v>1.094193721037565</v>
      </c>
      <c r="J2146" s="15">
        <f t="shared" si="497"/>
        <v>0.9885470267915587</v>
      </c>
      <c r="K2146" s="283">
        <f t="shared" si="502"/>
        <v>0.35353990879976221</v>
      </c>
      <c r="L2146" s="283">
        <f t="shared" si="503"/>
        <v>3.4953736047983544</v>
      </c>
      <c r="M2146" s="283">
        <f t="shared" si="504"/>
        <v>4.2163928713546595</v>
      </c>
      <c r="N2146" s="283">
        <f t="shared" si="505"/>
        <v>2.9501734199721237</v>
      </c>
      <c r="O2146" s="283">
        <f t="shared" si="506"/>
        <v>0.41887505903743888</v>
      </c>
      <c r="P2146" s="21">
        <f t="shared" si="498"/>
        <v>0</v>
      </c>
      <c r="Q2146" s="21">
        <f t="shared" si="499"/>
        <v>0.94940007506179924</v>
      </c>
      <c r="R2146">
        <f t="shared" si="500"/>
        <v>1.0112882868167345</v>
      </c>
      <c r="S2146" s="296">
        <f t="shared" si="507"/>
        <v>0</v>
      </c>
      <c r="T2146" s="283">
        <f t="shared" si="508"/>
        <v>0.35353990879976221</v>
      </c>
    </row>
    <row r="2147" spans="1:20" x14ac:dyDescent="0.25">
      <c r="A2147" s="286">
        <v>43190</v>
      </c>
      <c r="B2147" s="1">
        <f t="shared" si="501"/>
        <v>6</v>
      </c>
      <c r="C2147" s="285">
        <v>9</v>
      </c>
      <c r="D2147" t="s">
        <v>713</v>
      </c>
      <c r="F2147" s="16">
        <v>41</v>
      </c>
      <c r="G2147" t="str">
        <f t="shared" si="495"/>
        <v>heating</v>
      </c>
      <c r="H2147" s="283">
        <f>IF(G2147="heating",F2147*Assumptions!M$4+Assumptions!M$7,0)</f>
        <v>0.30545705018157687</v>
      </c>
      <c r="I2147" s="15">
        <f t="shared" si="496"/>
        <v>1.0343009000871222</v>
      </c>
      <c r="J2147" s="15">
        <f t="shared" si="497"/>
        <v>0.9885470267915587</v>
      </c>
      <c r="K2147" s="283">
        <f t="shared" si="502"/>
        <v>0.31231611255441244</v>
      </c>
      <c r="L2147" s="283">
        <f t="shared" si="503"/>
        <v>3.6290180754851575</v>
      </c>
      <c r="M2147" s="283">
        <f t="shared" si="504"/>
        <v>3.8671635900784493</v>
      </c>
      <c r="N2147" s="283">
        <f t="shared" si="505"/>
        <v>3.0927664988509331</v>
      </c>
      <c r="O2147" s="283">
        <f t="shared" si="506"/>
        <v>0.3664682794987324</v>
      </c>
      <c r="P2147" s="21">
        <f t="shared" si="498"/>
        <v>0</v>
      </c>
      <c r="Q2147" s="21">
        <f t="shared" si="499"/>
        <v>0.8408485371888097</v>
      </c>
      <c r="R2147">
        <f t="shared" si="500"/>
        <v>1.0112882868167345</v>
      </c>
      <c r="S2147" s="296">
        <f t="shared" si="507"/>
        <v>0</v>
      </c>
      <c r="T2147" s="283">
        <f t="shared" si="508"/>
        <v>0.31231611255441244</v>
      </c>
    </row>
    <row r="2148" spans="1:20" x14ac:dyDescent="0.25">
      <c r="A2148" s="286">
        <v>43190</v>
      </c>
      <c r="B2148" s="1">
        <f t="shared" si="501"/>
        <v>6</v>
      </c>
      <c r="C2148" s="285">
        <v>10</v>
      </c>
      <c r="D2148" t="s">
        <v>713</v>
      </c>
      <c r="F2148" s="16">
        <v>43</v>
      </c>
      <c r="G2148" t="str">
        <f t="shared" si="495"/>
        <v>heating</v>
      </c>
      <c r="H2148" s="283">
        <f>IF(G2148="heating",F2148*Assumptions!M$4+Assumptions!M$7,0)</f>
        <v>0.28406530170749683</v>
      </c>
      <c r="I2148" s="15">
        <f t="shared" si="496"/>
        <v>0.98112329028689171</v>
      </c>
      <c r="J2148" s="15">
        <f t="shared" si="497"/>
        <v>0.9885470267915587</v>
      </c>
      <c r="K2148" s="283">
        <f t="shared" si="502"/>
        <v>0.27551110451953348</v>
      </c>
      <c r="L2148" s="283">
        <f t="shared" si="503"/>
        <v>3.7370271581932331</v>
      </c>
      <c r="M2148" s="283">
        <f t="shared" si="504"/>
        <v>3.5129695416689368</v>
      </c>
      <c r="N2148" s="283">
        <f t="shared" si="505"/>
        <v>3.2278965655525562</v>
      </c>
      <c r="O2148" s="283">
        <f t="shared" si="506"/>
        <v>0.31896699880687279</v>
      </c>
      <c r="P2148" s="21">
        <f t="shared" si="498"/>
        <v>0</v>
      </c>
      <c r="Q2148" s="21">
        <f t="shared" si="499"/>
        <v>0.74504051125983206</v>
      </c>
      <c r="R2148">
        <f t="shared" si="500"/>
        <v>1.0112882868167345</v>
      </c>
      <c r="S2148" s="296">
        <f t="shared" si="507"/>
        <v>0</v>
      </c>
      <c r="T2148" s="283">
        <f t="shared" si="508"/>
        <v>0.27551110451953348</v>
      </c>
    </row>
    <row r="2149" spans="1:20" x14ac:dyDescent="0.25">
      <c r="A2149" s="286">
        <v>43190</v>
      </c>
      <c r="B2149" s="1">
        <f t="shared" si="501"/>
        <v>6</v>
      </c>
      <c r="C2149" s="285">
        <v>11</v>
      </c>
      <c r="D2149" t="s">
        <v>713</v>
      </c>
      <c r="F2149" s="16">
        <v>43</v>
      </c>
      <c r="G2149" t="str">
        <f t="shared" si="495"/>
        <v>heating</v>
      </c>
      <c r="H2149" s="283">
        <f>IF(G2149="heating",F2149*Assumptions!M$4+Assumptions!M$7,0)</f>
        <v>0.28406530170749683</v>
      </c>
      <c r="I2149" s="15">
        <f t="shared" si="496"/>
        <v>0.94956163997961163</v>
      </c>
      <c r="J2149" s="15">
        <f t="shared" si="497"/>
        <v>0.9885470267915587</v>
      </c>
      <c r="K2149" s="283">
        <f t="shared" si="502"/>
        <v>0.26664821723237581</v>
      </c>
      <c r="L2149" s="283">
        <f t="shared" si="503"/>
        <v>3.7370271581932331</v>
      </c>
      <c r="M2149" s="283">
        <f t="shared" si="504"/>
        <v>3.3999611997898445</v>
      </c>
      <c r="N2149" s="283">
        <f t="shared" si="505"/>
        <v>3.2278965655525562</v>
      </c>
      <c r="O2149" s="283">
        <f t="shared" si="506"/>
        <v>0.30870618349898077</v>
      </c>
      <c r="P2149" s="21">
        <f t="shared" si="498"/>
        <v>0</v>
      </c>
      <c r="Q2149" s="21">
        <f t="shared" si="499"/>
        <v>0.72850690893675296</v>
      </c>
      <c r="R2149">
        <f t="shared" si="500"/>
        <v>1.0112882868167345</v>
      </c>
      <c r="S2149" s="296">
        <f t="shared" si="507"/>
        <v>0</v>
      </c>
      <c r="T2149" s="283">
        <f t="shared" si="508"/>
        <v>0.26664821723237581</v>
      </c>
    </row>
    <row r="2150" spans="1:20" x14ac:dyDescent="0.25">
      <c r="A2150" s="286">
        <v>43190</v>
      </c>
      <c r="B2150" s="1">
        <f t="shared" si="501"/>
        <v>6</v>
      </c>
      <c r="C2150" s="285">
        <v>12</v>
      </c>
      <c r="D2150" t="s">
        <v>713</v>
      </c>
      <c r="F2150" s="16">
        <v>45</v>
      </c>
      <c r="G2150" t="str">
        <f t="shared" si="495"/>
        <v>heating</v>
      </c>
      <c r="H2150" s="283">
        <f>IF(G2150="heating",F2150*Assumptions!M$4+Assumptions!M$7,0)</f>
        <v>0.26267355323341679</v>
      </c>
      <c r="I2150" s="15">
        <f t="shared" si="496"/>
        <v>0.91648403420261149</v>
      </c>
      <c r="J2150" s="15">
        <f t="shared" si="497"/>
        <v>0.9885470267915587</v>
      </c>
      <c r="K2150" s="283">
        <f t="shared" si="502"/>
        <v>0.23797897343885063</v>
      </c>
      <c r="L2150" s="283">
        <f t="shared" si="503"/>
        <v>3.8225513186096443</v>
      </c>
      <c r="M2150" s="283">
        <f t="shared" si="504"/>
        <v>3.1038514937128037</v>
      </c>
      <c r="N2150" s="283">
        <f t="shared" si="505"/>
        <v>3.3574836377085973</v>
      </c>
      <c r="O2150" s="283">
        <f t="shared" si="506"/>
        <v>0.27094304451797346</v>
      </c>
      <c r="P2150" s="21">
        <f t="shared" si="498"/>
        <v>0</v>
      </c>
      <c r="Q2150" s="21">
        <f t="shared" si="499"/>
        <v>0.75910815787401487</v>
      </c>
      <c r="R2150">
        <f t="shared" si="500"/>
        <v>1.0112882868167345</v>
      </c>
      <c r="S2150" s="296">
        <f t="shared" si="507"/>
        <v>0</v>
      </c>
      <c r="T2150" s="283">
        <f t="shared" si="508"/>
        <v>0.23797897343885063</v>
      </c>
    </row>
    <row r="2151" spans="1:20" x14ac:dyDescent="0.25">
      <c r="A2151" s="286">
        <v>43190</v>
      </c>
      <c r="B2151" s="1">
        <f t="shared" si="501"/>
        <v>6</v>
      </c>
      <c r="C2151" s="285">
        <v>13</v>
      </c>
      <c r="D2151" t="s">
        <v>713</v>
      </c>
      <c r="F2151" s="16">
        <v>45</v>
      </c>
      <c r="G2151" t="str">
        <f t="shared" si="495"/>
        <v>heating</v>
      </c>
      <c r="H2151" s="283">
        <f>IF(G2151="heating",F2151*Assumptions!M$4+Assumptions!M$7,0)</f>
        <v>0.26267355323341679</v>
      </c>
      <c r="I2151" s="15">
        <f t="shared" si="496"/>
        <v>0.90040206880052787</v>
      </c>
      <c r="J2151" s="15">
        <f t="shared" si="497"/>
        <v>0.9885470267915587</v>
      </c>
      <c r="K2151" s="283">
        <f t="shared" si="502"/>
        <v>0.23380304731854801</v>
      </c>
      <c r="L2151" s="283">
        <f t="shared" si="503"/>
        <v>3.8225513186096443</v>
      </c>
      <c r="M2151" s="283">
        <f t="shared" si="504"/>
        <v>3.0493867889582633</v>
      </c>
      <c r="N2151" s="283">
        <f t="shared" si="505"/>
        <v>3.3574836377085973</v>
      </c>
      <c r="O2151" s="283">
        <f t="shared" si="506"/>
        <v>0.2661886827339579</v>
      </c>
      <c r="P2151" s="21">
        <f t="shared" si="498"/>
        <v>0</v>
      </c>
      <c r="Q2151" s="21">
        <f t="shared" si="499"/>
        <v>0.79115902007799765</v>
      </c>
      <c r="R2151">
        <f t="shared" si="500"/>
        <v>1.0112882868167345</v>
      </c>
      <c r="S2151" s="296">
        <f t="shared" si="507"/>
        <v>0</v>
      </c>
      <c r="T2151" s="283">
        <f t="shared" si="508"/>
        <v>0.23380304731854801</v>
      </c>
    </row>
    <row r="2152" spans="1:20" x14ac:dyDescent="0.25">
      <c r="A2152" s="286">
        <v>43190</v>
      </c>
      <c r="B2152" s="1">
        <f t="shared" si="501"/>
        <v>6</v>
      </c>
      <c r="C2152" s="285">
        <v>14</v>
      </c>
      <c r="D2152" t="s">
        <v>713</v>
      </c>
      <c r="F2152" s="16">
        <v>45</v>
      </c>
      <c r="G2152" t="str">
        <f t="shared" si="495"/>
        <v>heating</v>
      </c>
      <c r="H2152" s="283">
        <f>IF(G2152="heating",F2152*Assumptions!M$4+Assumptions!M$7,0)</f>
        <v>0.26267355323341679</v>
      </c>
      <c r="I2152" s="15">
        <f t="shared" si="496"/>
        <v>0.86032894500746537</v>
      </c>
      <c r="J2152" s="15">
        <f t="shared" si="497"/>
        <v>0.9885470267915587</v>
      </c>
      <c r="K2152" s="283">
        <f t="shared" si="502"/>
        <v>0.22339745321449112</v>
      </c>
      <c r="L2152" s="283">
        <f t="shared" si="503"/>
        <v>3.8225513186096443</v>
      </c>
      <c r="M2152" s="283">
        <f t="shared" si="504"/>
        <v>2.9136713585732128</v>
      </c>
      <c r="N2152" s="283">
        <f t="shared" si="505"/>
        <v>3.3574836377085973</v>
      </c>
      <c r="O2152" s="283">
        <f t="shared" si="506"/>
        <v>0.25434173967915108</v>
      </c>
      <c r="P2152" s="21">
        <f t="shared" si="498"/>
        <v>0</v>
      </c>
      <c r="Q2152" s="21">
        <f t="shared" si="499"/>
        <v>0.84355555031342389</v>
      </c>
      <c r="R2152">
        <f t="shared" si="500"/>
        <v>1.0112882868167345</v>
      </c>
      <c r="S2152" s="296">
        <f t="shared" si="507"/>
        <v>0</v>
      </c>
      <c r="T2152" s="283">
        <f t="shared" si="508"/>
        <v>0.22339745321449112</v>
      </c>
    </row>
    <row r="2153" spans="1:20" x14ac:dyDescent="0.25">
      <c r="A2153" s="286">
        <v>43190</v>
      </c>
      <c r="B2153" s="1">
        <f t="shared" si="501"/>
        <v>6</v>
      </c>
      <c r="C2153" s="285">
        <v>15</v>
      </c>
      <c r="D2153" t="s">
        <v>713</v>
      </c>
      <c r="F2153" s="16">
        <v>45</v>
      </c>
      <c r="G2153" t="str">
        <f t="shared" si="495"/>
        <v>heating</v>
      </c>
      <c r="H2153" s="283">
        <f>IF(G2153="heating",F2153*Assumptions!M$4+Assumptions!M$7,0)</f>
        <v>0.26267355323341679</v>
      </c>
      <c r="I2153" s="15">
        <f t="shared" si="496"/>
        <v>0.85754515037175039</v>
      </c>
      <c r="J2153" s="15">
        <f t="shared" si="497"/>
        <v>0.9885470267915587</v>
      </c>
      <c r="K2153" s="283">
        <f t="shared" si="502"/>
        <v>0.22267459873481824</v>
      </c>
      <c r="L2153" s="283">
        <f t="shared" si="503"/>
        <v>3.8225513186096443</v>
      </c>
      <c r="M2153" s="283">
        <f t="shared" si="504"/>
        <v>2.9042434964219956</v>
      </c>
      <c r="N2153" s="283">
        <f t="shared" si="505"/>
        <v>3.3574836377085973</v>
      </c>
      <c r="O2153" s="283">
        <f t="shared" si="506"/>
        <v>0.25351875775500915</v>
      </c>
      <c r="P2153" s="21">
        <f t="shared" si="498"/>
        <v>0</v>
      </c>
      <c r="Q2153" s="21">
        <f t="shared" si="499"/>
        <v>0.96592607327566882</v>
      </c>
      <c r="R2153">
        <f t="shared" si="500"/>
        <v>1.0112882868167345</v>
      </c>
      <c r="S2153" s="296">
        <f t="shared" si="507"/>
        <v>0</v>
      </c>
      <c r="T2153" s="283">
        <f t="shared" si="508"/>
        <v>0.22267459873481824</v>
      </c>
    </row>
    <row r="2154" spans="1:20" x14ac:dyDescent="0.25">
      <c r="A2154" s="286">
        <v>43190</v>
      </c>
      <c r="B2154" s="1">
        <f t="shared" si="501"/>
        <v>6</v>
      </c>
      <c r="C2154" s="285">
        <v>16</v>
      </c>
      <c r="D2154" t="s">
        <v>713</v>
      </c>
      <c r="F2154" s="16">
        <v>43</v>
      </c>
      <c r="G2154" t="str">
        <f t="shared" si="495"/>
        <v>heating</v>
      </c>
      <c r="H2154" s="283">
        <f>IF(G2154="heating",F2154*Assumptions!M$4+Assumptions!M$7,0)</f>
        <v>0.28406530170749683</v>
      </c>
      <c r="I2154" s="15">
        <f t="shared" si="496"/>
        <v>0.88344815438260227</v>
      </c>
      <c r="J2154" s="15">
        <f t="shared" si="497"/>
        <v>0.9885470267915587</v>
      </c>
      <c r="K2154" s="283">
        <f t="shared" si="502"/>
        <v>0.24808276310362712</v>
      </c>
      <c r="L2154" s="283">
        <f t="shared" si="503"/>
        <v>3.7370271581932331</v>
      </c>
      <c r="M2154" s="283">
        <f t="shared" si="504"/>
        <v>3.1632379831511415</v>
      </c>
      <c r="N2154" s="283">
        <f t="shared" si="505"/>
        <v>3.2278965655525562</v>
      </c>
      <c r="O2154" s="283">
        <f t="shared" si="506"/>
        <v>0.28721243211186093</v>
      </c>
      <c r="P2154" s="21">
        <f t="shared" si="498"/>
        <v>0</v>
      </c>
      <c r="Q2154" s="21">
        <f t="shared" si="499"/>
        <v>1.1649354943302594</v>
      </c>
      <c r="R2154">
        <f t="shared" si="500"/>
        <v>1.0112882868167345</v>
      </c>
      <c r="S2154" s="296">
        <f t="shared" si="507"/>
        <v>0</v>
      </c>
      <c r="T2154" s="283">
        <f t="shared" si="508"/>
        <v>0.24808276310362712</v>
      </c>
    </row>
    <row r="2155" spans="1:20" x14ac:dyDescent="0.25">
      <c r="A2155" s="286">
        <v>43190</v>
      </c>
      <c r="B2155" s="1">
        <f t="shared" si="501"/>
        <v>6</v>
      </c>
      <c r="C2155" s="285">
        <v>17</v>
      </c>
      <c r="D2155" t="s">
        <v>713</v>
      </c>
      <c r="F2155" s="16">
        <v>43</v>
      </c>
      <c r="G2155" t="str">
        <f t="shared" si="495"/>
        <v>heating</v>
      </c>
      <c r="H2155" s="283">
        <f>IF(G2155="heating",F2155*Assumptions!M$4+Assumptions!M$7,0)</f>
        <v>0.28406530170749683</v>
      </c>
      <c r="I2155" s="15">
        <f t="shared" si="496"/>
        <v>0.94025748850374469</v>
      </c>
      <c r="J2155" s="15">
        <f t="shared" si="497"/>
        <v>0.9885470267915587</v>
      </c>
      <c r="K2155" s="283">
        <f t="shared" si="502"/>
        <v>0.26403550069092713</v>
      </c>
      <c r="L2155" s="283">
        <f t="shared" si="503"/>
        <v>3.7370271581932331</v>
      </c>
      <c r="M2155" s="283">
        <f t="shared" si="504"/>
        <v>3.366647139192795</v>
      </c>
      <c r="N2155" s="283">
        <f t="shared" si="505"/>
        <v>3.2278965655525562</v>
      </c>
      <c r="O2155" s="283">
        <f t="shared" si="506"/>
        <v>0.30568136765566922</v>
      </c>
      <c r="P2155" s="21">
        <f t="shared" si="498"/>
        <v>0</v>
      </c>
      <c r="Q2155" s="21">
        <f t="shared" si="499"/>
        <v>1.3521540118753073</v>
      </c>
      <c r="R2155">
        <f t="shared" si="500"/>
        <v>1.0112882868167345</v>
      </c>
      <c r="S2155" s="296">
        <f t="shared" si="507"/>
        <v>0</v>
      </c>
      <c r="T2155" s="283">
        <f t="shared" si="508"/>
        <v>0.26403550069092713</v>
      </c>
    </row>
    <row r="2156" spans="1:20" x14ac:dyDescent="0.25">
      <c r="A2156" s="286">
        <v>43190</v>
      </c>
      <c r="B2156" s="1">
        <f t="shared" si="501"/>
        <v>6</v>
      </c>
      <c r="C2156" s="285">
        <v>18</v>
      </c>
      <c r="D2156" t="s">
        <v>713</v>
      </c>
      <c r="F2156" s="16">
        <v>41</v>
      </c>
      <c r="G2156" t="str">
        <f t="shared" si="495"/>
        <v>heating</v>
      </c>
      <c r="H2156" s="283">
        <f>IF(G2156="heating",F2156*Assumptions!M$4+Assumptions!M$7,0)</f>
        <v>0.30545705018157687</v>
      </c>
      <c r="I2156" s="15">
        <f t="shared" si="496"/>
        <v>0.98182363790757687</v>
      </c>
      <c r="J2156" s="15">
        <f t="shared" si="497"/>
        <v>0.9885470267915587</v>
      </c>
      <c r="K2156" s="283">
        <f t="shared" si="502"/>
        <v>0.29647014885078055</v>
      </c>
      <c r="L2156" s="283">
        <f t="shared" si="503"/>
        <v>3.6290180754851575</v>
      </c>
      <c r="M2156" s="283">
        <f t="shared" si="504"/>
        <v>3.6709555450205316</v>
      </c>
      <c r="N2156" s="283">
        <f t="shared" si="505"/>
        <v>3.0927664988509331</v>
      </c>
      <c r="O2156" s="283">
        <f t="shared" si="506"/>
        <v>0.34787480057773168</v>
      </c>
      <c r="P2156" s="21">
        <f t="shared" si="498"/>
        <v>0</v>
      </c>
      <c r="Q2156" s="21">
        <f t="shared" si="499"/>
        <v>1.5598916921549892</v>
      </c>
      <c r="R2156">
        <f t="shared" si="500"/>
        <v>1.0112882868167345</v>
      </c>
      <c r="S2156" s="296">
        <f t="shared" si="507"/>
        <v>0</v>
      </c>
      <c r="T2156" s="283">
        <f t="shared" si="508"/>
        <v>0.29647014885078055</v>
      </c>
    </row>
    <row r="2157" spans="1:20" x14ac:dyDescent="0.25">
      <c r="A2157" s="286">
        <v>43190</v>
      </c>
      <c r="B2157" s="1">
        <f t="shared" si="501"/>
        <v>6</v>
      </c>
      <c r="C2157" s="285">
        <v>19</v>
      </c>
      <c r="D2157" t="s">
        <v>713</v>
      </c>
      <c r="F2157" s="16">
        <v>39</v>
      </c>
      <c r="G2157" t="str">
        <f t="shared" si="495"/>
        <v>heating</v>
      </c>
      <c r="H2157" s="283">
        <f>IF(G2157="heating",F2157*Assumptions!M$4+Assumptions!M$7,0)</f>
        <v>0.32684879865565691</v>
      </c>
      <c r="I2157" s="15">
        <f t="shared" si="496"/>
        <v>0.98418842963438757</v>
      </c>
      <c r="J2157" s="15">
        <f t="shared" si="497"/>
        <v>0.9885470267915587</v>
      </c>
      <c r="K2157" s="283">
        <f t="shared" si="502"/>
        <v>0.31799660422542031</v>
      </c>
      <c r="L2157" s="283">
        <f t="shared" si="503"/>
        <v>3.4953736047983544</v>
      </c>
      <c r="M2157" s="283">
        <f t="shared" si="504"/>
        <v>3.7924957884470465</v>
      </c>
      <c r="N2157" s="283">
        <f t="shared" si="505"/>
        <v>2.9501734199721237</v>
      </c>
      <c r="O2157" s="283">
        <f t="shared" si="506"/>
        <v>0.37676325374646819</v>
      </c>
      <c r="P2157" s="21">
        <f t="shared" si="498"/>
        <v>0</v>
      </c>
      <c r="Q2157" s="21">
        <f t="shared" si="499"/>
        <v>1.6764212681468484</v>
      </c>
      <c r="R2157">
        <f t="shared" si="500"/>
        <v>1.0112882868167345</v>
      </c>
      <c r="S2157" s="296">
        <f t="shared" si="507"/>
        <v>0</v>
      </c>
      <c r="T2157" s="283">
        <f t="shared" si="508"/>
        <v>0.31799660422542031</v>
      </c>
    </row>
    <row r="2158" spans="1:20" x14ac:dyDescent="0.25">
      <c r="A2158" s="286">
        <v>43190</v>
      </c>
      <c r="B2158" s="1">
        <f t="shared" si="501"/>
        <v>6</v>
      </c>
      <c r="C2158" s="285">
        <v>20</v>
      </c>
      <c r="D2158" t="s">
        <v>713</v>
      </c>
      <c r="F2158" s="16">
        <v>39</v>
      </c>
      <c r="G2158" t="str">
        <f t="shared" si="495"/>
        <v>heating</v>
      </c>
      <c r="H2158" s="283">
        <f>IF(G2158="heating",F2158*Assumptions!M$4+Assumptions!M$7,0)</f>
        <v>0.32684879865565691</v>
      </c>
      <c r="I2158" s="15">
        <f t="shared" si="496"/>
        <v>0.97071962311712034</v>
      </c>
      <c r="J2158" s="15">
        <f t="shared" si="497"/>
        <v>0.9885470267915587</v>
      </c>
      <c r="K2158" s="283">
        <f t="shared" si="502"/>
        <v>0.31364475999874997</v>
      </c>
      <c r="L2158" s="283">
        <f t="shared" si="503"/>
        <v>3.4953736047983544</v>
      </c>
      <c r="M2158" s="283">
        <f t="shared" si="504"/>
        <v>3.7405947596866094</v>
      </c>
      <c r="N2158" s="283">
        <f t="shared" si="505"/>
        <v>2.9501734199721237</v>
      </c>
      <c r="O2158" s="283">
        <f t="shared" si="506"/>
        <v>0.37160717670397303</v>
      </c>
      <c r="P2158" s="21">
        <f t="shared" si="498"/>
        <v>0</v>
      </c>
      <c r="Q2158" s="21">
        <f t="shared" si="499"/>
        <v>1.52436960139122</v>
      </c>
      <c r="R2158">
        <f t="shared" si="500"/>
        <v>1.0112882868167345</v>
      </c>
      <c r="S2158" s="296">
        <f t="shared" si="507"/>
        <v>0</v>
      </c>
      <c r="T2158" s="283">
        <f t="shared" si="508"/>
        <v>0.31364475999874997</v>
      </c>
    </row>
    <row r="2159" spans="1:20" x14ac:dyDescent="0.25">
      <c r="A2159" s="286">
        <v>43190</v>
      </c>
      <c r="B2159" s="1">
        <f t="shared" si="501"/>
        <v>6</v>
      </c>
      <c r="C2159" s="285">
        <v>21</v>
      </c>
      <c r="D2159" t="s">
        <v>713</v>
      </c>
      <c r="F2159" s="16">
        <v>37</v>
      </c>
      <c r="G2159" t="str">
        <f t="shared" si="495"/>
        <v>heating</v>
      </c>
      <c r="H2159" s="283">
        <f>IF(G2159="heating",F2159*Assumptions!M$4+Assumptions!M$7,0)</f>
        <v>0.34824054712973695</v>
      </c>
      <c r="I2159" s="15">
        <f t="shared" si="496"/>
        <v>0.95751150862929935</v>
      </c>
      <c r="J2159" s="15">
        <f t="shared" si="497"/>
        <v>0.9885470267915587</v>
      </c>
      <c r="K2159" s="283">
        <f t="shared" si="502"/>
        <v>0.32962540265121493</v>
      </c>
      <c r="L2159" s="283">
        <f t="shared" si="503"/>
        <v>3.3550920610042541</v>
      </c>
      <c r="M2159" s="283">
        <f t="shared" si="504"/>
        <v>3.7734112260959187</v>
      </c>
      <c r="N2159" s="283">
        <f t="shared" si="505"/>
        <v>2.8034223547707424</v>
      </c>
      <c r="O2159" s="283">
        <f t="shared" si="506"/>
        <v>0.39449053035423265</v>
      </c>
      <c r="P2159" s="21">
        <f t="shared" si="498"/>
        <v>0</v>
      </c>
      <c r="Q2159" s="21">
        <f t="shared" si="499"/>
        <v>1.4448604713749031</v>
      </c>
      <c r="R2159">
        <f t="shared" si="500"/>
        <v>1.0112882868167345</v>
      </c>
      <c r="S2159" s="296">
        <f t="shared" si="507"/>
        <v>0</v>
      </c>
      <c r="T2159" s="283">
        <f t="shared" si="508"/>
        <v>0.32962540265121493</v>
      </c>
    </row>
    <row r="2160" spans="1:20" x14ac:dyDescent="0.25">
      <c r="A2160" s="286">
        <v>43190</v>
      </c>
      <c r="B2160" s="1">
        <f t="shared" si="501"/>
        <v>6</v>
      </c>
      <c r="C2160" s="285">
        <v>22</v>
      </c>
      <c r="D2160" t="s">
        <v>713</v>
      </c>
      <c r="F2160" s="16">
        <v>37</v>
      </c>
      <c r="G2160" t="str">
        <f t="shared" si="495"/>
        <v>heating</v>
      </c>
      <c r="H2160" s="283">
        <f>IF(G2160="heating",F2160*Assumptions!M$4+Assumptions!M$7,0)</f>
        <v>0.34824054712973695</v>
      </c>
      <c r="I2160" s="15">
        <f t="shared" si="496"/>
        <v>0.9426530227543114</v>
      </c>
      <c r="J2160" s="15">
        <f t="shared" si="497"/>
        <v>0.9885470267915587</v>
      </c>
      <c r="K2160" s="283">
        <f t="shared" si="502"/>
        <v>0.32451033683196273</v>
      </c>
      <c r="L2160" s="283">
        <f t="shared" si="503"/>
        <v>3.3550920610042541</v>
      </c>
      <c r="M2160" s="283">
        <f t="shared" si="504"/>
        <v>3.7148561310415218</v>
      </c>
      <c r="N2160" s="283">
        <f t="shared" si="505"/>
        <v>2.8034223547707424</v>
      </c>
      <c r="O2160" s="283">
        <f t="shared" si="506"/>
        <v>0.38836889952237358</v>
      </c>
      <c r="P2160" s="21">
        <f t="shared" si="498"/>
        <v>0</v>
      </c>
      <c r="Q2160" s="21">
        <f t="shared" si="499"/>
        <v>1.2427137171080138</v>
      </c>
      <c r="R2160">
        <f t="shared" si="500"/>
        <v>1.0112882868167345</v>
      </c>
      <c r="S2160" s="296">
        <f t="shared" si="507"/>
        <v>0</v>
      </c>
      <c r="T2160" s="283">
        <f t="shared" si="508"/>
        <v>0.32451033683196273</v>
      </c>
    </row>
    <row r="2161" spans="1:20" x14ac:dyDescent="0.25">
      <c r="A2161" s="286">
        <v>43190</v>
      </c>
      <c r="B2161" s="1">
        <f t="shared" si="501"/>
        <v>6</v>
      </c>
      <c r="C2161" s="285">
        <v>23</v>
      </c>
      <c r="D2161" t="s">
        <v>713</v>
      </c>
      <c r="F2161" s="16">
        <v>36</v>
      </c>
      <c r="G2161" t="str">
        <f t="shared" si="495"/>
        <v>heating</v>
      </c>
      <c r="H2161" s="283">
        <f>IF(G2161="heating",F2161*Assumptions!M$4+Assumptions!M$7,0)</f>
        <v>0.358936421366777</v>
      </c>
      <c r="I2161" s="15">
        <f t="shared" si="496"/>
        <v>0.94450710149963013</v>
      </c>
      <c r="J2161" s="15">
        <f t="shared" si="497"/>
        <v>0.9885470267915587</v>
      </c>
      <c r="K2161" s="283">
        <f t="shared" si="502"/>
        <v>0.33513523490842706</v>
      </c>
      <c r="L2161" s="283">
        <f t="shared" si="503"/>
        <v>3.2767200477248446</v>
      </c>
      <c r="M2161" s="283">
        <f t="shared" si="504"/>
        <v>3.7468684980547025</v>
      </c>
      <c r="N2161" s="283">
        <f t="shared" si="505"/>
        <v>2.7263288431388362</v>
      </c>
      <c r="O2161" s="283">
        <f t="shared" si="506"/>
        <v>0.40279232847755775</v>
      </c>
      <c r="P2161" s="21">
        <f t="shared" si="498"/>
        <v>0</v>
      </c>
      <c r="Q2161" s="21">
        <f t="shared" si="499"/>
        <v>1.0297519246597011</v>
      </c>
      <c r="R2161">
        <f t="shared" si="500"/>
        <v>1.0112882868167345</v>
      </c>
      <c r="S2161" s="296">
        <f t="shared" si="507"/>
        <v>0</v>
      </c>
      <c r="T2161" s="283">
        <f t="shared" si="508"/>
        <v>0.33513523490842706</v>
      </c>
    </row>
    <row r="2162" spans="1:20" x14ac:dyDescent="0.25">
      <c r="A2162" s="286">
        <v>43191</v>
      </c>
      <c r="B2162" s="1">
        <f t="shared" si="501"/>
        <v>7</v>
      </c>
      <c r="C2162" s="285">
        <v>0</v>
      </c>
      <c r="D2162" t="s">
        <v>713</v>
      </c>
      <c r="F2162" s="16">
        <v>34</v>
      </c>
      <c r="G2162" t="str">
        <f t="shared" si="495"/>
        <v>heating</v>
      </c>
      <c r="H2162" s="283">
        <f>IF(G2162="heating",F2162*Assumptions!M$4+Assumptions!M$7,0)</f>
        <v>0.38032816984085704</v>
      </c>
      <c r="I2162" s="15">
        <f t="shared" si="496"/>
        <v>0.97481507806017154</v>
      </c>
      <c r="J2162" s="15">
        <f t="shared" si="497"/>
        <v>0.93760781206536892</v>
      </c>
      <c r="K2162" s="283">
        <f t="shared" si="502"/>
        <v>0.34761775369499165</v>
      </c>
      <c r="L2162" s="283">
        <f t="shared" si="503"/>
        <v>3.1617728735566879</v>
      </c>
      <c r="M2162" s="283">
        <f t="shared" si="504"/>
        <v>3.7500895662064124</v>
      </c>
      <c r="N2162" s="283">
        <f t="shared" si="505"/>
        <v>2.582445701090049</v>
      </c>
      <c r="O2162" s="283">
        <f t="shared" si="506"/>
        <v>0.42559980391286062</v>
      </c>
      <c r="P2162" s="21">
        <f t="shared" si="498"/>
        <v>0</v>
      </c>
      <c r="Q2162" s="21">
        <f t="shared" si="499"/>
        <v>0.90668853391740301</v>
      </c>
      <c r="R2162">
        <f t="shared" si="500"/>
        <v>1.0096214758538746</v>
      </c>
      <c r="S2162" s="296">
        <f t="shared" si="507"/>
        <v>0</v>
      </c>
      <c r="T2162" s="283">
        <f t="shared" si="508"/>
        <v>0.34761775369499165</v>
      </c>
    </row>
    <row r="2163" spans="1:20" x14ac:dyDescent="0.25">
      <c r="A2163" s="286">
        <v>43191</v>
      </c>
      <c r="B2163" s="1">
        <f t="shared" si="501"/>
        <v>7</v>
      </c>
      <c r="C2163" s="285">
        <v>1</v>
      </c>
      <c r="D2163" t="s">
        <v>713</v>
      </c>
      <c r="F2163" s="16">
        <v>34</v>
      </c>
      <c r="G2163" t="str">
        <f t="shared" si="495"/>
        <v>heating</v>
      </c>
      <c r="H2163" s="283">
        <f>IF(G2163="heating",F2163*Assumptions!M$4+Assumptions!M$7,0)</f>
        <v>0.38032816984085704</v>
      </c>
      <c r="I2163" s="15">
        <f t="shared" si="496"/>
        <v>1.012242869806885</v>
      </c>
      <c r="J2163" s="15">
        <f t="shared" si="497"/>
        <v>0.93760781206536892</v>
      </c>
      <c r="K2163" s="283">
        <f t="shared" si="502"/>
        <v>0.36096445419807249</v>
      </c>
      <c r="L2163" s="283">
        <f t="shared" si="503"/>
        <v>3.1617728735566879</v>
      </c>
      <c r="M2163" s="283">
        <f t="shared" si="504"/>
        <v>3.8940733580808677</v>
      </c>
      <c r="N2163" s="283">
        <f t="shared" si="505"/>
        <v>2.582445701090049</v>
      </c>
      <c r="O2163" s="283">
        <f t="shared" si="506"/>
        <v>0.44194060658077888</v>
      </c>
      <c r="P2163" s="21">
        <f t="shared" si="498"/>
        <v>0</v>
      </c>
      <c r="Q2163" s="21">
        <f t="shared" si="499"/>
        <v>0.81803459285312596</v>
      </c>
      <c r="R2163">
        <f t="shared" si="500"/>
        <v>1.0096214758538746</v>
      </c>
      <c r="S2163" s="296">
        <f t="shared" si="507"/>
        <v>0</v>
      </c>
      <c r="T2163" s="283">
        <f t="shared" si="508"/>
        <v>0.36096445419807249</v>
      </c>
    </row>
    <row r="2164" spans="1:20" x14ac:dyDescent="0.25">
      <c r="A2164" s="286">
        <v>43191</v>
      </c>
      <c r="B2164" s="1">
        <f t="shared" si="501"/>
        <v>7</v>
      </c>
      <c r="C2164" s="285">
        <v>2</v>
      </c>
      <c r="D2164" t="s">
        <v>713</v>
      </c>
      <c r="F2164" s="16">
        <v>34</v>
      </c>
      <c r="G2164" t="str">
        <f t="shared" si="495"/>
        <v>heating</v>
      </c>
      <c r="H2164" s="283">
        <f>IF(G2164="heating",F2164*Assumptions!M$4+Assumptions!M$7,0)</f>
        <v>0.38032816984085704</v>
      </c>
      <c r="I2164" s="15">
        <f t="shared" si="496"/>
        <v>1.0509704703585963</v>
      </c>
      <c r="J2164" s="15">
        <f t="shared" si="497"/>
        <v>0.93760781206536892</v>
      </c>
      <c r="K2164" s="283">
        <f t="shared" si="502"/>
        <v>0.37477466478341981</v>
      </c>
      <c r="L2164" s="283">
        <f t="shared" si="503"/>
        <v>3.1617728735566879</v>
      </c>
      <c r="M2164" s="283">
        <f t="shared" si="504"/>
        <v>4.0430574823746621</v>
      </c>
      <c r="N2164" s="283">
        <f t="shared" si="505"/>
        <v>2.582445701090049</v>
      </c>
      <c r="O2164" s="283">
        <f t="shared" si="506"/>
        <v>0.45884889982714833</v>
      </c>
      <c r="P2164" s="21">
        <f t="shared" si="498"/>
        <v>0</v>
      </c>
      <c r="Q2164" s="21">
        <f t="shared" si="499"/>
        <v>0.74507607494346417</v>
      </c>
      <c r="R2164">
        <f t="shared" si="500"/>
        <v>1.0096214758538746</v>
      </c>
      <c r="S2164" s="296">
        <f t="shared" si="507"/>
        <v>0</v>
      </c>
      <c r="T2164" s="283">
        <f t="shared" si="508"/>
        <v>0.37477466478341981</v>
      </c>
    </row>
    <row r="2165" spans="1:20" x14ac:dyDescent="0.25">
      <c r="A2165" s="286">
        <v>43191</v>
      </c>
      <c r="B2165" s="1">
        <f t="shared" si="501"/>
        <v>7</v>
      </c>
      <c r="C2165" s="285">
        <v>3</v>
      </c>
      <c r="D2165" t="s">
        <v>713</v>
      </c>
      <c r="F2165" s="16">
        <v>34</v>
      </c>
      <c r="G2165" t="str">
        <f t="shared" si="495"/>
        <v>heating</v>
      </c>
      <c r="H2165" s="283">
        <f>IF(G2165="heating",F2165*Assumptions!M$4+Assumptions!M$7,0)</f>
        <v>0.38032816984085704</v>
      </c>
      <c r="I2165" s="15">
        <f t="shared" si="496"/>
        <v>1.0924036124451033</v>
      </c>
      <c r="J2165" s="15">
        <f t="shared" si="497"/>
        <v>0.93760781206536892</v>
      </c>
      <c r="K2165" s="283">
        <f t="shared" si="502"/>
        <v>0.38954966786328393</v>
      </c>
      <c r="L2165" s="283">
        <f t="shared" si="503"/>
        <v>3.1617728735566879</v>
      </c>
      <c r="M2165" s="283">
        <f t="shared" si="504"/>
        <v>4.202449758233743</v>
      </c>
      <c r="N2165" s="283">
        <f t="shared" si="505"/>
        <v>2.582445701090049</v>
      </c>
      <c r="O2165" s="283">
        <f t="shared" si="506"/>
        <v>0.47693842013145227</v>
      </c>
      <c r="P2165" s="21">
        <f t="shared" si="498"/>
        <v>0</v>
      </c>
      <c r="Q2165" s="21">
        <f t="shared" si="499"/>
        <v>0.69158980876382303</v>
      </c>
      <c r="R2165">
        <f t="shared" si="500"/>
        <v>1.0096214758538746</v>
      </c>
      <c r="S2165" s="296">
        <f t="shared" si="507"/>
        <v>0</v>
      </c>
      <c r="T2165" s="283">
        <f t="shared" si="508"/>
        <v>0.38954966786328393</v>
      </c>
    </row>
    <row r="2166" spans="1:20" x14ac:dyDescent="0.25">
      <c r="A2166" s="286">
        <v>43191</v>
      </c>
      <c r="B2166" s="1">
        <f t="shared" si="501"/>
        <v>7</v>
      </c>
      <c r="C2166" s="285">
        <v>4</v>
      </c>
      <c r="D2166" t="s">
        <v>713</v>
      </c>
      <c r="F2166" s="16">
        <v>34</v>
      </c>
      <c r="G2166" t="str">
        <f t="shared" si="495"/>
        <v>heating</v>
      </c>
      <c r="H2166" s="283">
        <f>IF(G2166="heating",F2166*Assumptions!M$4+Assumptions!M$7,0)</f>
        <v>0.38032816984085704</v>
      </c>
      <c r="I2166" s="15">
        <f t="shared" si="496"/>
        <v>1.1348296917927807</v>
      </c>
      <c r="J2166" s="15">
        <f t="shared" si="497"/>
        <v>0.93760781206536892</v>
      </c>
      <c r="K2166" s="283">
        <f t="shared" si="502"/>
        <v>0.40467875104311418</v>
      </c>
      <c r="L2166" s="283">
        <f t="shared" si="503"/>
        <v>3.1617728735566879</v>
      </c>
      <c r="M2166" s="283">
        <f t="shared" si="504"/>
        <v>4.3656618392505582</v>
      </c>
      <c r="N2166" s="283">
        <f t="shared" si="505"/>
        <v>2.582445701090049</v>
      </c>
      <c r="O2166" s="283">
        <f t="shared" si="506"/>
        <v>0.49546145230191729</v>
      </c>
      <c r="P2166" s="21">
        <f t="shared" si="498"/>
        <v>0</v>
      </c>
      <c r="Q2166" s="21">
        <f t="shared" si="499"/>
        <v>0.6473875548762833</v>
      </c>
      <c r="R2166">
        <f t="shared" si="500"/>
        <v>1.0096214758538746</v>
      </c>
      <c r="S2166" s="296">
        <f t="shared" si="507"/>
        <v>0</v>
      </c>
      <c r="T2166" s="283">
        <f t="shared" si="508"/>
        <v>0.40467875104311418</v>
      </c>
    </row>
    <row r="2167" spans="1:20" x14ac:dyDescent="0.25">
      <c r="A2167" s="286">
        <v>43191</v>
      </c>
      <c r="B2167" s="1">
        <f t="shared" si="501"/>
        <v>7</v>
      </c>
      <c r="C2167" s="285">
        <v>5</v>
      </c>
      <c r="D2167" t="s">
        <v>713</v>
      </c>
      <c r="F2167" s="16">
        <v>32</v>
      </c>
      <c r="G2167" t="str">
        <f t="shared" si="495"/>
        <v>heating</v>
      </c>
      <c r="H2167" s="283">
        <f>IF(G2167="heating",F2167*Assumptions!M$4+Assumptions!M$7,0)</f>
        <v>0.40171991831493709</v>
      </c>
      <c r="I2167" s="15">
        <f t="shared" si="496"/>
        <v>1.1635558681477385</v>
      </c>
      <c r="J2167" s="15">
        <f t="shared" si="497"/>
        <v>0.93760781206536892</v>
      </c>
      <c r="K2167" s="283">
        <f t="shared" si="502"/>
        <v>0.43825998918827802</v>
      </c>
      <c r="L2167" s="283">
        <f t="shared" si="503"/>
        <v>3.1003620880617868</v>
      </c>
      <c r="M2167" s="283">
        <f t="shared" si="504"/>
        <v>4.6361050035209237</v>
      </c>
      <c r="N2167" s="283">
        <f t="shared" si="505"/>
        <v>2.4522803312945656</v>
      </c>
      <c r="O2167" s="283">
        <f t="shared" si="506"/>
        <v>0.55408210792785273</v>
      </c>
      <c r="P2167" s="21">
        <f t="shared" si="498"/>
        <v>0</v>
      </c>
      <c r="Q2167" s="21">
        <f t="shared" si="499"/>
        <v>0.72139578924615555</v>
      </c>
      <c r="R2167">
        <f t="shared" si="500"/>
        <v>1.0096214758538746</v>
      </c>
      <c r="S2167" s="296">
        <f t="shared" si="507"/>
        <v>0</v>
      </c>
      <c r="T2167" s="283">
        <f t="shared" si="508"/>
        <v>0.43825998918827802</v>
      </c>
    </row>
    <row r="2168" spans="1:20" x14ac:dyDescent="0.25">
      <c r="A2168" s="286">
        <v>43191</v>
      </c>
      <c r="B2168" s="1">
        <f t="shared" si="501"/>
        <v>7</v>
      </c>
      <c r="C2168" s="285">
        <v>6</v>
      </c>
      <c r="D2168" t="s">
        <v>713</v>
      </c>
      <c r="F2168" s="16">
        <v>30</v>
      </c>
      <c r="G2168" t="str">
        <f t="shared" si="495"/>
        <v>heating</v>
      </c>
      <c r="H2168" s="283">
        <f>IF(G2168="heating",F2168*Assumptions!M$4+Assumptions!M$7,0)</f>
        <v>0.42311166678901713</v>
      </c>
      <c r="I2168" s="15">
        <f t="shared" si="496"/>
        <v>1.2083911162615524</v>
      </c>
      <c r="J2168" s="15">
        <f t="shared" si="497"/>
        <v>0.93760781206536892</v>
      </c>
      <c r="K2168" s="283">
        <f t="shared" si="502"/>
        <v>0.47938422825098914</v>
      </c>
      <c r="L2168" s="283">
        <f t="shared" si="503"/>
        <v>3.0747565450814909</v>
      </c>
      <c r="M2168" s="283">
        <f t="shared" si="504"/>
        <v>5.0292531751612142</v>
      </c>
      <c r="N2168" s="283">
        <f t="shared" si="505"/>
        <v>2.3339835549601151</v>
      </c>
      <c r="O2168" s="283">
        <f t="shared" si="506"/>
        <v>0.63153392417486709</v>
      </c>
      <c r="P2168" s="21">
        <f t="shared" si="498"/>
        <v>0</v>
      </c>
      <c r="Q2168" s="21">
        <f t="shared" si="499"/>
        <v>0.87787080972652631</v>
      </c>
      <c r="R2168">
        <f t="shared" si="500"/>
        <v>1.0096214758538746</v>
      </c>
      <c r="S2168" s="296">
        <f t="shared" si="507"/>
        <v>0</v>
      </c>
      <c r="T2168" s="283">
        <f t="shared" si="508"/>
        <v>0.47938422825098914</v>
      </c>
    </row>
    <row r="2169" spans="1:20" x14ac:dyDescent="0.25">
      <c r="A2169" s="286">
        <v>43191</v>
      </c>
      <c r="B2169" s="1">
        <f t="shared" si="501"/>
        <v>7</v>
      </c>
      <c r="C2169" s="285">
        <v>7</v>
      </c>
      <c r="D2169" t="s">
        <v>713</v>
      </c>
      <c r="F2169" s="16">
        <v>30</v>
      </c>
      <c r="G2169" t="str">
        <f t="shared" si="495"/>
        <v>heating</v>
      </c>
      <c r="H2169" s="283">
        <f>IF(G2169="heating",F2169*Assumptions!M$4+Assumptions!M$7,0)</f>
        <v>0.42311166678901713</v>
      </c>
      <c r="I2169" s="15">
        <f t="shared" si="496"/>
        <v>1.1637425769249583</v>
      </c>
      <c r="J2169" s="15">
        <f t="shared" si="497"/>
        <v>0.93760781206536892</v>
      </c>
      <c r="K2169" s="283">
        <f t="shared" si="502"/>
        <v>0.46167158100923777</v>
      </c>
      <c r="L2169" s="283">
        <f t="shared" si="503"/>
        <v>3.0747565450814909</v>
      </c>
      <c r="M2169" s="283">
        <f t="shared" si="504"/>
        <v>4.8434285648979651</v>
      </c>
      <c r="N2169" s="283">
        <f t="shared" si="505"/>
        <v>2.3339835549601151</v>
      </c>
      <c r="O2169" s="283">
        <f t="shared" si="506"/>
        <v>0.60819953609764466</v>
      </c>
      <c r="P2169" s="21">
        <f t="shared" si="498"/>
        <v>0</v>
      </c>
      <c r="Q2169" s="21">
        <f t="shared" si="499"/>
        <v>0.97331382064367777</v>
      </c>
      <c r="R2169">
        <f t="shared" si="500"/>
        <v>1.0096214758538746</v>
      </c>
      <c r="S2169" s="296">
        <f t="shared" si="507"/>
        <v>0</v>
      </c>
      <c r="T2169" s="283">
        <f t="shared" si="508"/>
        <v>0.46167158100923777</v>
      </c>
    </row>
    <row r="2170" spans="1:20" x14ac:dyDescent="0.25">
      <c r="A2170" s="286">
        <v>43191</v>
      </c>
      <c r="B2170" s="1">
        <f t="shared" si="501"/>
        <v>7</v>
      </c>
      <c r="C2170" s="285">
        <v>8</v>
      </c>
      <c r="D2170" t="s">
        <v>713</v>
      </c>
      <c r="F2170" s="16">
        <v>32</v>
      </c>
      <c r="G2170" t="str">
        <f t="shared" si="495"/>
        <v>heating</v>
      </c>
      <c r="H2170" s="283">
        <f>IF(G2170="heating",F2170*Assumptions!M$4+Assumptions!M$7,0)</f>
        <v>0.40171991831493709</v>
      </c>
      <c r="I2170" s="15">
        <f t="shared" si="496"/>
        <v>1.094193721037565</v>
      </c>
      <c r="J2170" s="15">
        <f t="shared" si="497"/>
        <v>0.93760781206536892</v>
      </c>
      <c r="K2170" s="283">
        <f t="shared" si="502"/>
        <v>0.41213433877926769</v>
      </c>
      <c r="L2170" s="283">
        <f t="shared" si="503"/>
        <v>3.1003620880617868</v>
      </c>
      <c r="M2170" s="283">
        <f t="shared" si="504"/>
        <v>4.3597364972244996</v>
      </c>
      <c r="N2170" s="283">
        <f t="shared" si="505"/>
        <v>2.4522803312945656</v>
      </c>
      <c r="O2170" s="283">
        <f t="shared" si="506"/>
        <v>0.52105204402349803</v>
      </c>
      <c r="P2170" s="21">
        <f t="shared" si="498"/>
        <v>0</v>
      </c>
      <c r="Q2170" s="21">
        <f t="shared" si="499"/>
        <v>0.94940007506179924</v>
      </c>
      <c r="R2170">
        <f t="shared" si="500"/>
        <v>1.0096214758538746</v>
      </c>
      <c r="S2170" s="296">
        <f t="shared" si="507"/>
        <v>0</v>
      </c>
      <c r="T2170" s="283">
        <f t="shared" si="508"/>
        <v>0.41213433877926769</v>
      </c>
    </row>
    <row r="2171" spans="1:20" x14ac:dyDescent="0.25">
      <c r="A2171" s="286">
        <v>43191</v>
      </c>
      <c r="B2171" s="1">
        <f t="shared" si="501"/>
        <v>7</v>
      </c>
      <c r="C2171" s="285">
        <v>9</v>
      </c>
      <c r="D2171" t="s">
        <v>713</v>
      </c>
      <c r="F2171" s="16">
        <v>34</v>
      </c>
      <c r="G2171" t="str">
        <f t="shared" si="495"/>
        <v>heating</v>
      </c>
      <c r="H2171" s="283">
        <f>IF(G2171="heating",F2171*Assumptions!M$4+Assumptions!M$7,0)</f>
        <v>0.38032816984085704</v>
      </c>
      <c r="I2171" s="15">
        <f t="shared" si="496"/>
        <v>1.0343009000871222</v>
      </c>
      <c r="J2171" s="15">
        <f t="shared" si="497"/>
        <v>0.93760781206536892</v>
      </c>
      <c r="K2171" s="283">
        <f t="shared" si="502"/>
        <v>0.36883031830863849</v>
      </c>
      <c r="L2171" s="283">
        <f t="shared" si="503"/>
        <v>3.1617728735566879</v>
      </c>
      <c r="M2171" s="283">
        <f t="shared" si="504"/>
        <v>3.9789300566144905</v>
      </c>
      <c r="N2171" s="283">
        <f t="shared" si="505"/>
        <v>2.582445701090049</v>
      </c>
      <c r="O2171" s="283">
        <f t="shared" si="506"/>
        <v>0.45157104169946233</v>
      </c>
      <c r="P2171" s="21">
        <f t="shared" si="498"/>
        <v>0</v>
      </c>
      <c r="Q2171" s="21">
        <f t="shared" si="499"/>
        <v>0.8408485371888097</v>
      </c>
      <c r="R2171">
        <f t="shared" si="500"/>
        <v>1.0096214758538746</v>
      </c>
      <c r="S2171" s="296">
        <f t="shared" si="507"/>
        <v>0</v>
      </c>
      <c r="T2171" s="283">
        <f t="shared" si="508"/>
        <v>0.36883031830863849</v>
      </c>
    </row>
    <row r="2172" spans="1:20" x14ac:dyDescent="0.25">
      <c r="A2172" s="286">
        <v>43191</v>
      </c>
      <c r="B2172" s="1">
        <f t="shared" si="501"/>
        <v>7</v>
      </c>
      <c r="C2172" s="285">
        <v>10</v>
      </c>
      <c r="D2172" t="s">
        <v>713</v>
      </c>
      <c r="F2172" s="16">
        <v>34</v>
      </c>
      <c r="G2172" t="str">
        <f t="shared" si="495"/>
        <v>heating</v>
      </c>
      <c r="H2172" s="283">
        <f>IF(G2172="heating",F2172*Assumptions!M$4+Assumptions!M$7,0)</f>
        <v>0.38032816984085704</v>
      </c>
      <c r="I2172" s="15">
        <f t="shared" si="496"/>
        <v>0.98112329028689171</v>
      </c>
      <c r="J2172" s="15">
        <f t="shared" si="497"/>
        <v>0.93760781206536892</v>
      </c>
      <c r="K2172" s="283">
        <f t="shared" si="502"/>
        <v>0.34986725374216715</v>
      </c>
      <c r="L2172" s="283">
        <f t="shared" si="503"/>
        <v>3.1617728735566879</v>
      </c>
      <c r="M2172" s="283">
        <f t="shared" si="504"/>
        <v>3.7743571030811127</v>
      </c>
      <c r="N2172" s="283">
        <f t="shared" si="505"/>
        <v>2.582445701090049</v>
      </c>
      <c r="O2172" s="283">
        <f t="shared" si="506"/>
        <v>0.42835394051492814</v>
      </c>
      <c r="P2172" s="21">
        <f t="shared" si="498"/>
        <v>0</v>
      </c>
      <c r="Q2172" s="21">
        <f t="shared" si="499"/>
        <v>0.74504051125983206</v>
      </c>
      <c r="R2172">
        <f t="shared" si="500"/>
        <v>1.0096214758538746</v>
      </c>
      <c r="S2172" s="296">
        <f t="shared" si="507"/>
        <v>0</v>
      </c>
      <c r="T2172" s="283">
        <f t="shared" si="508"/>
        <v>0.34986725374216715</v>
      </c>
    </row>
    <row r="2173" spans="1:20" x14ac:dyDescent="0.25">
      <c r="A2173" s="286">
        <v>43191</v>
      </c>
      <c r="B2173" s="1">
        <f t="shared" si="501"/>
        <v>7</v>
      </c>
      <c r="C2173" s="285">
        <v>11</v>
      </c>
      <c r="D2173" t="s">
        <v>713</v>
      </c>
      <c r="F2173" s="16">
        <v>34</v>
      </c>
      <c r="G2173" t="str">
        <f t="shared" si="495"/>
        <v>heating</v>
      </c>
      <c r="H2173" s="283">
        <f>IF(G2173="heating",F2173*Assumptions!M$4+Assumptions!M$7,0)</f>
        <v>0.38032816984085704</v>
      </c>
      <c r="I2173" s="15">
        <f t="shared" si="496"/>
        <v>0.94956163997961163</v>
      </c>
      <c r="J2173" s="15">
        <f t="shared" si="497"/>
        <v>0.93760781206536892</v>
      </c>
      <c r="K2173" s="283">
        <f t="shared" si="502"/>
        <v>0.3386124114344794</v>
      </c>
      <c r="L2173" s="283">
        <f t="shared" si="503"/>
        <v>3.1617728735566879</v>
      </c>
      <c r="M2173" s="283">
        <f t="shared" si="504"/>
        <v>3.6529402126641997</v>
      </c>
      <c r="N2173" s="283">
        <f t="shared" si="505"/>
        <v>2.582445701090049</v>
      </c>
      <c r="O2173" s="283">
        <f t="shared" si="506"/>
        <v>0.41457426836554478</v>
      </c>
      <c r="P2173" s="21">
        <f t="shared" si="498"/>
        <v>0</v>
      </c>
      <c r="Q2173" s="21">
        <f t="shared" si="499"/>
        <v>0.72850690893675296</v>
      </c>
      <c r="R2173">
        <f t="shared" si="500"/>
        <v>1.0096214758538746</v>
      </c>
      <c r="S2173" s="296">
        <f t="shared" si="507"/>
        <v>0</v>
      </c>
      <c r="T2173" s="283">
        <f t="shared" si="508"/>
        <v>0.3386124114344794</v>
      </c>
    </row>
    <row r="2174" spans="1:20" x14ac:dyDescent="0.25">
      <c r="A2174" s="286">
        <v>43191</v>
      </c>
      <c r="B2174" s="1">
        <f t="shared" si="501"/>
        <v>7</v>
      </c>
      <c r="C2174" s="285">
        <v>12</v>
      </c>
      <c r="D2174" t="s">
        <v>713</v>
      </c>
      <c r="F2174" s="16">
        <v>32</v>
      </c>
      <c r="G2174" t="str">
        <f t="shared" si="495"/>
        <v>heating</v>
      </c>
      <c r="H2174" s="283">
        <f>IF(G2174="heating",F2174*Assumptions!M$4+Assumptions!M$7,0)</f>
        <v>0.40171991831493709</v>
      </c>
      <c r="I2174" s="15">
        <f t="shared" si="496"/>
        <v>0.91648403420261149</v>
      </c>
      <c r="J2174" s="15">
        <f t="shared" si="497"/>
        <v>0.93760781206536892</v>
      </c>
      <c r="K2174" s="283">
        <f t="shared" si="502"/>
        <v>0.34519896630340985</v>
      </c>
      <c r="L2174" s="283">
        <f t="shared" si="503"/>
        <v>3.1003620880617868</v>
      </c>
      <c r="M2174" s="283">
        <f t="shared" si="504"/>
        <v>3.6516649805372969</v>
      </c>
      <c r="N2174" s="283">
        <f t="shared" si="505"/>
        <v>2.4522803312945656</v>
      </c>
      <c r="O2174" s="283">
        <f t="shared" si="506"/>
        <v>0.43642717935115788</v>
      </c>
      <c r="P2174" s="21">
        <f t="shared" si="498"/>
        <v>0</v>
      </c>
      <c r="Q2174" s="21">
        <f t="shared" si="499"/>
        <v>0.75910815787401487</v>
      </c>
      <c r="R2174">
        <f t="shared" si="500"/>
        <v>1.0096214758538746</v>
      </c>
      <c r="S2174" s="296">
        <f t="shared" si="507"/>
        <v>0</v>
      </c>
      <c r="T2174" s="283">
        <f t="shared" si="508"/>
        <v>0.34519896630340985</v>
      </c>
    </row>
    <row r="2175" spans="1:20" x14ac:dyDescent="0.25">
      <c r="A2175" s="286">
        <v>43191</v>
      </c>
      <c r="B2175" s="1">
        <f t="shared" si="501"/>
        <v>7</v>
      </c>
      <c r="C2175" s="285">
        <v>13</v>
      </c>
      <c r="D2175" t="s">
        <v>713</v>
      </c>
      <c r="F2175" s="16">
        <v>34</v>
      </c>
      <c r="G2175" t="str">
        <f t="shared" si="495"/>
        <v>heating</v>
      </c>
      <c r="H2175" s="283">
        <f>IF(G2175="heating",F2175*Assumptions!M$4+Assumptions!M$7,0)</f>
        <v>0.38032816984085704</v>
      </c>
      <c r="I2175" s="15">
        <f t="shared" si="496"/>
        <v>0.90040206880052787</v>
      </c>
      <c r="J2175" s="15">
        <f t="shared" si="497"/>
        <v>0.93760781206536892</v>
      </c>
      <c r="K2175" s="283">
        <f t="shared" si="502"/>
        <v>0.32108217406895995</v>
      </c>
      <c r="L2175" s="283">
        <f t="shared" si="503"/>
        <v>3.1617728735566879</v>
      </c>
      <c r="M2175" s="283">
        <f t="shared" si="504"/>
        <v>3.4638245546209161</v>
      </c>
      <c r="N2175" s="283">
        <f t="shared" si="505"/>
        <v>2.582445701090049</v>
      </c>
      <c r="O2175" s="283">
        <f t="shared" si="506"/>
        <v>0.39311142446299391</v>
      </c>
      <c r="P2175" s="21">
        <f t="shared" si="498"/>
        <v>0</v>
      </c>
      <c r="Q2175" s="21">
        <f t="shared" si="499"/>
        <v>0.79115902007799765</v>
      </c>
      <c r="R2175">
        <f t="shared" si="500"/>
        <v>1.0096214758538746</v>
      </c>
      <c r="S2175" s="296">
        <f t="shared" si="507"/>
        <v>0</v>
      </c>
      <c r="T2175" s="283">
        <f t="shared" si="508"/>
        <v>0.32108217406895995</v>
      </c>
    </row>
    <row r="2176" spans="1:20" x14ac:dyDescent="0.25">
      <c r="A2176" s="286">
        <v>43191</v>
      </c>
      <c r="B2176" s="1">
        <f t="shared" si="501"/>
        <v>7</v>
      </c>
      <c r="C2176" s="285">
        <v>14</v>
      </c>
      <c r="D2176" t="s">
        <v>713</v>
      </c>
      <c r="F2176" s="16">
        <v>34</v>
      </c>
      <c r="G2176" t="str">
        <f t="shared" si="495"/>
        <v>heating</v>
      </c>
      <c r="H2176" s="283">
        <f>IF(G2176="heating",F2176*Assumptions!M$4+Assumptions!M$7,0)</f>
        <v>0.38032816984085704</v>
      </c>
      <c r="I2176" s="15">
        <f t="shared" si="496"/>
        <v>0.86032894500746537</v>
      </c>
      <c r="J2176" s="15">
        <f t="shared" si="497"/>
        <v>0.93760781206536892</v>
      </c>
      <c r="K2176" s="283">
        <f t="shared" si="502"/>
        <v>0.3067921516944539</v>
      </c>
      <c r="L2176" s="283">
        <f t="shared" si="503"/>
        <v>3.1617728735566879</v>
      </c>
      <c r="M2176" s="283">
        <f t="shared" si="504"/>
        <v>3.3096642355984547</v>
      </c>
      <c r="N2176" s="283">
        <f t="shared" si="505"/>
        <v>2.582445701090049</v>
      </c>
      <c r="O2176" s="283">
        <f t="shared" si="506"/>
        <v>0.37561568192437633</v>
      </c>
      <c r="P2176" s="21">
        <f t="shared" si="498"/>
        <v>0</v>
      </c>
      <c r="Q2176" s="21">
        <f t="shared" si="499"/>
        <v>0.84355555031342389</v>
      </c>
      <c r="R2176">
        <f t="shared" si="500"/>
        <v>1.0096214758538746</v>
      </c>
      <c r="S2176" s="296">
        <f t="shared" si="507"/>
        <v>0</v>
      </c>
      <c r="T2176" s="283">
        <f t="shared" si="508"/>
        <v>0.3067921516944539</v>
      </c>
    </row>
    <row r="2177" spans="1:20" x14ac:dyDescent="0.25">
      <c r="A2177" s="286">
        <v>43191</v>
      </c>
      <c r="B2177" s="1">
        <f t="shared" si="501"/>
        <v>7</v>
      </c>
      <c r="C2177" s="285">
        <v>15</v>
      </c>
      <c r="D2177" t="s">
        <v>713</v>
      </c>
      <c r="F2177" s="16">
        <v>34</v>
      </c>
      <c r="G2177" t="str">
        <f t="shared" si="495"/>
        <v>heating</v>
      </c>
      <c r="H2177" s="283">
        <f>IF(G2177="heating",F2177*Assumptions!M$4+Assumptions!M$7,0)</f>
        <v>0.38032816984085704</v>
      </c>
      <c r="I2177" s="15">
        <f t="shared" si="496"/>
        <v>0.85754515037175039</v>
      </c>
      <c r="J2177" s="15">
        <f t="shared" si="497"/>
        <v>0.93760781206536892</v>
      </c>
      <c r="K2177" s="283">
        <f t="shared" si="502"/>
        <v>0.30579945424875882</v>
      </c>
      <c r="L2177" s="283">
        <f t="shared" si="503"/>
        <v>3.1617728735566879</v>
      </c>
      <c r="M2177" s="283">
        <f t="shared" si="504"/>
        <v>3.2989550462836674</v>
      </c>
      <c r="N2177" s="283">
        <f t="shared" si="505"/>
        <v>2.582445701090049</v>
      </c>
      <c r="O2177" s="283">
        <f t="shared" si="506"/>
        <v>0.37440028992053942</v>
      </c>
      <c r="P2177" s="21">
        <f t="shared" si="498"/>
        <v>0</v>
      </c>
      <c r="Q2177" s="21">
        <f t="shared" si="499"/>
        <v>0.96592607327566882</v>
      </c>
      <c r="R2177">
        <f t="shared" si="500"/>
        <v>1.0096214758538746</v>
      </c>
      <c r="S2177" s="296">
        <f t="shared" si="507"/>
        <v>0</v>
      </c>
      <c r="T2177" s="283">
        <f t="shared" si="508"/>
        <v>0.30579945424875882</v>
      </c>
    </row>
    <row r="2178" spans="1:20" x14ac:dyDescent="0.25">
      <c r="A2178" s="286">
        <v>43191</v>
      </c>
      <c r="B2178" s="1">
        <f t="shared" si="501"/>
        <v>7</v>
      </c>
      <c r="C2178" s="285">
        <v>16</v>
      </c>
      <c r="D2178" t="s">
        <v>713</v>
      </c>
      <c r="F2178" s="16">
        <v>34</v>
      </c>
      <c r="G2178" t="str">
        <f t="shared" ref="G2178:G2241" si="509">VLOOKUP(A2178,U$2:W$366,3,FALSE)</f>
        <v>heating</v>
      </c>
      <c r="H2178" s="283">
        <f>IF(G2178="heating",F2178*Assumptions!M$4+Assumptions!M$7,0)</f>
        <v>0.38032816984085704</v>
      </c>
      <c r="I2178" s="15">
        <f t="shared" ref="I2178:I2241" si="510">VLOOKUP(C2178,AO$2:AQ$25,3,FALSE)</f>
        <v>0.88344815438260227</v>
      </c>
      <c r="J2178" s="15">
        <f t="shared" ref="J2178:J2241" si="511">VLOOKUP(B2178,AS$4:AU$10,3,FALSE)</f>
        <v>0.93760781206536892</v>
      </c>
      <c r="K2178" s="283">
        <f t="shared" si="502"/>
        <v>0.31503643085166777</v>
      </c>
      <c r="L2178" s="283">
        <f t="shared" si="503"/>
        <v>3.1617728735566879</v>
      </c>
      <c r="M2178" s="283">
        <f t="shared" si="504"/>
        <v>3.3986032639413164</v>
      </c>
      <c r="N2178" s="283">
        <f t="shared" si="505"/>
        <v>2.582445701090049</v>
      </c>
      <c r="O2178" s="283">
        <f t="shared" si="506"/>
        <v>0.38570942298166355</v>
      </c>
      <c r="P2178" s="21">
        <f t="shared" ref="P2178:P2241" si="512">IF(G2178="cooling",IF(F2178&lt;61,0.025,(F2178^2*AX$25+F2178*AY$25+AZ$25)),0)</f>
        <v>0</v>
      </c>
      <c r="Q2178" s="21">
        <f t="shared" ref="Q2178:Q2241" si="513">VLOOKUP(C2178,BB$2:BC$25,2,FALSE)</f>
        <v>1.1649354943302594</v>
      </c>
      <c r="R2178">
        <f t="shared" ref="R2178:R2241" si="514">VLOOKUP(B2178,AS$4:AV$10,4,FALSE)</f>
        <v>1.0096214758538746</v>
      </c>
      <c r="S2178" s="296">
        <f t="shared" si="507"/>
        <v>0</v>
      </c>
      <c r="T2178" s="283">
        <f t="shared" si="508"/>
        <v>0.31503643085166777</v>
      </c>
    </row>
    <row r="2179" spans="1:20" x14ac:dyDescent="0.25">
      <c r="A2179" s="286">
        <v>43191</v>
      </c>
      <c r="B2179" s="1">
        <f t="shared" ref="B2179:B2242" si="515">WEEKDAY(A2179,2)</f>
        <v>7</v>
      </c>
      <c r="C2179" s="285">
        <v>17</v>
      </c>
      <c r="D2179" t="s">
        <v>713</v>
      </c>
      <c r="F2179" s="16">
        <v>32</v>
      </c>
      <c r="G2179" t="str">
        <f t="shared" si="509"/>
        <v>heating</v>
      </c>
      <c r="H2179" s="283">
        <f>IF(G2179="heating",F2179*Assumptions!M$4+Assumptions!M$7,0)</f>
        <v>0.40171991831493709</v>
      </c>
      <c r="I2179" s="15">
        <f t="shared" si="510"/>
        <v>0.94025748850374469</v>
      </c>
      <c r="J2179" s="15">
        <f t="shared" si="511"/>
        <v>0.93760781206536892</v>
      </c>
      <c r="K2179" s="283">
        <f t="shared" ref="K2179:K2242" si="516">H2179*I2179*J2179</f>
        <v>0.35415337417517673</v>
      </c>
      <c r="L2179" s="283">
        <f t="shared" ref="L2179:L2242" si="517">VLOOKUP(F2179,BL$2:BN$92,2,FALSE)</f>
        <v>3.1003620880617868</v>
      </c>
      <c r="M2179" s="283">
        <f t="shared" ref="M2179:M2242" si="518">IF(G2179="heating",K2179*(L2179*3.412),0)</f>
        <v>3.746388606152208</v>
      </c>
      <c r="N2179" s="283">
        <f t="shared" ref="N2179:N2242" si="519">VLOOKUP(F2179,BL$2:BN$92,3,FALSE)</f>
        <v>2.4522803312945656</v>
      </c>
      <c r="O2179" s="283">
        <f t="shared" ref="O2179:O2242" si="520">IF(F2179&lt;=61,IF(G2179="heating",IF(F2179&gt;=5,K2179*L2179/N2179,0),0),0)</f>
        <v>0.44774803297967125</v>
      </c>
      <c r="P2179" s="21">
        <f t="shared" si="512"/>
        <v>0</v>
      </c>
      <c r="Q2179" s="21">
        <f t="shared" si="513"/>
        <v>1.3521540118753073</v>
      </c>
      <c r="R2179">
        <f t="shared" si="514"/>
        <v>1.0096214758538746</v>
      </c>
      <c r="S2179" s="296">
        <f t="shared" ref="S2179:S2242" si="521">P2179*Q2179*R2179</f>
        <v>0</v>
      </c>
      <c r="T2179" s="283">
        <f t="shared" ref="T2179:T2242" si="522">K2179+S2179</f>
        <v>0.35415337417517673</v>
      </c>
    </row>
    <row r="2180" spans="1:20" x14ac:dyDescent="0.25">
      <c r="A2180" s="286">
        <v>43191</v>
      </c>
      <c r="B2180" s="1">
        <f t="shared" si="515"/>
        <v>7</v>
      </c>
      <c r="C2180" s="285">
        <v>18</v>
      </c>
      <c r="D2180" t="s">
        <v>713</v>
      </c>
      <c r="F2180" s="16">
        <v>32</v>
      </c>
      <c r="G2180" t="str">
        <f t="shared" si="509"/>
        <v>heating</v>
      </c>
      <c r="H2180" s="283">
        <f>IF(G2180="heating",F2180*Assumptions!M$4+Assumptions!M$7,0)</f>
        <v>0.40171991831493709</v>
      </c>
      <c r="I2180" s="15">
        <f t="shared" si="510"/>
        <v>0.98182363790757687</v>
      </c>
      <c r="J2180" s="15">
        <f t="shared" si="511"/>
        <v>0.93760781206536892</v>
      </c>
      <c r="K2180" s="283">
        <f t="shared" si="516"/>
        <v>0.36980950267489465</v>
      </c>
      <c r="L2180" s="283">
        <f t="shared" si="517"/>
        <v>3.1003620880617868</v>
      </c>
      <c r="M2180" s="283">
        <f t="shared" si="518"/>
        <v>3.9120059507967513</v>
      </c>
      <c r="N2180" s="283">
        <f t="shared" si="519"/>
        <v>2.4522803312945656</v>
      </c>
      <c r="O2180" s="283">
        <f t="shared" si="520"/>
        <v>0.46754171913655723</v>
      </c>
      <c r="P2180" s="21">
        <f t="shared" si="512"/>
        <v>0</v>
      </c>
      <c r="Q2180" s="21">
        <f t="shared" si="513"/>
        <v>1.5598916921549892</v>
      </c>
      <c r="R2180">
        <f t="shared" si="514"/>
        <v>1.0096214758538746</v>
      </c>
      <c r="S2180" s="296">
        <f t="shared" si="521"/>
        <v>0</v>
      </c>
      <c r="T2180" s="283">
        <f t="shared" si="522"/>
        <v>0.36980950267489465</v>
      </c>
    </row>
    <row r="2181" spans="1:20" x14ac:dyDescent="0.25">
      <c r="A2181" s="286">
        <v>43191</v>
      </c>
      <c r="B2181" s="1">
        <f t="shared" si="515"/>
        <v>7</v>
      </c>
      <c r="C2181" s="285">
        <v>19</v>
      </c>
      <c r="D2181" t="s">
        <v>713</v>
      </c>
      <c r="F2181" s="16">
        <v>32</v>
      </c>
      <c r="G2181" t="str">
        <f t="shared" si="509"/>
        <v>heating</v>
      </c>
      <c r="H2181" s="283">
        <f>IF(G2181="heating",F2181*Assumptions!M$4+Assumptions!M$7,0)</f>
        <v>0.40171991831493709</v>
      </c>
      <c r="I2181" s="15">
        <f t="shared" si="510"/>
        <v>0.98418842963438757</v>
      </c>
      <c r="J2181" s="15">
        <f t="shared" si="511"/>
        <v>0.93760781206536892</v>
      </c>
      <c r="K2181" s="283">
        <f t="shared" si="516"/>
        <v>0.37070021503774353</v>
      </c>
      <c r="L2181" s="283">
        <f t="shared" si="517"/>
        <v>3.1003620880617868</v>
      </c>
      <c r="M2181" s="283">
        <f t="shared" si="518"/>
        <v>3.9214282940267369</v>
      </c>
      <c r="N2181" s="283">
        <f t="shared" si="519"/>
        <v>2.4522803312945656</v>
      </c>
      <c r="O2181" s="283">
        <f t="shared" si="520"/>
        <v>0.46866782646038296</v>
      </c>
      <c r="P2181" s="21">
        <f t="shared" si="512"/>
        <v>0</v>
      </c>
      <c r="Q2181" s="21">
        <f t="shared" si="513"/>
        <v>1.6764212681468484</v>
      </c>
      <c r="R2181">
        <f t="shared" si="514"/>
        <v>1.0096214758538746</v>
      </c>
      <c r="S2181" s="296">
        <f t="shared" si="521"/>
        <v>0</v>
      </c>
      <c r="T2181" s="283">
        <f t="shared" si="522"/>
        <v>0.37070021503774353</v>
      </c>
    </row>
    <row r="2182" spans="1:20" x14ac:dyDescent="0.25">
      <c r="A2182" s="286">
        <v>43191</v>
      </c>
      <c r="B2182" s="1">
        <f t="shared" si="515"/>
        <v>7</v>
      </c>
      <c r="C2182" s="285">
        <v>20</v>
      </c>
      <c r="D2182" t="s">
        <v>713</v>
      </c>
      <c r="F2182" s="16">
        <v>32</v>
      </c>
      <c r="G2182" t="str">
        <f t="shared" si="509"/>
        <v>heating</v>
      </c>
      <c r="H2182" s="283">
        <f>IF(G2182="heating",F2182*Assumptions!M$4+Assumptions!M$7,0)</f>
        <v>0.40171991831493709</v>
      </c>
      <c r="I2182" s="15">
        <f t="shared" si="510"/>
        <v>0.97071962311712034</v>
      </c>
      <c r="J2182" s="15">
        <f t="shared" si="511"/>
        <v>0.93760781206536892</v>
      </c>
      <c r="K2182" s="283">
        <f t="shared" si="516"/>
        <v>0.36562711183726448</v>
      </c>
      <c r="L2182" s="283">
        <f t="shared" si="517"/>
        <v>3.1003620880617868</v>
      </c>
      <c r="M2182" s="283">
        <f t="shared" si="518"/>
        <v>3.8677627993173513</v>
      </c>
      <c r="N2182" s="283">
        <f t="shared" si="519"/>
        <v>2.4522803312945656</v>
      </c>
      <c r="O2182" s="283">
        <f t="shared" si="520"/>
        <v>0.46225401779794223</v>
      </c>
      <c r="P2182" s="21">
        <f t="shared" si="512"/>
        <v>0</v>
      </c>
      <c r="Q2182" s="21">
        <f t="shared" si="513"/>
        <v>1.52436960139122</v>
      </c>
      <c r="R2182">
        <f t="shared" si="514"/>
        <v>1.0096214758538746</v>
      </c>
      <c r="S2182" s="296">
        <f t="shared" si="521"/>
        <v>0</v>
      </c>
      <c r="T2182" s="283">
        <f t="shared" si="522"/>
        <v>0.36562711183726448</v>
      </c>
    </row>
    <row r="2183" spans="1:20" x14ac:dyDescent="0.25">
      <c r="A2183" s="286">
        <v>43191</v>
      </c>
      <c r="B2183" s="1">
        <f t="shared" si="515"/>
        <v>7</v>
      </c>
      <c r="C2183" s="285">
        <v>21</v>
      </c>
      <c r="D2183" t="s">
        <v>713</v>
      </c>
      <c r="F2183" s="16">
        <v>32</v>
      </c>
      <c r="G2183" t="str">
        <f t="shared" si="509"/>
        <v>heating</v>
      </c>
      <c r="H2183" s="283">
        <f>IF(G2183="heating",F2183*Assumptions!M$4+Assumptions!M$7,0)</f>
        <v>0.40171991831493709</v>
      </c>
      <c r="I2183" s="15">
        <f t="shared" si="510"/>
        <v>0.95751150862929935</v>
      </c>
      <c r="J2183" s="15">
        <f t="shared" si="511"/>
        <v>0.93760781206536892</v>
      </c>
      <c r="K2183" s="283">
        <f t="shared" si="516"/>
        <v>0.36065219978439944</v>
      </c>
      <c r="L2183" s="283">
        <f t="shared" si="517"/>
        <v>3.1003620880617868</v>
      </c>
      <c r="M2183" s="283">
        <f t="shared" si="518"/>
        <v>3.8151360133242185</v>
      </c>
      <c r="N2183" s="283">
        <f t="shared" si="519"/>
        <v>2.4522803312945656</v>
      </c>
      <c r="O2183" s="283">
        <f t="shared" si="520"/>
        <v>0.45596434996375867</v>
      </c>
      <c r="P2183" s="21">
        <f t="shared" si="512"/>
        <v>0</v>
      </c>
      <c r="Q2183" s="21">
        <f t="shared" si="513"/>
        <v>1.4448604713749031</v>
      </c>
      <c r="R2183">
        <f t="shared" si="514"/>
        <v>1.0096214758538746</v>
      </c>
      <c r="S2183" s="296">
        <f t="shared" si="521"/>
        <v>0</v>
      </c>
      <c r="T2183" s="283">
        <f t="shared" si="522"/>
        <v>0.36065219978439944</v>
      </c>
    </row>
    <row r="2184" spans="1:20" x14ac:dyDescent="0.25">
      <c r="A2184" s="286">
        <v>43191</v>
      </c>
      <c r="B2184" s="1">
        <f t="shared" si="515"/>
        <v>7</v>
      </c>
      <c r="C2184" s="285">
        <v>22</v>
      </c>
      <c r="D2184" t="s">
        <v>713</v>
      </c>
      <c r="F2184" s="16">
        <v>32</v>
      </c>
      <c r="G2184" t="str">
        <f t="shared" si="509"/>
        <v>heating</v>
      </c>
      <c r="H2184" s="283">
        <f>IF(G2184="heating",F2184*Assumptions!M$4+Assumptions!M$7,0)</f>
        <v>0.40171991831493709</v>
      </c>
      <c r="I2184" s="15">
        <f t="shared" si="510"/>
        <v>0.9426530227543114</v>
      </c>
      <c r="J2184" s="15">
        <f t="shared" si="511"/>
        <v>0.93760781206536892</v>
      </c>
      <c r="K2184" s="283">
        <f t="shared" si="516"/>
        <v>0.35505566588586596</v>
      </c>
      <c r="L2184" s="283">
        <f t="shared" si="517"/>
        <v>3.1003620880617868</v>
      </c>
      <c r="M2184" s="283">
        <f t="shared" si="518"/>
        <v>3.7559334407658116</v>
      </c>
      <c r="N2184" s="283">
        <f t="shared" si="519"/>
        <v>2.4522803312945656</v>
      </c>
      <c r="O2184" s="283">
        <f t="shared" si="520"/>
        <v>0.44888877980885472</v>
      </c>
      <c r="P2184" s="21">
        <f t="shared" si="512"/>
        <v>0</v>
      </c>
      <c r="Q2184" s="21">
        <f t="shared" si="513"/>
        <v>1.2427137171080138</v>
      </c>
      <c r="R2184">
        <f t="shared" si="514"/>
        <v>1.0096214758538746</v>
      </c>
      <c r="S2184" s="296">
        <f t="shared" si="521"/>
        <v>0</v>
      </c>
      <c r="T2184" s="283">
        <f t="shared" si="522"/>
        <v>0.35505566588586596</v>
      </c>
    </row>
    <row r="2185" spans="1:20" x14ac:dyDescent="0.25">
      <c r="A2185" s="286">
        <v>43191</v>
      </c>
      <c r="B2185" s="1">
        <f t="shared" si="515"/>
        <v>7</v>
      </c>
      <c r="C2185" s="285">
        <v>23</v>
      </c>
      <c r="D2185" t="s">
        <v>713</v>
      </c>
      <c r="F2185" s="16">
        <v>32</v>
      </c>
      <c r="G2185" t="str">
        <f t="shared" si="509"/>
        <v>heating</v>
      </c>
      <c r="H2185" s="283">
        <f>IF(G2185="heating",F2185*Assumptions!M$4+Assumptions!M$7,0)</f>
        <v>0.40171991831493709</v>
      </c>
      <c r="I2185" s="15">
        <f t="shared" si="510"/>
        <v>0.94450710149963013</v>
      </c>
      <c r="J2185" s="15">
        <f t="shared" si="511"/>
        <v>0.93760781206536892</v>
      </c>
      <c r="K2185" s="283">
        <f t="shared" si="516"/>
        <v>0.355754015275974</v>
      </c>
      <c r="L2185" s="283">
        <f t="shared" si="517"/>
        <v>3.1003620880617868</v>
      </c>
      <c r="M2185" s="283">
        <f t="shared" si="518"/>
        <v>3.7633208847067525</v>
      </c>
      <c r="N2185" s="283">
        <f t="shared" si="519"/>
        <v>2.4522803312945656</v>
      </c>
      <c r="O2185" s="283">
        <f t="shared" si="520"/>
        <v>0.44977168701390868</v>
      </c>
      <c r="P2185" s="21">
        <f t="shared" si="512"/>
        <v>0</v>
      </c>
      <c r="Q2185" s="21">
        <f t="shared" si="513"/>
        <v>1.0297519246597011</v>
      </c>
      <c r="R2185">
        <f t="shared" si="514"/>
        <v>1.0096214758538746</v>
      </c>
      <c r="S2185" s="296">
        <f t="shared" si="521"/>
        <v>0</v>
      </c>
      <c r="T2185" s="283">
        <f t="shared" si="522"/>
        <v>0.355754015275974</v>
      </c>
    </row>
    <row r="2186" spans="1:20" x14ac:dyDescent="0.25">
      <c r="A2186" s="286">
        <v>43192</v>
      </c>
      <c r="B2186" s="1">
        <f t="shared" si="515"/>
        <v>1</v>
      </c>
      <c r="C2186" s="285">
        <v>0</v>
      </c>
      <c r="D2186" t="s">
        <v>713</v>
      </c>
      <c r="F2186" s="16">
        <v>32</v>
      </c>
      <c r="G2186" t="str">
        <f t="shared" si="509"/>
        <v>heating</v>
      </c>
      <c r="H2186" s="283">
        <f>IF(G2186="heating",F2186*Assumptions!M$4+Assumptions!M$7,0)</f>
        <v>0.40171991831493709</v>
      </c>
      <c r="I2186" s="15">
        <f t="shared" si="510"/>
        <v>0.97481507806017154</v>
      </c>
      <c r="J2186" s="15">
        <f t="shared" si="511"/>
        <v>1.017726725449043</v>
      </c>
      <c r="K2186" s="283">
        <f t="shared" si="516"/>
        <v>0.39854446590021853</v>
      </c>
      <c r="L2186" s="283">
        <f t="shared" si="517"/>
        <v>3.1003620880617868</v>
      </c>
      <c r="M2186" s="283">
        <f t="shared" si="518"/>
        <v>4.2159769042749682</v>
      </c>
      <c r="N2186" s="283">
        <f t="shared" si="519"/>
        <v>2.4522803312945656</v>
      </c>
      <c r="O2186" s="283">
        <f t="shared" si="520"/>
        <v>0.50387067771798244</v>
      </c>
      <c r="P2186" s="21">
        <f t="shared" si="512"/>
        <v>0</v>
      </c>
      <c r="Q2186" s="21">
        <f t="shared" si="513"/>
        <v>0.90668853391740301</v>
      </c>
      <c r="R2186">
        <f t="shared" si="514"/>
        <v>0.9440993384982781</v>
      </c>
      <c r="S2186" s="296">
        <f t="shared" si="521"/>
        <v>0</v>
      </c>
      <c r="T2186" s="283">
        <f t="shared" si="522"/>
        <v>0.39854446590021853</v>
      </c>
    </row>
    <row r="2187" spans="1:20" x14ac:dyDescent="0.25">
      <c r="A2187" s="286">
        <v>43192</v>
      </c>
      <c r="B2187" s="1">
        <f t="shared" si="515"/>
        <v>1</v>
      </c>
      <c r="C2187" s="285">
        <v>1</v>
      </c>
      <c r="D2187" t="s">
        <v>713</v>
      </c>
      <c r="F2187" s="16">
        <v>32</v>
      </c>
      <c r="G2187" t="str">
        <f t="shared" si="509"/>
        <v>heating</v>
      </c>
      <c r="H2187" s="283">
        <f>IF(G2187="heating",F2187*Assumptions!M$4+Assumptions!M$7,0)</f>
        <v>0.40171991831493709</v>
      </c>
      <c r="I2187" s="15">
        <f t="shared" si="510"/>
        <v>1.012242869806885</v>
      </c>
      <c r="J2187" s="15">
        <f t="shared" si="511"/>
        <v>1.017726725449043</v>
      </c>
      <c r="K2187" s="283">
        <f t="shared" si="516"/>
        <v>0.41384648533676827</v>
      </c>
      <c r="L2187" s="283">
        <f t="shared" si="517"/>
        <v>3.1003620880617868</v>
      </c>
      <c r="M2187" s="283">
        <f t="shared" si="518"/>
        <v>4.3778483290544861</v>
      </c>
      <c r="N2187" s="283">
        <f t="shared" si="519"/>
        <v>2.4522803312945656</v>
      </c>
      <c r="O2187" s="283">
        <f t="shared" si="520"/>
        <v>0.52321667186328413</v>
      </c>
      <c r="P2187" s="21">
        <f t="shared" si="512"/>
        <v>0</v>
      </c>
      <c r="Q2187" s="21">
        <f t="shared" si="513"/>
        <v>0.81803459285312596</v>
      </c>
      <c r="R2187">
        <f t="shared" si="514"/>
        <v>0.9440993384982781</v>
      </c>
      <c r="S2187" s="296">
        <f t="shared" si="521"/>
        <v>0</v>
      </c>
      <c r="T2187" s="283">
        <f t="shared" si="522"/>
        <v>0.41384648533676827</v>
      </c>
    </row>
    <row r="2188" spans="1:20" x14ac:dyDescent="0.25">
      <c r="A2188" s="286">
        <v>43192</v>
      </c>
      <c r="B2188" s="1">
        <f t="shared" si="515"/>
        <v>1</v>
      </c>
      <c r="C2188" s="285">
        <v>2</v>
      </c>
      <c r="D2188" t="s">
        <v>713</v>
      </c>
      <c r="F2188" s="16">
        <v>30</v>
      </c>
      <c r="G2188" t="str">
        <f t="shared" si="509"/>
        <v>heating</v>
      </c>
      <c r="H2188" s="283">
        <f>IF(G2188="heating",F2188*Assumptions!M$4+Assumptions!M$7,0)</f>
        <v>0.42311166678901713</v>
      </c>
      <c r="I2188" s="15">
        <f t="shared" si="510"/>
        <v>1.0509704703585963</v>
      </c>
      <c r="J2188" s="15">
        <f t="shared" si="511"/>
        <v>1.017726725449043</v>
      </c>
      <c r="K2188" s="283">
        <f t="shared" si="516"/>
        <v>0.45256054992918276</v>
      </c>
      <c r="L2188" s="283">
        <f t="shared" si="517"/>
        <v>3.0747565450814909</v>
      </c>
      <c r="M2188" s="283">
        <f t="shared" si="518"/>
        <v>4.7478441061527592</v>
      </c>
      <c r="N2188" s="283">
        <f t="shared" si="519"/>
        <v>2.3339835549601151</v>
      </c>
      <c r="O2188" s="283">
        <f t="shared" si="520"/>
        <v>0.5961967940961832</v>
      </c>
      <c r="P2188" s="21">
        <f t="shared" si="512"/>
        <v>0</v>
      </c>
      <c r="Q2188" s="21">
        <f t="shared" si="513"/>
        <v>0.74507607494346417</v>
      </c>
      <c r="R2188">
        <f t="shared" si="514"/>
        <v>0.9440993384982781</v>
      </c>
      <c r="S2188" s="296">
        <f t="shared" si="521"/>
        <v>0</v>
      </c>
      <c r="T2188" s="283">
        <f t="shared" si="522"/>
        <v>0.45256054992918276</v>
      </c>
    </row>
    <row r="2189" spans="1:20" x14ac:dyDescent="0.25">
      <c r="A2189" s="286">
        <v>43192</v>
      </c>
      <c r="B2189" s="1">
        <f t="shared" si="515"/>
        <v>1</v>
      </c>
      <c r="C2189" s="285">
        <v>3</v>
      </c>
      <c r="D2189" t="s">
        <v>713</v>
      </c>
      <c r="F2189" s="16">
        <v>30</v>
      </c>
      <c r="G2189" t="str">
        <f t="shared" si="509"/>
        <v>heating</v>
      </c>
      <c r="H2189" s="283">
        <f>IF(G2189="heating",F2189*Assumptions!M$4+Assumptions!M$7,0)</f>
        <v>0.42311166678901713</v>
      </c>
      <c r="I2189" s="15">
        <f t="shared" si="510"/>
        <v>1.0924036124451033</v>
      </c>
      <c r="J2189" s="15">
        <f t="shared" si="511"/>
        <v>1.017726725449043</v>
      </c>
      <c r="K2189" s="283">
        <f t="shared" si="516"/>
        <v>0.47040216022824827</v>
      </c>
      <c r="L2189" s="283">
        <f t="shared" si="517"/>
        <v>3.0747565450814909</v>
      </c>
      <c r="M2189" s="283">
        <f t="shared" si="518"/>
        <v>4.9350216767915338</v>
      </c>
      <c r="N2189" s="283">
        <f t="shared" si="519"/>
        <v>2.3339835549601151</v>
      </c>
      <c r="O2189" s="283">
        <f t="shared" si="520"/>
        <v>0.61970107626015181</v>
      </c>
      <c r="P2189" s="21">
        <f t="shared" si="512"/>
        <v>0</v>
      </c>
      <c r="Q2189" s="21">
        <f t="shared" si="513"/>
        <v>0.69158980876382303</v>
      </c>
      <c r="R2189">
        <f t="shared" si="514"/>
        <v>0.9440993384982781</v>
      </c>
      <c r="S2189" s="296">
        <f t="shared" si="521"/>
        <v>0</v>
      </c>
      <c r="T2189" s="283">
        <f t="shared" si="522"/>
        <v>0.47040216022824827</v>
      </c>
    </row>
    <row r="2190" spans="1:20" x14ac:dyDescent="0.25">
      <c r="A2190" s="286">
        <v>43192</v>
      </c>
      <c r="B2190" s="1">
        <f t="shared" si="515"/>
        <v>1</v>
      </c>
      <c r="C2190" s="285">
        <v>4</v>
      </c>
      <c r="D2190" t="s">
        <v>713</v>
      </c>
      <c r="F2190" s="16">
        <v>30</v>
      </c>
      <c r="G2190" t="str">
        <f t="shared" si="509"/>
        <v>heating</v>
      </c>
      <c r="H2190" s="283">
        <f>IF(G2190="heating",F2190*Assumptions!M$4+Assumptions!M$7,0)</f>
        <v>0.42311166678901713</v>
      </c>
      <c r="I2190" s="15">
        <f t="shared" si="510"/>
        <v>1.1348296917927807</v>
      </c>
      <c r="J2190" s="15">
        <f t="shared" si="511"/>
        <v>1.017726725449043</v>
      </c>
      <c r="K2190" s="283">
        <f t="shared" si="516"/>
        <v>0.48867134127800005</v>
      </c>
      <c r="L2190" s="283">
        <f t="shared" si="517"/>
        <v>3.0747565450814909</v>
      </c>
      <c r="M2190" s="283">
        <f t="shared" si="518"/>
        <v>5.1266849218200168</v>
      </c>
      <c r="N2190" s="283">
        <f t="shared" si="519"/>
        <v>2.3339835549601151</v>
      </c>
      <c r="O2190" s="283">
        <f t="shared" si="520"/>
        <v>0.64376863401420081</v>
      </c>
      <c r="P2190" s="21">
        <f t="shared" si="512"/>
        <v>0</v>
      </c>
      <c r="Q2190" s="21">
        <f t="shared" si="513"/>
        <v>0.6473875548762833</v>
      </c>
      <c r="R2190">
        <f t="shared" si="514"/>
        <v>0.9440993384982781</v>
      </c>
      <c r="S2190" s="296">
        <f t="shared" si="521"/>
        <v>0</v>
      </c>
      <c r="T2190" s="283">
        <f t="shared" si="522"/>
        <v>0.48867134127800005</v>
      </c>
    </row>
    <row r="2191" spans="1:20" x14ac:dyDescent="0.25">
      <c r="A2191" s="286">
        <v>43192</v>
      </c>
      <c r="B2191" s="1">
        <f t="shared" si="515"/>
        <v>1</v>
      </c>
      <c r="C2191" s="285">
        <v>5</v>
      </c>
      <c r="D2191" t="s">
        <v>713</v>
      </c>
      <c r="F2191" s="16">
        <v>30</v>
      </c>
      <c r="G2191" t="str">
        <f t="shared" si="509"/>
        <v>heating</v>
      </c>
      <c r="H2191" s="283">
        <f>IF(G2191="heating",F2191*Assumptions!M$4+Assumptions!M$7,0)</f>
        <v>0.42311166678901713</v>
      </c>
      <c r="I2191" s="15">
        <f t="shared" si="510"/>
        <v>1.1635558681477385</v>
      </c>
      <c r="J2191" s="15">
        <f t="shared" si="511"/>
        <v>1.017726725449043</v>
      </c>
      <c r="K2191" s="283">
        <f t="shared" si="516"/>
        <v>0.50104117899963141</v>
      </c>
      <c r="L2191" s="283">
        <f t="shared" si="517"/>
        <v>3.0747565450814909</v>
      </c>
      <c r="M2191" s="283">
        <f t="shared" si="518"/>
        <v>5.2564577469809892</v>
      </c>
      <c r="N2191" s="283">
        <f t="shared" si="519"/>
        <v>2.3339835549601151</v>
      </c>
      <c r="O2191" s="283">
        <f t="shared" si="520"/>
        <v>0.66006448126443207</v>
      </c>
      <c r="P2191" s="21">
        <f t="shared" si="512"/>
        <v>0</v>
      </c>
      <c r="Q2191" s="21">
        <f t="shared" si="513"/>
        <v>0.72139578924615555</v>
      </c>
      <c r="R2191">
        <f t="shared" si="514"/>
        <v>0.9440993384982781</v>
      </c>
      <c r="S2191" s="296">
        <f t="shared" si="521"/>
        <v>0</v>
      </c>
      <c r="T2191" s="283">
        <f t="shared" si="522"/>
        <v>0.50104117899963141</v>
      </c>
    </row>
    <row r="2192" spans="1:20" x14ac:dyDescent="0.25">
      <c r="A2192" s="286">
        <v>43192</v>
      </c>
      <c r="B2192" s="1">
        <f t="shared" si="515"/>
        <v>1</v>
      </c>
      <c r="C2192" s="285">
        <v>6</v>
      </c>
      <c r="D2192" t="s">
        <v>713</v>
      </c>
      <c r="F2192" s="16">
        <v>32</v>
      </c>
      <c r="G2192" t="str">
        <f t="shared" si="509"/>
        <v>heating</v>
      </c>
      <c r="H2192" s="283">
        <f>IF(G2192="heating",F2192*Assumptions!M$4+Assumptions!M$7,0)</f>
        <v>0.40171991831493709</v>
      </c>
      <c r="I2192" s="15">
        <f t="shared" si="510"/>
        <v>1.2083911162615524</v>
      </c>
      <c r="J2192" s="15">
        <f t="shared" si="511"/>
        <v>1.017726725449043</v>
      </c>
      <c r="K2192" s="283">
        <f t="shared" si="516"/>
        <v>0.49403994959472924</v>
      </c>
      <c r="L2192" s="283">
        <f t="shared" si="517"/>
        <v>3.1003620880617868</v>
      </c>
      <c r="M2192" s="283">
        <f t="shared" si="518"/>
        <v>5.2261697137754828</v>
      </c>
      <c r="N2192" s="283">
        <f t="shared" si="519"/>
        <v>2.4522803312945656</v>
      </c>
      <c r="O2192" s="283">
        <f t="shared" si="520"/>
        <v>0.62460343956796516</v>
      </c>
      <c r="P2192" s="21">
        <f t="shared" si="512"/>
        <v>0</v>
      </c>
      <c r="Q2192" s="21">
        <f t="shared" si="513"/>
        <v>0.87787080972652631</v>
      </c>
      <c r="R2192">
        <f t="shared" si="514"/>
        <v>0.9440993384982781</v>
      </c>
      <c r="S2192" s="296">
        <f t="shared" si="521"/>
        <v>0</v>
      </c>
      <c r="T2192" s="283">
        <f t="shared" si="522"/>
        <v>0.49403994959472924</v>
      </c>
    </row>
    <row r="2193" spans="1:20" x14ac:dyDescent="0.25">
      <c r="A2193" s="286">
        <v>43192</v>
      </c>
      <c r="B2193" s="1">
        <f t="shared" si="515"/>
        <v>1</v>
      </c>
      <c r="C2193" s="285">
        <v>7</v>
      </c>
      <c r="D2193" t="s">
        <v>714</v>
      </c>
      <c r="F2193" s="16">
        <v>32</v>
      </c>
      <c r="G2193" t="str">
        <f t="shared" si="509"/>
        <v>heating</v>
      </c>
      <c r="H2193" s="283">
        <f>IF(G2193="heating",F2193*Assumptions!M$4+Assumptions!M$7,0)</f>
        <v>0.40171991831493709</v>
      </c>
      <c r="I2193" s="15">
        <f t="shared" si="510"/>
        <v>1.1637425769249583</v>
      </c>
      <c r="J2193" s="15">
        <f t="shared" si="511"/>
        <v>1.017726725449043</v>
      </c>
      <c r="K2193" s="283">
        <f t="shared" si="516"/>
        <v>0.47578579179226926</v>
      </c>
      <c r="L2193" s="283">
        <f t="shared" si="517"/>
        <v>3.1003620880617868</v>
      </c>
      <c r="M2193" s="283">
        <f t="shared" si="518"/>
        <v>5.0330692838690503</v>
      </c>
      <c r="N2193" s="283">
        <f t="shared" si="519"/>
        <v>2.4522803312945656</v>
      </c>
      <c r="O2193" s="283">
        <f t="shared" si="520"/>
        <v>0.60152512422284798</v>
      </c>
      <c r="P2193" s="21">
        <f t="shared" si="512"/>
        <v>0</v>
      </c>
      <c r="Q2193" s="21">
        <f t="shared" si="513"/>
        <v>0.97331382064367777</v>
      </c>
      <c r="R2193">
        <f t="shared" si="514"/>
        <v>0.9440993384982781</v>
      </c>
      <c r="S2193" s="296">
        <f t="shared" si="521"/>
        <v>0</v>
      </c>
      <c r="T2193" s="283">
        <f t="shared" si="522"/>
        <v>0.47578579179226926</v>
      </c>
    </row>
    <row r="2194" spans="1:20" x14ac:dyDescent="0.25">
      <c r="A2194" s="286">
        <v>43192</v>
      </c>
      <c r="B2194" s="1">
        <f t="shared" si="515"/>
        <v>1</v>
      </c>
      <c r="C2194" s="285">
        <v>8</v>
      </c>
      <c r="D2194" t="s">
        <v>714</v>
      </c>
      <c r="F2194" s="16">
        <v>34</v>
      </c>
      <c r="G2194" t="str">
        <f t="shared" si="509"/>
        <v>heating</v>
      </c>
      <c r="H2194" s="283">
        <f>IF(G2194="heating",F2194*Assumptions!M$4+Assumptions!M$7,0)</f>
        <v>0.38032816984085704</v>
      </c>
      <c r="I2194" s="15">
        <f t="shared" si="510"/>
        <v>1.094193721037565</v>
      </c>
      <c r="J2194" s="15">
        <f t="shared" si="511"/>
        <v>1.017726725449043</v>
      </c>
      <c r="K2194" s="283">
        <f t="shared" si="516"/>
        <v>0.42352971994934091</v>
      </c>
      <c r="L2194" s="283">
        <f t="shared" si="517"/>
        <v>3.1617728735566879</v>
      </c>
      <c r="M2194" s="283">
        <f t="shared" si="518"/>
        <v>4.5690255082711859</v>
      </c>
      <c r="N2194" s="283">
        <f t="shared" si="519"/>
        <v>2.582445701090049</v>
      </c>
      <c r="O2194" s="283">
        <f t="shared" si="520"/>
        <v>0.51854131109732582</v>
      </c>
      <c r="P2194" s="21">
        <f t="shared" si="512"/>
        <v>0</v>
      </c>
      <c r="Q2194" s="21">
        <f t="shared" si="513"/>
        <v>0.94940007506179924</v>
      </c>
      <c r="R2194">
        <f t="shared" si="514"/>
        <v>0.9440993384982781</v>
      </c>
      <c r="S2194" s="296">
        <f t="shared" si="521"/>
        <v>0</v>
      </c>
      <c r="T2194" s="283">
        <f t="shared" si="522"/>
        <v>0.42352971994934091</v>
      </c>
    </row>
    <row r="2195" spans="1:20" x14ac:dyDescent="0.25">
      <c r="A2195" s="286">
        <v>43192</v>
      </c>
      <c r="B2195" s="1">
        <f t="shared" si="515"/>
        <v>1</v>
      </c>
      <c r="C2195" s="285">
        <v>9</v>
      </c>
      <c r="D2195" t="s">
        <v>714</v>
      </c>
      <c r="F2195" s="16">
        <v>36</v>
      </c>
      <c r="G2195" t="str">
        <f t="shared" si="509"/>
        <v>heating</v>
      </c>
      <c r="H2195" s="283">
        <f>IF(G2195="heating",F2195*Assumptions!M$4+Assumptions!M$7,0)</f>
        <v>0.358936421366777</v>
      </c>
      <c r="I2195" s="15">
        <f t="shared" si="510"/>
        <v>1.0343009000871222</v>
      </c>
      <c r="J2195" s="15">
        <f t="shared" si="511"/>
        <v>1.017726725449043</v>
      </c>
      <c r="K2195" s="283">
        <f t="shared" si="516"/>
        <v>0.37782927973764024</v>
      </c>
      <c r="L2195" s="283">
        <f t="shared" si="517"/>
        <v>3.2767200477248446</v>
      </c>
      <c r="M2195" s="283">
        <f t="shared" si="518"/>
        <v>4.2241951261212032</v>
      </c>
      <c r="N2195" s="283">
        <f t="shared" si="519"/>
        <v>2.7263288431388362</v>
      </c>
      <c r="O2195" s="283">
        <f t="shared" si="520"/>
        <v>0.45410544610179948</v>
      </c>
      <c r="P2195" s="21">
        <f t="shared" si="512"/>
        <v>0</v>
      </c>
      <c r="Q2195" s="21">
        <f t="shared" si="513"/>
        <v>0.8408485371888097</v>
      </c>
      <c r="R2195">
        <f t="shared" si="514"/>
        <v>0.9440993384982781</v>
      </c>
      <c r="S2195" s="296">
        <f t="shared" si="521"/>
        <v>0</v>
      </c>
      <c r="T2195" s="283">
        <f t="shared" si="522"/>
        <v>0.37782927973764024</v>
      </c>
    </row>
    <row r="2196" spans="1:20" x14ac:dyDescent="0.25">
      <c r="A2196" s="286">
        <v>43192</v>
      </c>
      <c r="B2196" s="1">
        <f t="shared" si="515"/>
        <v>1</v>
      </c>
      <c r="C2196" s="285">
        <v>10</v>
      </c>
      <c r="D2196" t="s">
        <v>714</v>
      </c>
      <c r="F2196" s="16">
        <v>37</v>
      </c>
      <c r="G2196" t="str">
        <f t="shared" si="509"/>
        <v>heating</v>
      </c>
      <c r="H2196" s="283">
        <f>IF(G2196="heating",F2196*Assumptions!M$4+Assumptions!M$7,0)</f>
        <v>0.34824054712973695</v>
      </c>
      <c r="I2196" s="15">
        <f t="shared" si="510"/>
        <v>0.98112329028689171</v>
      </c>
      <c r="J2196" s="15">
        <f t="shared" si="511"/>
        <v>1.017726725449043</v>
      </c>
      <c r="K2196" s="283">
        <f t="shared" si="516"/>
        <v>0.34772354694484436</v>
      </c>
      <c r="L2196" s="283">
        <f t="shared" si="517"/>
        <v>3.3550920610042541</v>
      </c>
      <c r="M2196" s="283">
        <f t="shared" si="518"/>
        <v>3.9805910741895634</v>
      </c>
      <c r="N2196" s="283">
        <f t="shared" si="519"/>
        <v>2.8034223547707424</v>
      </c>
      <c r="O2196" s="283">
        <f t="shared" si="520"/>
        <v>0.41615010659865159</v>
      </c>
      <c r="P2196" s="21">
        <f t="shared" si="512"/>
        <v>0</v>
      </c>
      <c r="Q2196" s="21">
        <f t="shared" si="513"/>
        <v>0.74504051125983206</v>
      </c>
      <c r="R2196">
        <f t="shared" si="514"/>
        <v>0.9440993384982781</v>
      </c>
      <c r="S2196" s="296">
        <f t="shared" si="521"/>
        <v>0</v>
      </c>
      <c r="T2196" s="283">
        <f t="shared" si="522"/>
        <v>0.34772354694484436</v>
      </c>
    </row>
    <row r="2197" spans="1:20" x14ac:dyDescent="0.25">
      <c r="A2197" s="286">
        <v>43192</v>
      </c>
      <c r="B2197" s="1">
        <f t="shared" si="515"/>
        <v>1</v>
      </c>
      <c r="C2197" s="285">
        <v>11</v>
      </c>
      <c r="D2197" t="s">
        <v>714</v>
      </c>
      <c r="F2197" s="16">
        <v>41</v>
      </c>
      <c r="G2197" t="str">
        <f t="shared" si="509"/>
        <v>heating</v>
      </c>
      <c r="H2197" s="283">
        <f>IF(G2197="heating",F2197*Assumptions!M$4+Assumptions!M$7,0)</f>
        <v>0.30545705018157687</v>
      </c>
      <c r="I2197" s="15">
        <f t="shared" si="510"/>
        <v>0.94956163997961163</v>
      </c>
      <c r="J2197" s="15">
        <f t="shared" si="511"/>
        <v>1.017726725449043</v>
      </c>
      <c r="K2197" s="283">
        <f t="shared" si="516"/>
        <v>0.2951919395041922</v>
      </c>
      <c r="L2197" s="283">
        <f t="shared" si="517"/>
        <v>3.6290180754851575</v>
      </c>
      <c r="M2197" s="283">
        <f t="shared" si="518"/>
        <v>3.6551284888843765</v>
      </c>
      <c r="N2197" s="283">
        <f t="shared" si="519"/>
        <v>3.0927664988509331</v>
      </c>
      <c r="O2197" s="283">
        <f t="shared" si="520"/>
        <v>0.34637496383779459</v>
      </c>
      <c r="P2197" s="21">
        <f t="shared" si="512"/>
        <v>0</v>
      </c>
      <c r="Q2197" s="21">
        <f t="shared" si="513"/>
        <v>0.72850690893675296</v>
      </c>
      <c r="R2197">
        <f t="shared" si="514"/>
        <v>0.9440993384982781</v>
      </c>
      <c r="S2197" s="296">
        <f t="shared" si="521"/>
        <v>0</v>
      </c>
      <c r="T2197" s="283">
        <f t="shared" si="522"/>
        <v>0.2951919395041922</v>
      </c>
    </row>
    <row r="2198" spans="1:20" x14ac:dyDescent="0.25">
      <c r="A2198" s="286">
        <v>43192</v>
      </c>
      <c r="B2198" s="1">
        <f t="shared" si="515"/>
        <v>1</v>
      </c>
      <c r="C2198" s="285">
        <v>12</v>
      </c>
      <c r="D2198" t="s">
        <v>714</v>
      </c>
      <c r="F2198" s="16">
        <v>39</v>
      </c>
      <c r="G2198" t="str">
        <f t="shared" si="509"/>
        <v>heating</v>
      </c>
      <c r="H2198" s="283">
        <f>IF(G2198="heating",F2198*Assumptions!M$4+Assumptions!M$7,0)</f>
        <v>0.32684879865565691</v>
      </c>
      <c r="I2198" s="15">
        <f t="shared" si="510"/>
        <v>0.91648403420261149</v>
      </c>
      <c r="J2198" s="15">
        <f t="shared" si="511"/>
        <v>1.017726725449043</v>
      </c>
      <c r="K2198" s="283">
        <f t="shared" si="516"/>
        <v>0.30486177640857837</v>
      </c>
      <c r="L2198" s="283">
        <f t="shared" si="517"/>
        <v>3.4953736047983544</v>
      </c>
      <c r="M2198" s="283">
        <f t="shared" si="518"/>
        <v>3.6358470113360859</v>
      </c>
      <c r="N2198" s="283">
        <f t="shared" si="519"/>
        <v>2.9501734199721237</v>
      </c>
      <c r="O2198" s="283">
        <f t="shared" si="520"/>
        <v>0.36120107352216313</v>
      </c>
      <c r="P2198" s="21">
        <f t="shared" si="512"/>
        <v>0</v>
      </c>
      <c r="Q2198" s="21">
        <f t="shared" si="513"/>
        <v>0.75910815787401487</v>
      </c>
      <c r="R2198">
        <f t="shared" si="514"/>
        <v>0.9440993384982781</v>
      </c>
      <c r="S2198" s="296">
        <f t="shared" si="521"/>
        <v>0</v>
      </c>
      <c r="T2198" s="283">
        <f t="shared" si="522"/>
        <v>0.30486177640857837</v>
      </c>
    </row>
    <row r="2199" spans="1:20" x14ac:dyDescent="0.25">
      <c r="A2199" s="286">
        <v>43192</v>
      </c>
      <c r="B2199" s="1">
        <f t="shared" si="515"/>
        <v>1</v>
      </c>
      <c r="C2199" s="285">
        <v>13</v>
      </c>
      <c r="D2199" t="s">
        <v>714</v>
      </c>
      <c r="F2199" s="16">
        <v>45</v>
      </c>
      <c r="G2199" t="str">
        <f t="shared" si="509"/>
        <v>heating</v>
      </c>
      <c r="H2199" s="283">
        <f>IF(G2199="heating",F2199*Assumptions!M$4+Assumptions!M$7,0)</f>
        <v>0.26267355323341679</v>
      </c>
      <c r="I2199" s="15">
        <f t="shared" si="510"/>
        <v>0.90040206880052787</v>
      </c>
      <c r="J2199" s="15">
        <f t="shared" si="511"/>
        <v>1.017726725449043</v>
      </c>
      <c r="K2199" s="283">
        <f t="shared" si="516"/>
        <v>0.24070439068518512</v>
      </c>
      <c r="L2199" s="283">
        <f t="shared" si="517"/>
        <v>3.8225513186096443</v>
      </c>
      <c r="M2199" s="283">
        <f t="shared" si="518"/>
        <v>3.1393978710619757</v>
      </c>
      <c r="N2199" s="283">
        <f t="shared" si="519"/>
        <v>3.3574836377085973</v>
      </c>
      <c r="O2199" s="283">
        <f t="shared" si="520"/>
        <v>0.27404597767056732</v>
      </c>
      <c r="P2199" s="21">
        <f t="shared" si="512"/>
        <v>0</v>
      </c>
      <c r="Q2199" s="21">
        <f t="shared" si="513"/>
        <v>0.79115902007799765</v>
      </c>
      <c r="R2199">
        <f t="shared" si="514"/>
        <v>0.9440993384982781</v>
      </c>
      <c r="S2199" s="296">
        <f t="shared" si="521"/>
        <v>0</v>
      </c>
      <c r="T2199" s="283">
        <f t="shared" si="522"/>
        <v>0.24070439068518512</v>
      </c>
    </row>
    <row r="2200" spans="1:20" x14ac:dyDescent="0.25">
      <c r="A2200" s="286">
        <v>43192</v>
      </c>
      <c r="B2200" s="1">
        <f t="shared" si="515"/>
        <v>1</v>
      </c>
      <c r="C2200" s="285">
        <v>14</v>
      </c>
      <c r="D2200" t="s">
        <v>714</v>
      </c>
      <c r="F2200" s="16">
        <v>46</v>
      </c>
      <c r="G2200" t="str">
        <f t="shared" si="509"/>
        <v>heating</v>
      </c>
      <c r="H2200" s="283">
        <f>IF(G2200="heating",F2200*Assumptions!M$4+Assumptions!M$7,0)</f>
        <v>0.2519776789963768</v>
      </c>
      <c r="I2200" s="15">
        <f t="shared" si="510"/>
        <v>0.86032894500746537</v>
      </c>
      <c r="J2200" s="15">
        <f t="shared" si="511"/>
        <v>1.017726725449043</v>
      </c>
      <c r="K2200" s="283">
        <f t="shared" si="516"/>
        <v>0.22062655570389672</v>
      </c>
      <c r="L2200" s="283">
        <f t="shared" si="517"/>
        <v>3.8708416397494121</v>
      </c>
      <c r="M2200" s="283">
        <f t="shared" si="518"/>
        <v>2.9138836849245018</v>
      </c>
      <c r="N2200" s="283">
        <f t="shared" si="519"/>
        <v>3.4228778732085736</v>
      </c>
      <c r="O2200" s="283">
        <f t="shared" si="520"/>
        <v>0.24950070972079272</v>
      </c>
      <c r="P2200" s="21">
        <f t="shared" si="512"/>
        <v>0</v>
      </c>
      <c r="Q2200" s="21">
        <f t="shared" si="513"/>
        <v>0.84355555031342389</v>
      </c>
      <c r="R2200">
        <f t="shared" si="514"/>
        <v>0.9440993384982781</v>
      </c>
      <c r="S2200" s="296">
        <f t="shared" si="521"/>
        <v>0</v>
      </c>
      <c r="T2200" s="283">
        <f t="shared" si="522"/>
        <v>0.22062655570389672</v>
      </c>
    </row>
    <row r="2201" spans="1:20" x14ac:dyDescent="0.25">
      <c r="A2201" s="286">
        <v>43192</v>
      </c>
      <c r="B2201" s="1">
        <f t="shared" si="515"/>
        <v>1</v>
      </c>
      <c r="C2201" s="285">
        <v>15</v>
      </c>
      <c r="D2201" t="s">
        <v>714</v>
      </c>
      <c r="F2201" s="16">
        <v>45</v>
      </c>
      <c r="G2201" t="str">
        <f t="shared" si="509"/>
        <v>heating</v>
      </c>
      <c r="H2201" s="283">
        <f>IF(G2201="heating",F2201*Assumptions!M$4+Assumptions!M$7,0)</f>
        <v>0.26267355323341679</v>
      </c>
      <c r="I2201" s="15">
        <f t="shared" si="510"/>
        <v>0.85754515037175039</v>
      </c>
      <c r="J2201" s="15">
        <f t="shared" si="511"/>
        <v>1.017726725449043</v>
      </c>
      <c r="K2201" s="283">
        <f t="shared" si="516"/>
        <v>0.22924745517326897</v>
      </c>
      <c r="L2201" s="283">
        <f t="shared" si="517"/>
        <v>3.8225513186096443</v>
      </c>
      <c r="M2201" s="283">
        <f t="shared" si="518"/>
        <v>2.9899702729503734</v>
      </c>
      <c r="N2201" s="283">
        <f t="shared" si="519"/>
        <v>3.3574836377085973</v>
      </c>
      <c r="O2201" s="283">
        <f t="shared" si="520"/>
        <v>0.26100206482571142</v>
      </c>
      <c r="P2201" s="21">
        <f t="shared" si="512"/>
        <v>0</v>
      </c>
      <c r="Q2201" s="21">
        <f t="shared" si="513"/>
        <v>0.96592607327566882</v>
      </c>
      <c r="R2201">
        <f t="shared" si="514"/>
        <v>0.9440993384982781</v>
      </c>
      <c r="S2201" s="296">
        <f t="shared" si="521"/>
        <v>0</v>
      </c>
      <c r="T2201" s="283">
        <f t="shared" si="522"/>
        <v>0.22924745517326897</v>
      </c>
    </row>
    <row r="2202" spans="1:20" x14ac:dyDescent="0.25">
      <c r="A2202" s="286">
        <v>43192</v>
      </c>
      <c r="B2202" s="1">
        <f t="shared" si="515"/>
        <v>1</v>
      </c>
      <c r="C2202" s="285">
        <v>16</v>
      </c>
      <c r="D2202" t="s">
        <v>714</v>
      </c>
      <c r="F2202" s="16">
        <v>45</v>
      </c>
      <c r="G2202" t="str">
        <f t="shared" si="509"/>
        <v>heating</v>
      </c>
      <c r="H2202" s="283">
        <f>IF(G2202="heating",F2202*Assumptions!M$4+Assumptions!M$7,0)</f>
        <v>0.26267355323341679</v>
      </c>
      <c r="I2202" s="15">
        <f t="shared" si="510"/>
        <v>0.88344815438260227</v>
      </c>
      <c r="J2202" s="15">
        <f t="shared" si="511"/>
        <v>1.017726725449043</v>
      </c>
      <c r="K2202" s="283">
        <f t="shared" si="516"/>
        <v>0.23617210252070781</v>
      </c>
      <c r="L2202" s="283">
        <f t="shared" si="517"/>
        <v>3.8225513186096443</v>
      </c>
      <c r="M2202" s="283">
        <f t="shared" si="518"/>
        <v>3.0802852982746809</v>
      </c>
      <c r="N2202" s="283">
        <f t="shared" si="519"/>
        <v>3.3574836377085973</v>
      </c>
      <c r="O2202" s="283">
        <f t="shared" si="520"/>
        <v>0.26888589173452221</v>
      </c>
      <c r="P2202" s="21">
        <f t="shared" si="512"/>
        <v>0</v>
      </c>
      <c r="Q2202" s="21">
        <f t="shared" si="513"/>
        <v>1.1649354943302594</v>
      </c>
      <c r="R2202">
        <f t="shared" si="514"/>
        <v>0.9440993384982781</v>
      </c>
      <c r="S2202" s="296">
        <f t="shared" si="521"/>
        <v>0</v>
      </c>
      <c r="T2202" s="283">
        <f t="shared" si="522"/>
        <v>0.23617210252070781</v>
      </c>
    </row>
    <row r="2203" spans="1:20" x14ac:dyDescent="0.25">
      <c r="A2203" s="286">
        <v>43192</v>
      </c>
      <c r="B2203" s="1">
        <f t="shared" si="515"/>
        <v>1</v>
      </c>
      <c r="C2203" s="285">
        <v>17</v>
      </c>
      <c r="D2203" t="s">
        <v>714</v>
      </c>
      <c r="F2203" s="16">
        <v>45</v>
      </c>
      <c r="G2203" t="str">
        <f t="shared" si="509"/>
        <v>heating</v>
      </c>
      <c r="H2203" s="283">
        <f>IF(G2203="heating",F2203*Assumptions!M$4+Assumptions!M$7,0)</f>
        <v>0.26267355323341679</v>
      </c>
      <c r="I2203" s="15">
        <f t="shared" si="510"/>
        <v>0.94025748850374469</v>
      </c>
      <c r="J2203" s="15">
        <f t="shared" si="511"/>
        <v>1.017726725449043</v>
      </c>
      <c r="K2203" s="283">
        <f t="shared" si="516"/>
        <v>0.25135893585737135</v>
      </c>
      <c r="L2203" s="283">
        <f t="shared" si="517"/>
        <v>3.8225513186096443</v>
      </c>
      <c r="M2203" s="283">
        <f t="shared" si="518"/>
        <v>3.2783602569805712</v>
      </c>
      <c r="N2203" s="283">
        <f t="shared" si="519"/>
        <v>3.3574836377085973</v>
      </c>
      <c r="O2203" s="283">
        <f t="shared" si="520"/>
        <v>0.28617635568334654</v>
      </c>
      <c r="P2203" s="21">
        <f t="shared" si="512"/>
        <v>0</v>
      </c>
      <c r="Q2203" s="21">
        <f t="shared" si="513"/>
        <v>1.3521540118753073</v>
      </c>
      <c r="R2203">
        <f t="shared" si="514"/>
        <v>0.9440993384982781</v>
      </c>
      <c r="S2203" s="296">
        <f t="shared" si="521"/>
        <v>0</v>
      </c>
      <c r="T2203" s="283">
        <f t="shared" si="522"/>
        <v>0.25135893585737135</v>
      </c>
    </row>
    <row r="2204" spans="1:20" x14ac:dyDescent="0.25">
      <c r="A2204" s="286">
        <v>43192</v>
      </c>
      <c r="B2204" s="1">
        <f t="shared" si="515"/>
        <v>1</v>
      </c>
      <c r="C2204" s="285">
        <v>18</v>
      </c>
      <c r="D2204" t="s">
        <v>714</v>
      </c>
      <c r="F2204" s="16">
        <v>43</v>
      </c>
      <c r="G2204" t="str">
        <f t="shared" si="509"/>
        <v>heating</v>
      </c>
      <c r="H2204" s="283">
        <f>IF(G2204="heating",F2204*Assumptions!M$4+Assumptions!M$7,0)</f>
        <v>0.28406530170749683</v>
      </c>
      <c r="I2204" s="15">
        <f t="shared" si="510"/>
        <v>0.98182363790757687</v>
      </c>
      <c r="J2204" s="15">
        <f t="shared" si="511"/>
        <v>1.017726725449043</v>
      </c>
      <c r="K2204" s="283">
        <f t="shared" si="516"/>
        <v>0.28384604760198934</v>
      </c>
      <c r="L2204" s="283">
        <f t="shared" si="517"/>
        <v>3.7370271581932331</v>
      </c>
      <c r="M2204" s="283">
        <f t="shared" si="518"/>
        <v>3.6192462060207204</v>
      </c>
      <c r="N2204" s="283">
        <f t="shared" si="519"/>
        <v>3.2278965655525562</v>
      </c>
      <c r="O2204" s="283">
        <f t="shared" si="520"/>
        <v>0.3286165981755565</v>
      </c>
      <c r="P2204" s="21">
        <f t="shared" si="512"/>
        <v>0</v>
      </c>
      <c r="Q2204" s="21">
        <f t="shared" si="513"/>
        <v>1.5598916921549892</v>
      </c>
      <c r="R2204">
        <f t="shared" si="514"/>
        <v>0.9440993384982781</v>
      </c>
      <c r="S2204" s="296">
        <f t="shared" si="521"/>
        <v>0</v>
      </c>
      <c r="T2204" s="283">
        <f t="shared" si="522"/>
        <v>0.28384604760198934</v>
      </c>
    </row>
    <row r="2205" spans="1:20" x14ac:dyDescent="0.25">
      <c r="A2205" s="286">
        <v>43192</v>
      </c>
      <c r="B2205" s="1">
        <f t="shared" si="515"/>
        <v>1</v>
      </c>
      <c r="C2205" s="285">
        <v>19</v>
      </c>
      <c r="D2205" t="s">
        <v>714</v>
      </c>
      <c r="F2205" s="16">
        <v>41</v>
      </c>
      <c r="G2205" t="str">
        <f t="shared" si="509"/>
        <v>heating</v>
      </c>
      <c r="H2205" s="283">
        <f>IF(G2205="heating",F2205*Assumptions!M$4+Assumptions!M$7,0)</f>
        <v>0.30545705018157687</v>
      </c>
      <c r="I2205" s="15">
        <f t="shared" si="510"/>
        <v>0.98418842963438757</v>
      </c>
      <c r="J2205" s="15">
        <f t="shared" si="511"/>
        <v>1.017726725449043</v>
      </c>
      <c r="K2205" s="283">
        <f t="shared" si="516"/>
        <v>0.30595643205173917</v>
      </c>
      <c r="L2205" s="283">
        <f t="shared" si="517"/>
        <v>3.6290180754851575</v>
      </c>
      <c r="M2205" s="283">
        <f t="shared" si="518"/>
        <v>3.7884166926375271</v>
      </c>
      <c r="N2205" s="283">
        <f t="shared" si="519"/>
        <v>3.0927664988509331</v>
      </c>
      <c r="O2205" s="283">
        <f t="shared" si="520"/>
        <v>0.35900590058746101</v>
      </c>
      <c r="P2205" s="21">
        <f t="shared" si="512"/>
        <v>0</v>
      </c>
      <c r="Q2205" s="21">
        <f t="shared" si="513"/>
        <v>1.6764212681468484</v>
      </c>
      <c r="R2205">
        <f t="shared" si="514"/>
        <v>0.9440993384982781</v>
      </c>
      <c r="S2205" s="296">
        <f t="shared" si="521"/>
        <v>0</v>
      </c>
      <c r="T2205" s="283">
        <f t="shared" si="522"/>
        <v>0.30595643205173917</v>
      </c>
    </row>
    <row r="2206" spans="1:20" x14ac:dyDescent="0.25">
      <c r="A2206" s="286">
        <v>43192</v>
      </c>
      <c r="B2206" s="1">
        <f t="shared" si="515"/>
        <v>1</v>
      </c>
      <c r="C2206" s="285">
        <v>20</v>
      </c>
      <c r="D2206" t="s">
        <v>714</v>
      </c>
      <c r="F2206" s="16">
        <v>41</v>
      </c>
      <c r="G2206" t="str">
        <f t="shared" si="509"/>
        <v>heating</v>
      </c>
      <c r="H2206" s="283">
        <f>IF(G2206="heating",F2206*Assumptions!M$4+Assumptions!M$7,0)</f>
        <v>0.30545705018157687</v>
      </c>
      <c r="I2206" s="15">
        <f t="shared" si="510"/>
        <v>0.97071962311712034</v>
      </c>
      <c r="J2206" s="15">
        <f t="shared" si="511"/>
        <v>1.017726725449043</v>
      </c>
      <c r="K2206" s="283">
        <f t="shared" si="516"/>
        <v>0.3017693598794427</v>
      </c>
      <c r="L2206" s="283">
        <f t="shared" si="517"/>
        <v>3.6290180754851575</v>
      </c>
      <c r="M2206" s="283">
        <f t="shared" si="518"/>
        <v>3.7365714870818434</v>
      </c>
      <c r="N2206" s="283">
        <f t="shared" si="519"/>
        <v>3.0927664988509331</v>
      </c>
      <c r="O2206" s="283">
        <f t="shared" si="520"/>
        <v>0.35409283631239519</v>
      </c>
      <c r="P2206" s="21">
        <f t="shared" si="512"/>
        <v>0</v>
      </c>
      <c r="Q2206" s="21">
        <f t="shared" si="513"/>
        <v>1.52436960139122</v>
      </c>
      <c r="R2206">
        <f t="shared" si="514"/>
        <v>0.9440993384982781</v>
      </c>
      <c r="S2206" s="296">
        <f t="shared" si="521"/>
        <v>0</v>
      </c>
      <c r="T2206" s="283">
        <f t="shared" si="522"/>
        <v>0.3017693598794427</v>
      </c>
    </row>
    <row r="2207" spans="1:20" x14ac:dyDescent="0.25">
      <c r="A2207" s="286">
        <v>43192</v>
      </c>
      <c r="B2207" s="1">
        <f t="shared" si="515"/>
        <v>1</v>
      </c>
      <c r="C2207" s="285">
        <v>21</v>
      </c>
      <c r="D2207" t="s">
        <v>714</v>
      </c>
      <c r="F2207" s="16">
        <v>41</v>
      </c>
      <c r="G2207" t="str">
        <f t="shared" si="509"/>
        <v>heating</v>
      </c>
      <c r="H2207" s="283">
        <f>IF(G2207="heating",F2207*Assumptions!M$4+Assumptions!M$7,0)</f>
        <v>0.30545705018157687</v>
      </c>
      <c r="I2207" s="15">
        <f t="shared" si="510"/>
        <v>0.95751150862929935</v>
      </c>
      <c r="J2207" s="15">
        <f t="shared" si="511"/>
        <v>1.017726725449043</v>
      </c>
      <c r="K2207" s="283">
        <f t="shared" si="516"/>
        <v>0.29766332950848434</v>
      </c>
      <c r="L2207" s="283">
        <f t="shared" si="517"/>
        <v>3.6290180754851575</v>
      </c>
      <c r="M2207" s="283">
        <f t="shared" si="518"/>
        <v>3.6857297581026507</v>
      </c>
      <c r="N2207" s="283">
        <f t="shared" si="519"/>
        <v>3.0927664988509331</v>
      </c>
      <c r="O2207" s="283">
        <f t="shared" si="520"/>
        <v>0.34927486559257681</v>
      </c>
      <c r="P2207" s="21">
        <f t="shared" si="512"/>
        <v>0</v>
      </c>
      <c r="Q2207" s="21">
        <f t="shared" si="513"/>
        <v>1.4448604713749031</v>
      </c>
      <c r="R2207">
        <f t="shared" si="514"/>
        <v>0.9440993384982781</v>
      </c>
      <c r="S2207" s="296">
        <f t="shared" si="521"/>
        <v>0</v>
      </c>
      <c r="T2207" s="283">
        <f t="shared" si="522"/>
        <v>0.29766332950848434</v>
      </c>
    </row>
    <row r="2208" spans="1:20" x14ac:dyDescent="0.25">
      <c r="A2208" s="286">
        <v>43192</v>
      </c>
      <c r="B2208" s="1">
        <f t="shared" si="515"/>
        <v>1</v>
      </c>
      <c r="C2208" s="285">
        <v>22</v>
      </c>
      <c r="D2208" t="s">
        <v>714</v>
      </c>
      <c r="F2208" s="16">
        <v>41</v>
      </c>
      <c r="G2208" t="str">
        <f t="shared" si="509"/>
        <v>heating</v>
      </c>
      <c r="H2208" s="283">
        <f>IF(G2208="heating",F2208*Assumptions!M$4+Assumptions!M$7,0)</f>
        <v>0.30545705018157687</v>
      </c>
      <c r="I2208" s="15">
        <f t="shared" si="510"/>
        <v>0.9426530227543114</v>
      </c>
      <c r="J2208" s="15">
        <f t="shared" si="511"/>
        <v>1.017726725449043</v>
      </c>
      <c r="K2208" s="283">
        <f t="shared" si="516"/>
        <v>0.29304424520804073</v>
      </c>
      <c r="L2208" s="283">
        <f t="shared" si="517"/>
        <v>3.6290180754851575</v>
      </c>
      <c r="M2208" s="283">
        <f t="shared" si="518"/>
        <v>3.6285352877947301</v>
      </c>
      <c r="N2208" s="283">
        <f t="shared" si="519"/>
        <v>3.0927664988509331</v>
      </c>
      <c r="O2208" s="283">
        <f t="shared" si="520"/>
        <v>0.34385488305437761</v>
      </c>
      <c r="P2208" s="21">
        <f t="shared" si="512"/>
        <v>0</v>
      </c>
      <c r="Q2208" s="21">
        <f t="shared" si="513"/>
        <v>1.2427137171080138</v>
      </c>
      <c r="R2208">
        <f t="shared" si="514"/>
        <v>0.9440993384982781</v>
      </c>
      <c r="S2208" s="296">
        <f t="shared" si="521"/>
        <v>0</v>
      </c>
      <c r="T2208" s="283">
        <f t="shared" si="522"/>
        <v>0.29304424520804073</v>
      </c>
    </row>
    <row r="2209" spans="1:20" x14ac:dyDescent="0.25">
      <c r="A2209" s="286">
        <v>43192</v>
      </c>
      <c r="B2209" s="1">
        <f t="shared" si="515"/>
        <v>1</v>
      </c>
      <c r="C2209" s="285">
        <v>23</v>
      </c>
      <c r="D2209" t="s">
        <v>713</v>
      </c>
      <c r="F2209" s="16">
        <v>39</v>
      </c>
      <c r="G2209" t="str">
        <f t="shared" si="509"/>
        <v>heating</v>
      </c>
      <c r="H2209" s="283">
        <f>IF(G2209="heating",F2209*Assumptions!M$4+Assumptions!M$7,0)</f>
        <v>0.32684879865565691</v>
      </c>
      <c r="I2209" s="15">
        <f t="shared" si="510"/>
        <v>0.94450710149963013</v>
      </c>
      <c r="J2209" s="15">
        <f t="shared" si="511"/>
        <v>1.017726725449043</v>
      </c>
      <c r="K2209" s="283">
        <f t="shared" si="516"/>
        <v>0.31418344678990612</v>
      </c>
      <c r="L2209" s="283">
        <f t="shared" si="517"/>
        <v>3.4953736047983544</v>
      </c>
      <c r="M2209" s="283">
        <f t="shared" si="518"/>
        <v>3.7470192540353087</v>
      </c>
      <c r="N2209" s="283">
        <f t="shared" si="519"/>
        <v>2.9501734199721237</v>
      </c>
      <c r="O2209" s="283">
        <f t="shared" si="520"/>
        <v>0.37224541429987629</v>
      </c>
      <c r="P2209" s="21">
        <f t="shared" si="512"/>
        <v>0</v>
      </c>
      <c r="Q2209" s="21">
        <f t="shared" si="513"/>
        <v>1.0297519246597011</v>
      </c>
      <c r="R2209">
        <f t="shared" si="514"/>
        <v>0.9440993384982781</v>
      </c>
      <c r="S2209" s="296">
        <f t="shared" si="521"/>
        <v>0</v>
      </c>
      <c r="T2209" s="283">
        <f t="shared" si="522"/>
        <v>0.31418344678990612</v>
      </c>
    </row>
    <row r="2210" spans="1:20" x14ac:dyDescent="0.25">
      <c r="A2210" s="286">
        <v>43193</v>
      </c>
      <c r="B2210" s="1">
        <f t="shared" si="515"/>
        <v>2</v>
      </c>
      <c r="C2210" s="285">
        <v>0</v>
      </c>
      <c r="D2210" t="s">
        <v>713</v>
      </c>
      <c r="F2210" s="16">
        <v>37</v>
      </c>
      <c r="G2210" t="str">
        <f t="shared" si="509"/>
        <v>heating</v>
      </c>
      <c r="H2210" s="283">
        <f>IF(G2210="heating",F2210*Assumptions!M$4+Assumptions!M$7,0)</f>
        <v>0.34824054712973695</v>
      </c>
      <c r="I2210" s="15">
        <f t="shared" si="510"/>
        <v>0.97481507806017154</v>
      </c>
      <c r="J2210" s="15">
        <f t="shared" si="511"/>
        <v>1.0199659078795975</v>
      </c>
      <c r="K2210" s="283">
        <f t="shared" si="516"/>
        <v>0.34624796559991705</v>
      </c>
      <c r="L2210" s="283">
        <f t="shared" si="517"/>
        <v>3.3550920610042541</v>
      </c>
      <c r="M2210" s="283">
        <f t="shared" si="518"/>
        <v>3.9636992473850072</v>
      </c>
      <c r="N2210" s="283">
        <f t="shared" si="519"/>
        <v>2.8034223547707424</v>
      </c>
      <c r="O2210" s="283">
        <f t="shared" si="520"/>
        <v>0.41438415390611255</v>
      </c>
      <c r="P2210" s="21">
        <f t="shared" si="512"/>
        <v>0</v>
      </c>
      <c r="Q2210" s="21">
        <f t="shared" si="513"/>
        <v>0.90668853391740301</v>
      </c>
      <c r="R2210">
        <f t="shared" si="514"/>
        <v>0.83668510409641816</v>
      </c>
      <c r="S2210" s="296">
        <f t="shared" si="521"/>
        <v>0</v>
      </c>
      <c r="T2210" s="283">
        <f t="shared" si="522"/>
        <v>0.34624796559991705</v>
      </c>
    </row>
    <row r="2211" spans="1:20" x14ac:dyDescent="0.25">
      <c r="A2211" s="286">
        <v>43193</v>
      </c>
      <c r="B2211" s="1">
        <f t="shared" si="515"/>
        <v>2</v>
      </c>
      <c r="C2211" s="285">
        <v>1</v>
      </c>
      <c r="D2211" t="s">
        <v>713</v>
      </c>
      <c r="F2211" s="16">
        <v>36</v>
      </c>
      <c r="G2211" t="str">
        <f t="shared" si="509"/>
        <v>heating</v>
      </c>
      <c r="H2211" s="283">
        <f>IF(G2211="heating",F2211*Assumptions!M$4+Assumptions!M$7,0)</f>
        <v>0.358936421366777</v>
      </c>
      <c r="I2211" s="15">
        <f t="shared" si="510"/>
        <v>1.012242869806885</v>
      </c>
      <c r="J2211" s="15">
        <f t="shared" si="511"/>
        <v>1.0199659078795975</v>
      </c>
      <c r="K2211" s="283">
        <f t="shared" si="516"/>
        <v>0.37058506318885726</v>
      </c>
      <c r="L2211" s="283">
        <f t="shared" si="517"/>
        <v>3.2767200477248446</v>
      </c>
      <c r="M2211" s="283">
        <f t="shared" si="518"/>
        <v>4.1432035622615029</v>
      </c>
      <c r="N2211" s="283">
        <f t="shared" si="519"/>
        <v>2.7263288431388362</v>
      </c>
      <c r="O2211" s="283">
        <f t="shared" si="520"/>
        <v>0.44539876728159949</v>
      </c>
      <c r="P2211" s="21">
        <f t="shared" si="512"/>
        <v>0</v>
      </c>
      <c r="Q2211" s="21">
        <f t="shared" si="513"/>
        <v>0.81803459285312596</v>
      </c>
      <c r="R2211">
        <f t="shared" si="514"/>
        <v>0.83668510409641816</v>
      </c>
      <c r="S2211" s="296">
        <f t="shared" si="521"/>
        <v>0</v>
      </c>
      <c r="T2211" s="283">
        <f t="shared" si="522"/>
        <v>0.37058506318885726</v>
      </c>
    </row>
    <row r="2212" spans="1:20" x14ac:dyDescent="0.25">
      <c r="A2212" s="286">
        <v>43193</v>
      </c>
      <c r="B2212" s="1">
        <f t="shared" si="515"/>
        <v>2</v>
      </c>
      <c r="C2212" s="285">
        <v>2</v>
      </c>
      <c r="D2212" t="s">
        <v>713</v>
      </c>
      <c r="F2212" s="16">
        <v>37</v>
      </c>
      <c r="G2212" t="str">
        <f t="shared" si="509"/>
        <v>heating</v>
      </c>
      <c r="H2212" s="283">
        <f>IF(G2212="heating",F2212*Assumptions!M$4+Assumptions!M$7,0)</f>
        <v>0.34824054712973695</v>
      </c>
      <c r="I2212" s="15">
        <f t="shared" si="510"/>
        <v>1.0509704703585963</v>
      </c>
      <c r="J2212" s="15">
        <f t="shared" si="511"/>
        <v>1.0199659078795975</v>
      </c>
      <c r="K2212" s="283">
        <f t="shared" si="516"/>
        <v>0.37329786485390204</v>
      </c>
      <c r="L2212" s="283">
        <f t="shared" si="517"/>
        <v>3.3550920610042541</v>
      </c>
      <c r="M2212" s="283">
        <f t="shared" si="518"/>
        <v>4.273354973821097</v>
      </c>
      <c r="N2212" s="283">
        <f t="shared" si="519"/>
        <v>2.8034223547707424</v>
      </c>
      <c r="O2212" s="283">
        <f t="shared" si="520"/>
        <v>0.44675705058490489</v>
      </c>
      <c r="P2212" s="21">
        <f t="shared" si="512"/>
        <v>0</v>
      </c>
      <c r="Q2212" s="21">
        <f t="shared" si="513"/>
        <v>0.74507607494346417</v>
      </c>
      <c r="R2212">
        <f t="shared" si="514"/>
        <v>0.83668510409641816</v>
      </c>
      <c r="S2212" s="296">
        <f t="shared" si="521"/>
        <v>0</v>
      </c>
      <c r="T2212" s="283">
        <f t="shared" si="522"/>
        <v>0.37329786485390204</v>
      </c>
    </row>
    <row r="2213" spans="1:20" x14ac:dyDescent="0.25">
      <c r="A2213" s="286">
        <v>43193</v>
      </c>
      <c r="B2213" s="1">
        <f t="shared" si="515"/>
        <v>2</v>
      </c>
      <c r="C2213" s="285">
        <v>3</v>
      </c>
      <c r="D2213" t="s">
        <v>713</v>
      </c>
      <c r="F2213" s="16">
        <v>37</v>
      </c>
      <c r="G2213" t="str">
        <f t="shared" si="509"/>
        <v>heating</v>
      </c>
      <c r="H2213" s="283">
        <f>IF(G2213="heating",F2213*Assumptions!M$4+Assumptions!M$7,0)</f>
        <v>0.34824054712973695</v>
      </c>
      <c r="I2213" s="15">
        <f t="shared" si="510"/>
        <v>1.0924036124451033</v>
      </c>
      <c r="J2213" s="15">
        <f t="shared" si="511"/>
        <v>1.0199659078795975</v>
      </c>
      <c r="K2213" s="283">
        <f t="shared" si="516"/>
        <v>0.38801464701982158</v>
      </c>
      <c r="L2213" s="283">
        <f t="shared" si="517"/>
        <v>3.3550920610042541</v>
      </c>
      <c r="M2213" s="283">
        <f t="shared" si="518"/>
        <v>4.4418264283577766</v>
      </c>
      <c r="N2213" s="283">
        <f t="shared" si="519"/>
        <v>2.8034223547707424</v>
      </c>
      <c r="O2213" s="283">
        <f t="shared" si="520"/>
        <v>0.46436986548037701</v>
      </c>
      <c r="P2213" s="21">
        <f t="shared" si="512"/>
        <v>0</v>
      </c>
      <c r="Q2213" s="21">
        <f t="shared" si="513"/>
        <v>0.69158980876382303</v>
      </c>
      <c r="R2213">
        <f t="shared" si="514"/>
        <v>0.83668510409641816</v>
      </c>
      <c r="S2213" s="296">
        <f t="shared" si="521"/>
        <v>0</v>
      </c>
      <c r="T2213" s="283">
        <f t="shared" si="522"/>
        <v>0.38801464701982158</v>
      </c>
    </row>
    <row r="2214" spans="1:20" x14ac:dyDescent="0.25">
      <c r="A2214" s="286">
        <v>43193</v>
      </c>
      <c r="B2214" s="1">
        <f t="shared" si="515"/>
        <v>2</v>
      </c>
      <c r="C2214" s="285">
        <v>4</v>
      </c>
      <c r="D2214" t="s">
        <v>713</v>
      </c>
      <c r="F2214" s="16">
        <v>37</v>
      </c>
      <c r="G2214" t="str">
        <f t="shared" si="509"/>
        <v>heating</v>
      </c>
      <c r="H2214" s="283">
        <f>IF(G2214="heating",F2214*Assumptions!M$4+Assumptions!M$7,0)</f>
        <v>0.34824054712973695</v>
      </c>
      <c r="I2214" s="15">
        <f t="shared" si="510"/>
        <v>1.1348296917927807</v>
      </c>
      <c r="J2214" s="15">
        <f t="shared" si="511"/>
        <v>1.0199659078795975</v>
      </c>
      <c r="K2214" s="283">
        <f t="shared" si="516"/>
        <v>0.40308411403273048</v>
      </c>
      <c r="L2214" s="283">
        <f t="shared" si="517"/>
        <v>3.3550920610042541</v>
      </c>
      <c r="M2214" s="283">
        <f t="shared" si="518"/>
        <v>4.614335268818599</v>
      </c>
      <c r="N2214" s="283">
        <f t="shared" si="519"/>
        <v>2.8034223547707424</v>
      </c>
      <c r="O2214" s="283">
        <f t="shared" si="520"/>
        <v>0.4824047680888035</v>
      </c>
      <c r="P2214" s="21">
        <f t="shared" si="512"/>
        <v>0</v>
      </c>
      <c r="Q2214" s="21">
        <f t="shared" si="513"/>
        <v>0.6473875548762833</v>
      </c>
      <c r="R2214">
        <f t="shared" si="514"/>
        <v>0.83668510409641816</v>
      </c>
      <c r="S2214" s="296">
        <f t="shared" si="521"/>
        <v>0</v>
      </c>
      <c r="T2214" s="283">
        <f t="shared" si="522"/>
        <v>0.40308411403273048</v>
      </c>
    </row>
    <row r="2215" spans="1:20" x14ac:dyDescent="0.25">
      <c r="A2215" s="286">
        <v>43193</v>
      </c>
      <c r="B2215" s="1">
        <f t="shared" si="515"/>
        <v>2</v>
      </c>
      <c r="C2215" s="285">
        <v>5</v>
      </c>
      <c r="D2215" t="s">
        <v>713</v>
      </c>
      <c r="F2215" s="16">
        <v>34</v>
      </c>
      <c r="G2215" t="str">
        <f t="shared" si="509"/>
        <v>heating</v>
      </c>
      <c r="H2215" s="283">
        <f>IF(G2215="heating",F2215*Assumptions!M$4+Assumptions!M$7,0)</f>
        <v>0.38032816984085704</v>
      </c>
      <c r="I2215" s="15">
        <f t="shared" si="510"/>
        <v>1.1635558681477385</v>
      </c>
      <c r="J2215" s="15">
        <f t="shared" si="511"/>
        <v>1.0199659078795975</v>
      </c>
      <c r="K2215" s="283">
        <f t="shared" si="516"/>
        <v>0.4513686484261879</v>
      </c>
      <c r="L2215" s="283">
        <f t="shared" si="517"/>
        <v>3.1617728735566879</v>
      </c>
      <c r="M2215" s="283">
        <f t="shared" si="518"/>
        <v>4.8693510069135604</v>
      </c>
      <c r="N2215" s="283">
        <f t="shared" si="519"/>
        <v>2.582445701090049</v>
      </c>
      <c r="O2215" s="283">
        <f t="shared" si="520"/>
        <v>0.55262542324335329</v>
      </c>
      <c r="P2215" s="21">
        <f t="shared" si="512"/>
        <v>0</v>
      </c>
      <c r="Q2215" s="21">
        <f t="shared" si="513"/>
        <v>0.72139578924615555</v>
      </c>
      <c r="R2215">
        <f t="shared" si="514"/>
        <v>0.83668510409641816</v>
      </c>
      <c r="S2215" s="296">
        <f t="shared" si="521"/>
        <v>0</v>
      </c>
      <c r="T2215" s="283">
        <f t="shared" si="522"/>
        <v>0.4513686484261879</v>
      </c>
    </row>
    <row r="2216" spans="1:20" x14ac:dyDescent="0.25">
      <c r="A2216" s="286">
        <v>43193</v>
      </c>
      <c r="B2216" s="1">
        <f t="shared" si="515"/>
        <v>2</v>
      </c>
      <c r="C2216" s="285">
        <v>6</v>
      </c>
      <c r="D2216" t="s">
        <v>713</v>
      </c>
      <c r="F2216" s="16">
        <v>34</v>
      </c>
      <c r="G2216" t="str">
        <f t="shared" si="509"/>
        <v>heating</v>
      </c>
      <c r="H2216" s="283">
        <f>IF(G2216="heating",F2216*Assumptions!M$4+Assumptions!M$7,0)</f>
        <v>0.38032816984085704</v>
      </c>
      <c r="I2216" s="15">
        <f t="shared" si="510"/>
        <v>1.2083911162615524</v>
      </c>
      <c r="J2216" s="15">
        <f t="shared" si="511"/>
        <v>1.0199659078795975</v>
      </c>
      <c r="K2216" s="283">
        <f t="shared" si="516"/>
        <v>0.46876121710035096</v>
      </c>
      <c r="L2216" s="283">
        <f t="shared" si="517"/>
        <v>3.1617728735566879</v>
      </c>
      <c r="M2216" s="283">
        <f t="shared" si="518"/>
        <v>5.056981499376084</v>
      </c>
      <c r="N2216" s="283">
        <f t="shared" si="519"/>
        <v>2.582445701090049</v>
      </c>
      <c r="O2216" s="283">
        <f t="shared" si="520"/>
        <v>0.57391971485700799</v>
      </c>
      <c r="P2216" s="21">
        <f t="shared" si="512"/>
        <v>0</v>
      </c>
      <c r="Q2216" s="21">
        <f t="shared" si="513"/>
        <v>0.87787080972652631</v>
      </c>
      <c r="R2216">
        <f t="shared" si="514"/>
        <v>0.83668510409641816</v>
      </c>
      <c r="S2216" s="296">
        <f t="shared" si="521"/>
        <v>0</v>
      </c>
      <c r="T2216" s="283">
        <f t="shared" si="522"/>
        <v>0.46876121710035096</v>
      </c>
    </row>
    <row r="2217" spans="1:20" x14ac:dyDescent="0.25">
      <c r="A2217" s="286">
        <v>43193</v>
      </c>
      <c r="B2217" s="1">
        <f t="shared" si="515"/>
        <v>2</v>
      </c>
      <c r="C2217" s="285">
        <v>7</v>
      </c>
      <c r="D2217" t="s">
        <v>714</v>
      </c>
      <c r="F2217" s="16">
        <v>37</v>
      </c>
      <c r="G2217" t="str">
        <f t="shared" si="509"/>
        <v>heating</v>
      </c>
      <c r="H2217" s="283">
        <f>IF(G2217="heating",F2217*Assumptions!M$4+Assumptions!M$7,0)</f>
        <v>0.34824054712973695</v>
      </c>
      <c r="I2217" s="15">
        <f t="shared" si="510"/>
        <v>1.1637425769249583</v>
      </c>
      <c r="J2217" s="15">
        <f t="shared" si="511"/>
        <v>1.0199659078795975</v>
      </c>
      <c r="K2217" s="283">
        <f t="shared" si="516"/>
        <v>0.41335378248775884</v>
      </c>
      <c r="L2217" s="283">
        <f t="shared" si="517"/>
        <v>3.3550920610042541</v>
      </c>
      <c r="M2217" s="283">
        <f t="shared" si="518"/>
        <v>4.7318980595647089</v>
      </c>
      <c r="N2217" s="283">
        <f t="shared" si="519"/>
        <v>2.8034223547707424</v>
      </c>
      <c r="O2217" s="283">
        <f t="shared" si="520"/>
        <v>0.49469534679663762</v>
      </c>
      <c r="P2217" s="21">
        <f t="shared" si="512"/>
        <v>0</v>
      </c>
      <c r="Q2217" s="21">
        <f t="shared" si="513"/>
        <v>0.97331382064367777</v>
      </c>
      <c r="R2217">
        <f t="shared" si="514"/>
        <v>0.83668510409641816</v>
      </c>
      <c r="S2217" s="296">
        <f t="shared" si="521"/>
        <v>0</v>
      </c>
      <c r="T2217" s="283">
        <f t="shared" si="522"/>
        <v>0.41335378248775884</v>
      </c>
    </row>
    <row r="2218" spans="1:20" x14ac:dyDescent="0.25">
      <c r="A2218" s="286">
        <v>43193</v>
      </c>
      <c r="B2218" s="1">
        <f t="shared" si="515"/>
        <v>2</v>
      </c>
      <c r="C2218" s="285">
        <v>8</v>
      </c>
      <c r="D2218" t="s">
        <v>714</v>
      </c>
      <c r="F2218" s="16">
        <v>39</v>
      </c>
      <c r="G2218" t="str">
        <f t="shared" si="509"/>
        <v>heating</v>
      </c>
      <c r="H2218" s="283">
        <f>IF(G2218="heating",F2218*Assumptions!M$4+Assumptions!M$7,0)</f>
        <v>0.32684879865565691</v>
      </c>
      <c r="I2218" s="15">
        <f t="shared" si="510"/>
        <v>1.094193721037565</v>
      </c>
      <c r="J2218" s="15">
        <f t="shared" si="511"/>
        <v>1.0199659078795975</v>
      </c>
      <c r="K2218" s="283">
        <f t="shared" si="516"/>
        <v>0.36477642871577221</v>
      </c>
      <c r="L2218" s="283">
        <f t="shared" si="517"/>
        <v>3.4953736047983544</v>
      </c>
      <c r="M2218" s="283">
        <f t="shared" si="518"/>
        <v>4.3504020207984713</v>
      </c>
      <c r="N2218" s="283">
        <f t="shared" si="519"/>
        <v>2.9501734199721237</v>
      </c>
      <c r="O2218" s="283">
        <f t="shared" si="520"/>
        <v>0.43218811882515246</v>
      </c>
      <c r="P2218" s="21">
        <f t="shared" si="512"/>
        <v>0</v>
      </c>
      <c r="Q2218" s="21">
        <f t="shared" si="513"/>
        <v>0.94940007506179924</v>
      </c>
      <c r="R2218">
        <f t="shared" si="514"/>
        <v>0.83668510409641816</v>
      </c>
      <c r="S2218" s="296">
        <f t="shared" si="521"/>
        <v>0</v>
      </c>
      <c r="T2218" s="283">
        <f t="shared" si="522"/>
        <v>0.36477642871577221</v>
      </c>
    </row>
    <row r="2219" spans="1:20" x14ac:dyDescent="0.25">
      <c r="A2219" s="286">
        <v>43193</v>
      </c>
      <c r="B2219" s="1">
        <f t="shared" si="515"/>
        <v>2</v>
      </c>
      <c r="C2219" s="285">
        <v>9</v>
      </c>
      <c r="D2219" t="s">
        <v>714</v>
      </c>
      <c r="F2219" s="16">
        <v>41</v>
      </c>
      <c r="G2219" t="str">
        <f t="shared" si="509"/>
        <v>heating</v>
      </c>
      <c r="H2219" s="283">
        <f>IF(G2219="heating",F2219*Assumptions!M$4+Assumptions!M$7,0)</f>
        <v>0.30545705018157687</v>
      </c>
      <c r="I2219" s="15">
        <f t="shared" si="510"/>
        <v>1.0343009000871222</v>
      </c>
      <c r="J2219" s="15">
        <f t="shared" si="511"/>
        <v>1.0199659078795975</v>
      </c>
      <c r="K2219" s="283">
        <f t="shared" si="516"/>
        <v>0.32224242110249801</v>
      </c>
      <c r="L2219" s="283">
        <f t="shared" si="517"/>
        <v>3.6290180754851575</v>
      </c>
      <c r="M2219" s="283">
        <f t="shared" si="518"/>
        <v>3.9900732238052496</v>
      </c>
      <c r="N2219" s="283">
        <f t="shared" si="519"/>
        <v>3.0927664988509331</v>
      </c>
      <c r="O2219" s="283">
        <f t="shared" si="520"/>
        <v>0.37811570039430564</v>
      </c>
      <c r="P2219" s="21">
        <f t="shared" si="512"/>
        <v>0</v>
      </c>
      <c r="Q2219" s="21">
        <f t="shared" si="513"/>
        <v>0.8408485371888097</v>
      </c>
      <c r="R2219">
        <f t="shared" si="514"/>
        <v>0.83668510409641816</v>
      </c>
      <c r="S2219" s="296">
        <f t="shared" si="521"/>
        <v>0</v>
      </c>
      <c r="T2219" s="283">
        <f t="shared" si="522"/>
        <v>0.32224242110249801</v>
      </c>
    </row>
    <row r="2220" spans="1:20" x14ac:dyDescent="0.25">
      <c r="A2220" s="286">
        <v>43193</v>
      </c>
      <c r="B2220" s="1">
        <f t="shared" si="515"/>
        <v>2</v>
      </c>
      <c r="C2220" s="285">
        <v>10</v>
      </c>
      <c r="D2220" t="s">
        <v>714</v>
      </c>
      <c r="F2220" s="16">
        <v>43</v>
      </c>
      <c r="G2220" t="str">
        <f t="shared" si="509"/>
        <v>heating</v>
      </c>
      <c r="H2220" s="283">
        <f>IF(G2220="heating",F2220*Assumptions!M$4+Assumptions!M$7,0)</f>
        <v>0.28406530170749683</v>
      </c>
      <c r="I2220" s="15">
        <f t="shared" si="510"/>
        <v>0.98112329028689171</v>
      </c>
      <c r="J2220" s="15">
        <f t="shared" si="511"/>
        <v>1.0199659078795975</v>
      </c>
      <c r="K2220" s="283">
        <f t="shared" si="516"/>
        <v>0.28426764355787171</v>
      </c>
      <c r="L2220" s="283">
        <f t="shared" si="517"/>
        <v>3.7370271581932331</v>
      </c>
      <c r="M2220" s="283">
        <f t="shared" si="518"/>
        <v>3.6246218650326809</v>
      </c>
      <c r="N2220" s="283">
        <f t="shared" si="519"/>
        <v>3.2278965655525562</v>
      </c>
      <c r="O2220" s="283">
        <f t="shared" si="520"/>
        <v>0.32910469173894091</v>
      </c>
      <c r="P2220" s="21">
        <f t="shared" si="512"/>
        <v>0</v>
      </c>
      <c r="Q2220" s="21">
        <f t="shared" si="513"/>
        <v>0.74504051125983206</v>
      </c>
      <c r="R2220">
        <f t="shared" si="514"/>
        <v>0.83668510409641816</v>
      </c>
      <c r="S2220" s="296">
        <f t="shared" si="521"/>
        <v>0</v>
      </c>
      <c r="T2220" s="283">
        <f t="shared" si="522"/>
        <v>0.28426764355787171</v>
      </c>
    </row>
    <row r="2221" spans="1:20" x14ac:dyDescent="0.25">
      <c r="A2221" s="286">
        <v>43193</v>
      </c>
      <c r="B2221" s="1">
        <f t="shared" si="515"/>
        <v>2</v>
      </c>
      <c r="C2221" s="285">
        <v>11</v>
      </c>
      <c r="D2221" t="s">
        <v>714</v>
      </c>
      <c r="F2221" s="16">
        <v>43</v>
      </c>
      <c r="G2221" t="str">
        <f t="shared" si="509"/>
        <v>heating</v>
      </c>
      <c r="H2221" s="283">
        <f>IF(G2221="heating",F2221*Assumptions!M$4+Assumptions!M$7,0)</f>
        <v>0.28406530170749683</v>
      </c>
      <c r="I2221" s="15">
        <f t="shared" si="510"/>
        <v>0.94956163997961163</v>
      </c>
      <c r="J2221" s="15">
        <f t="shared" si="511"/>
        <v>1.0199659078795975</v>
      </c>
      <c r="K2221" s="283">
        <f t="shared" si="516"/>
        <v>0.27512306810189147</v>
      </c>
      <c r="L2221" s="283">
        <f t="shared" si="517"/>
        <v>3.7370271581932331</v>
      </c>
      <c r="M2221" s="283">
        <f t="shared" si="518"/>
        <v>3.5080217914916365</v>
      </c>
      <c r="N2221" s="283">
        <f t="shared" si="519"/>
        <v>3.2278965655525562</v>
      </c>
      <c r="O2221" s="283">
        <f t="shared" si="520"/>
        <v>0.31851775807017402</v>
      </c>
      <c r="P2221" s="21">
        <f t="shared" si="512"/>
        <v>0</v>
      </c>
      <c r="Q2221" s="21">
        <f t="shared" si="513"/>
        <v>0.72850690893675296</v>
      </c>
      <c r="R2221">
        <f t="shared" si="514"/>
        <v>0.83668510409641816</v>
      </c>
      <c r="S2221" s="296">
        <f t="shared" si="521"/>
        <v>0</v>
      </c>
      <c r="T2221" s="283">
        <f t="shared" si="522"/>
        <v>0.27512306810189147</v>
      </c>
    </row>
    <row r="2222" spans="1:20" x14ac:dyDescent="0.25">
      <c r="A2222" s="286">
        <v>43193</v>
      </c>
      <c r="B2222" s="1">
        <f t="shared" si="515"/>
        <v>2</v>
      </c>
      <c r="C2222" s="285">
        <v>12</v>
      </c>
      <c r="D2222" t="s">
        <v>714</v>
      </c>
      <c r="F2222" s="16">
        <v>45</v>
      </c>
      <c r="G2222" t="str">
        <f t="shared" si="509"/>
        <v>heating</v>
      </c>
      <c r="H2222" s="283">
        <f>IF(G2222="heating",F2222*Assumptions!M$4+Assumptions!M$7,0)</f>
        <v>0.26267355323341679</v>
      </c>
      <c r="I2222" s="15">
        <f t="shared" si="510"/>
        <v>0.91648403420261149</v>
      </c>
      <c r="J2222" s="15">
        <f t="shared" si="511"/>
        <v>1.0199659078795975</v>
      </c>
      <c r="K2222" s="283">
        <f t="shared" si="516"/>
        <v>0.24554263289589875</v>
      </c>
      <c r="L2222" s="283">
        <f t="shared" si="517"/>
        <v>3.8225513186096443</v>
      </c>
      <c r="M2222" s="283">
        <f t="shared" si="518"/>
        <v>3.2025008632955587</v>
      </c>
      <c r="N2222" s="283">
        <f t="shared" si="519"/>
        <v>3.3574836377085973</v>
      </c>
      <c r="O2222" s="283">
        <f t="shared" si="520"/>
        <v>0.2795543974092673</v>
      </c>
      <c r="P2222" s="21">
        <f t="shared" si="512"/>
        <v>0</v>
      </c>
      <c r="Q2222" s="21">
        <f t="shared" si="513"/>
        <v>0.75910815787401487</v>
      </c>
      <c r="R2222">
        <f t="shared" si="514"/>
        <v>0.83668510409641816</v>
      </c>
      <c r="S2222" s="296">
        <f t="shared" si="521"/>
        <v>0</v>
      </c>
      <c r="T2222" s="283">
        <f t="shared" si="522"/>
        <v>0.24554263289589875</v>
      </c>
    </row>
    <row r="2223" spans="1:20" x14ac:dyDescent="0.25">
      <c r="A2223" s="286">
        <v>43193</v>
      </c>
      <c r="B2223" s="1">
        <f t="shared" si="515"/>
        <v>2</v>
      </c>
      <c r="C2223" s="285">
        <v>13</v>
      </c>
      <c r="D2223" t="s">
        <v>714</v>
      </c>
      <c r="F2223" s="16">
        <v>46</v>
      </c>
      <c r="G2223" t="str">
        <f t="shared" si="509"/>
        <v>heating</v>
      </c>
      <c r="H2223" s="283">
        <f>IF(G2223="heating",F2223*Assumptions!M$4+Assumptions!M$7,0)</f>
        <v>0.2519776789963768</v>
      </c>
      <c r="I2223" s="15">
        <f t="shared" si="510"/>
        <v>0.90040206880052787</v>
      </c>
      <c r="J2223" s="15">
        <f t="shared" si="511"/>
        <v>1.0199659078795975</v>
      </c>
      <c r="K2223" s="283">
        <f t="shared" si="516"/>
        <v>0.23141111306710357</v>
      </c>
      <c r="L2223" s="283">
        <f t="shared" si="517"/>
        <v>3.8708416397494121</v>
      </c>
      <c r="M2223" s="283">
        <f t="shared" si="518"/>
        <v>3.0563186952954036</v>
      </c>
      <c r="N2223" s="283">
        <f t="shared" si="519"/>
        <v>3.4228778732085736</v>
      </c>
      <c r="O2223" s="283">
        <f t="shared" si="520"/>
        <v>0.26169667909338251</v>
      </c>
      <c r="P2223" s="21">
        <f t="shared" si="512"/>
        <v>0</v>
      </c>
      <c r="Q2223" s="21">
        <f t="shared" si="513"/>
        <v>0.79115902007799765</v>
      </c>
      <c r="R2223">
        <f t="shared" si="514"/>
        <v>0.83668510409641816</v>
      </c>
      <c r="S2223" s="296">
        <f t="shared" si="521"/>
        <v>0</v>
      </c>
      <c r="T2223" s="283">
        <f t="shared" si="522"/>
        <v>0.23141111306710357</v>
      </c>
    </row>
    <row r="2224" spans="1:20" x14ac:dyDescent="0.25">
      <c r="A2224" s="286">
        <v>43193</v>
      </c>
      <c r="B2224" s="1">
        <f t="shared" si="515"/>
        <v>2</v>
      </c>
      <c r="C2224" s="285">
        <v>14</v>
      </c>
      <c r="D2224" t="s">
        <v>714</v>
      </c>
      <c r="F2224" s="16">
        <v>48</v>
      </c>
      <c r="G2224" t="str">
        <f t="shared" si="509"/>
        <v>heating</v>
      </c>
      <c r="H2224" s="283">
        <f>IF(G2224="heating",F2224*Assumptions!M$4+Assumptions!M$7,0)</f>
        <v>0.2305859305222967</v>
      </c>
      <c r="I2224" s="15">
        <f t="shared" si="510"/>
        <v>0.86032894500746537</v>
      </c>
      <c r="J2224" s="15">
        <f t="shared" si="511"/>
        <v>1.0199659078795975</v>
      </c>
      <c r="K2224" s="283">
        <f t="shared" si="516"/>
        <v>0.20234058216027448</v>
      </c>
      <c r="L2224" s="283">
        <f t="shared" si="517"/>
        <v>3.9630740889572826</v>
      </c>
      <c r="M2224" s="283">
        <f t="shared" si="518"/>
        <v>2.7360511308529611</v>
      </c>
      <c r="N2224" s="283">
        <f t="shared" si="519"/>
        <v>3.5524856183738187</v>
      </c>
      <c r="O2224" s="283">
        <f t="shared" si="520"/>
        <v>0.22572666139912156</v>
      </c>
      <c r="P2224" s="21">
        <f t="shared" si="512"/>
        <v>0</v>
      </c>
      <c r="Q2224" s="21">
        <f t="shared" si="513"/>
        <v>0.84355555031342389</v>
      </c>
      <c r="R2224">
        <f t="shared" si="514"/>
        <v>0.83668510409641816</v>
      </c>
      <c r="S2224" s="296">
        <f t="shared" si="521"/>
        <v>0</v>
      </c>
      <c r="T2224" s="283">
        <f t="shared" si="522"/>
        <v>0.20234058216027448</v>
      </c>
    </row>
    <row r="2225" spans="1:20" x14ac:dyDescent="0.25">
      <c r="A2225" s="286">
        <v>43193</v>
      </c>
      <c r="B2225" s="1">
        <f t="shared" si="515"/>
        <v>2</v>
      </c>
      <c r="C2225" s="285">
        <v>15</v>
      </c>
      <c r="D2225" t="s">
        <v>714</v>
      </c>
      <c r="F2225" s="16">
        <v>48</v>
      </c>
      <c r="G2225" t="str">
        <f t="shared" si="509"/>
        <v>heating</v>
      </c>
      <c r="H2225" s="283">
        <f>IF(G2225="heating",F2225*Assumptions!M$4+Assumptions!M$7,0)</f>
        <v>0.2305859305222967</v>
      </c>
      <c r="I2225" s="15">
        <f t="shared" si="510"/>
        <v>0.85754515037175039</v>
      </c>
      <c r="J2225" s="15">
        <f t="shared" si="511"/>
        <v>1.0199659078795975</v>
      </c>
      <c r="K2225" s="283">
        <f t="shared" si="516"/>
        <v>0.20168586209015021</v>
      </c>
      <c r="L2225" s="283">
        <f t="shared" si="517"/>
        <v>3.9630740889572826</v>
      </c>
      <c r="M2225" s="283">
        <f t="shared" si="518"/>
        <v>2.7271980003087548</v>
      </c>
      <c r="N2225" s="283">
        <f t="shared" si="519"/>
        <v>3.5524856183738187</v>
      </c>
      <c r="O2225" s="283">
        <f t="shared" si="520"/>
        <v>0.22499627022399343</v>
      </c>
      <c r="P2225" s="21">
        <f t="shared" si="512"/>
        <v>0</v>
      </c>
      <c r="Q2225" s="21">
        <f t="shared" si="513"/>
        <v>0.96592607327566882</v>
      </c>
      <c r="R2225">
        <f t="shared" si="514"/>
        <v>0.83668510409641816</v>
      </c>
      <c r="S2225" s="296">
        <f t="shared" si="521"/>
        <v>0</v>
      </c>
      <c r="T2225" s="283">
        <f t="shared" si="522"/>
        <v>0.20168586209015021</v>
      </c>
    </row>
    <row r="2226" spans="1:20" x14ac:dyDescent="0.25">
      <c r="A2226" s="286">
        <v>43193</v>
      </c>
      <c r="B2226" s="1">
        <f t="shared" si="515"/>
        <v>2</v>
      </c>
      <c r="C2226" s="285">
        <v>16</v>
      </c>
      <c r="D2226" t="s">
        <v>714</v>
      </c>
      <c r="F2226" s="16">
        <v>48</v>
      </c>
      <c r="G2226" t="str">
        <f t="shared" si="509"/>
        <v>heating</v>
      </c>
      <c r="H2226" s="283">
        <f>IF(G2226="heating",F2226*Assumptions!M$4+Assumptions!M$7,0)</f>
        <v>0.2305859305222967</v>
      </c>
      <c r="I2226" s="15">
        <f t="shared" si="510"/>
        <v>0.88344815438260227</v>
      </c>
      <c r="J2226" s="15">
        <f t="shared" si="511"/>
        <v>1.0199659078795975</v>
      </c>
      <c r="K2226" s="283">
        <f t="shared" si="516"/>
        <v>0.20777798411123391</v>
      </c>
      <c r="L2226" s="283">
        <f t="shared" si="517"/>
        <v>3.9630740889572826</v>
      </c>
      <c r="M2226" s="283">
        <f t="shared" si="518"/>
        <v>2.8095757278368749</v>
      </c>
      <c r="N2226" s="283">
        <f t="shared" si="519"/>
        <v>3.5524856183738187</v>
      </c>
      <c r="O2226" s="283">
        <f t="shared" si="520"/>
        <v>0.23179250630265627</v>
      </c>
      <c r="P2226" s="21">
        <f t="shared" si="512"/>
        <v>0</v>
      </c>
      <c r="Q2226" s="21">
        <f t="shared" si="513"/>
        <v>1.1649354943302594</v>
      </c>
      <c r="R2226">
        <f t="shared" si="514"/>
        <v>0.83668510409641816</v>
      </c>
      <c r="S2226" s="296">
        <f t="shared" si="521"/>
        <v>0</v>
      </c>
      <c r="T2226" s="283">
        <f t="shared" si="522"/>
        <v>0.20777798411123391</v>
      </c>
    </row>
    <row r="2227" spans="1:20" x14ac:dyDescent="0.25">
      <c r="A2227" s="286">
        <v>43193</v>
      </c>
      <c r="B2227" s="1">
        <f t="shared" si="515"/>
        <v>2</v>
      </c>
      <c r="C2227" s="285">
        <v>17</v>
      </c>
      <c r="D2227" t="s">
        <v>714</v>
      </c>
      <c r="F2227" s="16">
        <v>48</v>
      </c>
      <c r="G2227" t="str">
        <f t="shared" si="509"/>
        <v>heating</v>
      </c>
      <c r="H2227" s="283">
        <f>IF(G2227="heating",F2227*Assumptions!M$4+Assumptions!M$7,0)</f>
        <v>0.2305859305222967</v>
      </c>
      <c r="I2227" s="15">
        <f t="shared" si="510"/>
        <v>0.94025748850374469</v>
      </c>
      <c r="J2227" s="15">
        <f t="shared" si="511"/>
        <v>1.0199659078795975</v>
      </c>
      <c r="K2227" s="283">
        <f t="shared" si="516"/>
        <v>0.22113895935787026</v>
      </c>
      <c r="L2227" s="283">
        <f t="shared" si="517"/>
        <v>3.9630740889572826</v>
      </c>
      <c r="M2227" s="283">
        <f t="shared" si="518"/>
        <v>2.9902429525852026</v>
      </c>
      <c r="N2227" s="283">
        <f t="shared" si="519"/>
        <v>3.5524856183738187</v>
      </c>
      <c r="O2227" s="283">
        <f t="shared" si="520"/>
        <v>0.246697713667685</v>
      </c>
      <c r="P2227" s="21">
        <f t="shared" si="512"/>
        <v>0</v>
      </c>
      <c r="Q2227" s="21">
        <f t="shared" si="513"/>
        <v>1.3521540118753073</v>
      </c>
      <c r="R2227">
        <f t="shared" si="514"/>
        <v>0.83668510409641816</v>
      </c>
      <c r="S2227" s="296">
        <f t="shared" si="521"/>
        <v>0</v>
      </c>
      <c r="T2227" s="283">
        <f t="shared" si="522"/>
        <v>0.22113895935787026</v>
      </c>
    </row>
    <row r="2228" spans="1:20" x14ac:dyDescent="0.25">
      <c r="A2228" s="286">
        <v>43193</v>
      </c>
      <c r="B2228" s="1">
        <f t="shared" si="515"/>
        <v>2</v>
      </c>
      <c r="C2228" s="285">
        <v>18</v>
      </c>
      <c r="D2228" t="s">
        <v>714</v>
      </c>
      <c r="F2228" s="16">
        <v>45</v>
      </c>
      <c r="G2228" t="str">
        <f t="shared" si="509"/>
        <v>heating</v>
      </c>
      <c r="H2228" s="283">
        <f>IF(G2228="heating",F2228*Assumptions!M$4+Assumptions!M$7,0)</f>
        <v>0.26267355323341679</v>
      </c>
      <c r="I2228" s="15">
        <f t="shared" si="510"/>
        <v>0.98182363790757687</v>
      </c>
      <c r="J2228" s="15">
        <f t="shared" si="511"/>
        <v>1.0199659078795975</v>
      </c>
      <c r="K2228" s="283">
        <f t="shared" si="516"/>
        <v>0.26304829336280544</v>
      </c>
      <c r="L2228" s="283">
        <f t="shared" si="517"/>
        <v>3.8225513186096443</v>
      </c>
      <c r="M2228" s="283">
        <f t="shared" si="518"/>
        <v>3.4308192294246527</v>
      </c>
      <c r="N2228" s="283">
        <f t="shared" si="519"/>
        <v>3.3574836377085973</v>
      </c>
      <c r="O2228" s="283">
        <f t="shared" si="520"/>
        <v>0.29948488485806857</v>
      </c>
      <c r="P2228" s="21">
        <f t="shared" si="512"/>
        <v>0</v>
      </c>
      <c r="Q2228" s="21">
        <f t="shared" si="513"/>
        <v>1.5598916921549892</v>
      </c>
      <c r="R2228">
        <f t="shared" si="514"/>
        <v>0.83668510409641816</v>
      </c>
      <c r="S2228" s="296">
        <f t="shared" si="521"/>
        <v>0</v>
      </c>
      <c r="T2228" s="283">
        <f t="shared" si="522"/>
        <v>0.26304829336280544</v>
      </c>
    </row>
    <row r="2229" spans="1:20" x14ac:dyDescent="0.25">
      <c r="A2229" s="286">
        <v>43193</v>
      </c>
      <c r="B2229" s="1">
        <f t="shared" si="515"/>
        <v>2</v>
      </c>
      <c r="C2229" s="285">
        <v>19</v>
      </c>
      <c r="D2229" t="s">
        <v>714</v>
      </c>
      <c r="F2229" s="16">
        <v>37</v>
      </c>
      <c r="G2229" t="str">
        <f t="shared" si="509"/>
        <v>heating</v>
      </c>
      <c r="H2229" s="283">
        <f>IF(G2229="heating",F2229*Assumptions!M$4+Assumptions!M$7,0)</f>
        <v>0.34824054712973695</v>
      </c>
      <c r="I2229" s="15">
        <f t="shared" si="510"/>
        <v>0.98418842963438757</v>
      </c>
      <c r="J2229" s="15">
        <f t="shared" si="511"/>
        <v>1.0199659078795975</v>
      </c>
      <c r="K2229" s="283">
        <f t="shared" si="516"/>
        <v>0.34957731901931993</v>
      </c>
      <c r="L2229" s="283">
        <f t="shared" si="517"/>
        <v>3.3550920610042541</v>
      </c>
      <c r="M2229" s="283">
        <f t="shared" si="518"/>
        <v>4.0018122673991501</v>
      </c>
      <c r="N2229" s="283">
        <f t="shared" si="519"/>
        <v>2.8034223547707424</v>
      </c>
      <c r="O2229" s="283">
        <f t="shared" si="520"/>
        <v>0.41836867204577377</v>
      </c>
      <c r="P2229" s="21">
        <f t="shared" si="512"/>
        <v>0</v>
      </c>
      <c r="Q2229" s="21">
        <f t="shared" si="513"/>
        <v>1.6764212681468484</v>
      </c>
      <c r="R2229">
        <f t="shared" si="514"/>
        <v>0.83668510409641816</v>
      </c>
      <c r="S2229" s="296">
        <f t="shared" si="521"/>
        <v>0</v>
      </c>
      <c r="T2229" s="283">
        <f t="shared" si="522"/>
        <v>0.34957731901931993</v>
      </c>
    </row>
    <row r="2230" spans="1:20" x14ac:dyDescent="0.25">
      <c r="A2230" s="286">
        <v>43193</v>
      </c>
      <c r="B2230" s="1">
        <f t="shared" si="515"/>
        <v>2</v>
      </c>
      <c r="C2230" s="285">
        <v>20</v>
      </c>
      <c r="D2230" t="s">
        <v>714</v>
      </c>
      <c r="F2230" s="16">
        <v>34</v>
      </c>
      <c r="G2230" t="str">
        <f t="shared" si="509"/>
        <v>heating</v>
      </c>
      <c r="H2230" s="283">
        <f>IF(G2230="heating",F2230*Assumptions!M$4+Assumptions!M$7,0)</f>
        <v>0.38032816984085704</v>
      </c>
      <c r="I2230" s="15">
        <f t="shared" si="510"/>
        <v>0.97071962311712034</v>
      </c>
      <c r="J2230" s="15">
        <f t="shared" si="511"/>
        <v>1.0199659078795975</v>
      </c>
      <c r="K2230" s="283">
        <f t="shared" si="516"/>
        <v>0.37656327150379704</v>
      </c>
      <c r="L2230" s="283">
        <f t="shared" si="517"/>
        <v>3.1617728735566879</v>
      </c>
      <c r="M2230" s="283">
        <f t="shared" si="518"/>
        <v>4.0623529163070113</v>
      </c>
      <c r="N2230" s="283">
        <f t="shared" si="519"/>
        <v>2.582445701090049</v>
      </c>
      <c r="O2230" s="283">
        <f t="shared" si="520"/>
        <v>0.46103874963021019</v>
      </c>
      <c r="P2230" s="21">
        <f t="shared" si="512"/>
        <v>0</v>
      </c>
      <c r="Q2230" s="21">
        <f t="shared" si="513"/>
        <v>1.52436960139122</v>
      </c>
      <c r="R2230">
        <f t="shared" si="514"/>
        <v>0.83668510409641816</v>
      </c>
      <c r="S2230" s="296">
        <f t="shared" si="521"/>
        <v>0</v>
      </c>
      <c r="T2230" s="283">
        <f t="shared" si="522"/>
        <v>0.37656327150379704</v>
      </c>
    </row>
    <row r="2231" spans="1:20" x14ac:dyDescent="0.25">
      <c r="A2231" s="286">
        <v>43193</v>
      </c>
      <c r="B2231" s="1">
        <f t="shared" si="515"/>
        <v>2</v>
      </c>
      <c r="C2231" s="285">
        <v>21</v>
      </c>
      <c r="D2231" t="s">
        <v>714</v>
      </c>
      <c r="F2231" s="16">
        <v>34</v>
      </c>
      <c r="G2231" t="str">
        <f t="shared" si="509"/>
        <v>heating</v>
      </c>
      <c r="H2231" s="283">
        <f>IF(G2231="heating",F2231*Assumptions!M$4+Assumptions!M$7,0)</f>
        <v>0.38032816984085704</v>
      </c>
      <c r="I2231" s="15">
        <f t="shared" si="510"/>
        <v>0.95751150862929935</v>
      </c>
      <c r="J2231" s="15">
        <f t="shared" si="511"/>
        <v>1.0199659078795975</v>
      </c>
      <c r="K2231" s="283">
        <f t="shared" si="516"/>
        <v>0.37143955639236315</v>
      </c>
      <c r="L2231" s="283">
        <f t="shared" si="517"/>
        <v>3.1617728735566879</v>
      </c>
      <c r="M2231" s="283">
        <f t="shared" si="518"/>
        <v>4.0070784362916392</v>
      </c>
      <c r="N2231" s="283">
        <f t="shared" si="519"/>
        <v>2.582445701090049</v>
      </c>
      <c r="O2231" s="283">
        <f t="shared" si="520"/>
        <v>0.45476561736480531</v>
      </c>
      <c r="P2231" s="21">
        <f t="shared" si="512"/>
        <v>0</v>
      </c>
      <c r="Q2231" s="21">
        <f t="shared" si="513"/>
        <v>1.4448604713749031</v>
      </c>
      <c r="R2231">
        <f t="shared" si="514"/>
        <v>0.83668510409641816</v>
      </c>
      <c r="S2231" s="296">
        <f t="shared" si="521"/>
        <v>0</v>
      </c>
      <c r="T2231" s="283">
        <f t="shared" si="522"/>
        <v>0.37143955639236315</v>
      </c>
    </row>
    <row r="2232" spans="1:20" x14ac:dyDescent="0.25">
      <c r="A2232" s="286">
        <v>43193</v>
      </c>
      <c r="B2232" s="1">
        <f t="shared" si="515"/>
        <v>2</v>
      </c>
      <c r="C2232" s="285">
        <v>22</v>
      </c>
      <c r="D2232" t="s">
        <v>714</v>
      </c>
      <c r="F2232" s="16">
        <v>34</v>
      </c>
      <c r="G2232" t="str">
        <f t="shared" si="509"/>
        <v>heating</v>
      </c>
      <c r="H2232" s="283">
        <f>IF(G2232="heating",F2232*Assumptions!M$4+Assumptions!M$7,0)</f>
        <v>0.38032816984085704</v>
      </c>
      <c r="I2232" s="15">
        <f t="shared" si="510"/>
        <v>0.9426530227543114</v>
      </c>
      <c r="J2232" s="15">
        <f t="shared" si="511"/>
        <v>1.0199659078795975</v>
      </c>
      <c r="K2232" s="283">
        <f t="shared" si="516"/>
        <v>0.36567562629614075</v>
      </c>
      <c r="L2232" s="283">
        <f t="shared" si="517"/>
        <v>3.1617728735566879</v>
      </c>
      <c r="M2232" s="283">
        <f t="shared" si="518"/>
        <v>3.9448973368384959</v>
      </c>
      <c r="N2232" s="283">
        <f t="shared" si="519"/>
        <v>2.582445701090049</v>
      </c>
      <c r="O2232" s="283">
        <f t="shared" si="520"/>
        <v>0.44770864891988477</v>
      </c>
      <c r="P2232" s="21">
        <f t="shared" si="512"/>
        <v>0</v>
      </c>
      <c r="Q2232" s="21">
        <f t="shared" si="513"/>
        <v>1.2427137171080138</v>
      </c>
      <c r="R2232">
        <f t="shared" si="514"/>
        <v>0.83668510409641816</v>
      </c>
      <c r="S2232" s="296">
        <f t="shared" si="521"/>
        <v>0</v>
      </c>
      <c r="T2232" s="283">
        <f t="shared" si="522"/>
        <v>0.36567562629614075</v>
      </c>
    </row>
    <row r="2233" spans="1:20" x14ac:dyDescent="0.25">
      <c r="A2233" s="286">
        <v>43193</v>
      </c>
      <c r="B2233" s="1">
        <f t="shared" si="515"/>
        <v>2</v>
      </c>
      <c r="C2233" s="285">
        <v>23</v>
      </c>
      <c r="D2233" t="s">
        <v>713</v>
      </c>
      <c r="F2233" s="16">
        <v>34</v>
      </c>
      <c r="G2233" t="str">
        <f t="shared" si="509"/>
        <v>heating</v>
      </c>
      <c r="H2233" s="283">
        <f>IF(G2233="heating",F2233*Assumptions!M$4+Assumptions!M$7,0)</f>
        <v>0.38032816984085704</v>
      </c>
      <c r="I2233" s="15">
        <f t="shared" si="510"/>
        <v>0.94450710149963013</v>
      </c>
      <c r="J2233" s="15">
        <f t="shared" si="511"/>
        <v>1.0199659078795975</v>
      </c>
      <c r="K2233" s="283">
        <f t="shared" si="516"/>
        <v>0.36639486379926339</v>
      </c>
      <c r="L2233" s="283">
        <f t="shared" si="517"/>
        <v>3.1617728735566879</v>
      </c>
      <c r="M2233" s="283">
        <f t="shared" si="518"/>
        <v>3.9526564487578804</v>
      </c>
      <c r="N2233" s="283">
        <f t="shared" si="519"/>
        <v>2.582445701090049</v>
      </c>
      <c r="O2233" s="283">
        <f t="shared" si="520"/>
        <v>0.44858923495739872</v>
      </c>
      <c r="P2233" s="21">
        <f t="shared" si="512"/>
        <v>0</v>
      </c>
      <c r="Q2233" s="21">
        <f t="shared" si="513"/>
        <v>1.0297519246597011</v>
      </c>
      <c r="R2233">
        <f t="shared" si="514"/>
        <v>0.83668510409641816</v>
      </c>
      <c r="S2233" s="296">
        <f t="shared" si="521"/>
        <v>0</v>
      </c>
      <c r="T2233" s="283">
        <f t="shared" si="522"/>
        <v>0.36639486379926339</v>
      </c>
    </row>
    <row r="2234" spans="1:20" x14ac:dyDescent="0.25">
      <c r="A2234" s="286">
        <v>43194</v>
      </c>
      <c r="B2234" s="1">
        <f t="shared" si="515"/>
        <v>3</v>
      </c>
      <c r="C2234" s="285">
        <v>0</v>
      </c>
      <c r="D2234" t="s">
        <v>713</v>
      </c>
      <c r="F2234" s="16">
        <v>34</v>
      </c>
      <c r="G2234" t="str">
        <f t="shared" si="509"/>
        <v>heating</v>
      </c>
      <c r="H2234" s="283">
        <f>IF(G2234="heating",F2234*Assumptions!M$4+Assumptions!M$7,0)</f>
        <v>0.38032816984085704</v>
      </c>
      <c r="I2234" s="15">
        <f t="shared" si="510"/>
        <v>0.97481507806017154</v>
      </c>
      <c r="J2234" s="15">
        <f t="shared" si="511"/>
        <v>1.0263036171733995</v>
      </c>
      <c r="K2234" s="283">
        <f t="shared" si="516"/>
        <v>0.38050169102685416</v>
      </c>
      <c r="L2234" s="283">
        <f t="shared" si="517"/>
        <v>3.1617728735566879</v>
      </c>
      <c r="M2234" s="283">
        <f t="shared" si="518"/>
        <v>4.104840464206303</v>
      </c>
      <c r="N2234" s="283">
        <f t="shared" si="519"/>
        <v>2.582445701090049</v>
      </c>
      <c r="O2234" s="283">
        <f t="shared" si="520"/>
        <v>0.46586068567611888</v>
      </c>
      <c r="P2234" s="21">
        <f t="shared" si="512"/>
        <v>0</v>
      </c>
      <c r="Q2234" s="21">
        <f t="shared" si="513"/>
        <v>0.90668853391740301</v>
      </c>
      <c r="R2234">
        <f t="shared" si="514"/>
        <v>0.9421089825381942</v>
      </c>
      <c r="S2234" s="296">
        <f t="shared" si="521"/>
        <v>0</v>
      </c>
      <c r="T2234" s="283">
        <f t="shared" si="522"/>
        <v>0.38050169102685416</v>
      </c>
    </row>
    <row r="2235" spans="1:20" x14ac:dyDescent="0.25">
      <c r="A2235" s="286">
        <v>43194</v>
      </c>
      <c r="B2235" s="1">
        <f t="shared" si="515"/>
        <v>3</v>
      </c>
      <c r="C2235" s="285">
        <v>1</v>
      </c>
      <c r="D2235" t="s">
        <v>713</v>
      </c>
      <c r="F2235" s="16">
        <v>34</v>
      </c>
      <c r="G2235" t="str">
        <f t="shared" si="509"/>
        <v>heating</v>
      </c>
      <c r="H2235" s="283">
        <f>IF(G2235="heating",F2235*Assumptions!M$4+Assumptions!M$7,0)</f>
        <v>0.38032816984085704</v>
      </c>
      <c r="I2235" s="15">
        <f t="shared" si="510"/>
        <v>1.012242869806885</v>
      </c>
      <c r="J2235" s="15">
        <f t="shared" si="511"/>
        <v>1.0263036171733995</v>
      </c>
      <c r="K2235" s="283">
        <f t="shared" si="516"/>
        <v>0.39511096243796623</v>
      </c>
      <c r="L2235" s="283">
        <f t="shared" si="517"/>
        <v>3.1617728735566879</v>
      </c>
      <c r="M2235" s="283">
        <f t="shared" si="518"/>
        <v>4.2624448319531805</v>
      </c>
      <c r="N2235" s="283">
        <f t="shared" si="519"/>
        <v>2.582445701090049</v>
      </c>
      <c r="O2235" s="283">
        <f t="shared" si="520"/>
        <v>0.48374729526894944</v>
      </c>
      <c r="P2235" s="21">
        <f t="shared" si="512"/>
        <v>0</v>
      </c>
      <c r="Q2235" s="21">
        <f t="shared" si="513"/>
        <v>0.81803459285312596</v>
      </c>
      <c r="R2235">
        <f t="shared" si="514"/>
        <v>0.9421089825381942</v>
      </c>
      <c r="S2235" s="296">
        <f t="shared" si="521"/>
        <v>0</v>
      </c>
      <c r="T2235" s="283">
        <f t="shared" si="522"/>
        <v>0.39511096243796623</v>
      </c>
    </row>
    <row r="2236" spans="1:20" x14ac:dyDescent="0.25">
      <c r="A2236" s="286">
        <v>43194</v>
      </c>
      <c r="B2236" s="1">
        <f t="shared" si="515"/>
        <v>3</v>
      </c>
      <c r="C2236" s="285">
        <v>2</v>
      </c>
      <c r="D2236" t="s">
        <v>713</v>
      </c>
      <c r="F2236" s="16">
        <v>36</v>
      </c>
      <c r="G2236" t="str">
        <f t="shared" si="509"/>
        <v>heating</v>
      </c>
      <c r="H2236" s="283">
        <f>IF(G2236="heating",F2236*Assumptions!M$4+Assumptions!M$7,0)</f>
        <v>0.358936421366777</v>
      </c>
      <c r="I2236" s="15">
        <f t="shared" si="510"/>
        <v>1.0509704703585963</v>
      </c>
      <c r="J2236" s="15">
        <f t="shared" si="511"/>
        <v>1.0263036171733995</v>
      </c>
      <c r="K2236" s="283">
        <f t="shared" si="516"/>
        <v>0.38715413464799536</v>
      </c>
      <c r="L2236" s="283">
        <f t="shared" si="517"/>
        <v>3.2767200477248446</v>
      </c>
      <c r="M2236" s="283">
        <f t="shared" si="518"/>
        <v>4.3284485780809385</v>
      </c>
      <c r="N2236" s="283">
        <f t="shared" si="519"/>
        <v>2.7263288431388362</v>
      </c>
      <c r="O2236" s="283">
        <f t="shared" si="520"/>
        <v>0.465312802508486</v>
      </c>
      <c r="P2236" s="21">
        <f t="shared" si="512"/>
        <v>0</v>
      </c>
      <c r="Q2236" s="21">
        <f t="shared" si="513"/>
        <v>0.74507607494346417</v>
      </c>
      <c r="R2236">
        <f t="shared" si="514"/>
        <v>0.9421089825381942</v>
      </c>
      <c r="S2236" s="296">
        <f t="shared" si="521"/>
        <v>0</v>
      </c>
      <c r="T2236" s="283">
        <f t="shared" si="522"/>
        <v>0.38715413464799536</v>
      </c>
    </row>
    <row r="2237" spans="1:20" x14ac:dyDescent="0.25">
      <c r="A2237" s="286">
        <v>43194</v>
      </c>
      <c r="B2237" s="1">
        <f t="shared" si="515"/>
        <v>3</v>
      </c>
      <c r="C2237" s="285">
        <v>3</v>
      </c>
      <c r="D2237" t="s">
        <v>713</v>
      </c>
      <c r="F2237" s="16">
        <v>37</v>
      </c>
      <c r="G2237" t="str">
        <f t="shared" si="509"/>
        <v>heating</v>
      </c>
      <c r="H2237" s="283">
        <f>IF(G2237="heating",F2237*Assumptions!M$4+Assumptions!M$7,0)</f>
        <v>0.34824054712973695</v>
      </c>
      <c r="I2237" s="15">
        <f t="shared" si="510"/>
        <v>1.0924036124451033</v>
      </c>
      <c r="J2237" s="15">
        <f t="shared" si="511"/>
        <v>1.0263036171733995</v>
      </c>
      <c r="K2237" s="283">
        <f t="shared" si="516"/>
        <v>0.3904256335200087</v>
      </c>
      <c r="L2237" s="283">
        <f t="shared" si="517"/>
        <v>3.3550920610042541</v>
      </c>
      <c r="M2237" s="283">
        <f t="shared" si="518"/>
        <v>4.4694263750020538</v>
      </c>
      <c r="N2237" s="283">
        <f t="shared" si="519"/>
        <v>2.8034223547707424</v>
      </c>
      <c r="O2237" s="283">
        <f t="shared" si="520"/>
        <v>0.46725529644378516</v>
      </c>
      <c r="P2237" s="21">
        <f t="shared" si="512"/>
        <v>0</v>
      </c>
      <c r="Q2237" s="21">
        <f t="shared" si="513"/>
        <v>0.69158980876382303</v>
      </c>
      <c r="R2237">
        <f t="shared" si="514"/>
        <v>0.9421089825381942</v>
      </c>
      <c r="S2237" s="296">
        <f t="shared" si="521"/>
        <v>0</v>
      </c>
      <c r="T2237" s="283">
        <f t="shared" si="522"/>
        <v>0.3904256335200087</v>
      </c>
    </row>
    <row r="2238" spans="1:20" x14ac:dyDescent="0.25">
      <c r="A2238" s="286">
        <v>43194</v>
      </c>
      <c r="B2238" s="1">
        <f t="shared" si="515"/>
        <v>3</v>
      </c>
      <c r="C2238" s="285">
        <v>4</v>
      </c>
      <c r="D2238" t="s">
        <v>713</v>
      </c>
      <c r="F2238" s="16">
        <v>37</v>
      </c>
      <c r="G2238" t="str">
        <f t="shared" si="509"/>
        <v>heating</v>
      </c>
      <c r="H2238" s="283">
        <f>IF(G2238="heating",F2238*Assumptions!M$4+Assumptions!M$7,0)</f>
        <v>0.34824054712973695</v>
      </c>
      <c r="I2238" s="15">
        <f t="shared" si="510"/>
        <v>1.1348296917927807</v>
      </c>
      <c r="J2238" s="15">
        <f t="shared" si="511"/>
        <v>1.0263036171733995</v>
      </c>
      <c r="K2238" s="283">
        <f t="shared" si="516"/>
        <v>0.4055887368989986</v>
      </c>
      <c r="L2238" s="283">
        <f t="shared" si="517"/>
        <v>3.3550920610042541</v>
      </c>
      <c r="M2238" s="283">
        <f t="shared" si="518"/>
        <v>4.6430071247031801</v>
      </c>
      <c r="N2238" s="283">
        <f t="shared" si="519"/>
        <v>2.8034223547707424</v>
      </c>
      <c r="O2238" s="283">
        <f t="shared" si="520"/>
        <v>0.48540226159174488</v>
      </c>
      <c r="P2238" s="21">
        <f t="shared" si="512"/>
        <v>0</v>
      </c>
      <c r="Q2238" s="21">
        <f t="shared" si="513"/>
        <v>0.6473875548762833</v>
      </c>
      <c r="R2238">
        <f t="shared" si="514"/>
        <v>0.9421089825381942</v>
      </c>
      <c r="S2238" s="296">
        <f t="shared" si="521"/>
        <v>0</v>
      </c>
      <c r="T2238" s="283">
        <f t="shared" si="522"/>
        <v>0.4055887368989986</v>
      </c>
    </row>
    <row r="2239" spans="1:20" x14ac:dyDescent="0.25">
      <c r="A2239" s="286">
        <v>43194</v>
      </c>
      <c r="B2239" s="1">
        <f t="shared" si="515"/>
        <v>3</v>
      </c>
      <c r="C2239" s="285">
        <v>5</v>
      </c>
      <c r="D2239" t="s">
        <v>713</v>
      </c>
      <c r="F2239" s="16">
        <v>39</v>
      </c>
      <c r="G2239" t="str">
        <f t="shared" si="509"/>
        <v>heating</v>
      </c>
      <c r="H2239" s="283">
        <f>IF(G2239="heating",F2239*Assumptions!M$4+Assumptions!M$7,0)</f>
        <v>0.32684879865565691</v>
      </c>
      <c r="I2239" s="15">
        <f t="shared" si="510"/>
        <v>1.1635558681477385</v>
      </c>
      <c r="J2239" s="15">
        <f t="shared" si="511"/>
        <v>1.0263036171733995</v>
      </c>
      <c r="K2239" s="283">
        <f t="shared" si="516"/>
        <v>0.39031028313940047</v>
      </c>
      <c r="L2239" s="283">
        <f t="shared" si="517"/>
        <v>3.4953736047983544</v>
      </c>
      <c r="M2239" s="283">
        <f t="shared" si="518"/>
        <v>4.6549242517836324</v>
      </c>
      <c r="N2239" s="283">
        <f t="shared" si="519"/>
        <v>2.9501734199721237</v>
      </c>
      <c r="O2239" s="283">
        <f t="shared" si="520"/>
        <v>0.46244069997068976</v>
      </c>
      <c r="P2239" s="21">
        <f t="shared" si="512"/>
        <v>0</v>
      </c>
      <c r="Q2239" s="21">
        <f t="shared" si="513"/>
        <v>0.72139578924615555</v>
      </c>
      <c r="R2239">
        <f t="shared" si="514"/>
        <v>0.9421089825381942</v>
      </c>
      <c r="S2239" s="296">
        <f t="shared" si="521"/>
        <v>0</v>
      </c>
      <c r="T2239" s="283">
        <f t="shared" si="522"/>
        <v>0.39031028313940047</v>
      </c>
    </row>
    <row r="2240" spans="1:20" x14ac:dyDescent="0.25">
      <c r="A2240" s="286">
        <v>43194</v>
      </c>
      <c r="B2240" s="1">
        <f t="shared" si="515"/>
        <v>3</v>
      </c>
      <c r="C2240" s="285">
        <v>6</v>
      </c>
      <c r="D2240" t="s">
        <v>713</v>
      </c>
      <c r="F2240" s="16">
        <v>41</v>
      </c>
      <c r="G2240" t="str">
        <f t="shared" si="509"/>
        <v>heating</v>
      </c>
      <c r="H2240" s="283">
        <f>IF(G2240="heating",F2240*Assumptions!M$4+Assumptions!M$7,0)</f>
        <v>0.30545705018157687</v>
      </c>
      <c r="I2240" s="15">
        <f t="shared" si="510"/>
        <v>1.2083911162615524</v>
      </c>
      <c r="J2240" s="15">
        <f t="shared" si="511"/>
        <v>1.0263036171733995</v>
      </c>
      <c r="K2240" s="283">
        <f t="shared" si="516"/>
        <v>0.37882055568704892</v>
      </c>
      <c r="L2240" s="283">
        <f t="shared" si="517"/>
        <v>3.6290180754851575</v>
      </c>
      <c r="M2240" s="283">
        <f t="shared" si="518"/>
        <v>4.6906355491697926</v>
      </c>
      <c r="N2240" s="283">
        <f t="shared" si="519"/>
        <v>3.0927664988509331</v>
      </c>
      <c r="O2240" s="283">
        <f t="shared" si="520"/>
        <v>0.44450385907387346</v>
      </c>
      <c r="P2240" s="21">
        <f t="shared" si="512"/>
        <v>0</v>
      </c>
      <c r="Q2240" s="21">
        <f t="shared" si="513"/>
        <v>0.87787080972652631</v>
      </c>
      <c r="R2240">
        <f t="shared" si="514"/>
        <v>0.9421089825381942</v>
      </c>
      <c r="S2240" s="296">
        <f t="shared" si="521"/>
        <v>0</v>
      </c>
      <c r="T2240" s="283">
        <f t="shared" si="522"/>
        <v>0.37882055568704892</v>
      </c>
    </row>
    <row r="2241" spans="1:20" x14ac:dyDescent="0.25">
      <c r="A2241" s="286">
        <v>43194</v>
      </c>
      <c r="B2241" s="1">
        <f t="shared" si="515"/>
        <v>3</v>
      </c>
      <c r="C2241" s="285">
        <v>7</v>
      </c>
      <c r="D2241" t="s">
        <v>714</v>
      </c>
      <c r="F2241" s="16">
        <v>34</v>
      </c>
      <c r="G2241" t="str">
        <f t="shared" si="509"/>
        <v>heating</v>
      </c>
      <c r="H2241" s="283">
        <f>IF(G2241="heating",F2241*Assumptions!M$4+Assumptions!M$7,0)</f>
        <v>0.38032816984085704</v>
      </c>
      <c r="I2241" s="15">
        <f t="shared" si="510"/>
        <v>1.1637425769249583</v>
      </c>
      <c r="J2241" s="15">
        <f t="shared" si="511"/>
        <v>1.0263036171733995</v>
      </c>
      <c r="K2241" s="283">
        <f t="shared" si="516"/>
        <v>0.45424617284444879</v>
      </c>
      <c r="L2241" s="283">
        <f t="shared" si="517"/>
        <v>3.1617728735566879</v>
      </c>
      <c r="M2241" s="283">
        <f t="shared" si="518"/>
        <v>4.9003936512627693</v>
      </c>
      <c r="N2241" s="283">
        <f t="shared" si="519"/>
        <v>2.582445701090049</v>
      </c>
      <c r="O2241" s="283">
        <f t="shared" si="520"/>
        <v>0.5561484706572114</v>
      </c>
      <c r="P2241" s="21">
        <f t="shared" si="512"/>
        <v>0</v>
      </c>
      <c r="Q2241" s="21">
        <f t="shared" si="513"/>
        <v>0.97331382064367777</v>
      </c>
      <c r="R2241">
        <f t="shared" si="514"/>
        <v>0.9421089825381942</v>
      </c>
      <c r="S2241" s="296">
        <f t="shared" si="521"/>
        <v>0</v>
      </c>
      <c r="T2241" s="283">
        <f t="shared" si="522"/>
        <v>0.45424617284444879</v>
      </c>
    </row>
    <row r="2242" spans="1:20" x14ac:dyDescent="0.25">
      <c r="A2242" s="286">
        <v>43194</v>
      </c>
      <c r="B2242" s="1">
        <f t="shared" si="515"/>
        <v>3</v>
      </c>
      <c r="C2242" s="285">
        <v>8</v>
      </c>
      <c r="D2242" t="s">
        <v>714</v>
      </c>
      <c r="F2242" s="16">
        <v>34</v>
      </c>
      <c r="G2242" t="str">
        <f t="shared" ref="G2242:G2305" si="523">VLOOKUP(A2242,U$2:W$366,3,FALSE)</f>
        <v>heating</v>
      </c>
      <c r="H2242" s="283">
        <f>IF(G2242="heating",F2242*Assumptions!M$4+Assumptions!M$7,0)</f>
        <v>0.38032816984085704</v>
      </c>
      <c r="I2242" s="15">
        <f t="shared" ref="I2242:I2305" si="524">VLOOKUP(C2242,AO$2:AQ$25,3,FALSE)</f>
        <v>1.094193721037565</v>
      </c>
      <c r="J2242" s="15">
        <f t="shared" ref="J2242:J2305" si="525">VLOOKUP(B2242,AS$4:AU$10,3,FALSE)</f>
        <v>1.0263036171733995</v>
      </c>
      <c r="K2242" s="283">
        <f t="shared" si="516"/>
        <v>0.42709901655835919</v>
      </c>
      <c r="L2242" s="283">
        <f t="shared" si="517"/>
        <v>3.1617728735566879</v>
      </c>
      <c r="M2242" s="283">
        <f t="shared" si="518"/>
        <v>4.6075309696001829</v>
      </c>
      <c r="N2242" s="283">
        <f t="shared" si="519"/>
        <v>2.582445701090049</v>
      </c>
      <c r="O2242" s="283">
        <f t="shared" si="520"/>
        <v>0.52291131786699707</v>
      </c>
      <c r="P2242" s="21">
        <f t="shared" ref="P2242:P2305" si="526">IF(G2242="cooling",IF(F2242&lt;61,0.025,(F2242^2*AX$25+F2242*AY$25+AZ$25)),0)</f>
        <v>0</v>
      </c>
      <c r="Q2242" s="21">
        <f t="shared" ref="Q2242:Q2305" si="527">VLOOKUP(C2242,BB$2:BC$25,2,FALSE)</f>
        <v>0.94940007506179924</v>
      </c>
      <c r="R2242">
        <f t="shared" ref="R2242:R2305" si="528">VLOOKUP(B2242,AS$4:AV$10,4,FALSE)</f>
        <v>0.9421089825381942</v>
      </c>
      <c r="S2242" s="296">
        <f t="shared" si="521"/>
        <v>0</v>
      </c>
      <c r="T2242" s="283">
        <f t="shared" si="522"/>
        <v>0.42709901655835919</v>
      </c>
    </row>
    <row r="2243" spans="1:20" x14ac:dyDescent="0.25">
      <c r="A2243" s="286">
        <v>43194</v>
      </c>
      <c r="B2243" s="1">
        <f t="shared" ref="B2243:B2306" si="529">WEEKDAY(A2243,2)</f>
        <v>3</v>
      </c>
      <c r="C2243" s="285">
        <v>9</v>
      </c>
      <c r="D2243" t="s">
        <v>714</v>
      </c>
      <c r="F2243" s="16">
        <v>36</v>
      </c>
      <c r="G2243" t="str">
        <f t="shared" si="523"/>
        <v>heating</v>
      </c>
      <c r="H2243" s="283">
        <f>IF(G2243="heating",F2243*Assumptions!M$4+Assumptions!M$7,0)</f>
        <v>0.358936421366777</v>
      </c>
      <c r="I2243" s="15">
        <f t="shared" si="524"/>
        <v>1.0343009000871222</v>
      </c>
      <c r="J2243" s="15">
        <f t="shared" si="525"/>
        <v>1.0263036171733995</v>
      </c>
      <c r="K2243" s="283">
        <f t="shared" ref="K2243:K2306" si="530">H2243*I2243*J2243</f>
        <v>0.38101343589819653</v>
      </c>
      <c r="L2243" s="283">
        <f t="shared" ref="L2243:L2306" si="531">VLOOKUP(F2243,BL$2:BN$92,2,FALSE)</f>
        <v>3.2767200477248446</v>
      </c>
      <c r="M2243" s="283">
        <f t="shared" ref="M2243:M2306" si="532">IF(G2243="heating",K2243*(L2243*3.412),0)</f>
        <v>4.2597945294908168</v>
      </c>
      <c r="N2243" s="283">
        <f t="shared" ref="N2243:N2306" si="533">VLOOKUP(F2243,BL$2:BN$92,3,FALSE)</f>
        <v>2.7263288431388362</v>
      </c>
      <c r="O2243" s="283">
        <f t="shared" ref="O2243:O2306" si="534">IF(F2243&lt;=61,IF(G2243="heating",IF(F2243&gt;=5,K2243*L2243/N2243,0),0),0)</f>
        <v>0.45793241963532572</v>
      </c>
      <c r="P2243" s="21">
        <f t="shared" si="526"/>
        <v>0</v>
      </c>
      <c r="Q2243" s="21">
        <f t="shared" si="527"/>
        <v>0.8408485371888097</v>
      </c>
      <c r="R2243">
        <f t="shared" si="528"/>
        <v>0.9421089825381942</v>
      </c>
      <c r="S2243" s="296">
        <f t="shared" ref="S2243:S2306" si="535">P2243*Q2243*R2243</f>
        <v>0</v>
      </c>
      <c r="T2243" s="283">
        <f t="shared" ref="T2243:T2306" si="536">K2243+S2243</f>
        <v>0.38101343589819653</v>
      </c>
    </row>
    <row r="2244" spans="1:20" x14ac:dyDescent="0.25">
      <c r="A2244" s="286">
        <v>43194</v>
      </c>
      <c r="B2244" s="1">
        <f t="shared" si="529"/>
        <v>3</v>
      </c>
      <c r="C2244" s="285">
        <v>10</v>
      </c>
      <c r="D2244" t="s">
        <v>714</v>
      </c>
      <c r="F2244" s="16">
        <v>37</v>
      </c>
      <c r="G2244" t="str">
        <f t="shared" si="523"/>
        <v>heating</v>
      </c>
      <c r="H2244" s="283">
        <f>IF(G2244="heating",F2244*Assumptions!M$4+Assumptions!M$7,0)</f>
        <v>0.34824054712973695</v>
      </c>
      <c r="I2244" s="15">
        <f t="shared" si="524"/>
        <v>0.98112329028689171</v>
      </c>
      <c r="J2244" s="15">
        <f t="shared" si="525"/>
        <v>1.0263036171733995</v>
      </c>
      <c r="K2244" s="283">
        <f t="shared" si="530"/>
        <v>0.35065398704981382</v>
      </c>
      <c r="L2244" s="283">
        <f t="shared" si="531"/>
        <v>3.3550920610042541</v>
      </c>
      <c r="M2244" s="283">
        <f t="shared" si="532"/>
        <v>4.0141375044724077</v>
      </c>
      <c r="N2244" s="283">
        <f t="shared" si="533"/>
        <v>2.8034223547707424</v>
      </c>
      <c r="O2244" s="283">
        <f t="shared" si="534"/>
        <v>0.41965721151800139</v>
      </c>
      <c r="P2244" s="21">
        <f t="shared" si="526"/>
        <v>0</v>
      </c>
      <c r="Q2244" s="21">
        <f t="shared" si="527"/>
        <v>0.74504051125983206</v>
      </c>
      <c r="R2244">
        <f t="shared" si="528"/>
        <v>0.9421089825381942</v>
      </c>
      <c r="S2244" s="296">
        <f t="shared" si="535"/>
        <v>0</v>
      </c>
      <c r="T2244" s="283">
        <f t="shared" si="536"/>
        <v>0.35065398704981382</v>
      </c>
    </row>
    <row r="2245" spans="1:20" x14ac:dyDescent="0.25">
      <c r="A2245" s="286">
        <v>43194</v>
      </c>
      <c r="B2245" s="1">
        <f t="shared" si="529"/>
        <v>3</v>
      </c>
      <c r="C2245" s="285">
        <v>11</v>
      </c>
      <c r="D2245" t="s">
        <v>714</v>
      </c>
      <c r="F2245" s="16">
        <v>37</v>
      </c>
      <c r="G2245" t="str">
        <f t="shared" si="523"/>
        <v>heating</v>
      </c>
      <c r="H2245" s="283">
        <f>IF(G2245="heating",F2245*Assumptions!M$4+Assumptions!M$7,0)</f>
        <v>0.34824054712973695</v>
      </c>
      <c r="I2245" s="15">
        <f t="shared" si="524"/>
        <v>0.94956163997961163</v>
      </c>
      <c r="J2245" s="15">
        <f t="shared" si="525"/>
        <v>1.0263036171733995</v>
      </c>
      <c r="K2245" s="283">
        <f t="shared" si="530"/>
        <v>0.33937383640240276</v>
      </c>
      <c r="L2245" s="283">
        <f t="shared" si="531"/>
        <v>3.3550920610042541</v>
      </c>
      <c r="M2245" s="283">
        <f t="shared" si="532"/>
        <v>3.8850071439399918</v>
      </c>
      <c r="N2245" s="283">
        <f t="shared" si="533"/>
        <v>2.8034223547707424</v>
      </c>
      <c r="O2245" s="283">
        <f t="shared" si="534"/>
        <v>0.40615730351460821</v>
      </c>
      <c r="P2245" s="21">
        <f t="shared" si="526"/>
        <v>0</v>
      </c>
      <c r="Q2245" s="21">
        <f t="shared" si="527"/>
        <v>0.72850690893675296</v>
      </c>
      <c r="R2245">
        <f t="shared" si="528"/>
        <v>0.9421089825381942</v>
      </c>
      <c r="S2245" s="296">
        <f t="shared" si="535"/>
        <v>0</v>
      </c>
      <c r="T2245" s="283">
        <f t="shared" si="536"/>
        <v>0.33937383640240276</v>
      </c>
    </row>
    <row r="2246" spans="1:20" x14ac:dyDescent="0.25">
      <c r="A2246" s="286">
        <v>43194</v>
      </c>
      <c r="B2246" s="1">
        <f t="shared" si="529"/>
        <v>3</v>
      </c>
      <c r="C2246" s="285">
        <v>12</v>
      </c>
      <c r="D2246" t="s">
        <v>714</v>
      </c>
      <c r="F2246" s="16">
        <v>39</v>
      </c>
      <c r="G2246" t="str">
        <f t="shared" si="523"/>
        <v>heating</v>
      </c>
      <c r="H2246" s="283">
        <f>IF(G2246="heating",F2246*Assumptions!M$4+Assumptions!M$7,0)</f>
        <v>0.32684879865565691</v>
      </c>
      <c r="I2246" s="15">
        <f t="shared" si="524"/>
        <v>0.91648403420261149</v>
      </c>
      <c r="J2246" s="15">
        <f t="shared" si="525"/>
        <v>1.0263036171733995</v>
      </c>
      <c r="K2246" s="283">
        <f t="shared" si="530"/>
        <v>0.30743099895306608</v>
      </c>
      <c r="L2246" s="283">
        <f t="shared" si="531"/>
        <v>3.4953736047983544</v>
      </c>
      <c r="M2246" s="283">
        <f t="shared" si="532"/>
        <v>3.6664881111153957</v>
      </c>
      <c r="N2246" s="283">
        <f t="shared" si="533"/>
        <v>2.9501734199721237</v>
      </c>
      <c r="O2246" s="283">
        <f t="shared" si="534"/>
        <v>0.36424509547899442</v>
      </c>
      <c r="P2246" s="21">
        <f t="shared" si="526"/>
        <v>0</v>
      </c>
      <c r="Q2246" s="21">
        <f t="shared" si="527"/>
        <v>0.75910815787401487</v>
      </c>
      <c r="R2246">
        <f t="shared" si="528"/>
        <v>0.9421089825381942</v>
      </c>
      <c r="S2246" s="296">
        <f t="shared" si="535"/>
        <v>0</v>
      </c>
      <c r="T2246" s="283">
        <f t="shared" si="536"/>
        <v>0.30743099895306608</v>
      </c>
    </row>
    <row r="2247" spans="1:20" x14ac:dyDescent="0.25">
      <c r="A2247" s="286">
        <v>43194</v>
      </c>
      <c r="B2247" s="1">
        <f t="shared" si="529"/>
        <v>3</v>
      </c>
      <c r="C2247" s="285">
        <v>13</v>
      </c>
      <c r="D2247" t="s">
        <v>714</v>
      </c>
      <c r="F2247" s="16">
        <v>39</v>
      </c>
      <c r="G2247" t="str">
        <f t="shared" si="523"/>
        <v>heating</v>
      </c>
      <c r="H2247" s="283">
        <f>IF(G2247="heating",F2247*Assumptions!M$4+Assumptions!M$7,0)</f>
        <v>0.32684879865565691</v>
      </c>
      <c r="I2247" s="15">
        <f t="shared" si="524"/>
        <v>0.90040206880052787</v>
      </c>
      <c r="J2247" s="15">
        <f t="shared" si="525"/>
        <v>1.0263036171733995</v>
      </c>
      <c r="K2247" s="283">
        <f t="shared" si="530"/>
        <v>0.30203636630898206</v>
      </c>
      <c r="L2247" s="283">
        <f t="shared" si="531"/>
        <v>3.4953736047983544</v>
      </c>
      <c r="M2247" s="283">
        <f t="shared" si="532"/>
        <v>3.602150563760945</v>
      </c>
      <c r="N2247" s="283">
        <f t="shared" si="533"/>
        <v>2.9501734199721237</v>
      </c>
      <c r="O2247" s="283">
        <f t="shared" si="534"/>
        <v>0.35785351984345326</v>
      </c>
      <c r="P2247" s="21">
        <f t="shared" si="526"/>
        <v>0</v>
      </c>
      <c r="Q2247" s="21">
        <f t="shared" si="527"/>
        <v>0.79115902007799765</v>
      </c>
      <c r="R2247">
        <f t="shared" si="528"/>
        <v>0.9421089825381942</v>
      </c>
      <c r="S2247" s="296">
        <f t="shared" si="535"/>
        <v>0</v>
      </c>
      <c r="T2247" s="283">
        <f t="shared" si="536"/>
        <v>0.30203636630898206</v>
      </c>
    </row>
    <row r="2248" spans="1:20" x14ac:dyDescent="0.25">
      <c r="A2248" s="286">
        <v>43194</v>
      </c>
      <c r="B2248" s="1">
        <f t="shared" si="529"/>
        <v>3</v>
      </c>
      <c r="C2248" s="285">
        <v>14</v>
      </c>
      <c r="D2248" t="s">
        <v>714</v>
      </c>
      <c r="F2248" s="16">
        <v>39</v>
      </c>
      <c r="G2248" t="str">
        <f t="shared" si="523"/>
        <v>heating</v>
      </c>
      <c r="H2248" s="283">
        <f>IF(G2248="heating",F2248*Assumptions!M$4+Assumptions!M$7,0)</f>
        <v>0.32684879865565691</v>
      </c>
      <c r="I2248" s="15">
        <f t="shared" si="524"/>
        <v>0.86032894500746537</v>
      </c>
      <c r="J2248" s="15">
        <f t="shared" si="525"/>
        <v>1.0263036171733995</v>
      </c>
      <c r="K2248" s="283">
        <f t="shared" si="530"/>
        <v>0.28859399304430228</v>
      </c>
      <c r="L2248" s="283">
        <f t="shared" si="531"/>
        <v>3.4953736047983544</v>
      </c>
      <c r="M2248" s="283">
        <f t="shared" si="532"/>
        <v>3.4418339335968926</v>
      </c>
      <c r="N2248" s="283">
        <f t="shared" si="533"/>
        <v>2.9501734199721237</v>
      </c>
      <c r="O2248" s="283">
        <f t="shared" si="534"/>
        <v>0.34192695892431491</v>
      </c>
      <c r="P2248" s="21">
        <f t="shared" si="526"/>
        <v>0</v>
      </c>
      <c r="Q2248" s="21">
        <f t="shared" si="527"/>
        <v>0.84355555031342389</v>
      </c>
      <c r="R2248">
        <f t="shared" si="528"/>
        <v>0.9421089825381942</v>
      </c>
      <c r="S2248" s="296">
        <f t="shared" si="535"/>
        <v>0</v>
      </c>
      <c r="T2248" s="283">
        <f t="shared" si="536"/>
        <v>0.28859399304430228</v>
      </c>
    </row>
    <row r="2249" spans="1:20" x14ac:dyDescent="0.25">
      <c r="A2249" s="286">
        <v>43194</v>
      </c>
      <c r="B2249" s="1">
        <f t="shared" si="529"/>
        <v>3</v>
      </c>
      <c r="C2249" s="285">
        <v>15</v>
      </c>
      <c r="D2249" t="s">
        <v>714</v>
      </c>
      <c r="F2249" s="16">
        <v>41</v>
      </c>
      <c r="G2249" t="str">
        <f t="shared" si="523"/>
        <v>heating</v>
      </c>
      <c r="H2249" s="283">
        <f>IF(G2249="heating",F2249*Assumptions!M$4+Assumptions!M$7,0)</f>
        <v>0.30545705018157687</v>
      </c>
      <c r="I2249" s="15">
        <f t="shared" si="524"/>
        <v>0.85754515037175039</v>
      </c>
      <c r="J2249" s="15">
        <f t="shared" si="525"/>
        <v>1.0263036171733995</v>
      </c>
      <c r="K2249" s="283">
        <f t="shared" si="530"/>
        <v>0.26883326600048124</v>
      </c>
      <c r="L2249" s="283">
        <f t="shared" si="531"/>
        <v>3.6290180754851575</v>
      </c>
      <c r="M2249" s="283">
        <f t="shared" si="532"/>
        <v>3.3287498668446394</v>
      </c>
      <c r="N2249" s="283">
        <f t="shared" si="533"/>
        <v>3.0927664988509331</v>
      </c>
      <c r="O2249" s="283">
        <f t="shared" si="534"/>
        <v>0.31544598726412887</v>
      </c>
      <c r="P2249" s="21">
        <f t="shared" si="526"/>
        <v>0</v>
      </c>
      <c r="Q2249" s="21">
        <f t="shared" si="527"/>
        <v>0.96592607327566882</v>
      </c>
      <c r="R2249">
        <f t="shared" si="528"/>
        <v>0.9421089825381942</v>
      </c>
      <c r="S2249" s="296">
        <f t="shared" si="535"/>
        <v>0</v>
      </c>
      <c r="T2249" s="283">
        <f t="shared" si="536"/>
        <v>0.26883326600048124</v>
      </c>
    </row>
    <row r="2250" spans="1:20" x14ac:dyDescent="0.25">
      <c r="A2250" s="286">
        <v>43194</v>
      </c>
      <c r="B2250" s="1">
        <f t="shared" si="529"/>
        <v>3</v>
      </c>
      <c r="C2250" s="285">
        <v>16</v>
      </c>
      <c r="D2250" t="s">
        <v>714</v>
      </c>
      <c r="F2250" s="16">
        <v>43</v>
      </c>
      <c r="G2250" t="str">
        <f t="shared" si="523"/>
        <v>heating</v>
      </c>
      <c r="H2250" s="283">
        <f>IF(G2250="heating",F2250*Assumptions!M$4+Assumptions!M$7,0)</f>
        <v>0.28406530170749683</v>
      </c>
      <c r="I2250" s="15">
        <f t="shared" si="524"/>
        <v>0.88344815438260227</v>
      </c>
      <c r="J2250" s="15">
        <f t="shared" si="525"/>
        <v>1.0263036171733995</v>
      </c>
      <c r="K2250" s="283">
        <f t="shared" si="530"/>
        <v>0.25755804249190239</v>
      </c>
      <c r="L2250" s="283">
        <f t="shared" si="531"/>
        <v>3.7370271581932331</v>
      </c>
      <c r="M2250" s="283">
        <f t="shared" si="532"/>
        <v>3.2840547754465481</v>
      </c>
      <c r="N2250" s="283">
        <f t="shared" si="533"/>
        <v>3.2278965655525562</v>
      </c>
      <c r="O2250" s="283">
        <f t="shared" si="534"/>
        <v>0.29818223107733427</v>
      </c>
      <c r="P2250" s="21">
        <f t="shared" si="526"/>
        <v>0</v>
      </c>
      <c r="Q2250" s="21">
        <f t="shared" si="527"/>
        <v>1.1649354943302594</v>
      </c>
      <c r="R2250">
        <f t="shared" si="528"/>
        <v>0.9421089825381942</v>
      </c>
      <c r="S2250" s="296">
        <f t="shared" si="535"/>
        <v>0</v>
      </c>
      <c r="T2250" s="283">
        <f t="shared" si="536"/>
        <v>0.25755804249190239</v>
      </c>
    </row>
    <row r="2251" spans="1:20" x14ac:dyDescent="0.25">
      <c r="A2251" s="286">
        <v>43194</v>
      </c>
      <c r="B2251" s="1">
        <f t="shared" si="529"/>
        <v>3</v>
      </c>
      <c r="C2251" s="285">
        <v>17</v>
      </c>
      <c r="D2251" t="s">
        <v>714</v>
      </c>
      <c r="F2251" s="16">
        <v>43</v>
      </c>
      <c r="G2251" t="str">
        <f t="shared" si="523"/>
        <v>heating</v>
      </c>
      <c r="H2251" s="283">
        <f>IF(G2251="heating",F2251*Assumptions!M$4+Assumptions!M$7,0)</f>
        <v>0.28406530170749683</v>
      </c>
      <c r="I2251" s="15">
        <f t="shared" si="524"/>
        <v>0.94025748850374469</v>
      </c>
      <c r="J2251" s="15">
        <f t="shared" si="525"/>
        <v>1.0263036171733995</v>
      </c>
      <c r="K2251" s="283">
        <f t="shared" si="530"/>
        <v>0.27412007934593285</v>
      </c>
      <c r="L2251" s="283">
        <f t="shared" si="531"/>
        <v>3.7370271581932331</v>
      </c>
      <c r="M2251" s="283">
        <f t="shared" si="532"/>
        <v>3.4952329459877007</v>
      </c>
      <c r="N2251" s="283">
        <f t="shared" si="533"/>
        <v>3.2278965655525562</v>
      </c>
      <c r="O2251" s="283">
        <f t="shared" si="534"/>
        <v>0.31735656961686992</v>
      </c>
      <c r="P2251" s="21">
        <f t="shared" si="526"/>
        <v>0</v>
      </c>
      <c r="Q2251" s="21">
        <f t="shared" si="527"/>
        <v>1.3521540118753073</v>
      </c>
      <c r="R2251">
        <f t="shared" si="528"/>
        <v>0.9421089825381942</v>
      </c>
      <c r="S2251" s="296">
        <f t="shared" si="535"/>
        <v>0</v>
      </c>
      <c r="T2251" s="283">
        <f t="shared" si="536"/>
        <v>0.27412007934593285</v>
      </c>
    </row>
    <row r="2252" spans="1:20" x14ac:dyDescent="0.25">
      <c r="A2252" s="286">
        <v>43194</v>
      </c>
      <c r="B2252" s="1">
        <f t="shared" si="529"/>
        <v>3</v>
      </c>
      <c r="C2252" s="285">
        <v>18</v>
      </c>
      <c r="D2252" t="s">
        <v>714</v>
      </c>
      <c r="F2252" s="16">
        <v>43</v>
      </c>
      <c r="G2252" t="str">
        <f t="shared" si="523"/>
        <v>heating</v>
      </c>
      <c r="H2252" s="283">
        <f>IF(G2252="heating",F2252*Assumptions!M$4+Assumptions!M$7,0)</f>
        <v>0.28406530170749683</v>
      </c>
      <c r="I2252" s="15">
        <f t="shared" si="524"/>
        <v>0.98182363790757687</v>
      </c>
      <c r="J2252" s="15">
        <f t="shared" si="525"/>
        <v>1.0263036171733995</v>
      </c>
      <c r="K2252" s="283">
        <f t="shared" si="530"/>
        <v>0.28623816009721215</v>
      </c>
      <c r="L2252" s="283">
        <f t="shared" si="531"/>
        <v>3.7370271581932331</v>
      </c>
      <c r="M2252" s="283">
        <f t="shared" si="532"/>
        <v>3.6497474025173853</v>
      </c>
      <c r="N2252" s="283">
        <f t="shared" si="533"/>
        <v>3.2278965655525562</v>
      </c>
      <c r="O2252" s="283">
        <f t="shared" si="534"/>
        <v>0.33138601447454835</v>
      </c>
      <c r="P2252" s="21">
        <f t="shared" si="526"/>
        <v>0</v>
      </c>
      <c r="Q2252" s="21">
        <f t="shared" si="527"/>
        <v>1.5598916921549892</v>
      </c>
      <c r="R2252">
        <f t="shared" si="528"/>
        <v>0.9421089825381942</v>
      </c>
      <c r="S2252" s="296">
        <f t="shared" si="535"/>
        <v>0</v>
      </c>
      <c r="T2252" s="283">
        <f t="shared" si="536"/>
        <v>0.28623816009721215</v>
      </c>
    </row>
    <row r="2253" spans="1:20" x14ac:dyDescent="0.25">
      <c r="A2253" s="286">
        <v>43194</v>
      </c>
      <c r="B2253" s="1">
        <f t="shared" si="529"/>
        <v>3</v>
      </c>
      <c r="C2253" s="285">
        <v>19</v>
      </c>
      <c r="D2253" t="s">
        <v>714</v>
      </c>
      <c r="F2253" s="16">
        <v>43</v>
      </c>
      <c r="G2253" t="str">
        <f t="shared" si="523"/>
        <v>heating</v>
      </c>
      <c r="H2253" s="283">
        <f>IF(G2253="heating",F2253*Assumptions!M$4+Assumptions!M$7,0)</f>
        <v>0.28406530170749683</v>
      </c>
      <c r="I2253" s="15">
        <f t="shared" si="524"/>
        <v>0.98418842963438757</v>
      </c>
      <c r="J2253" s="15">
        <f t="shared" si="525"/>
        <v>1.0263036171733995</v>
      </c>
      <c r="K2253" s="283">
        <f t="shared" si="530"/>
        <v>0.28692758496616105</v>
      </c>
      <c r="L2253" s="283">
        <f t="shared" si="531"/>
        <v>3.7370271581932331</v>
      </c>
      <c r="M2253" s="283">
        <f t="shared" si="532"/>
        <v>3.6585380774707965</v>
      </c>
      <c r="N2253" s="283">
        <f t="shared" si="533"/>
        <v>3.2278965655525562</v>
      </c>
      <c r="O2253" s="283">
        <f t="shared" si="534"/>
        <v>0.33218418114639614</v>
      </c>
      <c r="P2253" s="21">
        <f t="shared" si="526"/>
        <v>0</v>
      </c>
      <c r="Q2253" s="21">
        <f t="shared" si="527"/>
        <v>1.6764212681468484</v>
      </c>
      <c r="R2253">
        <f t="shared" si="528"/>
        <v>0.9421089825381942</v>
      </c>
      <c r="S2253" s="296">
        <f t="shared" si="535"/>
        <v>0</v>
      </c>
      <c r="T2253" s="283">
        <f t="shared" si="536"/>
        <v>0.28692758496616105</v>
      </c>
    </row>
    <row r="2254" spans="1:20" x14ac:dyDescent="0.25">
      <c r="A2254" s="286">
        <v>43194</v>
      </c>
      <c r="B2254" s="1">
        <f t="shared" si="529"/>
        <v>3</v>
      </c>
      <c r="C2254" s="285">
        <v>20</v>
      </c>
      <c r="D2254" t="s">
        <v>714</v>
      </c>
      <c r="F2254" s="16">
        <v>43</v>
      </c>
      <c r="G2254" t="str">
        <f t="shared" si="523"/>
        <v>heating</v>
      </c>
      <c r="H2254" s="283">
        <f>IF(G2254="heating",F2254*Assumptions!M$4+Assumptions!M$7,0)</f>
        <v>0.28406530170749683</v>
      </c>
      <c r="I2254" s="15">
        <f t="shared" si="524"/>
        <v>0.97071962311712034</v>
      </c>
      <c r="J2254" s="15">
        <f t="shared" si="525"/>
        <v>1.0263036171733995</v>
      </c>
      <c r="K2254" s="283">
        <f t="shared" si="530"/>
        <v>0.28300092619837652</v>
      </c>
      <c r="L2254" s="283">
        <f t="shared" si="531"/>
        <v>3.7370271581932331</v>
      </c>
      <c r="M2254" s="283">
        <f t="shared" si="532"/>
        <v>3.60847028555435</v>
      </c>
      <c r="N2254" s="283">
        <f t="shared" si="533"/>
        <v>3.2278965655525562</v>
      </c>
      <c r="O2254" s="283">
        <f t="shared" si="534"/>
        <v>0.32763817722149757</v>
      </c>
      <c r="P2254" s="21">
        <f t="shared" si="526"/>
        <v>0</v>
      </c>
      <c r="Q2254" s="21">
        <f t="shared" si="527"/>
        <v>1.52436960139122</v>
      </c>
      <c r="R2254">
        <f t="shared" si="528"/>
        <v>0.9421089825381942</v>
      </c>
      <c r="S2254" s="296">
        <f t="shared" si="535"/>
        <v>0</v>
      </c>
      <c r="T2254" s="283">
        <f t="shared" si="536"/>
        <v>0.28300092619837652</v>
      </c>
    </row>
    <row r="2255" spans="1:20" x14ac:dyDescent="0.25">
      <c r="A2255" s="286">
        <v>43194</v>
      </c>
      <c r="B2255" s="1">
        <f t="shared" si="529"/>
        <v>3</v>
      </c>
      <c r="C2255" s="285">
        <v>21</v>
      </c>
      <c r="D2255" t="s">
        <v>714</v>
      </c>
      <c r="F2255" s="16">
        <v>43</v>
      </c>
      <c r="G2255" t="str">
        <f t="shared" si="523"/>
        <v>heating</v>
      </c>
      <c r="H2255" s="283">
        <f>IF(G2255="heating",F2255*Assumptions!M$4+Assumptions!M$7,0)</f>
        <v>0.28406530170749683</v>
      </c>
      <c r="I2255" s="15">
        <f t="shared" si="524"/>
        <v>0.95751150862929935</v>
      </c>
      <c r="J2255" s="15">
        <f t="shared" si="525"/>
        <v>1.0263036171733995</v>
      </c>
      <c r="K2255" s="283">
        <f t="shared" si="530"/>
        <v>0.27915026886708189</v>
      </c>
      <c r="L2255" s="283">
        <f t="shared" si="531"/>
        <v>3.7370271581932331</v>
      </c>
      <c r="M2255" s="283">
        <f t="shared" si="532"/>
        <v>3.5593715679406537</v>
      </c>
      <c r="N2255" s="283">
        <f t="shared" si="533"/>
        <v>3.2278965655525562</v>
      </c>
      <c r="O2255" s="283">
        <f t="shared" si="534"/>
        <v>0.32318016230939939</v>
      </c>
      <c r="P2255" s="21">
        <f t="shared" si="526"/>
        <v>0</v>
      </c>
      <c r="Q2255" s="21">
        <f t="shared" si="527"/>
        <v>1.4448604713749031</v>
      </c>
      <c r="R2255">
        <f t="shared" si="528"/>
        <v>0.9421089825381942</v>
      </c>
      <c r="S2255" s="296">
        <f t="shared" si="535"/>
        <v>0</v>
      </c>
      <c r="T2255" s="283">
        <f t="shared" si="536"/>
        <v>0.27915026886708189</v>
      </c>
    </row>
    <row r="2256" spans="1:20" x14ac:dyDescent="0.25">
      <c r="A2256" s="286">
        <v>43194</v>
      </c>
      <c r="B2256" s="1">
        <f t="shared" si="529"/>
        <v>3</v>
      </c>
      <c r="C2256" s="285">
        <v>22</v>
      </c>
      <c r="D2256" t="s">
        <v>714</v>
      </c>
      <c r="F2256" s="16">
        <v>45</v>
      </c>
      <c r="G2256" t="str">
        <f t="shared" si="523"/>
        <v>heating</v>
      </c>
      <c r="H2256" s="283">
        <f>IF(G2256="heating",F2256*Assumptions!M$4+Assumptions!M$7,0)</f>
        <v>0.26267355323341679</v>
      </c>
      <c r="I2256" s="15">
        <f t="shared" si="524"/>
        <v>0.9426530227543114</v>
      </c>
      <c r="J2256" s="15">
        <f t="shared" si="525"/>
        <v>1.0263036171733995</v>
      </c>
      <c r="K2256" s="283">
        <f t="shared" si="530"/>
        <v>0.25412305809993629</v>
      </c>
      <c r="L2256" s="283">
        <f t="shared" si="531"/>
        <v>3.8225513186096443</v>
      </c>
      <c r="M2256" s="283">
        <f t="shared" si="532"/>
        <v>3.3144114459886391</v>
      </c>
      <c r="N2256" s="283">
        <f t="shared" si="533"/>
        <v>3.3574836377085973</v>
      </c>
      <c r="O2256" s="283">
        <f t="shared" si="534"/>
        <v>0.28932335512198748</v>
      </c>
      <c r="P2256" s="21">
        <f t="shared" si="526"/>
        <v>0</v>
      </c>
      <c r="Q2256" s="21">
        <f t="shared" si="527"/>
        <v>1.2427137171080138</v>
      </c>
      <c r="R2256">
        <f t="shared" si="528"/>
        <v>0.9421089825381942</v>
      </c>
      <c r="S2256" s="296">
        <f t="shared" si="535"/>
        <v>0</v>
      </c>
      <c r="T2256" s="283">
        <f t="shared" si="536"/>
        <v>0.25412305809993629</v>
      </c>
    </row>
    <row r="2257" spans="1:20" x14ac:dyDescent="0.25">
      <c r="A2257" s="286">
        <v>43194</v>
      </c>
      <c r="B2257" s="1">
        <f t="shared" si="529"/>
        <v>3</v>
      </c>
      <c r="C2257" s="285">
        <v>23</v>
      </c>
      <c r="D2257" t="s">
        <v>713</v>
      </c>
      <c r="F2257" s="16">
        <v>48</v>
      </c>
      <c r="G2257" t="str">
        <f t="shared" si="523"/>
        <v>heating</v>
      </c>
      <c r="H2257" s="283">
        <f>IF(G2257="heating",F2257*Assumptions!M$4+Assumptions!M$7,0)</f>
        <v>0.2305859305222967</v>
      </c>
      <c r="I2257" s="15">
        <f t="shared" si="524"/>
        <v>0.94450710149963013</v>
      </c>
      <c r="J2257" s="15">
        <f t="shared" si="525"/>
        <v>1.0263036171733995</v>
      </c>
      <c r="K2257" s="283">
        <f t="shared" si="530"/>
        <v>0.22351871495423575</v>
      </c>
      <c r="L2257" s="283">
        <f t="shared" si="531"/>
        <v>3.9630740889572826</v>
      </c>
      <c r="M2257" s="283">
        <f t="shared" si="532"/>
        <v>3.0224220286809311</v>
      </c>
      <c r="N2257" s="283">
        <f t="shared" si="533"/>
        <v>3.5524856183738187</v>
      </c>
      <c r="O2257" s="283">
        <f t="shared" si="534"/>
        <v>0.24935251617926404</v>
      </c>
      <c r="P2257" s="21">
        <f t="shared" si="526"/>
        <v>0</v>
      </c>
      <c r="Q2257" s="21">
        <f t="shared" si="527"/>
        <v>1.0297519246597011</v>
      </c>
      <c r="R2257">
        <f t="shared" si="528"/>
        <v>0.9421089825381942</v>
      </c>
      <c r="S2257" s="296">
        <f t="shared" si="535"/>
        <v>0</v>
      </c>
      <c r="T2257" s="283">
        <f t="shared" si="536"/>
        <v>0.22351871495423575</v>
      </c>
    </row>
    <row r="2258" spans="1:20" x14ac:dyDescent="0.25">
      <c r="A2258" s="286">
        <v>43195</v>
      </c>
      <c r="B2258" s="1">
        <f t="shared" si="529"/>
        <v>4</v>
      </c>
      <c r="C2258" s="285">
        <v>0</v>
      </c>
      <c r="D2258" t="s">
        <v>713</v>
      </c>
      <c r="F2258" s="16">
        <v>48</v>
      </c>
      <c r="G2258" t="str">
        <f t="shared" si="523"/>
        <v>heating</v>
      </c>
      <c r="H2258" s="283">
        <f>IF(G2258="heating",F2258*Assumptions!M$4+Assumptions!M$7,0)</f>
        <v>0.2305859305222967</v>
      </c>
      <c r="I2258" s="15">
        <f t="shared" si="524"/>
        <v>0.97481507806017154</v>
      </c>
      <c r="J2258" s="15">
        <f t="shared" si="525"/>
        <v>1.0020455199443592</v>
      </c>
      <c r="K2258" s="283">
        <f t="shared" si="530"/>
        <v>0.22523843105666397</v>
      </c>
      <c r="L2258" s="283">
        <f t="shared" si="531"/>
        <v>3.9630740889572826</v>
      </c>
      <c r="M2258" s="283">
        <f t="shared" si="532"/>
        <v>3.0456760449368878</v>
      </c>
      <c r="N2258" s="283">
        <f t="shared" si="533"/>
        <v>3.5524856183738187</v>
      </c>
      <c r="O2258" s="283">
        <f t="shared" si="534"/>
        <v>0.25127099328460295</v>
      </c>
      <c r="P2258" s="21">
        <f t="shared" si="526"/>
        <v>0</v>
      </c>
      <c r="Q2258" s="21">
        <f t="shared" si="527"/>
        <v>0.90668853391740301</v>
      </c>
      <c r="R2258">
        <f t="shared" si="528"/>
        <v>1.0705685074825908</v>
      </c>
      <c r="S2258" s="296">
        <f t="shared" si="535"/>
        <v>0</v>
      </c>
      <c r="T2258" s="283">
        <f t="shared" si="536"/>
        <v>0.22523843105666397</v>
      </c>
    </row>
    <row r="2259" spans="1:20" x14ac:dyDescent="0.25">
      <c r="A2259" s="286">
        <v>43195</v>
      </c>
      <c r="B2259" s="1">
        <f t="shared" si="529"/>
        <v>4</v>
      </c>
      <c r="C2259" s="285">
        <v>1</v>
      </c>
      <c r="D2259" t="s">
        <v>713</v>
      </c>
      <c r="F2259" s="16">
        <v>50</v>
      </c>
      <c r="G2259" t="str">
        <f t="shared" si="523"/>
        <v>heating</v>
      </c>
      <c r="H2259" s="283">
        <f>IF(G2259="heating",F2259*Assumptions!M$4+Assumptions!M$7,0)</f>
        <v>0.20919418204821671</v>
      </c>
      <c r="I2259" s="15">
        <f t="shared" si="524"/>
        <v>1.012242869806885</v>
      </c>
      <c r="J2259" s="15">
        <f t="shared" si="525"/>
        <v>1.0020455199443592</v>
      </c>
      <c r="K2259" s="283">
        <f t="shared" si="530"/>
        <v>0.21218846891210461</v>
      </c>
      <c r="L2259" s="283">
        <f t="shared" si="531"/>
        <v>4.0351685236640416</v>
      </c>
      <c r="M2259" s="283">
        <f t="shared" si="532"/>
        <v>2.9214097796212708</v>
      </c>
      <c r="N2259" s="283">
        <f t="shared" si="533"/>
        <v>3.6783220436298789</v>
      </c>
      <c r="O2259" s="283">
        <f t="shared" si="534"/>
        <v>0.23277359096966144</v>
      </c>
      <c r="P2259" s="21">
        <f t="shared" si="526"/>
        <v>0</v>
      </c>
      <c r="Q2259" s="21">
        <f t="shared" si="527"/>
        <v>0.81803459285312596</v>
      </c>
      <c r="R2259">
        <f t="shared" si="528"/>
        <v>1.0705685074825908</v>
      </c>
      <c r="S2259" s="296">
        <f t="shared" si="535"/>
        <v>0</v>
      </c>
      <c r="T2259" s="283">
        <f t="shared" si="536"/>
        <v>0.21218846891210461</v>
      </c>
    </row>
    <row r="2260" spans="1:20" x14ac:dyDescent="0.25">
      <c r="A2260" s="286">
        <v>43195</v>
      </c>
      <c r="B2260" s="1">
        <f t="shared" si="529"/>
        <v>4</v>
      </c>
      <c r="C2260" s="285">
        <v>2</v>
      </c>
      <c r="D2260" t="s">
        <v>713</v>
      </c>
      <c r="F2260" s="16">
        <v>48</v>
      </c>
      <c r="G2260" t="str">
        <f t="shared" si="523"/>
        <v>heating</v>
      </c>
      <c r="H2260" s="283">
        <f>IF(G2260="heating",F2260*Assumptions!M$4+Assumptions!M$7,0)</f>
        <v>0.2305859305222967</v>
      </c>
      <c r="I2260" s="15">
        <f t="shared" si="524"/>
        <v>1.0509704703585963</v>
      </c>
      <c r="J2260" s="15">
        <f t="shared" si="525"/>
        <v>1.0020455199443592</v>
      </c>
      <c r="K2260" s="283">
        <f t="shared" si="530"/>
        <v>0.24283471312478269</v>
      </c>
      <c r="L2260" s="283">
        <f t="shared" si="531"/>
        <v>3.9630740889572826</v>
      </c>
      <c r="M2260" s="283">
        <f t="shared" si="532"/>
        <v>3.2836131257600947</v>
      </c>
      <c r="N2260" s="283">
        <f t="shared" si="533"/>
        <v>3.5524856183738187</v>
      </c>
      <c r="O2260" s="283">
        <f t="shared" si="534"/>
        <v>0.27090101491381557</v>
      </c>
      <c r="P2260" s="21">
        <f t="shared" si="526"/>
        <v>0</v>
      </c>
      <c r="Q2260" s="21">
        <f t="shared" si="527"/>
        <v>0.74507607494346417</v>
      </c>
      <c r="R2260">
        <f t="shared" si="528"/>
        <v>1.0705685074825908</v>
      </c>
      <c r="S2260" s="296">
        <f t="shared" si="535"/>
        <v>0</v>
      </c>
      <c r="T2260" s="283">
        <f t="shared" si="536"/>
        <v>0.24283471312478269</v>
      </c>
    </row>
    <row r="2261" spans="1:20" x14ac:dyDescent="0.25">
      <c r="A2261" s="286">
        <v>43195</v>
      </c>
      <c r="B2261" s="1">
        <f t="shared" si="529"/>
        <v>4</v>
      </c>
      <c r="C2261" s="285">
        <v>3</v>
      </c>
      <c r="D2261" t="s">
        <v>713</v>
      </c>
      <c r="F2261" s="16">
        <v>48</v>
      </c>
      <c r="G2261" t="str">
        <f t="shared" si="523"/>
        <v>heating</v>
      </c>
      <c r="H2261" s="283">
        <f>IF(G2261="heating",F2261*Assumptions!M$4+Assumptions!M$7,0)</f>
        <v>0.2305859305222967</v>
      </c>
      <c r="I2261" s="15">
        <f t="shared" si="524"/>
        <v>1.0924036124451033</v>
      </c>
      <c r="J2261" s="15">
        <f t="shared" si="525"/>
        <v>1.0020455199443592</v>
      </c>
      <c r="K2261" s="283">
        <f t="shared" si="530"/>
        <v>0.25240815543948658</v>
      </c>
      <c r="L2261" s="283">
        <f t="shared" si="531"/>
        <v>3.9630740889572826</v>
      </c>
      <c r="M2261" s="283">
        <f t="shared" si="532"/>
        <v>3.4130652969046515</v>
      </c>
      <c r="N2261" s="283">
        <f t="shared" si="533"/>
        <v>3.5524856183738187</v>
      </c>
      <c r="O2261" s="283">
        <f t="shared" si="534"/>
        <v>0.28158093462504519</v>
      </c>
      <c r="P2261" s="21">
        <f t="shared" si="526"/>
        <v>0</v>
      </c>
      <c r="Q2261" s="21">
        <f t="shared" si="527"/>
        <v>0.69158980876382303</v>
      </c>
      <c r="R2261">
        <f t="shared" si="528"/>
        <v>1.0705685074825908</v>
      </c>
      <c r="S2261" s="296">
        <f t="shared" si="535"/>
        <v>0</v>
      </c>
      <c r="T2261" s="283">
        <f t="shared" si="536"/>
        <v>0.25240815543948658</v>
      </c>
    </row>
    <row r="2262" spans="1:20" x14ac:dyDescent="0.25">
      <c r="A2262" s="286">
        <v>43195</v>
      </c>
      <c r="B2262" s="1">
        <f t="shared" si="529"/>
        <v>4</v>
      </c>
      <c r="C2262" s="285">
        <v>4</v>
      </c>
      <c r="D2262" t="s">
        <v>713</v>
      </c>
      <c r="F2262" s="16">
        <v>54</v>
      </c>
      <c r="G2262" t="str">
        <f t="shared" si="523"/>
        <v>heating</v>
      </c>
      <c r="H2262" s="283">
        <f>IF(G2262="heating",F2262*Assumptions!M$4+Assumptions!M$7,0)</f>
        <v>0.16641068510005663</v>
      </c>
      <c r="I2262" s="15">
        <f t="shared" si="524"/>
        <v>1.1348296917927807</v>
      </c>
      <c r="J2262" s="15">
        <f t="shared" si="525"/>
        <v>1.0020455199443592</v>
      </c>
      <c r="K2262" s="283">
        <f t="shared" si="530"/>
        <v>0.18923407839682208</v>
      </c>
      <c r="L2262" s="283">
        <f t="shared" si="531"/>
        <v>4.1559947708987721</v>
      </c>
      <c r="M2262" s="283">
        <f t="shared" si="532"/>
        <v>2.6833873270798554</v>
      </c>
      <c r="N2262" s="283">
        <f t="shared" si="533"/>
        <v>3.9259252525022648</v>
      </c>
      <c r="O2262" s="283">
        <f t="shared" si="534"/>
        <v>0.20032369179514509</v>
      </c>
      <c r="P2262" s="21">
        <f t="shared" si="526"/>
        <v>0</v>
      </c>
      <c r="Q2262" s="21">
        <f t="shared" si="527"/>
        <v>0.6473875548762833</v>
      </c>
      <c r="R2262">
        <f t="shared" si="528"/>
        <v>1.0705685074825908</v>
      </c>
      <c r="S2262" s="296">
        <f t="shared" si="535"/>
        <v>0</v>
      </c>
      <c r="T2262" s="283">
        <f t="shared" si="536"/>
        <v>0.18923407839682208</v>
      </c>
    </row>
    <row r="2263" spans="1:20" x14ac:dyDescent="0.25">
      <c r="A2263" s="286">
        <v>43195</v>
      </c>
      <c r="B2263" s="1">
        <f t="shared" si="529"/>
        <v>4</v>
      </c>
      <c r="C2263" s="285">
        <v>5</v>
      </c>
      <c r="D2263" t="s">
        <v>713</v>
      </c>
      <c r="F2263" s="16">
        <v>57</v>
      </c>
      <c r="G2263" t="str">
        <f t="shared" si="523"/>
        <v>heating</v>
      </c>
      <c r="H2263" s="283">
        <f>IF(G2263="heating",F2263*Assumptions!M$4+Assumptions!M$7,0)</f>
        <v>0.13432306238893654</v>
      </c>
      <c r="I2263" s="15">
        <f t="shared" si="524"/>
        <v>1.1635558681477385</v>
      </c>
      <c r="J2263" s="15">
        <f t="shared" si="525"/>
        <v>1.0020455199443592</v>
      </c>
      <c r="K2263" s="283">
        <f t="shared" si="530"/>
        <v>0.15661208666594376</v>
      </c>
      <c r="L2263" s="283">
        <f t="shared" si="531"/>
        <v>4.2530692972692208</v>
      </c>
      <c r="M2263" s="283">
        <f t="shared" si="532"/>
        <v>2.2726719797812143</v>
      </c>
      <c r="N2263" s="283">
        <f t="shared" si="533"/>
        <v>4.1119599131986844</v>
      </c>
      <c r="O2263" s="283">
        <f t="shared" si="534"/>
        <v>0.1619865152970443</v>
      </c>
      <c r="P2263" s="21">
        <f t="shared" si="526"/>
        <v>0</v>
      </c>
      <c r="Q2263" s="21">
        <f t="shared" si="527"/>
        <v>0.72139578924615555</v>
      </c>
      <c r="R2263">
        <f t="shared" si="528"/>
        <v>1.0705685074825908</v>
      </c>
      <c r="S2263" s="296">
        <f t="shared" si="535"/>
        <v>0</v>
      </c>
      <c r="T2263" s="283">
        <f t="shared" si="536"/>
        <v>0.15661208666594376</v>
      </c>
    </row>
    <row r="2264" spans="1:20" x14ac:dyDescent="0.25">
      <c r="A2264" s="286">
        <v>43195</v>
      </c>
      <c r="B2264" s="1">
        <f t="shared" si="529"/>
        <v>4</v>
      </c>
      <c r="C2264" s="285">
        <v>6</v>
      </c>
      <c r="D2264" t="s">
        <v>713</v>
      </c>
      <c r="F2264" s="16">
        <v>55</v>
      </c>
      <c r="G2264" t="str">
        <f t="shared" si="523"/>
        <v>heating</v>
      </c>
      <c r="H2264" s="283">
        <f>IF(G2264="heating",F2264*Assumptions!M$4+Assumptions!M$7,0)</f>
        <v>0.15571481086301653</v>
      </c>
      <c r="I2264" s="15">
        <f t="shared" si="524"/>
        <v>1.2083911162615524</v>
      </c>
      <c r="J2264" s="15">
        <f t="shared" si="525"/>
        <v>1.0020455199443592</v>
      </c>
      <c r="K2264" s="283">
        <f t="shared" si="530"/>
        <v>0.1885492881382021</v>
      </c>
      <c r="L2264" s="283">
        <f t="shared" si="531"/>
        <v>4.1851135499983272</v>
      </c>
      <c r="M2264" s="283">
        <f t="shared" si="532"/>
        <v>2.6924098163086332</v>
      </c>
      <c r="N2264" s="283">
        <f t="shared" si="533"/>
        <v>3.9876635481217684</v>
      </c>
      <c r="O2264" s="283">
        <f t="shared" si="534"/>
        <v>0.19788534591926718</v>
      </c>
      <c r="P2264" s="21">
        <f t="shared" si="526"/>
        <v>0</v>
      </c>
      <c r="Q2264" s="21">
        <f t="shared" si="527"/>
        <v>0.87787080972652631</v>
      </c>
      <c r="R2264">
        <f t="shared" si="528"/>
        <v>1.0705685074825908</v>
      </c>
      <c r="S2264" s="296">
        <f t="shared" si="535"/>
        <v>0</v>
      </c>
      <c r="T2264" s="283">
        <f t="shared" si="536"/>
        <v>0.1885492881382021</v>
      </c>
    </row>
    <row r="2265" spans="1:20" x14ac:dyDescent="0.25">
      <c r="A2265" s="286">
        <v>43195</v>
      </c>
      <c r="B2265" s="1">
        <f t="shared" si="529"/>
        <v>4</v>
      </c>
      <c r="C2265" s="285">
        <v>7</v>
      </c>
      <c r="D2265" t="s">
        <v>714</v>
      </c>
      <c r="F2265" s="16">
        <v>52</v>
      </c>
      <c r="G2265" t="str">
        <f t="shared" si="523"/>
        <v>heating</v>
      </c>
      <c r="H2265" s="283">
        <f>IF(G2265="heating",F2265*Assumptions!M$4+Assumptions!M$7,0)</f>
        <v>0.18780243357413662</v>
      </c>
      <c r="I2265" s="15">
        <f t="shared" si="524"/>
        <v>1.1637425769249583</v>
      </c>
      <c r="J2265" s="15">
        <f t="shared" si="525"/>
        <v>1.0020455199443592</v>
      </c>
      <c r="K2265" s="283">
        <f t="shared" si="530"/>
        <v>0.21900074392806201</v>
      </c>
      <c r="L2265" s="283">
        <f t="shared" si="531"/>
        <v>4.0950984110509578</v>
      </c>
      <c r="M2265" s="283">
        <f t="shared" si="532"/>
        <v>3.0599825900096125</v>
      </c>
      <c r="N2265" s="283">
        <f t="shared" si="533"/>
        <v>3.802065958051716</v>
      </c>
      <c r="O2265" s="283">
        <f t="shared" si="534"/>
        <v>0.23587954769157787</v>
      </c>
      <c r="P2265" s="21">
        <f t="shared" si="526"/>
        <v>0</v>
      </c>
      <c r="Q2265" s="21">
        <f t="shared" si="527"/>
        <v>0.97331382064367777</v>
      </c>
      <c r="R2265">
        <f t="shared" si="528"/>
        <v>1.0705685074825908</v>
      </c>
      <c r="S2265" s="296">
        <f t="shared" si="535"/>
        <v>0</v>
      </c>
      <c r="T2265" s="283">
        <f t="shared" si="536"/>
        <v>0.21900074392806201</v>
      </c>
    </row>
    <row r="2266" spans="1:20" x14ac:dyDescent="0.25">
      <c r="A2266" s="286">
        <v>43195</v>
      </c>
      <c r="B2266" s="1">
        <f t="shared" si="529"/>
        <v>4</v>
      </c>
      <c r="C2266" s="285">
        <v>8</v>
      </c>
      <c r="D2266" t="s">
        <v>714</v>
      </c>
      <c r="F2266" s="16">
        <v>45</v>
      </c>
      <c r="G2266" t="str">
        <f t="shared" si="523"/>
        <v>heating</v>
      </c>
      <c r="H2266" s="283">
        <f>IF(G2266="heating",F2266*Assumptions!M$4+Assumptions!M$7,0)</f>
        <v>0.26267355323341679</v>
      </c>
      <c r="I2266" s="15">
        <f t="shared" si="524"/>
        <v>1.094193721037565</v>
      </c>
      <c r="J2266" s="15">
        <f t="shared" si="525"/>
        <v>1.0020455199443592</v>
      </c>
      <c r="K2266" s="283">
        <f t="shared" si="530"/>
        <v>0.28800366728496019</v>
      </c>
      <c r="L2266" s="283">
        <f t="shared" si="531"/>
        <v>3.8225513186096443</v>
      </c>
      <c r="M2266" s="283">
        <f t="shared" si="532"/>
        <v>3.7563008192691631</v>
      </c>
      <c r="N2266" s="283">
        <f t="shared" si="533"/>
        <v>3.3574836377085973</v>
      </c>
      <c r="O2266" s="283">
        <f t="shared" si="534"/>
        <v>0.32789699576790249</v>
      </c>
      <c r="P2266" s="21">
        <f t="shared" si="526"/>
        <v>0</v>
      </c>
      <c r="Q2266" s="21">
        <f t="shared" si="527"/>
        <v>0.94940007506179924</v>
      </c>
      <c r="R2266">
        <f t="shared" si="528"/>
        <v>1.0705685074825908</v>
      </c>
      <c r="S2266" s="296">
        <f t="shared" si="535"/>
        <v>0</v>
      </c>
      <c r="T2266" s="283">
        <f t="shared" si="536"/>
        <v>0.28800366728496019</v>
      </c>
    </row>
    <row r="2267" spans="1:20" x14ac:dyDescent="0.25">
      <c r="A2267" s="286">
        <v>43195</v>
      </c>
      <c r="B2267" s="1">
        <f t="shared" si="529"/>
        <v>4</v>
      </c>
      <c r="C2267" s="285">
        <v>9</v>
      </c>
      <c r="D2267" t="s">
        <v>714</v>
      </c>
      <c r="F2267" s="16">
        <v>43</v>
      </c>
      <c r="G2267" t="str">
        <f t="shared" si="523"/>
        <v>heating</v>
      </c>
      <c r="H2267" s="283">
        <f>IF(G2267="heating",F2267*Assumptions!M$4+Assumptions!M$7,0)</f>
        <v>0.28406530170749683</v>
      </c>
      <c r="I2267" s="15">
        <f t="shared" si="524"/>
        <v>1.0343009000871222</v>
      </c>
      <c r="J2267" s="15">
        <f t="shared" si="525"/>
        <v>1.0020455199443592</v>
      </c>
      <c r="K2267" s="283">
        <f t="shared" si="530"/>
        <v>0.29440998940326962</v>
      </c>
      <c r="L2267" s="283">
        <f t="shared" si="531"/>
        <v>3.7370271581932331</v>
      </c>
      <c r="M2267" s="283">
        <f t="shared" si="532"/>
        <v>3.7539442460600823</v>
      </c>
      <c r="N2267" s="283">
        <f t="shared" si="533"/>
        <v>3.2278965655525562</v>
      </c>
      <c r="O2267" s="283">
        <f t="shared" si="534"/>
        <v>0.34084677241046091</v>
      </c>
      <c r="P2267" s="21">
        <f t="shared" si="526"/>
        <v>0</v>
      </c>
      <c r="Q2267" s="21">
        <f t="shared" si="527"/>
        <v>0.8408485371888097</v>
      </c>
      <c r="R2267">
        <f t="shared" si="528"/>
        <v>1.0705685074825908</v>
      </c>
      <c r="S2267" s="296">
        <f t="shared" si="535"/>
        <v>0</v>
      </c>
      <c r="T2267" s="283">
        <f t="shared" si="536"/>
        <v>0.29440998940326962</v>
      </c>
    </row>
    <row r="2268" spans="1:20" x14ac:dyDescent="0.25">
      <c r="A2268" s="286">
        <v>43195</v>
      </c>
      <c r="B2268" s="1">
        <f t="shared" si="529"/>
        <v>4</v>
      </c>
      <c r="C2268" s="285">
        <v>10</v>
      </c>
      <c r="D2268" t="s">
        <v>714</v>
      </c>
      <c r="F2268" s="16">
        <v>41</v>
      </c>
      <c r="G2268" t="str">
        <f t="shared" si="523"/>
        <v>heating</v>
      </c>
      <c r="H2268" s="283">
        <f>IF(G2268="heating",F2268*Assumptions!M$4+Assumptions!M$7,0)</f>
        <v>0.30545705018157687</v>
      </c>
      <c r="I2268" s="15">
        <f t="shared" si="524"/>
        <v>0.98112329028689171</v>
      </c>
      <c r="J2268" s="15">
        <f t="shared" si="525"/>
        <v>1.0020455199443592</v>
      </c>
      <c r="K2268" s="283">
        <f t="shared" si="530"/>
        <v>0.30030405008654154</v>
      </c>
      <c r="L2268" s="283">
        <f t="shared" si="531"/>
        <v>3.6290180754851575</v>
      </c>
      <c r="M2268" s="283">
        <f t="shared" si="532"/>
        <v>3.7184277139894268</v>
      </c>
      <c r="N2268" s="283">
        <f t="shared" si="533"/>
        <v>3.0927664988509331</v>
      </c>
      <c r="O2268" s="283">
        <f t="shared" si="534"/>
        <v>0.35237345797374614</v>
      </c>
      <c r="P2268" s="21">
        <f t="shared" si="526"/>
        <v>0</v>
      </c>
      <c r="Q2268" s="21">
        <f t="shared" si="527"/>
        <v>0.74504051125983206</v>
      </c>
      <c r="R2268">
        <f t="shared" si="528"/>
        <v>1.0705685074825908</v>
      </c>
      <c r="S2268" s="296">
        <f t="shared" si="535"/>
        <v>0</v>
      </c>
      <c r="T2268" s="283">
        <f t="shared" si="536"/>
        <v>0.30030405008654154</v>
      </c>
    </row>
    <row r="2269" spans="1:20" x14ac:dyDescent="0.25">
      <c r="A2269" s="286">
        <v>43195</v>
      </c>
      <c r="B2269" s="1">
        <f t="shared" si="529"/>
        <v>4</v>
      </c>
      <c r="C2269" s="285">
        <v>11</v>
      </c>
      <c r="D2269" t="s">
        <v>714</v>
      </c>
      <c r="F2269" s="16">
        <v>37</v>
      </c>
      <c r="G2269" t="str">
        <f t="shared" si="523"/>
        <v>heating</v>
      </c>
      <c r="H2269" s="283">
        <f>IF(G2269="heating",F2269*Assumptions!M$4+Assumptions!M$7,0)</f>
        <v>0.34824054712973695</v>
      </c>
      <c r="I2269" s="15">
        <f t="shared" si="524"/>
        <v>0.94956163997961163</v>
      </c>
      <c r="J2269" s="15">
        <f t="shared" si="525"/>
        <v>1.0020455199443592</v>
      </c>
      <c r="K2269" s="283">
        <f t="shared" si="530"/>
        <v>0.33135226911696763</v>
      </c>
      <c r="L2269" s="283">
        <f t="shared" si="531"/>
        <v>3.3550920610042541</v>
      </c>
      <c r="M2269" s="283">
        <f t="shared" si="532"/>
        <v>3.7931796579444033</v>
      </c>
      <c r="N2269" s="283">
        <f t="shared" si="533"/>
        <v>2.8034223547707424</v>
      </c>
      <c r="O2269" s="283">
        <f t="shared" si="534"/>
        <v>0.39655721715217501</v>
      </c>
      <c r="P2269" s="21">
        <f t="shared" si="526"/>
        <v>0</v>
      </c>
      <c r="Q2269" s="21">
        <f t="shared" si="527"/>
        <v>0.72850690893675296</v>
      </c>
      <c r="R2269">
        <f t="shared" si="528"/>
        <v>1.0705685074825908</v>
      </c>
      <c r="S2269" s="296">
        <f t="shared" si="535"/>
        <v>0</v>
      </c>
      <c r="T2269" s="283">
        <f t="shared" si="536"/>
        <v>0.33135226911696763</v>
      </c>
    </row>
    <row r="2270" spans="1:20" x14ac:dyDescent="0.25">
      <c r="A2270" s="286">
        <v>43195</v>
      </c>
      <c r="B2270" s="1">
        <f t="shared" si="529"/>
        <v>4</v>
      </c>
      <c r="C2270" s="285">
        <v>12</v>
      </c>
      <c r="D2270" t="s">
        <v>714</v>
      </c>
      <c r="F2270" s="16">
        <v>37</v>
      </c>
      <c r="G2270" t="str">
        <f t="shared" si="523"/>
        <v>heating</v>
      </c>
      <c r="H2270" s="283">
        <f>IF(G2270="heating",F2270*Assumptions!M$4+Assumptions!M$7,0)</f>
        <v>0.34824054712973695</v>
      </c>
      <c r="I2270" s="15">
        <f t="shared" si="524"/>
        <v>0.91648403420261149</v>
      </c>
      <c r="J2270" s="15">
        <f t="shared" si="525"/>
        <v>1.0020455199443592</v>
      </c>
      <c r="K2270" s="283">
        <f t="shared" si="530"/>
        <v>0.31980974331379719</v>
      </c>
      <c r="L2270" s="283">
        <f t="shared" si="531"/>
        <v>3.3550920610042541</v>
      </c>
      <c r="M2270" s="283">
        <f t="shared" si="532"/>
        <v>3.6610457383712465</v>
      </c>
      <c r="N2270" s="283">
        <f t="shared" si="533"/>
        <v>2.8034223547707424</v>
      </c>
      <c r="O2270" s="283">
        <f t="shared" si="534"/>
        <v>0.3827433026628897</v>
      </c>
      <c r="P2270" s="21">
        <f t="shared" si="526"/>
        <v>0</v>
      </c>
      <c r="Q2270" s="21">
        <f t="shared" si="527"/>
        <v>0.75910815787401487</v>
      </c>
      <c r="R2270">
        <f t="shared" si="528"/>
        <v>1.0705685074825908</v>
      </c>
      <c r="S2270" s="296">
        <f t="shared" si="535"/>
        <v>0</v>
      </c>
      <c r="T2270" s="283">
        <f t="shared" si="536"/>
        <v>0.31980974331379719</v>
      </c>
    </row>
    <row r="2271" spans="1:20" x14ac:dyDescent="0.25">
      <c r="A2271" s="286">
        <v>43195</v>
      </c>
      <c r="B2271" s="1">
        <f t="shared" si="529"/>
        <v>4</v>
      </c>
      <c r="C2271" s="285">
        <v>13</v>
      </c>
      <c r="D2271" t="s">
        <v>714</v>
      </c>
      <c r="F2271" s="16">
        <v>36</v>
      </c>
      <c r="G2271" t="str">
        <f t="shared" si="523"/>
        <v>heating</v>
      </c>
      <c r="H2271" s="283">
        <f>IF(G2271="heating",F2271*Assumptions!M$4+Assumptions!M$7,0)</f>
        <v>0.358936421366777</v>
      </c>
      <c r="I2271" s="15">
        <f t="shared" si="524"/>
        <v>0.90040206880052787</v>
      </c>
      <c r="J2271" s="15">
        <f t="shared" si="525"/>
        <v>1.0020455199443592</v>
      </c>
      <c r="K2271" s="283">
        <f t="shared" si="530"/>
        <v>0.32384818201788124</v>
      </c>
      <c r="L2271" s="283">
        <f t="shared" si="531"/>
        <v>3.2767200477248446</v>
      </c>
      <c r="M2271" s="283">
        <f t="shared" si="532"/>
        <v>3.6206773414518492</v>
      </c>
      <c r="N2271" s="283">
        <f t="shared" si="533"/>
        <v>2.7263288431388362</v>
      </c>
      <c r="O2271" s="283">
        <f t="shared" si="534"/>
        <v>0.38922664560725456</v>
      </c>
      <c r="P2271" s="21">
        <f t="shared" si="526"/>
        <v>0</v>
      </c>
      <c r="Q2271" s="21">
        <f t="shared" si="527"/>
        <v>0.79115902007799765</v>
      </c>
      <c r="R2271">
        <f t="shared" si="528"/>
        <v>1.0705685074825908</v>
      </c>
      <c r="S2271" s="296">
        <f t="shared" si="535"/>
        <v>0</v>
      </c>
      <c r="T2271" s="283">
        <f t="shared" si="536"/>
        <v>0.32384818201788124</v>
      </c>
    </row>
    <row r="2272" spans="1:20" x14ac:dyDescent="0.25">
      <c r="A2272" s="286">
        <v>43195</v>
      </c>
      <c r="B2272" s="1">
        <f t="shared" si="529"/>
        <v>4</v>
      </c>
      <c r="C2272" s="285">
        <v>14</v>
      </c>
      <c r="D2272" t="s">
        <v>714</v>
      </c>
      <c r="F2272" s="16">
        <v>37</v>
      </c>
      <c r="G2272" t="str">
        <f t="shared" si="523"/>
        <v>heating</v>
      </c>
      <c r="H2272" s="283">
        <f>IF(G2272="heating",F2272*Assumptions!M$4+Assumptions!M$7,0)</f>
        <v>0.34824054712973695</v>
      </c>
      <c r="I2272" s="15">
        <f t="shared" si="524"/>
        <v>0.86032894500746537</v>
      </c>
      <c r="J2272" s="15">
        <f t="shared" si="525"/>
        <v>1.0020455199443592</v>
      </c>
      <c r="K2272" s="283">
        <f t="shared" si="530"/>
        <v>0.30021426320607414</v>
      </c>
      <c r="L2272" s="283">
        <f t="shared" si="531"/>
        <v>3.3550920610042541</v>
      </c>
      <c r="M2272" s="283">
        <f t="shared" si="532"/>
        <v>3.4367250275749939</v>
      </c>
      <c r="N2272" s="283">
        <f t="shared" si="533"/>
        <v>2.8034223547707424</v>
      </c>
      <c r="O2272" s="283">
        <f t="shared" si="534"/>
        <v>0.35929173831722233</v>
      </c>
      <c r="P2272" s="21">
        <f t="shared" si="526"/>
        <v>0</v>
      </c>
      <c r="Q2272" s="21">
        <f t="shared" si="527"/>
        <v>0.84355555031342389</v>
      </c>
      <c r="R2272">
        <f t="shared" si="528"/>
        <v>1.0705685074825908</v>
      </c>
      <c r="S2272" s="296">
        <f t="shared" si="535"/>
        <v>0</v>
      </c>
      <c r="T2272" s="283">
        <f t="shared" si="536"/>
        <v>0.30021426320607414</v>
      </c>
    </row>
    <row r="2273" spans="1:20" x14ac:dyDescent="0.25">
      <c r="A2273" s="286">
        <v>43195</v>
      </c>
      <c r="B2273" s="1">
        <f t="shared" si="529"/>
        <v>4</v>
      </c>
      <c r="C2273" s="285">
        <v>15</v>
      </c>
      <c r="D2273" t="s">
        <v>714</v>
      </c>
      <c r="F2273" s="16">
        <v>37</v>
      </c>
      <c r="G2273" t="str">
        <f t="shared" si="523"/>
        <v>heating</v>
      </c>
      <c r="H2273" s="283">
        <f>IF(G2273="heating",F2273*Assumptions!M$4+Assumptions!M$7,0)</f>
        <v>0.34824054712973695</v>
      </c>
      <c r="I2273" s="15">
        <f t="shared" si="524"/>
        <v>0.85754515037175039</v>
      </c>
      <c r="J2273" s="15">
        <f t="shared" si="525"/>
        <v>1.0020455199443592</v>
      </c>
      <c r="K2273" s="283">
        <f t="shared" si="530"/>
        <v>0.29924285005029455</v>
      </c>
      <c r="L2273" s="283">
        <f t="shared" si="531"/>
        <v>3.3550920610042541</v>
      </c>
      <c r="M2273" s="283">
        <f t="shared" si="532"/>
        <v>3.4256047034806931</v>
      </c>
      <c r="N2273" s="283">
        <f t="shared" si="533"/>
        <v>2.8034223547707424</v>
      </c>
      <c r="O2273" s="283">
        <f t="shared" si="534"/>
        <v>0.35812916623408092</v>
      </c>
      <c r="P2273" s="21">
        <f t="shared" si="526"/>
        <v>0</v>
      </c>
      <c r="Q2273" s="21">
        <f t="shared" si="527"/>
        <v>0.96592607327566882</v>
      </c>
      <c r="R2273">
        <f t="shared" si="528"/>
        <v>1.0705685074825908</v>
      </c>
      <c r="S2273" s="296">
        <f t="shared" si="535"/>
        <v>0</v>
      </c>
      <c r="T2273" s="283">
        <f t="shared" si="536"/>
        <v>0.29924285005029455</v>
      </c>
    </row>
    <row r="2274" spans="1:20" x14ac:dyDescent="0.25">
      <c r="A2274" s="286">
        <v>43195</v>
      </c>
      <c r="B2274" s="1">
        <f t="shared" si="529"/>
        <v>4</v>
      </c>
      <c r="C2274" s="285">
        <v>16</v>
      </c>
      <c r="D2274" t="s">
        <v>714</v>
      </c>
      <c r="F2274" s="16">
        <v>36</v>
      </c>
      <c r="G2274" t="str">
        <f t="shared" si="523"/>
        <v>heating</v>
      </c>
      <c r="H2274" s="283">
        <f>IF(G2274="heating",F2274*Assumptions!M$4+Assumptions!M$7,0)</f>
        <v>0.358936421366777</v>
      </c>
      <c r="I2274" s="15">
        <f t="shared" si="524"/>
        <v>0.88344815438260227</v>
      </c>
      <c r="J2274" s="15">
        <f t="shared" si="525"/>
        <v>1.0020455199443592</v>
      </c>
      <c r="K2274" s="283">
        <f t="shared" si="530"/>
        <v>0.31775035688777453</v>
      </c>
      <c r="L2274" s="283">
        <f t="shared" si="531"/>
        <v>3.2767200477248446</v>
      </c>
      <c r="M2274" s="283">
        <f t="shared" si="532"/>
        <v>3.5525026271670734</v>
      </c>
      <c r="N2274" s="283">
        <f t="shared" si="533"/>
        <v>2.7263288431388362</v>
      </c>
      <c r="O2274" s="283">
        <f t="shared" si="534"/>
        <v>0.38189779167915061</v>
      </c>
      <c r="P2274" s="21">
        <f t="shared" si="526"/>
        <v>0</v>
      </c>
      <c r="Q2274" s="21">
        <f t="shared" si="527"/>
        <v>1.1649354943302594</v>
      </c>
      <c r="R2274">
        <f t="shared" si="528"/>
        <v>1.0705685074825908</v>
      </c>
      <c r="S2274" s="296">
        <f t="shared" si="535"/>
        <v>0</v>
      </c>
      <c r="T2274" s="283">
        <f t="shared" si="536"/>
        <v>0.31775035688777453</v>
      </c>
    </row>
    <row r="2275" spans="1:20" x14ac:dyDescent="0.25">
      <c r="A2275" s="286">
        <v>43195</v>
      </c>
      <c r="B2275" s="1">
        <f t="shared" si="529"/>
        <v>4</v>
      </c>
      <c r="C2275" s="285">
        <v>17</v>
      </c>
      <c r="D2275" t="s">
        <v>714</v>
      </c>
      <c r="F2275" s="16">
        <v>37</v>
      </c>
      <c r="G2275" t="str">
        <f t="shared" si="523"/>
        <v>heating</v>
      </c>
      <c r="H2275" s="283">
        <f>IF(G2275="heating",F2275*Assumptions!M$4+Assumptions!M$7,0)</f>
        <v>0.34824054712973695</v>
      </c>
      <c r="I2275" s="15">
        <f t="shared" si="524"/>
        <v>0.94025748850374469</v>
      </c>
      <c r="J2275" s="15">
        <f t="shared" si="525"/>
        <v>1.0020455199443592</v>
      </c>
      <c r="K2275" s="283">
        <f t="shared" si="530"/>
        <v>0.3281055586624439</v>
      </c>
      <c r="L2275" s="283">
        <f t="shared" si="531"/>
        <v>3.3550920610042541</v>
      </c>
      <c r="M2275" s="283">
        <f t="shared" si="532"/>
        <v>3.756012699395562</v>
      </c>
      <c r="N2275" s="283">
        <f t="shared" si="533"/>
        <v>2.8034223547707424</v>
      </c>
      <c r="O2275" s="283">
        <f t="shared" si="534"/>
        <v>0.39267160482129848</v>
      </c>
      <c r="P2275" s="21">
        <f t="shared" si="526"/>
        <v>0</v>
      </c>
      <c r="Q2275" s="21">
        <f t="shared" si="527"/>
        <v>1.3521540118753073</v>
      </c>
      <c r="R2275">
        <f t="shared" si="528"/>
        <v>1.0705685074825908</v>
      </c>
      <c r="S2275" s="296">
        <f t="shared" si="535"/>
        <v>0</v>
      </c>
      <c r="T2275" s="283">
        <f t="shared" si="536"/>
        <v>0.3281055586624439</v>
      </c>
    </row>
    <row r="2276" spans="1:20" x14ac:dyDescent="0.25">
      <c r="A2276" s="286">
        <v>43195</v>
      </c>
      <c r="B2276" s="1">
        <f t="shared" si="529"/>
        <v>4</v>
      </c>
      <c r="C2276" s="285">
        <v>18</v>
      </c>
      <c r="D2276" t="s">
        <v>714</v>
      </c>
      <c r="F2276" s="16">
        <v>37</v>
      </c>
      <c r="G2276" t="str">
        <f t="shared" si="523"/>
        <v>heating</v>
      </c>
      <c r="H2276" s="283">
        <f>IF(G2276="heating",F2276*Assumptions!M$4+Assumptions!M$7,0)</f>
        <v>0.34824054712973695</v>
      </c>
      <c r="I2276" s="15">
        <f t="shared" si="524"/>
        <v>0.98182363790757687</v>
      </c>
      <c r="J2276" s="15">
        <f t="shared" si="525"/>
        <v>1.0020455199443592</v>
      </c>
      <c r="K2276" s="283">
        <f t="shared" si="530"/>
        <v>0.34261018621217348</v>
      </c>
      <c r="L2276" s="283">
        <f t="shared" si="531"/>
        <v>3.3550920610042541</v>
      </c>
      <c r="M2276" s="283">
        <f t="shared" si="532"/>
        <v>3.9220554982401734</v>
      </c>
      <c r="N2276" s="283">
        <f t="shared" si="533"/>
        <v>2.8034223547707424</v>
      </c>
      <c r="O2276" s="283">
        <f t="shared" si="534"/>
        <v>0.41003051638776533</v>
      </c>
      <c r="P2276" s="21">
        <f t="shared" si="526"/>
        <v>0</v>
      </c>
      <c r="Q2276" s="21">
        <f t="shared" si="527"/>
        <v>1.5598916921549892</v>
      </c>
      <c r="R2276">
        <f t="shared" si="528"/>
        <v>1.0705685074825908</v>
      </c>
      <c r="S2276" s="296">
        <f t="shared" si="535"/>
        <v>0</v>
      </c>
      <c r="T2276" s="283">
        <f t="shared" si="536"/>
        <v>0.34261018621217348</v>
      </c>
    </row>
    <row r="2277" spans="1:20" x14ac:dyDescent="0.25">
      <c r="A2277" s="286">
        <v>43195</v>
      </c>
      <c r="B2277" s="1">
        <f t="shared" si="529"/>
        <v>4</v>
      </c>
      <c r="C2277" s="285">
        <v>19</v>
      </c>
      <c r="D2277" t="s">
        <v>714</v>
      </c>
      <c r="F2277" s="16">
        <v>37</v>
      </c>
      <c r="G2277" t="str">
        <f t="shared" si="523"/>
        <v>heating</v>
      </c>
      <c r="H2277" s="283">
        <f>IF(G2277="heating",F2277*Assumptions!M$4+Assumptions!M$7,0)</f>
        <v>0.34824054712973695</v>
      </c>
      <c r="I2277" s="15">
        <f t="shared" si="524"/>
        <v>0.98418842963438757</v>
      </c>
      <c r="J2277" s="15">
        <f t="shared" si="525"/>
        <v>1.0020455199443592</v>
      </c>
      <c r="K2277" s="283">
        <f t="shared" si="530"/>
        <v>0.34343538709611465</v>
      </c>
      <c r="L2277" s="283">
        <f t="shared" si="531"/>
        <v>3.3550920610042541</v>
      </c>
      <c r="M2277" s="283">
        <f t="shared" si="532"/>
        <v>3.9315020465164991</v>
      </c>
      <c r="N2277" s="283">
        <f t="shared" si="533"/>
        <v>2.8034223547707424</v>
      </c>
      <c r="O2277" s="283">
        <f t="shared" si="534"/>
        <v>0.4110181039090437</v>
      </c>
      <c r="P2277" s="21">
        <f t="shared" si="526"/>
        <v>0</v>
      </c>
      <c r="Q2277" s="21">
        <f t="shared" si="527"/>
        <v>1.6764212681468484</v>
      </c>
      <c r="R2277">
        <f t="shared" si="528"/>
        <v>1.0705685074825908</v>
      </c>
      <c r="S2277" s="296">
        <f t="shared" si="535"/>
        <v>0</v>
      </c>
      <c r="T2277" s="283">
        <f t="shared" si="536"/>
        <v>0.34343538709611465</v>
      </c>
    </row>
    <row r="2278" spans="1:20" x14ac:dyDescent="0.25">
      <c r="A2278" s="286">
        <v>43195</v>
      </c>
      <c r="B2278" s="1">
        <f t="shared" si="529"/>
        <v>4</v>
      </c>
      <c r="C2278" s="285">
        <v>20</v>
      </c>
      <c r="D2278" t="s">
        <v>714</v>
      </c>
      <c r="F2278" s="16">
        <v>37</v>
      </c>
      <c r="G2278" t="str">
        <f t="shared" si="523"/>
        <v>heating</v>
      </c>
      <c r="H2278" s="283">
        <f>IF(G2278="heating",F2278*Assumptions!M$4+Assumptions!M$7,0)</f>
        <v>0.34824054712973695</v>
      </c>
      <c r="I2278" s="15">
        <f t="shared" si="524"/>
        <v>0.97071962311712034</v>
      </c>
      <c r="J2278" s="15">
        <f t="shared" si="525"/>
        <v>1.0020455199443592</v>
      </c>
      <c r="K2278" s="283">
        <f t="shared" si="530"/>
        <v>0.33873540827021165</v>
      </c>
      <c r="L2278" s="283">
        <f t="shared" si="531"/>
        <v>3.3550920610042541</v>
      </c>
      <c r="M2278" s="283">
        <f t="shared" si="532"/>
        <v>3.8776986905814548</v>
      </c>
      <c r="N2278" s="283">
        <f t="shared" si="533"/>
        <v>2.8034223547707424</v>
      </c>
      <c r="O2278" s="283">
        <f t="shared" si="534"/>
        <v>0.4053932427036529</v>
      </c>
      <c r="P2278" s="21">
        <f t="shared" si="526"/>
        <v>0</v>
      </c>
      <c r="Q2278" s="21">
        <f t="shared" si="527"/>
        <v>1.52436960139122</v>
      </c>
      <c r="R2278">
        <f t="shared" si="528"/>
        <v>1.0705685074825908</v>
      </c>
      <c r="S2278" s="296">
        <f t="shared" si="535"/>
        <v>0</v>
      </c>
      <c r="T2278" s="283">
        <f t="shared" si="536"/>
        <v>0.33873540827021165</v>
      </c>
    </row>
    <row r="2279" spans="1:20" x14ac:dyDescent="0.25">
      <c r="A2279" s="286">
        <v>43195</v>
      </c>
      <c r="B2279" s="1">
        <f t="shared" si="529"/>
        <v>4</v>
      </c>
      <c r="C2279" s="285">
        <v>21</v>
      </c>
      <c r="D2279" t="s">
        <v>714</v>
      </c>
      <c r="F2279" s="16">
        <v>37</v>
      </c>
      <c r="G2279" t="str">
        <f t="shared" si="523"/>
        <v>heating</v>
      </c>
      <c r="H2279" s="283">
        <f>IF(G2279="heating",F2279*Assumptions!M$4+Assumptions!M$7,0)</f>
        <v>0.34824054712973695</v>
      </c>
      <c r="I2279" s="15">
        <f t="shared" si="524"/>
        <v>0.95751150862929935</v>
      </c>
      <c r="J2279" s="15">
        <f t="shared" si="525"/>
        <v>1.0020455199443592</v>
      </c>
      <c r="K2279" s="283">
        <f t="shared" si="530"/>
        <v>0.33412639867880672</v>
      </c>
      <c r="L2279" s="283">
        <f t="shared" si="531"/>
        <v>3.3550920610042541</v>
      </c>
      <c r="M2279" s="283">
        <f t="shared" si="532"/>
        <v>3.8249367117002531</v>
      </c>
      <c r="N2279" s="283">
        <f t="shared" si="533"/>
        <v>2.8034223547707424</v>
      </c>
      <c r="O2279" s="283">
        <f t="shared" si="534"/>
        <v>0.39987725205640007</v>
      </c>
      <c r="P2279" s="21">
        <f t="shared" si="526"/>
        <v>0</v>
      </c>
      <c r="Q2279" s="21">
        <f t="shared" si="527"/>
        <v>1.4448604713749031</v>
      </c>
      <c r="R2279">
        <f t="shared" si="528"/>
        <v>1.0705685074825908</v>
      </c>
      <c r="S2279" s="296">
        <f t="shared" si="535"/>
        <v>0</v>
      </c>
      <c r="T2279" s="283">
        <f t="shared" si="536"/>
        <v>0.33412639867880672</v>
      </c>
    </row>
    <row r="2280" spans="1:20" x14ac:dyDescent="0.25">
      <c r="A2280" s="286">
        <v>43195</v>
      </c>
      <c r="B2280" s="1">
        <f t="shared" si="529"/>
        <v>4</v>
      </c>
      <c r="C2280" s="285">
        <v>22</v>
      </c>
      <c r="D2280" t="s">
        <v>714</v>
      </c>
      <c r="F2280" s="16">
        <v>36</v>
      </c>
      <c r="G2280" t="str">
        <f t="shared" si="523"/>
        <v>heating</v>
      </c>
      <c r="H2280" s="283">
        <f>IF(G2280="heating",F2280*Assumptions!M$4+Assumptions!M$7,0)</f>
        <v>0.358936421366777</v>
      </c>
      <c r="I2280" s="15">
        <f t="shared" si="524"/>
        <v>0.9426530227543114</v>
      </c>
      <c r="J2280" s="15">
        <f t="shared" si="525"/>
        <v>1.0020455199443592</v>
      </c>
      <c r="K2280" s="283">
        <f t="shared" si="530"/>
        <v>0.33904460937025471</v>
      </c>
      <c r="L2280" s="283">
        <f t="shared" si="531"/>
        <v>3.2767200477248446</v>
      </c>
      <c r="M2280" s="283">
        <f t="shared" si="532"/>
        <v>3.7905759644514365</v>
      </c>
      <c r="N2280" s="283">
        <f t="shared" si="533"/>
        <v>2.7263288431388362</v>
      </c>
      <c r="O2280" s="283">
        <f t="shared" si="534"/>
        <v>0.40749092736645265</v>
      </c>
      <c r="P2280" s="21">
        <f t="shared" si="526"/>
        <v>0</v>
      </c>
      <c r="Q2280" s="21">
        <f t="shared" si="527"/>
        <v>1.2427137171080138</v>
      </c>
      <c r="R2280">
        <f t="shared" si="528"/>
        <v>1.0705685074825908</v>
      </c>
      <c r="S2280" s="296">
        <f t="shared" si="535"/>
        <v>0</v>
      </c>
      <c r="T2280" s="283">
        <f t="shared" si="536"/>
        <v>0.33904460937025471</v>
      </c>
    </row>
    <row r="2281" spans="1:20" x14ac:dyDescent="0.25">
      <c r="A2281" s="286">
        <v>43195</v>
      </c>
      <c r="B2281" s="1">
        <f t="shared" si="529"/>
        <v>4</v>
      </c>
      <c r="C2281" s="285">
        <v>23</v>
      </c>
      <c r="D2281" t="s">
        <v>713</v>
      </c>
      <c r="F2281" s="16">
        <v>34</v>
      </c>
      <c r="G2281" t="str">
        <f t="shared" si="523"/>
        <v>heating</v>
      </c>
      <c r="H2281" s="283">
        <f>IF(G2281="heating",F2281*Assumptions!M$4+Assumptions!M$7,0)</f>
        <v>0.38032816984085704</v>
      </c>
      <c r="I2281" s="15">
        <f t="shared" si="524"/>
        <v>0.94450710149963013</v>
      </c>
      <c r="J2281" s="15">
        <f t="shared" si="525"/>
        <v>1.0020455199443592</v>
      </c>
      <c r="K2281" s="283">
        <f t="shared" si="530"/>
        <v>0.35995745442505056</v>
      </c>
      <c r="L2281" s="283">
        <f t="shared" si="531"/>
        <v>3.1617728735566879</v>
      </c>
      <c r="M2281" s="283">
        <f t="shared" si="532"/>
        <v>3.8832098757016129</v>
      </c>
      <c r="N2281" s="283">
        <f t="shared" si="533"/>
        <v>2.582445701090049</v>
      </c>
      <c r="O2281" s="283">
        <f t="shared" si="534"/>
        <v>0.44070770376904711</v>
      </c>
      <c r="P2281" s="21">
        <f t="shared" si="526"/>
        <v>0</v>
      </c>
      <c r="Q2281" s="21">
        <f t="shared" si="527"/>
        <v>1.0297519246597011</v>
      </c>
      <c r="R2281">
        <f t="shared" si="528"/>
        <v>1.0705685074825908</v>
      </c>
      <c r="S2281" s="296">
        <f t="shared" si="535"/>
        <v>0</v>
      </c>
      <c r="T2281" s="283">
        <f t="shared" si="536"/>
        <v>0.35995745442505056</v>
      </c>
    </row>
    <row r="2282" spans="1:20" x14ac:dyDescent="0.25">
      <c r="A2282" s="286">
        <v>43196</v>
      </c>
      <c r="B2282" s="1">
        <f t="shared" si="529"/>
        <v>5</v>
      </c>
      <c r="C2282" s="285">
        <v>0</v>
      </c>
      <c r="D2282" t="s">
        <v>713</v>
      </c>
      <c r="F2282" s="16">
        <v>34</v>
      </c>
      <c r="G2282" t="str">
        <f t="shared" si="523"/>
        <v>heating</v>
      </c>
      <c r="H2282" s="283">
        <f>IF(G2282="heating",F2282*Assumptions!M$4+Assumptions!M$7,0)</f>
        <v>0.38032816984085704</v>
      </c>
      <c r="I2282" s="15">
        <f t="shared" si="524"/>
        <v>0.97481507806017154</v>
      </c>
      <c r="J2282" s="15">
        <f t="shared" si="525"/>
        <v>1.0078033906966741</v>
      </c>
      <c r="K2282" s="283">
        <f t="shared" si="530"/>
        <v>0.37364273882111093</v>
      </c>
      <c r="L2282" s="283">
        <f t="shared" si="531"/>
        <v>3.1617728735566879</v>
      </c>
      <c r="M2282" s="283">
        <f t="shared" si="532"/>
        <v>4.0308463001325228</v>
      </c>
      <c r="N2282" s="283">
        <f t="shared" si="533"/>
        <v>2.582445701090049</v>
      </c>
      <c r="O2282" s="283">
        <f t="shared" si="534"/>
        <v>0.45746304578925229</v>
      </c>
      <c r="P2282" s="21">
        <f t="shared" si="526"/>
        <v>0</v>
      </c>
      <c r="Q2282" s="21">
        <f t="shared" si="527"/>
        <v>0.90668853391740301</v>
      </c>
      <c r="R2282">
        <f t="shared" si="528"/>
        <v>1.1856283047139096</v>
      </c>
      <c r="S2282" s="296">
        <f t="shared" si="535"/>
        <v>0</v>
      </c>
      <c r="T2282" s="283">
        <f t="shared" si="536"/>
        <v>0.37364273882111093</v>
      </c>
    </row>
    <row r="2283" spans="1:20" x14ac:dyDescent="0.25">
      <c r="A2283" s="286">
        <v>43196</v>
      </c>
      <c r="B2283" s="1">
        <f t="shared" si="529"/>
        <v>5</v>
      </c>
      <c r="C2283" s="285">
        <v>1</v>
      </c>
      <c r="D2283" t="s">
        <v>713</v>
      </c>
      <c r="F2283" s="16">
        <v>32</v>
      </c>
      <c r="G2283" t="str">
        <f t="shared" si="523"/>
        <v>heating</v>
      </c>
      <c r="H2283" s="283">
        <f>IF(G2283="heating",F2283*Assumptions!M$4+Assumptions!M$7,0)</f>
        <v>0.40171991831493709</v>
      </c>
      <c r="I2283" s="15">
        <f t="shared" si="524"/>
        <v>1.012242869806885</v>
      </c>
      <c r="J2283" s="15">
        <f t="shared" si="525"/>
        <v>1.0078033906966741</v>
      </c>
      <c r="K2283" s="283">
        <f t="shared" si="530"/>
        <v>0.40981127911942533</v>
      </c>
      <c r="L2283" s="283">
        <f t="shared" si="531"/>
        <v>3.1003620880617868</v>
      </c>
      <c r="M2283" s="283">
        <f t="shared" si="532"/>
        <v>4.3351621605792126</v>
      </c>
      <c r="N2283" s="283">
        <f t="shared" si="533"/>
        <v>2.4522803312945656</v>
      </c>
      <c r="O2283" s="283">
        <f t="shared" si="534"/>
        <v>0.51811505268292035</v>
      </c>
      <c r="P2283" s="21">
        <f t="shared" si="526"/>
        <v>0</v>
      </c>
      <c r="Q2283" s="21">
        <f t="shared" si="527"/>
        <v>0.81803459285312596</v>
      </c>
      <c r="R2283">
        <f t="shared" si="528"/>
        <v>1.1856283047139096</v>
      </c>
      <c r="S2283" s="296">
        <f t="shared" si="535"/>
        <v>0</v>
      </c>
      <c r="T2283" s="283">
        <f t="shared" si="536"/>
        <v>0.40981127911942533</v>
      </c>
    </row>
    <row r="2284" spans="1:20" x14ac:dyDescent="0.25">
      <c r="A2284" s="286">
        <v>43196</v>
      </c>
      <c r="B2284" s="1">
        <f t="shared" si="529"/>
        <v>5</v>
      </c>
      <c r="C2284" s="285">
        <v>2</v>
      </c>
      <c r="D2284" t="s">
        <v>713</v>
      </c>
      <c r="F2284" s="16">
        <v>30</v>
      </c>
      <c r="G2284" t="str">
        <f t="shared" si="523"/>
        <v>heating</v>
      </c>
      <c r="H2284" s="283">
        <f>IF(G2284="heating",F2284*Assumptions!M$4+Assumptions!M$7,0)</f>
        <v>0.42311166678901713</v>
      </c>
      <c r="I2284" s="15">
        <f t="shared" si="524"/>
        <v>1.0509704703585963</v>
      </c>
      <c r="J2284" s="15">
        <f t="shared" si="525"/>
        <v>1.0078033906966741</v>
      </c>
      <c r="K2284" s="283">
        <f t="shared" si="530"/>
        <v>0.44814786259341305</v>
      </c>
      <c r="L2284" s="283">
        <f t="shared" si="531"/>
        <v>3.0747565450814909</v>
      </c>
      <c r="M2284" s="283">
        <f t="shared" si="532"/>
        <v>4.7015502973735632</v>
      </c>
      <c r="N2284" s="283">
        <f t="shared" si="533"/>
        <v>2.3339835549601151</v>
      </c>
      <c r="O2284" s="283">
        <f t="shared" si="534"/>
        <v>0.59038358292842597</v>
      </c>
      <c r="P2284" s="21">
        <f t="shared" si="526"/>
        <v>0</v>
      </c>
      <c r="Q2284" s="21">
        <f t="shared" si="527"/>
        <v>0.74507607494346417</v>
      </c>
      <c r="R2284">
        <f t="shared" si="528"/>
        <v>1.1856283047139096</v>
      </c>
      <c r="S2284" s="296">
        <f t="shared" si="535"/>
        <v>0</v>
      </c>
      <c r="T2284" s="283">
        <f t="shared" si="536"/>
        <v>0.44814786259341305</v>
      </c>
    </row>
    <row r="2285" spans="1:20" x14ac:dyDescent="0.25">
      <c r="A2285" s="286">
        <v>43196</v>
      </c>
      <c r="B2285" s="1">
        <f t="shared" si="529"/>
        <v>5</v>
      </c>
      <c r="C2285" s="285">
        <v>3</v>
      </c>
      <c r="D2285" t="s">
        <v>713</v>
      </c>
      <c r="F2285" s="16">
        <v>30</v>
      </c>
      <c r="G2285" t="str">
        <f t="shared" si="523"/>
        <v>heating</v>
      </c>
      <c r="H2285" s="283">
        <f>IF(G2285="heating",F2285*Assumptions!M$4+Assumptions!M$7,0)</f>
        <v>0.42311166678901713</v>
      </c>
      <c r="I2285" s="15">
        <f t="shared" si="524"/>
        <v>1.0924036124451033</v>
      </c>
      <c r="J2285" s="15">
        <f t="shared" si="525"/>
        <v>1.0078033906966741</v>
      </c>
      <c r="K2285" s="283">
        <f t="shared" si="530"/>
        <v>0.46581550844102831</v>
      </c>
      <c r="L2285" s="283">
        <f t="shared" si="531"/>
        <v>3.0747565450814909</v>
      </c>
      <c r="M2285" s="283">
        <f t="shared" si="532"/>
        <v>4.8869027948909025</v>
      </c>
      <c r="N2285" s="283">
        <f t="shared" si="533"/>
        <v>2.3339835549601151</v>
      </c>
      <c r="O2285" s="283">
        <f t="shared" si="534"/>
        <v>0.61365868681280833</v>
      </c>
      <c r="P2285" s="21">
        <f t="shared" si="526"/>
        <v>0</v>
      </c>
      <c r="Q2285" s="21">
        <f t="shared" si="527"/>
        <v>0.69158980876382303</v>
      </c>
      <c r="R2285">
        <f t="shared" si="528"/>
        <v>1.1856283047139096</v>
      </c>
      <c r="S2285" s="296">
        <f t="shared" si="535"/>
        <v>0</v>
      </c>
      <c r="T2285" s="283">
        <f t="shared" si="536"/>
        <v>0.46581550844102831</v>
      </c>
    </row>
    <row r="2286" spans="1:20" x14ac:dyDescent="0.25">
      <c r="A2286" s="286">
        <v>43196</v>
      </c>
      <c r="B2286" s="1">
        <f t="shared" si="529"/>
        <v>5</v>
      </c>
      <c r="C2286" s="285">
        <v>4</v>
      </c>
      <c r="D2286" t="s">
        <v>713</v>
      </c>
      <c r="F2286" s="16">
        <v>30</v>
      </c>
      <c r="G2286" t="str">
        <f t="shared" si="523"/>
        <v>heating</v>
      </c>
      <c r="H2286" s="283">
        <f>IF(G2286="heating",F2286*Assumptions!M$4+Assumptions!M$7,0)</f>
        <v>0.42311166678901713</v>
      </c>
      <c r="I2286" s="15">
        <f t="shared" si="524"/>
        <v>1.1348296917927807</v>
      </c>
      <c r="J2286" s="15">
        <f t="shared" si="525"/>
        <v>1.0078033906966741</v>
      </c>
      <c r="K2286" s="283">
        <f t="shared" si="530"/>
        <v>0.48390655601479388</v>
      </c>
      <c r="L2286" s="283">
        <f t="shared" si="531"/>
        <v>3.0747565450814909</v>
      </c>
      <c r="M2286" s="283">
        <f t="shared" si="532"/>
        <v>5.0766972292724954</v>
      </c>
      <c r="N2286" s="283">
        <f t="shared" si="533"/>
        <v>2.3339835549601151</v>
      </c>
      <c r="O2286" s="283">
        <f t="shared" si="534"/>
        <v>0.63749157407398993</v>
      </c>
      <c r="P2286" s="21">
        <f t="shared" si="526"/>
        <v>0</v>
      </c>
      <c r="Q2286" s="21">
        <f t="shared" si="527"/>
        <v>0.6473875548762833</v>
      </c>
      <c r="R2286">
        <f t="shared" si="528"/>
        <v>1.1856283047139096</v>
      </c>
      <c r="S2286" s="296">
        <f t="shared" si="535"/>
        <v>0</v>
      </c>
      <c r="T2286" s="283">
        <f t="shared" si="536"/>
        <v>0.48390655601479388</v>
      </c>
    </row>
    <row r="2287" spans="1:20" x14ac:dyDescent="0.25">
      <c r="A2287" s="286">
        <v>43196</v>
      </c>
      <c r="B2287" s="1">
        <f t="shared" si="529"/>
        <v>5</v>
      </c>
      <c r="C2287" s="285">
        <v>5</v>
      </c>
      <c r="D2287" t="s">
        <v>713</v>
      </c>
      <c r="F2287" s="16">
        <v>30</v>
      </c>
      <c r="G2287" t="str">
        <f t="shared" si="523"/>
        <v>heating</v>
      </c>
      <c r="H2287" s="283">
        <f>IF(G2287="heating",F2287*Assumptions!M$4+Assumptions!M$7,0)</f>
        <v>0.42311166678901713</v>
      </c>
      <c r="I2287" s="15">
        <f t="shared" si="524"/>
        <v>1.1635558681477385</v>
      </c>
      <c r="J2287" s="15">
        <f t="shared" si="525"/>
        <v>1.0078033906966741</v>
      </c>
      <c r="K2287" s="283">
        <f t="shared" si="530"/>
        <v>0.496155781751425</v>
      </c>
      <c r="L2287" s="283">
        <f t="shared" si="531"/>
        <v>3.0747565450814909</v>
      </c>
      <c r="M2287" s="283">
        <f t="shared" si="532"/>
        <v>5.2052047057365822</v>
      </c>
      <c r="N2287" s="283">
        <f t="shared" si="533"/>
        <v>2.3339835549601151</v>
      </c>
      <c r="O2287" s="283">
        <f t="shared" si="534"/>
        <v>0.65362852882067013</v>
      </c>
      <c r="P2287" s="21">
        <f t="shared" si="526"/>
        <v>0</v>
      </c>
      <c r="Q2287" s="21">
        <f t="shared" si="527"/>
        <v>0.72139578924615555</v>
      </c>
      <c r="R2287">
        <f t="shared" si="528"/>
        <v>1.1856283047139096</v>
      </c>
      <c r="S2287" s="296">
        <f t="shared" si="535"/>
        <v>0</v>
      </c>
      <c r="T2287" s="283">
        <f t="shared" si="536"/>
        <v>0.496155781751425</v>
      </c>
    </row>
    <row r="2288" spans="1:20" x14ac:dyDescent="0.25">
      <c r="A2288" s="286">
        <v>43196</v>
      </c>
      <c r="B2288" s="1">
        <f t="shared" si="529"/>
        <v>5</v>
      </c>
      <c r="C2288" s="285">
        <v>6</v>
      </c>
      <c r="D2288" t="s">
        <v>713</v>
      </c>
      <c r="F2288" s="16">
        <v>30</v>
      </c>
      <c r="G2288" t="str">
        <f t="shared" si="523"/>
        <v>heating</v>
      </c>
      <c r="H2288" s="283">
        <f>IF(G2288="heating",F2288*Assumptions!M$4+Assumptions!M$7,0)</f>
        <v>0.42311166678901713</v>
      </c>
      <c r="I2288" s="15">
        <f t="shared" si="524"/>
        <v>1.2083911162615524</v>
      </c>
      <c r="J2288" s="15">
        <f t="shared" si="525"/>
        <v>1.0078033906966741</v>
      </c>
      <c r="K2288" s="283">
        <f t="shared" si="530"/>
        <v>0.51527413110351972</v>
      </c>
      <c r="L2288" s="283">
        <f t="shared" si="531"/>
        <v>3.0747565450814909</v>
      </c>
      <c r="M2288" s="283">
        <f t="shared" si="532"/>
        <v>5.4057766342993272</v>
      </c>
      <c r="N2288" s="283">
        <f t="shared" si="533"/>
        <v>2.3339835549601151</v>
      </c>
      <c r="O2288" s="283">
        <f t="shared" si="534"/>
        <v>0.67881476874793145</v>
      </c>
      <c r="P2288" s="21">
        <f t="shared" si="526"/>
        <v>0</v>
      </c>
      <c r="Q2288" s="21">
        <f t="shared" si="527"/>
        <v>0.87787080972652631</v>
      </c>
      <c r="R2288">
        <f t="shared" si="528"/>
        <v>1.1856283047139096</v>
      </c>
      <c r="S2288" s="296">
        <f t="shared" si="535"/>
        <v>0</v>
      </c>
      <c r="T2288" s="283">
        <f t="shared" si="536"/>
        <v>0.51527413110351972</v>
      </c>
    </row>
    <row r="2289" spans="1:20" x14ac:dyDescent="0.25">
      <c r="A2289" s="286">
        <v>43196</v>
      </c>
      <c r="B2289" s="1">
        <f t="shared" si="529"/>
        <v>5</v>
      </c>
      <c r="C2289" s="285">
        <v>7</v>
      </c>
      <c r="D2289" t="s">
        <v>714</v>
      </c>
      <c r="F2289" s="16">
        <v>34</v>
      </c>
      <c r="G2289" t="str">
        <f t="shared" si="523"/>
        <v>heating</v>
      </c>
      <c r="H2289" s="283">
        <f>IF(G2289="heating",F2289*Assumptions!M$4+Assumptions!M$7,0)</f>
        <v>0.38032816984085704</v>
      </c>
      <c r="I2289" s="15">
        <f t="shared" si="524"/>
        <v>1.1637425769249583</v>
      </c>
      <c r="J2289" s="15">
        <f t="shared" si="525"/>
        <v>1.0078033906966741</v>
      </c>
      <c r="K2289" s="283">
        <f t="shared" si="530"/>
        <v>0.44605789704264176</v>
      </c>
      <c r="L2289" s="283">
        <f t="shared" si="531"/>
        <v>3.1617728735566879</v>
      </c>
      <c r="M2289" s="283">
        <f t="shared" si="532"/>
        <v>4.812058785384429</v>
      </c>
      <c r="N2289" s="283">
        <f t="shared" si="533"/>
        <v>2.582445701090049</v>
      </c>
      <c r="O2289" s="283">
        <f t="shared" si="534"/>
        <v>0.54612329634263579</v>
      </c>
      <c r="P2289" s="21">
        <f t="shared" si="526"/>
        <v>0</v>
      </c>
      <c r="Q2289" s="21">
        <f t="shared" si="527"/>
        <v>0.97331382064367777</v>
      </c>
      <c r="R2289">
        <f t="shared" si="528"/>
        <v>1.1856283047139096</v>
      </c>
      <c r="S2289" s="296">
        <f t="shared" si="535"/>
        <v>0</v>
      </c>
      <c r="T2289" s="283">
        <f t="shared" si="536"/>
        <v>0.44605789704264176</v>
      </c>
    </row>
    <row r="2290" spans="1:20" x14ac:dyDescent="0.25">
      <c r="A2290" s="286">
        <v>43196</v>
      </c>
      <c r="B2290" s="1">
        <f t="shared" si="529"/>
        <v>5</v>
      </c>
      <c r="C2290" s="285">
        <v>8</v>
      </c>
      <c r="D2290" t="s">
        <v>714</v>
      </c>
      <c r="F2290" s="16">
        <v>36</v>
      </c>
      <c r="G2290" t="str">
        <f t="shared" si="523"/>
        <v>heating</v>
      </c>
      <c r="H2290" s="283">
        <f>IF(G2290="heating",F2290*Assumptions!M$4+Assumptions!M$7,0)</f>
        <v>0.358936421366777</v>
      </c>
      <c r="I2290" s="15">
        <f t="shared" si="524"/>
        <v>1.094193721037565</v>
      </c>
      <c r="J2290" s="15">
        <f t="shared" si="525"/>
        <v>1.0078033906966741</v>
      </c>
      <c r="K2290" s="283">
        <f t="shared" si="530"/>
        <v>0.3958107288260917</v>
      </c>
      <c r="L2290" s="283">
        <f t="shared" si="531"/>
        <v>3.2767200477248446</v>
      </c>
      <c r="M2290" s="283">
        <f t="shared" si="532"/>
        <v>4.4252307622497131</v>
      </c>
      <c r="N2290" s="283">
        <f t="shared" si="533"/>
        <v>2.7263288431388362</v>
      </c>
      <c r="O2290" s="283">
        <f t="shared" si="534"/>
        <v>0.47571698972154769</v>
      </c>
      <c r="P2290" s="21">
        <f t="shared" si="526"/>
        <v>0</v>
      </c>
      <c r="Q2290" s="21">
        <f t="shared" si="527"/>
        <v>0.94940007506179924</v>
      </c>
      <c r="R2290">
        <f t="shared" si="528"/>
        <v>1.1856283047139096</v>
      </c>
      <c r="S2290" s="296">
        <f t="shared" si="535"/>
        <v>0</v>
      </c>
      <c r="T2290" s="283">
        <f t="shared" si="536"/>
        <v>0.3958107288260917</v>
      </c>
    </row>
    <row r="2291" spans="1:20" x14ac:dyDescent="0.25">
      <c r="A2291" s="286">
        <v>43196</v>
      </c>
      <c r="B2291" s="1">
        <f t="shared" si="529"/>
        <v>5</v>
      </c>
      <c r="C2291" s="285">
        <v>9</v>
      </c>
      <c r="D2291" t="s">
        <v>714</v>
      </c>
      <c r="F2291" s="16">
        <v>36</v>
      </c>
      <c r="G2291" t="str">
        <f t="shared" si="523"/>
        <v>heating</v>
      </c>
      <c r="H2291" s="283">
        <f>IF(G2291="heating",F2291*Assumptions!M$4+Assumptions!M$7,0)</f>
        <v>0.358936421366777</v>
      </c>
      <c r="I2291" s="15">
        <f t="shared" si="524"/>
        <v>1.0343009000871222</v>
      </c>
      <c r="J2291" s="15">
        <f t="shared" si="525"/>
        <v>1.0078033906966741</v>
      </c>
      <c r="K2291" s="283">
        <f t="shared" si="530"/>
        <v>0.37414525894077189</v>
      </c>
      <c r="L2291" s="283">
        <f t="shared" si="531"/>
        <v>3.2767200477248446</v>
      </c>
      <c r="M2291" s="283">
        <f t="shared" si="532"/>
        <v>4.1830071517390524</v>
      </c>
      <c r="N2291" s="283">
        <f t="shared" si="533"/>
        <v>2.7263288431388362</v>
      </c>
      <c r="O2291" s="283">
        <f t="shared" si="534"/>
        <v>0.44967769527059903</v>
      </c>
      <c r="P2291" s="21">
        <f t="shared" si="526"/>
        <v>0</v>
      </c>
      <c r="Q2291" s="21">
        <f t="shared" si="527"/>
        <v>0.8408485371888097</v>
      </c>
      <c r="R2291">
        <f t="shared" si="528"/>
        <v>1.1856283047139096</v>
      </c>
      <c r="S2291" s="296">
        <f t="shared" si="535"/>
        <v>0</v>
      </c>
      <c r="T2291" s="283">
        <f t="shared" si="536"/>
        <v>0.37414525894077189</v>
      </c>
    </row>
    <row r="2292" spans="1:20" x14ac:dyDescent="0.25">
      <c r="A2292" s="286">
        <v>43196</v>
      </c>
      <c r="B2292" s="1">
        <f t="shared" si="529"/>
        <v>5</v>
      </c>
      <c r="C2292" s="285">
        <v>10</v>
      </c>
      <c r="D2292" t="s">
        <v>714</v>
      </c>
      <c r="F2292" s="16">
        <v>37</v>
      </c>
      <c r="G2292" t="str">
        <f t="shared" si="523"/>
        <v>heating</v>
      </c>
      <c r="H2292" s="283">
        <f>IF(G2292="heating",F2292*Assumptions!M$4+Assumptions!M$7,0)</f>
        <v>0.34824054712973695</v>
      </c>
      <c r="I2292" s="15">
        <f t="shared" si="524"/>
        <v>0.98112329028689171</v>
      </c>
      <c r="J2292" s="15">
        <f t="shared" si="525"/>
        <v>1.0078033906966741</v>
      </c>
      <c r="K2292" s="283">
        <f t="shared" si="530"/>
        <v>0.34433307180910272</v>
      </c>
      <c r="L2292" s="283">
        <f t="shared" si="531"/>
        <v>3.3550920610042541</v>
      </c>
      <c r="M2292" s="283">
        <f t="shared" si="532"/>
        <v>3.9417783587977708</v>
      </c>
      <c r="N2292" s="283">
        <f t="shared" si="533"/>
        <v>2.8034223547707424</v>
      </c>
      <c r="O2292" s="283">
        <f t="shared" si="534"/>
        <v>0.41209243894411463</v>
      </c>
      <c r="P2292" s="21">
        <f t="shared" si="526"/>
        <v>0</v>
      </c>
      <c r="Q2292" s="21">
        <f t="shared" si="527"/>
        <v>0.74504051125983206</v>
      </c>
      <c r="R2292">
        <f t="shared" si="528"/>
        <v>1.1856283047139096</v>
      </c>
      <c r="S2292" s="296">
        <f t="shared" si="535"/>
        <v>0</v>
      </c>
      <c r="T2292" s="283">
        <f t="shared" si="536"/>
        <v>0.34433307180910272</v>
      </c>
    </row>
    <row r="2293" spans="1:20" x14ac:dyDescent="0.25">
      <c r="A2293" s="286">
        <v>43196</v>
      </c>
      <c r="B2293" s="1">
        <f t="shared" si="529"/>
        <v>5</v>
      </c>
      <c r="C2293" s="285">
        <v>11</v>
      </c>
      <c r="D2293" t="s">
        <v>714</v>
      </c>
      <c r="F2293" s="16">
        <v>41</v>
      </c>
      <c r="G2293" t="str">
        <f t="shared" si="523"/>
        <v>heating</v>
      </c>
      <c r="H2293" s="283">
        <f>IF(G2293="heating",F2293*Assumptions!M$4+Assumptions!M$7,0)</f>
        <v>0.30545705018157687</v>
      </c>
      <c r="I2293" s="15">
        <f t="shared" si="524"/>
        <v>0.94956163997961163</v>
      </c>
      <c r="J2293" s="15">
        <f t="shared" si="525"/>
        <v>1.0078033906966741</v>
      </c>
      <c r="K2293" s="283">
        <f t="shared" si="530"/>
        <v>0.29231367330693903</v>
      </c>
      <c r="L2293" s="283">
        <f t="shared" si="531"/>
        <v>3.6290180754851575</v>
      </c>
      <c r="M2293" s="283">
        <f t="shared" si="532"/>
        <v>3.6194891933336808</v>
      </c>
      <c r="N2293" s="283">
        <f t="shared" si="533"/>
        <v>3.0927664988509331</v>
      </c>
      <c r="O2293" s="283">
        <f t="shared" si="534"/>
        <v>0.3429976380488059</v>
      </c>
      <c r="P2293" s="21">
        <f t="shared" si="526"/>
        <v>0</v>
      </c>
      <c r="Q2293" s="21">
        <f t="shared" si="527"/>
        <v>0.72850690893675296</v>
      </c>
      <c r="R2293">
        <f t="shared" si="528"/>
        <v>1.1856283047139096</v>
      </c>
      <c r="S2293" s="296">
        <f t="shared" si="535"/>
        <v>0</v>
      </c>
      <c r="T2293" s="283">
        <f t="shared" si="536"/>
        <v>0.29231367330693903</v>
      </c>
    </row>
    <row r="2294" spans="1:20" x14ac:dyDescent="0.25">
      <c r="A2294" s="286">
        <v>43196</v>
      </c>
      <c r="B2294" s="1">
        <f t="shared" si="529"/>
        <v>5</v>
      </c>
      <c r="C2294" s="285">
        <v>12</v>
      </c>
      <c r="D2294" t="s">
        <v>714</v>
      </c>
      <c r="F2294" s="16">
        <v>43</v>
      </c>
      <c r="G2294" t="str">
        <f t="shared" si="523"/>
        <v>heating</v>
      </c>
      <c r="H2294" s="283">
        <f>IF(G2294="heating",F2294*Assumptions!M$4+Assumptions!M$7,0)</f>
        <v>0.28406530170749683</v>
      </c>
      <c r="I2294" s="15">
        <f t="shared" si="524"/>
        <v>0.91648403420261149</v>
      </c>
      <c r="J2294" s="15">
        <f t="shared" si="525"/>
        <v>1.0078033906966741</v>
      </c>
      <c r="K2294" s="283">
        <f t="shared" si="530"/>
        <v>0.26237285867104487</v>
      </c>
      <c r="L2294" s="283">
        <f t="shared" si="531"/>
        <v>3.7370271581932331</v>
      </c>
      <c r="M2294" s="283">
        <f t="shared" si="532"/>
        <v>3.345447228631182</v>
      </c>
      <c r="N2294" s="283">
        <f t="shared" si="533"/>
        <v>3.2278965655525562</v>
      </c>
      <c r="O2294" s="283">
        <f t="shared" si="534"/>
        <v>0.30375647995977439</v>
      </c>
      <c r="P2294" s="21">
        <f t="shared" si="526"/>
        <v>0</v>
      </c>
      <c r="Q2294" s="21">
        <f t="shared" si="527"/>
        <v>0.75910815787401487</v>
      </c>
      <c r="R2294">
        <f t="shared" si="528"/>
        <v>1.1856283047139096</v>
      </c>
      <c r="S2294" s="296">
        <f t="shared" si="535"/>
        <v>0</v>
      </c>
      <c r="T2294" s="283">
        <f t="shared" si="536"/>
        <v>0.26237285867104487</v>
      </c>
    </row>
    <row r="2295" spans="1:20" x14ac:dyDescent="0.25">
      <c r="A2295" s="286">
        <v>43196</v>
      </c>
      <c r="B2295" s="1">
        <f t="shared" si="529"/>
        <v>5</v>
      </c>
      <c r="C2295" s="285">
        <v>13</v>
      </c>
      <c r="D2295" t="s">
        <v>714</v>
      </c>
      <c r="F2295" s="16">
        <v>43</v>
      </c>
      <c r="G2295" t="str">
        <f t="shared" si="523"/>
        <v>heating</v>
      </c>
      <c r="H2295" s="283">
        <f>IF(G2295="heating",F2295*Assumptions!M$4+Assumptions!M$7,0)</f>
        <v>0.28406530170749683</v>
      </c>
      <c r="I2295" s="15">
        <f t="shared" si="524"/>
        <v>0.90040206880052787</v>
      </c>
      <c r="J2295" s="15">
        <f t="shared" si="525"/>
        <v>1.0078033906966741</v>
      </c>
      <c r="K2295" s="283">
        <f t="shared" si="530"/>
        <v>0.25776888186607561</v>
      </c>
      <c r="L2295" s="283">
        <f t="shared" si="531"/>
        <v>3.7370271581932331</v>
      </c>
      <c r="M2295" s="283">
        <f t="shared" si="532"/>
        <v>3.2867431327849816</v>
      </c>
      <c r="N2295" s="283">
        <f t="shared" si="533"/>
        <v>3.2278965655525562</v>
      </c>
      <c r="O2295" s="283">
        <f t="shared" si="534"/>
        <v>0.2984263257846152</v>
      </c>
      <c r="P2295" s="21">
        <f t="shared" si="526"/>
        <v>0</v>
      </c>
      <c r="Q2295" s="21">
        <f t="shared" si="527"/>
        <v>0.79115902007799765</v>
      </c>
      <c r="R2295">
        <f t="shared" si="528"/>
        <v>1.1856283047139096</v>
      </c>
      <c r="S2295" s="296">
        <f t="shared" si="535"/>
        <v>0</v>
      </c>
      <c r="T2295" s="283">
        <f t="shared" si="536"/>
        <v>0.25776888186607561</v>
      </c>
    </row>
    <row r="2296" spans="1:20" x14ac:dyDescent="0.25">
      <c r="A2296" s="286">
        <v>43196</v>
      </c>
      <c r="B2296" s="1">
        <f t="shared" si="529"/>
        <v>5</v>
      </c>
      <c r="C2296" s="285">
        <v>14</v>
      </c>
      <c r="D2296" t="s">
        <v>714</v>
      </c>
      <c r="F2296" s="16">
        <v>43</v>
      </c>
      <c r="G2296" t="str">
        <f t="shared" si="523"/>
        <v>heating</v>
      </c>
      <c r="H2296" s="283">
        <f>IF(G2296="heating",F2296*Assumptions!M$4+Assumptions!M$7,0)</f>
        <v>0.28406530170749683</v>
      </c>
      <c r="I2296" s="15">
        <f t="shared" si="524"/>
        <v>0.86032894500746537</v>
      </c>
      <c r="J2296" s="15">
        <f t="shared" si="525"/>
        <v>1.0078033906966741</v>
      </c>
      <c r="K2296" s="283">
        <f t="shared" si="530"/>
        <v>0.24629666887263019</v>
      </c>
      <c r="L2296" s="283">
        <f t="shared" si="531"/>
        <v>3.7370271581932331</v>
      </c>
      <c r="M2296" s="283">
        <f t="shared" si="532"/>
        <v>3.1404639659550471</v>
      </c>
      <c r="N2296" s="283">
        <f t="shared" si="533"/>
        <v>3.2278965655525562</v>
      </c>
      <c r="O2296" s="283">
        <f t="shared" si="534"/>
        <v>0.28514462029919058</v>
      </c>
      <c r="P2296" s="21">
        <f t="shared" si="526"/>
        <v>0</v>
      </c>
      <c r="Q2296" s="21">
        <f t="shared" si="527"/>
        <v>0.84355555031342389</v>
      </c>
      <c r="R2296">
        <f t="shared" si="528"/>
        <v>1.1856283047139096</v>
      </c>
      <c r="S2296" s="296">
        <f t="shared" si="535"/>
        <v>0</v>
      </c>
      <c r="T2296" s="283">
        <f t="shared" si="536"/>
        <v>0.24629666887263019</v>
      </c>
    </row>
    <row r="2297" spans="1:20" x14ac:dyDescent="0.25">
      <c r="A2297" s="286">
        <v>43196</v>
      </c>
      <c r="B2297" s="1">
        <f t="shared" si="529"/>
        <v>5</v>
      </c>
      <c r="C2297" s="285">
        <v>15</v>
      </c>
      <c r="D2297" t="s">
        <v>714</v>
      </c>
      <c r="F2297" s="16">
        <v>45</v>
      </c>
      <c r="G2297" t="str">
        <f t="shared" si="523"/>
        <v>heating</v>
      </c>
      <c r="H2297" s="283">
        <f>IF(G2297="heating",F2297*Assumptions!M$4+Assumptions!M$7,0)</f>
        <v>0.26267355323341679</v>
      </c>
      <c r="I2297" s="15">
        <f t="shared" si="524"/>
        <v>0.85754515037175039</v>
      </c>
      <c r="J2297" s="15">
        <f t="shared" si="525"/>
        <v>1.0078033906966741</v>
      </c>
      <c r="K2297" s="283">
        <f t="shared" si="530"/>
        <v>0.22701218004299342</v>
      </c>
      <c r="L2297" s="283">
        <f t="shared" si="531"/>
        <v>3.8225513186096443</v>
      </c>
      <c r="M2297" s="283">
        <f t="shared" si="532"/>
        <v>2.9608165962548667</v>
      </c>
      <c r="N2297" s="283">
        <f t="shared" si="533"/>
        <v>3.3574836377085973</v>
      </c>
      <c r="O2297" s="283">
        <f t="shared" si="534"/>
        <v>0.25845716667617896</v>
      </c>
      <c r="P2297" s="21">
        <f t="shared" si="526"/>
        <v>0</v>
      </c>
      <c r="Q2297" s="21">
        <f t="shared" si="527"/>
        <v>0.96592607327566882</v>
      </c>
      <c r="R2297">
        <f t="shared" si="528"/>
        <v>1.1856283047139096</v>
      </c>
      <c r="S2297" s="296">
        <f t="shared" si="535"/>
        <v>0</v>
      </c>
      <c r="T2297" s="283">
        <f t="shared" si="536"/>
        <v>0.22701218004299342</v>
      </c>
    </row>
    <row r="2298" spans="1:20" x14ac:dyDescent="0.25">
      <c r="A2298" s="286">
        <v>43196</v>
      </c>
      <c r="B2298" s="1">
        <f t="shared" si="529"/>
        <v>5</v>
      </c>
      <c r="C2298" s="285">
        <v>16</v>
      </c>
      <c r="D2298" t="s">
        <v>714</v>
      </c>
      <c r="F2298" s="16">
        <v>41</v>
      </c>
      <c r="G2298" t="str">
        <f t="shared" si="523"/>
        <v>heating</v>
      </c>
      <c r="H2298" s="283">
        <f>IF(G2298="heating",F2298*Assumptions!M$4+Assumptions!M$7,0)</f>
        <v>0.30545705018157687</v>
      </c>
      <c r="I2298" s="15">
        <f t="shared" si="524"/>
        <v>0.88344815438260227</v>
      </c>
      <c r="J2298" s="15">
        <f t="shared" si="525"/>
        <v>1.0078033906966741</v>
      </c>
      <c r="K2298" s="283">
        <f t="shared" si="530"/>
        <v>0.27196125486846656</v>
      </c>
      <c r="L2298" s="283">
        <f t="shared" si="531"/>
        <v>3.6290180754851575</v>
      </c>
      <c r="M2298" s="283">
        <f t="shared" si="532"/>
        <v>3.3674812808645807</v>
      </c>
      <c r="N2298" s="283">
        <f t="shared" si="533"/>
        <v>3.0927664988509331</v>
      </c>
      <c r="O2298" s="283">
        <f t="shared" si="534"/>
        <v>0.3191163348788138</v>
      </c>
      <c r="P2298" s="21">
        <f t="shared" si="526"/>
        <v>0</v>
      </c>
      <c r="Q2298" s="21">
        <f t="shared" si="527"/>
        <v>1.1649354943302594</v>
      </c>
      <c r="R2298">
        <f t="shared" si="528"/>
        <v>1.1856283047139096</v>
      </c>
      <c r="S2298" s="296">
        <f t="shared" si="535"/>
        <v>0</v>
      </c>
      <c r="T2298" s="283">
        <f t="shared" si="536"/>
        <v>0.27196125486846656</v>
      </c>
    </row>
    <row r="2299" spans="1:20" x14ac:dyDescent="0.25">
      <c r="A2299" s="286">
        <v>43196</v>
      </c>
      <c r="B2299" s="1">
        <f t="shared" si="529"/>
        <v>5</v>
      </c>
      <c r="C2299" s="285">
        <v>17</v>
      </c>
      <c r="D2299" t="s">
        <v>714</v>
      </c>
      <c r="F2299" s="16">
        <v>39</v>
      </c>
      <c r="G2299" t="str">
        <f t="shared" si="523"/>
        <v>heating</v>
      </c>
      <c r="H2299" s="283">
        <f>IF(G2299="heating",F2299*Assumptions!M$4+Assumptions!M$7,0)</f>
        <v>0.32684879865565691</v>
      </c>
      <c r="I2299" s="15">
        <f t="shared" si="524"/>
        <v>0.94025748850374469</v>
      </c>
      <c r="J2299" s="15">
        <f t="shared" si="525"/>
        <v>1.0078033906966741</v>
      </c>
      <c r="K2299" s="283">
        <f t="shared" si="530"/>
        <v>0.30972018441846749</v>
      </c>
      <c r="L2299" s="283">
        <f t="shared" si="531"/>
        <v>3.4953736047983544</v>
      </c>
      <c r="M2299" s="283">
        <f t="shared" si="532"/>
        <v>3.6937894285544801</v>
      </c>
      <c r="N2299" s="283">
        <f t="shared" si="533"/>
        <v>2.9501734199721237</v>
      </c>
      <c r="O2299" s="283">
        <f t="shared" si="534"/>
        <v>0.36695732873215953</v>
      </c>
      <c r="P2299" s="21">
        <f t="shared" si="526"/>
        <v>0</v>
      </c>
      <c r="Q2299" s="21">
        <f t="shared" si="527"/>
        <v>1.3521540118753073</v>
      </c>
      <c r="R2299">
        <f t="shared" si="528"/>
        <v>1.1856283047139096</v>
      </c>
      <c r="S2299" s="296">
        <f t="shared" si="535"/>
        <v>0</v>
      </c>
      <c r="T2299" s="283">
        <f t="shared" si="536"/>
        <v>0.30972018441846749</v>
      </c>
    </row>
    <row r="2300" spans="1:20" x14ac:dyDescent="0.25">
      <c r="A2300" s="286">
        <v>43196</v>
      </c>
      <c r="B2300" s="1">
        <f t="shared" si="529"/>
        <v>5</v>
      </c>
      <c r="C2300" s="285">
        <v>18</v>
      </c>
      <c r="D2300" t="s">
        <v>714</v>
      </c>
      <c r="F2300" s="16">
        <v>36</v>
      </c>
      <c r="G2300" t="str">
        <f t="shared" si="523"/>
        <v>heating</v>
      </c>
      <c r="H2300" s="283">
        <f>IF(G2300="heating",F2300*Assumptions!M$4+Assumptions!M$7,0)</f>
        <v>0.358936421366777</v>
      </c>
      <c r="I2300" s="15">
        <f t="shared" si="524"/>
        <v>0.98182363790757687</v>
      </c>
      <c r="J2300" s="15">
        <f t="shared" si="525"/>
        <v>1.0078033906966741</v>
      </c>
      <c r="K2300" s="283">
        <f t="shared" si="530"/>
        <v>0.3551622735783741</v>
      </c>
      <c r="L2300" s="283">
        <f t="shared" si="531"/>
        <v>3.2767200477248446</v>
      </c>
      <c r="M2300" s="283">
        <f t="shared" si="532"/>
        <v>3.9707741710056581</v>
      </c>
      <c r="N2300" s="283">
        <f t="shared" si="533"/>
        <v>2.7263288431388362</v>
      </c>
      <c r="O2300" s="283">
        <f t="shared" si="534"/>
        <v>0.42686242525679441</v>
      </c>
      <c r="P2300" s="21">
        <f t="shared" si="526"/>
        <v>0</v>
      </c>
      <c r="Q2300" s="21">
        <f t="shared" si="527"/>
        <v>1.5598916921549892</v>
      </c>
      <c r="R2300">
        <f t="shared" si="528"/>
        <v>1.1856283047139096</v>
      </c>
      <c r="S2300" s="296">
        <f t="shared" si="535"/>
        <v>0</v>
      </c>
      <c r="T2300" s="283">
        <f t="shared" si="536"/>
        <v>0.3551622735783741</v>
      </c>
    </row>
    <row r="2301" spans="1:20" x14ac:dyDescent="0.25">
      <c r="A2301" s="286">
        <v>43196</v>
      </c>
      <c r="B2301" s="1">
        <f t="shared" si="529"/>
        <v>5</v>
      </c>
      <c r="C2301" s="285">
        <v>19</v>
      </c>
      <c r="D2301" t="s">
        <v>714</v>
      </c>
      <c r="F2301" s="16">
        <v>34</v>
      </c>
      <c r="G2301" t="str">
        <f t="shared" si="523"/>
        <v>heating</v>
      </c>
      <c r="H2301" s="283">
        <f>IF(G2301="heating",F2301*Assumptions!M$4+Assumptions!M$7,0)</f>
        <v>0.38032816984085704</v>
      </c>
      <c r="I2301" s="15">
        <f t="shared" si="524"/>
        <v>0.98418842963438757</v>
      </c>
      <c r="J2301" s="15">
        <f t="shared" si="525"/>
        <v>1.0078033906966741</v>
      </c>
      <c r="K2301" s="283">
        <f t="shared" si="530"/>
        <v>0.37723550716553639</v>
      </c>
      <c r="L2301" s="283">
        <f t="shared" si="531"/>
        <v>3.1617728735566879</v>
      </c>
      <c r="M2301" s="283">
        <f t="shared" si="532"/>
        <v>4.0696049738165154</v>
      </c>
      <c r="N2301" s="283">
        <f t="shared" si="533"/>
        <v>2.582445701090049</v>
      </c>
      <c r="O2301" s="283">
        <f t="shared" si="534"/>
        <v>0.46186178977352382</v>
      </c>
      <c r="P2301" s="21">
        <f t="shared" si="526"/>
        <v>0</v>
      </c>
      <c r="Q2301" s="21">
        <f t="shared" si="527"/>
        <v>1.6764212681468484</v>
      </c>
      <c r="R2301">
        <f t="shared" si="528"/>
        <v>1.1856283047139096</v>
      </c>
      <c r="S2301" s="296">
        <f t="shared" si="535"/>
        <v>0</v>
      </c>
      <c r="T2301" s="283">
        <f t="shared" si="536"/>
        <v>0.37723550716553639</v>
      </c>
    </row>
    <row r="2302" spans="1:20" x14ac:dyDescent="0.25">
      <c r="A2302" s="286">
        <v>43196</v>
      </c>
      <c r="B2302" s="1">
        <f t="shared" si="529"/>
        <v>5</v>
      </c>
      <c r="C2302" s="285">
        <v>20</v>
      </c>
      <c r="D2302" t="s">
        <v>714</v>
      </c>
      <c r="F2302" s="16">
        <v>32</v>
      </c>
      <c r="G2302" t="str">
        <f t="shared" si="523"/>
        <v>heating</v>
      </c>
      <c r="H2302" s="283">
        <f>IF(G2302="heating",F2302*Assumptions!M$4+Assumptions!M$7,0)</f>
        <v>0.40171991831493709</v>
      </c>
      <c r="I2302" s="15">
        <f t="shared" si="524"/>
        <v>0.97071962311712034</v>
      </c>
      <c r="J2302" s="15">
        <f t="shared" si="525"/>
        <v>1.0078033906966741</v>
      </c>
      <c r="K2302" s="283">
        <f t="shared" si="530"/>
        <v>0.39300039771270295</v>
      </c>
      <c r="L2302" s="283">
        <f t="shared" si="531"/>
        <v>3.1003620880617868</v>
      </c>
      <c r="M2302" s="283">
        <f t="shared" si="532"/>
        <v>4.1573293368536124</v>
      </c>
      <c r="N2302" s="283">
        <f t="shared" si="533"/>
        <v>2.4522803312945656</v>
      </c>
      <c r="O2302" s="283">
        <f t="shared" si="534"/>
        <v>0.49686143876481226</v>
      </c>
      <c r="P2302" s="21">
        <f t="shared" si="526"/>
        <v>0</v>
      </c>
      <c r="Q2302" s="21">
        <f t="shared" si="527"/>
        <v>1.52436960139122</v>
      </c>
      <c r="R2302">
        <f t="shared" si="528"/>
        <v>1.1856283047139096</v>
      </c>
      <c r="S2302" s="296">
        <f t="shared" si="535"/>
        <v>0</v>
      </c>
      <c r="T2302" s="283">
        <f t="shared" si="536"/>
        <v>0.39300039771270295</v>
      </c>
    </row>
    <row r="2303" spans="1:20" x14ac:dyDescent="0.25">
      <c r="A2303" s="286">
        <v>43196</v>
      </c>
      <c r="B2303" s="1">
        <f t="shared" si="529"/>
        <v>5</v>
      </c>
      <c r="C2303" s="285">
        <v>21</v>
      </c>
      <c r="D2303" t="s">
        <v>714</v>
      </c>
      <c r="F2303" s="16">
        <v>28</v>
      </c>
      <c r="G2303" t="str">
        <f t="shared" si="523"/>
        <v>heating</v>
      </c>
      <c r="H2303" s="283">
        <f>IF(G2303="heating",F2303*Assumptions!M$4+Assumptions!M$7,0)</f>
        <v>0.44450341526309717</v>
      </c>
      <c r="I2303" s="15">
        <f t="shared" si="524"/>
        <v>0.95751150862929935</v>
      </c>
      <c r="J2303" s="15">
        <f t="shared" si="525"/>
        <v>1.0078033906966741</v>
      </c>
      <c r="K2303" s="283">
        <f t="shared" si="530"/>
        <v>0.42893839253681837</v>
      </c>
      <c r="L2303" s="283">
        <f t="shared" si="531"/>
        <v>3.0941723472618432</v>
      </c>
      <c r="M2303" s="283">
        <f t="shared" si="532"/>
        <v>4.5284381755000513</v>
      </c>
      <c r="N2303" s="283">
        <f t="shared" si="533"/>
        <v>2.2832919573072399</v>
      </c>
      <c r="O2303" s="283">
        <f t="shared" si="534"/>
        <v>0.58127008620990805</v>
      </c>
      <c r="P2303" s="21">
        <f t="shared" si="526"/>
        <v>0</v>
      </c>
      <c r="Q2303" s="21">
        <f t="shared" si="527"/>
        <v>1.4448604713749031</v>
      </c>
      <c r="R2303">
        <f t="shared" si="528"/>
        <v>1.1856283047139096</v>
      </c>
      <c r="S2303" s="296">
        <f t="shared" si="535"/>
        <v>0</v>
      </c>
      <c r="T2303" s="283">
        <f t="shared" si="536"/>
        <v>0.42893839253681837</v>
      </c>
    </row>
    <row r="2304" spans="1:20" x14ac:dyDescent="0.25">
      <c r="A2304" s="286">
        <v>43196</v>
      </c>
      <c r="B2304" s="1">
        <f t="shared" si="529"/>
        <v>5</v>
      </c>
      <c r="C2304" s="285">
        <v>22</v>
      </c>
      <c r="D2304" t="s">
        <v>714</v>
      </c>
      <c r="F2304" s="16">
        <v>28</v>
      </c>
      <c r="G2304" t="str">
        <f t="shared" si="523"/>
        <v>heating</v>
      </c>
      <c r="H2304" s="283">
        <f>IF(G2304="heating",F2304*Assumptions!M$4+Assumptions!M$7,0)</f>
        <v>0.44450341526309717</v>
      </c>
      <c r="I2304" s="15">
        <f t="shared" si="524"/>
        <v>0.9426530227543114</v>
      </c>
      <c r="J2304" s="15">
        <f t="shared" si="525"/>
        <v>1.0078033906966741</v>
      </c>
      <c r="K2304" s="283">
        <f t="shared" si="530"/>
        <v>0.42228220617319751</v>
      </c>
      <c r="L2304" s="283">
        <f t="shared" si="531"/>
        <v>3.0941723472618432</v>
      </c>
      <c r="M2304" s="283">
        <f t="shared" si="532"/>
        <v>4.458166712379211</v>
      </c>
      <c r="N2304" s="283">
        <f t="shared" si="533"/>
        <v>2.2832919573072399</v>
      </c>
      <c r="O2304" s="283">
        <f t="shared" si="534"/>
        <v>0.57225004489691456</v>
      </c>
      <c r="P2304" s="21">
        <f t="shared" si="526"/>
        <v>0</v>
      </c>
      <c r="Q2304" s="21">
        <f t="shared" si="527"/>
        <v>1.2427137171080138</v>
      </c>
      <c r="R2304">
        <f t="shared" si="528"/>
        <v>1.1856283047139096</v>
      </c>
      <c r="S2304" s="296">
        <f t="shared" si="535"/>
        <v>0</v>
      </c>
      <c r="T2304" s="283">
        <f t="shared" si="536"/>
        <v>0.42228220617319751</v>
      </c>
    </row>
    <row r="2305" spans="1:20" x14ac:dyDescent="0.25">
      <c r="A2305" s="286">
        <v>43196</v>
      </c>
      <c r="B2305" s="1">
        <f t="shared" si="529"/>
        <v>5</v>
      </c>
      <c r="C2305" s="285">
        <v>23</v>
      </c>
      <c r="D2305" t="s">
        <v>713</v>
      </c>
      <c r="F2305" s="16">
        <v>27</v>
      </c>
      <c r="G2305" t="str">
        <f t="shared" si="523"/>
        <v>heating</v>
      </c>
      <c r="H2305" s="283">
        <f>IF(G2305="heating",F2305*Assumptions!M$4+Assumptions!M$7,0)</f>
        <v>0.45519928950013722</v>
      </c>
      <c r="I2305" s="15">
        <f t="shared" si="524"/>
        <v>0.94450710149963013</v>
      </c>
      <c r="J2305" s="15">
        <f t="shared" si="525"/>
        <v>1.0078033906966741</v>
      </c>
      <c r="K2305" s="283">
        <f t="shared" si="530"/>
        <v>0.43329394322301018</v>
      </c>
      <c r="L2305" s="283">
        <f t="shared" si="531"/>
        <v>3.1143580678163376</v>
      </c>
      <c r="M2305" s="283">
        <f t="shared" si="532"/>
        <v>4.6042636484163726</v>
      </c>
      <c r="N2305" s="283">
        <f t="shared" si="533"/>
        <v>2.2875213966102126</v>
      </c>
      <c r="O2305" s="283">
        <f t="shared" si="534"/>
        <v>0.58991032381695163</v>
      </c>
      <c r="P2305" s="21">
        <f t="shared" si="526"/>
        <v>0</v>
      </c>
      <c r="Q2305" s="21">
        <f t="shared" si="527"/>
        <v>1.0297519246597011</v>
      </c>
      <c r="R2305">
        <f t="shared" si="528"/>
        <v>1.1856283047139096</v>
      </c>
      <c r="S2305" s="296">
        <f t="shared" si="535"/>
        <v>0</v>
      </c>
      <c r="T2305" s="283">
        <f t="shared" si="536"/>
        <v>0.43329394322301018</v>
      </c>
    </row>
    <row r="2306" spans="1:20" x14ac:dyDescent="0.25">
      <c r="A2306" s="286">
        <v>43197</v>
      </c>
      <c r="B2306" s="1">
        <f t="shared" si="529"/>
        <v>6</v>
      </c>
      <c r="C2306" s="285">
        <v>0</v>
      </c>
      <c r="D2306" t="s">
        <v>713</v>
      </c>
      <c r="F2306" s="16">
        <v>27</v>
      </c>
      <c r="G2306" t="str">
        <f t="shared" ref="G2306:G2369" si="537">VLOOKUP(A2306,U$2:W$366,3,FALSE)</f>
        <v>heating</v>
      </c>
      <c r="H2306" s="283">
        <f>IF(G2306="heating",F2306*Assumptions!M$4+Assumptions!M$7,0)</f>
        <v>0.45519928950013722</v>
      </c>
      <c r="I2306" s="15">
        <f t="shared" ref="I2306:I2369" si="538">VLOOKUP(C2306,AO$2:AQ$25,3,FALSE)</f>
        <v>0.97481507806017154</v>
      </c>
      <c r="J2306" s="15">
        <f t="shared" ref="J2306:J2369" si="539">VLOOKUP(B2306,AS$4:AU$10,3,FALSE)</f>
        <v>0.9885470267915587</v>
      </c>
      <c r="K2306" s="283">
        <f t="shared" si="530"/>
        <v>0.43865304436085967</v>
      </c>
      <c r="L2306" s="283">
        <f t="shared" si="531"/>
        <v>3.1143580678163376</v>
      </c>
      <c r="M2306" s="283">
        <f t="shared" si="532"/>
        <v>4.6612104738754292</v>
      </c>
      <c r="N2306" s="283">
        <f t="shared" si="533"/>
        <v>2.2875213966102126</v>
      </c>
      <c r="O2306" s="283">
        <f t="shared" si="534"/>
        <v>0.5972065003203223</v>
      </c>
      <c r="P2306" s="21">
        <f t="shared" ref="P2306:P2369" si="540">IF(G2306="cooling",IF(F2306&lt;61,0.025,(F2306^2*AX$25+F2306*AY$25+AZ$25)),0)</f>
        <v>0</v>
      </c>
      <c r="Q2306" s="21">
        <f t="shared" ref="Q2306:Q2369" si="541">VLOOKUP(C2306,BB$2:BC$25,2,FALSE)</f>
        <v>0.90668853391740301</v>
      </c>
      <c r="R2306">
        <f t="shared" ref="R2306:R2369" si="542">VLOOKUP(B2306,AS$4:AV$10,4,FALSE)</f>
        <v>1.0112882868167345</v>
      </c>
      <c r="S2306" s="296">
        <f t="shared" si="535"/>
        <v>0</v>
      </c>
      <c r="T2306" s="283">
        <f t="shared" si="536"/>
        <v>0.43865304436085967</v>
      </c>
    </row>
    <row r="2307" spans="1:20" x14ac:dyDescent="0.25">
      <c r="A2307" s="286">
        <v>43197</v>
      </c>
      <c r="B2307" s="1">
        <f t="shared" ref="B2307:B2370" si="543">WEEKDAY(A2307,2)</f>
        <v>6</v>
      </c>
      <c r="C2307" s="285">
        <v>1</v>
      </c>
      <c r="D2307" t="s">
        <v>713</v>
      </c>
      <c r="F2307" s="16">
        <v>27</v>
      </c>
      <c r="G2307" t="str">
        <f t="shared" si="537"/>
        <v>heating</v>
      </c>
      <c r="H2307" s="283">
        <f>IF(G2307="heating",F2307*Assumptions!M$4+Assumptions!M$7,0)</f>
        <v>0.45519928950013722</v>
      </c>
      <c r="I2307" s="15">
        <f t="shared" si="538"/>
        <v>1.012242869806885</v>
      </c>
      <c r="J2307" s="15">
        <f t="shared" si="539"/>
        <v>0.9885470267915587</v>
      </c>
      <c r="K2307" s="283">
        <f t="shared" ref="K2307:K2370" si="544">H2307*I2307*J2307</f>
        <v>0.45549502307344858</v>
      </c>
      <c r="L2307" s="283">
        <f t="shared" ref="L2307:L2370" si="545">VLOOKUP(F2307,BL$2:BN$92,2,FALSE)</f>
        <v>3.1143580678163376</v>
      </c>
      <c r="M2307" s="283">
        <f t="shared" ref="M2307:M2370" si="546">IF(G2307="heating",K2307*(L2307*3.412),0)</f>
        <v>4.840176535060051</v>
      </c>
      <c r="N2307" s="283">
        <f t="shared" ref="N2307:N2370" si="547">VLOOKUP(F2307,BL$2:BN$92,3,FALSE)</f>
        <v>2.2875213966102126</v>
      </c>
      <c r="O2307" s="283">
        <f t="shared" ref="O2307:O2370" si="548">IF(F2307&lt;=61,IF(G2307="heating",IF(F2307&gt;=5,K2307*L2307/N2307,0),0),0)</f>
        <v>0.62013610104854666</v>
      </c>
      <c r="P2307" s="21">
        <f t="shared" si="540"/>
        <v>0</v>
      </c>
      <c r="Q2307" s="21">
        <f t="shared" si="541"/>
        <v>0.81803459285312596</v>
      </c>
      <c r="R2307">
        <f t="shared" si="542"/>
        <v>1.0112882868167345</v>
      </c>
      <c r="S2307" s="296">
        <f t="shared" ref="S2307:S2370" si="549">P2307*Q2307*R2307</f>
        <v>0</v>
      </c>
      <c r="T2307" s="283">
        <f t="shared" ref="T2307:T2370" si="550">K2307+S2307</f>
        <v>0.45549502307344858</v>
      </c>
    </row>
    <row r="2308" spans="1:20" x14ac:dyDescent="0.25">
      <c r="A2308" s="286">
        <v>43197</v>
      </c>
      <c r="B2308" s="1">
        <f t="shared" si="543"/>
        <v>6</v>
      </c>
      <c r="C2308" s="285">
        <v>2</v>
      </c>
      <c r="D2308" t="s">
        <v>713</v>
      </c>
      <c r="F2308" s="16">
        <v>27</v>
      </c>
      <c r="G2308" t="str">
        <f t="shared" si="537"/>
        <v>heating</v>
      </c>
      <c r="H2308" s="283">
        <f>IF(G2308="heating",F2308*Assumptions!M$4+Assumptions!M$7,0)</f>
        <v>0.45519928950013722</v>
      </c>
      <c r="I2308" s="15">
        <f t="shared" si="538"/>
        <v>1.0509704703585963</v>
      </c>
      <c r="J2308" s="15">
        <f t="shared" si="539"/>
        <v>0.9885470267915587</v>
      </c>
      <c r="K2308" s="283">
        <f t="shared" si="544"/>
        <v>0.47292189742648438</v>
      </c>
      <c r="L2308" s="283">
        <f t="shared" si="545"/>
        <v>3.1143580678163376</v>
      </c>
      <c r="M2308" s="283">
        <f t="shared" si="546"/>
        <v>5.025357808290785</v>
      </c>
      <c r="N2308" s="283">
        <f t="shared" si="547"/>
        <v>2.2875213966102126</v>
      </c>
      <c r="O2308" s="283">
        <f t="shared" si="548"/>
        <v>0.64386201103068907</v>
      </c>
      <c r="P2308" s="21">
        <f t="shared" si="540"/>
        <v>0</v>
      </c>
      <c r="Q2308" s="21">
        <f t="shared" si="541"/>
        <v>0.74507607494346417</v>
      </c>
      <c r="R2308">
        <f t="shared" si="542"/>
        <v>1.0112882868167345</v>
      </c>
      <c r="S2308" s="296">
        <f t="shared" si="549"/>
        <v>0</v>
      </c>
      <c r="T2308" s="283">
        <f t="shared" si="550"/>
        <v>0.47292189742648438</v>
      </c>
    </row>
    <row r="2309" spans="1:20" x14ac:dyDescent="0.25">
      <c r="A2309" s="286">
        <v>43197</v>
      </c>
      <c r="B2309" s="1">
        <f t="shared" si="543"/>
        <v>6</v>
      </c>
      <c r="C2309" s="285">
        <v>3</v>
      </c>
      <c r="D2309" t="s">
        <v>713</v>
      </c>
      <c r="F2309" s="16">
        <v>25</v>
      </c>
      <c r="G2309" t="str">
        <f t="shared" si="537"/>
        <v>heating</v>
      </c>
      <c r="H2309" s="283">
        <f>IF(G2309="heating",F2309*Assumptions!M$4+Assumptions!M$7,0)</f>
        <v>0.47659103797421726</v>
      </c>
      <c r="I2309" s="15">
        <f t="shared" si="538"/>
        <v>1.0924036124451033</v>
      </c>
      <c r="J2309" s="15">
        <f t="shared" si="539"/>
        <v>0.9885470267915587</v>
      </c>
      <c r="K2309" s="283">
        <f t="shared" si="544"/>
        <v>0.51466701271700888</v>
      </c>
      <c r="L2309" s="283">
        <f t="shared" si="545"/>
        <v>3.0939281817466902</v>
      </c>
      <c r="M2309" s="283">
        <f t="shared" si="546"/>
        <v>5.433073547824149</v>
      </c>
      <c r="N2309" s="283">
        <f t="shared" si="547"/>
        <v>2.1843738559015753</v>
      </c>
      <c r="O2309" s="283">
        <f t="shared" si="548"/>
        <v>0.72896989247443389</v>
      </c>
      <c r="P2309" s="21">
        <f t="shared" si="540"/>
        <v>0</v>
      </c>
      <c r="Q2309" s="21">
        <f t="shared" si="541"/>
        <v>0.69158980876382303</v>
      </c>
      <c r="R2309">
        <f t="shared" si="542"/>
        <v>1.0112882868167345</v>
      </c>
      <c r="S2309" s="296">
        <f t="shared" si="549"/>
        <v>0</v>
      </c>
      <c r="T2309" s="283">
        <f t="shared" si="550"/>
        <v>0.51466701271700888</v>
      </c>
    </row>
    <row r="2310" spans="1:20" x14ac:dyDescent="0.25">
      <c r="A2310" s="286">
        <v>43197</v>
      </c>
      <c r="B2310" s="1">
        <f t="shared" si="543"/>
        <v>6</v>
      </c>
      <c r="C2310" s="285">
        <v>4</v>
      </c>
      <c r="D2310" t="s">
        <v>713</v>
      </c>
      <c r="F2310" s="16">
        <v>25</v>
      </c>
      <c r="G2310" t="str">
        <f t="shared" si="537"/>
        <v>heating</v>
      </c>
      <c r="H2310" s="283">
        <f>IF(G2310="heating",F2310*Assumptions!M$4+Assumptions!M$7,0)</f>
        <v>0.47659103797421726</v>
      </c>
      <c r="I2310" s="15">
        <f t="shared" si="538"/>
        <v>1.1348296917927807</v>
      </c>
      <c r="J2310" s="15">
        <f t="shared" si="539"/>
        <v>0.9885470267915587</v>
      </c>
      <c r="K2310" s="283">
        <f t="shared" si="544"/>
        <v>0.53465532406128446</v>
      </c>
      <c r="L2310" s="283">
        <f t="shared" si="545"/>
        <v>3.0939281817466902</v>
      </c>
      <c r="M2310" s="283">
        <f t="shared" si="546"/>
        <v>5.6440798158516081</v>
      </c>
      <c r="N2310" s="283">
        <f t="shared" si="547"/>
        <v>2.1843738559015753</v>
      </c>
      <c r="O2310" s="283">
        <f t="shared" si="548"/>
        <v>0.75728116327933759</v>
      </c>
      <c r="P2310" s="21">
        <f t="shared" si="540"/>
        <v>0</v>
      </c>
      <c r="Q2310" s="21">
        <f t="shared" si="541"/>
        <v>0.6473875548762833</v>
      </c>
      <c r="R2310">
        <f t="shared" si="542"/>
        <v>1.0112882868167345</v>
      </c>
      <c r="S2310" s="296">
        <f t="shared" si="549"/>
        <v>0</v>
      </c>
      <c r="T2310" s="283">
        <f t="shared" si="550"/>
        <v>0.53465532406128446</v>
      </c>
    </row>
    <row r="2311" spans="1:20" x14ac:dyDescent="0.25">
      <c r="A2311" s="286">
        <v>43197</v>
      </c>
      <c r="B2311" s="1">
        <f t="shared" si="543"/>
        <v>6</v>
      </c>
      <c r="C2311" s="285">
        <v>5</v>
      </c>
      <c r="D2311" t="s">
        <v>713</v>
      </c>
      <c r="F2311" s="16">
        <v>23</v>
      </c>
      <c r="G2311" t="str">
        <f t="shared" si="537"/>
        <v>heating</v>
      </c>
      <c r="H2311" s="283">
        <f>IF(G2311="heating",F2311*Assumptions!M$4+Assumptions!M$7,0)</f>
        <v>0.4979827864482973</v>
      </c>
      <c r="I2311" s="15">
        <f t="shared" si="538"/>
        <v>1.1635558681477385</v>
      </c>
      <c r="J2311" s="15">
        <f t="shared" si="539"/>
        <v>0.9885470267915587</v>
      </c>
      <c r="K2311" s="283">
        <f t="shared" si="544"/>
        <v>0.57279458805542527</v>
      </c>
      <c r="L2311" s="283">
        <f t="shared" si="545"/>
        <v>3.0592830131973998</v>
      </c>
      <c r="M2311" s="283">
        <f t="shared" si="546"/>
        <v>5.9789866502233133</v>
      </c>
      <c r="N2311" s="283">
        <f t="shared" si="547"/>
        <v>2.0731424140202046</v>
      </c>
      <c r="O2311" s="283">
        <f t="shared" si="548"/>
        <v>0.8452582617762634</v>
      </c>
      <c r="P2311" s="21">
        <f t="shared" si="540"/>
        <v>0</v>
      </c>
      <c r="Q2311" s="21">
        <f t="shared" si="541"/>
        <v>0.72139578924615555</v>
      </c>
      <c r="R2311">
        <f t="shared" si="542"/>
        <v>1.0112882868167345</v>
      </c>
      <c r="S2311" s="296">
        <f t="shared" si="549"/>
        <v>0</v>
      </c>
      <c r="T2311" s="283">
        <f t="shared" si="550"/>
        <v>0.57279458805542527</v>
      </c>
    </row>
    <row r="2312" spans="1:20" x14ac:dyDescent="0.25">
      <c r="A2312" s="286">
        <v>43197</v>
      </c>
      <c r="B2312" s="1">
        <f t="shared" si="543"/>
        <v>6</v>
      </c>
      <c r="C2312" s="285">
        <v>6</v>
      </c>
      <c r="D2312" t="s">
        <v>713</v>
      </c>
      <c r="F2312" s="16">
        <v>25</v>
      </c>
      <c r="G2312" t="str">
        <f t="shared" si="537"/>
        <v>heating</v>
      </c>
      <c r="H2312" s="283">
        <f>IF(G2312="heating",F2312*Assumptions!M$4+Assumptions!M$7,0)</f>
        <v>0.47659103797421726</v>
      </c>
      <c r="I2312" s="15">
        <f t="shared" si="538"/>
        <v>1.2083911162615524</v>
      </c>
      <c r="J2312" s="15">
        <f t="shared" si="539"/>
        <v>0.9885470267915587</v>
      </c>
      <c r="K2312" s="283">
        <f t="shared" si="544"/>
        <v>0.56931251317274301</v>
      </c>
      <c r="L2312" s="283">
        <f t="shared" si="545"/>
        <v>3.0939281817466902</v>
      </c>
      <c r="M2312" s="283">
        <f t="shared" si="546"/>
        <v>6.0099378420137377</v>
      </c>
      <c r="N2312" s="283">
        <f t="shared" si="547"/>
        <v>2.1843738559015753</v>
      </c>
      <c r="O2312" s="283">
        <f t="shared" si="548"/>
        <v>0.80636930531251971</v>
      </c>
      <c r="P2312" s="21">
        <f t="shared" si="540"/>
        <v>0</v>
      </c>
      <c r="Q2312" s="21">
        <f t="shared" si="541"/>
        <v>0.87787080972652631</v>
      </c>
      <c r="R2312">
        <f t="shared" si="542"/>
        <v>1.0112882868167345</v>
      </c>
      <c r="S2312" s="296">
        <f t="shared" si="549"/>
        <v>0</v>
      </c>
      <c r="T2312" s="283">
        <f t="shared" si="550"/>
        <v>0.56931251317274301</v>
      </c>
    </row>
    <row r="2313" spans="1:20" x14ac:dyDescent="0.25">
      <c r="A2313" s="286">
        <v>43197</v>
      </c>
      <c r="B2313" s="1">
        <f t="shared" si="543"/>
        <v>6</v>
      </c>
      <c r="C2313" s="285">
        <v>7</v>
      </c>
      <c r="D2313" t="s">
        <v>713</v>
      </c>
      <c r="F2313" s="16">
        <v>27</v>
      </c>
      <c r="G2313" t="str">
        <f t="shared" si="537"/>
        <v>heating</v>
      </c>
      <c r="H2313" s="283">
        <f>IF(G2313="heating",F2313*Assumptions!M$4+Assumptions!M$7,0)</f>
        <v>0.45519928950013722</v>
      </c>
      <c r="I2313" s="15">
        <f t="shared" si="538"/>
        <v>1.1637425769249583</v>
      </c>
      <c r="J2313" s="15">
        <f t="shared" si="539"/>
        <v>0.9885470267915587</v>
      </c>
      <c r="K2313" s="283">
        <f t="shared" si="544"/>
        <v>0.52366775577200808</v>
      </c>
      <c r="L2313" s="283">
        <f t="shared" si="545"/>
        <v>3.1143580678163376</v>
      </c>
      <c r="M2313" s="283">
        <f t="shared" si="546"/>
        <v>5.564592926949544</v>
      </c>
      <c r="N2313" s="283">
        <f t="shared" si="547"/>
        <v>2.2875213966102126</v>
      </c>
      <c r="O2313" s="283">
        <f t="shared" si="548"/>
        <v>0.71295022746479164</v>
      </c>
      <c r="P2313" s="21">
        <f t="shared" si="540"/>
        <v>0</v>
      </c>
      <c r="Q2313" s="21">
        <f t="shared" si="541"/>
        <v>0.97331382064367777</v>
      </c>
      <c r="R2313">
        <f t="shared" si="542"/>
        <v>1.0112882868167345</v>
      </c>
      <c r="S2313" s="296">
        <f t="shared" si="549"/>
        <v>0</v>
      </c>
      <c r="T2313" s="283">
        <f t="shared" si="550"/>
        <v>0.52366775577200808</v>
      </c>
    </row>
    <row r="2314" spans="1:20" x14ac:dyDescent="0.25">
      <c r="A2314" s="286">
        <v>43197</v>
      </c>
      <c r="B2314" s="1">
        <f t="shared" si="543"/>
        <v>6</v>
      </c>
      <c r="C2314" s="285">
        <v>8</v>
      </c>
      <c r="D2314" t="s">
        <v>713</v>
      </c>
      <c r="F2314" s="16">
        <v>32</v>
      </c>
      <c r="G2314" t="str">
        <f t="shared" si="537"/>
        <v>heating</v>
      </c>
      <c r="H2314" s="283">
        <f>IF(G2314="heating",F2314*Assumptions!M$4+Assumptions!M$7,0)</f>
        <v>0.40171991831493709</v>
      </c>
      <c r="I2314" s="15">
        <f t="shared" si="538"/>
        <v>1.094193721037565</v>
      </c>
      <c r="J2314" s="15">
        <f t="shared" si="539"/>
        <v>0.9885470267915587</v>
      </c>
      <c r="K2314" s="283">
        <f t="shared" si="544"/>
        <v>0.43452515006407139</v>
      </c>
      <c r="L2314" s="283">
        <f t="shared" si="545"/>
        <v>3.1003620880617868</v>
      </c>
      <c r="M2314" s="283">
        <f t="shared" si="546"/>
        <v>4.5965962489500347</v>
      </c>
      <c r="N2314" s="283">
        <f t="shared" si="547"/>
        <v>2.4522803312945656</v>
      </c>
      <c r="O2314" s="283">
        <f t="shared" si="548"/>
        <v>0.54936023601217843</v>
      </c>
      <c r="P2314" s="21">
        <f t="shared" si="540"/>
        <v>0</v>
      </c>
      <c r="Q2314" s="21">
        <f t="shared" si="541"/>
        <v>0.94940007506179924</v>
      </c>
      <c r="R2314">
        <f t="shared" si="542"/>
        <v>1.0112882868167345</v>
      </c>
      <c r="S2314" s="296">
        <f t="shared" si="549"/>
        <v>0</v>
      </c>
      <c r="T2314" s="283">
        <f t="shared" si="550"/>
        <v>0.43452515006407139</v>
      </c>
    </row>
    <row r="2315" spans="1:20" x14ac:dyDescent="0.25">
      <c r="A2315" s="286">
        <v>43197</v>
      </c>
      <c r="B2315" s="1">
        <f t="shared" si="543"/>
        <v>6</v>
      </c>
      <c r="C2315" s="285">
        <v>9</v>
      </c>
      <c r="D2315" t="s">
        <v>713</v>
      </c>
      <c r="F2315" s="16">
        <v>37</v>
      </c>
      <c r="G2315" t="str">
        <f t="shared" si="537"/>
        <v>heating</v>
      </c>
      <c r="H2315" s="283">
        <f>IF(G2315="heating",F2315*Assumptions!M$4+Assumptions!M$7,0)</f>
        <v>0.34824054712973695</v>
      </c>
      <c r="I2315" s="15">
        <f t="shared" si="538"/>
        <v>1.0343009000871222</v>
      </c>
      <c r="J2315" s="15">
        <f t="shared" si="539"/>
        <v>0.9885470267915587</v>
      </c>
      <c r="K2315" s="283">
        <f t="shared" si="544"/>
        <v>0.35606031633163737</v>
      </c>
      <c r="L2315" s="283">
        <f t="shared" si="545"/>
        <v>3.3550920610042541</v>
      </c>
      <c r="M2315" s="283">
        <f t="shared" si="546"/>
        <v>4.0760268596007503</v>
      </c>
      <c r="N2315" s="283">
        <f t="shared" si="547"/>
        <v>2.8034223547707424</v>
      </c>
      <c r="O2315" s="283">
        <f t="shared" si="548"/>
        <v>0.42612742190986519</v>
      </c>
      <c r="P2315" s="21">
        <f t="shared" si="540"/>
        <v>0</v>
      </c>
      <c r="Q2315" s="21">
        <f t="shared" si="541"/>
        <v>0.8408485371888097</v>
      </c>
      <c r="R2315">
        <f t="shared" si="542"/>
        <v>1.0112882868167345</v>
      </c>
      <c r="S2315" s="296">
        <f t="shared" si="549"/>
        <v>0</v>
      </c>
      <c r="T2315" s="283">
        <f t="shared" si="550"/>
        <v>0.35606031633163737</v>
      </c>
    </row>
    <row r="2316" spans="1:20" x14ac:dyDescent="0.25">
      <c r="A2316" s="286">
        <v>43197</v>
      </c>
      <c r="B2316" s="1">
        <f t="shared" si="543"/>
        <v>6</v>
      </c>
      <c r="C2316" s="285">
        <v>10</v>
      </c>
      <c r="D2316" t="s">
        <v>713</v>
      </c>
      <c r="F2316" s="16">
        <v>37</v>
      </c>
      <c r="G2316" t="str">
        <f t="shared" si="537"/>
        <v>heating</v>
      </c>
      <c r="H2316" s="283">
        <f>IF(G2316="heating",F2316*Assumptions!M$4+Assumptions!M$7,0)</f>
        <v>0.34824054712973695</v>
      </c>
      <c r="I2316" s="15">
        <f t="shared" si="538"/>
        <v>0.98112329028689171</v>
      </c>
      <c r="J2316" s="15">
        <f t="shared" si="539"/>
        <v>0.9885470267915587</v>
      </c>
      <c r="K2316" s="283">
        <f t="shared" si="544"/>
        <v>0.33775380942863115</v>
      </c>
      <c r="L2316" s="283">
        <f t="shared" si="545"/>
        <v>3.3550920610042541</v>
      </c>
      <c r="M2316" s="283">
        <f t="shared" si="546"/>
        <v>3.8664617650940651</v>
      </c>
      <c r="N2316" s="283">
        <f t="shared" si="547"/>
        <v>2.8034223547707424</v>
      </c>
      <c r="O2316" s="283">
        <f t="shared" si="548"/>
        <v>0.40421848055093157</v>
      </c>
      <c r="P2316" s="21">
        <f t="shared" si="540"/>
        <v>0</v>
      </c>
      <c r="Q2316" s="21">
        <f t="shared" si="541"/>
        <v>0.74504051125983206</v>
      </c>
      <c r="R2316">
        <f t="shared" si="542"/>
        <v>1.0112882868167345</v>
      </c>
      <c r="S2316" s="296">
        <f t="shared" si="549"/>
        <v>0</v>
      </c>
      <c r="T2316" s="283">
        <f t="shared" si="550"/>
        <v>0.33775380942863115</v>
      </c>
    </row>
    <row r="2317" spans="1:20" x14ac:dyDescent="0.25">
      <c r="A2317" s="286">
        <v>43197</v>
      </c>
      <c r="B2317" s="1">
        <f t="shared" si="543"/>
        <v>6</v>
      </c>
      <c r="C2317" s="285">
        <v>11</v>
      </c>
      <c r="D2317" t="s">
        <v>713</v>
      </c>
      <c r="F2317" s="16">
        <v>41</v>
      </c>
      <c r="G2317" t="str">
        <f t="shared" si="537"/>
        <v>heating</v>
      </c>
      <c r="H2317" s="283">
        <f>IF(G2317="heating",F2317*Assumptions!M$4+Assumptions!M$7,0)</f>
        <v>0.30545705018157687</v>
      </c>
      <c r="I2317" s="15">
        <f t="shared" si="538"/>
        <v>0.94956163997961163</v>
      </c>
      <c r="J2317" s="15">
        <f t="shared" si="539"/>
        <v>0.9885470267915587</v>
      </c>
      <c r="K2317" s="283">
        <f t="shared" si="544"/>
        <v>0.28672835922722723</v>
      </c>
      <c r="L2317" s="283">
        <f t="shared" si="545"/>
        <v>3.6290180754851575</v>
      </c>
      <c r="M2317" s="283">
        <f t="shared" si="546"/>
        <v>3.5503306633060281</v>
      </c>
      <c r="N2317" s="283">
        <f t="shared" si="547"/>
        <v>3.0927664988509331</v>
      </c>
      <c r="O2317" s="283">
        <f t="shared" si="548"/>
        <v>0.33644389215170478</v>
      </c>
      <c r="P2317" s="21">
        <f t="shared" si="540"/>
        <v>0</v>
      </c>
      <c r="Q2317" s="21">
        <f t="shared" si="541"/>
        <v>0.72850690893675296</v>
      </c>
      <c r="R2317">
        <f t="shared" si="542"/>
        <v>1.0112882868167345</v>
      </c>
      <c r="S2317" s="296">
        <f t="shared" si="549"/>
        <v>0</v>
      </c>
      <c r="T2317" s="283">
        <f t="shared" si="550"/>
        <v>0.28672835922722723</v>
      </c>
    </row>
    <row r="2318" spans="1:20" x14ac:dyDescent="0.25">
      <c r="A2318" s="286">
        <v>43197</v>
      </c>
      <c r="B2318" s="1">
        <f t="shared" si="543"/>
        <v>6</v>
      </c>
      <c r="C2318" s="285">
        <v>12</v>
      </c>
      <c r="D2318" t="s">
        <v>713</v>
      </c>
      <c r="F2318" s="16">
        <v>43</v>
      </c>
      <c r="G2318" t="str">
        <f t="shared" si="537"/>
        <v>heating</v>
      </c>
      <c r="H2318" s="283">
        <f>IF(G2318="heating",F2318*Assumptions!M$4+Assumptions!M$7,0)</f>
        <v>0.28406530170749683</v>
      </c>
      <c r="I2318" s="15">
        <f t="shared" si="538"/>
        <v>0.91648403420261149</v>
      </c>
      <c r="J2318" s="15">
        <f t="shared" si="539"/>
        <v>0.9885470267915587</v>
      </c>
      <c r="K2318" s="283">
        <f t="shared" si="544"/>
        <v>0.257359631595174</v>
      </c>
      <c r="L2318" s="283">
        <f t="shared" si="545"/>
        <v>3.7370271581932331</v>
      </c>
      <c r="M2318" s="283">
        <f t="shared" si="546"/>
        <v>3.2815248903511445</v>
      </c>
      <c r="N2318" s="283">
        <f t="shared" si="547"/>
        <v>3.2278965655525562</v>
      </c>
      <c r="O2318" s="283">
        <f t="shared" si="548"/>
        <v>0.29795252516994297</v>
      </c>
      <c r="P2318" s="21">
        <f t="shared" si="540"/>
        <v>0</v>
      </c>
      <c r="Q2318" s="21">
        <f t="shared" si="541"/>
        <v>0.75910815787401487</v>
      </c>
      <c r="R2318">
        <f t="shared" si="542"/>
        <v>1.0112882868167345</v>
      </c>
      <c r="S2318" s="296">
        <f t="shared" si="549"/>
        <v>0</v>
      </c>
      <c r="T2318" s="283">
        <f t="shared" si="550"/>
        <v>0.257359631595174</v>
      </c>
    </row>
    <row r="2319" spans="1:20" x14ac:dyDescent="0.25">
      <c r="A2319" s="286">
        <v>43197</v>
      </c>
      <c r="B2319" s="1">
        <f t="shared" si="543"/>
        <v>6</v>
      </c>
      <c r="C2319" s="285">
        <v>13</v>
      </c>
      <c r="D2319" t="s">
        <v>713</v>
      </c>
      <c r="F2319" s="16">
        <v>45</v>
      </c>
      <c r="G2319" t="str">
        <f t="shared" si="537"/>
        <v>heating</v>
      </c>
      <c r="H2319" s="283">
        <f>IF(G2319="heating",F2319*Assumptions!M$4+Assumptions!M$7,0)</f>
        <v>0.26267355323341679</v>
      </c>
      <c r="I2319" s="15">
        <f t="shared" si="538"/>
        <v>0.90040206880052787</v>
      </c>
      <c r="J2319" s="15">
        <f t="shared" si="539"/>
        <v>0.9885470267915587</v>
      </c>
      <c r="K2319" s="283">
        <f t="shared" si="544"/>
        <v>0.23380304731854801</v>
      </c>
      <c r="L2319" s="283">
        <f t="shared" si="545"/>
        <v>3.8225513186096443</v>
      </c>
      <c r="M2319" s="283">
        <f t="shared" si="546"/>
        <v>3.0493867889582633</v>
      </c>
      <c r="N2319" s="283">
        <f t="shared" si="547"/>
        <v>3.3574836377085973</v>
      </c>
      <c r="O2319" s="283">
        <f t="shared" si="548"/>
        <v>0.2661886827339579</v>
      </c>
      <c r="P2319" s="21">
        <f t="shared" si="540"/>
        <v>0</v>
      </c>
      <c r="Q2319" s="21">
        <f t="shared" si="541"/>
        <v>0.79115902007799765</v>
      </c>
      <c r="R2319">
        <f t="shared" si="542"/>
        <v>1.0112882868167345</v>
      </c>
      <c r="S2319" s="296">
        <f t="shared" si="549"/>
        <v>0</v>
      </c>
      <c r="T2319" s="283">
        <f t="shared" si="550"/>
        <v>0.23380304731854801</v>
      </c>
    </row>
    <row r="2320" spans="1:20" x14ac:dyDescent="0.25">
      <c r="A2320" s="286">
        <v>43197</v>
      </c>
      <c r="B2320" s="1">
        <f t="shared" si="543"/>
        <v>6</v>
      </c>
      <c r="C2320" s="285">
        <v>14</v>
      </c>
      <c r="D2320" t="s">
        <v>713</v>
      </c>
      <c r="F2320" s="16">
        <v>46</v>
      </c>
      <c r="G2320" t="str">
        <f t="shared" si="537"/>
        <v>heating</v>
      </c>
      <c r="H2320" s="283">
        <f>IF(G2320="heating",F2320*Assumptions!M$4+Assumptions!M$7,0)</f>
        <v>0.2519776789963768</v>
      </c>
      <c r="I2320" s="15">
        <f t="shared" si="538"/>
        <v>0.86032894500746537</v>
      </c>
      <c r="J2320" s="15">
        <f t="shared" si="539"/>
        <v>0.9885470267915587</v>
      </c>
      <c r="K2320" s="283">
        <f t="shared" si="544"/>
        <v>0.21430087293435182</v>
      </c>
      <c r="L2320" s="283">
        <f t="shared" si="545"/>
        <v>3.8708416397494121</v>
      </c>
      <c r="M2320" s="283">
        <f t="shared" si="546"/>
        <v>2.830338421031052</v>
      </c>
      <c r="N2320" s="283">
        <f t="shared" si="547"/>
        <v>3.4228778732085736</v>
      </c>
      <c r="O2320" s="283">
        <f t="shared" si="548"/>
        <v>0.24234716315231783</v>
      </c>
      <c r="P2320" s="21">
        <f t="shared" si="540"/>
        <v>0</v>
      </c>
      <c r="Q2320" s="21">
        <f t="shared" si="541"/>
        <v>0.84355555031342389</v>
      </c>
      <c r="R2320">
        <f t="shared" si="542"/>
        <v>1.0112882868167345</v>
      </c>
      <c r="S2320" s="296">
        <f t="shared" si="549"/>
        <v>0</v>
      </c>
      <c r="T2320" s="283">
        <f t="shared" si="550"/>
        <v>0.21430087293435182</v>
      </c>
    </row>
    <row r="2321" spans="1:20" x14ac:dyDescent="0.25">
      <c r="A2321" s="286">
        <v>43197</v>
      </c>
      <c r="B2321" s="1">
        <f t="shared" si="543"/>
        <v>6</v>
      </c>
      <c r="C2321" s="285">
        <v>15</v>
      </c>
      <c r="D2321" t="s">
        <v>713</v>
      </c>
      <c r="F2321" s="16">
        <v>46</v>
      </c>
      <c r="G2321" t="str">
        <f t="shared" si="537"/>
        <v>heating</v>
      </c>
      <c r="H2321" s="283">
        <f>IF(G2321="heating",F2321*Assumptions!M$4+Assumptions!M$7,0)</f>
        <v>0.2519776789963768</v>
      </c>
      <c r="I2321" s="15">
        <f t="shared" si="538"/>
        <v>0.85754515037175039</v>
      </c>
      <c r="J2321" s="15">
        <f t="shared" si="539"/>
        <v>0.9885470267915587</v>
      </c>
      <c r="K2321" s="283">
        <f t="shared" si="544"/>
        <v>0.21360745255838329</v>
      </c>
      <c r="L2321" s="283">
        <f t="shared" si="545"/>
        <v>3.8708416397494121</v>
      </c>
      <c r="M2321" s="283">
        <f t="shared" si="546"/>
        <v>2.8211802020039616</v>
      </c>
      <c r="N2321" s="283">
        <f t="shared" si="547"/>
        <v>3.4228778732085736</v>
      </c>
      <c r="O2321" s="283">
        <f t="shared" si="548"/>
        <v>0.24156299247355692</v>
      </c>
      <c r="P2321" s="21">
        <f t="shared" si="540"/>
        <v>0</v>
      </c>
      <c r="Q2321" s="21">
        <f t="shared" si="541"/>
        <v>0.96592607327566882</v>
      </c>
      <c r="R2321">
        <f t="shared" si="542"/>
        <v>1.0112882868167345</v>
      </c>
      <c r="S2321" s="296">
        <f t="shared" si="549"/>
        <v>0</v>
      </c>
      <c r="T2321" s="283">
        <f t="shared" si="550"/>
        <v>0.21360745255838329</v>
      </c>
    </row>
    <row r="2322" spans="1:20" x14ac:dyDescent="0.25">
      <c r="A2322" s="286">
        <v>43197</v>
      </c>
      <c r="B2322" s="1">
        <f t="shared" si="543"/>
        <v>6</v>
      </c>
      <c r="C2322" s="285">
        <v>16</v>
      </c>
      <c r="D2322" t="s">
        <v>713</v>
      </c>
      <c r="F2322" s="16">
        <v>46</v>
      </c>
      <c r="G2322" t="str">
        <f t="shared" si="537"/>
        <v>heating</v>
      </c>
      <c r="H2322" s="283">
        <f>IF(G2322="heating",F2322*Assumptions!M$4+Assumptions!M$7,0)</f>
        <v>0.2519776789963768</v>
      </c>
      <c r="I2322" s="15">
        <f t="shared" si="538"/>
        <v>0.88344815438260227</v>
      </c>
      <c r="J2322" s="15">
        <f t="shared" si="539"/>
        <v>0.9885470267915587</v>
      </c>
      <c r="K2322" s="283">
        <f t="shared" si="544"/>
        <v>0.22005967807440308</v>
      </c>
      <c r="L2322" s="283">
        <f t="shared" si="545"/>
        <v>3.8708416397494121</v>
      </c>
      <c r="M2322" s="283">
        <f t="shared" si="546"/>
        <v>2.9063967553902934</v>
      </c>
      <c r="N2322" s="283">
        <f t="shared" si="547"/>
        <v>3.4228778732085736</v>
      </c>
      <c r="O2322" s="283">
        <f t="shared" si="548"/>
        <v>0.2488596428717352</v>
      </c>
      <c r="P2322" s="21">
        <f t="shared" si="540"/>
        <v>0</v>
      </c>
      <c r="Q2322" s="21">
        <f t="shared" si="541"/>
        <v>1.1649354943302594</v>
      </c>
      <c r="R2322">
        <f t="shared" si="542"/>
        <v>1.0112882868167345</v>
      </c>
      <c r="S2322" s="296">
        <f t="shared" si="549"/>
        <v>0</v>
      </c>
      <c r="T2322" s="283">
        <f t="shared" si="550"/>
        <v>0.22005967807440308</v>
      </c>
    </row>
    <row r="2323" spans="1:20" x14ac:dyDescent="0.25">
      <c r="A2323" s="286">
        <v>43197</v>
      </c>
      <c r="B2323" s="1">
        <f t="shared" si="543"/>
        <v>6</v>
      </c>
      <c r="C2323" s="285">
        <v>17</v>
      </c>
      <c r="D2323" t="s">
        <v>713</v>
      </c>
      <c r="F2323" s="16">
        <v>46</v>
      </c>
      <c r="G2323" t="str">
        <f t="shared" si="537"/>
        <v>heating</v>
      </c>
      <c r="H2323" s="283">
        <f>IF(G2323="heating",F2323*Assumptions!M$4+Assumptions!M$7,0)</f>
        <v>0.2519776789963768</v>
      </c>
      <c r="I2323" s="15">
        <f t="shared" si="538"/>
        <v>0.94025748850374469</v>
      </c>
      <c r="J2323" s="15">
        <f t="shared" si="539"/>
        <v>0.9885470267915587</v>
      </c>
      <c r="K2323" s="283">
        <f t="shared" si="544"/>
        <v>0.23421041653743879</v>
      </c>
      <c r="L2323" s="283">
        <f t="shared" si="545"/>
        <v>3.8708416397494121</v>
      </c>
      <c r="M2323" s="283">
        <f t="shared" si="546"/>
        <v>3.0932899687005402</v>
      </c>
      <c r="N2323" s="283">
        <f t="shared" si="547"/>
        <v>3.4228778732085736</v>
      </c>
      <c r="O2323" s="283">
        <f t="shared" si="548"/>
        <v>0.26486233700951245</v>
      </c>
      <c r="P2323" s="21">
        <f t="shared" si="540"/>
        <v>0</v>
      </c>
      <c r="Q2323" s="21">
        <f t="shared" si="541"/>
        <v>1.3521540118753073</v>
      </c>
      <c r="R2323">
        <f t="shared" si="542"/>
        <v>1.0112882868167345</v>
      </c>
      <c r="S2323" s="296">
        <f t="shared" si="549"/>
        <v>0</v>
      </c>
      <c r="T2323" s="283">
        <f t="shared" si="550"/>
        <v>0.23421041653743879</v>
      </c>
    </row>
    <row r="2324" spans="1:20" x14ac:dyDescent="0.25">
      <c r="A2324" s="286">
        <v>43197</v>
      </c>
      <c r="B2324" s="1">
        <f t="shared" si="543"/>
        <v>6</v>
      </c>
      <c r="C2324" s="285">
        <v>18</v>
      </c>
      <c r="D2324" t="s">
        <v>713</v>
      </c>
      <c r="F2324" s="16">
        <v>45</v>
      </c>
      <c r="G2324" t="str">
        <f t="shared" si="537"/>
        <v>heating</v>
      </c>
      <c r="H2324" s="283">
        <f>IF(G2324="heating",F2324*Assumptions!M$4+Assumptions!M$7,0)</f>
        <v>0.26267355323341679</v>
      </c>
      <c r="I2324" s="15">
        <f t="shared" si="538"/>
        <v>0.98182363790757687</v>
      </c>
      <c r="J2324" s="15">
        <f t="shared" si="539"/>
        <v>0.9885470267915587</v>
      </c>
      <c r="K2324" s="283">
        <f t="shared" si="544"/>
        <v>0.25494539209352779</v>
      </c>
      <c r="L2324" s="283">
        <f t="shared" si="545"/>
        <v>3.8225513186096443</v>
      </c>
      <c r="M2324" s="283">
        <f t="shared" si="546"/>
        <v>3.3251367741865758</v>
      </c>
      <c r="N2324" s="283">
        <f t="shared" si="547"/>
        <v>3.3574836377085973</v>
      </c>
      <c r="O2324" s="283">
        <f t="shared" si="548"/>
        <v>0.2902595961377995</v>
      </c>
      <c r="P2324" s="21">
        <f t="shared" si="540"/>
        <v>0</v>
      </c>
      <c r="Q2324" s="21">
        <f t="shared" si="541"/>
        <v>1.5598916921549892</v>
      </c>
      <c r="R2324">
        <f t="shared" si="542"/>
        <v>1.0112882868167345</v>
      </c>
      <c r="S2324" s="296">
        <f t="shared" si="549"/>
        <v>0</v>
      </c>
      <c r="T2324" s="283">
        <f t="shared" si="550"/>
        <v>0.25494539209352779</v>
      </c>
    </row>
    <row r="2325" spans="1:20" x14ac:dyDescent="0.25">
      <c r="A2325" s="286">
        <v>43197</v>
      </c>
      <c r="B2325" s="1">
        <f t="shared" si="543"/>
        <v>6</v>
      </c>
      <c r="C2325" s="285">
        <v>19</v>
      </c>
      <c r="D2325" t="s">
        <v>713</v>
      </c>
      <c r="F2325" s="16">
        <v>41</v>
      </c>
      <c r="G2325" t="str">
        <f t="shared" si="537"/>
        <v>heating</v>
      </c>
      <c r="H2325" s="283">
        <f>IF(G2325="heating",F2325*Assumptions!M$4+Assumptions!M$7,0)</f>
        <v>0.30545705018157687</v>
      </c>
      <c r="I2325" s="15">
        <f t="shared" si="538"/>
        <v>0.98418842963438757</v>
      </c>
      <c r="J2325" s="15">
        <f t="shared" si="539"/>
        <v>0.9885470267915587</v>
      </c>
      <c r="K2325" s="283">
        <f t="shared" si="544"/>
        <v>0.29718421818887758</v>
      </c>
      <c r="L2325" s="283">
        <f t="shared" si="545"/>
        <v>3.6290180754851575</v>
      </c>
      <c r="M2325" s="283">
        <f t="shared" si="546"/>
        <v>3.6797973012863059</v>
      </c>
      <c r="N2325" s="283">
        <f t="shared" si="547"/>
        <v>3.0927664988509331</v>
      </c>
      <c r="O2325" s="283">
        <f t="shared" si="548"/>
        <v>0.34871268165800939</v>
      </c>
      <c r="P2325" s="21">
        <f t="shared" si="540"/>
        <v>0</v>
      </c>
      <c r="Q2325" s="21">
        <f t="shared" si="541"/>
        <v>1.6764212681468484</v>
      </c>
      <c r="R2325">
        <f t="shared" si="542"/>
        <v>1.0112882868167345</v>
      </c>
      <c r="S2325" s="296">
        <f t="shared" si="549"/>
        <v>0</v>
      </c>
      <c r="T2325" s="283">
        <f t="shared" si="550"/>
        <v>0.29718421818887758</v>
      </c>
    </row>
    <row r="2326" spans="1:20" x14ac:dyDescent="0.25">
      <c r="A2326" s="286">
        <v>43197</v>
      </c>
      <c r="B2326" s="1">
        <f t="shared" si="543"/>
        <v>6</v>
      </c>
      <c r="C2326" s="285">
        <v>20</v>
      </c>
      <c r="D2326" t="s">
        <v>713</v>
      </c>
      <c r="F2326" s="16">
        <v>37</v>
      </c>
      <c r="G2326" t="str">
        <f t="shared" si="537"/>
        <v>heating</v>
      </c>
      <c r="H2326" s="283">
        <f>IF(G2326="heating",F2326*Assumptions!M$4+Assumptions!M$7,0)</f>
        <v>0.34824054712973695</v>
      </c>
      <c r="I2326" s="15">
        <f t="shared" si="538"/>
        <v>0.97071962311712034</v>
      </c>
      <c r="J2326" s="15">
        <f t="shared" si="539"/>
        <v>0.9885470267915587</v>
      </c>
      <c r="K2326" s="283">
        <f t="shared" si="544"/>
        <v>0.3341723245598025</v>
      </c>
      <c r="L2326" s="283">
        <f t="shared" si="545"/>
        <v>3.3550920610042541</v>
      </c>
      <c r="M2326" s="283">
        <f t="shared" si="546"/>
        <v>3.8254624516266178</v>
      </c>
      <c r="N2326" s="283">
        <f t="shared" si="547"/>
        <v>2.8034223547707424</v>
      </c>
      <c r="O2326" s="283">
        <f t="shared" si="548"/>
        <v>0.39993221543302487</v>
      </c>
      <c r="P2326" s="21">
        <f t="shared" si="540"/>
        <v>0</v>
      </c>
      <c r="Q2326" s="21">
        <f t="shared" si="541"/>
        <v>1.52436960139122</v>
      </c>
      <c r="R2326">
        <f t="shared" si="542"/>
        <v>1.0112882868167345</v>
      </c>
      <c r="S2326" s="296">
        <f t="shared" si="549"/>
        <v>0</v>
      </c>
      <c r="T2326" s="283">
        <f t="shared" si="550"/>
        <v>0.3341723245598025</v>
      </c>
    </row>
    <row r="2327" spans="1:20" x14ac:dyDescent="0.25">
      <c r="A2327" s="286">
        <v>43197</v>
      </c>
      <c r="B2327" s="1">
        <f t="shared" si="543"/>
        <v>6</v>
      </c>
      <c r="C2327" s="285">
        <v>21</v>
      </c>
      <c r="D2327" t="s">
        <v>713</v>
      </c>
      <c r="F2327" s="16">
        <v>32</v>
      </c>
      <c r="G2327" t="str">
        <f t="shared" si="537"/>
        <v>heating</v>
      </c>
      <c r="H2327" s="283">
        <f>IF(G2327="heating",F2327*Assumptions!M$4+Assumptions!M$7,0)</f>
        <v>0.40171991831493709</v>
      </c>
      <c r="I2327" s="15">
        <f t="shared" si="538"/>
        <v>0.95751150862929935</v>
      </c>
      <c r="J2327" s="15">
        <f t="shared" si="539"/>
        <v>0.9885470267915587</v>
      </c>
      <c r="K2327" s="283">
        <f t="shared" si="544"/>
        <v>0.38024604233763259</v>
      </c>
      <c r="L2327" s="283">
        <f t="shared" si="545"/>
        <v>3.1003620880617868</v>
      </c>
      <c r="M2327" s="283">
        <f t="shared" si="546"/>
        <v>4.0224082118826425</v>
      </c>
      <c r="N2327" s="283">
        <f t="shared" si="547"/>
        <v>2.4522803312945656</v>
      </c>
      <c r="O2327" s="283">
        <f t="shared" si="548"/>
        <v>0.48073639818200903</v>
      </c>
      <c r="P2327" s="21">
        <f t="shared" si="540"/>
        <v>0</v>
      </c>
      <c r="Q2327" s="21">
        <f t="shared" si="541"/>
        <v>1.4448604713749031</v>
      </c>
      <c r="R2327">
        <f t="shared" si="542"/>
        <v>1.0112882868167345</v>
      </c>
      <c r="S2327" s="296">
        <f t="shared" si="549"/>
        <v>0</v>
      </c>
      <c r="T2327" s="283">
        <f t="shared" si="550"/>
        <v>0.38024604233763259</v>
      </c>
    </row>
    <row r="2328" spans="1:20" x14ac:dyDescent="0.25">
      <c r="A2328" s="286">
        <v>43197</v>
      </c>
      <c r="B2328" s="1">
        <f t="shared" si="543"/>
        <v>6</v>
      </c>
      <c r="C2328" s="285">
        <v>22</v>
      </c>
      <c r="D2328" t="s">
        <v>713</v>
      </c>
      <c r="F2328" s="16">
        <v>32</v>
      </c>
      <c r="G2328" t="str">
        <f t="shared" si="537"/>
        <v>heating</v>
      </c>
      <c r="H2328" s="283">
        <f>IF(G2328="heating",F2328*Assumptions!M$4+Assumptions!M$7,0)</f>
        <v>0.40171991831493709</v>
      </c>
      <c r="I2328" s="15">
        <f t="shared" si="538"/>
        <v>0.9426530227543114</v>
      </c>
      <c r="J2328" s="15">
        <f t="shared" si="539"/>
        <v>0.9885470267915587</v>
      </c>
      <c r="K2328" s="283">
        <f t="shared" si="544"/>
        <v>0.3743454548270117</v>
      </c>
      <c r="L2328" s="283">
        <f t="shared" si="545"/>
        <v>3.1003620880617868</v>
      </c>
      <c r="M2328" s="283">
        <f t="shared" si="546"/>
        <v>3.959989227817112</v>
      </c>
      <c r="N2328" s="283">
        <f t="shared" si="547"/>
        <v>2.4522803312945656</v>
      </c>
      <c r="O2328" s="283">
        <f t="shared" si="548"/>
        <v>0.4732764199805925</v>
      </c>
      <c r="P2328" s="21">
        <f t="shared" si="540"/>
        <v>0</v>
      </c>
      <c r="Q2328" s="21">
        <f t="shared" si="541"/>
        <v>1.2427137171080138</v>
      </c>
      <c r="R2328">
        <f t="shared" si="542"/>
        <v>1.0112882868167345</v>
      </c>
      <c r="S2328" s="296">
        <f t="shared" si="549"/>
        <v>0</v>
      </c>
      <c r="T2328" s="283">
        <f t="shared" si="550"/>
        <v>0.3743454548270117</v>
      </c>
    </row>
    <row r="2329" spans="1:20" x14ac:dyDescent="0.25">
      <c r="A2329" s="286">
        <v>43197</v>
      </c>
      <c r="B2329" s="1">
        <f t="shared" si="543"/>
        <v>6</v>
      </c>
      <c r="C2329" s="285">
        <v>23</v>
      </c>
      <c r="D2329" t="s">
        <v>713</v>
      </c>
      <c r="F2329" s="16">
        <v>30</v>
      </c>
      <c r="G2329" t="str">
        <f t="shared" si="537"/>
        <v>heating</v>
      </c>
      <c r="H2329" s="283">
        <f>IF(G2329="heating",F2329*Assumptions!M$4+Assumptions!M$7,0)</f>
        <v>0.42311166678901713</v>
      </c>
      <c r="I2329" s="15">
        <f t="shared" si="538"/>
        <v>0.94450710149963013</v>
      </c>
      <c r="J2329" s="15">
        <f t="shared" si="539"/>
        <v>0.9885470267915587</v>
      </c>
      <c r="K2329" s="283">
        <f t="shared" si="544"/>
        <v>0.39505499971800379</v>
      </c>
      <c r="L2329" s="283">
        <f t="shared" si="545"/>
        <v>3.0747565450814909</v>
      </c>
      <c r="M2329" s="283">
        <f t="shared" si="546"/>
        <v>4.1445493919229364</v>
      </c>
      <c r="N2329" s="283">
        <f t="shared" si="547"/>
        <v>2.3339835549601151</v>
      </c>
      <c r="O2329" s="283">
        <f t="shared" si="548"/>
        <v>0.52043980492864106</v>
      </c>
      <c r="P2329" s="21">
        <f t="shared" si="540"/>
        <v>0</v>
      </c>
      <c r="Q2329" s="21">
        <f t="shared" si="541"/>
        <v>1.0297519246597011</v>
      </c>
      <c r="R2329">
        <f t="shared" si="542"/>
        <v>1.0112882868167345</v>
      </c>
      <c r="S2329" s="296">
        <f t="shared" si="549"/>
        <v>0</v>
      </c>
      <c r="T2329" s="283">
        <f t="shared" si="550"/>
        <v>0.39505499971800379</v>
      </c>
    </row>
    <row r="2330" spans="1:20" x14ac:dyDescent="0.25">
      <c r="A2330" s="286">
        <v>43198</v>
      </c>
      <c r="B2330" s="1">
        <f t="shared" si="543"/>
        <v>7</v>
      </c>
      <c r="C2330" s="285">
        <v>0</v>
      </c>
      <c r="D2330" t="s">
        <v>713</v>
      </c>
      <c r="F2330" s="16">
        <v>28</v>
      </c>
      <c r="G2330" t="str">
        <f t="shared" si="537"/>
        <v>heating</v>
      </c>
      <c r="H2330" s="283">
        <f>IF(G2330="heating",F2330*Assumptions!M$4+Assumptions!M$7,0)</f>
        <v>0.44450341526309717</v>
      </c>
      <c r="I2330" s="15">
        <f t="shared" si="538"/>
        <v>0.97481507806017154</v>
      </c>
      <c r="J2330" s="15">
        <f t="shared" si="539"/>
        <v>0.93760781206536892</v>
      </c>
      <c r="K2330" s="283">
        <f t="shared" si="544"/>
        <v>0.40627355788072567</v>
      </c>
      <c r="L2330" s="283">
        <f t="shared" si="545"/>
        <v>3.0941723472618432</v>
      </c>
      <c r="M2330" s="283">
        <f t="shared" si="546"/>
        <v>4.2891583528405848</v>
      </c>
      <c r="N2330" s="283">
        <f t="shared" si="547"/>
        <v>2.2832919573072399</v>
      </c>
      <c r="O2330" s="283">
        <f t="shared" si="548"/>
        <v>0.55055614074896531</v>
      </c>
      <c r="P2330" s="21">
        <f t="shared" si="540"/>
        <v>0</v>
      </c>
      <c r="Q2330" s="21">
        <f t="shared" si="541"/>
        <v>0.90668853391740301</v>
      </c>
      <c r="R2330">
        <f t="shared" si="542"/>
        <v>1.0096214758538746</v>
      </c>
      <c r="S2330" s="296">
        <f t="shared" si="549"/>
        <v>0</v>
      </c>
      <c r="T2330" s="283">
        <f t="shared" si="550"/>
        <v>0.40627355788072567</v>
      </c>
    </row>
    <row r="2331" spans="1:20" x14ac:dyDescent="0.25">
      <c r="A2331" s="286">
        <v>43198</v>
      </c>
      <c r="B2331" s="1">
        <f t="shared" si="543"/>
        <v>7</v>
      </c>
      <c r="C2331" s="285">
        <v>1</v>
      </c>
      <c r="D2331" t="s">
        <v>713</v>
      </c>
      <c r="F2331" s="16">
        <v>28</v>
      </c>
      <c r="G2331" t="str">
        <f t="shared" si="537"/>
        <v>heating</v>
      </c>
      <c r="H2331" s="283">
        <f>IF(G2331="heating",F2331*Assumptions!M$4+Assumptions!M$7,0)</f>
        <v>0.44450341526309717</v>
      </c>
      <c r="I2331" s="15">
        <f t="shared" si="538"/>
        <v>1.012242869806885</v>
      </c>
      <c r="J2331" s="15">
        <f t="shared" si="539"/>
        <v>0.93760781206536892</v>
      </c>
      <c r="K2331" s="283">
        <f t="shared" si="544"/>
        <v>0.42187233395507107</v>
      </c>
      <c r="L2331" s="283">
        <f t="shared" si="545"/>
        <v>3.0941723472618432</v>
      </c>
      <c r="M2331" s="283">
        <f t="shared" si="546"/>
        <v>4.4538395618328046</v>
      </c>
      <c r="N2331" s="283">
        <f t="shared" si="547"/>
        <v>2.2832919573072399</v>
      </c>
      <c r="O2331" s="283">
        <f t="shared" si="548"/>
        <v>0.57169461208019623</v>
      </c>
      <c r="P2331" s="21">
        <f t="shared" si="540"/>
        <v>0</v>
      </c>
      <c r="Q2331" s="21">
        <f t="shared" si="541"/>
        <v>0.81803459285312596</v>
      </c>
      <c r="R2331">
        <f t="shared" si="542"/>
        <v>1.0096214758538746</v>
      </c>
      <c r="S2331" s="296">
        <f t="shared" si="549"/>
        <v>0</v>
      </c>
      <c r="T2331" s="283">
        <f t="shared" si="550"/>
        <v>0.42187233395507107</v>
      </c>
    </row>
    <row r="2332" spans="1:20" x14ac:dyDescent="0.25">
      <c r="A2332" s="286">
        <v>43198</v>
      </c>
      <c r="B2332" s="1">
        <f t="shared" si="543"/>
        <v>7</v>
      </c>
      <c r="C2332" s="285">
        <v>2</v>
      </c>
      <c r="D2332" t="s">
        <v>713</v>
      </c>
      <c r="F2332" s="16">
        <v>28</v>
      </c>
      <c r="G2332" t="str">
        <f t="shared" si="537"/>
        <v>heating</v>
      </c>
      <c r="H2332" s="283">
        <f>IF(G2332="heating",F2332*Assumptions!M$4+Assumptions!M$7,0)</f>
        <v>0.44450341526309717</v>
      </c>
      <c r="I2332" s="15">
        <f t="shared" si="538"/>
        <v>1.0509704703585963</v>
      </c>
      <c r="J2332" s="15">
        <f t="shared" si="539"/>
        <v>0.93760781206536892</v>
      </c>
      <c r="K2332" s="283">
        <f t="shared" si="544"/>
        <v>0.43801283118213186</v>
      </c>
      <c r="L2332" s="283">
        <f t="shared" si="545"/>
        <v>3.0941723472618432</v>
      </c>
      <c r="M2332" s="283">
        <f t="shared" si="546"/>
        <v>4.6242398922445913</v>
      </c>
      <c r="N2332" s="283">
        <f t="shared" si="547"/>
        <v>2.2832919573072399</v>
      </c>
      <c r="O2332" s="283">
        <f t="shared" si="548"/>
        <v>0.59356718953626786</v>
      </c>
      <c r="P2332" s="21">
        <f t="shared" si="540"/>
        <v>0</v>
      </c>
      <c r="Q2332" s="21">
        <f t="shared" si="541"/>
        <v>0.74507607494346417</v>
      </c>
      <c r="R2332">
        <f t="shared" si="542"/>
        <v>1.0096214758538746</v>
      </c>
      <c r="S2332" s="296">
        <f t="shared" si="549"/>
        <v>0</v>
      </c>
      <c r="T2332" s="283">
        <f t="shared" si="550"/>
        <v>0.43801283118213186</v>
      </c>
    </row>
    <row r="2333" spans="1:20" x14ac:dyDescent="0.25">
      <c r="A2333" s="286">
        <v>43198</v>
      </c>
      <c r="B2333" s="1">
        <f t="shared" si="543"/>
        <v>7</v>
      </c>
      <c r="C2333" s="285">
        <v>3</v>
      </c>
      <c r="D2333" t="s">
        <v>713</v>
      </c>
      <c r="F2333" s="16">
        <v>27</v>
      </c>
      <c r="G2333" t="str">
        <f t="shared" si="537"/>
        <v>heating</v>
      </c>
      <c r="H2333" s="283">
        <f>IF(G2333="heating",F2333*Assumptions!M$4+Assumptions!M$7,0)</f>
        <v>0.45519928950013722</v>
      </c>
      <c r="I2333" s="15">
        <f t="shared" si="538"/>
        <v>1.0924036124451033</v>
      </c>
      <c r="J2333" s="15">
        <f t="shared" si="539"/>
        <v>0.93760781206536892</v>
      </c>
      <c r="K2333" s="283">
        <f t="shared" si="544"/>
        <v>0.46623612474085069</v>
      </c>
      <c r="L2333" s="283">
        <f t="shared" si="545"/>
        <v>3.1143580678163376</v>
      </c>
      <c r="M2333" s="283">
        <f t="shared" si="546"/>
        <v>4.9543135192590437</v>
      </c>
      <c r="N2333" s="283">
        <f t="shared" si="547"/>
        <v>2.2875213966102126</v>
      </c>
      <c r="O2333" s="283">
        <f t="shared" si="548"/>
        <v>0.63475963055287399</v>
      </c>
      <c r="P2333" s="21">
        <f t="shared" si="540"/>
        <v>0</v>
      </c>
      <c r="Q2333" s="21">
        <f t="shared" si="541"/>
        <v>0.69158980876382303</v>
      </c>
      <c r="R2333">
        <f t="shared" si="542"/>
        <v>1.0096214758538746</v>
      </c>
      <c r="S2333" s="296">
        <f t="shared" si="549"/>
        <v>0</v>
      </c>
      <c r="T2333" s="283">
        <f t="shared" si="550"/>
        <v>0.46623612474085069</v>
      </c>
    </row>
    <row r="2334" spans="1:20" x14ac:dyDescent="0.25">
      <c r="A2334" s="286">
        <v>43198</v>
      </c>
      <c r="B2334" s="1">
        <f t="shared" si="543"/>
        <v>7</v>
      </c>
      <c r="C2334" s="285">
        <v>4</v>
      </c>
      <c r="D2334" t="s">
        <v>713</v>
      </c>
      <c r="F2334" s="16">
        <v>27</v>
      </c>
      <c r="G2334" t="str">
        <f t="shared" si="537"/>
        <v>heating</v>
      </c>
      <c r="H2334" s="283">
        <f>IF(G2334="heating",F2334*Assumptions!M$4+Assumptions!M$7,0)</f>
        <v>0.45519928950013722</v>
      </c>
      <c r="I2334" s="15">
        <f t="shared" si="538"/>
        <v>1.1348296917927807</v>
      </c>
      <c r="J2334" s="15">
        <f t="shared" si="539"/>
        <v>0.93760781206536892</v>
      </c>
      <c r="K2334" s="283">
        <f t="shared" si="544"/>
        <v>0.48434350794396425</v>
      </c>
      <c r="L2334" s="283">
        <f t="shared" si="545"/>
        <v>3.1143580678163376</v>
      </c>
      <c r="M2334" s="283">
        <f t="shared" si="546"/>
        <v>5.1467260086418714</v>
      </c>
      <c r="N2334" s="283">
        <f t="shared" si="547"/>
        <v>2.2875213966102126</v>
      </c>
      <c r="O2334" s="283">
        <f t="shared" si="548"/>
        <v>0.65941202289736744</v>
      </c>
      <c r="P2334" s="21">
        <f t="shared" si="540"/>
        <v>0</v>
      </c>
      <c r="Q2334" s="21">
        <f t="shared" si="541"/>
        <v>0.6473875548762833</v>
      </c>
      <c r="R2334">
        <f t="shared" si="542"/>
        <v>1.0096214758538746</v>
      </c>
      <c r="S2334" s="296">
        <f t="shared" si="549"/>
        <v>0</v>
      </c>
      <c r="T2334" s="283">
        <f t="shared" si="550"/>
        <v>0.48434350794396425</v>
      </c>
    </row>
    <row r="2335" spans="1:20" x14ac:dyDescent="0.25">
      <c r="A2335" s="286">
        <v>43198</v>
      </c>
      <c r="B2335" s="1">
        <f t="shared" si="543"/>
        <v>7</v>
      </c>
      <c r="C2335" s="285">
        <v>5</v>
      </c>
      <c r="D2335" t="s">
        <v>713</v>
      </c>
      <c r="F2335" s="16">
        <v>27</v>
      </c>
      <c r="G2335" t="str">
        <f t="shared" si="537"/>
        <v>heating</v>
      </c>
      <c r="H2335" s="283">
        <f>IF(G2335="heating",F2335*Assumptions!M$4+Assumptions!M$7,0)</f>
        <v>0.45519928950013722</v>
      </c>
      <c r="I2335" s="15">
        <f t="shared" si="538"/>
        <v>1.1635558681477385</v>
      </c>
      <c r="J2335" s="15">
        <f t="shared" si="539"/>
        <v>0.93760781206536892</v>
      </c>
      <c r="K2335" s="283">
        <f t="shared" si="544"/>
        <v>0.49660379433424817</v>
      </c>
      <c r="L2335" s="283">
        <f t="shared" si="545"/>
        <v>3.1143580678163376</v>
      </c>
      <c r="M2335" s="283">
        <f t="shared" si="546"/>
        <v>5.2770061379371578</v>
      </c>
      <c r="N2335" s="283">
        <f t="shared" si="547"/>
        <v>2.2875213966102126</v>
      </c>
      <c r="O2335" s="283">
        <f t="shared" si="548"/>
        <v>0.67610385445352306</v>
      </c>
      <c r="P2335" s="21">
        <f t="shared" si="540"/>
        <v>0</v>
      </c>
      <c r="Q2335" s="21">
        <f t="shared" si="541"/>
        <v>0.72139578924615555</v>
      </c>
      <c r="R2335">
        <f t="shared" si="542"/>
        <v>1.0096214758538746</v>
      </c>
      <c r="S2335" s="296">
        <f t="shared" si="549"/>
        <v>0</v>
      </c>
      <c r="T2335" s="283">
        <f t="shared" si="550"/>
        <v>0.49660379433424817</v>
      </c>
    </row>
    <row r="2336" spans="1:20" x14ac:dyDescent="0.25">
      <c r="A2336" s="286">
        <v>43198</v>
      </c>
      <c r="B2336" s="1">
        <f t="shared" si="543"/>
        <v>7</v>
      </c>
      <c r="C2336" s="285">
        <v>6</v>
      </c>
      <c r="D2336" t="s">
        <v>713</v>
      </c>
      <c r="F2336" s="16">
        <v>27</v>
      </c>
      <c r="G2336" t="str">
        <f t="shared" si="537"/>
        <v>heating</v>
      </c>
      <c r="H2336" s="283">
        <f>IF(G2336="heating",F2336*Assumptions!M$4+Assumptions!M$7,0)</f>
        <v>0.45519928950013722</v>
      </c>
      <c r="I2336" s="15">
        <f t="shared" si="538"/>
        <v>1.2083911162615524</v>
      </c>
      <c r="J2336" s="15">
        <f t="shared" si="539"/>
        <v>0.93760781206536892</v>
      </c>
      <c r="K2336" s="283">
        <f t="shared" si="544"/>
        <v>0.51573940693588594</v>
      </c>
      <c r="L2336" s="283">
        <f t="shared" si="545"/>
        <v>3.1143580678163376</v>
      </c>
      <c r="M2336" s="283">
        <f t="shared" si="546"/>
        <v>5.4803447879919833</v>
      </c>
      <c r="N2336" s="283">
        <f t="shared" si="547"/>
        <v>2.2875213966102126</v>
      </c>
      <c r="O2336" s="283">
        <f t="shared" si="548"/>
        <v>0.70215613513462627</v>
      </c>
      <c r="P2336" s="21">
        <f t="shared" si="540"/>
        <v>0</v>
      </c>
      <c r="Q2336" s="21">
        <f t="shared" si="541"/>
        <v>0.87787080972652631</v>
      </c>
      <c r="R2336">
        <f t="shared" si="542"/>
        <v>1.0096214758538746</v>
      </c>
      <c r="S2336" s="296">
        <f t="shared" si="549"/>
        <v>0</v>
      </c>
      <c r="T2336" s="283">
        <f t="shared" si="550"/>
        <v>0.51573940693588594</v>
      </c>
    </row>
    <row r="2337" spans="1:20" x14ac:dyDescent="0.25">
      <c r="A2337" s="286">
        <v>43198</v>
      </c>
      <c r="B2337" s="1">
        <f t="shared" si="543"/>
        <v>7</v>
      </c>
      <c r="C2337" s="285">
        <v>7</v>
      </c>
      <c r="D2337" t="s">
        <v>713</v>
      </c>
      <c r="F2337" s="16">
        <v>30</v>
      </c>
      <c r="G2337" t="str">
        <f t="shared" si="537"/>
        <v>heating</v>
      </c>
      <c r="H2337" s="283">
        <f>IF(G2337="heating",F2337*Assumptions!M$4+Assumptions!M$7,0)</f>
        <v>0.42311166678901713</v>
      </c>
      <c r="I2337" s="15">
        <f t="shared" si="538"/>
        <v>1.1637425769249583</v>
      </c>
      <c r="J2337" s="15">
        <f t="shared" si="539"/>
        <v>0.93760781206536892</v>
      </c>
      <c r="K2337" s="283">
        <f t="shared" si="544"/>
        <v>0.46167158100923777</v>
      </c>
      <c r="L2337" s="283">
        <f t="shared" si="545"/>
        <v>3.0747565450814909</v>
      </c>
      <c r="M2337" s="283">
        <f t="shared" si="546"/>
        <v>4.8434285648979651</v>
      </c>
      <c r="N2337" s="283">
        <f t="shared" si="547"/>
        <v>2.3339835549601151</v>
      </c>
      <c r="O2337" s="283">
        <f t="shared" si="548"/>
        <v>0.60819953609764466</v>
      </c>
      <c r="P2337" s="21">
        <f t="shared" si="540"/>
        <v>0</v>
      </c>
      <c r="Q2337" s="21">
        <f t="shared" si="541"/>
        <v>0.97331382064367777</v>
      </c>
      <c r="R2337">
        <f t="shared" si="542"/>
        <v>1.0096214758538746</v>
      </c>
      <c r="S2337" s="296">
        <f t="shared" si="549"/>
        <v>0</v>
      </c>
      <c r="T2337" s="283">
        <f t="shared" si="550"/>
        <v>0.46167158100923777</v>
      </c>
    </row>
    <row r="2338" spans="1:20" x14ac:dyDescent="0.25">
      <c r="A2338" s="286">
        <v>43198</v>
      </c>
      <c r="B2338" s="1">
        <f t="shared" si="543"/>
        <v>7</v>
      </c>
      <c r="C2338" s="285">
        <v>8</v>
      </c>
      <c r="D2338" t="s">
        <v>713</v>
      </c>
      <c r="F2338" s="16">
        <v>37</v>
      </c>
      <c r="G2338" t="str">
        <f t="shared" si="537"/>
        <v>heating</v>
      </c>
      <c r="H2338" s="283">
        <f>IF(G2338="heating",F2338*Assumptions!M$4+Assumptions!M$7,0)</f>
        <v>0.34824054712973695</v>
      </c>
      <c r="I2338" s="15">
        <f t="shared" si="538"/>
        <v>1.094193721037565</v>
      </c>
      <c r="J2338" s="15">
        <f t="shared" si="539"/>
        <v>0.93760781206536892</v>
      </c>
      <c r="K2338" s="283">
        <f t="shared" si="544"/>
        <v>0.35726853731690605</v>
      </c>
      <c r="L2338" s="283">
        <f t="shared" si="545"/>
        <v>3.3550920610042541</v>
      </c>
      <c r="M2338" s="283">
        <f t="shared" si="546"/>
        <v>4.0898580588734648</v>
      </c>
      <c r="N2338" s="283">
        <f t="shared" si="547"/>
        <v>2.8034223547707424</v>
      </c>
      <c r="O2338" s="283">
        <f t="shared" si="548"/>
        <v>0.42757340190239657</v>
      </c>
      <c r="P2338" s="21">
        <f t="shared" si="540"/>
        <v>0</v>
      </c>
      <c r="Q2338" s="21">
        <f t="shared" si="541"/>
        <v>0.94940007506179924</v>
      </c>
      <c r="R2338">
        <f t="shared" si="542"/>
        <v>1.0096214758538746</v>
      </c>
      <c r="S2338" s="296">
        <f t="shared" si="549"/>
        <v>0</v>
      </c>
      <c r="T2338" s="283">
        <f t="shared" si="550"/>
        <v>0.35726853731690605</v>
      </c>
    </row>
    <row r="2339" spans="1:20" x14ac:dyDescent="0.25">
      <c r="A2339" s="286">
        <v>43198</v>
      </c>
      <c r="B2339" s="1">
        <f t="shared" si="543"/>
        <v>7</v>
      </c>
      <c r="C2339" s="285">
        <v>9</v>
      </c>
      <c r="D2339" t="s">
        <v>713</v>
      </c>
      <c r="F2339" s="16">
        <v>43</v>
      </c>
      <c r="G2339" t="str">
        <f t="shared" si="537"/>
        <v>heating</v>
      </c>
      <c r="H2339" s="283">
        <f>IF(G2339="heating",F2339*Assumptions!M$4+Assumptions!M$7,0)</f>
        <v>0.28406530170749683</v>
      </c>
      <c r="I2339" s="15">
        <f t="shared" si="538"/>
        <v>1.0343009000871222</v>
      </c>
      <c r="J2339" s="15">
        <f t="shared" si="539"/>
        <v>0.93760781206536892</v>
      </c>
      <c r="K2339" s="283">
        <f t="shared" si="544"/>
        <v>0.27547761106692625</v>
      </c>
      <c r="L2339" s="283">
        <f t="shared" si="545"/>
        <v>3.7370271581932331</v>
      </c>
      <c r="M2339" s="283">
        <f t="shared" si="546"/>
        <v>3.512542475474782</v>
      </c>
      <c r="N2339" s="283">
        <f t="shared" si="547"/>
        <v>3.2278965655525562</v>
      </c>
      <c r="O2339" s="283">
        <f t="shared" si="548"/>
        <v>0.31892822248939395</v>
      </c>
      <c r="P2339" s="21">
        <f t="shared" si="540"/>
        <v>0</v>
      </c>
      <c r="Q2339" s="21">
        <f t="shared" si="541"/>
        <v>0.8408485371888097</v>
      </c>
      <c r="R2339">
        <f t="shared" si="542"/>
        <v>1.0096214758538746</v>
      </c>
      <c r="S2339" s="296">
        <f t="shared" si="549"/>
        <v>0</v>
      </c>
      <c r="T2339" s="283">
        <f t="shared" si="550"/>
        <v>0.27547761106692625</v>
      </c>
    </row>
    <row r="2340" spans="1:20" x14ac:dyDescent="0.25">
      <c r="A2340" s="286">
        <v>43198</v>
      </c>
      <c r="B2340" s="1">
        <f t="shared" si="543"/>
        <v>7</v>
      </c>
      <c r="C2340" s="285">
        <v>10</v>
      </c>
      <c r="D2340" t="s">
        <v>713</v>
      </c>
      <c r="F2340" s="16">
        <v>45</v>
      </c>
      <c r="G2340" t="str">
        <f t="shared" si="537"/>
        <v>heating</v>
      </c>
      <c r="H2340" s="283">
        <f>IF(G2340="heating",F2340*Assumptions!M$4+Assumptions!M$7,0)</f>
        <v>0.26267355323341679</v>
      </c>
      <c r="I2340" s="15">
        <f t="shared" si="538"/>
        <v>0.98112329028689171</v>
      </c>
      <c r="J2340" s="15">
        <f t="shared" si="539"/>
        <v>0.93760781206536892</v>
      </c>
      <c r="K2340" s="283">
        <f t="shared" si="544"/>
        <v>0.24163572932009506</v>
      </c>
      <c r="L2340" s="283">
        <f t="shared" si="545"/>
        <v>3.8225513186096443</v>
      </c>
      <c r="M2340" s="283">
        <f t="shared" si="546"/>
        <v>3.1515448972103188</v>
      </c>
      <c r="N2340" s="283">
        <f t="shared" si="547"/>
        <v>3.3574836377085973</v>
      </c>
      <c r="O2340" s="283">
        <f t="shared" si="548"/>
        <v>0.27510632229502446</v>
      </c>
      <c r="P2340" s="21">
        <f t="shared" si="540"/>
        <v>0</v>
      </c>
      <c r="Q2340" s="21">
        <f t="shared" si="541"/>
        <v>0.74504051125983206</v>
      </c>
      <c r="R2340">
        <f t="shared" si="542"/>
        <v>1.0096214758538746</v>
      </c>
      <c r="S2340" s="296">
        <f t="shared" si="549"/>
        <v>0</v>
      </c>
      <c r="T2340" s="283">
        <f t="shared" si="550"/>
        <v>0.24163572932009506</v>
      </c>
    </row>
    <row r="2341" spans="1:20" x14ac:dyDescent="0.25">
      <c r="A2341" s="286">
        <v>43198</v>
      </c>
      <c r="B2341" s="1">
        <f t="shared" si="543"/>
        <v>7</v>
      </c>
      <c r="C2341" s="285">
        <v>11</v>
      </c>
      <c r="D2341" t="s">
        <v>713</v>
      </c>
      <c r="F2341" s="16">
        <v>46</v>
      </c>
      <c r="G2341" t="str">
        <f t="shared" si="537"/>
        <v>heating</v>
      </c>
      <c r="H2341" s="283">
        <f>IF(G2341="heating",F2341*Assumptions!M$4+Assumptions!M$7,0)</f>
        <v>0.2519776789963768</v>
      </c>
      <c r="I2341" s="15">
        <f t="shared" si="538"/>
        <v>0.94956163997961163</v>
      </c>
      <c r="J2341" s="15">
        <f t="shared" si="539"/>
        <v>0.93760781206536892</v>
      </c>
      <c r="K2341" s="283">
        <f t="shared" si="544"/>
        <v>0.22433986298813582</v>
      </c>
      <c r="L2341" s="283">
        <f t="shared" si="545"/>
        <v>3.8708416397494121</v>
      </c>
      <c r="M2341" s="283">
        <f t="shared" si="546"/>
        <v>2.9629264915718454</v>
      </c>
      <c r="N2341" s="283">
        <f t="shared" si="547"/>
        <v>3.4228778732085736</v>
      </c>
      <c r="O2341" s="283">
        <f t="shared" si="548"/>
        <v>0.2536999902646655</v>
      </c>
      <c r="P2341" s="21">
        <f t="shared" si="540"/>
        <v>0</v>
      </c>
      <c r="Q2341" s="21">
        <f t="shared" si="541"/>
        <v>0.72850690893675296</v>
      </c>
      <c r="R2341">
        <f t="shared" si="542"/>
        <v>1.0096214758538746</v>
      </c>
      <c r="S2341" s="296">
        <f t="shared" si="549"/>
        <v>0</v>
      </c>
      <c r="T2341" s="283">
        <f t="shared" si="550"/>
        <v>0.22433986298813582</v>
      </c>
    </row>
    <row r="2342" spans="1:20" x14ac:dyDescent="0.25">
      <c r="A2342" s="286">
        <v>43198</v>
      </c>
      <c r="B2342" s="1">
        <f t="shared" si="543"/>
        <v>7</v>
      </c>
      <c r="C2342" s="285">
        <v>12</v>
      </c>
      <c r="D2342" t="s">
        <v>713</v>
      </c>
      <c r="F2342" s="16">
        <v>48</v>
      </c>
      <c r="G2342" t="str">
        <f t="shared" si="537"/>
        <v>heating</v>
      </c>
      <c r="H2342" s="283">
        <f>IF(G2342="heating",F2342*Assumptions!M$4+Assumptions!M$7,0)</f>
        <v>0.2305859305222967</v>
      </c>
      <c r="I2342" s="15">
        <f t="shared" si="538"/>
        <v>0.91648403420261149</v>
      </c>
      <c r="J2342" s="15">
        <f t="shared" si="539"/>
        <v>0.93760781206536892</v>
      </c>
      <c r="K2342" s="283">
        <f t="shared" si="544"/>
        <v>0.19814308733878636</v>
      </c>
      <c r="L2342" s="283">
        <f t="shared" si="545"/>
        <v>3.9630740889572826</v>
      </c>
      <c r="M2342" s="283">
        <f t="shared" si="546"/>
        <v>2.6792925689744296</v>
      </c>
      <c r="N2342" s="283">
        <f t="shared" si="547"/>
        <v>3.5524856183738187</v>
      </c>
      <c r="O2342" s="283">
        <f t="shared" si="548"/>
        <v>0.22104402936268655</v>
      </c>
      <c r="P2342" s="21">
        <f t="shared" si="540"/>
        <v>0</v>
      </c>
      <c r="Q2342" s="21">
        <f t="shared" si="541"/>
        <v>0.75910815787401487</v>
      </c>
      <c r="R2342">
        <f t="shared" si="542"/>
        <v>1.0096214758538746</v>
      </c>
      <c r="S2342" s="296">
        <f t="shared" si="549"/>
        <v>0</v>
      </c>
      <c r="T2342" s="283">
        <f t="shared" si="550"/>
        <v>0.19814308733878636</v>
      </c>
    </row>
    <row r="2343" spans="1:20" x14ac:dyDescent="0.25">
      <c r="A2343" s="286">
        <v>43198</v>
      </c>
      <c r="B2343" s="1">
        <f t="shared" si="543"/>
        <v>7</v>
      </c>
      <c r="C2343" s="285">
        <v>13</v>
      </c>
      <c r="D2343" t="s">
        <v>713</v>
      </c>
      <c r="F2343" s="16">
        <v>48</v>
      </c>
      <c r="G2343" t="str">
        <f t="shared" si="537"/>
        <v>heating</v>
      </c>
      <c r="H2343" s="283">
        <f>IF(G2343="heating",F2343*Assumptions!M$4+Assumptions!M$7,0)</f>
        <v>0.2305859305222967</v>
      </c>
      <c r="I2343" s="15">
        <f t="shared" si="538"/>
        <v>0.90040206880052787</v>
      </c>
      <c r="J2343" s="15">
        <f t="shared" si="539"/>
        <v>0.93760781206536892</v>
      </c>
      <c r="K2343" s="283">
        <f t="shared" si="544"/>
        <v>0.19466617976994166</v>
      </c>
      <c r="L2343" s="283">
        <f t="shared" si="545"/>
        <v>3.9630740889572826</v>
      </c>
      <c r="M2343" s="283">
        <f t="shared" si="546"/>
        <v>2.6322777942612015</v>
      </c>
      <c r="N2343" s="283">
        <f t="shared" si="547"/>
        <v>3.5524856183738187</v>
      </c>
      <c r="O2343" s="283">
        <f t="shared" si="548"/>
        <v>0.21716526846791467</v>
      </c>
      <c r="P2343" s="21">
        <f t="shared" si="540"/>
        <v>0</v>
      </c>
      <c r="Q2343" s="21">
        <f t="shared" si="541"/>
        <v>0.79115902007799765</v>
      </c>
      <c r="R2343">
        <f t="shared" si="542"/>
        <v>1.0096214758538746</v>
      </c>
      <c r="S2343" s="296">
        <f t="shared" si="549"/>
        <v>0</v>
      </c>
      <c r="T2343" s="283">
        <f t="shared" si="550"/>
        <v>0.19466617976994166</v>
      </c>
    </row>
    <row r="2344" spans="1:20" x14ac:dyDescent="0.25">
      <c r="A2344" s="286">
        <v>43198</v>
      </c>
      <c r="B2344" s="1">
        <f t="shared" si="543"/>
        <v>7</v>
      </c>
      <c r="C2344" s="285">
        <v>14</v>
      </c>
      <c r="D2344" t="s">
        <v>713</v>
      </c>
      <c r="F2344" s="16">
        <v>50</v>
      </c>
      <c r="G2344" t="str">
        <f t="shared" si="537"/>
        <v>heating</v>
      </c>
      <c r="H2344" s="283">
        <f>IF(G2344="heating",F2344*Assumptions!M$4+Assumptions!M$7,0)</f>
        <v>0.20919418204821671</v>
      </c>
      <c r="I2344" s="15">
        <f t="shared" si="538"/>
        <v>0.86032894500746537</v>
      </c>
      <c r="J2344" s="15">
        <f t="shared" si="539"/>
        <v>0.93760781206536892</v>
      </c>
      <c r="K2344" s="283">
        <f t="shared" si="544"/>
        <v>0.16874672538557575</v>
      </c>
      <c r="L2344" s="283">
        <f t="shared" si="545"/>
        <v>4.0351685236640416</v>
      </c>
      <c r="M2344" s="283">
        <f t="shared" si="546"/>
        <v>2.3233040718376348</v>
      </c>
      <c r="N2344" s="283">
        <f t="shared" si="547"/>
        <v>3.6783220436298789</v>
      </c>
      <c r="O2344" s="283">
        <f t="shared" si="548"/>
        <v>0.18511741676520019</v>
      </c>
      <c r="P2344" s="21">
        <f t="shared" si="540"/>
        <v>0</v>
      </c>
      <c r="Q2344" s="21">
        <f t="shared" si="541"/>
        <v>0.84355555031342389</v>
      </c>
      <c r="R2344">
        <f t="shared" si="542"/>
        <v>1.0096214758538746</v>
      </c>
      <c r="S2344" s="296">
        <f t="shared" si="549"/>
        <v>0</v>
      </c>
      <c r="T2344" s="283">
        <f t="shared" si="550"/>
        <v>0.16874672538557575</v>
      </c>
    </row>
    <row r="2345" spans="1:20" x14ac:dyDescent="0.25">
      <c r="A2345" s="286">
        <v>43198</v>
      </c>
      <c r="B2345" s="1">
        <f t="shared" si="543"/>
        <v>7</v>
      </c>
      <c r="C2345" s="285">
        <v>15</v>
      </c>
      <c r="D2345" t="s">
        <v>713</v>
      </c>
      <c r="F2345" s="16">
        <v>50</v>
      </c>
      <c r="G2345" t="str">
        <f t="shared" si="537"/>
        <v>heating</v>
      </c>
      <c r="H2345" s="283">
        <f>IF(G2345="heating",F2345*Assumptions!M$4+Assumptions!M$7,0)</f>
        <v>0.20919418204821671</v>
      </c>
      <c r="I2345" s="15">
        <f t="shared" si="538"/>
        <v>0.85754515037175039</v>
      </c>
      <c r="J2345" s="15">
        <f t="shared" si="539"/>
        <v>0.93760781206536892</v>
      </c>
      <c r="K2345" s="283">
        <f t="shared" si="544"/>
        <v>0.16820070606163126</v>
      </c>
      <c r="L2345" s="283">
        <f t="shared" si="545"/>
        <v>4.0351685236640416</v>
      </c>
      <c r="M2345" s="283">
        <f t="shared" si="546"/>
        <v>2.3157864805141664</v>
      </c>
      <c r="N2345" s="283">
        <f t="shared" si="547"/>
        <v>3.6783220436298789</v>
      </c>
      <c r="O2345" s="283">
        <f t="shared" si="548"/>
        <v>0.18451842625725681</v>
      </c>
      <c r="P2345" s="21">
        <f t="shared" si="540"/>
        <v>0</v>
      </c>
      <c r="Q2345" s="21">
        <f t="shared" si="541"/>
        <v>0.96592607327566882</v>
      </c>
      <c r="R2345">
        <f t="shared" si="542"/>
        <v>1.0096214758538746</v>
      </c>
      <c r="S2345" s="296">
        <f t="shared" si="549"/>
        <v>0</v>
      </c>
      <c r="T2345" s="283">
        <f t="shared" si="550"/>
        <v>0.16820070606163126</v>
      </c>
    </row>
    <row r="2346" spans="1:20" x14ac:dyDescent="0.25">
      <c r="A2346" s="286">
        <v>43198</v>
      </c>
      <c r="B2346" s="1">
        <f t="shared" si="543"/>
        <v>7</v>
      </c>
      <c r="C2346" s="285">
        <v>16</v>
      </c>
      <c r="D2346" t="s">
        <v>713</v>
      </c>
      <c r="F2346" s="16">
        <v>50</v>
      </c>
      <c r="G2346" t="str">
        <f t="shared" si="537"/>
        <v>heating</v>
      </c>
      <c r="H2346" s="283">
        <f>IF(G2346="heating",F2346*Assumptions!M$4+Assumptions!M$7,0)</f>
        <v>0.20919418204821671</v>
      </c>
      <c r="I2346" s="15">
        <f t="shared" si="538"/>
        <v>0.88344815438260227</v>
      </c>
      <c r="J2346" s="15">
        <f t="shared" si="539"/>
        <v>0.93760781206536892</v>
      </c>
      <c r="K2346" s="283">
        <f t="shared" si="544"/>
        <v>0.17328137564719631</v>
      </c>
      <c r="L2346" s="283">
        <f t="shared" si="545"/>
        <v>4.0351685236640416</v>
      </c>
      <c r="M2346" s="283">
        <f t="shared" si="546"/>
        <v>2.3857371139788079</v>
      </c>
      <c r="N2346" s="283">
        <f t="shared" si="547"/>
        <v>3.6783220436298789</v>
      </c>
      <c r="O2346" s="283">
        <f t="shared" si="548"/>
        <v>0.19009198880769027</v>
      </c>
      <c r="P2346" s="21">
        <f t="shared" si="540"/>
        <v>0</v>
      </c>
      <c r="Q2346" s="21">
        <f t="shared" si="541"/>
        <v>1.1649354943302594</v>
      </c>
      <c r="R2346">
        <f t="shared" si="542"/>
        <v>1.0096214758538746</v>
      </c>
      <c r="S2346" s="296">
        <f t="shared" si="549"/>
        <v>0</v>
      </c>
      <c r="T2346" s="283">
        <f t="shared" si="550"/>
        <v>0.17328137564719631</v>
      </c>
    </row>
    <row r="2347" spans="1:20" x14ac:dyDescent="0.25">
      <c r="A2347" s="286">
        <v>43198</v>
      </c>
      <c r="B2347" s="1">
        <f t="shared" si="543"/>
        <v>7</v>
      </c>
      <c r="C2347" s="285">
        <v>17</v>
      </c>
      <c r="D2347" t="s">
        <v>713</v>
      </c>
      <c r="F2347" s="16">
        <v>50</v>
      </c>
      <c r="G2347" t="str">
        <f t="shared" si="537"/>
        <v>heating</v>
      </c>
      <c r="H2347" s="283">
        <f>IF(G2347="heating",F2347*Assumptions!M$4+Assumptions!M$7,0)</f>
        <v>0.20919418204821671</v>
      </c>
      <c r="I2347" s="15">
        <f t="shared" si="538"/>
        <v>0.94025748850374469</v>
      </c>
      <c r="J2347" s="15">
        <f t="shared" si="539"/>
        <v>0.93760781206536892</v>
      </c>
      <c r="K2347" s="283">
        <f t="shared" si="544"/>
        <v>0.18442407770308805</v>
      </c>
      <c r="L2347" s="283">
        <f t="shared" si="545"/>
        <v>4.0351685236640416</v>
      </c>
      <c r="M2347" s="283">
        <f t="shared" si="546"/>
        <v>2.5391497802013649</v>
      </c>
      <c r="N2347" s="283">
        <f t="shared" si="547"/>
        <v>3.6783220436298789</v>
      </c>
      <c r="O2347" s="283">
        <f t="shared" si="548"/>
        <v>0.20231568213067361</v>
      </c>
      <c r="P2347" s="21">
        <f t="shared" si="540"/>
        <v>0</v>
      </c>
      <c r="Q2347" s="21">
        <f t="shared" si="541"/>
        <v>1.3521540118753073</v>
      </c>
      <c r="R2347">
        <f t="shared" si="542"/>
        <v>1.0096214758538746</v>
      </c>
      <c r="S2347" s="296">
        <f t="shared" si="549"/>
        <v>0</v>
      </c>
      <c r="T2347" s="283">
        <f t="shared" si="550"/>
        <v>0.18442407770308805</v>
      </c>
    </row>
    <row r="2348" spans="1:20" x14ac:dyDescent="0.25">
      <c r="A2348" s="286">
        <v>43198</v>
      </c>
      <c r="B2348" s="1">
        <f t="shared" si="543"/>
        <v>7</v>
      </c>
      <c r="C2348" s="285">
        <v>18</v>
      </c>
      <c r="D2348" t="s">
        <v>713</v>
      </c>
      <c r="F2348" s="16">
        <v>48</v>
      </c>
      <c r="G2348" t="str">
        <f t="shared" si="537"/>
        <v>heating</v>
      </c>
      <c r="H2348" s="283">
        <f>IF(G2348="heating",F2348*Assumptions!M$4+Assumptions!M$7,0)</f>
        <v>0.2305859305222967</v>
      </c>
      <c r="I2348" s="15">
        <f t="shared" si="538"/>
        <v>0.98182363790757687</v>
      </c>
      <c r="J2348" s="15">
        <f t="shared" si="539"/>
        <v>0.93760781206536892</v>
      </c>
      <c r="K2348" s="283">
        <f t="shared" si="544"/>
        <v>0.2122694554155187</v>
      </c>
      <c r="L2348" s="283">
        <f t="shared" si="545"/>
        <v>3.9630740889572826</v>
      </c>
      <c r="M2348" s="283">
        <f t="shared" si="546"/>
        <v>2.8703094423002837</v>
      </c>
      <c r="N2348" s="283">
        <f t="shared" si="547"/>
        <v>3.5524856183738187</v>
      </c>
      <c r="O2348" s="283">
        <f t="shared" si="548"/>
        <v>0.23680309197687902</v>
      </c>
      <c r="P2348" s="21">
        <f t="shared" si="540"/>
        <v>0</v>
      </c>
      <c r="Q2348" s="21">
        <f t="shared" si="541"/>
        <v>1.5598916921549892</v>
      </c>
      <c r="R2348">
        <f t="shared" si="542"/>
        <v>1.0096214758538746</v>
      </c>
      <c r="S2348" s="296">
        <f t="shared" si="549"/>
        <v>0</v>
      </c>
      <c r="T2348" s="283">
        <f t="shared" si="550"/>
        <v>0.2122694554155187</v>
      </c>
    </row>
    <row r="2349" spans="1:20" x14ac:dyDescent="0.25">
      <c r="A2349" s="286">
        <v>43198</v>
      </c>
      <c r="B2349" s="1">
        <f t="shared" si="543"/>
        <v>7</v>
      </c>
      <c r="C2349" s="285">
        <v>19</v>
      </c>
      <c r="D2349" t="s">
        <v>713</v>
      </c>
      <c r="F2349" s="16">
        <v>39</v>
      </c>
      <c r="G2349" t="str">
        <f t="shared" si="537"/>
        <v>heating</v>
      </c>
      <c r="H2349" s="283">
        <f>IF(G2349="heating",F2349*Assumptions!M$4+Assumptions!M$7,0)</f>
        <v>0.32684879865565691</v>
      </c>
      <c r="I2349" s="15">
        <f t="shared" si="538"/>
        <v>0.98418842963438757</v>
      </c>
      <c r="J2349" s="15">
        <f t="shared" si="539"/>
        <v>0.93760781206536892</v>
      </c>
      <c r="K2349" s="283">
        <f t="shared" si="544"/>
        <v>0.30161043658156839</v>
      </c>
      <c r="L2349" s="283">
        <f t="shared" si="545"/>
        <v>3.4953736047983544</v>
      </c>
      <c r="M2349" s="283">
        <f t="shared" si="546"/>
        <v>3.5970708343678419</v>
      </c>
      <c r="N2349" s="283">
        <f t="shared" si="547"/>
        <v>2.9501734199721237</v>
      </c>
      <c r="O2349" s="283">
        <f t="shared" si="548"/>
        <v>0.35734887712766522</v>
      </c>
      <c r="P2349" s="21">
        <f t="shared" si="540"/>
        <v>0</v>
      </c>
      <c r="Q2349" s="21">
        <f t="shared" si="541"/>
        <v>1.6764212681468484</v>
      </c>
      <c r="R2349">
        <f t="shared" si="542"/>
        <v>1.0096214758538746</v>
      </c>
      <c r="S2349" s="296">
        <f t="shared" si="549"/>
        <v>0</v>
      </c>
      <c r="T2349" s="283">
        <f t="shared" si="550"/>
        <v>0.30161043658156839</v>
      </c>
    </row>
    <row r="2350" spans="1:20" x14ac:dyDescent="0.25">
      <c r="A2350" s="286">
        <v>43198</v>
      </c>
      <c r="B2350" s="1">
        <f t="shared" si="543"/>
        <v>7</v>
      </c>
      <c r="C2350" s="285">
        <v>20</v>
      </c>
      <c r="D2350" t="s">
        <v>713</v>
      </c>
      <c r="F2350" s="16">
        <v>37</v>
      </c>
      <c r="G2350" t="str">
        <f t="shared" si="537"/>
        <v>heating</v>
      </c>
      <c r="H2350" s="283">
        <f>IF(G2350="heating",F2350*Assumptions!M$4+Assumptions!M$7,0)</f>
        <v>0.34824054712973695</v>
      </c>
      <c r="I2350" s="15">
        <f t="shared" si="538"/>
        <v>0.97071962311712034</v>
      </c>
      <c r="J2350" s="15">
        <f t="shared" si="539"/>
        <v>0.93760781206536892</v>
      </c>
      <c r="K2350" s="283">
        <f t="shared" si="544"/>
        <v>0.31695263208695162</v>
      </c>
      <c r="L2350" s="283">
        <f t="shared" si="545"/>
        <v>3.3550920610042541</v>
      </c>
      <c r="M2350" s="283">
        <f t="shared" si="546"/>
        <v>3.6283387458552858</v>
      </c>
      <c r="N2350" s="283">
        <f t="shared" si="547"/>
        <v>2.8034223547707424</v>
      </c>
      <c r="O2350" s="283">
        <f t="shared" si="548"/>
        <v>0.37932395659886092</v>
      </c>
      <c r="P2350" s="21">
        <f t="shared" si="540"/>
        <v>0</v>
      </c>
      <c r="Q2350" s="21">
        <f t="shared" si="541"/>
        <v>1.52436960139122</v>
      </c>
      <c r="R2350">
        <f t="shared" si="542"/>
        <v>1.0096214758538746</v>
      </c>
      <c r="S2350" s="296">
        <f t="shared" si="549"/>
        <v>0</v>
      </c>
      <c r="T2350" s="283">
        <f t="shared" si="550"/>
        <v>0.31695263208695162</v>
      </c>
    </row>
    <row r="2351" spans="1:20" x14ac:dyDescent="0.25">
      <c r="A2351" s="286">
        <v>43198</v>
      </c>
      <c r="B2351" s="1">
        <f t="shared" si="543"/>
        <v>7</v>
      </c>
      <c r="C2351" s="285">
        <v>21</v>
      </c>
      <c r="D2351" t="s">
        <v>713</v>
      </c>
      <c r="F2351" s="16">
        <v>36</v>
      </c>
      <c r="G2351" t="str">
        <f t="shared" si="537"/>
        <v>heating</v>
      </c>
      <c r="H2351" s="283">
        <f>IF(G2351="heating",F2351*Assumptions!M$4+Assumptions!M$7,0)</f>
        <v>0.358936421366777</v>
      </c>
      <c r="I2351" s="15">
        <f t="shared" si="538"/>
        <v>0.95751150862929935</v>
      </c>
      <c r="J2351" s="15">
        <f t="shared" si="539"/>
        <v>0.93760781206536892</v>
      </c>
      <c r="K2351" s="283">
        <f t="shared" si="544"/>
        <v>0.3222424481506096</v>
      </c>
      <c r="L2351" s="283">
        <f t="shared" si="545"/>
        <v>3.2767200477248446</v>
      </c>
      <c r="M2351" s="283">
        <f t="shared" si="546"/>
        <v>3.6027249657633194</v>
      </c>
      <c r="N2351" s="283">
        <f t="shared" si="547"/>
        <v>2.7263288431388362</v>
      </c>
      <c r="O2351" s="283">
        <f t="shared" si="548"/>
        <v>0.38729674622353155</v>
      </c>
      <c r="P2351" s="21">
        <f t="shared" si="540"/>
        <v>0</v>
      </c>
      <c r="Q2351" s="21">
        <f t="shared" si="541"/>
        <v>1.4448604713749031</v>
      </c>
      <c r="R2351">
        <f t="shared" si="542"/>
        <v>1.0096214758538746</v>
      </c>
      <c r="S2351" s="296">
        <f t="shared" si="549"/>
        <v>0</v>
      </c>
      <c r="T2351" s="283">
        <f t="shared" si="550"/>
        <v>0.3222424481506096</v>
      </c>
    </row>
    <row r="2352" spans="1:20" x14ac:dyDescent="0.25">
      <c r="A2352" s="286">
        <v>43198</v>
      </c>
      <c r="B2352" s="1">
        <f t="shared" si="543"/>
        <v>7</v>
      </c>
      <c r="C2352" s="285">
        <v>22</v>
      </c>
      <c r="D2352" t="s">
        <v>713</v>
      </c>
      <c r="F2352" s="16">
        <v>34</v>
      </c>
      <c r="G2352" t="str">
        <f t="shared" si="537"/>
        <v>heating</v>
      </c>
      <c r="H2352" s="283">
        <f>IF(G2352="heating",F2352*Assumptions!M$4+Assumptions!M$7,0)</f>
        <v>0.38032816984085704</v>
      </c>
      <c r="I2352" s="15">
        <f t="shared" si="538"/>
        <v>0.9426530227543114</v>
      </c>
      <c r="J2352" s="15">
        <f t="shared" si="539"/>
        <v>0.93760781206536892</v>
      </c>
      <c r="K2352" s="283">
        <f t="shared" si="544"/>
        <v>0.33614880776743683</v>
      </c>
      <c r="L2352" s="283">
        <f t="shared" si="545"/>
        <v>3.1617728735566879</v>
      </c>
      <c r="M2352" s="283">
        <f t="shared" si="546"/>
        <v>3.6263629325660416</v>
      </c>
      <c r="N2352" s="283">
        <f t="shared" si="547"/>
        <v>2.582445701090049</v>
      </c>
      <c r="O2352" s="283">
        <f t="shared" si="548"/>
        <v>0.41155799768757384</v>
      </c>
      <c r="P2352" s="21">
        <f t="shared" si="540"/>
        <v>0</v>
      </c>
      <c r="Q2352" s="21">
        <f t="shared" si="541"/>
        <v>1.2427137171080138</v>
      </c>
      <c r="R2352">
        <f t="shared" si="542"/>
        <v>1.0096214758538746</v>
      </c>
      <c r="S2352" s="296">
        <f t="shared" si="549"/>
        <v>0</v>
      </c>
      <c r="T2352" s="283">
        <f t="shared" si="550"/>
        <v>0.33614880776743683</v>
      </c>
    </row>
    <row r="2353" spans="1:20" x14ac:dyDescent="0.25">
      <c r="A2353" s="286">
        <v>43198</v>
      </c>
      <c r="B2353" s="1">
        <f t="shared" si="543"/>
        <v>7</v>
      </c>
      <c r="C2353" s="285">
        <v>23</v>
      </c>
      <c r="D2353" t="s">
        <v>713</v>
      </c>
      <c r="F2353" s="16">
        <v>32</v>
      </c>
      <c r="G2353" t="str">
        <f t="shared" si="537"/>
        <v>heating</v>
      </c>
      <c r="H2353" s="283">
        <f>IF(G2353="heating",F2353*Assumptions!M$4+Assumptions!M$7,0)</f>
        <v>0.40171991831493709</v>
      </c>
      <c r="I2353" s="15">
        <f t="shared" si="538"/>
        <v>0.94450710149963013</v>
      </c>
      <c r="J2353" s="15">
        <f t="shared" si="539"/>
        <v>0.93760781206536892</v>
      </c>
      <c r="K2353" s="283">
        <f t="shared" si="544"/>
        <v>0.355754015275974</v>
      </c>
      <c r="L2353" s="283">
        <f t="shared" si="545"/>
        <v>3.1003620880617868</v>
      </c>
      <c r="M2353" s="283">
        <f t="shared" si="546"/>
        <v>3.7633208847067525</v>
      </c>
      <c r="N2353" s="283">
        <f t="shared" si="547"/>
        <v>2.4522803312945656</v>
      </c>
      <c r="O2353" s="283">
        <f t="shared" si="548"/>
        <v>0.44977168701390868</v>
      </c>
      <c r="P2353" s="21">
        <f t="shared" si="540"/>
        <v>0</v>
      </c>
      <c r="Q2353" s="21">
        <f t="shared" si="541"/>
        <v>1.0297519246597011</v>
      </c>
      <c r="R2353">
        <f t="shared" si="542"/>
        <v>1.0096214758538746</v>
      </c>
      <c r="S2353" s="296">
        <f t="shared" si="549"/>
        <v>0</v>
      </c>
      <c r="T2353" s="283">
        <f t="shared" si="550"/>
        <v>0.355754015275974</v>
      </c>
    </row>
    <row r="2354" spans="1:20" x14ac:dyDescent="0.25">
      <c r="A2354" s="286">
        <v>43199</v>
      </c>
      <c r="B2354" s="1">
        <f t="shared" si="543"/>
        <v>1</v>
      </c>
      <c r="C2354" s="285">
        <v>0</v>
      </c>
      <c r="D2354" t="s">
        <v>713</v>
      </c>
      <c r="F2354" s="16">
        <v>32</v>
      </c>
      <c r="G2354" t="str">
        <f t="shared" si="537"/>
        <v>heating</v>
      </c>
      <c r="H2354" s="283">
        <f>IF(G2354="heating",F2354*Assumptions!M$4+Assumptions!M$7,0)</f>
        <v>0.40171991831493709</v>
      </c>
      <c r="I2354" s="15">
        <f t="shared" si="538"/>
        <v>0.97481507806017154</v>
      </c>
      <c r="J2354" s="15">
        <f t="shared" si="539"/>
        <v>1.017726725449043</v>
      </c>
      <c r="K2354" s="283">
        <f t="shared" si="544"/>
        <v>0.39854446590021853</v>
      </c>
      <c r="L2354" s="283">
        <f t="shared" si="545"/>
        <v>3.1003620880617868</v>
      </c>
      <c r="M2354" s="283">
        <f t="shared" si="546"/>
        <v>4.2159769042749682</v>
      </c>
      <c r="N2354" s="283">
        <f t="shared" si="547"/>
        <v>2.4522803312945656</v>
      </c>
      <c r="O2354" s="283">
        <f t="shared" si="548"/>
        <v>0.50387067771798244</v>
      </c>
      <c r="P2354" s="21">
        <f t="shared" si="540"/>
        <v>0</v>
      </c>
      <c r="Q2354" s="21">
        <f t="shared" si="541"/>
        <v>0.90668853391740301</v>
      </c>
      <c r="R2354">
        <f t="shared" si="542"/>
        <v>0.9440993384982781</v>
      </c>
      <c r="S2354" s="296">
        <f t="shared" si="549"/>
        <v>0</v>
      </c>
      <c r="T2354" s="283">
        <f t="shared" si="550"/>
        <v>0.39854446590021853</v>
      </c>
    </row>
    <row r="2355" spans="1:20" x14ac:dyDescent="0.25">
      <c r="A2355" s="286">
        <v>43199</v>
      </c>
      <c r="B2355" s="1">
        <f t="shared" si="543"/>
        <v>1</v>
      </c>
      <c r="C2355" s="285">
        <v>1</v>
      </c>
      <c r="D2355" t="s">
        <v>713</v>
      </c>
      <c r="F2355" s="16">
        <v>30</v>
      </c>
      <c r="G2355" t="str">
        <f t="shared" si="537"/>
        <v>heating</v>
      </c>
      <c r="H2355" s="283">
        <f>IF(G2355="heating",F2355*Assumptions!M$4+Assumptions!M$7,0)</f>
        <v>0.42311166678901713</v>
      </c>
      <c r="I2355" s="15">
        <f t="shared" si="538"/>
        <v>1.012242869806885</v>
      </c>
      <c r="J2355" s="15">
        <f t="shared" si="539"/>
        <v>1.017726725449043</v>
      </c>
      <c r="K2355" s="283">
        <f t="shared" si="544"/>
        <v>0.43588397841986154</v>
      </c>
      <c r="L2355" s="283">
        <f t="shared" si="545"/>
        <v>3.0747565450814909</v>
      </c>
      <c r="M2355" s="283">
        <f t="shared" si="546"/>
        <v>4.5728890382314482</v>
      </c>
      <c r="N2355" s="283">
        <f t="shared" si="547"/>
        <v>2.3339835549601151</v>
      </c>
      <c r="O2355" s="283">
        <f t="shared" si="548"/>
        <v>0.574227317366652</v>
      </c>
      <c r="P2355" s="21">
        <f t="shared" si="540"/>
        <v>0</v>
      </c>
      <c r="Q2355" s="21">
        <f t="shared" si="541"/>
        <v>0.81803459285312596</v>
      </c>
      <c r="R2355">
        <f t="shared" si="542"/>
        <v>0.9440993384982781</v>
      </c>
      <c r="S2355" s="296">
        <f t="shared" si="549"/>
        <v>0</v>
      </c>
      <c r="T2355" s="283">
        <f t="shared" si="550"/>
        <v>0.43588397841986154</v>
      </c>
    </row>
    <row r="2356" spans="1:20" x14ac:dyDescent="0.25">
      <c r="A2356" s="286">
        <v>43199</v>
      </c>
      <c r="B2356" s="1">
        <f t="shared" si="543"/>
        <v>1</v>
      </c>
      <c r="C2356" s="285">
        <v>2</v>
      </c>
      <c r="D2356" t="s">
        <v>713</v>
      </c>
      <c r="F2356" s="16">
        <v>28</v>
      </c>
      <c r="G2356" t="str">
        <f t="shared" si="537"/>
        <v>heating</v>
      </c>
      <c r="H2356" s="283">
        <f>IF(G2356="heating",F2356*Assumptions!M$4+Assumptions!M$7,0)</f>
        <v>0.44450341526309717</v>
      </c>
      <c r="I2356" s="15">
        <f t="shared" si="538"/>
        <v>1.0509704703585963</v>
      </c>
      <c r="J2356" s="15">
        <f t="shared" si="539"/>
        <v>1.017726725449043</v>
      </c>
      <c r="K2356" s="283">
        <f t="shared" si="544"/>
        <v>0.47544117982730338</v>
      </c>
      <c r="L2356" s="283">
        <f t="shared" si="545"/>
        <v>3.0941723472618432</v>
      </c>
      <c r="M2356" s="283">
        <f t="shared" si="546"/>
        <v>5.0193827980784915</v>
      </c>
      <c r="N2356" s="283">
        <f t="shared" si="547"/>
        <v>2.2832919573072399</v>
      </c>
      <c r="O2356" s="283">
        <f t="shared" si="548"/>
        <v>0.64428771216191716</v>
      </c>
      <c r="P2356" s="21">
        <f t="shared" si="540"/>
        <v>0</v>
      </c>
      <c r="Q2356" s="21">
        <f t="shared" si="541"/>
        <v>0.74507607494346417</v>
      </c>
      <c r="R2356">
        <f t="shared" si="542"/>
        <v>0.9440993384982781</v>
      </c>
      <c r="S2356" s="296">
        <f t="shared" si="549"/>
        <v>0</v>
      </c>
      <c r="T2356" s="283">
        <f t="shared" si="550"/>
        <v>0.47544117982730338</v>
      </c>
    </row>
    <row r="2357" spans="1:20" x14ac:dyDescent="0.25">
      <c r="A2357" s="286">
        <v>43199</v>
      </c>
      <c r="B2357" s="1">
        <f t="shared" si="543"/>
        <v>1</v>
      </c>
      <c r="C2357" s="285">
        <v>3</v>
      </c>
      <c r="D2357" t="s">
        <v>713</v>
      </c>
      <c r="F2357" s="16">
        <v>28</v>
      </c>
      <c r="G2357" t="str">
        <f t="shared" si="537"/>
        <v>heating</v>
      </c>
      <c r="H2357" s="283">
        <f>IF(G2357="heating",F2357*Assumptions!M$4+Assumptions!M$7,0)</f>
        <v>0.44450341526309717</v>
      </c>
      <c r="I2357" s="15">
        <f t="shared" si="538"/>
        <v>1.0924036124451033</v>
      </c>
      <c r="J2357" s="15">
        <f t="shared" si="539"/>
        <v>1.017726725449043</v>
      </c>
      <c r="K2357" s="283">
        <f t="shared" si="544"/>
        <v>0.49418482916203665</v>
      </c>
      <c r="L2357" s="283">
        <f t="shared" si="545"/>
        <v>3.0941723472618432</v>
      </c>
      <c r="M2357" s="283">
        <f t="shared" si="546"/>
        <v>5.2172654280142261</v>
      </c>
      <c r="N2357" s="283">
        <f t="shared" si="547"/>
        <v>2.2832919573072399</v>
      </c>
      <c r="O2357" s="283">
        <f t="shared" si="548"/>
        <v>0.66968791614051881</v>
      </c>
      <c r="P2357" s="21">
        <f t="shared" si="540"/>
        <v>0</v>
      </c>
      <c r="Q2357" s="21">
        <f t="shared" si="541"/>
        <v>0.69158980876382303</v>
      </c>
      <c r="R2357">
        <f t="shared" si="542"/>
        <v>0.9440993384982781</v>
      </c>
      <c r="S2357" s="296">
        <f t="shared" si="549"/>
        <v>0</v>
      </c>
      <c r="T2357" s="283">
        <f t="shared" si="550"/>
        <v>0.49418482916203665</v>
      </c>
    </row>
    <row r="2358" spans="1:20" x14ac:dyDescent="0.25">
      <c r="A2358" s="286">
        <v>43199</v>
      </c>
      <c r="B2358" s="1">
        <f t="shared" si="543"/>
        <v>1</v>
      </c>
      <c r="C2358" s="285">
        <v>4</v>
      </c>
      <c r="D2358" t="s">
        <v>713</v>
      </c>
      <c r="F2358" s="16">
        <v>27</v>
      </c>
      <c r="G2358" t="str">
        <f t="shared" si="537"/>
        <v>heating</v>
      </c>
      <c r="H2358" s="283">
        <f>IF(G2358="heating",F2358*Assumptions!M$4+Assumptions!M$7,0)</f>
        <v>0.45519928950013722</v>
      </c>
      <c r="I2358" s="15">
        <f t="shared" si="538"/>
        <v>1.1348296917927807</v>
      </c>
      <c r="J2358" s="15">
        <f t="shared" si="539"/>
        <v>1.017726725449043</v>
      </c>
      <c r="K2358" s="283">
        <f t="shared" si="544"/>
        <v>0.52573082901952906</v>
      </c>
      <c r="L2358" s="283">
        <f t="shared" si="545"/>
        <v>3.1143580678163376</v>
      </c>
      <c r="M2358" s="283">
        <f t="shared" si="546"/>
        <v>5.5865155346992026</v>
      </c>
      <c r="N2358" s="283">
        <f t="shared" si="547"/>
        <v>2.2875213966102126</v>
      </c>
      <c r="O2358" s="283">
        <f t="shared" si="548"/>
        <v>0.71575900941648585</v>
      </c>
      <c r="P2358" s="21">
        <f t="shared" si="540"/>
        <v>0</v>
      </c>
      <c r="Q2358" s="21">
        <f t="shared" si="541"/>
        <v>0.6473875548762833</v>
      </c>
      <c r="R2358">
        <f t="shared" si="542"/>
        <v>0.9440993384982781</v>
      </c>
      <c r="S2358" s="296">
        <f t="shared" si="549"/>
        <v>0</v>
      </c>
      <c r="T2358" s="283">
        <f t="shared" si="550"/>
        <v>0.52573082901952906</v>
      </c>
    </row>
    <row r="2359" spans="1:20" x14ac:dyDescent="0.25">
      <c r="A2359" s="286">
        <v>43199</v>
      </c>
      <c r="B2359" s="1">
        <f t="shared" si="543"/>
        <v>1</v>
      </c>
      <c r="C2359" s="285">
        <v>5</v>
      </c>
      <c r="D2359" t="s">
        <v>713</v>
      </c>
      <c r="F2359" s="16">
        <v>28</v>
      </c>
      <c r="G2359" t="str">
        <f t="shared" si="537"/>
        <v>heating</v>
      </c>
      <c r="H2359" s="283">
        <f>IF(G2359="heating",F2359*Assumptions!M$4+Assumptions!M$7,0)</f>
        <v>0.44450341526309717</v>
      </c>
      <c r="I2359" s="15">
        <f t="shared" si="538"/>
        <v>1.1635558681477385</v>
      </c>
      <c r="J2359" s="15">
        <f t="shared" si="539"/>
        <v>1.017726725449043</v>
      </c>
      <c r="K2359" s="283">
        <f t="shared" si="544"/>
        <v>0.52637290042829432</v>
      </c>
      <c r="L2359" s="283">
        <f t="shared" si="545"/>
        <v>3.0941723472618432</v>
      </c>
      <c r="M2359" s="283">
        <f t="shared" si="546"/>
        <v>5.5570850693752547</v>
      </c>
      <c r="N2359" s="283">
        <f t="shared" si="547"/>
        <v>2.2832919573072399</v>
      </c>
      <c r="O2359" s="283">
        <f t="shared" si="548"/>
        <v>0.71330714744600809</v>
      </c>
      <c r="P2359" s="21">
        <f t="shared" si="540"/>
        <v>0</v>
      </c>
      <c r="Q2359" s="21">
        <f t="shared" si="541"/>
        <v>0.72139578924615555</v>
      </c>
      <c r="R2359">
        <f t="shared" si="542"/>
        <v>0.9440993384982781</v>
      </c>
      <c r="S2359" s="296">
        <f t="shared" si="549"/>
        <v>0</v>
      </c>
      <c r="T2359" s="283">
        <f t="shared" si="550"/>
        <v>0.52637290042829432</v>
      </c>
    </row>
    <row r="2360" spans="1:20" x14ac:dyDescent="0.25">
      <c r="A2360" s="286">
        <v>43199</v>
      </c>
      <c r="B2360" s="1">
        <f t="shared" si="543"/>
        <v>1</v>
      </c>
      <c r="C2360" s="285">
        <v>6</v>
      </c>
      <c r="D2360" t="s">
        <v>713</v>
      </c>
      <c r="F2360" s="16">
        <v>28</v>
      </c>
      <c r="G2360" t="str">
        <f t="shared" si="537"/>
        <v>heating</v>
      </c>
      <c r="H2360" s="283">
        <f>IF(G2360="heating",F2360*Assumptions!M$4+Assumptions!M$7,0)</f>
        <v>0.44450341526309717</v>
      </c>
      <c r="I2360" s="15">
        <f t="shared" si="538"/>
        <v>1.2083911162615524</v>
      </c>
      <c r="J2360" s="15">
        <f t="shared" si="539"/>
        <v>1.017726725449043</v>
      </c>
      <c r="K2360" s="283">
        <f t="shared" si="544"/>
        <v>0.54665560471189645</v>
      </c>
      <c r="L2360" s="283">
        <f t="shared" si="545"/>
        <v>3.0941723472618432</v>
      </c>
      <c r="M2360" s="283">
        <f t="shared" si="546"/>
        <v>5.7712159888227559</v>
      </c>
      <c r="N2360" s="283">
        <f t="shared" si="547"/>
        <v>2.2832919573072399</v>
      </c>
      <c r="O2360" s="283">
        <f t="shared" si="548"/>
        <v>0.74079298101239266</v>
      </c>
      <c r="P2360" s="21">
        <f t="shared" si="540"/>
        <v>0</v>
      </c>
      <c r="Q2360" s="21">
        <f t="shared" si="541"/>
        <v>0.87787080972652631</v>
      </c>
      <c r="R2360">
        <f t="shared" si="542"/>
        <v>0.9440993384982781</v>
      </c>
      <c r="S2360" s="296">
        <f t="shared" si="549"/>
        <v>0</v>
      </c>
      <c r="T2360" s="283">
        <f t="shared" si="550"/>
        <v>0.54665560471189645</v>
      </c>
    </row>
    <row r="2361" spans="1:20" x14ac:dyDescent="0.25">
      <c r="A2361" s="286">
        <v>43199</v>
      </c>
      <c r="B2361" s="1">
        <f t="shared" si="543"/>
        <v>1</v>
      </c>
      <c r="C2361" s="285">
        <v>7</v>
      </c>
      <c r="D2361" t="s">
        <v>714</v>
      </c>
      <c r="F2361" s="16">
        <v>34</v>
      </c>
      <c r="G2361" t="str">
        <f t="shared" si="537"/>
        <v>heating</v>
      </c>
      <c r="H2361" s="283">
        <f>IF(G2361="heating",F2361*Assumptions!M$4+Assumptions!M$7,0)</f>
        <v>0.38032816984085704</v>
      </c>
      <c r="I2361" s="15">
        <f t="shared" si="538"/>
        <v>1.1637425769249583</v>
      </c>
      <c r="J2361" s="15">
        <f t="shared" si="539"/>
        <v>1.017726725449043</v>
      </c>
      <c r="K2361" s="283">
        <f t="shared" si="544"/>
        <v>0.4504500055353825</v>
      </c>
      <c r="L2361" s="283">
        <f t="shared" si="545"/>
        <v>3.1617728735566879</v>
      </c>
      <c r="M2361" s="283">
        <f t="shared" si="546"/>
        <v>4.8594407158445323</v>
      </c>
      <c r="N2361" s="283">
        <f t="shared" si="547"/>
        <v>2.582445701090049</v>
      </c>
      <c r="O2361" s="283">
        <f t="shared" si="548"/>
        <v>0.55150069865711771</v>
      </c>
      <c r="P2361" s="21">
        <f t="shared" si="540"/>
        <v>0</v>
      </c>
      <c r="Q2361" s="21">
        <f t="shared" si="541"/>
        <v>0.97331382064367777</v>
      </c>
      <c r="R2361">
        <f t="shared" si="542"/>
        <v>0.9440993384982781</v>
      </c>
      <c r="S2361" s="296">
        <f t="shared" si="549"/>
        <v>0</v>
      </c>
      <c r="T2361" s="283">
        <f t="shared" si="550"/>
        <v>0.4504500055353825</v>
      </c>
    </row>
    <row r="2362" spans="1:20" x14ac:dyDescent="0.25">
      <c r="A2362" s="286">
        <v>43199</v>
      </c>
      <c r="B2362" s="1">
        <f t="shared" si="543"/>
        <v>1</v>
      </c>
      <c r="C2362" s="285">
        <v>8</v>
      </c>
      <c r="D2362" t="s">
        <v>714</v>
      </c>
      <c r="F2362" s="16">
        <v>39</v>
      </c>
      <c r="G2362" t="str">
        <f t="shared" si="537"/>
        <v>heating</v>
      </c>
      <c r="H2362" s="283">
        <f>IF(G2362="heating",F2362*Assumptions!M$4+Assumptions!M$7,0)</f>
        <v>0.32684879865565691</v>
      </c>
      <c r="I2362" s="15">
        <f t="shared" si="538"/>
        <v>1.094193721037565</v>
      </c>
      <c r="J2362" s="15">
        <f t="shared" si="539"/>
        <v>1.017726725449043</v>
      </c>
      <c r="K2362" s="283">
        <f t="shared" si="544"/>
        <v>0.36397561668475165</v>
      </c>
      <c r="L2362" s="283">
        <f t="shared" si="545"/>
        <v>3.4953736047983544</v>
      </c>
      <c r="M2362" s="283">
        <f t="shared" si="546"/>
        <v>4.3408513645504874</v>
      </c>
      <c r="N2362" s="283">
        <f t="shared" si="547"/>
        <v>2.9501734199721237</v>
      </c>
      <c r="O2362" s="283">
        <f t="shared" si="548"/>
        <v>0.43123931452209541</v>
      </c>
      <c r="P2362" s="21">
        <f t="shared" si="540"/>
        <v>0</v>
      </c>
      <c r="Q2362" s="21">
        <f t="shared" si="541"/>
        <v>0.94940007506179924</v>
      </c>
      <c r="R2362">
        <f t="shared" si="542"/>
        <v>0.9440993384982781</v>
      </c>
      <c r="S2362" s="296">
        <f t="shared" si="549"/>
        <v>0</v>
      </c>
      <c r="T2362" s="283">
        <f t="shared" si="550"/>
        <v>0.36397561668475165</v>
      </c>
    </row>
    <row r="2363" spans="1:20" x14ac:dyDescent="0.25">
      <c r="A2363" s="286">
        <v>43199</v>
      </c>
      <c r="B2363" s="1">
        <f t="shared" si="543"/>
        <v>1</v>
      </c>
      <c r="C2363" s="285">
        <v>9</v>
      </c>
      <c r="D2363" t="s">
        <v>714</v>
      </c>
      <c r="F2363" s="16">
        <v>46</v>
      </c>
      <c r="G2363" t="str">
        <f t="shared" si="537"/>
        <v>heating</v>
      </c>
      <c r="H2363" s="283">
        <f>IF(G2363="heating",F2363*Assumptions!M$4+Assumptions!M$7,0)</f>
        <v>0.2519776789963768</v>
      </c>
      <c r="I2363" s="15">
        <f t="shared" si="538"/>
        <v>1.0343009000871222</v>
      </c>
      <c r="J2363" s="15">
        <f t="shared" si="539"/>
        <v>1.017726725449043</v>
      </c>
      <c r="K2363" s="283">
        <f t="shared" si="544"/>
        <v>0.26524069249545223</v>
      </c>
      <c r="L2363" s="283">
        <f t="shared" si="545"/>
        <v>3.8708416397494121</v>
      </c>
      <c r="M2363" s="283">
        <f t="shared" si="546"/>
        <v>3.503116494633852</v>
      </c>
      <c r="N2363" s="283">
        <f t="shared" si="547"/>
        <v>3.4228778732085736</v>
      </c>
      <c r="O2363" s="283">
        <f t="shared" si="548"/>
        <v>0.29995365160514553</v>
      </c>
      <c r="P2363" s="21">
        <f t="shared" si="540"/>
        <v>0</v>
      </c>
      <c r="Q2363" s="21">
        <f t="shared" si="541"/>
        <v>0.8408485371888097</v>
      </c>
      <c r="R2363">
        <f t="shared" si="542"/>
        <v>0.9440993384982781</v>
      </c>
      <c r="S2363" s="296">
        <f t="shared" si="549"/>
        <v>0</v>
      </c>
      <c r="T2363" s="283">
        <f t="shared" si="550"/>
        <v>0.26524069249545223</v>
      </c>
    </row>
    <row r="2364" spans="1:20" x14ac:dyDescent="0.25">
      <c r="A2364" s="286">
        <v>43199</v>
      </c>
      <c r="B2364" s="1">
        <f t="shared" si="543"/>
        <v>1</v>
      </c>
      <c r="C2364" s="285">
        <v>10</v>
      </c>
      <c r="D2364" t="s">
        <v>714</v>
      </c>
      <c r="F2364" s="16">
        <v>48</v>
      </c>
      <c r="G2364" t="str">
        <f t="shared" si="537"/>
        <v>heating</v>
      </c>
      <c r="H2364" s="283">
        <f>IF(G2364="heating",F2364*Assumptions!M$4+Assumptions!M$7,0)</f>
        <v>0.2305859305222967</v>
      </c>
      <c r="I2364" s="15">
        <f t="shared" si="538"/>
        <v>0.98112329028689171</v>
      </c>
      <c r="J2364" s="15">
        <f t="shared" si="539"/>
        <v>1.017726725449043</v>
      </c>
      <c r="K2364" s="283">
        <f t="shared" si="544"/>
        <v>0.23024360114768413</v>
      </c>
      <c r="L2364" s="283">
        <f t="shared" si="545"/>
        <v>3.9630740889572826</v>
      </c>
      <c r="M2364" s="283">
        <f t="shared" si="546"/>
        <v>3.1133559989107269</v>
      </c>
      <c r="N2364" s="283">
        <f t="shared" si="547"/>
        <v>3.5524856183738187</v>
      </c>
      <c r="O2364" s="283">
        <f t="shared" si="548"/>
        <v>0.25685464992094592</v>
      </c>
      <c r="P2364" s="21">
        <f t="shared" si="540"/>
        <v>0</v>
      </c>
      <c r="Q2364" s="21">
        <f t="shared" si="541"/>
        <v>0.74504051125983206</v>
      </c>
      <c r="R2364">
        <f t="shared" si="542"/>
        <v>0.9440993384982781</v>
      </c>
      <c r="S2364" s="296">
        <f t="shared" si="549"/>
        <v>0</v>
      </c>
      <c r="T2364" s="283">
        <f t="shared" si="550"/>
        <v>0.23024360114768413</v>
      </c>
    </row>
    <row r="2365" spans="1:20" x14ac:dyDescent="0.25">
      <c r="A2365" s="286">
        <v>43199</v>
      </c>
      <c r="B2365" s="1">
        <f t="shared" si="543"/>
        <v>1</v>
      </c>
      <c r="C2365" s="285">
        <v>11</v>
      </c>
      <c r="D2365" t="s">
        <v>714</v>
      </c>
      <c r="F2365" s="16">
        <v>54</v>
      </c>
      <c r="G2365" t="str">
        <f t="shared" si="537"/>
        <v>heating</v>
      </c>
      <c r="H2365" s="283">
        <f>IF(G2365="heating",F2365*Assumptions!M$4+Assumptions!M$7,0)</f>
        <v>0.16641068510005663</v>
      </c>
      <c r="I2365" s="15">
        <f t="shared" si="538"/>
        <v>0.94956163997961163</v>
      </c>
      <c r="J2365" s="15">
        <f t="shared" si="539"/>
        <v>1.017726725449043</v>
      </c>
      <c r="K2365" s="283">
        <f t="shared" si="544"/>
        <v>0.16081833062849984</v>
      </c>
      <c r="L2365" s="283">
        <f t="shared" si="545"/>
        <v>4.1559947708987721</v>
      </c>
      <c r="M2365" s="283">
        <f t="shared" si="546"/>
        <v>2.2804448016267123</v>
      </c>
      <c r="N2365" s="283">
        <f t="shared" si="547"/>
        <v>3.9259252525022648</v>
      </c>
      <c r="O2365" s="283">
        <f t="shared" si="548"/>
        <v>0.17024270666659352</v>
      </c>
      <c r="P2365" s="21">
        <f t="shared" si="540"/>
        <v>0</v>
      </c>
      <c r="Q2365" s="21">
        <f t="shared" si="541"/>
        <v>0.72850690893675296</v>
      </c>
      <c r="R2365">
        <f t="shared" si="542"/>
        <v>0.9440993384982781</v>
      </c>
      <c r="S2365" s="296">
        <f t="shared" si="549"/>
        <v>0</v>
      </c>
      <c r="T2365" s="283">
        <f t="shared" si="550"/>
        <v>0.16081833062849984</v>
      </c>
    </row>
    <row r="2366" spans="1:20" x14ac:dyDescent="0.25">
      <c r="A2366" s="286">
        <v>43199</v>
      </c>
      <c r="B2366" s="1">
        <f t="shared" si="543"/>
        <v>1</v>
      </c>
      <c r="C2366" s="285">
        <v>12</v>
      </c>
      <c r="D2366" t="s">
        <v>714</v>
      </c>
      <c r="F2366" s="16">
        <v>54</v>
      </c>
      <c r="G2366" t="str">
        <f t="shared" si="537"/>
        <v>heating</v>
      </c>
      <c r="H2366" s="283">
        <f>IF(G2366="heating",F2366*Assumptions!M$4+Assumptions!M$7,0)</f>
        <v>0.16641068510005663</v>
      </c>
      <c r="I2366" s="15">
        <f t="shared" si="538"/>
        <v>0.91648403420261149</v>
      </c>
      <c r="J2366" s="15">
        <f t="shared" si="539"/>
        <v>1.017726725449043</v>
      </c>
      <c r="K2366" s="283">
        <f t="shared" si="544"/>
        <v>0.15521628741373919</v>
      </c>
      <c r="L2366" s="283">
        <f t="shared" si="545"/>
        <v>4.1559947708987721</v>
      </c>
      <c r="M2366" s="283">
        <f t="shared" si="546"/>
        <v>2.2010064050355891</v>
      </c>
      <c r="N2366" s="283">
        <f t="shared" si="547"/>
        <v>3.9259252525022648</v>
      </c>
      <c r="O2366" s="283">
        <f t="shared" si="548"/>
        <v>0.16431236902400725</v>
      </c>
      <c r="P2366" s="21">
        <f t="shared" si="540"/>
        <v>0</v>
      </c>
      <c r="Q2366" s="21">
        <f t="shared" si="541"/>
        <v>0.75910815787401487</v>
      </c>
      <c r="R2366">
        <f t="shared" si="542"/>
        <v>0.9440993384982781</v>
      </c>
      <c r="S2366" s="296">
        <f t="shared" si="549"/>
        <v>0</v>
      </c>
      <c r="T2366" s="283">
        <f t="shared" si="550"/>
        <v>0.15521628741373919</v>
      </c>
    </row>
    <row r="2367" spans="1:20" x14ac:dyDescent="0.25">
      <c r="A2367" s="286">
        <v>43199</v>
      </c>
      <c r="B2367" s="1">
        <f t="shared" si="543"/>
        <v>1</v>
      </c>
      <c r="C2367" s="285">
        <v>13</v>
      </c>
      <c r="D2367" t="s">
        <v>714</v>
      </c>
      <c r="F2367" s="16">
        <v>55</v>
      </c>
      <c r="G2367" t="str">
        <f t="shared" si="537"/>
        <v>heating</v>
      </c>
      <c r="H2367" s="283">
        <f>IF(G2367="heating",F2367*Assumptions!M$4+Assumptions!M$7,0)</f>
        <v>0.15571481086301653</v>
      </c>
      <c r="I2367" s="15">
        <f t="shared" si="538"/>
        <v>0.90040206880052787</v>
      </c>
      <c r="J2367" s="15">
        <f t="shared" si="539"/>
        <v>1.017726725449043</v>
      </c>
      <c r="K2367" s="283">
        <f t="shared" si="544"/>
        <v>0.14269133001042816</v>
      </c>
      <c r="L2367" s="283">
        <f t="shared" si="545"/>
        <v>4.1851135499983272</v>
      </c>
      <c r="M2367" s="283">
        <f t="shared" si="546"/>
        <v>2.0375761765836748</v>
      </c>
      <c r="N2367" s="283">
        <f t="shared" si="547"/>
        <v>3.9876635481217684</v>
      </c>
      <c r="O2367" s="283">
        <f t="shared" si="548"/>
        <v>0.14975672131998291</v>
      </c>
      <c r="P2367" s="21">
        <f t="shared" si="540"/>
        <v>0</v>
      </c>
      <c r="Q2367" s="21">
        <f t="shared" si="541"/>
        <v>0.79115902007799765</v>
      </c>
      <c r="R2367">
        <f t="shared" si="542"/>
        <v>0.9440993384982781</v>
      </c>
      <c r="S2367" s="296">
        <f t="shared" si="549"/>
        <v>0</v>
      </c>
      <c r="T2367" s="283">
        <f t="shared" si="550"/>
        <v>0.14269133001042816</v>
      </c>
    </row>
    <row r="2368" spans="1:20" x14ac:dyDescent="0.25">
      <c r="A2368" s="286">
        <v>43199</v>
      </c>
      <c r="B2368" s="1">
        <f t="shared" si="543"/>
        <v>1</v>
      </c>
      <c r="C2368" s="285">
        <v>14</v>
      </c>
      <c r="D2368" t="s">
        <v>714</v>
      </c>
      <c r="F2368" s="16">
        <v>55</v>
      </c>
      <c r="G2368" t="str">
        <f t="shared" si="537"/>
        <v>heating</v>
      </c>
      <c r="H2368" s="283">
        <f>IF(G2368="heating",F2368*Assumptions!M$4+Assumptions!M$7,0)</f>
        <v>0.15571481086301653</v>
      </c>
      <c r="I2368" s="15">
        <f t="shared" si="538"/>
        <v>0.86032894500746537</v>
      </c>
      <c r="J2368" s="15">
        <f t="shared" si="539"/>
        <v>1.017726725449043</v>
      </c>
      <c r="K2368" s="283">
        <f t="shared" si="544"/>
        <v>0.13634073672567262</v>
      </c>
      <c r="L2368" s="283">
        <f t="shared" si="545"/>
        <v>4.1851135499983272</v>
      </c>
      <c r="M2368" s="283">
        <f t="shared" si="546"/>
        <v>1.9468921975132962</v>
      </c>
      <c r="N2368" s="283">
        <f t="shared" si="547"/>
        <v>3.9876635481217684</v>
      </c>
      <c r="O2368" s="283">
        <f t="shared" si="548"/>
        <v>0.14309167706892584</v>
      </c>
      <c r="P2368" s="21">
        <f t="shared" si="540"/>
        <v>0</v>
      </c>
      <c r="Q2368" s="21">
        <f t="shared" si="541"/>
        <v>0.84355555031342389</v>
      </c>
      <c r="R2368">
        <f t="shared" si="542"/>
        <v>0.9440993384982781</v>
      </c>
      <c r="S2368" s="296">
        <f t="shared" si="549"/>
        <v>0</v>
      </c>
      <c r="T2368" s="283">
        <f t="shared" si="550"/>
        <v>0.13634073672567262</v>
      </c>
    </row>
    <row r="2369" spans="1:20" x14ac:dyDescent="0.25">
      <c r="A2369" s="286">
        <v>43199</v>
      </c>
      <c r="B2369" s="1">
        <f t="shared" si="543"/>
        <v>1</v>
      </c>
      <c r="C2369" s="285">
        <v>15</v>
      </c>
      <c r="D2369" t="s">
        <v>714</v>
      </c>
      <c r="F2369" s="16">
        <v>57</v>
      </c>
      <c r="G2369" t="str">
        <f t="shared" si="537"/>
        <v>heating</v>
      </c>
      <c r="H2369" s="283">
        <f>IF(G2369="heating",F2369*Assumptions!M$4+Assumptions!M$7,0)</f>
        <v>0.13432306238893654</v>
      </c>
      <c r="I2369" s="15">
        <f t="shared" si="538"/>
        <v>0.85754515037175039</v>
      </c>
      <c r="J2369" s="15">
        <f t="shared" si="539"/>
        <v>1.017726725449043</v>
      </c>
      <c r="K2369" s="283">
        <f t="shared" si="544"/>
        <v>0.11722999839416834</v>
      </c>
      <c r="L2369" s="283">
        <f t="shared" si="545"/>
        <v>4.2530692972692208</v>
      </c>
      <c r="M2369" s="283">
        <f t="shared" si="546"/>
        <v>1.7011798911058051</v>
      </c>
      <c r="N2369" s="283">
        <f t="shared" si="547"/>
        <v>4.1119599131986844</v>
      </c>
      <c r="O2369" s="283">
        <f t="shared" si="548"/>
        <v>0.12125295903026143</v>
      </c>
      <c r="P2369" s="21">
        <f t="shared" si="540"/>
        <v>0</v>
      </c>
      <c r="Q2369" s="21">
        <f t="shared" si="541"/>
        <v>0.96592607327566882</v>
      </c>
      <c r="R2369">
        <f t="shared" si="542"/>
        <v>0.9440993384982781</v>
      </c>
      <c r="S2369" s="296">
        <f t="shared" si="549"/>
        <v>0</v>
      </c>
      <c r="T2369" s="283">
        <f t="shared" si="550"/>
        <v>0.11722999839416834</v>
      </c>
    </row>
    <row r="2370" spans="1:20" x14ac:dyDescent="0.25">
      <c r="A2370" s="286">
        <v>43199</v>
      </c>
      <c r="B2370" s="1">
        <f t="shared" si="543"/>
        <v>1</v>
      </c>
      <c r="C2370" s="285">
        <v>16</v>
      </c>
      <c r="D2370" t="s">
        <v>714</v>
      </c>
      <c r="F2370" s="16">
        <v>55</v>
      </c>
      <c r="G2370" t="str">
        <f t="shared" ref="G2370:G2433" si="551">VLOOKUP(A2370,U$2:W$366,3,FALSE)</f>
        <v>heating</v>
      </c>
      <c r="H2370" s="283">
        <f>IF(G2370="heating",F2370*Assumptions!M$4+Assumptions!M$7,0)</f>
        <v>0.15571481086301653</v>
      </c>
      <c r="I2370" s="15">
        <f t="shared" ref="I2370:I2433" si="552">VLOOKUP(C2370,AO$2:AQ$25,3,FALSE)</f>
        <v>0.88344815438260227</v>
      </c>
      <c r="J2370" s="15">
        <f t="shared" ref="J2370:J2433" si="553">VLOOKUP(B2370,AS$4:AU$10,3,FALSE)</f>
        <v>1.017726725449043</v>
      </c>
      <c r="K2370" s="283">
        <f t="shared" si="544"/>
        <v>0.14000455631120787</v>
      </c>
      <c r="L2370" s="283">
        <f t="shared" si="545"/>
        <v>4.1851135499983272</v>
      </c>
      <c r="M2370" s="283">
        <f t="shared" si="546"/>
        <v>1.9992101028985898</v>
      </c>
      <c r="N2370" s="283">
        <f t="shared" si="547"/>
        <v>3.9876635481217684</v>
      </c>
      <c r="O2370" s="283">
        <f t="shared" si="548"/>
        <v>0.14693691145420767</v>
      </c>
      <c r="P2370" s="21">
        <f t="shared" ref="P2370:P2433" si="554">IF(G2370="cooling",IF(F2370&lt;61,0.025,(F2370^2*AX$25+F2370*AY$25+AZ$25)),0)</f>
        <v>0</v>
      </c>
      <c r="Q2370" s="21">
        <f t="shared" ref="Q2370:Q2433" si="555">VLOOKUP(C2370,BB$2:BC$25,2,FALSE)</f>
        <v>1.1649354943302594</v>
      </c>
      <c r="R2370">
        <f t="shared" ref="R2370:R2433" si="556">VLOOKUP(B2370,AS$4:AV$10,4,FALSE)</f>
        <v>0.9440993384982781</v>
      </c>
      <c r="S2370" s="296">
        <f t="shared" si="549"/>
        <v>0</v>
      </c>
      <c r="T2370" s="283">
        <f t="shared" si="550"/>
        <v>0.14000455631120787</v>
      </c>
    </row>
    <row r="2371" spans="1:20" x14ac:dyDescent="0.25">
      <c r="A2371" s="286">
        <v>43199</v>
      </c>
      <c r="B2371" s="1">
        <f t="shared" ref="B2371:B2434" si="557">WEEKDAY(A2371,2)</f>
        <v>1</v>
      </c>
      <c r="C2371" s="285">
        <v>17</v>
      </c>
      <c r="D2371" t="s">
        <v>714</v>
      </c>
      <c r="F2371" s="16">
        <v>55</v>
      </c>
      <c r="G2371" t="str">
        <f t="shared" si="551"/>
        <v>heating</v>
      </c>
      <c r="H2371" s="283">
        <f>IF(G2371="heating",F2371*Assumptions!M$4+Assumptions!M$7,0)</f>
        <v>0.15571481086301653</v>
      </c>
      <c r="I2371" s="15">
        <f t="shared" si="552"/>
        <v>0.94025748850374469</v>
      </c>
      <c r="J2371" s="15">
        <f t="shared" si="553"/>
        <v>1.017726725449043</v>
      </c>
      <c r="K2371" s="283">
        <f t="shared" ref="K2371:K2434" si="558">H2371*I2371*J2371</f>
        <v>0.14900742261242739</v>
      </c>
      <c r="L2371" s="283">
        <f t="shared" ref="L2371:L2434" si="559">VLOOKUP(F2371,BL$2:BN$92,2,FALSE)</f>
        <v>4.1851135499983272</v>
      </c>
      <c r="M2371" s="283">
        <f t="shared" ref="M2371:M2434" si="560">IF(G2371="heating",K2371*(L2371*3.412),0)</f>
        <v>2.1277674994481366</v>
      </c>
      <c r="N2371" s="283">
        <f t="shared" ref="N2371:N2434" si="561">VLOOKUP(F2371,BL$2:BN$92,3,FALSE)</f>
        <v>3.9876635481217684</v>
      </c>
      <c r="O2371" s="283">
        <f t="shared" ref="O2371:O2434" si="562">IF(F2371&lt;=61,IF(G2371="heating",IF(F2371&gt;=5,K2371*L2371/N2371,0),0),0)</f>
        <v>0.15638555657969824</v>
      </c>
      <c r="P2371" s="21">
        <f t="shared" si="554"/>
        <v>0</v>
      </c>
      <c r="Q2371" s="21">
        <f t="shared" si="555"/>
        <v>1.3521540118753073</v>
      </c>
      <c r="R2371">
        <f t="shared" si="556"/>
        <v>0.9440993384982781</v>
      </c>
      <c r="S2371" s="296">
        <f t="shared" ref="S2371:S2434" si="563">P2371*Q2371*R2371</f>
        <v>0</v>
      </c>
      <c r="T2371" s="283">
        <f t="shared" ref="T2371:T2434" si="564">K2371+S2371</f>
        <v>0.14900742261242739</v>
      </c>
    </row>
    <row r="2372" spans="1:20" x14ac:dyDescent="0.25">
      <c r="A2372" s="286">
        <v>43199</v>
      </c>
      <c r="B2372" s="1">
        <f t="shared" si="557"/>
        <v>1</v>
      </c>
      <c r="C2372" s="285">
        <v>18</v>
      </c>
      <c r="D2372" t="s">
        <v>714</v>
      </c>
      <c r="F2372" s="16">
        <v>54</v>
      </c>
      <c r="G2372" t="str">
        <f t="shared" si="551"/>
        <v>heating</v>
      </c>
      <c r="H2372" s="283">
        <f>IF(G2372="heating",F2372*Assumptions!M$4+Assumptions!M$7,0)</f>
        <v>0.16641068510005663</v>
      </c>
      <c r="I2372" s="15">
        <f t="shared" si="552"/>
        <v>0.98182363790757687</v>
      </c>
      <c r="J2372" s="15">
        <f t="shared" si="553"/>
        <v>1.017726725449043</v>
      </c>
      <c r="K2372" s="283">
        <f t="shared" si="558"/>
        <v>0.16628224200725655</v>
      </c>
      <c r="L2372" s="283">
        <f t="shared" si="559"/>
        <v>4.1559947708987721</v>
      </c>
      <c r="M2372" s="283">
        <f t="shared" si="560"/>
        <v>2.3579244536759458</v>
      </c>
      <c r="N2372" s="283">
        <f t="shared" si="561"/>
        <v>3.9259252525022648</v>
      </c>
      <c r="O2372" s="283">
        <f t="shared" si="562"/>
        <v>0.17602681758523464</v>
      </c>
      <c r="P2372" s="21">
        <f t="shared" si="554"/>
        <v>0</v>
      </c>
      <c r="Q2372" s="21">
        <f t="shared" si="555"/>
        <v>1.5598916921549892</v>
      </c>
      <c r="R2372">
        <f t="shared" si="556"/>
        <v>0.9440993384982781</v>
      </c>
      <c r="S2372" s="296">
        <f t="shared" si="563"/>
        <v>0</v>
      </c>
      <c r="T2372" s="283">
        <f t="shared" si="564"/>
        <v>0.16628224200725655</v>
      </c>
    </row>
    <row r="2373" spans="1:20" x14ac:dyDescent="0.25">
      <c r="A2373" s="286">
        <v>43199</v>
      </c>
      <c r="B2373" s="1">
        <f t="shared" si="557"/>
        <v>1</v>
      </c>
      <c r="C2373" s="285">
        <v>19</v>
      </c>
      <c r="D2373" t="s">
        <v>714</v>
      </c>
      <c r="F2373" s="16">
        <v>48</v>
      </c>
      <c r="G2373" t="str">
        <f t="shared" si="551"/>
        <v>heating</v>
      </c>
      <c r="H2373" s="283">
        <f>IF(G2373="heating",F2373*Assumptions!M$4+Assumptions!M$7,0)</f>
        <v>0.2305859305222967</v>
      </c>
      <c r="I2373" s="15">
        <f t="shared" si="552"/>
        <v>0.98418842963438757</v>
      </c>
      <c r="J2373" s="15">
        <f t="shared" si="553"/>
        <v>1.017726725449043</v>
      </c>
      <c r="K2373" s="283">
        <f t="shared" si="558"/>
        <v>0.23096290801601926</v>
      </c>
      <c r="L2373" s="283">
        <f t="shared" si="559"/>
        <v>3.9630740889572826</v>
      </c>
      <c r="M2373" s="283">
        <f t="shared" si="560"/>
        <v>3.1230824727081568</v>
      </c>
      <c r="N2373" s="283">
        <f t="shared" si="561"/>
        <v>3.5524856183738187</v>
      </c>
      <c r="O2373" s="283">
        <f t="shared" si="562"/>
        <v>0.25765709269429987</v>
      </c>
      <c r="P2373" s="21">
        <f t="shared" si="554"/>
        <v>0</v>
      </c>
      <c r="Q2373" s="21">
        <f t="shared" si="555"/>
        <v>1.6764212681468484</v>
      </c>
      <c r="R2373">
        <f t="shared" si="556"/>
        <v>0.9440993384982781</v>
      </c>
      <c r="S2373" s="296">
        <f t="shared" si="563"/>
        <v>0</v>
      </c>
      <c r="T2373" s="283">
        <f t="shared" si="564"/>
        <v>0.23096290801601926</v>
      </c>
    </row>
    <row r="2374" spans="1:20" x14ac:dyDescent="0.25">
      <c r="A2374" s="286">
        <v>43199</v>
      </c>
      <c r="B2374" s="1">
        <f t="shared" si="557"/>
        <v>1</v>
      </c>
      <c r="C2374" s="285">
        <v>20</v>
      </c>
      <c r="D2374" t="s">
        <v>714</v>
      </c>
      <c r="F2374" s="16">
        <v>45</v>
      </c>
      <c r="G2374" t="str">
        <f t="shared" si="551"/>
        <v>heating</v>
      </c>
      <c r="H2374" s="283">
        <f>IF(G2374="heating",F2374*Assumptions!M$4+Assumptions!M$7,0)</f>
        <v>0.26267355323341679</v>
      </c>
      <c r="I2374" s="15">
        <f t="shared" si="552"/>
        <v>0.97071962311712034</v>
      </c>
      <c r="J2374" s="15">
        <f t="shared" si="553"/>
        <v>1.017726725449043</v>
      </c>
      <c r="K2374" s="283">
        <f t="shared" si="558"/>
        <v>0.25950237511095997</v>
      </c>
      <c r="L2374" s="283">
        <f t="shared" si="559"/>
        <v>3.8225513186096443</v>
      </c>
      <c r="M2374" s="283">
        <f t="shared" si="560"/>
        <v>3.3845714307072501</v>
      </c>
      <c r="N2374" s="283">
        <f t="shared" si="561"/>
        <v>3.3574836377085973</v>
      </c>
      <c r="O2374" s="283">
        <f t="shared" si="562"/>
        <v>0.29544779757727263</v>
      </c>
      <c r="P2374" s="21">
        <f t="shared" si="554"/>
        <v>0</v>
      </c>
      <c r="Q2374" s="21">
        <f t="shared" si="555"/>
        <v>1.52436960139122</v>
      </c>
      <c r="R2374">
        <f t="shared" si="556"/>
        <v>0.9440993384982781</v>
      </c>
      <c r="S2374" s="296">
        <f t="shared" si="563"/>
        <v>0</v>
      </c>
      <c r="T2374" s="283">
        <f t="shared" si="564"/>
        <v>0.25950237511095997</v>
      </c>
    </row>
    <row r="2375" spans="1:20" x14ac:dyDescent="0.25">
      <c r="A2375" s="286">
        <v>43199</v>
      </c>
      <c r="B2375" s="1">
        <f t="shared" si="557"/>
        <v>1</v>
      </c>
      <c r="C2375" s="285">
        <v>21</v>
      </c>
      <c r="D2375" t="s">
        <v>714</v>
      </c>
      <c r="F2375" s="16">
        <v>43</v>
      </c>
      <c r="G2375" t="str">
        <f t="shared" si="551"/>
        <v>heating</v>
      </c>
      <c r="H2375" s="283">
        <f>IF(G2375="heating",F2375*Assumptions!M$4+Assumptions!M$7,0)</f>
        <v>0.28406530170749683</v>
      </c>
      <c r="I2375" s="15">
        <f t="shared" si="552"/>
        <v>0.95751150862929935</v>
      </c>
      <c r="J2375" s="15">
        <f t="shared" si="553"/>
        <v>1.017726725449043</v>
      </c>
      <c r="K2375" s="283">
        <f t="shared" si="558"/>
        <v>0.27681739037885039</v>
      </c>
      <c r="L2375" s="283">
        <f t="shared" si="559"/>
        <v>3.7370271581932331</v>
      </c>
      <c r="M2375" s="283">
        <f t="shared" si="560"/>
        <v>3.5296256486686741</v>
      </c>
      <c r="N2375" s="283">
        <f t="shared" si="561"/>
        <v>3.2278965655525562</v>
      </c>
      <c r="O2375" s="283">
        <f t="shared" si="562"/>
        <v>0.32047932289579401</v>
      </c>
      <c r="P2375" s="21">
        <f t="shared" si="554"/>
        <v>0</v>
      </c>
      <c r="Q2375" s="21">
        <f t="shared" si="555"/>
        <v>1.4448604713749031</v>
      </c>
      <c r="R2375">
        <f t="shared" si="556"/>
        <v>0.9440993384982781</v>
      </c>
      <c r="S2375" s="296">
        <f t="shared" si="563"/>
        <v>0</v>
      </c>
      <c r="T2375" s="283">
        <f t="shared" si="564"/>
        <v>0.27681739037885039</v>
      </c>
    </row>
    <row r="2376" spans="1:20" x14ac:dyDescent="0.25">
      <c r="A2376" s="286">
        <v>43199</v>
      </c>
      <c r="B2376" s="1">
        <f t="shared" si="557"/>
        <v>1</v>
      </c>
      <c r="C2376" s="285">
        <v>22</v>
      </c>
      <c r="D2376" t="s">
        <v>714</v>
      </c>
      <c r="F2376" s="16">
        <v>41</v>
      </c>
      <c r="G2376" t="str">
        <f t="shared" si="551"/>
        <v>heating</v>
      </c>
      <c r="H2376" s="283">
        <f>IF(G2376="heating",F2376*Assumptions!M$4+Assumptions!M$7,0)</f>
        <v>0.30545705018157687</v>
      </c>
      <c r="I2376" s="15">
        <f t="shared" si="552"/>
        <v>0.9426530227543114</v>
      </c>
      <c r="J2376" s="15">
        <f t="shared" si="553"/>
        <v>1.017726725449043</v>
      </c>
      <c r="K2376" s="283">
        <f t="shared" si="558"/>
        <v>0.29304424520804073</v>
      </c>
      <c r="L2376" s="283">
        <f t="shared" si="559"/>
        <v>3.6290180754851575</v>
      </c>
      <c r="M2376" s="283">
        <f t="shared" si="560"/>
        <v>3.6285352877947301</v>
      </c>
      <c r="N2376" s="283">
        <f t="shared" si="561"/>
        <v>3.0927664988509331</v>
      </c>
      <c r="O2376" s="283">
        <f t="shared" si="562"/>
        <v>0.34385488305437761</v>
      </c>
      <c r="P2376" s="21">
        <f t="shared" si="554"/>
        <v>0</v>
      </c>
      <c r="Q2376" s="21">
        <f t="shared" si="555"/>
        <v>1.2427137171080138</v>
      </c>
      <c r="R2376">
        <f t="shared" si="556"/>
        <v>0.9440993384982781</v>
      </c>
      <c r="S2376" s="296">
        <f t="shared" si="563"/>
        <v>0</v>
      </c>
      <c r="T2376" s="283">
        <f t="shared" si="564"/>
        <v>0.29304424520804073</v>
      </c>
    </row>
    <row r="2377" spans="1:20" x14ac:dyDescent="0.25">
      <c r="A2377" s="286">
        <v>43199</v>
      </c>
      <c r="B2377" s="1">
        <f t="shared" si="557"/>
        <v>1</v>
      </c>
      <c r="C2377" s="285">
        <v>23</v>
      </c>
      <c r="D2377" t="s">
        <v>713</v>
      </c>
      <c r="F2377" s="16">
        <v>41</v>
      </c>
      <c r="G2377" t="str">
        <f t="shared" si="551"/>
        <v>heating</v>
      </c>
      <c r="H2377" s="283">
        <f>IF(G2377="heating",F2377*Assumptions!M$4+Assumptions!M$7,0)</f>
        <v>0.30545705018157687</v>
      </c>
      <c r="I2377" s="15">
        <f t="shared" si="552"/>
        <v>0.94450710149963013</v>
      </c>
      <c r="J2377" s="15">
        <f t="shared" si="553"/>
        <v>1.017726725449043</v>
      </c>
      <c r="K2377" s="283">
        <f t="shared" si="558"/>
        <v>0.29362062601132999</v>
      </c>
      <c r="L2377" s="283">
        <f t="shared" si="559"/>
        <v>3.6290180754851575</v>
      </c>
      <c r="M2377" s="283">
        <f t="shared" si="560"/>
        <v>3.6356721557528697</v>
      </c>
      <c r="N2377" s="283">
        <f t="shared" si="561"/>
        <v>3.0927664988509331</v>
      </c>
      <c r="O2377" s="283">
        <f t="shared" si="562"/>
        <v>0.3445312019275536</v>
      </c>
      <c r="P2377" s="21">
        <f t="shared" si="554"/>
        <v>0</v>
      </c>
      <c r="Q2377" s="21">
        <f t="shared" si="555"/>
        <v>1.0297519246597011</v>
      </c>
      <c r="R2377">
        <f t="shared" si="556"/>
        <v>0.9440993384982781</v>
      </c>
      <c r="S2377" s="296">
        <f t="shared" si="563"/>
        <v>0</v>
      </c>
      <c r="T2377" s="283">
        <f t="shared" si="564"/>
        <v>0.29362062601132999</v>
      </c>
    </row>
    <row r="2378" spans="1:20" x14ac:dyDescent="0.25">
      <c r="A2378" s="286">
        <v>43200</v>
      </c>
      <c r="B2378" s="1">
        <f t="shared" si="557"/>
        <v>2</v>
      </c>
      <c r="C2378" s="285">
        <v>0</v>
      </c>
      <c r="D2378" t="s">
        <v>713</v>
      </c>
      <c r="F2378" s="16">
        <v>39</v>
      </c>
      <c r="G2378" t="str">
        <f t="shared" si="551"/>
        <v>heating</v>
      </c>
      <c r="H2378" s="283">
        <f>IF(G2378="heating",F2378*Assumptions!M$4+Assumptions!M$7,0)</f>
        <v>0.32684879865565691</v>
      </c>
      <c r="I2378" s="15">
        <f t="shared" si="552"/>
        <v>0.97481507806017154</v>
      </c>
      <c r="J2378" s="15">
        <f t="shared" si="553"/>
        <v>1.0199659078795975</v>
      </c>
      <c r="K2378" s="283">
        <f t="shared" si="558"/>
        <v>0.32497861758509233</v>
      </c>
      <c r="L2378" s="283">
        <f t="shared" si="559"/>
        <v>3.4953736047983544</v>
      </c>
      <c r="M2378" s="283">
        <f t="shared" si="560"/>
        <v>3.8757647790890553</v>
      </c>
      <c r="N2378" s="283">
        <f t="shared" si="561"/>
        <v>2.9501734199721237</v>
      </c>
      <c r="O2378" s="283">
        <f t="shared" si="562"/>
        <v>0.38503556243196152</v>
      </c>
      <c r="P2378" s="21">
        <f t="shared" si="554"/>
        <v>0</v>
      </c>
      <c r="Q2378" s="21">
        <f t="shared" si="555"/>
        <v>0.90668853391740301</v>
      </c>
      <c r="R2378">
        <f t="shared" si="556"/>
        <v>0.83668510409641816</v>
      </c>
      <c r="S2378" s="296">
        <f t="shared" si="563"/>
        <v>0</v>
      </c>
      <c r="T2378" s="283">
        <f t="shared" si="564"/>
        <v>0.32497861758509233</v>
      </c>
    </row>
    <row r="2379" spans="1:20" x14ac:dyDescent="0.25">
      <c r="A2379" s="286">
        <v>43200</v>
      </c>
      <c r="B2379" s="1">
        <f t="shared" si="557"/>
        <v>2</v>
      </c>
      <c r="C2379" s="285">
        <v>1</v>
      </c>
      <c r="D2379" t="s">
        <v>713</v>
      </c>
      <c r="F2379" s="16">
        <v>39</v>
      </c>
      <c r="G2379" t="str">
        <f t="shared" si="551"/>
        <v>heating</v>
      </c>
      <c r="H2379" s="283">
        <f>IF(G2379="heating",F2379*Assumptions!M$4+Assumptions!M$7,0)</f>
        <v>0.32684879865565691</v>
      </c>
      <c r="I2379" s="15">
        <f t="shared" si="552"/>
        <v>1.012242869806885</v>
      </c>
      <c r="J2379" s="15">
        <f t="shared" si="553"/>
        <v>1.0199659078795975</v>
      </c>
      <c r="K2379" s="283">
        <f t="shared" si="558"/>
        <v>0.33745609387250664</v>
      </c>
      <c r="L2379" s="283">
        <f t="shared" si="559"/>
        <v>3.4953736047983544</v>
      </c>
      <c r="M2379" s="283">
        <f t="shared" si="560"/>
        <v>4.0245738407006755</v>
      </c>
      <c r="N2379" s="283">
        <f t="shared" si="561"/>
        <v>2.9501734199721237</v>
      </c>
      <c r="O2379" s="283">
        <f t="shared" si="562"/>
        <v>0.39981891075117232</v>
      </c>
      <c r="P2379" s="21">
        <f t="shared" si="554"/>
        <v>0</v>
      </c>
      <c r="Q2379" s="21">
        <f t="shared" si="555"/>
        <v>0.81803459285312596</v>
      </c>
      <c r="R2379">
        <f t="shared" si="556"/>
        <v>0.83668510409641816</v>
      </c>
      <c r="S2379" s="296">
        <f t="shared" si="563"/>
        <v>0</v>
      </c>
      <c r="T2379" s="283">
        <f t="shared" si="564"/>
        <v>0.33745609387250664</v>
      </c>
    </row>
    <row r="2380" spans="1:20" x14ac:dyDescent="0.25">
      <c r="A2380" s="286">
        <v>43200</v>
      </c>
      <c r="B2380" s="1">
        <f t="shared" si="557"/>
        <v>2</v>
      </c>
      <c r="C2380" s="285">
        <v>2</v>
      </c>
      <c r="D2380" t="s">
        <v>713</v>
      </c>
      <c r="F2380" s="16">
        <v>37</v>
      </c>
      <c r="G2380" t="str">
        <f t="shared" si="551"/>
        <v>heating</v>
      </c>
      <c r="H2380" s="283">
        <f>IF(G2380="heating",F2380*Assumptions!M$4+Assumptions!M$7,0)</f>
        <v>0.34824054712973695</v>
      </c>
      <c r="I2380" s="15">
        <f t="shared" si="552"/>
        <v>1.0509704703585963</v>
      </c>
      <c r="J2380" s="15">
        <f t="shared" si="553"/>
        <v>1.0199659078795975</v>
      </c>
      <c r="K2380" s="283">
        <f t="shared" si="558"/>
        <v>0.37329786485390204</v>
      </c>
      <c r="L2380" s="283">
        <f t="shared" si="559"/>
        <v>3.3550920610042541</v>
      </c>
      <c r="M2380" s="283">
        <f t="shared" si="560"/>
        <v>4.273354973821097</v>
      </c>
      <c r="N2380" s="283">
        <f t="shared" si="561"/>
        <v>2.8034223547707424</v>
      </c>
      <c r="O2380" s="283">
        <f t="shared" si="562"/>
        <v>0.44675705058490489</v>
      </c>
      <c r="P2380" s="21">
        <f t="shared" si="554"/>
        <v>0</v>
      </c>
      <c r="Q2380" s="21">
        <f t="shared" si="555"/>
        <v>0.74507607494346417</v>
      </c>
      <c r="R2380">
        <f t="shared" si="556"/>
        <v>0.83668510409641816</v>
      </c>
      <c r="S2380" s="296">
        <f t="shared" si="563"/>
        <v>0</v>
      </c>
      <c r="T2380" s="283">
        <f t="shared" si="564"/>
        <v>0.37329786485390204</v>
      </c>
    </row>
    <row r="2381" spans="1:20" x14ac:dyDescent="0.25">
      <c r="A2381" s="286">
        <v>43200</v>
      </c>
      <c r="B2381" s="1">
        <f t="shared" si="557"/>
        <v>2</v>
      </c>
      <c r="C2381" s="285">
        <v>3</v>
      </c>
      <c r="D2381" t="s">
        <v>713</v>
      </c>
      <c r="F2381" s="16">
        <v>41</v>
      </c>
      <c r="G2381" t="str">
        <f t="shared" si="551"/>
        <v>heating</v>
      </c>
      <c r="H2381" s="283">
        <f>IF(G2381="heating",F2381*Assumptions!M$4+Assumptions!M$7,0)</f>
        <v>0.30545705018157687</v>
      </c>
      <c r="I2381" s="15">
        <f t="shared" si="552"/>
        <v>1.0924036124451033</v>
      </c>
      <c r="J2381" s="15">
        <f t="shared" si="553"/>
        <v>1.0199659078795975</v>
      </c>
      <c r="K2381" s="283">
        <f t="shared" si="558"/>
        <v>0.34034465682643555</v>
      </c>
      <c r="L2381" s="283">
        <f t="shared" si="559"/>
        <v>3.6290180754851575</v>
      </c>
      <c r="M2381" s="283">
        <f t="shared" si="560"/>
        <v>4.2142189020991685</v>
      </c>
      <c r="N2381" s="283">
        <f t="shared" si="561"/>
        <v>3.0927664988509331</v>
      </c>
      <c r="O2381" s="283">
        <f t="shared" si="562"/>
        <v>0.3993566640018944</v>
      </c>
      <c r="P2381" s="21">
        <f t="shared" si="554"/>
        <v>0</v>
      </c>
      <c r="Q2381" s="21">
        <f t="shared" si="555"/>
        <v>0.69158980876382303</v>
      </c>
      <c r="R2381">
        <f t="shared" si="556"/>
        <v>0.83668510409641816</v>
      </c>
      <c r="S2381" s="296">
        <f t="shared" si="563"/>
        <v>0</v>
      </c>
      <c r="T2381" s="283">
        <f t="shared" si="564"/>
        <v>0.34034465682643555</v>
      </c>
    </row>
    <row r="2382" spans="1:20" x14ac:dyDescent="0.25">
      <c r="A2382" s="286">
        <v>43200</v>
      </c>
      <c r="B2382" s="1">
        <f t="shared" si="557"/>
        <v>2</v>
      </c>
      <c r="C2382" s="285">
        <v>4</v>
      </c>
      <c r="D2382" t="s">
        <v>713</v>
      </c>
      <c r="F2382" s="16">
        <v>39</v>
      </c>
      <c r="G2382" t="str">
        <f t="shared" si="551"/>
        <v>heating</v>
      </c>
      <c r="H2382" s="283">
        <f>IF(G2382="heating",F2382*Assumptions!M$4+Assumptions!M$7,0)</f>
        <v>0.32684879865565691</v>
      </c>
      <c r="I2382" s="15">
        <f t="shared" si="552"/>
        <v>1.1348296917927807</v>
      </c>
      <c r="J2382" s="15">
        <f t="shared" si="553"/>
        <v>1.0199659078795975</v>
      </c>
      <c r="K2382" s="283">
        <f t="shared" si="558"/>
        <v>0.37832343049844575</v>
      </c>
      <c r="L2382" s="283">
        <f t="shared" si="559"/>
        <v>3.4953736047983544</v>
      </c>
      <c r="M2382" s="283">
        <f t="shared" si="560"/>
        <v>4.5119664731360007</v>
      </c>
      <c r="N2382" s="283">
        <f t="shared" si="561"/>
        <v>2.9501734199721237</v>
      </c>
      <c r="O2382" s="283">
        <f t="shared" si="562"/>
        <v>0.44823864390098367</v>
      </c>
      <c r="P2382" s="21">
        <f t="shared" si="554"/>
        <v>0</v>
      </c>
      <c r="Q2382" s="21">
        <f t="shared" si="555"/>
        <v>0.6473875548762833</v>
      </c>
      <c r="R2382">
        <f t="shared" si="556"/>
        <v>0.83668510409641816</v>
      </c>
      <c r="S2382" s="296">
        <f t="shared" si="563"/>
        <v>0</v>
      </c>
      <c r="T2382" s="283">
        <f t="shared" si="564"/>
        <v>0.37832343049844575</v>
      </c>
    </row>
    <row r="2383" spans="1:20" x14ac:dyDescent="0.25">
      <c r="A2383" s="286">
        <v>43200</v>
      </c>
      <c r="B2383" s="1">
        <f t="shared" si="557"/>
        <v>2</v>
      </c>
      <c r="C2383" s="285">
        <v>5</v>
      </c>
      <c r="D2383" t="s">
        <v>713</v>
      </c>
      <c r="F2383" s="16">
        <v>39</v>
      </c>
      <c r="G2383" t="str">
        <f t="shared" si="551"/>
        <v>heating</v>
      </c>
      <c r="H2383" s="283">
        <f>IF(G2383="heating",F2383*Assumptions!M$4+Assumptions!M$7,0)</f>
        <v>0.32684879865565691</v>
      </c>
      <c r="I2383" s="15">
        <f t="shared" si="552"/>
        <v>1.1635558681477385</v>
      </c>
      <c r="J2383" s="15">
        <f t="shared" si="553"/>
        <v>1.0199659078795975</v>
      </c>
      <c r="K2383" s="283">
        <f t="shared" si="558"/>
        <v>0.38790000895978499</v>
      </c>
      <c r="L2383" s="283">
        <f t="shared" si="559"/>
        <v>3.4953736047983544</v>
      </c>
      <c r="M2383" s="283">
        <f t="shared" si="560"/>
        <v>4.6261788043362921</v>
      </c>
      <c r="N2383" s="283">
        <f t="shared" si="561"/>
        <v>2.9501734199721237</v>
      </c>
      <c r="O2383" s="283">
        <f t="shared" si="562"/>
        <v>0.45958500047495143</v>
      </c>
      <c r="P2383" s="21">
        <f t="shared" si="554"/>
        <v>0</v>
      </c>
      <c r="Q2383" s="21">
        <f t="shared" si="555"/>
        <v>0.72139578924615555</v>
      </c>
      <c r="R2383">
        <f t="shared" si="556"/>
        <v>0.83668510409641816</v>
      </c>
      <c r="S2383" s="296">
        <f t="shared" si="563"/>
        <v>0</v>
      </c>
      <c r="T2383" s="283">
        <f t="shared" si="564"/>
        <v>0.38790000895978499</v>
      </c>
    </row>
    <row r="2384" spans="1:20" x14ac:dyDescent="0.25">
      <c r="A2384" s="286">
        <v>43200</v>
      </c>
      <c r="B2384" s="1">
        <f t="shared" si="557"/>
        <v>2</v>
      </c>
      <c r="C2384" s="285">
        <v>6</v>
      </c>
      <c r="D2384" t="s">
        <v>713</v>
      </c>
      <c r="F2384" s="16">
        <v>39</v>
      </c>
      <c r="G2384" t="str">
        <f t="shared" si="551"/>
        <v>heating</v>
      </c>
      <c r="H2384" s="283">
        <f>IF(G2384="heating",F2384*Assumptions!M$4+Assumptions!M$7,0)</f>
        <v>0.32684879865565691</v>
      </c>
      <c r="I2384" s="15">
        <f t="shared" si="552"/>
        <v>1.2083911162615524</v>
      </c>
      <c r="J2384" s="15">
        <f t="shared" si="553"/>
        <v>1.0199659078795975</v>
      </c>
      <c r="K2384" s="283">
        <f t="shared" si="558"/>
        <v>0.40284694328512016</v>
      </c>
      <c r="L2384" s="283">
        <f t="shared" si="559"/>
        <v>3.4953736047983544</v>
      </c>
      <c r="M2384" s="283">
        <f t="shared" si="560"/>
        <v>4.8044391527985191</v>
      </c>
      <c r="N2384" s="283">
        <f t="shared" si="561"/>
        <v>2.9501734199721237</v>
      </c>
      <c r="O2384" s="283">
        <f t="shared" si="562"/>
        <v>0.4772941694884546</v>
      </c>
      <c r="P2384" s="21">
        <f t="shared" si="554"/>
        <v>0</v>
      </c>
      <c r="Q2384" s="21">
        <f t="shared" si="555"/>
        <v>0.87787080972652631</v>
      </c>
      <c r="R2384">
        <f t="shared" si="556"/>
        <v>0.83668510409641816</v>
      </c>
      <c r="S2384" s="296">
        <f t="shared" si="563"/>
        <v>0</v>
      </c>
      <c r="T2384" s="283">
        <f t="shared" si="564"/>
        <v>0.40284694328512016</v>
      </c>
    </row>
    <row r="2385" spans="1:20" x14ac:dyDescent="0.25">
      <c r="A2385" s="286">
        <v>43200</v>
      </c>
      <c r="B2385" s="1">
        <f t="shared" si="557"/>
        <v>2</v>
      </c>
      <c r="C2385" s="285">
        <v>7</v>
      </c>
      <c r="D2385" t="s">
        <v>714</v>
      </c>
      <c r="F2385" s="16">
        <v>43</v>
      </c>
      <c r="G2385" t="str">
        <f t="shared" si="551"/>
        <v>heating</v>
      </c>
      <c r="H2385" s="283">
        <f>IF(G2385="heating",F2385*Assumptions!M$4+Assumptions!M$7,0)</f>
        <v>0.28406530170749683</v>
      </c>
      <c r="I2385" s="15">
        <f t="shared" si="552"/>
        <v>1.1637425769249583</v>
      </c>
      <c r="J2385" s="15">
        <f t="shared" si="553"/>
        <v>1.0199659078795975</v>
      </c>
      <c r="K2385" s="283">
        <f t="shared" si="558"/>
        <v>0.33717919381333744</v>
      </c>
      <c r="L2385" s="283">
        <f t="shared" si="559"/>
        <v>3.7370271581932331</v>
      </c>
      <c r="M2385" s="283">
        <f t="shared" si="560"/>
        <v>4.2992831088111796</v>
      </c>
      <c r="N2385" s="283">
        <f t="shared" si="561"/>
        <v>3.2278965655525562</v>
      </c>
      <c r="O2385" s="283">
        <f t="shared" si="562"/>
        <v>0.39036189012532529</v>
      </c>
      <c r="P2385" s="21">
        <f t="shared" si="554"/>
        <v>0</v>
      </c>
      <c r="Q2385" s="21">
        <f t="shared" si="555"/>
        <v>0.97331382064367777</v>
      </c>
      <c r="R2385">
        <f t="shared" si="556"/>
        <v>0.83668510409641816</v>
      </c>
      <c r="S2385" s="296">
        <f t="shared" si="563"/>
        <v>0</v>
      </c>
      <c r="T2385" s="283">
        <f t="shared" si="564"/>
        <v>0.33717919381333744</v>
      </c>
    </row>
    <row r="2386" spans="1:20" x14ac:dyDescent="0.25">
      <c r="A2386" s="286">
        <v>43200</v>
      </c>
      <c r="B2386" s="1">
        <f t="shared" si="557"/>
        <v>2</v>
      </c>
      <c r="C2386" s="285">
        <v>8</v>
      </c>
      <c r="D2386" t="s">
        <v>714</v>
      </c>
      <c r="F2386" s="16">
        <v>50</v>
      </c>
      <c r="G2386" t="str">
        <f t="shared" si="551"/>
        <v>heating</v>
      </c>
      <c r="H2386" s="283">
        <f>IF(G2386="heating",F2386*Assumptions!M$4+Assumptions!M$7,0)</f>
        <v>0.20919418204821671</v>
      </c>
      <c r="I2386" s="15">
        <f t="shared" si="552"/>
        <v>1.094193721037565</v>
      </c>
      <c r="J2386" s="15">
        <f t="shared" si="553"/>
        <v>1.0199659078795975</v>
      </c>
      <c r="K2386" s="283">
        <f t="shared" si="558"/>
        <v>0.23346913603332248</v>
      </c>
      <c r="L2386" s="283">
        <f t="shared" si="559"/>
        <v>4.0351685236640416</v>
      </c>
      <c r="M2386" s="283">
        <f t="shared" si="560"/>
        <v>3.2144018982012081</v>
      </c>
      <c r="N2386" s="283">
        <f t="shared" si="561"/>
        <v>3.6783220436298789</v>
      </c>
      <c r="O2386" s="283">
        <f t="shared" si="562"/>
        <v>0.25611876768653491</v>
      </c>
      <c r="P2386" s="21">
        <f t="shared" si="554"/>
        <v>0</v>
      </c>
      <c r="Q2386" s="21">
        <f t="shared" si="555"/>
        <v>0.94940007506179924</v>
      </c>
      <c r="R2386">
        <f t="shared" si="556"/>
        <v>0.83668510409641816</v>
      </c>
      <c r="S2386" s="296">
        <f t="shared" si="563"/>
        <v>0</v>
      </c>
      <c r="T2386" s="283">
        <f t="shared" si="564"/>
        <v>0.23346913603332248</v>
      </c>
    </row>
    <row r="2387" spans="1:20" x14ac:dyDescent="0.25">
      <c r="A2387" s="286">
        <v>43200</v>
      </c>
      <c r="B2387" s="1">
        <f t="shared" si="557"/>
        <v>2</v>
      </c>
      <c r="C2387" s="285">
        <v>9</v>
      </c>
      <c r="D2387" t="s">
        <v>714</v>
      </c>
      <c r="F2387" s="16">
        <v>54</v>
      </c>
      <c r="G2387" t="str">
        <f t="shared" si="551"/>
        <v>heating</v>
      </c>
      <c r="H2387" s="283">
        <f>IF(G2387="heating",F2387*Assumptions!M$4+Assumptions!M$7,0)</f>
        <v>0.16641068510005663</v>
      </c>
      <c r="I2387" s="15">
        <f t="shared" si="552"/>
        <v>1.0343009000871222</v>
      </c>
      <c r="J2387" s="15">
        <f t="shared" si="553"/>
        <v>1.0199659078795975</v>
      </c>
      <c r="K2387" s="283">
        <f t="shared" si="558"/>
        <v>0.17555522791859238</v>
      </c>
      <c r="L2387" s="283">
        <f t="shared" si="559"/>
        <v>4.1559947708987721</v>
      </c>
      <c r="M2387" s="283">
        <f t="shared" si="560"/>
        <v>2.4894177507050843</v>
      </c>
      <c r="N2387" s="283">
        <f t="shared" si="561"/>
        <v>3.9259252525022648</v>
      </c>
      <c r="O2387" s="283">
        <f t="shared" si="562"/>
        <v>0.18584322479613771</v>
      </c>
      <c r="P2387" s="21">
        <f t="shared" si="554"/>
        <v>0</v>
      </c>
      <c r="Q2387" s="21">
        <f t="shared" si="555"/>
        <v>0.8408485371888097</v>
      </c>
      <c r="R2387">
        <f t="shared" si="556"/>
        <v>0.83668510409641816</v>
      </c>
      <c r="S2387" s="296">
        <f t="shared" si="563"/>
        <v>0</v>
      </c>
      <c r="T2387" s="283">
        <f t="shared" si="564"/>
        <v>0.17555522791859238</v>
      </c>
    </row>
    <row r="2388" spans="1:20" x14ac:dyDescent="0.25">
      <c r="A2388" s="286">
        <v>43200</v>
      </c>
      <c r="B2388" s="1">
        <f t="shared" si="557"/>
        <v>2</v>
      </c>
      <c r="C2388" s="285">
        <v>10</v>
      </c>
      <c r="D2388" t="s">
        <v>714</v>
      </c>
      <c r="F2388" s="16">
        <v>57</v>
      </c>
      <c r="G2388" t="str">
        <f t="shared" si="551"/>
        <v>heating</v>
      </c>
      <c r="H2388" s="283">
        <f>IF(G2388="heating",F2388*Assumptions!M$4+Assumptions!M$7,0)</f>
        <v>0.13432306238893654</v>
      </c>
      <c r="I2388" s="15">
        <f t="shared" si="552"/>
        <v>0.98112329028689171</v>
      </c>
      <c r="J2388" s="15">
        <f t="shared" si="553"/>
        <v>1.0199659078795975</v>
      </c>
      <c r="K2388" s="283">
        <f t="shared" si="558"/>
        <v>0.1344187417162899</v>
      </c>
      <c r="L2388" s="283">
        <f t="shared" si="559"/>
        <v>4.2530692972692208</v>
      </c>
      <c r="M2388" s="283">
        <f t="shared" si="560"/>
        <v>1.950613866142241</v>
      </c>
      <c r="N2388" s="283">
        <f t="shared" si="561"/>
        <v>4.1119599131986844</v>
      </c>
      <c r="O2388" s="283">
        <f t="shared" si="562"/>
        <v>0.13903156534578076</v>
      </c>
      <c r="P2388" s="21">
        <f t="shared" si="554"/>
        <v>0</v>
      </c>
      <c r="Q2388" s="21">
        <f t="shared" si="555"/>
        <v>0.74504051125983206</v>
      </c>
      <c r="R2388">
        <f t="shared" si="556"/>
        <v>0.83668510409641816</v>
      </c>
      <c r="S2388" s="296">
        <f t="shared" si="563"/>
        <v>0</v>
      </c>
      <c r="T2388" s="283">
        <f t="shared" si="564"/>
        <v>0.1344187417162899</v>
      </c>
    </row>
    <row r="2389" spans="1:20" x14ac:dyDescent="0.25">
      <c r="A2389" s="286">
        <v>43200</v>
      </c>
      <c r="B2389" s="1">
        <f t="shared" si="557"/>
        <v>2</v>
      </c>
      <c r="C2389" s="285">
        <v>11</v>
      </c>
      <c r="D2389" t="s">
        <v>714</v>
      </c>
      <c r="F2389" s="16">
        <v>61</v>
      </c>
      <c r="G2389" t="str">
        <f t="shared" si="551"/>
        <v>heating</v>
      </c>
      <c r="H2389" s="283">
        <f>IF(G2389="heating",F2389*Assumptions!M$4+Assumptions!M$7,0)</f>
        <v>9.153956544077646E-2</v>
      </c>
      <c r="I2389" s="15">
        <f t="shared" si="552"/>
        <v>0.94956163997961163</v>
      </c>
      <c r="J2389" s="15">
        <f t="shared" si="553"/>
        <v>1.0199659078795975</v>
      </c>
      <c r="K2389" s="283">
        <f t="shared" si="558"/>
        <v>8.8657945709655961E-2</v>
      </c>
      <c r="L2389" s="283">
        <f t="shared" si="559"/>
        <v>4.3818232651749627</v>
      </c>
      <c r="M2389" s="283">
        <f t="shared" si="560"/>
        <v>1.3255055285106818</v>
      </c>
      <c r="N2389" s="283">
        <f t="shared" si="561"/>
        <v>4.3585758300027857</v>
      </c>
      <c r="O2389" s="283">
        <f t="shared" si="562"/>
        <v>8.9130822613895183E-2</v>
      </c>
      <c r="P2389" s="21">
        <f t="shared" si="554"/>
        <v>0</v>
      </c>
      <c r="Q2389" s="21">
        <f t="shared" si="555"/>
        <v>0.72850690893675296</v>
      </c>
      <c r="R2389">
        <f t="shared" si="556"/>
        <v>0.83668510409641816</v>
      </c>
      <c r="S2389" s="296">
        <f t="shared" si="563"/>
        <v>0</v>
      </c>
      <c r="T2389" s="283">
        <f t="shared" si="564"/>
        <v>8.8657945709655961E-2</v>
      </c>
    </row>
    <row r="2390" spans="1:20" x14ac:dyDescent="0.25">
      <c r="A2390" s="286">
        <v>43200</v>
      </c>
      <c r="B2390" s="1">
        <f t="shared" si="557"/>
        <v>2</v>
      </c>
      <c r="C2390" s="285">
        <v>12</v>
      </c>
      <c r="D2390" t="s">
        <v>714</v>
      </c>
      <c r="F2390" s="16">
        <v>63</v>
      </c>
      <c r="G2390" t="str">
        <f t="shared" si="551"/>
        <v>heating</v>
      </c>
      <c r="H2390" s="283">
        <f>IF(G2390="heating",F2390*Assumptions!M$4+Assumptions!M$7,0)</f>
        <v>7.0147816966696364E-2</v>
      </c>
      <c r="I2390" s="15">
        <f t="shared" si="552"/>
        <v>0.91648403420261149</v>
      </c>
      <c r="J2390" s="15">
        <f t="shared" si="553"/>
        <v>1.0199659078795975</v>
      </c>
      <c r="K2390" s="283">
        <f t="shared" si="558"/>
        <v>6.5572949609420311E-2</v>
      </c>
      <c r="L2390" s="283">
        <f t="shared" si="559"/>
        <v>4.3818232651749627</v>
      </c>
      <c r="M2390" s="283">
        <f t="shared" si="560"/>
        <v>0.98036680787396802</v>
      </c>
      <c r="N2390" s="283">
        <f t="shared" si="561"/>
        <v>4.3585758300027857</v>
      </c>
      <c r="O2390" s="283">
        <f t="shared" si="562"/>
        <v>0</v>
      </c>
      <c r="P2390" s="21">
        <f t="shared" si="554"/>
        <v>0</v>
      </c>
      <c r="Q2390" s="21">
        <f t="shared" si="555"/>
        <v>0.75910815787401487</v>
      </c>
      <c r="R2390">
        <f t="shared" si="556"/>
        <v>0.83668510409641816</v>
      </c>
      <c r="S2390" s="296">
        <f t="shared" si="563"/>
        <v>0</v>
      </c>
      <c r="T2390" s="283">
        <f t="shared" si="564"/>
        <v>6.5572949609420311E-2</v>
      </c>
    </row>
    <row r="2391" spans="1:20" x14ac:dyDescent="0.25">
      <c r="A2391" s="286">
        <v>43200</v>
      </c>
      <c r="B2391" s="1">
        <f t="shared" si="557"/>
        <v>2</v>
      </c>
      <c r="C2391" s="285">
        <v>13</v>
      </c>
      <c r="D2391" t="s">
        <v>714</v>
      </c>
      <c r="F2391" s="16">
        <v>64</v>
      </c>
      <c r="G2391" t="str">
        <f t="shared" si="551"/>
        <v>heating</v>
      </c>
      <c r="H2391" s="283">
        <f>IF(G2391="heating",F2391*Assumptions!M$4+Assumptions!M$7,0)</f>
        <v>5.9451942729656371E-2</v>
      </c>
      <c r="I2391" s="15">
        <f t="shared" si="552"/>
        <v>0.90040206880052787</v>
      </c>
      <c r="J2391" s="15">
        <f t="shared" si="553"/>
        <v>1.0199659078795975</v>
      </c>
      <c r="K2391" s="283">
        <f t="shared" si="558"/>
        <v>5.4599440299111977E-2</v>
      </c>
      <c r="L2391" s="283">
        <f t="shared" si="559"/>
        <v>4.3818232651749627</v>
      </c>
      <c r="M2391" s="283">
        <f t="shared" si="560"/>
        <v>0.8163042735850311</v>
      </c>
      <c r="N2391" s="283">
        <f t="shared" si="561"/>
        <v>4.3585758300027857</v>
      </c>
      <c r="O2391" s="283">
        <f t="shared" si="562"/>
        <v>0</v>
      </c>
      <c r="P2391" s="21">
        <f t="shared" si="554"/>
        <v>0</v>
      </c>
      <c r="Q2391" s="21">
        <f t="shared" si="555"/>
        <v>0.79115902007799765</v>
      </c>
      <c r="R2391">
        <f t="shared" si="556"/>
        <v>0.83668510409641816</v>
      </c>
      <c r="S2391" s="296">
        <f t="shared" si="563"/>
        <v>0</v>
      </c>
      <c r="T2391" s="283">
        <f t="shared" si="564"/>
        <v>5.4599440299111977E-2</v>
      </c>
    </row>
    <row r="2392" spans="1:20" x14ac:dyDescent="0.25">
      <c r="A2392" s="286">
        <v>43200</v>
      </c>
      <c r="B2392" s="1">
        <f t="shared" si="557"/>
        <v>2</v>
      </c>
      <c r="C2392" s="285">
        <v>14</v>
      </c>
      <c r="D2392" t="s">
        <v>714</v>
      </c>
      <c r="F2392" s="16">
        <v>64</v>
      </c>
      <c r="G2392" t="str">
        <f t="shared" si="551"/>
        <v>heating</v>
      </c>
      <c r="H2392" s="283">
        <f>IF(G2392="heating",F2392*Assumptions!M$4+Assumptions!M$7,0)</f>
        <v>5.9451942729656371E-2</v>
      </c>
      <c r="I2392" s="15">
        <f t="shared" si="552"/>
        <v>0.86032894500746537</v>
      </c>
      <c r="J2392" s="15">
        <f t="shared" si="553"/>
        <v>1.0199659078795975</v>
      </c>
      <c r="K2392" s="283">
        <f t="shared" si="558"/>
        <v>5.2169447959075549E-2</v>
      </c>
      <c r="L2392" s="283">
        <f t="shared" si="559"/>
        <v>4.3818232651749627</v>
      </c>
      <c r="M2392" s="283">
        <f t="shared" si="560"/>
        <v>0.7799739903241808</v>
      </c>
      <c r="N2392" s="283">
        <f t="shared" si="561"/>
        <v>4.3585758300027857</v>
      </c>
      <c r="O2392" s="283">
        <f t="shared" si="562"/>
        <v>0</v>
      </c>
      <c r="P2392" s="21">
        <f t="shared" si="554"/>
        <v>0</v>
      </c>
      <c r="Q2392" s="21">
        <f t="shared" si="555"/>
        <v>0.84355555031342389</v>
      </c>
      <c r="R2392">
        <f t="shared" si="556"/>
        <v>0.83668510409641816</v>
      </c>
      <c r="S2392" s="296">
        <f t="shared" si="563"/>
        <v>0</v>
      </c>
      <c r="T2392" s="283">
        <f t="shared" si="564"/>
        <v>5.2169447959075549E-2</v>
      </c>
    </row>
    <row r="2393" spans="1:20" x14ac:dyDescent="0.25">
      <c r="A2393" s="286">
        <v>43200</v>
      </c>
      <c r="B2393" s="1">
        <f t="shared" si="557"/>
        <v>2</v>
      </c>
      <c r="C2393" s="285">
        <v>15</v>
      </c>
      <c r="D2393" t="s">
        <v>714</v>
      </c>
      <c r="F2393" s="16">
        <v>63</v>
      </c>
      <c r="G2393" t="str">
        <f t="shared" si="551"/>
        <v>heating</v>
      </c>
      <c r="H2393" s="283">
        <f>IF(G2393="heating",F2393*Assumptions!M$4+Assumptions!M$7,0)</f>
        <v>7.0147816966696364E-2</v>
      </c>
      <c r="I2393" s="15">
        <f t="shared" si="552"/>
        <v>0.85754515037175039</v>
      </c>
      <c r="J2393" s="15">
        <f t="shared" si="553"/>
        <v>1.0199659078795975</v>
      </c>
      <c r="K2393" s="283">
        <f t="shared" si="558"/>
        <v>6.1355967845150836E-2</v>
      </c>
      <c r="L2393" s="283">
        <f t="shared" si="559"/>
        <v>4.3818232651749627</v>
      </c>
      <c r="M2393" s="283">
        <f t="shared" si="560"/>
        <v>0.9173196371164446</v>
      </c>
      <c r="N2393" s="283">
        <f t="shared" si="561"/>
        <v>4.3585758300027857</v>
      </c>
      <c r="O2393" s="283">
        <f t="shared" si="562"/>
        <v>0</v>
      </c>
      <c r="P2393" s="21">
        <f t="shared" si="554"/>
        <v>0</v>
      </c>
      <c r="Q2393" s="21">
        <f t="shared" si="555"/>
        <v>0.96592607327566882</v>
      </c>
      <c r="R2393">
        <f t="shared" si="556"/>
        <v>0.83668510409641816</v>
      </c>
      <c r="S2393" s="296">
        <f t="shared" si="563"/>
        <v>0</v>
      </c>
      <c r="T2393" s="283">
        <f t="shared" si="564"/>
        <v>6.1355967845150836E-2</v>
      </c>
    </row>
    <row r="2394" spans="1:20" x14ac:dyDescent="0.25">
      <c r="A2394" s="286">
        <v>43200</v>
      </c>
      <c r="B2394" s="1">
        <f t="shared" si="557"/>
        <v>2</v>
      </c>
      <c r="C2394" s="285">
        <v>16</v>
      </c>
      <c r="D2394" t="s">
        <v>714</v>
      </c>
      <c r="F2394" s="16">
        <v>59</v>
      </c>
      <c r="G2394" t="str">
        <f t="shared" si="551"/>
        <v>heating</v>
      </c>
      <c r="H2394" s="283">
        <f>IF(G2394="heating",F2394*Assumptions!M$4+Assumptions!M$7,0)</f>
        <v>0.11293131391485645</v>
      </c>
      <c r="I2394" s="15">
        <f t="shared" si="552"/>
        <v>0.88344815438260227</v>
      </c>
      <c r="J2394" s="15">
        <f t="shared" si="553"/>
        <v>1.0199659078795975</v>
      </c>
      <c r="K2394" s="283">
        <f t="shared" si="558"/>
        <v>0.10176093873165813</v>
      </c>
      <c r="L2394" s="283">
        <f t="shared" si="559"/>
        <v>4.3182081448486933</v>
      </c>
      <c r="M2394" s="283">
        <f t="shared" si="560"/>
        <v>1.499317808132385</v>
      </c>
      <c r="N2394" s="283">
        <f t="shared" si="561"/>
        <v>4.2355603137647586</v>
      </c>
      <c r="O2394" s="283">
        <f t="shared" si="562"/>
        <v>0.103746584136802</v>
      </c>
      <c r="P2394" s="21">
        <f t="shared" si="554"/>
        <v>0</v>
      </c>
      <c r="Q2394" s="21">
        <f t="shared" si="555"/>
        <v>1.1649354943302594</v>
      </c>
      <c r="R2394">
        <f t="shared" si="556"/>
        <v>0.83668510409641816</v>
      </c>
      <c r="S2394" s="296">
        <f t="shared" si="563"/>
        <v>0</v>
      </c>
      <c r="T2394" s="283">
        <f t="shared" si="564"/>
        <v>0.10176093873165813</v>
      </c>
    </row>
    <row r="2395" spans="1:20" x14ac:dyDescent="0.25">
      <c r="A2395" s="286">
        <v>43200</v>
      </c>
      <c r="B2395" s="1">
        <f t="shared" si="557"/>
        <v>2</v>
      </c>
      <c r="C2395" s="285">
        <v>17</v>
      </c>
      <c r="D2395" t="s">
        <v>714</v>
      </c>
      <c r="F2395" s="16">
        <v>55</v>
      </c>
      <c r="G2395" t="str">
        <f t="shared" si="551"/>
        <v>heating</v>
      </c>
      <c r="H2395" s="283">
        <f>IF(G2395="heating",F2395*Assumptions!M$4+Assumptions!M$7,0)</f>
        <v>0.15571481086301653</v>
      </c>
      <c r="I2395" s="15">
        <f t="shared" si="552"/>
        <v>0.94025748850374469</v>
      </c>
      <c r="J2395" s="15">
        <f t="shared" si="553"/>
        <v>1.0199659078795975</v>
      </c>
      <c r="K2395" s="283">
        <f t="shared" si="558"/>
        <v>0.14933526582848203</v>
      </c>
      <c r="L2395" s="283">
        <f t="shared" si="559"/>
        <v>4.1851135499983272</v>
      </c>
      <c r="M2395" s="283">
        <f t="shared" si="560"/>
        <v>2.1324489718728361</v>
      </c>
      <c r="N2395" s="283">
        <f t="shared" si="561"/>
        <v>3.9876635481217684</v>
      </c>
      <c r="O2395" s="283">
        <f t="shared" si="562"/>
        <v>0.15672963302176204</v>
      </c>
      <c r="P2395" s="21">
        <f t="shared" si="554"/>
        <v>0</v>
      </c>
      <c r="Q2395" s="21">
        <f t="shared" si="555"/>
        <v>1.3521540118753073</v>
      </c>
      <c r="R2395">
        <f t="shared" si="556"/>
        <v>0.83668510409641816</v>
      </c>
      <c r="S2395" s="296">
        <f t="shared" si="563"/>
        <v>0</v>
      </c>
      <c r="T2395" s="283">
        <f t="shared" si="564"/>
        <v>0.14933526582848203</v>
      </c>
    </row>
    <row r="2396" spans="1:20" x14ac:dyDescent="0.25">
      <c r="A2396" s="286">
        <v>43200</v>
      </c>
      <c r="B2396" s="1">
        <f t="shared" si="557"/>
        <v>2</v>
      </c>
      <c r="C2396" s="285">
        <v>18</v>
      </c>
      <c r="D2396" t="s">
        <v>714</v>
      </c>
      <c r="F2396" s="16">
        <v>54</v>
      </c>
      <c r="G2396" t="str">
        <f t="shared" si="551"/>
        <v>heating</v>
      </c>
      <c r="H2396" s="283">
        <f>IF(G2396="heating",F2396*Assumptions!M$4+Assumptions!M$7,0)</f>
        <v>0.16641068510005663</v>
      </c>
      <c r="I2396" s="15">
        <f t="shared" si="552"/>
        <v>0.98182363790757687</v>
      </c>
      <c r="J2396" s="15">
        <f t="shared" si="553"/>
        <v>1.0199659078795975</v>
      </c>
      <c r="K2396" s="283">
        <f t="shared" si="558"/>
        <v>0.16664809294297958</v>
      </c>
      <c r="L2396" s="283">
        <f t="shared" si="559"/>
        <v>4.1559947708987721</v>
      </c>
      <c r="M2396" s="283">
        <f t="shared" si="560"/>
        <v>2.3631123129285525</v>
      </c>
      <c r="N2396" s="283">
        <f t="shared" si="561"/>
        <v>3.9259252525022648</v>
      </c>
      <c r="O2396" s="283">
        <f t="shared" si="562"/>
        <v>0.1764141083455017</v>
      </c>
      <c r="P2396" s="21">
        <f t="shared" si="554"/>
        <v>0</v>
      </c>
      <c r="Q2396" s="21">
        <f t="shared" si="555"/>
        <v>1.5598916921549892</v>
      </c>
      <c r="R2396">
        <f t="shared" si="556"/>
        <v>0.83668510409641816</v>
      </c>
      <c r="S2396" s="296">
        <f t="shared" si="563"/>
        <v>0</v>
      </c>
      <c r="T2396" s="283">
        <f t="shared" si="564"/>
        <v>0.16664809294297958</v>
      </c>
    </row>
    <row r="2397" spans="1:20" x14ac:dyDescent="0.25">
      <c r="A2397" s="286">
        <v>43200</v>
      </c>
      <c r="B2397" s="1">
        <f t="shared" si="557"/>
        <v>2</v>
      </c>
      <c r="C2397" s="285">
        <v>19</v>
      </c>
      <c r="D2397" t="s">
        <v>714</v>
      </c>
      <c r="F2397" s="16">
        <v>50</v>
      </c>
      <c r="G2397" t="str">
        <f t="shared" si="551"/>
        <v>heating</v>
      </c>
      <c r="H2397" s="283">
        <f>IF(G2397="heating",F2397*Assumptions!M$4+Assumptions!M$7,0)</f>
        <v>0.20919418204821671</v>
      </c>
      <c r="I2397" s="15">
        <f t="shared" si="552"/>
        <v>0.98418842963438757</v>
      </c>
      <c r="J2397" s="15">
        <f t="shared" si="553"/>
        <v>1.0199659078795975</v>
      </c>
      <c r="K2397" s="283">
        <f t="shared" si="558"/>
        <v>0.209997204281932</v>
      </c>
      <c r="L2397" s="283">
        <f t="shared" si="559"/>
        <v>4.0351685236640416</v>
      </c>
      <c r="M2397" s="283">
        <f t="shared" si="560"/>
        <v>2.8912404591433698</v>
      </c>
      <c r="N2397" s="283">
        <f t="shared" si="561"/>
        <v>3.6783220436298789</v>
      </c>
      <c r="O2397" s="283">
        <f t="shared" si="562"/>
        <v>0.23036974433583998</v>
      </c>
      <c r="P2397" s="21">
        <f t="shared" si="554"/>
        <v>0</v>
      </c>
      <c r="Q2397" s="21">
        <f t="shared" si="555"/>
        <v>1.6764212681468484</v>
      </c>
      <c r="R2397">
        <f t="shared" si="556"/>
        <v>0.83668510409641816</v>
      </c>
      <c r="S2397" s="296">
        <f t="shared" si="563"/>
        <v>0</v>
      </c>
      <c r="T2397" s="283">
        <f t="shared" si="564"/>
        <v>0.209997204281932</v>
      </c>
    </row>
    <row r="2398" spans="1:20" x14ac:dyDescent="0.25">
      <c r="A2398" s="286">
        <v>43200</v>
      </c>
      <c r="B2398" s="1">
        <f t="shared" si="557"/>
        <v>2</v>
      </c>
      <c r="C2398" s="285">
        <v>20</v>
      </c>
      <c r="D2398" t="s">
        <v>714</v>
      </c>
      <c r="F2398" s="16">
        <v>52</v>
      </c>
      <c r="G2398" t="str">
        <f t="shared" si="551"/>
        <v>heating</v>
      </c>
      <c r="H2398" s="283">
        <f>IF(G2398="heating",F2398*Assumptions!M$4+Assumptions!M$7,0)</f>
        <v>0.18780243357413662</v>
      </c>
      <c r="I2398" s="15">
        <f t="shared" si="552"/>
        <v>0.97071962311712034</v>
      </c>
      <c r="J2398" s="15">
        <f t="shared" si="553"/>
        <v>1.0199659078795975</v>
      </c>
      <c r="K2398" s="283">
        <f t="shared" si="558"/>
        <v>0.18594336257722638</v>
      </c>
      <c r="L2398" s="283">
        <f t="shared" si="559"/>
        <v>4.0950984110509578</v>
      </c>
      <c r="M2398" s="283">
        <f t="shared" si="560"/>
        <v>2.5980891297842299</v>
      </c>
      <c r="N2398" s="283">
        <f t="shared" si="561"/>
        <v>3.802065958051716</v>
      </c>
      <c r="O2398" s="283">
        <f t="shared" si="562"/>
        <v>0.20027437110156374</v>
      </c>
      <c r="P2398" s="21">
        <f t="shared" si="554"/>
        <v>0</v>
      </c>
      <c r="Q2398" s="21">
        <f t="shared" si="555"/>
        <v>1.52436960139122</v>
      </c>
      <c r="R2398">
        <f t="shared" si="556"/>
        <v>0.83668510409641816</v>
      </c>
      <c r="S2398" s="296">
        <f t="shared" si="563"/>
        <v>0</v>
      </c>
      <c r="T2398" s="283">
        <f t="shared" si="564"/>
        <v>0.18594336257722638</v>
      </c>
    </row>
    <row r="2399" spans="1:20" x14ac:dyDescent="0.25">
      <c r="A2399" s="286">
        <v>43200</v>
      </c>
      <c r="B2399" s="1">
        <f t="shared" si="557"/>
        <v>2</v>
      </c>
      <c r="C2399" s="285">
        <v>21</v>
      </c>
      <c r="D2399" t="s">
        <v>714</v>
      </c>
      <c r="F2399" s="16">
        <v>50</v>
      </c>
      <c r="G2399" t="str">
        <f t="shared" si="551"/>
        <v>heating</v>
      </c>
      <c r="H2399" s="283">
        <f>IF(G2399="heating",F2399*Assumptions!M$4+Assumptions!M$7,0)</f>
        <v>0.20919418204821671</v>
      </c>
      <c r="I2399" s="15">
        <f t="shared" si="552"/>
        <v>0.95751150862929935</v>
      </c>
      <c r="J2399" s="15">
        <f t="shared" si="553"/>
        <v>1.0199659078795975</v>
      </c>
      <c r="K2399" s="283">
        <f t="shared" si="558"/>
        <v>0.20430512473574228</v>
      </c>
      <c r="L2399" s="283">
        <f t="shared" si="559"/>
        <v>4.0351685236640416</v>
      </c>
      <c r="M2399" s="283">
        <f t="shared" si="560"/>
        <v>2.8128719363962214</v>
      </c>
      <c r="N2399" s="283">
        <f t="shared" si="561"/>
        <v>3.6783220436298789</v>
      </c>
      <c r="O2399" s="283">
        <f t="shared" si="562"/>
        <v>0.22412545687363872</v>
      </c>
      <c r="P2399" s="21">
        <f t="shared" si="554"/>
        <v>0</v>
      </c>
      <c r="Q2399" s="21">
        <f t="shared" si="555"/>
        <v>1.4448604713749031</v>
      </c>
      <c r="R2399">
        <f t="shared" si="556"/>
        <v>0.83668510409641816</v>
      </c>
      <c r="S2399" s="296">
        <f t="shared" si="563"/>
        <v>0</v>
      </c>
      <c r="T2399" s="283">
        <f t="shared" si="564"/>
        <v>0.20430512473574228</v>
      </c>
    </row>
    <row r="2400" spans="1:20" x14ac:dyDescent="0.25">
      <c r="A2400" s="286">
        <v>43200</v>
      </c>
      <c r="B2400" s="1">
        <f t="shared" si="557"/>
        <v>2</v>
      </c>
      <c r="C2400" s="285">
        <v>22</v>
      </c>
      <c r="D2400" t="s">
        <v>714</v>
      </c>
      <c r="F2400" s="16">
        <v>48</v>
      </c>
      <c r="G2400" t="str">
        <f t="shared" si="551"/>
        <v>heating</v>
      </c>
      <c r="H2400" s="283">
        <f>IF(G2400="heating",F2400*Assumptions!M$4+Assumptions!M$7,0)</f>
        <v>0.2305859305222967</v>
      </c>
      <c r="I2400" s="15">
        <f t="shared" si="552"/>
        <v>0.9426530227543114</v>
      </c>
      <c r="J2400" s="15">
        <f t="shared" si="553"/>
        <v>1.0199659078795975</v>
      </c>
      <c r="K2400" s="283">
        <f t="shared" si="558"/>
        <v>0.22170236455033457</v>
      </c>
      <c r="L2400" s="283">
        <f t="shared" si="559"/>
        <v>3.9630740889572826</v>
      </c>
      <c r="M2400" s="283">
        <f t="shared" si="560"/>
        <v>2.9978613225508943</v>
      </c>
      <c r="N2400" s="283">
        <f t="shared" si="561"/>
        <v>3.5524856183738187</v>
      </c>
      <c r="O2400" s="283">
        <f t="shared" si="562"/>
        <v>0.24732623599253015</v>
      </c>
      <c r="P2400" s="21">
        <f t="shared" si="554"/>
        <v>0</v>
      </c>
      <c r="Q2400" s="21">
        <f t="shared" si="555"/>
        <v>1.2427137171080138</v>
      </c>
      <c r="R2400">
        <f t="shared" si="556"/>
        <v>0.83668510409641816</v>
      </c>
      <c r="S2400" s="296">
        <f t="shared" si="563"/>
        <v>0</v>
      </c>
      <c r="T2400" s="283">
        <f t="shared" si="564"/>
        <v>0.22170236455033457</v>
      </c>
    </row>
    <row r="2401" spans="1:20" x14ac:dyDescent="0.25">
      <c r="A2401" s="286">
        <v>43200</v>
      </c>
      <c r="B2401" s="1">
        <f t="shared" si="557"/>
        <v>2</v>
      </c>
      <c r="C2401" s="285">
        <v>23</v>
      </c>
      <c r="D2401" t="s">
        <v>713</v>
      </c>
      <c r="F2401" s="16">
        <v>46</v>
      </c>
      <c r="G2401" t="str">
        <f t="shared" si="551"/>
        <v>heating</v>
      </c>
      <c r="H2401" s="283">
        <f>IF(G2401="heating",F2401*Assumptions!M$4+Assumptions!M$7,0)</f>
        <v>0.2519776789963768</v>
      </c>
      <c r="I2401" s="15">
        <f t="shared" si="552"/>
        <v>0.94450710149963013</v>
      </c>
      <c r="J2401" s="15">
        <f t="shared" si="553"/>
        <v>1.0199659078795975</v>
      </c>
      <c r="K2401" s="283">
        <f t="shared" si="558"/>
        <v>0.24274648763188744</v>
      </c>
      <c r="L2401" s="283">
        <f t="shared" si="559"/>
        <v>3.8708416397494121</v>
      </c>
      <c r="M2401" s="283">
        <f t="shared" si="560"/>
        <v>3.2060285201233878</v>
      </c>
      <c r="N2401" s="283">
        <f t="shared" si="561"/>
        <v>3.4228778732085736</v>
      </c>
      <c r="O2401" s="283">
        <f t="shared" si="562"/>
        <v>0.27451555300383013</v>
      </c>
      <c r="P2401" s="21">
        <f t="shared" si="554"/>
        <v>0</v>
      </c>
      <c r="Q2401" s="21">
        <f t="shared" si="555"/>
        <v>1.0297519246597011</v>
      </c>
      <c r="R2401">
        <f t="shared" si="556"/>
        <v>0.83668510409641816</v>
      </c>
      <c r="S2401" s="296">
        <f t="shared" si="563"/>
        <v>0</v>
      </c>
      <c r="T2401" s="283">
        <f t="shared" si="564"/>
        <v>0.24274648763188744</v>
      </c>
    </row>
    <row r="2402" spans="1:20" x14ac:dyDescent="0.25">
      <c r="A2402" s="286">
        <v>43201</v>
      </c>
      <c r="B2402" s="1">
        <f t="shared" si="557"/>
        <v>3</v>
      </c>
      <c r="C2402" s="285">
        <v>0</v>
      </c>
      <c r="D2402" t="s">
        <v>713</v>
      </c>
      <c r="F2402" s="16">
        <v>46</v>
      </c>
      <c r="G2402" t="str">
        <f t="shared" si="551"/>
        <v>Neither</v>
      </c>
      <c r="H2402" s="283">
        <f>IF(G2402="heating",F2402*Assumptions!M$4+Assumptions!M$7,0)</f>
        <v>0</v>
      </c>
      <c r="I2402" s="15">
        <f t="shared" si="552"/>
        <v>0.97481507806017154</v>
      </c>
      <c r="J2402" s="15">
        <f t="shared" si="553"/>
        <v>1.0263036171733995</v>
      </c>
      <c r="K2402" s="283">
        <f t="shared" si="558"/>
        <v>0</v>
      </c>
      <c r="L2402" s="283">
        <f t="shared" si="559"/>
        <v>3.8708416397494121</v>
      </c>
      <c r="M2402" s="283">
        <f t="shared" si="560"/>
        <v>0</v>
      </c>
      <c r="N2402" s="283">
        <f t="shared" si="561"/>
        <v>3.4228778732085736</v>
      </c>
      <c r="O2402" s="283">
        <f t="shared" si="562"/>
        <v>0</v>
      </c>
      <c r="P2402" s="21">
        <f t="shared" si="554"/>
        <v>0</v>
      </c>
      <c r="Q2402" s="21">
        <f t="shared" si="555"/>
        <v>0.90668853391740301</v>
      </c>
      <c r="R2402">
        <f t="shared" si="556"/>
        <v>0.9421089825381942</v>
      </c>
      <c r="S2402" s="296">
        <f t="shared" si="563"/>
        <v>0</v>
      </c>
      <c r="T2402" s="283">
        <f t="shared" si="564"/>
        <v>0</v>
      </c>
    </row>
    <row r="2403" spans="1:20" x14ac:dyDescent="0.25">
      <c r="A2403" s="286">
        <v>43201</v>
      </c>
      <c r="B2403" s="1">
        <f t="shared" si="557"/>
        <v>3</v>
      </c>
      <c r="C2403" s="285">
        <v>1</v>
      </c>
      <c r="D2403" t="s">
        <v>713</v>
      </c>
      <c r="F2403" s="16">
        <v>46</v>
      </c>
      <c r="G2403" t="str">
        <f t="shared" si="551"/>
        <v>Neither</v>
      </c>
      <c r="H2403" s="283">
        <f>IF(G2403="heating",F2403*Assumptions!M$4+Assumptions!M$7,0)</f>
        <v>0</v>
      </c>
      <c r="I2403" s="15">
        <f t="shared" si="552"/>
        <v>1.012242869806885</v>
      </c>
      <c r="J2403" s="15">
        <f t="shared" si="553"/>
        <v>1.0263036171733995</v>
      </c>
      <c r="K2403" s="283">
        <f t="shared" si="558"/>
        <v>0</v>
      </c>
      <c r="L2403" s="283">
        <f t="shared" si="559"/>
        <v>3.8708416397494121</v>
      </c>
      <c r="M2403" s="283">
        <f t="shared" si="560"/>
        <v>0</v>
      </c>
      <c r="N2403" s="283">
        <f t="shared" si="561"/>
        <v>3.4228778732085736</v>
      </c>
      <c r="O2403" s="283">
        <f t="shared" si="562"/>
        <v>0</v>
      </c>
      <c r="P2403" s="21">
        <f t="shared" si="554"/>
        <v>0</v>
      </c>
      <c r="Q2403" s="21">
        <f t="shared" si="555"/>
        <v>0.81803459285312596</v>
      </c>
      <c r="R2403">
        <f t="shared" si="556"/>
        <v>0.9421089825381942</v>
      </c>
      <c r="S2403" s="296">
        <f t="shared" si="563"/>
        <v>0</v>
      </c>
      <c r="T2403" s="283">
        <f t="shared" si="564"/>
        <v>0</v>
      </c>
    </row>
    <row r="2404" spans="1:20" x14ac:dyDescent="0.25">
      <c r="A2404" s="286">
        <v>43201</v>
      </c>
      <c r="B2404" s="1">
        <f t="shared" si="557"/>
        <v>3</v>
      </c>
      <c r="C2404" s="285">
        <v>2</v>
      </c>
      <c r="D2404" t="s">
        <v>713</v>
      </c>
      <c r="F2404" s="16">
        <v>45</v>
      </c>
      <c r="G2404" t="str">
        <f t="shared" si="551"/>
        <v>Neither</v>
      </c>
      <c r="H2404" s="283">
        <f>IF(G2404="heating",F2404*Assumptions!M$4+Assumptions!M$7,0)</f>
        <v>0</v>
      </c>
      <c r="I2404" s="15">
        <f t="shared" si="552"/>
        <v>1.0509704703585963</v>
      </c>
      <c r="J2404" s="15">
        <f t="shared" si="553"/>
        <v>1.0263036171733995</v>
      </c>
      <c r="K2404" s="283">
        <f t="shared" si="558"/>
        <v>0</v>
      </c>
      <c r="L2404" s="283">
        <f t="shared" si="559"/>
        <v>3.8225513186096443</v>
      </c>
      <c r="M2404" s="283">
        <f t="shared" si="560"/>
        <v>0</v>
      </c>
      <c r="N2404" s="283">
        <f t="shared" si="561"/>
        <v>3.3574836377085973</v>
      </c>
      <c r="O2404" s="283">
        <f t="shared" si="562"/>
        <v>0</v>
      </c>
      <c r="P2404" s="21">
        <f t="shared" si="554"/>
        <v>0</v>
      </c>
      <c r="Q2404" s="21">
        <f t="shared" si="555"/>
        <v>0.74507607494346417</v>
      </c>
      <c r="R2404">
        <f t="shared" si="556"/>
        <v>0.9421089825381942</v>
      </c>
      <c r="S2404" s="296">
        <f t="shared" si="563"/>
        <v>0</v>
      </c>
      <c r="T2404" s="283">
        <f t="shared" si="564"/>
        <v>0</v>
      </c>
    </row>
    <row r="2405" spans="1:20" x14ac:dyDescent="0.25">
      <c r="A2405" s="286">
        <v>43201</v>
      </c>
      <c r="B2405" s="1">
        <f t="shared" si="557"/>
        <v>3</v>
      </c>
      <c r="C2405" s="285">
        <v>3</v>
      </c>
      <c r="D2405" t="s">
        <v>713</v>
      </c>
      <c r="F2405" s="16">
        <v>46</v>
      </c>
      <c r="G2405" t="str">
        <f t="shared" si="551"/>
        <v>Neither</v>
      </c>
      <c r="H2405" s="283">
        <f>IF(G2405="heating",F2405*Assumptions!M$4+Assumptions!M$7,0)</f>
        <v>0</v>
      </c>
      <c r="I2405" s="15">
        <f t="shared" si="552"/>
        <v>1.0924036124451033</v>
      </c>
      <c r="J2405" s="15">
        <f t="shared" si="553"/>
        <v>1.0263036171733995</v>
      </c>
      <c r="K2405" s="283">
        <f t="shared" si="558"/>
        <v>0</v>
      </c>
      <c r="L2405" s="283">
        <f t="shared" si="559"/>
        <v>3.8708416397494121</v>
      </c>
      <c r="M2405" s="283">
        <f t="shared" si="560"/>
        <v>0</v>
      </c>
      <c r="N2405" s="283">
        <f t="shared" si="561"/>
        <v>3.4228778732085736</v>
      </c>
      <c r="O2405" s="283">
        <f t="shared" si="562"/>
        <v>0</v>
      </c>
      <c r="P2405" s="21">
        <f t="shared" si="554"/>
        <v>0</v>
      </c>
      <c r="Q2405" s="21">
        <f t="shared" si="555"/>
        <v>0.69158980876382303</v>
      </c>
      <c r="R2405">
        <f t="shared" si="556"/>
        <v>0.9421089825381942</v>
      </c>
      <c r="S2405" s="296">
        <f t="shared" si="563"/>
        <v>0</v>
      </c>
      <c r="T2405" s="283">
        <f t="shared" si="564"/>
        <v>0</v>
      </c>
    </row>
    <row r="2406" spans="1:20" x14ac:dyDescent="0.25">
      <c r="A2406" s="286">
        <v>43201</v>
      </c>
      <c r="B2406" s="1">
        <f t="shared" si="557"/>
        <v>3</v>
      </c>
      <c r="C2406" s="285">
        <v>4</v>
      </c>
      <c r="D2406" t="s">
        <v>713</v>
      </c>
      <c r="F2406" s="16">
        <v>45</v>
      </c>
      <c r="G2406" t="str">
        <f t="shared" si="551"/>
        <v>Neither</v>
      </c>
      <c r="H2406" s="283">
        <f>IF(G2406="heating",F2406*Assumptions!M$4+Assumptions!M$7,0)</f>
        <v>0</v>
      </c>
      <c r="I2406" s="15">
        <f t="shared" si="552"/>
        <v>1.1348296917927807</v>
      </c>
      <c r="J2406" s="15">
        <f t="shared" si="553"/>
        <v>1.0263036171733995</v>
      </c>
      <c r="K2406" s="283">
        <f t="shared" si="558"/>
        <v>0</v>
      </c>
      <c r="L2406" s="283">
        <f t="shared" si="559"/>
        <v>3.8225513186096443</v>
      </c>
      <c r="M2406" s="283">
        <f t="shared" si="560"/>
        <v>0</v>
      </c>
      <c r="N2406" s="283">
        <f t="shared" si="561"/>
        <v>3.3574836377085973</v>
      </c>
      <c r="O2406" s="283">
        <f t="shared" si="562"/>
        <v>0</v>
      </c>
      <c r="P2406" s="21">
        <f t="shared" si="554"/>
        <v>0</v>
      </c>
      <c r="Q2406" s="21">
        <f t="shared" si="555"/>
        <v>0.6473875548762833</v>
      </c>
      <c r="R2406">
        <f t="shared" si="556"/>
        <v>0.9421089825381942</v>
      </c>
      <c r="S2406" s="296">
        <f t="shared" si="563"/>
        <v>0</v>
      </c>
      <c r="T2406" s="283">
        <f t="shared" si="564"/>
        <v>0</v>
      </c>
    </row>
    <row r="2407" spans="1:20" x14ac:dyDescent="0.25">
      <c r="A2407" s="286">
        <v>43201</v>
      </c>
      <c r="B2407" s="1">
        <f t="shared" si="557"/>
        <v>3</v>
      </c>
      <c r="C2407" s="285">
        <v>5</v>
      </c>
      <c r="D2407" t="s">
        <v>713</v>
      </c>
      <c r="F2407" s="16">
        <v>45</v>
      </c>
      <c r="G2407" t="str">
        <f t="shared" si="551"/>
        <v>Neither</v>
      </c>
      <c r="H2407" s="283">
        <f>IF(G2407="heating",F2407*Assumptions!M$4+Assumptions!M$7,0)</f>
        <v>0</v>
      </c>
      <c r="I2407" s="15">
        <f t="shared" si="552"/>
        <v>1.1635558681477385</v>
      </c>
      <c r="J2407" s="15">
        <f t="shared" si="553"/>
        <v>1.0263036171733995</v>
      </c>
      <c r="K2407" s="283">
        <f t="shared" si="558"/>
        <v>0</v>
      </c>
      <c r="L2407" s="283">
        <f t="shared" si="559"/>
        <v>3.8225513186096443</v>
      </c>
      <c r="M2407" s="283">
        <f t="shared" si="560"/>
        <v>0</v>
      </c>
      <c r="N2407" s="283">
        <f t="shared" si="561"/>
        <v>3.3574836377085973</v>
      </c>
      <c r="O2407" s="283">
        <f t="shared" si="562"/>
        <v>0</v>
      </c>
      <c r="P2407" s="21">
        <f t="shared" si="554"/>
        <v>0</v>
      </c>
      <c r="Q2407" s="21">
        <f t="shared" si="555"/>
        <v>0.72139578924615555</v>
      </c>
      <c r="R2407">
        <f t="shared" si="556"/>
        <v>0.9421089825381942</v>
      </c>
      <c r="S2407" s="296">
        <f t="shared" si="563"/>
        <v>0</v>
      </c>
      <c r="T2407" s="283">
        <f t="shared" si="564"/>
        <v>0</v>
      </c>
    </row>
    <row r="2408" spans="1:20" x14ac:dyDescent="0.25">
      <c r="A2408" s="286">
        <v>43201</v>
      </c>
      <c r="B2408" s="1">
        <f t="shared" si="557"/>
        <v>3</v>
      </c>
      <c r="C2408" s="285">
        <v>6</v>
      </c>
      <c r="D2408" t="s">
        <v>713</v>
      </c>
      <c r="F2408" s="16">
        <v>48</v>
      </c>
      <c r="G2408" t="str">
        <f t="shared" si="551"/>
        <v>Neither</v>
      </c>
      <c r="H2408" s="283">
        <f>IF(G2408="heating",F2408*Assumptions!M$4+Assumptions!M$7,0)</f>
        <v>0</v>
      </c>
      <c r="I2408" s="15">
        <f t="shared" si="552"/>
        <v>1.2083911162615524</v>
      </c>
      <c r="J2408" s="15">
        <f t="shared" si="553"/>
        <v>1.0263036171733995</v>
      </c>
      <c r="K2408" s="283">
        <f t="shared" si="558"/>
        <v>0</v>
      </c>
      <c r="L2408" s="283">
        <f t="shared" si="559"/>
        <v>3.9630740889572826</v>
      </c>
      <c r="M2408" s="283">
        <f t="shared" si="560"/>
        <v>0</v>
      </c>
      <c r="N2408" s="283">
        <f t="shared" si="561"/>
        <v>3.5524856183738187</v>
      </c>
      <c r="O2408" s="283">
        <f t="shared" si="562"/>
        <v>0</v>
      </c>
      <c r="P2408" s="21">
        <f t="shared" si="554"/>
        <v>0</v>
      </c>
      <c r="Q2408" s="21">
        <f t="shared" si="555"/>
        <v>0.87787080972652631</v>
      </c>
      <c r="R2408">
        <f t="shared" si="556"/>
        <v>0.9421089825381942</v>
      </c>
      <c r="S2408" s="296">
        <f t="shared" si="563"/>
        <v>0</v>
      </c>
      <c r="T2408" s="283">
        <f t="shared" si="564"/>
        <v>0</v>
      </c>
    </row>
    <row r="2409" spans="1:20" x14ac:dyDescent="0.25">
      <c r="A2409" s="286">
        <v>43201</v>
      </c>
      <c r="B2409" s="1">
        <f t="shared" si="557"/>
        <v>3</v>
      </c>
      <c r="C2409" s="285">
        <v>7</v>
      </c>
      <c r="D2409" t="s">
        <v>714</v>
      </c>
      <c r="F2409" s="16">
        <v>46</v>
      </c>
      <c r="G2409" t="str">
        <f t="shared" si="551"/>
        <v>Neither</v>
      </c>
      <c r="H2409" s="283">
        <f>IF(G2409="heating",F2409*Assumptions!M$4+Assumptions!M$7,0)</f>
        <v>0</v>
      </c>
      <c r="I2409" s="15">
        <f t="shared" si="552"/>
        <v>1.1637425769249583</v>
      </c>
      <c r="J2409" s="15">
        <f t="shared" si="553"/>
        <v>1.0263036171733995</v>
      </c>
      <c r="K2409" s="283">
        <f t="shared" si="558"/>
        <v>0</v>
      </c>
      <c r="L2409" s="283">
        <f t="shared" si="559"/>
        <v>3.8708416397494121</v>
      </c>
      <c r="M2409" s="283">
        <f t="shared" si="560"/>
        <v>0</v>
      </c>
      <c r="N2409" s="283">
        <f t="shared" si="561"/>
        <v>3.4228778732085736</v>
      </c>
      <c r="O2409" s="283">
        <f t="shared" si="562"/>
        <v>0</v>
      </c>
      <c r="P2409" s="21">
        <f t="shared" si="554"/>
        <v>0</v>
      </c>
      <c r="Q2409" s="21">
        <f t="shared" si="555"/>
        <v>0.97331382064367777</v>
      </c>
      <c r="R2409">
        <f t="shared" si="556"/>
        <v>0.9421089825381942</v>
      </c>
      <c r="S2409" s="296">
        <f t="shared" si="563"/>
        <v>0</v>
      </c>
      <c r="T2409" s="283">
        <f t="shared" si="564"/>
        <v>0</v>
      </c>
    </row>
    <row r="2410" spans="1:20" x14ac:dyDescent="0.25">
      <c r="A2410" s="286">
        <v>43201</v>
      </c>
      <c r="B2410" s="1">
        <f t="shared" si="557"/>
        <v>3</v>
      </c>
      <c r="C2410" s="285">
        <v>8</v>
      </c>
      <c r="D2410" t="s">
        <v>714</v>
      </c>
      <c r="F2410" s="16">
        <v>46</v>
      </c>
      <c r="G2410" t="str">
        <f t="shared" si="551"/>
        <v>Neither</v>
      </c>
      <c r="H2410" s="283">
        <f>IF(G2410="heating",F2410*Assumptions!M$4+Assumptions!M$7,0)</f>
        <v>0</v>
      </c>
      <c r="I2410" s="15">
        <f t="shared" si="552"/>
        <v>1.094193721037565</v>
      </c>
      <c r="J2410" s="15">
        <f t="shared" si="553"/>
        <v>1.0263036171733995</v>
      </c>
      <c r="K2410" s="283">
        <f t="shared" si="558"/>
        <v>0</v>
      </c>
      <c r="L2410" s="283">
        <f t="shared" si="559"/>
        <v>3.8708416397494121</v>
      </c>
      <c r="M2410" s="283">
        <f t="shared" si="560"/>
        <v>0</v>
      </c>
      <c r="N2410" s="283">
        <f t="shared" si="561"/>
        <v>3.4228778732085736</v>
      </c>
      <c r="O2410" s="283">
        <f t="shared" si="562"/>
        <v>0</v>
      </c>
      <c r="P2410" s="21">
        <f t="shared" si="554"/>
        <v>0</v>
      </c>
      <c r="Q2410" s="21">
        <f t="shared" si="555"/>
        <v>0.94940007506179924</v>
      </c>
      <c r="R2410">
        <f t="shared" si="556"/>
        <v>0.9421089825381942</v>
      </c>
      <c r="S2410" s="296">
        <f t="shared" si="563"/>
        <v>0</v>
      </c>
      <c r="T2410" s="283">
        <f t="shared" si="564"/>
        <v>0</v>
      </c>
    </row>
    <row r="2411" spans="1:20" x14ac:dyDescent="0.25">
      <c r="A2411" s="286">
        <v>43201</v>
      </c>
      <c r="B2411" s="1">
        <f t="shared" si="557"/>
        <v>3</v>
      </c>
      <c r="C2411" s="285">
        <v>9</v>
      </c>
      <c r="D2411" t="s">
        <v>714</v>
      </c>
      <c r="F2411" s="16">
        <v>46</v>
      </c>
      <c r="G2411" t="str">
        <f t="shared" si="551"/>
        <v>Neither</v>
      </c>
      <c r="H2411" s="283">
        <f>IF(G2411="heating",F2411*Assumptions!M$4+Assumptions!M$7,0)</f>
        <v>0</v>
      </c>
      <c r="I2411" s="15">
        <f t="shared" si="552"/>
        <v>1.0343009000871222</v>
      </c>
      <c r="J2411" s="15">
        <f t="shared" si="553"/>
        <v>1.0263036171733995</v>
      </c>
      <c r="K2411" s="283">
        <f t="shared" si="558"/>
        <v>0</v>
      </c>
      <c r="L2411" s="283">
        <f t="shared" si="559"/>
        <v>3.8708416397494121</v>
      </c>
      <c r="M2411" s="283">
        <f t="shared" si="560"/>
        <v>0</v>
      </c>
      <c r="N2411" s="283">
        <f t="shared" si="561"/>
        <v>3.4228778732085736</v>
      </c>
      <c r="O2411" s="283">
        <f t="shared" si="562"/>
        <v>0</v>
      </c>
      <c r="P2411" s="21">
        <f t="shared" si="554"/>
        <v>0</v>
      </c>
      <c r="Q2411" s="21">
        <f t="shared" si="555"/>
        <v>0.8408485371888097</v>
      </c>
      <c r="R2411">
        <f t="shared" si="556"/>
        <v>0.9421089825381942</v>
      </c>
      <c r="S2411" s="296">
        <f t="shared" si="563"/>
        <v>0</v>
      </c>
      <c r="T2411" s="283">
        <f t="shared" si="564"/>
        <v>0</v>
      </c>
    </row>
    <row r="2412" spans="1:20" x14ac:dyDescent="0.25">
      <c r="A2412" s="286">
        <v>43201</v>
      </c>
      <c r="B2412" s="1">
        <f t="shared" si="557"/>
        <v>3</v>
      </c>
      <c r="C2412" s="285">
        <v>10</v>
      </c>
      <c r="D2412" t="s">
        <v>714</v>
      </c>
      <c r="F2412" s="16">
        <v>52</v>
      </c>
      <c r="G2412" t="str">
        <f t="shared" si="551"/>
        <v>Neither</v>
      </c>
      <c r="H2412" s="283">
        <f>IF(G2412="heating",F2412*Assumptions!M$4+Assumptions!M$7,0)</f>
        <v>0</v>
      </c>
      <c r="I2412" s="15">
        <f t="shared" si="552"/>
        <v>0.98112329028689171</v>
      </c>
      <c r="J2412" s="15">
        <f t="shared" si="553"/>
        <v>1.0263036171733995</v>
      </c>
      <c r="K2412" s="283">
        <f t="shared" si="558"/>
        <v>0</v>
      </c>
      <c r="L2412" s="283">
        <f t="shared" si="559"/>
        <v>4.0950984110509578</v>
      </c>
      <c r="M2412" s="283">
        <f t="shared" si="560"/>
        <v>0</v>
      </c>
      <c r="N2412" s="283">
        <f t="shared" si="561"/>
        <v>3.802065958051716</v>
      </c>
      <c r="O2412" s="283">
        <f t="shared" si="562"/>
        <v>0</v>
      </c>
      <c r="P2412" s="21">
        <f t="shared" si="554"/>
        <v>0</v>
      </c>
      <c r="Q2412" s="21">
        <f t="shared" si="555"/>
        <v>0.74504051125983206</v>
      </c>
      <c r="R2412">
        <f t="shared" si="556"/>
        <v>0.9421089825381942</v>
      </c>
      <c r="S2412" s="296">
        <f t="shared" si="563"/>
        <v>0</v>
      </c>
      <c r="T2412" s="283">
        <f t="shared" si="564"/>
        <v>0</v>
      </c>
    </row>
    <row r="2413" spans="1:20" x14ac:dyDescent="0.25">
      <c r="A2413" s="286">
        <v>43201</v>
      </c>
      <c r="B2413" s="1">
        <f t="shared" si="557"/>
        <v>3</v>
      </c>
      <c r="C2413" s="285">
        <v>11</v>
      </c>
      <c r="D2413" t="s">
        <v>714</v>
      </c>
      <c r="F2413" s="16">
        <v>57</v>
      </c>
      <c r="G2413" t="str">
        <f t="shared" si="551"/>
        <v>Neither</v>
      </c>
      <c r="H2413" s="283">
        <f>IF(G2413="heating",F2413*Assumptions!M$4+Assumptions!M$7,0)</f>
        <v>0</v>
      </c>
      <c r="I2413" s="15">
        <f t="shared" si="552"/>
        <v>0.94956163997961163</v>
      </c>
      <c r="J2413" s="15">
        <f t="shared" si="553"/>
        <v>1.0263036171733995</v>
      </c>
      <c r="K2413" s="283">
        <f t="shared" si="558"/>
        <v>0</v>
      </c>
      <c r="L2413" s="283">
        <f t="shared" si="559"/>
        <v>4.2530692972692208</v>
      </c>
      <c r="M2413" s="283">
        <f t="shared" si="560"/>
        <v>0</v>
      </c>
      <c r="N2413" s="283">
        <f t="shared" si="561"/>
        <v>4.1119599131986844</v>
      </c>
      <c r="O2413" s="283">
        <f t="shared" si="562"/>
        <v>0</v>
      </c>
      <c r="P2413" s="21">
        <f t="shared" si="554"/>
        <v>0</v>
      </c>
      <c r="Q2413" s="21">
        <f t="shared" si="555"/>
        <v>0.72850690893675296</v>
      </c>
      <c r="R2413">
        <f t="shared" si="556"/>
        <v>0.9421089825381942</v>
      </c>
      <c r="S2413" s="296">
        <f t="shared" si="563"/>
        <v>0</v>
      </c>
      <c r="T2413" s="283">
        <f t="shared" si="564"/>
        <v>0</v>
      </c>
    </row>
    <row r="2414" spans="1:20" x14ac:dyDescent="0.25">
      <c r="A2414" s="286">
        <v>43201</v>
      </c>
      <c r="B2414" s="1">
        <f t="shared" si="557"/>
        <v>3</v>
      </c>
      <c r="C2414" s="285">
        <v>12</v>
      </c>
      <c r="D2414" t="s">
        <v>714</v>
      </c>
      <c r="F2414" s="16">
        <v>61</v>
      </c>
      <c r="G2414" t="str">
        <f t="shared" si="551"/>
        <v>Neither</v>
      </c>
      <c r="H2414" s="283">
        <f>IF(G2414="heating",F2414*Assumptions!M$4+Assumptions!M$7,0)</f>
        <v>0</v>
      </c>
      <c r="I2414" s="15">
        <f t="shared" si="552"/>
        <v>0.91648403420261149</v>
      </c>
      <c r="J2414" s="15">
        <f t="shared" si="553"/>
        <v>1.0263036171733995</v>
      </c>
      <c r="K2414" s="283">
        <f t="shared" si="558"/>
        <v>0</v>
      </c>
      <c r="L2414" s="283">
        <f t="shared" si="559"/>
        <v>4.3818232651749627</v>
      </c>
      <c r="M2414" s="283">
        <f t="shared" si="560"/>
        <v>0</v>
      </c>
      <c r="N2414" s="283">
        <f t="shared" si="561"/>
        <v>4.3585758300027857</v>
      </c>
      <c r="O2414" s="283">
        <f t="shared" si="562"/>
        <v>0</v>
      </c>
      <c r="P2414" s="21">
        <f t="shared" si="554"/>
        <v>0</v>
      </c>
      <c r="Q2414" s="21">
        <f t="shared" si="555"/>
        <v>0.75910815787401487</v>
      </c>
      <c r="R2414">
        <f t="shared" si="556"/>
        <v>0.9421089825381942</v>
      </c>
      <c r="S2414" s="296">
        <f t="shared" si="563"/>
        <v>0</v>
      </c>
      <c r="T2414" s="283">
        <f t="shared" si="564"/>
        <v>0</v>
      </c>
    </row>
    <row r="2415" spans="1:20" x14ac:dyDescent="0.25">
      <c r="A2415" s="286">
        <v>43201</v>
      </c>
      <c r="B2415" s="1">
        <f t="shared" si="557"/>
        <v>3</v>
      </c>
      <c r="C2415" s="285">
        <v>13</v>
      </c>
      <c r="D2415" t="s">
        <v>714</v>
      </c>
      <c r="F2415" s="16">
        <v>68</v>
      </c>
      <c r="G2415" t="str">
        <f t="shared" si="551"/>
        <v>Neither</v>
      </c>
      <c r="H2415" s="283">
        <f>IF(G2415="heating",F2415*Assumptions!M$4+Assumptions!M$7,0)</f>
        <v>0</v>
      </c>
      <c r="I2415" s="15">
        <f t="shared" si="552"/>
        <v>0.90040206880052787</v>
      </c>
      <c r="J2415" s="15">
        <f t="shared" si="553"/>
        <v>1.0263036171733995</v>
      </c>
      <c r="K2415" s="283">
        <f t="shared" si="558"/>
        <v>0</v>
      </c>
      <c r="L2415" s="283">
        <f t="shared" si="559"/>
        <v>4.3818232651749627</v>
      </c>
      <c r="M2415" s="283">
        <f t="shared" si="560"/>
        <v>0</v>
      </c>
      <c r="N2415" s="283">
        <f t="shared" si="561"/>
        <v>4.3585758300027857</v>
      </c>
      <c r="O2415" s="283">
        <f t="shared" si="562"/>
        <v>0</v>
      </c>
      <c r="P2415" s="21">
        <f t="shared" si="554"/>
        <v>0</v>
      </c>
      <c r="Q2415" s="21">
        <f t="shared" si="555"/>
        <v>0.79115902007799765</v>
      </c>
      <c r="R2415">
        <f t="shared" si="556"/>
        <v>0.9421089825381942</v>
      </c>
      <c r="S2415" s="296">
        <f t="shared" si="563"/>
        <v>0</v>
      </c>
      <c r="T2415" s="283">
        <f t="shared" si="564"/>
        <v>0</v>
      </c>
    </row>
    <row r="2416" spans="1:20" x14ac:dyDescent="0.25">
      <c r="A2416" s="286">
        <v>43201</v>
      </c>
      <c r="B2416" s="1">
        <f t="shared" si="557"/>
        <v>3</v>
      </c>
      <c r="C2416" s="285">
        <v>14</v>
      </c>
      <c r="D2416" t="s">
        <v>714</v>
      </c>
      <c r="F2416" s="16">
        <v>73</v>
      </c>
      <c r="G2416" t="str">
        <f t="shared" si="551"/>
        <v>Neither</v>
      </c>
      <c r="H2416" s="283">
        <f>IF(G2416="heating",F2416*Assumptions!M$4+Assumptions!M$7,0)</f>
        <v>0</v>
      </c>
      <c r="I2416" s="15">
        <f t="shared" si="552"/>
        <v>0.86032894500746537</v>
      </c>
      <c r="J2416" s="15">
        <f t="shared" si="553"/>
        <v>1.0263036171733995</v>
      </c>
      <c r="K2416" s="283">
        <f t="shared" si="558"/>
        <v>0</v>
      </c>
      <c r="L2416" s="283" t="e">
        <f t="shared" si="559"/>
        <v>#N/A</v>
      </c>
      <c r="M2416" s="283">
        <f t="shared" si="560"/>
        <v>0</v>
      </c>
      <c r="N2416" s="283" t="e">
        <f t="shared" si="561"/>
        <v>#N/A</v>
      </c>
      <c r="O2416" s="283">
        <f t="shared" si="562"/>
        <v>0</v>
      </c>
      <c r="P2416" s="21">
        <f t="shared" si="554"/>
        <v>0</v>
      </c>
      <c r="Q2416" s="21">
        <f t="shared" si="555"/>
        <v>0.84355555031342389</v>
      </c>
      <c r="R2416">
        <f t="shared" si="556"/>
        <v>0.9421089825381942</v>
      </c>
      <c r="S2416" s="296">
        <f t="shared" si="563"/>
        <v>0</v>
      </c>
      <c r="T2416" s="283">
        <f t="shared" si="564"/>
        <v>0</v>
      </c>
    </row>
    <row r="2417" spans="1:20" x14ac:dyDescent="0.25">
      <c r="A2417" s="286">
        <v>43201</v>
      </c>
      <c r="B2417" s="1">
        <f t="shared" si="557"/>
        <v>3</v>
      </c>
      <c r="C2417" s="285">
        <v>15</v>
      </c>
      <c r="D2417" t="s">
        <v>714</v>
      </c>
      <c r="F2417" s="16">
        <v>75</v>
      </c>
      <c r="G2417" t="str">
        <f t="shared" si="551"/>
        <v>Neither</v>
      </c>
      <c r="H2417" s="283">
        <f>IF(G2417="heating",F2417*Assumptions!M$4+Assumptions!M$7,0)</f>
        <v>0</v>
      </c>
      <c r="I2417" s="15">
        <f t="shared" si="552"/>
        <v>0.85754515037175039</v>
      </c>
      <c r="J2417" s="15">
        <f t="shared" si="553"/>
        <v>1.0263036171733995</v>
      </c>
      <c r="K2417" s="283">
        <f t="shared" si="558"/>
        <v>0</v>
      </c>
      <c r="L2417" s="283" t="e">
        <f t="shared" si="559"/>
        <v>#N/A</v>
      </c>
      <c r="M2417" s="283">
        <f t="shared" si="560"/>
        <v>0</v>
      </c>
      <c r="N2417" s="283" t="e">
        <f t="shared" si="561"/>
        <v>#N/A</v>
      </c>
      <c r="O2417" s="283">
        <f t="shared" si="562"/>
        <v>0</v>
      </c>
      <c r="P2417" s="21">
        <f t="shared" si="554"/>
        <v>0</v>
      </c>
      <c r="Q2417" s="21">
        <f t="shared" si="555"/>
        <v>0.96592607327566882</v>
      </c>
      <c r="R2417">
        <f t="shared" si="556"/>
        <v>0.9421089825381942</v>
      </c>
      <c r="S2417" s="296">
        <f t="shared" si="563"/>
        <v>0</v>
      </c>
      <c r="T2417" s="283">
        <f t="shared" si="564"/>
        <v>0</v>
      </c>
    </row>
    <row r="2418" spans="1:20" x14ac:dyDescent="0.25">
      <c r="A2418" s="286">
        <v>43201</v>
      </c>
      <c r="B2418" s="1">
        <f t="shared" si="557"/>
        <v>3</v>
      </c>
      <c r="C2418" s="285">
        <v>16</v>
      </c>
      <c r="D2418" t="s">
        <v>714</v>
      </c>
      <c r="F2418" s="16">
        <v>79</v>
      </c>
      <c r="G2418" t="str">
        <f t="shared" si="551"/>
        <v>Neither</v>
      </c>
      <c r="H2418" s="283">
        <f>IF(G2418="heating",F2418*Assumptions!M$4+Assumptions!M$7,0)</f>
        <v>0</v>
      </c>
      <c r="I2418" s="15">
        <f t="shared" si="552"/>
        <v>0.88344815438260227</v>
      </c>
      <c r="J2418" s="15">
        <f t="shared" si="553"/>
        <v>1.0263036171733995</v>
      </c>
      <c r="K2418" s="283">
        <f t="shared" si="558"/>
        <v>0</v>
      </c>
      <c r="L2418" s="283" t="e">
        <f t="shared" si="559"/>
        <v>#N/A</v>
      </c>
      <c r="M2418" s="283">
        <f t="shared" si="560"/>
        <v>0</v>
      </c>
      <c r="N2418" s="283" t="e">
        <f t="shared" si="561"/>
        <v>#N/A</v>
      </c>
      <c r="O2418" s="283">
        <f t="shared" si="562"/>
        <v>0</v>
      </c>
      <c r="P2418" s="21">
        <f t="shared" si="554"/>
        <v>0</v>
      </c>
      <c r="Q2418" s="21">
        <f t="shared" si="555"/>
        <v>1.1649354943302594</v>
      </c>
      <c r="R2418">
        <f t="shared" si="556"/>
        <v>0.9421089825381942</v>
      </c>
      <c r="S2418" s="296">
        <f t="shared" si="563"/>
        <v>0</v>
      </c>
      <c r="T2418" s="283">
        <f t="shared" si="564"/>
        <v>0</v>
      </c>
    </row>
    <row r="2419" spans="1:20" x14ac:dyDescent="0.25">
      <c r="A2419" s="286">
        <v>43201</v>
      </c>
      <c r="B2419" s="1">
        <f t="shared" si="557"/>
        <v>3</v>
      </c>
      <c r="C2419" s="285">
        <v>17</v>
      </c>
      <c r="D2419" t="s">
        <v>714</v>
      </c>
      <c r="F2419" s="16">
        <v>77</v>
      </c>
      <c r="G2419" t="str">
        <f t="shared" si="551"/>
        <v>Neither</v>
      </c>
      <c r="H2419" s="283">
        <f>IF(G2419="heating",F2419*Assumptions!M$4+Assumptions!M$7,0)</f>
        <v>0</v>
      </c>
      <c r="I2419" s="15">
        <f t="shared" si="552"/>
        <v>0.94025748850374469</v>
      </c>
      <c r="J2419" s="15">
        <f t="shared" si="553"/>
        <v>1.0263036171733995</v>
      </c>
      <c r="K2419" s="283">
        <f t="shared" si="558"/>
        <v>0</v>
      </c>
      <c r="L2419" s="283" t="e">
        <f t="shared" si="559"/>
        <v>#N/A</v>
      </c>
      <c r="M2419" s="283">
        <f t="shared" si="560"/>
        <v>0</v>
      </c>
      <c r="N2419" s="283" t="e">
        <f t="shared" si="561"/>
        <v>#N/A</v>
      </c>
      <c r="O2419" s="283">
        <f t="shared" si="562"/>
        <v>0</v>
      </c>
      <c r="P2419" s="21">
        <f t="shared" si="554"/>
        <v>0</v>
      </c>
      <c r="Q2419" s="21">
        <f t="shared" si="555"/>
        <v>1.3521540118753073</v>
      </c>
      <c r="R2419">
        <f t="shared" si="556"/>
        <v>0.9421089825381942</v>
      </c>
      <c r="S2419" s="296">
        <f t="shared" si="563"/>
        <v>0</v>
      </c>
      <c r="T2419" s="283">
        <f t="shared" si="564"/>
        <v>0</v>
      </c>
    </row>
    <row r="2420" spans="1:20" x14ac:dyDescent="0.25">
      <c r="A2420" s="286">
        <v>43201</v>
      </c>
      <c r="B2420" s="1">
        <f t="shared" si="557"/>
        <v>3</v>
      </c>
      <c r="C2420" s="285">
        <v>18</v>
      </c>
      <c r="D2420" t="s">
        <v>714</v>
      </c>
      <c r="F2420" s="16">
        <v>77</v>
      </c>
      <c r="G2420" t="str">
        <f t="shared" si="551"/>
        <v>Neither</v>
      </c>
      <c r="H2420" s="283">
        <f>IF(G2420="heating",F2420*Assumptions!M$4+Assumptions!M$7,0)</f>
        <v>0</v>
      </c>
      <c r="I2420" s="15">
        <f t="shared" si="552"/>
        <v>0.98182363790757687</v>
      </c>
      <c r="J2420" s="15">
        <f t="shared" si="553"/>
        <v>1.0263036171733995</v>
      </c>
      <c r="K2420" s="283">
        <f t="shared" si="558"/>
        <v>0</v>
      </c>
      <c r="L2420" s="283" t="e">
        <f t="shared" si="559"/>
        <v>#N/A</v>
      </c>
      <c r="M2420" s="283">
        <f t="shared" si="560"/>
        <v>0</v>
      </c>
      <c r="N2420" s="283" t="e">
        <f t="shared" si="561"/>
        <v>#N/A</v>
      </c>
      <c r="O2420" s="283">
        <f t="shared" si="562"/>
        <v>0</v>
      </c>
      <c r="P2420" s="21">
        <f t="shared" si="554"/>
        <v>0</v>
      </c>
      <c r="Q2420" s="21">
        <f t="shared" si="555"/>
        <v>1.5598916921549892</v>
      </c>
      <c r="R2420">
        <f t="shared" si="556"/>
        <v>0.9421089825381942</v>
      </c>
      <c r="S2420" s="296">
        <f t="shared" si="563"/>
        <v>0</v>
      </c>
      <c r="T2420" s="283">
        <f t="shared" si="564"/>
        <v>0</v>
      </c>
    </row>
    <row r="2421" spans="1:20" x14ac:dyDescent="0.25">
      <c r="A2421" s="286">
        <v>43201</v>
      </c>
      <c r="B2421" s="1">
        <f t="shared" si="557"/>
        <v>3</v>
      </c>
      <c r="C2421" s="285">
        <v>19</v>
      </c>
      <c r="D2421" t="s">
        <v>714</v>
      </c>
      <c r="F2421" s="16">
        <v>66</v>
      </c>
      <c r="G2421" t="str">
        <f t="shared" si="551"/>
        <v>Neither</v>
      </c>
      <c r="H2421" s="283">
        <f>IF(G2421="heating",F2421*Assumptions!M$4+Assumptions!M$7,0)</f>
        <v>0</v>
      </c>
      <c r="I2421" s="15">
        <f t="shared" si="552"/>
        <v>0.98418842963438757</v>
      </c>
      <c r="J2421" s="15">
        <f t="shared" si="553"/>
        <v>1.0263036171733995</v>
      </c>
      <c r="K2421" s="283">
        <f t="shared" si="558"/>
        <v>0</v>
      </c>
      <c r="L2421" s="283">
        <f t="shared" si="559"/>
        <v>4.3818232651749627</v>
      </c>
      <c r="M2421" s="283">
        <f t="shared" si="560"/>
        <v>0</v>
      </c>
      <c r="N2421" s="283">
        <f t="shared" si="561"/>
        <v>4.3585758300027857</v>
      </c>
      <c r="O2421" s="283">
        <f t="shared" si="562"/>
        <v>0</v>
      </c>
      <c r="P2421" s="21">
        <f t="shared" si="554"/>
        <v>0</v>
      </c>
      <c r="Q2421" s="21">
        <f t="shared" si="555"/>
        <v>1.6764212681468484</v>
      </c>
      <c r="R2421">
        <f t="shared" si="556"/>
        <v>0.9421089825381942</v>
      </c>
      <c r="S2421" s="296">
        <f t="shared" si="563"/>
        <v>0</v>
      </c>
      <c r="T2421" s="283">
        <f t="shared" si="564"/>
        <v>0</v>
      </c>
    </row>
    <row r="2422" spans="1:20" x14ac:dyDescent="0.25">
      <c r="A2422" s="286">
        <v>43201</v>
      </c>
      <c r="B2422" s="1">
        <f t="shared" si="557"/>
        <v>3</v>
      </c>
      <c r="C2422" s="285">
        <v>20</v>
      </c>
      <c r="D2422" t="s">
        <v>714</v>
      </c>
      <c r="F2422" s="16">
        <v>64</v>
      </c>
      <c r="G2422" t="str">
        <f t="shared" si="551"/>
        <v>Neither</v>
      </c>
      <c r="H2422" s="283">
        <f>IF(G2422="heating",F2422*Assumptions!M$4+Assumptions!M$7,0)</f>
        <v>0</v>
      </c>
      <c r="I2422" s="15">
        <f t="shared" si="552"/>
        <v>0.97071962311712034</v>
      </c>
      <c r="J2422" s="15">
        <f t="shared" si="553"/>
        <v>1.0263036171733995</v>
      </c>
      <c r="K2422" s="283">
        <f t="shared" si="558"/>
        <v>0</v>
      </c>
      <c r="L2422" s="283">
        <f t="shared" si="559"/>
        <v>4.3818232651749627</v>
      </c>
      <c r="M2422" s="283">
        <f t="shared" si="560"/>
        <v>0</v>
      </c>
      <c r="N2422" s="283">
        <f t="shared" si="561"/>
        <v>4.3585758300027857</v>
      </c>
      <c r="O2422" s="283">
        <f t="shared" si="562"/>
        <v>0</v>
      </c>
      <c r="P2422" s="21">
        <f t="shared" si="554"/>
        <v>0</v>
      </c>
      <c r="Q2422" s="21">
        <f t="shared" si="555"/>
        <v>1.52436960139122</v>
      </c>
      <c r="R2422">
        <f t="shared" si="556"/>
        <v>0.9421089825381942</v>
      </c>
      <c r="S2422" s="296">
        <f t="shared" si="563"/>
        <v>0</v>
      </c>
      <c r="T2422" s="283">
        <f t="shared" si="564"/>
        <v>0</v>
      </c>
    </row>
    <row r="2423" spans="1:20" x14ac:dyDescent="0.25">
      <c r="A2423" s="286">
        <v>43201</v>
      </c>
      <c r="B2423" s="1">
        <f t="shared" si="557"/>
        <v>3</v>
      </c>
      <c r="C2423" s="285">
        <v>21</v>
      </c>
      <c r="D2423" t="s">
        <v>714</v>
      </c>
      <c r="F2423" s="16">
        <v>64</v>
      </c>
      <c r="G2423" t="str">
        <f t="shared" si="551"/>
        <v>Neither</v>
      </c>
      <c r="H2423" s="283">
        <f>IF(G2423="heating",F2423*Assumptions!M$4+Assumptions!M$7,0)</f>
        <v>0</v>
      </c>
      <c r="I2423" s="15">
        <f t="shared" si="552"/>
        <v>0.95751150862929935</v>
      </c>
      <c r="J2423" s="15">
        <f t="shared" si="553"/>
        <v>1.0263036171733995</v>
      </c>
      <c r="K2423" s="283">
        <f t="shared" si="558"/>
        <v>0</v>
      </c>
      <c r="L2423" s="283">
        <f t="shared" si="559"/>
        <v>4.3818232651749627</v>
      </c>
      <c r="M2423" s="283">
        <f t="shared" si="560"/>
        <v>0</v>
      </c>
      <c r="N2423" s="283">
        <f t="shared" si="561"/>
        <v>4.3585758300027857</v>
      </c>
      <c r="O2423" s="283">
        <f t="shared" si="562"/>
        <v>0</v>
      </c>
      <c r="P2423" s="21">
        <f t="shared" si="554"/>
        <v>0</v>
      </c>
      <c r="Q2423" s="21">
        <f t="shared" si="555"/>
        <v>1.4448604713749031</v>
      </c>
      <c r="R2423">
        <f t="shared" si="556"/>
        <v>0.9421089825381942</v>
      </c>
      <c r="S2423" s="296">
        <f t="shared" si="563"/>
        <v>0</v>
      </c>
      <c r="T2423" s="283">
        <f t="shared" si="564"/>
        <v>0</v>
      </c>
    </row>
    <row r="2424" spans="1:20" x14ac:dyDescent="0.25">
      <c r="A2424" s="286">
        <v>43201</v>
      </c>
      <c r="B2424" s="1">
        <f t="shared" si="557"/>
        <v>3</v>
      </c>
      <c r="C2424" s="285">
        <v>22</v>
      </c>
      <c r="D2424" t="s">
        <v>714</v>
      </c>
      <c r="F2424" s="16">
        <v>63</v>
      </c>
      <c r="G2424" t="str">
        <f t="shared" si="551"/>
        <v>Neither</v>
      </c>
      <c r="H2424" s="283">
        <f>IF(G2424="heating",F2424*Assumptions!M$4+Assumptions!M$7,0)</f>
        <v>0</v>
      </c>
      <c r="I2424" s="15">
        <f t="shared" si="552"/>
        <v>0.9426530227543114</v>
      </c>
      <c r="J2424" s="15">
        <f t="shared" si="553"/>
        <v>1.0263036171733995</v>
      </c>
      <c r="K2424" s="283">
        <f t="shared" si="558"/>
        <v>0</v>
      </c>
      <c r="L2424" s="283">
        <f t="shared" si="559"/>
        <v>4.3818232651749627</v>
      </c>
      <c r="M2424" s="283">
        <f t="shared" si="560"/>
        <v>0</v>
      </c>
      <c r="N2424" s="283">
        <f t="shared" si="561"/>
        <v>4.3585758300027857</v>
      </c>
      <c r="O2424" s="283">
        <f t="shared" si="562"/>
        <v>0</v>
      </c>
      <c r="P2424" s="21">
        <f t="shared" si="554"/>
        <v>0</v>
      </c>
      <c r="Q2424" s="21">
        <f t="shared" si="555"/>
        <v>1.2427137171080138</v>
      </c>
      <c r="R2424">
        <f t="shared" si="556"/>
        <v>0.9421089825381942</v>
      </c>
      <c r="S2424" s="296">
        <f t="shared" si="563"/>
        <v>0</v>
      </c>
      <c r="T2424" s="283">
        <f t="shared" si="564"/>
        <v>0</v>
      </c>
    </row>
    <row r="2425" spans="1:20" x14ac:dyDescent="0.25">
      <c r="A2425" s="286">
        <v>43201</v>
      </c>
      <c r="B2425" s="1">
        <f t="shared" si="557"/>
        <v>3</v>
      </c>
      <c r="C2425" s="285">
        <v>23</v>
      </c>
      <c r="D2425" t="s">
        <v>713</v>
      </c>
      <c r="F2425" s="16">
        <v>63</v>
      </c>
      <c r="G2425" t="str">
        <f t="shared" si="551"/>
        <v>Neither</v>
      </c>
      <c r="H2425" s="283">
        <f>IF(G2425="heating",F2425*Assumptions!M$4+Assumptions!M$7,0)</f>
        <v>0</v>
      </c>
      <c r="I2425" s="15">
        <f t="shared" si="552"/>
        <v>0.94450710149963013</v>
      </c>
      <c r="J2425" s="15">
        <f t="shared" si="553"/>
        <v>1.0263036171733995</v>
      </c>
      <c r="K2425" s="283">
        <f t="shared" si="558"/>
        <v>0</v>
      </c>
      <c r="L2425" s="283">
        <f t="shared" si="559"/>
        <v>4.3818232651749627</v>
      </c>
      <c r="M2425" s="283">
        <f t="shared" si="560"/>
        <v>0</v>
      </c>
      <c r="N2425" s="283">
        <f t="shared" si="561"/>
        <v>4.3585758300027857</v>
      </c>
      <c r="O2425" s="283">
        <f t="shared" si="562"/>
        <v>0</v>
      </c>
      <c r="P2425" s="21">
        <f t="shared" si="554"/>
        <v>0</v>
      </c>
      <c r="Q2425" s="21">
        <f t="shared" si="555"/>
        <v>1.0297519246597011</v>
      </c>
      <c r="R2425">
        <f t="shared" si="556"/>
        <v>0.9421089825381942</v>
      </c>
      <c r="S2425" s="296">
        <f t="shared" si="563"/>
        <v>0</v>
      </c>
      <c r="T2425" s="283">
        <f t="shared" si="564"/>
        <v>0</v>
      </c>
    </row>
    <row r="2426" spans="1:20" x14ac:dyDescent="0.25">
      <c r="A2426" s="286">
        <v>43202</v>
      </c>
      <c r="B2426" s="1">
        <f t="shared" si="557"/>
        <v>4</v>
      </c>
      <c r="C2426" s="285">
        <v>0</v>
      </c>
      <c r="D2426" t="s">
        <v>713</v>
      </c>
      <c r="F2426" s="16">
        <v>61</v>
      </c>
      <c r="G2426" t="str">
        <f t="shared" si="551"/>
        <v>heating</v>
      </c>
      <c r="H2426" s="283">
        <f>IF(G2426="heating",F2426*Assumptions!M$4+Assumptions!M$7,0)</f>
        <v>9.153956544077646E-2</v>
      </c>
      <c r="I2426" s="15">
        <f t="shared" si="552"/>
        <v>0.97481507806017154</v>
      </c>
      <c r="J2426" s="15">
        <f t="shared" si="553"/>
        <v>1.0020455199443592</v>
      </c>
      <c r="K2426" s="283">
        <f t="shared" si="558"/>
        <v>8.9416678861486798E-2</v>
      </c>
      <c r="L2426" s="283">
        <f t="shared" si="559"/>
        <v>4.3818232651749627</v>
      </c>
      <c r="M2426" s="283">
        <f t="shared" si="560"/>
        <v>1.3368491816865591</v>
      </c>
      <c r="N2426" s="283">
        <f t="shared" si="561"/>
        <v>4.3585758300027857</v>
      </c>
      <c r="O2426" s="283">
        <f t="shared" si="562"/>
        <v>8.989360263801828E-2</v>
      </c>
      <c r="P2426" s="21">
        <f t="shared" si="554"/>
        <v>0</v>
      </c>
      <c r="Q2426" s="21">
        <f t="shared" si="555"/>
        <v>0.90668853391740301</v>
      </c>
      <c r="R2426">
        <f t="shared" si="556"/>
        <v>1.0705685074825908</v>
      </c>
      <c r="S2426" s="296">
        <f t="shared" si="563"/>
        <v>0</v>
      </c>
      <c r="T2426" s="283">
        <f t="shared" si="564"/>
        <v>8.9416678861486798E-2</v>
      </c>
    </row>
    <row r="2427" spans="1:20" x14ac:dyDescent="0.25">
      <c r="A2427" s="286">
        <v>43202</v>
      </c>
      <c r="B2427" s="1">
        <f t="shared" si="557"/>
        <v>4</v>
      </c>
      <c r="C2427" s="285">
        <v>1</v>
      </c>
      <c r="D2427" t="s">
        <v>713</v>
      </c>
      <c r="F2427" s="16">
        <v>57</v>
      </c>
      <c r="G2427" t="str">
        <f t="shared" si="551"/>
        <v>heating</v>
      </c>
      <c r="H2427" s="283">
        <f>IF(G2427="heating",F2427*Assumptions!M$4+Assumptions!M$7,0)</f>
        <v>0.13432306238893654</v>
      </c>
      <c r="I2427" s="15">
        <f t="shared" si="552"/>
        <v>1.012242869806885</v>
      </c>
      <c r="J2427" s="15">
        <f t="shared" si="553"/>
        <v>1.0020455199443592</v>
      </c>
      <c r="K2427" s="283">
        <f t="shared" si="558"/>
        <v>0.13624568651399793</v>
      </c>
      <c r="L2427" s="283">
        <f t="shared" si="559"/>
        <v>4.2530692972692208</v>
      </c>
      <c r="M2427" s="283">
        <f t="shared" si="560"/>
        <v>1.9771255252277526</v>
      </c>
      <c r="N2427" s="283">
        <f t="shared" si="561"/>
        <v>4.1119599131986844</v>
      </c>
      <c r="O2427" s="283">
        <f t="shared" si="562"/>
        <v>0.14092120507743211</v>
      </c>
      <c r="P2427" s="21">
        <f t="shared" si="554"/>
        <v>0</v>
      </c>
      <c r="Q2427" s="21">
        <f t="shared" si="555"/>
        <v>0.81803459285312596</v>
      </c>
      <c r="R2427">
        <f t="shared" si="556"/>
        <v>1.0705685074825908</v>
      </c>
      <c r="S2427" s="296">
        <f t="shared" si="563"/>
        <v>0</v>
      </c>
      <c r="T2427" s="283">
        <f t="shared" si="564"/>
        <v>0.13624568651399793</v>
      </c>
    </row>
    <row r="2428" spans="1:20" x14ac:dyDescent="0.25">
      <c r="A2428" s="286">
        <v>43202</v>
      </c>
      <c r="B2428" s="1">
        <f t="shared" si="557"/>
        <v>4</v>
      </c>
      <c r="C2428" s="285">
        <v>2</v>
      </c>
      <c r="D2428" t="s">
        <v>713</v>
      </c>
      <c r="F2428" s="16">
        <v>55</v>
      </c>
      <c r="G2428" t="str">
        <f t="shared" si="551"/>
        <v>heating</v>
      </c>
      <c r="H2428" s="283">
        <f>IF(G2428="heating",F2428*Assumptions!M$4+Assumptions!M$7,0)</f>
        <v>0.15571481086301653</v>
      </c>
      <c r="I2428" s="15">
        <f t="shared" si="552"/>
        <v>1.0509704703585963</v>
      </c>
      <c r="J2428" s="15">
        <f t="shared" si="553"/>
        <v>1.0020455199443592</v>
      </c>
      <c r="K2428" s="283">
        <f t="shared" si="558"/>
        <v>0.16398642076535566</v>
      </c>
      <c r="L2428" s="283">
        <f t="shared" si="559"/>
        <v>4.1851135499983272</v>
      </c>
      <c r="M2428" s="283">
        <f t="shared" si="560"/>
        <v>2.3416617128055077</v>
      </c>
      <c r="N2428" s="283">
        <f t="shared" si="561"/>
        <v>3.9876635481217684</v>
      </c>
      <c r="O2428" s="283">
        <f t="shared" si="562"/>
        <v>0.17210624298634031</v>
      </c>
      <c r="P2428" s="21">
        <f t="shared" si="554"/>
        <v>0</v>
      </c>
      <c r="Q2428" s="21">
        <f t="shared" si="555"/>
        <v>0.74507607494346417</v>
      </c>
      <c r="R2428">
        <f t="shared" si="556"/>
        <v>1.0705685074825908</v>
      </c>
      <c r="S2428" s="296">
        <f t="shared" si="563"/>
        <v>0</v>
      </c>
      <c r="T2428" s="283">
        <f t="shared" si="564"/>
        <v>0.16398642076535566</v>
      </c>
    </row>
    <row r="2429" spans="1:20" x14ac:dyDescent="0.25">
      <c r="A2429" s="286">
        <v>43202</v>
      </c>
      <c r="B2429" s="1">
        <f t="shared" si="557"/>
        <v>4</v>
      </c>
      <c r="C2429" s="285">
        <v>3</v>
      </c>
      <c r="D2429" t="s">
        <v>713</v>
      </c>
      <c r="F2429" s="16">
        <v>54</v>
      </c>
      <c r="G2429" t="str">
        <f t="shared" si="551"/>
        <v>heating</v>
      </c>
      <c r="H2429" s="283">
        <f>IF(G2429="heating",F2429*Assumptions!M$4+Assumptions!M$7,0)</f>
        <v>0.16641068510005663</v>
      </c>
      <c r="I2429" s="15">
        <f t="shared" si="552"/>
        <v>1.0924036124451033</v>
      </c>
      <c r="J2429" s="15">
        <f t="shared" si="553"/>
        <v>1.0020455199443592</v>
      </c>
      <c r="K2429" s="283">
        <f t="shared" si="558"/>
        <v>0.18215948378283645</v>
      </c>
      <c r="L2429" s="283">
        <f t="shared" si="559"/>
        <v>4.1559947708987721</v>
      </c>
      <c r="M2429" s="283">
        <f t="shared" si="560"/>
        <v>2.5830677773865522</v>
      </c>
      <c r="N2429" s="283">
        <f t="shared" si="561"/>
        <v>3.9259252525022648</v>
      </c>
      <c r="O2429" s="283">
        <f t="shared" si="562"/>
        <v>0.19283450737850014</v>
      </c>
      <c r="P2429" s="21">
        <f t="shared" si="554"/>
        <v>0</v>
      </c>
      <c r="Q2429" s="21">
        <f t="shared" si="555"/>
        <v>0.69158980876382303</v>
      </c>
      <c r="R2429">
        <f t="shared" si="556"/>
        <v>1.0705685074825908</v>
      </c>
      <c r="S2429" s="296">
        <f t="shared" si="563"/>
        <v>0</v>
      </c>
      <c r="T2429" s="283">
        <f t="shared" si="564"/>
        <v>0.18215948378283645</v>
      </c>
    </row>
    <row r="2430" spans="1:20" x14ac:dyDescent="0.25">
      <c r="A2430" s="286">
        <v>43202</v>
      </c>
      <c r="B2430" s="1">
        <f t="shared" si="557"/>
        <v>4</v>
      </c>
      <c r="C2430" s="285">
        <v>4</v>
      </c>
      <c r="D2430" t="s">
        <v>713</v>
      </c>
      <c r="F2430" s="16">
        <v>50</v>
      </c>
      <c r="G2430" t="str">
        <f t="shared" si="551"/>
        <v>heating</v>
      </c>
      <c r="H2430" s="283">
        <f>IF(G2430="heating",F2430*Assumptions!M$4+Assumptions!M$7,0)</f>
        <v>0.20919418204821671</v>
      </c>
      <c r="I2430" s="15">
        <f t="shared" si="552"/>
        <v>1.1348296917927807</v>
      </c>
      <c r="J2430" s="15">
        <f t="shared" si="553"/>
        <v>1.0020455199443592</v>
      </c>
      <c r="K2430" s="283">
        <f t="shared" si="558"/>
        <v>0.23788537510117994</v>
      </c>
      <c r="L2430" s="283">
        <f t="shared" si="559"/>
        <v>4.0351685236640416</v>
      </c>
      <c r="M2430" s="283">
        <f t="shared" si="560"/>
        <v>3.2752046556183827</v>
      </c>
      <c r="N2430" s="283">
        <f t="shared" si="561"/>
        <v>3.6783220436298789</v>
      </c>
      <c r="O2430" s="283">
        <f t="shared" si="562"/>
        <v>0.26096344106429281</v>
      </c>
      <c r="P2430" s="21">
        <f t="shared" si="554"/>
        <v>0</v>
      </c>
      <c r="Q2430" s="21">
        <f t="shared" si="555"/>
        <v>0.6473875548762833</v>
      </c>
      <c r="R2430">
        <f t="shared" si="556"/>
        <v>1.0705685074825908</v>
      </c>
      <c r="S2430" s="296">
        <f t="shared" si="563"/>
        <v>0</v>
      </c>
      <c r="T2430" s="283">
        <f t="shared" si="564"/>
        <v>0.23788537510117994</v>
      </c>
    </row>
    <row r="2431" spans="1:20" x14ac:dyDescent="0.25">
      <c r="A2431" s="286">
        <v>43202</v>
      </c>
      <c r="B2431" s="1">
        <f t="shared" si="557"/>
        <v>4</v>
      </c>
      <c r="C2431" s="285">
        <v>5</v>
      </c>
      <c r="D2431" t="s">
        <v>713</v>
      </c>
      <c r="F2431" s="16">
        <v>48</v>
      </c>
      <c r="G2431" t="str">
        <f t="shared" si="551"/>
        <v>heating</v>
      </c>
      <c r="H2431" s="283">
        <f>IF(G2431="heating",F2431*Assumptions!M$4+Assumptions!M$7,0)</f>
        <v>0.2305859305222967</v>
      </c>
      <c r="I2431" s="15">
        <f t="shared" si="552"/>
        <v>1.1635558681477385</v>
      </c>
      <c r="J2431" s="15">
        <f t="shared" si="553"/>
        <v>1.0020455199443592</v>
      </c>
      <c r="K2431" s="283">
        <f t="shared" si="558"/>
        <v>0.26884842478010396</v>
      </c>
      <c r="L2431" s="283">
        <f t="shared" si="559"/>
        <v>3.9630740889572826</v>
      </c>
      <c r="M2431" s="283">
        <f t="shared" si="560"/>
        <v>3.6353707634634738</v>
      </c>
      <c r="N2431" s="283">
        <f t="shared" si="561"/>
        <v>3.5524856183738187</v>
      </c>
      <c r="O2431" s="283">
        <f t="shared" si="562"/>
        <v>0.29992133411949956</v>
      </c>
      <c r="P2431" s="21">
        <f t="shared" si="554"/>
        <v>0</v>
      </c>
      <c r="Q2431" s="21">
        <f t="shared" si="555"/>
        <v>0.72139578924615555</v>
      </c>
      <c r="R2431">
        <f t="shared" si="556"/>
        <v>1.0705685074825908</v>
      </c>
      <c r="S2431" s="296">
        <f t="shared" si="563"/>
        <v>0</v>
      </c>
      <c r="T2431" s="283">
        <f t="shared" si="564"/>
        <v>0.26884842478010396</v>
      </c>
    </row>
    <row r="2432" spans="1:20" x14ac:dyDescent="0.25">
      <c r="A2432" s="286">
        <v>43202</v>
      </c>
      <c r="B2432" s="1">
        <f t="shared" si="557"/>
        <v>4</v>
      </c>
      <c r="C2432" s="285">
        <v>6</v>
      </c>
      <c r="D2432" t="s">
        <v>713</v>
      </c>
      <c r="F2432" s="16">
        <v>48</v>
      </c>
      <c r="G2432" t="str">
        <f t="shared" si="551"/>
        <v>heating</v>
      </c>
      <c r="H2432" s="283">
        <f>IF(G2432="heating",F2432*Assumptions!M$4+Assumptions!M$7,0)</f>
        <v>0.2305859305222967</v>
      </c>
      <c r="I2432" s="15">
        <f t="shared" si="552"/>
        <v>1.2083911162615524</v>
      </c>
      <c r="J2432" s="15">
        <f t="shared" si="553"/>
        <v>1.0020455199443592</v>
      </c>
      <c r="K2432" s="283">
        <f t="shared" si="558"/>
        <v>0.27920794954380312</v>
      </c>
      <c r="L2432" s="283">
        <f t="shared" si="559"/>
        <v>3.9630740889572826</v>
      </c>
      <c r="M2432" s="283">
        <f t="shared" si="560"/>
        <v>3.775452348394206</v>
      </c>
      <c r="N2432" s="283">
        <f t="shared" si="561"/>
        <v>3.5524856183738187</v>
      </c>
      <c r="O2432" s="283">
        <f t="shared" si="562"/>
        <v>0.31147818995941734</v>
      </c>
      <c r="P2432" s="21">
        <f t="shared" si="554"/>
        <v>0</v>
      </c>
      <c r="Q2432" s="21">
        <f t="shared" si="555"/>
        <v>0.87787080972652631</v>
      </c>
      <c r="R2432">
        <f t="shared" si="556"/>
        <v>1.0705685074825908</v>
      </c>
      <c r="S2432" s="296">
        <f t="shared" si="563"/>
        <v>0</v>
      </c>
      <c r="T2432" s="283">
        <f t="shared" si="564"/>
        <v>0.27920794954380312</v>
      </c>
    </row>
    <row r="2433" spans="1:20" x14ac:dyDescent="0.25">
      <c r="A2433" s="286">
        <v>43202</v>
      </c>
      <c r="B2433" s="1">
        <f t="shared" si="557"/>
        <v>4</v>
      </c>
      <c r="C2433" s="285">
        <v>7</v>
      </c>
      <c r="D2433" t="s">
        <v>714</v>
      </c>
      <c r="F2433" s="16">
        <v>46</v>
      </c>
      <c r="G2433" t="str">
        <f t="shared" si="551"/>
        <v>heating</v>
      </c>
      <c r="H2433" s="283">
        <f>IF(G2433="heating",F2433*Assumptions!M$4+Assumptions!M$7,0)</f>
        <v>0.2519776789963768</v>
      </c>
      <c r="I2433" s="15">
        <f t="shared" si="552"/>
        <v>1.1637425769249583</v>
      </c>
      <c r="J2433" s="15">
        <f t="shared" si="553"/>
        <v>1.0020455199443592</v>
      </c>
      <c r="K2433" s="283">
        <f t="shared" si="558"/>
        <v>0.29383697592868968</v>
      </c>
      <c r="L2433" s="283">
        <f t="shared" si="559"/>
        <v>3.8708416397494121</v>
      </c>
      <c r="M2433" s="283">
        <f t="shared" si="560"/>
        <v>3.8807965226782537</v>
      </c>
      <c r="N2433" s="283">
        <f t="shared" si="561"/>
        <v>3.4228778732085736</v>
      </c>
      <c r="O2433" s="283">
        <f t="shared" si="562"/>
        <v>0.33229242872654202</v>
      </c>
      <c r="P2433" s="21">
        <f t="shared" si="554"/>
        <v>0</v>
      </c>
      <c r="Q2433" s="21">
        <f t="shared" si="555"/>
        <v>0.97331382064367777</v>
      </c>
      <c r="R2433">
        <f t="shared" si="556"/>
        <v>1.0705685074825908</v>
      </c>
      <c r="S2433" s="296">
        <f t="shared" si="563"/>
        <v>0</v>
      </c>
      <c r="T2433" s="283">
        <f t="shared" si="564"/>
        <v>0.29383697592868968</v>
      </c>
    </row>
    <row r="2434" spans="1:20" x14ac:dyDescent="0.25">
      <c r="A2434" s="286">
        <v>43202</v>
      </c>
      <c r="B2434" s="1">
        <f t="shared" si="557"/>
        <v>4</v>
      </c>
      <c r="C2434" s="285">
        <v>8</v>
      </c>
      <c r="D2434" t="s">
        <v>714</v>
      </c>
      <c r="F2434" s="16">
        <v>45</v>
      </c>
      <c r="G2434" t="str">
        <f t="shared" ref="G2434:G2497" si="565">VLOOKUP(A2434,U$2:W$366,3,FALSE)</f>
        <v>heating</v>
      </c>
      <c r="H2434" s="283">
        <f>IF(G2434="heating",F2434*Assumptions!M$4+Assumptions!M$7,0)</f>
        <v>0.26267355323341679</v>
      </c>
      <c r="I2434" s="15">
        <f t="shared" ref="I2434:I2497" si="566">VLOOKUP(C2434,AO$2:AQ$25,3,FALSE)</f>
        <v>1.094193721037565</v>
      </c>
      <c r="J2434" s="15">
        <f t="shared" ref="J2434:J2497" si="567">VLOOKUP(B2434,AS$4:AU$10,3,FALSE)</f>
        <v>1.0020455199443592</v>
      </c>
      <c r="K2434" s="283">
        <f t="shared" si="558"/>
        <v>0.28800366728496019</v>
      </c>
      <c r="L2434" s="283">
        <f t="shared" si="559"/>
        <v>3.8225513186096443</v>
      </c>
      <c r="M2434" s="283">
        <f t="shared" si="560"/>
        <v>3.7563008192691631</v>
      </c>
      <c r="N2434" s="283">
        <f t="shared" si="561"/>
        <v>3.3574836377085973</v>
      </c>
      <c r="O2434" s="283">
        <f t="shared" si="562"/>
        <v>0.32789699576790249</v>
      </c>
      <c r="P2434" s="21">
        <f t="shared" ref="P2434:P2497" si="568">IF(G2434="cooling",IF(F2434&lt;61,0.025,(F2434^2*AX$25+F2434*AY$25+AZ$25)),0)</f>
        <v>0</v>
      </c>
      <c r="Q2434" s="21">
        <f t="shared" ref="Q2434:Q2497" si="569">VLOOKUP(C2434,BB$2:BC$25,2,FALSE)</f>
        <v>0.94940007506179924</v>
      </c>
      <c r="R2434">
        <f t="shared" ref="R2434:R2497" si="570">VLOOKUP(B2434,AS$4:AV$10,4,FALSE)</f>
        <v>1.0705685074825908</v>
      </c>
      <c r="S2434" s="296">
        <f t="shared" si="563"/>
        <v>0</v>
      </c>
      <c r="T2434" s="283">
        <f t="shared" si="564"/>
        <v>0.28800366728496019</v>
      </c>
    </row>
    <row r="2435" spans="1:20" x14ac:dyDescent="0.25">
      <c r="A2435" s="286">
        <v>43202</v>
      </c>
      <c r="B2435" s="1">
        <f t="shared" ref="B2435:B2498" si="571">WEEKDAY(A2435,2)</f>
        <v>4</v>
      </c>
      <c r="C2435" s="285">
        <v>9</v>
      </c>
      <c r="D2435" t="s">
        <v>714</v>
      </c>
      <c r="F2435" s="16">
        <v>46</v>
      </c>
      <c r="G2435" t="str">
        <f t="shared" si="565"/>
        <v>heating</v>
      </c>
      <c r="H2435" s="283">
        <f>IF(G2435="heating",F2435*Assumptions!M$4+Assumptions!M$7,0)</f>
        <v>0.2519776789963768</v>
      </c>
      <c r="I2435" s="15">
        <f t="shared" si="566"/>
        <v>1.0343009000871222</v>
      </c>
      <c r="J2435" s="15">
        <f t="shared" si="567"/>
        <v>1.0020455199443592</v>
      </c>
      <c r="K2435" s="283">
        <f t="shared" ref="K2435:K2498" si="572">H2435*I2435*J2435</f>
        <v>0.26115384510978429</v>
      </c>
      <c r="L2435" s="283">
        <f t="shared" ref="L2435:L2498" si="573">VLOOKUP(F2435,BL$2:BN$92,2,FALSE)</f>
        <v>3.8708416397494121</v>
      </c>
      <c r="M2435" s="283">
        <f t="shared" ref="M2435:M2498" si="574">IF(G2435="heating",K2435*(L2435*3.412),0)</f>
        <v>3.449140227443892</v>
      </c>
      <c r="N2435" s="283">
        <f t="shared" ref="N2435:N2498" si="575">VLOOKUP(F2435,BL$2:BN$92,3,FALSE)</f>
        <v>3.4228778732085736</v>
      </c>
      <c r="O2435" s="283">
        <f t="shared" ref="O2435:O2498" si="576">IF(F2435&lt;=61,IF(G2435="heating",IF(F2435&gt;=5,K2435*L2435/N2435,0),0),0)</f>
        <v>0.29533194448565797</v>
      </c>
      <c r="P2435" s="21">
        <f t="shared" si="568"/>
        <v>0</v>
      </c>
      <c r="Q2435" s="21">
        <f t="shared" si="569"/>
        <v>0.8408485371888097</v>
      </c>
      <c r="R2435">
        <f t="shared" si="570"/>
        <v>1.0705685074825908</v>
      </c>
      <c r="S2435" s="296">
        <f t="shared" ref="S2435:S2498" si="577">P2435*Q2435*R2435</f>
        <v>0</v>
      </c>
      <c r="T2435" s="283">
        <f t="shared" ref="T2435:T2498" si="578">K2435+S2435</f>
        <v>0.26115384510978429</v>
      </c>
    </row>
    <row r="2436" spans="1:20" x14ac:dyDescent="0.25">
      <c r="A2436" s="286">
        <v>43202</v>
      </c>
      <c r="B2436" s="1">
        <f t="shared" si="571"/>
        <v>4</v>
      </c>
      <c r="C2436" s="285">
        <v>10</v>
      </c>
      <c r="D2436" t="s">
        <v>714</v>
      </c>
      <c r="F2436" s="16">
        <v>48</v>
      </c>
      <c r="G2436" t="str">
        <f t="shared" si="565"/>
        <v>heating</v>
      </c>
      <c r="H2436" s="283">
        <f>IF(G2436="heating",F2436*Assumptions!M$4+Assumptions!M$7,0)</f>
        <v>0.2305859305222967</v>
      </c>
      <c r="I2436" s="15">
        <f t="shared" si="566"/>
        <v>0.98112329028689171</v>
      </c>
      <c r="J2436" s="15">
        <f t="shared" si="567"/>
        <v>1.0020455199443592</v>
      </c>
      <c r="K2436" s="283">
        <f t="shared" si="572"/>
        <v>0.22669599142549446</v>
      </c>
      <c r="L2436" s="283">
        <f t="shared" si="573"/>
        <v>3.9630740889572826</v>
      </c>
      <c r="M2436" s="283">
        <f t="shared" si="574"/>
        <v>3.0653851890583881</v>
      </c>
      <c r="N2436" s="283">
        <f t="shared" si="575"/>
        <v>3.5524856183738187</v>
      </c>
      <c r="O2436" s="283">
        <f t="shared" si="576"/>
        <v>0.25289701527352437</v>
      </c>
      <c r="P2436" s="21">
        <f t="shared" si="568"/>
        <v>0</v>
      </c>
      <c r="Q2436" s="21">
        <f t="shared" si="569"/>
        <v>0.74504051125983206</v>
      </c>
      <c r="R2436">
        <f t="shared" si="570"/>
        <v>1.0705685074825908</v>
      </c>
      <c r="S2436" s="296">
        <f t="shared" si="577"/>
        <v>0</v>
      </c>
      <c r="T2436" s="283">
        <f t="shared" si="578"/>
        <v>0.22669599142549446</v>
      </c>
    </row>
    <row r="2437" spans="1:20" x14ac:dyDescent="0.25">
      <c r="A2437" s="286">
        <v>43202</v>
      </c>
      <c r="B2437" s="1">
        <f t="shared" si="571"/>
        <v>4</v>
      </c>
      <c r="C2437" s="285">
        <v>11</v>
      </c>
      <c r="D2437" t="s">
        <v>714</v>
      </c>
      <c r="F2437" s="16">
        <v>52</v>
      </c>
      <c r="G2437" t="str">
        <f t="shared" si="565"/>
        <v>heating</v>
      </c>
      <c r="H2437" s="283">
        <f>IF(G2437="heating",F2437*Assumptions!M$4+Assumptions!M$7,0)</f>
        <v>0.18780243357413662</v>
      </c>
      <c r="I2437" s="15">
        <f t="shared" si="566"/>
        <v>0.94956163997961163</v>
      </c>
      <c r="J2437" s="15">
        <f t="shared" si="567"/>
        <v>1.0020455199443592</v>
      </c>
      <c r="K2437" s="283">
        <f t="shared" si="572"/>
        <v>0.17869476436153037</v>
      </c>
      <c r="L2437" s="283">
        <f t="shared" si="573"/>
        <v>4.0950984110509578</v>
      </c>
      <c r="M2437" s="283">
        <f t="shared" si="574"/>
        <v>2.4968082667872964</v>
      </c>
      <c r="N2437" s="283">
        <f t="shared" si="575"/>
        <v>3.802065958051716</v>
      </c>
      <c r="O2437" s="283">
        <f t="shared" si="576"/>
        <v>0.19246710963820546</v>
      </c>
      <c r="P2437" s="21">
        <f t="shared" si="568"/>
        <v>0</v>
      </c>
      <c r="Q2437" s="21">
        <f t="shared" si="569"/>
        <v>0.72850690893675296</v>
      </c>
      <c r="R2437">
        <f t="shared" si="570"/>
        <v>1.0705685074825908</v>
      </c>
      <c r="S2437" s="296">
        <f t="shared" si="577"/>
        <v>0</v>
      </c>
      <c r="T2437" s="283">
        <f t="shared" si="578"/>
        <v>0.17869476436153037</v>
      </c>
    </row>
    <row r="2438" spans="1:20" x14ac:dyDescent="0.25">
      <c r="A2438" s="286">
        <v>43202</v>
      </c>
      <c r="B2438" s="1">
        <f t="shared" si="571"/>
        <v>4</v>
      </c>
      <c r="C2438" s="285">
        <v>12</v>
      </c>
      <c r="D2438" t="s">
        <v>714</v>
      </c>
      <c r="F2438" s="16">
        <v>52</v>
      </c>
      <c r="G2438" t="str">
        <f t="shared" si="565"/>
        <v>heating</v>
      </c>
      <c r="H2438" s="283">
        <f>IF(G2438="heating",F2438*Assumptions!M$4+Assumptions!M$7,0)</f>
        <v>0.18780243357413662</v>
      </c>
      <c r="I2438" s="15">
        <f t="shared" si="566"/>
        <v>0.91648403420261149</v>
      </c>
      <c r="J2438" s="15">
        <f t="shared" si="567"/>
        <v>1.0020455199443592</v>
      </c>
      <c r="K2438" s="283">
        <f t="shared" si="572"/>
        <v>0.17247000261768869</v>
      </c>
      <c r="L2438" s="283">
        <f t="shared" si="573"/>
        <v>4.0950984110509578</v>
      </c>
      <c r="M2438" s="283">
        <f t="shared" si="574"/>
        <v>2.4098329340944988</v>
      </c>
      <c r="N2438" s="283">
        <f t="shared" si="575"/>
        <v>3.802065958051716</v>
      </c>
      <c r="O2438" s="283">
        <f t="shared" si="576"/>
        <v>0.18576259367040801</v>
      </c>
      <c r="P2438" s="21">
        <f t="shared" si="568"/>
        <v>0</v>
      </c>
      <c r="Q2438" s="21">
        <f t="shared" si="569"/>
        <v>0.75910815787401487</v>
      </c>
      <c r="R2438">
        <f t="shared" si="570"/>
        <v>1.0705685074825908</v>
      </c>
      <c r="S2438" s="296">
        <f t="shared" si="577"/>
        <v>0</v>
      </c>
      <c r="T2438" s="283">
        <f t="shared" si="578"/>
        <v>0.17247000261768869</v>
      </c>
    </row>
    <row r="2439" spans="1:20" x14ac:dyDescent="0.25">
      <c r="A2439" s="286">
        <v>43202</v>
      </c>
      <c r="B2439" s="1">
        <f t="shared" si="571"/>
        <v>4</v>
      </c>
      <c r="C2439" s="285">
        <v>13</v>
      </c>
      <c r="D2439" t="s">
        <v>714</v>
      </c>
      <c r="F2439" s="16">
        <v>54</v>
      </c>
      <c r="G2439" t="str">
        <f t="shared" si="565"/>
        <v>heating</v>
      </c>
      <c r="H2439" s="283">
        <f>IF(G2439="heating",F2439*Assumptions!M$4+Assumptions!M$7,0)</f>
        <v>0.16641068510005663</v>
      </c>
      <c r="I2439" s="15">
        <f t="shared" si="566"/>
        <v>0.90040206880052787</v>
      </c>
      <c r="J2439" s="15">
        <f t="shared" si="567"/>
        <v>1.0020455199443592</v>
      </c>
      <c r="K2439" s="283">
        <f t="shared" si="572"/>
        <v>0.15014301873516048</v>
      </c>
      <c r="L2439" s="283">
        <f t="shared" si="573"/>
        <v>4.1559947708987721</v>
      </c>
      <c r="M2439" s="283">
        <f t="shared" si="574"/>
        <v>2.1290661657599665</v>
      </c>
      <c r="N2439" s="283">
        <f t="shared" si="575"/>
        <v>3.9259252525022648</v>
      </c>
      <c r="O2439" s="283">
        <f t="shared" si="576"/>
        <v>0.15894179349251972</v>
      </c>
      <c r="P2439" s="21">
        <f t="shared" si="568"/>
        <v>0</v>
      </c>
      <c r="Q2439" s="21">
        <f t="shared" si="569"/>
        <v>0.79115902007799765</v>
      </c>
      <c r="R2439">
        <f t="shared" si="570"/>
        <v>1.0705685074825908</v>
      </c>
      <c r="S2439" s="296">
        <f t="shared" si="577"/>
        <v>0</v>
      </c>
      <c r="T2439" s="283">
        <f t="shared" si="578"/>
        <v>0.15014301873516048</v>
      </c>
    </row>
    <row r="2440" spans="1:20" x14ac:dyDescent="0.25">
      <c r="A2440" s="286">
        <v>43202</v>
      </c>
      <c r="B2440" s="1">
        <f t="shared" si="571"/>
        <v>4</v>
      </c>
      <c r="C2440" s="285">
        <v>14</v>
      </c>
      <c r="D2440" t="s">
        <v>714</v>
      </c>
      <c r="F2440" s="16">
        <v>55</v>
      </c>
      <c r="G2440" t="str">
        <f t="shared" si="565"/>
        <v>heating</v>
      </c>
      <c r="H2440" s="283">
        <f>IF(G2440="heating",F2440*Assumptions!M$4+Assumptions!M$7,0)</f>
        <v>0.15571481086301653</v>
      </c>
      <c r="I2440" s="15">
        <f t="shared" si="566"/>
        <v>0.86032894500746537</v>
      </c>
      <c r="J2440" s="15">
        <f t="shared" si="567"/>
        <v>1.0020455199443592</v>
      </c>
      <c r="K2440" s="283">
        <f t="shared" si="572"/>
        <v>0.13423998899271716</v>
      </c>
      <c r="L2440" s="283">
        <f t="shared" si="573"/>
        <v>4.1851135499983272</v>
      </c>
      <c r="M2440" s="283">
        <f t="shared" si="574"/>
        <v>1.9168943445717799</v>
      </c>
      <c r="N2440" s="283">
        <f t="shared" si="575"/>
        <v>3.9876635481217684</v>
      </c>
      <c r="O2440" s="283">
        <f t="shared" si="576"/>
        <v>0.14088691036877102</v>
      </c>
      <c r="P2440" s="21">
        <f t="shared" si="568"/>
        <v>0</v>
      </c>
      <c r="Q2440" s="21">
        <f t="shared" si="569"/>
        <v>0.84355555031342389</v>
      </c>
      <c r="R2440">
        <f t="shared" si="570"/>
        <v>1.0705685074825908</v>
      </c>
      <c r="S2440" s="296">
        <f t="shared" si="577"/>
        <v>0</v>
      </c>
      <c r="T2440" s="283">
        <f t="shared" si="578"/>
        <v>0.13423998899271716</v>
      </c>
    </row>
    <row r="2441" spans="1:20" x14ac:dyDescent="0.25">
      <c r="A2441" s="286">
        <v>43202</v>
      </c>
      <c r="B2441" s="1">
        <f t="shared" si="571"/>
        <v>4</v>
      </c>
      <c r="C2441" s="285">
        <v>15</v>
      </c>
      <c r="D2441" t="s">
        <v>714</v>
      </c>
      <c r="F2441" s="16">
        <v>55</v>
      </c>
      <c r="G2441" t="str">
        <f t="shared" si="565"/>
        <v>heating</v>
      </c>
      <c r="H2441" s="283">
        <f>IF(G2441="heating",F2441*Assumptions!M$4+Assumptions!M$7,0)</f>
        <v>0.15571481086301653</v>
      </c>
      <c r="I2441" s="15">
        <f t="shared" si="566"/>
        <v>0.85754515037175039</v>
      </c>
      <c r="J2441" s="15">
        <f t="shared" si="567"/>
        <v>1.0020455199443592</v>
      </c>
      <c r="K2441" s="283">
        <f t="shared" si="572"/>
        <v>0.13380562424952802</v>
      </c>
      <c r="L2441" s="283">
        <f t="shared" si="573"/>
        <v>4.1851135499983272</v>
      </c>
      <c r="M2441" s="283">
        <f t="shared" si="574"/>
        <v>1.9106917865564792</v>
      </c>
      <c r="N2441" s="283">
        <f t="shared" si="575"/>
        <v>3.9876635481217684</v>
      </c>
      <c r="O2441" s="283">
        <f t="shared" si="576"/>
        <v>0.14043103796368339</v>
      </c>
      <c r="P2441" s="21">
        <f t="shared" si="568"/>
        <v>0</v>
      </c>
      <c r="Q2441" s="21">
        <f t="shared" si="569"/>
        <v>0.96592607327566882</v>
      </c>
      <c r="R2441">
        <f t="shared" si="570"/>
        <v>1.0705685074825908</v>
      </c>
      <c r="S2441" s="296">
        <f t="shared" si="577"/>
        <v>0</v>
      </c>
      <c r="T2441" s="283">
        <f t="shared" si="578"/>
        <v>0.13380562424952802</v>
      </c>
    </row>
    <row r="2442" spans="1:20" x14ac:dyDescent="0.25">
      <c r="A2442" s="286">
        <v>43202</v>
      </c>
      <c r="B2442" s="1">
        <f t="shared" si="571"/>
        <v>4</v>
      </c>
      <c r="C2442" s="285">
        <v>16</v>
      </c>
      <c r="D2442" t="s">
        <v>714</v>
      </c>
      <c r="F2442" s="16">
        <v>57</v>
      </c>
      <c r="G2442" t="str">
        <f t="shared" si="565"/>
        <v>heating</v>
      </c>
      <c r="H2442" s="283">
        <f>IF(G2442="heating",F2442*Assumptions!M$4+Assumptions!M$7,0)</f>
        <v>0.13432306238893654</v>
      </c>
      <c r="I2442" s="15">
        <f t="shared" si="566"/>
        <v>0.88344815438260227</v>
      </c>
      <c r="J2442" s="15">
        <f t="shared" si="567"/>
        <v>1.0020455199443592</v>
      </c>
      <c r="K2442" s="283">
        <f t="shared" si="572"/>
        <v>0.11891019821788958</v>
      </c>
      <c r="L2442" s="283">
        <f t="shared" si="573"/>
        <v>4.2530692972692208</v>
      </c>
      <c r="M2442" s="283">
        <f t="shared" si="574"/>
        <v>1.7255620645452638</v>
      </c>
      <c r="N2442" s="283">
        <f t="shared" si="575"/>
        <v>4.1119599131986844</v>
      </c>
      <c r="O2442" s="283">
        <f t="shared" si="576"/>
        <v>0.12299081796721469</v>
      </c>
      <c r="P2442" s="21">
        <f t="shared" si="568"/>
        <v>0</v>
      </c>
      <c r="Q2442" s="21">
        <f t="shared" si="569"/>
        <v>1.1649354943302594</v>
      </c>
      <c r="R2442">
        <f t="shared" si="570"/>
        <v>1.0705685074825908</v>
      </c>
      <c r="S2442" s="296">
        <f t="shared" si="577"/>
        <v>0</v>
      </c>
      <c r="T2442" s="283">
        <f t="shared" si="578"/>
        <v>0.11891019821788958</v>
      </c>
    </row>
    <row r="2443" spans="1:20" x14ac:dyDescent="0.25">
      <c r="A2443" s="286">
        <v>43202</v>
      </c>
      <c r="B2443" s="1">
        <f t="shared" si="571"/>
        <v>4</v>
      </c>
      <c r="C2443" s="285">
        <v>17</v>
      </c>
      <c r="D2443" t="s">
        <v>714</v>
      </c>
      <c r="F2443" s="16">
        <v>57</v>
      </c>
      <c r="G2443" t="str">
        <f t="shared" si="565"/>
        <v>heating</v>
      </c>
      <c r="H2443" s="283">
        <f>IF(G2443="heating",F2443*Assumptions!M$4+Assumptions!M$7,0)</f>
        <v>0.13432306238893654</v>
      </c>
      <c r="I2443" s="15">
        <f t="shared" si="566"/>
        <v>0.94025748850374469</v>
      </c>
      <c r="J2443" s="15">
        <f t="shared" si="567"/>
        <v>1.0020455199443592</v>
      </c>
      <c r="K2443" s="283">
        <f t="shared" si="572"/>
        <v>0.12655661091054185</v>
      </c>
      <c r="L2443" s="283">
        <f t="shared" si="573"/>
        <v>4.2530692972692208</v>
      </c>
      <c r="M2443" s="283">
        <f t="shared" si="574"/>
        <v>1.8365227716170072</v>
      </c>
      <c r="N2443" s="283">
        <f t="shared" si="575"/>
        <v>4.1119599131986844</v>
      </c>
      <c r="O2443" s="283">
        <f t="shared" si="576"/>
        <v>0.13089963122022893</v>
      </c>
      <c r="P2443" s="21">
        <f t="shared" si="568"/>
        <v>0</v>
      </c>
      <c r="Q2443" s="21">
        <f t="shared" si="569"/>
        <v>1.3521540118753073</v>
      </c>
      <c r="R2443">
        <f t="shared" si="570"/>
        <v>1.0705685074825908</v>
      </c>
      <c r="S2443" s="296">
        <f t="shared" si="577"/>
        <v>0</v>
      </c>
      <c r="T2443" s="283">
        <f t="shared" si="578"/>
        <v>0.12655661091054185</v>
      </c>
    </row>
    <row r="2444" spans="1:20" x14ac:dyDescent="0.25">
      <c r="A2444" s="286">
        <v>43202</v>
      </c>
      <c r="B2444" s="1">
        <f t="shared" si="571"/>
        <v>4</v>
      </c>
      <c r="C2444" s="285">
        <v>18</v>
      </c>
      <c r="D2444" t="s">
        <v>714</v>
      </c>
      <c r="F2444" s="16">
        <v>55</v>
      </c>
      <c r="G2444" t="str">
        <f t="shared" si="565"/>
        <v>heating</v>
      </c>
      <c r="H2444" s="283">
        <f>IF(G2444="heating",F2444*Assumptions!M$4+Assumptions!M$7,0)</f>
        <v>0.15571481086301653</v>
      </c>
      <c r="I2444" s="15">
        <f t="shared" si="566"/>
        <v>0.98182363790757687</v>
      </c>
      <c r="J2444" s="15">
        <f t="shared" si="567"/>
        <v>1.0020455199443592</v>
      </c>
      <c r="K2444" s="283">
        <f t="shared" si="572"/>
        <v>0.15319721033488995</v>
      </c>
      <c r="L2444" s="283">
        <f t="shared" si="573"/>
        <v>4.1851135499983272</v>
      </c>
      <c r="M2444" s="283">
        <f t="shared" si="574"/>
        <v>2.1875960233508054</v>
      </c>
      <c r="N2444" s="283">
        <f t="shared" si="575"/>
        <v>3.9876635481217684</v>
      </c>
      <c r="O2444" s="283">
        <f t="shared" si="576"/>
        <v>0.16078280252517266</v>
      </c>
      <c r="P2444" s="21">
        <f t="shared" si="568"/>
        <v>0</v>
      </c>
      <c r="Q2444" s="21">
        <f t="shared" si="569"/>
        <v>1.5598916921549892</v>
      </c>
      <c r="R2444">
        <f t="shared" si="570"/>
        <v>1.0705685074825908</v>
      </c>
      <c r="S2444" s="296">
        <f t="shared" si="577"/>
        <v>0</v>
      </c>
      <c r="T2444" s="283">
        <f t="shared" si="578"/>
        <v>0.15319721033488995</v>
      </c>
    </row>
    <row r="2445" spans="1:20" x14ac:dyDescent="0.25">
      <c r="A2445" s="286">
        <v>43202</v>
      </c>
      <c r="B2445" s="1">
        <f t="shared" si="571"/>
        <v>4</v>
      </c>
      <c r="C2445" s="285">
        <v>19</v>
      </c>
      <c r="D2445" t="s">
        <v>714</v>
      </c>
      <c r="F2445" s="16">
        <v>52</v>
      </c>
      <c r="G2445" t="str">
        <f t="shared" si="565"/>
        <v>heating</v>
      </c>
      <c r="H2445" s="283">
        <f>IF(G2445="heating",F2445*Assumptions!M$4+Assumptions!M$7,0)</f>
        <v>0.18780243357413662</v>
      </c>
      <c r="I2445" s="15">
        <f t="shared" si="566"/>
        <v>0.98418842963438757</v>
      </c>
      <c r="J2445" s="15">
        <f t="shared" si="567"/>
        <v>1.0020455199443592</v>
      </c>
      <c r="K2445" s="283">
        <f t="shared" si="572"/>
        <v>0.1852110617322722</v>
      </c>
      <c r="L2445" s="283">
        <f t="shared" si="573"/>
        <v>4.0950984110509578</v>
      </c>
      <c r="M2445" s="283">
        <f t="shared" si="574"/>
        <v>2.587857073965528</v>
      </c>
      <c r="N2445" s="283">
        <f t="shared" si="575"/>
        <v>3.802065958051716</v>
      </c>
      <c r="O2445" s="283">
        <f t="shared" si="576"/>
        <v>0.199485630438022</v>
      </c>
      <c r="P2445" s="21">
        <f t="shared" si="568"/>
        <v>0</v>
      </c>
      <c r="Q2445" s="21">
        <f t="shared" si="569"/>
        <v>1.6764212681468484</v>
      </c>
      <c r="R2445">
        <f t="shared" si="570"/>
        <v>1.0705685074825908</v>
      </c>
      <c r="S2445" s="296">
        <f t="shared" si="577"/>
        <v>0</v>
      </c>
      <c r="T2445" s="283">
        <f t="shared" si="578"/>
        <v>0.1852110617322722</v>
      </c>
    </row>
    <row r="2446" spans="1:20" x14ac:dyDescent="0.25">
      <c r="A2446" s="286">
        <v>43202</v>
      </c>
      <c r="B2446" s="1">
        <f t="shared" si="571"/>
        <v>4</v>
      </c>
      <c r="C2446" s="285">
        <v>20</v>
      </c>
      <c r="D2446" t="s">
        <v>714</v>
      </c>
      <c r="F2446" s="16">
        <v>50</v>
      </c>
      <c r="G2446" t="str">
        <f t="shared" si="565"/>
        <v>heating</v>
      </c>
      <c r="H2446" s="283">
        <f>IF(G2446="heating",F2446*Assumptions!M$4+Assumptions!M$7,0)</f>
        <v>0.20919418204821671</v>
      </c>
      <c r="I2446" s="15">
        <f t="shared" si="566"/>
        <v>0.97071962311712034</v>
      </c>
      <c r="J2446" s="15">
        <f t="shared" si="567"/>
        <v>1.0020455199443592</v>
      </c>
      <c r="K2446" s="283">
        <f t="shared" si="572"/>
        <v>0.20348427903616931</v>
      </c>
      <c r="L2446" s="283">
        <f t="shared" si="573"/>
        <v>4.0351685236640416</v>
      </c>
      <c r="M2446" s="283">
        <f t="shared" si="574"/>
        <v>2.8015705369064787</v>
      </c>
      <c r="N2446" s="283">
        <f t="shared" si="575"/>
        <v>3.6783220436298789</v>
      </c>
      <c r="O2446" s="283">
        <f t="shared" si="576"/>
        <v>0.22322497815252237</v>
      </c>
      <c r="P2446" s="21">
        <f t="shared" si="568"/>
        <v>0</v>
      </c>
      <c r="Q2446" s="21">
        <f t="shared" si="569"/>
        <v>1.52436960139122</v>
      </c>
      <c r="R2446">
        <f t="shared" si="570"/>
        <v>1.0705685074825908</v>
      </c>
      <c r="S2446" s="296">
        <f t="shared" si="577"/>
        <v>0</v>
      </c>
      <c r="T2446" s="283">
        <f t="shared" si="578"/>
        <v>0.20348427903616931</v>
      </c>
    </row>
    <row r="2447" spans="1:20" x14ac:dyDescent="0.25">
      <c r="A2447" s="286">
        <v>43202</v>
      </c>
      <c r="B2447" s="1">
        <f t="shared" si="571"/>
        <v>4</v>
      </c>
      <c r="C2447" s="285">
        <v>21</v>
      </c>
      <c r="D2447" t="s">
        <v>714</v>
      </c>
      <c r="F2447" s="16">
        <v>48</v>
      </c>
      <c r="G2447" t="str">
        <f t="shared" si="565"/>
        <v>heating</v>
      </c>
      <c r="H2447" s="283">
        <f>IF(G2447="heating",F2447*Assumptions!M$4+Assumptions!M$7,0)</f>
        <v>0.2305859305222967</v>
      </c>
      <c r="I2447" s="15">
        <f t="shared" si="566"/>
        <v>0.95751150862929935</v>
      </c>
      <c r="J2447" s="15">
        <f t="shared" si="567"/>
        <v>1.0020455199443592</v>
      </c>
      <c r="K2447" s="283">
        <f t="shared" si="572"/>
        <v>0.22124030985603033</v>
      </c>
      <c r="L2447" s="283">
        <f t="shared" si="573"/>
        <v>3.9630740889572826</v>
      </c>
      <c r="M2447" s="283">
        <f t="shared" si="574"/>
        <v>2.9916134149123486</v>
      </c>
      <c r="N2447" s="283">
        <f t="shared" si="575"/>
        <v>3.5524856183738187</v>
      </c>
      <c r="O2447" s="283">
        <f t="shared" si="576"/>
        <v>0.24681077803340226</v>
      </c>
      <c r="P2447" s="21">
        <f t="shared" si="568"/>
        <v>0</v>
      </c>
      <c r="Q2447" s="21">
        <f t="shared" si="569"/>
        <v>1.4448604713749031</v>
      </c>
      <c r="R2447">
        <f t="shared" si="570"/>
        <v>1.0705685074825908</v>
      </c>
      <c r="S2447" s="296">
        <f t="shared" si="577"/>
        <v>0</v>
      </c>
      <c r="T2447" s="283">
        <f t="shared" si="578"/>
        <v>0.22124030985603033</v>
      </c>
    </row>
    <row r="2448" spans="1:20" x14ac:dyDescent="0.25">
      <c r="A2448" s="286">
        <v>43202</v>
      </c>
      <c r="B2448" s="1">
        <f t="shared" si="571"/>
        <v>4</v>
      </c>
      <c r="C2448" s="285">
        <v>22</v>
      </c>
      <c r="D2448" t="s">
        <v>714</v>
      </c>
      <c r="F2448" s="16">
        <v>46</v>
      </c>
      <c r="G2448" t="str">
        <f t="shared" si="565"/>
        <v>heating</v>
      </c>
      <c r="H2448" s="283">
        <f>IF(G2448="heating",F2448*Assumptions!M$4+Assumptions!M$7,0)</f>
        <v>0.2519776789963768</v>
      </c>
      <c r="I2448" s="15">
        <f t="shared" si="566"/>
        <v>0.9426530227543114</v>
      </c>
      <c r="J2448" s="15">
        <f t="shared" si="567"/>
        <v>1.0020455199443592</v>
      </c>
      <c r="K2448" s="283">
        <f t="shared" si="572"/>
        <v>0.2380133880536246</v>
      </c>
      <c r="L2448" s="283">
        <f t="shared" si="573"/>
        <v>3.8708416397494121</v>
      </c>
      <c r="M2448" s="283">
        <f t="shared" si="574"/>
        <v>3.1435169988052878</v>
      </c>
      <c r="N2448" s="283">
        <f t="shared" si="575"/>
        <v>3.4228778732085736</v>
      </c>
      <c r="O2448" s="283">
        <f t="shared" si="576"/>
        <v>0.26916301645088381</v>
      </c>
      <c r="P2448" s="21">
        <f t="shared" si="568"/>
        <v>0</v>
      </c>
      <c r="Q2448" s="21">
        <f t="shared" si="569"/>
        <v>1.2427137171080138</v>
      </c>
      <c r="R2448">
        <f t="shared" si="570"/>
        <v>1.0705685074825908</v>
      </c>
      <c r="S2448" s="296">
        <f t="shared" si="577"/>
        <v>0</v>
      </c>
      <c r="T2448" s="283">
        <f t="shared" si="578"/>
        <v>0.2380133880536246</v>
      </c>
    </row>
    <row r="2449" spans="1:20" x14ac:dyDescent="0.25">
      <c r="A2449" s="286">
        <v>43202</v>
      </c>
      <c r="B2449" s="1">
        <f t="shared" si="571"/>
        <v>4</v>
      </c>
      <c r="C2449" s="285">
        <v>23</v>
      </c>
      <c r="D2449" t="s">
        <v>713</v>
      </c>
      <c r="F2449" s="16">
        <v>46</v>
      </c>
      <c r="G2449" t="str">
        <f t="shared" si="565"/>
        <v>heating</v>
      </c>
      <c r="H2449" s="283">
        <f>IF(G2449="heating",F2449*Assumptions!M$4+Assumptions!M$7,0)</f>
        <v>0.2519776789963768</v>
      </c>
      <c r="I2449" s="15">
        <f t="shared" si="566"/>
        <v>0.94450710149963013</v>
      </c>
      <c r="J2449" s="15">
        <f t="shared" si="567"/>
        <v>1.0020455199443592</v>
      </c>
      <c r="K2449" s="283">
        <f t="shared" si="572"/>
        <v>0.23848153015176599</v>
      </c>
      <c r="L2449" s="283">
        <f t="shared" si="573"/>
        <v>3.8708416397494121</v>
      </c>
      <c r="M2449" s="283">
        <f t="shared" si="574"/>
        <v>3.1496998974035475</v>
      </c>
      <c r="N2449" s="283">
        <f t="shared" si="575"/>
        <v>3.4228778732085736</v>
      </c>
      <c r="O2449" s="283">
        <f t="shared" si="576"/>
        <v>0.26969242591097259</v>
      </c>
      <c r="P2449" s="21">
        <f t="shared" si="568"/>
        <v>0</v>
      </c>
      <c r="Q2449" s="21">
        <f t="shared" si="569"/>
        <v>1.0297519246597011</v>
      </c>
      <c r="R2449">
        <f t="shared" si="570"/>
        <v>1.0705685074825908</v>
      </c>
      <c r="S2449" s="296">
        <f t="shared" si="577"/>
        <v>0</v>
      </c>
      <c r="T2449" s="283">
        <f t="shared" si="578"/>
        <v>0.23848153015176599</v>
      </c>
    </row>
    <row r="2450" spans="1:20" x14ac:dyDescent="0.25">
      <c r="A2450" s="286">
        <v>43203</v>
      </c>
      <c r="B2450" s="1">
        <f t="shared" si="571"/>
        <v>5</v>
      </c>
      <c r="C2450" s="285">
        <v>0</v>
      </c>
      <c r="D2450" t="s">
        <v>713</v>
      </c>
      <c r="F2450" s="16">
        <v>52</v>
      </c>
      <c r="G2450" t="str">
        <f t="shared" si="565"/>
        <v>heating</v>
      </c>
      <c r="H2450" s="283">
        <f>IF(G2450="heating",F2450*Assumptions!M$4+Assumptions!M$7,0)</f>
        <v>0.18780243357413662</v>
      </c>
      <c r="I2450" s="15">
        <f t="shared" si="566"/>
        <v>0.97481507806017154</v>
      </c>
      <c r="J2450" s="15">
        <f t="shared" si="567"/>
        <v>1.0078033906966741</v>
      </c>
      <c r="K2450" s="283">
        <f t="shared" si="572"/>
        <v>0.18450123131103391</v>
      </c>
      <c r="L2450" s="283">
        <f t="shared" si="573"/>
        <v>4.0950984110509578</v>
      </c>
      <c r="M2450" s="283">
        <f t="shared" si="574"/>
        <v>2.5779389855979296</v>
      </c>
      <c r="N2450" s="283">
        <f t="shared" si="575"/>
        <v>3.802065958051716</v>
      </c>
      <c r="O2450" s="283">
        <f t="shared" si="576"/>
        <v>0.19872109203647936</v>
      </c>
      <c r="P2450" s="21">
        <f t="shared" si="568"/>
        <v>0</v>
      </c>
      <c r="Q2450" s="21">
        <f t="shared" si="569"/>
        <v>0.90668853391740301</v>
      </c>
      <c r="R2450">
        <f t="shared" si="570"/>
        <v>1.1856283047139096</v>
      </c>
      <c r="S2450" s="296">
        <f t="shared" si="577"/>
        <v>0</v>
      </c>
      <c r="T2450" s="283">
        <f t="shared" si="578"/>
        <v>0.18450123131103391</v>
      </c>
    </row>
    <row r="2451" spans="1:20" x14ac:dyDescent="0.25">
      <c r="A2451" s="286">
        <v>43203</v>
      </c>
      <c r="B2451" s="1">
        <f t="shared" si="571"/>
        <v>5</v>
      </c>
      <c r="C2451" s="285">
        <v>1</v>
      </c>
      <c r="D2451" t="s">
        <v>713</v>
      </c>
      <c r="F2451" s="16">
        <v>52</v>
      </c>
      <c r="G2451" t="str">
        <f t="shared" si="565"/>
        <v>heating</v>
      </c>
      <c r="H2451" s="283">
        <f>IF(G2451="heating",F2451*Assumptions!M$4+Assumptions!M$7,0)</f>
        <v>0.18780243357413662</v>
      </c>
      <c r="I2451" s="15">
        <f t="shared" si="566"/>
        <v>1.012242869806885</v>
      </c>
      <c r="J2451" s="15">
        <f t="shared" si="567"/>
        <v>1.0078033906966741</v>
      </c>
      <c r="K2451" s="283">
        <f t="shared" si="572"/>
        <v>0.19158511195459466</v>
      </c>
      <c r="L2451" s="283">
        <f t="shared" si="573"/>
        <v>4.0950984110509578</v>
      </c>
      <c r="M2451" s="283">
        <f t="shared" si="574"/>
        <v>2.6769183363079088</v>
      </c>
      <c r="N2451" s="283">
        <f t="shared" si="575"/>
        <v>3.802065958051716</v>
      </c>
      <c r="O2451" s="283">
        <f t="shared" si="576"/>
        <v>0.20635094083120817</v>
      </c>
      <c r="P2451" s="21">
        <f t="shared" si="568"/>
        <v>0</v>
      </c>
      <c r="Q2451" s="21">
        <f t="shared" si="569"/>
        <v>0.81803459285312596</v>
      </c>
      <c r="R2451">
        <f t="shared" si="570"/>
        <v>1.1856283047139096</v>
      </c>
      <c r="S2451" s="296">
        <f t="shared" si="577"/>
        <v>0</v>
      </c>
      <c r="T2451" s="283">
        <f t="shared" si="578"/>
        <v>0.19158511195459466</v>
      </c>
    </row>
    <row r="2452" spans="1:20" x14ac:dyDescent="0.25">
      <c r="A2452" s="286">
        <v>43203</v>
      </c>
      <c r="B2452" s="1">
        <f t="shared" si="571"/>
        <v>5</v>
      </c>
      <c r="C2452" s="285">
        <v>2</v>
      </c>
      <c r="D2452" t="s">
        <v>713</v>
      </c>
      <c r="F2452" s="16">
        <v>50</v>
      </c>
      <c r="G2452" t="str">
        <f t="shared" si="565"/>
        <v>heating</v>
      </c>
      <c r="H2452" s="283">
        <f>IF(G2452="heating",F2452*Assumptions!M$4+Assumptions!M$7,0)</f>
        <v>0.20919418204821671</v>
      </c>
      <c r="I2452" s="15">
        <f t="shared" si="566"/>
        <v>1.0509704703585963</v>
      </c>
      <c r="J2452" s="15">
        <f t="shared" si="567"/>
        <v>1.0078033906966741</v>
      </c>
      <c r="K2452" s="283">
        <f t="shared" si="572"/>
        <v>0.22157253725322981</v>
      </c>
      <c r="L2452" s="283">
        <f t="shared" si="573"/>
        <v>4.0351685236640416</v>
      </c>
      <c r="M2452" s="283">
        <f t="shared" si="574"/>
        <v>3.0506095856472695</v>
      </c>
      <c r="N2452" s="283">
        <f t="shared" si="575"/>
        <v>3.6783220436298789</v>
      </c>
      <c r="O2452" s="283">
        <f t="shared" si="576"/>
        <v>0.24306803956466619</v>
      </c>
      <c r="P2452" s="21">
        <f t="shared" si="568"/>
        <v>0</v>
      </c>
      <c r="Q2452" s="21">
        <f t="shared" si="569"/>
        <v>0.74507607494346417</v>
      </c>
      <c r="R2452">
        <f t="shared" si="570"/>
        <v>1.1856283047139096</v>
      </c>
      <c r="S2452" s="296">
        <f t="shared" si="577"/>
        <v>0</v>
      </c>
      <c r="T2452" s="283">
        <f t="shared" si="578"/>
        <v>0.22157253725322981</v>
      </c>
    </row>
    <row r="2453" spans="1:20" x14ac:dyDescent="0.25">
      <c r="A2453" s="286">
        <v>43203</v>
      </c>
      <c r="B2453" s="1">
        <f t="shared" si="571"/>
        <v>5</v>
      </c>
      <c r="C2453" s="285">
        <v>3</v>
      </c>
      <c r="D2453" t="s">
        <v>713</v>
      </c>
      <c r="F2453" s="16">
        <v>46</v>
      </c>
      <c r="G2453" t="str">
        <f t="shared" si="565"/>
        <v>heating</v>
      </c>
      <c r="H2453" s="283">
        <f>IF(G2453="heating",F2453*Assumptions!M$4+Assumptions!M$7,0)</f>
        <v>0.2519776789963768</v>
      </c>
      <c r="I2453" s="15">
        <f t="shared" si="566"/>
        <v>1.0924036124451033</v>
      </c>
      <c r="J2453" s="15">
        <f t="shared" si="567"/>
        <v>1.0078033906966741</v>
      </c>
      <c r="K2453" s="283">
        <f t="shared" si="572"/>
        <v>0.27740929846781109</v>
      </c>
      <c r="L2453" s="283">
        <f t="shared" si="573"/>
        <v>3.8708416397494121</v>
      </c>
      <c r="M2453" s="283">
        <f t="shared" si="574"/>
        <v>3.6638310663589326</v>
      </c>
      <c r="N2453" s="283">
        <f t="shared" si="575"/>
        <v>3.4228778732085736</v>
      </c>
      <c r="O2453" s="283">
        <f t="shared" si="576"/>
        <v>0.31371480477516978</v>
      </c>
      <c r="P2453" s="21">
        <f t="shared" si="568"/>
        <v>0</v>
      </c>
      <c r="Q2453" s="21">
        <f t="shared" si="569"/>
        <v>0.69158980876382303</v>
      </c>
      <c r="R2453">
        <f t="shared" si="570"/>
        <v>1.1856283047139096</v>
      </c>
      <c r="S2453" s="296">
        <f t="shared" si="577"/>
        <v>0</v>
      </c>
      <c r="T2453" s="283">
        <f t="shared" si="578"/>
        <v>0.27740929846781109</v>
      </c>
    </row>
    <row r="2454" spans="1:20" x14ac:dyDescent="0.25">
      <c r="A2454" s="286">
        <v>43203</v>
      </c>
      <c r="B2454" s="1">
        <f t="shared" si="571"/>
        <v>5</v>
      </c>
      <c r="C2454" s="285">
        <v>4</v>
      </c>
      <c r="D2454" t="s">
        <v>713</v>
      </c>
      <c r="F2454" s="16">
        <v>45</v>
      </c>
      <c r="G2454" t="str">
        <f t="shared" si="565"/>
        <v>heating</v>
      </c>
      <c r="H2454" s="283">
        <f>IF(G2454="heating",F2454*Assumptions!M$4+Assumptions!M$7,0)</f>
        <v>0.26267355323341679</v>
      </c>
      <c r="I2454" s="15">
        <f t="shared" si="566"/>
        <v>1.1348296917927807</v>
      </c>
      <c r="J2454" s="15">
        <f t="shared" si="567"/>
        <v>1.0078033906966741</v>
      </c>
      <c r="K2454" s="283">
        <f t="shared" si="572"/>
        <v>0.3004158582200806</v>
      </c>
      <c r="L2454" s="283">
        <f t="shared" si="573"/>
        <v>3.8225513186096443</v>
      </c>
      <c r="M2454" s="283">
        <f t="shared" si="574"/>
        <v>3.9181873793190629</v>
      </c>
      <c r="N2454" s="283">
        <f t="shared" si="575"/>
        <v>3.3574836377085973</v>
      </c>
      <c r="O2454" s="283">
        <f t="shared" si="576"/>
        <v>0.3420284829010044</v>
      </c>
      <c r="P2454" s="21">
        <f t="shared" si="568"/>
        <v>0</v>
      </c>
      <c r="Q2454" s="21">
        <f t="shared" si="569"/>
        <v>0.6473875548762833</v>
      </c>
      <c r="R2454">
        <f t="shared" si="570"/>
        <v>1.1856283047139096</v>
      </c>
      <c r="S2454" s="296">
        <f t="shared" si="577"/>
        <v>0</v>
      </c>
      <c r="T2454" s="283">
        <f t="shared" si="578"/>
        <v>0.3004158582200806</v>
      </c>
    </row>
    <row r="2455" spans="1:20" x14ac:dyDescent="0.25">
      <c r="A2455" s="286">
        <v>43203</v>
      </c>
      <c r="B2455" s="1">
        <f t="shared" si="571"/>
        <v>5</v>
      </c>
      <c r="C2455" s="285">
        <v>5</v>
      </c>
      <c r="D2455" t="s">
        <v>713</v>
      </c>
      <c r="F2455" s="16">
        <v>45</v>
      </c>
      <c r="G2455" t="str">
        <f t="shared" si="565"/>
        <v>heating</v>
      </c>
      <c r="H2455" s="283">
        <f>IF(G2455="heating",F2455*Assumptions!M$4+Assumptions!M$7,0)</f>
        <v>0.26267355323341679</v>
      </c>
      <c r="I2455" s="15">
        <f t="shared" si="566"/>
        <v>1.1635558681477385</v>
      </c>
      <c r="J2455" s="15">
        <f t="shared" si="567"/>
        <v>1.0078033906966741</v>
      </c>
      <c r="K2455" s="283">
        <f t="shared" si="572"/>
        <v>0.30802034635205999</v>
      </c>
      <c r="L2455" s="283">
        <f t="shared" si="573"/>
        <v>3.8225513186096443</v>
      </c>
      <c r="M2455" s="283">
        <f t="shared" si="574"/>
        <v>4.0173692587359451</v>
      </c>
      <c r="N2455" s="283">
        <f t="shared" si="575"/>
        <v>3.3574836377085973</v>
      </c>
      <c r="O2455" s="283">
        <f t="shared" si="576"/>
        <v>0.35068631992209198</v>
      </c>
      <c r="P2455" s="21">
        <f t="shared" si="568"/>
        <v>0</v>
      </c>
      <c r="Q2455" s="21">
        <f t="shared" si="569"/>
        <v>0.72139578924615555</v>
      </c>
      <c r="R2455">
        <f t="shared" si="570"/>
        <v>1.1856283047139096</v>
      </c>
      <c r="S2455" s="296">
        <f t="shared" si="577"/>
        <v>0</v>
      </c>
      <c r="T2455" s="283">
        <f t="shared" si="578"/>
        <v>0.30802034635205999</v>
      </c>
    </row>
    <row r="2456" spans="1:20" x14ac:dyDescent="0.25">
      <c r="A2456" s="286">
        <v>43203</v>
      </c>
      <c r="B2456" s="1">
        <f t="shared" si="571"/>
        <v>5</v>
      </c>
      <c r="C2456" s="285">
        <v>6</v>
      </c>
      <c r="D2456" t="s">
        <v>713</v>
      </c>
      <c r="F2456" s="16">
        <v>45</v>
      </c>
      <c r="G2456" t="str">
        <f t="shared" si="565"/>
        <v>heating</v>
      </c>
      <c r="H2456" s="283">
        <f>IF(G2456="heating",F2456*Assumptions!M$4+Assumptions!M$7,0)</f>
        <v>0.26267355323341679</v>
      </c>
      <c r="I2456" s="15">
        <f t="shared" si="566"/>
        <v>1.2083911162615524</v>
      </c>
      <c r="J2456" s="15">
        <f t="shared" si="567"/>
        <v>1.0078033906966741</v>
      </c>
      <c r="K2456" s="283">
        <f t="shared" si="572"/>
        <v>0.31988928108123793</v>
      </c>
      <c r="L2456" s="283">
        <f t="shared" si="573"/>
        <v>3.8225513186096443</v>
      </c>
      <c r="M2456" s="283">
        <f t="shared" si="574"/>
        <v>4.1721703752194763</v>
      </c>
      <c r="N2456" s="283">
        <f t="shared" si="575"/>
        <v>3.3574836377085973</v>
      </c>
      <c r="O2456" s="283">
        <f t="shared" si="576"/>
        <v>0.36419930077178408</v>
      </c>
      <c r="P2456" s="21">
        <f t="shared" si="568"/>
        <v>0</v>
      </c>
      <c r="Q2456" s="21">
        <f t="shared" si="569"/>
        <v>0.87787080972652631</v>
      </c>
      <c r="R2456">
        <f t="shared" si="570"/>
        <v>1.1856283047139096</v>
      </c>
      <c r="S2456" s="296">
        <f t="shared" si="577"/>
        <v>0</v>
      </c>
      <c r="T2456" s="283">
        <f t="shared" si="578"/>
        <v>0.31988928108123793</v>
      </c>
    </row>
    <row r="2457" spans="1:20" x14ac:dyDescent="0.25">
      <c r="A2457" s="286">
        <v>43203</v>
      </c>
      <c r="B2457" s="1">
        <f t="shared" si="571"/>
        <v>5</v>
      </c>
      <c r="C2457" s="285">
        <v>7</v>
      </c>
      <c r="D2457" t="s">
        <v>714</v>
      </c>
      <c r="F2457" s="16">
        <v>41</v>
      </c>
      <c r="G2457" t="str">
        <f t="shared" si="565"/>
        <v>heating</v>
      </c>
      <c r="H2457" s="283">
        <f>IF(G2457="heating",F2457*Assumptions!M$4+Assumptions!M$7,0)</f>
        <v>0.30545705018157687</v>
      </c>
      <c r="I2457" s="15">
        <f t="shared" si="566"/>
        <v>1.1637425769249583</v>
      </c>
      <c r="J2457" s="15">
        <f t="shared" si="567"/>
        <v>1.0078033906966741</v>
      </c>
      <c r="K2457" s="283">
        <f t="shared" si="572"/>
        <v>0.35824727234339593</v>
      </c>
      <c r="L2457" s="283">
        <f t="shared" si="573"/>
        <v>3.6290180754851575</v>
      </c>
      <c r="M2457" s="283">
        <f t="shared" si="574"/>
        <v>4.4358928411352174</v>
      </c>
      <c r="N2457" s="283">
        <f t="shared" si="575"/>
        <v>3.0927664988509331</v>
      </c>
      <c r="O2457" s="283">
        <f t="shared" si="576"/>
        <v>0.42036339546178592</v>
      </c>
      <c r="P2457" s="21">
        <f t="shared" si="568"/>
        <v>0</v>
      </c>
      <c r="Q2457" s="21">
        <f t="shared" si="569"/>
        <v>0.97331382064367777</v>
      </c>
      <c r="R2457">
        <f t="shared" si="570"/>
        <v>1.1856283047139096</v>
      </c>
      <c r="S2457" s="296">
        <f t="shared" si="577"/>
        <v>0</v>
      </c>
      <c r="T2457" s="283">
        <f t="shared" si="578"/>
        <v>0.35824727234339593</v>
      </c>
    </row>
    <row r="2458" spans="1:20" x14ac:dyDescent="0.25">
      <c r="A2458" s="286">
        <v>43203</v>
      </c>
      <c r="B2458" s="1">
        <f t="shared" si="571"/>
        <v>5</v>
      </c>
      <c r="C2458" s="285">
        <v>8</v>
      </c>
      <c r="D2458" t="s">
        <v>714</v>
      </c>
      <c r="F2458" s="16">
        <v>43</v>
      </c>
      <c r="G2458" t="str">
        <f t="shared" si="565"/>
        <v>heating</v>
      </c>
      <c r="H2458" s="283">
        <f>IF(G2458="heating",F2458*Assumptions!M$4+Assumptions!M$7,0)</f>
        <v>0.28406530170749683</v>
      </c>
      <c r="I2458" s="15">
        <f t="shared" si="566"/>
        <v>1.094193721037565</v>
      </c>
      <c r="J2458" s="15">
        <f t="shared" si="567"/>
        <v>1.0078033906966741</v>
      </c>
      <c r="K2458" s="283">
        <f t="shared" si="572"/>
        <v>0.31324793865974337</v>
      </c>
      <c r="L2458" s="283">
        <f t="shared" si="573"/>
        <v>3.7370271581932331</v>
      </c>
      <c r="M2458" s="283">
        <f t="shared" si="574"/>
        <v>3.9941419763145642</v>
      </c>
      <c r="N2458" s="283">
        <f t="shared" si="575"/>
        <v>3.2278965655525562</v>
      </c>
      <c r="O2458" s="283">
        <f t="shared" si="576"/>
        <v>0.36265599911474272</v>
      </c>
      <c r="P2458" s="21">
        <f t="shared" si="568"/>
        <v>0</v>
      </c>
      <c r="Q2458" s="21">
        <f t="shared" si="569"/>
        <v>0.94940007506179924</v>
      </c>
      <c r="R2458">
        <f t="shared" si="570"/>
        <v>1.1856283047139096</v>
      </c>
      <c r="S2458" s="296">
        <f t="shared" si="577"/>
        <v>0</v>
      </c>
      <c r="T2458" s="283">
        <f t="shared" si="578"/>
        <v>0.31324793865974337</v>
      </c>
    </row>
    <row r="2459" spans="1:20" x14ac:dyDescent="0.25">
      <c r="A2459" s="286">
        <v>43203</v>
      </c>
      <c r="B2459" s="1">
        <f t="shared" si="571"/>
        <v>5</v>
      </c>
      <c r="C2459" s="285">
        <v>9</v>
      </c>
      <c r="D2459" t="s">
        <v>714</v>
      </c>
      <c r="F2459" s="16">
        <v>43</v>
      </c>
      <c r="G2459" t="str">
        <f t="shared" si="565"/>
        <v>heating</v>
      </c>
      <c r="H2459" s="283">
        <f>IF(G2459="heating",F2459*Assumptions!M$4+Assumptions!M$7,0)</f>
        <v>0.28406530170749683</v>
      </c>
      <c r="I2459" s="15">
        <f t="shared" si="566"/>
        <v>1.0343009000871222</v>
      </c>
      <c r="J2459" s="15">
        <f t="shared" si="567"/>
        <v>1.0078033906966741</v>
      </c>
      <c r="K2459" s="283">
        <f t="shared" si="572"/>
        <v>0.29610170363524241</v>
      </c>
      <c r="L2459" s="283">
        <f t="shared" si="573"/>
        <v>3.7370271581932331</v>
      </c>
      <c r="M2459" s="283">
        <f t="shared" si="574"/>
        <v>3.7755148487422945</v>
      </c>
      <c r="N2459" s="283">
        <f t="shared" si="575"/>
        <v>3.2278965655525562</v>
      </c>
      <c r="O2459" s="283">
        <f t="shared" si="576"/>
        <v>0.34280531782862927</v>
      </c>
      <c r="P2459" s="21">
        <f t="shared" si="568"/>
        <v>0</v>
      </c>
      <c r="Q2459" s="21">
        <f t="shared" si="569"/>
        <v>0.8408485371888097</v>
      </c>
      <c r="R2459">
        <f t="shared" si="570"/>
        <v>1.1856283047139096</v>
      </c>
      <c r="S2459" s="296">
        <f t="shared" si="577"/>
        <v>0</v>
      </c>
      <c r="T2459" s="283">
        <f t="shared" si="578"/>
        <v>0.29610170363524241</v>
      </c>
    </row>
    <row r="2460" spans="1:20" x14ac:dyDescent="0.25">
      <c r="A2460" s="286">
        <v>43203</v>
      </c>
      <c r="B2460" s="1">
        <f t="shared" si="571"/>
        <v>5</v>
      </c>
      <c r="C2460" s="285">
        <v>10</v>
      </c>
      <c r="D2460" t="s">
        <v>714</v>
      </c>
      <c r="F2460" s="16">
        <v>45</v>
      </c>
      <c r="G2460" t="str">
        <f t="shared" si="565"/>
        <v>heating</v>
      </c>
      <c r="H2460" s="283">
        <f>IF(G2460="heating",F2460*Assumptions!M$4+Assumptions!M$7,0)</f>
        <v>0.26267355323341679</v>
      </c>
      <c r="I2460" s="15">
        <f t="shared" si="566"/>
        <v>0.98112329028689171</v>
      </c>
      <c r="J2460" s="15">
        <f t="shared" si="567"/>
        <v>1.0078033906966741</v>
      </c>
      <c r="K2460" s="283">
        <f t="shared" si="572"/>
        <v>0.2597261927519835</v>
      </c>
      <c r="L2460" s="283">
        <f t="shared" si="573"/>
        <v>3.8225513186096443</v>
      </c>
      <c r="M2460" s="283">
        <f t="shared" si="574"/>
        <v>3.3874905823842729</v>
      </c>
      <c r="N2460" s="283">
        <f t="shared" si="575"/>
        <v>3.3574836377085973</v>
      </c>
      <c r="O2460" s="283">
        <f t="shared" si="576"/>
        <v>0.29570261770780537</v>
      </c>
      <c r="P2460" s="21">
        <f t="shared" si="568"/>
        <v>0</v>
      </c>
      <c r="Q2460" s="21">
        <f t="shared" si="569"/>
        <v>0.74504051125983206</v>
      </c>
      <c r="R2460">
        <f t="shared" si="570"/>
        <v>1.1856283047139096</v>
      </c>
      <c r="S2460" s="296">
        <f t="shared" si="577"/>
        <v>0</v>
      </c>
      <c r="T2460" s="283">
        <f t="shared" si="578"/>
        <v>0.2597261927519835</v>
      </c>
    </row>
    <row r="2461" spans="1:20" x14ac:dyDescent="0.25">
      <c r="A2461" s="286">
        <v>43203</v>
      </c>
      <c r="B2461" s="1">
        <f t="shared" si="571"/>
        <v>5</v>
      </c>
      <c r="C2461" s="285">
        <v>11</v>
      </c>
      <c r="D2461" t="s">
        <v>714</v>
      </c>
      <c r="F2461" s="16">
        <v>45</v>
      </c>
      <c r="G2461" t="str">
        <f t="shared" si="565"/>
        <v>heating</v>
      </c>
      <c r="H2461" s="283">
        <f>IF(G2461="heating",F2461*Assumptions!M$4+Assumptions!M$7,0)</f>
        <v>0.26267355323341679</v>
      </c>
      <c r="I2461" s="15">
        <f t="shared" si="566"/>
        <v>0.94956163997961163</v>
      </c>
      <c r="J2461" s="15">
        <f t="shared" si="567"/>
        <v>1.0078033906966741</v>
      </c>
      <c r="K2461" s="283">
        <f t="shared" si="572"/>
        <v>0.25137108860510071</v>
      </c>
      <c r="L2461" s="283">
        <f t="shared" si="573"/>
        <v>3.8225513186096443</v>
      </c>
      <c r="M2461" s="283">
        <f t="shared" si="574"/>
        <v>3.2785187597409093</v>
      </c>
      <c r="N2461" s="283">
        <f t="shared" si="575"/>
        <v>3.3574836377085973</v>
      </c>
      <c r="O2461" s="283">
        <f t="shared" si="576"/>
        <v>0.2861901917900474</v>
      </c>
      <c r="P2461" s="21">
        <f t="shared" si="568"/>
        <v>0</v>
      </c>
      <c r="Q2461" s="21">
        <f t="shared" si="569"/>
        <v>0.72850690893675296</v>
      </c>
      <c r="R2461">
        <f t="shared" si="570"/>
        <v>1.1856283047139096</v>
      </c>
      <c r="S2461" s="296">
        <f t="shared" si="577"/>
        <v>0</v>
      </c>
      <c r="T2461" s="283">
        <f t="shared" si="578"/>
        <v>0.25137108860510071</v>
      </c>
    </row>
    <row r="2462" spans="1:20" x14ac:dyDescent="0.25">
      <c r="A2462" s="286">
        <v>43203</v>
      </c>
      <c r="B2462" s="1">
        <f t="shared" si="571"/>
        <v>5</v>
      </c>
      <c r="C2462" s="285">
        <v>12</v>
      </c>
      <c r="D2462" t="s">
        <v>714</v>
      </c>
      <c r="F2462" s="16">
        <v>45</v>
      </c>
      <c r="G2462" t="str">
        <f t="shared" si="565"/>
        <v>heating</v>
      </c>
      <c r="H2462" s="283">
        <f>IF(G2462="heating",F2462*Assumptions!M$4+Assumptions!M$7,0)</f>
        <v>0.26267355323341679</v>
      </c>
      <c r="I2462" s="15">
        <f t="shared" si="566"/>
        <v>0.91648403420261149</v>
      </c>
      <c r="J2462" s="15">
        <f t="shared" si="567"/>
        <v>1.0078033906966741</v>
      </c>
      <c r="K2462" s="283">
        <f t="shared" si="572"/>
        <v>0.24261467572726647</v>
      </c>
      <c r="L2462" s="283">
        <f t="shared" si="573"/>
        <v>3.8225513186096443</v>
      </c>
      <c r="M2462" s="283">
        <f t="shared" si="574"/>
        <v>3.1643128498754503</v>
      </c>
      <c r="N2462" s="283">
        <f t="shared" si="575"/>
        <v>3.3574836377085973</v>
      </c>
      <c r="O2462" s="283">
        <f t="shared" si="576"/>
        <v>0.27622086916505334</v>
      </c>
      <c r="P2462" s="21">
        <f t="shared" si="568"/>
        <v>0</v>
      </c>
      <c r="Q2462" s="21">
        <f t="shared" si="569"/>
        <v>0.75910815787401487</v>
      </c>
      <c r="R2462">
        <f t="shared" si="570"/>
        <v>1.1856283047139096</v>
      </c>
      <c r="S2462" s="296">
        <f t="shared" si="577"/>
        <v>0</v>
      </c>
      <c r="T2462" s="283">
        <f t="shared" si="578"/>
        <v>0.24261467572726647</v>
      </c>
    </row>
    <row r="2463" spans="1:20" x14ac:dyDescent="0.25">
      <c r="A2463" s="286">
        <v>43203</v>
      </c>
      <c r="B2463" s="1">
        <f t="shared" si="571"/>
        <v>5</v>
      </c>
      <c r="C2463" s="285">
        <v>13</v>
      </c>
      <c r="D2463" t="s">
        <v>714</v>
      </c>
      <c r="F2463" s="16">
        <v>45</v>
      </c>
      <c r="G2463" t="str">
        <f t="shared" si="565"/>
        <v>heating</v>
      </c>
      <c r="H2463" s="283">
        <f>IF(G2463="heating",F2463*Assumptions!M$4+Assumptions!M$7,0)</f>
        <v>0.26267355323341679</v>
      </c>
      <c r="I2463" s="15">
        <f t="shared" si="566"/>
        <v>0.90040206880052787</v>
      </c>
      <c r="J2463" s="15">
        <f t="shared" si="567"/>
        <v>1.0078033906966741</v>
      </c>
      <c r="K2463" s="283">
        <f t="shared" si="572"/>
        <v>0.23835740481421847</v>
      </c>
      <c r="L2463" s="283">
        <f t="shared" si="573"/>
        <v>3.8225513186096443</v>
      </c>
      <c r="M2463" s="283">
        <f t="shared" si="574"/>
        <v>3.1087872019929517</v>
      </c>
      <c r="N2463" s="283">
        <f t="shared" si="575"/>
        <v>3.3574836377085973</v>
      </c>
      <c r="O2463" s="283">
        <f t="shared" si="576"/>
        <v>0.27137389497295972</v>
      </c>
      <c r="P2463" s="21">
        <f t="shared" si="568"/>
        <v>0</v>
      </c>
      <c r="Q2463" s="21">
        <f t="shared" si="569"/>
        <v>0.79115902007799765</v>
      </c>
      <c r="R2463">
        <f t="shared" si="570"/>
        <v>1.1856283047139096</v>
      </c>
      <c r="S2463" s="296">
        <f t="shared" si="577"/>
        <v>0</v>
      </c>
      <c r="T2463" s="283">
        <f t="shared" si="578"/>
        <v>0.23835740481421847</v>
      </c>
    </row>
    <row r="2464" spans="1:20" x14ac:dyDescent="0.25">
      <c r="A2464" s="286">
        <v>43203</v>
      </c>
      <c r="B2464" s="1">
        <f t="shared" si="571"/>
        <v>5</v>
      </c>
      <c r="C2464" s="285">
        <v>14</v>
      </c>
      <c r="D2464" t="s">
        <v>714</v>
      </c>
      <c r="F2464" s="16">
        <v>45</v>
      </c>
      <c r="G2464" t="str">
        <f t="shared" si="565"/>
        <v>heating</v>
      </c>
      <c r="H2464" s="283">
        <f>IF(G2464="heating",F2464*Assumptions!M$4+Assumptions!M$7,0)</f>
        <v>0.26267355323341679</v>
      </c>
      <c r="I2464" s="15">
        <f t="shared" si="566"/>
        <v>0.86032894500746537</v>
      </c>
      <c r="J2464" s="15">
        <f t="shared" si="567"/>
        <v>1.0078033906966741</v>
      </c>
      <c r="K2464" s="283">
        <f t="shared" si="572"/>
        <v>0.22774911533878711</v>
      </c>
      <c r="L2464" s="283">
        <f t="shared" si="573"/>
        <v>3.8225513186096443</v>
      </c>
      <c r="M2464" s="283">
        <f t="shared" si="574"/>
        <v>2.9704281080853718</v>
      </c>
      <c r="N2464" s="283">
        <f t="shared" si="575"/>
        <v>3.3574836377085973</v>
      </c>
      <c r="O2464" s="283">
        <f t="shared" si="576"/>
        <v>0.25929617984515707</v>
      </c>
      <c r="P2464" s="21">
        <f t="shared" si="568"/>
        <v>0</v>
      </c>
      <c r="Q2464" s="21">
        <f t="shared" si="569"/>
        <v>0.84355555031342389</v>
      </c>
      <c r="R2464">
        <f t="shared" si="570"/>
        <v>1.1856283047139096</v>
      </c>
      <c r="S2464" s="296">
        <f t="shared" si="577"/>
        <v>0</v>
      </c>
      <c r="T2464" s="283">
        <f t="shared" si="578"/>
        <v>0.22774911533878711</v>
      </c>
    </row>
    <row r="2465" spans="1:20" x14ac:dyDescent="0.25">
      <c r="A2465" s="286">
        <v>43203</v>
      </c>
      <c r="B2465" s="1">
        <f t="shared" si="571"/>
        <v>5</v>
      </c>
      <c r="C2465" s="285">
        <v>15</v>
      </c>
      <c r="D2465" t="s">
        <v>714</v>
      </c>
      <c r="F2465" s="16">
        <v>45</v>
      </c>
      <c r="G2465" t="str">
        <f t="shared" si="565"/>
        <v>heating</v>
      </c>
      <c r="H2465" s="283">
        <f>IF(G2465="heating",F2465*Assumptions!M$4+Assumptions!M$7,0)</f>
        <v>0.26267355323341679</v>
      </c>
      <c r="I2465" s="15">
        <f t="shared" si="566"/>
        <v>0.85754515037175039</v>
      </c>
      <c r="J2465" s="15">
        <f t="shared" si="567"/>
        <v>1.0078033906966741</v>
      </c>
      <c r="K2465" s="283">
        <f t="shared" si="572"/>
        <v>0.22701218004299342</v>
      </c>
      <c r="L2465" s="283">
        <f t="shared" si="573"/>
        <v>3.8225513186096443</v>
      </c>
      <c r="M2465" s="283">
        <f t="shared" si="574"/>
        <v>2.9608165962548667</v>
      </c>
      <c r="N2465" s="283">
        <f t="shared" si="575"/>
        <v>3.3574836377085973</v>
      </c>
      <c r="O2465" s="283">
        <f t="shared" si="576"/>
        <v>0.25845716667617896</v>
      </c>
      <c r="P2465" s="21">
        <f t="shared" si="568"/>
        <v>0</v>
      </c>
      <c r="Q2465" s="21">
        <f t="shared" si="569"/>
        <v>0.96592607327566882</v>
      </c>
      <c r="R2465">
        <f t="shared" si="570"/>
        <v>1.1856283047139096</v>
      </c>
      <c r="S2465" s="296">
        <f t="shared" si="577"/>
        <v>0</v>
      </c>
      <c r="T2465" s="283">
        <f t="shared" si="578"/>
        <v>0.22701218004299342</v>
      </c>
    </row>
    <row r="2466" spans="1:20" x14ac:dyDescent="0.25">
      <c r="A2466" s="286">
        <v>43203</v>
      </c>
      <c r="B2466" s="1">
        <f t="shared" si="571"/>
        <v>5</v>
      </c>
      <c r="C2466" s="285">
        <v>16</v>
      </c>
      <c r="D2466" t="s">
        <v>714</v>
      </c>
      <c r="F2466" s="16">
        <v>43</v>
      </c>
      <c r="G2466" t="str">
        <f t="shared" si="565"/>
        <v>heating</v>
      </c>
      <c r="H2466" s="283">
        <f>IF(G2466="heating",F2466*Assumptions!M$4+Assumptions!M$7,0)</f>
        <v>0.28406530170749683</v>
      </c>
      <c r="I2466" s="15">
        <f t="shared" si="566"/>
        <v>0.88344815438260227</v>
      </c>
      <c r="J2466" s="15">
        <f t="shared" si="567"/>
        <v>1.0078033906966741</v>
      </c>
      <c r="K2466" s="283">
        <f t="shared" si="572"/>
        <v>0.25291528177541439</v>
      </c>
      <c r="L2466" s="283">
        <f t="shared" si="573"/>
        <v>3.7370271581932331</v>
      </c>
      <c r="M2466" s="283">
        <f t="shared" si="574"/>
        <v>3.2248561561577813</v>
      </c>
      <c r="N2466" s="283">
        <f t="shared" si="575"/>
        <v>3.2278965655525562</v>
      </c>
      <c r="O2466" s="283">
        <f t="shared" si="576"/>
        <v>0.29280717567076853</v>
      </c>
      <c r="P2466" s="21">
        <f t="shared" si="568"/>
        <v>0</v>
      </c>
      <c r="Q2466" s="21">
        <f t="shared" si="569"/>
        <v>1.1649354943302594</v>
      </c>
      <c r="R2466">
        <f t="shared" si="570"/>
        <v>1.1856283047139096</v>
      </c>
      <c r="S2466" s="296">
        <f t="shared" si="577"/>
        <v>0</v>
      </c>
      <c r="T2466" s="283">
        <f t="shared" si="578"/>
        <v>0.25291528177541439</v>
      </c>
    </row>
    <row r="2467" spans="1:20" x14ac:dyDescent="0.25">
      <c r="A2467" s="286">
        <v>43203</v>
      </c>
      <c r="B2467" s="1">
        <f t="shared" si="571"/>
        <v>5</v>
      </c>
      <c r="C2467" s="285">
        <v>17</v>
      </c>
      <c r="D2467" t="s">
        <v>714</v>
      </c>
      <c r="F2467" s="16">
        <v>43</v>
      </c>
      <c r="G2467" t="str">
        <f t="shared" si="565"/>
        <v>heating</v>
      </c>
      <c r="H2467" s="283">
        <f>IF(G2467="heating",F2467*Assumptions!M$4+Assumptions!M$7,0)</f>
        <v>0.28406530170749683</v>
      </c>
      <c r="I2467" s="15">
        <f t="shared" si="566"/>
        <v>0.94025748850374469</v>
      </c>
      <c r="J2467" s="15">
        <f t="shared" si="567"/>
        <v>1.0078033906966741</v>
      </c>
      <c r="K2467" s="283">
        <f t="shared" si="572"/>
        <v>0.26917877010287983</v>
      </c>
      <c r="L2467" s="283">
        <f t="shared" si="573"/>
        <v>3.7370271581932331</v>
      </c>
      <c r="M2467" s="283">
        <f t="shared" si="574"/>
        <v>3.4322276130553515</v>
      </c>
      <c r="N2467" s="283">
        <f t="shared" si="575"/>
        <v>3.2278965655525562</v>
      </c>
      <c r="O2467" s="283">
        <f t="shared" si="576"/>
        <v>0.31163587613635885</v>
      </c>
      <c r="P2467" s="21">
        <f t="shared" si="568"/>
        <v>0</v>
      </c>
      <c r="Q2467" s="21">
        <f t="shared" si="569"/>
        <v>1.3521540118753073</v>
      </c>
      <c r="R2467">
        <f t="shared" si="570"/>
        <v>1.1856283047139096</v>
      </c>
      <c r="S2467" s="296">
        <f t="shared" si="577"/>
        <v>0</v>
      </c>
      <c r="T2467" s="283">
        <f t="shared" si="578"/>
        <v>0.26917877010287983</v>
      </c>
    </row>
    <row r="2468" spans="1:20" x14ac:dyDescent="0.25">
      <c r="A2468" s="286">
        <v>43203</v>
      </c>
      <c r="B2468" s="1">
        <f t="shared" si="571"/>
        <v>5</v>
      </c>
      <c r="C2468" s="285">
        <v>18</v>
      </c>
      <c r="D2468" t="s">
        <v>714</v>
      </c>
      <c r="F2468" s="16">
        <v>43</v>
      </c>
      <c r="G2468" t="str">
        <f t="shared" si="565"/>
        <v>heating</v>
      </c>
      <c r="H2468" s="283">
        <f>IF(G2468="heating",F2468*Assumptions!M$4+Assumptions!M$7,0)</f>
        <v>0.28406530170749683</v>
      </c>
      <c r="I2468" s="15">
        <f t="shared" si="566"/>
        <v>0.98182363790757687</v>
      </c>
      <c r="J2468" s="15">
        <f t="shared" si="567"/>
        <v>1.0078033906966741</v>
      </c>
      <c r="K2468" s="283">
        <f t="shared" si="572"/>
        <v>0.28107840941576745</v>
      </c>
      <c r="L2468" s="283">
        <f t="shared" si="573"/>
        <v>3.7370271581932331</v>
      </c>
      <c r="M2468" s="283">
        <f t="shared" si="574"/>
        <v>3.583956780327652</v>
      </c>
      <c r="N2468" s="283">
        <f t="shared" si="575"/>
        <v>3.2278965655525562</v>
      </c>
      <c r="O2468" s="283">
        <f t="shared" si="576"/>
        <v>0.32541242516197877</v>
      </c>
      <c r="P2468" s="21">
        <f t="shared" si="568"/>
        <v>0</v>
      </c>
      <c r="Q2468" s="21">
        <f t="shared" si="569"/>
        <v>1.5598916921549892</v>
      </c>
      <c r="R2468">
        <f t="shared" si="570"/>
        <v>1.1856283047139096</v>
      </c>
      <c r="S2468" s="296">
        <f t="shared" si="577"/>
        <v>0</v>
      </c>
      <c r="T2468" s="283">
        <f t="shared" si="578"/>
        <v>0.28107840941576745</v>
      </c>
    </row>
    <row r="2469" spans="1:20" x14ac:dyDescent="0.25">
      <c r="A2469" s="286">
        <v>43203</v>
      </c>
      <c r="B2469" s="1">
        <f t="shared" si="571"/>
        <v>5</v>
      </c>
      <c r="C2469" s="285">
        <v>19</v>
      </c>
      <c r="D2469" t="s">
        <v>714</v>
      </c>
      <c r="F2469" s="16">
        <v>43</v>
      </c>
      <c r="G2469" t="str">
        <f t="shared" si="565"/>
        <v>heating</v>
      </c>
      <c r="H2469" s="283">
        <f>IF(G2469="heating",F2469*Assumptions!M$4+Assumptions!M$7,0)</f>
        <v>0.28406530170749683</v>
      </c>
      <c r="I2469" s="15">
        <f t="shared" si="566"/>
        <v>0.98418842963438757</v>
      </c>
      <c r="J2469" s="15">
        <f t="shared" si="567"/>
        <v>1.0078033906966741</v>
      </c>
      <c r="K2469" s="283">
        <f t="shared" si="572"/>
        <v>0.28175540665998544</v>
      </c>
      <c r="L2469" s="283">
        <f t="shared" si="573"/>
        <v>3.7370271581932331</v>
      </c>
      <c r="M2469" s="283">
        <f t="shared" si="574"/>
        <v>3.5925889939107636</v>
      </c>
      <c r="N2469" s="283">
        <f t="shared" si="575"/>
        <v>3.2278965655525562</v>
      </c>
      <c r="O2469" s="283">
        <f t="shared" si="576"/>
        <v>0.32619620402114785</v>
      </c>
      <c r="P2469" s="21">
        <f t="shared" si="568"/>
        <v>0</v>
      </c>
      <c r="Q2469" s="21">
        <f t="shared" si="569"/>
        <v>1.6764212681468484</v>
      </c>
      <c r="R2469">
        <f t="shared" si="570"/>
        <v>1.1856283047139096</v>
      </c>
      <c r="S2469" s="296">
        <f t="shared" si="577"/>
        <v>0</v>
      </c>
      <c r="T2469" s="283">
        <f t="shared" si="578"/>
        <v>0.28175540665998544</v>
      </c>
    </row>
    <row r="2470" spans="1:20" x14ac:dyDescent="0.25">
      <c r="A2470" s="286">
        <v>43203</v>
      </c>
      <c r="B2470" s="1">
        <f t="shared" si="571"/>
        <v>5</v>
      </c>
      <c r="C2470" s="285">
        <v>20</v>
      </c>
      <c r="D2470" t="s">
        <v>714</v>
      </c>
      <c r="F2470" s="16">
        <v>43</v>
      </c>
      <c r="G2470" t="str">
        <f t="shared" si="565"/>
        <v>heating</v>
      </c>
      <c r="H2470" s="283">
        <f>IF(G2470="heating",F2470*Assumptions!M$4+Assumptions!M$7,0)</f>
        <v>0.28406530170749683</v>
      </c>
      <c r="I2470" s="15">
        <f t="shared" si="566"/>
        <v>0.97071962311712034</v>
      </c>
      <c r="J2470" s="15">
        <f t="shared" si="567"/>
        <v>1.0078033906966741</v>
      </c>
      <c r="K2470" s="283">
        <f t="shared" si="572"/>
        <v>0.27789953013956437</v>
      </c>
      <c r="L2470" s="283">
        <f t="shared" si="573"/>
        <v>3.7370271581932331</v>
      </c>
      <c r="M2470" s="283">
        <f t="shared" si="574"/>
        <v>3.5434237277909171</v>
      </c>
      <c r="N2470" s="283">
        <f t="shared" si="575"/>
        <v>3.2278965655525562</v>
      </c>
      <c r="O2470" s="283">
        <f t="shared" si="576"/>
        <v>0.32173214670616801</v>
      </c>
      <c r="P2470" s="21">
        <f t="shared" si="568"/>
        <v>0</v>
      </c>
      <c r="Q2470" s="21">
        <f t="shared" si="569"/>
        <v>1.52436960139122</v>
      </c>
      <c r="R2470">
        <f t="shared" si="570"/>
        <v>1.1856283047139096</v>
      </c>
      <c r="S2470" s="296">
        <f t="shared" si="577"/>
        <v>0</v>
      </c>
      <c r="T2470" s="283">
        <f t="shared" si="578"/>
        <v>0.27789953013956437</v>
      </c>
    </row>
    <row r="2471" spans="1:20" x14ac:dyDescent="0.25">
      <c r="A2471" s="286">
        <v>43203</v>
      </c>
      <c r="B2471" s="1">
        <f t="shared" si="571"/>
        <v>5</v>
      </c>
      <c r="C2471" s="285">
        <v>21</v>
      </c>
      <c r="D2471" t="s">
        <v>714</v>
      </c>
      <c r="F2471" s="16">
        <v>41</v>
      </c>
      <c r="G2471" t="str">
        <f t="shared" si="565"/>
        <v>heating</v>
      </c>
      <c r="H2471" s="283">
        <f>IF(G2471="heating",F2471*Assumptions!M$4+Assumptions!M$7,0)</f>
        <v>0.30545705018157687</v>
      </c>
      <c r="I2471" s="15">
        <f t="shared" si="566"/>
        <v>0.95751150862929935</v>
      </c>
      <c r="J2471" s="15">
        <f t="shared" si="567"/>
        <v>1.0078033906966741</v>
      </c>
      <c r="K2471" s="283">
        <f t="shared" si="572"/>
        <v>0.29476096604651075</v>
      </c>
      <c r="L2471" s="283">
        <f t="shared" si="573"/>
        <v>3.6290180754851575</v>
      </c>
      <c r="M2471" s="283">
        <f t="shared" si="574"/>
        <v>3.6497920851676273</v>
      </c>
      <c r="N2471" s="283">
        <f t="shared" si="575"/>
        <v>3.0927664988509331</v>
      </c>
      <c r="O2471" s="283">
        <f t="shared" si="576"/>
        <v>0.34586926433912202</v>
      </c>
      <c r="P2471" s="21">
        <f t="shared" si="568"/>
        <v>0</v>
      </c>
      <c r="Q2471" s="21">
        <f t="shared" si="569"/>
        <v>1.4448604713749031</v>
      </c>
      <c r="R2471">
        <f t="shared" si="570"/>
        <v>1.1856283047139096</v>
      </c>
      <c r="S2471" s="296">
        <f t="shared" si="577"/>
        <v>0</v>
      </c>
      <c r="T2471" s="283">
        <f t="shared" si="578"/>
        <v>0.29476096604651075</v>
      </c>
    </row>
    <row r="2472" spans="1:20" x14ac:dyDescent="0.25">
      <c r="A2472" s="286">
        <v>43203</v>
      </c>
      <c r="B2472" s="1">
        <f t="shared" si="571"/>
        <v>5</v>
      </c>
      <c r="C2472" s="285">
        <v>22</v>
      </c>
      <c r="D2472" t="s">
        <v>714</v>
      </c>
      <c r="F2472" s="16">
        <v>41</v>
      </c>
      <c r="G2472" t="str">
        <f t="shared" si="565"/>
        <v>heating</v>
      </c>
      <c r="H2472" s="283">
        <f>IF(G2472="heating",F2472*Assumptions!M$4+Assumptions!M$7,0)</f>
        <v>0.30545705018157687</v>
      </c>
      <c r="I2472" s="15">
        <f t="shared" si="566"/>
        <v>0.9426530227543114</v>
      </c>
      <c r="J2472" s="15">
        <f t="shared" si="567"/>
        <v>1.0078033906966741</v>
      </c>
      <c r="K2472" s="283">
        <f t="shared" si="572"/>
        <v>0.29018692008358593</v>
      </c>
      <c r="L2472" s="283">
        <f t="shared" si="573"/>
        <v>3.6290180754851575</v>
      </c>
      <c r="M2472" s="283">
        <f t="shared" si="574"/>
        <v>3.5931552889982128</v>
      </c>
      <c r="N2472" s="283">
        <f t="shared" si="575"/>
        <v>3.0927664988509331</v>
      </c>
      <c r="O2472" s="283">
        <f t="shared" si="576"/>
        <v>0.34050212928908791</v>
      </c>
      <c r="P2472" s="21">
        <f t="shared" si="568"/>
        <v>0</v>
      </c>
      <c r="Q2472" s="21">
        <f t="shared" si="569"/>
        <v>1.2427137171080138</v>
      </c>
      <c r="R2472">
        <f t="shared" si="570"/>
        <v>1.1856283047139096</v>
      </c>
      <c r="S2472" s="296">
        <f t="shared" si="577"/>
        <v>0</v>
      </c>
      <c r="T2472" s="283">
        <f t="shared" si="578"/>
        <v>0.29018692008358593</v>
      </c>
    </row>
    <row r="2473" spans="1:20" x14ac:dyDescent="0.25">
      <c r="A2473" s="286">
        <v>43203</v>
      </c>
      <c r="B2473" s="1">
        <f t="shared" si="571"/>
        <v>5</v>
      </c>
      <c r="C2473" s="285">
        <v>23</v>
      </c>
      <c r="D2473" t="s">
        <v>713</v>
      </c>
      <c r="F2473" s="16">
        <v>41</v>
      </c>
      <c r="G2473" t="str">
        <f t="shared" si="565"/>
        <v>heating</v>
      </c>
      <c r="H2473" s="283">
        <f>IF(G2473="heating",F2473*Assumptions!M$4+Assumptions!M$7,0)</f>
        <v>0.30545705018157687</v>
      </c>
      <c r="I2473" s="15">
        <f t="shared" si="566"/>
        <v>0.94450710149963013</v>
      </c>
      <c r="J2473" s="15">
        <f t="shared" si="567"/>
        <v>1.0078033906966741</v>
      </c>
      <c r="K2473" s="283">
        <f t="shared" si="572"/>
        <v>0.29075768089133724</v>
      </c>
      <c r="L2473" s="283">
        <f t="shared" si="573"/>
        <v>3.6290180754851575</v>
      </c>
      <c r="M2473" s="283">
        <f t="shared" si="574"/>
        <v>3.6002225689932374</v>
      </c>
      <c r="N2473" s="283">
        <f t="shared" si="575"/>
        <v>3.0927664988509331</v>
      </c>
      <c r="O2473" s="283">
        <f t="shared" si="576"/>
        <v>0.34117185372152647</v>
      </c>
      <c r="P2473" s="21">
        <f t="shared" si="568"/>
        <v>0</v>
      </c>
      <c r="Q2473" s="21">
        <f t="shared" si="569"/>
        <v>1.0297519246597011</v>
      </c>
      <c r="R2473">
        <f t="shared" si="570"/>
        <v>1.1856283047139096</v>
      </c>
      <c r="S2473" s="296">
        <f t="shared" si="577"/>
        <v>0</v>
      </c>
      <c r="T2473" s="283">
        <f t="shared" si="578"/>
        <v>0.29075768089133724</v>
      </c>
    </row>
    <row r="2474" spans="1:20" x14ac:dyDescent="0.25">
      <c r="A2474" s="286">
        <v>43204</v>
      </c>
      <c r="B2474" s="1">
        <f t="shared" si="571"/>
        <v>6</v>
      </c>
      <c r="C2474" s="285">
        <v>0</v>
      </c>
      <c r="D2474" t="s">
        <v>713</v>
      </c>
      <c r="F2474" s="16">
        <v>39</v>
      </c>
      <c r="G2474" t="str">
        <f t="shared" si="565"/>
        <v>heating</v>
      </c>
      <c r="H2474" s="283">
        <f>IF(G2474="heating",F2474*Assumptions!M$4+Assumptions!M$7,0)</f>
        <v>0.32684879865565691</v>
      </c>
      <c r="I2474" s="15">
        <f t="shared" si="566"/>
        <v>0.97481507806017154</v>
      </c>
      <c r="J2474" s="15">
        <f t="shared" si="567"/>
        <v>0.9885470267915587</v>
      </c>
      <c r="K2474" s="283">
        <f t="shared" si="572"/>
        <v>0.3149680236395675</v>
      </c>
      <c r="L2474" s="283">
        <f t="shared" si="573"/>
        <v>3.4953736047983544</v>
      </c>
      <c r="M2474" s="283">
        <f t="shared" si="574"/>
        <v>3.756376286024067</v>
      </c>
      <c r="N2474" s="283">
        <f t="shared" si="575"/>
        <v>2.9501734199721237</v>
      </c>
      <c r="O2474" s="283">
        <f t="shared" si="576"/>
        <v>0.37317498311528108</v>
      </c>
      <c r="P2474" s="21">
        <f t="shared" si="568"/>
        <v>0</v>
      </c>
      <c r="Q2474" s="21">
        <f t="shared" si="569"/>
        <v>0.90668853391740301</v>
      </c>
      <c r="R2474">
        <f t="shared" si="570"/>
        <v>1.0112882868167345</v>
      </c>
      <c r="S2474" s="296">
        <f t="shared" si="577"/>
        <v>0</v>
      </c>
      <c r="T2474" s="283">
        <f t="shared" si="578"/>
        <v>0.3149680236395675</v>
      </c>
    </row>
    <row r="2475" spans="1:20" x14ac:dyDescent="0.25">
      <c r="A2475" s="286">
        <v>43204</v>
      </c>
      <c r="B2475" s="1">
        <f t="shared" si="571"/>
        <v>6</v>
      </c>
      <c r="C2475" s="285">
        <v>1</v>
      </c>
      <c r="D2475" t="s">
        <v>713</v>
      </c>
      <c r="F2475" s="16">
        <v>39</v>
      </c>
      <c r="G2475" t="str">
        <f t="shared" si="565"/>
        <v>heating</v>
      </c>
      <c r="H2475" s="283">
        <f>IF(G2475="heating",F2475*Assumptions!M$4+Assumptions!M$7,0)</f>
        <v>0.32684879865565691</v>
      </c>
      <c r="I2475" s="15">
        <f t="shared" si="566"/>
        <v>1.012242869806885</v>
      </c>
      <c r="J2475" s="15">
        <f t="shared" si="567"/>
        <v>0.9885470267915587</v>
      </c>
      <c r="K2475" s="283">
        <f t="shared" si="572"/>
        <v>0.32706114556697374</v>
      </c>
      <c r="L2475" s="283">
        <f t="shared" si="573"/>
        <v>3.4953736047983544</v>
      </c>
      <c r="M2475" s="283">
        <f t="shared" si="574"/>
        <v>3.9006014550021404</v>
      </c>
      <c r="N2475" s="283">
        <f t="shared" si="575"/>
        <v>2.9501734199721237</v>
      </c>
      <c r="O2475" s="283">
        <f t="shared" si="576"/>
        <v>0.38750294732867419</v>
      </c>
      <c r="P2475" s="21">
        <f t="shared" si="568"/>
        <v>0</v>
      </c>
      <c r="Q2475" s="21">
        <f t="shared" si="569"/>
        <v>0.81803459285312596</v>
      </c>
      <c r="R2475">
        <f t="shared" si="570"/>
        <v>1.0112882868167345</v>
      </c>
      <c r="S2475" s="296">
        <f t="shared" si="577"/>
        <v>0</v>
      </c>
      <c r="T2475" s="283">
        <f t="shared" si="578"/>
        <v>0.32706114556697374</v>
      </c>
    </row>
    <row r="2476" spans="1:20" x14ac:dyDescent="0.25">
      <c r="A2476" s="286">
        <v>43204</v>
      </c>
      <c r="B2476" s="1">
        <f t="shared" si="571"/>
        <v>6</v>
      </c>
      <c r="C2476" s="285">
        <v>2</v>
      </c>
      <c r="D2476" t="s">
        <v>713</v>
      </c>
      <c r="F2476" s="16">
        <v>39</v>
      </c>
      <c r="G2476" t="str">
        <f t="shared" si="565"/>
        <v>heating</v>
      </c>
      <c r="H2476" s="283">
        <f>IF(G2476="heating",F2476*Assumptions!M$4+Assumptions!M$7,0)</f>
        <v>0.32684879865565691</v>
      </c>
      <c r="I2476" s="15">
        <f t="shared" si="566"/>
        <v>1.0509704703585963</v>
      </c>
      <c r="J2476" s="15">
        <f t="shared" si="567"/>
        <v>0.9885470267915587</v>
      </c>
      <c r="K2476" s="283">
        <f t="shared" si="572"/>
        <v>0.33957424274879855</v>
      </c>
      <c r="L2476" s="283">
        <f t="shared" si="573"/>
        <v>3.4953736047983544</v>
      </c>
      <c r="M2476" s="283">
        <f t="shared" si="574"/>
        <v>4.0498353390497162</v>
      </c>
      <c r="N2476" s="283">
        <f t="shared" si="575"/>
        <v>2.9501734199721237</v>
      </c>
      <c r="O2476" s="283">
        <f t="shared" si="576"/>
        <v>0.4023284993818278</v>
      </c>
      <c r="P2476" s="21">
        <f t="shared" si="568"/>
        <v>0</v>
      </c>
      <c r="Q2476" s="21">
        <f t="shared" si="569"/>
        <v>0.74507607494346417</v>
      </c>
      <c r="R2476">
        <f t="shared" si="570"/>
        <v>1.0112882868167345</v>
      </c>
      <c r="S2476" s="296">
        <f t="shared" si="577"/>
        <v>0</v>
      </c>
      <c r="T2476" s="283">
        <f t="shared" si="578"/>
        <v>0.33957424274879855</v>
      </c>
    </row>
    <row r="2477" spans="1:20" x14ac:dyDescent="0.25">
      <c r="A2477" s="286">
        <v>43204</v>
      </c>
      <c r="B2477" s="1">
        <f t="shared" si="571"/>
        <v>6</v>
      </c>
      <c r="C2477" s="285">
        <v>3</v>
      </c>
      <c r="D2477" t="s">
        <v>713</v>
      </c>
      <c r="F2477" s="16">
        <v>39</v>
      </c>
      <c r="G2477" t="str">
        <f t="shared" si="565"/>
        <v>heating</v>
      </c>
      <c r="H2477" s="283">
        <f>IF(G2477="heating",F2477*Assumptions!M$4+Assumptions!M$7,0)</f>
        <v>0.32684879865565691</v>
      </c>
      <c r="I2477" s="15">
        <f t="shared" si="566"/>
        <v>1.0924036124451033</v>
      </c>
      <c r="J2477" s="15">
        <f t="shared" si="567"/>
        <v>0.9885470267915587</v>
      </c>
      <c r="K2477" s="283">
        <f t="shared" si="572"/>
        <v>0.35296151503241313</v>
      </c>
      <c r="L2477" s="283">
        <f t="shared" si="573"/>
        <v>3.4953736047983544</v>
      </c>
      <c r="M2477" s="283">
        <f t="shared" si="574"/>
        <v>4.2094948230812239</v>
      </c>
      <c r="N2477" s="283">
        <f t="shared" si="575"/>
        <v>2.9501734199721237</v>
      </c>
      <c r="O2477" s="283">
        <f t="shared" si="576"/>
        <v>0.41818977650662725</v>
      </c>
      <c r="P2477" s="21">
        <f t="shared" si="568"/>
        <v>0</v>
      </c>
      <c r="Q2477" s="21">
        <f t="shared" si="569"/>
        <v>0.69158980876382303</v>
      </c>
      <c r="R2477">
        <f t="shared" si="570"/>
        <v>1.0112882868167345</v>
      </c>
      <c r="S2477" s="296">
        <f t="shared" si="577"/>
        <v>0</v>
      </c>
      <c r="T2477" s="283">
        <f t="shared" si="578"/>
        <v>0.35296151503241313</v>
      </c>
    </row>
    <row r="2478" spans="1:20" x14ac:dyDescent="0.25">
      <c r="A2478" s="286">
        <v>43204</v>
      </c>
      <c r="B2478" s="1">
        <f t="shared" si="571"/>
        <v>6</v>
      </c>
      <c r="C2478" s="285">
        <v>4</v>
      </c>
      <c r="D2478" t="s">
        <v>713</v>
      </c>
      <c r="F2478" s="16">
        <v>41</v>
      </c>
      <c r="G2478" t="str">
        <f t="shared" si="565"/>
        <v>heating</v>
      </c>
      <c r="H2478" s="283">
        <f>IF(G2478="heating",F2478*Assumptions!M$4+Assumptions!M$7,0)</f>
        <v>0.30545705018157687</v>
      </c>
      <c r="I2478" s="15">
        <f t="shared" si="566"/>
        <v>1.1348296917927807</v>
      </c>
      <c r="J2478" s="15">
        <f t="shared" si="567"/>
        <v>0.9885470267915587</v>
      </c>
      <c r="K2478" s="283">
        <f t="shared" si="572"/>
        <v>0.34267165166557328</v>
      </c>
      <c r="L2478" s="283">
        <f t="shared" si="573"/>
        <v>3.6290180754851575</v>
      </c>
      <c r="M2478" s="283">
        <f t="shared" si="574"/>
        <v>4.2430322401066531</v>
      </c>
      <c r="N2478" s="283">
        <f t="shared" si="575"/>
        <v>3.0927664988509331</v>
      </c>
      <c r="O2478" s="283">
        <f t="shared" si="576"/>
        <v>0.40208713406354601</v>
      </c>
      <c r="P2478" s="21">
        <f t="shared" si="568"/>
        <v>0</v>
      </c>
      <c r="Q2478" s="21">
        <f t="shared" si="569"/>
        <v>0.6473875548762833</v>
      </c>
      <c r="R2478">
        <f t="shared" si="570"/>
        <v>1.0112882868167345</v>
      </c>
      <c r="S2478" s="296">
        <f t="shared" si="577"/>
        <v>0</v>
      </c>
      <c r="T2478" s="283">
        <f t="shared" si="578"/>
        <v>0.34267165166557328</v>
      </c>
    </row>
    <row r="2479" spans="1:20" x14ac:dyDescent="0.25">
      <c r="A2479" s="286">
        <v>43204</v>
      </c>
      <c r="B2479" s="1">
        <f t="shared" si="571"/>
        <v>6</v>
      </c>
      <c r="C2479" s="285">
        <v>5</v>
      </c>
      <c r="D2479" t="s">
        <v>713</v>
      </c>
      <c r="F2479" s="16">
        <v>41</v>
      </c>
      <c r="G2479" t="str">
        <f t="shared" si="565"/>
        <v>heating</v>
      </c>
      <c r="H2479" s="283">
        <f>IF(G2479="heating",F2479*Assumptions!M$4+Assumptions!M$7,0)</f>
        <v>0.30545705018157687</v>
      </c>
      <c r="I2479" s="15">
        <f t="shared" si="566"/>
        <v>1.1635558681477385</v>
      </c>
      <c r="J2479" s="15">
        <f t="shared" si="567"/>
        <v>0.9885470267915587</v>
      </c>
      <c r="K2479" s="283">
        <f t="shared" si="572"/>
        <v>0.35134576934929296</v>
      </c>
      <c r="L2479" s="283">
        <f t="shared" si="573"/>
        <v>3.6290180754851575</v>
      </c>
      <c r="M2479" s="283">
        <f t="shared" si="574"/>
        <v>4.3504369839995647</v>
      </c>
      <c r="N2479" s="283">
        <f t="shared" si="575"/>
        <v>3.0927664988509331</v>
      </c>
      <c r="O2479" s="283">
        <f t="shared" si="576"/>
        <v>0.41226524801906106</v>
      </c>
      <c r="P2479" s="21">
        <f t="shared" si="568"/>
        <v>0</v>
      </c>
      <c r="Q2479" s="21">
        <f t="shared" si="569"/>
        <v>0.72139578924615555</v>
      </c>
      <c r="R2479">
        <f t="shared" si="570"/>
        <v>1.0112882868167345</v>
      </c>
      <c r="S2479" s="296">
        <f t="shared" si="577"/>
        <v>0</v>
      </c>
      <c r="T2479" s="283">
        <f t="shared" si="578"/>
        <v>0.35134576934929296</v>
      </c>
    </row>
    <row r="2480" spans="1:20" x14ac:dyDescent="0.25">
      <c r="A2480" s="286">
        <v>43204</v>
      </c>
      <c r="B2480" s="1">
        <f t="shared" si="571"/>
        <v>6</v>
      </c>
      <c r="C2480" s="285">
        <v>6</v>
      </c>
      <c r="D2480" t="s">
        <v>713</v>
      </c>
      <c r="F2480" s="16">
        <v>41</v>
      </c>
      <c r="G2480" t="str">
        <f t="shared" si="565"/>
        <v>heating</v>
      </c>
      <c r="H2480" s="283">
        <f>IF(G2480="heating",F2480*Assumptions!M$4+Assumptions!M$7,0)</f>
        <v>0.30545705018157687</v>
      </c>
      <c r="I2480" s="15">
        <f t="shared" si="566"/>
        <v>1.2083911162615524</v>
      </c>
      <c r="J2480" s="15">
        <f t="shared" si="567"/>
        <v>0.9885470267915587</v>
      </c>
      <c r="K2480" s="283">
        <f t="shared" si="572"/>
        <v>0.3648841607353388</v>
      </c>
      <c r="L2480" s="283">
        <f t="shared" si="573"/>
        <v>3.6290180754851575</v>
      </c>
      <c r="M2480" s="283">
        <f t="shared" si="574"/>
        <v>4.5180721847842396</v>
      </c>
      <c r="N2480" s="283">
        <f t="shared" si="575"/>
        <v>3.0927664988509331</v>
      </c>
      <c r="O2480" s="283">
        <f t="shared" si="576"/>
        <v>0.42815104705083629</v>
      </c>
      <c r="P2480" s="21">
        <f t="shared" si="568"/>
        <v>0</v>
      </c>
      <c r="Q2480" s="21">
        <f t="shared" si="569"/>
        <v>0.87787080972652631</v>
      </c>
      <c r="R2480">
        <f t="shared" si="570"/>
        <v>1.0112882868167345</v>
      </c>
      <c r="S2480" s="296">
        <f t="shared" si="577"/>
        <v>0</v>
      </c>
      <c r="T2480" s="283">
        <f t="shared" si="578"/>
        <v>0.3648841607353388</v>
      </c>
    </row>
    <row r="2481" spans="1:20" x14ac:dyDescent="0.25">
      <c r="A2481" s="286">
        <v>43204</v>
      </c>
      <c r="B2481" s="1">
        <f t="shared" si="571"/>
        <v>6</v>
      </c>
      <c r="C2481" s="285">
        <v>7</v>
      </c>
      <c r="D2481" t="s">
        <v>713</v>
      </c>
      <c r="F2481" s="16">
        <v>43</v>
      </c>
      <c r="G2481" t="str">
        <f t="shared" si="565"/>
        <v>heating</v>
      </c>
      <c r="H2481" s="283">
        <f>IF(G2481="heating",F2481*Assumptions!M$4+Assumptions!M$7,0)</f>
        <v>0.28406530170749683</v>
      </c>
      <c r="I2481" s="15">
        <f t="shared" si="566"/>
        <v>1.1637425769249583</v>
      </c>
      <c r="J2481" s="15">
        <f t="shared" si="567"/>
        <v>0.9885470267915587</v>
      </c>
      <c r="K2481" s="283">
        <f t="shared" si="572"/>
        <v>0.32679277509684773</v>
      </c>
      <c r="L2481" s="283">
        <f t="shared" si="573"/>
        <v>3.7370271581932331</v>
      </c>
      <c r="M2481" s="283">
        <f t="shared" si="574"/>
        <v>4.1668486188777196</v>
      </c>
      <c r="N2481" s="283">
        <f t="shared" si="575"/>
        <v>3.2278965655525562</v>
      </c>
      <c r="O2481" s="283">
        <f t="shared" si="576"/>
        <v>0.37833723938709934</v>
      </c>
      <c r="P2481" s="21">
        <f t="shared" si="568"/>
        <v>0</v>
      </c>
      <c r="Q2481" s="21">
        <f t="shared" si="569"/>
        <v>0.97331382064367777</v>
      </c>
      <c r="R2481">
        <f t="shared" si="570"/>
        <v>1.0112882868167345</v>
      </c>
      <c r="S2481" s="296">
        <f t="shared" si="577"/>
        <v>0</v>
      </c>
      <c r="T2481" s="283">
        <f t="shared" si="578"/>
        <v>0.32679277509684773</v>
      </c>
    </row>
    <row r="2482" spans="1:20" x14ac:dyDescent="0.25">
      <c r="A2482" s="286">
        <v>43204</v>
      </c>
      <c r="B2482" s="1">
        <f t="shared" si="571"/>
        <v>6</v>
      </c>
      <c r="C2482" s="285">
        <v>8</v>
      </c>
      <c r="D2482" t="s">
        <v>713</v>
      </c>
      <c r="F2482" s="16">
        <v>43</v>
      </c>
      <c r="G2482" t="str">
        <f t="shared" si="565"/>
        <v>heating</v>
      </c>
      <c r="H2482" s="283">
        <f>IF(G2482="heating",F2482*Assumptions!M$4+Assumptions!M$7,0)</f>
        <v>0.28406530170749683</v>
      </c>
      <c r="I2482" s="15">
        <f t="shared" si="566"/>
        <v>1.094193721037565</v>
      </c>
      <c r="J2482" s="15">
        <f t="shared" si="567"/>
        <v>0.9885470267915587</v>
      </c>
      <c r="K2482" s="283">
        <f t="shared" si="572"/>
        <v>0.30726262807729982</v>
      </c>
      <c r="L2482" s="283">
        <f t="shared" si="573"/>
        <v>3.7370271581932331</v>
      </c>
      <c r="M2482" s="283">
        <f t="shared" si="574"/>
        <v>3.9178248572270387</v>
      </c>
      <c r="N2482" s="283">
        <f t="shared" si="575"/>
        <v>3.2278965655525562</v>
      </c>
      <c r="O2482" s="283">
        <f t="shared" si="576"/>
        <v>0.35572663575300684</v>
      </c>
      <c r="P2482" s="21">
        <f t="shared" si="568"/>
        <v>0</v>
      </c>
      <c r="Q2482" s="21">
        <f t="shared" si="569"/>
        <v>0.94940007506179924</v>
      </c>
      <c r="R2482">
        <f t="shared" si="570"/>
        <v>1.0112882868167345</v>
      </c>
      <c r="S2482" s="296">
        <f t="shared" si="577"/>
        <v>0</v>
      </c>
      <c r="T2482" s="283">
        <f t="shared" si="578"/>
        <v>0.30726262807729982</v>
      </c>
    </row>
    <row r="2483" spans="1:20" x14ac:dyDescent="0.25">
      <c r="A2483" s="286">
        <v>43204</v>
      </c>
      <c r="B2483" s="1">
        <f t="shared" si="571"/>
        <v>6</v>
      </c>
      <c r="C2483" s="285">
        <v>9</v>
      </c>
      <c r="D2483" t="s">
        <v>713</v>
      </c>
      <c r="F2483" s="16">
        <v>45</v>
      </c>
      <c r="G2483" t="str">
        <f t="shared" si="565"/>
        <v>heating</v>
      </c>
      <c r="H2483" s="283">
        <f>IF(G2483="heating",F2483*Assumptions!M$4+Assumptions!M$7,0)</f>
        <v>0.26267355323341679</v>
      </c>
      <c r="I2483" s="15">
        <f t="shared" si="566"/>
        <v>1.0343009000871222</v>
      </c>
      <c r="J2483" s="15">
        <f t="shared" si="567"/>
        <v>0.9885470267915587</v>
      </c>
      <c r="K2483" s="283">
        <f t="shared" si="572"/>
        <v>0.26857190877718745</v>
      </c>
      <c r="L2483" s="283">
        <f t="shared" si="573"/>
        <v>3.8225513186096443</v>
      </c>
      <c r="M2483" s="283">
        <f t="shared" si="574"/>
        <v>3.5028612325767927</v>
      </c>
      <c r="N2483" s="283">
        <f t="shared" si="575"/>
        <v>3.3574836377085973</v>
      </c>
      <c r="O2483" s="283">
        <f t="shared" si="576"/>
        <v>0.3057736134608231</v>
      </c>
      <c r="P2483" s="21">
        <f t="shared" si="568"/>
        <v>0</v>
      </c>
      <c r="Q2483" s="21">
        <f t="shared" si="569"/>
        <v>0.8408485371888097</v>
      </c>
      <c r="R2483">
        <f t="shared" si="570"/>
        <v>1.0112882868167345</v>
      </c>
      <c r="S2483" s="296">
        <f t="shared" si="577"/>
        <v>0</v>
      </c>
      <c r="T2483" s="283">
        <f t="shared" si="578"/>
        <v>0.26857190877718745</v>
      </c>
    </row>
    <row r="2484" spans="1:20" x14ac:dyDescent="0.25">
      <c r="A2484" s="286">
        <v>43204</v>
      </c>
      <c r="B2484" s="1">
        <f t="shared" si="571"/>
        <v>6</v>
      </c>
      <c r="C2484" s="285">
        <v>10</v>
      </c>
      <c r="D2484" t="s">
        <v>713</v>
      </c>
      <c r="F2484" s="16">
        <v>48</v>
      </c>
      <c r="G2484" t="str">
        <f t="shared" si="565"/>
        <v>heating</v>
      </c>
      <c r="H2484" s="283">
        <f>IF(G2484="heating",F2484*Assumptions!M$4+Assumptions!M$7,0)</f>
        <v>0.2305859305222967</v>
      </c>
      <c r="I2484" s="15">
        <f t="shared" si="566"/>
        <v>0.98112329028689171</v>
      </c>
      <c r="J2484" s="15">
        <f t="shared" si="567"/>
        <v>0.9885470267915587</v>
      </c>
      <c r="K2484" s="283">
        <f t="shared" si="572"/>
        <v>0.22364218376195211</v>
      </c>
      <c r="L2484" s="283">
        <f t="shared" si="573"/>
        <v>3.9630740889572826</v>
      </c>
      <c r="M2484" s="283">
        <f t="shared" si="574"/>
        <v>3.0240915749843507</v>
      </c>
      <c r="N2484" s="283">
        <f t="shared" si="575"/>
        <v>3.5524856183738187</v>
      </c>
      <c r="O2484" s="283">
        <f t="shared" si="576"/>
        <v>0.24949025524008508</v>
      </c>
      <c r="P2484" s="21">
        <f t="shared" si="568"/>
        <v>0</v>
      </c>
      <c r="Q2484" s="21">
        <f t="shared" si="569"/>
        <v>0.74504051125983206</v>
      </c>
      <c r="R2484">
        <f t="shared" si="570"/>
        <v>1.0112882868167345</v>
      </c>
      <c r="S2484" s="296">
        <f t="shared" si="577"/>
        <v>0</v>
      </c>
      <c r="T2484" s="283">
        <f t="shared" si="578"/>
        <v>0.22364218376195211</v>
      </c>
    </row>
    <row r="2485" spans="1:20" x14ac:dyDescent="0.25">
      <c r="A2485" s="286">
        <v>43204</v>
      </c>
      <c r="B2485" s="1">
        <f t="shared" si="571"/>
        <v>6</v>
      </c>
      <c r="C2485" s="285">
        <v>11</v>
      </c>
      <c r="D2485" t="s">
        <v>713</v>
      </c>
      <c r="F2485" s="16">
        <v>48</v>
      </c>
      <c r="G2485" t="str">
        <f t="shared" si="565"/>
        <v>heating</v>
      </c>
      <c r="H2485" s="283">
        <f>IF(G2485="heating",F2485*Assumptions!M$4+Assumptions!M$7,0)</f>
        <v>0.2305859305222967</v>
      </c>
      <c r="I2485" s="15">
        <f t="shared" si="566"/>
        <v>0.94956163997961163</v>
      </c>
      <c r="J2485" s="15">
        <f t="shared" si="567"/>
        <v>0.9885470267915587</v>
      </c>
      <c r="K2485" s="283">
        <f t="shared" si="572"/>
        <v>0.21644786224524731</v>
      </c>
      <c r="L2485" s="283">
        <f t="shared" si="573"/>
        <v>3.9630740889572826</v>
      </c>
      <c r="M2485" s="283">
        <f t="shared" si="574"/>
        <v>2.9268098961864308</v>
      </c>
      <c r="N2485" s="283">
        <f t="shared" si="575"/>
        <v>3.5524856183738187</v>
      </c>
      <c r="O2485" s="283">
        <f t="shared" si="576"/>
        <v>0.24146442987346978</v>
      </c>
      <c r="P2485" s="21">
        <f t="shared" si="568"/>
        <v>0</v>
      </c>
      <c r="Q2485" s="21">
        <f t="shared" si="569"/>
        <v>0.72850690893675296</v>
      </c>
      <c r="R2485">
        <f t="shared" si="570"/>
        <v>1.0112882868167345</v>
      </c>
      <c r="S2485" s="296">
        <f t="shared" si="577"/>
        <v>0</v>
      </c>
      <c r="T2485" s="283">
        <f t="shared" si="578"/>
        <v>0.21644786224524731</v>
      </c>
    </row>
    <row r="2486" spans="1:20" x14ac:dyDescent="0.25">
      <c r="A2486" s="286">
        <v>43204</v>
      </c>
      <c r="B2486" s="1">
        <f t="shared" si="571"/>
        <v>6</v>
      </c>
      <c r="C2486" s="285">
        <v>12</v>
      </c>
      <c r="D2486" t="s">
        <v>713</v>
      </c>
      <c r="F2486" s="16">
        <v>48</v>
      </c>
      <c r="G2486" t="str">
        <f t="shared" si="565"/>
        <v>heating</v>
      </c>
      <c r="H2486" s="283">
        <f>IF(G2486="heating",F2486*Assumptions!M$4+Assumptions!M$7,0)</f>
        <v>0.2305859305222967</v>
      </c>
      <c r="I2486" s="15">
        <f t="shared" si="566"/>
        <v>0.91648403420261149</v>
      </c>
      <c r="J2486" s="15">
        <f t="shared" si="567"/>
        <v>0.9885470267915587</v>
      </c>
      <c r="K2486" s="283">
        <f t="shared" si="572"/>
        <v>0.20890798620436549</v>
      </c>
      <c r="L2486" s="283">
        <f t="shared" si="573"/>
        <v>3.9630740889572826</v>
      </c>
      <c r="M2486" s="283">
        <f t="shared" si="574"/>
        <v>2.8248556260746387</v>
      </c>
      <c r="N2486" s="283">
        <f t="shared" si="575"/>
        <v>3.5524856183738187</v>
      </c>
      <c r="O2486" s="283">
        <f t="shared" si="576"/>
        <v>0.23305311155116032</v>
      </c>
      <c r="P2486" s="21">
        <f t="shared" si="568"/>
        <v>0</v>
      </c>
      <c r="Q2486" s="21">
        <f t="shared" si="569"/>
        <v>0.75910815787401487</v>
      </c>
      <c r="R2486">
        <f t="shared" si="570"/>
        <v>1.0112882868167345</v>
      </c>
      <c r="S2486" s="296">
        <f t="shared" si="577"/>
        <v>0</v>
      </c>
      <c r="T2486" s="283">
        <f t="shared" si="578"/>
        <v>0.20890798620436549</v>
      </c>
    </row>
    <row r="2487" spans="1:20" x14ac:dyDescent="0.25">
      <c r="A2487" s="286">
        <v>43204</v>
      </c>
      <c r="B2487" s="1">
        <f t="shared" si="571"/>
        <v>6</v>
      </c>
      <c r="C2487" s="285">
        <v>13</v>
      </c>
      <c r="D2487" t="s">
        <v>713</v>
      </c>
      <c r="F2487" s="16">
        <v>50</v>
      </c>
      <c r="G2487" t="str">
        <f t="shared" si="565"/>
        <v>heating</v>
      </c>
      <c r="H2487" s="283">
        <f>IF(G2487="heating",F2487*Assumptions!M$4+Assumptions!M$7,0)</f>
        <v>0.20919418204821671</v>
      </c>
      <c r="I2487" s="15">
        <f t="shared" si="566"/>
        <v>0.90040206880052787</v>
      </c>
      <c r="J2487" s="15">
        <f t="shared" si="567"/>
        <v>0.9885470267915587</v>
      </c>
      <c r="K2487" s="283">
        <f t="shared" si="572"/>
        <v>0.18620160515635001</v>
      </c>
      <c r="L2487" s="283">
        <f t="shared" si="573"/>
        <v>4.0351685236640416</v>
      </c>
      <c r="M2487" s="283">
        <f t="shared" si="574"/>
        <v>2.5636227692951121</v>
      </c>
      <c r="N2487" s="283">
        <f t="shared" si="575"/>
        <v>3.6783220436298789</v>
      </c>
      <c r="O2487" s="283">
        <f t="shared" si="576"/>
        <v>0.20426565354271267</v>
      </c>
      <c r="P2487" s="21">
        <f t="shared" si="568"/>
        <v>0</v>
      </c>
      <c r="Q2487" s="21">
        <f t="shared" si="569"/>
        <v>0.79115902007799765</v>
      </c>
      <c r="R2487">
        <f t="shared" si="570"/>
        <v>1.0112882868167345</v>
      </c>
      <c r="S2487" s="296">
        <f t="shared" si="577"/>
        <v>0</v>
      </c>
      <c r="T2487" s="283">
        <f t="shared" si="578"/>
        <v>0.18620160515635001</v>
      </c>
    </row>
    <row r="2488" spans="1:20" x14ac:dyDescent="0.25">
      <c r="A2488" s="286">
        <v>43204</v>
      </c>
      <c r="B2488" s="1">
        <f t="shared" si="571"/>
        <v>6</v>
      </c>
      <c r="C2488" s="285">
        <v>14</v>
      </c>
      <c r="D2488" t="s">
        <v>713</v>
      </c>
      <c r="F2488" s="16">
        <v>52</v>
      </c>
      <c r="G2488" t="str">
        <f t="shared" si="565"/>
        <v>heating</v>
      </c>
      <c r="H2488" s="283">
        <f>IF(G2488="heating",F2488*Assumptions!M$4+Assumptions!M$7,0)</f>
        <v>0.18780243357413662</v>
      </c>
      <c r="I2488" s="15">
        <f t="shared" si="566"/>
        <v>0.86032894500746537</v>
      </c>
      <c r="J2488" s="15">
        <f t="shared" si="567"/>
        <v>0.9885470267915587</v>
      </c>
      <c r="K2488" s="283">
        <f t="shared" si="572"/>
        <v>0.15972139125351575</v>
      </c>
      <c r="L2488" s="283">
        <f t="shared" si="573"/>
        <v>4.0950984110509578</v>
      </c>
      <c r="M2488" s="283">
        <f t="shared" si="574"/>
        <v>2.2317032705990076</v>
      </c>
      <c r="N2488" s="283">
        <f t="shared" si="575"/>
        <v>3.802065958051716</v>
      </c>
      <c r="O2488" s="283">
        <f t="shared" si="576"/>
        <v>0.17203142258696816</v>
      </c>
      <c r="P2488" s="21">
        <f t="shared" si="568"/>
        <v>0</v>
      </c>
      <c r="Q2488" s="21">
        <f t="shared" si="569"/>
        <v>0.84355555031342389</v>
      </c>
      <c r="R2488">
        <f t="shared" si="570"/>
        <v>1.0112882868167345</v>
      </c>
      <c r="S2488" s="296">
        <f t="shared" si="577"/>
        <v>0</v>
      </c>
      <c r="T2488" s="283">
        <f t="shared" si="578"/>
        <v>0.15972139125351575</v>
      </c>
    </row>
    <row r="2489" spans="1:20" x14ac:dyDescent="0.25">
      <c r="A2489" s="286">
        <v>43204</v>
      </c>
      <c r="B2489" s="1">
        <f t="shared" si="571"/>
        <v>6</v>
      </c>
      <c r="C2489" s="285">
        <v>15</v>
      </c>
      <c r="D2489" t="s">
        <v>713</v>
      </c>
      <c r="F2489" s="16">
        <v>50</v>
      </c>
      <c r="G2489" t="str">
        <f t="shared" si="565"/>
        <v>heating</v>
      </c>
      <c r="H2489" s="283">
        <f>IF(G2489="heating",F2489*Assumptions!M$4+Assumptions!M$7,0)</f>
        <v>0.20919418204821671</v>
      </c>
      <c r="I2489" s="15">
        <f t="shared" si="566"/>
        <v>0.85754515037175039</v>
      </c>
      <c r="J2489" s="15">
        <f t="shared" si="567"/>
        <v>0.9885470267915587</v>
      </c>
      <c r="K2489" s="283">
        <f t="shared" si="572"/>
        <v>0.17733886785264333</v>
      </c>
      <c r="L2489" s="283">
        <f t="shared" si="573"/>
        <v>4.0351685236640416</v>
      </c>
      <c r="M2489" s="283">
        <f t="shared" si="574"/>
        <v>2.4416006463870659</v>
      </c>
      <c r="N2489" s="283">
        <f t="shared" si="575"/>
        <v>3.6783220436298789</v>
      </c>
      <c r="O2489" s="283">
        <f t="shared" si="576"/>
        <v>0.19454311207482947</v>
      </c>
      <c r="P2489" s="21">
        <f t="shared" si="568"/>
        <v>0</v>
      </c>
      <c r="Q2489" s="21">
        <f t="shared" si="569"/>
        <v>0.96592607327566882</v>
      </c>
      <c r="R2489">
        <f t="shared" si="570"/>
        <v>1.0112882868167345</v>
      </c>
      <c r="S2489" s="296">
        <f t="shared" si="577"/>
        <v>0</v>
      </c>
      <c r="T2489" s="283">
        <f t="shared" si="578"/>
        <v>0.17733886785264333</v>
      </c>
    </row>
    <row r="2490" spans="1:20" x14ac:dyDescent="0.25">
      <c r="A2490" s="286">
        <v>43204</v>
      </c>
      <c r="B2490" s="1">
        <f t="shared" si="571"/>
        <v>6</v>
      </c>
      <c r="C2490" s="285">
        <v>16</v>
      </c>
      <c r="D2490" t="s">
        <v>713</v>
      </c>
      <c r="F2490" s="16">
        <v>50</v>
      </c>
      <c r="G2490" t="str">
        <f t="shared" si="565"/>
        <v>heating</v>
      </c>
      <c r="H2490" s="283">
        <f>IF(G2490="heating",F2490*Assumptions!M$4+Assumptions!M$7,0)</f>
        <v>0.20919418204821671</v>
      </c>
      <c r="I2490" s="15">
        <f t="shared" si="566"/>
        <v>0.88344815438260227</v>
      </c>
      <c r="J2490" s="15">
        <f t="shared" si="567"/>
        <v>0.9885470267915587</v>
      </c>
      <c r="K2490" s="283">
        <f t="shared" si="572"/>
        <v>0.18269556470210435</v>
      </c>
      <c r="L2490" s="283">
        <f t="shared" si="573"/>
        <v>4.0351685236640416</v>
      </c>
      <c r="M2490" s="283">
        <f t="shared" si="574"/>
        <v>2.5153516218416474</v>
      </c>
      <c r="N2490" s="283">
        <f t="shared" si="575"/>
        <v>3.6783220436298789</v>
      </c>
      <c r="O2490" s="283">
        <f t="shared" si="576"/>
        <v>0.20041948022894165</v>
      </c>
      <c r="P2490" s="21">
        <f t="shared" si="568"/>
        <v>0</v>
      </c>
      <c r="Q2490" s="21">
        <f t="shared" si="569"/>
        <v>1.1649354943302594</v>
      </c>
      <c r="R2490">
        <f t="shared" si="570"/>
        <v>1.0112882868167345</v>
      </c>
      <c r="S2490" s="296">
        <f t="shared" si="577"/>
        <v>0</v>
      </c>
      <c r="T2490" s="283">
        <f t="shared" si="578"/>
        <v>0.18269556470210435</v>
      </c>
    </row>
    <row r="2491" spans="1:20" x14ac:dyDescent="0.25">
      <c r="A2491" s="286">
        <v>43204</v>
      </c>
      <c r="B2491" s="1">
        <f t="shared" si="571"/>
        <v>6</v>
      </c>
      <c r="C2491" s="285">
        <v>17</v>
      </c>
      <c r="D2491" t="s">
        <v>713</v>
      </c>
      <c r="F2491" s="16">
        <v>46</v>
      </c>
      <c r="G2491" t="str">
        <f t="shared" si="565"/>
        <v>heating</v>
      </c>
      <c r="H2491" s="283">
        <f>IF(G2491="heating",F2491*Assumptions!M$4+Assumptions!M$7,0)</f>
        <v>0.2519776789963768</v>
      </c>
      <c r="I2491" s="15">
        <f t="shared" si="566"/>
        <v>0.94025748850374469</v>
      </c>
      <c r="J2491" s="15">
        <f t="shared" si="567"/>
        <v>0.9885470267915587</v>
      </c>
      <c r="K2491" s="283">
        <f t="shared" si="572"/>
        <v>0.23421041653743879</v>
      </c>
      <c r="L2491" s="283">
        <f t="shared" si="573"/>
        <v>3.8708416397494121</v>
      </c>
      <c r="M2491" s="283">
        <f t="shared" si="574"/>
        <v>3.0932899687005402</v>
      </c>
      <c r="N2491" s="283">
        <f t="shared" si="575"/>
        <v>3.4228778732085736</v>
      </c>
      <c r="O2491" s="283">
        <f t="shared" si="576"/>
        <v>0.26486233700951245</v>
      </c>
      <c r="P2491" s="21">
        <f t="shared" si="568"/>
        <v>0</v>
      </c>
      <c r="Q2491" s="21">
        <f t="shared" si="569"/>
        <v>1.3521540118753073</v>
      </c>
      <c r="R2491">
        <f t="shared" si="570"/>
        <v>1.0112882868167345</v>
      </c>
      <c r="S2491" s="296">
        <f t="shared" si="577"/>
        <v>0</v>
      </c>
      <c r="T2491" s="283">
        <f t="shared" si="578"/>
        <v>0.23421041653743879</v>
      </c>
    </row>
    <row r="2492" spans="1:20" x14ac:dyDescent="0.25">
      <c r="A2492" s="286">
        <v>43204</v>
      </c>
      <c r="B2492" s="1">
        <f t="shared" si="571"/>
        <v>6</v>
      </c>
      <c r="C2492" s="285">
        <v>18</v>
      </c>
      <c r="D2492" t="s">
        <v>713</v>
      </c>
      <c r="F2492" s="16">
        <v>45</v>
      </c>
      <c r="G2492" t="str">
        <f t="shared" si="565"/>
        <v>heating</v>
      </c>
      <c r="H2492" s="283">
        <f>IF(G2492="heating",F2492*Assumptions!M$4+Assumptions!M$7,0)</f>
        <v>0.26267355323341679</v>
      </c>
      <c r="I2492" s="15">
        <f t="shared" si="566"/>
        <v>0.98182363790757687</v>
      </c>
      <c r="J2492" s="15">
        <f t="shared" si="567"/>
        <v>0.9885470267915587</v>
      </c>
      <c r="K2492" s="283">
        <f t="shared" si="572"/>
        <v>0.25494539209352779</v>
      </c>
      <c r="L2492" s="283">
        <f t="shared" si="573"/>
        <v>3.8225513186096443</v>
      </c>
      <c r="M2492" s="283">
        <f t="shared" si="574"/>
        <v>3.3251367741865758</v>
      </c>
      <c r="N2492" s="283">
        <f t="shared" si="575"/>
        <v>3.3574836377085973</v>
      </c>
      <c r="O2492" s="283">
        <f t="shared" si="576"/>
        <v>0.2902595961377995</v>
      </c>
      <c r="P2492" s="21">
        <f t="shared" si="568"/>
        <v>0</v>
      </c>
      <c r="Q2492" s="21">
        <f t="shared" si="569"/>
        <v>1.5598916921549892</v>
      </c>
      <c r="R2492">
        <f t="shared" si="570"/>
        <v>1.0112882868167345</v>
      </c>
      <c r="S2492" s="296">
        <f t="shared" si="577"/>
        <v>0</v>
      </c>
      <c r="T2492" s="283">
        <f t="shared" si="578"/>
        <v>0.25494539209352779</v>
      </c>
    </row>
    <row r="2493" spans="1:20" x14ac:dyDescent="0.25">
      <c r="A2493" s="286">
        <v>43204</v>
      </c>
      <c r="B2493" s="1">
        <f t="shared" si="571"/>
        <v>6</v>
      </c>
      <c r="C2493" s="285">
        <v>19</v>
      </c>
      <c r="D2493" t="s">
        <v>713</v>
      </c>
      <c r="F2493" s="16">
        <v>45</v>
      </c>
      <c r="G2493" t="str">
        <f t="shared" si="565"/>
        <v>heating</v>
      </c>
      <c r="H2493" s="283">
        <f>IF(G2493="heating",F2493*Assumptions!M$4+Assumptions!M$7,0)</f>
        <v>0.26267355323341679</v>
      </c>
      <c r="I2493" s="15">
        <f t="shared" si="566"/>
        <v>0.98418842963438757</v>
      </c>
      <c r="J2493" s="15">
        <f t="shared" si="567"/>
        <v>0.9885470267915587</v>
      </c>
      <c r="K2493" s="283">
        <f t="shared" si="572"/>
        <v>0.25555944611579207</v>
      </c>
      <c r="L2493" s="283">
        <f t="shared" si="573"/>
        <v>3.8225513186096443</v>
      </c>
      <c r="M2493" s="283">
        <f t="shared" si="574"/>
        <v>3.3331456014652394</v>
      </c>
      <c r="N2493" s="283">
        <f t="shared" si="575"/>
        <v>3.3574836377085973</v>
      </c>
      <c r="O2493" s="283">
        <f t="shared" si="576"/>
        <v>0.29095870692009534</v>
      </c>
      <c r="P2493" s="21">
        <f t="shared" si="568"/>
        <v>0</v>
      </c>
      <c r="Q2493" s="21">
        <f t="shared" si="569"/>
        <v>1.6764212681468484</v>
      </c>
      <c r="R2493">
        <f t="shared" si="570"/>
        <v>1.0112882868167345</v>
      </c>
      <c r="S2493" s="296">
        <f t="shared" si="577"/>
        <v>0</v>
      </c>
      <c r="T2493" s="283">
        <f t="shared" si="578"/>
        <v>0.25555944611579207</v>
      </c>
    </row>
    <row r="2494" spans="1:20" x14ac:dyDescent="0.25">
      <c r="A2494" s="286">
        <v>43204</v>
      </c>
      <c r="B2494" s="1">
        <f t="shared" si="571"/>
        <v>6</v>
      </c>
      <c r="C2494" s="285">
        <v>20</v>
      </c>
      <c r="D2494" t="s">
        <v>713</v>
      </c>
      <c r="F2494" s="16">
        <v>43</v>
      </c>
      <c r="G2494" t="str">
        <f t="shared" si="565"/>
        <v>heating</v>
      </c>
      <c r="H2494" s="283">
        <f>IF(G2494="heating",F2494*Assumptions!M$4+Assumptions!M$7,0)</f>
        <v>0.28406530170749683</v>
      </c>
      <c r="I2494" s="15">
        <f t="shared" si="566"/>
        <v>0.97071962311712034</v>
      </c>
      <c r="J2494" s="15">
        <f t="shared" si="567"/>
        <v>0.9885470267915587</v>
      </c>
      <c r="K2494" s="283">
        <f t="shared" si="572"/>
        <v>0.27258963087664489</v>
      </c>
      <c r="L2494" s="283">
        <f t="shared" si="573"/>
        <v>3.7370271581932331</v>
      </c>
      <c r="M2494" s="283">
        <f t="shared" si="574"/>
        <v>3.4757186005783627</v>
      </c>
      <c r="N2494" s="283">
        <f t="shared" si="575"/>
        <v>3.2278965655525562</v>
      </c>
      <c r="O2494" s="283">
        <f t="shared" si="576"/>
        <v>0.31558472613372368</v>
      </c>
      <c r="P2494" s="21">
        <f t="shared" si="568"/>
        <v>0</v>
      </c>
      <c r="Q2494" s="21">
        <f t="shared" si="569"/>
        <v>1.52436960139122</v>
      </c>
      <c r="R2494">
        <f t="shared" si="570"/>
        <v>1.0112882868167345</v>
      </c>
      <c r="S2494" s="296">
        <f t="shared" si="577"/>
        <v>0</v>
      </c>
      <c r="T2494" s="283">
        <f t="shared" si="578"/>
        <v>0.27258963087664489</v>
      </c>
    </row>
    <row r="2495" spans="1:20" x14ac:dyDescent="0.25">
      <c r="A2495" s="286">
        <v>43204</v>
      </c>
      <c r="B2495" s="1">
        <f t="shared" si="571"/>
        <v>6</v>
      </c>
      <c r="C2495" s="285">
        <v>21</v>
      </c>
      <c r="D2495" t="s">
        <v>713</v>
      </c>
      <c r="F2495" s="16">
        <v>41</v>
      </c>
      <c r="G2495" t="str">
        <f t="shared" si="565"/>
        <v>heating</v>
      </c>
      <c r="H2495" s="283">
        <f>IF(G2495="heating",F2495*Assumptions!M$4+Assumptions!M$7,0)</f>
        <v>0.30545705018157687</v>
      </c>
      <c r="I2495" s="15">
        <f t="shared" si="566"/>
        <v>0.95751150862929935</v>
      </c>
      <c r="J2495" s="15">
        <f t="shared" si="567"/>
        <v>0.9885470267915587</v>
      </c>
      <c r="K2495" s="283">
        <f t="shared" si="572"/>
        <v>0.28912889090208077</v>
      </c>
      <c r="L2495" s="283">
        <f t="shared" si="573"/>
        <v>3.6290180754851575</v>
      </c>
      <c r="M2495" s="283">
        <f t="shared" si="574"/>
        <v>3.5800545498320759</v>
      </c>
      <c r="N2495" s="283">
        <f t="shared" si="575"/>
        <v>3.0927664988509331</v>
      </c>
      <c r="O2495" s="283">
        <f t="shared" si="576"/>
        <v>0.33926064952477353</v>
      </c>
      <c r="P2495" s="21">
        <f t="shared" si="568"/>
        <v>0</v>
      </c>
      <c r="Q2495" s="21">
        <f t="shared" si="569"/>
        <v>1.4448604713749031</v>
      </c>
      <c r="R2495">
        <f t="shared" si="570"/>
        <v>1.0112882868167345</v>
      </c>
      <c r="S2495" s="296">
        <f t="shared" si="577"/>
        <v>0</v>
      </c>
      <c r="T2495" s="283">
        <f t="shared" si="578"/>
        <v>0.28912889090208077</v>
      </c>
    </row>
    <row r="2496" spans="1:20" x14ac:dyDescent="0.25">
      <c r="A2496" s="286">
        <v>43204</v>
      </c>
      <c r="B2496" s="1">
        <f t="shared" si="571"/>
        <v>6</v>
      </c>
      <c r="C2496" s="285">
        <v>22</v>
      </c>
      <c r="D2496" t="s">
        <v>713</v>
      </c>
      <c r="F2496" s="16">
        <v>39</v>
      </c>
      <c r="G2496" t="str">
        <f t="shared" si="565"/>
        <v>heating</v>
      </c>
      <c r="H2496" s="283">
        <f>IF(G2496="heating",F2496*Assumptions!M$4+Assumptions!M$7,0)</f>
        <v>0.32684879865565691</v>
      </c>
      <c r="I2496" s="15">
        <f t="shared" si="566"/>
        <v>0.9426530227543114</v>
      </c>
      <c r="J2496" s="15">
        <f t="shared" si="567"/>
        <v>0.9885470267915587</v>
      </c>
      <c r="K2496" s="283">
        <f t="shared" si="572"/>
        <v>0.30457628963394318</v>
      </c>
      <c r="L2496" s="283">
        <f t="shared" si="573"/>
        <v>3.4953736047983544</v>
      </c>
      <c r="M2496" s="283">
        <f t="shared" si="574"/>
        <v>3.6324422347564789</v>
      </c>
      <c r="N2496" s="283">
        <f t="shared" si="575"/>
        <v>2.9501734199721237</v>
      </c>
      <c r="O2496" s="283">
        <f t="shared" si="576"/>
        <v>0.3608628280041799</v>
      </c>
      <c r="P2496" s="21">
        <f t="shared" si="568"/>
        <v>0</v>
      </c>
      <c r="Q2496" s="21">
        <f t="shared" si="569"/>
        <v>1.2427137171080138</v>
      </c>
      <c r="R2496">
        <f t="shared" si="570"/>
        <v>1.0112882868167345</v>
      </c>
      <c r="S2496" s="296">
        <f t="shared" si="577"/>
        <v>0</v>
      </c>
      <c r="T2496" s="283">
        <f t="shared" si="578"/>
        <v>0.30457628963394318</v>
      </c>
    </row>
    <row r="2497" spans="1:20" x14ac:dyDescent="0.25">
      <c r="A2497" s="286">
        <v>43204</v>
      </c>
      <c r="B2497" s="1">
        <f t="shared" si="571"/>
        <v>6</v>
      </c>
      <c r="C2497" s="285">
        <v>23</v>
      </c>
      <c r="D2497" t="s">
        <v>713</v>
      </c>
      <c r="F2497" s="16">
        <v>37</v>
      </c>
      <c r="G2497" t="str">
        <f t="shared" si="565"/>
        <v>heating</v>
      </c>
      <c r="H2497" s="283">
        <f>IF(G2497="heating",F2497*Assumptions!M$4+Assumptions!M$7,0)</f>
        <v>0.34824054712973695</v>
      </c>
      <c r="I2497" s="15">
        <f t="shared" si="566"/>
        <v>0.94450710149963013</v>
      </c>
      <c r="J2497" s="15">
        <f t="shared" si="567"/>
        <v>0.9885470267915587</v>
      </c>
      <c r="K2497" s="283">
        <f t="shared" si="572"/>
        <v>0.32514860744016427</v>
      </c>
      <c r="L2497" s="283">
        <f t="shared" si="573"/>
        <v>3.3550920610042541</v>
      </c>
      <c r="M2497" s="283">
        <f t="shared" si="574"/>
        <v>3.7221627811325138</v>
      </c>
      <c r="N2497" s="283">
        <f t="shared" si="575"/>
        <v>2.8034223547707424</v>
      </c>
      <c r="O2497" s="283">
        <f t="shared" si="576"/>
        <v>0.38913277181108002</v>
      </c>
      <c r="P2497" s="21">
        <f t="shared" si="568"/>
        <v>0</v>
      </c>
      <c r="Q2497" s="21">
        <f t="shared" si="569"/>
        <v>1.0297519246597011</v>
      </c>
      <c r="R2497">
        <f t="shared" si="570"/>
        <v>1.0112882868167345</v>
      </c>
      <c r="S2497" s="296">
        <f t="shared" si="577"/>
        <v>0</v>
      </c>
      <c r="T2497" s="283">
        <f t="shared" si="578"/>
        <v>0.32514860744016427</v>
      </c>
    </row>
    <row r="2498" spans="1:20" x14ac:dyDescent="0.25">
      <c r="A2498" s="286">
        <v>43205</v>
      </c>
      <c r="B2498" s="1">
        <f t="shared" si="571"/>
        <v>7</v>
      </c>
      <c r="C2498" s="285">
        <v>0</v>
      </c>
      <c r="D2498" t="s">
        <v>713</v>
      </c>
      <c r="F2498" s="16">
        <v>34</v>
      </c>
      <c r="G2498" t="str">
        <f t="shared" ref="G2498:G2561" si="579">VLOOKUP(A2498,U$2:W$366,3,FALSE)</f>
        <v>heating</v>
      </c>
      <c r="H2498" s="283">
        <f>IF(G2498="heating",F2498*Assumptions!M$4+Assumptions!M$7,0)</f>
        <v>0.38032816984085704</v>
      </c>
      <c r="I2498" s="15">
        <f t="shared" ref="I2498:I2561" si="580">VLOOKUP(C2498,AO$2:AQ$25,3,FALSE)</f>
        <v>0.97481507806017154</v>
      </c>
      <c r="J2498" s="15">
        <f t="shared" ref="J2498:J2561" si="581">VLOOKUP(B2498,AS$4:AU$10,3,FALSE)</f>
        <v>0.93760781206536892</v>
      </c>
      <c r="K2498" s="283">
        <f t="shared" si="572"/>
        <v>0.34761775369499165</v>
      </c>
      <c r="L2498" s="283">
        <f t="shared" si="573"/>
        <v>3.1617728735566879</v>
      </c>
      <c r="M2498" s="283">
        <f t="shared" si="574"/>
        <v>3.7500895662064124</v>
      </c>
      <c r="N2498" s="283">
        <f t="shared" si="575"/>
        <v>2.582445701090049</v>
      </c>
      <c r="O2498" s="283">
        <f t="shared" si="576"/>
        <v>0.42559980391286062</v>
      </c>
      <c r="P2498" s="21">
        <f t="shared" ref="P2498:P2561" si="582">IF(G2498="cooling",IF(F2498&lt;61,0.025,(F2498^2*AX$25+F2498*AY$25+AZ$25)),0)</f>
        <v>0</v>
      </c>
      <c r="Q2498" s="21">
        <f t="shared" ref="Q2498:Q2561" si="583">VLOOKUP(C2498,BB$2:BC$25,2,FALSE)</f>
        <v>0.90668853391740301</v>
      </c>
      <c r="R2498">
        <f t="shared" ref="R2498:R2561" si="584">VLOOKUP(B2498,AS$4:AV$10,4,FALSE)</f>
        <v>1.0096214758538746</v>
      </c>
      <c r="S2498" s="296">
        <f t="shared" si="577"/>
        <v>0</v>
      </c>
      <c r="T2498" s="283">
        <f t="shared" si="578"/>
        <v>0.34761775369499165</v>
      </c>
    </row>
    <row r="2499" spans="1:20" x14ac:dyDescent="0.25">
      <c r="A2499" s="286">
        <v>43205</v>
      </c>
      <c r="B2499" s="1">
        <f t="shared" ref="B2499:B2562" si="585">WEEKDAY(A2499,2)</f>
        <v>7</v>
      </c>
      <c r="C2499" s="285">
        <v>1</v>
      </c>
      <c r="D2499" t="s">
        <v>713</v>
      </c>
      <c r="F2499" s="16">
        <v>32</v>
      </c>
      <c r="G2499" t="str">
        <f t="shared" si="579"/>
        <v>heating</v>
      </c>
      <c r="H2499" s="283">
        <f>IF(G2499="heating",F2499*Assumptions!M$4+Assumptions!M$7,0)</f>
        <v>0.40171991831493709</v>
      </c>
      <c r="I2499" s="15">
        <f t="shared" si="580"/>
        <v>1.012242869806885</v>
      </c>
      <c r="J2499" s="15">
        <f t="shared" si="581"/>
        <v>0.93760781206536892</v>
      </c>
      <c r="K2499" s="283">
        <f t="shared" ref="K2499:K2562" si="586">H2499*I2499*J2499</f>
        <v>0.38126708078373867</v>
      </c>
      <c r="L2499" s="283">
        <f t="shared" ref="L2499:L2562" si="587">VLOOKUP(F2499,BL$2:BN$92,2,FALSE)</f>
        <v>3.1003620880617868</v>
      </c>
      <c r="M2499" s="283">
        <f t="shared" ref="M2499:M2562" si="588">IF(G2499="heating",K2499*(L2499*3.412),0)</f>
        <v>4.0332092011710943</v>
      </c>
      <c r="N2499" s="283">
        <f t="shared" ref="N2499:N2562" si="589">VLOOKUP(F2499,BL$2:BN$92,3,FALSE)</f>
        <v>2.4522803312945656</v>
      </c>
      <c r="O2499" s="283">
        <f t="shared" ref="O2499:O2562" si="590">IF(F2499&lt;=61,IF(G2499="heating",IF(F2499&gt;=5,K2499*L2499/N2499,0),0),0)</f>
        <v>0.48202727380025023</v>
      </c>
      <c r="P2499" s="21">
        <f t="shared" si="582"/>
        <v>0</v>
      </c>
      <c r="Q2499" s="21">
        <f t="shared" si="583"/>
        <v>0.81803459285312596</v>
      </c>
      <c r="R2499">
        <f t="shared" si="584"/>
        <v>1.0096214758538746</v>
      </c>
      <c r="S2499" s="296">
        <f t="shared" ref="S2499:S2562" si="591">P2499*Q2499*R2499</f>
        <v>0</v>
      </c>
      <c r="T2499" s="283">
        <f t="shared" ref="T2499:T2562" si="592">K2499+S2499</f>
        <v>0.38126708078373867</v>
      </c>
    </row>
    <row r="2500" spans="1:20" x14ac:dyDescent="0.25">
      <c r="A2500" s="286">
        <v>43205</v>
      </c>
      <c r="B2500" s="1">
        <f t="shared" si="585"/>
        <v>7</v>
      </c>
      <c r="C2500" s="285">
        <v>2</v>
      </c>
      <c r="D2500" t="s">
        <v>713</v>
      </c>
      <c r="F2500" s="16">
        <v>30</v>
      </c>
      <c r="G2500" t="str">
        <f t="shared" si="579"/>
        <v>heating</v>
      </c>
      <c r="H2500" s="283">
        <f>IF(G2500="heating",F2500*Assumptions!M$4+Assumptions!M$7,0)</f>
        <v>0.42311166678901713</v>
      </c>
      <c r="I2500" s="15">
        <f t="shared" si="580"/>
        <v>1.0509704703585963</v>
      </c>
      <c r="J2500" s="15">
        <f t="shared" si="581"/>
        <v>0.93760781206536892</v>
      </c>
      <c r="K2500" s="283">
        <f t="shared" si="586"/>
        <v>0.41693344238256119</v>
      </c>
      <c r="L2500" s="283">
        <f t="shared" si="587"/>
        <v>3.0747565450814909</v>
      </c>
      <c r="M2500" s="283">
        <f t="shared" si="588"/>
        <v>4.3740776507890144</v>
      </c>
      <c r="N2500" s="283">
        <f t="shared" si="589"/>
        <v>2.3339835549601151</v>
      </c>
      <c r="O2500" s="283">
        <f t="shared" si="590"/>
        <v>0.54926215229954511</v>
      </c>
      <c r="P2500" s="21">
        <f t="shared" si="582"/>
        <v>0</v>
      </c>
      <c r="Q2500" s="21">
        <f t="shared" si="583"/>
        <v>0.74507607494346417</v>
      </c>
      <c r="R2500">
        <f t="shared" si="584"/>
        <v>1.0096214758538746</v>
      </c>
      <c r="S2500" s="296">
        <f t="shared" si="591"/>
        <v>0</v>
      </c>
      <c r="T2500" s="283">
        <f t="shared" si="592"/>
        <v>0.41693344238256119</v>
      </c>
    </row>
    <row r="2501" spans="1:20" x14ac:dyDescent="0.25">
      <c r="A2501" s="286">
        <v>43205</v>
      </c>
      <c r="B2501" s="1">
        <f t="shared" si="585"/>
        <v>7</v>
      </c>
      <c r="C2501" s="285">
        <v>3</v>
      </c>
      <c r="D2501" t="s">
        <v>713</v>
      </c>
      <c r="F2501" s="16">
        <v>28</v>
      </c>
      <c r="G2501" t="str">
        <f t="shared" si="579"/>
        <v>heating</v>
      </c>
      <c r="H2501" s="283">
        <f>IF(G2501="heating",F2501*Assumptions!M$4+Assumptions!M$7,0)</f>
        <v>0.44450341526309717</v>
      </c>
      <c r="I2501" s="15">
        <f t="shared" si="580"/>
        <v>1.0924036124451033</v>
      </c>
      <c r="J2501" s="15">
        <f t="shared" si="581"/>
        <v>0.93760781206536892</v>
      </c>
      <c r="K2501" s="283">
        <f t="shared" si="586"/>
        <v>0.45528091661548398</v>
      </c>
      <c r="L2501" s="283">
        <f t="shared" si="587"/>
        <v>3.0941723472618432</v>
      </c>
      <c r="M2501" s="283">
        <f t="shared" si="588"/>
        <v>4.8065445277231609</v>
      </c>
      <c r="N2501" s="283">
        <f t="shared" si="589"/>
        <v>2.2832919573072399</v>
      </c>
      <c r="O2501" s="283">
        <f t="shared" si="590"/>
        <v>0.61696780296506715</v>
      </c>
      <c r="P2501" s="21">
        <f t="shared" si="582"/>
        <v>0</v>
      </c>
      <c r="Q2501" s="21">
        <f t="shared" si="583"/>
        <v>0.69158980876382303</v>
      </c>
      <c r="R2501">
        <f t="shared" si="584"/>
        <v>1.0096214758538746</v>
      </c>
      <c r="S2501" s="296">
        <f t="shared" si="591"/>
        <v>0</v>
      </c>
      <c r="T2501" s="283">
        <f t="shared" si="592"/>
        <v>0.45528091661548398</v>
      </c>
    </row>
    <row r="2502" spans="1:20" x14ac:dyDescent="0.25">
      <c r="A2502" s="286">
        <v>43205</v>
      </c>
      <c r="B2502" s="1">
        <f t="shared" si="585"/>
        <v>7</v>
      </c>
      <c r="C2502" s="285">
        <v>4</v>
      </c>
      <c r="D2502" t="s">
        <v>713</v>
      </c>
      <c r="F2502" s="16">
        <v>28</v>
      </c>
      <c r="G2502" t="str">
        <f t="shared" si="579"/>
        <v>heating</v>
      </c>
      <c r="H2502" s="283">
        <f>IF(G2502="heating",F2502*Assumptions!M$4+Assumptions!M$7,0)</f>
        <v>0.44450341526309717</v>
      </c>
      <c r="I2502" s="15">
        <f t="shared" si="580"/>
        <v>1.1348296917927807</v>
      </c>
      <c r="J2502" s="15">
        <f t="shared" si="581"/>
        <v>0.93760781206536892</v>
      </c>
      <c r="K2502" s="283">
        <f t="shared" si="586"/>
        <v>0.4729628283866999</v>
      </c>
      <c r="L2502" s="283">
        <f t="shared" si="587"/>
        <v>3.0941723472618432</v>
      </c>
      <c r="M2502" s="283">
        <f t="shared" si="588"/>
        <v>4.9932180586398998</v>
      </c>
      <c r="N2502" s="283">
        <f t="shared" si="589"/>
        <v>2.2832919573072399</v>
      </c>
      <c r="O2502" s="283">
        <f t="shared" si="590"/>
        <v>0.64092920758269745</v>
      </c>
      <c r="P2502" s="21">
        <f t="shared" si="582"/>
        <v>0</v>
      </c>
      <c r="Q2502" s="21">
        <f t="shared" si="583"/>
        <v>0.6473875548762833</v>
      </c>
      <c r="R2502">
        <f t="shared" si="584"/>
        <v>1.0096214758538746</v>
      </c>
      <c r="S2502" s="296">
        <f t="shared" si="591"/>
        <v>0</v>
      </c>
      <c r="T2502" s="283">
        <f t="shared" si="592"/>
        <v>0.4729628283866999</v>
      </c>
    </row>
    <row r="2503" spans="1:20" x14ac:dyDescent="0.25">
      <c r="A2503" s="286">
        <v>43205</v>
      </c>
      <c r="B2503" s="1">
        <f t="shared" si="585"/>
        <v>7</v>
      </c>
      <c r="C2503" s="285">
        <v>5</v>
      </c>
      <c r="D2503" t="s">
        <v>713</v>
      </c>
      <c r="F2503" s="16">
        <v>27</v>
      </c>
      <c r="G2503" t="str">
        <f t="shared" si="579"/>
        <v>heating</v>
      </c>
      <c r="H2503" s="283">
        <f>IF(G2503="heating",F2503*Assumptions!M$4+Assumptions!M$7,0)</f>
        <v>0.45519928950013722</v>
      </c>
      <c r="I2503" s="15">
        <f t="shared" si="580"/>
        <v>1.1635558681477385</v>
      </c>
      <c r="J2503" s="15">
        <f t="shared" si="581"/>
        <v>0.93760781206536892</v>
      </c>
      <c r="K2503" s="283">
        <f t="shared" si="586"/>
        <v>0.49660379433424817</v>
      </c>
      <c r="L2503" s="283">
        <f t="shared" si="587"/>
        <v>3.1143580678163376</v>
      </c>
      <c r="M2503" s="283">
        <f t="shared" si="588"/>
        <v>5.2770061379371578</v>
      </c>
      <c r="N2503" s="283">
        <f t="shared" si="589"/>
        <v>2.2875213966102126</v>
      </c>
      <c r="O2503" s="283">
        <f t="shared" si="590"/>
        <v>0.67610385445352306</v>
      </c>
      <c r="P2503" s="21">
        <f t="shared" si="582"/>
        <v>0</v>
      </c>
      <c r="Q2503" s="21">
        <f t="shared" si="583"/>
        <v>0.72139578924615555</v>
      </c>
      <c r="R2503">
        <f t="shared" si="584"/>
        <v>1.0096214758538746</v>
      </c>
      <c r="S2503" s="296">
        <f t="shared" si="591"/>
        <v>0</v>
      </c>
      <c r="T2503" s="283">
        <f t="shared" si="592"/>
        <v>0.49660379433424817</v>
      </c>
    </row>
    <row r="2504" spans="1:20" x14ac:dyDescent="0.25">
      <c r="A2504" s="286">
        <v>43205</v>
      </c>
      <c r="B2504" s="1">
        <f t="shared" si="585"/>
        <v>7</v>
      </c>
      <c r="C2504" s="285">
        <v>6</v>
      </c>
      <c r="D2504" t="s">
        <v>713</v>
      </c>
      <c r="F2504" s="16">
        <v>27</v>
      </c>
      <c r="G2504" t="str">
        <f t="shared" si="579"/>
        <v>heating</v>
      </c>
      <c r="H2504" s="283">
        <f>IF(G2504="heating",F2504*Assumptions!M$4+Assumptions!M$7,0)</f>
        <v>0.45519928950013722</v>
      </c>
      <c r="I2504" s="15">
        <f t="shared" si="580"/>
        <v>1.2083911162615524</v>
      </c>
      <c r="J2504" s="15">
        <f t="shared" si="581"/>
        <v>0.93760781206536892</v>
      </c>
      <c r="K2504" s="283">
        <f t="shared" si="586"/>
        <v>0.51573940693588594</v>
      </c>
      <c r="L2504" s="283">
        <f t="shared" si="587"/>
        <v>3.1143580678163376</v>
      </c>
      <c r="M2504" s="283">
        <f t="shared" si="588"/>
        <v>5.4803447879919833</v>
      </c>
      <c r="N2504" s="283">
        <f t="shared" si="589"/>
        <v>2.2875213966102126</v>
      </c>
      <c r="O2504" s="283">
        <f t="shared" si="590"/>
        <v>0.70215613513462627</v>
      </c>
      <c r="P2504" s="21">
        <f t="shared" si="582"/>
        <v>0</v>
      </c>
      <c r="Q2504" s="21">
        <f t="shared" si="583"/>
        <v>0.87787080972652631</v>
      </c>
      <c r="R2504">
        <f t="shared" si="584"/>
        <v>1.0096214758538746</v>
      </c>
      <c r="S2504" s="296">
        <f t="shared" si="591"/>
        <v>0</v>
      </c>
      <c r="T2504" s="283">
        <f t="shared" si="592"/>
        <v>0.51573940693588594</v>
      </c>
    </row>
    <row r="2505" spans="1:20" x14ac:dyDescent="0.25">
      <c r="A2505" s="286">
        <v>43205</v>
      </c>
      <c r="B2505" s="1">
        <f t="shared" si="585"/>
        <v>7</v>
      </c>
      <c r="C2505" s="285">
        <v>7</v>
      </c>
      <c r="D2505" t="s">
        <v>713</v>
      </c>
      <c r="F2505" s="16">
        <v>28</v>
      </c>
      <c r="G2505" t="str">
        <f t="shared" si="579"/>
        <v>heating</v>
      </c>
      <c r="H2505" s="283">
        <f>IF(G2505="heating",F2505*Assumptions!M$4+Assumptions!M$7,0)</f>
        <v>0.44450341526309717</v>
      </c>
      <c r="I2505" s="15">
        <f t="shared" si="580"/>
        <v>1.1637425769249583</v>
      </c>
      <c r="J2505" s="15">
        <f t="shared" si="581"/>
        <v>0.93760781206536892</v>
      </c>
      <c r="K2505" s="283">
        <f t="shared" si="586"/>
        <v>0.48501284789873028</v>
      </c>
      <c r="L2505" s="283">
        <f t="shared" si="587"/>
        <v>3.0941723472618432</v>
      </c>
      <c r="M2505" s="283">
        <f t="shared" si="588"/>
        <v>5.1204339230233025</v>
      </c>
      <c r="N2505" s="283">
        <f t="shared" si="589"/>
        <v>2.2832919573072399</v>
      </c>
      <c r="O2505" s="283">
        <f t="shared" si="590"/>
        <v>0.65725862924897505</v>
      </c>
      <c r="P2505" s="21">
        <f t="shared" si="582"/>
        <v>0</v>
      </c>
      <c r="Q2505" s="21">
        <f t="shared" si="583"/>
        <v>0.97331382064367777</v>
      </c>
      <c r="R2505">
        <f t="shared" si="584"/>
        <v>1.0096214758538746</v>
      </c>
      <c r="S2505" s="296">
        <f t="shared" si="591"/>
        <v>0</v>
      </c>
      <c r="T2505" s="283">
        <f t="shared" si="592"/>
        <v>0.48501284789873028</v>
      </c>
    </row>
    <row r="2506" spans="1:20" x14ac:dyDescent="0.25">
      <c r="A2506" s="286">
        <v>43205</v>
      </c>
      <c r="B2506" s="1">
        <f t="shared" si="585"/>
        <v>7</v>
      </c>
      <c r="C2506" s="285">
        <v>8</v>
      </c>
      <c r="D2506" t="s">
        <v>713</v>
      </c>
      <c r="F2506" s="16">
        <v>32</v>
      </c>
      <c r="G2506" t="str">
        <f t="shared" si="579"/>
        <v>heating</v>
      </c>
      <c r="H2506" s="283">
        <f>IF(G2506="heating",F2506*Assumptions!M$4+Assumptions!M$7,0)</f>
        <v>0.40171991831493709</v>
      </c>
      <c r="I2506" s="15">
        <f t="shared" si="580"/>
        <v>1.094193721037565</v>
      </c>
      <c r="J2506" s="15">
        <f t="shared" si="581"/>
        <v>0.93760781206536892</v>
      </c>
      <c r="K2506" s="283">
        <f t="shared" si="586"/>
        <v>0.41213433877926769</v>
      </c>
      <c r="L2506" s="283">
        <f t="shared" si="587"/>
        <v>3.1003620880617868</v>
      </c>
      <c r="M2506" s="283">
        <f t="shared" si="588"/>
        <v>4.3597364972244996</v>
      </c>
      <c r="N2506" s="283">
        <f t="shared" si="589"/>
        <v>2.4522803312945656</v>
      </c>
      <c r="O2506" s="283">
        <f t="shared" si="590"/>
        <v>0.52105204402349803</v>
      </c>
      <c r="P2506" s="21">
        <f t="shared" si="582"/>
        <v>0</v>
      </c>
      <c r="Q2506" s="21">
        <f t="shared" si="583"/>
        <v>0.94940007506179924</v>
      </c>
      <c r="R2506">
        <f t="shared" si="584"/>
        <v>1.0096214758538746</v>
      </c>
      <c r="S2506" s="296">
        <f t="shared" si="591"/>
        <v>0</v>
      </c>
      <c r="T2506" s="283">
        <f t="shared" si="592"/>
        <v>0.41213433877926769</v>
      </c>
    </row>
    <row r="2507" spans="1:20" x14ac:dyDescent="0.25">
      <c r="A2507" s="286">
        <v>43205</v>
      </c>
      <c r="B2507" s="1">
        <f t="shared" si="585"/>
        <v>7</v>
      </c>
      <c r="C2507" s="285">
        <v>9</v>
      </c>
      <c r="D2507" t="s">
        <v>713</v>
      </c>
      <c r="F2507" s="16">
        <v>34</v>
      </c>
      <c r="G2507" t="str">
        <f t="shared" si="579"/>
        <v>heating</v>
      </c>
      <c r="H2507" s="283">
        <f>IF(G2507="heating",F2507*Assumptions!M$4+Assumptions!M$7,0)</f>
        <v>0.38032816984085704</v>
      </c>
      <c r="I2507" s="15">
        <f t="shared" si="580"/>
        <v>1.0343009000871222</v>
      </c>
      <c r="J2507" s="15">
        <f t="shared" si="581"/>
        <v>0.93760781206536892</v>
      </c>
      <c r="K2507" s="283">
        <f t="shared" si="586"/>
        <v>0.36883031830863849</v>
      </c>
      <c r="L2507" s="283">
        <f t="shared" si="587"/>
        <v>3.1617728735566879</v>
      </c>
      <c r="M2507" s="283">
        <f t="shared" si="588"/>
        <v>3.9789300566144905</v>
      </c>
      <c r="N2507" s="283">
        <f t="shared" si="589"/>
        <v>2.582445701090049</v>
      </c>
      <c r="O2507" s="283">
        <f t="shared" si="590"/>
        <v>0.45157104169946233</v>
      </c>
      <c r="P2507" s="21">
        <f t="shared" si="582"/>
        <v>0</v>
      </c>
      <c r="Q2507" s="21">
        <f t="shared" si="583"/>
        <v>0.8408485371888097</v>
      </c>
      <c r="R2507">
        <f t="shared" si="584"/>
        <v>1.0096214758538746</v>
      </c>
      <c r="S2507" s="296">
        <f t="shared" si="591"/>
        <v>0</v>
      </c>
      <c r="T2507" s="283">
        <f t="shared" si="592"/>
        <v>0.36883031830863849</v>
      </c>
    </row>
    <row r="2508" spans="1:20" x14ac:dyDescent="0.25">
      <c r="A2508" s="286">
        <v>43205</v>
      </c>
      <c r="B2508" s="1">
        <f t="shared" si="585"/>
        <v>7</v>
      </c>
      <c r="C2508" s="285">
        <v>10</v>
      </c>
      <c r="D2508" t="s">
        <v>713</v>
      </c>
      <c r="F2508" s="16">
        <v>36</v>
      </c>
      <c r="G2508" t="str">
        <f t="shared" si="579"/>
        <v>heating</v>
      </c>
      <c r="H2508" s="283">
        <f>IF(G2508="heating",F2508*Assumptions!M$4+Assumptions!M$7,0)</f>
        <v>0.358936421366777</v>
      </c>
      <c r="I2508" s="15">
        <f t="shared" si="580"/>
        <v>0.98112329028689171</v>
      </c>
      <c r="J2508" s="15">
        <f t="shared" si="581"/>
        <v>0.93760781206536892</v>
      </c>
      <c r="K2508" s="283">
        <f t="shared" si="586"/>
        <v>0.33018879475633583</v>
      </c>
      <c r="L2508" s="283">
        <f t="shared" si="587"/>
        <v>3.2767200477248446</v>
      </c>
      <c r="M2508" s="283">
        <f t="shared" si="588"/>
        <v>3.691566462181191</v>
      </c>
      <c r="N2508" s="283">
        <f t="shared" si="589"/>
        <v>2.7263288431388362</v>
      </c>
      <c r="O2508" s="283">
        <f t="shared" si="590"/>
        <v>0.39684730110053457</v>
      </c>
      <c r="P2508" s="21">
        <f t="shared" si="582"/>
        <v>0</v>
      </c>
      <c r="Q2508" s="21">
        <f t="shared" si="583"/>
        <v>0.74504051125983206</v>
      </c>
      <c r="R2508">
        <f t="shared" si="584"/>
        <v>1.0096214758538746</v>
      </c>
      <c r="S2508" s="296">
        <f t="shared" si="591"/>
        <v>0</v>
      </c>
      <c r="T2508" s="283">
        <f t="shared" si="592"/>
        <v>0.33018879475633583</v>
      </c>
    </row>
    <row r="2509" spans="1:20" x14ac:dyDescent="0.25">
      <c r="A2509" s="286">
        <v>43205</v>
      </c>
      <c r="B2509" s="1">
        <f t="shared" si="585"/>
        <v>7</v>
      </c>
      <c r="C2509" s="285">
        <v>11</v>
      </c>
      <c r="D2509" t="s">
        <v>713</v>
      </c>
      <c r="F2509" s="16">
        <v>39</v>
      </c>
      <c r="G2509" t="str">
        <f t="shared" si="579"/>
        <v>heating</v>
      </c>
      <c r="H2509" s="283">
        <f>IF(G2509="heating",F2509*Assumptions!M$4+Assumptions!M$7,0)</f>
        <v>0.32684879865565691</v>
      </c>
      <c r="I2509" s="15">
        <f t="shared" si="580"/>
        <v>0.94956163997961163</v>
      </c>
      <c r="J2509" s="15">
        <f t="shared" si="581"/>
        <v>0.93760781206536892</v>
      </c>
      <c r="K2509" s="283">
        <f t="shared" si="586"/>
        <v>0.29099884958183619</v>
      </c>
      <c r="L2509" s="283">
        <f t="shared" si="587"/>
        <v>3.4953736047983544</v>
      </c>
      <c r="M2509" s="283">
        <f t="shared" si="588"/>
        <v>3.4705147690813853</v>
      </c>
      <c r="N2509" s="283">
        <f t="shared" si="589"/>
        <v>2.9501734199721237</v>
      </c>
      <c r="O2509" s="283">
        <f t="shared" si="590"/>
        <v>0.34477623958277276</v>
      </c>
      <c r="P2509" s="21">
        <f t="shared" si="582"/>
        <v>0</v>
      </c>
      <c r="Q2509" s="21">
        <f t="shared" si="583"/>
        <v>0.72850690893675296</v>
      </c>
      <c r="R2509">
        <f t="shared" si="584"/>
        <v>1.0096214758538746</v>
      </c>
      <c r="S2509" s="296">
        <f t="shared" si="591"/>
        <v>0</v>
      </c>
      <c r="T2509" s="283">
        <f t="shared" si="592"/>
        <v>0.29099884958183619</v>
      </c>
    </row>
    <row r="2510" spans="1:20" x14ac:dyDescent="0.25">
      <c r="A2510" s="286">
        <v>43205</v>
      </c>
      <c r="B2510" s="1">
        <f t="shared" si="585"/>
        <v>7</v>
      </c>
      <c r="C2510" s="285">
        <v>12</v>
      </c>
      <c r="D2510" t="s">
        <v>713</v>
      </c>
      <c r="F2510" s="16">
        <v>41</v>
      </c>
      <c r="G2510" t="str">
        <f t="shared" si="579"/>
        <v>heating</v>
      </c>
      <c r="H2510" s="283">
        <f>IF(G2510="heating",F2510*Assumptions!M$4+Assumptions!M$7,0)</f>
        <v>0.30545705018157687</v>
      </c>
      <c r="I2510" s="15">
        <f t="shared" si="580"/>
        <v>0.91648403420261149</v>
      </c>
      <c r="J2510" s="15">
        <f t="shared" si="581"/>
        <v>0.93760781206536892</v>
      </c>
      <c r="K2510" s="283">
        <f t="shared" si="586"/>
        <v>0.26248003438580914</v>
      </c>
      <c r="L2510" s="283">
        <f t="shared" si="587"/>
        <v>3.6290180754851575</v>
      </c>
      <c r="M2510" s="283">
        <f t="shared" si="588"/>
        <v>3.2500828208871084</v>
      </c>
      <c r="N2510" s="283">
        <f t="shared" si="589"/>
        <v>3.0927664988509331</v>
      </c>
      <c r="O2510" s="283">
        <f t="shared" si="590"/>
        <v>0.30799117540686294</v>
      </c>
      <c r="P2510" s="21">
        <f t="shared" si="582"/>
        <v>0</v>
      </c>
      <c r="Q2510" s="21">
        <f t="shared" si="583"/>
        <v>0.75910815787401487</v>
      </c>
      <c r="R2510">
        <f t="shared" si="584"/>
        <v>1.0096214758538746</v>
      </c>
      <c r="S2510" s="296">
        <f t="shared" si="591"/>
        <v>0</v>
      </c>
      <c r="T2510" s="283">
        <f t="shared" si="592"/>
        <v>0.26248003438580914</v>
      </c>
    </row>
    <row r="2511" spans="1:20" x14ac:dyDescent="0.25">
      <c r="A2511" s="286">
        <v>43205</v>
      </c>
      <c r="B2511" s="1">
        <f t="shared" si="585"/>
        <v>7</v>
      </c>
      <c r="C2511" s="285">
        <v>13</v>
      </c>
      <c r="D2511" t="s">
        <v>713</v>
      </c>
      <c r="F2511" s="16">
        <v>43</v>
      </c>
      <c r="G2511" t="str">
        <f t="shared" si="579"/>
        <v>heating</v>
      </c>
      <c r="H2511" s="283">
        <f>IF(G2511="heating",F2511*Assumptions!M$4+Assumptions!M$7,0)</f>
        <v>0.28406530170749683</v>
      </c>
      <c r="I2511" s="15">
        <f t="shared" si="580"/>
        <v>0.90040206880052787</v>
      </c>
      <c r="J2511" s="15">
        <f t="shared" si="581"/>
        <v>0.93760781206536892</v>
      </c>
      <c r="K2511" s="283">
        <f t="shared" si="586"/>
        <v>0.23981474916244819</v>
      </c>
      <c r="L2511" s="283">
        <f t="shared" si="587"/>
        <v>3.7370271581932331</v>
      </c>
      <c r="M2511" s="283">
        <f t="shared" si="588"/>
        <v>3.0578147146549113</v>
      </c>
      <c r="N2511" s="283">
        <f t="shared" si="589"/>
        <v>3.2278965655525562</v>
      </c>
      <c r="O2511" s="283">
        <f t="shared" si="590"/>
        <v>0.2776403185031906</v>
      </c>
      <c r="P2511" s="21">
        <f t="shared" si="582"/>
        <v>0</v>
      </c>
      <c r="Q2511" s="21">
        <f t="shared" si="583"/>
        <v>0.79115902007799765</v>
      </c>
      <c r="R2511">
        <f t="shared" si="584"/>
        <v>1.0096214758538746</v>
      </c>
      <c r="S2511" s="296">
        <f t="shared" si="591"/>
        <v>0</v>
      </c>
      <c r="T2511" s="283">
        <f t="shared" si="592"/>
        <v>0.23981474916244819</v>
      </c>
    </row>
    <row r="2512" spans="1:20" x14ac:dyDescent="0.25">
      <c r="A2512" s="286">
        <v>43205</v>
      </c>
      <c r="B2512" s="1">
        <f t="shared" si="585"/>
        <v>7</v>
      </c>
      <c r="C2512" s="285">
        <v>14</v>
      </c>
      <c r="D2512" t="s">
        <v>713</v>
      </c>
      <c r="F2512" s="16">
        <v>43</v>
      </c>
      <c r="G2512" t="str">
        <f t="shared" si="579"/>
        <v>heating</v>
      </c>
      <c r="H2512" s="283">
        <f>IF(G2512="heating",F2512*Assumptions!M$4+Assumptions!M$7,0)</f>
        <v>0.28406530170749683</v>
      </c>
      <c r="I2512" s="15">
        <f t="shared" si="580"/>
        <v>0.86032894500746537</v>
      </c>
      <c r="J2512" s="15">
        <f t="shared" si="581"/>
        <v>0.93760781206536892</v>
      </c>
      <c r="K2512" s="283">
        <f t="shared" si="586"/>
        <v>0.22914159939570994</v>
      </c>
      <c r="L2512" s="283">
        <f t="shared" si="587"/>
        <v>3.7370271581932331</v>
      </c>
      <c r="M2512" s="283">
        <f t="shared" si="588"/>
        <v>2.9217241926064101</v>
      </c>
      <c r="N2512" s="283">
        <f t="shared" si="589"/>
        <v>3.2278965655525562</v>
      </c>
      <c r="O2512" s="283">
        <f t="shared" si="590"/>
        <v>0.26528371111762006</v>
      </c>
      <c r="P2512" s="21">
        <f t="shared" si="582"/>
        <v>0</v>
      </c>
      <c r="Q2512" s="21">
        <f t="shared" si="583"/>
        <v>0.84355555031342389</v>
      </c>
      <c r="R2512">
        <f t="shared" si="584"/>
        <v>1.0096214758538746</v>
      </c>
      <c r="S2512" s="296">
        <f t="shared" si="591"/>
        <v>0</v>
      </c>
      <c r="T2512" s="283">
        <f t="shared" si="592"/>
        <v>0.22914159939570994</v>
      </c>
    </row>
    <row r="2513" spans="1:20" x14ac:dyDescent="0.25">
      <c r="A2513" s="286">
        <v>43205</v>
      </c>
      <c r="B2513" s="1">
        <f t="shared" si="585"/>
        <v>7</v>
      </c>
      <c r="C2513" s="285">
        <v>15</v>
      </c>
      <c r="D2513" t="s">
        <v>713</v>
      </c>
      <c r="F2513" s="16">
        <v>45</v>
      </c>
      <c r="G2513" t="str">
        <f t="shared" si="579"/>
        <v>heating</v>
      </c>
      <c r="H2513" s="283">
        <f>IF(G2513="heating",F2513*Assumptions!M$4+Assumptions!M$7,0)</f>
        <v>0.26267355323341679</v>
      </c>
      <c r="I2513" s="15">
        <f t="shared" si="580"/>
        <v>0.85754515037175039</v>
      </c>
      <c r="J2513" s="15">
        <f t="shared" si="581"/>
        <v>0.93760781206536892</v>
      </c>
      <c r="K2513" s="283">
        <f t="shared" si="586"/>
        <v>0.2112003148701086</v>
      </c>
      <c r="L2513" s="283">
        <f t="shared" si="587"/>
        <v>3.8225513186096443</v>
      </c>
      <c r="M2513" s="283">
        <f t="shared" si="588"/>
        <v>2.7545896316366894</v>
      </c>
      <c r="N2513" s="283">
        <f t="shared" si="589"/>
        <v>3.3574836377085973</v>
      </c>
      <c r="O2513" s="283">
        <f t="shared" si="590"/>
        <v>0.24045509352012362</v>
      </c>
      <c r="P2513" s="21">
        <f t="shared" si="582"/>
        <v>0</v>
      </c>
      <c r="Q2513" s="21">
        <f t="shared" si="583"/>
        <v>0.96592607327566882</v>
      </c>
      <c r="R2513">
        <f t="shared" si="584"/>
        <v>1.0096214758538746</v>
      </c>
      <c r="S2513" s="296">
        <f t="shared" si="591"/>
        <v>0</v>
      </c>
      <c r="T2513" s="283">
        <f t="shared" si="592"/>
        <v>0.2112003148701086</v>
      </c>
    </row>
    <row r="2514" spans="1:20" x14ac:dyDescent="0.25">
      <c r="A2514" s="286">
        <v>43205</v>
      </c>
      <c r="B2514" s="1">
        <f t="shared" si="585"/>
        <v>7</v>
      </c>
      <c r="C2514" s="285">
        <v>16</v>
      </c>
      <c r="D2514" t="s">
        <v>713</v>
      </c>
      <c r="F2514" s="16">
        <v>45</v>
      </c>
      <c r="G2514" t="str">
        <f t="shared" si="579"/>
        <v>heating</v>
      </c>
      <c r="H2514" s="283">
        <f>IF(G2514="heating",F2514*Assumptions!M$4+Assumptions!M$7,0)</f>
        <v>0.26267355323341679</v>
      </c>
      <c r="I2514" s="15">
        <f t="shared" si="580"/>
        <v>0.88344815438260227</v>
      </c>
      <c r="J2514" s="15">
        <f t="shared" si="581"/>
        <v>0.93760781206536892</v>
      </c>
      <c r="K2514" s="283">
        <f t="shared" si="586"/>
        <v>0.21757983039859363</v>
      </c>
      <c r="L2514" s="283">
        <f t="shared" si="587"/>
        <v>3.8225513186096443</v>
      </c>
      <c r="M2514" s="283">
        <f t="shared" si="588"/>
        <v>2.8377947506273395</v>
      </c>
      <c r="N2514" s="283">
        <f t="shared" si="589"/>
        <v>3.3574836377085973</v>
      </c>
      <c r="O2514" s="283">
        <f t="shared" si="590"/>
        <v>0.24771827872871754</v>
      </c>
      <c r="P2514" s="21">
        <f t="shared" si="582"/>
        <v>0</v>
      </c>
      <c r="Q2514" s="21">
        <f t="shared" si="583"/>
        <v>1.1649354943302594</v>
      </c>
      <c r="R2514">
        <f t="shared" si="584"/>
        <v>1.0096214758538746</v>
      </c>
      <c r="S2514" s="296">
        <f t="shared" si="591"/>
        <v>0</v>
      </c>
      <c r="T2514" s="283">
        <f t="shared" si="592"/>
        <v>0.21757983039859363</v>
      </c>
    </row>
    <row r="2515" spans="1:20" x14ac:dyDescent="0.25">
      <c r="A2515" s="286">
        <v>43205</v>
      </c>
      <c r="B2515" s="1">
        <f t="shared" si="585"/>
        <v>7</v>
      </c>
      <c r="C2515" s="285">
        <v>17</v>
      </c>
      <c r="D2515" t="s">
        <v>713</v>
      </c>
      <c r="F2515" s="16">
        <v>43</v>
      </c>
      <c r="G2515" t="str">
        <f t="shared" si="579"/>
        <v>heating</v>
      </c>
      <c r="H2515" s="283">
        <f>IF(G2515="heating",F2515*Assumptions!M$4+Assumptions!M$7,0)</f>
        <v>0.28406530170749683</v>
      </c>
      <c r="I2515" s="15">
        <f t="shared" si="580"/>
        <v>0.94025748850374469</v>
      </c>
      <c r="J2515" s="15">
        <f t="shared" si="581"/>
        <v>0.93760781206536892</v>
      </c>
      <c r="K2515" s="283">
        <f t="shared" si="586"/>
        <v>0.2504299152200114</v>
      </c>
      <c r="L2515" s="283">
        <f t="shared" si="587"/>
        <v>3.7370271581932331</v>
      </c>
      <c r="M2515" s="283">
        <f t="shared" si="588"/>
        <v>3.1931659016969332</v>
      </c>
      <c r="N2515" s="283">
        <f t="shared" si="589"/>
        <v>3.2278965655525562</v>
      </c>
      <c r="O2515" s="283">
        <f t="shared" si="590"/>
        <v>0.28992979650852257</v>
      </c>
      <c r="P2515" s="21">
        <f t="shared" si="582"/>
        <v>0</v>
      </c>
      <c r="Q2515" s="21">
        <f t="shared" si="583"/>
        <v>1.3521540118753073</v>
      </c>
      <c r="R2515">
        <f t="shared" si="584"/>
        <v>1.0096214758538746</v>
      </c>
      <c r="S2515" s="296">
        <f t="shared" si="591"/>
        <v>0</v>
      </c>
      <c r="T2515" s="283">
        <f t="shared" si="592"/>
        <v>0.2504299152200114</v>
      </c>
    </row>
    <row r="2516" spans="1:20" x14ac:dyDescent="0.25">
      <c r="A2516" s="286">
        <v>43205</v>
      </c>
      <c r="B2516" s="1">
        <f t="shared" si="585"/>
        <v>7</v>
      </c>
      <c r="C2516" s="285">
        <v>18</v>
      </c>
      <c r="D2516" t="s">
        <v>713</v>
      </c>
      <c r="F2516" s="16">
        <v>39</v>
      </c>
      <c r="G2516" t="str">
        <f t="shared" si="579"/>
        <v>heating</v>
      </c>
      <c r="H2516" s="283">
        <f>IF(G2516="heating",F2516*Assumptions!M$4+Assumptions!M$7,0)</f>
        <v>0.32684879865565691</v>
      </c>
      <c r="I2516" s="15">
        <f t="shared" si="580"/>
        <v>0.98182363790757687</v>
      </c>
      <c r="J2516" s="15">
        <f t="shared" si="581"/>
        <v>0.93760781206536892</v>
      </c>
      <c r="K2516" s="283">
        <f t="shared" si="586"/>
        <v>0.30088573199891766</v>
      </c>
      <c r="L2516" s="283">
        <f t="shared" si="587"/>
        <v>3.4953736047983544</v>
      </c>
      <c r="M2516" s="283">
        <f t="shared" si="588"/>
        <v>3.5884278518923978</v>
      </c>
      <c r="N2516" s="283">
        <f t="shared" si="589"/>
        <v>2.9501734199721237</v>
      </c>
      <c r="O2516" s="283">
        <f t="shared" si="590"/>
        <v>0.35649024513934707</v>
      </c>
      <c r="P2516" s="21">
        <f t="shared" si="582"/>
        <v>0</v>
      </c>
      <c r="Q2516" s="21">
        <f t="shared" si="583"/>
        <v>1.5598916921549892</v>
      </c>
      <c r="R2516">
        <f t="shared" si="584"/>
        <v>1.0096214758538746</v>
      </c>
      <c r="S2516" s="296">
        <f t="shared" si="591"/>
        <v>0</v>
      </c>
      <c r="T2516" s="283">
        <f t="shared" si="592"/>
        <v>0.30088573199891766</v>
      </c>
    </row>
    <row r="2517" spans="1:20" x14ac:dyDescent="0.25">
      <c r="A2517" s="286">
        <v>43205</v>
      </c>
      <c r="B2517" s="1">
        <f t="shared" si="585"/>
        <v>7</v>
      </c>
      <c r="C2517" s="285">
        <v>19</v>
      </c>
      <c r="D2517" t="s">
        <v>713</v>
      </c>
      <c r="F2517" s="16">
        <v>37</v>
      </c>
      <c r="G2517" t="str">
        <f t="shared" si="579"/>
        <v>heating</v>
      </c>
      <c r="H2517" s="283">
        <f>IF(G2517="heating",F2517*Assumptions!M$4+Assumptions!M$7,0)</f>
        <v>0.34824054712973695</v>
      </c>
      <c r="I2517" s="15">
        <f t="shared" si="580"/>
        <v>0.98418842963438757</v>
      </c>
      <c r="J2517" s="15">
        <f t="shared" si="581"/>
        <v>0.93760781206536892</v>
      </c>
      <c r="K2517" s="283">
        <f t="shared" si="586"/>
        <v>0.32135037328333277</v>
      </c>
      <c r="L2517" s="283">
        <f t="shared" si="587"/>
        <v>3.3550920610042541</v>
      </c>
      <c r="M2517" s="283">
        <f t="shared" si="588"/>
        <v>3.6786822141268991</v>
      </c>
      <c r="N2517" s="283">
        <f t="shared" si="589"/>
        <v>2.8034223547707424</v>
      </c>
      <c r="O2517" s="283">
        <f t="shared" si="590"/>
        <v>0.38458710453274986</v>
      </c>
      <c r="P2517" s="21">
        <f t="shared" si="582"/>
        <v>0</v>
      </c>
      <c r="Q2517" s="21">
        <f t="shared" si="583"/>
        <v>1.6764212681468484</v>
      </c>
      <c r="R2517">
        <f t="shared" si="584"/>
        <v>1.0096214758538746</v>
      </c>
      <c r="S2517" s="296">
        <f t="shared" si="591"/>
        <v>0</v>
      </c>
      <c r="T2517" s="283">
        <f t="shared" si="592"/>
        <v>0.32135037328333277</v>
      </c>
    </row>
    <row r="2518" spans="1:20" x14ac:dyDescent="0.25">
      <c r="A2518" s="286">
        <v>43205</v>
      </c>
      <c r="B2518" s="1">
        <f t="shared" si="585"/>
        <v>7</v>
      </c>
      <c r="C2518" s="285">
        <v>20</v>
      </c>
      <c r="D2518" t="s">
        <v>713</v>
      </c>
      <c r="F2518" s="16">
        <v>36</v>
      </c>
      <c r="G2518" t="str">
        <f t="shared" si="579"/>
        <v>heating</v>
      </c>
      <c r="H2518" s="283">
        <f>IF(G2518="heating",F2518*Assumptions!M$4+Assumptions!M$7,0)</f>
        <v>0.358936421366777</v>
      </c>
      <c r="I2518" s="15">
        <f t="shared" si="580"/>
        <v>0.97071962311712034</v>
      </c>
      <c r="J2518" s="15">
        <f t="shared" si="581"/>
        <v>0.93760781206536892</v>
      </c>
      <c r="K2518" s="283">
        <f t="shared" si="586"/>
        <v>0.32668752803701423</v>
      </c>
      <c r="L2518" s="283">
        <f t="shared" si="587"/>
        <v>3.2767200477248446</v>
      </c>
      <c r="M2518" s="283">
        <f t="shared" si="588"/>
        <v>3.6524217092354196</v>
      </c>
      <c r="N2518" s="283">
        <f t="shared" si="589"/>
        <v>2.7263288431388362</v>
      </c>
      <c r="O2518" s="283">
        <f t="shared" si="590"/>
        <v>0.39263919873588199</v>
      </c>
      <c r="P2518" s="21">
        <f t="shared" si="582"/>
        <v>0</v>
      </c>
      <c r="Q2518" s="21">
        <f t="shared" si="583"/>
        <v>1.52436960139122</v>
      </c>
      <c r="R2518">
        <f t="shared" si="584"/>
        <v>1.0096214758538746</v>
      </c>
      <c r="S2518" s="296">
        <f t="shared" si="591"/>
        <v>0</v>
      </c>
      <c r="T2518" s="283">
        <f t="shared" si="592"/>
        <v>0.32668752803701423</v>
      </c>
    </row>
    <row r="2519" spans="1:20" x14ac:dyDescent="0.25">
      <c r="A2519" s="286">
        <v>43205</v>
      </c>
      <c r="B2519" s="1">
        <f t="shared" si="585"/>
        <v>7</v>
      </c>
      <c r="C2519" s="285">
        <v>21</v>
      </c>
      <c r="D2519" t="s">
        <v>713</v>
      </c>
      <c r="F2519" s="16">
        <v>32</v>
      </c>
      <c r="G2519" t="str">
        <f t="shared" si="579"/>
        <v>heating</v>
      </c>
      <c r="H2519" s="283">
        <f>IF(G2519="heating",F2519*Assumptions!M$4+Assumptions!M$7,0)</f>
        <v>0.40171991831493709</v>
      </c>
      <c r="I2519" s="15">
        <f t="shared" si="580"/>
        <v>0.95751150862929935</v>
      </c>
      <c r="J2519" s="15">
        <f t="shared" si="581"/>
        <v>0.93760781206536892</v>
      </c>
      <c r="K2519" s="283">
        <f t="shared" si="586"/>
        <v>0.36065219978439944</v>
      </c>
      <c r="L2519" s="283">
        <f t="shared" si="587"/>
        <v>3.1003620880617868</v>
      </c>
      <c r="M2519" s="283">
        <f t="shared" si="588"/>
        <v>3.8151360133242185</v>
      </c>
      <c r="N2519" s="283">
        <f t="shared" si="589"/>
        <v>2.4522803312945656</v>
      </c>
      <c r="O2519" s="283">
        <f t="shared" si="590"/>
        <v>0.45596434996375867</v>
      </c>
      <c r="P2519" s="21">
        <f t="shared" si="582"/>
        <v>0</v>
      </c>
      <c r="Q2519" s="21">
        <f t="shared" si="583"/>
        <v>1.4448604713749031</v>
      </c>
      <c r="R2519">
        <f t="shared" si="584"/>
        <v>1.0096214758538746</v>
      </c>
      <c r="S2519" s="296">
        <f t="shared" si="591"/>
        <v>0</v>
      </c>
      <c r="T2519" s="283">
        <f t="shared" si="592"/>
        <v>0.36065219978439944</v>
      </c>
    </row>
    <row r="2520" spans="1:20" x14ac:dyDescent="0.25">
      <c r="A2520" s="286">
        <v>43205</v>
      </c>
      <c r="B2520" s="1">
        <f t="shared" si="585"/>
        <v>7</v>
      </c>
      <c r="C2520" s="285">
        <v>22</v>
      </c>
      <c r="D2520" t="s">
        <v>713</v>
      </c>
      <c r="F2520" s="16">
        <v>30</v>
      </c>
      <c r="G2520" t="str">
        <f t="shared" si="579"/>
        <v>heating</v>
      </c>
      <c r="H2520" s="283">
        <f>IF(G2520="heating",F2520*Assumptions!M$4+Assumptions!M$7,0)</f>
        <v>0.42311166678901713</v>
      </c>
      <c r="I2520" s="15">
        <f t="shared" si="580"/>
        <v>0.9426530227543114</v>
      </c>
      <c r="J2520" s="15">
        <f t="shared" si="581"/>
        <v>0.93760781206536892</v>
      </c>
      <c r="K2520" s="283">
        <f t="shared" si="586"/>
        <v>0.37396252400429508</v>
      </c>
      <c r="L2520" s="283">
        <f t="shared" si="587"/>
        <v>3.0747565450814909</v>
      </c>
      <c r="M2520" s="283">
        <f t="shared" si="588"/>
        <v>3.9232667668307299</v>
      </c>
      <c r="N2520" s="283">
        <f t="shared" si="589"/>
        <v>2.3339835549601151</v>
      </c>
      <c r="O2520" s="283">
        <f t="shared" si="590"/>
        <v>0.49265287917465633</v>
      </c>
      <c r="P2520" s="21">
        <f t="shared" si="582"/>
        <v>0</v>
      </c>
      <c r="Q2520" s="21">
        <f t="shared" si="583"/>
        <v>1.2427137171080138</v>
      </c>
      <c r="R2520">
        <f t="shared" si="584"/>
        <v>1.0096214758538746</v>
      </c>
      <c r="S2520" s="296">
        <f t="shared" si="591"/>
        <v>0</v>
      </c>
      <c r="T2520" s="283">
        <f t="shared" si="592"/>
        <v>0.37396252400429508</v>
      </c>
    </row>
    <row r="2521" spans="1:20" x14ac:dyDescent="0.25">
      <c r="A2521" s="286">
        <v>43205</v>
      </c>
      <c r="B2521" s="1">
        <f t="shared" si="585"/>
        <v>7</v>
      </c>
      <c r="C2521" s="285">
        <v>23</v>
      </c>
      <c r="D2521" t="s">
        <v>713</v>
      </c>
      <c r="F2521" s="16">
        <v>28</v>
      </c>
      <c r="G2521" t="str">
        <f t="shared" si="579"/>
        <v>heating</v>
      </c>
      <c r="H2521" s="283">
        <f>IF(G2521="heating",F2521*Assumptions!M$4+Assumptions!M$7,0)</f>
        <v>0.44450341526309717</v>
      </c>
      <c r="I2521" s="15">
        <f t="shared" si="580"/>
        <v>0.94450710149963013</v>
      </c>
      <c r="J2521" s="15">
        <f t="shared" si="581"/>
        <v>0.93760781206536892</v>
      </c>
      <c r="K2521" s="283">
        <f t="shared" si="586"/>
        <v>0.39364210628898416</v>
      </c>
      <c r="L2521" s="283">
        <f t="shared" si="587"/>
        <v>3.0941723472618432</v>
      </c>
      <c r="M2521" s="283">
        <f t="shared" si="588"/>
        <v>4.1558041262307261</v>
      </c>
      <c r="N2521" s="283">
        <f t="shared" si="589"/>
        <v>2.2832919573072399</v>
      </c>
      <c r="O2521" s="283">
        <f t="shared" si="590"/>
        <v>0.53343879922990878</v>
      </c>
      <c r="P2521" s="21">
        <f t="shared" si="582"/>
        <v>0</v>
      </c>
      <c r="Q2521" s="21">
        <f t="shared" si="583"/>
        <v>1.0297519246597011</v>
      </c>
      <c r="R2521">
        <f t="shared" si="584"/>
        <v>1.0096214758538746</v>
      </c>
      <c r="S2521" s="296">
        <f t="shared" si="591"/>
        <v>0</v>
      </c>
      <c r="T2521" s="283">
        <f t="shared" si="592"/>
        <v>0.39364210628898416</v>
      </c>
    </row>
    <row r="2522" spans="1:20" x14ac:dyDescent="0.25">
      <c r="A2522" s="286">
        <v>43206</v>
      </c>
      <c r="B2522" s="1">
        <f t="shared" si="585"/>
        <v>1</v>
      </c>
      <c r="C2522" s="285">
        <v>0</v>
      </c>
      <c r="D2522" t="s">
        <v>713</v>
      </c>
      <c r="F2522" s="16">
        <v>32</v>
      </c>
      <c r="G2522" t="str">
        <f t="shared" si="579"/>
        <v>heating</v>
      </c>
      <c r="H2522" s="283">
        <f>IF(G2522="heating",F2522*Assumptions!M$4+Assumptions!M$7,0)</f>
        <v>0.40171991831493709</v>
      </c>
      <c r="I2522" s="15">
        <f t="shared" si="580"/>
        <v>0.97481507806017154</v>
      </c>
      <c r="J2522" s="15">
        <f t="shared" si="581"/>
        <v>1.017726725449043</v>
      </c>
      <c r="K2522" s="283">
        <f t="shared" si="586"/>
        <v>0.39854446590021853</v>
      </c>
      <c r="L2522" s="283">
        <f t="shared" si="587"/>
        <v>3.1003620880617868</v>
      </c>
      <c r="M2522" s="283">
        <f t="shared" si="588"/>
        <v>4.2159769042749682</v>
      </c>
      <c r="N2522" s="283">
        <f t="shared" si="589"/>
        <v>2.4522803312945656</v>
      </c>
      <c r="O2522" s="283">
        <f t="shared" si="590"/>
        <v>0.50387067771798244</v>
      </c>
      <c r="P2522" s="21">
        <f t="shared" si="582"/>
        <v>0</v>
      </c>
      <c r="Q2522" s="21">
        <f t="shared" si="583"/>
        <v>0.90668853391740301</v>
      </c>
      <c r="R2522">
        <f t="shared" si="584"/>
        <v>0.9440993384982781</v>
      </c>
      <c r="S2522" s="296">
        <f t="shared" si="591"/>
        <v>0</v>
      </c>
      <c r="T2522" s="283">
        <f t="shared" si="592"/>
        <v>0.39854446590021853</v>
      </c>
    </row>
    <row r="2523" spans="1:20" x14ac:dyDescent="0.25">
      <c r="A2523" s="286">
        <v>43206</v>
      </c>
      <c r="B2523" s="1">
        <f t="shared" si="585"/>
        <v>1</v>
      </c>
      <c r="C2523" s="285">
        <v>1</v>
      </c>
      <c r="D2523" t="s">
        <v>713</v>
      </c>
      <c r="F2523" s="16">
        <v>36</v>
      </c>
      <c r="G2523" t="str">
        <f t="shared" si="579"/>
        <v>heating</v>
      </c>
      <c r="H2523" s="283">
        <f>IF(G2523="heating",F2523*Assumptions!M$4+Assumptions!M$7,0)</f>
        <v>0.358936421366777</v>
      </c>
      <c r="I2523" s="15">
        <f t="shared" si="580"/>
        <v>1.012242869806885</v>
      </c>
      <c r="J2523" s="15">
        <f t="shared" si="581"/>
        <v>1.017726725449043</v>
      </c>
      <c r="K2523" s="283">
        <f t="shared" si="586"/>
        <v>0.36977149917058183</v>
      </c>
      <c r="L2523" s="283">
        <f t="shared" si="587"/>
        <v>3.2767200477248446</v>
      </c>
      <c r="M2523" s="283">
        <f t="shared" si="588"/>
        <v>4.1341077792052694</v>
      </c>
      <c r="N2523" s="283">
        <f t="shared" si="589"/>
        <v>2.7263288431388362</v>
      </c>
      <c r="O2523" s="283">
        <f t="shared" si="590"/>
        <v>0.44442096097789568</v>
      </c>
      <c r="P2523" s="21">
        <f t="shared" si="582"/>
        <v>0</v>
      </c>
      <c r="Q2523" s="21">
        <f t="shared" si="583"/>
        <v>0.81803459285312596</v>
      </c>
      <c r="R2523">
        <f t="shared" si="584"/>
        <v>0.9440993384982781</v>
      </c>
      <c r="S2523" s="296">
        <f t="shared" si="591"/>
        <v>0</v>
      </c>
      <c r="T2523" s="283">
        <f t="shared" si="592"/>
        <v>0.36977149917058183</v>
      </c>
    </row>
    <row r="2524" spans="1:20" x14ac:dyDescent="0.25">
      <c r="A2524" s="286">
        <v>43206</v>
      </c>
      <c r="B2524" s="1">
        <f t="shared" si="585"/>
        <v>1</v>
      </c>
      <c r="C2524" s="285">
        <v>2</v>
      </c>
      <c r="D2524" t="s">
        <v>713</v>
      </c>
      <c r="F2524" s="16">
        <v>36</v>
      </c>
      <c r="G2524" t="str">
        <f t="shared" si="579"/>
        <v>heating</v>
      </c>
      <c r="H2524" s="283">
        <f>IF(G2524="heating",F2524*Assumptions!M$4+Assumptions!M$7,0)</f>
        <v>0.358936421366777</v>
      </c>
      <c r="I2524" s="15">
        <f t="shared" si="580"/>
        <v>1.0509704703585963</v>
      </c>
      <c r="J2524" s="15">
        <f t="shared" si="581"/>
        <v>1.017726725449043</v>
      </c>
      <c r="K2524" s="283">
        <f t="shared" si="586"/>
        <v>0.38391866023482107</v>
      </c>
      <c r="L2524" s="283">
        <f t="shared" si="587"/>
        <v>3.2767200477248446</v>
      </c>
      <c r="M2524" s="283">
        <f t="shared" si="588"/>
        <v>4.2922754279843893</v>
      </c>
      <c r="N2524" s="283">
        <f t="shared" si="589"/>
        <v>2.7263288431388362</v>
      </c>
      <c r="O2524" s="283">
        <f t="shared" si="590"/>
        <v>0.46142415059467534</v>
      </c>
      <c r="P2524" s="21">
        <f t="shared" si="582"/>
        <v>0</v>
      </c>
      <c r="Q2524" s="21">
        <f t="shared" si="583"/>
        <v>0.74507607494346417</v>
      </c>
      <c r="R2524">
        <f t="shared" si="584"/>
        <v>0.9440993384982781</v>
      </c>
      <c r="S2524" s="296">
        <f t="shared" si="591"/>
        <v>0</v>
      </c>
      <c r="T2524" s="283">
        <f t="shared" si="592"/>
        <v>0.38391866023482107</v>
      </c>
    </row>
    <row r="2525" spans="1:20" x14ac:dyDescent="0.25">
      <c r="A2525" s="286">
        <v>43206</v>
      </c>
      <c r="B2525" s="1">
        <f t="shared" si="585"/>
        <v>1</v>
      </c>
      <c r="C2525" s="285">
        <v>3</v>
      </c>
      <c r="D2525" t="s">
        <v>713</v>
      </c>
      <c r="F2525" s="16">
        <v>36</v>
      </c>
      <c r="G2525" t="str">
        <f t="shared" si="579"/>
        <v>heating</v>
      </c>
      <c r="H2525" s="283">
        <f>IF(G2525="heating",F2525*Assumptions!M$4+Assumptions!M$7,0)</f>
        <v>0.358936421366777</v>
      </c>
      <c r="I2525" s="15">
        <f t="shared" si="580"/>
        <v>1.0924036124451033</v>
      </c>
      <c r="J2525" s="15">
        <f t="shared" si="581"/>
        <v>1.017726725449043</v>
      </c>
      <c r="K2525" s="283">
        <f t="shared" si="586"/>
        <v>0.39905415342688305</v>
      </c>
      <c r="L2525" s="283">
        <f t="shared" si="587"/>
        <v>3.2767200477248446</v>
      </c>
      <c r="M2525" s="283">
        <f t="shared" si="588"/>
        <v>4.4614927967858353</v>
      </c>
      <c r="N2525" s="283">
        <f t="shared" si="589"/>
        <v>2.7263288431388362</v>
      </c>
      <c r="O2525" s="283">
        <f t="shared" si="590"/>
        <v>0.47961519680666992</v>
      </c>
      <c r="P2525" s="21">
        <f t="shared" si="582"/>
        <v>0</v>
      </c>
      <c r="Q2525" s="21">
        <f t="shared" si="583"/>
        <v>0.69158980876382303</v>
      </c>
      <c r="R2525">
        <f t="shared" si="584"/>
        <v>0.9440993384982781</v>
      </c>
      <c r="S2525" s="296">
        <f t="shared" si="591"/>
        <v>0</v>
      </c>
      <c r="T2525" s="283">
        <f t="shared" si="592"/>
        <v>0.39905415342688305</v>
      </c>
    </row>
    <row r="2526" spans="1:20" x14ac:dyDescent="0.25">
      <c r="A2526" s="286">
        <v>43206</v>
      </c>
      <c r="B2526" s="1">
        <f t="shared" si="585"/>
        <v>1</v>
      </c>
      <c r="C2526" s="285">
        <v>4</v>
      </c>
      <c r="D2526" t="s">
        <v>713</v>
      </c>
      <c r="F2526" s="16">
        <v>36</v>
      </c>
      <c r="G2526" t="str">
        <f t="shared" si="579"/>
        <v>heating</v>
      </c>
      <c r="H2526" s="283">
        <f>IF(G2526="heating",F2526*Assumptions!M$4+Assumptions!M$7,0)</f>
        <v>0.358936421366777</v>
      </c>
      <c r="I2526" s="15">
        <f t="shared" si="580"/>
        <v>1.1348296917927807</v>
      </c>
      <c r="J2526" s="15">
        <f t="shared" si="581"/>
        <v>1.017726725449043</v>
      </c>
      <c r="K2526" s="283">
        <f t="shared" si="586"/>
        <v>0.4145523657949422</v>
      </c>
      <c r="L2526" s="283">
        <f t="shared" si="587"/>
        <v>3.2767200477248446</v>
      </c>
      <c r="M2526" s="283">
        <f t="shared" si="588"/>
        <v>4.6347654272029555</v>
      </c>
      <c r="N2526" s="283">
        <f t="shared" si="589"/>
        <v>2.7263288431388362</v>
      </c>
      <c r="O2526" s="283">
        <f t="shared" si="590"/>
        <v>0.49824218793362784</v>
      </c>
      <c r="P2526" s="21">
        <f t="shared" si="582"/>
        <v>0</v>
      </c>
      <c r="Q2526" s="21">
        <f t="shared" si="583"/>
        <v>0.6473875548762833</v>
      </c>
      <c r="R2526">
        <f t="shared" si="584"/>
        <v>0.9440993384982781</v>
      </c>
      <c r="S2526" s="296">
        <f t="shared" si="591"/>
        <v>0</v>
      </c>
      <c r="T2526" s="283">
        <f t="shared" si="592"/>
        <v>0.4145523657949422</v>
      </c>
    </row>
    <row r="2527" spans="1:20" x14ac:dyDescent="0.25">
      <c r="A2527" s="286">
        <v>43206</v>
      </c>
      <c r="B2527" s="1">
        <f t="shared" si="585"/>
        <v>1</v>
      </c>
      <c r="C2527" s="285">
        <v>5</v>
      </c>
      <c r="D2527" t="s">
        <v>713</v>
      </c>
      <c r="F2527" s="16">
        <v>36</v>
      </c>
      <c r="G2527" t="str">
        <f t="shared" si="579"/>
        <v>heating</v>
      </c>
      <c r="H2527" s="283">
        <f>IF(G2527="heating",F2527*Assumptions!M$4+Assumptions!M$7,0)</f>
        <v>0.358936421366777</v>
      </c>
      <c r="I2527" s="15">
        <f t="shared" si="580"/>
        <v>1.1635558681477385</v>
      </c>
      <c r="J2527" s="15">
        <f t="shared" si="581"/>
        <v>1.017726725449043</v>
      </c>
      <c r="K2527" s="283">
        <f t="shared" si="586"/>
        <v>0.42504601471364262</v>
      </c>
      <c r="L2527" s="283">
        <f t="shared" si="587"/>
        <v>3.2767200477248446</v>
      </c>
      <c r="M2527" s="283">
        <f t="shared" si="588"/>
        <v>4.7520861934717358</v>
      </c>
      <c r="N2527" s="283">
        <f t="shared" si="589"/>
        <v>2.7263288431388362</v>
      </c>
      <c r="O2527" s="283">
        <f t="shared" si="590"/>
        <v>0.51085429445637009</v>
      </c>
      <c r="P2527" s="21">
        <f t="shared" si="582"/>
        <v>0</v>
      </c>
      <c r="Q2527" s="21">
        <f t="shared" si="583"/>
        <v>0.72139578924615555</v>
      </c>
      <c r="R2527">
        <f t="shared" si="584"/>
        <v>0.9440993384982781</v>
      </c>
      <c r="S2527" s="296">
        <f t="shared" si="591"/>
        <v>0</v>
      </c>
      <c r="T2527" s="283">
        <f t="shared" si="592"/>
        <v>0.42504601471364262</v>
      </c>
    </row>
    <row r="2528" spans="1:20" x14ac:dyDescent="0.25">
      <c r="A2528" s="286">
        <v>43206</v>
      </c>
      <c r="B2528" s="1">
        <f t="shared" si="585"/>
        <v>1</v>
      </c>
      <c r="C2528" s="285">
        <v>6</v>
      </c>
      <c r="D2528" t="s">
        <v>713</v>
      </c>
      <c r="F2528" s="16">
        <v>36</v>
      </c>
      <c r="G2528" t="str">
        <f t="shared" si="579"/>
        <v>heating</v>
      </c>
      <c r="H2528" s="283">
        <f>IF(G2528="heating",F2528*Assumptions!M$4+Assumptions!M$7,0)</f>
        <v>0.358936421366777</v>
      </c>
      <c r="I2528" s="15">
        <f t="shared" si="580"/>
        <v>1.2083911162615524</v>
      </c>
      <c r="J2528" s="15">
        <f t="shared" si="581"/>
        <v>1.017726725449043</v>
      </c>
      <c r="K2528" s="283">
        <f t="shared" si="586"/>
        <v>0.44142429447756221</v>
      </c>
      <c r="L2528" s="283">
        <f t="shared" si="587"/>
        <v>3.2767200477248446</v>
      </c>
      <c r="M2528" s="283">
        <f t="shared" si="588"/>
        <v>4.9351981259324491</v>
      </c>
      <c r="N2528" s="283">
        <f t="shared" si="589"/>
        <v>2.7263288431388362</v>
      </c>
      <c r="O2528" s="283">
        <f t="shared" si="590"/>
        <v>0.53053902096496486</v>
      </c>
      <c r="P2528" s="21">
        <f t="shared" si="582"/>
        <v>0</v>
      </c>
      <c r="Q2528" s="21">
        <f t="shared" si="583"/>
        <v>0.87787080972652631</v>
      </c>
      <c r="R2528">
        <f t="shared" si="584"/>
        <v>0.9440993384982781</v>
      </c>
      <c r="S2528" s="296">
        <f t="shared" si="591"/>
        <v>0</v>
      </c>
      <c r="T2528" s="283">
        <f t="shared" si="592"/>
        <v>0.44142429447756221</v>
      </c>
    </row>
    <row r="2529" spans="1:20" x14ac:dyDescent="0.25">
      <c r="A2529" s="286">
        <v>43206</v>
      </c>
      <c r="B2529" s="1">
        <f t="shared" si="585"/>
        <v>1</v>
      </c>
      <c r="C2529" s="285">
        <v>7</v>
      </c>
      <c r="D2529" t="s">
        <v>714</v>
      </c>
      <c r="F2529" s="16">
        <v>36</v>
      </c>
      <c r="G2529" t="str">
        <f t="shared" si="579"/>
        <v>heating</v>
      </c>
      <c r="H2529" s="283">
        <f>IF(G2529="heating",F2529*Assumptions!M$4+Assumptions!M$7,0)</f>
        <v>0.358936421366777</v>
      </c>
      <c r="I2529" s="15">
        <f t="shared" si="580"/>
        <v>1.1637425769249583</v>
      </c>
      <c r="J2529" s="15">
        <f t="shared" si="581"/>
        <v>1.017726725449043</v>
      </c>
      <c r="K2529" s="283">
        <f t="shared" si="586"/>
        <v>0.4251142192784958</v>
      </c>
      <c r="L2529" s="283">
        <f t="shared" si="587"/>
        <v>3.2767200477248446</v>
      </c>
      <c r="M2529" s="283">
        <f t="shared" si="588"/>
        <v>4.7528487320199186</v>
      </c>
      <c r="N2529" s="283">
        <f t="shared" si="589"/>
        <v>2.7263288431388362</v>
      </c>
      <c r="O2529" s="283">
        <f t="shared" si="590"/>
        <v>0.51093626815721815</v>
      </c>
      <c r="P2529" s="21">
        <f t="shared" si="582"/>
        <v>0</v>
      </c>
      <c r="Q2529" s="21">
        <f t="shared" si="583"/>
        <v>0.97331382064367777</v>
      </c>
      <c r="R2529">
        <f t="shared" si="584"/>
        <v>0.9440993384982781</v>
      </c>
      <c r="S2529" s="296">
        <f t="shared" si="591"/>
        <v>0</v>
      </c>
      <c r="T2529" s="283">
        <f t="shared" si="592"/>
        <v>0.4251142192784958</v>
      </c>
    </row>
    <row r="2530" spans="1:20" x14ac:dyDescent="0.25">
      <c r="A2530" s="286">
        <v>43206</v>
      </c>
      <c r="B2530" s="1">
        <f t="shared" si="585"/>
        <v>1</v>
      </c>
      <c r="C2530" s="285">
        <v>8</v>
      </c>
      <c r="D2530" t="s">
        <v>714</v>
      </c>
      <c r="F2530" s="16">
        <v>36</v>
      </c>
      <c r="G2530" t="str">
        <f t="shared" si="579"/>
        <v>heating</v>
      </c>
      <c r="H2530" s="283">
        <f>IF(G2530="heating",F2530*Assumptions!M$4+Assumptions!M$7,0)</f>
        <v>0.358936421366777</v>
      </c>
      <c r="I2530" s="15">
        <f t="shared" si="580"/>
        <v>1.094193721037565</v>
      </c>
      <c r="J2530" s="15">
        <f t="shared" si="581"/>
        <v>1.017726725449043</v>
      </c>
      <c r="K2530" s="283">
        <f t="shared" si="586"/>
        <v>0.39970807864350522</v>
      </c>
      <c r="L2530" s="283">
        <f t="shared" si="587"/>
        <v>3.2767200477248446</v>
      </c>
      <c r="M2530" s="283">
        <f t="shared" si="588"/>
        <v>4.4688037910921032</v>
      </c>
      <c r="N2530" s="283">
        <f t="shared" si="589"/>
        <v>2.7263288431388362</v>
      </c>
      <c r="O2530" s="283">
        <f t="shared" si="590"/>
        <v>0.48040113643108873</v>
      </c>
      <c r="P2530" s="21">
        <f t="shared" si="582"/>
        <v>0</v>
      </c>
      <c r="Q2530" s="21">
        <f t="shared" si="583"/>
        <v>0.94940007506179924</v>
      </c>
      <c r="R2530">
        <f t="shared" si="584"/>
        <v>0.9440993384982781</v>
      </c>
      <c r="S2530" s="296">
        <f t="shared" si="591"/>
        <v>0</v>
      </c>
      <c r="T2530" s="283">
        <f t="shared" si="592"/>
        <v>0.39970807864350522</v>
      </c>
    </row>
    <row r="2531" spans="1:20" x14ac:dyDescent="0.25">
      <c r="A2531" s="286">
        <v>43206</v>
      </c>
      <c r="B2531" s="1">
        <f t="shared" si="585"/>
        <v>1</v>
      </c>
      <c r="C2531" s="285">
        <v>9</v>
      </c>
      <c r="D2531" t="s">
        <v>714</v>
      </c>
      <c r="F2531" s="16">
        <v>39</v>
      </c>
      <c r="G2531" t="str">
        <f t="shared" si="579"/>
        <v>heating</v>
      </c>
      <c r="H2531" s="283">
        <f>IF(G2531="heating",F2531*Assumptions!M$4+Assumptions!M$7,0)</f>
        <v>0.32684879865565691</v>
      </c>
      <c r="I2531" s="15">
        <f t="shared" si="580"/>
        <v>1.0343009000871222</v>
      </c>
      <c r="J2531" s="15">
        <f t="shared" si="581"/>
        <v>1.017726725449043</v>
      </c>
      <c r="K2531" s="283">
        <f t="shared" si="586"/>
        <v>0.34405270356498385</v>
      </c>
      <c r="L2531" s="283">
        <f t="shared" si="587"/>
        <v>3.4953736047983544</v>
      </c>
      <c r="M2531" s="283">
        <f t="shared" si="588"/>
        <v>4.1032464244463007</v>
      </c>
      <c r="N2531" s="283">
        <f t="shared" si="589"/>
        <v>2.9501734199721237</v>
      </c>
      <c r="O2531" s="283">
        <f t="shared" si="590"/>
        <v>0.40763459210879904</v>
      </c>
      <c r="P2531" s="21">
        <f t="shared" si="582"/>
        <v>0</v>
      </c>
      <c r="Q2531" s="21">
        <f t="shared" si="583"/>
        <v>0.8408485371888097</v>
      </c>
      <c r="R2531">
        <f t="shared" si="584"/>
        <v>0.9440993384982781</v>
      </c>
      <c r="S2531" s="296">
        <f t="shared" si="591"/>
        <v>0</v>
      </c>
      <c r="T2531" s="283">
        <f t="shared" si="592"/>
        <v>0.34405270356498385</v>
      </c>
    </row>
    <row r="2532" spans="1:20" x14ac:dyDescent="0.25">
      <c r="A2532" s="286">
        <v>43206</v>
      </c>
      <c r="B2532" s="1">
        <f t="shared" si="585"/>
        <v>1</v>
      </c>
      <c r="C2532" s="285">
        <v>10</v>
      </c>
      <c r="D2532" t="s">
        <v>714</v>
      </c>
      <c r="F2532" s="16">
        <v>39</v>
      </c>
      <c r="G2532" t="str">
        <f t="shared" si="579"/>
        <v>heating</v>
      </c>
      <c r="H2532" s="283">
        <f>IF(G2532="heating",F2532*Assumptions!M$4+Assumptions!M$7,0)</f>
        <v>0.32684879865565691</v>
      </c>
      <c r="I2532" s="15">
        <f t="shared" si="580"/>
        <v>0.98112329028689171</v>
      </c>
      <c r="J2532" s="15">
        <f t="shared" si="581"/>
        <v>1.017726725449043</v>
      </c>
      <c r="K2532" s="283">
        <f t="shared" si="586"/>
        <v>0.32636355679990614</v>
      </c>
      <c r="L2532" s="283">
        <f t="shared" si="587"/>
        <v>3.4953736047983544</v>
      </c>
      <c r="M2532" s="283">
        <f t="shared" si="588"/>
        <v>3.8922818615661789</v>
      </c>
      <c r="N2532" s="283">
        <f t="shared" si="589"/>
        <v>2.9501734199721237</v>
      </c>
      <c r="O2532" s="283">
        <f t="shared" si="590"/>
        <v>0.3866764422334466</v>
      </c>
      <c r="P2532" s="21">
        <f t="shared" si="582"/>
        <v>0</v>
      </c>
      <c r="Q2532" s="21">
        <f t="shared" si="583"/>
        <v>0.74504051125983206</v>
      </c>
      <c r="R2532">
        <f t="shared" si="584"/>
        <v>0.9440993384982781</v>
      </c>
      <c r="S2532" s="296">
        <f t="shared" si="591"/>
        <v>0</v>
      </c>
      <c r="T2532" s="283">
        <f t="shared" si="592"/>
        <v>0.32636355679990614</v>
      </c>
    </row>
    <row r="2533" spans="1:20" x14ac:dyDescent="0.25">
      <c r="A2533" s="286">
        <v>43206</v>
      </c>
      <c r="B2533" s="1">
        <f t="shared" si="585"/>
        <v>1</v>
      </c>
      <c r="C2533" s="285">
        <v>11</v>
      </c>
      <c r="D2533" t="s">
        <v>714</v>
      </c>
      <c r="F2533" s="16">
        <v>41</v>
      </c>
      <c r="G2533" t="str">
        <f t="shared" si="579"/>
        <v>heating</v>
      </c>
      <c r="H2533" s="283">
        <f>IF(G2533="heating",F2533*Assumptions!M$4+Assumptions!M$7,0)</f>
        <v>0.30545705018157687</v>
      </c>
      <c r="I2533" s="15">
        <f t="shared" si="580"/>
        <v>0.94956163997961163</v>
      </c>
      <c r="J2533" s="15">
        <f t="shared" si="581"/>
        <v>1.017726725449043</v>
      </c>
      <c r="K2533" s="283">
        <f t="shared" si="586"/>
        <v>0.2951919395041922</v>
      </c>
      <c r="L2533" s="283">
        <f t="shared" si="587"/>
        <v>3.6290180754851575</v>
      </c>
      <c r="M2533" s="283">
        <f t="shared" si="588"/>
        <v>3.6551284888843765</v>
      </c>
      <c r="N2533" s="283">
        <f t="shared" si="589"/>
        <v>3.0927664988509331</v>
      </c>
      <c r="O2533" s="283">
        <f t="shared" si="590"/>
        <v>0.34637496383779459</v>
      </c>
      <c r="P2533" s="21">
        <f t="shared" si="582"/>
        <v>0</v>
      </c>
      <c r="Q2533" s="21">
        <f t="shared" si="583"/>
        <v>0.72850690893675296</v>
      </c>
      <c r="R2533">
        <f t="shared" si="584"/>
        <v>0.9440993384982781</v>
      </c>
      <c r="S2533" s="296">
        <f t="shared" si="591"/>
        <v>0</v>
      </c>
      <c r="T2533" s="283">
        <f t="shared" si="592"/>
        <v>0.2951919395041922</v>
      </c>
    </row>
    <row r="2534" spans="1:20" x14ac:dyDescent="0.25">
      <c r="A2534" s="286">
        <v>43206</v>
      </c>
      <c r="B2534" s="1">
        <f t="shared" si="585"/>
        <v>1</v>
      </c>
      <c r="C2534" s="285">
        <v>12</v>
      </c>
      <c r="D2534" t="s">
        <v>714</v>
      </c>
      <c r="F2534" s="16">
        <v>43</v>
      </c>
      <c r="G2534" t="str">
        <f t="shared" si="579"/>
        <v>heating</v>
      </c>
      <c r="H2534" s="283">
        <f>IF(G2534="heating",F2534*Assumptions!M$4+Assumptions!M$7,0)</f>
        <v>0.28406530170749683</v>
      </c>
      <c r="I2534" s="15">
        <f t="shared" si="580"/>
        <v>0.91648403420261149</v>
      </c>
      <c r="J2534" s="15">
        <f t="shared" si="581"/>
        <v>1.017726725449043</v>
      </c>
      <c r="K2534" s="283">
        <f t="shared" si="586"/>
        <v>0.26495631267662123</v>
      </c>
      <c r="L2534" s="283">
        <f t="shared" si="587"/>
        <v>3.7370271581932331</v>
      </c>
      <c r="M2534" s="283">
        <f t="shared" si="588"/>
        <v>3.37838817033921</v>
      </c>
      <c r="N2534" s="283">
        <f t="shared" si="589"/>
        <v>3.2278965655525562</v>
      </c>
      <c r="O2534" s="283">
        <f t="shared" si="590"/>
        <v>0.30674741773758674</v>
      </c>
      <c r="P2534" s="21">
        <f t="shared" si="582"/>
        <v>0</v>
      </c>
      <c r="Q2534" s="21">
        <f t="shared" si="583"/>
        <v>0.75910815787401487</v>
      </c>
      <c r="R2534">
        <f t="shared" si="584"/>
        <v>0.9440993384982781</v>
      </c>
      <c r="S2534" s="296">
        <f t="shared" si="591"/>
        <v>0</v>
      </c>
      <c r="T2534" s="283">
        <f t="shared" si="592"/>
        <v>0.26495631267662123</v>
      </c>
    </row>
    <row r="2535" spans="1:20" x14ac:dyDescent="0.25">
      <c r="A2535" s="286">
        <v>43206</v>
      </c>
      <c r="B2535" s="1">
        <f t="shared" si="585"/>
        <v>1</v>
      </c>
      <c r="C2535" s="285">
        <v>13</v>
      </c>
      <c r="D2535" t="s">
        <v>714</v>
      </c>
      <c r="F2535" s="16">
        <v>45</v>
      </c>
      <c r="G2535" t="str">
        <f t="shared" si="579"/>
        <v>heating</v>
      </c>
      <c r="H2535" s="283">
        <f>IF(G2535="heating",F2535*Assumptions!M$4+Assumptions!M$7,0)</f>
        <v>0.26267355323341679</v>
      </c>
      <c r="I2535" s="15">
        <f t="shared" si="580"/>
        <v>0.90040206880052787</v>
      </c>
      <c r="J2535" s="15">
        <f t="shared" si="581"/>
        <v>1.017726725449043</v>
      </c>
      <c r="K2535" s="283">
        <f t="shared" si="586"/>
        <v>0.24070439068518512</v>
      </c>
      <c r="L2535" s="283">
        <f t="shared" si="587"/>
        <v>3.8225513186096443</v>
      </c>
      <c r="M2535" s="283">
        <f t="shared" si="588"/>
        <v>3.1393978710619757</v>
      </c>
      <c r="N2535" s="283">
        <f t="shared" si="589"/>
        <v>3.3574836377085973</v>
      </c>
      <c r="O2535" s="283">
        <f t="shared" si="590"/>
        <v>0.27404597767056732</v>
      </c>
      <c r="P2535" s="21">
        <f t="shared" si="582"/>
        <v>0</v>
      </c>
      <c r="Q2535" s="21">
        <f t="shared" si="583"/>
        <v>0.79115902007799765</v>
      </c>
      <c r="R2535">
        <f t="shared" si="584"/>
        <v>0.9440993384982781</v>
      </c>
      <c r="S2535" s="296">
        <f t="shared" si="591"/>
        <v>0</v>
      </c>
      <c r="T2535" s="283">
        <f t="shared" si="592"/>
        <v>0.24070439068518512</v>
      </c>
    </row>
    <row r="2536" spans="1:20" x14ac:dyDescent="0.25">
      <c r="A2536" s="286">
        <v>43206</v>
      </c>
      <c r="B2536" s="1">
        <f t="shared" si="585"/>
        <v>1</v>
      </c>
      <c r="C2536" s="285">
        <v>14</v>
      </c>
      <c r="D2536" t="s">
        <v>714</v>
      </c>
      <c r="F2536" s="16">
        <v>43</v>
      </c>
      <c r="G2536" t="str">
        <f t="shared" si="579"/>
        <v>heating</v>
      </c>
      <c r="H2536" s="283">
        <f>IF(G2536="heating",F2536*Assumptions!M$4+Assumptions!M$7,0)</f>
        <v>0.28406530170749683</v>
      </c>
      <c r="I2536" s="15">
        <f t="shared" si="580"/>
        <v>0.86032894500746537</v>
      </c>
      <c r="J2536" s="15">
        <f t="shared" si="581"/>
        <v>1.017726725449043</v>
      </c>
      <c r="K2536" s="283">
        <f t="shared" si="586"/>
        <v>0.24872182869663803</v>
      </c>
      <c r="L2536" s="283">
        <f t="shared" si="587"/>
        <v>3.7370271581932331</v>
      </c>
      <c r="M2536" s="283">
        <f t="shared" si="588"/>
        <v>3.17138654023849</v>
      </c>
      <c r="N2536" s="283">
        <f t="shared" si="589"/>
        <v>3.2278965655525562</v>
      </c>
      <c r="O2536" s="283">
        <f t="shared" si="590"/>
        <v>0.2879522964254933</v>
      </c>
      <c r="P2536" s="21">
        <f t="shared" si="582"/>
        <v>0</v>
      </c>
      <c r="Q2536" s="21">
        <f t="shared" si="583"/>
        <v>0.84355555031342389</v>
      </c>
      <c r="R2536">
        <f t="shared" si="584"/>
        <v>0.9440993384982781</v>
      </c>
      <c r="S2536" s="296">
        <f t="shared" si="591"/>
        <v>0</v>
      </c>
      <c r="T2536" s="283">
        <f t="shared" si="592"/>
        <v>0.24872182869663803</v>
      </c>
    </row>
    <row r="2537" spans="1:20" x14ac:dyDescent="0.25">
      <c r="A2537" s="286">
        <v>43206</v>
      </c>
      <c r="B2537" s="1">
        <f t="shared" si="585"/>
        <v>1</v>
      </c>
      <c r="C2537" s="285">
        <v>15</v>
      </c>
      <c r="D2537" t="s">
        <v>714</v>
      </c>
      <c r="F2537" s="16">
        <v>37</v>
      </c>
      <c r="G2537" t="str">
        <f t="shared" si="579"/>
        <v>heating</v>
      </c>
      <c r="H2537" s="283">
        <f>IF(G2537="heating",F2537*Assumptions!M$4+Assumptions!M$7,0)</f>
        <v>0.34824054712973695</v>
      </c>
      <c r="I2537" s="15">
        <f t="shared" si="580"/>
        <v>0.85754515037175039</v>
      </c>
      <c r="J2537" s="15">
        <f t="shared" si="581"/>
        <v>1.017726725449043</v>
      </c>
      <c r="K2537" s="283">
        <f t="shared" si="586"/>
        <v>0.30392575969266938</v>
      </c>
      <c r="L2537" s="283">
        <f t="shared" si="587"/>
        <v>3.3550920610042541</v>
      </c>
      <c r="M2537" s="283">
        <f t="shared" si="588"/>
        <v>3.4792126586722643</v>
      </c>
      <c r="N2537" s="283">
        <f t="shared" si="589"/>
        <v>2.8034223547707424</v>
      </c>
      <c r="O2537" s="283">
        <f t="shared" si="590"/>
        <v>0.3637335993073903</v>
      </c>
      <c r="P2537" s="21">
        <f t="shared" si="582"/>
        <v>0</v>
      </c>
      <c r="Q2537" s="21">
        <f t="shared" si="583"/>
        <v>0.96592607327566882</v>
      </c>
      <c r="R2537">
        <f t="shared" si="584"/>
        <v>0.9440993384982781</v>
      </c>
      <c r="S2537" s="296">
        <f t="shared" si="591"/>
        <v>0</v>
      </c>
      <c r="T2537" s="283">
        <f t="shared" si="592"/>
        <v>0.30392575969266938</v>
      </c>
    </row>
    <row r="2538" spans="1:20" x14ac:dyDescent="0.25">
      <c r="A2538" s="286">
        <v>43206</v>
      </c>
      <c r="B2538" s="1">
        <f t="shared" si="585"/>
        <v>1</v>
      </c>
      <c r="C2538" s="285">
        <v>16</v>
      </c>
      <c r="D2538" t="s">
        <v>714</v>
      </c>
      <c r="F2538" s="16">
        <v>36</v>
      </c>
      <c r="G2538" t="str">
        <f t="shared" si="579"/>
        <v>heating</v>
      </c>
      <c r="H2538" s="283">
        <f>IF(G2538="heating",F2538*Assumptions!M$4+Assumptions!M$7,0)</f>
        <v>0.358936421366777</v>
      </c>
      <c r="I2538" s="15">
        <f t="shared" si="580"/>
        <v>0.88344815438260227</v>
      </c>
      <c r="J2538" s="15">
        <f t="shared" si="581"/>
        <v>1.017726725449043</v>
      </c>
      <c r="K2538" s="283">
        <f t="shared" si="586"/>
        <v>0.3227228941092577</v>
      </c>
      <c r="L2538" s="283">
        <f t="shared" si="587"/>
        <v>3.2767200477248446</v>
      </c>
      <c r="M2538" s="283">
        <f t="shared" si="588"/>
        <v>3.6080964326816463</v>
      </c>
      <c r="N2538" s="283">
        <f t="shared" si="589"/>
        <v>2.7263288431388362</v>
      </c>
      <c r="O2538" s="283">
        <f t="shared" si="590"/>
        <v>0.3878741846013386</v>
      </c>
      <c r="P2538" s="21">
        <f t="shared" si="582"/>
        <v>0</v>
      </c>
      <c r="Q2538" s="21">
        <f t="shared" si="583"/>
        <v>1.1649354943302594</v>
      </c>
      <c r="R2538">
        <f t="shared" si="584"/>
        <v>0.9440993384982781</v>
      </c>
      <c r="S2538" s="296">
        <f t="shared" si="591"/>
        <v>0</v>
      </c>
      <c r="T2538" s="283">
        <f t="shared" si="592"/>
        <v>0.3227228941092577</v>
      </c>
    </row>
    <row r="2539" spans="1:20" x14ac:dyDescent="0.25">
      <c r="A2539" s="286">
        <v>43206</v>
      </c>
      <c r="B2539" s="1">
        <f t="shared" si="585"/>
        <v>1</v>
      </c>
      <c r="C2539" s="285">
        <v>17</v>
      </c>
      <c r="D2539" t="s">
        <v>714</v>
      </c>
      <c r="F2539" s="16">
        <v>37</v>
      </c>
      <c r="G2539" t="str">
        <f t="shared" si="579"/>
        <v>heating</v>
      </c>
      <c r="H2539" s="283">
        <f>IF(G2539="heating",F2539*Assumptions!M$4+Assumptions!M$7,0)</f>
        <v>0.34824054712973695</v>
      </c>
      <c r="I2539" s="15">
        <f t="shared" si="580"/>
        <v>0.94025748850374469</v>
      </c>
      <c r="J2539" s="15">
        <f t="shared" si="581"/>
        <v>1.017726725449043</v>
      </c>
      <c r="K2539" s="283">
        <f t="shared" si="586"/>
        <v>0.33324014645332645</v>
      </c>
      <c r="L2539" s="283">
        <f t="shared" si="587"/>
        <v>3.3550920610042541</v>
      </c>
      <c r="M2539" s="283">
        <f t="shared" si="588"/>
        <v>3.8147912736670126</v>
      </c>
      <c r="N2539" s="283">
        <f t="shared" si="589"/>
        <v>2.8034223547707424</v>
      </c>
      <c r="O2539" s="283">
        <f t="shared" si="590"/>
        <v>0.39881659924370622</v>
      </c>
      <c r="P2539" s="21">
        <f t="shared" si="582"/>
        <v>0</v>
      </c>
      <c r="Q2539" s="21">
        <f t="shared" si="583"/>
        <v>1.3521540118753073</v>
      </c>
      <c r="R2539">
        <f t="shared" si="584"/>
        <v>0.9440993384982781</v>
      </c>
      <c r="S2539" s="296">
        <f t="shared" si="591"/>
        <v>0</v>
      </c>
      <c r="T2539" s="283">
        <f t="shared" si="592"/>
        <v>0.33324014645332645</v>
      </c>
    </row>
    <row r="2540" spans="1:20" x14ac:dyDescent="0.25">
      <c r="A2540" s="286">
        <v>43206</v>
      </c>
      <c r="B2540" s="1">
        <f t="shared" si="585"/>
        <v>1</v>
      </c>
      <c r="C2540" s="285">
        <v>18</v>
      </c>
      <c r="D2540" t="s">
        <v>714</v>
      </c>
      <c r="F2540" s="16">
        <v>36</v>
      </c>
      <c r="G2540" t="str">
        <f t="shared" si="579"/>
        <v>heating</v>
      </c>
      <c r="H2540" s="283">
        <f>IF(G2540="heating",F2540*Assumptions!M$4+Assumptions!M$7,0)</f>
        <v>0.358936421366777</v>
      </c>
      <c r="I2540" s="15">
        <f t="shared" si="580"/>
        <v>0.98182363790757687</v>
      </c>
      <c r="J2540" s="15">
        <f t="shared" si="581"/>
        <v>1.017726725449043</v>
      </c>
      <c r="K2540" s="283">
        <f t="shared" si="586"/>
        <v>0.35865937843500117</v>
      </c>
      <c r="L2540" s="283">
        <f t="shared" si="587"/>
        <v>3.2767200477248446</v>
      </c>
      <c r="M2540" s="283">
        <f t="shared" si="588"/>
        <v>4.0098723936239704</v>
      </c>
      <c r="N2540" s="283">
        <f t="shared" si="589"/>
        <v>2.7263288431388362</v>
      </c>
      <c r="O2540" s="283">
        <f t="shared" si="590"/>
        <v>0.43106552556200667</v>
      </c>
      <c r="P2540" s="21">
        <f t="shared" si="582"/>
        <v>0</v>
      </c>
      <c r="Q2540" s="21">
        <f t="shared" si="583"/>
        <v>1.5598916921549892</v>
      </c>
      <c r="R2540">
        <f t="shared" si="584"/>
        <v>0.9440993384982781</v>
      </c>
      <c r="S2540" s="296">
        <f t="shared" si="591"/>
        <v>0</v>
      </c>
      <c r="T2540" s="283">
        <f t="shared" si="592"/>
        <v>0.35865937843500117</v>
      </c>
    </row>
    <row r="2541" spans="1:20" x14ac:dyDescent="0.25">
      <c r="A2541" s="286">
        <v>43206</v>
      </c>
      <c r="B2541" s="1">
        <f t="shared" si="585"/>
        <v>1</v>
      </c>
      <c r="C2541" s="285">
        <v>19</v>
      </c>
      <c r="D2541" t="s">
        <v>714</v>
      </c>
      <c r="F2541" s="16">
        <v>36</v>
      </c>
      <c r="G2541" t="str">
        <f t="shared" si="579"/>
        <v>heating</v>
      </c>
      <c r="H2541" s="283">
        <f>IF(G2541="heating",F2541*Assumptions!M$4+Assumptions!M$7,0)</f>
        <v>0.358936421366777</v>
      </c>
      <c r="I2541" s="15">
        <f t="shared" si="580"/>
        <v>0.98418842963438757</v>
      </c>
      <c r="J2541" s="15">
        <f t="shared" si="581"/>
        <v>1.017726725449043</v>
      </c>
      <c r="K2541" s="283">
        <f t="shared" si="586"/>
        <v>0.3595232349343962</v>
      </c>
      <c r="L2541" s="283">
        <f t="shared" si="587"/>
        <v>3.2767200477248446</v>
      </c>
      <c r="M2541" s="283">
        <f t="shared" si="588"/>
        <v>4.0195304551086348</v>
      </c>
      <c r="N2541" s="283">
        <f t="shared" si="589"/>
        <v>2.7263288431388362</v>
      </c>
      <c r="O2541" s="283">
        <f t="shared" si="590"/>
        <v>0.43210377739176992</v>
      </c>
      <c r="P2541" s="21">
        <f t="shared" si="582"/>
        <v>0</v>
      </c>
      <c r="Q2541" s="21">
        <f t="shared" si="583"/>
        <v>1.6764212681468484</v>
      </c>
      <c r="R2541">
        <f t="shared" si="584"/>
        <v>0.9440993384982781</v>
      </c>
      <c r="S2541" s="296">
        <f t="shared" si="591"/>
        <v>0</v>
      </c>
      <c r="T2541" s="283">
        <f t="shared" si="592"/>
        <v>0.3595232349343962</v>
      </c>
    </row>
    <row r="2542" spans="1:20" x14ac:dyDescent="0.25">
      <c r="A2542" s="286">
        <v>43206</v>
      </c>
      <c r="B2542" s="1">
        <f t="shared" si="585"/>
        <v>1</v>
      </c>
      <c r="C2542" s="285">
        <v>20</v>
      </c>
      <c r="D2542" t="s">
        <v>714</v>
      </c>
      <c r="F2542" s="16">
        <v>36</v>
      </c>
      <c r="G2542" t="str">
        <f t="shared" si="579"/>
        <v>heating</v>
      </c>
      <c r="H2542" s="283">
        <f>IF(G2542="heating",F2542*Assumptions!M$4+Assumptions!M$7,0)</f>
        <v>0.358936421366777</v>
      </c>
      <c r="I2542" s="15">
        <f t="shared" si="580"/>
        <v>0.97071962311712034</v>
      </c>
      <c r="J2542" s="15">
        <f t="shared" si="581"/>
        <v>1.017726725449043</v>
      </c>
      <c r="K2542" s="283">
        <f t="shared" si="586"/>
        <v>0.3546030908400461</v>
      </c>
      <c r="L2542" s="283">
        <f t="shared" si="587"/>
        <v>3.2767200477248446</v>
      </c>
      <c r="M2542" s="283">
        <f t="shared" si="588"/>
        <v>3.9645224135995183</v>
      </c>
      <c r="N2542" s="283">
        <f t="shared" si="589"/>
        <v>2.7263288431388362</v>
      </c>
      <c r="O2542" s="283">
        <f t="shared" si="590"/>
        <v>0.42619035472002403</v>
      </c>
      <c r="P2542" s="21">
        <f t="shared" si="582"/>
        <v>0</v>
      </c>
      <c r="Q2542" s="21">
        <f t="shared" si="583"/>
        <v>1.52436960139122</v>
      </c>
      <c r="R2542">
        <f t="shared" si="584"/>
        <v>0.9440993384982781</v>
      </c>
      <c r="S2542" s="296">
        <f t="shared" si="591"/>
        <v>0</v>
      </c>
      <c r="T2542" s="283">
        <f t="shared" si="592"/>
        <v>0.3546030908400461</v>
      </c>
    </row>
    <row r="2543" spans="1:20" x14ac:dyDescent="0.25">
      <c r="A2543" s="286">
        <v>43206</v>
      </c>
      <c r="B2543" s="1">
        <f t="shared" si="585"/>
        <v>1</v>
      </c>
      <c r="C2543" s="285">
        <v>21</v>
      </c>
      <c r="D2543" t="s">
        <v>714</v>
      </c>
      <c r="F2543" s="16">
        <v>36</v>
      </c>
      <c r="G2543" t="str">
        <f t="shared" si="579"/>
        <v>heating</v>
      </c>
      <c r="H2543" s="283">
        <f>IF(G2543="heating",F2543*Assumptions!M$4+Assumptions!M$7,0)</f>
        <v>0.358936421366777</v>
      </c>
      <c r="I2543" s="15">
        <f t="shared" si="580"/>
        <v>0.95751150862929935</v>
      </c>
      <c r="J2543" s="15">
        <f t="shared" si="581"/>
        <v>1.017726725449043</v>
      </c>
      <c r="K2543" s="283">
        <f t="shared" si="586"/>
        <v>0.34977817733256933</v>
      </c>
      <c r="L2543" s="283">
        <f t="shared" si="587"/>
        <v>3.2767200477248446</v>
      </c>
      <c r="M2543" s="283">
        <f t="shared" si="588"/>
        <v>3.9105790661268389</v>
      </c>
      <c r="N2543" s="283">
        <f t="shared" si="589"/>
        <v>2.7263288431388362</v>
      </c>
      <c r="O2543" s="283">
        <f t="shared" si="590"/>
        <v>0.42039138778385443</v>
      </c>
      <c r="P2543" s="21">
        <f t="shared" si="582"/>
        <v>0</v>
      </c>
      <c r="Q2543" s="21">
        <f t="shared" si="583"/>
        <v>1.4448604713749031</v>
      </c>
      <c r="R2543">
        <f t="shared" si="584"/>
        <v>0.9440993384982781</v>
      </c>
      <c r="S2543" s="296">
        <f t="shared" si="591"/>
        <v>0</v>
      </c>
      <c r="T2543" s="283">
        <f t="shared" si="592"/>
        <v>0.34977817733256933</v>
      </c>
    </row>
    <row r="2544" spans="1:20" x14ac:dyDescent="0.25">
      <c r="A2544" s="286">
        <v>43206</v>
      </c>
      <c r="B2544" s="1">
        <f t="shared" si="585"/>
        <v>1</v>
      </c>
      <c r="C2544" s="285">
        <v>22</v>
      </c>
      <c r="D2544" t="s">
        <v>714</v>
      </c>
      <c r="F2544" s="16">
        <v>37</v>
      </c>
      <c r="G2544" t="str">
        <f t="shared" si="579"/>
        <v>heating</v>
      </c>
      <c r="H2544" s="283">
        <f>IF(G2544="heating",F2544*Assumptions!M$4+Assumptions!M$7,0)</f>
        <v>0.34824054712973695</v>
      </c>
      <c r="I2544" s="15">
        <f t="shared" si="580"/>
        <v>0.9426530227543114</v>
      </c>
      <c r="J2544" s="15">
        <f t="shared" si="581"/>
        <v>1.017726725449043</v>
      </c>
      <c r="K2544" s="283">
        <f t="shared" si="586"/>
        <v>0.33408915663857175</v>
      </c>
      <c r="L2544" s="283">
        <f t="shared" si="587"/>
        <v>3.3550920610042541</v>
      </c>
      <c r="M2544" s="283">
        <f t="shared" si="588"/>
        <v>3.8245103806845755</v>
      </c>
      <c r="N2544" s="283">
        <f t="shared" si="589"/>
        <v>2.8034223547707424</v>
      </c>
      <c r="O2544" s="283">
        <f t="shared" si="590"/>
        <v>0.39983268136468275</v>
      </c>
      <c r="P2544" s="21">
        <f t="shared" si="582"/>
        <v>0</v>
      </c>
      <c r="Q2544" s="21">
        <f t="shared" si="583"/>
        <v>1.2427137171080138</v>
      </c>
      <c r="R2544">
        <f t="shared" si="584"/>
        <v>0.9440993384982781</v>
      </c>
      <c r="S2544" s="296">
        <f t="shared" si="591"/>
        <v>0</v>
      </c>
      <c r="T2544" s="283">
        <f t="shared" si="592"/>
        <v>0.33408915663857175</v>
      </c>
    </row>
    <row r="2545" spans="1:20" x14ac:dyDescent="0.25">
      <c r="A2545" s="286">
        <v>43206</v>
      </c>
      <c r="B2545" s="1">
        <f t="shared" si="585"/>
        <v>1</v>
      </c>
      <c r="C2545" s="285">
        <v>23</v>
      </c>
      <c r="D2545" t="s">
        <v>713</v>
      </c>
      <c r="F2545" s="16">
        <v>39</v>
      </c>
      <c r="G2545" t="str">
        <f t="shared" si="579"/>
        <v>heating</v>
      </c>
      <c r="H2545" s="283">
        <f>IF(G2545="heating",F2545*Assumptions!M$4+Assumptions!M$7,0)</f>
        <v>0.32684879865565691</v>
      </c>
      <c r="I2545" s="15">
        <f t="shared" si="580"/>
        <v>0.94450710149963013</v>
      </c>
      <c r="J2545" s="15">
        <f t="shared" si="581"/>
        <v>1.017726725449043</v>
      </c>
      <c r="K2545" s="283">
        <f t="shared" si="586"/>
        <v>0.31418344678990612</v>
      </c>
      <c r="L2545" s="283">
        <f t="shared" si="587"/>
        <v>3.4953736047983544</v>
      </c>
      <c r="M2545" s="283">
        <f t="shared" si="588"/>
        <v>3.7470192540353087</v>
      </c>
      <c r="N2545" s="283">
        <f t="shared" si="589"/>
        <v>2.9501734199721237</v>
      </c>
      <c r="O2545" s="283">
        <f t="shared" si="590"/>
        <v>0.37224541429987629</v>
      </c>
      <c r="P2545" s="21">
        <f t="shared" si="582"/>
        <v>0</v>
      </c>
      <c r="Q2545" s="21">
        <f t="shared" si="583"/>
        <v>1.0297519246597011</v>
      </c>
      <c r="R2545">
        <f t="shared" si="584"/>
        <v>0.9440993384982781</v>
      </c>
      <c r="S2545" s="296">
        <f t="shared" si="591"/>
        <v>0</v>
      </c>
      <c r="T2545" s="283">
        <f t="shared" si="592"/>
        <v>0.31418344678990612</v>
      </c>
    </row>
    <row r="2546" spans="1:20" x14ac:dyDescent="0.25">
      <c r="A2546" s="286">
        <v>43207</v>
      </c>
      <c r="B2546" s="1">
        <f t="shared" si="585"/>
        <v>2</v>
      </c>
      <c r="C2546" s="285">
        <v>0</v>
      </c>
      <c r="D2546" t="s">
        <v>713</v>
      </c>
      <c r="F2546" s="16">
        <v>39</v>
      </c>
      <c r="G2546" t="str">
        <f t="shared" si="579"/>
        <v>heating</v>
      </c>
      <c r="H2546" s="283">
        <f>IF(G2546="heating",F2546*Assumptions!M$4+Assumptions!M$7,0)</f>
        <v>0.32684879865565691</v>
      </c>
      <c r="I2546" s="15">
        <f t="shared" si="580"/>
        <v>0.97481507806017154</v>
      </c>
      <c r="J2546" s="15">
        <f t="shared" si="581"/>
        <v>1.0199659078795975</v>
      </c>
      <c r="K2546" s="283">
        <f t="shared" si="586"/>
        <v>0.32497861758509233</v>
      </c>
      <c r="L2546" s="283">
        <f t="shared" si="587"/>
        <v>3.4953736047983544</v>
      </c>
      <c r="M2546" s="283">
        <f t="shared" si="588"/>
        <v>3.8757647790890553</v>
      </c>
      <c r="N2546" s="283">
        <f t="shared" si="589"/>
        <v>2.9501734199721237</v>
      </c>
      <c r="O2546" s="283">
        <f t="shared" si="590"/>
        <v>0.38503556243196152</v>
      </c>
      <c r="P2546" s="21">
        <f t="shared" si="582"/>
        <v>0</v>
      </c>
      <c r="Q2546" s="21">
        <f t="shared" si="583"/>
        <v>0.90668853391740301</v>
      </c>
      <c r="R2546">
        <f t="shared" si="584"/>
        <v>0.83668510409641816</v>
      </c>
      <c r="S2546" s="296">
        <f t="shared" si="591"/>
        <v>0</v>
      </c>
      <c r="T2546" s="283">
        <f t="shared" si="592"/>
        <v>0.32497861758509233</v>
      </c>
    </row>
    <row r="2547" spans="1:20" x14ac:dyDescent="0.25">
      <c r="A2547" s="286">
        <v>43207</v>
      </c>
      <c r="B2547" s="1">
        <f t="shared" si="585"/>
        <v>2</v>
      </c>
      <c r="C2547" s="285">
        <v>1</v>
      </c>
      <c r="D2547" t="s">
        <v>713</v>
      </c>
      <c r="F2547" s="16">
        <v>39</v>
      </c>
      <c r="G2547" t="str">
        <f t="shared" si="579"/>
        <v>heating</v>
      </c>
      <c r="H2547" s="283">
        <f>IF(G2547="heating",F2547*Assumptions!M$4+Assumptions!M$7,0)</f>
        <v>0.32684879865565691</v>
      </c>
      <c r="I2547" s="15">
        <f t="shared" si="580"/>
        <v>1.012242869806885</v>
      </c>
      <c r="J2547" s="15">
        <f t="shared" si="581"/>
        <v>1.0199659078795975</v>
      </c>
      <c r="K2547" s="283">
        <f t="shared" si="586"/>
        <v>0.33745609387250664</v>
      </c>
      <c r="L2547" s="283">
        <f t="shared" si="587"/>
        <v>3.4953736047983544</v>
      </c>
      <c r="M2547" s="283">
        <f t="shared" si="588"/>
        <v>4.0245738407006755</v>
      </c>
      <c r="N2547" s="283">
        <f t="shared" si="589"/>
        <v>2.9501734199721237</v>
      </c>
      <c r="O2547" s="283">
        <f t="shared" si="590"/>
        <v>0.39981891075117232</v>
      </c>
      <c r="P2547" s="21">
        <f t="shared" si="582"/>
        <v>0</v>
      </c>
      <c r="Q2547" s="21">
        <f t="shared" si="583"/>
        <v>0.81803459285312596</v>
      </c>
      <c r="R2547">
        <f t="shared" si="584"/>
        <v>0.83668510409641816</v>
      </c>
      <c r="S2547" s="296">
        <f t="shared" si="591"/>
        <v>0</v>
      </c>
      <c r="T2547" s="283">
        <f t="shared" si="592"/>
        <v>0.33745609387250664</v>
      </c>
    </row>
    <row r="2548" spans="1:20" x14ac:dyDescent="0.25">
      <c r="A2548" s="286">
        <v>43207</v>
      </c>
      <c r="B2548" s="1">
        <f t="shared" si="585"/>
        <v>2</v>
      </c>
      <c r="C2548" s="285">
        <v>2</v>
      </c>
      <c r="D2548" t="s">
        <v>713</v>
      </c>
      <c r="F2548" s="16">
        <v>41</v>
      </c>
      <c r="G2548" t="str">
        <f t="shared" si="579"/>
        <v>heating</v>
      </c>
      <c r="H2548" s="283">
        <f>IF(G2548="heating",F2548*Assumptions!M$4+Assumptions!M$7,0)</f>
        <v>0.30545705018157687</v>
      </c>
      <c r="I2548" s="15">
        <f t="shared" si="580"/>
        <v>1.0509704703585963</v>
      </c>
      <c r="J2548" s="15">
        <f t="shared" si="581"/>
        <v>1.0199659078795975</v>
      </c>
      <c r="K2548" s="283">
        <f t="shared" si="586"/>
        <v>0.32743592202912924</v>
      </c>
      <c r="L2548" s="283">
        <f t="shared" si="587"/>
        <v>3.6290180754851575</v>
      </c>
      <c r="M2548" s="283">
        <f t="shared" si="588"/>
        <v>4.0543802412186016</v>
      </c>
      <c r="N2548" s="283">
        <f t="shared" si="589"/>
        <v>3.0927664988509331</v>
      </c>
      <c r="O2548" s="283">
        <f t="shared" si="590"/>
        <v>0.38420969706194802</v>
      </c>
      <c r="P2548" s="21">
        <f t="shared" si="582"/>
        <v>0</v>
      </c>
      <c r="Q2548" s="21">
        <f t="shared" si="583"/>
        <v>0.74507607494346417</v>
      </c>
      <c r="R2548">
        <f t="shared" si="584"/>
        <v>0.83668510409641816</v>
      </c>
      <c r="S2548" s="296">
        <f t="shared" si="591"/>
        <v>0</v>
      </c>
      <c r="T2548" s="283">
        <f t="shared" si="592"/>
        <v>0.32743592202912924</v>
      </c>
    </row>
    <row r="2549" spans="1:20" x14ac:dyDescent="0.25">
      <c r="A2549" s="286">
        <v>43207</v>
      </c>
      <c r="B2549" s="1">
        <f t="shared" si="585"/>
        <v>2</v>
      </c>
      <c r="C2549" s="285">
        <v>3</v>
      </c>
      <c r="D2549" t="s">
        <v>713</v>
      </c>
      <c r="F2549" s="16">
        <v>43</v>
      </c>
      <c r="G2549" t="str">
        <f t="shared" si="579"/>
        <v>heating</v>
      </c>
      <c r="H2549" s="283">
        <f>IF(G2549="heating",F2549*Assumptions!M$4+Assumptions!M$7,0)</f>
        <v>0.28406530170749683</v>
      </c>
      <c r="I2549" s="15">
        <f t="shared" si="580"/>
        <v>1.0924036124451033</v>
      </c>
      <c r="J2549" s="15">
        <f t="shared" si="581"/>
        <v>1.0199659078795975</v>
      </c>
      <c r="K2549" s="283">
        <f t="shared" si="586"/>
        <v>0.31650966172974254</v>
      </c>
      <c r="L2549" s="283">
        <f t="shared" si="587"/>
        <v>3.7370271581932331</v>
      </c>
      <c r="M2549" s="283">
        <f t="shared" si="588"/>
        <v>4.0357313482502191</v>
      </c>
      <c r="N2549" s="283">
        <f t="shared" si="589"/>
        <v>3.2278965655525562</v>
      </c>
      <c r="O2549" s="283">
        <f t="shared" si="590"/>
        <v>0.36643218817395007</v>
      </c>
      <c r="P2549" s="21">
        <f t="shared" si="582"/>
        <v>0</v>
      </c>
      <c r="Q2549" s="21">
        <f t="shared" si="583"/>
        <v>0.69158980876382303</v>
      </c>
      <c r="R2549">
        <f t="shared" si="584"/>
        <v>0.83668510409641816</v>
      </c>
      <c r="S2549" s="296">
        <f t="shared" si="591"/>
        <v>0</v>
      </c>
      <c r="T2549" s="283">
        <f t="shared" si="592"/>
        <v>0.31650966172974254</v>
      </c>
    </row>
    <row r="2550" spans="1:20" x14ac:dyDescent="0.25">
      <c r="A2550" s="286">
        <v>43207</v>
      </c>
      <c r="B2550" s="1">
        <f t="shared" si="585"/>
        <v>2</v>
      </c>
      <c r="C2550" s="285">
        <v>4</v>
      </c>
      <c r="D2550" t="s">
        <v>713</v>
      </c>
      <c r="F2550" s="16">
        <v>43</v>
      </c>
      <c r="G2550" t="str">
        <f t="shared" si="579"/>
        <v>heating</v>
      </c>
      <c r="H2550" s="283">
        <f>IF(G2550="heating",F2550*Assumptions!M$4+Assumptions!M$7,0)</f>
        <v>0.28406530170749683</v>
      </c>
      <c r="I2550" s="15">
        <f t="shared" si="580"/>
        <v>1.1348296917927807</v>
      </c>
      <c r="J2550" s="15">
        <f t="shared" si="581"/>
        <v>1.0199659078795975</v>
      </c>
      <c r="K2550" s="283">
        <f t="shared" si="586"/>
        <v>0.32880206342987639</v>
      </c>
      <c r="L2550" s="283">
        <f t="shared" si="587"/>
        <v>3.7370271581932331</v>
      </c>
      <c r="M2550" s="283">
        <f t="shared" si="588"/>
        <v>4.1924685252937239</v>
      </c>
      <c r="N2550" s="283">
        <f t="shared" si="589"/>
        <v>3.2278965655525562</v>
      </c>
      <c r="O2550" s="283">
        <f t="shared" si="590"/>
        <v>0.38066344932495821</v>
      </c>
      <c r="P2550" s="21">
        <f t="shared" si="582"/>
        <v>0</v>
      </c>
      <c r="Q2550" s="21">
        <f t="shared" si="583"/>
        <v>0.6473875548762833</v>
      </c>
      <c r="R2550">
        <f t="shared" si="584"/>
        <v>0.83668510409641816</v>
      </c>
      <c r="S2550" s="296">
        <f t="shared" si="591"/>
        <v>0</v>
      </c>
      <c r="T2550" s="283">
        <f t="shared" si="592"/>
        <v>0.32880206342987639</v>
      </c>
    </row>
    <row r="2551" spans="1:20" x14ac:dyDescent="0.25">
      <c r="A2551" s="286">
        <v>43207</v>
      </c>
      <c r="B2551" s="1">
        <f t="shared" si="585"/>
        <v>2</v>
      </c>
      <c r="C2551" s="285">
        <v>5</v>
      </c>
      <c r="D2551" t="s">
        <v>713</v>
      </c>
      <c r="F2551" s="16">
        <v>45</v>
      </c>
      <c r="G2551" t="str">
        <f t="shared" si="579"/>
        <v>heating</v>
      </c>
      <c r="H2551" s="283">
        <f>IF(G2551="heating",F2551*Assumptions!M$4+Assumptions!M$7,0)</f>
        <v>0.26267355323341679</v>
      </c>
      <c r="I2551" s="15">
        <f t="shared" si="580"/>
        <v>1.1635558681477385</v>
      </c>
      <c r="J2551" s="15">
        <f t="shared" si="581"/>
        <v>1.0199659078795975</v>
      </c>
      <c r="K2551" s="283">
        <f t="shared" si="586"/>
        <v>0.31173764160010159</v>
      </c>
      <c r="L2551" s="283">
        <f t="shared" si="587"/>
        <v>3.8225513186096443</v>
      </c>
      <c r="M2551" s="283">
        <f t="shared" si="588"/>
        <v>4.0658522496551832</v>
      </c>
      <c r="N2551" s="283">
        <f t="shared" si="589"/>
        <v>3.3574836377085973</v>
      </c>
      <c r="O2551" s="283">
        <f t="shared" si="590"/>
        <v>0.35491852278154074</v>
      </c>
      <c r="P2551" s="21">
        <f t="shared" si="582"/>
        <v>0</v>
      </c>
      <c r="Q2551" s="21">
        <f t="shared" si="583"/>
        <v>0.72139578924615555</v>
      </c>
      <c r="R2551">
        <f t="shared" si="584"/>
        <v>0.83668510409641816</v>
      </c>
      <c r="S2551" s="296">
        <f t="shared" si="591"/>
        <v>0</v>
      </c>
      <c r="T2551" s="283">
        <f t="shared" si="592"/>
        <v>0.31173764160010159</v>
      </c>
    </row>
    <row r="2552" spans="1:20" x14ac:dyDescent="0.25">
      <c r="A2552" s="286">
        <v>43207</v>
      </c>
      <c r="B2552" s="1">
        <f t="shared" si="585"/>
        <v>2</v>
      </c>
      <c r="C2552" s="285">
        <v>6</v>
      </c>
      <c r="D2552" t="s">
        <v>713</v>
      </c>
      <c r="F2552" s="16">
        <v>43</v>
      </c>
      <c r="G2552" t="str">
        <f t="shared" si="579"/>
        <v>heating</v>
      </c>
      <c r="H2552" s="283">
        <f>IF(G2552="heating",F2552*Assumptions!M$4+Assumptions!M$7,0)</f>
        <v>0.28406530170749683</v>
      </c>
      <c r="I2552" s="15">
        <f t="shared" si="580"/>
        <v>1.2083911162615524</v>
      </c>
      <c r="J2552" s="15">
        <f t="shared" si="581"/>
        <v>1.0199659078795975</v>
      </c>
      <c r="K2552" s="283">
        <f t="shared" si="586"/>
        <v>0.35011552423293552</v>
      </c>
      <c r="L2552" s="283">
        <f t="shared" si="587"/>
        <v>3.7370271581932331</v>
      </c>
      <c r="M2552" s="283">
        <f t="shared" si="588"/>
        <v>4.4642308513868016</v>
      </c>
      <c r="N2552" s="283">
        <f t="shared" si="589"/>
        <v>3.2278965655525562</v>
      </c>
      <c r="O2552" s="283">
        <f t="shared" si="590"/>
        <v>0.40533864576901912</v>
      </c>
      <c r="P2552" s="21">
        <f t="shared" si="582"/>
        <v>0</v>
      </c>
      <c r="Q2552" s="21">
        <f t="shared" si="583"/>
        <v>0.87787080972652631</v>
      </c>
      <c r="R2552">
        <f t="shared" si="584"/>
        <v>0.83668510409641816</v>
      </c>
      <c r="S2552" s="296">
        <f t="shared" si="591"/>
        <v>0</v>
      </c>
      <c r="T2552" s="283">
        <f t="shared" si="592"/>
        <v>0.35011552423293552</v>
      </c>
    </row>
    <row r="2553" spans="1:20" x14ac:dyDescent="0.25">
      <c r="A2553" s="286">
        <v>43207</v>
      </c>
      <c r="B2553" s="1">
        <f t="shared" si="585"/>
        <v>2</v>
      </c>
      <c r="C2553" s="285">
        <v>7</v>
      </c>
      <c r="D2553" t="s">
        <v>714</v>
      </c>
      <c r="F2553" s="16">
        <v>46</v>
      </c>
      <c r="G2553" t="str">
        <f t="shared" si="579"/>
        <v>heating</v>
      </c>
      <c r="H2553" s="283">
        <f>IF(G2553="heating",F2553*Assumptions!M$4+Assumptions!M$7,0)</f>
        <v>0.2519776789963768</v>
      </c>
      <c r="I2553" s="15">
        <f t="shared" si="580"/>
        <v>1.1637425769249583</v>
      </c>
      <c r="J2553" s="15">
        <f t="shared" si="581"/>
        <v>1.0199659078795975</v>
      </c>
      <c r="K2553" s="283">
        <f t="shared" si="586"/>
        <v>0.29909189947612674</v>
      </c>
      <c r="L2553" s="283">
        <f t="shared" si="587"/>
        <v>3.8708416397494121</v>
      </c>
      <c r="M2553" s="283">
        <f t="shared" si="588"/>
        <v>3.9501999357966318</v>
      </c>
      <c r="N2553" s="283">
        <f t="shared" si="589"/>
        <v>3.4228778732085736</v>
      </c>
      <c r="O2553" s="283">
        <f t="shared" si="590"/>
        <v>0.33823508214118214</v>
      </c>
      <c r="P2553" s="21">
        <f t="shared" si="582"/>
        <v>0</v>
      </c>
      <c r="Q2553" s="21">
        <f t="shared" si="583"/>
        <v>0.97331382064367777</v>
      </c>
      <c r="R2553">
        <f t="shared" si="584"/>
        <v>0.83668510409641816</v>
      </c>
      <c r="S2553" s="296">
        <f t="shared" si="591"/>
        <v>0</v>
      </c>
      <c r="T2553" s="283">
        <f t="shared" si="592"/>
        <v>0.29909189947612674</v>
      </c>
    </row>
    <row r="2554" spans="1:20" x14ac:dyDescent="0.25">
      <c r="A2554" s="286">
        <v>43207</v>
      </c>
      <c r="B2554" s="1">
        <f t="shared" si="585"/>
        <v>2</v>
      </c>
      <c r="C2554" s="285">
        <v>8</v>
      </c>
      <c r="D2554" t="s">
        <v>714</v>
      </c>
      <c r="F2554" s="16">
        <v>46</v>
      </c>
      <c r="G2554" t="str">
        <f t="shared" si="579"/>
        <v>heating</v>
      </c>
      <c r="H2554" s="283">
        <f>IF(G2554="heating",F2554*Assumptions!M$4+Assumptions!M$7,0)</f>
        <v>0.2519776789963768</v>
      </c>
      <c r="I2554" s="15">
        <f t="shared" si="580"/>
        <v>1.094193721037565</v>
      </c>
      <c r="J2554" s="15">
        <f t="shared" si="581"/>
        <v>1.0199659078795975</v>
      </c>
      <c r="K2554" s="283">
        <f t="shared" si="586"/>
        <v>0.28121724246330415</v>
      </c>
      <c r="L2554" s="283">
        <f t="shared" si="587"/>
        <v>3.8708416397494121</v>
      </c>
      <c r="M2554" s="283">
        <f t="shared" si="588"/>
        <v>3.7141237695476876</v>
      </c>
      <c r="N2554" s="283">
        <f t="shared" si="589"/>
        <v>3.4228778732085736</v>
      </c>
      <c r="O2554" s="283">
        <f t="shared" si="590"/>
        <v>0.31802110746126916</v>
      </c>
      <c r="P2554" s="21">
        <f t="shared" si="582"/>
        <v>0</v>
      </c>
      <c r="Q2554" s="21">
        <f t="shared" si="583"/>
        <v>0.94940007506179924</v>
      </c>
      <c r="R2554">
        <f t="shared" si="584"/>
        <v>0.83668510409641816</v>
      </c>
      <c r="S2554" s="296">
        <f t="shared" si="591"/>
        <v>0</v>
      </c>
      <c r="T2554" s="283">
        <f t="shared" si="592"/>
        <v>0.28121724246330415</v>
      </c>
    </row>
    <row r="2555" spans="1:20" x14ac:dyDescent="0.25">
      <c r="A2555" s="286">
        <v>43207</v>
      </c>
      <c r="B2555" s="1">
        <f t="shared" si="585"/>
        <v>2</v>
      </c>
      <c r="C2555" s="285">
        <v>9</v>
      </c>
      <c r="D2555" t="s">
        <v>714</v>
      </c>
      <c r="F2555" s="16">
        <v>45</v>
      </c>
      <c r="G2555" t="str">
        <f t="shared" si="579"/>
        <v>heating</v>
      </c>
      <c r="H2555" s="283">
        <f>IF(G2555="heating",F2555*Assumptions!M$4+Assumptions!M$7,0)</f>
        <v>0.26267355323341679</v>
      </c>
      <c r="I2555" s="15">
        <f t="shared" si="580"/>
        <v>1.0343009000871222</v>
      </c>
      <c r="J2555" s="15">
        <f t="shared" si="581"/>
        <v>1.0199659078795975</v>
      </c>
      <c r="K2555" s="283">
        <f t="shared" si="586"/>
        <v>0.2771079001228347</v>
      </c>
      <c r="L2555" s="283">
        <f t="shared" si="587"/>
        <v>3.8225513186096443</v>
      </c>
      <c r="M2555" s="283">
        <f t="shared" si="588"/>
        <v>3.6141922846678911</v>
      </c>
      <c r="N2555" s="283">
        <f t="shared" si="589"/>
        <v>3.3574836377085973</v>
      </c>
      <c r="O2555" s="283">
        <f t="shared" si="590"/>
        <v>0.31549198248203847</v>
      </c>
      <c r="P2555" s="21">
        <f t="shared" si="582"/>
        <v>0</v>
      </c>
      <c r="Q2555" s="21">
        <f t="shared" si="583"/>
        <v>0.8408485371888097</v>
      </c>
      <c r="R2555">
        <f t="shared" si="584"/>
        <v>0.83668510409641816</v>
      </c>
      <c r="S2555" s="296">
        <f t="shared" si="591"/>
        <v>0</v>
      </c>
      <c r="T2555" s="283">
        <f t="shared" si="592"/>
        <v>0.2771079001228347</v>
      </c>
    </row>
    <row r="2556" spans="1:20" x14ac:dyDescent="0.25">
      <c r="A2556" s="286">
        <v>43207</v>
      </c>
      <c r="B2556" s="1">
        <f t="shared" si="585"/>
        <v>2</v>
      </c>
      <c r="C2556" s="285">
        <v>10</v>
      </c>
      <c r="D2556" t="s">
        <v>714</v>
      </c>
      <c r="F2556" s="16">
        <v>43</v>
      </c>
      <c r="G2556" t="str">
        <f t="shared" si="579"/>
        <v>heating</v>
      </c>
      <c r="H2556" s="283">
        <f>IF(G2556="heating",F2556*Assumptions!M$4+Assumptions!M$7,0)</f>
        <v>0.28406530170749683</v>
      </c>
      <c r="I2556" s="15">
        <f t="shared" si="580"/>
        <v>0.98112329028689171</v>
      </c>
      <c r="J2556" s="15">
        <f t="shared" si="581"/>
        <v>1.0199659078795975</v>
      </c>
      <c r="K2556" s="283">
        <f t="shared" si="586"/>
        <v>0.28426764355787171</v>
      </c>
      <c r="L2556" s="283">
        <f t="shared" si="587"/>
        <v>3.7370271581932331</v>
      </c>
      <c r="M2556" s="283">
        <f t="shared" si="588"/>
        <v>3.6246218650326809</v>
      </c>
      <c r="N2556" s="283">
        <f t="shared" si="589"/>
        <v>3.2278965655525562</v>
      </c>
      <c r="O2556" s="283">
        <f t="shared" si="590"/>
        <v>0.32910469173894091</v>
      </c>
      <c r="P2556" s="21">
        <f t="shared" si="582"/>
        <v>0</v>
      </c>
      <c r="Q2556" s="21">
        <f t="shared" si="583"/>
        <v>0.74504051125983206</v>
      </c>
      <c r="R2556">
        <f t="shared" si="584"/>
        <v>0.83668510409641816</v>
      </c>
      <c r="S2556" s="296">
        <f t="shared" si="591"/>
        <v>0</v>
      </c>
      <c r="T2556" s="283">
        <f t="shared" si="592"/>
        <v>0.28426764355787171</v>
      </c>
    </row>
    <row r="2557" spans="1:20" x14ac:dyDescent="0.25">
      <c r="A2557" s="286">
        <v>43207</v>
      </c>
      <c r="B2557" s="1">
        <f t="shared" si="585"/>
        <v>2</v>
      </c>
      <c r="C2557" s="285">
        <v>11</v>
      </c>
      <c r="D2557" t="s">
        <v>714</v>
      </c>
      <c r="F2557" s="16">
        <v>43</v>
      </c>
      <c r="G2557" t="str">
        <f t="shared" si="579"/>
        <v>heating</v>
      </c>
      <c r="H2557" s="283">
        <f>IF(G2557="heating",F2557*Assumptions!M$4+Assumptions!M$7,0)</f>
        <v>0.28406530170749683</v>
      </c>
      <c r="I2557" s="15">
        <f t="shared" si="580"/>
        <v>0.94956163997961163</v>
      </c>
      <c r="J2557" s="15">
        <f t="shared" si="581"/>
        <v>1.0199659078795975</v>
      </c>
      <c r="K2557" s="283">
        <f t="shared" si="586"/>
        <v>0.27512306810189147</v>
      </c>
      <c r="L2557" s="283">
        <f t="shared" si="587"/>
        <v>3.7370271581932331</v>
      </c>
      <c r="M2557" s="283">
        <f t="shared" si="588"/>
        <v>3.5080217914916365</v>
      </c>
      <c r="N2557" s="283">
        <f t="shared" si="589"/>
        <v>3.2278965655525562</v>
      </c>
      <c r="O2557" s="283">
        <f t="shared" si="590"/>
        <v>0.31851775807017402</v>
      </c>
      <c r="P2557" s="21">
        <f t="shared" si="582"/>
        <v>0</v>
      </c>
      <c r="Q2557" s="21">
        <f t="shared" si="583"/>
        <v>0.72850690893675296</v>
      </c>
      <c r="R2557">
        <f t="shared" si="584"/>
        <v>0.83668510409641816</v>
      </c>
      <c r="S2557" s="296">
        <f t="shared" si="591"/>
        <v>0</v>
      </c>
      <c r="T2557" s="283">
        <f t="shared" si="592"/>
        <v>0.27512306810189147</v>
      </c>
    </row>
    <row r="2558" spans="1:20" x14ac:dyDescent="0.25">
      <c r="A2558" s="286">
        <v>43207</v>
      </c>
      <c r="B2558" s="1">
        <f t="shared" si="585"/>
        <v>2</v>
      </c>
      <c r="C2558" s="285">
        <v>12</v>
      </c>
      <c r="D2558" t="s">
        <v>714</v>
      </c>
      <c r="F2558" s="16">
        <v>45</v>
      </c>
      <c r="G2558" t="str">
        <f t="shared" si="579"/>
        <v>heating</v>
      </c>
      <c r="H2558" s="283">
        <f>IF(G2558="heating",F2558*Assumptions!M$4+Assumptions!M$7,0)</f>
        <v>0.26267355323341679</v>
      </c>
      <c r="I2558" s="15">
        <f t="shared" si="580"/>
        <v>0.91648403420261149</v>
      </c>
      <c r="J2558" s="15">
        <f t="shared" si="581"/>
        <v>1.0199659078795975</v>
      </c>
      <c r="K2558" s="283">
        <f t="shared" si="586"/>
        <v>0.24554263289589875</v>
      </c>
      <c r="L2558" s="283">
        <f t="shared" si="587"/>
        <v>3.8225513186096443</v>
      </c>
      <c r="M2558" s="283">
        <f t="shared" si="588"/>
        <v>3.2025008632955587</v>
      </c>
      <c r="N2558" s="283">
        <f t="shared" si="589"/>
        <v>3.3574836377085973</v>
      </c>
      <c r="O2558" s="283">
        <f t="shared" si="590"/>
        <v>0.2795543974092673</v>
      </c>
      <c r="P2558" s="21">
        <f t="shared" si="582"/>
        <v>0</v>
      </c>
      <c r="Q2558" s="21">
        <f t="shared" si="583"/>
        <v>0.75910815787401487</v>
      </c>
      <c r="R2558">
        <f t="shared" si="584"/>
        <v>0.83668510409641816</v>
      </c>
      <c r="S2558" s="296">
        <f t="shared" si="591"/>
        <v>0</v>
      </c>
      <c r="T2558" s="283">
        <f t="shared" si="592"/>
        <v>0.24554263289589875</v>
      </c>
    </row>
    <row r="2559" spans="1:20" x14ac:dyDescent="0.25">
      <c r="A2559" s="286">
        <v>43207</v>
      </c>
      <c r="B2559" s="1">
        <f t="shared" si="585"/>
        <v>2</v>
      </c>
      <c r="C2559" s="285">
        <v>13</v>
      </c>
      <c r="D2559" t="s">
        <v>714</v>
      </c>
      <c r="F2559" s="16">
        <v>45</v>
      </c>
      <c r="G2559" t="str">
        <f t="shared" si="579"/>
        <v>heating</v>
      </c>
      <c r="H2559" s="283">
        <f>IF(G2559="heating",F2559*Assumptions!M$4+Assumptions!M$7,0)</f>
        <v>0.26267355323341679</v>
      </c>
      <c r="I2559" s="15">
        <f t="shared" si="580"/>
        <v>0.90040206880052787</v>
      </c>
      <c r="J2559" s="15">
        <f t="shared" si="581"/>
        <v>1.0199659078795975</v>
      </c>
      <c r="K2559" s="283">
        <f t="shared" si="586"/>
        <v>0.24123398377643643</v>
      </c>
      <c r="L2559" s="283">
        <f t="shared" si="587"/>
        <v>3.8225513186096443</v>
      </c>
      <c r="M2559" s="283">
        <f t="shared" si="588"/>
        <v>3.1463051128387907</v>
      </c>
      <c r="N2559" s="283">
        <f t="shared" si="589"/>
        <v>3.3574836377085973</v>
      </c>
      <c r="O2559" s="283">
        <f t="shared" si="590"/>
        <v>0.27464892826920995</v>
      </c>
      <c r="P2559" s="21">
        <f t="shared" si="582"/>
        <v>0</v>
      </c>
      <c r="Q2559" s="21">
        <f t="shared" si="583"/>
        <v>0.79115902007799765</v>
      </c>
      <c r="R2559">
        <f t="shared" si="584"/>
        <v>0.83668510409641816</v>
      </c>
      <c r="S2559" s="296">
        <f t="shared" si="591"/>
        <v>0</v>
      </c>
      <c r="T2559" s="283">
        <f t="shared" si="592"/>
        <v>0.24123398377643643</v>
      </c>
    </row>
    <row r="2560" spans="1:20" x14ac:dyDescent="0.25">
      <c r="A2560" s="286">
        <v>43207</v>
      </c>
      <c r="B2560" s="1">
        <f t="shared" si="585"/>
        <v>2</v>
      </c>
      <c r="C2560" s="285">
        <v>14</v>
      </c>
      <c r="D2560" t="s">
        <v>714</v>
      </c>
      <c r="F2560" s="16">
        <v>46</v>
      </c>
      <c r="G2560" t="str">
        <f t="shared" si="579"/>
        <v>heating</v>
      </c>
      <c r="H2560" s="283">
        <f>IF(G2560="heating",F2560*Assumptions!M$4+Assumptions!M$7,0)</f>
        <v>0.2519776789963768</v>
      </c>
      <c r="I2560" s="15">
        <f t="shared" si="580"/>
        <v>0.86032894500746537</v>
      </c>
      <c r="J2560" s="15">
        <f t="shared" si="581"/>
        <v>1.0199659078795975</v>
      </c>
      <c r="K2560" s="283">
        <f t="shared" si="586"/>
        <v>0.22111197393542439</v>
      </c>
      <c r="L2560" s="283">
        <f t="shared" si="587"/>
        <v>3.8708416397494121</v>
      </c>
      <c r="M2560" s="283">
        <f t="shared" si="588"/>
        <v>2.9202947548009304</v>
      </c>
      <c r="N2560" s="283">
        <f t="shared" si="589"/>
        <v>3.4228778732085736</v>
      </c>
      <c r="O2560" s="283">
        <f t="shared" si="590"/>
        <v>0.25004965630109516</v>
      </c>
      <c r="P2560" s="21">
        <f t="shared" si="582"/>
        <v>0</v>
      </c>
      <c r="Q2560" s="21">
        <f t="shared" si="583"/>
        <v>0.84355555031342389</v>
      </c>
      <c r="R2560">
        <f t="shared" si="584"/>
        <v>0.83668510409641816</v>
      </c>
      <c r="S2560" s="296">
        <f t="shared" si="591"/>
        <v>0</v>
      </c>
      <c r="T2560" s="283">
        <f t="shared" si="592"/>
        <v>0.22111197393542439</v>
      </c>
    </row>
    <row r="2561" spans="1:20" x14ac:dyDescent="0.25">
      <c r="A2561" s="286">
        <v>43207</v>
      </c>
      <c r="B2561" s="1">
        <f t="shared" si="585"/>
        <v>2</v>
      </c>
      <c r="C2561" s="285">
        <v>15</v>
      </c>
      <c r="D2561" t="s">
        <v>714</v>
      </c>
      <c r="F2561" s="16">
        <v>46</v>
      </c>
      <c r="G2561" t="str">
        <f t="shared" si="579"/>
        <v>heating</v>
      </c>
      <c r="H2561" s="283">
        <f>IF(G2561="heating",F2561*Assumptions!M$4+Assumptions!M$7,0)</f>
        <v>0.2519776789963768</v>
      </c>
      <c r="I2561" s="15">
        <f t="shared" si="580"/>
        <v>0.85754515037175039</v>
      </c>
      <c r="J2561" s="15">
        <f t="shared" si="581"/>
        <v>1.0199659078795975</v>
      </c>
      <c r="K2561" s="283">
        <f t="shared" si="586"/>
        <v>0.22039651465615018</v>
      </c>
      <c r="L2561" s="283">
        <f t="shared" si="587"/>
        <v>3.8708416397494121</v>
      </c>
      <c r="M2561" s="283">
        <f t="shared" si="588"/>
        <v>2.9108454611089098</v>
      </c>
      <c r="N2561" s="283">
        <f t="shared" si="589"/>
        <v>3.4228778732085736</v>
      </c>
      <c r="O2561" s="283">
        <f t="shared" si="590"/>
        <v>0.24924056241216724</v>
      </c>
      <c r="P2561" s="21">
        <f t="shared" si="582"/>
        <v>0</v>
      </c>
      <c r="Q2561" s="21">
        <f t="shared" si="583"/>
        <v>0.96592607327566882</v>
      </c>
      <c r="R2561">
        <f t="shared" si="584"/>
        <v>0.83668510409641816</v>
      </c>
      <c r="S2561" s="296">
        <f t="shared" si="591"/>
        <v>0</v>
      </c>
      <c r="T2561" s="283">
        <f t="shared" si="592"/>
        <v>0.22039651465615018</v>
      </c>
    </row>
    <row r="2562" spans="1:20" x14ac:dyDescent="0.25">
      <c r="A2562" s="286">
        <v>43207</v>
      </c>
      <c r="B2562" s="1">
        <f t="shared" si="585"/>
        <v>2</v>
      </c>
      <c r="C2562" s="285">
        <v>16</v>
      </c>
      <c r="D2562" t="s">
        <v>714</v>
      </c>
      <c r="F2562" s="16">
        <v>48</v>
      </c>
      <c r="G2562" t="str">
        <f t="shared" ref="G2562:G2625" si="593">VLOOKUP(A2562,U$2:W$366,3,FALSE)</f>
        <v>heating</v>
      </c>
      <c r="H2562" s="283">
        <f>IF(G2562="heating",F2562*Assumptions!M$4+Assumptions!M$7,0)</f>
        <v>0.2305859305222967</v>
      </c>
      <c r="I2562" s="15">
        <f t="shared" ref="I2562:I2625" si="594">VLOOKUP(C2562,AO$2:AQ$25,3,FALSE)</f>
        <v>0.88344815438260227</v>
      </c>
      <c r="J2562" s="15">
        <f t="shared" ref="J2562:J2625" si="595">VLOOKUP(B2562,AS$4:AU$10,3,FALSE)</f>
        <v>1.0199659078795975</v>
      </c>
      <c r="K2562" s="283">
        <f t="shared" si="586"/>
        <v>0.20777798411123391</v>
      </c>
      <c r="L2562" s="283">
        <f t="shared" si="587"/>
        <v>3.9630740889572826</v>
      </c>
      <c r="M2562" s="283">
        <f t="shared" si="588"/>
        <v>2.8095757278368749</v>
      </c>
      <c r="N2562" s="283">
        <f t="shared" si="589"/>
        <v>3.5524856183738187</v>
      </c>
      <c r="O2562" s="283">
        <f t="shared" si="590"/>
        <v>0.23179250630265627</v>
      </c>
      <c r="P2562" s="21">
        <f t="shared" ref="P2562:P2625" si="596">IF(G2562="cooling",IF(F2562&lt;61,0.025,(F2562^2*AX$25+F2562*AY$25+AZ$25)),0)</f>
        <v>0</v>
      </c>
      <c r="Q2562" s="21">
        <f t="shared" ref="Q2562:Q2625" si="597">VLOOKUP(C2562,BB$2:BC$25,2,FALSE)</f>
        <v>1.1649354943302594</v>
      </c>
      <c r="R2562">
        <f t="shared" ref="R2562:R2625" si="598">VLOOKUP(B2562,AS$4:AV$10,4,FALSE)</f>
        <v>0.83668510409641816</v>
      </c>
      <c r="S2562" s="296">
        <f t="shared" si="591"/>
        <v>0</v>
      </c>
      <c r="T2562" s="283">
        <f t="shared" si="592"/>
        <v>0.20777798411123391</v>
      </c>
    </row>
    <row r="2563" spans="1:20" x14ac:dyDescent="0.25">
      <c r="A2563" s="286">
        <v>43207</v>
      </c>
      <c r="B2563" s="1">
        <f t="shared" ref="B2563:B2626" si="599">WEEKDAY(A2563,2)</f>
        <v>2</v>
      </c>
      <c r="C2563" s="285">
        <v>17</v>
      </c>
      <c r="D2563" t="s">
        <v>714</v>
      </c>
      <c r="F2563" s="16">
        <v>48</v>
      </c>
      <c r="G2563" t="str">
        <f t="shared" si="593"/>
        <v>heating</v>
      </c>
      <c r="H2563" s="283">
        <f>IF(G2563="heating",F2563*Assumptions!M$4+Assumptions!M$7,0)</f>
        <v>0.2305859305222967</v>
      </c>
      <c r="I2563" s="15">
        <f t="shared" si="594"/>
        <v>0.94025748850374469</v>
      </c>
      <c r="J2563" s="15">
        <f t="shared" si="595"/>
        <v>1.0199659078795975</v>
      </c>
      <c r="K2563" s="283">
        <f t="shared" ref="K2563:K2626" si="600">H2563*I2563*J2563</f>
        <v>0.22113895935787026</v>
      </c>
      <c r="L2563" s="283">
        <f t="shared" ref="L2563:L2626" si="601">VLOOKUP(F2563,BL$2:BN$92,2,FALSE)</f>
        <v>3.9630740889572826</v>
      </c>
      <c r="M2563" s="283">
        <f t="shared" ref="M2563:M2626" si="602">IF(G2563="heating",K2563*(L2563*3.412),0)</f>
        <v>2.9902429525852026</v>
      </c>
      <c r="N2563" s="283">
        <f t="shared" ref="N2563:N2626" si="603">VLOOKUP(F2563,BL$2:BN$92,3,FALSE)</f>
        <v>3.5524856183738187</v>
      </c>
      <c r="O2563" s="283">
        <f t="shared" ref="O2563:O2626" si="604">IF(F2563&lt;=61,IF(G2563="heating",IF(F2563&gt;=5,K2563*L2563/N2563,0),0),0)</f>
        <v>0.246697713667685</v>
      </c>
      <c r="P2563" s="21">
        <f t="shared" si="596"/>
        <v>0</v>
      </c>
      <c r="Q2563" s="21">
        <f t="shared" si="597"/>
        <v>1.3521540118753073</v>
      </c>
      <c r="R2563">
        <f t="shared" si="598"/>
        <v>0.83668510409641816</v>
      </c>
      <c r="S2563" s="296">
        <f t="shared" ref="S2563:S2626" si="605">P2563*Q2563*R2563</f>
        <v>0</v>
      </c>
      <c r="T2563" s="283">
        <f t="shared" ref="T2563:T2626" si="606">K2563+S2563</f>
        <v>0.22113895935787026</v>
      </c>
    </row>
    <row r="2564" spans="1:20" x14ac:dyDescent="0.25">
      <c r="A2564" s="286">
        <v>43207</v>
      </c>
      <c r="B2564" s="1">
        <f t="shared" si="599"/>
        <v>2</v>
      </c>
      <c r="C2564" s="285">
        <v>18</v>
      </c>
      <c r="D2564" t="s">
        <v>714</v>
      </c>
      <c r="F2564" s="16">
        <v>45</v>
      </c>
      <c r="G2564" t="str">
        <f t="shared" si="593"/>
        <v>heating</v>
      </c>
      <c r="H2564" s="283">
        <f>IF(G2564="heating",F2564*Assumptions!M$4+Assumptions!M$7,0)</f>
        <v>0.26267355323341679</v>
      </c>
      <c r="I2564" s="15">
        <f t="shared" si="594"/>
        <v>0.98182363790757687</v>
      </c>
      <c r="J2564" s="15">
        <f t="shared" si="595"/>
        <v>1.0199659078795975</v>
      </c>
      <c r="K2564" s="283">
        <f t="shared" si="600"/>
        <v>0.26304829336280544</v>
      </c>
      <c r="L2564" s="283">
        <f t="shared" si="601"/>
        <v>3.8225513186096443</v>
      </c>
      <c r="M2564" s="283">
        <f t="shared" si="602"/>
        <v>3.4308192294246527</v>
      </c>
      <c r="N2564" s="283">
        <f t="shared" si="603"/>
        <v>3.3574836377085973</v>
      </c>
      <c r="O2564" s="283">
        <f t="shared" si="604"/>
        <v>0.29948488485806857</v>
      </c>
      <c r="P2564" s="21">
        <f t="shared" si="596"/>
        <v>0</v>
      </c>
      <c r="Q2564" s="21">
        <f t="shared" si="597"/>
        <v>1.5598916921549892</v>
      </c>
      <c r="R2564">
        <f t="shared" si="598"/>
        <v>0.83668510409641816</v>
      </c>
      <c r="S2564" s="296">
        <f t="shared" si="605"/>
        <v>0</v>
      </c>
      <c r="T2564" s="283">
        <f t="shared" si="606"/>
        <v>0.26304829336280544</v>
      </c>
    </row>
    <row r="2565" spans="1:20" x14ac:dyDescent="0.25">
      <c r="A2565" s="286">
        <v>43207</v>
      </c>
      <c r="B2565" s="1">
        <f t="shared" si="599"/>
        <v>2</v>
      </c>
      <c r="C2565" s="285">
        <v>19</v>
      </c>
      <c r="D2565" t="s">
        <v>714</v>
      </c>
      <c r="F2565" s="16">
        <v>39</v>
      </c>
      <c r="G2565" t="str">
        <f t="shared" si="593"/>
        <v>heating</v>
      </c>
      <c r="H2565" s="283">
        <f>IF(G2565="heating",F2565*Assumptions!M$4+Assumptions!M$7,0)</f>
        <v>0.32684879865565691</v>
      </c>
      <c r="I2565" s="15">
        <f t="shared" si="594"/>
        <v>0.98418842963438757</v>
      </c>
      <c r="J2565" s="15">
        <f t="shared" si="595"/>
        <v>1.0199659078795975</v>
      </c>
      <c r="K2565" s="283">
        <f t="shared" si="600"/>
        <v>0.32810345521356793</v>
      </c>
      <c r="L2565" s="283">
        <f t="shared" si="601"/>
        <v>3.4953736047983544</v>
      </c>
      <c r="M2565" s="283">
        <f t="shared" si="602"/>
        <v>3.9130322636725503</v>
      </c>
      <c r="N2565" s="283">
        <f t="shared" si="603"/>
        <v>2.9501734199721237</v>
      </c>
      <c r="O2565" s="283">
        <f t="shared" si="604"/>
        <v>0.38873787867273268</v>
      </c>
      <c r="P2565" s="21">
        <f t="shared" si="596"/>
        <v>0</v>
      </c>
      <c r="Q2565" s="21">
        <f t="shared" si="597"/>
        <v>1.6764212681468484</v>
      </c>
      <c r="R2565">
        <f t="shared" si="598"/>
        <v>0.83668510409641816</v>
      </c>
      <c r="S2565" s="296">
        <f t="shared" si="605"/>
        <v>0</v>
      </c>
      <c r="T2565" s="283">
        <f t="shared" si="606"/>
        <v>0.32810345521356793</v>
      </c>
    </row>
    <row r="2566" spans="1:20" x14ac:dyDescent="0.25">
      <c r="A2566" s="286">
        <v>43207</v>
      </c>
      <c r="B2566" s="1">
        <f t="shared" si="599"/>
        <v>2</v>
      </c>
      <c r="C2566" s="285">
        <v>20</v>
      </c>
      <c r="D2566" t="s">
        <v>714</v>
      </c>
      <c r="F2566" s="16">
        <v>41</v>
      </c>
      <c r="G2566" t="str">
        <f t="shared" si="593"/>
        <v>heating</v>
      </c>
      <c r="H2566" s="283">
        <f>IF(G2566="heating",F2566*Assumptions!M$4+Assumptions!M$7,0)</f>
        <v>0.30545705018157687</v>
      </c>
      <c r="I2566" s="15">
        <f t="shared" si="594"/>
        <v>0.97071962311712034</v>
      </c>
      <c r="J2566" s="15">
        <f t="shared" si="595"/>
        <v>1.0199659078795975</v>
      </c>
      <c r="K2566" s="283">
        <f t="shared" si="600"/>
        <v>0.30243330692124176</v>
      </c>
      <c r="L2566" s="283">
        <f t="shared" si="601"/>
        <v>3.6290180754851575</v>
      </c>
      <c r="M2566" s="283">
        <f t="shared" si="602"/>
        <v>3.744792618565536</v>
      </c>
      <c r="N2566" s="283">
        <f t="shared" si="603"/>
        <v>3.0927664988509331</v>
      </c>
      <c r="O2566" s="283">
        <f t="shared" si="604"/>
        <v>0.35487190444338695</v>
      </c>
      <c r="P2566" s="21">
        <f t="shared" si="596"/>
        <v>0</v>
      </c>
      <c r="Q2566" s="21">
        <f t="shared" si="597"/>
        <v>1.52436960139122</v>
      </c>
      <c r="R2566">
        <f t="shared" si="598"/>
        <v>0.83668510409641816</v>
      </c>
      <c r="S2566" s="296">
        <f t="shared" si="605"/>
        <v>0</v>
      </c>
      <c r="T2566" s="283">
        <f t="shared" si="606"/>
        <v>0.30243330692124176</v>
      </c>
    </row>
    <row r="2567" spans="1:20" x14ac:dyDescent="0.25">
      <c r="A2567" s="286">
        <v>43207</v>
      </c>
      <c r="B2567" s="1">
        <f t="shared" si="599"/>
        <v>2</v>
      </c>
      <c r="C2567" s="285">
        <v>21</v>
      </c>
      <c r="D2567" t="s">
        <v>714</v>
      </c>
      <c r="F2567" s="16">
        <v>39</v>
      </c>
      <c r="G2567" t="str">
        <f t="shared" si="593"/>
        <v>heating</v>
      </c>
      <c r="H2567" s="283">
        <f>IF(G2567="heating",F2567*Assumptions!M$4+Assumptions!M$7,0)</f>
        <v>0.32684879865565691</v>
      </c>
      <c r="I2567" s="15">
        <f t="shared" si="594"/>
        <v>0.95751150862929935</v>
      </c>
      <c r="J2567" s="15">
        <f t="shared" si="595"/>
        <v>1.0199659078795975</v>
      </c>
      <c r="K2567" s="283">
        <f t="shared" si="600"/>
        <v>0.31921004649966911</v>
      </c>
      <c r="L2567" s="283">
        <f t="shared" si="601"/>
        <v>3.4953736047983544</v>
      </c>
      <c r="M2567" s="283">
        <f t="shared" si="602"/>
        <v>3.8069675615838121</v>
      </c>
      <c r="N2567" s="283">
        <f t="shared" si="603"/>
        <v>2.9501734199721237</v>
      </c>
      <c r="O2567" s="283">
        <f t="shared" si="604"/>
        <v>0.37820094349976946</v>
      </c>
      <c r="P2567" s="21">
        <f t="shared" si="596"/>
        <v>0</v>
      </c>
      <c r="Q2567" s="21">
        <f t="shared" si="597"/>
        <v>1.4448604713749031</v>
      </c>
      <c r="R2567">
        <f t="shared" si="598"/>
        <v>0.83668510409641816</v>
      </c>
      <c r="S2567" s="296">
        <f t="shared" si="605"/>
        <v>0</v>
      </c>
      <c r="T2567" s="283">
        <f t="shared" si="606"/>
        <v>0.31921004649966911</v>
      </c>
    </row>
    <row r="2568" spans="1:20" x14ac:dyDescent="0.25">
      <c r="A2568" s="286">
        <v>43207</v>
      </c>
      <c r="B2568" s="1">
        <f t="shared" si="599"/>
        <v>2</v>
      </c>
      <c r="C2568" s="285">
        <v>22</v>
      </c>
      <c r="D2568" t="s">
        <v>714</v>
      </c>
      <c r="F2568" s="16">
        <v>39</v>
      </c>
      <c r="G2568" t="str">
        <f t="shared" si="593"/>
        <v>heating</v>
      </c>
      <c r="H2568" s="283">
        <f>IF(G2568="heating",F2568*Assumptions!M$4+Assumptions!M$7,0)</f>
        <v>0.32684879865565691</v>
      </c>
      <c r="I2568" s="15">
        <f t="shared" si="594"/>
        <v>0.9426530227543114</v>
      </c>
      <c r="J2568" s="15">
        <f t="shared" si="595"/>
        <v>1.0199659078795975</v>
      </c>
      <c r="K2568" s="283">
        <f t="shared" si="600"/>
        <v>0.31425660424406715</v>
      </c>
      <c r="L2568" s="283">
        <f t="shared" si="601"/>
        <v>3.4953736047983544</v>
      </c>
      <c r="M2568" s="283">
        <f t="shared" si="602"/>
        <v>3.7478917455434333</v>
      </c>
      <c r="N2568" s="283">
        <f t="shared" si="603"/>
        <v>2.9501734199721237</v>
      </c>
      <c r="O2568" s="283">
        <f t="shared" si="604"/>
        <v>0.3723320914533404</v>
      </c>
      <c r="P2568" s="21">
        <f t="shared" si="596"/>
        <v>0</v>
      </c>
      <c r="Q2568" s="21">
        <f t="shared" si="597"/>
        <v>1.2427137171080138</v>
      </c>
      <c r="R2568">
        <f t="shared" si="598"/>
        <v>0.83668510409641816</v>
      </c>
      <c r="S2568" s="296">
        <f t="shared" si="605"/>
        <v>0</v>
      </c>
      <c r="T2568" s="283">
        <f t="shared" si="606"/>
        <v>0.31425660424406715</v>
      </c>
    </row>
    <row r="2569" spans="1:20" x14ac:dyDescent="0.25">
      <c r="A2569" s="286">
        <v>43207</v>
      </c>
      <c r="B2569" s="1">
        <f t="shared" si="599"/>
        <v>2</v>
      </c>
      <c r="C2569" s="285">
        <v>23</v>
      </c>
      <c r="D2569" t="s">
        <v>713</v>
      </c>
      <c r="F2569" s="16">
        <v>39</v>
      </c>
      <c r="G2569" t="str">
        <f t="shared" si="593"/>
        <v>heating</v>
      </c>
      <c r="H2569" s="283">
        <f>IF(G2569="heating",F2569*Assumptions!M$4+Assumptions!M$7,0)</f>
        <v>0.32684879865565691</v>
      </c>
      <c r="I2569" s="15">
        <f t="shared" si="594"/>
        <v>0.94450710149963013</v>
      </c>
      <c r="J2569" s="15">
        <f t="shared" si="595"/>
        <v>1.0199659078795975</v>
      </c>
      <c r="K2569" s="283">
        <f t="shared" si="600"/>
        <v>0.3148747070628567</v>
      </c>
      <c r="L2569" s="283">
        <f t="shared" si="601"/>
        <v>3.4953736047983544</v>
      </c>
      <c r="M2569" s="283">
        <f t="shared" si="602"/>
        <v>3.7552633724914521</v>
      </c>
      <c r="N2569" s="283">
        <f t="shared" si="603"/>
        <v>2.9501734199721237</v>
      </c>
      <c r="O2569" s="283">
        <f t="shared" si="604"/>
        <v>0.37306442137781948</v>
      </c>
      <c r="P2569" s="21">
        <f t="shared" si="596"/>
        <v>0</v>
      </c>
      <c r="Q2569" s="21">
        <f t="shared" si="597"/>
        <v>1.0297519246597011</v>
      </c>
      <c r="R2569">
        <f t="shared" si="598"/>
        <v>0.83668510409641816</v>
      </c>
      <c r="S2569" s="296">
        <f t="shared" si="605"/>
        <v>0</v>
      </c>
      <c r="T2569" s="283">
        <f t="shared" si="606"/>
        <v>0.3148747070628567</v>
      </c>
    </row>
    <row r="2570" spans="1:20" x14ac:dyDescent="0.25">
      <c r="A2570" s="286">
        <v>43208</v>
      </c>
      <c r="B2570" s="1">
        <f t="shared" si="599"/>
        <v>3</v>
      </c>
      <c r="C2570" s="285">
        <v>0</v>
      </c>
      <c r="D2570" t="s">
        <v>713</v>
      </c>
      <c r="F2570" s="16">
        <v>37</v>
      </c>
      <c r="G2570" t="str">
        <f t="shared" si="593"/>
        <v>heating</v>
      </c>
      <c r="H2570" s="283">
        <f>IF(G2570="heating",F2570*Assumptions!M$4+Assumptions!M$7,0)</f>
        <v>0.34824054712973695</v>
      </c>
      <c r="I2570" s="15">
        <f t="shared" si="594"/>
        <v>0.97481507806017154</v>
      </c>
      <c r="J2570" s="15">
        <f t="shared" si="595"/>
        <v>1.0263036171733995</v>
      </c>
      <c r="K2570" s="283">
        <f t="shared" si="600"/>
        <v>0.34839942863666168</v>
      </c>
      <c r="L2570" s="283">
        <f t="shared" si="601"/>
        <v>3.3550920610042541</v>
      </c>
      <c r="M2570" s="283">
        <f t="shared" si="602"/>
        <v>3.9883282799476851</v>
      </c>
      <c r="N2570" s="283">
        <f t="shared" si="603"/>
        <v>2.8034223547707424</v>
      </c>
      <c r="O2570" s="283">
        <f t="shared" si="604"/>
        <v>0.41695899124442587</v>
      </c>
      <c r="P2570" s="21">
        <f t="shared" si="596"/>
        <v>0</v>
      </c>
      <c r="Q2570" s="21">
        <f t="shared" si="597"/>
        <v>0.90668853391740301</v>
      </c>
      <c r="R2570">
        <f t="shared" si="598"/>
        <v>0.9421089825381942</v>
      </c>
      <c r="S2570" s="296">
        <f t="shared" si="605"/>
        <v>0</v>
      </c>
      <c r="T2570" s="283">
        <f t="shared" si="606"/>
        <v>0.34839942863666168</v>
      </c>
    </row>
    <row r="2571" spans="1:20" x14ac:dyDescent="0.25">
      <c r="A2571" s="286">
        <v>43208</v>
      </c>
      <c r="B2571" s="1">
        <f t="shared" si="599"/>
        <v>3</v>
      </c>
      <c r="C2571" s="285">
        <v>1</v>
      </c>
      <c r="D2571" t="s">
        <v>713</v>
      </c>
      <c r="F2571" s="16">
        <v>36</v>
      </c>
      <c r="G2571" t="str">
        <f t="shared" si="593"/>
        <v>heating</v>
      </c>
      <c r="H2571" s="283">
        <f>IF(G2571="heating",F2571*Assumptions!M$4+Assumptions!M$7,0)</f>
        <v>0.358936421366777</v>
      </c>
      <c r="I2571" s="15">
        <f t="shared" si="594"/>
        <v>1.012242869806885</v>
      </c>
      <c r="J2571" s="15">
        <f t="shared" si="595"/>
        <v>1.0263036171733995</v>
      </c>
      <c r="K2571" s="283">
        <f t="shared" si="600"/>
        <v>0.37288774838742317</v>
      </c>
      <c r="L2571" s="283">
        <f t="shared" si="601"/>
        <v>3.2767200477248446</v>
      </c>
      <c r="M2571" s="283">
        <f t="shared" si="602"/>
        <v>4.1689479714812645</v>
      </c>
      <c r="N2571" s="283">
        <f t="shared" si="603"/>
        <v>2.7263288431388362</v>
      </c>
      <c r="O2571" s="283">
        <f t="shared" si="604"/>
        <v>0.44816631851546074</v>
      </c>
      <c r="P2571" s="21">
        <f t="shared" si="596"/>
        <v>0</v>
      </c>
      <c r="Q2571" s="21">
        <f t="shared" si="597"/>
        <v>0.81803459285312596</v>
      </c>
      <c r="R2571">
        <f t="shared" si="598"/>
        <v>0.9421089825381942</v>
      </c>
      <c r="S2571" s="296">
        <f t="shared" si="605"/>
        <v>0</v>
      </c>
      <c r="T2571" s="283">
        <f t="shared" si="606"/>
        <v>0.37288774838742317</v>
      </c>
    </row>
    <row r="2572" spans="1:20" x14ac:dyDescent="0.25">
      <c r="A2572" s="286">
        <v>43208</v>
      </c>
      <c r="B2572" s="1">
        <f t="shared" si="599"/>
        <v>3</v>
      </c>
      <c r="C2572" s="285">
        <v>2</v>
      </c>
      <c r="D2572" t="s">
        <v>713</v>
      </c>
      <c r="F2572" s="16">
        <v>36</v>
      </c>
      <c r="G2572" t="str">
        <f t="shared" si="593"/>
        <v>heating</v>
      </c>
      <c r="H2572" s="283">
        <f>IF(G2572="heating",F2572*Assumptions!M$4+Assumptions!M$7,0)</f>
        <v>0.358936421366777</v>
      </c>
      <c r="I2572" s="15">
        <f t="shared" si="594"/>
        <v>1.0509704703585963</v>
      </c>
      <c r="J2572" s="15">
        <f t="shared" si="595"/>
        <v>1.0263036171733995</v>
      </c>
      <c r="K2572" s="283">
        <f t="shared" si="600"/>
        <v>0.38715413464799536</v>
      </c>
      <c r="L2572" s="283">
        <f t="shared" si="601"/>
        <v>3.2767200477248446</v>
      </c>
      <c r="M2572" s="283">
        <f t="shared" si="602"/>
        <v>4.3284485780809385</v>
      </c>
      <c r="N2572" s="283">
        <f t="shared" si="603"/>
        <v>2.7263288431388362</v>
      </c>
      <c r="O2572" s="283">
        <f t="shared" si="604"/>
        <v>0.465312802508486</v>
      </c>
      <c r="P2572" s="21">
        <f t="shared" si="596"/>
        <v>0</v>
      </c>
      <c r="Q2572" s="21">
        <f t="shared" si="597"/>
        <v>0.74507607494346417</v>
      </c>
      <c r="R2572">
        <f t="shared" si="598"/>
        <v>0.9421089825381942</v>
      </c>
      <c r="S2572" s="296">
        <f t="shared" si="605"/>
        <v>0</v>
      </c>
      <c r="T2572" s="283">
        <f t="shared" si="606"/>
        <v>0.38715413464799536</v>
      </c>
    </row>
    <row r="2573" spans="1:20" x14ac:dyDescent="0.25">
      <c r="A2573" s="286">
        <v>43208</v>
      </c>
      <c r="B2573" s="1">
        <f t="shared" si="599"/>
        <v>3</v>
      </c>
      <c r="C2573" s="285">
        <v>3</v>
      </c>
      <c r="D2573" t="s">
        <v>713</v>
      </c>
      <c r="F2573" s="16">
        <v>36</v>
      </c>
      <c r="G2573" t="str">
        <f t="shared" si="593"/>
        <v>heating</v>
      </c>
      <c r="H2573" s="283">
        <f>IF(G2573="heating",F2573*Assumptions!M$4+Assumptions!M$7,0)</f>
        <v>0.358936421366777</v>
      </c>
      <c r="I2573" s="15">
        <f t="shared" si="594"/>
        <v>1.0924036124451033</v>
      </c>
      <c r="J2573" s="15">
        <f t="shared" si="595"/>
        <v>1.0263036171733995</v>
      </c>
      <c r="K2573" s="283">
        <f t="shared" si="600"/>
        <v>0.4024171822051506</v>
      </c>
      <c r="L2573" s="283">
        <f t="shared" si="601"/>
        <v>3.2767200477248446</v>
      </c>
      <c r="M2573" s="283">
        <f t="shared" si="602"/>
        <v>4.4990920262156653</v>
      </c>
      <c r="N2573" s="283">
        <f t="shared" si="603"/>
        <v>2.7263288431388362</v>
      </c>
      <c r="O2573" s="283">
        <f t="shared" si="604"/>
        <v>0.48365715375788559</v>
      </c>
      <c r="P2573" s="21">
        <f t="shared" si="596"/>
        <v>0</v>
      </c>
      <c r="Q2573" s="21">
        <f t="shared" si="597"/>
        <v>0.69158980876382303</v>
      </c>
      <c r="R2573">
        <f t="shared" si="598"/>
        <v>0.9421089825381942</v>
      </c>
      <c r="S2573" s="296">
        <f t="shared" si="605"/>
        <v>0</v>
      </c>
      <c r="T2573" s="283">
        <f t="shared" si="606"/>
        <v>0.4024171822051506</v>
      </c>
    </row>
    <row r="2574" spans="1:20" x14ac:dyDescent="0.25">
      <c r="A2574" s="286">
        <v>43208</v>
      </c>
      <c r="B2574" s="1">
        <f t="shared" si="599"/>
        <v>3</v>
      </c>
      <c r="C2574" s="285">
        <v>4</v>
      </c>
      <c r="D2574" t="s">
        <v>713</v>
      </c>
      <c r="F2574" s="16">
        <v>36</v>
      </c>
      <c r="G2574" t="str">
        <f t="shared" si="593"/>
        <v>heating</v>
      </c>
      <c r="H2574" s="283">
        <f>IF(G2574="heating",F2574*Assumptions!M$4+Assumptions!M$7,0)</f>
        <v>0.358936421366777</v>
      </c>
      <c r="I2574" s="15">
        <f t="shared" si="594"/>
        <v>1.1348296917927807</v>
      </c>
      <c r="J2574" s="15">
        <f t="shared" si="595"/>
        <v>1.0263036171733995</v>
      </c>
      <c r="K2574" s="283">
        <f t="shared" si="600"/>
        <v>0.41804600575406803</v>
      </c>
      <c r="L2574" s="283">
        <f t="shared" si="601"/>
        <v>3.2767200477248446</v>
      </c>
      <c r="M2574" s="283">
        <f t="shared" si="602"/>
        <v>4.6738249116823187</v>
      </c>
      <c r="N2574" s="283">
        <f t="shared" si="603"/>
        <v>2.7263288431388362</v>
      </c>
      <c r="O2574" s="283">
        <f t="shared" si="604"/>
        <v>0.50244112384791051</v>
      </c>
      <c r="P2574" s="21">
        <f t="shared" si="596"/>
        <v>0</v>
      </c>
      <c r="Q2574" s="21">
        <f t="shared" si="597"/>
        <v>0.6473875548762833</v>
      </c>
      <c r="R2574">
        <f t="shared" si="598"/>
        <v>0.9421089825381942</v>
      </c>
      <c r="S2574" s="296">
        <f t="shared" si="605"/>
        <v>0</v>
      </c>
      <c r="T2574" s="283">
        <f t="shared" si="606"/>
        <v>0.41804600575406803</v>
      </c>
    </row>
    <row r="2575" spans="1:20" x14ac:dyDescent="0.25">
      <c r="A2575" s="286">
        <v>43208</v>
      </c>
      <c r="B2575" s="1">
        <f t="shared" si="599"/>
        <v>3</v>
      </c>
      <c r="C2575" s="285">
        <v>5</v>
      </c>
      <c r="D2575" t="s">
        <v>713</v>
      </c>
      <c r="F2575" s="16">
        <v>36</v>
      </c>
      <c r="G2575" t="str">
        <f t="shared" si="593"/>
        <v>heating</v>
      </c>
      <c r="H2575" s="283">
        <f>IF(G2575="heating",F2575*Assumptions!M$4+Assumptions!M$7,0)</f>
        <v>0.358936421366777</v>
      </c>
      <c r="I2575" s="15">
        <f t="shared" si="594"/>
        <v>1.1635558681477385</v>
      </c>
      <c r="J2575" s="15">
        <f t="shared" si="595"/>
        <v>1.0263036171733995</v>
      </c>
      <c r="K2575" s="283">
        <f t="shared" si="600"/>
        <v>0.42862808989640805</v>
      </c>
      <c r="L2575" s="283">
        <f t="shared" si="601"/>
        <v>3.2767200477248446</v>
      </c>
      <c r="M2575" s="283">
        <f t="shared" si="602"/>
        <v>4.7921343986795071</v>
      </c>
      <c r="N2575" s="283">
        <f t="shared" si="603"/>
        <v>2.7263288431388362</v>
      </c>
      <c r="O2575" s="283">
        <f t="shared" si="604"/>
        <v>0.51515951889522094</v>
      </c>
      <c r="P2575" s="21">
        <f t="shared" si="596"/>
        <v>0</v>
      </c>
      <c r="Q2575" s="21">
        <f t="shared" si="597"/>
        <v>0.72139578924615555</v>
      </c>
      <c r="R2575">
        <f t="shared" si="598"/>
        <v>0.9421089825381942</v>
      </c>
      <c r="S2575" s="296">
        <f t="shared" si="605"/>
        <v>0</v>
      </c>
      <c r="T2575" s="283">
        <f t="shared" si="606"/>
        <v>0.42862808989640805</v>
      </c>
    </row>
    <row r="2576" spans="1:20" x14ac:dyDescent="0.25">
      <c r="A2576" s="286">
        <v>43208</v>
      </c>
      <c r="B2576" s="1">
        <f t="shared" si="599"/>
        <v>3</v>
      </c>
      <c r="C2576" s="285">
        <v>6</v>
      </c>
      <c r="D2576" t="s">
        <v>713</v>
      </c>
      <c r="F2576" s="16">
        <v>36</v>
      </c>
      <c r="G2576" t="str">
        <f t="shared" si="593"/>
        <v>heating</v>
      </c>
      <c r="H2576" s="283">
        <f>IF(G2576="heating",F2576*Assumptions!M$4+Assumptions!M$7,0)</f>
        <v>0.358936421366777</v>
      </c>
      <c r="I2576" s="15">
        <f t="shared" si="594"/>
        <v>1.2083911162615524</v>
      </c>
      <c r="J2576" s="15">
        <f t="shared" si="595"/>
        <v>1.0263036171733995</v>
      </c>
      <c r="K2576" s="283">
        <f t="shared" si="600"/>
        <v>0.44514439760894459</v>
      </c>
      <c r="L2576" s="283">
        <f t="shared" si="601"/>
        <v>3.2767200477248446</v>
      </c>
      <c r="M2576" s="283">
        <f t="shared" si="602"/>
        <v>4.9767895069052672</v>
      </c>
      <c r="N2576" s="283">
        <f t="shared" si="603"/>
        <v>2.7263288431388362</v>
      </c>
      <c r="O2576" s="283">
        <f t="shared" si="604"/>
        <v>0.53501013843154699</v>
      </c>
      <c r="P2576" s="21">
        <f t="shared" si="596"/>
        <v>0</v>
      </c>
      <c r="Q2576" s="21">
        <f t="shared" si="597"/>
        <v>0.87787080972652631</v>
      </c>
      <c r="R2576">
        <f t="shared" si="598"/>
        <v>0.9421089825381942</v>
      </c>
      <c r="S2576" s="296">
        <f t="shared" si="605"/>
        <v>0</v>
      </c>
      <c r="T2576" s="283">
        <f t="shared" si="606"/>
        <v>0.44514439760894459</v>
      </c>
    </row>
    <row r="2577" spans="1:20" x14ac:dyDescent="0.25">
      <c r="A2577" s="286">
        <v>43208</v>
      </c>
      <c r="B2577" s="1">
        <f t="shared" si="599"/>
        <v>3</v>
      </c>
      <c r="C2577" s="285">
        <v>7</v>
      </c>
      <c r="D2577" t="s">
        <v>714</v>
      </c>
      <c r="F2577" s="16">
        <v>36</v>
      </c>
      <c r="G2577" t="str">
        <f t="shared" si="593"/>
        <v>heating</v>
      </c>
      <c r="H2577" s="283">
        <f>IF(G2577="heating",F2577*Assumptions!M$4+Assumptions!M$7,0)</f>
        <v>0.358936421366777</v>
      </c>
      <c r="I2577" s="15">
        <f t="shared" si="594"/>
        <v>1.1637425769249583</v>
      </c>
      <c r="J2577" s="15">
        <f t="shared" si="595"/>
        <v>1.0263036171733995</v>
      </c>
      <c r="K2577" s="283">
        <f t="shared" si="600"/>
        <v>0.4286968692552145</v>
      </c>
      <c r="L2577" s="283">
        <f t="shared" si="601"/>
        <v>3.2767200477248446</v>
      </c>
      <c r="M2577" s="283">
        <f t="shared" si="602"/>
        <v>4.7929033635211136</v>
      </c>
      <c r="N2577" s="283">
        <f t="shared" si="603"/>
        <v>2.7263288431388362</v>
      </c>
      <c r="O2577" s="283">
        <f t="shared" si="604"/>
        <v>0.51524218342941241</v>
      </c>
      <c r="P2577" s="21">
        <f t="shared" si="596"/>
        <v>0</v>
      </c>
      <c r="Q2577" s="21">
        <f t="shared" si="597"/>
        <v>0.97331382064367777</v>
      </c>
      <c r="R2577">
        <f t="shared" si="598"/>
        <v>0.9421089825381942</v>
      </c>
      <c r="S2577" s="296">
        <f t="shared" si="605"/>
        <v>0</v>
      </c>
      <c r="T2577" s="283">
        <f t="shared" si="606"/>
        <v>0.4286968692552145</v>
      </c>
    </row>
    <row r="2578" spans="1:20" x14ac:dyDescent="0.25">
      <c r="A2578" s="286">
        <v>43208</v>
      </c>
      <c r="B2578" s="1">
        <f t="shared" si="599"/>
        <v>3</v>
      </c>
      <c r="C2578" s="285">
        <v>8</v>
      </c>
      <c r="D2578" t="s">
        <v>714</v>
      </c>
      <c r="F2578" s="16">
        <v>37</v>
      </c>
      <c r="G2578" t="str">
        <f t="shared" si="593"/>
        <v>heating</v>
      </c>
      <c r="H2578" s="283">
        <f>IF(G2578="heating",F2578*Assumptions!M$4+Assumptions!M$7,0)</f>
        <v>0.34824054712973695</v>
      </c>
      <c r="I2578" s="15">
        <f t="shared" si="594"/>
        <v>1.094193721037565</v>
      </c>
      <c r="J2578" s="15">
        <f t="shared" si="595"/>
        <v>1.0263036171733995</v>
      </c>
      <c r="K2578" s="283">
        <f t="shared" si="600"/>
        <v>0.39106541928537902</v>
      </c>
      <c r="L2578" s="283">
        <f t="shared" si="601"/>
        <v>3.3550920610042541</v>
      </c>
      <c r="M2578" s="283">
        <f t="shared" si="602"/>
        <v>4.4767503699670268</v>
      </c>
      <c r="N2578" s="283">
        <f t="shared" si="603"/>
        <v>2.8034223547707424</v>
      </c>
      <c r="O2578" s="283">
        <f t="shared" si="604"/>
        <v>0.46802098204891157</v>
      </c>
      <c r="P2578" s="21">
        <f t="shared" si="596"/>
        <v>0</v>
      </c>
      <c r="Q2578" s="21">
        <f t="shared" si="597"/>
        <v>0.94940007506179924</v>
      </c>
      <c r="R2578">
        <f t="shared" si="598"/>
        <v>0.9421089825381942</v>
      </c>
      <c r="S2578" s="296">
        <f t="shared" si="605"/>
        <v>0</v>
      </c>
      <c r="T2578" s="283">
        <f t="shared" si="606"/>
        <v>0.39106541928537902</v>
      </c>
    </row>
    <row r="2579" spans="1:20" x14ac:dyDescent="0.25">
      <c r="A2579" s="286">
        <v>43208</v>
      </c>
      <c r="B2579" s="1">
        <f t="shared" si="599"/>
        <v>3</v>
      </c>
      <c r="C2579" s="285">
        <v>9</v>
      </c>
      <c r="D2579" t="s">
        <v>714</v>
      </c>
      <c r="F2579" s="16">
        <v>37</v>
      </c>
      <c r="G2579" t="str">
        <f t="shared" si="593"/>
        <v>heating</v>
      </c>
      <c r="H2579" s="283">
        <f>IF(G2579="heating",F2579*Assumptions!M$4+Assumptions!M$7,0)</f>
        <v>0.34824054712973695</v>
      </c>
      <c r="I2579" s="15">
        <f t="shared" si="594"/>
        <v>1.0343009000871222</v>
      </c>
      <c r="J2579" s="15">
        <f t="shared" si="595"/>
        <v>1.0263036171733995</v>
      </c>
      <c r="K2579" s="283">
        <f t="shared" si="600"/>
        <v>0.36965969314489333</v>
      </c>
      <c r="L2579" s="283">
        <f t="shared" si="601"/>
        <v>3.3550920610042541</v>
      </c>
      <c r="M2579" s="283">
        <f t="shared" si="602"/>
        <v>4.2317067335495047</v>
      </c>
      <c r="N2579" s="283">
        <f t="shared" si="603"/>
        <v>2.8034223547707424</v>
      </c>
      <c r="O2579" s="283">
        <f t="shared" si="604"/>
        <v>0.44240294354259885</v>
      </c>
      <c r="P2579" s="21">
        <f t="shared" si="596"/>
        <v>0</v>
      </c>
      <c r="Q2579" s="21">
        <f t="shared" si="597"/>
        <v>0.8408485371888097</v>
      </c>
      <c r="R2579">
        <f t="shared" si="598"/>
        <v>0.9421089825381942</v>
      </c>
      <c r="S2579" s="296">
        <f t="shared" si="605"/>
        <v>0</v>
      </c>
      <c r="T2579" s="283">
        <f t="shared" si="606"/>
        <v>0.36965969314489333</v>
      </c>
    </row>
    <row r="2580" spans="1:20" x14ac:dyDescent="0.25">
      <c r="A2580" s="286">
        <v>43208</v>
      </c>
      <c r="B2580" s="1">
        <f t="shared" si="599"/>
        <v>3</v>
      </c>
      <c r="C2580" s="285">
        <v>10</v>
      </c>
      <c r="D2580" t="s">
        <v>714</v>
      </c>
      <c r="F2580" s="16">
        <v>37</v>
      </c>
      <c r="G2580" t="str">
        <f t="shared" si="593"/>
        <v>heating</v>
      </c>
      <c r="H2580" s="283">
        <f>IF(G2580="heating",F2580*Assumptions!M$4+Assumptions!M$7,0)</f>
        <v>0.34824054712973695</v>
      </c>
      <c r="I2580" s="15">
        <f t="shared" si="594"/>
        <v>0.98112329028689171</v>
      </c>
      <c r="J2580" s="15">
        <f t="shared" si="595"/>
        <v>1.0263036171733995</v>
      </c>
      <c r="K2580" s="283">
        <f t="shared" si="600"/>
        <v>0.35065398704981382</v>
      </c>
      <c r="L2580" s="283">
        <f t="shared" si="601"/>
        <v>3.3550920610042541</v>
      </c>
      <c r="M2580" s="283">
        <f t="shared" si="602"/>
        <v>4.0141375044724077</v>
      </c>
      <c r="N2580" s="283">
        <f t="shared" si="603"/>
        <v>2.8034223547707424</v>
      </c>
      <c r="O2580" s="283">
        <f t="shared" si="604"/>
        <v>0.41965721151800139</v>
      </c>
      <c r="P2580" s="21">
        <f t="shared" si="596"/>
        <v>0</v>
      </c>
      <c r="Q2580" s="21">
        <f t="shared" si="597"/>
        <v>0.74504051125983206</v>
      </c>
      <c r="R2580">
        <f t="shared" si="598"/>
        <v>0.9421089825381942</v>
      </c>
      <c r="S2580" s="296">
        <f t="shared" si="605"/>
        <v>0</v>
      </c>
      <c r="T2580" s="283">
        <f t="shared" si="606"/>
        <v>0.35065398704981382</v>
      </c>
    </row>
    <row r="2581" spans="1:20" x14ac:dyDescent="0.25">
      <c r="A2581" s="286">
        <v>43208</v>
      </c>
      <c r="B2581" s="1">
        <f t="shared" si="599"/>
        <v>3</v>
      </c>
      <c r="C2581" s="285">
        <v>11</v>
      </c>
      <c r="D2581" t="s">
        <v>714</v>
      </c>
      <c r="F2581" s="16">
        <v>39</v>
      </c>
      <c r="G2581" t="str">
        <f t="shared" si="593"/>
        <v>heating</v>
      </c>
      <c r="H2581" s="283">
        <f>IF(G2581="heating",F2581*Assumptions!M$4+Assumptions!M$7,0)</f>
        <v>0.32684879865565691</v>
      </c>
      <c r="I2581" s="15">
        <f t="shared" si="594"/>
        <v>0.94956163997961163</v>
      </c>
      <c r="J2581" s="15">
        <f t="shared" si="595"/>
        <v>1.0263036171733995</v>
      </c>
      <c r="K2581" s="283">
        <f t="shared" si="600"/>
        <v>0.31852675295149385</v>
      </c>
      <c r="L2581" s="283">
        <f t="shared" si="601"/>
        <v>3.4953736047983544</v>
      </c>
      <c r="M2581" s="283">
        <f t="shared" si="602"/>
        <v>3.7988184559981097</v>
      </c>
      <c r="N2581" s="283">
        <f t="shared" si="603"/>
        <v>2.9501734199721237</v>
      </c>
      <c r="O2581" s="283">
        <f t="shared" si="604"/>
        <v>0.37739137541931289</v>
      </c>
      <c r="P2581" s="21">
        <f t="shared" si="596"/>
        <v>0</v>
      </c>
      <c r="Q2581" s="21">
        <f t="shared" si="597"/>
        <v>0.72850690893675296</v>
      </c>
      <c r="R2581">
        <f t="shared" si="598"/>
        <v>0.9421089825381942</v>
      </c>
      <c r="S2581" s="296">
        <f t="shared" si="605"/>
        <v>0</v>
      </c>
      <c r="T2581" s="283">
        <f t="shared" si="606"/>
        <v>0.31852675295149385</v>
      </c>
    </row>
    <row r="2582" spans="1:20" x14ac:dyDescent="0.25">
      <c r="A2582" s="286">
        <v>43208</v>
      </c>
      <c r="B2582" s="1">
        <f t="shared" si="599"/>
        <v>3</v>
      </c>
      <c r="C2582" s="285">
        <v>12</v>
      </c>
      <c r="D2582" t="s">
        <v>714</v>
      </c>
      <c r="F2582" s="16">
        <v>43</v>
      </c>
      <c r="G2582" t="str">
        <f t="shared" si="593"/>
        <v>heating</v>
      </c>
      <c r="H2582" s="283">
        <f>IF(G2582="heating",F2582*Assumptions!M$4+Assumptions!M$7,0)</f>
        <v>0.28406530170749683</v>
      </c>
      <c r="I2582" s="15">
        <f t="shared" si="594"/>
        <v>0.91648403420261149</v>
      </c>
      <c r="J2582" s="15">
        <f t="shared" si="595"/>
        <v>1.0263036171733995</v>
      </c>
      <c r="K2582" s="283">
        <f t="shared" si="600"/>
        <v>0.26718923193548166</v>
      </c>
      <c r="L2582" s="283">
        <f t="shared" si="601"/>
        <v>3.7370271581932331</v>
      </c>
      <c r="M2582" s="283">
        <f t="shared" si="602"/>
        <v>3.406859535800367</v>
      </c>
      <c r="N2582" s="283">
        <f t="shared" si="603"/>
        <v>3.2278965655525562</v>
      </c>
      <c r="O2582" s="283">
        <f t="shared" si="604"/>
        <v>0.30933253152390344</v>
      </c>
      <c r="P2582" s="21">
        <f t="shared" si="596"/>
        <v>0</v>
      </c>
      <c r="Q2582" s="21">
        <f t="shared" si="597"/>
        <v>0.75910815787401487</v>
      </c>
      <c r="R2582">
        <f t="shared" si="598"/>
        <v>0.9421089825381942</v>
      </c>
      <c r="S2582" s="296">
        <f t="shared" si="605"/>
        <v>0</v>
      </c>
      <c r="T2582" s="283">
        <f t="shared" si="606"/>
        <v>0.26718923193548166</v>
      </c>
    </row>
    <row r="2583" spans="1:20" x14ac:dyDescent="0.25">
      <c r="A2583" s="286">
        <v>43208</v>
      </c>
      <c r="B2583" s="1">
        <f t="shared" si="599"/>
        <v>3</v>
      </c>
      <c r="C2583" s="285">
        <v>13</v>
      </c>
      <c r="D2583" t="s">
        <v>714</v>
      </c>
      <c r="F2583" s="16">
        <v>45</v>
      </c>
      <c r="G2583" t="str">
        <f t="shared" si="593"/>
        <v>heating</v>
      </c>
      <c r="H2583" s="283">
        <f>IF(G2583="heating",F2583*Assumptions!M$4+Assumptions!M$7,0)</f>
        <v>0.26267355323341679</v>
      </c>
      <c r="I2583" s="15">
        <f t="shared" si="594"/>
        <v>0.90040206880052787</v>
      </c>
      <c r="J2583" s="15">
        <f t="shared" si="595"/>
        <v>1.0263036171733995</v>
      </c>
      <c r="K2583" s="283">
        <f t="shared" si="600"/>
        <v>0.24273292687752412</v>
      </c>
      <c r="L2583" s="283">
        <f t="shared" si="601"/>
        <v>3.8225513186096443</v>
      </c>
      <c r="M2583" s="283">
        <f t="shared" si="602"/>
        <v>3.1658551458357058</v>
      </c>
      <c r="N2583" s="283">
        <f t="shared" si="603"/>
        <v>3.3574836377085973</v>
      </c>
      <c r="O2583" s="283">
        <f t="shared" si="604"/>
        <v>0.27635550007889242</v>
      </c>
      <c r="P2583" s="21">
        <f t="shared" si="596"/>
        <v>0</v>
      </c>
      <c r="Q2583" s="21">
        <f t="shared" si="597"/>
        <v>0.79115902007799765</v>
      </c>
      <c r="R2583">
        <f t="shared" si="598"/>
        <v>0.9421089825381942</v>
      </c>
      <c r="S2583" s="296">
        <f t="shared" si="605"/>
        <v>0</v>
      </c>
      <c r="T2583" s="283">
        <f t="shared" si="606"/>
        <v>0.24273292687752412</v>
      </c>
    </row>
    <row r="2584" spans="1:20" x14ac:dyDescent="0.25">
      <c r="A2584" s="286">
        <v>43208</v>
      </c>
      <c r="B2584" s="1">
        <f t="shared" si="599"/>
        <v>3</v>
      </c>
      <c r="C2584" s="285">
        <v>14</v>
      </c>
      <c r="D2584" t="s">
        <v>714</v>
      </c>
      <c r="F2584" s="16">
        <v>45</v>
      </c>
      <c r="G2584" t="str">
        <f t="shared" si="593"/>
        <v>heating</v>
      </c>
      <c r="H2584" s="283">
        <f>IF(G2584="heating",F2584*Assumptions!M$4+Assumptions!M$7,0)</f>
        <v>0.26267355323341679</v>
      </c>
      <c r="I2584" s="15">
        <f t="shared" si="594"/>
        <v>0.86032894500746537</v>
      </c>
      <c r="J2584" s="15">
        <f t="shared" si="595"/>
        <v>1.0263036171733995</v>
      </c>
      <c r="K2584" s="283">
        <f t="shared" si="600"/>
        <v>0.23192990124657092</v>
      </c>
      <c r="L2584" s="283">
        <f t="shared" si="601"/>
        <v>3.8225513186096443</v>
      </c>
      <c r="M2584" s="283">
        <f t="shared" si="602"/>
        <v>3.0249561968373073</v>
      </c>
      <c r="N2584" s="283">
        <f t="shared" si="603"/>
        <v>3.3574836377085973</v>
      </c>
      <c r="O2584" s="283">
        <f t="shared" si="604"/>
        <v>0.26405607457856239</v>
      </c>
      <c r="P2584" s="21">
        <f t="shared" si="596"/>
        <v>0</v>
      </c>
      <c r="Q2584" s="21">
        <f t="shared" si="597"/>
        <v>0.84355555031342389</v>
      </c>
      <c r="R2584">
        <f t="shared" si="598"/>
        <v>0.9421089825381942</v>
      </c>
      <c r="S2584" s="296">
        <f t="shared" si="605"/>
        <v>0</v>
      </c>
      <c r="T2584" s="283">
        <f t="shared" si="606"/>
        <v>0.23192990124657092</v>
      </c>
    </row>
    <row r="2585" spans="1:20" x14ac:dyDescent="0.25">
      <c r="A2585" s="286">
        <v>43208</v>
      </c>
      <c r="B2585" s="1">
        <f t="shared" si="599"/>
        <v>3</v>
      </c>
      <c r="C2585" s="285">
        <v>15</v>
      </c>
      <c r="D2585" t="s">
        <v>714</v>
      </c>
      <c r="F2585" s="16">
        <v>45</v>
      </c>
      <c r="G2585" t="str">
        <f t="shared" si="593"/>
        <v>heating</v>
      </c>
      <c r="H2585" s="283">
        <f>IF(G2585="heating",F2585*Assumptions!M$4+Assumptions!M$7,0)</f>
        <v>0.26267355323341679</v>
      </c>
      <c r="I2585" s="15">
        <f t="shared" si="594"/>
        <v>0.85754515037175039</v>
      </c>
      <c r="J2585" s="15">
        <f t="shared" si="595"/>
        <v>1.0263036171733995</v>
      </c>
      <c r="K2585" s="283">
        <f t="shared" si="600"/>
        <v>0.23117943804444477</v>
      </c>
      <c r="L2585" s="283">
        <f t="shared" si="601"/>
        <v>3.8225513186096443</v>
      </c>
      <c r="M2585" s="283">
        <f t="shared" si="602"/>
        <v>3.0151682466783649</v>
      </c>
      <c r="N2585" s="283">
        <f t="shared" si="603"/>
        <v>3.3574836377085973</v>
      </c>
      <c r="O2585" s="283">
        <f t="shared" si="604"/>
        <v>0.26320165966179654</v>
      </c>
      <c r="P2585" s="21">
        <f t="shared" si="596"/>
        <v>0</v>
      </c>
      <c r="Q2585" s="21">
        <f t="shared" si="597"/>
        <v>0.96592607327566882</v>
      </c>
      <c r="R2585">
        <f t="shared" si="598"/>
        <v>0.9421089825381942</v>
      </c>
      <c r="S2585" s="296">
        <f t="shared" si="605"/>
        <v>0</v>
      </c>
      <c r="T2585" s="283">
        <f t="shared" si="606"/>
        <v>0.23117943804444477</v>
      </c>
    </row>
    <row r="2586" spans="1:20" x14ac:dyDescent="0.25">
      <c r="A2586" s="286">
        <v>43208</v>
      </c>
      <c r="B2586" s="1">
        <f t="shared" si="599"/>
        <v>3</v>
      </c>
      <c r="C2586" s="285">
        <v>16</v>
      </c>
      <c r="D2586" t="s">
        <v>714</v>
      </c>
      <c r="F2586" s="16">
        <v>41</v>
      </c>
      <c r="G2586" t="str">
        <f t="shared" si="593"/>
        <v>heating</v>
      </c>
      <c r="H2586" s="283">
        <f>IF(G2586="heating",F2586*Assumptions!M$4+Assumptions!M$7,0)</f>
        <v>0.30545705018157687</v>
      </c>
      <c r="I2586" s="15">
        <f t="shared" si="594"/>
        <v>0.88344815438260227</v>
      </c>
      <c r="J2586" s="15">
        <f t="shared" si="595"/>
        <v>1.0263036171733995</v>
      </c>
      <c r="K2586" s="283">
        <f t="shared" si="600"/>
        <v>0.27695364212813134</v>
      </c>
      <c r="L2586" s="283">
        <f t="shared" si="601"/>
        <v>3.6290180754851575</v>
      </c>
      <c r="M2586" s="283">
        <f t="shared" si="602"/>
        <v>3.4292980666853361</v>
      </c>
      <c r="N2586" s="283">
        <f t="shared" si="603"/>
        <v>3.0927664988509331</v>
      </c>
      <c r="O2586" s="283">
        <f t="shared" si="604"/>
        <v>0.32497434698929051</v>
      </c>
      <c r="P2586" s="21">
        <f t="shared" si="596"/>
        <v>0</v>
      </c>
      <c r="Q2586" s="21">
        <f t="shared" si="597"/>
        <v>1.1649354943302594</v>
      </c>
      <c r="R2586">
        <f t="shared" si="598"/>
        <v>0.9421089825381942</v>
      </c>
      <c r="S2586" s="296">
        <f t="shared" si="605"/>
        <v>0</v>
      </c>
      <c r="T2586" s="283">
        <f t="shared" si="606"/>
        <v>0.27695364212813134</v>
      </c>
    </row>
    <row r="2587" spans="1:20" x14ac:dyDescent="0.25">
      <c r="A2587" s="286">
        <v>43208</v>
      </c>
      <c r="B2587" s="1">
        <f t="shared" si="599"/>
        <v>3</v>
      </c>
      <c r="C2587" s="285">
        <v>17</v>
      </c>
      <c r="D2587" t="s">
        <v>714</v>
      </c>
      <c r="F2587" s="16">
        <v>39</v>
      </c>
      <c r="G2587" t="str">
        <f t="shared" si="593"/>
        <v>heating</v>
      </c>
      <c r="H2587" s="283">
        <f>IF(G2587="heating",F2587*Assumptions!M$4+Assumptions!M$7,0)</f>
        <v>0.32684879865565691</v>
      </c>
      <c r="I2587" s="15">
        <f t="shared" si="594"/>
        <v>0.94025748850374469</v>
      </c>
      <c r="J2587" s="15">
        <f t="shared" si="595"/>
        <v>1.0263036171733995</v>
      </c>
      <c r="K2587" s="283">
        <f t="shared" si="600"/>
        <v>0.31540571158482666</v>
      </c>
      <c r="L2587" s="283">
        <f t="shared" si="601"/>
        <v>3.4953736047983544</v>
      </c>
      <c r="M2587" s="283">
        <f t="shared" si="602"/>
        <v>3.7615962464481498</v>
      </c>
      <c r="N2587" s="283">
        <f t="shared" si="603"/>
        <v>2.9501734199721237</v>
      </c>
      <c r="O2587" s="283">
        <f t="shared" si="604"/>
        <v>0.37369355700000267</v>
      </c>
      <c r="P2587" s="21">
        <f t="shared" si="596"/>
        <v>0</v>
      </c>
      <c r="Q2587" s="21">
        <f t="shared" si="597"/>
        <v>1.3521540118753073</v>
      </c>
      <c r="R2587">
        <f t="shared" si="598"/>
        <v>0.9421089825381942</v>
      </c>
      <c r="S2587" s="296">
        <f t="shared" si="605"/>
        <v>0</v>
      </c>
      <c r="T2587" s="283">
        <f t="shared" si="606"/>
        <v>0.31540571158482666</v>
      </c>
    </row>
    <row r="2588" spans="1:20" x14ac:dyDescent="0.25">
      <c r="A2588" s="286">
        <v>43208</v>
      </c>
      <c r="B2588" s="1">
        <f t="shared" si="599"/>
        <v>3</v>
      </c>
      <c r="C2588" s="285">
        <v>18</v>
      </c>
      <c r="D2588" t="s">
        <v>714</v>
      </c>
      <c r="F2588" s="16">
        <v>37</v>
      </c>
      <c r="G2588" t="str">
        <f t="shared" si="593"/>
        <v>heating</v>
      </c>
      <c r="H2588" s="283">
        <f>IF(G2588="heating",F2588*Assumptions!M$4+Assumptions!M$7,0)</f>
        <v>0.34824054712973695</v>
      </c>
      <c r="I2588" s="15">
        <f t="shared" si="594"/>
        <v>0.98182363790757687</v>
      </c>
      <c r="J2588" s="15">
        <f t="shared" si="595"/>
        <v>1.0263036171733995</v>
      </c>
      <c r="K2588" s="283">
        <f t="shared" si="600"/>
        <v>0.35090429166284803</v>
      </c>
      <c r="L2588" s="283">
        <f t="shared" si="601"/>
        <v>3.3550920610042541</v>
      </c>
      <c r="M2588" s="283">
        <f t="shared" si="602"/>
        <v>4.0170028850807284</v>
      </c>
      <c r="N2588" s="283">
        <f t="shared" si="603"/>
        <v>2.8034223547707424</v>
      </c>
      <c r="O2588" s="283">
        <f t="shared" si="604"/>
        <v>0.41995677216700411</v>
      </c>
      <c r="P2588" s="21">
        <f t="shared" si="596"/>
        <v>0</v>
      </c>
      <c r="Q2588" s="21">
        <f t="shared" si="597"/>
        <v>1.5598916921549892</v>
      </c>
      <c r="R2588">
        <f t="shared" si="598"/>
        <v>0.9421089825381942</v>
      </c>
      <c r="S2588" s="296">
        <f t="shared" si="605"/>
        <v>0</v>
      </c>
      <c r="T2588" s="283">
        <f t="shared" si="606"/>
        <v>0.35090429166284803</v>
      </c>
    </row>
    <row r="2589" spans="1:20" x14ac:dyDescent="0.25">
      <c r="A2589" s="286">
        <v>43208</v>
      </c>
      <c r="B2589" s="1">
        <f t="shared" si="599"/>
        <v>3</v>
      </c>
      <c r="C2589" s="285">
        <v>19</v>
      </c>
      <c r="D2589" t="s">
        <v>714</v>
      </c>
      <c r="F2589" s="16">
        <v>37</v>
      </c>
      <c r="G2589" t="str">
        <f t="shared" si="593"/>
        <v>heating</v>
      </c>
      <c r="H2589" s="283">
        <f>IF(G2589="heating",F2589*Assumptions!M$4+Assumptions!M$7,0)</f>
        <v>0.34824054712973695</v>
      </c>
      <c r="I2589" s="15">
        <f t="shared" si="594"/>
        <v>0.98418842963438757</v>
      </c>
      <c r="J2589" s="15">
        <f t="shared" si="595"/>
        <v>1.0263036171733995</v>
      </c>
      <c r="K2589" s="283">
        <f t="shared" si="600"/>
        <v>0.351749469486836</v>
      </c>
      <c r="L2589" s="283">
        <f t="shared" si="601"/>
        <v>3.3550920610042541</v>
      </c>
      <c r="M2589" s="283">
        <f t="shared" si="602"/>
        <v>4.0266781208587741</v>
      </c>
      <c r="N2589" s="283">
        <f t="shared" si="603"/>
        <v>2.8034223547707424</v>
      </c>
      <c r="O2589" s="283">
        <f t="shared" si="604"/>
        <v>0.42096826777792162</v>
      </c>
      <c r="P2589" s="21">
        <f t="shared" si="596"/>
        <v>0</v>
      </c>
      <c r="Q2589" s="21">
        <f t="shared" si="597"/>
        <v>1.6764212681468484</v>
      </c>
      <c r="R2589">
        <f t="shared" si="598"/>
        <v>0.9421089825381942</v>
      </c>
      <c r="S2589" s="296">
        <f t="shared" si="605"/>
        <v>0</v>
      </c>
      <c r="T2589" s="283">
        <f t="shared" si="606"/>
        <v>0.351749469486836</v>
      </c>
    </row>
    <row r="2590" spans="1:20" x14ac:dyDescent="0.25">
      <c r="A2590" s="286">
        <v>43208</v>
      </c>
      <c r="B2590" s="1">
        <f t="shared" si="599"/>
        <v>3</v>
      </c>
      <c r="C2590" s="285">
        <v>20</v>
      </c>
      <c r="D2590" t="s">
        <v>714</v>
      </c>
      <c r="F2590" s="16">
        <v>37</v>
      </c>
      <c r="G2590" t="str">
        <f t="shared" si="593"/>
        <v>heating</v>
      </c>
      <c r="H2590" s="283">
        <f>IF(G2590="heating",F2590*Assumptions!M$4+Assumptions!M$7,0)</f>
        <v>0.34824054712973695</v>
      </c>
      <c r="I2590" s="15">
        <f t="shared" si="594"/>
        <v>0.97071962311712034</v>
      </c>
      <c r="J2590" s="15">
        <f t="shared" si="595"/>
        <v>1.0263036171733995</v>
      </c>
      <c r="K2590" s="283">
        <f t="shared" si="600"/>
        <v>0.34693571085645913</v>
      </c>
      <c r="L2590" s="283">
        <f t="shared" si="601"/>
        <v>3.3550920610042541</v>
      </c>
      <c r="M2590" s="283">
        <f t="shared" si="602"/>
        <v>3.9715722621795497</v>
      </c>
      <c r="N2590" s="283">
        <f t="shared" si="603"/>
        <v>2.8034223547707424</v>
      </c>
      <c r="O2590" s="283">
        <f t="shared" si="604"/>
        <v>0.41520723668074005</v>
      </c>
      <c r="P2590" s="21">
        <f t="shared" si="596"/>
        <v>0</v>
      </c>
      <c r="Q2590" s="21">
        <f t="shared" si="597"/>
        <v>1.52436960139122</v>
      </c>
      <c r="R2590">
        <f t="shared" si="598"/>
        <v>0.9421089825381942</v>
      </c>
      <c r="S2590" s="296">
        <f t="shared" si="605"/>
        <v>0</v>
      </c>
      <c r="T2590" s="283">
        <f t="shared" si="606"/>
        <v>0.34693571085645913</v>
      </c>
    </row>
    <row r="2591" spans="1:20" x14ac:dyDescent="0.25">
      <c r="A2591" s="286">
        <v>43208</v>
      </c>
      <c r="B2591" s="1">
        <f t="shared" si="599"/>
        <v>3</v>
      </c>
      <c r="C2591" s="285">
        <v>21</v>
      </c>
      <c r="D2591" t="s">
        <v>714</v>
      </c>
      <c r="F2591" s="16">
        <v>37</v>
      </c>
      <c r="G2591" t="str">
        <f t="shared" si="593"/>
        <v>heating</v>
      </c>
      <c r="H2591" s="283">
        <f>IF(G2591="heating",F2591*Assumptions!M$4+Assumptions!M$7,0)</f>
        <v>0.34824054712973695</v>
      </c>
      <c r="I2591" s="15">
        <f t="shared" si="594"/>
        <v>0.95751150862929935</v>
      </c>
      <c r="J2591" s="15">
        <f t="shared" si="595"/>
        <v>1.0263036171733995</v>
      </c>
      <c r="K2591" s="283">
        <f t="shared" si="600"/>
        <v>0.34221512369639839</v>
      </c>
      <c r="L2591" s="283">
        <f t="shared" si="601"/>
        <v>3.3550920610042541</v>
      </c>
      <c r="M2591" s="283">
        <f t="shared" si="602"/>
        <v>3.9175329908119072</v>
      </c>
      <c r="N2591" s="283">
        <f t="shared" si="603"/>
        <v>2.8034223547707424</v>
      </c>
      <c r="O2591" s="283">
        <f t="shared" si="604"/>
        <v>0.40955771174310596</v>
      </c>
      <c r="P2591" s="21">
        <f t="shared" si="596"/>
        <v>0</v>
      </c>
      <c r="Q2591" s="21">
        <f t="shared" si="597"/>
        <v>1.4448604713749031</v>
      </c>
      <c r="R2591">
        <f t="shared" si="598"/>
        <v>0.9421089825381942</v>
      </c>
      <c r="S2591" s="296">
        <f t="shared" si="605"/>
        <v>0</v>
      </c>
      <c r="T2591" s="283">
        <f t="shared" si="606"/>
        <v>0.34221512369639839</v>
      </c>
    </row>
    <row r="2592" spans="1:20" x14ac:dyDescent="0.25">
      <c r="A2592" s="286">
        <v>43208</v>
      </c>
      <c r="B2592" s="1">
        <f t="shared" si="599"/>
        <v>3</v>
      </c>
      <c r="C2592" s="285">
        <v>22</v>
      </c>
      <c r="D2592" t="s">
        <v>714</v>
      </c>
      <c r="F2592" s="16">
        <v>37</v>
      </c>
      <c r="G2592" t="str">
        <f t="shared" si="593"/>
        <v>heating</v>
      </c>
      <c r="H2592" s="283">
        <f>IF(G2592="heating",F2592*Assumptions!M$4+Assumptions!M$7,0)</f>
        <v>0.34824054712973695</v>
      </c>
      <c r="I2592" s="15">
        <f t="shared" si="594"/>
        <v>0.9426530227543114</v>
      </c>
      <c r="J2592" s="15">
        <f t="shared" si="595"/>
        <v>1.0263036171733995</v>
      </c>
      <c r="K2592" s="283">
        <f t="shared" si="600"/>
        <v>0.3369046929226428</v>
      </c>
      <c r="L2592" s="283">
        <f t="shared" si="601"/>
        <v>3.3550920610042541</v>
      </c>
      <c r="M2592" s="283">
        <f t="shared" si="602"/>
        <v>3.8567414409619167</v>
      </c>
      <c r="N2592" s="283">
        <f t="shared" si="603"/>
        <v>2.8034223547707424</v>
      </c>
      <c r="O2592" s="283">
        <f t="shared" si="604"/>
        <v>0.40320227118695146</v>
      </c>
      <c r="P2592" s="21">
        <f t="shared" si="596"/>
        <v>0</v>
      </c>
      <c r="Q2592" s="21">
        <f t="shared" si="597"/>
        <v>1.2427137171080138</v>
      </c>
      <c r="R2592">
        <f t="shared" si="598"/>
        <v>0.9421089825381942</v>
      </c>
      <c r="S2592" s="296">
        <f t="shared" si="605"/>
        <v>0</v>
      </c>
      <c r="T2592" s="283">
        <f t="shared" si="606"/>
        <v>0.3369046929226428</v>
      </c>
    </row>
    <row r="2593" spans="1:20" x14ac:dyDescent="0.25">
      <c r="A2593" s="286">
        <v>43208</v>
      </c>
      <c r="B2593" s="1">
        <f t="shared" si="599"/>
        <v>3</v>
      </c>
      <c r="C2593" s="285">
        <v>23</v>
      </c>
      <c r="D2593" t="s">
        <v>713</v>
      </c>
      <c r="F2593" s="16">
        <v>37</v>
      </c>
      <c r="G2593" t="str">
        <f t="shared" si="593"/>
        <v>heating</v>
      </c>
      <c r="H2593" s="283">
        <f>IF(G2593="heating",F2593*Assumptions!M$4+Assumptions!M$7,0)</f>
        <v>0.34824054712973695</v>
      </c>
      <c r="I2593" s="15">
        <f t="shared" si="594"/>
        <v>0.94450710149963013</v>
      </c>
      <c r="J2593" s="15">
        <f t="shared" si="595"/>
        <v>1.0263036171733995</v>
      </c>
      <c r="K2593" s="283">
        <f t="shared" si="600"/>
        <v>0.33756734165475089</v>
      </c>
      <c r="L2593" s="283">
        <f t="shared" si="601"/>
        <v>3.3550920610042541</v>
      </c>
      <c r="M2593" s="283">
        <f t="shared" si="602"/>
        <v>3.8643271614330437</v>
      </c>
      <c r="N2593" s="283">
        <f t="shared" si="603"/>
        <v>2.8034223547707424</v>
      </c>
      <c r="O2593" s="283">
        <f t="shared" si="604"/>
        <v>0.4039953188333566</v>
      </c>
      <c r="P2593" s="21">
        <f t="shared" si="596"/>
        <v>0</v>
      </c>
      <c r="Q2593" s="21">
        <f t="shared" si="597"/>
        <v>1.0297519246597011</v>
      </c>
      <c r="R2593">
        <f t="shared" si="598"/>
        <v>0.9421089825381942</v>
      </c>
      <c r="S2593" s="296">
        <f t="shared" si="605"/>
        <v>0</v>
      </c>
      <c r="T2593" s="283">
        <f t="shared" si="606"/>
        <v>0.33756734165475089</v>
      </c>
    </row>
    <row r="2594" spans="1:20" x14ac:dyDescent="0.25">
      <c r="A2594" s="286">
        <v>43209</v>
      </c>
      <c r="B2594" s="1">
        <f t="shared" si="599"/>
        <v>4</v>
      </c>
      <c r="C2594" s="285">
        <v>0</v>
      </c>
      <c r="D2594" t="s">
        <v>713</v>
      </c>
      <c r="F2594" s="16">
        <v>37</v>
      </c>
      <c r="G2594" t="str">
        <f t="shared" si="593"/>
        <v>heating</v>
      </c>
      <c r="H2594" s="283">
        <f>IF(G2594="heating",F2594*Assumptions!M$4+Assumptions!M$7,0)</f>
        <v>0.34824054712973695</v>
      </c>
      <c r="I2594" s="15">
        <f t="shared" si="594"/>
        <v>0.97481507806017154</v>
      </c>
      <c r="J2594" s="15">
        <f t="shared" si="595"/>
        <v>1.0020455199443592</v>
      </c>
      <c r="K2594" s="283">
        <f t="shared" si="600"/>
        <v>0.34016452906796774</v>
      </c>
      <c r="L2594" s="283">
        <f t="shared" si="601"/>
        <v>3.3550920610042541</v>
      </c>
      <c r="M2594" s="283">
        <f t="shared" si="602"/>
        <v>3.8940586568289777</v>
      </c>
      <c r="N2594" s="283">
        <f t="shared" si="603"/>
        <v>2.8034223547707424</v>
      </c>
      <c r="O2594" s="283">
        <f t="shared" si="604"/>
        <v>0.40710359213944447</v>
      </c>
      <c r="P2594" s="21">
        <f t="shared" si="596"/>
        <v>0</v>
      </c>
      <c r="Q2594" s="21">
        <f t="shared" si="597"/>
        <v>0.90668853391740301</v>
      </c>
      <c r="R2594">
        <f t="shared" si="598"/>
        <v>1.0705685074825908</v>
      </c>
      <c r="S2594" s="296">
        <f t="shared" si="605"/>
        <v>0</v>
      </c>
      <c r="T2594" s="283">
        <f t="shared" si="606"/>
        <v>0.34016452906796774</v>
      </c>
    </row>
    <row r="2595" spans="1:20" x14ac:dyDescent="0.25">
      <c r="A2595" s="286">
        <v>43209</v>
      </c>
      <c r="B2595" s="1">
        <f t="shared" si="599"/>
        <v>4</v>
      </c>
      <c r="C2595" s="285">
        <v>1</v>
      </c>
      <c r="D2595" t="s">
        <v>713</v>
      </c>
      <c r="F2595" s="16">
        <v>37</v>
      </c>
      <c r="G2595" t="str">
        <f t="shared" si="593"/>
        <v>heating</v>
      </c>
      <c r="H2595" s="283">
        <f>IF(G2595="heating",F2595*Assumptions!M$4+Assumptions!M$7,0)</f>
        <v>0.34824054712973695</v>
      </c>
      <c r="I2595" s="15">
        <f t="shared" si="594"/>
        <v>1.012242869806885</v>
      </c>
      <c r="J2595" s="15">
        <f t="shared" si="595"/>
        <v>1.0020455199443592</v>
      </c>
      <c r="K2595" s="283">
        <f t="shared" si="600"/>
        <v>0.35322506479430266</v>
      </c>
      <c r="L2595" s="283">
        <f t="shared" si="601"/>
        <v>3.3550920610042541</v>
      </c>
      <c r="M2595" s="283">
        <f t="shared" si="602"/>
        <v>4.0435701075005337</v>
      </c>
      <c r="N2595" s="283">
        <f t="shared" si="603"/>
        <v>2.8034223547707424</v>
      </c>
      <c r="O2595" s="283">
        <f t="shared" si="604"/>
        <v>0.4227342371806096</v>
      </c>
      <c r="P2595" s="21">
        <f t="shared" si="596"/>
        <v>0</v>
      </c>
      <c r="Q2595" s="21">
        <f t="shared" si="597"/>
        <v>0.81803459285312596</v>
      </c>
      <c r="R2595">
        <f t="shared" si="598"/>
        <v>1.0705685074825908</v>
      </c>
      <c r="S2595" s="296">
        <f t="shared" si="605"/>
        <v>0</v>
      </c>
      <c r="T2595" s="283">
        <f t="shared" si="606"/>
        <v>0.35322506479430266</v>
      </c>
    </row>
    <row r="2596" spans="1:20" x14ac:dyDescent="0.25">
      <c r="A2596" s="286">
        <v>43209</v>
      </c>
      <c r="B2596" s="1">
        <f t="shared" si="599"/>
        <v>4</v>
      </c>
      <c r="C2596" s="285">
        <v>2</v>
      </c>
      <c r="D2596" t="s">
        <v>713</v>
      </c>
      <c r="F2596" s="16">
        <v>37</v>
      </c>
      <c r="G2596" t="str">
        <f t="shared" si="593"/>
        <v>heating</v>
      </c>
      <c r="H2596" s="283">
        <f>IF(G2596="heating",F2596*Assumptions!M$4+Assumptions!M$7,0)</f>
        <v>0.34824054712973695</v>
      </c>
      <c r="I2596" s="15">
        <f t="shared" si="594"/>
        <v>1.0509704703585963</v>
      </c>
      <c r="J2596" s="15">
        <f t="shared" si="595"/>
        <v>1.0020455199443592</v>
      </c>
      <c r="K2596" s="283">
        <f t="shared" si="600"/>
        <v>0.36673917254673938</v>
      </c>
      <c r="L2596" s="283">
        <f t="shared" si="601"/>
        <v>3.3550920610042541</v>
      </c>
      <c r="M2596" s="283">
        <f t="shared" si="602"/>
        <v>4.198273857556087</v>
      </c>
      <c r="N2596" s="283">
        <f t="shared" si="603"/>
        <v>2.8034223547707424</v>
      </c>
      <c r="O2596" s="283">
        <f t="shared" si="604"/>
        <v>0.43890771013397928</v>
      </c>
      <c r="P2596" s="21">
        <f t="shared" si="596"/>
        <v>0</v>
      </c>
      <c r="Q2596" s="21">
        <f t="shared" si="597"/>
        <v>0.74507607494346417</v>
      </c>
      <c r="R2596">
        <f t="shared" si="598"/>
        <v>1.0705685074825908</v>
      </c>
      <c r="S2596" s="296">
        <f t="shared" si="605"/>
        <v>0</v>
      </c>
      <c r="T2596" s="283">
        <f t="shared" si="606"/>
        <v>0.36673917254673938</v>
      </c>
    </row>
    <row r="2597" spans="1:20" x14ac:dyDescent="0.25">
      <c r="A2597" s="286">
        <v>43209</v>
      </c>
      <c r="B2597" s="1">
        <f t="shared" si="599"/>
        <v>4</v>
      </c>
      <c r="C2597" s="285">
        <v>3</v>
      </c>
      <c r="D2597" t="s">
        <v>713</v>
      </c>
      <c r="F2597" s="16">
        <v>37</v>
      </c>
      <c r="G2597" t="str">
        <f t="shared" si="593"/>
        <v>heating</v>
      </c>
      <c r="H2597" s="283">
        <f>IF(G2597="heating",F2597*Assumptions!M$4+Assumptions!M$7,0)</f>
        <v>0.34824054712973695</v>
      </c>
      <c r="I2597" s="15">
        <f t="shared" si="594"/>
        <v>1.0924036124451033</v>
      </c>
      <c r="J2597" s="15">
        <f t="shared" si="595"/>
        <v>1.0020455199443592</v>
      </c>
      <c r="K2597" s="283">
        <f t="shared" si="600"/>
        <v>0.38119738681001214</v>
      </c>
      <c r="L2597" s="283">
        <f t="shared" si="601"/>
        <v>3.3550920610042541</v>
      </c>
      <c r="M2597" s="283">
        <f t="shared" si="602"/>
        <v>4.3637853368641961</v>
      </c>
      <c r="N2597" s="283">
        <f t="shared" si="603"/>
        <v>2.8034223547707424</v>
      </c>
      <c r="O2597" s="283">
        <f t="shared" si="604"/>
        <v>0.45621107500458286</v>
      </c>
      <c r="P2597" s="21">
        <f t="shared" si="596"/>
        <v>0</v>
      </c>
      <c r="Q2597" s="21">
        <f t="shared" si="597"/>
        <v>0.69158980876382303</v>
      </c>
      <c r="R2597">
        <f t="shared" si="598"/>
        <v>1.0705685074825908</v>
      </c>
      <c r="S2597" s="296">
        <f t="shared" si="605"/>
        <v>0</v>
      </c>
      <c r="T2597" s="283">
        <f t="shared" si="606"/>
        <v>0.38119738681001214</v>
      </c>
    </row>
    <row r="2598" spans="1:20" x14ac:dyDescent="0.25">
      <c r="A2598" s="286">
        <v>43209</v>
      </c>
      <c r="B2598" s="1">
        <f t="shared" si="599"/>
        <v>4</v>
      </c>
      <c r="C2598" s="285">
        <v>4</v>
      </c>
      <c r="D2598" t="s">
        <v>713</v>
      </c>
      <c r="F2598" s="16">
        <v>36</v>
      </c>
      <c r="G2598" t="str">
        <f t="shared" si="593"/>
        <v>heating</v>
      </c>
      <c r="H2598" s="283">
        <f>IF(G2598="heating",F2598*Assumptions!M$4+Assumptions!M$7,0)</f>
        <v>0.358936421366777</v>
      </c>
      <c r="I2598" s="15">
        <f t="shared" si="594"/>
        <v>1.1348296917927807</v>
      </c>
      <c r="J2598" s="15">
        <f t="shared" si="595"/>
        <v>1.0020455199443592</v>
      </c>
      <c r="K2598" s="283">
        <f t="shared" si="600"/>
        <v>0.40816491356643253</v>
      </c>
      <c r="L2598" s="283">
        <f t="shared" si="601"/>
        <v>3.2767200477248446</v>
      </c>
      <c r="M2598" s="283">
        <f t="shared" si="602"/>
        <v>4.5633526330681589</v>
      </c>
      <c r="N2598" s="283">
        <f t="shared" si="603"/>
        <v>2.7263288431388362</v>
      </c>
      <c r="O2598" s="283">
        <f t="shared" si="604"/>
        <v>0.49056523699511023</v>
      </c>
      <c r="P2598" s="21">
        <f t="shared" si="596"/>
        <v>0</v>
      </c>
      <c r="Q2598" s="21">
        <f t="shared" si="597"/>
        <v>0.6473875548762833</v>
      </c>
      <c r="R2598">
        <f t="shared" si="598"/>
        <v>1.0705685074825908</v>
      </c>
      <c r="S2598" s="296">
        <f t="shared" si="605"/>
        <v>0</v>
      </c>
      <c r="T2598" s="283">
        <f t="shared" si="606"/>
        <v>0.40816491356643253</v>
      </c>
    </row>
    <row r="2599" spans="1:20" x14ac:dyDescent="0.25">
      <c r="A2599" s="286">
        <v>43209</v>
      </c>
      <c r="B2599" s="1">
        <f t="shared" si="599"/>
        <v>4</v>
      </c>
      <c r="C2599" s="285">
        <v>5</v>
      </c>
      <c r="D2599" t="s">
        <v>713</v>
      </c>
      <c r="F2599" s="16">
        <v>37</v>
      </c>
      <c r="G2599" t="str">
        <f t="shared" si="593"/>
        <v>heating</v>
      </c>
      <c r="H2599" s="283">
        <f>IF(G2599="heating",F2599*Assumptions!M$4+Assumptions!M$7,0)</f>
        <v>0.34824054712973695</v>
      </c>
      <c r="I2599" s="15">
        <f t="shared" si="594"/>
        <v>1.1635558681477385</v>
      </c>
      <c r="J2599" s="15">
        <f t="shared" si="595"/>
        <v>1.0020455199443592</v>
      </c>
      <c r="K2599" s="283">
        <f t="shared" si="600"/>
        <v>0.40602617136407759</v>
      </c>
      <c r="L2599" s="283">
        <f t="shared" si="601"/>
        <v>3.3550920610042541</v>
      </c>
      <c r="M2599" s="283">
        <f t="shared" si="602"/>
        <v>4.6480146881613784</v>
      </c>
      <c r="N2599" s="283">
        <f t="shared" si="603"/>
        <v>2.8034223547707424</v>
      </c>
      <c r="O2599" s="283">
        <f t="shared" si="604"/>
        <v>0.48592577632312262</v>
      </c>
      <c r="P2599" s="21">
        <f t="shared" si="596"/>
        <v>0</v>
      </c>
      <c r="Q2599" s="21">
        <f t="shared" si="597"/>
        <v>0.72139578924615555</v>
      </c>
      <c r="R2599">
        <f t="shared" si="598"/>
        <v>1.0705685074825908</v>
      </c>
      <c r="S2599" s="296">
        <f t="shared" si="605"/>
        <v>0</v>
      </c>
      <c r="T2599" s="283">
        <f t="shared" si="606"/>
        <v>0.40602617136407759</v>
      </c>
    </row>
    <row r="2600" spans="1:20" x14ac:dyDescent="0.25">
      <c r="A2600" s="286">
        <v>43209</v>
      </c>
      <c r="B2600" s="1">
        <f t="shared" si="599"/>
        <v>4</v>
      </c>
      <c r="C2600" s="285">
        <v>6</v>
      </c>
      <c r="D2600" t="s">
        <v>713</v>
      </c>
      <c r="F2600" s="16">
        <v>37</v>
      </c>
      <c r="G2600" t="str">
        <f t="shared" si="593"/>
        <v>heating</v>
      </c>
      <c r="H2600" s="283">
        <f>IF(G2600="heating",F2600*Assumptions!M$4+Assumptions!M$7,0)</f>
        <v>0.34824054712973695</v>
      </c>
      <c r="I2600" s="15">
        <f t="shared" si="594"/>
        <v>1.2083911162615524</v>
      </c>
      <c r="J2600" s="15">
        <f t="shared" si="595"/>
        <v>1.0020455199443592</v>
      </c>
      <c r="K2600" s="283">
        <f t="shared" si="600"/>
        <v>0.42167156032403336</v>
      </c>
      <c r="L2600" s="283">
        <f t="shared" si="601"/>
        <v>3.3550920610042541</v>
      </c>
      <c r="M2600" s="283">
        <f t="shared" si="602"/>
        <v>4.8271164377938316</v>
      </c>
      <c r="N2600" s="283">
        <f t="shared" si="603"/>
        <v>2.8034223547707424</v>
      </c>
      <c r="O2600" s="283">
        <f t="shared" si="604"/>
        <v>0.50464993331699948</v>
      </c>
      <c r="P2600" s="21">
        <f t="shared" si="596"/>
        <v>0</v>
      </c>
      <c r="Q2600" s="21">
        <f t="shared" si="597"/>
        <v>0.87787080972652631</v>
      </c>
      <c r="R2600">
        <f t="shared" si="598"/>
        <v>1.0705685074825908</v>
      </c>
      <c r="S2600" s="296">
        <f t="shared" si="605"/>
        <v>0</v>
      </c>
      <c r="T2600" s="283">
        <f t="shared" si="606"/>
        <v>0.42167156032403336</v>
      </c>
    </row>
    <row r="2601" spans="1:20" x14ac:dyDescent="0.25">
      <c r="A2601" s="286">
        <v>43209</v>
      </c>
      <c r="B2601" s="1">
        <f t="shared" si="599"/>
        <v>4</v>
      </c>
      <c r="C2601" s="285">
        <v>7</v>
      </c>
      <c r="D2601" t="s">
        <v>714</v>
      </c>
      <c r="F2601" s="16">
        <v>37</v>
      </c>
      <c r="G2601" t="str">
        <f t="shared" si="593"/>
        <v>heating</v>
      </c>
      <c r="H2601" s="283">
        <f>IF(G2601="heating",F2601*Assumptions!M$4+Assumptions!M$7,0)</f>
        <v>0.34824054712973695</v>
      </c>
      <c r="I2601" s="15">
        <f t="shared" si="594"/>
        <v>1.1637425769249583</v>
      </c>
      <c r="J2601" s="15">
        <f t="shared" si="595"/>
        <v>1.0020455199443592</v>
      </c>
      <c r="K2601" s="283">
        <f t="shared" si="600"/>
        <v>0.40609132392963104</v>
      </c>
      <c r="L2601" s="283">
        <f t="shared" si="601"/>
        <v>3.3550920610042541</v>
      </c>
      <c r="M2601" s="283">
        <f t="shared" si="602"/>
        <v>4.6487605269841481</v>
      </c>
      <c r="N2601" s="283">
        <f t="shared" si="603"/>
        <v>2.8034223547707424</v>
      </c>
      <c r="O2601" s="283">
        <f t="shared" si="604"/>
        <v>0.48600374989534251</v>
      </c>
      <c r="P2601" s="21">
        <f t="shared" si="596"/>
        <v>0</v>
      </c>
      <c r="Q2601" s="21">
        <f t="shared" si="597"/>
        <v>0.97331382064367777</v>
      </c>
      <c r="R2601">
        <f t="shared" si="598"/>
        <v>1.0705685074825908</v>
      </c>
      <c r="S2601" s="296">
        <f t="shared" si="605"/>
        <v>0</v>
      </c>
      <c r="T2601" s="283">
        <f t="shared" si="606"/>
        <v>0.40609132392963104</v>
      </c>
    </row>
    <row r="2602" spans="1:20" x14ac:dyDescent="0.25">
      <c r="A2602" s="286">
        <v>43209</v>
      </c>
      <c r="B2602" s="1">
        <f t="shared" si="599"/>
        <v>4</v>
      </c>
      <c r="C2602" s="285">
        <v>8</v>
      </c>
      <c r="D2602" t="s">
        <v>714</v>
      </c>
      <c r="F2602" s="16">
        <v>37</v>
      </c>
      <c r="G2602" t="str">
        <f t="shared" si="593"/>
        <v>heating</v>
      </c>
      <c r="H2602" s="283">
        <f>IF(G2602="heating",F2602*Assumptions!M$4+Assumptions!M$7,0)</f>
        <v>0.34824054712973695</v>
      </c>
      <c r="I2602" s="15">
        <f t="shared" si="594"/>
        <v>1.094193721037565</v>
      </c>
      <c r="J2602" s="15">
        <f t="shared" si="595"/>
        <v>1.0020455199443592</v>
      </c>
      <c r="K2602" s="283">
        <f t="shared" si="600"/>
        <v>0.38182205035906902</v>
      </c>
      <c r="L2602" s="283">
        <f t="shared" si="601"/>
        <v>3.3550920610042541</v>
      </c>
      <c r="M2602" s="283">
        <f t="shared" si="602"/>
        <v>4.3709362191371808</v>
      </c>
      <c r="N2602" s="283">
        <f t="shared" si="603"/>
        <v>2.8034223547707424</v>
      </c>
      <c r="O2602" s="283">
        <f t="shared" si="604"/>
        <v>0.45695866257756235</v>
      </c>
      <c r="P2602" s="21">
        <f t="shared" si="596"/>
        <v>0</v>
      </c>
      <c r="Q2602" s="21">
        <f t="shared" si="597"/>
        <v>0.94940007506179924</v>
      </c>
      <c r="R2602">
        <f t="shared" si="598"/>
        <v>1.0705685074825908</v>
      </c>
      <c r="S2602" s="296">
        <f t="shared" si="605"/>
        <v>0</v>
      </c>
      <c r="T2602" s="283">
        <f t="shared" si="606"/>
        <v>0.38182205035906902</v>
      </c>
    </row>
    <row r="2603" spans="1:20" x14ac:dyDescent="0.25">
      <c r="A2603" s="286">
        <v>43209</v>
      </c>
      <c r="B2603" s="1">
        <f t="shared" si="599"/>
        <v>4</v>
      </c>
      <c r="C2603" s="285">
        <v>9</v>
      </c>
      <c r="D2603" t="s">
        <v>714</v>
      </c>
      <c r="F2603" s="16">
        <v>41</v>
      </c>
      <c r="G2603" t="str">
        <f t="shared" si="593"/>
        <v>heating</v>
      </c>
      <c r="H2603" s="283">
        <f>IF(G2603="heating",F2603*Assumptions!M$4+Assumptions!M$7,0)</f>
        <v>0.30545705018157687</v>
      </c>
      <c r="I2603" s="15">
        <f t="shared" si="594"/>
        <v>1.0343009000871222</v>
      </c>
      <c r="J2603" s="15">
        <f t="shared" si="595"/>
        <v>1.0020455199443592</v>
      </c>
      <c r="K2603" s="283">
        <f t="shared" si="600"/>
        <v>0.31658075226559323</v>
      </c>
      <c r="L2603" s="283">
        <f t="shared" si="601"/>
        <v>3.6290180754851575</v>
      </c>
      <c r="M2603" s="283">
        <f t="shared" si="602"/>
        <v>3.9199692531644605</v>
      </c>
      <c r="N2603" s="283">
        <f t="shared" si="603"/>
        <v>3.0927664988509331</v>
      </c>
      <c r="O2603" s="283">
        <f t="shared" si="604"/>
        <v>0.37147236066782707</v>
      </c>
      <c r="P2603" s="21">
        <f t="shared" si="596"/>
        <v>0</v>
      </c>
      <c r="Q2603" s="21">
        <f t="shared" si="597"/>
        <v>0.8408485371888097</v>
      </c>
      <c r="R2603">
        <f t="shared" si="598"/>
        <v>1.0705685074825908</v>
      </c>
      <c r="S2603" s="296">
        <f t="shared" si="605"/>
        <v>0</v>
      </c>
      <c r="T2603" s="283">
        <f t="shared" si="606"/>
        <v>0.31658075226559323</v>
      </c>
    </row>
    <row r="2604" spans="1:20" x14ac:dyDescent="0.25">
      <c r="A2604" s="286">
        <v>43209</v>
      </c>
      <c r="B2604" s="1">
        <f t="shared" si="599"/>
        <v>4</v>
      </c>
      <c r="C2604" s="285">
        <v>10</v>
      </c>
      <c r="D2604" t="s">
        <v>714</v>
      </c>
      <c r="F2604" s="16">
        <v>43</v>
      </c>
      <c r="G2604" t="str">
        <f t="shared" si="593"/>
        <v>heating</v>
      </c>
      <c r="H2604" s="283">
        <f>IF(G2604="heating",F2604*Assumptions!M$4+Assumptions!M$7,0)</f>
        <v>0.28406530170749683</v>
      </c>
      <c r="I2604" s="15">
        <f t="shared" si="594"/>
        <v>0.98112329028689171</v>
      </c>
      <c r="J2604" s="15">
        <f t="shared" si="595"/>
        <v>1.0020455199443592</v>
      </c>
      <c r="K2604" s="283">
        <f t="shared" si="600"/>
        <v>0.27927317618338526</v>
      </c>
      <c r="L2604" s="283">
        <f t="shared" si="601"/>
        <v>3.7370271581932331</v>
      </c>
      <c r="M2604" s="283">
        <f t="shared" si="602"/>
        <v>3.5609387267648867</v>
      </c>
      <c r="N2604" s="283">
        <f t="shared" si="603"/>
        <v>3.2278965655525562</v>
      </c>
      <c r="O2604" s="283">
        <f t="shared" si="604"/>
        <v>0.323322455586039</v>
      </c>
      <c r="P2604" s="21">
        <f t="shared" si="596"/>
        <v>0</v>
      </c>
      <c r="Q2604" s="21">
        <f t="shared" si="597"/>
        <v>0.74504051125983206</v>
      </c>
      <c r="R2604">
        <f t="shared" si="598"/>
        <v>1.0705685074825908</v>
      </c>
      <c r="S2604" s="296">
        <f t="shared" si="605"/>
        <v>0</v>
      </c>
      <c r="T2604" s="283">
        <f t="shared" si="606"/>
        <v>0.27927317618338526</v>
      </c>
    </row>
    <row r="2605" spans="1:20" x14ac:dyDescent="0.25">
      <c r="A2605" s="286">
        <v>43209</v>
      </c>
      <c r="B2605" s="1">
        <f t="shared" si="599"/>
        <v>4</v>
      </c>
      <c r="C2605" s="285">
        <v>11</v>
      </c>
      <c r="D2605" t="s">
        <v>714</v>
      </c>
      <c r="F2605" s="16">
        <v>43</v>
      </c>
      <c r="G2605" t="str">
        <f t="shared" si="593"/>
        <v>heating</v>
      </c>
      <c r="H2605" s="283">
        <f>IF(G2605="heating",F2605*Assumptions!M$4+Assumptions!M$7,0)</f>
        <v>0.28406530170749683</v>
      </c>
      <c r="I2605" s="15">
        <f t="shared" si="594"/>
        <v>0.94956163997961163</v>
      </c>
      <c r="J2605" s="15">
        <f t="shared" si="595"/>
        <v>1.0020455199443592</v>
      </c>
      <c r="K2605" s="283">
        <f t="shared" si="600"/>
        <v>0.27028926721479268</v>
      </c>
      <c r="L2605" s="283">
        <f t="shared" si="601"/>
        <v>3.7370271581932331</v>
      </c>
      <c r="M2605" s="283">
        <f t="shared" si="602"/>
        <v>3.4463872692952133</v>
      </c>
      <c r="N2605" s="283">
        <f t="shared" si="603"/>
        <v>3.2278965655525562</v>
      </c>
      <c r="O2605" s="283">
        <f t="shared" si="604"/>
        <v>0.31292153005433165</v>
      </c>
      <c r="P2605" s="21">
        <f t="shared" si="596"/>
        <v>0</v>
      </c>
      <c r="Q2605" s="21">
        <f t="shared" si="597"/>
        <v>0.72850690893675296</v>
      </c>
      <c r="R2605">
        <f t="shared" si="598"/>
        <v>1.0705685074825908</v>
      </c>
      <c r="S2605" s="296">
        <f t="shared" si="605"/>
        <v>0</v>
      </c>
      <c r="T2605" s="283">
        <f t="shared" si="606"/>
        <v>0.27028926721479268</v>
      </c>
    </row>
    <row r="2606" spans="1:20" x14ac:dyDescent="0.25">
      <c r="A2606" s="286">
        <v>43209</v>
      </c>
      <c r="B2606" s="1">
        <f t="shared" si="599"/>
        <v>4</v>
      </c>
      <c r="C2606" s="285">
        <v>12</v>
      </c>
      <c r="D2606" t="s">
        <v>714</v>
      </c>
      <c r="F2606" s="16">
        <v>45</v>
      </c>
      <c r="G2606" t="str">
        <f t="shared" si="593"/>
        <v>heating</v>
      </c>
      <c r="H2606" s="283">
        <f>IF(G2606="heating",F2606*Assumptions!M$4+Assumptions!M$7,0)</f>
        <v>0.26267355323341679</v>
      </c>
      <c r="I2606" s="15">
        <f t="shared" si="594"/>
        <v>0.91648403420261149</v>
      </c>
      <c r="J2606" s="15">
        <f t="shared" si="595"/>
        <v>1.0020455199443592</v>
      </c>
      <c r="K2606" s="283">
        <f t="shared" si="600"/>
        <v>0.24122854827587267</v>
      </c>
      <c r="L2606" s="283">
        <f t="shared" si="601"/>
        <v>3.8225513186096443</v>
      </c>
      <c r="M2606" s="283">
        <f t="shared" si="602"/>
        <v>3.1462342200775515</v>
      </c>
      <c r="N2606" s="283">
        <f t="shared" si="603"/>
        <v>3.3574836377085973</v>
      </c>
      <c r="O2606" s="283">
        <f t="shared" si="604"/>
        <v>0.27464273986083948</v>
      </c>
      <c r="P2606" s="21">
        <f t="shared" si="596"/>
        <v>0</v>
      </c>
      <c r="Q2606" s="21">
        <f t="shared" si="597"/>
        <v>0.75910815787401487</v>
      </c>
      <c r="R2606">
        <f t="shared" si="598"/>
        <v>1.0705685074825908</v>
      </c>
      <c r="S2606" s="296">
        <f t="shared" si="605"/>
        <v>0</v>
      </c>
      <c r="T2606" s="283">
        <f t="shared" si="606"/>
        <v>0.24122854827587267</v>
      </c>
    </row>
    <row r="2607" spans="1:20" x14ac:dyDescent="0.25">
      <c r="A2607" s="286">
        <v>43209</v>
      </c>
      <c r="B2607" s="1">
        <f t="shared" si="599"/>
        <v>4</v>
      </c>
      <c r="C2607" s="285">
        <v>13</v>
      </c>
      <c r="D2607" t="s">
        <v>714</v>
      </c>
      <c r="F2607" s="16">
        <v>43</v>
      </c>
      <c r="G2607" t="str">
        <f t="shared" si="593"/>
        <v>heating</v>
      </c>
      <c r="H2607" s="283">
        <f>IF(G2607="heating",F2607*Assumptions!M$4+Assumptions!M$7,0)</f>
        <v>0.28406530170749683</v>
      </c>
      <c r="I2607" s="15">
        <f t="shared" si="594"/>
        <v>0.90040206880052787</v>
      </c>
      <c r="J2607" s="15">
        <f t="shared" si="595"/>
        <v>1.0020455199443592</v>
      </c>
      <c r="K2607" s="283">
        <f t="shared" si="600"/>
        <v>0.25629617407460092</v>
      </c>
      <c r="L2607" s="283">
        <f t="shared" si="601"/>
        <v>3.7370271581932331</v>
      </c>
      <c r="M2607" s="283">
        <f t="shared" si="602"/>
        <v>3.2679650235532272</v>
      </c>
      <c r="N2607" s="283">
        <f t="shared" si="603"/>
        <v>3.2278965655525562</v>
      </c>
      <c r="O2607" s="283">
        <f t="shared" si="604"/>
        <v>0.2967213303174257</v>
      </c>
      <c r="P2607" s="21">
        <f t="shared" si="596"/>
        <v>0</v>
      </c>
      <c r="Q2607" s="21">
        <f t="shared" si="597"/>
        <v>0.79115902007799765</v>
      </c>
      <c r="R2607">
        <f t="shared" si="598"/>
        <v>1.0705685074825908</v>
      </c>
      <c r="S2607" s="296">
        <f t="shared" si="605"/>
        <v>0</v>
      </c>
      <c r="T2607" s="283">
        <f t="shared" si="606"/>
        <v>0.25629617407460092</v>
      </c>
    </row>
    <row r="2608" spans="1:20" x14ac:dyDescent="0.25">
      <c r="A2608" s="286">
        <v>43209</v>
      </c>
      <c r="B2608" s="1">
        <f t="shared" si="599"/>
        <v>4</v>
      </c>
      <c r="C2608" s="285">
        <v>14</v>
      </c>
      <c r="D2608" t="s">
        <v>714</v>
      </c>
      <c r="F2608" s="16">
        <v>45</v>
      </c>
      <c r="G2608" t="str">
        <f t="shared" si="593"/>
        <v>heating</v>
      </c>
      <c r="H2608" s="283">
        <f>IF(G2608="heating",F2608*Assumptions!M$4+Assumptions!M$7,0)</f>
        <v>0.26267355323341679</v>
      </c>
      <c r="I2608" s="15">
        <f t="shared" si="594"/>
        <v>0.86032894500746537</v>
      </c>
      <c r="J2608" s="15">
        <f t="shared" si="595"/>
        <v>1.0020455199443592</v>
      </c>
      <c r="K2608" s="283">
        <f t="shared" si="600"/>
        <v>0.22644791911124881</v>
      </c>
      <c r="L2608" s="283">
        <f t="shared" si="601"/>
        <v>3.8225513186096443</v>
      </c>
      <c r="M2608" s="283">
        <f t="shared" si="602"/>
        <v>2.9534571976049295</v>
      </c>
      <c r="N2608" s="283">
        <f t="shared" si="603"/>
        <v>3.3574836377085973</v>
      </c>
      <c r="O2608" s="283">
        <f t="shared" si="604"/>
        <v>0.25781474616086936</v>
      </c>
      <c r="P2608" s="21">
        <f t="shared" si="596"/>
        <v>0</v>
      </c>
      <c r="Q2608" s="21">
        <f t="shared" si="597"/>
        <v>0.84355555031342389</v>
      </c>
      <c r="R2608">
        <f t="shared" si="598"/>
        <v>1.0705685074825908</v>
      </c>
      <c r="S2608" s="296">
        <f t="shared" si="605"/>
        <v>0</v>
      </c>
      <c r="T2608" s="283">
        <f t="shared" si="606"/>
        <v>0.22644791911124881</v>
      </c>
    </row>
    <row r="2609" spans="1:20" x14ac:dyDescent="0.25">
      <c r="A2609" s="286">
        <v>43209</v>
      </c>
      <c r="B2609" s="1">
        <f t="shared" si="599"/>
        <v>4</v>
      </c>
      <c r="C2609" s="285">
        <v>15</v>
      </c>
      <c r="D2609" t="s">
        <v>714</v>
      </c>
      <c r="F2609" s="16">
        <v>45</v>
      </c>
      <c r="G2609" t="str">
        <f t="shared" si="593"/>
        <v>heating</v>
      </c>
      <c r="H2609" s="283">
        <f>IF(G2609="heating",F2609*Assumptions!M$4+Assumptions!M$7,0)</f>
        <v>0.26267355323341679</v>
      </c>
      <c r="I2609" s="15">
        <f t="shared" si="594"/>
        <v>0.85754515037175039</v>
      </c>
      <c r="J2609" s="15">
        <f t="shared" si="595"/>
        <v>1.0020455199443592</v>
      </c>
      <c r="K2609" s="283">
        <f t="shared" si="600"/>
        <v>0.22571519413884278</v>
      </c>
      <c r="L2609" s="283">
        <f t="shared" si="601"/>
        <v>3.8225513186096443</v>
      </c>
      <c r="M2609" s="283">
        <f t="shared" si="602"/>
        <v>2.9439005991070899</v>
      </c>
      <c r="N2609" s="283">
        <f t="shared" si="603"/>
        <v>3.3574836377085973</v>
      </c>
      <c r="O2609" s="283">
        <f t="shared" si="604"/>
        <v>0.25698052651553982</v>
      </c>
      <c r="P2609" s="21">
        <f t="shared" si="596"/>
        <v>0</v>
      </c>
      <c r="Q2609" s="21">
        <f t="shared" si="597"/>
        <v>0.96592607327566882</v>
      </c>
      <c r="R2609">
        <f t="shared" si="598"/>
        <v>1.0705685074825908</v>
      </c>
      <c r="S2609" s="296">
        <f t="shared" si="605"/>
        <v>0</v>
      </c>
      <c r="T2609" s="283">
        <f t="shared" si="606"/>
        <v>0.22571519413884278</v>
      </c>
    </row>
    <row r="2610" spans="1:20" x14ac:dyDescent="0.25">
      <c r="A2610" s="286">
        <v>43209</v>
      </c>
      <c r="B2610" s="1">
        <f t="shared" si="599"/>
        <v>4</v>
      </c>
      <c r="C2610" s="285">
        <v>16</v>
      </c>
      <c r="D2610" t="s">
        <v>714</v>
      </c>
      <c r="F2610" s="16">
        <v>45</v>
      </c>
      <c r="G2610" t="str">
        <f t="shared" si="593"/>
        <v>heating</v>
      </c>
      <c r="H2610" s="283">
        <f>IF(G2610="heating",F2610*Assumptions!M$4+Assumptions!M$7,0)</f>
        <v>0.26267355323341679</v>
      </c>
      <c r="I2610" s="15">
        <f t="shared" si="594"/>
        <v>0.88344815438260227</v>
      </c>
      <c r="J2610" s="15">
        <f t="shared" si="595"/>
        <v>1.0020455199443592</v>
      </c>
      <c r="K2610" s="283">
        <f t="shared" si="600"/>
        <v>0.23253314602925237</v>
      </c>
      <c r="L2610" s="283">
        <f t="shared" si="601"/>
        <v>3.8225513186096443</v>
      </c>
      <c r="M2610" s="283">
        <f t="shared" si="602"/>
        <v>3.0328240441212246</v>
      </c>
      <c r="N2610" s="283">
        <f t="shared" si="603"/>
        <v>3.3574836377085973</v>
      </c>
      <c r="O2610" s="283">
        <f t="shared" si="604"/>
        <v>0.26474287886066966</v>
      </c>
      <c r="P2610" s="21">
        <f t="shared" si="596"/>
        <v>0</v>
      </c>
      <c r="Q2610" s="21">
        <f t="shared" si="597"/>
        <v>1.1649354943302594</v>
      </c>
      <c r="R2610">
        <f t="shared" si="598"/>
        <v>1.0705685074825908</v>
      </c>
      <c r="S2610" s="296">
        <f t="shared" si="605"/>
        <v>0</v>
      </c>
      <c r="T2610" s="283">
        <f t="shared" si="606"/>
        <v>0.23253314602925237</v>
      </c>
    </row>
    <row r="2611" spans="1:20" x14ac:dyDescent="0.25">
      <c r="A2611" s="286">
        <v>43209</v>
      </c>
      <c r="B2611" s="1">
        <f t="shared" si="599"/>
        <v>4</v>
      </c>
      <c r="C2611" s="285">
        <v>17</v>
      </c>
      <c r="D2611" t="s">
        <v>714</v>
      </c>
      <c r="F2611" s="16">
        <v>45</v>
      </c>
      <c r="G2611" t="str">
        <f t="shared" si="593"/>
        <v>heating</v>
      </c>
      <c r="H2611" s="283">
        <f>IF(G2611="heating",F2611*Assumptions!M$4+Assumptions!M$7,0)</f>
        <v>0.26267355323341679</v>
      </c>
      <c r="I2611" s="15">
        <f t="shared" si="594"/>
        <v>0.94025748850374469</v>
      </c>
      <c r="J2611" s="15">
        <f t="shared" si="595"/>
        <v>1.0020455199443592</v>
      </c>
      <c r="K2611" s="283">
        <f t="shared" si="600"/>
        <v>0.24748597956168308</v>
      </c>
      <c r="L2611" s="283">
        <f t="shared" si="601"/>
        <v>3.8225513186096443</v>
      </c>
      <c r="M2611" s="283">
        <f t="shared" si="602"/>
        <v>3.2278470498272287</v>
      </c>
      <c r="N2611" s="283">
        <f t="shared" si="603"/>
        <v>3.3574836377085973</v>
      </c>
      <c r="O2611" s="283">
        <f t="shared" si="604"/>
        <v>0.28176693011571985</v>
      </c>
      <c r="P2611" s="21">
        <f t="shared" si="596"/>
        <v>0</v>
      </c>
      <c r="Q2611" s="21">
        <f t="shared" si="597"/>
        <v>1.3521540118753073</v>
      </c>
      <c r="R2611">
        <f t="shared" si="598"/>
        <v>1.0705685074825908</v>
      </c>
      <c r="S2611" s="296">
        <f t="shared" si="605"/>
        <v>0</v>
      </c>
      <c r="T2611" s="283">
        <f t="shared" si="606"/>
        <v>0.24748597956168308</v>
      </c>
    </row>
    <row r="2612" spans="1:20" x14ac:dyDescent="0.25">
      <c r="A2612" s="286">
        <v>43209</v>
      </c>
      <c r="B2612" s="1">
        <f t="shared" si="599"/>
        <v>4</v>
      </c>
      <c r="C2612" s="285">
        <v>18</v>
      </c>
      <c r="D2612" t="s">
        <v>714</v>
      </c>
      <c r="F2612" s="16">
        <v>45</v>
      </c>
      <c r="G2612" t="str">
        <f t="shared" si="593"/>
        <v>heating</v>
      </c>
      <c r="H2612" s="283">
        <f>IF(G2612="heating",F2612*Assumptions!M$4+Assumptions!M$7,0)</f>
        <v>0.26267355323341679</v>
      </c>
      <c r="I2612" s="15">
        <f t="shared" si="594"/>
        <v>0.98182363790757687</v>
      </c>
      <c r="J2612" s="15">
        <f t="shared" si="595"/>
        <v>1.0020455199443592</v>
      </c>
      <c r="K2612" s="283">
        <f t="shared" si="600"/>
        <v>0.25842664137782528</v>
      </c>
      <c r="L2612" s="283">
        <f t="shared" si="601"/>
        <v>3.8225513186096443</v>
      </c>
      <c r="M2612" s="283">
        <f t="shared" si="602"/>
        <v>3.3705411249782222</v>
      </c>
      <c r="N2612" s="283">
        <f t="shared" si="603"/>
        <v>3.3574836377085973</v>
      </c>
      <c r="O2612" s="283">
        <f t="shared" si="604"/>
        <v>0.29422305671662219</v>
      </c>
      <c r="P2612" s="21">
        <f t="shared" si="596"/>
        <v>0</v>
      </c>
      <c r="Q2612" s="21">
        <f t="shared" si="597"/>
        <v>1.5598916921549892</v>
      </c>
      <c r="R2612">
        <f t="shared" si="598"/>
        <v>1.0705685074825908</v>
      </c>
      <c r="S2612" s="296">
        <f t="shared" si="605"/>
        <v>0</v>
      </c>
      <c r="T2612" s="283">
        <f t="shared" si="606"/>
        <v>0.25842664137782528</v>
      </c>
    </row>
    <row r="2613" spans="1:20" x14ac:dyDescent="0.25">
      <c r="A2613" s="286">
        <v>43209</v>
      </c>
      <c r="B2613" s="1">
        <f t="shared" si="599"/>
        <v>4</v>
      </c>
      <c r="C2613" s="285">
        <v>19</v>
      </c>
      <c r="D2613" t="s">
        <v>714</v>
      </c>
      <c r="F2613" s="16">
        <v>43</v>
      </c>
      <c r="G2613" t="str">
        <f t="shared" si="593"/>
        <v>heating</v>
      </c>
      <c r="H2613" s="283">
        <f>IF(G2613="heating",F2613*Assumptions!M$4+Assumptions!M$7,0)</f>
        <v>0.28406530170749683</v>
      </c>
      <c r="I2613" s="15">
        <f t="shared" si="594"/>
        <v>0.98418842963438757</v>
      </c>
      <c r="J2613" s="15">
        <f t="shared" si="595"/>
        <v>1.0020455199443592</v>
      </c>
      <c r="K2613" s="283">
        <f t="shared" si="600"/>
        <v>0.28014565695057764</v>
      </c>
      <c r="L2613" s="283">
        <f t="shared" si="601"/>
        <v>3.7370271581932331</v>
      </c>
      <c r="M2613" s="283">
        <f t="shared" si="602"/>
        <v>3.5720634992715481</v>
      </c>
      <c r="N2613" s="283">
        <f t="shared" si="603"/>
        <v>3.2278965655525562</v>
      </c>
      <c r="O2613" s="283">
        <f t="shared" si="604"/>
        <v>0.32433255124920074</v>
      </c>
      <c r="P2613" s="21">
        <f t="shared" si="596"/>
        <v>0</v>
      </c>
      <c r="Q2613" s="21">
        <f t="shared" si="597"/>
        <v>1.6764212681468484</v>
      </c>
      <c r="R2613">
        <f t="shared" si="598"/>
        <v>1.0705685074825908</v>
      </c>
      <c r="S2613" s="296">
        <f t="shared" si="605"/>
        <v>0</v>
      </c>
      <c r="T2613" s="283">
        <f t="shared" si="606"/>
        <v>0.28014565695057764</v>
      </c>
    </row>
    <row r="2614" spans="1:20" x14ac:dyDescent="0.25">
      <c r="A2614" s="286">
        <v>43209</v>
      </c>
      <c r="B2614" s="1">
        <f t="shared" si="599"/>
        <v>4</v>
      </c>
      <c r="C2614" s="285">
        <v>20</v>
      </c>
      <c r="D2614" t="s">
        <v>714</v>
      </c>
      <c r="F2614" s="16">
        <v>41</v>
      </c>
      <c r="G2614" t="str">
        <f t="shared" si="593"/>
        <v>heating</v>
      </c>
      <c r="H2614" s="283">
        <f>IF(G2614="heating",F2614*Assumptions!M$4+Assumptions!M$7,0)</f>
        <v>0.30545705018157687</v>
      </c>
      <c r="I2614" s="15">
        <f t="shared" si="594"/>
        <v>0.97071962311712034</v>
      </c>
      <c r="J2614" s="15">
        <f t="shared" si="595"/>
        <v>1.0020455199443592</v>
      </c>
      <c r="K2614" s="283">
        <f t="shared" si="600"/>
        <v>0.29711967619819862</v>
      </c>
      <c r="L2614" s="283">
        <f t="shared" si="601"/>
        <v>3.6290180754851575</v>
      </c>
      <c r="M2614" s="283">
        <f t="shared" si="602"/>
        <v>3.6789981288249702</v>
      </c>
      <c r="N2614" s="283">
        <f t="shared" si="603"/>
        <v>3.0927664988509331</v>
      </c>
      <c r="O2614" s="283">
        <f t="shared" si="604"/>
        <v>0.34863694879848417</v>
      </c>
      <c r="P2614" s="21">
        <f t="shared" si="596"/>
        <v>0</v>
      </c>
      <c r="Q2614" s="21">
        <f t="shared" si="597"/>
        <v>1.52436960139122</v>
      </c>
      <c r="R2614">
        <f t="shared" si="598"/>
        <v>1.0705685074825908</v>
      </c>
      <c r="S2614" s="296">
        <f t="shared" si="605"/>
        <v>0</v>
      </c>
      <c r="T2614" s="283">
        <f t="shared" si="606"/>
        <v>0.29711967619819862</v>
      </c>
    </row>
    <row r="2615" spans="1:20" x14ac:dyDescent="0.25">
      <c r="A2615" s="286">
        <v>43209</v>
      </c>
      <c r="B2615" s="1">
        <f t="shared" si="599"/>
        <v>4</v>
      </c>
      <c r="C2615" s="285">
        <v>21</v>
      </c>
      <c r="D2615" t="s">
        <v>714</v>
      </c>
      <c r="F2615" s="16">
        <v>39</v>
      </c>
      <c r="G2615" t="str">
        <f t="shared" si="593"/>
        <v>heating</v>
      </c>
      <c r="H2615" s="283">
        <f>IF(G2615="heating",F2615*Assumptions!M$4+Assumptions!M$7,0)</f>
        <v>0.32684879865565691</v>
      </c>
      <c r="I2615" s="15">
        <f t="shared" si="594"/>
        <v>0.95751150862929935</v>
      </c>
      <c r="J2615" s="15">
        <f t="shared" si="595"/>
        <v>1.0020455199443592</v>
      </c>
      <c r="K2615" s="283">
        <f t="shared" si="600"/>
        <v>0.31360165525648376</v>
      </c>
      <c r="L2615" s="283">
        <f t="shared" si="601"/>
        <v>3.4953736047983544</v>
      </c>
      <c r="M2615" s="283">
        <f t="shared" si="602"/>
        <v>3.7400806832740487</v>
      </c>
      <c r="N2615" s="283">
        <f t="shared" si="603"/>
        <v>2.9501734199721237</v>
      </c>
      <c r="O2615" s="283">
        <f t="shared" si="604"/>
        <v>0.37155610608644968</v>
      </c>
      <c r="P2615" s="21">
        <f t="shared" si="596"/>
        <v>0</v>
      </c>
      <c r="Q2615" s="21">
        <f t="shared" si="597"/>
        <v>1.4448604713749031</v>
      </c>
      <c r="R2615">
        <f t="shared" si="598"/>
        <v>1.0705685074825908</v>
      </c>
      <c r="S2615" s="296">
        <f t="shared" si="605"/>
        <v>0</v>
      </c>
      <c r="T2615" s="283">
        <f t="shared" si="606"/>
        <v>0.31360165525648376</v>
      </c>
    </row>
    <row r="2616" spans="1:20" x14ac:dyDescent="0.25">
      <c r="A2616" s="286">
        <v>43209</v>
      </c>
      <c r="B2616" s="1">
        <f t="shared" si="599"/>
        <v>4</v>
      </c>
      <c r="C2616" s="285">
        <v>22</v>
      </c>
      <c r="D2616" t="s">
        <v>714</v>
      </c>
      <c r="F2616" s="16">
        <v>37</v>
      </c>
      <c r="G2616" t="str">
        <f t="shared" si="593"/>
        <v>heating</v>
      </c>
      <c r="H2616" s="283">
        <f>IF(G2616="heating",F2616*Assumptions!M$4+Assumptions!M$7,0)</f>
        <v>0.34824054712973695</v>
      </c>
      <c r="I2616" s="15">
        <f t="shared" si="594"/>
        <v>0.9426530227543114</v>
      </c>
      <c r="J2616" s="15">
        <f t="shared" si="595"/>
        <v>1.0020455199443592</v>
      </c>
      <c r="K2616" s="283">
        <f t="shared" si="600"/>
        <v>0.32894148723859168</v>
      </c>
      <c r="L2616" s="283">
        <f t="shared" si="601"/>
        <v>3.3550920610042541</v>
      </c>
      <c r="M2616" s="283">
        <f t="shared" si="602"/>
        <v>3.7655820537234748</v>
      </c>
      <c r="N2616" s="283">
        <f t="shared" si="603"/>
        <v>2.8034223547707424</v>
      </c>
      <c r="O2616" s="283">
        <f t="shared" si="604"/>
        <v>0.39367203107695248</v>
      </c>
      <c r="P2616" s="21">
        <f t="shared" si="596"/>
        <v>0</v>
      </c>
      <c r="Q2616" s="21">
        <f t="shared" si="597"/>
        <v>1.2427137171080138</v>
      </c>
      <c r="R2616">
        <f t="shared" si="598"/>
        <v>1.0705685074825908</v>
      </c>
      <c r="S2616" s="296">
        <f t="shared" si="605"/>
        <v>0</v>
      </c>
      <c r="T2616" s="283">
        <f t="shared" si="606"/>
        <v>0.32894148723859168</v>
      </c>
    </row>
    <row r="2617" spans="1:20" x14ac:dyDescent="0.25">
      <c r="A2617" s="286">
        <v>43209</v>
      </c>
      <c r="B2617" s="1">
        <f t="shared" si="599"/>
        <v>4</v>
      </c>
      <c r="C2617" s="285">
        <v>23</v>
      </c>
      <c r="D2617" t="s">
        <v>713</v>
      </c>
      <c r="F2617" s="16">
        <v>37</v>
      </c>
      <c r="G2617" t="str">
        <f t="shared" si="593"/>
        <v>heating</v>
      </c>
      <c r="H2617" s="283">
        <f>IF(G2617="heating",F2617*Assumptions!M$4+Assumptions!M$7,0)</f>
        <v>0.34824054712973695</v>
      </c>
      <c r="I2617" s="15">
        <f t="shared" si="594"/>
        <v>0.94450710149963013</v>
      </c>
      <c r="J2617" s="15">
        <f t="shared" si="595"/>
        <v>1.0020455199443592</v>
      </c>
      <c r="K2617" s="283">
        <f t="shared" si="600"/>
        <v>0.32958847335672942</v>
      </c>
      <c r="L2617" s="283">
        <f t="shared" si="601"/>
        <v>3.3550920610042541</v>
      </c>
      <c r="M2617" s="283">
        <f t="shared" si="602"/>
        <v>3.7729884752603868</v>
      </c>
      <c r="N2617" s="283">
        <f t="shared" si="603"/>
        <v>2.8034223547707424</v>
      </c>
      <c r="O2617" s="283">
        <f t="shared" si="604"/>
        <v>0.39444633395174045</v>
      </c>
      <c r="P2617" s="21">
        <f t="shared" si="596"/>
        <v>0</v>
      </c>
      <c r="Q2617" s="21">
        <f t="shared" si="597"/>
        <v>1.0297519246597011</v>
      </c>
      <c r="R2617">
        <f t="shared" si="598"/>
        <v>1.0705685074825908</v>
      </c>
      <c r="S2617" s="296">
        <f t="shared" si="605"/>
        <v>0</v>
      </c>
      <c r="T2617" s="283">
        <f t="shared" si="606"/>
        <v>0.32958847335672942</v>
      </c>
    </row>
    <row r="2618" spans="1:20" x14ac:dyDescent="0.25">
      <c r="A2618" s="286">
        <v>43210</v>
      </c>
      <c r="B2618" s="1">
        <f t="shared" si="599"/>
        <v>5</v>
      </c>
      <c r="C2618" s="285">
        <v>0</v>
      </c>
      <c r="D2618" t="s">
        <v>713</v>
      </c>
      <c r="F2618" s="16">
        <v>39</v>
      </c>
      <c r="G2618" t="str">
        <f t="shared" si="593"/>
        <v>heating</v>
      </c>
      <c r="H2618" s="283">
        <f>IF(G2618="heating",F2618*Assumptions!M$4+Assumptions!M$7,0)</f>
        <v>0.32684879865565691</v>
      </c>
      <c r="I2618" s="15">
        <f t="shared" si="594"/>
        <v>0.97481507806017154</v>
      </c>
      <c r="J2618" s="15">
        <f t="shared" si="595"/>
        <v>1.0078033906966741</v>
      </c>
      <c r="K2618" s="283">
        <f t="shared" si="600"/>
        <v>0.32110343117942286</v>
      </c>
      <c r="L2618" s="283">
        <f t="shared" si="601"/>
        <v>3.4953736047983544</v>
      </c>
      <c r="M2618" s="283">
        <f t="shared" si="602"/>
        <v>3.829548473859171</v>
      </c>
      <c r="N2618" s="283">
        <f t="shared" si="603"/>
        <v>2.9501734199721237</v>
      </c>
      <c r="O2618" s="283">
        <f t="shared" si="604"/>
        <v>0.38044423089044876</v>
      </c>
      <c r="P2618" s="21">
        <f t="shared" si="596"/>
        <v>0</v>
      </c>
      <c r="Q2618" s="21">
        <f t="shared" si="597"/>
        <v>0.90668853391740301</v>
      </c>
      <c r="R2618">
        <f t="shared" si="598"/>
        <v>1.1856283047139096</v>
      </c>
      <c r="S2618" s="296">
        <f t="shared" si="605"/>
        <v>0</v>
      </c>
      <c r="T2618" s="283">
        <f t="shared" si="606"/>
        <v>0.32110343117942286</v>
      </c>
    </row>
    <row r="2619" spans="1:20" x14ac:dyDescent="0.25">
      <c r="A2619" s="286">
        <v>43210</v>
      </c>
      <c r="B2619" s="1">
        <f t="shared" si="599"/>
        <v>5</v>
      </c>
      <c r="C2619" s="285">
        <v>1</v>
      </c>
      <c r="D2619" t="s">
        <v>713</v>
      </c>
      <c r="F2619" s="16">
        <v>37</v>
      </c>
      <c r="G2619" t="str">
        <f t="shared" si="593"/>
        <v>heating</v>
      </c>
      <c r="H2619" s="283">
        <f>IF(G2619="heating",F2619*Assumptions!M$4+Assumptions!M$7,0)</f>
        <v>0.34824054712973695</v>
      </c>
      <c r="I2619" s="15">
        <f t="shared" si="594"/>
        <v>1.012242869806885</v>
      </c>
      <c r="J2619" s="15">
        <f t="shared" si="595"/>
        <v>1.0078033906966741</v>
      </c>
      <c r="K2619" s="283">
        <f t="shared" si="600"/>
        <v>0.35525473732821766</v>
      </c>
      <c r="L2619" s="283">
        <f t="shared" si="601"/>
        <v>3.3550920610042541</v>
      </c>
      <c r="M2619" s="283">
        <f t="shared" si="602"/>
        <v>4.0668049342559138</v>
      </c>
      <c r="N2619" s="283">
        <f t="shared" si="603"/>
        <v>2.8034223547707424</v>
      </c>
      <c r="O2619" s="283">
        <f t="shared" si="604"/>
        <v>0.42516331754853492</v>
      </c>
      <c r="P2619" s="21">
        <f t="shared" si="596"/>
        <v>0</v>
      </c>
      <c r="Q2619" s="21">
        <f t="shared" si="597"/>
        <v>0.81803459285312596</v>
      </c>
      <c r="R2619">
        <f t="shared" si="598"/>
        <v>1.1856283047139096</v>
      </c>
      <c r="S2619" s="296">
        <f t="shared" si="605"/>
        <v>0</v>
      </c>
      <c r="T2619" s="283">
        <f t="shared" si="606"/>
        <v>0.35525473732821766</v>
      </c>
    </row>
    <row r="2620" spans="1:20" x14ac:dyDescent="0.25">
      <c r="A2620" s="286">
        <v>43210</v>
      </c>
      <c r="B2620" s="1">
        <f t="shared" si="599"/>
        <v>5</v>
      </c>
      <c r="C2620" s="285">
        <v>2</v>
      </c>
      <c r="D2620" t="s">
        <v>713</v>
      </c>
      <c r="F2620" s="16">
        <v>39</v>
      </c>
      <c r="G2620" t="str">
        <f t="shared" si="593"/>
        <v>heating</v>
      </c>
      <c r="H2620" s="283">
        <f>IF(G2620="heating",F2620*Assumptions!M$4+Assumptions!M$7,0)</f>
        <v>0.32684879865565691</v>
      </c>
      <c r="I2620" s="15">
        <f t="shared" si="594"/>
        <v>1.0509704703585963</v>
      </c>
      <c r="J2620" s="15">
        <f t="shared" si="595"/>
        <v>1.0078033906966741</v>
      </c>
      <c r="K2620" s="283">
        <f t="shared" si="600"/>
        <v>0.34618896619033057</v>
      </c>
      <c r="L2620" s="283">
        <f t="shared" si="601"/>
        <v>3.4953736047983544</v>
      </c>
      <c r="M2620" s="283">
        <f t="shared" si="602"/>
        <v>4.1287239512563074</v>
      </c>
      <c r="N2620" s="283">
        <f t="shared" si="603"/>
        <v>2.9501734199721237</v>
      </c>
      <c r="O2620" s="283">
        <f t="shared" si="604"/>
        <v>0.41016564195929378</v>
      </c>
      <c r="P2620" s="21">
        <f t="shared" si="596"/>
        <v>0</v>
      </c>
      <c r="Q2620" s="21">
        <f t="shared" si="597"/>
        <v>0.74507607494346417</v>
      </c>
      <c r="R2620">
        <f t="shared" si="598"/>
        <v>1.1856283047139096</v>
      </c>
      <c r="S2620" s="296">
        <f t="shared" si="605"/>
        <v>0</v>
      </c>
      <c r="T2620" s="283">
        <f t="shared" si="606"/>
        <v>0.34618896619033057</v>
      </c>
    </row>
    <row r="2621" spans="1:20" x14ac:dyDescent="0.25">
      <c r="A2621" s="286">
        <v>43210</v>
      </c>
      <c r="B2621" s="1">
        <f t="shared" si="599"/>
        <v>5</v>
      </c>
      <c r="C2621" s="285">
        <v>3</v>
      </c>
      <c r="D2621" t="s">
        <v>713</v>
      </c>
      <c r="F2621" s="16">
        <v>39</v>
      </c>
      <c r="G2621" t="str">
        <f t="shared" si="593"/>
        <v>heating</v>
      </c>
      <c r="H2621" s="283">
        <f>IF(G2621="heating",F2621*Assumptions!M$4+Assumptions!M$7,0)</f>
        <v>0.32684879865565691</v>
      </c>
      <c r="I2621" s="15">
        <f t="shared" si="594"/>
        <v>1.0924036124451033</v>
      </c>
      <c r="J2621" s="15">
        <f t="shared" si="595"/>
        <v>1.0078033906966741</v>
      </c>
      <c r="K2621" s="283">
        <f t="shared" si="600"/>
        <v>0.35983701533109358</v>
      </c>
      <c r="L2621" s="283">
        <f t="shared" si="601"/>
        <v>3.4953736047983544</v>
      </c>
      <c r="M2621" s="283">
        <f t="shared" si="602"/>
        <v>4.2914935160852785</v>
      </c>
      <c r="N2621" s="283">
        <f t="shared" si="603"/>
        <v>2.9501734199721237</v>
      </c>
      <c r="O2621" s="283">
        <f t="shared" si="604"/>
        <v>0.42633588822368618</v>
      </c>
      <c r="P2621" s="21">
        <f t="shared" si="596"/>
        <v>0</v>
      </c>
      <c r="Q2621" s="21">
        <f t="shared" si="597"/>
        <v>0.69158980876382303</v>
      </c>
      <c r="R2621">
        <f t="shared" si="598"/>
        <v>1.1856283047139096</v>
      </c>
      <c r="S2621" s="296">
        <f t="shared" si="605"/>
        <v>0</v>
      </c>
      <c r="T2621" s="283">
        <f t="shared" si="606"/>
        <v>0.35983701533109358</v>
      </c>
    </row>
    <row r="2622" spans="1:20" x14ac:dyDescent="0.25">
      <c r="A2622" s="286">
        <v>43210</v>
      </c>
      <c r="B2622" s="1">
        <f t="shared" si="599"/>
        <v>5</v>
      </c>
      <c r="C2622" s="285">
        <v>4</v>
      </c>
      <c r="D2622" t="s">
        <v>713</v>
      </c>
      <c r="F2622" s="16">
        <v>39</v>
      </c>
      <c r="G2622" t="str">
        <f t="shared" si="593"/>
        <v>heating</v>
      </c>
      <c r="H2622" s="283">
        <f>IF(G2622="heating",F2622*Assumptions!M$4+Assumptions!M$7,0)</f>
        <v>0.32684879865565691</v>
      </c>
      <c r="I2622" s="15">
        <f t="shared" si="594"/>
        <v>1.1348296917927807</v>
      </c>
      <c r="J2622" s="15">
        <f t="shared" si="595"/>
        <v>1.0078033906966741</v>
      </c>
      <c r="K2622" s="283">
        <f t="shared" si="600"/>
        <v>0.37381213733796587</v>
      </c>
      <c r="L2622" s="283">
        <f t="shared" si="601"/>
        <v>3.4953736047983544</v>
      </c>
      <c r="M2622" s="283">
        <f t="shared" si="602"/>
        <v>4.4581638221509552</v>
      </c>
      <c r="N2622" s="283">
        <f t="shared" si="603"/>
        <v>2.9501734199721237</v>
      </c>
      <c r="O2622" s="283">
        <f t="shared" si="604"/>
        <v>0.44289365132193803</v>
      </c>
      <c r="P2622" s="21">
        <f t="shared" si="596"/>
        <v>0</v>
      </c>
      <c r="Q2622" s="21">
        <f t="shared" si="597"/>
        <v>0.6473875548762833</v>
      </c>
      <c r="R2622">
        <f t="shared" si="598"/>
        <v>1.1856283047139096</v>
      </c>
      <c r="S2622" s="296">
        <f t="shared" si="605"/>
        <v>0</v>
      </c>
      <c r="T2622" s="283">
        <f t="shared" si="606"/>
        <v>0.37381213733796587</v>
      </c>
    </row>
    <row r="2623" spans="1:20" x14ac:dyDescent="0.25">
      <c r="A2623" s="286">
        <v>43210</v>
      </c>
      <c r="B2623" s="1">
        <f t="shared" si="599"/>
        <v>5</v>
      </c>
      <c r="C2623" s="285">
        <v>5</v>
      </c>
      <c r="D2623" t="s">
        <v>713</v>
      </c>
      <c r="F2623" s="16">
        <v>39</v>
      </c>
      <c r="G2623" t="str">
        <f t="shared" si="593"/>
        <v>heating</v>
      </c>
      <c r="H2623" s="283">
        <f>IF(G2623="heating",F2623*Assumptions!M$4+Assumptions!M$7,0)</f>
        <v>0.32684879865565691</v>
      </c>
      <c r="I2623" s="15">
        <f t="shared" si="594"/>
        <v>1.1635558681477385</v>
      </c>
      <c r="J2623" s="15">
        <f t="shared" si="595"/>
        <v>1.0078033906966741</v>
      </c>
      <c r="K2623" s="283">
        <f t="shared" si="600"/>
        <v>0.38327452051180594</v>
      </c>
      <c r="L2623" s="283">
        <f t="shared" si="601"/>
        <v>3.4953736047983544</v>
      </c>
      <c r="M2623" s="283">
        <f t="shared" si="602"/>
        <v>4.571014235830285</v>
      </c>
      <c r="N2623" s="283">
        <f t="shared" si="603"/>
        <v>2.9501734199721237</v>
      </c>
      <c r="O2623" s="283">
        <f t="shared" si="604"/>
        <v>0.45410470900431699</v>
      </c>
      <c r="P2623" s="21">
        <f t="shared" si="596"/>
        <v>0</v>
      </c>
      <c r="Q2623" s="21">
        <f t="shared" si="597"/>
        <v>0.72139578924615555</v>
      </c>
      <c r="R2623">
        <f t="shared" si="598"/>
        <v>1.1856283047139096</v>
      </c>
      <c r="S2623" s="296">
        <f t="shared" si="605"/>
        <v>0</v>
      </c>
      <c r="T2623" s="283">
        <f t="shared" si="606"/>
        <v>0.38327452051180594</v>
      </c>
    </row>
    <row r="2624" spans="1:20" x14ac:dyDescent="0.25">
      <c r="A2624" s="286">
        <v>43210</v>
      </c>
      <c r="B2624" s="1">
        <f t="shared" si="599"/>
        <v>5</v>
      </c>
      <c r="C2624" s="285">
        <v>6</v>
      </c>
      <c r="D2624" t="s">
        <v>713</v>
      </c>
      <c r="F2624" s="16">
        <v>39</v>
      </c>
      <c r="G2624" t="str">
        <f t="shared" si="593"/>
        <v>heating</v>
      </c>
      <c r="H2624" s="283">
        <f>IF(G2624="heating",F2624*Assumptions!M$4+Assumptions!M$7,0)</f>
        <v>0.32684879865565691</v>
      </c>
      <c r="I2624" s="15">
        <f t="shared" si="594"/>
        <v>1.2083911162615524</v>
      </c>
      <c r="J2624" s="15">
        <f t="shared" si="595"/>
        <v>1.0078033906966741</v>
      </c>
      <c r="K2624" s="283">
        <f t="shared" si="600"/>
        <v>0.39804322109015067</v>
      </c>
      <c r="L2624" s="283">
        <f t="shared" si="601"/>
        <v>3.4953736047983544</v>
      </c>
      <c r="M2624" s="283">
        <f t="shared" si="602"/>
        <v>4.7471489303520649</v>
      </c>
      <c r="N2624" s="283">
        <f t="shared" si="603"/>
        <v>2.9501734199721237</v>
      </c>
      <c r="O2624" s="283">
        <f t="shared" si="604"/>
        <v>0.47160270618280292</v>
      </c>
      <c r="P2624" s="21">
        <f t="shared" si="596"/>
        <v>0</v>
      </c>
      <c r="Q2624" s="21">
        <f t="shared" si="597"/>
        <v>0.87787080972652631</v>
      </c>
      <c r="R2624">
        <f t="shared" si="598"/>
        <v>1.1856283047139096</v>
      </c>
      <c r="S2624" s="296">
        <f t="shared" si="605"/>
        <v>0</v>
      </c>
      <c r="T2624" s="283">
        <f t="shared" si="606"/>
        <v>0.39804322109015067</v>
      </c>
    </row>
    <row r="2625" spans="1:20" x14ac:dyDescent="0.25">
      <c r="A2625" s="286">
        <v>43210</v>
      </c>
      <c r="B2625" s="1">
        <f t="shared" si="599"/>
        <v>5</v>
      </c>
      <c r="C2625" s="285">
        <v>7</v>
      </c>
      <c r="D2625" t="s">
        <v>714</v>
      </c>
      <c r="F2625" s="16">
        <v>41</v>
      </c>
      <c r="G2625" t="str">
        <f t="shared" si="593"/>
        <v>heating</v>
      </c>
      <c r="H2625" s="283">
        <f>IF(G2625="heating",F2625*Assumptions!M$4+Assumptions!M$7,0)</f>
        <v>0.30545705018157687</v>
      </c>
      <c r="I2625" s="15">
        <f t="shared" si="594"/>
        <v>1.1637425769249583</v>
      </c>
      <c r="J2625" s="15">
        <f t="shared" si="595"/>
        <v>1.0078033906966741</v>
      </c>
      <c r="K2625" s="283">
        <f t="shared" si="600"/>
        <v>0.35824727234339593</v>
      </c>
      <c r="L2625" s="283">
        <f t="shared" si="601"/>
        <v>3.6290180754851575</v>
      </c>
      <c r="M2625" s="283">
        <f t="shared" si="602"/>
        <v>4.4358928411352174</v>
      </c>
      <c r="N2625" s="283">
        <f t="shared" si="603"/>
        <v>3.0927664988509331</v>
      </c>
      <c r="O2625" s="283">
        <f t="shared" si="604"/>
        <v>0.42036339546178592</v>
      </c>
      <c r="P2625" s="21">
        <f t="shared" si="596"/>
        <v>0</v>
      </c>
      <c r="Q2625" s="21">
        <f t="shared" si="597"/>
        <v>0.97331382064367777</v>
      </c>
      <c r="R2625">
        <f t="shared" si="598"/>
        <v>1.1856283047139096</v>
      </c>
      <c r="S2625" s="296">
        <f t="shared" si="605"/>
        <v>0</v>
      </c>
      <c r="T2625" s="283">
        <f t="shared" si="606"/>
        <v>0.35824727234339593</v>
      </c>
    </row>
    <row r="2626" spans="1:20" x14ac:dyDescent="0.25">
      <c r="A2626" s="286">
        <v>43210</v>
      </c>
      <c r="B2626" s="1">
        <f t="shared" si="599"/>
        <v>5</v>
      </c>
      <c r="C2626" s="285">
        <v>8</v>
      </c>
      <c r="D2626" t="s">
        <v>714</v>
      </c>
      <c r="F2626" s="16">
        <v>41</v>
      </c>
      <c r="G2626" t="str">
        <f t="shared" ref="G2626:G2689" si="607">VLOOKUP(A2626,U$2:W$366,3,FALSE)</f>
        <v>heating</v>
      </c>
      <c r="H2626" s="283">
        <f>IF(G2626="heating",F2626*Assumptions!M$4+Assumptions!M$7,0)</f>
        <v>0.30545705018157687</v>
      </c>
      <c r="I2626" s="15">
        <f t="shared" ref="I2626:I2689" si="608">VLOOKUP(C2626,AO$2:AQ$25,3,FALSE)</f>
        <v>1.094193721037565</v>
      </c>
      <c r="J2626" s="15">
        <f t="shared" ref="J2626:J2689" si="609">VLOOKUP(B2626,AS$4:AU$10,3,FALSE)</f>
        <v>1.0078033906966741</v>
      </c>
      <c r="K2626" s="283">
        <f t="shared" si="600"/>
        <v>0.33683730727870004</v>
      </c>
      <c r="L2626" s="283">
        <f t="shared" si="601"/>
        <v>3.6290180754851575</v>
      </c>
      <c r="M2626" s="283">
        <f t="shared" si="602"/>
        <v>4.1707901646006578</v>
      </c>
      <c r="N2626" s="283">
        <f t="shared" si="603"/>
        <v>3.0927664988509331</v>
      </c>
      <c r="O2626" s="283">
        <f t="shared" si="604"/>
        <v>0.39524117875252113</v>
      </c>
      <c r="P2626" s="21">
        <f t="shared" ref="P2626:P2689" si="610">IF(G2626="cooling",IF(F2626&lt;61,0.025,(F2626^2*AX$25+F2626*AY$25+AZ$25)),0)</f>
        <v>0</v>
      </c>
      <c r="Q2626" s="21">
        <f t="shared" ref="Q2626:Q2689" si="611">VLOOKUP(C2626,BB$2:BC$25,2,FALSE)</f>
        <v>0.94940007506179924</v>
      </c>
      <c r="R2626">
        <f t="shared" ref="R2626:R2689" si="612">VLOOKUP(B2626,AS$4:AV$10,4,FALSE)</f>
        <v>1.1856283047139096</v>
      </c>
      <c r="S2626" s="296">
        <f t="shared" si="605"/>
        <v>0</v>
      </c>
      <c r="T2626" s="283">
        <f t="shared" si="606"/>
        <v>0.33683730727870004</v>
      </c>
    </row>
    <row r="2627" spans="1:20" x14ac:dyDescent="0.25">
      <c r="A2627" s="286">
        <v>43210</v>
      </c>
      <c r="B2627" s="1">
        <f t="shared" ref="B2627:B2690" si="613">WEEKDAY(A2627,2)</f>
        <v>5</v>
      </c>
      <c r="C2627" s="285">
        <v>9</v>
      </c>
      <c r="D2627" t="s">
        <v>714</v>
      </c>
      <c r="F2627" s="16">
        <v>39</v>
      </c>
      <c r="G2627" t="str">
        <f t="shared" si="607"/>
        <v>heating</v>
      </c>
      <c r="H2627" s="283">
        <f>IF(G2627="heating",F2627*Assumptions!M$4+Assumptions!M$7,0)</f>
        <v>0.32684879865565691</v>
      </c>
      <c r="I2627" s="15">
        <f t="shared" si="608"/>
        <v>1.0343009000871222</v>
      </c>
      <c r="J2627" s="15">
        <f t="shared" si="609"/>
        <v>1.0078033906966741</v>
      </c>
      <c r="K2627" s="283">
        <f t="shared" ref="K2627:K2690" si="614">H2627*I2627*J2627</f>
        <v>0.34069802095268786</v>
      </c>
      <c r="L2627" s="283">
        <f t="shared" ref="L2627:L2690" si="615">VLOOKUP(F2627,BL$2:BN$92,2,FALSE)</f>
        <v>3.4953736047983544</v>
      </c>
      <c r="M2627" s="283">
        <f t="shared" ref="M2627:M2690" si="616">IF(G2627="heating",K2627*(L2627*3.412),0)</f>
        <v>4.0632377592289508</v>
      </c>
      <c r="N2627" s="283">
        <f t="shared" ref="N2627:N2690" si="617">VLOOKUP(F2627,BL$2:BN$92,3,FALSE)</f>
        <v>2.9501734199721237</v>
      </c>
      <c r="O2627" s="283">
        <f t="shared" ref="O2627:O2690" si="618">IF(F2627&lt;=61,IF(G2627="heating",IF(F2627&gt;=5,K2627*L2627/N2627,0),0),0)</f>
        <v>0.40365995489726653</v>
      </c>
      <c r="P2627" s="21">
        <f t="shared" si="610"/>
        <v>0</v>
      </c>
      <c r="Q2627" s="21">
        <f t="shared" si="611"/>
        <v>0.8408485371888097</v>
      </c>
      <c r="R2627">
        <f t="shared" si="612"/>
        <v>1.1856283047139096</v>
      </c>
      <c r="S2627" s="296">
        <f t="shared" ref="S2627:S2690" si="619">P2627*Q2627*R2627</f>
        <v>0</v>
      </c>
      <c r="T2627" s="283">
        <f t="shared" ref="T2627:T2690" si="620">K2627+S2627</f>
        <v>0.34069802095268786</v>
      </c>
    </row>
    <row r="2628" spans="1:20" x14ac:dyDescent="0.25">
      <c r="A2628" s="286">
        <v>43210</v>
      </c>
      <c r="B2628" s="1">
        <f t="shared" si="613"/>
        <v>5</v>
      </c>
      <c r="C2628" s="285">
        <v>10</v>
      </c>
      <c r="D2628" t="s">
        <v>714</v>
      </c>
      <c r="F2628" s="16">
        <v>39</v>
      </c>
      <c r="G2628" t="str">
        <f t="shared" si="607"/>
        <v>heating</v>
      </c>
      <c r="H2628" s="283">
        <f>IF(G2628="heating",F2628*Assumptions!M$4+Assumptions!M$7,0)</f>
        <v>0.32684879865565691</v>
      </c>
      <c r="I2628" s="15">
        <f t="shared" si="608"/>
        <v>0.98112329028689171</v>
      </c>
      <c r="J2628" s="15">
        <f t="shared" si="609"/>
        <v>1.0078033906966741</v>
      </c>
      <c r="K2628" s="283">
        <f t="shared" si="614"/>
        <v>0.3231813520448229</v>
      </c>
      <c r="L2628" s="283">
        <f t="shared" si="615"/>
        <v>3.4953736047983544</v>
      </c>
      <c r="M2628" s="283">
        <f t="shared" si="616"/>
        <v>3.8543302043117693</v>
      </c>
      <c r="N2628" s="283">
        <f t="shared" si="617"/>
        <v>2.9501734199721237</v>
      </c>
      <c r="O2628" s="283">
        <f t="shared" si="618"/>
        <v>0.38290615726284749</v>
      </c>
      <c r="P2628" s="21">
        <f t="shared" si="610"/>
        <v>0</v>
      </c>
      <c r="Q2628" s="21">
        <f t="shared" si="611"/>
        <v>0.74504051125983206</v>
      </c>
      <c r="R2628">
        <f t="shared" si="612"/>
        <v>1.1856283047139096</v>
      </c>
      <c r="S2628" s="296">
        <f t="shared" si="619"/>
        <v>0</v>
      </c>
      <c r="T2628" s="283">
        <f t="shared" si="620"/>
        <v>0.3231813520448229</v>
      </c>
    </row>
    <row r="2629" spans="1:20" x14ac:dyDescent="0.25">
      <c r="A2629" s="286">
        <v>43210</v>
      </c>
      <c r="B2629" s="1">
        <f t="shared" si="613"/>
        <v>5</v>
      </c>
      <c r="C2629" s="285">
        <v>11</v>
      </c>
      <c r="D2629" t="s">
        <v>714</v>
      </c>
      <c r="F2629" s="16">
        <v>41</v>
      </c>
      <c r="G2629" t="str">
        <f t="shared" si="607"/>
        <v>heating</v>
      </c>
      <c r="H2629" s="283">
        <f>IF(G2629="heating",F2629*Assumptions!M$4+Assumptions!M$7,0)</f>
        <v>0.30545705018157687</v>
      </c>
      <c r="I2629" s="15">
        <f t="shared" si="608"/>
        <v>0.94956163997961163</v>
      </c>
      <c r="J2629" s="15">
        <f t="shared" si="609"/>
        <v>1.0078033906966741</v>
      </c>
      <c r="K2629" s="283">
        <f t="shared" si="614"/>
        <v>0.29231367330693903</v>
      </c>
      <c r="L2629" s="283">
        <f t="shared" si="615"/>
        <v>3.6290180754851575</v>
      </c>
      <c r="M2629" s="283">
        <f t="shared" si="616"/>
        <v>3.6194891933336808</v>
      </c>
      <c r="N2629" s="283">
        <f t="shared" si="617"/>
        <v>3.0927664988509331</v>
      </c>
      <c r="O2629" s="283">
        <f t="shared" si="618"/>
        <v>0.3429976380488059</v>
      </c>
      <c r="P2629" s="21">
        <f t="shared" si="610"/>
        <v>0</v>
      </c>
      <c r="Q2629" s="21">
        <f t="shared" si="611"/>
        <v>0.72850690893675296</v>
      </c>
      <c r="R2629">
        <f t="shared" si="612"/>
        <v>1.1856283047139096</v>
      </c>
      <c r="S2629" s="296">
        <f t="shared" si="619"/>
        <v>0</v>
      </c>
      <c r="T2629" s="283">
        <f t="shared" si="620"/>
        <v>0.29231367330693903</v>
      </c>
    </row>
    <row r="2630" spans="1:20" x14ac:dyDescent="0.25">
      <c r="A2630" s="286">
        <v>43210</v>
      </c>
      <c r="B2630" s="1">
        <f t="shared" si="613"/>
        <v>5</v>
      </c>
      <c r="C2630" s="285">
        <v>12</v>
      </c>
      <c r="D2630" t="s">
        <v>714</v>
      </c>
      <c r="F2630" s="16">
        <v>41</v>
      </c>
      <c r="G2630" t="str">
        <f t="shared" si="607"/>
        <v>heating</v>
      </c>
      <c r="H2630" s="283">
        <f>IF(G2630="heating",F2630*Assumptions!M$4+Assumptions!M$7,0)</f>
        <v>0.30545705018157687</v>
      </c>
      <c r="I2630" s="15">
        <f t="shared" si="608"/>
        <v>0.91648403420261149</v>
      </c>
      <c r="J2630" s="15">
        <f t="shared" si="609"/>
        <v>1.0078033906966741</v>
      </c>
      <c r="K2630" s="283">
        <f t="shared" si="614"/>
        <v>0.28213104161482339</v>
      </c>
      <c r="L2630" s="283">
        <f t="shared" si="615"/>
        <v>3.6290180754851575</v>
      </c>
      <c r="M2630" s="283">
        <f t="shared" si="616"/>
        <v>3.4934057126933151</v>
      </c>
      <c r="N2630" s="283">
        <f t="shared" si="617"/>
        <v>3.0927664988509331</v>
      </c>
      <c r="O2630" s="283">
        <f t="shared" si="618"/>
        <v>0.33104945040501671</v>
      </c>
      <c r="P2630" s="21">
        <f t="shared" si="610"/>
        <v>0</v>
      </c>
      <c r="Q2630" s="21">
        <f t="shared" si="611"/>
        <v>0.75910815787401487</v>
      </c>
      <c r="R2630">
        <f t="shared" si="612"/>
        <v>1.1856283047139096</v>
      </c>
      <c r="S2630" s="296">
        <f t="shared" si="619"/>
        <v>0</v>
      </c>
      <c r="T2630" s="283">
        <f t="shared" si="620"/>
        <v>0.28213104161482339</v>
      </c>
    </row>
    <row r="2631" spans="1:20" x14ac:dyDescent="0.25">
      <c r="A2631" s="286">
        <v>43210</v>
      </c>
      <c r="B2631" s="1">
        <f t="shared" si="613"/>
        <v>5</v>
      </c>
      <c r="C2631" s="285">
        <v>13</v>
      </c>
      <c r="D2631" t="s">
        <v>714</v>
      </c>
      <c r="F2631" s="16">
        <v>41</v>
      </c>
      <c r="G2631" t="str">
        <f t="shared" si="607"/>
        <v>heating</v>
      </c>
      <c r="H2631" s="283">
        <f>IF(G2631="heating",F2631*Assumptions!M$4+Assumptions!M$7,0)</f>
        <v>0.30545705018157687</v>
      </c>
      <c r="I2631" s="15">
        <f t="shared" si="608"/>
        <v>0.90040206880052787</v>
      </c>
      <c r="J2631" s="15">
        <f t="shared" si="609"/>
        <v>1.0078033906966741</v>
      </c>
      <c r="K2631" s="283">
        <f t="shared" si="614"/>
        <v>0.27718035891793269</v>
      </c>
      <c r="L2631" s="283">
        <f t="shared" si="615"/>
        <v>3.6290180754851575</v>
      </c>
      <c r="M2631" s="283">
        <f t="shared" si="616"/>
        <v>3.432105321513172</v>
      </c>
      <c r="N2631" s="283">
        <f t="shared" si="617"/>
        <v>3.0927664988509331</v>
      </c>
      <c r="O2631" s="283">
        <f t="shared" si="618"/>
        <v>0.32524037396821398</v>
      </c>
      <c r="P2631" s="21">
        <f t="shared" si="610"/>
        <v>0</v>
      </c>
      <c r="Q2631" s="21">
        <f t="shared" si="611"/>
        <v>0.79115902007799765</v>
      </c>
      <c r="R2631">
        <f t="shared" si="612"/>
        <v>1.1856283047139096</v>
      </c>
      <c r="S2631" s="296">
        <f t="shared" si="619"/>
        <v>0</v>
      </c>
      <c r="T2631" s="283">
        <f t="shared" si="620"/>
        <v>0.27718035891793269</v>
      </c>
    </row>
    <row r="2632" spans="1:20" x14ac:dyDescent="0.25">
      <c r="A2632" s="286">
        <v>43210</v>
      </c>
      <c r="B2632" s="1">
        <f t="shared" si="613"/>
        <v>5</v>
      </c>
      <c r="C2632" s="285">
        <v>14</v>
      </c>
      <c r="D2632" t="s">
        <v>714</v>
      </c>
      <c r="F2632" s="16">
        <v>41</v>
      </c>
      <c r="G2632" t="str">
        <f t="shared" si="607"/>
        <v>heating</v>
      </c>
      <c r="H2632" s="283">
        <f>IF(G2632="heating",F2632*Assumptions!M$4+Assumptions!M$7,0)</f>
        <v>0.30545705018157687</v>
      </c>
      <c r="I2632" s="15">
        <f t="shared" si="608"/>
        <v>0.86032894500746537</v>
      </c>
      <c r="J2632" s="15">
        <f t="shared" si="609"/>
        <v>1.0078033906966741</v>
      </c>
      <c r="K2632" s="283">
        <f t="shared" si="614"/>
        <v>0.26484422240647326</v>
      </c>
      <c r="L2632" s="283">
        <f t="shared" si="615"/>
        <v>3.6290180754851575</v>
      </c>
      <c r="M2632" s="283">
        <f t="shared" si="616"/>
        <v>3.2793566926666795</v>
      </c>
      <c r="N2632" s="283">
        <f t="shared" si="617"/>
        <v>3.0927664988509331</v>
      </c>
      <c r="O2632" s="283">
        <f t="shared" si="618"/>
        <v>0.31076528753722366</v>
      </c>
      <c r="P2632" s="21">
        <f t="shared" si="610"/>
        <v>0</v>
      </c>
      <c r="Q2632" s="21">
        <f t="shared" si="611"/>
        <v>0.84355555031342389</v>
      </c>
      <c r="R2632">
        <f t="shared" si="612"/>
        <v>1.1856283047139096</v>
      </c>
      <c r="S2632" s="296">
        <f t="shared" si="619"/>
        <v>0</v>
      </c>
      <c r="T2632" s="283">
        <f t="shared" si="620"/>
        <v>0.26484422240647326</v>
      </c>
    </row>
    <row r="2633" spans="1:20" x14ac:dyDescent="0.25">
      <c r="A2633" s="286">
        <v>43210</v>
      </c>
      <c r="B2633" s="1">
        <f t="shared" si="613"/>
        <v>5</v>
      </c>
      <c r="C2633" s="285">
        <v>15</v>
      </c>
      <c r="D2633" t="s">
        <v>714</v>
      </c>
      <c r="F2633" s="16">
        <v>45</v>
      </c>
      <c r="G2633" t="str">
        <f t="shared" si="607"/>
        <v>heating</v>
      </c>
      <c r="H2633" s="283">
        <f>IF(G2633="heating",F2633*Assumptions!M$4+Assumptions!M$7,0)</f>
        <v>0.26267355323341679</v>
      </c>
      <c r="I2633" s="15">
        <f t="shared" si="608"/>
        <v>0.85754515037175039</v>
      </c>
      <c r="J2633" s="15">
        <f t="shared" si="609"/>
        <v>1.0078033906966741</v>
      </c>
      <c r="K2633" s="283">
        <f t="shared" si="614"/>
        <v>0.22701218004299342</v>
      </c>
      <c r="L2633" s="283">
        <f t="shared" si="615"/>
        <v>3.8225513186096443</v>
      </c>
      <c r="M2633" s="283">
        <f t="shared" si="616"/>
        <v>2.9608165962548667</v>
      </c>
      <c r="N2633" s="283">
        <f t="shared" si="617"/>
        <v>3.3574836377085973</v>
      </c>
      <c r="O2633" s="283">
        <f t="shared" si="618"/>
        <v>0.25845716667617896</v>
      </c>
      <c r="P2633" s="21">
        <f t="shared" si="610"/>
        <v>0</v>
      </c>
      <c r="Q2633" s="21">
        <f t="shared" si="611"/>
        <v>0.96592607327566882</v>
      </c>
      <c r="R2633">
        <f t="shared" si="612"/>
        <v>1.1856283047139096</v>
      </c>
      <c r="S2633" s="296">
        <f t="shared" si="619"/>
        <v>0</v>
      </c>
      <c r="T2633" s="283">
        <f t="shared" si="620"/>
        <v>0.22701218004299342</v>
      </c>
    </row>
    <row r="2634" spans="1:20" x14ac:dyDescent="0.25">
      <c r="A2634" s="286">
        <v>43210</v>
      </c>
      <c r="B2634" s="1">
        <f t="shared" si="613"/>
        <v>5</v>
      </c>
      <c r="C2634" s="285">
        <v>16</v>
      </c>
      <c r="D2634" t="s">
        <v>714</v>
      </c>
      <c r="F2634" s="16">
        <v>45</v>
      </c>
      <c r="G2634" t="str">
        <f t="shared" si="607"/>
        <v>heating</v>
      </c>
      <c r="H2634" s="283">
        <f>IF(G2634="heating",F2634*Assumptions!M$4+Assumptions!M$7,0)</f>
        <v>0.26267355323341679</v>
      </c>
      <c r="I2634" s="15">
        <f t="shared" si="608"/>
        <v>0.88344815438260227</v>
      </c>
      <c r="J2634" s="15">
        <f t="shared" si="609"/>
        <v>1.0078033906966741</v>
      </c>
      <c r="K2634" s="283">
        <f t="shared" si="614"/>
        <v>0.23386930868236214</v>
      </c>
      <c r="L2634" s="283">
        <f t="shared" si="615"/>
        <v>3.8225513186096443</v>
      </c>
      <c r="M2634" s="283">
        <f t="shared" si="616"/>
        <v>3.0502510057841365</v>
      </c>
      <c r="N2634" s="283">
        <f t="shared" si="617"/>
        <v>3.3574836377085973</v>
      </c>
      <c r="O2634" s="283">
        <f t="shared" si="618"/>
        <v>0.26626412240573349</v>
      </c>
      <c r="P2634" s="21">
        <f t="shared" si="610"/>
        <v>0</v>
      </c>
      <c r="Q2634" s="21">
        <f t="shared" si="611"/>
        <v>1.1649354943302594</v>
      </c>
      <c r="R2634">
        <f t="shared" si="612"/>
        <v>1.1856283047139096</v>
      </c>
      <c r="S2634" s="296">
        <f t="shared" si="619"/>
        <v>0</v>
      </c>
      <c r="T2634" s="283">
        <f t="shared" si="620"/>
        <v>0.23386930868236214</v>
      </c>
    </row>
    <row r="2635" spans="1:20" x14ac:dyDescent="0.25">
      <c r="A2635" s="286">
        <v>43210</v>
      </c>
      <c r="B2635" s="1">
        <f t="shared" si="613"/>
        <v>5</v>
      </c>
      <c r="C2635" s="285">
        <v>17</v>
      </c>
      <c r="D2635" t="s">
        <v>714</v>
      </c>
      <c r="F2635" s="16">
        <v>45</v>
      </c>
      <c r="G2635" t="str">
        <f t="shared" si="607"/>
        <v>heating</v>
      </c>
      <c r="H2635" s="283">
        <f>IF(G2635="heating",F2635*Assumptions!M$4+Assumptions!M$7,0)</f>
        <v>0.26267355323341679</v>
      </c>
      <c r="I2635" s="15">
        <f t="shared" si="608"/>
        <v>0.94025748850374469</v>
      </c>
      <c r="J2635" s="15">
        <f t="shared" si="609"/>
        <v>1.0078033906966741</v>
      </c>
      <c r="K2635" s="283">
        <f t="shared" si="614"/>
        <v>0.24890806294508599</v>
      </c>
      <c r="L2635" s="283">
        <f t="shared" si="615"/>
        <v>3.8225513186096443</v>
      </c>
      <c r="M2635" s="283">
        <f t="shared" si="616"/>
        <v>3.2463946364899363</v>
      </c>
      <c r="N2635" s="283">
        <f t="shared" si="617"/>
        <v>3.3574836377085973</v>
      </c>
      <c r="O2635" s="283">
        <f t="shared" si="618"/>
        <v>0.28338599585035124</v>
      </c>
      <c r="P2635" s="21">
        <f t="shared" si="610"/>
        <v>0</v>
      </c>
      <c r="Q2635" s="21">
        <f t="shared" si="611"/>
        <v>1.3521540118753073</v>
      </c>
      <c r="R2635">
        <f t="shared" si="612"/>
        <v>1.1856283047139096</v>
      </c>
      <c r="S2635" s="296">
        <f t="shared" si="619"/>
        <v>0</v>
      </c>
      <c r="T2635" s="283">
        <f t="shared" si="620"/>
        <v>0.24890806294508599</v>
      </c>
    </row>
    <row r="2636" spans="1:20" x14ac:dyDescent="0.25">
      <c r="A2636" s="286">
        <v>43210</v>
      </c>
      <c r="B2636" s="1">
        <f t="shared" si="613"/>
        <v>5</v>
      </c>
      <c r="C2636" s="285">
        <v>18</v>
      </c>
      <c r="D2636" t="s">
        <v>714</v>
      </c>
      <c r="F2636" s="16">
        <v>45</v>
      </c>
      <c r="G2636" t="str">
        <f t="shared" si="607"/>
        <v>heating</v>
      </c>
      <c r="H2636" s="283">
        <f>IF(G2636="heating",F2636*Assumptions!M$4+Assumptions!M$7,0)</f>
        <v>0.26267355323341679</v>
      </c>
      <c r="I2636" s="15">
        <f t="shared" si="608"/>
        <v>0.98182363790757687</v>
      </c>
      <c r="J2636" s="15">
        <f t="shared" si="609"/>
        <v>1.0078033906966741</v>
      </c>
      <c r="K2636" s="283">
        <f t="shared" si="614"/>
        <v>0.25991159108359413</v>
      </c>
      <c r="L2636" s="283">
        <f t="shared" si="615"/>
        <v>3.8225513186096443</v>
      </c>
      <c r="M2636" s="283">
        <f t="shared" si="616"/>
        <v>3.3899086484856018</v>
      </c>
      <c r="N2636" s="283">
        <f t="shared" si="617"/>
        <v>3.3574836377085973</v>
      </c>
      <c r="O2636" s="283">
        <f t="shared" si="618"/>
        <v>0.29591369681151469</v>
      </c>
      <c r="P2636" s="21">
        <f t="shared" si="610"/>
        <v>0</v>
      </c>
      <c r="Q2636" s="21">
        <f t="shared" si="611"/>
        <v>1.5598916921549892</v>
      </c>
      <c r="R2636">
        <f t="shared" si="612"/>
        <v>1.1856283047139096</v>
      </c>
      <c r="S2636" s="296">
        <f t="shared" si="619"/>
        <v>0</v>
      </c>
      <c r="T2636" s="283">
        <f t="shared" si="620"/>
        <v>0.25991159108359413</v>
      </c>
    </row>
    <row r="2637" spans="1:20" x14ac:dyDescent="0.25">
      <c r="A2637" s="286">
        <v>43210</v>
      </c>
      <c r="B2637" s="1">
        <f t="shared" si="613"/>
        <v>5</v>
      </c>
      <c r="C2637" s="285">
        <v>19</v>
      </c>
      <c r="D2637" t="s">
        <v>714</v>
      </c>
      <c r="F2637" s="16">
        <v>45</v>
      </c>
      <c r="G2637" t="str">
        <f t="shared" si="607"/>
        <v>heating</v>
      </c>
      <c r="H2637" s="283">
        <f>IF(G2637="heating",F2637*Assumptions!M$4+Assumptions!M$7,0)</f>
        <v>0.26267355323341679</v>
      </c>
      <c r="I2637" s="15">
        <f t="shared" si="608"/>
        <v>0.98418842963438757</v>
      </c>
      <c r="J2637" s="15">
        <f t="shared" si="609"/>
        <v>1.0078033906966741</v>
      </c>
      <c r="K2637" s="283">
        <f t="shared" si="614"/>
        <v>0.2605376065476408</v>
      </c>
      <c r="L2637" s="283">
        <f t="shared" si="615"/>
        <v>3.8225513186096443</v>
      </c>
      <c r="M2637" s="283">
        <f t="shared" si="616"/>
        <v>3.3980734834081621</v>
      </c>
      <c r="N2637" s="283">
        <f t="shared" si="617"/>
        <v>3.3574836377085973</v>
      </c>
      <c r="O2637" s="283">
        <f t="shared" si="618"/>
        <v>0.29662642589548865</v>
      </c>
      <c r="P2637" s="21">
        <f t="shared" si="610"/>
        <v>0</v>
      </c>
      <c r="Q2637" s="21">
        <f t="shared" si="611"/>
        <v>1.6764212681468484</v>
      </c>
      <c r="R2637">
        <f t="shared" si="612"/>
        <v>1.1856283047139096</v>
      </c>
      <c r="S2637" s="296">
        <f t="shared" si="619"/>
        <v>0</v>
      </c>
      <c r="T2637" s="283">
        <f t="shared" si="620"/>
        <v>0.2605376065476408</v>
      </c>
    </row>
    <row r="2638" spans="1:20" x14ac:dyDescent="0.25">
      <c r="A2638" s="286">
        <v>43210</v>
      </c>
      <c r="B2638" s="1">
        <f t="shared" si="613"/>
        <v>5</v>
      </c>
      <c r="C2638" s="285">
        <v>20</v>
      </c>
      <c r="D2638" t="s">
        <v>714</v>
      </c>
      <c r="F2638" s="16">
        <v>46</v>
      </c>
      <c r="G2638" t="str">
        <f t="shared" si="607"/>
        <v>heating</v>
      </c>
      <c r="H2638" s="283">
        <f>IF(G2638="heating",F2638*Assumptions!M$4+Assumptions!M$7,0)</f>
        <v>0.2519776789963768</v>
      </c>
      <c r="I2638" s="15">
        <f t="shared" si="608"/>
        <v>0.97071962311712034</v>
      </c>
      <c r="J2638" s="15">
        <f t="shared" si="609"/>
        <v>1.0078033906966741</v>
      </c>
      <c r="K2638" s="283">
        <f t="shared" si="614"/>
        <v>0.24650838443779935</v>
      </c>
      <c r="L2638" s="283">
        <f t="shared" si="615"/>
        <v>3.8708416397494121</v>
      </c>
      <c r="M2638" s="283">
        <f t="shared" si="616"/>
        <v>3.2557130637275948</v>
      </c>
      <c r="N2638" s="283">
        <f t="shared" si="617"/>
        <v>3.4228778732085736</v>
      </c>
      <c r="O2638" s="283">
        <f t="shared" si="618"/>
        <v>0.27876978214672216</v>
      </c>
      <c r="P2638" s="21">
        <f t="shared" si="610"/>
        <v>0</v>
      </c>
      <c r="Q2638" s="21">
        <f t="shared" si="611"/>
        <v>1.52436960139122</v>
      </c>
      <c r="R2638">
        <f t="shared" si="612"/>
        <v>1.1856283047139096</v>
      </c>
      <c r="S2638" s="296">
        <f t="shared" si="619"/>
        <v>0</v>
      </c>
      <c r="T2638" s="283">
        <f t="shared" si="620"/>
        <v>0.24650838443779935</v>
      </c>
    </row>
    <row r="2639" spans="1:20" x14ac:dyDescent="0.25">
      <c r="A2639" s="286">
        <v>43210</v>
      </c>
      <c r="B2639" s="1">
        <f t="shared" si="613"/>
        <v>5</v>
      </c>
      <c r="C2639" s="285">
        <v>21</v>
      </c>
      <c r="D2639" t="s">
        <v>714</v>
      </c>
      <c r="F2639" s="16">
        <v>52</v>
      </c>
      <c r="G2639" t="str">
        <f t="shared" si="607"/>
        <v>heating</v>
      </c>
      <c r="H2639" s="283">
        <f>IF(G2639="heating",F2639*Assumptions!M$4+Assumptions!M$7,0)</f>
        <v>0.18780243357413662</v>
      </c>
      <c r="I2639" s="15">
        <f t="shared" si="608"/>
        <v>0.95751150862929935</v>
      </c>
      <c r="J2639" s="15">
        <f t="shared" si="609"/>
        <v>1.0078033906966741</v>
      </c>
      <c r="K2639" s="283">
        <f t="shared" si="614"/>
        <v>0.18122622055471196</v>
      </c>
      <c r="L2639" s="283">
        <f t="shared" si="615"/>
        <v>4.0950984110509578</v>
      </c>
      <c r="M2639" s="283">
        <f t="shared" si="616"/>
        <v>2.5321789771308749</v>
      </c>
      <c r="N2639" s="283">
        <f t="shared" si="617"/>
        <v>3.802065958051716</v>
      </c>
      <c r="O2639" s="283">
        <f t="shared" si="618"/>
        <v>0.19519366997374871</v>
      </c>
      <c r="P2639" s="21">
        <f t="shared" si="610"/>
        <v>0</v>
      </c>
      <c r="Q2639" s="21">
        <f t="shared" si="611"/>
        <v>1.4448604713749031</v>
      </c>
      <c r="R2639">
        <f t="shared" si="612"/>
        <v>1.1856283047139096</v>
      </c>
      <c r="S2639" s="296">
        <f t="shared" si="619"/>
        <v>0</v>
      </c>
      <c r="T2639" s="283">
        <f t="shared" si="620"/>
        <v>0.18122622055471196</v>
      </c>
    </row>
    <row r="2640" spans="1:20" x14ac:dyDescent="0.25">
      <c r="A2640" s="286">
        <v>43210</v>
      </c>
      <c r="B2640" s="1">
        <f t="shared" si="613"/>
        <v>5</v>
      </c>
      <c r="C2640" s="285">
        <v>22</v>
      </c>
      <c r="D2640" t="s">
        <v>714</v>
      </c>
      <c r="F2640" s="16">
        <v>48</v>
      </c>
      <c r="G2640" t="str">
        <f t="shared" si="607"/>
        <v>heating</v>
      </c>
      <c r="H2640" s="283">
        <f>IF(G2640="heating",F2640*Assumptions!M$4+Assumptions!M$7,0)</f>
        <v>0.2305859305222967</v>
      </c>
      <c r="I2640" s="15">
        <f t="shared" si="608"/>
        <v>0.9426530227543114</v>
      </c>
      <c r="J2640" s="15">
        <f t="shared" si="609"/>
        <v>1.0078033906966741</v>
      </c>
      <c r="K2640" s="283">
        <f t="shared" si="614"/>
        <v>0.21905868911225659</v>
      </c>
      <c r="L2640" s="283">
        <f t="shared" si="615"/>
        <v>3.9630740889572826</v>
      </c>
      <c r="M2640" s="283">
        <f t="shared" si="616"/>
        <v>2.9621135200352726</v>
      </c>
      <c r="N2640" s="283">
        <f t="shared" si="617"/>
        <v>3.5524856183738187</v>
      </c>
      <c r="O2640" s="283">
        <f t="shared" si="618"/>
        <v>0.24437701036468495</v>
      </c>
      <c r="P2640" s="21">
        <f t="shared" si="610"/>
        <v>0</v>
      </c>
      <c r="Q2640" s="21">
        <f t="shared" si="611"/>
        <v>1.2427137171080138</v>
      </c>
      <c r="R2640">
        <f t="shared" si="612"/>
        <v>1.1856283047139096</v>
      </c>
      <c r="S2640" s="296">
        <f t="shared" si="619"/>
        <v>0</v>
      </c>
      <c r="T2640" s="283">
        <f t="shared" si="620"/>
        <v>0.21905868911225659</v>
      </c>
    </row>
    <row r="2641" spans="1:20" x14ac:dyDescent="0.25">
      <c r="A2641" s="286">
        <v>43210</v>
      </c>
      <c r="B2641" s="1">
        <f t="shared" si="613"/>
        <v>5</v>
      </c>
      <c r="C2641" s="285">
        <v>23</v>
      </c>
      <c r="D2641" t="s">
        <v>713</v>
      </c>
      <c r="F2641" s="16">
        <v>46</v>
      </c>
      <c r="G2641" t="str">
        <f t="shared" si="607"/>
        <v>heating</v>
      </c>
      <c r="H2641" s="283">
        <f>IF(G2641="heating",F2641*Assumptions!M$4+Assumptions!M$7,0)</f>
        <v>0.2519776789963768</v>
      </c>
      <c r="I2641" s="15">
        <f t="shared" si="608"/>
        <v>0.94450710149963013</v>
      </c>
      <c r="J2641" s="15">
        <f t="shared" si="609"/>
        <v>1.0078033906966741</v>
      </c>
      <c r="K2641" s="283">
        <f t="shared" si="614"/>
        <v>0.23985187291573984</v>
      </c>
      <c r="L2641" s="283">
        <f t="shared" si="615"/>
        <v>3.8708416397494121</v>
      </c>
      <c r="M2641" s="283">
        <f t="shared" si="616"/>
        <v>3.1677984413886913</v>
      </c>
      <c r="N2641" s="283">
        <f t="shared" si="617"/>
        <v>3.4228778732085736</v>
      </c>
      <c r="O2641" s="283">
        <f t="shared" si="618"/>
        <v>0.27124211013226418</v>
      </c>
      <c r="P2641" s="21">
        <f t="shared" si="610"/>
        <v>0</v>
      </c>
      <c r="Q2641" s="21">
        <f t="shared" si="611"/>
        <v>1.0297519246597011</v>
      </c>
      <c r="R2641">
        <f t="shared" si="612"/>
        <v>1.1856283047139096</v>
      </c>
      <c r="S2641" s="296">
        <f t="shared" si="619"/>
        <v>0</v>
      </c>
      <c r="T2641" s="283">
        <f t="shared" si="620"/>
        <v>0.23985187291573984</v>
      </c>
    </row>
    <row r="2642" spans="1:20" x14ac:dyDescent="0.25">
      <c r="A2642" s="286">
        <v>43211</v>
      </c>
      <c r="B2642" s="1">
        <f t="shared" si="613"/>
        <v>6</v>
      </c>
      <c r="C2642" s="285">
        <v>0</v>
      </c>
      <c r="D2642" t="s">
        <v>713</v>
      </c>
      <c r="F2642" s="16">
        <v>45</v>
      </c>
      <c r="G2642" t="str">
        <f t="shared" si="607"/>
        <v>heating</v>
      </c>
      <c r="H2642" s="283">
        <f>IF(G2642="heating",F2642*Assumptions!M$4+Assumptions!M$7,0)</f>
        <v>0.26267355323341679</v>
      </c>
      <c r="I2642" s="15">
        <f t="shared" si="608"/>
        <v>0.97481507806017154</v>
      </c>
      <c r="J2642" s="15">
        <f t="shared" si="609"/>
        <v>0.9885470267915587</v>
      </c>
      <c r="K2642" s="283">
        <f t="shared" si="614"/>
        <v>0.25312551327892147</v>
      </c>
      <c r="L2642" s="283">
        <f t="shared" si="615"/>
        <v>3.8225513186096443</v>
      </c>
      <c r="M2642" s="283">
        <f t="shared" si="616"/>
        <v>3.3014009226721837</v>
      </c>
      <c r="N2642" s="283">
        <f t="shared" si="617"/>
        <v>3.3574836377085973</v>
      </c>
      <c r="O2642" s="283">
        <f t="shared" si="618"/>
        <v>0.28818763364650024</v>
      </c>
      <c r="P2642" s="21">
        <f t="shared" si="610"/>
        <v>0</v>
      </c>
      <c r="Q2642" s="21">
        <f t="shared" si="611"/>
        <v>0.90668853391740301</v>
      </c>
      <c r="R2642">
        <f t="shared" si="612"/>
        <v>1.0112882868167345</v>
      </c>
      <c r="S2642" s="296">
        <f t="shared" si="619"/>
        <v>0</v>
      </c>
      <c r="T2642" s="283">
        <f t="shared" si="620"/>
        <v>0.25312551327892147</v>
      </c>
    </row>
    <row r="2643" spans="1:20" x14ac:dyDescent="0.25">
      <c r="A2643" s="286">
        <v>43211</v>
      </c>
      <c r="B2643" s="1">
        <f t="shared" si="613"/>
        <v>6</v>
      </c>
      <c r="C2643" s="285">
        <v>1</v>
      </c>
      <c r="D2643" t="s">
        <v>713</v>
      </c>
      <c r="F2643" s="16">
        <v>43</v>
      </c>
      <c r="G2643" t="str">
        <f t="shared" si="607"/>
        <v>heating</v>
      </c>
      <c r="H2643" s="283">
        <f>IF(G2643="heating",F2643*Assumptions!M$4+Assumptions!M$7,0)</f>
        <v>0.28406530170749683</v>
      </c>
      <c r="I2643" s="15">
        <f t="shared" si="608"/>
        <v>1.012242869806885</v>
      </c>
      <c r="J2643" s="15">
        <f t="shared" si="609"/>
        <v>0.9885470267915587</v>
      </c>
      <c r="K2643" s="283">
        <f t="shared" si="614"/>
        <v>0.28424985306481543</v>
      </c>
      <c r="L2643" s="283">
        <f t="shared" si="615"/>
        <v>3.7370271581932331</v>
      </c>
      <c r="M2643" s="283">
        <f t="shared" si="616"/>
        <v>3.6243950231406017</v>
      </c>
      <c r="N2643" s="283">
        <f t="shared" si="617"/>
        <v>3.2278965655525562</v>
      </c>
      <c r="O2643" s="283">
        <f t="shared" si="618"/>
        <v>0.32908409518190795</v>
      </c>
      <c r="P2643" s="21">
        <f t="shared" si="610"/>
        <v>0</v>
      </c>
      <c r="Q2643" s="21">
        <f t="shared" si="611"/>
        <v>0.81803459285312596</v>
      </c>
      <c r="R2643">
        <f t="shared" si="612"/>
        <v>1.0112882868167345</v>
      </c>
      <c r="S2643" s="296">
        <f t="shared" si="619"/>
        <v>0</v>
      </c>
      <c r="T2643" s="283">
        <f t="shared" si="620"/>
        <v>0.28424985306481543</v>
      </c>
    </row>
    <row r="2644" spans="1:20" x14ac:dyDescent="0.25">
      <c r="A2644" s="286">
        <v>43211</v>
      </c>
      <c r="B2644" s="1">
        <f t="shared" si="613"/>
        <v>6</v>
      </c>
      <c r="C2644" s="285">
        <v>2</v>
      </c>
      <c r="D2644" t="s">
        <v>713</v>
      </c>
      <c r="F2644" s="16">
        <v>43</v>
      </c>
      <c r="G2644" t="str">
        <f t="shared" si="607"/>
        <v>heating</v>
      </c>
      <c r="H2644" s="283">
        <f>IF(G2644="heating",F2644*Assumptions!M$4+Assumptions!M$7,0)</f>
        <v>0.28406530170749683</v>
      </c>
      <c r="I2644" s="15">
        <f t="shared" si="608"/>
        <v>1.0509704703585963</v>
      </c>
      <c r="J2644" s="15">
        <f t="shared" si="609"/>
        <v>0.9885470267915587</v>
      </c>
      <c r="K2644" s="283">
        <f t="shared" si="614"/>
        <v>0.29512502452290335</v>
      </c>
      <c r="L2644" s="283">
        <f t="shared" si="615"/>
        <v>3.7370271581932331</v>
      </c>
      <c r="M2644" s="283">
        <f t="shared" si="616"/>
        <v>3.7630614705758685</v>
      </c>
      <c r="N2644" s="283">
        <f t="shared" si="617"/>
        <v>3.2278965655525562</v>
      </c>
      <c r="O2644" s="283">
        <f t="shared" si="618"/>
        <v>0.34167458879393781</v>
      </c>
      <c r="P2644" s="21">
        <f t="shared" si="610"/>
        <v>0</v>
      </c>
      <c r="Q2644" s="21">
        <f t="shared" si="611"/>
        <v>0.74507607494346417</v>
      </c>
      <c r="R2644">
        <f t="shared" si="612"/>
        <v>1.0112882868167345</v>
      </c>
      <c r="S2644" s="296">
        <f t="shared" si="619"/>
        <v>0</v>
      </c>
      <c r="T2644" s="283">
        <f t="shared" si="620"/>
        <v>0.29512502452290335</v>
      </c>
    </row>
    <row r="2645" spans="1:20" x14ac:dyDescent="0.25">
      <c r="A2645" s="286">
        <v>43211</v>
      </c>
      <c r="B2645" s="1">
        <f t="shared" si="613"/>
        <v>6</v>
      </c>
      <c r="C2645" s="285">
        <v>3</v>
      </c>
      <c r="D2645" t="s">
        <v>713</v>
      </c>
      <c r="F2645" s="16">
        <v>41</v>
      </c>
      <c r="G2645" t="str">
        <f t="shared" si="607"/>
        <v>heating</v>
      </c>
      <c r="H2645" s="283">
        <f>IF(G2645="heating",F2645*Assumptions!M$4+Assumptions!M$7,0)</f>
        <v>0.30545705018157687</v>
      </c>
      <c r="I2645" s="15">
        <f t="shared" si="608"/>
        <v>1.0924036124451033</v>
      </c>
      <c r="J2645" s="15">
        <f t="shared" si="609"/>
        <v>0.9885470267915587</v>
      </c>
      <c r="K2645" s="283">
        <f t="shared" si="614"/>
        <v>0.32986072964889945</v>
      </c>
      <c r="L2645" s="283">
        <f t="shared" si="615"/>
        <v>3.6290180754851575</v>
      </c>
      <c r="M2645" s="283">
        <f t="shared" si="616"/>
        <v>4.084404717584631</v>
      </c>
      <c r="N2645" s="283">
        <f t="shared" si="617"/>
        <v>3.0927664988509331</v>
      </c>
      <c r="O2645" s="283">
        <f t="shared" si="618"/>
        <v>0.38705493956085307</v>
      </c>
      <c r="P2645" s="21">
        <f t="shared" si="610"/>
        <v>0</v>
      </c>
      <c r="Q2645" s="21">
        <f t="shared" si="611"/>
        <v>0.69158980876382303</v>
      </c>
      <c r="R2645">
        <f t="shared" si="612"/>
        <v>1.0112882868167345</v>
      </c>
      <c r="S2645" s="296">
        <f t="shared" si="619"/>
        <v>0</v>
      </c>
      <c r="T2645" s="283">
        <f t="shared" si="620"/>
        <v>0.32986072964889945</v>
      </c>
    </row>
    <row r="2646" spans="1:20" x14ac:dyDescent="0.25">
      <c r="A2646" s="286">
        <v>43211</v>
      </c>
      <c r="B2646" s="1">
        <f t="shared" si="613"/>
        <v>6</v>
      </c>
      <c r="C2646" s="285">
        <v>4</v>
      </c>
      <c r="D2646" t="s">
        <v>713</v>
      </c>
      <c r="F2646" s="16">
        <v>41</v>
      </c>
      <c r="G2646" t="str">
        <f t="shared" si="607"/>
        <v>heating</v>
      </c>
      <c r="H2646" s="283">
        <f>IF(G2646="heating",F2646*Assumptions!M$4+Assumptions!M$7,0)</f>
        <v>0.30545705018157687</v>
      </c>
      <c r="I2646" s="15">
        <f t="shared" si="608"/>
        <v>1.1348296917927807</v>
      </c>
      <c r="J2646" s="15">
        <f t="shared" si="609"/>
        <v>0.9885470267915587</v>
      </c>
      <c r="K2646" s="283">
        <f t="shared" si="614"/>
        <v>0.34267165166557328</v>
      </c>
      <c r="L2646" s="283">
        <f t="shared" si="615"/>
        <v>3.6290180754851575</v>
      </c>
      <c r="M2646" s="283">
        <f t="shared" si="616"/>
        <v>4.2430322401066531</v>
      </c>
      <c r="N2646" s="283">
        <f t="shared" si="617"/>
        <v>3.0927664988509331</v>
      </c>
      <c r="O2646" s="283">
        <f t="shared" si="618"/>
        <v>0.40208713406354601</v>
      </c>
      <c r="P2646" s="21">
        <f t="shared" si="610"/>
        <v>0</v>
      </c>
      <c r="Q2646" s="21">
        <f t="shared" si="611"/>
        <v>0.6473875548762833</v>
      </c>
      <c r="R2646">
        <f t="shared" si="612"/>
        <v>1.0112882868167345</v>
      </c>
      <c r="S2646" s="296">
        <f t="shared" si="619"/>
        <v>0</v>
      </c>
      <c r="T2646" s="283">
        <f t="shared" si="620"/>
        <v>0.34267165166557328</v>
      </c>
    </row>
    <row r="2647" spans="1:20" x14ac:dyDescent="0.25">
      <c r="A2647" s="286">
        <v>43211</v>
      </c>
      <c r="B2647" s="1">
        <f t="shared" si="613"/>
        <v>6</v>
      </c>
      <c r="C2647" s="285">
        <v>5</v>
      </c>
      <c r="D2647" t="s">
        <v>713</v>
      </c>
      <c r="F2647" s="16">
        <v>39</v>
      </c>
      <c r="G2647" t="str">
        <f t="shared" si="607"/>
        <v>heating</v>
      </c>
      <c r="H2647" s="283">
        <f>IF(G2647="heating",F2647*Assumptions!M$4+Assumptions!M$7,0)</f>
        <v>0.32684879865565691</v>
      </c>
      <c r="I2647" s="15">
        <f t="shared" si="608"/>
        <v>1.1635558681477385</v>
      </c>
      <c r="J2647" s="15">
        <f t="shared" si="609"/>
        <v>0.9885470267915587</v>
      </c>
      <c r="K2647" s="283">
        <f t="shared" si="614"/>
        <v>0.37595119364997431</v>
      </c>
      <c r="L2647" s="283">
        <f t="shared" si="615"/>
        <v>3.4953736047983544</v>
      </c>
      <c r="M2647" s="283">
        <f t="shared" si="616"/>
        <v>4.483674667068005</v>
      </c>
      <c r="N2647" s="283">
        <f t="shared" si="617"/>
        <v>2.9501734199721237</v>
      </c>
      <c r="O2647" s="283">
        <f t="shared" si="618"/>
        <v>0.44542801114009489</v>
      </c>
      <c r="P2647" s="21">
        <f t="shared" si="610"/>
        <v>0</v>
      </c>
      <c r="Q2647" s="21">
        <f t="shared" si="611"/>
        <v>0.72139578924615555</v>
      </c>
      <c r="R2647">
        <f t="shared" si="612"/>
        <v>1.0112882868167345</v>
      </c>
      <c r="S2647" s="296">
        <f t="shared" si="619"/>
        <v>0</v>
      </c>
      <c r="T2647" s="283">
        <f t="shared" si="620"/>
        <v>0.37595119364997431</v>
      </c>
    </row>
    <row r="2648" spans="1:20" x14ac:dyDescent="0.25">
      <c r="A2648" s="286">
        <v>43211</v>
      </c>
      <c r="B2648" s="1">
        <f t="shared" si="613"/>
        <v>6</v>
      </c>
      <c r="C2648" s="285">
        <v>6</v>
      </c>
      <c r="D2648" t="s">
        <v>713</v>
      </c>
      <c r="F2648" s="16">
        <v>39</v>
      </c>
      <c r="G2648" t="str">
        <f t="shared" si="607"/>
        <v>heating</v>
      </c>
      <c r="H2648" s="283">
        <f>IF(G2648="heating",F2648*Assumptions!M$4+Assumptions!M$7,0)</f>
        <v>0.32684879865565691</v>
      </c>
      <c r="I2648" s="15">
        <f t="shared" si="608"/>
        <v>1.2083911162615524</v>
      </c>
      <c r="J2648" s="15">
        <f t="shared" si="609"/>
        <v>0.9885470267915587</v>
      </c>
      <c r="K2648" s="283">
        <f t="shared" si="614"/>
        <v>0.39043770479001427</v>
      </c>
      <c r="L2648" s="283">
        <f t="shared" si="615"/>
        <v>3.4953736047983544</v>
      </c>
      <c r="M2648" s="283">
        <f t="shared" si="616"/>
        <v>4.6564439097513235</v>
      </c>
      <c r="N2648" s="283">
        <f t="shared" si="617"/>
        <v>2.9501734199721237</v>
      </c>
      <c r="O2648" s="283">
        <f t="shared" si="618"/>
        <v>0.46259166949377611</v>
      </c>
      <c r="P2648" s="21">
        <f t="shared" si="610"/>
        <v>0</v>
      </c>
      <c r="Q2648" s="21">
        <f t="shared" si="611"/>
        <v>0.87787080972652631</v>
      </c>
      <c r="R2648">
        <f t="shared" si="612"/>
        <v>1.0112882868167345</v>
      </c>
      <c r="S2648" s="296">
        <f t="shared" si="619"/>
        <v>0</v>
      </c>
      <c r="T2648" s="283">
        <f t="shared" si="620"/>
        <v>0.39043770479001427</v>
      </c>
    </row>
    <row r="2649" spans="1:20" x14ac:dyDescent="0.25">
      <c r="A2649" s="286">
        <v>43211</v>
      </c>
      <c r="B2649" s="1">
        <f t="shared" si="613"/>
        <v>6</v>
      </c>
      <c r="C2649" s="285">
        <v>7</v>
      </c>
      <c r="D2649" t="s">
        <v>713</v>
      </c>
      <c r="F2649" s="16">
        <v>39</v>
      </c>
      <c r="G2649" t="str">
        <f t="shared" si="607"/>
        <v>heating</v>
      </c>
      <c r="H2649" s="283">
        <f>IF(G2649="heating",F2649*Assumptions!M$4+Assumptions!M$7,0)</f>
        <v>0.32684879865565691</v>
      </c>
      <c r="I2649" s="15">
        <f t="shared" si="608"/>
        <v>1.1637425769249583</v>
      </c>
      <c r="J2649" s="15">
        <f t="shared" si="609"/>
        <v>0.9885470267915587</v>
      </c>
      <c r="K2649" s="283">
        <f t="shared" si="614"/>
        <v>0.37601152026563783</v>
      </c>
      <c r="L2649" s="283">
        <f t="shared" si="615"/>
        <v>3.4953736047983544</v>
      </c>
      <c r="M2649" s="283">
        <f t="shared" si="616"/>
        <v>4.4843941352409198</v>
      </c>
      <c r="N2649" s="283">
        <f t="shared" si="617"/>
        <v>2.9501734199721237</v>
      </c>
      <c r="O2649" s="283">
        <f t="shared" si="618"/>
        <v>0.44549948628071867</v>
      </c>
      <c r="P2649" s="21">
        <f t="shared" si="610"/>
        <v>0</v>
      </c>
      <c r="Q2649" s="21">
        <f t="shared" si="611"/>
        <v>0.97331382064367777</v>
      </c>
      <c r="R2649">
        <f t="shared" si="612"/>
        <v>1.0112882868167345</v>
      </c>
      <c r="S2649" s="296">
        <f t="shared" si="619"/>
        <v>0</v>
      </c>
      <c r="T2649" s="283">
        <f t="shared" si="620"/>
        <v>0.37601152026563783</v>
      </c>
    </row>
    <row r="2650" spans="1:20" x14ac:dyDescent="0.25">
      <c r="A2650" s="286">
        <v>43211</v>
      </c>
      <c r="B2650" s="1">
        <f t="shared" si="613"/>
        <v>6</v>
      </c>
      <c r="C2650" s="285">
        <v>8</v>
      </c>
      <c r="D2650" t="s">
        <v>713</v>
      </c>
      <c r="F2650" s="16">
        <v>39</v>
      </c>
      <c r="G2650" t="str">
        <f t="shared" si="607"/>
        <v>heating</v>
      </c>
      <c r="H2650" s="283">
        <f>IF(G2650="heating",F2650*Assumptions!M$4+Assumptions!M$7,0)</f>
        <v>0.32684879865565691</v>
      </c>
      <c r="I2650" s="15">
        <f t="shared" si="608"/>
        <v>1.094193721037565</v>
      </c>
      <c r="J2650" s="15">
        <f t="shared" si="609"/>
        <v>0.9885470267915587</v>
      </c>
      <c r="K2650" s="283">
        <f t="shared" si="614"/>
        <v>0.35353990879976221</v>
      </c>
      <c r="L2650" s="283">
        <f t="shared" si="615"/>
        <v>3.4953736047983544</v>
      </c>
      <c r="M2650" s="283">
        <f t="shared" si="616"/>
        <v>4.2163928713546595</v>
      </c>
      <c r="N2650" s="283">
        <f t="shared" si="617"/>
        <v>2.9501734199721237</v>
      </c>
      <c r="O2650" s="283">
        <f t="shared" si="618"/>
        <v>0.41887505903743888</v>
      </c>
      <c r="P2650" s="21">
        <f t="shared" si="610"/>
        <v>0</v>
      </c>
      <c r="Q2650" s="21">
        <f t="shared" si="611"/>
        <v>0.94940007506179924</v>
      </c>
      <c r="R2650">
        <f t="shared" si="612"/>
        <v>1.0112882868167345</v>
      </c>
      <c r="S2650" s="296">
        <f t="shared" si="619"/>
        <v>0</v>
      </c>
      <c r="T2650" s="283">
        <f t="shared" si="620"/>
        <v>0.35353990879976221</v>
      </c>
    </row>
    <row r="2651" spans="1:20" x14ac:dyDescent="0.25">
      <c r="A2651" s="286">
        <v>43211</v>
      </c>
      <c r="B2651" s="1">
        <f t="shared" si="613"/>
        <v>6</v>
      </c>
      <c r="C2651" s="285">
        <v>9</v>
      </c>
      <c r="D2651" t="s">
        <v>713</v>
      </c>
      <c r="F2651" s="16">
        <v>39</v>
      </c>
      <c r="G2651" t="str">
        <f t="shared" si="607"/>
        <v>heating</v>
      </c>
      <c r="H2651" s="283">
        <f>IF(G2651="heating",F2651*Assumptions!M$4+Assumptions!M$7,0)</f>
        <v>0.32684879865565691</v>
      </c>
      <c r="I2651" s="15">
        <f t="shared" si="608"/>
        <v>1.0343009000871222</v>
      </c>
      <c r="J2651" s="15">
        <f t="shared" si="609"/>
        <v>0.9885470267915587</v>
      </c>
      <c r="K2651" s="283">
        <f t="shared" si="614"/>
        <v>0.33418821444302488</v>
      </c>
      <c r="L2651" s="283">
        <f t="shared" si="615"/>
        <v>3.4953736047983544</v>
      </c>
      <c r="M2651" s="283">
        <f t="shared" si="616"/>
        <v>3.9856004088816461</v>
      </c>
      <c r="N2651" s="283">
        <f t="shared" si="617"/>
        <v>2.9501734199721237</v>
      </c>
      <c r="O2651" s="283">
        <f t="shared" si="618"/>
        <v>0.39594711819004824</v>
      </c>
      <c r="P2651" s="21">
        <f t="shared" si="610"/>
        <v>0</v>
      </c>
      <c r="Q2651" s="21">
        <f t="shared" si="611"/>
        <v>0.8408485371888097</v>
      </c>
      <c r="R2651">
        <f t="shared" si="612"/>
        <v>1.0112882868167345</v>
      </c>
      <c r="S2651" s="296">
        <f t="shared" si="619"/>
        <v>0</v>
      </c>
      <c r="T2651" s="283">
        <f t="shared" si="620"/>
        <v>0.33418821444302488</v>
      </c>
    </row>
    <row r="2652" spans="1:20" x14ac:dyDescent="0.25">
      <c r="A2652" s="286">
        <v>43211</v>
      </c>
      <c r="B2652" s="1">
        <f t="shared" si="613"/>
        <v>6</v>
      </c>
      <c r="C2652" s="285">
        <v>10</v>
      </c>
      <c r="D2652" t="s">
        <v>713</v>
      </c>
      <c r="F2652" s="16">
        <v>39</v>
      </c>
      <c r="G2652" t="str">
        <f t="shared" si="607"/>
        <v>heating</v>
      </c>
      <c r="H2652" s="283">
        <f>IF(G2652="heating",F2652*Assumptions!M$4+Assumptions!M$7,0)</f>
        <v>0.32684879865565691</v>
      </c>
      <c r="I2652" s="15">
        <f t="shared" si="608"/>
        <v>0.98112329028689171</v>
      </c>
      <c r="J2652" s="15">
        <f t="shared" si="609"/>
        <v>0.9885470267915587</v>
      </c>
      <c r="K2652" s="283">
        <f t="shared" si="614"/>
        <v>0.31700624112559861</v>
      </c>
      <c r="L2652" s="283">
        <f t="shared" si="615"/>
        <v>3.4953736047983544</v>
      </c>
      <c r="M2652" s="283">
        <f t="shared" si="616"/>
        <v>3.7806845054484244</v>
      </c>
      <c r="N2652" s="283">
        <f t="shared" si="617"/>
        <v>2.9501734199721237</v>
      </c>
      <c r="O2652" s="283">
        <f t="shared" si="618"/>
        <v>0.3755898688142984</v>
      </c>
      <c r="P2652" s="21">
        <f t="shared" si="610"/>
        <v>0</v>
      </c>
      <c r="Q2652" s="21">
        <f t="shared" si="611"/>
        <v>0.74504051125983206</v>
      </c>
      <c r="R2652">
        <f t="shared" si="612"/>
        <v>1.0112882868167345</v>
      </c>
      <c r="S2652" s="296">
        <f t="shared" si="619"/>
        <v>0</v>
      </c>
      <c r="T2652" s="283">
        <f t="shared" si="620"/>
        <v>0.31700624112559861</v>
      </c>
    </row>
    <row r="2653" spans="1:20" x14ac:dyDescent="0.25">
      <c r="A2653" s="286">
        <v>43211</v>
      </c>
      <c r="B2653" s="1">
        <f t="shared" si="613"/>
        <v>6</v>
      </c>
      <c r="C2653" s="285">
        <v>11</v>
      </c>
      <c r="D2653" t="s">
        <v>713</v>
      </c>
      <c r="F2653" s="16">
        <v>39</v>
      </c>
      <c r="G2653" t="str">
        <f t="shared" si="607"/>
        <v>heating</v>
      </c>
      <c r="H2653" s="283">
        <f>IF(G2653="heating",F2653*Assumptions!M$4+Assumptions!M$7,0)</f>
        <v>0.32684879865565691</v>
      </c>
      <c r="I2653" s="15">
        <f t="shared" si="608"/>
        <v>0.94956163997961163</v>
      </c>
      <c r="J2653" s="15">
        <f t="shared" si="609"/>
        <v>0.9885470267915587</v>
      </c>
      <c r="K2653" s="283">
        <f t="shared" si="614"/>
        <v>0.30680850122207859</v>
      </c>
      <c r="L2653" s="283">
        <f t="shared" si="615"/>
        <v>3.4953736047983544</v>
      </c>
      <c r="M2653" s="283">
        <f t="shared" si="616"/>
        <v>3.6590640695007428</v>
      </c>
      <c r="N2653" s="283">
        <f t="shared" si="617"/>
        <v>2.9501734199721237</v>
      </c>
      <c r="O2653" s="283">
        <f t="shared" si="618"/>
        <v>0.36350755845042165</v>
      </c>
      <c r="P2653" s="21">
        <f t="shared" si="610"/>
        <v>0</v>
      </c>
      <c r="Q2653" s="21">
        <f t="shared" si="611"/>
        <v>0.72850690893675296</v>
      </c>
      <c r="R2653">
        <f t="shared" si="612"/>
        <v>1.0112882868167345</v>
      </c>
      <c r="S2653" s="296">
        <f t="shared" si="619"/>
        <v>0</v>
      </c>
      <c r="T2653" s="283">
        <f t="shared" si="620"/>
        <v>0.30680850122207859</v>
      </c>
    </row>
    <row r="2654" spans="1:20" x14ac:dyDescent="0.25">
      <c r="A2654" s="286">
        <v>43211</v>
      </c>
      <c r="B2654" s="1">
        <f t="shared" si="613"/>
        <v>6</v>
      </c>
      <c r="C2654" s="285">
        <v>12</v>
      </c>
      <c r="D2654" t="s">
        <v>713</v>
      </c>
      <c r="F2654" s="16">
        <v>39</v>
      </c>
      <c r="G2654" t="str">
        <f t="shared" si="607"/>
        <v>heating</v>
      </c>
      <c r="H2654" s="283">
        <f>IF(G2654="heating",F2654*Assumptions!M$4+Assumptions!M$7,0)</f>
        <v>0.32684879865565691</v>
      </c>
      <c r="I2654" s="15">
        <f t="shared" si="608"/>
        <v>0.91648403420261149</v>
      </c>
      <c r="J2654" s="15">
        <f t="shared" si="609"/>
        <v>0.9885470267915587</v>
      </c>
      <c r="K2654" s="283">
        <f t="shared" si="614"/>
        <v>0.29612094790782079</v>
      </c>
      <c r="L2654" s="283">
        <f t="shared" si="615"/>
        <v>3.4953736047983544</v>
      </c>
      <c r="M2654" s="283">
        <f t="shared" si="616"/>
        <v>3.5316020136342798</v>
      </c>
      <c r="N2654" s="283">
        <f t="shared" si="617"/>
        <v>2.9501734199721237</v>
      </c>
      <c r="O2654" s="283">
        <f t="shared" si="618"/>
        <v>0.35084491580655813</v>
      </c>
      <c r="P2654" s="21">
        <f t="shared" si="610"/>
        <v>0</v>
      </c>
      <c r="Q2654" s="21">
        <f t="shared" si="611"/>
        <v>0.75910815787401487</v>
      </c>
      <c r="R2654">
        <f t="shared" si="612"/>
        <v>1.0112882868167345</v>
      </c>
      <c r="S2654" s="296">
        <f t="shared" si="619"/>
        <v>0</v>
      </c>
      <c r="T2654" s="283">
        <f t="shared" si="620"/>
        <v>0.29612094790782079</v>
      </c>
    </row>
    <row r="2655" spans="1:20" x14ac:dyDescent="0.25">
      <c r="A2655" s="286">
        <v>43211</v>
      </c>
      <c r="B2655" s="1">
        <f t="shared" si="613"/>
        <v>6</v>
      </c>
      <c r="C2655" s="285">
        <v>13</v>
      </c>
      <c r="D2655" t="s">
        <v>713</v>
      </c>
      <c r="F2655" s="16">
        <v>39</v>
      </c>
      <c r="G2655" t="str">
        <f t="shared" si="607"/>
        <v>heating</v>
      </c>
      <c r="H2655" s="283">
        <f>IF(G2655="heating",F2655*Assumptions!M$4+Assumptions!M$7,0)</f>
        <v>0.32684879865565691</v>
      </c>
      <c r="I2655" s="15">
        <f t="shared" si="608"/>
        <v>0.90040206880052787</v>
      </c>
      <c r="J2655" s="15">
        <f t="shared" si="609"/>
        <v>0.9885470267915587</v>
      </c>
      <c r="K2655" s="283">
        <f t="shared" si="614"/>
        <v>0.29092477791318566</v>
      </c>
      <c r="L2655" s="283">
        <f t="shared" si="615"/>
        <v>3.4953736047983544</v>
      </c>
      <c r="M2655" s="283">
        <f t="shared" si="616"/>
        <v>3.469631374454941</v>
      </c>
      <c r="N2655" s="283">
        <f t="shared" si="617"/>
        <v>2.9501734199721237</v>
      </c>
      <c r="O2655" s="283">
        <f t="shared" si="618"/>
        <v>0.34468847926545998</v>
      </c>
      <c r="P2655" s="21">
        <f t="shared" si="610"/>
        <v>0</v>
      </c>
      <c r="Q2655" s="21">
        <f t="shared" si="611"/>
        <v>0.79115902007799765</v>
      </c>
      <c r="R2655">
        <f t="shared" si="612"/>
        <v>1.0112882868167345</v>
      </c>
      <c r="S2655" s="296">
        <f t="shared" si="619"/>
        <v>0</v>
      </c>
      <c r="T2655" s="283">
        <f t="shared" si="620"/>
        <v>0.29092477791318566</v>
      </c>
    </row>
    <row r="2656" spans="1:20" x14ac:dyDescent="0.25">
      <c r="A2656" s="286">
        <v>43211</v>
      </c>
      <c r="B2656" s="1">
        <f t="shared" si="613"/>
        <v>6</v>
      </c>
      <c r="C2656" s="285">
        <v>14</v>
      </c>
      <c r="D2656" t="s">
        <v>713</v>
      </c>
      <c r="F2656" s="16">
        <v>39</v>
      </c>
      <c r="G2656" t="str">
        <f t="shared" si="607"/>
        <v>heating</v>
      </c>
      <c r="H2656" s="283">
        <f>IF(G2656="heating",F2656*Assumptions!M$4+Assumptions!M$7,0)</f>
        <v>0.32684879865565691</v>
      </c>
      <c r="I2656" s="15">
        <f t="shared" si="608"/>
        <v>0.86032894500746537</v>
      </c>
      <c r="J2656" s="15">
        <f t="shared" si="609"/>
        <v>0.9885470267915587</v>
      </c>
      <c r="K2656" s="283">
        <f t="shared" si="614"/>
        <v>0.2779769348953271</v>
      </c>
      <c r="L2656" s="283">
        <f t="shared" si="615"/>
        <v>3.4953736047983544</v>
      </c>
      <c r="M2656" s="283">
        <f t="shared" si="616"/>
        <v>3.3152126182096917</v>
      </c>
      <c r="N2656" s="283">
        <f t="shared" si="617"/>
        <v>2.9501734199721237</v>
      </c>
      <c r="O2656" s="283">
        <f t="shared" si="618"/>
        <v>0.32934783914670951</v>
      </c>
      <c r="P2656" s="21">
        <f t="shared" si="610"/>
        <v>0</v>
      </c>
      <c r="Q2656" s="21">
        <f t="shared" si="611"/>
        <v>0.84355555031342389</v>
      </c>
      <c r="R2656">
        <f t="shared" si="612"/>
        <v>1.0112882868167345</v>
      </c>
      <c r="S2656" s="296">
        <f t="shared" si="619"/>
        <v>0</v>
      </c>
      <c r="T2656" s="283">
        <f t="shared" si="620"/>
        <v>0.2779769348953271</v>
      </c>
    </row>
    <row r="2657" spans="1:20" x14ac:dyDescent="0.25">
      <c r="A2657" s="286">
        <v>43211</v>
      </c>
      <c r="B2657" s="1">
        <f t="shared" si="613"/>
        <v>6</v>
      </c>
      <c r="C2657" s="285">
        <v>15</v>
      </c>
      <c r="D2657" t="s">
        <v>713</v>
      </c>
      <c r="F2657" s="16">
        <v>39</v>
      </c>
      <c r="G2657" t="str">
        <f t="shared" si="607"/>
        <v>heating</v>
      </c>
      <c r="H2657" s="283">
        <f>IF(G2657="heating",F2657*Assumptions!M$4+Assumptions!M$7,0)</f>
        <v>0.32684879865565691</v>
      </c>
      <c r="I2657" s="15">
        <f t="shared" si="608"/>
        <v>0.85754515037175039</v>
      </c>
      <c r="J2657" s="15">
        <f t="shared" si="609"/>
        <v>0.9885470267915587</v>
      </c>
      <c r="K2657" s="283">
        <f t="shared" si="614"/>
        <v>0.27707747579342817</v>
      </c>
      <c r="L2657" s="283">
        <f t="shared" si="615"/>
        <v>3.4953736047983544</v>
      </c>
      <c r="M2657" s="283">
        <f t="shared" si="616"/>
        <v>3.3044854758109827</v>
      </c>
      <c r="N2657" s="283">
        <f t="shared" si="617"/>
        <v>2.9501734199721237</v>
      </c>
      <c r="O2657" s="283">
        <f t="shared" si="618"/>
        <v>0.32828215752199918</v>
      </c>
      <c r="P2657" s="21">
        <f t="shared" si="610"/>
        <v>0</v>
      </c>
      <c r="Q2657" s="21">
        <f t="shared" si="611"/>
        <v>0.96592607327566882</v>
      </c>
      <c r="R2657">
        <f t="shared" si="612"/>
        <v>1.0112882868167345</v>
      </c>
      <c r="S2657" s="296">
        <f t="shared" si="619"/>
        <v>0</v>
      </c>
      <c r="T2657" s="283">
        <f t="shared" si="620"/>
        <v>0.27707747579342817</v>
      </c>
    </row>
    <row r="2658" spans="1:20" x14ac:dyDescent="0.25">
      <c r="A2658" s="286">
        <v>43211</v>
      </c>
      <c r="B2658" s="1">
        <f t="shared" si="613"/>
        <v>6</v>
      </c>
      <c r="C2658" s="285">
        <v>16</v>
      </c>
      <c r="D2658" t="s">
        <v>713</v>
      </c>
      <c r="F2658" s="16">
        <v>39</v>
      </c>
      <c r="G2658" t="str">
        <f t="shared" si="607"/>
        <v>heating</v>
      </c>
      <c r="H2658" s="283">
        <f>IF(G2658="heating",F2658*Assumptions!M$4+Assumptions!M$7,0)</f>
        <v>0.32684879865565691</v>
      </c>
      <c r="I2658" s="15">
        <f t="shared" si="608"/>
        <v>0.88344815438260227</v>
      </c>
      <c r="J2658" s="15">
        <f t="shared" si="609"/>
        <v>0.9885470267915587</v>
      </c>
      <c r="K2658" s="283">
        <f t="shared" si="614"/>
        <v>0.28544687647592581</v>
      </c>
      <c r="L2658" s="283">
        <f t="shared" si="615"/>
        <v>3.4953736047983544</v>
      </c>
      <c r="M2658" s="283">
        <f t="shared" si="616"/>
        <v>3.40430074559197</v>
      </c>
      <c r="N2658" s="283">
        <f t="shared" si="617"/>
        <v>2.9501734199721237</v>
      </c>
      <c r="O2658" s="283">
        <f t="shared" si="618"/>
        <v>0.33819824653410208</v>
      </c>
      <c r="P2658" s="21">
        <f t="shared" si="610"/>
        <v>0</v>
      </c>
      <c r="Q2658" s="21">
        <f t="shared" si="611"/>
        <v>1.1649354943302594</v>
      </c>
      <c r="R2658">
        <f t="shared" si="612"/>
        <v>1.0112882868167345</v>
      </c>
      <c r="S2658" s="296">
        <f t="shared" si="619"/>
        <v>0</v>
      </c>
      <c r="T2658" s="283">
        <f t="shared" si="620"/>
        <v>0.28544687647592581</v>
      </c>
    </row>
    <row r="2659" spans="1:20" x14ac:dyDescent="0.25">
      <c r="A2659" s="286">
        <v>43211</v>
      </c>
      <c r="B2659" s="1">
        <f t="shared" si="613"/>
        <v>6</v>
      </c>
      <c r="C2659" s="285">
        <v>17</v>
      </c>
      <c r="D2659" t="s">
        <v>713</v>
      </c>
      <c r="F2659" s="16">
        <v>39</v>
      </c>
      <c r="G2659" t="str">
        <f t="shared" si="607"/>
        <v>heating</v>
      </c>
      <c r="H2659" s="283">
        <f>IF(G2659="heating",F2659*Assumptions!M$4+Assumptions!M$7,0)</f>
        <v>0.32684879865565691</v>
      </c>
      <c r="I2659" s="15">
        <f t="shared" si="608"/>
        <v>0.94025748850374469</v>
      </c>
      <c r="J2659" s="15">
        <f t="shared" si="609"/>
        <v>0.9885470267915587</v>
      </c>
      <c r="K2659" s="283">
        <f t="shared" si="614"/>
        <v>0.30380227956224487</v>
      </c>
      <c r="L2659" s="283">
        <f t="shared" si="615"/>
        <v>3.4953736047983544</v>
      </c>
      <c r="M2659" s="283">
        <f t="shared" si="616"/>
        <v>3.6232112244308134</v>
      </c>
      <c r="N2659" s="283">
        <f t="shared" si="617"/>
        <v>2.9501734199721237</v>
      </c>
      <c r="O2659" s="283">
        <f t="shared" si="618"/>
        <v>0.35994577873644973</v>
      </c>
      <c r="P2659" s="21">
        <f t="shared" si="610"/>
        <v>0</v>
      </c>
      <c r="Q2659" s="21">
        <f t="shared" si="611"/>
        <v>1.3521540118753073</v>
      </c>
      <c r="R2659">
        <f t="shared" si="612"/>
        <v>1.0112882868167345</v>
      </c>
      <c r="S2659" s="296">
        <f t="shared" si="619"/>
        <v>0</v>
      </c>
      <c r="T2659" s="283">
        <f t="shared" si="620"/>
        <v>0.30380227956224487</v>
      </c>
    </row>
    <row r="2660" spans="1:20" x14ac:dyDescent="0.25">
      <c r="A2660" s="286">
        <v>43211</v>
      </c>
      <c r="B2660" s="1">
        <f t="shared" si="613"/>
        <v>6</v>
      </c>
      <c r="C2660" s="285">
        <v>18</v>
      </c>
      <c r="D2660" t="s">
        <v>713</v>
      </c>
      <c r="F2660" s="16">
        <v>37</v>
      </c>
      <c r="G2660" t="str">
        <f t="shared" si="607"/>
        <v>heating</v>
      </c>
      <c r="H2660" s="283">
        <f>IF(G2660="heating",F2660*Assumptions!M$4+Assumptions!M$7,0)</f>
        <v>0.34824054712973695</v>
      </c>
      <c r="I2660" s="15">
        <f t="shared" si="608"/>
        <v>0.98182363790757687</v>
      </c>
      <c r="J2660" s="15">
        <f t="shared" si="609"/>
        <v>0.9885470267915587</v>
      </c>
      <c r="K2660" s="283">
        <f t="shared" si="614"/>
        <v>0.33799490560803336</v>
      </c>
      <c r="L2660" s="283">
        <f t="shared" si="615"/>
        <v>3.3550920610042541</v>
      </c>
      <c r="M2660" s="283">
        <f t="shared" si="616"/>
        <v>3.8692217314759274</v>
      </c>
      <c r="N2660" s="283">
        <f t="shared" si="617"/>
        <v>2.8034223547707424</v>
      </c>
      <c r="O2660" s="283">
        <f t="shared" si="618"/>
        <v>0.40450702069047723</v>
      </c>
      <c r="P2660" s="21">
        <f t="shared" si="610"/>
        <v>0</v>
      </c>
      <c r="Q2660" s="21">
        <f t="shared" si="611"/>
        <v>1.5598916921549892</v>
      </c>
      <c r="R2660">
        <f t="shared" si="612"/>
        <v>1.0112882868167345</v>
      </c>
      <c r="S2660" s="296">
        <f t="shared" si="619"/>
        <v>0</v>
      </c>
      <c r="T2660" s="283">
        <f t="shared" si="620"/>
        <v>0.33799490560803336</v>
      </c>
    </row>
    <row r="2661" spans="1:20" x14ac:dyDescent="0.25">
      <c r="A2661" s="286">
        <v>43211</v>
      </c>
      <c r="B2661" s="1">
        <f t="shared" si="613"/>
        <v>6</v>
      </c>
      <c r="C2661" s="285">
        <v>19</v>
      </c>
      <c r="D2661" t="s">
        <v>713</v>
      </c>
      <c r="F2661" s="16">
        <v>37</v>
      </c>
      <c r="G2661" t="str">
        <f t="shared" si="607"/>
        <v>heating</v>
      </c>
      <c r="H2661" s="283">
        <f>IF(G2661="heating",F2661*Assumptions!M$4+Assumptions!M$7,0)</f>
        <v>0.34824054712973695</v>
      </c>
      <c r="I2661" s="15">
        <f t="shared" si="608"/>
        <v>0.98418842963438757</v>
      </c>
      <c r="J2661" s="15">
        <f t="shared" si="609"/>
        <v>0.9885470267915587</v>
      </c>
      <c r="K2661" s="283">
        <f t="shared" si="614"/>
        <v>0.33880899026196309</v>
      </c>
      <c r="L2661" s="283">
        <f t="shared" si="615"/>
        <v>3.3550920610042541</v>
      </c>
      <c r="M2661" s="283">
        <f t="shared" si="616"/>
        <v>3.8785410258853492</v>
      </c>
      <c r="N2661" s="283">
        <f t="shared" si="617"/>
        <v>2.8034223547707424</v>
      </c>
      <c r="O2661" s="283">
        <f t="shared" si="618"/>
        <v>0.40548130448140757</v>
      </c>
      <c r="P2661" s="21">
        <f t="shared" si="610"/>
        <v>0</v>
      </c>
      <c r="Q2661" s="21">
        <f t="shared" si="611"/>
        <v>1.6764212681468484</v>
      </c>
      <c r="R2661">
        <f t="shared" si="612"/>
        <v>1.0112882868167345</v>
      </c>
      <c r="S2661" s="296">
        <f t="shared" si="619"/>
        <v>0</v>
      </c>
      <c r="T2661" s="283">
        <f t="shared" si="620"/>
        <v>0.33880899026196309</v>
      </c>
    </row>
    <row r="2662" spans="1:20" x14ac:dyDescent="0.25">
      <c r="A2662" s="286">
        <v>43211</v>
      </c>
      <c r="B2662" s="1">
        <f t="shared" si="613"/>
        <v>6</v>
      </c>
      <c r="C2662" s="285">
        <v>20</v>
      </c>
      <c r="D2662" t="s">
        <v>713</v>
      </c>
      <c r="F2662" s="16">
        <v>37</v>
      </c>
      <c r="G2662" t="str">
        <f t="shared" si="607"/>
        <v>heating</v>
      </c>
      <c r="H2662" s="283">
        <f>IF(G2662="heating",F2662*Assumptions!M$4+Assumptions!M$7,0)</f>
        <v>0.34824054712973695</v>
      </c>
      <c r="I2662" s="15">
        <f t="shared" si="608"/>
        <v>0.97071962311712034</v>
      </c>
      <c r="J2662" s="15">
        <f t="shared" si="609"/>
        <v>0.9885470267915587</v>
      </c>
      <c r="K2662" s="283">
        <f t="shared" si="614"/>
        <v>0.3341723245598025</v>
      </c>
      <c r="L2662" s="283">
        <f t="shared" si="615"/>
        <v>3.3550920610042541</v>
      </c>
      <c r="M2662" s="283">
        <f t="shared" si="616"/>
        <v>3.8254624516266178</v>
      </c>
      <c r="N2662" s="283">
        <f t="shared" si="617"/>
        <v>2.8034223547707424</v>
      </c>
      <c r="O2662" s="283">
        <f t="shared" si="618"/>
        <v>0.39993221543302487</v>
      </c>
      <c r="P2662" s="21">
        <f t="shared" si="610"/>
        <v>0</v>
      </c>
      <c r="Q2662" s="21">
        <f t="shared" si="611"/>
        <v>1.52436960139122</v>
      </c>
      <c r="R2662">
        <f t="shared" si="612"/>
        <v>1.0112882868167345</v>
      </c>
      <c r="S2662" s="296">
        <f t="shared" si="619"/>
        <v>0</v>
      </c>
      <c r="T2662" s="283">
        <f t="shared" si="620"/>
        <v>0.3341723245598025</v>
      </c>
    </row>
    <row r="2663" spans="1:20" x14ac:dyDescent="0.25">
      <c r="A2663" s="286">
        <v>43211</v>
      </c>
      <c r="B2663" s="1">
        <f t="shared" si="613"/>
        <v>6</v>
      </c>
      <c r="C2663" s="285">
        <v>21</v>
      </c>
      <c r="D2663" t="s">
        <v>713</v>
      </c>
      <c r="F2663" s="16">
        <v>36</v>
      </c>
      <c r="G2663" t="str">
        <f t="shared" si="607"/>
        <v>heating</v>
      </c>
      <c r="H2663" s="283">
        <f>IF(G2663="heating",F2663*Assumptions!M$4+Assumptions!M$7,0)</f>
        <v>0.358936421366777</v>
      </c>
      <c r="I2663" s="15">
        <f t="shared" si="608"/>
        <v>0.95751150862929935</v>
      </c>
      <c r="J2663" s="15">
        <f t="shared" si="609"/>
        <v>0.9885470267915587</v>
      </c>
      <c r="K2663" s="283">
        <f t="shared" si="614"/>
        <v>0.33974953058849844</v>
      </c>
      <c r="L2663" s="283">
        <f t="shared" si="615"/>
        <v>3.2767200477248446</v>
      </c>
      <c r="M2663" s="283">
        <f t="shared" si="616"/>
        <v>3.798457102664103</v>
      </c>
      <c r="N2663" s="283">
        <f t="shared" si="617"/>
        <v>2.7263288431388362</v>
      </c>
      <c r="O2663" s="283">
        <f t="shared" si="618"/>
        <v>0.40833815806413565</v>
      </c>
      <c r="P2663" s="21">
        <f t="shared" si="610"/>
        <v>0</v>
      </c>
      <c r="Q2663" s="21">
        <f t="shared" si="611"/>
        <v>1.4448604713749031</v>
      </c>
      <c r="R2663">
        <f t="shared" si="612"/>
        <v>1.0112882868167345</v>
      </c>
      <c r="S2663" s="296">
        <f t="shared" si="619"/>
        <v>0</v>
      </c>
      <c r="T2663" s="283">
        <f t="shared" si="620"/>
        <v>0.33974953058849844</v>
      </c>
    </row>
    <row r="2664" spans="1:20" x14ac:dyDescent="0.25">
      <c r="A2664" s="286">
        <v>43211</v>
      </c>
      <c r="B2664" s="1">
        <f t="shared" si="613"/>
        <v>6</v>
      </c>
      <c r="C2664" s="285">
        <v>22</v>
      </c>
      <c r="D2664" t="s">
        <v>713</v>
      </c>
      <c r="F2664" s="16">
        <v>36</v>
      </c>
      <c r="G2664" t="str">
        <f t="shared" si="607"/>
        <v>heating</v>
      </c>
      <c r="H2664" s="283">
        <f>IF(G2664="heating",F2664*Assumptions!M$4+Assumptions!M$7,0)</f>
        <v>0.358936421366777</v>
      </c>
      <c r="I2664" s="15">
        <f t="shared" si="608"/>
        <v>0.9426530227543114</v>
      </c>
      <c r="J2664" s="15">
        <f t="shared" si="609"/>
        <v>0.9885470267915587</v>
      </c>
      <c r="K2664" s="283">
        <f t="shared" si="614"/>
        <v>0.33447736043097254</v>
      </c>
      <c r="L2664" s="283">
        <f t="shared" si="615"/>
        <v>3.2767200477248446</v>
      </c>
      <c r="M2664" s="283">
        <f t="shared" si="616"/>
        <v>3.7395133503456828</v>
      </c>
      <c r="N2664" s="283">
        <f t="shared" si="617"/>
        <v>2.7263288431388362</v>
      </c>
      <c r="O2664" s="283">
        <f t="shared" si="618"/>
        <v>0.40200164231561997</v>
      </c>
      <c r="P2664" s="21">
        <f t="shared" si="610"/>
        <v>0</v>
      </c>
      <c r="Q2664" s="21">
        <f t="shared" si="611"/>
        <v>1.2427137171080138</v>
      </c>
      <c r="R2664">
        <f t="shared" si="612"/>
        <v>1.0112882868167345</v>
      </c>
      <c r="S2664" s="296">
        <f t="shared" si="619"/>
        <v>0</v>
      </c>
      <c r="T2664" s="283">
        <f t="shared" si="620"/>
        <v>0.33447736043097254</v>
      </c>
    </row>
    <row r="2665" spans="1:20" x14ac:dyDescent="0.25">
      <c r="A2665" s="286">
        <v>43211</v>
      </c>
      <c r="B2665" s="1">
        <f t="shared" si="613"/>
        <v>6</v>
      </c>
      <c r="C2665" s="285">
        <v>23</v>
      </c>
      <c r="D2665" t="s">
        <v>713</v>
      </c>
      <c r="F2665" s="16">
        <v>32</v>
      </c>
      <c r="G2665" t="str">
        <f t="shared" si="607"/>
        <v>heating</v>
      </c>
      <c r="H2665" s="283">
        <f>IF(G2665="heating",F2665*Assumptions!M$4+Assumptions!M$7,0)</f>
        <v>0.40171991831493709</v>
      </c>
      <c r="I2665" s="15">
        <f t="shared" si="608"/>
        <v>0.94450710149963013</v>
      </c>
      <c r="J2665" s="15">
        <f t="shared" si="609"/>
        <v>0.9885470267915587</v>
      </c>
      <c r="K2665" s="283">
        <f t="shared" si="614"/>
        <v>0.37508174478147821</v>
      </c>
      <c r="L2665" s="283">
        <f t="shared" si="615"/>
        <v>3.1003620880617868</v>
      </c>
      <c r="M2665" s="283">
        <f t="shared" si="616"/>
        <v>3.9677780235688451</v>
      </c>
      <c r="N2665" s="283">
        <f t="shared" si="617"/>
        <v>2.4522803312945656</v>
      </c>
      <c r="O2665" s="283">
        <f t="shared" si="618"/>
        <v>0.47420729457576721</v>
      </c>
      <c r="P2665" s="21">
        <f t="shared" si="610"/>
        <v>0</v>
      </c>
      <c r="Q2665" s="21">
        <f t="shared" si="611"/>
        <v>1.0297519246597011</v>
      </c>
      <c r="R2665">
        <f t="shared" si="612"/>
        <v>1.0112882868167345</v>
      </c>
      <c r="S2665" s="296">
        <f t="shared" si="619"/>
        <v>0</v>
      </c>
      <c r="T2665" s="283">
        <f t="shared" si="620"/>
        <v>0.37508174478147821</v>
      </c>
    </row>
    <row r="2666" spans="1:20" x14ac:dyDescent="0.25">
      <c r="A2666" s="286">
        <v>43212</v>
      </c>
      <c r="B2666" s="1">
        <f t="shared" si="613"/>
        <v>7</v>
      </c>
      <c r="C2666" s="285">
        <v>0</v>
      </c>
      <c r="D2666" t="s">
        <v>713</v>
      </c>
      <c r="F2666" s="16">
        <v>28</v>
      </c>
      <c r="G2666" t="str">
        <f t="shared" si="607"/>
        <v>heating</v>
      </c>
      <c r="H2666" s="283">
        <f>IF(G2666="heating",F2666*Assumptions!M$4+Assumptions!M$7,0)</f>
        <v>0.44450341526309717</v>
      </c>
      <c r="I2666" s="15">
        <f t="shared" si="608"/>
        <v>0.97481507806017154</v>
      </c>
      <c r="J2666" s="15">
        <f t="shared" si="609"/>
        <v>0.93760781206536892</v>
      </c>
      <c r="K2666" s="283">
        <f t="shared" si="614"/>
        <v>0.40627355788072567</v>
      </c>
      <c r="L2666" s="283">
        <f t="shared" si="615"/>
        <v>3.0941723472618432</v>
      </c>
      <c r="M2666" s="283">
        <f t="shared" si="616"/>
        <v>4.2891583528405848</v>
      </c>
      <c r="N2666" s="283">
        <f t="shared" si="617"/>
        <v>2.2832919573072399</v>
      </c>
      <c r="O2666" s="283">
        <f t="shared" si="618"/>
        <v>0.55055614074896531</v>
      </c>
      <c r="P2666" s="21">
        <f t="shared" si="610"/>
        <v>0</v>
      </c>
      <c r="Q2666" s="21">
        <f t="shared" si="611"/>
        <v>0.90668853391740301</v>
      </c>
      <c r="R2666">
        <f t="shared" si="612"/>
        <v>1.0096214758538746</v>
      </c>
      <c r="S2666" s="296">
        <f t="shared" si="619"/>
        <v>0</v>
      </c>
      <c r="T2666" s="283">
        <f t="shared" si="620"/>
        <v>0.40627355788072567</v>
      </c>
    </row>
    <row r="2667" spans="1:20" x14ac:dyDescent="0.25">
      <c r="A2667" s="286">
        <v>43212</v>
      </c>
      <c r="B2667" s="1">
        <f t="shared" si="613"/>
        <v>7</v>
      </c>
      <c r="C2667" s="285">
        <v>1</v>
      </c>
      <c r="D2667" t="s">
        <v>713</v>
      </c>
      <c r="F2667" s="16">
        <v>28</v>
      </c>
      <c r="G2667" t="str">
        <f t="shared" si="607"/>
        <v>heating</v>
      </c>
      <c r="H2667" s="283">
        <f>IF(G2667="heating",F2667*Assumptions!M$4+Assumptions!M$7,0)</f>
        <v>0.44450341526309717</v>
      </c>
      <c r="I2667" s="15">
        <f t="shared" si="608"/>
        <v>1.012242869806885</v>
      </c>
      <c r="J2667" s="15">
        <f t="shared" si="609"/>
        <v>0.93760781206536892</v>
      </c>
      <c r="K2667" s="283">
        <f t="shared" si="614"/>
        <v>0.42187233395507107</v>
      </c>
      <c r="L2667" s="283">
        <f t="shared" si="615"/>
        <v>3.0941723472618432</v>
      </c>
      <c r="M2667" s="283">
        <f t="shared" si="616"/>
        <v>4.4538395618328046</v>
      </c>
      <c r="N2667" s="283">
        <f t="shared" si="617"/>
        <v>2.2832919573072399</v>
      </c>
      <c r="O2667" s="283">
        <f t="shared" si="618"/>
        <v>0.57169461208019623</v>
      </c>
      <c r="P2667" s="21">
        <f t="shared" si="610"/>
        <v>0</v>
      </c>
      <c r="Q2667" s="21">
        <f t="shared" si="611"/>
        <v>0.81803459285312596</v>
      </c>
      <c r="R2667">
        <f t="shared" si="612"/>
        <v>1.0096214758538746</v>
      </c>
      <c r="S2667" s="296">
        <f t="shared" si="619"/>
        <v>0</v>
      </c>
      <c r="T2667" s="283">
        <f t="shared" si="620"/>
        <v>0.42187233395507107</v>
      </c>
    </row>
    <row r="2668" spans="1:20" x14ac:dyDescent="0.25">
      <c r="A2668" s="286">
        <v>43212</v>
      </c>
      <c r="B2668" s="1">
        <f t="shared" si="613"/>
        <v>7</v>
      </c>
      <c r="C2668" s="285">
        <v>2</v>
      </c>
      <c r="D2668" t="s">
        <v>713</v>
      </c>
      <c r="F2668" s="16">
        <v>28</v>
      </c>
      <c r="G2668" t="str">
        <f t="shared" si="607"/>
        <v>heating</v>
      </c>
      <c r="H2668" s="283">
        <f>IF(G2668="heating",F2668*Assumptions!M$4+Assumptions!M$7,0)</f>
        <v>0.44450341526309717</v>
      </c>
      <c r="I2668" s="15">
        <f t="shared" si="608"/>
        <v>1.0509704703585963</v>
      </c>
      <c r="J2668" s="15">
        <f t="shared" si="609"/>
        <v>0.93760781206536892</v>
      </c>
      <c r="K2668" s="283">
        <f t="shared" si="614"/>
        <v>0.43801283118213186</v>
      </c>
      <c r="L2668" s="283">
        <f t="shared" si="615"/>
        <v>3.0941723472618432</v>
      </c>
      <c r="M2668" s="283">
        <f t="shared" si="616"/>
        <v>4.6242398922445913</v>
      </c>
      <c r="N2668" s="283">
        <f t="shared" si="617"/>
        <v>2.2832919573072399</v>
      </c>
      <c r="O2668" s="283">
        <f t="shared" si="618"/>
        <v>0.59356718953626786</v>
      </c>
      <c r="P2668" s="21">
        <f t="shared" si="610"/>
        <v>0</v>
      </c>
      <c r="Q2668" s="21">
        <f t="shared" si="611"/>
        <v>0.74507607494346417</v>
      </c>
      <c r="R2668">
        <f t="shared" si="612"/>
        <v>1.0096214758538746</v>
      </c>
      <c r="S2668" s="296">
        <f t="shared" si="619"/>
        <v>0</v>
      </c>
      <c r="T2668" s="283">
        <f t="shared" si="620"/>
        <v>0.43801283118213186</v>
      </c>
    </row>
    <row r="2669" spans="1:20" x14ac:dyDescent="0.25">
      <c r="A2669" s="286">
        <v>43212</v>
      </c>
      <c r="B2669" s="1">
        <f t="shared" si="613"/>
        <v>7</v>
      </c>
      <c r="C2669" s="285">
        <v>3</v>
      </c>
      <c r="D2669" t="s">
        <v>713</v>
      </c>
      <c r="F2669" s="16">
        <v>27</v>
      </c>
      <c r="G2669" t="str">
        <f t="shared" si="607"/>
        <v>heating</v>
      </c>
      <c r="H2669" s="283">
        <f>IF(G2669="heating",F2669*Assumptions!M$4+Assumptions!M$7,0)</f>
        <v>0.45519928950013722</v>
      </c>
      <c r="I2669" s="15">
        <f t="shared" si="608"/>
        <v>1.0924036124451033</v>
      </c>
      <c r="J2669" s="15">
        <f t="shared" si="609"/>
        <v>0.93760781206536892</v>
      </c>
      <c r="K2669" s="283">
        <f t="shared" si="614"/>
        <v>0.46623612474085069</v>
      </c>
      <c r="L2669" s="283">
        <f t="shared" si="615"/>
        <v>3.1143580678163376</v>
      </c>
      <c r="M2669" s="283">
        <f t="shared" si="616"/>
        <v>4.9543135192590437</v>
      </c>
      <c r="N2669" s="283">
        <f t="shared" si="617"/>
        <v>2.2875213966102126</v>
      </c>
      <c r="O2669" s="283">
        <f t="shared" si="618"/>
        <v>0.63475963055287399</v>
      </c>
      <c r="P2669" s="21">
        <f t="shared" si="610"/>
        <v>0</v>
      </c>
      <c r="Q2669" s="21">
        <f t="shared" si="611"/>
        <v>0.69158980876382303</v>
      </c>
      <c r="R2669">
        <f t="shared" si="612"/>
        <v>1.0096214758538746</v>
      </c>
      <c r="S2669" s="296">
        <f t="shared" si="619"/>
        <v>0</v>
      </c>
      <c r="T2669" s="283">
        <f t="shared" si="620"/>
        <v>0.46623612474085069</v>
      </c>
    </row>
    <row r="2670" spans="1:20" x14ac:dyDescent="0.25">
      <c r="A2670" s="286">
        <v>43212</v>
      </c>
      <c r="B2670" s="1">
        <f t="shared" si="613"/>
        <v>7</v>
      </c>
      <c r="C2670" s="285">
        <v>4</v>
      </c>
      <c r="D2670" t="s">
        <v>713</v>
      </c>
      <c r="F2670" s="16">
        <v>27</v>
      </c>
      <c r="G2670" t="str">
        <f t="shared" si="607"/>
        <v>heating</v>
      </c>
      <c r="H2670" s="283">
        <f>IF(G2670="heating",F2670*Assumptions!M$4+Assumptions!M$7,0)</f>
        <v>0.45519928950013722</v>
      </c>
      <c r="I2670" s="15">
        <f t="shared" si="608"/>
        <v>1.1348296917927807</v>
      </c>
      <c r="J2670" s="15">
        <f t="shared" si="609"/>
        <v>0.93760781206536892</v>
      </c>
      <c r="K2670" s="283">
        <f t="shared" si="614"/>
        <v>0.48434350794396425</v>
      </c>
      <c r="L2670" s="283">
        <f t="shared" si="615"/>
        <v>3.1143580678163376</v>
      </c>
      <c r="M2670" s="283">
        <f t="shared" si="616"/>
        <v>5.1467260086418714</v>
      </c>
      <c r="N2670" s="283">
        <f t="shared" si="617"/>
        <v>2.2875213966102126</v>
      </c>
      <c r="O2670" s="283">
        <f t="shared" si="618"/>
        <v>0.65941202289736744</v>
      </c>
      <c r="P2670" s="21">
        <f t="shared" si="610"/>
        <v>0</v>
      </c>
      <c r="Q2670" s="21">
        <f t="shared" si="611"/>
        <v>0.6473875548762833</v>
      </c>
      <c r="R2670">
        <f t="shared" si="612"/>
        <v>1.0096214758538746</v>
      </c>
      <c r="S2670" s="296">
        <f t="shared" si="619"/>
        <v>0</v>
      </c>
      <c r="T2670" s="283">
        <f t="shared" si="620"/>
        <v>0.48434350794396425</v>
      </c>
    </row>
    <row r="2671" spans="1:20" x14ac:dyDescent="0.25">
      <c r="A2671" s="286">
        <v>43212</v>
      </c>
      <c r="B2671" s="1">
        <f t="shared" si="613"/>
        <v>7</v>
      </c>
      <c r="C2671" s="285">
        <v>5</v>
      </c>
      <c r="D2671" t="s">
        <v>713</v>
      </c>
      <c r="F2671" s="16">
        <v>27</v>
      </c>
      <c r="G2671" t="str">
        <f t="shared" si="607"/>
        <v>heating</v>
      </c>
      <c r="H2671" s="283">
        <f>IF(G2671="heating",F2671*Assumptions!M$4+Assumptions!M$7,0)</f>
        <v>0.45519928950013722</v>
      </c>
      <c r="I2671" s="15">
        <f t="shared" si="608"/>
        <v>1.1635558681477385</v>
      </c>
      <c r="J2671" s="15">
        <f t="shared" si="609"/>
        <v>0.93760781206536892</v>
      </c>
      <c r="K2671" s="283">
        <f t="shared" si="614"/>
        <v>0.49660379433424817</v>
      </c>
      <c r="L2671" s="283">
        <f t="shared" si="615"/>
        <v>3.1143580678163376</v>
      </c>
      <c r="M2671" s="283">
        <f t="shared" si="616"/>
        <v>5.2770061379371578</v>
      </c>
      <c r="N2671" s="283">
        <f t="shared" si="617"/>
        <v>2.2875213966102126</v>
      </c>
      <c r="O2671" s="283">
        <f t="shared" si="618"/>
        <v>0.67610385445352306</v>
      </c>
      <c r="P2671" s="21">
        <f t="shared" si="610"/>
        <v>0</v>
      </c>
      <c r="Q2671" s="21">
        <f t="shared" si="611"/>
        <v>0.72139578924615555</v>
      </c>
      <c r="R2671">
        <f t="shared" si="612"/>
        <v>1.0096214758538746</v>
      </c>
      <c r="S2671" s="296">
        <f t="shared" si="619"/>
        <v>0</v>
      </c>
      <c r="T2671" s="283">
        <f t="shared" si="620"/>
        <v>0.49660379433424817</v>
      </c>
    </row>
    <row r="2672" spans="1:20" x14ac:dyDescent="0.25">
      <c r="A2672" s="286">
        <v>43212</v>
      </c>
      <c r="B2672" s="1">
        <f t="shared" si="613"/>
        <v>7</v>
      </c>
      <c r="C2672" s="285">
        <v>6</v>
      </c>
      <c r="D2672" t="s">
        <v>713</v>
      </c>
      <c r="F2672" s="16">
        <v>28</v>
      </c>
      <c r="G2672" t="str">
        <f t="shared" si="607"/>
        <v>heating</v>
      </c>
      <c r="H2672" s="283">
        <f>IF(G2672="heating",F2672*Assumptions!M$4+Assumptions!M$7,0)</f>
        <v>0.44450341526309717</v>
      </c>
      <c r="I2672" s="15">
        <f t="shared" si="608"/>
        <v>1.2083911162615524</v>
      </c>
      <c r="J2672" s="15">
        <f t="shared" si="609"/>
        <v>0.93760781206536892</v>
      </c>
      <c r="K2672" s="283">
        <f t="shared" si="614"/>
        <v>0.5036210140409203</v>
      </c>
      <c r="L2672" s="283">
        <f t="shared" si="615"/>
        <v>3.0941723472618432</v>
      </c>
      <c r="M2672" s="283">
        <f t="shared" si="616"/>
        <v>5.3168862140760504</v>
      </c>
      <c r="N2672" s="283">
        <f t="shared" si="617"/>
        <v>2.2832919573072399</v>
      </c>
      <c r="O2672" s="283">
        <f t="shared" si="618"/>
        <v>0.68247523500372953</v>
      </c>
      <c r="P2672" s="21">
        <f t="shared" si="610"/>
        <v>0</v>
      </c>
      <c r="Q2672" s="21">
        <f t="shared" si="611"/>
        <v>0.87787080972652631</v>
      </c>
      <c r="R2672">
        <f t="shared" si="612"/>
        <v>1.0096214758538746</v>
      </c>
      <c r="S2672" s="296">
        <f t="shared" si="619"/>
        <v>0</v>
      </c>
      <c r="T2672" s="283">
        <f t="shared" si="620"/>
        <v>0.5036210140409203</v>
      </c>
    </row>
    <row r="2673" spans="1:20" x14ac:dyDescent="0.25">
      <c r="A2673" s="286">
        <v>43212</v>
      </c>
      <c r="B2673" s="1">
        <f t="shared" si="613"/>
        <v>7</v>
      </c>
      <c r="C2673" s="285">
        <v>7</v>
      </c>
      <c r="D2673" t="s">
        <v>713</v>
      </c>
      <c r="F2673" s="16">
        <v>34</v>
      </c>
      <c r="G2673" t="str">
        <f t="shared" si="607"/>
        <v>heating</v>
      </c>
      <c r="H2673" s="283">
        <f>IF(G2673="heating",F2673*Assumptions!M$4+Assumptions!M$7,0)</f>
        <v>0.38032816984085704</v>
      </c>
      <c r="I2673" s="15">
        <f t="shared" si="608"/>
        <v>1.1637425769249583</v>
      </c>
      <c r="J2673" s="15">
        <f t="shared" si="609"/>
        <v>0.93760781206536892</v>
      </c>
      <c r="K2673" s="283">
        <f t="shared" si="614"/>
        <v>0.41498904723025271</v>
      </c>
      <c r="L2673" s="283">
        <f t="shared" si="615"/>
        <v>3.1617728735566879</v>
      </c>
      <c r="M2673" s="283">
        <f t="shared" si="616"/>
        <v>4.4768889953578128</v>
      </c>
      <c r="N2673" s="283">
        <f t="shared" si="617"/>
        <v>2.582445701090049</v>
      </c>
      <c r="O2673" s="283">
        <f t="shared" si="618"/>
        <v>0.50808468569229204</v>
      </c>
      <c r="P2673" s="21">
        <f t="shared" si="610"/>
        <v>0</v>
      </c>
      <c r="Q2673" s="21">
        <f t="shared" si="611"/>
        <v>0.97331382064367777</v>
      </c>
      <c r="R2673">
        <f t="shared" si="612"/>
        <v>1.0096214758538746</v>
      </c>
      <c r="S2673" s="296">
        <f t="shared" si="619"/>
        <v>0</v>
      </c>
      <c r="T2673" s="283">
        <f t="shared" si="620"/>
        <v>0.41498904723025271</v>
      </c>
    </row>
    <row r="2674" spans="1:20" x14ac:dyDescent="0.25">
      <c r="A2674" s="286">
        <v>43212</v>
      </c>
      <c r="B2674" s="1">
        <f t="shared" si="613"/>
        <v>7</v>
      </c>
      <c r="C2674" s="285">
        <v>8</v>
      </c>
      <c r="D2674" t="s">
        <v>713</v>
      </c>
      <c r="F2674" s="16">
        <v>36</v>
      </c>
      <c r="G2674" t="str">
        <f t="shared" si="607"/>
        <v>heating</v>
      </c>
      <c r="H2674" s="283">
        <f>IF(G2674="heating",F2674*Assumptions!M$4+Assumptions!M$7,0)</f>
        <v>0.358936421366777</v>
      </c>
      <c r="I2674" s="15">
        <f t="shared" si="608"/>
        <v>1.094193721037565</v>
      </c>
      <c r="J2674" s="15">
        <f t="shared" si="609"/>
        <v>0.93760781206536892</v>
      </c>
      <c r="K2674" s="283">
        <f t="shared" si="614"/>
        <v>0.36824169760937836</v>
      </c>
      <c r="L2674" s="283">
        <f t="shared" si="615"/>
        <v>3.2767200477248446</v>
      </c>
      <c r="M2674" s="283">
        <f t="shared" si="616"/>
        <v>4.1170043395161704</v>
      </c>
      <c r="N2674" s="283">
        <f t="shared" si="617"/>
        <v>2.7263288431388362</v>
      </c>
      <c r="O2674" s="283">
        <f t="shared" si="618"/>
        <v>0.44258232311245571</v>
      </c>
      <c r="P2674" s="21">
        <f t="shared" si="610"/>
        <v>0</v>
      </c>
      <c r="Q2674" s="21">
        <f t="shared" si="611"/>
        <v>0.94940007506179924</v>
      </c>
      <c r="R2674">
        <f t="shared" si="612"/>
        <v>1.0096214758538746</v>
      </c>
      <c r="S2674" s="296">
        <f t="shared" si="619"/>
        <v>0</v>
      </c>
      <c r="T2674" s="283">
        <f t="shared" si="620"/>
        <v>0.36824169760937836</v>
      </c>
    </row>
    <row r="2675" spans="1:20" x14ac:dyDescent="0.25">
      <c r="A2675" s="286">
        <v>43212</v>
      </c>
      <c r="B2675" s="1">
        <f t="shared" si="613"/>
        <v>7</v>
      </c>
      <c r="C2675" s="285">
        <v>9</v>
      </c>
      <c r="D2675" t="s">
        <v>713</v>
      </c>
      <c r="F2675" s="16">
        <v>39</v>
      </c>
      <c r="G2675" t="str">
        <f t="shared" si="607"/>
        <v>heating</v>
      </c>
      <c r="H2675" s="283">
        <f>IF(G2675="heating",F2675*Assumptions!M$4+Assumptions!M$7,0)</f>
        <v>0.32684879865565691</v>
      </c>
      <c r="I2675" s="15">
        <f t="shared" si="608"/>
        <v>1.0343009000871222</v>
      </c>
      <c r="J2675" s="15">
        <f t="shared" si="609"/>
        <v>0.93760781206536892</v>
      </c>
      <c r="K2675" s="283">
        <f t="shared" si="614"/>
        <v>0.31696770317435397</v>
      </c>
      <c r="L2675" s="283">
        <f t="shared" si="615"/>
        <v>3.4953736047983544</v>
      </c>
      <c r="M2675" s="283">
        <f t="shared" si="616"/>
        <v>3.7802248935662579</v>
      </c>
      <c r="N2675" s="283">
        <f t="shared" si="617"/>
        <v>2.9501734199721237</v>
      </c>
      <c r="O2675" s="283">
        <f t="shared" si="618"/>
        <v>0.37554420894337293</v>
      </c>
      <c r="P2675" s="21">
        <f t="shared" si="610"/>
        <v>0</v>
      </c>
      <c r="Q2675" s="21">
        <f t="shared" si="611"/>
        <v>0.8408485371888097</v>
      </c>
      <c r="R2675">
        <f t="shared" si="612"/>
        <v>1.0096214758538746</v>
      </c>
      <c r="S2675" s="296">
        <f t="shared" si="619"/>
        <v>0</v>
      </c>
      <c r="T2675" s="283">
        <f t="shared" si="620"/>
        <v>0.31696770317435397</v>
      </c>
    </row>
    <row r="2676" spans="1:20" x14ac:dyDescent="0.25">
      <c r="A2676" s="286">
        <v>43212</v>
      </c>
      <c r="B2676" s="1">
        <f t="shared" si="613"/>
        <v>7</v>
      </c>
      <c r="C2676" s="285">
        <v>10</v>
      </c>
      <c r="D2676" t="s">
        <v>713</v>
      </c>
      <c r="F2676" s="16">
        <v>43</v>
      </c>
      <c r="G2676" t="str">
        <f t="shared" si="607"/>
        <v>heating</v>
      </c>
      <c r="H2676" s="283">
        <f>IF(G2676="heating",F2676*Assumptions!M$4+Assumptions!M$7,0)</f>
        <v>0.28406530170749683</v>
      </c>
      <c r="I2676" s="15">
        <f t="shared" si="608"/>
        <v>0.98112329028689171</v>
      </c>
      <c r="J2676" s="15">
        <f t="shared" si="609"/>
        <v>0.93760781206536892</v>
      </c>
      <c r="K2676" s="283">
        <f t="shared" si="614"/>
        <v>0.26131418830592634</v>
      </c>
      <c r="L2676" s="283">
        <f t="shared" si="615"/>
        <v>3.7370271581932331</v>
      </c>
      <c r="M2676" s="283">
        <f t="shared" si="616"/>
        <v>3.3319484015918341</v>
      </c>
      <c r="N2676" s="283">
        <f t="shared" si="617"/>
        <v>3.2278965655525562</v>
      </c>
      <c r="O2676" s="283">
        <f t="shared" si="618"/>
        <v>0.30253082733253628</v>
      </c>
      <c r="P2676" s="21">
        <f t="shared" si="610"/>
        <v>0</v>
      </c>
      <c r="Q2676" s="21">
        <f t="shared" si="611"/>
        <v>0.74504051125983206</v>
      </c>
      <c r="R2676">
        <f t="shared" si="612"/>
        <v>1.0096214758538746</v>
      </c>
      <c r="S2676" s="296">
        <f t="shared" si="619"/>
        <v>0</v>
      </c>
      <c r="T2676" s="283">
        <f t="shared" si="620"/>
        <v>0.26131418830592634</v>
      </c>
    </row>
    <row r="2677" spans="1:20" x14ac:dyDescent="0.25">
      <c r="A2677" s="286">
        <v>43212</v>
      </c>
      <c r="B2677" s="1">
        <f t="shared" si="613"/>
        <v>7</v>
      </c>
      <c r="C2677" s="285">
        <v>11</v>
      </c>
      <c r="D2677" t="s">
        <v>713</v>
      </c>
      <c r="F2677" s="16">
        <v>45</v>
      </c>
      <c r="G2677" t="str">
        <f t="shared" si="607"/>
        <v>heating</v>
      </c>
      <c r="H2677" s="283">
        <f>IF(G2677="heating",F2677*Assumptions!M$4+Assumptions!M$7,0)</f>
        <v>0.26267355323341679</v>
      </c>
      <c r="I2677" s="15">
        <f t="shared" si="608"/>
        <v>0.94956163997961163</v>
      </c>
      <c r="J2677" s="15">
        <f t="shared" si="609"/>
        <v>0.93760781206536892</v>
      </c>
      <c r="K2677" s="283">
        <f t="shared" si="614"/>
        <v>0.23386257535866442</v>
      </c>
      <c r="L2677" s="283">
        <f t="shared" si="615"/>
        <v>3.8225513186096443</v>
      </c>
      <c r="M2677" s="283">
        <f t="shared" si="616"/>
        <v>3.0501631861061425</v>
      </c>
      <c r="N2677" s="283">
        <f t="shared" si="617"/>
        <v>3.3574836377085973</v>
      </c>
      <c r="O2677" s="283">
        <f t="shared" si="618"/>
        <v>0.26625645640400225</v>
      </c>
      <c r="P2677" s="21">
        <f t="shared" si="610"/>
        <v>0</v>
      </c>
      <c r="Q2677" s="21">
        <f t="shared" si="611"/>
        <v>0.72850690893675296</v>
      </c>
      <c r="R2677">
        <f t="shared" si="612"/>
        <v>1.0096214758538746</v>
      </c>
      <c r="S2677" s="296">
        <f t="shared" si="619"/>
        <v>0</v>
      </c>
      <c r="T2677" s="283">
        <f t="shared" si="620"/>
        <v>0.23386257535866442</v>
      </c>
    </row>
    <row r="2678" spans="1:20" x14ac:dyDescent="0.25">
      <c r="A2678" s="286">
        <v>43212</v>
      </c>
      <c r="B2678" s="1">
        <f t="shared" si="613"/>
        <v>7</v>
      </c>
      <c r="C2678" s="285">
        <v>12</v>
      </c>
      <c r="D2678" t="s">
        <v>713</v>
      </c>
      <c r="F2678" s="16">
        <v>50</v>
      </c>
      <c r="G2678" t="str">
        <f t="shared" si="607"/>
        <v>heating</v>
      </c>
      <c r="H2678" s="283">
        <f>IF(G2678="heating",F2678*Assumptions!M$4+Assumptions!M$7,0)</f>
        <v>0.20919418204821671</v>
      </c>
      <c r="I2678" s="15">
        <f t="shared" si="608"/>
        <v>0.91648403420261149</v>
      </c>
      <c r="J2678" s="15">
        <f t="shared" si="609"/>
        <v>0.93760781206536892</v>
      </c>
      <c r="K2678" s="283">
        <f t="shared" si="614"/>
        <v>0.17976110246820851</v>
      </c>
      <c r="L2678" s="283">
        <f t="shared" si="615"/>
        <v>4.0351685236640416</v>
      </c>
      <c r="M2678" s="283">
        <f t="shared" si="616"/>
        <v>2.474949960469635</v>
      </c>
      <c r="N2678" s="283">
        <f t="shared" si="617"/>
        <v>3.6783220436298789</v>
      </c>
      <c r="O2678" s="283">
        <f t="shared" si="618"/>
        <v>0.19720033587462835</v>
      </c>
      <c r="P2678" s="21">
        <f t="shared" si="610"/>
        <v>0</v>
      </c>
      <c r="Q2678" s="21">
        <f t="shared" si="611"/>
        <v>0.75910815787401487</v>
      </c>
      <c r="R2678">
        <f t="shared" si="612"/>
        <v>1.0096214758538746</v>
      </c>
      <c r="S2678" s="296">
        <f t="shared" si="619"/>
        <v>0</v>
      </c>
      <c r="T2678" s="283">
        <f t="shared" si="620"/>
        <v>0.17976110246820851</v>
      </c>
    </row>
    <row r="2679" spans="1:20" x14ac:dyDescent="0.25">
      <c r="A2679" s="286">
        <v>43212</v>
      </c>
      <c r="B2679" s="1">
        <f t="shared" si="613"/>
        <v>7</v>
      </c>
      <c r="C2679" s="285">
        <v>13</v>
      </c>
      <c r="D2679" t="s">
        <v>713</v>
      </c>
      <c r="F2679" s="16">
        <v>52</v>
      </c>
      <c r="G2679" t="str">
        <f t="shared" si="607"/>
        <v>heating</v>
      </c>
      <c r="H2679" s="283">
        <f>IF(G2679="heating",F2679*Assumptions!M$4+Assumptions!M$7,0)</f>
        <v>0.18780243357413662</v>
      </c>
      <c r="I2679" s="15">
        <f t="shared" si="608"/>
        <v>0.90040206880052787</v>
      </c>
      <c r="J2679" s="15">
        <f t="shared" si="609"/>
        <v>0.93760781206536892</v>
      </c>
      <c r="K2679" s="283">
        <f t="shared" si="614"/>
        <v>0.15854732425593646</v>
      </c>
      <c r="L2679" s="283">
        <f t="shared" si="615"/>
        <v>4.0950984110509578</v>
      </c>
      <c r="M2679" s="283">
        <f t="shared" si="616"/>
        <v>2.2152986479129879</v>
      </c>
      <c r="N2679" s="283">
        <f t="shared" si="617"/>
        <v>3.802065958051716</v>
      </c>
      <c r="O2679" s="283">
        <f t="shared" si="618"/>
        <v>0.17076686801340205</v>
      </c>
      <c r="P2679" s="21">
        <f t="shared" si="610"/>
        <v>0</v>
      </c>
      <c r="Q2679" s="21">
        <f t="shared" si="611"/>
        <v>0.79115902007799765</v>
      </c>
      <c r="R2679">
        <f t="shared" si="612"/>
        <v>1.0096214758538746</v>
      </c>
      <c r="S2679" s="296">
        <f t="shared" si="619"/>
        <v>0</v>
      </c>
      <c r="T2679" s="283">
        <f t="shared" si="620"/>
        <v>0.15854732425593646</v>
      </c>
    </row>
    <row r="2680" spans="1:20" x14ac:dyDescent="0.25">
      <c r="A2680" s="286">
        <v>43212</v>
      </c>
      <c r="B2680" s="1">
        <f t="shared" si="613"/>
        <v>7</v>
      </c>
      <c r="C2680" s="285">
        <v>14</v>
      </c>
      <c r="D2680" t="s">
        <v>713</v>
      </c>
      <c r="F2680" s="16">
        <v>54</v>
      </c>
      <c r="G2680" t="str">
        <f t="shared" si="607"/>
        <v>heating</v>
      </c>
      <c r="H2680" s="283">
        <f>IF(G2680="heating",F2680*Assumptions!M$4+Assumptions!M$7,0)</f>
        <v>0.16641068510005663</v>
      </c>
      <c r="I2680" s="15">
        <f t="shared" si="608"/>
        <v>0.86032894500746537</v>
      </c>
      <c r="J2680" s="15">
        <f t="shared" si="609"/>
        <v>0.93760781206536892</v>
      </c>
      <c r="K2680" s="283">
        <f t="shared" si="614"/>
        <v>0.13423536880835621</v>
      </c>
      <c r="L2680" s="283">
        <f t="shared" si="615"/>
        <v>4.1559947708987721</v>
      </c>
      <c r="M2680" s="283">
        <f t="shared" si="616"/>
        <v>1.9034916467365146</v>
      </c>
      <c r="N2680" s="283">
        <f t="shared" si="617"/>
        <v>3.9259252525022648</v>
      </c>
      <c r="O2680" s="283">
        <f t="shared" si="618"/>
        <v>0.14210191355060056</v>
      </c>
      <c r="P2680" s="21">
        <f t="shared" si="610"/>
        <v>0</v>
      </c>
      <c r="Q2680" s="21">
        <f t="shared" si="611"/>
        <v>0.84355555031342389</v>
      </c>
      <c r="R2680">
        <f t="shared" si="612"/>
        <v>1.0096214758538746</v>
      </c>
      <c r="S2680" s="296">
        <f t="shared" si="619"/>
        <v>0</v>
      </c>
      <c r="T2680" s="283">
        <f t="shared" si="620"/>
        <v>0.13423536880835621</v>
      </c>
    </row>
    <row r="2681" spans="1:20" x14ac:dyDescent="0.25">
      <c r="A2681" s="286">
        <v>43212</v>
      </c>
      <c r="B2681" s="1">
        <f t="shared" si="613"/>
        <v>7</v>
      </c>
      <c r="C2681" s="285">
        <v>15</v>
      </c>
      <c r="D2681" t="s">
        <v>713</v>
      </c>
      <c r="F2681" s="16">
        <v>54</v>
      </c>
      <c r="G2681" t="str">
        <f t="shared" si="607"/>
        <v>heating</v>
      </c>
      <c r="H2681" s="283">
        <f>IF(G2681="heating",F2681*Assumptions!M$4+Assumptions!M$7,0)</f>
        <v>0.16641068510005663</v>
      </c>
      <c r="I2681" s="15">
        <f t="shared" si="608"/>
        <v>0.85754515037175039</v>
      </c>
      <c r="J2681" s="15">
        <f t="shared" si="609"/>
        <v>0.93760781206536892</v>
      </c>
      <c r="K2681" s="283">
        <f t="shared" si="614"/>
        <v>0.13380101901484939</v>
      </c>
      <c r="L2681" s="283">
        <f t="shared" si="615"/>
        <v>4.1559947708987721</v>
      </c>
      <c r="M2681" s="283">
        <f t="shared" si="616"/>
        <v>1.8973324562709799</v>
      </c>
      <c r="N2681" s="283">
        <f t="shared" si="617"/>
        <v>3.9259252525022648</v>
      </c>
      <c r="O2681" s="283">
        <f t="shared" si="618"/>
        <v>0.14164210971979541</v>
      </c>
      <c r="P2681" s="21">
        <f t="shared" si="610"/>
        <v>0</v>
      </c>
      <c r="Q2681" s="21">
        <f t="shared" si="611"/>
        <v>0.96592607327566882</v>
      </c>
      <c r="R2681">
        <f t="shared" si="612"/>
        <v>1.0096214758538746</v>
      </c>
      <c r="S2681" s="296">
        <f t="shared" si="619"/>
        <v>0</v>
      </c>
      <c r="T2681" s="283">
        <f t="shared" si="620"/>
        <v>0.13380101901484939</v>
      </c>
    </row>
    <row r="2682" spans="1:20" x14ac:dyDescent="0.25">
      <c r="A2682" s="286">
        <v>43212</v>
      </c>
      <c r="B2682" s="1">
        <f t="shared" si="613"/>
        <v>7</v>
      </c>
      <c r="C2682" s="285">
        <v>16</v>
      </c>
      <c r="D2682" t="s">
        <v>713</v>
      </c>
      <c r="F2682" s="16">
        <v>54</v>
      </c>
      <c r="G2682" t="str">
        <f t="shared" si="607"/>
        <v>heating</v>
      </c>
      <c r="H2682" s="283">
        <f>IF(G2682="heating",F2682*Assumptions!M$4+Assumptions!M$7,0)</f>
        <v>0.16641068510005663</v>
      </c>
      <c r="I2682" s="15">
        <f t="shared" si="608"/>
        <v>0.88344815438260227</v>
      </c>
      <c r="J2682" s="15">
        <f t="shared" si="609"/>
        <v>0.93760781206536892</v>
      </c>
      <c r="K2682" s="283">
        <f t="shared" si="614"/>
        <v>0.13784261184607843</v>
      </c>
      <c r="L2682" s="283">
        <f t="shared" si="615"/>
        <v>4.1559947708987721</v>
      </c>
      <c r="M2682" s="283">
        <f t="shared" si="616"/>
        <v>1.9546432698221976</v>
      </c>
      <c r="N2682" s="283">
        <f t="shared" si="617"/>
        <v>3.9259252525022648</v>
      </c>
      <c r="O2682" s="283">
        <f t="shared" si="618"/>
        <v>0.14592055049295685</v>
      </c>
      <c r="P2682" s="21">
        <f t="shared" si="610"/>
        <v>0</v>
      </c>
      <c r="Q2682" s="21">
        <f t="shared" si="611"/>
        <v>1.1649354943302594</v>
      </c>
      <c r="R2682">
        <f t="shared" si="612"/>
        <v>1.0096214758538746</v>
      </c>
      <c r="S2682" s="296">
        <f t="shared" si="619"/>
        <v>0</v>
      </c>
      <c r="T2682" s="283">
        <f t="shared" si="620"/>
        <v>0.13784261184607843</v>
      </c>
    </row>
    <row r="2683" spans="1:20" x14ac:dyDescent="0.25">
      <c r="A2683" s="286">
        <v>43212</v>
      </c>
      <c r="B2683" s="1">
        <f t="shared" si="613"/>
        <v>7</v>
      </c>
      <c r="C2683" s="285">
        <v>17</v>
      </c>
      <c r="D2683" t="s">
        <v>713</v>
      </c>
      <c r="F2683" s="16">
        <v>54</v>
      </c>
      <c r="G2683" t="str">
        <f t="shared" si="607"/>
        <v>heating</v>
      </c>
      <c r="H2683" s="283">
        <f>IF(G2683="heating",F2683*Assumptions!M$4+Assumptions!M$7,0)</f>
        <v>0.16641068510005663</v>
      </c>
      <c r="I2683" s="15">
        <f t="shared" si="608"/>
        <v>0.94025748850374469</v>
      </c>
      <c r="J2683" s="15">
        <f t="shared" si="609"/>
        <v>0.93760781206536892</v>
      </c>
      <c r="K2683" s="283">
        <f t="shared" si="614"/>
        <v>0.1467064562648461</v>
      </c>
      <c r="L2683" s="283">
        <f t="shared" si="615"/>
        <v>4.1559947708987721</v>
      </c>
      <c r="M2683" s="283">
        <f t="shared" si="616"/>
        <v>2.0803348365000107</v>
      </c>
      <c r="N2683" s="283">
        <f t="shared" si="617"/>
        <v>3.9259252525022648</v>
      </c>
      <c r="O2683" s="283">
        <f t="shared" si="618"/>
        <v>0.15530383944655557</v>
      </c>
      <c r="P2683" s="21">
        <f t="shared" si="610"/>
        <v>0</v>
      </c>
      <c r="Q2683" s="21">
        <f t="shared" si="611"/>
        <v>1.3521540118753073</v>
      </c>
      <c r="R2683">
        <f t="shared" si="612"/>
        <v>1.0096214758538746</v>
      </c>
      <c r="S2683" s="296">
        <f t="shared" si="619"/>
        <v>0</v>
      </c>
      <c r="T2683" s="283">
        <f t="shared" si="620"/>
        <v>0.1467064562648461</v>
      </c>
    </row>
    <row r="2684" spans="1:20" x14ac:dyDescent="0.25">
      <c r="A2684" s="286">
        <v>43212</v>
      </c>
      <c r="B2684" s="1">
        <f t="shared" si="613"/>
        <v>7</v>
      </c>
      <c r="C2684" s="285">
        <v>18</v>
      </c>
      <c r="D2684" t="s">
        <v>713</v>
      </c>
      <c r="F2684" s="16">
        <v>52</v>
      </c>
      <c r="G2684" t="str">
        <f t="shared" si="607"/>
        <v>heating</v>
      </c>
      <c r="H2684" s="283">
        <f>IF(G2684="heating",F2684*Assumptions!M$4+Assumptions!M$7,0)</f>
        <v>0.18780243357413662</v>
      </c>
      <c r="I2684" s="15">
        <f t="shared" si="608"/>
        <v>0.98182363790757687</v>
      </c>
      <c r="J2684" s="15">
        <f t="shared" si="609"/>
        <v>0.93760781206536892</v>
      </c>
      <c r="K2684" s="283">
        <f t="shared" si="614"/>
        <v>0.17288444360067473</v>
      </c>
      <c r="L2684" s="283">
        <f t="shared" si="615"/>
        <v>4.0950984110509578</v>
      </c>
      <c r="M2684" s="283">
        <f t="shared" si="616"/>
        <v>2.4156237006908912</v>
      </c>
      <c r="N2684" s="283">
        <f t="shared" si="617"/>
        <v>3.802065958051716</v>
      </c>
      <c r="O2684" s="283">
        <f t="shared" si="618"/>
        <v>0.18620897640801054</v>
      </c>
      <c r="P2684" s="21">
        <f t="shared" si="610"/>
        <v>0</v>
      </c>
      <c r="Q2684" s="21">
        <f t="shared" si="611"/>
        <v>1.5598916921549892</v>
      </c>
      <c r="R2684">
        <f t="shared" si="612"/>
        <v>1.0096214758538746</v>
      </c>
      <c r="S2684" s="296">
        <f t="shared" si="619"/>
        <v>0</v>
      </c>
      <c r="T2684" s="283">
        <f t="shared" si="620"/>
        <v>0.17288444360067473</v>
      </c>
    </row>
    <row r="2685" spans="1:20" x14ac:dyDescent="0.25">
      <c r="A2685" s="286">
        <v>43212</v>
      </c>
      <c r="B2685" s="1">
        <f t="shared" si="613"/>
        <v>7</v>
      </c>
      <c r="C2685" s="285">
        <v>19</v>
      </c>
      <c r="D2685" t="s">
        <v>713</v>
      </c>
      <c r="F2685" s="16">
        <v>48</v>
      </c>
      <c r="G2685" t="str">
        <f t="shared" si="607"/>
        <v>heating</v>
      </c>
      <c r="H2685" s="283">
        <f>IF(G2685="heating",F2685*Assumptions!M$4+Assumptions!M$7,0)</f>
        <v>0.2305859305222967</v>
      </c>
      <c r="I2685" s="15">
        <f t="shared" si="608"/>
        <v>0.98418842963438757</v>
      </c>
      <c r="J2685" s="15">
        <f t="shared" si="609"/>
        <v>0.93760781206536892</v>
      </c>
      <c r="K2685" s="283">
        <f t="shared" si="614"/>
        <v>0.21278072142362889</v>
      </c>
      <c r="L2685" s="283">
        <f t="shared" si="615"/>
        <v>3.9630740889572826</v>
      </c>
      <c r="M2685" s="283">
        <f t="shared" si="616"/>
        <v>2.8772227857567563</v>
      </c>
      <c r="N2685" s="283">
        <f t="shared" si="617"/>
        <v>3.5524856183738187</v>
      </c>
      <c r="O2685" s="283">
        <f t="shared" si="618"/>
        <v>0.23737344898517385</v>
      </c>
      <c r="P2685" s="21">
        <f t="shared" si="610"/>
        <v>0</v>
      </c>
      <c r="Q2685" s="21">
        <f t="shared" si="611"/>
        <v>1.6764212681468484</v>
      </c>
      <c r="R2685">
        <f t="shared" si="612"/>
        <v>1.0096214758538746</v>
      </c>
      <c r="S2685" s="296">
        <f t="shared" si="619"/>
        <v>0</v>
      </c>
      <c r="T2685" s="283">
        <f t="shared" si="620"/>
        <v>0.21278072142362889</v>
      </c>
    </row>
    <row r="2686" spans="1:20" x14ac:dyDescent="0.25">
      <c r="A2686" s="286">
        <v>43212</v>
      </c>
      <c r="B2686" s="1">
        <f t="shared" si="613"/>
        <v>7</v>
      </c>
      <c r="C2686" s="285">
        <v>20</v>
      </c>
      <c r="D2686" t="s">
        <v>713</v>
      </c>
      <c r="F2686" s="16">
        <v>46</v>
      </c>
      <c r="G2686" t="str">
        <f t="shared" si="607"/>
        <v>heating</v>
      </c>
      <c r="H2686" s="283">
        <f>IF(G2686="heating",F2686*Assumptions!M$4+Assumptions!M$7,0)</f>
        <v>0.2519776789963768</v>
      </c>
      <c r="I2686" s="15">
        <f t="shared" si="608"/>
        <v>0.97071962311712034</v>
      </c>
      <c r="J2686" s="15">
        <f t="shared" si="609"/>
        <v>0.93760781206536892</v>
      </c>
      <c r="K2686" s="283">
        <f t="shared" si="614"/>
        <v>0.22933856853638848</v>
      </c>
      <c r="L2686" s="283">
        <f t="shared" si="615"/>
        <v>3.8708416397494121</v>
      </c>
      <c r="M2686" s="283">
        <f t="shared" si="616"/>
        <v>3.0289459537182952</v>
      </c>
      <c r="N2686" s="283">
        <f t="shared" si="617"/>
        <v>3.4228778732085736</v>
      </c>
      <c r="O2686" s="283">
        <f t="shared" si="618"/>
        <v>0.25935289355182983</v>
      </c>
      <c r="P2686" s="21">
        <f t="shared" si="610"/>
        <v>0</v>
      </c>
      <c r="Q2686" s="21">
        <f t="shared" si="611"/>
        <v>1.52436960139122</v>
      </c>
      <c r="R2686">
        <f t="shared" si="612"/>
        <v>1.0096214758538746</v>
      </c>
      <c r="S2686" s="296">
        <f t="shared" si="619"/>
        <v>0</v>
      </c>
      <c r="T2686" s="283">
        <f t="shared" si="620"/>
        <v>0.22933856853638848</v>
      </c>
    </row>
    <row r="2687" spans="1:20" x14ac:dyDescent="0.25">
      <c r="A2687" s="286">
        <v>43212</v>
      </c>
      <c r="B2687" s="1">
        <f t="shared" si="613"/>
        <v>7</v>
      </c>
      <c r="C2687" s="285">
        <v>21</v>
      </c>
      <c r="D2687" t="s">
        <v>713</v>
      </c>
      <c r="F2687" s="16">
        <v>46</v>
      </c>
      <c r="G2687" t="str">
        <f t="shared" si="607"/>
        <v>heating</v>
      </c>
      <c r="H2687" s="283">
        <f>IF(G2687="heating",F2687*Assumptions!M$4+Assumptions!M$7,0)</f>
        <v>0.2519776789963768</v>
      </c>
      <c r="I2687" s="15">
        <f t="shared" si="608"/>
        <v>0.95751150862929935</v>
      </c>
      <c r="J2687" s="15">
        <f t="shared" si="609"/>
        <v>0.93760781206536892</v>
      </c>
      <c r="K2687" s="283">
        <f t="shared" si="614"/>
        <v>0.22621806906613504</v>
      </c>
      <c r="L2687" s="283">
        <f t="shared" si="615"/>
        <v>3.8708416397494121</v>
      </c>
      <c r="M2687" s="283">
        <f t="shared" si="616"/>
        <v>2.9877325446335319</v>
      </c>
      <c r="N2687" s="283">
        <f t="shared" si="617"/>
        <v>3.4228778732085736</v>
      </c>
      <c r="O2687" s="283">
        <f t="shared" si="618"/>
        <v>0.25582400361368246</v>
      </c>
      <c r="P2687" s="21">
        <f t="shared" si="610"/>
        <v>0</v>
      </c>
      <c r="Q2687" s="21">
        <f t="shared" si="611"/>
        <v>1.4448604713749031</v>
      </c>
      <c r="R2687">
        <f t="shared" si="612"/>
        <v>1.0096214758538746</v>
      </c>
      <c r="S2687" s="296">
        <f t="shared" si="619"/>
        <v>0</v>
      </c>
      <c r="T2687" s="283">
        <f t="shared" si="620"/>
        <v>0.22621806906613504</v>
      </c>
    </row>
    <row r="2688" spans="1:20" x14ac:dyDescent="0.25">
      <c r="A2688" s="286">
        <v>43212</v>
      </c>
      <c r="B2688" s="1">
        <f t="shared" si="613"/>
        <v>7</v>
      </c>
      <c r="C2688" s="285">
        <v>22</v>
      </c>
      <c r="D2688" t="s">
        <v>713</v>
      </c>
      <c r="F2688" s="16">
        <v>46</v>
      </c>
      <c r="G2688" t="str">
        <f t="shared" si="607"/>
        <v>heating</v>
      </c>
      <c r="H2688" s="283">
        <f>IF(G2688="heating",F2688*Assumptions!M$4+Assumptions!M$7,0)</f>
        <v>0.2519776789963768</v>
      </c>
      <c r="I2688" s="15">
        <f t="shared" si="608"/>
        <v>0.9426530227543114</v>
      </c>
      <c r="J2688" s="15">
        <f t="shared" si="609"/>
        <v>0.93760781206536892</v>
      </c>
      <c r="K2688" s="283">
        <f t="shared" si="614"/>
        <v>0.22270765905686221</v>
      </c>
      <c r="L2688" s="283">
        <f t="shared" si="615"/>
        <v>3.8708416397494121</v>
      </c>
      <c r="M2688" s="283">
        <f t="shared" si="616"/>
        <v>2.9413694655346405</v>
      </c>
      <c r="N2688" s="283">
        <f t="shared" si="617"/>
        <v>3.4228778732085736</v>
      </c>
      <c r="O2688" s="283">
        <f t="shared" si="618"/>
        <v>0.2518541742070175</v>
      </c>
      <c r="P2688" s="21">
        <f t="shared" si="610"/>
        <v>0</v>
      </c>
      <c r="Q2688" s="21">
        <f t="shared" si="611"/>
        <v>1.2427137171080138</v>
      </c>
      <c r="R2688">
        <f t="shared" si="612"/>
        <v>1.0096214758538746</v>
      </c>
      <c r="S2688" s="296">
        <f t="shared" si="619"/>
        <v>0</v>
      </c>
      <c r="T2688" s="283">
        <f t="shared" si="620"/>
        <v>0.22270765905686221</v>
      </c>
    </row>
    <row r="2689" spans="1:20" x14ac:dyDescent="0.25">
      <c r="A2689" s="286">
        <v>43212</v>
      </c>
      <c r="B2689" s="1">
        <f t="shared" si="613"/>
        <v>7</v>
      </c>
      <c r="C2689" s="285">
        <v>23</v>
      </c>
      <c r="D2689" t="s">
        <v>713</v>
      </c>
      <c r="F2689" s="16">
        <v>45</v>
      </c>
      <c r="G2689" t="str">
        <f t="shared" si="607"/>
        <v>heating</v>
      </c>
      <c r="H2689" s="283">
        <f>IF(G2689="heating",F2689*Assumptions!M$4+Assumptions!M$7,0)</f>
        <v>0.26267355323341679</v>
      </c>
      <c r="I2689" s="15">
        <f t="shared" si="608"/>
        <v>0.94450710149963013</v>
      </c>
      <c r="J2689" s="15">
        <f t="shared" si="609"/>
        <v>0.93760781206536892</v>
      </c>
      <c r="K2689" s="283">
        <f t="shared" si="614"/>
        <v>0.23261771948369106</v>
      </c>
      <c r="L2689" s="283">
        <f t="shared" si="615"/>
        <v>3.8225513186096443</v>
      </c>
      <c r="M2689" s="283">
        <f t="shared" si="616"/>
        <v>3.0339270972149275</v>
      </c>
      <c r="N2689" s="283">
        <f t="shared" si="617"/>
        <v>3.3574836377085973</v>
      </c>
      <c r="O2689" s="283">
        <f t="shared" si="618"/>
        <v>0.26483916715412642</v>
      </c>
      <c r="P2689" s="21">
        <f t="shared" si="610"/>
        <v>0</v>
      </c>
      <c r="Q2689" s="21">
        <f t="shared" si="611"/>
        <v>1.0297519246597011</v>
      </c>
      <c r="R2689">
        <f t="shared" si="612"/>
        <v>1.0096214758538746</v>
      </c>
      <c r="S2689" s="296">
        <f t="shared" si="619"/>
        <v>0</v>
      </c>
      <c r="T2689" s="283">
        <f t="shared" si="620"/>
        <v>0.23261771948369106</v>
      </c>
    </row>
    <row r="2690" spans="1:20" x14ac:dyDescent="0.25">
      <c r="A2690" s="286">
        <v>43213</v>
      </c>
      <c r="B2690" s="1">
        <f t="shared" si="613"/>
        <v>1</v>
      </c>
      <c r="C2690" s="285">
        <v>0</v>
      </c>
      <c r="D2690" t="s">
        <v>713</v>
      </c>
      <c r="F2690" s="16">
        <v>45</v>
      </c>
      <c r="G2690" t="str">
        <f t="shared" ref="G2690:G2753" si="621">VLOOKUP(A2690,U$2:W$366,3,FALSE)</f>
        <v>heating</v>
      </c>
      <c r="H2690" s="283">
        <f>IF(G2690="heating",F2690*Assumptions!M$4+Assumptions!M$7,0)</f>
        <v>0.26267355323341679</v>
      </c>
      <c r="I2690" s="15">
        <f t="shared" ref="I2690:I2753" si="622">VLOOKUP(C2690,AO$2:AQ$25,3,FALSE)</f>
        <v>0.97481507806017154</v>
      </c>
      <c r="J2690" s="15">
        <f t="shared" ref="J2690:J2753" si="623">VLOOKUP(B2690,AS$4:AU$10,3,FALSE)</f>
        <v>1.017726725449043</v>
      </c>
      <c r="K2690" s="283">
        <f t="shared" si="614"/>
        <v>0.26059721265165892</v>
      </c>
      <c r="L2690" s="283">
        <f t="shared" si="615"/>
        <v>3.8225513186096443</v>
      </c>
      <c r="M2690" s="283">
        <f t="shared" si="616"/>
        <v>3.3988508987079999</v>
      </c>
      <c r="N2690" s="283">
        <f t="shared" si="617"/>
        <v>3.3574836377085973</v>
      </c>
      <c r="O2690" s="283">
        <f t="shared" si="618"/>
        <v>0.29669428844259171</v>
      </c>
      <c r="P2690" s="21">
        <f t="shared" ref="P2690:P2753" si="624">IF(G2690="cooling",IF(F2690&lt;61,0.025,(F2690^2*AX$25+F2690*AY$25+AZ$25)),0)</f>
        <v>0</v>
      </c>
      <c r="Q2690" s="21">
        <f t="shared" ref="Q2690:Q2753" si="625">VLOOKUP(C2690,BB$2:BC$25,2,FALSE)</f>
        <v>0.90668853391740301</v>
      </c>
      <c r="R2690">
        <f t="shared" ref="R2690:R2753" si="626">VLOOKUP(B2690,AS$4:AV$10,4,FALSE)</f>
        <v>0.9440993384982781</v>
      </c>
      <c r="S2690" s="296">
        <f t="shared" si="619"/>
        <v>0</v>
      </c>
      <c r="T2690" s="283">
        <f t="shared" si="620"/>
        <v>0.26059721265165892</v>
      </c>
    </row>
    <row r="2691" spans="1:20" x14ac:dyDescent="0.25">
      <c r="A2691" s="286">
        <v>43213</v>
      </c>
      <c r="B2691" s="1">
        <f t="shared" ref="B2691:B2754" si="627">WEEKDAY(A2691,2)</f>
        <v>1</v>
      </c>
      <c r="C2691" s="285">
        <v>1</v>
      </c>
      <c r="D2691" t="s">
        <v>713</v>
      </c>
      <c r="F2691" s="16">
        <v>45</v>
      </c>
      <c r="G2691" t="str">
        <f t="shared" si="621"/>
        <v>heating</v>
      </c>
      <c r="H2691" s="283">
        <f>IF(G2691="heating",F2691*Assumptions!M$4+Assumptions!M$7,0)</f>
        <v>0.26267355323341679</v>
      </c>
      <c r="I2691" s="15">
        <f t="shared" si="622"/>
        <v>1.012242869806885</v>
      </c>
      <c r="J2691" s="15">
        <f t="shared" si="623"/>
        <v>1.017726725449043</v>
      </c>
      <c r="K2691" s="283">
        <f t="shared" ref="K2691:K2754" si="628">H2691*I2691*J2691</f>
        <v>0.27060278029666235</v>
      </c>
      <c r="L2691" s="283">
        <f t="shared" ref="L2691:L2754" si="629">VLOOKUP(F2691,BL$2:BN$92,2,FALSE)</f>
        <v>3.8225513186096443</v>
      </c>
      <c r="M2691" s="283">
        <f t="shared" ref="M2691:M2754" si="630">IF(G2691="heating",K2691*(L2691*3.412),0)</f>
        <v>3.5293489659600139</v>
      </c>
      <c r="N2691" s="283">
        <f t="shared" ref="N2691:N2754" si="631">VLOOKUP(F2691,BL$2:BN$92,3,FALSE)</f>
        <v>3.3574836377085973</v>
      </c>
      <c r="O2691" s="283">
        <f t="shared" ref="O2691:O2754" si="632">IF(F2691&lt;=61,IF(G2691="heating",IF(F2691&gt;=5,K2691*L2691/N2691,0),0),0)</f>
        <v>0.30808579467818081</v>
      </c>
      <c r="P2691" s="21">
        <f t="shared" si="624"/>
        <v>0</v>
      </c>
      <c r="Q2691" s="21">
        <f t="shared" si="625"/>
        <v>0.81803459285312596</v>
      </c>
      <c r="R2691">
        <f t="shared" si="626"/>
        <v>0.9440993384982781</v>
      </c>
      <c r="S2691" s="296">
        <f t="shared" ref="S2691:S2754" si="633">P2691*Q2691*R2691</f>
        <v>0</v>
      </c>
      <c r="T2691" s="283">
        <f t="shared" ref="T2691:T2754" si="634">K2691+S2691</f>
        <v>0.27060278029666235</v>
      </c>
    </row>
    <row r="2692" spans="1:20" x14ac:dyDescent="0.25">
      <c r="A2692" s="286">
        <v>43213</v>
      </c>
      <c r="B2692" s="1">
        <f t="shared" si="627"/>
        <v>1</v>
      </c>
      <c r="C2692" s="285">
        <v>2</v>
      </c>
      <c r="D2692" t="s">
        <v>713</v>
      </c>
      <c r="F2692" s="16">
        <v>43</v>
      </c>
      <c r="G2692" t="str">
        <f t="shared" si="621"/>
        <v>heating</v>
      </c>
      <c r="H2692" s="283">
        <f>IF(G2692="heating",F2692*Assumptions!M$4+Assumptions!M$7,0)</f>
        <v>0.28406530170749683</v>
      </c>
      <c r="I2692" s="15">
        <f t="shared" si="622"/>
        <v>1.0509704703585963</v>
      </c>
      <c r="J2692" s="15">
        <f t="shared" si="623"/>
        <v>1.017726725449043</v>
      </c>
      <c r="K2692" s="283">
        <f t="shared" si="628"/>
        <v>0.30383645559139899</v>
      </c>
      <c r="L2692" s="283">
        <f t="shared" si="629"/>
        <v>3.7370271581932331</v>
      </c>
      <c r="M2692" s="283">
        <f t="shared" si="630"/>
        <v>3.874138634094713</v>
      </c>
      <c r="N2692" s="283">
        <f t="shared" si="631"/>
        <v>3.2278965655525562</v>
      </c>
      <c r="O2692" s="283">
        <f t="shared" si="632"/>
        <v>0.35176005895339557</v>
      </c>
      <c r="P2692" s="21">
        <f t="shared" si="624"/>
        <v>0</v>
      </c>
      <c r="Q2692" s="21">
        <f t="shared" si="625"/>
        <v>0.74507607494346417</v>
      </c>
      <c r="R2692">
        <f t="shared" si="626"/>
        <v>0.9440993384982781</v>
      </c>
      <c r="S2692" s="296">
        <f t="shared" si="633"/>
        <v>0</v>
      </c>
      <c r="T2692" s="283">
        <f t="shared" si="634"/>
        <v>0.30383645559139899</v>
      </c>
    </row>
    <row r="2693" spans="1:20" x14ac:dyDescent="0.25">
      <c r="A2693" s="286">
        <v>43213</v>
      </c>
      <c r="B2693" s="1">
        <f t="shared" si="627"/>
        <v>1</v>
      </c>
      <c r="C2693" s="285">
        <v>3</v>
      </c>
      <c r="D2693" t="s">
        <v>713</v>
      </c>
      <c r="F2693" s="16">
        <v>41</v>
      </c>
      <c r="G2693" t="str">
        <f t="shared" si="621"/>
        <v>heating</v>
      </c>
      <c r="H2693" s="283">
        <f>IF(G2693="heating",F2693*Assumptions!M$4+Assumptions!M$7,0)</f>
        <v>0.30545705018157687</v>
      </c>
      <c r="I2693" s="15">
        <f t="shared" si="622"/>
        <v>1.0924036124451033</v>
      </c>
      <c r="J2693" s="15">
        <f t="shared" si="623"/>
        <v>1.017726725449043</v>
      </c>
      <c r="K2693" s="283">
        <f t="shared" si="628"/>
        <v>0.33959748109241206</v>
      </c>
      <c r="L2693" s="283">
        <f t="shared" si="629"/>
        <v>3.6290180754851575</v>
      </c>
      <c r="M2693" s="283">
        <f t="shared" si="630"/>
        <v>4.2049672154974971</v>
      </c>
      <c r="N2693" s="283">
        <f t="shared" si="631"/>
        <v>3.0927664988509331</v>
      </c>
      <c r="O2693" s="283">
        <f t="shared" si="632"/>
        <v>0.39847993624202555</v>
      </c>
      <c r="P2693" s="21">
        <f t="shared" si="624"/>
        <v>0</v>
      </c>
      <c r="Q2693" s="21">
        <f t="shared" si="625"/>
        <v>0.69158980876382303</v>
      </c>
      <c r="R2693">
        <f t="shared" si="626"/>
        <v>0.9440993384982781</v>
      </c>
      <c r="S2693" s="296">
        <f t="shared" si="633"/>
        <v>0</v>
      </c>
      <c r="T2693" s="283">
        <f t="shared" si="634"/>
        <v>0.33959748109241206</v>
      </c>
    </row>
    <row r="2694" spans="1:20" x14ac:dyDescent="0.25">
      <c r="A2694" s="286">
        <v>43213</v>
      </c>
      <c r="B2694" s="1">
        <f t="shared" si="627"/>
        <v>1</v>
      </c>
      <c r="C2694" s="285">
        <v>4</v>
      </c>
      <c r="D2694" t="s">
        <v>713</v>
      </c>
      <c r="F2694" s="16">
        <v>37</v>
      </c>
      <c r="G2694" t="str">
        <f t="shared" si="621"/>
        <v>heating</v>
      </c>
      <c r="H2694" s="283">
        <f>IF(G2694="heating",F2694*Assumptions!M$4+Assumptions!M$7,0)</f>
        <v>0.34824054712973695</v>
      </c>
      <c r="I2694" s="15">
        <f t="shared" si="622"/>
        <v>1.1348296917927807</v>
      </c>
      <c r="J2694" s="15">
        <f t="shared" si="623"/>
        <v>1.017726725449043</v>
      </c>
      <c r="K2694" s="283">
        <f t="shared" si="628"/>
        <v>0.40219920321443253</v>
      </c>
      <c r="L2694" s="283">
        <f t="shared" si="629"/>
        <v>3.3550920610042541</v>
      </c>
      <c r="M2694" s="283">
        <f t="shared" si="630"/>
        <v>4.604205186643493</v>
      </c>
      <c r="N2694" s="283">
        <f t="shared" si="631"/>
        <v>2.8034223547707424</v>
      </c>
      <c r="O2694" s="283">
        <f t="shared" si="632"/>
        <v>0.48134572065126141</v>
      </c>
      <c r="P2694" s="21">
        <f t="shared" si="624"/>
        <v>0</v>
      </c>
      <c r="Q2694" s="21">
        <f t="shared" si="625"/>
        <v>0.6473875548762833</v>
      </c>
      <c r="R2694">
        <f t="shared" si="626"/>
        <v>0.9440993384982781</v>
      </c>
      <c r="S2694" s="296">
        <f t="shared" si="633"/>
        <v>0</v>
      </c>
      <c r="T2694" s="283">
        <f t="shared" si="634"/>
        <v>0.40219920321443253</v>
      </c>
    </row>
    <row r="2695" spans="1:20" x14ac:dyDescent="0.25">
      <c r="A2695" s="286">
        <v>43213</v>
      </c>
      <c r="B2695" s="1">
        <f t="shared" si="627"/>
        <v>1</v>
      </c>
      <c r="C2695" s="285">
        <v>5</v>
      </c>
      <c r="D2695" t="s">
        <v>713</v>
      </c>
      <c r="F2695" s="16">
        <v>36</v>
      </c>
      <c r="G2695" t="str">
        <f t="shared" si="621"/>
        <v>heating</v>
      </c>
      <c r="H2695" s="283">
        <f>IF(G2695="heating",F2695*Assumptions!M$4+Assumptions!M$7,0)</f>
        <v>0.358936421366777</v>
      </c>
      <c r="I2695" s="15">
        <f t="shared" si="622"/>
        <v>1.1635558681477385</v>
      </c>
      <c r="J2695" s="15">
        <f t="shared" si="623"/>
        <v>1.017726725449043</v>
      </c>
      <c r="K2695" s="283">
        <f t="shared" si="628"/>
        <v>0.42504601471364262</v>
      </c>
      <c r="L2695" s="283">
        <f t="shared" si="629"/>
        <v>3.2767200477248446</v>
      </c>
      <c r="M2695" s="283">
        <f t="shared" si="630"/>
        <v>4.7520861934717358</v>
      </c>
      <c r="N2695" s="283">
        <f t="shared" si="631"/>
        <v>2.7263288431388362</v>
      </c>
      <c r="O2695" s="283">
        <f t="shared" si="632"/>
        <v>0.51085429445637009</v>
      </c>
      <c r="P2695" s="21">
        <f t="shared" si="624"/>
        <v>0</v>
      </c>
      <c r="Q2695" s="21">
        <f t="shared" si="625"/>
        <v>0.72139578924615555</v>
      </c>
      <c r="R2695">
        <f t="shared" si="626"/>
        <v>0.9440993384982781</v>
      </c>
      <c r="S2695" s="296">
        <f t="shared" si="633"/>
        <v>0</v>
      </c>
      <c r="T2695" s="283">
        <f t="shared" si="634"/>
        <v>0.42504601471364262</v>
      </c>
    </row>
    <row r="2696" spans="1:20" x14ac:dyDescent="0.25">
      <c r="A2696" s="286">
        <v>43213</v>
      </c>
      <c r="B2696" s="1">
        <f t="shared" si="627"/>
        <v>1</v>
      </c>
      <c r="C2696" s="285">
        <v>6</v>
      </c>
      <c r="D2696" t="s">
        <v>713</v>
      </c>
      <c r="F2696" s="16">
        <v>36</v>
      </c>
      <c r="G2696" t="str">
        <f t="shared" si="621"/>
        <v>heating</v>
      </c>
      <c r="H2696" s="283">
        <f>IF(G2696="heating",F2696*Assumptions!M$4+Assumptions!M$7,0)</f>
        <v>0.358936421366777</v>
      </c>
      <c r="I2696" s="15">
        <f t="shared" si="622"/>
        <v>1.2083911162615524</v>
      </c>
      <c r="J2696" s="15">
        <f t="shared" si="623"/>
        <v>1.017726725449043</v>
      </c>
      <c r="K2696" s="283">
        <f t="shared" si="628"/>
        <v>0.44142429447756221</v>
      </c>
      <c r="L2696" s="283">
        <f t="shared" si="629"/>
        <v>3.2767200477248446</v>
      </c>
      <c r="M2696" s="283">
        <f t="shared" si="630"/>
        <v>4.9351981259324491</v>
      </c>
      <c r="N2696" s="283">
        <f t="shared" si="631"/>
        <v>2.7263288431388362</v>
      </c>
      <c r="O2696" s="283">
        <f t="shared" si="632"/>
        <v>0.53053902096496486</v>
      </c>
      <c r="P2696" s="21">
        <f t="shared" si="624"/>
        <v>0</v>
      </c>
      <c r="Q2696" s="21">
        <f t="shared" si="625"/>
        <v>0.87787080972652631</v>
      </c>
      <c r="R2696">
        <f t="shared" si="626"/>
        <v>0.9440993384982781</v>
      </c>
      <c r="S2696" s="296">
        <f t="shared" si="633"/>
        <v>0</v>
      </c>
      <c r="T2696" s="283">
        <f t="shared" si="634"/>
        <v>0.44142429447756221</v>
      </c>
    </row>
    <row r="2697" spans="1:20" x14ac:dyDescent="0.25">
      <c r="A2697" s="286">
        <v>43213</v>
      </c>
      <c r="B2697" s="1">
        <f t="shared" si="627"/>
        <v>1</v>
      </c>
      <c r="C2697" s="285">
        <v>7</v>
      </c>
      <c r="D2697" t="s">
        <v>714</v>
      </c>
      <c r="F2697" s="16">
        <v>34</v>
      </c>
      <c r="G2697" t="str">
        <f t="shared" si="621"/>
        <v>heating</v>
      </c>
      <c r="H2697" s="283">
        <f>IF(G2697="heating",F2697*Assumptions!M$4+Assumptions!M$7,0)</f>
        <v>0.38032816984085704</v>
      </c>
      <c r="I2697" s="15">
        <f t="shared" si="622"/>
        <v>1.1637425769249583</v>
      </c>
      <c r="J2697" s="15">
        <f t="shared" si="623"/>
        <v>1.017726725449043</v>
      </c>
      <c r="K2697" s="283">
        <f t="shared" si="628"/>
        <v>0.4504500055353825</v>
      </c>
      <c r="L2697" s="283">
        <f t="shared" si="629"/>
        <v>3.1617728735566879</v>
      </c>
      <c r="M2697" s="283">
        <f t="shared" si="630"/>
        <v>4.8594407158445323</v>
      </c>
      <c r="N2697" s="283">
        <f t="shared" si="631"/>
        <v>2.582445701090049</v>
      </c>
      <c r="O2697" s="283">
        <f t="shared" si="632"/>
        <v>0.55150069865711771</v>
      </c>
      <c r="P2697" s="21">
        <f t="shared" si="624"/>
        <v>0</v>
      </c>
      <c r="Q2697" s="21">
        <f t="shared" si="625"/>
        <v>0.97331382064367777</v>
      </c>
      <c r="R2697">
        <f t="shared" si="626"/>
        <v>0.9440993384982781</v>
      </c>
      <c r="S2697" s="296">
        <f t="shared" si="633"/>
        <v>0</v>
      </c>
      <c r="T2697" s="283">
        <f t="shared" si="634"/>
        <v>0.4504500055353825</v>
      </c>
    </row>
    <row r="2698" spans="1:20" x14ac:dyDescent="0.25">
      <c r="A2698" s="286">
        <v>43213</v>
      </c>
      <c r="B2698" s="1">
        <f t="shared" si="627"/>
        <v>1</v>
      </c>
      <c r="C2698" s="285">
        <v>8</v>
      </c>
      <c r="D2698" t="s">
        <v>714</v>
      </c>
      <c r="F2698" s="16">
        <v>36</v>
      </c>
      <c r="G2698" t="str">
        <f t="shared" si="621"/>
        <v>heating</v>
      </c>
      <c r="H2698" s="283">
        <f>IF(G2698="heating",F2698*Assumptions!M$4+Assumptions!M$7,0)</f>
        <v>0.358936421366777</v>
      </c>
      <c r="I2698" s="15">
        <f t="shared" si="622"/>
        <v>1.094193721037565</v>
      </c>
      <c r="J2698" s="15">
        <f t="shared" si="623"/>
        <v>1.017726725449043</v>
      </c>
      <c r="K2698" s="283">
        <f t="shared" si="628"/>
        <v>0.39970807864350522</v>
      </c>
      <c r="L2698" s="283">
        <f t="shared" si="629"/>
        <v>3.2767200477248446</v>
      </c>
      <c r="M2698" s="283">
        <f t="shared" si="630"/>
        <v>4.4688037910921032</v>
      </c>
      <c r="N2698" s="283">
        <f t="shared" si="631"/>
        <v>2.7263288431388362</v>
      </c>
      <c r="O2698" s="283">
        <f t="shared" si="632"/>
        <v>0.48040113643108873</v>
      </c>
      <c r="P2698" s="21">
        <f t="shared" si="624"/>
        <v>0</v>
      </c>
      <c r="Q2698" s="21">
        <f t="shared" si="625"/>
        <v>0.94940007506179924</v>
      </c>
      <c r="R2698">
        <f t="shared" si="626"/>
        <v>0.9440993384982781</v>
      </c>
      <c r="S2698" s="296">
        <f t="shared" si="633"/>
        <v>0</v>
      </c>
      <c r="T2698" s="283">
        <f t="shared" si="634"/>
        <v>0.39970807864350522</v>
      </c>
    </row>
    <row r="2699" spans="1:20" x14ac:dyDescent="0.25">
      <c r="A2699" s="286">
        <v>43213</v>
      </c>
      <c r="B2699" s="1">
        <f t="shared" si="627"/>
        <v>1</v>
      </c>
      <c r="C2699" s="285">
        <v>9</v>
      </c>
      <c r="D2699" t="s">
        <v>714</v>
      </c>
      <c r="F2699" s="16">
        <v>36</v>
      </c>
      <c r="G2699" t="str">
        <f t="shared" si="621"/>
        <v>heating</v>
      </c>
      <c r="H2699" s="283">
        <f>IF(G2699="heating",F2699*Assumptions!M$4+Assumptions!M$7,0)</f>
        <v>0.358936421366777</v>
      </c>
      <c r="I2699" s="15">
        <f t="shared" si="622"/>
        <v>1.0343009000871222</v>
      </c>
      <c r="J2699" s="15">
        <f t="shared" si="623"/>
        <v>1.017726725449043</v>
      </c>
      <c r="K2699" s="283">
        <f t="shared" si="628"/>
        <v>0.37782927973764024</v>
      </c>
      <c r="L2699" s="283">
        <f t="shared" si="629"/>
        <v>3.2767200477248446</v>
      </c>
      <c r="M2699" s="283">
        <f t="shared" si="630"/>
        <v>4.2241951261212032</v>
      </c>
      <c r="N2699" s="283">
        <f t="shared" si="631"/>
        <v>2.7263288431388362</v>
      </c>
      <c r="O2699" s="283">
        <f t="shared" si="632"/>
        <v>0.45410544610179948</v>
      </c>
      <c r="P2699" s="21">
        <f t="shared" si="624"/>
        <v>0</v>
      </c>
      <c r="Q2699" s="21">
        <f t="shared" si="625"/>
        <v>0.8408485371888097</v>
      </c>
      <c r="R2699">
        <f t="shared" si="626"/>
        <v>0.9440993384982781</v>
      </c>
      <c r="S2699" s="296">
        <f t="shared" si="633"/>
        <v>0</v>
      </c>
      <c r="T2699" s="283">
        <f t="shared" si="634"/>
        <v>0.37782927973764024</v>
      </c>
    </row>
    <row r="2700" spans="1:20" x14ac:dyDescent="0.25">
      <c r="A2700" s="286">
        <v>43213</v>
      </c>
      <c r="B2700" s="1">
        <f t="shared" si="627"/>
        <v>1</v>
      </c>
      <c r="C2700" s="285">
        <v>10</v>
      </c>
      <c r="D2700" t="s">
        <v>714</v>
      </c>
      <c r="F2700" s="16">
        <v>37</v>
      </c>
      <c r="G2700" t="str">
        <f t="shared" si="621"/>
        <v>heating</v>
      </c>
      <c r="H2700" s="283">
        <f>IF(G2700="heating",F2700*Assumptions!M$4+Assumptions!M$7,0)</f>
        <v>0.34824054712973695</v>
      </c>
      <c r="I2700" s="15">
        <f t="shared" si="622"/>
        <v>0.98112329028689171</v>
      </c>
      <c r="J2700" s="15">
        <f t="shared" si="623"/>
        <v>1.017726725449043</v>
      </c>
      <c r="K2700" s="283">
        <f t="shared" si="628"/>
        <v>0.34772354694484436</v>
      </c>
      <c r="L2700" s="283">
        <f t="shared" si="629"/>
        <v>3.3550920610042541</v>
      </c>
      <c r="M2700" s="283">
        <f t="shared" si="630"/>
        <v>3.9805910741895634</v>
      </c>
      <c r="N2700" s="283">
        <f t="shared" si="631"/>
        <v>2.8034223547707424</v>
      </c>
      <c r="O2700" s="283">
        <f t="shared" si="632"/>
        <v>0.41615010659865159</v>
      </c>
      <c r="P2700" s="21">
        <f t="shared" si="624"/>
        <v>0</v>
      </c>
      <c r="Q2700" s="21">
        <f t="shared" si="625"/>
        <v>0.74504051125983206</v>
      </c>
      <c r="R2700">
        <f t="shared" si="626"/>
        <v>0.9440993384982781</v>
      </c>
      <c r="S2700" s="296">
        <f t="shared" si="633"/>
        <v>0</v>
      </c>
      <c r="T2700" s="283">
        <f t="shared" si="634"/>
        <v>0.34772354694484436</v>
      </c>
    </row>
    <row r="2701" spans="1:20" x14ac:dyDescent="0.25">
      <c r="A2701" s="286">
        <v>43213</v>
      </c>
      <c r="B2701" s="1">
        <f t="shared" si="627"/>
        <v>1</v>
      </c>
      <c r="C2701" s="285">
        <v>11</v>
      </c>
      <c r="D2701" t="s">
        <v>714</v>
      </c>
      <c r="F2701" s="16">
        <v>37</v>
      </c>
      <c r="G2701" t="str">
        <f t="shared" si="621"/>
        <v>heating</v>
      </c>
      <c r="H2701" s="283">
        <f>IF(G2701="heating",F2701*Assumptions!M$4+Assumptions!M$7,0)</f>
        <v>0.34824054712973695</v>
      </c>
      <c r="I2701" s="15">
        <f t="shared" si="622"/>
        <v>0.94956163997961163</v>
      </c>
      <c r="J2701" s="15">
        <f t="shared" si="623"/>
        <v>1.017726725449043</v>
      </c>
      <c r="K2701" s="283">
        <f t="shared" si="628"/>
        <v>0.33653766531209756</v>
      </c>
      <c r="L2701" s="283">
        <f t="shared" si="629"/>
        <v>3.3550920610042541</v>
      </c>
      <c r="M2701" s="283">
        <f t="shared" si="630"/>
        <v>3.8525398651889957</v>
      </c>
      <c r="N2701" s="283">
        <f t="shared" si="631"/>
        <v>2.8034223547707424</v>
      </c>
      <c r="O2701" s="283">
        <f t="shared" si="632"/>
        <v>0.40276301827872873</v>
      </c>
      <c r="P2701" s="21">
        <f t="shared" si="624"/>
        <v>0</v>
      </c>
      <c r="Q2701" s="21">
        <f t="shared" si="625"/>
        <v>0.72850690893675296</v>
      </c>
      <c r="R2701">
        <f t="shared" si="626"/>
        <v>0.9440993384982781</v>
      </c>
      <c r="S2701" s="296">
        <f t="shared" si="633"/>
        <v>0</v>
      </c>
      <c r="T2701" s="283">
        <f t="shared" si="634"/>
        <v>0.33653766531209756</v>
      </c>
    </row>
    <row r="2702" spans="1:20" x14ac:dyDescent="0.25">
      <c r="A2702" s="286">
        <v>43213</v>
      </c>
      <c r="B2702" s="1">
        <f t="shared" si="627"/>
        <v>1</v>
      </c>
      <c r="C2702" s="285">
        <v>12</v>
      </c>
      <c r="D2702" t="s">
        <v>714</v>
      </c>
      <c r="F2702" s="16">
        <v>39</v>
      </c>
      <c r="G2702" t="str">
        <f t="shared" si="621"/>
        <v>heating</v>
      </c>
      <c r="H2702" s="283">
        <f>IF(G2702="heating",F2702*Assumptions!M$4+Assumptions!M$7,0)</f>
        <v>0.32684879865565691</v>
      </c>
      <c r="I2702" s="15">
        <f t="shared" si="622"/>
        <v>0.91648403420261149</v>
      </c>
      <c r="J2702" s="15">
        <f t="shared" si="623"/>
        <v>1.017726725449043</v>
      </c>
      <c r="K2702" s="283">
        <f t="shared" si="628"/>
        <v>0.30486177640857837</v>
      </c>
      <c r="L2702" s="283">
        <f t="shared" si="629"/>
        <v>3.4953736047983544</v>
      </c>
      <c r="M2702" s="283">
        <f t="shared" si="630"/>
        <v>3.6358470113360859</v>
      </c>
      <c r="N2702" s="283">
        <f t="shared" si="631"/>
        <v>2.9501734199721237</v>
      </c>
      <c r="O2702" s="283">
        <f t="shared" si="632"/>
        <v>0.36120107352216313</v>
      </c>
      <c r="P2702" s="21">
        <f t="shared" si="624"/>
        <v>0</v>
      </c>
      <c r="Q2702" s="21">
        <f t="shared" si="625"/>
        <v>0.75910815787401487</v>
      </c>
      <c r="R2702">
        <f t="shared" si="626"/>
        <v>0.9440993384982781</v>
      </c>
      <c r="S2702" s="296">
        <f t="shared" si="633"/>
        <v>0</v>
      </c>
      <c r="T2702" s="283">
        <f t="shared" si="634"/>
        <v>0.30486177640857837</v>
      </c>
    </row>
    <row r="2703" spans="1:20" x14ac:dyDescent="0.25">
      <c r="A2703" s="286">
        <v>43213</v>
      </c>
      <c r="B2703" s="1">
        <f t="shared" si="627"/>
        <v>1</v>
      </c>
      <c r="C2703" s="285">
        <v>13</v>
      </c>
      <c r="D2703" t="s">
        <v>714</v>
      </c>
      <c r="F2703" s="16">
        <v>41</v>
      </c>
      <c r="G2703" t="str">
        <f t="shared" si="621"/>
        <v>heating</v>
      </c>
      <c r="H2703" s="283">
        <f>IF(G2703="heating",F2703*Assumptions!M$4+Assumptions!M$7,0)</f>
        <v>0.30545705018157687</v>
      </c>
      <c r="I2703" s="15">
        <f t="shared" si="622"/>
        <v>0.90040206880052787</v>
      </c>
      <c r="J2703" s="15">
        <f t="shared" si="623"/>
        <v>1.017726725449043</v>
      </c>
      <c r="K2703" s="283">
        <f t="shared" si="628"/>
        <v>0.27990961495508793</v>
      </c>
      <c r="L2703" s="283">
        <f t="shared" si="629"/>
        <v>3.6290180754851575</v>
      </c>
      <c r="M2703" s="283">
        <f t="shared" si="630"/>
        <v>3.465899542018045</v>
      </c>
      <c r="N2703" s="283">
        <f t="shared" si="631"/>
        <v>3.0927664988509331</v>
      </c>
      <c r="O2703" s="283">
        <f t="shared" si="632"/>
        <v>0.32844285287994018</v>
      </c>
      <c r="P2703" s="21">
        <f t="shared" si="624"/>
        <v>0</v>
      </c>
      <c r="Q2703" s="21">
        <f t="shared" si="625"/>
        <v>0.79115902007799765</v>
      </c>
      <c r="R2703">
        <f t="shared" si="626"/>
        <v>0.9440993384982781</v>
      </c>
      <c r="S2703" s="296">
        <f t="shared" si="633"/>
        <v>0</v>
      </c>
      <c r="T2703" s="283">
        <f t="shared" si="634"/>
        <v>0.27990961495508793</v>
      </c>
    </row>
    <row r="2704" spans="1:20" x14ac:dyDescent="0.25">
      <c r="A2704" s="286">
        <v>43213</v>
      </c>
      <c r="B2704" s="1">
        <f t="shared" si="627"/>
        <v>1</v>
      </c>
      <c r="C2704" s="285">
        <v>14</v>
      </c>
      <c r="D2704" t="s">
        <v>714</v>
      </c>
      <c r="F2704" s="16">
        <v>41</v>
      </c>
      <c r="G2704" t="str">
        <f t="shared" si="621"/>
        <v>heating</v>
      </c>
      <c r="H2704" s="283">
        <f>IF(G2704="heating",F2704*Assumptions!M$4+Assumptions!M$7,0)</f>
        <v>0.30545705018157687</v>
      </c>
      <c r="I2704" s="15">
        <f t="shared" si="622"/>
        <v>0.86032894500746537</v>
      </c>
      <c r="J2704" s="15">
        <f t="shared" si="623"/>
        <v>1.017726725449043</v>
      </c>
      <c r="K2704" s="283">
        <f t="shared" si="628"/>
        <v>0.26745201069179891</v>
      </c>
      <c r="L2704" s="283">
        <f t="shared" si="629"/>
        <v>3.6290180754851575</v>
      </c>
      <c r="M2704" s="283">
        <f t="shared" si="630"/>
        <v>3.3116468739998233</v>
      </c>
      <c r="N2704" s="283">
        <f t="shared" si="631"/>
        <v>3.0927664988509331</v>
      </c>
      <c r="O2704" s="283">
        <f t="shared" si="632"/>
        <v>0.31382523752956909</v>
      </c>
      <c r="P2704" s="21">
        <f t="shared" si="624"/>
        <v>0</v>
      </c>
      <c r="Q2704" s="21">
        <f t="shared" si="625"/>
        <v>0.84355555031342389</v>
      </c>
      <c r="R2704">
        <f t="shared" si="626"/>
        <v>0.9440993384982781</v>
      </c>
      <c r="S2704" s="296">
        <f t="shared" si="633"/>
        <v>0</v>
      </c>
      <c r="T2704" s="283">
        <f t="shared" si="634"/>
        <v>0.26745201069179891</v>
      </c>
    </row>
    <row r="2705" spans="1:20" x14ac:dyDescent="0.25">
      <c r="A2705" s="286">
        <v>43213</v>
      </c>
      <c r="B2705" s="1">
        <f t="shared" si="627"/>
        <v>1</v>
      </c>
      <c r="C2705" s="285">
        <v>15</v>
      </c>
      <c r="D2705" t="s">
        <v>714</v>
      </c>
      <c r="F2705" s="16">
        <v>43</v>
      </c>
      <c r="G2705" t="str">
        <f t="shared" si="621"/>
        <v>heating</v>
      </c>
      <c r="H2705" s="283">
        <f>IF(G2705="heating",F2705*Assumptions!M$4+Assumptions!M$7,0)</f>
        <v>0.28406530170749683</v>
      </c>
      <c r="I2705" s="15">
        <f t="shared" si="622"/>
        <v>0.85754515037175039</v>
      </c>
      <c r="J2705" s="15">
        <f t="shared" si="623"/>
        <v>1.017726725449043</v>
      </c>
      <c r="K2705" s="283">
        <f t="shared" si="628"/>
        <v>0.24791703130311907</v>
      </c>
      <c r="L2705" s="283">
        <f t="shared" si="629"/>
        <v>3.7370271581932331</v>
      </c>
      <c r="M2705" s="283">
        <f t="shared" si="630"/>
        <v>3.1611247806060532</v>
      </c>
      <c r="N2705" s="283">
        <f t="shared" si="631"/>
        <v>3.2278965655525562</v>
      </c>
      <c r="O2705" s="283">
        <f t="shared" si="632"/>
        <v>0.28702055971852458</v>
      </c>
      <c r="P2705" s="21">
        <f t="shared" si="624"/>
        <v>0</v>
      </c>
      <c r="Q2705" s="21">
        <f t="shared" si="625"/>
        <v>0.96592607327566882</v>
      </c>
      <c r="R2705">
        <f t="shared" si="626"/>
        <v>0.9440993384982781</v>
      </c>
      <c r="S2705" s="296">
        <f t="shared" si="633"/>
        <v>0</v>
      </c>
      <c r="T2705" s="283">
        <f t="shared" si="634"/>
        <v>0.24791703130311907</v>
      </c>
    </row>
    <row r="2706" spans="1:20" x14ac:dyDescent="0.25">
      <c r="A2706" s="286">
        <v>43213</v>
      </c>
      <c r="B2706" s="1">
        <f t="shared" si="627"/>
        <v>1</v>
      </c>
      <c r="C2706" s="285">
        <v>16</v>
      </c>
      <c r="D2706" t="s">
        <v>714</v>
      </c>
      <c r="F2706" s="16">
        <v>43</v>
      </c>
      <c r="G2706" t="str">
        <f t="shared" si="621"/>
        <v>heating</v>
      </c>
      <c r="H2706" s="283">
        <f>IF(G2706="heating",F2706*Assumptions!M$4+Assumptions!M$7,0)</f>
        <v>0.28406530170749683</v>
      </c>
      <c r="I2706" s="15">
        <f t="shared" si="622"/>
        <v>0.88344815438260227</v>
      </c>
      <c r="J2706" s="15">
        <f t="shared" si="623"/>
        <v>1.017726725449043</v>
      </c>
      <c r="K2706" s="283">
        <f t="shared" si="628"/>
        <v>0.25540561176260779</v>
      </c>
      <c r="L2706" s="283">
        <f t="shared" si="629"/>
        <v>3.7370271581932331</v>
      </c>
      <c r="M2706" s="283">
        <f t="shared" si="630"/>
        <v>3.2566096980303376</v>
      </c>
      <c r="N2706" s="283">
        <f t="shared" si="631"/>
        <v>3.2278965655525562</v>
      </c>
      <c r="O2706" s="283">
        <f t="shared" si="632"/>
        <v>0.29569030113839379</v>
      </c>
      <c r="P2706" s="21">
        <f t="shared" si="624"/>
        <v>0</v>
      </c>
      <c r="Q2706" s="21">
        <f t="shared" si="625"/>
        <v>1.1649354943302594</v>
      </c>
      <c r="R2706">
        <f t="shared" si="626"/>
        <v>0.9440993384982781</v>
      </c>
      <c r="S2706" s="296">
        <f t="shared" si="633"/>
        <v>0</v>
      </c>
      <c r="T2706" s="283">
        <f t="shared" si="634"/>
        <v>0.25540561176260779</v>
      </c>
    </row>
    <row r="2707" spans="1:20" x14ac:dyDescent="0.25">
      <c r="A2707" s="286">
        <v>43213</v>
      </c>
      <c r="B2707" s="1">
        <f t="shared" si="627"/>
        <v>1</v>
      </c>
      <c r="C2707" s="285">
        <v>17</v>
      </c>
      <c r="D2707" t="s">
        <v>714</v>
      </c>
      <c r="F2707" s="16">
        <v>45</v>
      </c>
      <c r="G2707" t="str">
        <f t="shared" si="621"/>
        <v>heating</v>
      </c>
      <c r="H2707" s="283">
        <f>IF(G2707="heating",F2707*Assumptions!M$4+Assumptions!M$7,0)</f>
        <v>0.26267355323341679</v>
      </c>
      <c r="I2707" s="15">
        <f t="shared" si="622"/>
        <v>0.94025748850374469</v>
      </c>
      <c r="J2707" s="15">
        <f t="shared" si="623"/>
        <v>1.017726725449043</v>
      </c>
      <c r="K2707" s="283">
        <f t="shared" si="628"/>
        <v>0.25135893585737135</v>
      </c>
      <c r="L2707" s="283">
        <f t="shared" si="629"/>
        <v>3.8225513186096443</v>
      </c>
      <c r="M2707" s="283">
        <f t="shared" si="630"/>
        <v>3.2783602569805712</v>
      </c>
      <c r="N2707" s="283">
        <f t="shared" si="631"/>
        <v>3.3574836377085973</v>
      </c>
      <c r="O2707" s="283">
        <f t="shared" si="632"/>
        <v>0.28617635568334654</v>
      </c>
      <c r="P2707" s="21">
        <f t="shared" si="624"/>
        <v>0</v>
      </c>
      <c r="Q2707" s="21">
        <f t="shared" si="625"/>
        <v>1.3521540118753073</v>
      </c>
      <c r="R2707">
        <f t="shared" si="626"/>
        <v>0.9440993384982781</v>
      </c>
      <c r="S2707" s="296">
        <f t="shared" si="633"/>
        <v>0</v>
      </c>
      <c r="T2707" s="283">
        <f t="shared" si="634"/>
        <v>0.25135893585737135</v>
      </c>
    </row>
    <row r="2708" spans="1:20" x14ac:dyDescent="0.25">
      <c r="A2708" s="286">
        <v>43213</v>
      </c>
      <c r="B2708" s="1">
        <f t="shared" si="627"/>
        <v>1</v>
      </c>
      <c r="C2708" s="285">
        <v>18</v>
      </c>
      <c r="D2708" t="s">
        <v>714</v>
      </c>
      <c r="F2708" s="16">
        <v>45</v>
      </c>
      <c r="G2708" t="str">
        <f t="shared" si="621"/>
        <v>heating</v>
      </c>
      <c r="H2708" s="283">
        <f>IF(G2708="heating",F2708*Assumptions!M$4+Assumptions!M$7,0)</f>
        <v>0.26267355323341679</v>
      </c>
      <c r="I2708" s="15">
        <f t="shared" si="622"/>
        <v>0.98182363790757687</v>
      </c>
      <c r="J2708" s="15">
        <f t="shared" si="623"/>
        <v>1.017726725449043</v>
      </c>
      <c r="K2708" s="283">
        <f t="shared" si="628"/>
        <v>0.26247081022112884</v>
      </c>
      <c r="L2708" s="283">
        <f t="shared" si="629"/>
        <v>3.8225513186096443</v>
      </c>
      <c r="M2708" s="283">
        <f t="shared" si="630"/>
        <v>3.4232873795053682</v>
      </c>
      <c r="N2708" s="283">
        <f t="shared" si="631"/>
        <v>3.3574836377085973</v>
      </c>
      <c r="O2708" s="283">
        <f t="shared" si="632"/>
        <v>0.29882741063543999</v>
      </c>
      <c r="P2708" s="21">
        <f t="shared" si="624"/>
        <v>0</v>
      </c>
      <c r="Q2708" s="21">
        <f t="shared" si="625"/>
        <v>1.5598916921549892</v>
      </c>
      <c r="R2708">
        <f t="shared" si="626"/>
        <v>0.9440993384982781</v>
      </c>
      <c r="S2708" s="296">
        <f t="shared" si="633"/>
        <v>0</v>
      </c>
      <c r="T2708" s="283">
        <f t="shared" si="634"/>
        <v>0.26247081022112884</v>
      </c>
    </row>
    <row r="2709" spans="1:20" x14ac:dyDescent="0.25">
      <c r="A2709" s="286">
        <v>43213</v>
      </c>
      <c r="B2709" s="1">
        <f t="shared" si="627"/>
        <v>1</v>
      </c>
      <c r="C2709" s="285">
        <v>19</v>
      </c>
      <c r="D2709" t="s">
        <v>714</v>
      </c>
      <c r="F2709" s="16">
        <v>45</v>
      </c>
      <c r="G2709" t="str">
        <f t="shared" si="621"/>
        <v>heating</v>
      </c>
      <c r="H2709" s="283">
        <f>IF(G2709="heating",F2709*Assumptions!M$4+Assumptions!M$7,0)</f>
        <v>0.26267355323341679</v>
      </c>
      <c r="I2709" s="15">
        <f t="shared" si="622"/>
        <v>0.98418842963438757</v>
      </c>
      <c r="J2709" s="15">
        <f t="shared" si="623"/>
        <v>1.017726725449043</v>
      </c>
      <c r="K2709" s="283">
        <f t="shared" si="628"/>
        <v>0.26310298974561352</v>
      </c>
      <c r="L2709" s="283">
        <f t="shared" si="629"/>
        <v>3.8225513186096443</v>
      </c>
      <c r="M2709" s="283">
        <f t="shared" si="630"/>
        <v>3.4315326094641847</v>
      </c>
      <c r="N2709" s="283">
        <f t="shared" si="631"/>
        <v>3.3574836377085973</v>
      </c>
      <c r="O2709" s="283">
        <f t="shared" si="632"/>
        <v>0.29954715760539574</v>
      </c>
      <c r="P2709" s="21">
        <f t="shared" si="624"/>
        <v>0</v>
      </c>
      <c r="Q2709" s="21">
        <f t="shared" si="625"/>
        <v>1.6764212681468484</v>
      </c>
      <c r="R2709">
        <f t="shared" si="626"/>
        <v>0.9440993384982781</v>
      </c>
      <c r="S2709" s="296">
        <f t="shared" si="633"/>
        <v>0</v>
      </c>
      <c r="T2709" s="283">
        <f t="shared" si="634"/>
        <v>0.26310298974561352</v>
      </c>
    </row>
    <row r="2710" spans="1:20" x14ac:dyDescent="0.25">
      <c r="A2710" s="286">
        <v>43213</v>
      </c>
      <c r="B2710" s="1">
        <f t="shared" si="627"/>
        <v>1</v>
      </c>
      <c r="C2710" s="285">
        <v>20</v>
      </c>
      <c r="D2710" t="s">
        <v>714</v>
      </c>
      <c r="F2710" s="16">
        <v>45</v>
      </c>
      <c r="G2710" t="str">
        <f t="shared" si="621"/>
        <v>heating</v>
      </c>
      <c r="H2710" s="283">
        <f>IF(G2710="heating",F2710*Assumptions!M$4+Assumptions!M$7,0)</f>
        <v>0.26267355323341679</v>
      </c>
      <c r="I2710" s="15">
        <f t="shared" si="622"/>
        <v>0.97071962311712034</v>
      </c>
      <c r="J2710" s="15">
        <f t="shared" si="623"/>
        <v>1.017726725449043</v>
      </c>
      <c r="K2710" s="283">
        <f t="shared" si="628"/>
        <v>0.25950237511095997</v>
      </c>
      <c r="L2710" s="283">
        <f t="shared" si="629"/>
        <v>3.8225513186096443</v>
      </c>
      <c r="M2710" s="283">
        <f t="shared" si="630"/>
        <v>3.3845714307072501</v>
      </c>
      <c r="N2710" s="283">
        <f t="shared" si="631"/>
        <v>3.3574836377085973</v>
      </c>
      <c r="O2710" s="283">
        <f t="shared" si="632"/>
        <v>0.29544779757727263</v>
      </c>
      <c r="P2710" s="21">
        <f t="shared" si="624"/>
        <v>0</v>
      </c>
      <c r="Q2710" s="21">
        <f t="shared" si="625"/>
        <v>1.52436960139122</v>
      </c>
      <c r="R2710">
        <f t="shared" si="626"/>
        <v>0.9440993384982781</v>
      </c>
      <c r="S2710" s="296">
        <f t="shared" si="633"/>
        <v>0</v>
      </c>
      <c r="T2710" s="283">
        <f t="shared" si="634"/>
        <v>0.25950237511095997</v>
      </c>
    </row>
    <row r="2711" spans="1:20" x14ac:dyDescent="0.25">
      <c r="A2711" s="286">
        <v>43213</v>
      </c>
      <c r="B2711" s="1">
        <f t="shared" si="627"/>
        <v>1</v>
      </c>
      <c r="C2711" s="285">
        <v>21</v>
      </c>
      <c r="D2711" t="s">
        <v>714</v>
      </c>
      <c r="F2711" s="16">
        <v>46</v>
      </c>
      <c r="G2711" t="str">
        <f t="shared" si="621"/>
        <v>heating</v>
      </c>
      <c r="H2711" s="283">
        <f>IF(G2711="heating",F2711*Assumptions!M$4+Assumptions!M$7,0)</f>
        <v>0.2519776789963768</v>
      </c>
      <c r="I2711" s="15">
        <f t="shared" si="622"/>
        <v>0.95751150862929935</v>
      </c>
      <c r="J2711" s="15">
        <f t="shared" si="623"/>
        <v>1.017726725449043</v>
      </c>
      <c r="K2711" s="283">
        <f t="shared" si="628"/>
        <v>0.24554848168439941</v>
      </c>
      <c r="L2711" s="283">
        <f t="shared" si="629"/>
        <v>3.8708416397494121</v>
      </c>
      <c r="M2711" s="283">
        <f t="shared" si="630"/>
        <v>3.2430353288859193</v>
      </c>
      <c r="N2711" s="283">
        <f t="shared" si="631"/>
        <v>3.4228778732085736</v>
      </c>
      <c r="O2711" s="283">
        <f t="shared" si="632"/>
        <v>0.27768425362785404</v>
      </c>
      <c r="P2711" s="21">
        <f t="shared" si="624"/>
        <v>0</v>
      </c>
      <c r="Q2711" s="21">
        <f t="shared" si="625"/>
        <v>1.4448604713749031</v>
      </c>
      <c r="R2711">
        <f t="shared" si="626"/>
        <v>0.9440993384982781</v>
      </c>
      <c r="S2711" s="296">
        <f t="shared" si="633"/>
        <v>0</v>
      </c>
      <c r="T2711" s="283">
        <f t="shared" si="634"/>
        <v>0.24554848168439941</v>
      </c>
    </row>
    <row r="2712" spans="1:20" x14ac:dyDescent="0.25">
      <c r="A2712" s="286">
        <v>43213</v>
      </c>
      <c r="B2712" s="1">
        <f t="shared" si="627"/>
        <v>1</v>
      </c>
      <c r="C2712" s="285">
        <v>22</v>
      </c>
      <c r="D2712" t="s">
        <v>714</v>
      </c>
      <c r="F2712" s="16">
        <v>46</v>
      </c>
      <c r="G2712" t="str">
        <f t="shared" si="621"/>
        <v>heating</v>
      </c>
      <c r="H2712" s="283">
        <f>IF(G2712="heating",F2712*Assumptions!M$4+Assumptions!M$7,0)</f>
        <v>0.2519776789963768</v>
      </c>
      <c r="I2712" s="15">
        <f t="shared" si="622"/>
        <v>0.9426530227543114</v>
      </c>
      <c r="J2712" s="15">
        <f t="shared" si="623"/>
        <v>1.017726725449043</v>
      </c>
      <c r="K2712" s="283">
        <f t="shared" si="628"/>
        <v>0.24173810591987699</v>
      </c>
      <c r="L2712" s="283">
        <f t="shared" si="629"/>
        <v>3.8708416397494121</v>
      </c>
      <c r="M2712" s="283">
        <f t="shared" si="630"/>
        <v>3.1927105085656722</v>
      </c>
      <c r="N2712" s="283">
        <f t="shared" si="631"/>
        <v>3.4228778732085736</v>
      </c>
      <c r="O2712" s="283">
        <f t="shared" si="632"/>
        <v>0.27337520091877227</v>
      </c>
      <c r="P2712" s="21">
        <f t="shared" si="624"/>
        <v>0</v>
      </c>
      <c r="Q2712" s="21">
        <f t="shared" si="625"/>
        <v>1.2427137171080138</v>
      </c>
      <c r="R2712">
        <f t="shared" si="626"/>
        <v>0.9440993384982781</v>
      </c>
      <c r="S2712" s="296">
        <f t="shared" si="633"/>
        <v>0</v>
      </c>
      <c r="T2712" s="283">
        <f t="shared" si="634"/>
        <v>0.24173810591987699</v>
      </c>
    </row>
    <row r="2713" spans="1:20" x14ac:dyDescent="0.25">
      <c r="A2713" s="286">
        <v>43213</v>
      </c>
      <c r="B2713" s="1">
        <f t="shared" si="627"/>
        <v>1</v>
      </c>
      <c r="C2713" s="285">
        <v>23</v>
      </c>
      <c r="D2713" t="s">
        <v>713</v>
      </c>
      <c r="F2713" s="16">
        <v>45</v>
      </c>
      <c r="G2713" t="str">
        <f t="shared" si="621"/>
        <v>heating</v>
      </c>
      <c r="H2713" s="283">
        <f>IF(G2713="heating",F2713*Assumptions!M$4+Assumptions!M$7,0)</f>
        <v>0.26267355323341679</v>
      </c>
      <c r="I2713" s="15">
        <f t="shared" si="622"/>
        <v>0.94450710149963013</v>
      </c>
      <c r="J2713" s="15">
        <f t="shared" si="623"/>
        <v>1.017726725449043</v>
      </c>
      <c r="K2713" s="283">
        <f t="shared" si="628"/>
        <v>0.25249498445417778</v>
      </c>
      <c r="L2713" s="283">
        <f t="shared" si="629"/>
        <v>3.8225513186096443</v>
      </c>
      <c r="M2713" s="283">
        <f t="shared" si="630"/>
        <v>3.2931772220391839</v>
      </c>
      <c r="N2713" s="283">
        <f t="shared" si="631"/>
        <v>3.3574836377085973</v>
      </c>
      <c r="O2713" s="283">
        <f t="shared" si="632"/>
        <v>0.2874697660258288</v>
      </c>
      <c r="P2713" s="21">
        <f t="shared" si="624"/>
        <v>0</v>
      </c>
      <c r="Q2713" s="21">
        <f t="shared" si="625"/>
        <v>1.0297519246597011</v>
      </c>
      <c r="R2713">
        <f t="shared" si="626"/>
        <v>0.9440993384982781</v>
      </c>
      <c r="S2713" s="296">
        <f t="shared" si="633"/>
        <v>0</v>
      </c>
      <c r="T2713" s="283">
        <f t="shared" si="634"/>
        <v>0.25249498445417778</v>
      </c>
    </row>
    <row r="2714" spans="1:20" x14ac:dyDescent="0.25">
      <c r="A2714" s="286">
        <v>43214</v>
      </c>
      <c r="B2714" s="1">
        <f t="shared" si="627"/>
        <v>2</v>
      </c>
      <c r="C2714" s="285">
        <v>0</v>
      </c>
      <c r="D2714" t="s">
        <v>713</v>
      </c>
      <c r="F2714" s="16">
        <v>46</v>
      </c>
      <c r="G2714" t="str">
        <f t="shared" si="621"/>
        <v>Neither</v>
      </c>
      <c r="H2714" s="283">
        <f>IF(G2714="heating",F2714*Assumptions!M$4+Assumptions!M$7,0)</f>
        <v>0</v>
      </c>
      <c r="I2714" s="15">
        <f t="shared" si="622"/>
        <v>0.97481507806017154</v>
      </c>
      <c r="J2714" s="15">
        <f t="shared" si="623"/>
        <v>1.0199659078795975</v>
      </c>
      <c r="K2714" s="283">
        <f t="shared" si="628"/>
        <v>0</v>
      </c>
      <c r="L2714" s="283">
        <f t="shared" si="629"/>
        <v>3.8708416397494121</v>
      </c>
      <c r="M2714" s="283">
        <f t="shared" si="630"/>
        <v>0</v>
      </c>
      <c r="N2714" s="283">
        <f t="shared" si="631"/>
        <v>3.4228778732085736</v>
      </c>
      <c r="O2714" s="283">
        <f t="shared" si="632"/>
        <v>0</v>
      </c>
      <c r="P2714" s="21">
        <f t="shared" si="624"/>
        <v>0</v>
      </c>
      <c r="Q2714" s="21">
        <f t="shared" si="625"/>
        <v>0.90668853391740301</v>
      </c>
      <c r="R2714">
        <f t="shared" si="626"/>
        <v>0.83668510409641816</v>
      </c>
      <c r="S2714" s="296">
        <f t="shared" si="633"/>
        <v>0</v>
      </c>
      <c r="T2714" s="283">
        <f t="shared" si="634"/>
        <v>0</v>
      </c>
    </row>
    <row r="2715" spans="1:20" x14ac:dyDescent="0.25">
      <c r="A2715" s="286">
        <v>43214</v>
      </c>
      <c r="B2715" s="1">
        <f t="shared" si="627"/>
        <v>2</v>
      </c>
      <c r="C2715" s="285">
        <v>1</v>
      </c>
      <c r="D2715" t="s">
        <v>713</v>
      </c>
      <c r="F2715" s="16">
        <v>46</v>
      </c>
      <c r="G2715" t="str">
        <f t="shared" si="621"/>
        <v>Neither</v>
      </c>
      <c r="H2715" s="283">
        <f>IF(G2715="heating",F2715*Assumptions!M$4+Assumptions!M$7,0)</f>
        <v>0</v>
      </c>
      <c r="I2715" s="15">
        <f t="shared" si="622"/>
        <v>1.012242869806885</v>
      </c>
      <c r="J2715" s="15">
        <f t="shared" si="623"/>
        <v>1.0199659078795975</v>
      </c>
      <c r="K2715" s="283">
        <f t="shared" si="628"/>
        <v>0</v>
      </c>
      <c r="L2715" s="283">
        <f t="shared" si="629"/>
        <v>3.8708416397494121</v>
      </c>
      <c r="M2715" s="283">
        <f t="shared" si="630"/>
        <v>0</v>
      </c>
      <c r="N2715" s="283">
        <f t="shared" si="631"/>
        <v>3.4228778732085736</v>
      </c>
      <c r="O2715" s="283">
        <f t="shared" si="632"/>
        <v>0</v>
      </c>
      <c r="P2715" s="21">
        <f t="shared" si="624"/>
        <v>0</v>
      </c>
      <c r="Q2715" s="21">
        <f t="shared" si="625"/>
        <v>0.81803459285312596</v>
      </c>
      <c r="R2715">
        <f t="shared" si="626"/>
        <v>0.83668510409641816</v>
      </c>
      <c r="S2715" s="296">
        <f t="shared" si="633"/>
        <v>0</v>
      </c>
      <c r="T2715" s="283">
        <f t="shared" si="634"/>
        <v>0</v>
      </c>
    </row>
    <row r="2716" spans="1:20" x14ac:dyDescent="0.25">
      <c r="A2716" s="286">
        <v>43214</v>
      </c>
      <c r="B2716" s="1">
        <f t="shared" si="627"/>
        <v>2</v>
      </c>
      <c r="C2716" s="285">
        <v>2</v>
      </c>
      <c r="D2716" t="s">
        <v>713</v>
      </c>
      <c r="F2716" s="16">
        <v>48</v>
      </c>
      <c r="G2716" t="str">
        <f t="shared" si="621"/>
        <v>Neither</v>
      </c>
      <c r="H2716" s="283">
        <f>IF(G2716="heating",F2716*Assumptions!M$4+Assumptions!M$7,0)</f>
        <v>0</v>
      </c>
      <c r="I2716" s="15">
        <f t="shared" si="622"/>
        <v>1.0509704703585963</v>
      </c>
      <c r="J2716" s="15">
        <f t="shared" si="623"/>
        <v>1.0199659078795975</v>
      </c>
      <c r="K2716" s="283">
        <f t="shared" si="628"/>
        <v>0</v>
      </c>
      <c r="L2716" s="283">
        <f t="shared" si="629"/>
        <v>3.9630740889572826</v>
      </c>
      <c r="M2716" s="283">
        <f t="shared" si="630"/>
        <v>0</v>
      </c>
      <c r="N2716" s="283">
        <f t="shared" si="631"/>
        <v>3.5524856183738187</v>
      </c>
      <c r="O2716" s="283">
        <f t="shared" si="632"/>
        <v>0</v>
      </c>
      <c r="P2716" s="21">
        <f t="shared" si="624"/>
        <v>0</v>
      </c>
      <c r="Q2716" s="21">
        <f t="shared" si="625"/>
        <v>0.74507607494346417</v>
      </c>
      <c r="R2716">
        <f t="shared" si="626"/>
        <v>0.83668510409641816</v>
      </c>
      <c r="S2716" s="296">
        <f t="shared" si="633"/>
        <v>0</v>
      </c>
      <c r="T2716" s="283">
        <f t="shared" si="634"/>
        <v>0</v>
      </c>
    </row>
    <row r="2717" spans="1:20" x14ac:dyDescent="0.25">
      <c r="A2717" s="286">
        <v>43214</v>
      </c>
      <c r="B2717" s="1">
        <f t="shared" si="627"/>
        <v>2</v>
      </c>
      <c r="C2717" s="285">
        <v>3</v>
      </c>
      <c r="D2717" t="s">
        <v>713</v>
      </c>
      <c r="F2717" s="16">
        <v>52</v>
      </c>
      <c r="G2717" t="str">
        <f t="shared" si="621"/>
        <v>Neither</v>
      </c>
      <c r="H2717" s="283">
        <f>IF(G2717="heating",F2717*Assumptions!M$4+Assumptions!M$7,0)</f>
        <v>0</v>
      </c>
      <c r="I2717" s="15">
        <f t="shared" si="622"/>
        <v>1.0924036124451033</v>
      </c>
      <c r="J2717" s="15">
        <f t="shared" si="623"/>
        <v>1.0199659078795975</v>
      </c>
      <c r="K2717" s="283">
        <f t="shared" si="628"/>
        <v>0</v>
      </c>
      <c r="L2717" s="283">
        <f t="shared" si="629"/>
        <v>4.0950984110509578</v>
      </c>
      <c r="M2717" s="283">
        <f t="shared" si="630"/>
        <v>0</v>
      </c>
      <c r="N2717" s="283">
        <f t="shared" si="631"/>
        <v>3.802065958051716</v>
      </c>
      <c r="O2717" s="283">
        <f t="shared" si="632"/>
        <v>0</v>
      </c>
      <c r="P2717" s="21">
        <f t="shared" si="624"/>
        <v>0</v>
      </c>
      <c r="Q2717" s="21">
        <f t="shared" si="625"/>
        <v>0.69158980876382303</v>
      </c>
      <c r="R2717">
        <f t="shared" si="626"/>
        <v>0.83668510409641816</v>
      </c>
      <c r="S2717" s="296">
        <f t="shared" si="633"/>
        <v>0</v>
      </c>
      <c r="T2717" s="283">
        <f t="shared" si="634"/>
        <v>0</v>
      </c>
    </row>
    <row r="2718" spans="1:20" x14ac:dyDescent="0.25">
      <c r="A2718" s="286">
        <v>43214</v>
      </c>
      <c r="B2718" s="1">
        <f t="shared" si="627"/>
        <v>2</v>
      </c>
      <c r="C2718" s="285">
        <v>4</v>
      </c>
      <c r="D2718" t="s">
        <v>713</v>
      </c>
      <c r="F2718" s="16">
        <v>52</v>
      </c>
      <c r="G2718" t="str">
        <f t="shared" si="621"/>
        <v>Neither</v>
      </c>
      <c r="H2718" s="283">
        <f>IF(G2718="heating",F2718*Assumptions!M$4+Assumptions!M$7,0)</f>
        <v>0</v>
      </c>
      <c r="I2718" s="15">
        <f t="shared" si="622"/>
        <v>1.1348296917927807</v>
      </c>
      <c r="J2718" s="15">
        <f t="shared" si="623"/>
        <v>1.0199659078795975</v>
      </c>
      <c r="K2718" s="283">
        <f t="shared" si="628"/>
        <v>0</v>
      </c>
      <c r="L2718" s="283">
        <f t="shared" si="629"/>
        <v>4.0950984110509578</v>
      </c>
      <c r="M2718" s="283">
        <f t="shared" si="630"/>
        <v>0</v>
      </c>
      <c r="N2718" s="283">
        <f t="shared" si="631"/>
        <v>3.802065958051716</v>
      </c>
      <c r="O2718" s="283">
        <f t="shared" si="632"/>
        <v>0</v>
      </c>
      <c r="P2718" s="21">
        <f t="shared" si="624"/>
        <v>0</v>
      </c>
      <c r="Q2718" s="21">
        <f t="shared" si="625"/>
        <v>0.6473875548762833</v>
      </c>
      <c r="R2718">
        <f t="shared" si="626"/>
        <v>0.83668510409641816</v>
      </c>
      <c r="S2718" s="296">
        <f t="shared" si="633"/>
        <v>0</v>
      </c>
      <c r="T2718" s="283">
        <f t="shared" si="634"/>
        <v>0</v>
      </c>
    </row>
    <row r="2719" spans="1:20" x14ac:dyDescent="0.25">
      <c r="A2719" s="286">
        <v>43214</v>
      </c>
      <c r="B2719" s="1">
        <f t="shared" si="627"/>
        <v>2</v>
      </c>
      <c r="C2719" s="285">
        <v>5</v>
      </c>
      <c r="D2719" t="s">
        <v>713</v>
      </c>
      <c r="F2719" s="16">
        <v>48</v>
      </c>
      <c r="G2719" t="str">
        <f t="shared" si="621"/>
        <v>Neither</v>
      </c>
      <c r="H2719" s="283">
        <f>IF(G2719="heating",F2719*Assumptions!M$4+Assumptions!M$7,0)</f>
        <v>0</v>
      </c>
      <c r="I2719" s="15">
        <f t="shared" si="622"/>
        <v>1.1635558681477385</v>
      </c>
      <c r="J2719" s="15">
        <f t="shared" si="623"/>
        <v>1.0199659078795975</v>
      </c>
      <c r="K2719" s="283">
        <f t="shared" si="628"/>
        <v>0</v>
      </c>
      <c r="L2719" s="283">
        <f t="shared" si="629"/>
        <v>3.9630740889572826</v>
      </c>
      <c r="M2719" s="283">
        <f t="shared" si="630"/>
        <v>0</v>
      </c>
      <c r="N2719" s="283">
        <f t="shared" si="631"/>
        <v>3.5524856183738187</v>
      </c>
      <c r="O2719" s="283">
        <f t="shared" si="632"/>
        <v>0</v>
      </c>
      <c r="P2719" s="21">
        <f t="shared" si="624"/>
        <v>0</v>
      </c>
      <c r="Q2719" s="21">
        <f t="shared" si="625"/>
        <v>0.72139578924615555</v>
      </c>
      <c r="R2719">
        <f t="shared" si="626"/>
        <v>0.83668510409641816</v>
      </c>
      <c r="S2719" s="296">
        <f t="shared" si="633"/>
        <v>0</v>
      </c>
      <c r="T2719" s="283">
        <f t="shared" si="634"/>
        <v>0</v>
      </c>
    </row>
    <row r="2720" spans="1:20" x14ac:dyDescent="0.25">
      <c r="A2720" s="286">
        <v>43214</v>
      </c>
      <c r="B2720" s="1">
        <f t="shared" si="627"/>
        <v>2</v>
      </c>
      <c r="C2720" s="285">
        <v>6</v>
      </c>
      <c r="D2720" t="s">
        <v>713</v>
      </c>
      <c r="F2720" s="16">
        <v>54</v>
      </c>
      <c r="G2720" t="str">
        <f t="shared" si="621"/>
        <v>Neither</v>
      </c>
      <c r="H2720" s="283">
        <f>IF(G2720="heating",F2720*Assumptions!M$4+Assumptions!M$7,0)</f>
        <v>0</v>
      </c>
      <c r="I2720" s="15">
        <f t="shared" si="622"/>
        <v>1.2083911162615524</v>
      </c>
      <c r="J2720" s="15">
        <f t="shared" si="623"/>
        <v>1.0199659078795975</v>
      </c>
      <c r="K2720" s="283">
        <f t="shared" si="628"/>
        <v>0</v>
      </c>
      <c r="L2720" s="283">
        <f t="shared" si="629"/>
        <v>4.1559947708987721</v>
      </c>
      <c r="M2720" s="283">
        <f t="shared" si="630"/>
        <v>0</v>
      </c>
      <c r="N2720" s="283">
        <f t="shared" si="631"/>
        <v>3.9259252525022648</v>
      </c>
      <c r="O2720" s="283">
        <f t="shared" si="632"/>
        <v>0</v>
      </c>
      <c r="P2720" s="21">
        <f t="shared" si="624"/>
        <v>0</v>
      </c>
      <c r="Q2720" s="21">
        <f t="shared" si="625"/>
        <v>0.87787080972652631</v>
      </c>
      <c r="R2720">
        <f t="shared" si="626"/>
        <v>0.83668510409641816</v>
      </c>
      <c r="S2720" s="296">
        <f t="shared" si="633"/>
        <v>0</v>
      </c>
      <c r="T2720" s="283">
        <f t="shared" si="634"/>
        <v>0</v>
      </c>
    </row>
    <row r="2721" spans="1:20" x14ac:dyDescent="0.25">
      <c r="A2721" s="286">
        <v>43214</v>
      </c>
      <c r="B2721" s="1">
        <f t="shared" si="627"/>
        <v>2</v>
      </c>
      <c r="C2721" s="285">
        <v>7</v>
      </c>
      <c r="D2721" t="s">
        <v>714</v>
      </c>
      <c r="F2721" s="16">
        <v>55</v>
      </c>
      <c r="G2721" t="str">
        <f t="shared" si="621"/>
        <v>Neither</v>
      </c>
      <c r="H2721" s="283">
        <f>IF(G2721="heating",F2721*Assumptions!M$4+Assumptions!M$7,0)</f>
        <v>0</v>
      </c>
      <c r="I2721" s="15">
        <f t="shared" si="622"/>
        <v>1.1637425769249583</v>
      </c>
      <c r="J2721" s="15">
        <f t="shared" si="623"/>
        <v>1.0199659078795975</v>
      </c>
      <c r="K2721" s="283">
        <f t="shared" si="628"/>
        <v>0</v>
      </c>
      <c r="L2721" s="283">
        <f t="shared" si="629"/>
        <v>4.1851135499983272</v>
      </c>
      <c r="M2721" s="283">
        <f t="shared" si="630"/>
        <v>0</v>
      </c>
      <c r="N2721" s="283">
        <f t="shared" si="631"/>
        <v>3.9876635481217684</v>
      </c>
      <c r="O2721" s="283">
        <f t="shared" si="632"/>
        <v>0</v>
      </c>
      <c r="P2721" s="21">
        <f t="shared" si="624"/>
        <v>0</v>
      </c>
      <c r="Q2721" s="21">
        <f t="shared" si="625"/>
        <v>0.97331382064367777</v>
      </c>
      <c r="R2721">
        <f t="shared" si="626"/>
        <v>0.83668510409641816</v>
      </c>
      <c r="S2721" s="296">
        <f t="shared" si="633"/>
        <v>0</v>
      </c>
      <c r="T2721" s="283">
        <f t="shared" si="634"/>
        <v>0</v>
      </c>
    </row>
    <row r="2722" spans="1:20" x14ac:dyDescent="0.25">
      <c r="A2722" s="286">
        <v>43214</v>
      </c>
      <c r="B2722" s="1">
        <f t="shared" si="627"/>
        <v>2</v>
      </c>
      <c r="C2722" s="285">
        <v>8</v>
      </c>
      <c r="D2722" t="s">
        <v>714</v>
      </c>
      <c r="F2722" s="16">
        <v>55</v>
      </c>
      <c r="G2722" t="str">
        <f t="shared" si="621"/>
        <v>Neither</v>
      </c>
      <c r="H2722" s="283">
        <f>IF(G2722="heating",F2722*Assumptions!M$4+Assumptions!M$7,0)</f>
        <v>0</v>
      </c>
      <c r="I2722" s="15">
        <f t="shared" si="622"/>
        <v>1.094193721037565</v>
      </c>
      <c r="J2722" s="15">
        <f t="shared" si="623"/>
        <v>1.0199659078795975</v>
      </c>
      <c r="K2722" s="283">
        <f t="shared" si="628"/>
        <v>0</v>
      </c>
      <c r="L2722" s="283">
        <f t="shared" si="629"/>
        <v>4.1851135499983272</v>
      </c>
      <c r="M2722" s="283">
        <f t="shared" si="630"/>
        <v>0</v>
      </c>
      <c r="N2722" s="283">
        <f t="shared" si="631"/>
        <v>3.9876635481217684</v>
      </c>
      <c r="O2722" s="283">
        <f t="shared" si="632"/>
        <v>0</v>
      </c>
      <c r="P2722" s="21">
        <f t="shared" si="624"/>
        <v>0</v>
      </c>
      <c r="Q2722" s="21">
        <f t="shared" si="625"/>
        <v>0.94940007506179924</v>
      </c>
      <c r="R2722">
        <f t="shared" si="626"/>
        <v>0.83668510409641816</v>
      </c>
      <c r="S2722" s="296">
        <f t="shared" si="633"/>
        <v>0</v>
      </c>
      <c r="T2722" s="283">
        <f t="shared" si="634"/>
        <v>0</v>
      </c>
    </row>
    <row r="2723" spans="1:20" x14ac:dyDescent="0.25">
      <c r="A2723" s="286">
        <v>43214</v>
      </c>
      <c r="B2723" s="1">
        <f t="shared" si="627"/>
        <v>2</v>
      </c>
      <c r="C2723" s="285">
        <v>9</v>
      </c>
      <c r="D2723" t="s">
        <v>714</v>
      </c>
      <c r="F2723" s="16">
        <v>57</v>
      </c>
      <c r="G2723" t="str">
        <f t="shared" si="621"/>
        <v>Neither</v>
      </c>
      <c r="H2723" s="283">
        <f>IF(G2723="heating",F2723*Assumptions!M$4+Assumptions!M$7,0)</f>
        <v>0</v>
      </c>
      <c r="I2723" s="15">
        <f t="shared" si="622"/>
        <v>1.0343009000871222</v>
      </c>
      <c r="J2723" s="15">
        <f t="shared" si="623"/>
        <v>1.0199659078795975</v>
      </c>
      <c r="K2723" s="283">
        <f t="shared" si="628"/>
        <v>0</v>
      </c>
      <c r="L2723" s="283">
        <f t="shared" si="629"/>
        <v>4.2530692972692208</v>
      </c>
      <c r="M2723" s="283">
        <f t="shared" si="630"/>
        <v>0</v>
      </c>
      <c r="N2723" s="283">
        <f t="shared" si="631"/>
        <v>4.1119599131986844</v>
      </c>
      <c r="O2723" s="283">
        <f t="shared" si="632"/>
        <v>0</v>
      </c>
      <c r="P2723" s="21">
        <f t="shared" si="624"/>
        <v>0</v>
      </c>
      <c r="Q2723" s="21">
        <f t="shared" si="625"/>
        <v>0.8408485371888097</v>
      </c>
      <c r="R2723">
        <f t="shared" si="626"/>
        <v>0.83668510409641816</v>
      </c>
      <c r="S2723" s="296">
        <f t="shared" si="633"/>
        <v>0</v>
      </c>
      <c r="T2723" s="283">
        <f t="shared" si="634"/>
        <v>0</v>
      </c>
    </row>
    <row r="2724" spans="1:20" x14ac:dyDescent="0.25">
      <c r="A2724" s="286">
        <v>43214</v>
      </c>
      <c r="B2724" s="1">
        <f t="shared" si="627"/>
        <v>2</v>
      </c>
      <c r="C2724" s="285">
        <v>10</v>
      </c>
      <c r="D2724" t="s">
        <v>714</v>
      </c>
      <c r="F2724" s="16">
        <v>57</v>
      </c>
      <c r="G2724" t="str">
        <f t="shared" si="621"/>
        <v>Neither</v>
      </c>
      <c r="H2724" s="283">
        <f>IF(G2724="heating",F2724*Assumptions!M$4+Assumptions!M$7,0)</f>
        <v>0</v>
      </c>
      <c r="I2724" s="15">
        <f t="shared" si="622"/>
        <v>0.98112329028689171</v>
      </c>
      <c r="J2724" s="15">
        <f t="shared" si="623"/>
        <v>1.0199659078795975</v>
      </c>
      <c r="K2724" s="283">
        <f t="shared" si="628"/>
        <v>0</v>
      </c>
      <c r="L2724" s="283">
        <f t="shared" si="629"/>
        <v>4.2530692972692208</v>
      </c>
      <c r="M2724" s="283">
        <f t="shared" si="630"/>
        <v>0</v>
      </c>
      <c r="N2724" s="283">
        <f t="shared" si="631"/>
        <v>4.1119599131986844</v>
      </c>
      <c r="O2724" s="283">
        <f t="shared" si="632"/>
        <v>0</v>
      </c>
      <c r="P2724" s="21">
        <f t="shared" si="624"/>
        <v>0</v>
      </c>
      <c r="Q2724" s="21">
        <f t="shared" si="625"/>
        <v>0.74504051125983206</v>
      </c>
      <c r="R2724">
        <f t="shared" si="626"/>
        <v>0.83668510409641816</v>
      </c>
      <c r="S2724" s="296">
        <f t="shared" si="633"/>
        <v>0</v>
      </c>
      <c r="T2724" s="283">
        <f t="shared" si="634"/>
        <v>0</v>
      </c>
    </row>
    <row r="2725" spans="1:20" x14ac:dyDescent="0.25">
      <c r="A2725" s="286">
        <v>43214</v>
      </c>
      <c r="B2725" s="1">
        <f t="shared" si="627"/>
        <v>2</v>
      </c>
      <c r="C2725" s="285">
        <v>11</v>
      </c>
      <c r="D2725" t="s">
        <v>714</v>
      </c>
      <c r="F2725" s="16">
        <v>55</v>
      </c>
      <c r="G2725" t="str">
        <f t="shared" si="621"/>
        <v>Neither</v>
      </c>
      <c r="H2725" s="283">
        <f>IF(G2725="heating",F2725*Assumptions!M$4+Assumptions!M$7,0)</f>
        <v>0</v>
      </c>
      <c r="I2725" s="15">
        <f t="shared" si="622"/>
        <v>0.94956163997961163</v>
      </c>
      <c r="J2725" s="15">
        <f t="shared" si="623"/>
        <v>1.0199659078795975</v>
      </c>
      <c r="K2725" s="283">
        <f t="shared" si="628"/>
        <v>0</v>
      </c>
      <c r="L2725" s="283">
        <f t="shared" si="629"/>
        <v>4.1851135499983272</v>
      </c>
      <c r="M2725" s="283">
        <f t="shared" si="630"/>
        <v>0</v>
      </c>
      <c r="N2725" s="283">
        <f t="shared" si="631"/>
        <v>3.9876635481217684</v>
      </c>
      <c r="O2725" s="283">
        <f t="shared" si="632"/>
        <v>0</v>
      </c>
      <c r="P2725" s="21">
        <f t="shared" si="624"/>
        <v>0</v>
      </c>
      <c r="Q2725" s="21">
        <f t="shared" si="625"/>
        <v>0.72850690893675296</v>
      </c>
      <c r="R2725">
        <f t="shared" si="626"/>
        <v>0.83668510409641816</v>
      </c>
      <c r="S2725" s="296">
        <f t="shared" si="633"/>
        <v>0</v>
      </c>
      <c r="T2725" s="283">
        <f t="shared" si="634"/>
        <v>0</v>
      </c>
    </row>
    <row r="2726" spans="1:20" x14ac:dyDescent="0.25">
      <c r="A2726" s="286">
        <v>43214</v>
      </c>
      <c r="B2726" s="1">
        <f t="shared" si="627"/>
        <v>2</v>
      </c>
      <c r="C2726" s="285">
        <v>12</v>
      </c>
      <c r="D2726" t="s">
        <v>714</v>
      </c>
      <c r="F2726" s="16">
        <v>54</v>
      </c>
      <c r="G2726" t="str">
        <f t="shared" si="621"/>
        <v>Neither</v>
      </c>
      <c r="H2726" s="283">
        <f>IF(G2726="heating",F2726*Assumptions!M$4+Assumptions!M$7,0)</f>
        <v>0</v>
      </c>
      <c r="I2726" s="15">
        <f t="shared" si="622"/>
        <v>0.91648403420261149</v>
      </c>
      <c r="J2726" s="15">
        <f t="shared" si="623"/>
        <v>1.0199659078795975</v>
      </c>
      <c r="K2726" s="283">
        <f t="shared" si="628"/>
        <v>0</v>
      </c>
      <c r="L2726" s="283">
        <f t="shared" si="629"/>
        <v>4.1559947708987721</v>
      </c>
      <c r="M2726" s="283">
        <f t="shared" si="630"/>
        <v>0</v>
      </c>
      <c r="N2726" s="283">
        <f t="shared" si="631"/>
        <v>3.9259252525022648</v>
      </c>
      <c r="O2726" s="283">
        <f t="shared" si="632"/>
        <v>0</v>
      </c>
      <c r="P2726" s="21">
        <f t="shared" si="624"/>
        <v>0</v>
      </c>
      <c r="Q2726" s="21">
        <f t="shared" si="625"/>
        <v>0.75910815787401487</v>
      </c>
      <c r="R2726">
        <f t="shared" si="626"/>
        <v>0.83668510409641816</v>
      </c>
      <c r="S2726" s="296">
        <f t="shared" si="633"/>
        <v>0</v>
      </c>
      <c r="T2726" s="283">
        <f t="shared" si="634"/>
        <v>0</v>
      </c>
    </row>
    <row r="2727" spans="1:20" x14ac:dyDescent="0.25">
      <c r="A2727" s="286">
        <v>43214</v>
      </c>
      <c r="B2727" s="1">
        <f t="shared" si="627"/>
        <v>2</v>
      </c>
      <c r="C2727" s="285">
        <v>13</v>
      </c>
      <c r="D2727" t="s">
        <v>714</v>
      </c>
      <c r="F2727" s="16">
        <v>57</v>
      </c>
      <c r="G2727" t="str">
        <f t="shared" si="621"/>
        <v>Neither</v>
      </c>
      <c r="H2727" s="283">
        <f>IF(G2727="heating",F2727*Assumptions!M$4+Assumptions!M$7,0)</f>
        <v>0</v>
      </c>
      <c r="I2727" s="15">
        <f t="shared" si="622"/>
        <v>0.90040206880052787</v>
      </c>
      <c r="J2727" s="15">
        <f t="shared" si="623"/>
        <v>1.0199659078795975</v>
      </c>
      <c r="K2727" s="283">
        <f t="shared" si="628"/>
        <v>0</v>
      </c>
      <c r="L2727" s="283">
        <f t="shared" si="629"/>
        <v>4.2530692972692208</v>
      </c>
      <c r="M2727" s="283">
        <f t="shared" si="630"/>
        <v>0</v>
      </c>
      <c r="N2727" s="283">
        <f t="shared" si="631"/>
        <v>4.1119599131986844</v>
      </c>
      <c r="O2727" s="283">
        <f t="shared" si="632"/>
        <v>0</v>
      </c>
      <c r="P2727" s="21">
        <f t="shared" si="624"/>
        <v>0</v>
      </c>
      <c r="Q2727" s="21">
        <f t="shared" si="625"/>
        <v>0.79115902007799765</v>
      </c>
      <c r="R2727">
        <f t="shared" si="626"/>
        <v>0.83668510409641816</v>
      </c>
      <c r="S2727" s="296">
        <f t="shared" si="633"/>
        <v>0</v>
      </c>
      <c r="T2727" s="283">
        <f t="shared" si="634"/>
        <v>0</v>
      </c>
    </row>
    <row r="2728" spans="1:20" x14ac:dyDescent="0.25">
      <c r="A2728" s="286">
        <v>43214</v>
      </c>
      <c r="B2728" s="1">
        <f t="shared" si="627"/>
        <v>2</v>
      </c>
      <c r="C2728" s="285">
        <v>14</v>
      </c>
      <c r="D2728" t="s">
        <v>714</v>
      </c>
      <c r="F2728" s="16">
        <v>57</v>
      </c>
      <c r="G2728" t="str">
        <f t="shared" si="621"/>
        <v>Neither</v>
      </c>
      <c r="H2728" s="283">
        <f>IF(G2728="heating",F2728*Assumptions!M$4+Assumptions!M$7,0)</f>
        <v>0</v>
      </c>
      <c r="I2728" s="15">
        <f t="shared" si="622"/>
        <v>0.86032894500746537</v>
      </c>
      <c r="J2728" s="15">
        <f t="shared" si="623"/>
        <v>1.0199659078795975</v>
      </c>
      <c r="K2728" s="283">
        <f t="shared" si="628"/>
        <v>0</v>
      </c>
      <c r="L2728" s="283">
        <f t="shared" si="629"/>
        <v>4.2530692972692208</v>
      </c>
      <c r="M2728" s="283">
        <f t="shared" si="630"/>
        <v>0</v>
      </c>
      <c r="N2728" s="283">
        <f t="shared" si="631"/>
        <v>4.1119599131986844</v>
      </c>
      <c r="O2728" s="283">
        <f t="shared" si="632"/>
        <v>0</v>
      </c>
      <c r="P2728" s="21">
        <f t="shared" si="624"/>
        <v>0</v>
      </c>
      <c r="Q2728" s="21">
        <f t="shared" si="625"/>
        <v>0.84355555031342389</v>
      </c>
      <c r="R2728">
        <f t="shared" si="626"/>
        <v>0.83668510409641816</v>
      </c>
      <c r="S2728" s="296">
        <f t="shared" si="633"/>
        <v>0</v>
      </c>
      <c r="T2728" s="283">
        <f t="shared" si="634"/>
        <v>0</v>
      </c>
    </row>
    <row r="2729" spans="1:20" x14ac:dyDescent="0.25">
      <c r="A2729" s="286">
        <v>43214</v>
      </c>
      <c r="B2729" s="1">
        <f t="shared" si="627"/>
        <v>2</v>
      </c>
      <c r="C2729" s="285">
        <v>15</v>
      </c>
      <c r="D2729" t="s">
        <v>714</v>
      </c>
      <c r="F2729" s="16">
        <v>57</v>
      </c>
      <c r="G2729" t="str">
        <f t="shared" si="621"/>
        <v>Neither</v>
      </c>
      <c r="H2729" s="283">
        <f>IF(G2729="heating",F2729*Assumptions!M$4+Assumptions!M$7,0)</f>
        <v>0</v>
      </c>
      <c r="I2729" s="15">
        <f t="shared" si="622"/>
        <v>0.85754515037175039</v>
      </c>
      <c r="J2729" s="15">
        <f t="shared" si="623"/>
        <v>1.0199659078795975</v>
      </c>
      <c r="K2729" s="283">
        <f t="shared" si="628"/>
        <v>0</v>
      </c>
      <c r="L2729" s="283">
        <f t="shared" si="629"/>
        <v>4.2530692972692208</v>
      </c>
      <c r="M2729" s="283">
        <f t="shared" si="630"/>
        <v>0</v>
      </c>
      <c r="N2729" s="283">
        <f t="shared" si="631"/>
        <v>4.1119599131986844</v>
      </c>
      <c r="O2729" s="283">
        <f t="shared" si="632"/>
        <v>0</v>
      </c>
      <c r="P2729" s="21">
        <f t="shared" si="624"/>
        <v>0</v>
      </c>
      <c r="Q2729" s="21">
        <f t="shared" si="625"/>
        <v>0.96592607327566882</v>
      </c>
      <c r="R2729">
        <f t="shared" si="626"/>
        <v>0.83668510409641816</v>
      </c>
      <c r="S2729" s="296">
        <f t="shared" si="633"/>
        <v>0</v>
      </c>
      <c r="T2729" s="283">
        <f t="shared" si="634"/>
        <v>0</v>
      </c>
    </row>
    <row r="2730" spans="1:20" x14ac:dyDescent="0.25">
      <c r="A2730" s="286">
        <v>43214</v>
      </c>
      <c r="B2730" s="1">
        <f t="shared" si="627"/>
        <v>2</v>
      </c>
      <c r="C2730" s="285">
        <v>16</v>
      </c>
      <c r="D2730" t="s">
        <v>714</v>
      </c>
      <c r="F2730" s="16">
        <v>57</v>
      </c>
      <c r="G2730" t="str">
        <f t="shared" si="621"/>
        <v>Neither</v>
      </c>
      <c r="H2730" s="283">
        <f>IF(G2730="heating",F2730*Assumptions!M$4+Assumptions!M$7,0)</f>
        <v>0</v>
      </c>
      <c r="I2730" s="15">
        <f t="shared" si="622"/>
        <v>0.88344815438260227</v>
      </c>
      <c r="J2730" s="15">
        <f t="shared" si="623"/>
        <v>1.0199659078795975</v>
      </c>
      <c r="K2730" s="283">
        <f t="shared" si="628"/>
        <v>0</v>
      </c>
      <c r="L2730" s="283">
        <f t="shared" si="629"/>
        <v>4.2530692972692208</v>
      </c>
      <c r="M2730" s="283">
        <f t="shared" si="630"/>
        <v>0</v>
      </c>
      <c r="N2730" s="283">
        <f t="shared" si="631"/>
        <v>4.1119599131986844</v>
      </c>
      <c r="O2730" s="283">
        <f t="shared" si="632"/>
        <v>0</v>
      </c>
      <c r="P2730" s="21">
        <f t="shared" si="624"/>
        <v>0</v>
      </c>
      <c r="Q2730" s="21">
        <f t="shared" si="625"/>
        <v>1.1649354943302594</v>
      </c>
      <c r="R2730">
        <f t="shared" si="626"/>
        <v>0.83668510409641816</v>
      </c>
      <c r="S2730" s="296">
        <f t="shared" si="633"/>
        <v>0</v>
      </c>
      <c r="T2730" s="283">
        <f t="shared" si="634"/>
        <v>0</v>
      </c>
    </row>
    <row r="2731" spans="1:20" x14ac:dyDescent="0.25">
      <c r="A2731" s="286">
        <v>43214</v>
      </c>
      <c r="B2731" s="1">
        <f t="shared" si="627"/>
        <v>2</v>
      </c>
      <c r="C2731" s="285">
        <v>17</v>
      </c>
      <c r="D2731" t="s">
        <v>714</v>
      </c>
      <c r="F2731" s="16">
        <v>57</v>
      </c>
      <c r="G2731" t="str">
        <f t="shared" si="621"/>
        <v>Neither</v>
      </c>
      <c r="H2731" s="283">
        <f>IF(G2731="heating",F2731*Assumptions!M$4+Assumptions!M$7,0)</f>
        <v>0</v>
      </c>
      <c r="I2731" s="15">
        <f t="shared" si="622"/>
        <v>0.94025748850374469</v>
      </c>
      <c r="J2731" s="15">
        <f t="shared" si="623"/>
        <v>1.0199659078795975</v>
      </c>
      <c r="K2731" s="283">
        <f t="shared" si="628"/>
        <v>0</v>
      </c>
      <c r="L2731" s="283">
        <f t="shared" si="629"/>
        <v>4.2530692972692208</v>
      </c>
      <c r="M2731" s="283">
        <f t="shared" si="630"/>
        <v>0</v>
      </c>
      <c r="N2731" s="283">
        <f t="shared" si="631"/>
        <v>4.1119599131986844</v>
      </c>
      <c r="O2731" s="283">
        <f t="shared" si="632"/>
        <v>0</v>
      </c>
      <c r="P2731" s="21">
        <f t="shared" si="624"/>
        <v>0</v>
      </c>
      <c r="Q2731" s="21">
        <f t="shared" si="625"/>
        <v>1.3521540118753073</v>
      </c>
      <c r="R2731">
        <f t="shared" si="626"/>
        <v>0.83668510409641816</v>
      </c>
      <c r="S2731" s="296">
        <f t="shared" si="633"/>
        <v>0</v>
      </c>
      <c r="T2731" s="283">
        <f t="shared" si="634"/>
        <v>0</v>
      </c>
    </row>
    <row r="2732" spans="1:20" x14ac:dyDescent="0.25">
      <c r="A2732" s="286">
        <v>43214</v>
      </c>
      <c r="B2732" s="1">
        <f t="shared" si="627"/>
        <v>2</v>
      </c>
      <c r="C2732" s="285">
        <v>18</v>
      </c>
      <c r="D2732" t="s">
        <v>714</v>
      </c>
      <c r="F2732" s="16">
        <v>57</v>
      </c>
      <c r="G2732" t="str">
        <f t="shared" si="621"/>
        <v>Neither</v>
      </c>
      <c r="H2732" s="283">
        <f>IF(G2732="heating",F2732*Assumptions!M$4+Assumptions!M$7,0)</f>
        <v>0</v>
      </c>
      <c r="I2732" s="15">
        <f t="shared" si="622"/>
        <v>0.98182363790757687</v>
      </c>
      <c r="J2732" s="15">
        <f t="shared" si="623"/>
        <v>1.0199659078795975</v>
      </c>
      <c r="K2732" s="283">
        <f t="shared" si="628"/>
        <v>0</v>
      </c>
      <c r="L2732" s="283">
        <f t="shared" si="629"/>
        <v>4.2530692972692208</v>
      </c>
      <c r="M2732" s="283">
        <f t="shared" si="630"/>
        <v>0</v>
      </c>
      <c r="N2732" s="283">
        <f t="shared" si="631"/>
        <v>4.1119599131986844</v>
      </c>
      <c r="O2732" s="283">
        <f t="shared" si="632"/>
        <v>0</v>
      </c>
      <c r="P2732" s="21">
        <f t="shared" si="624"/>
        <v>0</v>
      </c>
      <c r="Q2732" s="21">
        <f t="shared" si="625"/>
        <v>1.5598916921549892</v>
      </c>
      <c r="R2732">
        <f t="shared" si="626"/>
        <v>0.83668510409641816</v>
      </c>
      <c r="S2732" s="296">
        <f t="shared" si="633"/>
        <v>0</v>
      </c>
      <c r="T2732" s="283">
        <f t="shared" si="634"/>
        <v>0</v>
      </c>
    </row>
    <row r="2733" spans="1:20" x14ac:dyDescent="0.25">
      <c r="A2733" s="286">
        <v>43214</v>
      </c>
      <c r="B2733" s="1">
        <f t="shared" si="627"/>
        <v>2</v>
      </c>
      <c r="C2733" s="285">
        <v>19</v>
      </c>
      <c r="D2733" t="s">
        <v>714</v>
      </c>
      <c r="F2733" s="16">
        <v>55</v>
      </c>
      <c r="G2733" t="str">
        <f t="shared" si="621"/>
        <v>Neither</v>
      </c>
      <c r="H2733" s="283">
        <f>IF(G2733="heating",F2733*Assumptions!M$4+Assumptions!M$7,0)</f>
        <v>0</v>
      </c>
      <c r="I2733" s="15">
        <f t="shared" si="622"/>
        <v>0.98418842963438757</v>
      </c>
      <c r="J2733" s="15">
        <f t="shared" si="623"/>
        <v>1.0199659078795975</v>
      </c>
      <c r="K2733" s="283">
        <f t="shared" si="628"/>
        <v>0</v>
      </c>
      <c r="L2733" s="283">
        <f t="shared" si="629"/>
        <v>4.1851135499983272</v>
      </c>
      <c r="M2733" s="283">
        <f t="shared" si="630"/>
        <v>0</v>
      </c>
      <c r="N2733" s="283">
        <f t="shared" si="631"/>
        <v>3.9876635481217684</v>
      </c>
      <c r="O2733" s="283">
        <f t="shared" si="632"/>
        <v>0</v>
      </c>
      <c r="P2733" s="21">
        <f t="shared" si="624"/>
        <v>0</v>
      </c>
      <c r="Q2733" s="21">
        <f t="shared" si="625"/>
        <v>1.6764212681468484</v>
      </c>
      <c r="R2733">
        <f t="shared" si="626"/>
        <v>0.83668510409641816</v>
      </c>
      <c r="S2733" s="296">
        <f t="shared" si="633"/>
        <v>0</v>
      </c>
      <c r="T2733" s="283">
        <f t="shared" si="634"/>
        <v>0</v>
      </c>
    </row>
    <row r="2734" spans="1:20" x14ac:dyDescent="0.25">
      <c r="A2734" s="286">
        <v>43214</v>
      </c>
      <c r="B2734" s="1">
        <f t="shared" si="627"/>
        <v>2</v>
      </c>
      <c r="C2734" s="285">
        <v>20</v>
      </c>
      <c r="D2734" t="s">
        <v>714</v>
      </c>
      <c r="F2734" s="16">
        <v>54</v>
      </c>
      <c r="G2734" t="str">
        <f t="shared" si="621"/>
        <v>Neither</v>
      </c>
      <c r="H2734" s="283">
        <f>IF(G2734="heating",F2734*Assumptions!M$4+Assumptions!M$7,0)</f>
        <v>0</v>
      </c>
      <c r="I2734" s="15">
        <f t="shared" si="622"/>
        <v>0.97071962311712034</v>
      </c>
      <c r="J2734" s="15">
        <f t="shared" si="623"/>
        <v>1.0199659078795975</v>
      </c>
      <c r="K2734" s="283">
        <f t="shared" si="628"/>
        <v>0</v>
      </c>
      <c r="L2734" s="283">
        <f t="shared" si="629"/>
        <v>4.1559947708987721</v>
      </c>
      <c r="M2734" s="283">
        <f t="shared" si="630"/>
        <v>0</v>
      </c>
      <c r="N2734" s="283">
        <f t="shared" si="631"/>
        <v>3.9259252525022648</v>
      </c>
      <c r="O2734" s="283">
        <f t="shared" si="632"/>
        <v>0</v>
      </c>
      <c r="P2734" s="21">
        <f t="shared" si="624"/>
        <v>0</v>
      </c>
      <c r="Q2734" s="21">
        <f t="shared" si="625"/>
        <v>1.52436960139122</v>
      </c>
      <c r="R2734">
        <f t="shared" si="626"/>
        <v>0.83668510409641816</v>
      </c>
      <c r="S2734" s="296">
        <f t="shared" si="633"/>
        <v>0</v>
      </c>
      <c r="T2734" s="283">
        <f t="shared" si="634"/>
        <v>0</v>
      </c>
    </row>
    <row r="2735" spans="1:20" x14ac:dyDescent="0.25">
      <c r="A2735" s="286">
        <v>43214</v>
      </c>
      <c r="B2735" s="1">
        <f t="shared" si="627"/>
        <v>2</v>
      </c>
      <c r="C2735" s="285">
        <v>21</v>
      </c>
      <c r="D2735" t="s">
        <v>714</v>
      </c>
      <c r="F2735" s="16">
        <v>52</v>
      </c>
      <c r="G2735" t="str">
        <f t="shared" si="621"/>
        <v>Neither</v>
      </c>
      <c r="H2735" s="283">
        <f>IF(G2735="heating",F2735*Assumptions!M$4+Assumptions!M$7,0)</f>
        <v>0</v>
      </c>
      <c r="I2735" s="15">
        <f t="shared" si="622"/>
        <v>0.95751150862929935</v>
      </c>
      <c r="J2735" s="15">
        <f t="shared" si="623"/>
        <v>1.0199659078795975</v>
      </c>
      <c r="K2735" s="283">
        <f t="shared" si="628"/>
        <v>0</v>
      </c>
      <c r="L2735" s="283">
        <f t="shared" si="629"/>
        <v>4.0950984110509578</v>
      </c>
      <c r="M2735" s="283">
        <f t="shared" si="630"/>
        <v>0</v>
      </c>
      <c r="N2735" s="283">
        <f t="shared" si="631"/>
        <v>3.802065958051716</v>
      </c>
      <c r="O2735" s="283">
        <f t="shared" si="632"/>
        <v>0</v>
      </c>
      <c r="P2735" s="21">
        <f t="shared" si="624"/>
        <v>0</v>
      </c>
      <c r="Q2735" s="21">
        <f t="shared" si="625"/>
        <v>1.4448604713749031</v>
      </c>
      <c r="R2735">
        <f t="shared" si="626"/>
        <v>0.83668510409641816</v>
      </c>
      <c r="S2735" s="296">
        <f t="shared" si="633"/>
        <v>0</v>
      </c>
      <c r="T2735" s="283">
        <f t="shared" si="634"/>
        <v>0</v>
      </c>
    </row>
    <row r="2736" spans="1:20" x14ac:dyDescent="0.25">
      <c r="A2736" s="286">
        <v>43214</v>
      </c>
      <c r="B2736" s="1">
        <f t="shared" si="627"/>
        <v>2</v>
      </c>
      <c r="C2736" s="285">
        <v>22</v>
      </c>
      <c r="D2736" t="s">
        <v>714</v>
      </c>
      <c r="F2736" s="16">
        <v>48</v>
      </c>
      <c r="G2736" t="str">
        <f t="shared" si="621"/>
        <v>Neither</v>
      </c>
      <c r="H2736" s="283">
        <f>IF(G2736="heating",F2736*Assumptions!M$4+Assumptions!M$7,0)</f>
        <v>0</v>
      </c>
      <c r="I2736" s="15">
        <f t="shared" si="622"/>
        <v>0.9426530227543114</v>
      </c>
      <c r="J2736" s="15">
        <f t="shared" si="623"/>
        <v>1.0199659078795975</v>
      </c>
      <c r="K2736" s="283">
        <f t="shared" si="628"/>
        <v>0</v>
      </c>
      <c r="L2736" s="283">
        <f t="shared" si="629"/>
        <v>3.9630740889572826</v>
      </c>
      <c r="M2736" s="283">
        <f t="shared" si="630"/>
        <v>0</v>
      </c>
      <c r="N2736" s="283">
        <f t="shared" si="631"/>
        <v>3.5524856183738187</v>
      </c>
      <c r="O2736" s="283">
        <f t="shared" si="632"/>
        <v>0</v>
      </c>
      <c r="P2736" s="21">
        <f t="shared" si="624"/>
        <v>0</v>
      </c>
      <c r="Q2736" s="21">
        <f t="shared" si="625"/>
        <v>1.2427137171080138</v>
      </c>
      <c r="R2736">
        <f t="shared" si="626"/>
        <v>0.83668510409641816</v>
      </c>
      <c r="S2736" s="296">
        <f t="shared" si="633"/>
        <v>0</v>
      </c>
      <c r="T2736" s="283">
        <f t="shared" si="634"/>
        <v>0</v>
      </c>
    </row>
    <row r="2737" spans="1:20" x14ac:dyDescent="0.25">
      <c r="A2737" s="286">
        <v>43214</v>
      </c>
      <c r="B2737" s="1">
        <f t="shared" si="627"/>
        <v>2</v>
      </c>
      <c r="C2737" s="285">
        <v>23</v>
      </c>
      <c r="D2737" t="s">
        <v>713</v>
      </c>
      <c r="F2737" s="16">
        <v>46</v>
      </c>
      <c r="G2737" t="str">
        <f t="shared" si="621"/>
        <v>Neither</v>
      </c>
      <c r="H2737" s="283">
        <f>IF(G2737="heating",F2737*Assumptions!M$4+Assumptions!M$7,0)</f>
        <v>0</v>
      </c>
      <c r="I2737" s="15">
        <f t="shared" si="622"/>
        <v>0.94450710149963013</v>
      </c>
      <c r="J2737" s="15">
        <f t="shared" si="623"/>
        <v>1.0199659078795975</v>
      </c>
      <c r="K2737" s="283">
        <f t="shared" si="628"/>
        <v>0</v>
      </c>
      <c r="L2737" s="283">
        <f t="shared" si="629"/>
        <v>3.8708416397494121</v>
      </c>
      <c r="M2737" s="283">
        <f t="shared" si="630"/>
        <v>0</v>
      </c>
      <c r="N2737" s="283">
        <f t="shared" si="631"/>
        <v>3.4228778732085736</v>
      </c>
      <c r="O2737" s="283">
        <f t="shared" si="632"/>
        <v>0</v>
      </c>
      <c r="P2737" s="21">
        <f t="shared" si="624"/>
        <v>0</v>
      </c>
      <c r="Q2737" s="21">
        <f t="shared" si="625"/>
        <v>1.0297519246597011</v>
      </c>
      <c r="R2737">
        <f t="shared" si="626"/>
        <v>0.83668510409641816</v>
      </c>
      <c r="S2737" s="296">
        <f t="shared" si="633"/>
        <v>0</v>
      </c>
      <c r="T2737" s="283">
        <f t="shared" si="634"/>
        <v>0</v>
      </c>
    </row>
    <row r="2738" spans="1:20" x14ac:dyDescent="0.25">
      <c r="A2738" s="286">
        <v>43215</v>
      </c>
      <c r="B2738" s="1">
        <f t="shared" si="627"/>
        <v>3</v>
      </c>
      <c r="C2738" s="285">
        <v>0</v>
      </c>
      <c r="D2738" t="s">
        <v>713</v>
      </c>
      <c r="F2738" s="16">
        <v>45</v>
      </c>
      <c r="G2738" t="str">
        <f t="shared" si="621"/>
        <v>heating</v>
      </c>
      <c r="H2738" s="283">
        <f>IF(G2738="heating",F2738*Assumptions!M$4+Assumptions!M$7,0)</f>
        <v>0.26267355323341679</v>
      </c>
      <c r="I2738" s="15">
        <f t="shared" si="622"/>
        <v>0.97481507806017154</v>
      </c>
      <c r="J2738" s="15">
        <f t="shared" si="623"/>
        <v>1.0263036171733995</v>
      </c>
      <c r="K2738" s="283">
        <f t="shared" si="628"/>
        <v>0.26279339559614845</v>
      </c>
      <c r="L2738" s="283">
        <f t="shared" si="629"/>
        <v>3.8225513186096443</v>
      </c>
      <c r="M2738" s="283">
        <f t="shared" si="630"/>
        <v>3.4274947138073704</v>
      </c>
      <c r="N2738" s="283">
        <f t="shared" si="631"/>
        <v>3.3574836377085973</v>
      </c>
      <c r="O2738" s="283">
        <f t="shared" si="632"/>
        <v>0.29919467948428741</v>
      </c>
      <c r="P2738" s="21">
        <f t="shared" si="624"/>
        <v>0</v>
      </c>
      <c r="Q2738" s="21">
        <f t="shared" si="625"/>
        <v>0.90668853391740301</v>
      </c>
      <c r="R2738">
        <f t="shared" si="626"/>
        <v>0.9421089825381942</v>
      </c>
      <c r="S2738" s="296">
        <f t="shared" si="633"/>
        <v>0</v>
      </c>
      <c r="T2738" s="283">
        <f t="shared" si="634"/>
        <v>0.26279339559614845</v>
      </c>
    </row>
    <row r="2739" spans="1:20" x14ac:dyDescent="0.25">
      <c r="A2739" s="286">
        <v>43215</v>
      </c>
      <c r="B2739" s="1">
        <f t="shared" si="627"/>
        <v>3</v>
      </c>
      <c r="C2739" s="285">
        <v>1</v>
      </c>
      <c r="D2739" t="s">
        <v>713</v>
      </c>
      <c r="F2739" s="16">
        <v>43</v>
      </c>
      <c r="G2739" t="str">
        <f t="shared" si="621"/>
        <v>heating</v>
      </c>
      <c r="H2739" s="283">
        <f>IF(G2739="heating",F2739*Assumptions!M$4+Assumptions!M$7,0)</f>
        <v>0.28406530170749683</v>
      </c>
      <c r="I2739" s="15">
        <f t="shared" si="622"/>
        <v>1.012242869806885</v>
      </c>
      <c r="J2739" s="15">
        <f t="shared" si="623"/>
        <v>1.0263036171733995</v>
      </c>
      <c r="K2739" s="283">
        <f t="shared" si="628"/>
        <v>0.2951064992105224</v>
      </c>
      <c r="L2739" s="283">
        <f t="shared" si="629"/>
        <v>3.7370271581932331</v>
      </c>
      <c r="M2739" s="283">
        <f t="shared" si="630"/>
        <v>3.7628252591960853</v>
      </c>
      <c r="N2739" s="283">
        <f t="shared" si="631"/>
        <v>3.2278965655525562</v>
      </c>
      <c r="O2739" s="283">
        <f t="shared" si="632"/>
        <v>0.34165314151578757</v>
      </c>
      <c r="P2739" s="21">
        <f t="shared" si="624"/>
        <v>0</v>
      </c>
      <c r="Q2739" s="21">
        <f t="shared" si="625"/>
        <v>0.81803459285312596</v>
      </c>
      <c r="R2739">
        <f t="shared" si="626"/>
        <v>0.9421089825381942</v>
      </c>
      <c r="S2739" s="296">
        <f t="shared" si="633"/>
        <v>0</v>
      </c>
      <c r="T2739" s="283">
        <f t="shared" si="634"/>
        <v>0.2951064992105224</v>
      </c>
    </row>
    <row r="2740" spans="1:20" x14ac:dyDescent="0.25">
      <c r="A2740" s="286">
        <v>43215</v>
      </c>
      <c r="B2740" s="1">
        <f t="shared" si="627"/>
        <v>3</v>
      </c>
      <c r="C2740" s="285">
        <v>2</v>
      </c>
      <c r="D2740" t="s">
        <v>713</v>
      </c>
      <c r="F2740" s="16">
        <v>43</v>
      </c>
      <c r="G2740" t="str">
        <f t="shared" si="621"/>
        <v>heating</v>
      </c>
      <c r="H2740" s="283">
        <f>IF(G2740="heating",F2740*Assumptions!M$4+Assumptions!M$7,0)</f>
        <v>0.28406530170749683</v>
      </c>
      <c r="I2740" s="15">
        <f t="shared" si="622"/>
        <v>1.0509704703585963</v>
      </c>
      <c r="J2740" s="15">
        <f t="shared" si="623"/>
        <v>1.0263036171733995</v>
      </c>
      <c r="K2740" s="283">
        <f t="shared" si="628"/>
        <v>0.30639703724495621</v>
      </c>
      <c r="L2740" s="283">
        <f t="shared" si="629"/>
        <v>3.7370271581932331</v>
      </c>
      <c r="M2740" s="283">
        <f t="shared" si="630"/>
        <v>3.9067879364652645</v>
      </c>
      <c r="N2740" s="283">
        <f t="shared" si="631"/>
        <v>3.2278965655525562</v>
      </c>
      <c r="O2740" s="283">
        <f t="shared" si="632"/>
        <v>0.35472451676230821</v>
      </c>
      <c r="P2740" s="21">
        <f t="shared" si="624"/>
        <v>0</v>
      </c>
      <c r="Q2740" s="21">
        <f t="shared" si="625"/>
        <v>0.74507607494346417</v>
      </c>
      <c r="R2740">
        <f t="shared" si="626"/>
        <v>0.9421089825381942</v>
      </c>
      <c r="S2740" s="296">
        <f t="shared" si="633"/>
        <v>0</v>
      </c>
      <c r="T2740" s="283">
        <f t="shared" si="634"/>
        <v>0.30639703724495621</v>
      </c>
    </row>
    <row r="2741" spans="1:20" x14ac:dyDescent="0.25">
      <c r="A2741" s="286">
        <v>43215</v>
      </c>
      <c r="B2741" s="1">
        <f t="shared" si="627"/>
        <v>3</v>
      </c>
      <c r="C2741" s="285">
        <v>3</v>
      </c>
      <c r="D2741" t="s">
        <v>713</v>
      </c>
      <c r="F2741" s="16">
        <v>41</v>
      </c>
      <c r="G2741" t="str">
        <f t="shared" si="621"/>
        <v>heating</v>
      </c>
      <c r="H2741" s="283">
        <f>IF(G2741="heating",F2741*Assumptions!M$4+Assumptions!M$7,0)</f>
        <v>0.30545705018157687</v>
      </c>
      <c r="I2741" s="15">
        <f t="shared" si="622"/>
        <v>1.0924036124451033</v>
      </c>
      <c r="J2741" s="15">
        <f t="shared" si="623"/>
        <v>1.0263036171733995</v>
      </c>
      <c r="K2741" s="283">
        <f t="shared" si="628"/>
        <v>0.34245943877944113</v>
      </c>
      <c r="L2741" s="283">
        <f t="shared" si="629"/>
        <v>3.6290180754851575</v>
      </c>
      <c r="M2741" s="283">
        <f t="shared" si="630"/>
        <v>4.2404045756551341</v>
      </c>
      <c r="N2741" s="283">
        <f t="shared" si="631"/>
        <v>3.0927664988509331</v>
      </c>
      <c r="O2741" s="283">
        <f t="shared" si="632"/>
        <v>0.40183812580511125</v>
      </c>
      <c r="P2741" s="21">
        <f t="shared" si="624"/>
        <v>0</v>
      </c>
      <c r="Q2741" s="21">
        <f t="shared" si="625"/>
        <v>0.69158980876382303</v>
      </c>
      <c r="R2741">
        <f t="shared" si="626"/>
        <v>0.9421089825381942</v>
      </c>
      <c r="S2741" s="296">
        <f t="shared" si="633"/>
        <v>0</v>
      </c>
      <c r="T2741" s="283">
        <f t="shared" si="634"/>
        <v>0.34245943877944113</v>
      </c>
    </row>
    <row r="2742" spans="1:20" x14ac:dyDescent="0.25">
      <c r="A2742" s="286">
        <v>43215</v>
      </c>
      <c r="B2742" s="1">
        <f t="shared" si="627"/>
        <v>3</v>
      </c>
      <c r="C2742" s="285">
        <v>4</v>
      </c>
      <c r="D2742" t="s">
        <v>713</v>
      </c>
      <c r="F2742" s="16">
        <v>41</v>
      </c>
      <c r="G2742" t="str">
        <f t="shared" si="621"/>
        <v>heating</v>
      </c>
      <c r="H2742" s="283">
        <f>IF(G2742="heating",F2742*Assumptions!M$4+Assumptions!M$7,0)</f>
        <v>0.30545705018157687</v>
      </c>
      <c r="I2742" s="15">
        <f t="shared" si="622"/>
        <v>1.1348296917927807</v>
      </c>
      <c r="J2742" s="15">
        <f t="shared" si="623"/>
        <v>1.0263036171733995</v>
      </c>
      <c r="K2742" s="283">
        <f t="shared" si="628"/>
        <v>0.3557596614787209</v>
      </c>
      <c r="L2742" s="283">
        <f t="shared" si="629"/>
        <v>3.6290180754851575</v>
      </c>
      <c r="M2742" s="283">
        <f t="shared" si="630"/>
        <v>4.4050907218225968</v>
      </c>
      <c r="N2742" s="283">
        <f t="shared" si="631"/>
        <v>3.0927664988509331</v>
      </c>
      <c r="O2742" s="283">
        <f t="shared" si="632"/>
        <v>0.41744446032845689</v>
      </c>
      <c r="P2742" s="21">
        <f t="shared" si="624"/>
        <v>0</v>
      </c>
      <c r="Q2742" s="21">
        <f t="shared" si="625"/>
        <v>0.6473875548762833</v>
      </c>
      <c r="R2742">
        <f t="shared" si="626"/>
        <v>0.9421089825381942</v>
      </c>
      <c r="S2742" s="296">
        <f t="shared" si="633"/>
        <v>0</v>
      </c>
      <c r="T2742" s="283">
        <f t="shared" si="634"/>
        <v>0.3557596614787209</v>
      </c>
    </row>
    <row r="2743" spans="1:20" x14ac:dyDescent="0.25">
      <c r="A2743" s="286">
        <v>43215</v>
      </c>
      <c r="B2743" s="1">
        <f t="shared" si="627"/>
        <v>3</v>
      </c>
      <c r="C2743" s="285">
        <v>5</v>
      </c>
      <c r="D2743" t="s">
        <v>713</v>
      </c>
      <c r="F2743" s="16">
        <v>41</v>
      </c>
      <c r="G2743" t="str">
        <f t="shared" si="621"/>
        <v>heating</v>
      </c>
      <c r="H2743" s="283">
        <f>IF(G2743="heating",F2743*Assumptions!M$4+Assumptions!M$7,0)</f>
        <v>0.30545705018157687</v>
      </c>
      <c r="I2743" s="15">
        <f t="shared" si="622"/>
        <v>1.1635558681477385</v>
      </c>
      <c r="J2743" s="15">
        <f t="shared" si="623"/>
        <v>1.0263036171733995</v>
      </c>
      <c r="K2743" s="283">
        <f t="shared" si="628"/>
        <v>0.36476507863472885</v>
      </c>
      <c r="L2743" s="283">
        <f t="shared" si="629"/>
        <v>3.6290180754851575</v>
      </c>
      <c r="M2743" s="283">
        <f t="shared" si="630"/>
        <v>4.5165976852461203</v>
      </c>
      <c r="N2743" s="283">
        <f t="shared" si="631"/>
        <v>3.0927664988509331</v>
      </c>
      <c r="O2743" s="283">
        <f t="shared" si="632"/>
        <v>0.4280113174282667</v>
      </c>
      <c r="P2743" s="21">
        <f t="shared" si="624"/>
        <v>0</v>
      </c>
      <c r="Q2743" s="21">
        <f t="shared" si="625"/>
        <v>0.72139578924615555</v>
      </c>
      <c r="R2743">
        <f t="shared" si="626"/>
        <v>0.9421089825381942</v>
      </c>
      <c r="S2743" s="296">
        <f t="shared" si="633"/>
        <v>0</v>
      </c>
      <c r="T2743" s="283">
        <f t="shared" si="634"/>
        <v>0.36476507863472885</v>
      </c>
    </row>
    <row r="2744" spans="1:20" x14ac:dyDescent="0.25">
      <c r="A2744" s="286">
        <v>43215</v>
      </c>
      <c r="B2744" s="1">
        <f t="shared" si="627"/>
        <v>3</v>
      </c>
      <c r="C2744" s="285">
        <v>6</v>
      </c>
      <c r="D2744" t="s">
        <v>713</v>
      </c>
      <c r="F2744" s="16">
        <v>43</v>
      </c>
      <c r="G2744" t="str">
        <f t="shared" si="621"/>
        <v>heating</v>
      </c>
      <c r="H2744" s="283">
        <f>IF(G2744="heating",F2744*Assumptions!M$4+Assumptions!M$7,0)</f>
        <v>0.28406530170749683</v>
      </c>
      <c r="I2744" s="15">
        <f t="shared" si="622"/>
        <v>1.2083911162615524</v>
      </c>
      <c r="J2744" s="15">
        <f t="shared" si="623"/>
        <v>1.0263036171733995</v>
      </c>
      <c r="K2744" s="283">
        <f t="shared" si="628"/>
        <v>0.35229101891829062</v>
      </c>
      <c r="L2744" s="283">
        <f t="shared" si="629"/>
        <v>3.7370271581932331</v>
      </c>
      <c r="M2744" s="283">
        <f t="shared" si="630"/>
        <v>4.491970011233164</v>
      </c>
      <c r="N2744" s="283">
        <f t="shared" si="631"/>
        <v>3.2278965655525562</v>
      </c>
      <c r="O2744" s="283">
        <f t="shared" si="632"/>
        <v>0.40785727750227774</v>
      </c>
      <c r="P2744" s="21">
        <f t="shared" si="624"/>
        <v>0</v>
      </c>
      <c r="Q2744" s="21">
        <f t="shared" si="625"/>
        <v>0.87787080972652631</v>
      </c>
      <c r="R2744">
        <f t="shared" si="626"/>
        <v>0.9421089825381942</v>
      </c>
      <c r="S2744" s="296">
        <f t="shared" si="633"/>
        <v>0</v>
      </c>
      <c r="T2744" s="283">
        <f t="shared" si="634"/>
        <v>0.35229101891829062</v>
      </c>
    </row>
    <row r="2745" spans="1:20" x14ac:dyDescent="0.25">
      <c r="A2745" s="286">
        <v>43215</v>
      </c>
      <c r="B2745" s="1">
        <f t="shared" si="627"/>
        <v>3</v>
      </c>
      <c r="C2745" s="285">
        <v>7</v>
      </c>
      <c r="D2745" t="s">
        <v>714</v>
      </c>
      <c r="F2745" s="16">
        <v>45</v>
      </c>
      <c r="G2745" t="str">
        <f t="shared" si="621"/>
        <v>heating</v>
      </c>
      <c r="H2745" s="283">
        <f>IF(G2745="heating",F2745*Assumptions!M$4+Assumptions!M$7,0)</f>
        <v>0.26267355323341679</v>
      </c>
      <c r="I2745" s="15">
        <f t="shared" si="622"/>
        <v>1.1637425769249583</v>
      </c>
      <c r="J2745" s="15">
        <f t="shared" si="623"/>
        <v>1.0263036171733995</v>
      </c>
      <c r="K2745" s="283">
        <f t="shared" si="628"/>
        <v>0.31372500310365992</v>
      </c>
      <c r="L2745" s="283">
        <f t="shared" si="629"/>
        <v>3.8225513186096443</v>
      </c>
      <c r="M2745" s="283">
        <f t="shared" si="630"/>
        <v>4.0917725016935504</v>
      </c>
      <c r="N2745" s="283">
        <f t="shared" si="631"/>
        <v>3.3574836377085973</v>
      </c>
      <c r="O2745" s="283">
        <f t="shared" si="632"/>
        <v>0.35718116711751302</v>
      </c>
      <c r="P2745" s="21">
        <f t="shared" si="624"/>
        <v>0</v>
      </c>
      <c r="Q2745" s="21">
        <f t="shared" si="625"/>
        <v>0.97331382064367777</v>
      </c>
      <c r="R2745">
        <f t="shared" si="626"/>
        <v>0.9421089825381942</v>
      </c>
      <c r="S2745" s="296">
        <f t="shared" si="633"/>
        <v>0</v>
      </c>
      <c r="T2745" s="283">
        <f t="shared" si="634"/>
        <v>0.31372500310365992</v>
      </c>
    </row>
    <row r="2746" spans="1:20" x14ac:dyDescent="0.25">
      <c r="A2746" s="286">
        <v>43215</v>
      </c>
      <c r="B2746" s="1">
        <f t="shared" si="627"/>
        <v>3</v>
      </c>
      <c r="C2746" s="285">
        <v>8</v>
      </c>
      <c r="D2746" t="s">
        <v>714</v>
      </c>
      <c r="F2746" s="16">
        <v>48</v>
      </c>
      <c r="G2746" t="str">
        <f t="shared" si="621"/>
        <v>heating</v>
      </c>
      <c r="H2746" s="283">
        <f>IF(G2746="heating",F2746*Assumptions!M$4+Assumptions!M$7,0)</f>
        <v>0.2305859305222967</v>
      </c>
      <c r="I2746" s="15">
        <f t="shared" si="622"/>
        <v>1.094193721037565</v>
      </c>
      <c r="J2746" s="15">
        <f t="shared" si="623"/>
        <v>1.0263036171733995</v>
      </c>
      <c r="K2746" s="283">
        <f t="shared" si="628"/>
        <v>0.2589422292844516</v>
      </c>
      <c r="L2746" s="283">
        <f t="shared" si="629"/>
        <v>3.9630740889572826</v>
      </c>
      <c r="M2746" s="283">
        <f t="shared" si="630"/>
        <v>3.5014191008807241</v>
      </c>
      <c r="N2746" s="283">
        <f t="shared" si="631"/>
        <v>3.5524856183738187</v>
      </c>
      <c r="O2746" s="283">
        <f t="shared" si="632"/>
        <v>0.28887020234688554</v>
      </c>
      <c r="P2746" s="21">
        <f t="shared" si="624"/>
        <v>0</v>
      </c>
      <c r="Q2746" s="21">
        <f t="shared" si="625"/>
        <v>0.94940007506179924</v>
      </c>
      <c r="R2746">
        <f t="shared" si="626"/>
        <v>0.9421089825381942</v>
      </c>
      <c r="S2746" s="296">
        <f t="shared" si="633"/>
        <v>0</v>
      </c>
      <c r="T2746" s="283">
        <f t="shared" si="634"/>
        <v>0.2589422292844516</v>
      </c>
    </row>
    <row r="2747" spans="1:20" x14ac:dyDescent="0.25">
      <c r="A2747" s="286">
        <v>43215</v>
      </c>
      <c r="B2747" s="1">
        <f t="shared" si="627"/>
        <v>3</v>
      </c>
      <c r="C2747" s="285">
        <v>9</v>
      </c>
      <c r="D2747" t="s">
        <v>714</v>
      </c>
      <c r="F2747" s="16">
        <v>52</v>
      </c>
      <c r="G2747" t="str">
        <f t="shared" si="621"/>
        <v>heating</v>
      </c>
      <c r="H2747" s="283">
        <f>IF(G2747="heating",F2747*Assumptions!M$4+Assumptions!M$7,0)</f>
        <v>0.18780243357413662</v>
      </c>
      <c r="I2747" s="15">
        <f t="shared" si="622"/>
        <v>1.0343009000871222</v>
      </c>
      <c r="J2747" s="15">
        <f t="shared" si="623"/>
        <v>1.0263036171733995</v>
      </c>
      <c r="K2747" s="283">
        <f t="shared" si="628"/>
        <v>0.19935355184534564</v>
      </c>
      <c r="L2747" s="283">
        <f t="shared" si="629"/>
        <v>4.0950984110509578</v>
      </c>
      <c r="M2747" s="283">
        <f t="shared" si="630"/>
        <v>2.7854626745182056</v>
      </c>
      <c r="N2747" s="283">
        <f t="shared" si="631"/>
        <v>3.802065958051716</v>
      </c>
      <c r="O2747" s="283">
        <f t="shared" si="632"/>
        <v>0.21471810915599465</v>
      </c>
      <c r="P2747" s="21">
        <f t="shared" si="624"/>
        <v>0</v>
      </c>
      <c r="Q2747" s="21">
        <f t="shared" si="625"/>
        <v>0.8408485371888097</v>
      </c>
      <c r="R2747">
        <f t="shared" si="626"/>
        <v>0.9421089825381942</v>
      </c>
      <c r="S2747" s="296">
        <f t="shared" si="633"/>
        <v>0</v>
      </c>
      <c r="T2747" s="283">
        <f t="shared" si="634"/>
        <v>0.19935355184534564</v>
      </c>
    </row>
    <row r="2748" spans="1:20" x14ac:dyDescent="0.25">
      <c r="A2748" s="286">
        <v>43215</v>
      </c>
      <c r="B2748" s="1">
        <f t="shared" si="627"/>
        <v>3</v>
      </c>
      <c r="C2748" s="285">
        <v>10</v>
      </c>
      <c r="D2748" t="s">
        <v>714</v>
      </c>
      <c r="F2748" s="16">
        <v>55</v>
      </c>
      <c r="G2748" t="str">
        <f t="shared" si="621"/>
        <v>heating</v>
      </c>
      <c r="H2748" s="283">
        <f>IF(G2748="heating",F2748*Assumptions!M$4+Assumptions!M$7,0)</f>
        <v>0.15571481086301653</v>
      </c>
      <c r="I2748" s="15">
        <f t="shared" si="622"/>
        <v>0.98112329028689171</v>
      </c>
      <c r="J2748" s="15">
        <f t="shared" si="623"/>
        <v>1.0263036171733995</v>
      </c>
      <c r="K2748" s="283">
        <f t="shared" si="628"/>
        <v>0.15679397394089906</v>
      </c>
      <c r="L2748" s="283">
        <f t="shared" si="629"/>
        <v>4.1851135499983272</v>
      </c>
      <c r="M2748" s="283">
        <f t="shared" si="630"/>
        <v>2.2389563956724579</v>
      </c>
      <c r="N2748" s="283">
        <f t="shared" si="631"/>
        <v>3.9876635481217684</v>
      </c>
      <c r="O2748" s="283">
        <f t="shared" si="632"/>
        <v>0.16455766063995511</v>
      </c>
      <c r="P2748" s="21">
        <f t="shared" si="624"/>
        <v>0</v>
      </c>
      <c r="Q2748" s="21">
        <f t="shared" si="625"/>
        <v>0.74504051125983206</v>
      </c>
      <c r="R2748">
        <f t="shared" si="626"/>
        <v>0.9421089825381942</v>
      </c>
      <c r="S2748" s="296">
        <f t="shared" si="633"/>
        <v>0</v>
      </c>
      <c r="T2748" s="283">
        <f t="shared" si="634"/>
        <v>0.15679397394089906</v>
      </c>
    </row>
    <row r="2749" spans="1:20" x14ac:dyDescent="0.25">
      <c r="A2749" s="286">
        <v>43215</v>
      </c>
      <c r="B2749" s="1">
        <f t="shared" si="627"/>
        <v>3</v>
      </c>
      <c r="C2749" s="285">
        <v>11</v>
      </c>
      <c r="D2749" t="s">
        <v>714</v>
      </c>
      <c r="F2749" s="16">
        <v>59</v>
      </c>
      <c r="G2749" t="str">
        <f t="shared" si="621"/>
        <v>heating</v>
      </c>
      <c r="H2749" s="283">
        <f>IF(G2749="heating",F2749*Assumptions!M$4+Assumptions!M$7,0)</f>
        <v>0.11293131391485645</v>
      </c>
      <c r="I2749" s="15">
        <f t="shared" si="622"/>
        <v>0.94956163997961163</v>
      </c>
      <c r="J2749" s="15">
        <f t="shared" si="623"/>
        <v>1.0263036171733995</v>
      </c>
      <c r="K2749" s="283">
        <f t="shared" si="628"/>
        <v>0.11005591844240517</v>
      </c>
      <c r="L2749" s="283">
        <f t="shared" si="629"/>
        <v>4.3182081448486933</v>
      </c>
      <c r="M2749" s="283">
        <f t="shared" si="630"/>
        <v>1.6215337679439932</v>
      </c>
      <c r="N2749" s="283">
        <f t="shared" si="631"/>
        <v>4.2355603137647586</v>
      </c>
      <c r="O2749" s="283">
        <f t="shared" si="632"/>
        <v>0.11220342249934312</v>
      </c>
      <c r="P2749" s="21">
        <f t="shared" si="624"/>
        <v>0</v>
      </c>
      <c r="Q2749" s="21">
        <f t="shared" si="625"/>
        <v>0.72850690893675296</v>
      </c>
      <c r="R2749">
        <f t="shared" si="626"/>
        <v>0.9421089825381942</v>
      </c>
      <c r="S2749" s="296">
        <f t="shared" si="633"/>
        <v>0</v>
      </c>
      <c r="T2749" s="283">
        <f t="shared" si="634"/>
        <v>0.11005591844240517</v>
      </c>
    </row>
    <row r="2750" spans="1:20" x14ac:dyDescent="0.25">
      <c r="A2750" s="286">
        <v>43215</v>
      </c>
      <c r="B2750" s="1">
        <f t="shared" si="627"/>
        <v>3</v>
      </c>
      <c r="C2750" s="285">
        <v>12</v>
      </c>
      <c r="D2750" t="s">
        <v>714</v>
      </c>
      <c r="F2750" s="16">
        <v>61</v>
      </c>
      <c r="G2750" t="str">
        <f t="shared" si="621"/>
        <v>heating</v>
      </c>
      <c r="H2750" s="283">
        <f>IF(G2750="heating",F2750*Assumptions!M$4+Assumptions!M$7,0)</f>
        <v>9.153956544077646E-2</v>
      </c>
      <c r="I2750" s="15">
        <f t="shared" si="622"/>
        <v>0.91648403420261149</v>
      </c>
      <c r="J2750" s="15">
        <f t="shared" si="623"/>
        <v>1.0263036171733995</v>
      </c>
      <c r="K2750" s="283">
        <f t="shared" si="628"/>
        <v>8.6101280356351728E-2</v>
      </c>
      <c r="L2750" s="283">
        <f t="shared" si="629"/>
        <v>4.3818232651749627</v>
      </c>
      <c r="M2750" s="283">
        <f t="shared" si="630"/>
        <v>1.2872813847722893</v>
      </c>
      <c r="N2750" s="283">
        <f t="shared" si="631"/>
        <v>4.3585758300027857</v>
      </c>
      <c r="O2750" s="283">
        <f t="shared" si="632"/>
        <v>8.6560520716367328E-2</v>
      </c>
      <c r="P2750" s="21">
        <f t="shared" si="624"/>
        <v>0</v>
      </c>
      <c r="Q2750" s="21">
        <f t="shared" si="625"/>
        <v>0.75910815787401487</v>
      </c>
      <c r="R2750">
        <f t="shared" si="626"/>
        <v>0.9421089825381942</v>
      </c>
      <c r="S2750" s="296">
        <f t="shared" si="633"/>
        <v>0</v>
      </c>
      <c r="T2750" s="283">
        <f t="shared" si="634"/>
        <v>8.6101280356351728E-2</v>
      </c>
    </row>
    <row r="2751" spans="1:20" x14ac:dyDescent="0.25">
      <c r="A2751" s="286">
        <v>43215</v>
      </c>
      <c r="B2751" s="1">
        <f t="shared" si="627"/>
        <v>3</v>
      </c>
      <c r="C2751" s="285">
        <v>13</v>
      </c>
      <c r="D2751" t="s">
        <v>714</v>
      </c>
      <c r="F2751" s="16">
        <v>61</v>
      </c>
      <c r="G2751" t="str">
        <f t="shared" si="621"/>
        <v>heating</v>
      </c>
      <c r="H2751" s="283">
        <f>IF(G2751="heating",F2751*Assumptions!M$4+Assumptions!M$7,0)</f>
        <v>9.153956544077646E-2</v>
      </c>
      <c r="I2751" s="15">
        <f t="shared" si="622"/>
        <v>0.90040206880052787</v>
      </c>
      <c r="J2751" s="15">
        <f t="shared" si="623"/>
        <v>1.0263036171733995</v>
      </c>
      <c r="K2751" s="283">
        <f t="shared" si="628"/>
        <v>8.4590421726969608E-2</v>
      </c>
      <c r="L2751" s="283">
        <f t="shared" si="629"/>
        <v>4.3818232651749627</v>
      </c>
      <c r="M2751" s="283">
        <f t="shared" si="630"/>
        <v>1.2646928683114804</v>
      </c>
      <c r="N2751" s="283">
        <f t="shared" si="631"/>
        <v>4.3585758300027857</v>
      </c>
      <c r="O2751" s="283">
        <f t="shared" si="632"/>
        <v>8.5041603585903472E-2</v>
      </c>
      <c r="P2751" s="21">
        <f t="shared" si="624"/>
        <v>0</v>
      </c>
      <c r="Q2751" s="21">
        <f t="shared" si="625"/>
        <v>0.79115902007799765</v>
      </c>
      <c r="R2751">
        <f t="shared" si="626"/>
        <v>0.9421089825381942</v>
      </c>
      <c r="S2751" s="296">
        <f t="shared" si="633"/>
        <v>0</v>
      </c>
      <c r="T2751" s="283">
        <f t="shared" si="634"/>
        <v>8.4590421726969608E-2</v>
      </c>
    </row>
    <row r="2752" spans="1:20" x14ac:dyDescent="0.25">
      <c r="A2752" s="286">
        <v>43215</v>
      </c>
      <c r="B2752" s="1">
        <f t="shared" si="627"/>
        <v>3</v>
      </c>
      <c r="C2752" s="285">
        <v>14</v>
      </c>
      <c r="D2752" t="s">
        <v>714</v>
      </c>
      <c r="F2752" s="16">
        <v>57</v>
      </c>
      <c r="G2752" t="str">
        <f t="shared" si="621"/>
        <v>heating</v>
      </c>
      <c r="H2752" s="283">
        <f>IF(G2752="heating",F2752*Assumptions!M$4+Assumptions!M$7,0)</f>
        <v>0.13432306238893654</v>
      </c>
      <c r="I2752" s="15">
        <f t="shared" si="622"/>
        <v>0.86032894500746537</v>
      </c>
      <c r="J2752" s="15">
        <f t="shared" si="623"/>
        <v>1.0263036171733995</v>
      </c>
      <c r="K2752" s="283">
        <f t="shared" si="628"/>
        <v>0.11860171765110819</v>
      </c>
      <c r="L2752" s="283">
        <f t="shared" si="629"/>
        <v>4.2530692972692208</v>
      </c>
      <c r="M2752" s="283">
        <f t="shared" si="630"/>
        <v>1.7210855573014361</v>
      </c>
      <c r="N2752" s="283">
        <f t="shared" si="631"/>
        <v>4.1119599131986844</v>
      </c>
      <c r="O2752" s="283">
        <f t="shared" si="632"/>
        <v>0.12267175132865851</v>
      </c>
      <c r="P2752" s="21">
        <f t="shared" si="624"/>
        <v>0</v>
      </c>
      <c r="Q2752" s="21">
        <f t="shared" si="625"/>
        <v>0.84355555031342389</v>
      </c>
      <c r="R2752">
        <f t="shared" si="626"/>
        <v>0.9421089825381942</v>
      </c>
      <c r="S2752" s="296">
        <f t="shared" si="633"/>
        <v>0</v>
      </c>
      <c r="T2752" s="283">
        <f t="shared" si="634"/>
        <v>0.11860171765110819</v>
      </c>
    </row>
    <row r="2753" spans="1:20" x14ac:dyDescent="0.25">
      <c r="A2753" s="286">
        <v>43215</v>
      </c>
      <c r="B2753" s="1">
        <f t="shared" si="627"/>
        <v>3</v>
      </c>
      <c r="C2753" s="285">
        <v>15</v>
      </c>
      <c r="D2753" t="s">
        <v>714</v>
      </c>
      <c r="F2753" s="16">
        <v>54</v>
      </c>
      <c r="G2753" t="str">
        <f t="shared" si="621"/>
        <v>heating</v>
      </c>
      <c r="H2753" s="283">
        <f>IF(G2753="heating",F2753*Assumptions!M$4+Assumptions!M$7,0)</f>
        <v>0.16641068510005663</v>
      </c>
      <c r="I2753" s="15">
        <f t="shared" si="622"/>
        <v>0.85754515037175039</v>
      </c>
      <c r="J2753" s="15">
        <f t="shared" si="623"/>
        <v>1.0263036171733995</v>
      </c>
      <c r="K2753" s="283">
        <f t="shared" si="628"/>
        <v>0.14645832514336271</v>
      </c>
      <c r="L2753" s="283">
        <f t="shared" si="629"/>
        <v>4.1559947708987721</v>
      </c>
      <c r="M2753" s="283">
        <f t="shared" si="630"/>
        <v>2.0768162741327907</v>
      </c>
      <c r="N2753" s="283">
        <f t="shared" si="631"/>
        <v>3.9259252525022648</v>
      </c>
      <c r="O2753" s="283">
        <f t="shared" si="632"/>
        <v>0.15504116719044855</v>
      </c>
      <c r="P2753" s="21">
        <f t="shared" si="624"/>
        <v>0</v>
      </c>
      <c r="Q2753" s="21">
        <f t="shared" si="625"/>
        <v>0.96592607327566882</v>
      </c>
      <c r="R2753">
        <f t="shared" si="626"/>
        <v>0.9421089825381942</v>
      </c>
      <c r="S2753" s="296">
        <f t="shared" si="633"/>
        <v>0</v>
      </c>
      <c r="T2753" s="283">
        <f t="shared" si="634"/>
        <v>0.14645832514336271</v>
      </c>
    </row>
    <row r="2754" spans="1:20" x14ac:dyDescent="0.25">
      <c r="A2754" s="286">
        <v>43215</v>
      </c>
      <c r="B2754" s="1">
        <f t="shared" si="627"/>
        <v>3</v>
      </c>
      <c r="C2754" s="285">
        <v>16</v>
      </c>
      <c r="D2754" t="s">
        <v>714</v>
      </c>
      <c r="F2754" s="16">
        <v>54</v>
      </c>
      <c r="G2754" t="str">
        <f t="shared" ref="G2754:G2817" si="635">VLOOKUP(A2754,U$2:W$366,3,FALSE)</f>
        <v>heating</v>
      </c>
      <c r="H2754" s="283">
        <f>IF(G2754="heating",F2754*Assumptions!M$4+Assumptions!M$7,0)</f>
        <v>0.16641068510005663</v>
      </c>
      <c r="I2754" s="15">
        <f t="shared" ref="I2754:I2817" si="636">VLOOKUP(C2754,AO$2:AQ$25,3,FALSE)</f>
        <v>0.88344815438260227</v>
      </c>
      <c r="J2754" s="15">
        <f t="shared" ref="J2754:J2817" si="637">VLOOKUP(B2754,AS$4:AU$10,3,FALSE)</f>
        <v>1.0263036171733995</v>
      </c>
      <c r="K2754" s="283">
        <f t="shared" si="628"/>
        <v>0.15088224449264312</v>
      </c>
      <c r="L2754" s="283">
        <f t="shared" si="629"/>
        <v>4.1559947708987721</v>
      </c>
      <c r="M2754" s="283">
        <f t="shared" si="630"/>
        <v>2.1395485748814371</v>
      </c>
      <c r="N2754" s="283">
        <f t="shared" si="631"/>
        <v>3.9259252525022648</v>
      </c>
      <c r="O2754" s="283">
        <f t="shared" si="632"/>
        <v>0.15972433981854908</v>
      </c>
      <c r="P2754" s="21">
        <f t="shared" ref="P2754:P2817" si="638">IF(G2754="cooling",IF(F2754&lt;61,0.025,(F2754^2*AX$25+F2754*AY$25+AZ$25)),0)</f>
        <v>0</v>
      </c>
      <c r="Q2754" s="21">
        <f t="shared" ref="Q2754:Q2817" si="639">VLOOKUP(C2754,BB$2:BC$25,2,FALSE)</f>
        <v>1.1649354943302594</v>
      </c>
      <c r="R2754">
        <f t="shared" ref="R2754:R2817" si="640">VLOOKUP(B2754,AS$4:AV$10,4,FALSE)</f>
        <v>0.9421089825381942</v>
      </c>
      <c r="S2754" s="296">
        <f t="shared" si="633"/>
        <v>0</v>
      </c>
      <c r="T2754" s="283">
        <f t="shared" si="634"/>
        <v>0.15088224449264312</v>
      </c>
    </row>
    <row r="2755" spans="1:20" x14ac:dyDescent="0.25">
      <c r="A2755" s="286">
        <v>43215</v>
      </c>
      <c r="B2755" s="1">
        <f t="shared" ref="B2755:B2818" si="641">WEEKDAY(A2755,2)</f>
        <v>3</v>
      </c>
      <c r="C2755" s="285">
        <v>17</v>
      </c>
      <c r="D2755" t="s">
        <v>714</v>
      </c>
      <c r="F2755" s="16">
        <v>54</v>
      </c>
      <c r="G2755" t="str">
        <f t="shared" si="635"/>
        <v>heating</v>
      </c>
      <c r="H2755" s="283">
        <f>IF(G2755="heating",F2755*Assumptions!M$4+Assumptions!M$7,0)</f>
        <v>0.16641068510005663</v>
      </c>
      <c r="I2755" s="15">
        <f t="shared" si="636"/>
        <v>0.94025748850374469</v>
      </c>
      <c r="J2755" s="15">
        <f t="shared" si="637"/>
        <v>1.0263036171733995</v>
      </c>
      <c r="K2755" s="283">
        <f t="shared" ref="K2755:K2818" si="642">H2755*I2755*J2755</f>
        <v>0.16058459068897502</v>
      </c>
      <c r="L2755" s="283">
        <f t="shared" ref="L2755:L2818" si="643">VLOOKUP(F2755,BL$2:BN$92,2,FALSE)</f>
        <v>4.1559947708987721</v>
      </c>
      <c r="M2755" s="283">
        <f t="shared" ref="M2755:M2818" si="644">IF(G2755="heating",K2755*(L2755*3.412),0)</f>
        <v>2.277130309877303</v>
      </c>
      <c r="N2755" s="283">
        <f t="shared" ref="N2755:N2818" si="645">VLOOKUP(F2755,BL$2:BN$92,3,FALSE)</f>
        <v>3.9259252525022648</v>
      </c>
      <c r="O2755" s="283">
        <f t="shared" ref="O2755:O2818" si="646">IF(F2755&lt;=61,IF(G2755="heating",IF(F2755&gt;=5,K2755*L2755/N2755,0),0),0)</f>
        <v>0.16999526895345923</v>
      </c>
      <c r="P2755" s="21">
        <f t="shared" si="638"/>
        <v>0</v>
      </c>
      <c r="Q2755" s="21">
        <f t="shared" si="639"/>
        <v>1.3521540118753073</v>
      </c>
      <c r="R2755">
        <f t="shared" si="640"/>
        <v>0.9421089825381942</v>
      </c>
      <c r="S2755" s="296">
        <f t="shared" ref="S2755:S2818" si="647">P2755*Q2755*R2755</f>
        <v>0</v>
      </c>
      <c r="T2755" s="283">
        <f t="shared" ref="T2755:T2818" si="648">K2755+S2755</f>
        <v>0.16058459068897502</v>
      </c>
    </row>
    <row r="2756" spans="1:20" x14ac:dyDescent="0.25">
      <c r="A2756" s="286">
        <v>43215</v>
      </c>
      <c r="B2756" s="1">
        <f t="shared" si="641"/>
        <v>3</v>
      </c>
      <c r="C2756" s="285">
        <v>18</v>
      </c>
      <c r="D2756" t="s">
        <v>714</v>
      </c>
      <c r="F2756" s="16">
        <v>54</v>
      </c>
      <c r="G2756" t="str">
        <f t="shared" si="635"/>
        <v>heating</v>
      </c>
      <c r="H2756" s="283">
        <f>IF(G2756="heating",F2756*Assumptions!M$4+Assumptions!M$7,0)</f>
        <v>0.16641068510005663</v>
      </c>
      <c r="I2756" s="15">
        <f t="shared" si="636"/>
        <v>0.98182363790757687</v>
      </c>
      <c r="J2756" s="15">
        <f t="shared" si="637"/>
        <v>1.0263036171733995</v>
      </c>
      <c r="K2756" s="283">
        <f t="shared" si="642"/>
        <v>0.16768358556021298</v>
      </c>
      <c r="L2756" s="283">
        <f t="shared" si="643"/>
        <v>4.1559947708987721</v>
      </c>
      <c r="M2756" s="283">
        <f t="shared" si="644"/>
        <v>2.3777958614199726</v>
      </c>
      <c r="N2756" s="283">
        <f t="shared" si="645"/>
        <v>3.9259252525022648</v>
      </c>
      <c r="O2756" s="283">
        <f t="shared" si="646"/>
        <v>0.17751028354643897</v>
      </c>
      <c r="P2756" s="21">
        <f t="shared" si="638"/>
        <v>0</v>
      </c>
      <c r="Q2756" s="21">
        <f t="shared" si="639"/>
        <v>1.5598916921549892</v>
      </c>
      <c r="R2756">
        <f t="shared" si="640"/>
        <v>0.9421089825381942</v>
      </c>
      <c r="S2756" s="296">
        <f t="shared" si="647"/>
        <v>0</v>
      </c>
      <c r="T2756" s="283">
        <f t="shared" si="648"/>
        <v>0.16768358556021298</v>
      </c>
    </row>
    <row r="2757" spans="1:20" x14ac:dyDescent="0.25">
      <c r="A2757" s="286">
        <v>43215</v>
      </c>
      <c r="B2757" s="1">
        <f t="shared" si="641"/>
        <v>3</v>
      </c>
      <c r="C2757" s="285">
        <v>19</v>
      </c>
      <c r="D2757" t="s">
        <v>714</v>
      </c>
      <c r="F2757" s="16">
        <v>52</v>
      </c>
      <c r="G2757" t="str">
        <f t="shared" si="635"/>
        <v>heating</v>
      </c>
      <c r="H2757" s="283">
        <f>IF(G2757="heating",F2757*Assumptions!M$4+Assumptions!M$7,0)</f>
        <v>0.18780243357413662</v>
      </c>
      <c r="I2757" s="15">
        <f t="shared" si="636"/>
        <v>0.98418842963438757</v>
      </c>
      <c r="J2757" s="15">
        <f t="shared" si="637"/>
        <v>1.0263036171733995</v>
      </c>
      <c r="K2757" s="283">
        <f t="shared" si="642"/>
        <v>0.18969475818514864</v>
      </c>
      <c r="L2757" s="283">
        <f t="shared" si="643"/>
        <v>4.0950984110509578</v>
      </c>
      <c r="M2757" s="283">
        <f t="shared" si="644"/>
        <v>2.650505414051517</v>
      </c>
      <c r="N2757" s="283">
        <f t="shared" si="645"/>
        <v>3.802065958051716</v>
      </c>
      <c r="O2757" s="283">
        <f t="shared" si="646"/>
        <v>0.20431489390225133</v>
      </c>
      <c r="P2757" s="21">
        <f t="shared" si="638"/>
        <v>0</v>
      </c>
      <c r="Q2757" s="21">
        <f t="shared" si="639"/>
        <v>1.6764212681468484</v>
      </c>
      <c r="R2757">
        <f t="shared" si="640"/>
        <v>0.9421089825381942</v>
      </c>
      <c r="S2757" s="296">
        <f t="shared" si="647"/>
        <v>0</v>
      </c>
      <c r="T2757" s="283">
        <f t="shared" si="648"/>
        <v>0.18969475818514864</v>
      </c>
    </row>
    <row r="2758" spans="1:20" x14ac:dyDescent="0.25">
      <c r="A2758" s="286">
        <v>43215</v>
      </c>
      <c r="B2758" s="1">
        <f t="shared" si="641"/>
        <v>3</v>
      </c>
      <c r="C2758" s="285">
        <v>20</v>
      </c>
      <c r="D2758" t="s">
        <v>714</v>
      </c>
      <c r="F2758" s="16">
        <v>52</v>
      </c>
      <c r="G2758" t="str">
        <f t="shared" si="635"/>
        <v>heating</v>
      </c>
      <c r="H2758" s="283">
        <f>IF(G2758="heating",F2758*Assumptions!M$4+Assumptions!M$7,0)</f>
        <v>0.18780243357413662</v>
      </c>
      <c r="I2758" s="15">
        <f t="shared" si="636"/>
        <v>0.97071962311712034</v>
      </c>
      <c r="J2758" s="15">
        <f t="shared" si="637"/>
        <v>1.0263036171733995</v>
      </c>
      <c r="K2758" s="283">
        <f t="shared" si="642"/>
        <v>0.18709874921125255</v>
      </c>
      <c r="L2758" s="283">
        <f t="shared" si="643"/>
        <v>4.0950984110509578</v>
      </c>
      <c r="M2758" s="283">
        <f t="shared" si="644"/>
        <v>2.61423274154297</v>
      </c>
      <c r="N2758" s="283">
        <f t="shared" si="645"/>
        <v>3.802065958051716</v>
      </c>
      <c r="O2758" s="283">
        <f t="shared" si="646"/>
        <v>0.20151880558043705</v>
      </c>
      <c r="P2758" s="21">
        <f t="shared" si="638"/>
        <v>0</v>
      </c>
      <c r="Q2758" s="21">
        <f t="shared" si="639"/>
        <v>1.52436960139122</v>
      </c>
      <c r="R2758">
        <f t="shared" si="640"/>
        <v>0.9421089825381942</v>
      </c>
      <c r="S2758" s="296">
        <f t="shared" si="647"/>
        <v>0</v>
      </c>
      <c r="T2758" s="283">
        <f t="shared" si="648"/>
        <v>0.18709874921125255</v>
      </c>
    </row>
    <row r="2759" spans="1:20" x14ac:dyDescent="0.25">
      <c r="A2759" s="286">
        <v>43215</v>
      </c>
      <c r="B2759" s="1">
        <f t="shared" si="641"/>
        <v>3</v>
      </c>
      <c r="C2759" s="285">
        <v>21</v>
      </c>
      <c r="D2759" t="s">
        <v>714</v>
      </c>
      <c r="F2759" s="16">
        <v>52</v>
      </c>
      <c r="G2759" t="str">
        <f t="shared" si="635"/>
        <v>heating</v>
      </c>
      <c r="H2759" s="283">
        <f>IF(G2759="heating",F2759*Assumptions!M$4+Assumptions!M$7,0)</f>
        <v>0.18780243357413662</v>
      </c>
      <c r="I2759" s="15">
        <f t="shared" si="636"/>
        <v>0.95751150862929935</v>
      </c>
      <c r="J2759" s="15">
        <f t="shared" si="637"/>
        <v>1.0263036171733995</v>
      </c>
      <c r="K2759" s="283">
        <f t="shared" si="642"/>
        <v>0.18455298662310698</v>
      </c>
      <c r="L2759" s="283">
        <f t="shared" si="643"/>
        <v>4.0950984110509578</v>
      </c>
      <c r="M2759" s="283">
        <f t="shared" si="644"/>
        <v>2.5786621354422796</v>
      </c>
      <c r="N2759" s="283">
        <f t="shared" si="645"/>
        <v>3.802065958051716</v>
      </c>
      <c r="O2759" s="283">
        <f t="shared" si="646"/>
        <v>0.19877683622886644</v>
      </c>
      <c r="P2759" s="21">
        <f t="shared" si="638"/>
        <v>0</v>
      </c>
      <c r="Q2759" s="21">
        <f t="shared" si="639"/>
        <v>1.4448604713749031</v>
      </c>
      <c r="R2759">
        <f t="shared" si="640"/>
        <v>0.9421089825381942</v>
      </c>
      <c r="S2759" s="296">
        <f t="shared" si="647"/>
        <v>0</v>
      </c>
      <c r="T2759" s="283">
        <f t="shared" si="648"/>
        <v>0.18455298662310698</v>
      </c>
    </row>
    <row r="2760" spans="1:20" x14ac:dyDescent="0.25">
      <c r="A2760" s="286">
        <v>43215</v>
      </c>
      <c r="B2760" s="1">
        <f t="shared" si="641"/>
        <v>3</v>
      </c>
      <c r="C2760" s="285">
        <v>22</v>
      </c>
      <c r="D2760" t="s">
        <v>714</v>
      </c>
      <c r="F2760" s="16">
        <v>52</v>
      </c>
      <c r="G2760" t="str">
        <f t="shared" si="635"/>
        <v>heating</v>
      </c>
      <c r="H2760" s="283">
        <f>IF(G2760="heating",F2760*Assumptions!M$4+Assumptions!M$7,0)</f>
        <v>0.18780243357413662</v>
      </c>
      <c r="I2760" s="15">
        <f t="shared" si="636"/>
        <v>0.9426530227543114</v>
      </c>
      <c r="J2760" s="15">
        <f t="shared" si="637"/>
        <v>1.0263036171733995</v>
      </c>
      <c r="K2760" s="283">
        <f t="shared" si="642"/>
        <v>0.18168912763006809</v>
      </c>
      <c r="L2760" s="283">
        <f t="shared" si="643"/>
        <v>4.0950984110509578</v>
      </c>
      <c r="M2760" s="283">
        <f t="shared" si="644"/>
        <v>2.5386469350289875</v>
      </c>
      <c r="N2760" s="283">
        <f t="shared" si="645"/>
        <v>3.802065958051716</v>
      </c>
      <c r="O2760" s="283">
        <f t="shared" si="646"/>
        <v>0.19569225417761837</v>
      </c>
      <c r="P2760" s="21">
        <f t="shared" si="638"/>
        <v>0</v>
      </c>
      <c r="Q2760" s="21">
        <f t="shared" si="639"/>
        <v>1.2427137171080138</v>
      </c>
      <c r="R2760">
        <f t="shared" si="640"/>
        <v>0.9421089825381942</v>
      </c>
      <c r="S2760" s="296">
        <f t="shared" si="647"/>
        <v>0</v>
      </c>
      <c r="T2760" s="283">
        <f t="shared" si="648"/>
        <v>0.18168912763006809</v>
      </c>
    </row>
    <row r="2761" spans="1:20" x14ac:dyDescent="0.25">
      <c r="A2761" s="286">
        <v>43215</v>
      </c>
      <c r="B2761" s="1">
        <f t="shared" si="641"/>
        <v>3</v>
      </c>
      <c r="C2761" s="285">
        <v>23</v>
      </c>
      <c r="D2761" t="s">
        <v>713</v>
      </c>
      <c r="F2761" s="16">
        <v>52</v>
      </c>
      <c r="G2761" t="str">
        <f t="shared" si="635"/>
        <v>heating</v>
      </c>
      <c r="H2761" s="283">
        <f>IF(G2761="heating",F2761*Assumptions!M$4+Assumptions!M$7,0)</f>
        <v>0.18780243357413662</v>
      </c>
      <c r="I2761" s="15">
        <f t="shared" si="636"/>
        <v>0.94450710149963013</v>
      </c>
      <c r="J2761" s="15">
        <f t="shared" si="637"/>
        <v>1.0263036171733995</v>
      </c>
      <c r="K2761" s="283">
        <f t="shared" si="642"/>
        <v>0.18204648706313933</v>
      </c>
      <c r="L2761" s="283">
        <f t="shared" si="643"/>
        <v>4.0950984110509578</v>
      </c>
      <c r="M2761" s="283">
        <f t="shared" si="644"/>
        <v>2.543640131051796</v>
      </c>
      <c r="N2761" s="283">
        <f t="shared" si="645"/>
        <v>3.802065958051716</v>
      </c>
      <c r="O2761" s="283">
        <f t="shared" si="646"/>
        <v>0.19607715598171385</v>
      </c>
      <c r="P2761" s="21">
        <f t="shared" si="638"/>
        <v>0</v>
      </c>
      <c r="Q2761" s="21">
        <f t="shared" si="639"/>
        <v>1.0297519246597011</v>
      </c>
      <c r="R2761">
        <f t="shared" si="640"/>
        <v>0.9421089825381942</v>
      </c>
      <c r="S2761" s="296">
        <f t="shared" si="647"/>
        <v>0</v>
      </c>
      <c r="T2761" s="283">
        <f t="shared" si="648"/>
        <v>0.18204648706313933</v>
      </c>
    </row>
    <row r="2762" spans="1:20" x14ac:dyDescent="0.25">
      <c r="A2762" s="286">
        <v>43216</v>
      </c>
      <c r="B2762" s="1">
        <f t="shared" si="641"/>
        <v>4</v>
      </c>
      <c r="C2762" s="285">
        <v>0</v>
      </c>
      <c r="D2762" t="s">
        <v>713</v>
      </c>
      <c r="F2762" s="16">
        <v>52</v>
      </c>
      <c r="G2762" t="str">
        <f t="shared" si="635"/>
        <v>Neither</v>
      </c>
      <c r="H2762" s="283">
        <f>IF(G2762="heating",F2762*Assumptions!M$4+Assumptions!M$7,0)</f>
        <v>0</v>
      </c>
      <c r="I2762" s="15">
        <f t="shared" si="636"/>
        <v>0.97481507806017154</v>
      </c>
      <c r="J2762" s="15">
        <f t="shared" si="637"/>
        <v>1.0020455199443592</v>
      </c>
      <c r="K2762" s="283">
        <f t="shared" si="642"/>
        <v>0</v>
      </c>
      <c r="L2762" s="283">
        <f t="shared" si="643"/>
        <v>4.0950984110509578</v>
      </c>
      <c r="M2762" s="283">
        <f t="shared" si="644"/>
        <v>0</v>
      </c>
      <c r="N2762" s="283">
        <f t="shared" si="645"/>
        <v>3.802065958051716</v>
      </c>
      <c r="O2762" s="283">
        <f t="shared" si="646"/>
        <v>0</v>
      </c>
      <c r="P2762" s="21">
        <f t="shared" si="638"/>
        <v>0</v>
      </c>
      <c r="Q2762" s="21">
        <f t="shared" si="639"/>
        <v>0.90668853391740301</v>
      </c>
      <c r="R2762">
        <f t="shared" si="640"/>
        <v>1.0705685074825908</v>
      </c>
      <c r="S2762" s="296">
        <f t="shared" si="647"/>
        <v>0</v>
      </c>
      <c r="T2762" s="283">
        <f t="shared" si="648"/>
        <v>0</v>
      </c>
    </row>
    <row r="2763" spans="1:20" x14ac:dyDescent="0.25">
      <c r="A2763" s="286">
        <v>43216</v>
      </c>
      <c r="B2763" s="1">
        <f t="shared" si="641"/>
        <v>4</v>
      </c>
      <c r="C2763" s="285">
        <v>1</v>
      </c>
      <c r="D2763" t="s">
        <v>713</v>
      </c>
      <c r="F2763" s="16">
        <v>52</v>
      </c>
      <c r="G2763" t="str">
        <f t="shared" si="635"/>
        <v>Neither</v>
      </c>
      <c r="H2763" s="283">
        <f>IF(G2763="heating",F2763*Assumptions!M$4+Assumptions!M$7,0)</f>
        <v>0</v>
      </c>
      <c r="I2763" s="15">
        <f t="shared" si="636"/>
        <v>1.012242869806885</v>
      </c>
      <c r="J2763" s="15">
        <f t="shared" si="637"/>
        <v>1.0020455199443592</v>
      </c>
      <c r="K2763" s="283">
        <f t="shared" si="642"/>
        <v>0</v>
      </c>
      <c r="L2763" s="283">
        <f t="shared" si="643"/>
        <v>4.0950984110509578</v>
      </c>
      <c r="M2763" s="283">
        <f t="shared" si="644"/>
        <v>0</v>
      </c>
      <c r="N2763" s="283">
        <f t="shared" si="645"/>
        <v>3.802065958051716</v>
      </c>
      <c r="O2763" s="283">
        <f t="shared" si="646"/>
        <v>0</v>
      </c>
      <c r="P2763" s="21">
        <f t="shared" si="638"/>
        <v>0</v>
      </c>
      <c r="Q2763" s="21">
        <f t="shared" si="639"/>
        <v>0.81803459285312596</v>
      </c>
      <c r="R2763">
        <f t="shared" si="640"/>
        <v>1.0705685074825908</v>
      </c>
      <c r="S2763" s="296">
        <f t="shared" si="647"/>
        <v>0</v>
      </c>
      <c r="T2763" s="283">
        <f t="shared" si="648"/>
        <v>0</v>
      </c>
    </row>
    <row r="2764" spans="1:20" x14ac:dyDescent="0.25">
      <c r="A2764" s="286">
        <v>43216</v>
      </c>
      <c r="B2764" s="1">
        <f t="shared" si="641"/>
        <v>4</v>
      </c>
      <c r="C2764" s="285">
        <v>2</v>
      </c>
      <c r="D2764" t="s">
        <v>713</v>
      </c>
      <c r="F2764" s="16">
        <v>52</v>
      </c>
      <c r="G2764" t="str">
        <f t="shared" si="635"/>
        <v>Neither</v>
      </c>
      <c r="H2764" s="283">
        <f>IF(G2764="heating",F2764*Assumptions!M$4+Assumptions!M$7,0)</f>
        <v>0</v>
      </c>
      <c r="I2764" s="15">
        <f t="shared" si="636"/>
        <v>1.0509704703585963</v>
      </c>
      <c r="J2764" s="15">
        <f t="shared" si="637"/>
        <v>1.0020455199443592</v>
      </c>
      <c r="K2764" s="283">
        <f t="shared" si="642"/>
        <v>0</v>
      </c>
      <c r="L2764" s="283">
        <f t="shared" si="643"/>
        <v>4.0950984110509578</v>
      </c>
      <c r="M2764" s="283">
        <f t="shared" si="644"/>
        <v>0</v>
      </c>
      <c r="N2764" s="283">
        <f t="shared" si="645"/>
        <v>3.802065958051716</v>
      </c>
      <c r="O2764" s="283">
        <f t="shared" si="646"/>
        <v>0</v>
      </c>
      <c r="P2764" s="21">
        <f t="shared" si="638"/>
        <v>0</v>
      </c>
      <c r="Q2764" s="21">
        <f t="shared" si="639"/>
        <v>0.74507607494346417</v>
      </c>
      <c r="R2764">
        <f t="shared" si="640"/>
        <v>1.0705685074825908</v>
      </c>
      <c r="S2764" s="296">
        <f t="shared" si="647"/>
        <v>0</v>
      </c>
      <c r="T2764" s="283">
        <f t="shared" si="648"/>
        <v>0</v>
      </c>
    </row>
    <row r="2765" spans="1:20" x14ac:dyDescent="0.25">
      <c r="A2765" s="286">
        <v>43216</v>
      </c>
      <c r="B2765" s="1">
        <f t="shared" si="641"/>
        <v>4</v>
      </c>
      <c r="C2765" s="285">
        <v>3</v>
      </c>
      <c r="D2765" t="s">
        <v>713</v>
      </c>
      <c r="F2765" s="16">
        <v>52</v>
      </c>
      <c r="G2765" t="str">
        <f t="shared" si="635"/>
        <v>Neither</v>
      </c>
      <c r="H2765" s="283">
        <f>IF(G2765="heating",F2765*Assumptions!M$4+Assumptions!M$7,0)</f>
        <v>0</v>
      </c>
      <c r="I2765" s="15">
        <f t="shared" si="636"/>
        <v>1.0924036124451033</v>
      </c>
      <c r="J2765" s="15">
        <f t="shared" si="637"/>
        <v>1.0020455199443592</v>
      </c>
      <c r="K2765" s="283">
        <f t="shared" si="642"/>
        <v>0</v>
      </c>
      <c r="L2765" s="283">
        <f t="shared" si="643"/>
        <v>4.0950984110509578</v>
      </c>
      <c r="M2765" s="283">
        <f t="shared" si="644"/>
        <v>0</v>
      </c>
      <c r="N2765" s="283">
        <f t="shared" si="645"/>
        <v>3.802065958051716</v>
      </c>
      <c r="O2765" s="283">
        <f t="shared" si="646"/>
        <v>0</v>
      </c>
      <c r="P2765" s="21">
        <f t="shared" si="638"/>
        <v>0</v>
      </c>
      <c r="Q2765" s="21">
        <f t="shared" si="639"/>
        <v>0.69158980876382303</v>
      </c>
      <c r="R2765">
        <f t="shared" si="640"/>
        <v>1.0705685074825908</v>
      </c>
      <c r="S2765" s="296">
        <f t="shared" si="647"/>
        <v>0</v>
      </c>
      <c r="T2765" s="283">
        <f t="shared" si="648"/>
        <v>0</v>
      </c>
    </row>
    <row r="2766" spans="1:20" x14ac:dyDescent="0.25">
      <c r="A2766" s="286">
        <v>43216</v>
      </c>
      <c r="B2766" s="1">
        <f t="shared" si="641"/>
        <v>4</v>
      </c>
      <c r="C2766" s="285">
        <v>4</v>
      </c>
      <c r="D2766" t="s">
        <v>713</v>
      </c>
      <c r="F2766" s="16">
        <v>52</v>
      </c>
      <c r="G2766" t="str">
        <f t="shared" si="635"/>
        <v>Neither</v>
      </c>
      <c r="H2766" s="283">
        <f>IF(G2766="heating",F2766*Assumptions!M$4+Assumptions!M$7,0)</f>
        <v>0</v>
      </c>
      <c r="I2766" s="15">
        <f t="shared" si="636"/>
        <v>1.1348296917927807</v>
      </c>
      <c r="J2766" s="15">
        <f t="shared" si="637"/>
        <v>1.0020455199443592</v>
      </c>
      <c r="K2766" s="283">
        <f t="shared" si="642"/>
        <v>0</v>
      </c>
      <c r="L2766" s="283">
        <f t="shared" si="643"/>
        <v>4.0950984110509578</v>
      </c>
      <c r="M2766" s="283">
        <f t="shared" si="644"/>
        <v>0</v>
      </c>
      <c r="N2766" s="283">
        <f t="shared" si="645"/>
        <v>3.802065958051716</v>
      </c>
      <c r="O2766" s="283">
        <f t="shared" si="646"/>
        <v>0</v>
      </c>
      <c r="P2766" s="21">
        <f t="shared" si="638"/>
        <v>0</v>
      </c>
      <c r="Q2766" s="21">
        <f t="shared" si="639"/>
        <v>0.6473875548762833</v>
      </c>
      <c r="R2766">
        <f t="shared" si="640"/>
        <v>1.0705685074825908</v>
      </c>
      <c r="S2766" s="296">
        <f t="shared" si="647"/>
        <v>0</v>
      </c>
      <c r="T2766" s="283">
        <f t="shared" si="648"/>
        <v>0</v>
      </c>
    </row>
    <row r="2767" spans="1:20" x14ac:dyDescent="0.25">
      <c r="A2767" s="286">
        <v>43216</v>
      </c>
      <c r="B2767" s="1">
        <f t="shared" si="641"/>
        <v>4</v>
      </c>
      <c r="C2767" s="285">
        <v>5</v>
      </c>
      <c r="D2767" t="s">
        <v>713</v>
      </c>
      <c r="F2767" s="16">
        <v>52</v>
      </c>
      <c r="G2767" t="str">
        <f t="shared" si="635"/>
        <v>Neither</v>
      </c>
      <c r="H2767" s="283">
        <f>IF(G2767="heating",F2767*Assumptions!M$4+Assumptions!M$7,0)</f>
        <v>0</v>
      </c>
      <c r="I2767" s="15">
        <f t="shared" si="636"/>
        <v>1.1635558681477385</v>
      </c>
      <c r="J2767" s="15">
        <f t="shared" si="637"/>
        <v>1.0020455199443592</v>
      </c>
      <c r="K2767" s="283">
        <f t="shared" si="642"/>
        <v>0</v>
      </c>
      <c r="L2767" s="283">
        <f t="shared" si="643"/>
        <v>4.0950984110509578</v>
      </c>
      <c r="M2767" s="283">
        <f t="shared" si="644"/>
        <v>0</v>
      </c>
      <c r="N2767" s="283">
        <f t="shared" si="645"/>
        <v>3.802065958051716</v>
      </c>
      <c r="O2767" s="283">
        <f t="shared" si="646"/>
        <v>0</v>
      </c>
      <c r="P2767" s="21">
        <f t="shared" si="638"/>
        <v>0</v>
      </c>
      <c r="Q2767" s="21">
        <f t="shared" si="639"/>
        <v>0.72139578924615555</v>
      </c>
      <c r="R2767">
        <f t="shared" si="640"/>
        <v>1.0705685074825908</v>
      </c>
      <c r="S2767" s="296">
        <f t="shared" si="647"/>
        <v>0</v>
      </c>
      <c r="T2767" s="283">
        <f t="shared" si="648"/>
        <v>0</v>
      </c>
    </row>
    <row r="2768" spans="1:20" x14ac:dyDescent="0.25">
      <c r="A2768" s="286">
        <v>43216</v>
      </c>
      <c r="B2768" s="1">
        <f t="shared" si="641"/>
        <v>4</v>
      </c>
      <c r="C2768" s="285">
        <v>6</v>
      </c>
      <c r="D2768" t="s">
        <v>713</v>
      </c>
      <c r="F2768" s="16">
        <v>54</v>
      </c>
      <c r="G2768" t="str">
        <f t="shared" si="635"/>
        <v>Neither</v>
      </c>
      <c r="H2768" s="283">
        <f>IF(G2768="heating",F2768*Assumptions!M$4+Assumptions!M$7,0)</f>
        <v>0</v>
      </c>
      <c r="I2768" s="15">
        <f t="shared" si="636"/>
        <v>1.2083911162615524</v>
      </c>
      <c r="J2768" s="15">
        <f t="shared" si="637"/>
        <v>1.0020455199443592</v>
      </c>
      <c r="K2768" s="283">
        <f t="shared" si="642"/>
        <v>0</v>
      </c>
      <c r="L2768" s="283">
        <f t="shared" si="643"/>
        <v>4.1559947708987721</v>
      </c>
      <c r="M2768" s="283">
        <f t="shared" si="644"/>
        <v>0</v>
      </c>
      <c r="N2768" s="283">
        <f t="shared" si="645"/>
        <v>3.9259252525022648</v>
      </c>
      <c r="O2768" s="283">
        <f t="shared" si="646"/>
        <v>0</v>
      </c>
      <c r="P2768" s="21">
        <f t="shared" si="638"/>
        <v>0</v>
      </c>
      <c r="Q2768" s="21">
        <f t="shared" si="639"/>
        <v>0.87787080972652631</v>
      </c>
      <c r="R2768">
        <f t="shared" si="640"/>
        <v>1.0705685074825908</v>
      </c>
      <c r="S2768" s="296">
        <f t="shared" si="647"/>
        <v>0</v>
      </c>
      <c r="T2768" s="283">
        <f t="shared" si="648"/>
        <v>0</v>
      </c>
    </row>
    <row r="2769" spans="1:20" x14ac:dyDescent="0.25">
      <c r="A2769" s="286">
        <v>43216</v>
      </c>
      <c r="B2769" s="1">
        <f t="shared" si="641"/>
        <v>4</v>
      </c>
      <c r="C2769" s="285">
        <v>7</v>
      </c>
      <c r="D2769" t="s">
        <v>714</v>
      </c>
      <c r="F2769" s="16">
        <v>54</v>
      </c>
      <c r="G2769" t="str">
        <f t="shared" si="635"/>
        <v>Neither</v>
      </c>
      <c r="H2769" s="283">
        <f>IF(G2769="heating",F2769*Assumptions!M$4+Assumptions!M$7,0)</f>
        <v>0</v>
      </c>
      <c r="I2769" s="15">
        <f t="shared" si="636"/>
        <v>1.1637425769249583</v>
      </c>
      <c r="J2769" s="15">
        <f t="shared" si="637"/>
        <v>1.0020455199443592</v>
      </c>
      <c r="K2769" s="283">
        <f t="shared" si="642"/>
        <v>0</v>
      </c>
      <c r="L2769" s="283">
        <f t="shared" si="643"/>
        <v>4.1559947708987721</v>
      </c>
      <c r="M2769" s="283">
        <f t="shared" si="644"/>
        <v>0</v>
      </c>
      <c r="N2769" s="283">
        <f t="shared" si="645"/>
        <v>3.9259252525022648</v>
      </c>
      <c r="O2769" s="283">
        <f t="shared" si="646"/>
        <v>0</v>
      </c>
      <c r="P2769" s="21">
        <f t="shared" si="638"/>
        <v>0</v>
      </c>
      <c r="Q2769" s="21">
        <f t="shared" si="639"/>
        <v>0.97331382064367777</v>
      </c>
      <c r="R2769">
        <f t="shared" si="640"/>
        <v>1.0705685074825908</v>
      </c>
      <c r="S2769" s="296">
        <f t="shared" si="647"/>
        <v>0</v>
      </c>
      <c r="T2769" s="283">
        <f t="shared" si="648"/>
        <v>0</v>
      </c>
    </row>
    <row r="2770" spans="1:20" x14ac:dyDescent="0.25">
      <c r="A2770" s="286">
        <v>43216</v>
      </c>
      <c r="B2770" s="1">
        <f t="shared" si="641"/>
        <v>4</v>
      </c>
      <c r="C2770" s="285">
        <v>8</v>
      </c>
      <c r="D2770" t="s">
        <v>714</v>
      </c>
      <c r="F2770" s="16">
        <v>54</v>
      </c>
      <c r="G2770" t="str">
        <f t="shared" si="635"/>
        <v>Neither</v>
      </c>
      <c r="H2770" s="283">
        <f>IF(G2770="heating",F2770*Assumptions!M$4+Assumptions!M$7,0)</f>
        <v>0</v>
      </c>
      <c r="I2770" s="15">
        <f t="shared" si="636"/>
        <v>1.094193721037565</v>
      </c>
      <c r="J2770" s="15">
        <f t="shared" si="637"/>
        <v>1.0020455199443592</v>
      </c>
      <c r="K2770" s="283">
        <f t="shared" si="642"/>
        <v>0</v>
      </c>
      <c r="L2770" s="283">
        <f t="shared" si="643"/>
        <v>4.1559947708987721</v>
      </c>
      <c r="M2770" s="283">
        <f t="shared" si="644"/>
        <v>0</v>
      </c>
      <c r="N2770" s="283">
        <f t="shared" si="645"/>
        <v>3.9259252525022648</v>
      </c>
      <c r="O2770" s="283">
        <f t="shared" si="646"/>
        <v>0</v>
      </c>
      <c r="P2770" s="21">
        <f t="shared" si="638"/>
        <v>0</v>
      </c>
      <c r="Q2770" s="21">
        <f t="shared" si="639"/>
        <v>0.94940007506179924</v>
      </c>
      <c r="R2770">
        <f t="shared" si="640"/>
        <v>1.0705685074825908</v>
      </c>
      <c r="S2770" s="296">
        <f t="shared" si="647"/>
        <v>0</v>
      </c>
      <c r="T2770" s="283">
        <f t="shared" si="648"/>
        <v>0</v>
      </c>
    </row>
    <row r="2771" spans="1:20" x14ac:dyDescent="0.25">
      <c r="A2771" s="286">
        <v>43216</v>
      </c>
      <c r="B2771" s="1">
        <f t="shared" si="641"/>
        <v>4</v>
      </c>
      <c r="C2771" s="285">
        <v>9</v>
      </c>
      <c r="D2771" t="s">
        <v>714</v>
      </c>
      <c r="F2771" s="16">
        <v>55</v>
      </c>
      <c r="G2771" t="str">
        <f t="shared" si="635"/>
        <v>Neither</v>
      </c>
      <c r="H2771" s="283">
        <f>IF(G2771="heating",F2771*Assumptions!M$4+Assumptions!M$7,0)</f>
        <v>0</v>
      </c>
      <c r="I2771" s="15">
        <f t="shared" si="636"/>
        <v>1.0343009000871222</v>
      </c>
      <c r="J2771" s="15">
        <f t="shared" si="637"/>
        <v>1.0020455199443592</v>
      </c>
      <c r="K2771" s="283">
        <f t="shared" si="642"/>
        <v>0</v>
      </c>
      <c r="L2771" s="283">
        <f t="shared" si="643"/>
        <v>4.1851135499983272</v>
      </c>
      <c r="M2771" s="283">
        <f t="shared" si="644"/>
        <v>0</v>
      </c>
      <c r="N2771" s="283">
        <f t="shared" si="645"/>
        <v>3.9876635481217684</v>
      </c>
      <c r="O2771" s="283">
        <f t="shared" si="646"/>
        <v>0</v>
      </c>
      <c r="P2771" s="21">
        <f t="shared" si="638"/>
        <v>0</v>
      </c>
      <c r="Q2771" s="21">
        <f t="shared" si="639"/>
        <v>0.8408485371888097</v>
      </c>
      <c r="R2771">
        <f t="shared" si="640"/>
        <v>1.0705685074825908</v>
      </c>
      <c r="S2771" s="296">
        <f t="shared" si="647"/>
        <v>0</v>
      </c>
      <c r="T2771" s="283">
        <f t="shared" si="648"/>
        <v>0</v>
      </c>
    </row>
    <row r="2772" spans="1:20" x14ac:dyDescent="0.25">
      <c r="A2772" s="286">
        <v>43216</v>
      </c>
      <c r="B2772" s="1">
        <f t="shared" si="641"/>
        <v>4</v>
      </c>
      <c r="C2772" s="285">
        <v>10</v>
      </c>
      <c r="D2772" t="s">
        <v>714</v>
      </c>
      <c r="F2772" s="16">
        <v>61</v>
      </c>
      <c r="G2772" t="str">
        <f t="shared" si="635"/>
        <v>Neither</v>
      </c>
      <c r="H2772" s="283">
        <f>IF(G2772="heating",F2772*Assumptions!M$4+Assumptions!M$7,0)</f>
        <v>0</v>
      </c>
      <c r="I2772" s="15">
        <f t="shared" si="636"/>
        <v>0.98112329028689171</v>
      </c>
      <c r="J2772" s="15">
        <f t="shared" si="637"/>
        <v>1.0020455199443592</v>
      </c>
      <c r="K2772" s="283">
        <f t="shared" si="642"/>
        <v>0</v>
      </c>
      <c r="L2772" s="283">
        <f t="shared" si="643"/>
        <v>4.3818232651749627</v>
      </c>
      <c r="M2772" s="283">
        <f t="shared" si="644"/>
        <v>0</v>
      </c>
      <c r="N2772" s="283">
        <f t="shared" si="645"/>
        <v>4.3585758300027857</v>
      </c>
      <c r="O2772" s="283">
        <f t="shared" si="646"/>
        <v>0</v>
      </c>
      <c r="P2772" s="21">
        <f t="shared" si="638"/>
        <v>0</v>
      </c>
      <c r="Q2772" s="21">
        <f t="shared" si="639"/>
        <v>0.74504051125983206</v>
      </c>
      <c r="R2772">
        <f t="shared" si="640"/>
        <v>1.0705685074825908</v>
      </c>
      <c r="S2772" s="296">
        <f t="shared" si="647"/>
        <v>0</v>
      </c>
      <c r="T2772" s="283">
        <f t="shared" si="648"/>
        <v>0</v>
      </c>
    </row>
    <row r="2773" spans="1:20" x14ac:dyDescent="0.25">
      <c r="A2773" s="286">
        <v>43216</v>
      </c>
      <c r="B2773" s="1">
        <f t="shared" si="641"/>
        <v>4</v>
      </c>
      <c r="C2773" s="285">
        <v>11</v>
      </c>
      <c r="D2773" t="s">
        <v>714</v>
      </c>
      <c r="F2773" s="16">
        <v>64</v>
      </c>
      <c r="G2773" t="str">
        <f t="shared" si="635"/>
        <v>Neither</v>
      </c>
      <c r="H2773" s="283">
        <f>IF(G2773="heating",F2773*Assumptions!M$4+Assumptions!M$7,0)</f>
        <v>0</v>
      </c>
      <c r="I2773" s="15">
        <f t="shared" si="636"/>
        <v>0.94956163997961163</v>
      </c>
      <c r="J2773" s="15">
        <f t="shared" si="637"/>
        <v>1.0020455199443592</v>
      </c>
      <c r="K2773" s="283">
        <f t="shared" si="642"/>
        <v>0</v>
      </c>
      <c r="L2773" s="283">
        <f t="shared" si="643"/>
        <v>4.3818232651749627</v>
      </c>
      <c r="M2773" s="283">
        <f t="shared" si="644"/>
        <v>0</v>
      </c>
      <c r="N2773" s="283">
        <f t="shared" si="645"/>
        <v>4.3585758300027857</v>
      </c>
      <c r="O2773" s="283">
        <f t="shared" si="646"/>
        <v>0</v>
      </c>
      <c r="P2773" s="21">
        <f t="shared" si="638"/>
        <v>0</v>
      </c>
      <c r="Q2773" s="21">
        <f t="shared" si="639"/>
        <v>0.72850690893675296</v>
      </c>
      <c r="R2773">
        <f t="shared" si="640"/>
        <v>1.0705685074825908</v>
      </c>
      <c r="S2773" s="296">
        <f t="shared" si="647"/>
        <v>0</v>
      </c>
      <c r="T2773" s="283">
        <f t="shared" si="648"/>
        <v>0</v>
      </c>
    </row>
    <row r="2774" spans="1:20" x14ac:dyDescent="0.25">
      <c r="A2774" s="286">
        <v>43216</v>
      </c>
      <c r="B2774" s="1">
        <f t="shared" si="641"/>
        <v>4</v>
      </c>
      <c r="C2774" s="285">
        <v>12</v>
      </c>
      <c r="D2774" t="s">
        <v>714</v>
      </c>
      <c r="F2774" s="16">
        <v>66</v>
      </c>
      <c r="G2774" t="str">
        <f t="shared" si="635"/>
        <v>Neither</v>
      </c>
      <c r="H2774" s="283">
        <f>IF(G2774="heating",F2774*Assumptions!M$4+Assumptions!M$7,0)</f>
        <v>0</v>
      </c>
      <c r="I2774" s="15">
        <f t="shared" si="636"/>
        <v>0.91648403420261149</v>
      </c>
      <c r="J2774" s="15">
        <f t="shared" si="637"/>
        <v>1.0020455199443592</v>
      </c>
      <c r="K2774" s="283">
        <f t="shared" si="642"/>
        <v>0</v>
      </c>
      <c r="L2774" s="283">
        <f t="shared" si="643"/>
        <v>4.3818232651749627</v>
      </c>
      <c r="M2774" s="283">
        <f t="shared" si="644"/>
        <v>0</v>
      </c>
      <c r="N2774" s="283">
        <f t="shared" si="645"/>
        <v>4.3585758300027857</v>
      </c>
      <c r="O2774" s="283">
        <f t="shared" si="646"/>
        <v>0</v>
      </c>
      <c r="P2774" s="21">
        <f t="shared" si="638"/>
        <v>0</v>
      </c>
      <c r="Q2774" s="21">
        <f t="shared" si="639"/>
        <v>0.75910815787401487</v>
      </c>
      <c r="R2774">
        <f t="shared" si="640"/>
        <v>1.0705685074825908</v>
      </c>
      <c r="S2774" s="296">
        <f t="shared" si="647"/>
        <v>0</v>
      </c>
      <c r="T2774" s="283">
        <f t="shared" si="648"/>
        <v>0</v>
      </c>
    </row>
    <row r="2775" spans="1:20" x14ac:dyDescent="0.25">
      <c r="A2775" s="286">
        <v>43216</v>
      </c>
      <c r="B2775" s="1">
        <f t="shared" si="641"/>
        <v>4</v>
      </c>
      <c r="C2775" s="285">
        <v>13</v>
      </c>
      <c r="D2775" t="s">
        <v>714</v>
      </c>
      <c r="F2775" s="16">
        <v>68</v>
      </c>
      <c r="G2775" t="str">
        <f t="shared" si="635"/>
        <v>Neither</v>
      </c>
      <c r="H2775" s="283">
        <f>IF(G2775="heating",F2775*Assumptions!M$4+Assumptions!M$7,0)</f>
        <v>0</v>
      </c>
      <c r="I2775" s="15">
        <f t="shared" si="636"/>
        <v>0.90040206880052787</v>
      </c>
      <c r="J2775" s="15">
        <f t="shared" si="637"/>
        <v>1.0020455199443592</v>
      </c>
      <c r="K2775" s="283">
        <f t="shared" si="642"/>
        <v>0</v>
      </c>
      <c r="L2775" s="283">
        <f t="shared" si="643"/>
        <v>4.3818232651749627</v>
      </c>
      <c r="M2775" s="283">
        <f t="shared" si="644"/>
        <v>0</v>
      </c>
      <c r="N2775" s="283">
        <f t="shared" si="645"/>
        <v>4.3585758300027857</v>
      </c>
      <c r="O2775" s="283">
        <f t="shared" si="646"/>
        <v>0</v>
      </c>
      <c r="P2775" s="21">
        <f t="shared" si="638"/>
        <v>0</v>
      </c>
      <c r="Q2775" s="21">
        <f t="shared" si="639"/>
        <v>0.79115902007799765</v>
      </c>
      <c r="R2775">
        <f t="shared" si="640"/>
        <v>1.0705685074825908</v>
      </c>
      <c r="S2775" s="296">
        <f t="shared" si="647"/>
        <v>0</v>
      </c>
      <c r="T2775" s="283">
        <f t="shared" si="648"/>
        <v>0</v>
      </c>
    </row>
    <row r="2776" spans="1:20" x14ac:dyDescent="0.25">
      <c r="A2776" s="286">
        <v>43216</v>
      </c>
      <c r="B2776" s="1">
        <f t="shared" si="641"/>
        <v>4</v>
      </c>
      <c r="C2776" s="285">
        <v>14</v>
      </c>
      <c r="D2776" t="s">
        <v>714</v>
      </c>
      <c r="F2776" s="16">
        <v>70</v>
      </c>
      <c r="G2776" t="str">
        <f t="shared" si="635"/>
        <v>Neither</v>
      </c>
      <c r="H2776" s="283">
        <f>IF(G2776="heating",F2776*Assumptions!M$4+Assumptions!M$7,0)</f>
        <v>0</v>
      </c>
      <c r="I2776" s="15">
        <f t="shared" si="636"/>
        <v>0.86032894500746537</v>
      </c>
      <c r="J2776" s="15">
        <f t="shared" si="637"/>
        <v>1.0020455199443592</v>
      </c>
      <c r="K2776" s="283">
        <f t="shared" si="642"/>
        <v>0</v>
      </c>
      <c r="L2776" s="283">
        <f t="shared" si="643"/>
        <v>4.3818232651749627</v>
      </c>
      <c r="M2776" s="283">
        <f t="shared" si="644"/>
        <v>0</v>
      </c>
      <c r="N2776" s="283">
        <f t="shared" si="645"/>
        <v>4.3585758300027857</v>
      </c>
      <c r="O2776" s="283">
        <f t="shared" si="646"/>
        <v>0</v>
      </c>
      <c r="P2776" s="21">
        <f t="shared" si="638"/>
        <v>0</v>
      </c>
      <c r="Q2776" s="21">
        <f t="shared" si="639"/>
        <v>0.84355555031342389</v>
      </c>
      <c r="R2776">
        <f t="shared" si="640"/>
        <v>1.0705685074825908</v>
      </c>
      <c r="S2776" s="296">
        <f t="shared" si="647"/>
        <v>0</v>
      </c>
      <c r="T2776" s="283">
        <f t="shared" si="648"/>
        <v>0</v>
      </c>
    </row>
    <row r="2777" spans="1:20" x14ac:dyDescent="0.25">
      <c r="A2777" s="286">
        <v>43216</v>
      </c>
      <c r="B2777" s="1">
        <f t="shared" si="641"/>
        <v>4</v>
      </c>
      <c r="C2777" s="285">
        <v>15</v>
      </c>
      <c r="D2777" t="s">
        <v>714</v>
      </c>
      <c r="F2777" s="16">
        <v>66</v>
      </c>
      <c r="G2777" t="str">
        <f t="shared" si="635"/>
        <v>Neither</v>
      </c>
      <c r="H2777" s="283">
        <f>IF(G2777="heating",F2777*Assumptions!M$4+Assumptions!M$7,0)</f>
        <v>0</v>
      </c>
      <c r="I2777" s="15">
        <f t="shared" si="636"/>
        <v>0.85754515037175039</v>
      </c>
      <c r="J2777" s="15">
        <f t="shared" si="637"/>
        <v>1.0020455199443592</v>
      </c>
      <c r="K2777" s="283">
        <f t="shared" si="642"/>
        <v>0</v>
      </c>
      <c r="L2777" s="283">
        <f t="shared" si="643"/>
        <v>4.3818232651749627</v>
      </c>
      <c r="M2777" s="283">
        <f t="shared" si="644"/>
        <v>0</v>
      </c>
      <c r="N2777" s="283">
        <f t="shared" si="645"/>
        <v>4.3585758300027857</v>
      </c>
      <c r="O2777" s="283">
        <f t="shared" si="646"/>
        <v>0</v>
      </c>
      <c r="P2777" s="21">
        <f t="shared" si="638"/>
        <v>0</v>
      </c>
      <c r="Q2777" s="21">
        <f t="shared" si="639"/>
        <v>0.96592607327566882</v>
      </c>
      <c r="R2777">
        <f t="shared" si="640"/>
        <v>1.0705685074825908</v>
      </c>
      <c r="S2777" s="296">
        <f t="shared" si="647"/>
        <v>0</v>
      </c>
      <c r="T2777" s="283">
        <f t="shared" si="648"/>
        <v>0</v>
      </c>
    </row>
    <row r="2778" spans="1:20" x14ac:dyDescent="0.25">
      <c r="A2778" s="286">
        <v>43216</v>
      </c>
      <c r="B2778" s="1">
        <f t="shared" si="641"/>
        <v>4</v>
      </c>
      <c r="C2778" s="285">
        <v>16</v>
      </c>
      <c r="D2778" t="s">
        <v>714</v>
      </c>
      <c r="F2778" s="16">
        <v>64</v>
      </c>
      <c r="G2778" t="str">
        <f t="shared" si="635"/>
        <v>Neither</v>
      </c>
      <c r="H2778" s="283">
        <f>IF(G2778="heating",F2778*Assumptions!M$4+Assumptions!M$7,0)</f>
        <v>0</v>
      </c>
      <c r="I2778" s="15">
        <f t="shared" si="636"/>
        <v>0.88344815438260227</v>
      </c>
      <c r="J2778" s="15">
        <f t="shared" si="637"/>
        <v>1.0020455199443592</v>
      </c>
      <c r="K2778" s="283">
        <f t="shared" si="642"/>
        <v>0</v>
      </c>
      <c r="L2778" s="283">
        <f t="shared" si="643"/>
        <v>4.3818232651749627</v>
      </c>
      <c r="M2778" s="283">
        <f t="shared" si="644"/>
        <v>0</v>
      </c>
      <c r="N2778" s="283">
        <f t="shared" si="645"/>
        <v>4.3585758300027857</v>
      </c>
      <c r="O2778" s="283">
        <f t="shared" si="646"/>
        <v>0</v>
      </c>
      <c r="P2778" s="21">
        <f t="shared" si="638"/>
        <v>0</v>
      </c>
      <c r="Q2778" s="21">
        <f t="shared" si="639"/>
        <v>1.1649354943302594</v>
      </c>
      <c r="R2778">
        <f t="shared" si="640"/>
        <v>1.0705685074825908</v>
      </c>
      <c r="S2778" s="296">
        <f t="shared" si="647"/>
        <v>0</v>
      </c>
      <c r="T2778" s="283">
        <f t="shared" si="648"/>
        <v>0</v>
      </c>
    </row>
    <row r="2779" spans="1:20" x14ac:dyDescent="0.25">
      <c r="A2779" s="286">
        <v>43216</v>
      </c>
      <c r="B2779" s="1">
        <f t="shared" si="641"/>
        <v>4</v>
      </c>
      <c r="C2779" s="285">
        <v>17</v>
      </c>
      <c r="D2779" t="s">
        <v>714</v>
      </c>
      <c r="F2779" s="16">
        <v>64</v>
      </c>
      <c r="G2779" t="str">
        <f t="shared" si="635"/>
        <v>Neither</v>
      </c>
      <c r="H2779" s="283">
        <f>IF(G2779="heating",F2779*Assumptions!M$4+Assumptions!M$7,0)</f>
        <v>0</v>
      </c>
      <c r="I2779" s="15">
        <f t="shared" si="636"/>
        <v>0.94025748850374469</v>
      </c>
      <c r="J2779" s="15">
        <f t="shared" si="637"/>
        <v>1.0020455199443592</v>
      </c>
      <c r="K2779" s="283">
        <f t="shared" si="642"/>
        <v>0</v>
      </c>
      <c r="L2779" s="283">
        <f t="shared" si="643"/>
        <v>4.3818232651749627</v>
      </c>
      <c r="M2779" s="283">
        <f t="shared" si="644"/>
        <v>0</v>
      </c>
      <c r="N2779" s="283">
        <f t="shared" si="645"/>
        <v>4.3585758300027857</v>
      </c>
      <c r="O2779" s="283">
        <f t="shared" si="646"/>
        <v>0</v>
      </c>
      <c r="P2779" s="21">
        <f t="shared" si="638"/>
        <v>0</v>
      </c>
      <c r="Q2779" s="21">
        <f t="shared" si="639"/>
        <v>1.3521540118753073</v>
      </c>
      <c r="R2779">
        <f t="shared" si="640"/>
        <v>1.0705685074825908</v>
      </c>
      <c r="S2779" s="296">
        <f t="shared" si="647"/>
        <v>0</v>
      </c>
      <c r="T2779" s="283">
        <f t="shared" si="648"/>
        <v>0</v>
      </c>
    </row>
    <row r="2780" spans="1:20" x14ac:dyDescent="0.25">
      <c r="A2780" s="286">
        <v>43216</v>
      </c>
      <c r="B2780" s="1">
        <f t="shared" si="641"/>
        <v>4</v>
      </c>
      <c r="C2780" s="285">
        <v>18</v>
      </c>
      <c r="D2780" t="s">
        <v>714</v>
      </c>
      <c r="F2780" s="16">
        <v>61</v>
      </c>
      <c r="G2780" t="str">
        <f t="shared" si="635"/>
        <v>Neither</v>
      </c>
      <c r="H2780" s="283">
        <f>IF(G2780="heating",F2780*Assumptions!M$4+Assumptions!M$7,0)</f>
        <v>0</v>
      </c>
      <c r="I2780" s="15">
        <f t="shared" si="636"/>
        <v>0.98182363790757687</v>
      </c>
      <c r="J2780" s="15">
        <f t="shared" si="637"/>
        <v>1.0020455199443592</v>
      </c>
      <c r="K2780" s="283">
        <f t="shared" si="642"/>
        <v>0</v>
      </c>
      <c r="L2780" s="283">
        <f t="shared" si="643"/>
        <v>4.3818232651749627</v>
      </c>
      <c r="M2780" s="283">
        <f t="shared" si="644"/>
        <v>0</v>
      </c>
      <c r="N2780" s="283">
        <f t="shared" si="645"/>
        <v>4.3585758300027857</v>
      </c>
      <c r="O2780" s="283">
        <f t="shared" si="646"/>
        <v>0</v>
      </c>
      <c r="P2780" s="21">
        <f t="shared" si="638"/>
        <v>0</v>
      </c>
      <c r="Q2780" s="21">
        <f t="shared" si="639"/>
        <v>1.5598916921549892</v>
      </c>
      <c r="R2780">
        <f t="shared" si="640"/>
        <v>1.0705685074825908</v>
      </c>
      <c r="S2780" s="296">
        <f t="shared" si="647"/>
        <v>0</v>
      </c>
      <c r="T2780" s="283">
        <f t="shared" si="648"/>
        <v>0</v>
      </c>
    </row>
    <row r="2781" spans="1:20" x14ac:dyDescent="0.25">
      <c r="A2781" s="286">
        <v>43216</v>
      </c>
      <c r="B2781" s="1">
        <f t="shared" si="641"/>
        <v>4</v>
      </c>
      <c r="C2781" s="285">
        <v>19</v>
      </c>
      <c r="D2781" t="s">
        <v>714</v>
      </c>
      <c r="F2781" s="16">
        <v>59</v>
      </c>
      <c r="G2781" t="str">
        <f t="shared" si="635"/>
        <v>Neither</v>
      </c>
      <c r="H2781" s="283">
        <f>IF(G2781="heating",F2781*Assumptions!M$4+Assumptions!M$7,0)</f>
        <v>0</v>
      </c>
      <c r="I2781" s="15">
        <f t="shared" si="636"/>
        <v>0.98418842963438757</v>
      </c>
      <c r="J2781" s="15">
        <f t="shared" si="637"/>
        <v>1.0020455199443592</v>
      </c>
      <c r="K2781" s="283">
        <f t="shared" si="642"/>
        <v>0</v>
      </c>
      <c r="L2781" s="283">
        <f t="shared" si="643"/>
        <v>4.3182081448486933</v>
      </c>
      <c r="M2781" s="283">
        <f t="shared" si="644"/>
        <v>0</v>
      </c>
      <c r="N2781" s="283">
        <f t="shared" si="645"/>
        <v>4.2355603137647586</v>
      </c>
      <c r="O2781" s="283">
        <f t="shared" si="646"/>
        <v>0</v>
      </c>
      <c r="P2781" s="21">
        <f t="shared" si="638"/>
        <v>0</v>
      </c>
      <c r="Q2781" s="21">
        <f t="shared" si="639"/>
        <v>1.6764212681468484</v>
      </c>
      <c r="R2781">
        <f t="shared" si="640"/>
        <v>1.0705685074825908</v>
      </c>
      <c r="S2781" s="296">
        <f t="shared" si="647"/>
        <v>0</v>
      </c>
      <c r="T2781" s="283">
        <f t="shared" si="648"/>
        <v>0</v>
      </c>
    </row>
    <row r="2782" spans="1:20" x14ac:dyDescent="0.25">
      <c r="A2782" s="286">
        <v>43216</v>
      </c>
      <c r="B2782" s="1">
        <f t="shared" si="641"/>
        <v>4</v>
      </c>
      <c r="C2782" s="285">
        <v>20</v>
      </c>
      <c r="D2782" t="s">
        <v>714</v>
      </c>
      <c r="F2782" s="16">
        <v>57</v>
      </c>
      <c r="G2782" t="str">
        <f t="shared" si="635"/>
        <v>Neither</v>
      </c>
      <c r="H2782" s="283">
        <f>IF(G2782="heating",F2782*Assumptions!M$4+Assumptions!M$7,0)</f>
        <v>0</v>
      </c>
      <c r="I2782" s="15">
        <f t="shared" si="636"/>
        <v>0.97071962311712034</v>
      </c>
      <c r="J2782" s="15">
        <f t="shared" si="637"/>
        <v>1.0020455199443592</v>
      </c>
      <c r="K2782" s="283">
        <f t="shared" si="642"/>
        <v>0</v>
      </c>
      <c r="L2782" s="283">
        <f t="shared" si="643"/>
        <v>4.2530692972692208</v>
      </c>
      <c r="M2782" s="283">
        <f t="shared" si="644"/>
        <v>0</v>
      </c>
      <c r="N2782" s="283">
        <f t="shared" si="645"/>
        <v>4.1119599131986844</v>
      </c>
      <c r="O2782" s="283">
        <f t="shared" si="646"/>
        <v>0</v>
      </c>
      <c r="P2782" s="21">
        <f t="shared" si="638"/>
        <v>0</v>
      </c>
      <c r="Q2782" s="21">
        <f t="shared" si="639"/>
        <v>1.52436960139122</v>
      </c>
      <c r="R2782">
        <f t="shared" si="640"/>
        <v>1.0705685074825908</v>
      </c>
      <c r="S2782" s="296">
        <f t="shared" si="647"/>
        <v>0</v>
      </c>
      <c r="T2782" s="283">
        <f t="shared" si="648"/>
        <v>0</v>
      </c>
    </row>
    <row r="2783" spans="1:20" x14ac:dyDescent="0.25">
      <c r="A2783" s="286">
        <v>43216</v>
      </c>
      <c r="B2783" s="1">
        <f t="shared" si="641"/>
        <v>4</v>
      </c>
      <c r="C2783" s="285">
        <v>21</v>
      </c>
      <c r="D2783" t="s">
        <v>714</v>
      </c>
      <c r="F2783" s="16">
        <v>57</v>
      </c>
      <c r="G2783" t="str">
        <f t="shared" si="635"/>
        <v>Neither</v>
      </c>
      <c r="H2783" s="283">
        <f>IF(G2783="heating",F2783*Assumptions!M$4+Assumptions!M$7,0)</f>
        <v>0</v>
      </c>
      <c r="I2783" s="15">
        <f t="shared" si="636"/>
        <v>0.95751150862929935</v>
      </c>
      <c r="J2783" s="15">
        <f t="shared" si="637"/>
        <v>1.0020455199443592</v>
      </c>
      <c r="K2783" s="283">
        <f t="shared" si="642"/>
        <v>0</v>
      </c>
      <c r="L2783" s="283">
        <f t="shared" si="643"/>
        <v>4.2530692972692208</v>
      </c>
      <c r="M2783" s="283">
        <f t="shared" si="644"/>
        <v>0</v>
      </c>
      <c r="N2783" s="283">
        <f t="shared" si="645"/>
        <v>4.1119599131986844</v>
      </c>
      <c r="O2783" s="283">
        <f t="shared" si="646"/>
        <v>0</v>
      </c>
      <c r="P2783" s="21">
        <f t="shared" si="638"/>
        <v>0</v>
      </c>
      <c r="Q2783" s="21">
        <f t="shared" si="639"/>
        <v>1.4448604713749031</v>
      </c>
      <c r="R2783">
        <f t="shared" si="640"/>
        <v>1.0705685074825908</v>
      </c>
      <c r="S2783" s="296">
        <f t="shared" si="647"/>
        <v>0</v>
      </c>
      <c r="T2783" s="283">
        <f t="shared" si="648"/>
        <v>0</v>
      </c>
    </row>
    <row r="2784" spans="1:20" x14ac:dyDescent="0.25">
      <c r="A2784" s="286">
        <v>43216</v>
      </c>
      <c r="B2784" s="1">
        <f t="shared" si="641"/>
        <v>4</v>
      </c>
      <c r="C2784" s="285">
        <v>22</v>
      </c>
      <c r="D2784" t="s">
        <v>714</v>
      </c>
      <c r="F2784" s="16">
        <v>57</v>
      </c>
      <c r="G2784" t="str">
        <f t="shared" si="635"/>
        <v>Neither</v>
      </c>
      <c r="H2784" s="283">
        <f>IF(G2784="heating",F2784*Assumptions!M$4+Assumptions!M$7,0)</f>
        <v>0</v>
      </c>
      <c r="I2784" s="15">
        <f t="shared" si="636"/>
        <v>0.9426530227543114</v>
      </c>
      <c r="J2784" s="15">
        <f t="shared" si="637"/>
        <v>1.0020455199443592</v>
      </c>
      <c r="K2784" s="283">
        <f t="shared" si="642"/>
        <v>0</v>
      </c>
      <c r="L2784" s="283">
        <f t="shared" si="643"/>
        <v>4.2530692972692208</v>
      </c>
      <c r="M2784" s="283">
        <f t="shared" si="644"/>
        <v>0</v>
      </c>
      <c r="N2784" s="283">
        <f t="shared" si="645"/>
        <v>4.1119599131986844</v>
      </c>
      <c r="O2784" s="283">
        <f t="shared" si="646"/>
        <v>0</v>
      </c>
      <c r="P2784" s="21">
        <f t="shared" si="638"/>
        <v>0</v>
      </c>
      <c r="Q2784" s="21">
        <f t="shared" si="639"/>
        <v>1.2427137171080138</v>
      </c>
      <c r="R2784">
        <f t="shared" si="640"/>
        <v>1.0705685074825908</v>
      </c>
      <c r="S2784" s="296">
        <f t="shared" si="647"/>
        <v>0</v>
      </c>
      <c r="T2784" s="283">
        <f t="shared" si="648"/>
        <v>0</v>
      </c>
    </row>
    <row r="2785" spans="1:20" x14ac:dyDescent="0.25">
      <c r="A2785" s="286">
        <v>43216</v>
      </c>
      <c r="B2785" s="1">
        <f t="shared" si="641"/>
        <v>4</v>
      </c>
      <c r="C2785" s="285">
        <v>23</v>
      </c>
      <c r="D2785" t="s">
        <v>713</v>
      </c>
      <c r="F2785" s="16">
        <v>57</v>
      </c>
      <c r="G2785" t="str">
        <f t="shared" si="635"/>
        <v>Neither</v>
      </c>
      <c r="H2785" s="283">
        <f>IF(G2785="heating",F2785*Assumptions!M$4+Assumptions!M$7,0)</f>
        <v>0</v>
      </c>
      <c r="I2785" s="15">
        <f t="shared" si="636"/>
        <v>0.94450710149963013</v>
      </c>
      <c r="J2785" s="15">
        <f t="shared" si="637"/>
        <v>1.0020455199443592</v>
      </c>
      <c r="K2785" s="283">
        <f t="shared" si="642"/>
        <v>0</v>
      </c>
      <c r="L2785" s="283">
        <f t="shared" si="643"/>
        <v>4.2530692972692208</v>
      </c>
      <c r="M2785" s="283">
        <f t="shared" si="644"/>
        <v>0</v>
      </c>
      <c r="N2785" s="283">
        <f t="shared" si="645"/>
        <v>4.1119599131986844</v>
      </c>
      <c r="O2785" s="283">
        <f t="shared" si="646"/>
        <v>0</v>
      </c>
      <c r="P2785" s="21">
        <f t="shared" si="638"/>
        <v>0</v>
      </c>
      <c r="Q2785" s="21">
        <f t="shared" si="639"/>
        <v>1.0297519246597011</v>
      </c>
      <c r="R2785">
        <f t="shared" si="640"/>
        <v>1.0705685074825908</v>
      </c>
      <c r="S2785" s="296">
        <f t="shared" si="647"/>
        <v>0</v>
      </c>
      <c r="T2785" s="283">
        <f t="shared" si="648"/>
        <v>0</v>
      </c>
    </row>
    <row r="2786" spans="1:20" x14ac:dyDescent="0.25">
      <c r="A2786" s="286">
        <v>43217</v>
      </c>
      <c r="B2786" s="1">
        <f t="shared" si="641"/>
        <v>5</v>
      </c>
      <c r="C2786" s="285">
        <v>0</v>
      </c>
      <c r="D2786" t="s">
        <v>713</v>
      </c>
      <c r="F2786" s="16">
        <v>59</v>
      </c>
      <c r="G2786" t="str">
        <f t="shared" si="635"/>
        <v>Cooling</v>
      </c>
      <c r="H2786" s="283">
        <f>IF(G2786="heating",F2786*Assumptions!M$4+Assumptions!M$7,0)</f>
        <v>0</v>
      </c>
      <c r="I2786" s="15">
        <f t="shared" si="636"/>
        <v>0.97481507806017154</v>
      </c>
      <c r="J2786" s="15">
        <f t="shared" si="637"/>
        <v>1.0078033906966741</v>
      </c>
      <c r="K2786" s="283">
        <f t="shared" si="642"/>
        <v>0</v>
      </c>
      <c r="L2786" s="283">
        <f t="shared" si="643"/>
        <v>4.3182081448486933</v>
      </c>
      <c r="M2786" s="283">
        <f t="shared" si="644"/>
        <v>0</v>
      </c>
      <c r="N2786" s="283">
        <f t="shared" si="645"/>
        <v>4.2355603137647586</v>
      </c>
      <c r="O2786" s="283">
        <f t="shared" si="646"/>
        <v>0</v>
      </c>
      <c r="P2786" s="21">
        <f t="shared" si="638"/>
        <v>2.5000000000000001E-2</v>
      </c>
      <c r="Q2786" s="21">
        <f t="shared" si="639"/>
        <v>0.90668853391740301</v>
      </c>
      <c r="R2786">
        <f t="shared" si="640"/>
        <v>1.1856283047139096</v>
      </c>
      <c r="S2786" s="296">
        <f t="shared" si="647"/>
        <v>2.6874889734300765E-2</v>
      </c>
      <c r="T2786" s="283">
        <f t="shared" si="648"/>
        <v>2.6874889734300765E-2</v>
      </c>
    </row>
    <row r="2787" spans="1:20" x14ac:dyDescent="0.25">
      <c r="A2787" s="286">
        <v>43217</v>
      </c>
      <c r="B2787" s="1">
        <f t="shared" si="641"/>
        <v>5</v>
      </c>
      <c r="C2787" s="285">
        <v>1</v>
      </c>
      <c r="D2787" t="s">
        <v>713</v>
      </c>
      <c r="F2787" s="16">
        <v>57</v>
      </c>
      <c r="G2787" t="str">
        <f t="shared" si="635"/>
        <v>Cooling</v>
      </c>
      <c r="H2787" s="283">
        <f>IF(G2787="heating",F2787*Assumptions!M$4+Assumptions!M$7,0)</f>
        <v>0</v>
      </c>
      <c r="I2787" s="15">
        <f t="shared" si="636"/>
        <v>1.012242869806885</v>
      </c>
      <c r="J2787" s="15">
        <f t="shared" si="637"/>
        <v>1.0078033906966741</v>
      </c>
      <c r="K2787" s="283">
        <f t="shared" si="642"/>
        <v>0</v>
      </c>
      <c r="L2787" s="283">
        <f t="shared" si="643"/>
        <v>4.2530692972692208</v>
      </c>
      <c r="M2787" s="283">
        <f t="shared" si="644"/>
        <v>0</v>
      </c>
      <c r="N2787" s="283">
        <f t="shared" si="645"/>
        <v>4.1119599131986844</v>
      </c>
      <c r="O2787" s="283">
        <f t="shared" si="646"/>
        <v>0</v>
      </c>
      <c r="P2787" s="21">
        <f t="shared" si="638"/>
        <v>2.5000000000000001E-2</v>
      </c>
      <c r="Q2787" s="21">
        <f t="shared" si="639"/>
        <v>0.81803459285312596</v>
      </c>
      <c r="R2787">
        <f t="shared" si="640"/>
        <v>1.1856283047139096</v>
      </c>
      <c r="S2787" s="296">
        <f t="shared" si="647"/>
        <v>2.4247124188044627E-2</v>
      </c>
      <c r="T2787" s="283">
        <f t="shared" si="648"/>
        <v>2.4247124188044627E-2</v>
      </c>
    </row>
    <row r="2788" spans="1:20" x14ac:dyDescent="0.25">
      <c r="A2788" s="286">
        <v>43217</v>
      </c>
      <c r="B2788" s="1">
        <f t="shared" si="641"/>
        <v>5</v>
      </c>
      <c r="C2788" s="285">
        <v>2</v>
      </c>
      <c r="D2788" t="s">
        <v>713</v>
      </c>
      <c r="F2788" s="16">
        <v>57</v>
      </c>
      <c r="G2788" t="str">
        <f t="shared" si="635"/>
        <v>Cooling</v>
      </c>
      <c r="H2788" s="283">
        <f>IF(G2788="heating",F2788*Assumptions!M$4+Assumptions!M$7,0)</f>
        <v>0</v>
      </c>
      <c r="I2788" s="15">
        <f t="shared" si="636"/>
        <v>1.0509704703585963</v>
      </c>
      <c r="J2788" s="15">
        <f t="shared" si="637"/>
        <v>1.0078033906966741</v>
      </c>
      <c r="K2788" s="283">
        <f t="shared" si="642"/>
        <v>0</v>
      </c>
      <c r="L2788" s="283">
        <f t="shared" si="643"/>
        <v>4.2530692972692208</v>
      </c>
      <c r="M2788" s="283">
        <f t="shared" si="644"/>
        <v>0</v>
      </c>
      <c r="N2788" s="283">
        <f t="shared" si="645"/>
        <v>4.1119599131986844</v>
      </c>
      <c r="O2788" s="283">
        <f t="shared" si="646"/>
        <v>0</v>
      </c>
      <c r="P2788" s="21">
        <f t="shared" si="638"/>
        <v>2.5000000000000001E-2</v>
      </c>
      <c r="Q2788" s="21">
        <f t="shared" si="639"/>
        <v>0.74507607494346417</v>
      </c>
      <c r="R2788">
        <f t="shared" si="640"/>
        <v>1.1856283047139096</v>
      </c>
      <c r="S2788" s="296">
        <f t="shared" si="647"/>
        <v>2.2084582090452831E-2</v>
      </c>
      <c r="T2788" s="283">
        <f t="shared" si="648"/>
        <v>2.2084582090452831E-2</v>
      </c>
    </row>
    <row r="2789" spans="1:20" x14ac:dyDescent="0.25">
      <c r="A2789" s="286">
        <v>43217</v>
      </c>
      <c r="B2789" s="1">
        <f t="shared" si="641"/>
        <v>5</v>
      </c>
      <c r="C2789" s="285">
        <v>3</v>
      </c>
      <c r="D2789" t="s">
        <v>713</v>
      </c>
      <c r="F2789" s="16">
        <v>57</v>
      </c>
      <c r="G2789" t="str">
        <f t="shared" si="635"/>
        <v>Cooling</v>
      </c>
      <c r="H2789" s="283">
        <f>IF(G2789="heating",F2789*Assumptions!M$4+Assumptions!M$7,0)</f>
        <v>0</v>
      </c>
      <c r="I2789" s="15">
        <f t="shared" si="636"/>
        <v>1.0924036124451033</v>
      </c>
      <c r="J2789" s="15">
        <f t="shared" si="637"/>
        <v>1.0078033906966741</v>
      </c>
      <c r="K2789" s="283">
        <f t="shared" si="642"/>
        <v>0</v>
      </c>
      <c r="L2789" s="283">
        <f t="shared" si="643"/>
        <v>4.2530692972692208</v>
      </c>
      <c r="M2789" s="283">
        <f t="shared" si="644"/>
        <v>0</v>
      </c>
      <c r="N2789" s="283">
        <f t="shared" si="645"/>
        <v>4.1119599131986844</v>
      </c>
      <c r="O2789" s="283">
        <f t="shared" si="646"/>
        <v>0</v>
      </c>
      <c r="P2789" s="21">
        <f t="shared" si="638"/>
        <v>2.5000000000000001E-2</v>
      </c>
      <c r="Q2789" s="21">
        <f t="shared" si="639"/>
        <v>0.69158980876382303</v>
      </c>
      <c r="R2789">
        <f t="shared" si="640"/>
        <v>1.1856283047139096</v>
      </c>
      <c r="S2789" s="296">
        <f t="shared" si="647"/>
        <v>2.0499211313051713E-2</v>
      </c>
      <c r="T2789" s="283">
        <f t="shared" si="648"/>
        <v>2.0499211313051713E-2</v>
      </c>
    </row>
    <row r="2790" spans="1:20" x14ac:dyDescent="0.25">
      <c r="A2790" s="286">
        <v>43217</v>
      </c>
      <c r="B2790" s="1">
        <f t="shared" si="641"/>
        <v>5</v>
      </c>
      <c r="C2790" s="285">
        <v>4</v>
      </c>
      <c r="D2790" t="s">
        <v>713</v>
      </c>
      <c r="F2790" s="16">
        <v>57</v>
      </c>
      <c r="G2790" t="str">
        <f t="shared" si="635"/>
        <v>Cooling</v>
      </c>
      <c r="H2790" s="283">
        <f>IF(G2790="heating",F2790*Assumptions!M$4+Assumptions!M$7,0)</f>
        <v>0</v>
      </c>
      <c r="I2790" s="15">
        <f t="shared" si="636"/>
        <v>1.1348296917927807</v>
      </c>
      <c r="J2790" s="15">
        <f t="shared" si="637"/>
        <v>1.0078033906966741</v>
      </c>
      <c r="K2790" s="283">
        <f t="shared" si="642"/>
        <v>0</v>
      </c>
      <c r="L2790" s="283">
        <f t="shared" si="643"/>
        <v>4.2530692972692208</v>
      </c>
      <c r="M2790" s="283">
        <f t="shared" si="644"/>
        <v>0</v>
      </c>
      <c r="N2790" s="283">
        <f t="shared" si="645"/>
        <v>4.1119599131986844</v>
      </c>
      <c r="O2790" s="283">
        <f t="shared" si="646"/>
        <v>0</v>
      </c>
      <c r="P2790" s="21">
        <f t="shared" si="638"/>
        <v>2.5000000000000001E-2</v>
      </c>
      <c r="Q2790" s="21">
        <f t="shared" si="639"/>
        <v>0.6473875548762833</v>
      </c>
      <c r="R2790">
        <f t="shared" si="640"/>
        <v>1.1856283047139096</v>
      </c>
      <c r="S2790" s="296">
        <f t="shared" si="647"/>
        <v>1.9189025229521272E-2</v>
      </c>
      <c r="T2790" s="283">
        <f t="shared" si="648"/>
        <v>1.9189025229521272E-2</v>
      </c>
    </row>
    <row r="2791" spans="1:20" x14ac:dyDescent="0.25">
      <c r="A2791" s="286">
        <v>43217</v>
      </c>
      <c r="B2791" s="1">
        <f t="shared" si="641"/>
        <v>5</v>
      </c>
      <c r="C2791" s="285">
        <v>5</v>
      </c>
      <c r="D2791" t="s">
        <v>713</v>
      </c>
      <c r="F2791" s="16">
        <v>55</v>
      </c>
      <c r="G2791" t="str">
        <f t="shared" si="635"/>
        <v>Cooling</v>
      </c>
      <c r="H2791" s="283">
        <f>IF(G2791="heating",F2791*Assumptions!M$4+Assumptions!M$7,0)</f>
        <v>0</v>
      </c>
      <c r="I2791" s="15">
        <f t="shared" si="636"/>
        <v>1.1635558681477385</v>
      </c>
      <c r="J2791" s="15">
        <f t="shared" si="637"/>
        <v>1.0078033906966741</v>
      </c>
      <c r="K2791" s="283">
        <f t="shared" si="642"/>
        <v>0</v>
      </c>
      <c r="L2791" s="283">
        <f t="shared" si="643"/>
        <v>4.1851135499983272</v>
      </c>
      <c r="M2791" s="283">
        <f t="shared" si="644"/>
        <v>0</v>
      </c>
      <c r="N2791" s="283">
        <f t="shared" si="645"/>
        <v>3.9876635481217684</v>
      </c>
      <c r="O2791" s="283">
        <f t="shared" si="646"/>
        <v>0</v>
      </c>
      <c r="P2791" s="21">
        <f t="shared" si="638"/>
        <v>2.5000000000000001E-2</v>
      </c>
      <c r="Q2791" s="21">
        <f t="shared" si="639"/>
        <v>0.72139578924615555</v>
      </c>
      <c r="R2791">
        <f t="shared" si="640"/>
        <v>1.1856283047139096</v>
      </c>
      <c r="S2791" s="296">
        <f t="shared" si="647"/>
        <v>2.1382681665791808E-2</v>
      </c>
      <c r="T2791" s="283">
        <f t="shared" si="648"/>
        <v>2.1382681665791808E-2</v>
      </c>
    </row>
    <row r="2792" spans="1:20" x14ac:dyDescent="0.25">
      <c r="A2792" s="286">
        <v>43217</v>
      </c>
      <c r="B2792" s="1">
        <f t="shared" si="641"/>
        <v>5</v>
      </c>
      <c r="C2792" s="285">
        <v>6</v>
      </c>
      <c r="D2792" t="s">
        <v>713</v>
      </c>
      <c r="F2792" s="16">
        <v>57</v>
      </c>
      <c r="G2792" t="str">
        <f t="shared" si="635"/>
        <v>Cooling</v>
      </c>
      <c r="H2792" s="283">
        <f>IF(G2792="heating",F2792*Assumptions!M$4+Assumptions!M$7,0)</f>
        <v>0</v>
      </c>
      <c r="I2792" s="15">
        <f t="shared" si="636"/>
        <v>1.2083911162615524</v>
      </c>
      <c r="J2792" s="15">
        <f t="shared" si="637"/>
        <v>1.0078033906966741</v>
      </c>
      <c r="K2792" s="283">
        <f t="shared" si="642"/>
        <v>0</v>
      </c>
      <c r="L2792" s="283">
        <f t="shared" si="643"/>
        <v>4.2530692972692208</v>
      </c>
      <c r="M2792" s="283">
        <f t="shared" si="644"/>
        <v>0</v>
      </c>
      <c r="N2792" s="283">
        <f t="shared" si="645"/>
        <v>4.1119599131986844</v>
      </c>
      <c r="O2792" s="283">
        <f t="shared" si="646"/>
        <v>0</v>
      </c>
      <c r="P2792" s="21">
        <f t="shared" si="638"/>
        <v>2.5000000000000001E-2</v>
      </c>
      <c r="Q2792" s="21">
        <f t="shared" si="639"/>
        <v>0.87787080972652631</v>
      </c>
      <c r="R2792">
        <f t="shared" si="640"/>
        <v>1.1856283047139096</v>
      </c>
      <c r="S2792" s="296">
        <f t="shared" si="647"/>
        <v>2.6020711997347214E-2</v>
      </c>
      <c r="T2792" s="283">
        <f t="shared" si="648"/>
        <v>2.6020711997347214E-2</v>
      </c>
    </row>
    <row r="2793" spans="1:20" x14ac:dyDescent="0.25">
      <c r="A2793" s="286">
        <v>43217</v>
      </c>
      <c r="B2793" s="1">
        <f t="shared" si="641"/>
        <v>5</v>
      </c>
      <c r="C2793" s="285">
        <v>7</v>
      </c>
      <c r="D2793" t="s">
        <v>714</v>
      </c>
      <c r="F2793" s="16">
        <v>61</v>
      </c>
      <c r="G2793" t="str">
        <f t="shared" si="635"/>
        <v>Cooling</v>
      </c>
      <c r="H2793" s="283">
        <f>IF(G2793="heating",F2793*Assumptions!M$4+Assumptions!M$7,0)</f>
        <v>0</v>
      </c>
      <c r="I2793" s="15">
        <f t="shared" si="636"/>
        <v>1.1637425769249583</v>
      </c>
      <c r="J2793" s="15">
        <f t="shared" si="637"/>
        <v>1.0078033906966741</v>
      </c>
      <c r="K2793" s="283">
        <f t="shared" si="642"/>
        <v>0</v>
      </c>
      <c r="L2793" s="283">
        <f t="shared" si="643"/>
        <v>4.3818232651749627</v>
      </c>
      <c r="M2793" s="283">
        <f t="shared" si="644"/>
        <v>0</v>
      </c>
      <c r="N2793" s="283">
        <f t="shared" si="645"/>
        <v>4.3585758300027857</v>
      </c>
      <c r="O2793" s="283">
        <f t="shared" si="646"/>
        <v>0</v>
      </c>
      <c r="P2793" s="21">
        <f t="shared" si="638"/>
        <v>4.5164594084734722E-2</v>
      </c>
      <c r="Q2793" s="21">
        <f t="shared" si="639"/>
        <v>0.97331382064367777</v>
      </c>
      <c r="R2793">
        <f t="shared" si="640"/>
        <v>1.1856283047139096</v>
      </c>
      <c r="S2793" s="296">
        <f t="shared" si="647"/>
        <v>5.2119418347579057E-2</v>
      </c>
      <c r="T2793" s="283">
        <f t="shared" si="648"/>
        <v>5.2119418347579057E-2</v>
      </c>
    </row>
    <row r="2794" spans="1:20" x14ac:dyDescent="0.25">
      <c r="A2794" s="286">
        <v>43217</v>
      </c>
      <c r="B2794" s="1">
        <f t="shared" si="641"/>
        <v>5</v>
      </c>
      <c r="C2794" s="285">
        <v>8</v>
      </c>
      <c r="D2794" t="s">
        <v>714</v>
      </c>
      <c r="F2794" s="16">
        <v>64</v>
      </c>
      <c r="G2794" t="str">
        <f t="shared" si="635"/>
        <v>Cooling</v>
      </c>
      <c r="H2794" s="283">
        <f>IF(G2794="heating",F2794*Assumptions!M$4+Assumptions!M$7,0)</f>
        <v>0</v>
      </c>
      <c r="I2794" s="15">
        <f t="shared" si="636"/>
        <v>1.094193721037565</v>
      </c>
      <c r="J2794" s="15">
        <f t="shared" si="637"/>
        <v>1.0078033906966741</v>
      </c>
      <c r="K2794" s="283">
        <f t="shared" si="642"/>
        <v>0</v>
      </c>
      <c r="L2794" s="283">
        <f t="shared" si="643"/>
        <v>4.3818232651749627</v>
      </c>
      <c r="M2794" s="283">
        <f t="shared" si="644"/>
        <v>0</v>
      </c>
      <c r="N2794" s="283">
        <f t="shared" si="645"/>
        <v>4.3585758300027857</v>
      </c>
      <c r="O2794" s="283">
        <f t="shared" si="646"/>
        <v>0</v>
      </c>
      <c r="P2794" s="21">
        <f t="shared" si="638"/>
        <v>3.8036447069942136E-2</v>
      </c>
      <c r="Q2794" s="21">
        <f t="shared" si="639"/>
        <v>0.94940007506179924</v>
      </c>
      <c r="R2794">
        <f t="shared" si="640"/>
        <v>1.1856283047139096</v>
      </c>
      <c r="S2794" s="296">
        <f t="shared" si="647"/>
        <v>4.2815178976146513E-2</v>
      </c>
      <c r="T2794" s="283">
        <f t="shared" si="648"/>
        <v>4.2815178976146513E-2</v>
      </c>
    </row>
    <row r="2795" spans="1:20" x14ac:dyDescent="0.25">
      <c r="A2795" s="286">
        <v>43217</v>
      </c>
      <c r="B2795" s="1">
        <f t="shared" si="641"/>
        <v>5</v>
      </c>
      <c r="C2795" s="285">
        <v>9</v>
      </c>
      <c r="D2795" t="s">
        <v>714</v>
      </c>
      <c r="F2795" s="16">
        <v>72</v>
      </c>
      <c r="G2795" t="str">
        <f t="shared" si="635"/>
        <v>Cooling</v>
      </c>
      <c r="H2795" s="283">
        <f>IF(G2795="heating",F2795*Assumptions!M$4+Assumptions!M$7,0)</f>
        <v>0</v>
      </c>
      <c r="I2795" s="15">
        <f t="shared" si="636"/>
        <v>1.0343009000871222</v>
      </c>
      <c r="J2795" s="15">
        <f t="shared" si="637"/>
        <v>1.0078033906966741</v>
      </c>
      <c r="K2795" s="283">
        <f t="shared" si="642"/>
        <v>0</v>
      </c>
      <c r="L2795" s="283" t="e">
        <f t="shared" si="643"/>
        <v>#N/A</v>
      </c>
      <c r="M2795" s="283">
        <f t="shared" si="644"/>
        <v>0</v>
      </c>
      <c r="N2795" s="283" t="e">
        <f t="shared" si="645"/>
        <v>#N/A</v>
      </c>
      <c r="O2795" s="283">
        <f t="shared" si="646"/>
        <v>0</v>
      </c>
      <c r="P2795" s="21">
        <f t="shared" si="638"/>
        <v>4.6445607559525648E-2</v>
      </c>
      <c r="Q2795" s="21">
        <f t="shared" si="639"/>
        <v>0.8408485371888097</v>
      </c>
      <c r="R2795">
        <f t="shared" si="640"/>
        <v>1.1856283047139096</v>
      </c>
      <c r="S2795" s="296">
        <f t="shared" si="647"/>
        <v>4.6303197229808239E-2</v>
      </c>
      <c r="T2795" s="283">
        <f t="shared" si="648"/>
        <v>4.6303197229808239E-2</v>
      </c>
    </row>
    <row r="2796" spans="1:20" x14ac:dyDescent="0.25">
      <c r="A2796" s="286">
        <v>43217</v>
      </c>
      <c r="B2796" s="1">
        <f t="shared" si="641"/>
        <v>5</v>
      </c>
      <c r="C2796" s="285">
        <v>10</v>
      </c>
      <c r="D2796" t="s">
        <v>714</v>
      </c>
      <c r="F2796" s="16">
        <v>73</v>
      </c>
      <c r="G2796" t="str">
        <f t="shared" si="635"/>
        <v>Cooling</v>
      </c>
      <c r="H2796" s="283">
        <f>IF(G2796="heating",F2796*Assumptions!M$4+Assumptions!M$7,0)</f>
        <v>0</v>
      </c>
      <c r="I2796" s="15">
        <f t="shared" si="636"/>
        <v>0.98112329028689171</v>
      </c>
      <c r="J2796" s="15">
        <f t="shared" si="637"/>
        <v>1.0078033906966741</v>
      </c>
      <c r="K2796" s="283">
        <f t="shared" si="642"/>
        <v>0</v>
      </c>
      <c r="L2796" s="283" t="e">
        <f t="shared" si="643"/>
        <v>#N/A</v>
      </c>
      <c r="M2796" s="283">
        <f t="shared" si="644"/>
        <v>0</v>
      </c>
      <c r="N2796" s="283" t="e">
        <f t="shared" si="645"/>
        <v>#N/A</v>
      </c>
      <c r="O2796" s="283">
        <f t="shared" si="646"/>
        <v>0</v>
      </c>
      <c r="P2796" s="21">
        <f t="shared" si="638"/>
        <v>5.0300820493010656E-2</v>
      </c>
      <c r="Q2796" s="21">
        <f t="shared" si="639"/>
        <v>0.74504051125983206</v>
      </c>
      <c r="R2796">
        <f t="shared" si="640"/>
        <v>1.1856283047139096</v>
      </c>
      <c r="S2796" s="296">
        <f t="shared" si="647"/>
        <v>4.4432783026115003E-2</v>
      </c>
      <c r="T2796" s="283">
        <f t="shared" si="648"/>
        <v>4.4432783026115003E-2</v>
      </c>
    </row>
    <row r="2797" spans="1:20" x14ac:dyDescent="0.25">
      <c r="A2797" s="286">
        <v>43217</v>
      </c>
      <c r="B2797" s="1">
        <f t="shared" si="641"/>
        <v>5</v>
      </c>
      <c r="C2797" s="285">
        <v>11</v>
      </c>
      <c r="D2797" t="s">
        <v>714</v>
      </c>
      <c r="F2797" s="16">
        <v>79</v>
      </c>
      <c r="G2797" t="str">
        <f t="shared" si="635"/>
        <v>Cooling</v>
      </c>
      <c r="H2797" s="283">
        <f>IF(G2797="heating",F2797*Assumptions!M$4+Assumptions!M$7,0)</f>
        <v>0</v>
      </c>
      <c r="I2797" s="15">
        <f t="shared" si="636"/>
        <v>0.94956163997961163</v>
      </c>
      <c r="J2797" s="15">
        <f t="shared" si="637"/>
        <v>1.0078033906966741</v>
      </c>
      <c r="K2797" s="283">
        <f t="shared" si="642"/>
        <v>0</v>
      </c>
      <c r="L2797" s="283" t="e">
        <f t="shared" si="643"/>
        <v>#N/A</v>
      </c>
      <c r="M2797" s="283">
        <f t="shared" si="644"/>
        <v>0</v>
      </c>
      <c r="N2797" s="283" t="e">
        <f t="shared" si="645"/>
        <v>#N/A</v>
      </c>
      <c r="O2797" s="283">
        <f t="shared" si="646"/>
        <v>0</v>
      </c>
      <c r="P2797" s="21">
        <f t="shared" si="638"/>
        <v>8.6517748164594233E-2</v>
      </c>
      <c r="Q2797" s="21">
        <f t="shared" si="639"/>
        <v>0.72850690893675296</v>
      </c>
      <c r="R2797">
        <f t="shared" si="640"/>
        <v>1.1856283047139096</v>
      </c>
      <c r="S2797" s="296">
        <f t="shared" si="647"/>
        <v>7.4728702358894228E-2</v>
      </c>
      <c r="T2797" s="283">
        <f t="shared" si="648"/>
        <v>7.4728702358894228E-2</v>
      </c>
    </row>
    <row r="2798" spans="1:20" x14ac:dyDescent="0.25">
      <c r="A2798" s="286">
        <v>43217</v>
      </c>
      <c r="B2798" s="1">
        <f t="shared" si="641"/>
        <v>5</v>
      </c>
      <c r="C2798" s="285">
        <v>12</v>
      </c>
      <c r="D2798" t="s">
        <v>714</v>
      </c>
      <c r="F2798" s="16">
        <v>81</v>
      </c>
      <c r="G2798" t="str">
        <f t="shared" si="635"/>
        <v>Cooling</v>
      </c>
      <c r="H2798" s="283">
        <f>IF(G2798="heating",F2798*Assumptions!M$4+Assumptions!M$7,0)</f>
        <v>0</v>
      </c>
      <c r="I2798" s="15">
        <f t="shared" si="636"/>
        <v>0.91648403420261149</v>
      </c>
      <c r="J2798" s="15">
        <f t="shared" si="637"/>
        <v>1.0078033906966741</v>
      </c>
      <c r="K2798" s="283">
        <f t="shared" si="642"/>
        <v>0</v>
      </c>
      <c r="L2798" s="283" t="e">
        <f t="shared" si="643"/>
        <v>#N/A</v>
      </c>
      <c r="M2798" s="283">
        <f t="shared" si="644"/>
        <v>0</v>
      </c>
      <c r="N2798" s="283" t="e">
        <f t="shared" si="645"/>
        <v>#N/A</v>
      </c>
      <c r="O2798" s="283">
        <f t="shared" si="646"/>
        <v>0</v>
      </c>
      <c r="P2798" s="21">
        <f t="shared" si="638"/>
        <v>0.10357506693918861</v>
      </c>
      <c r="Q2798" s="21">
        <f t="shared" si="639"/>
        <v>0.75910815787401487</v>
      </c>
      <c r="R2798">
        <f t="shared" si="640"/>
        <v>1.1856283047139096</v>
      </c>
      <c r="S2798" s="296">
        <f t="shared" si="647"/>
        <v>9.3219644001058102E-2</v>
      </c>
      <c r="T2798" s="283">
        <f t="shared" si="648"/>
        <v>9.3219644001058102E-2</v>
      </c>
    </row>
    <row r="2799" spans="1:20" x14ac:dyDescent="0.25">
      <c r="A2799" s="286">
        <v>43217</v>
      </c>
      <c r="B2799" s="1">
        <f t="shared" si="641"/>
        <v>5</v>
      </c>
      <c r="C2799" s="285">
        <v>13</v>
      </c>
      <c r="D2799" t="s">
        <v>714</v>
      </c>
      <c r="F2799" s="16">
        <v>79</v>
      </c>
      <c r="G2799" t="str">
        <f t="shared" si="635"/>
        <v>Cooling</v>
      </c>
      <c r="H2799" s="283">
        <f>IF(G2799="heating",F2799*Assumptions!M$4+Assumptions!M$7,0)</f>
        <v>0</v>
      </c>
      <c r="I2799" s="15">
        <f t="shared" si="636"/>
        <v>0.90040206880052787</v>
      </c>
      <c r="J2799" s="15">
        <f t="shared" si="637"/>
        <v>1.0078033906966741</v>
      </c>
      <c r="K2799" s="283">
        <f t="shared" si="642"/>
        <v>0</v>
      </c>
      <c r="L2799" s="283" t="e">
        <f t="shared" si="643"/>
        <v>#N/A</v>
      </c>
      <c r="M2799" s="283">
        <f t="shared" si="644"/>
        <v>0</v>
      </c>
      <c r="N2799" s="283" t="e">
        <f t="shared" si="645"/>
        <v>#N/A</v>
      </c>
      <c r="O2799" s="283">
        <f t="shared" si="646"/>
        <v>0</v>
      </c>
      <c r="P2799" s="21">
        <f t="shared" si="638"/>
        <v>8.6517748164594233E-2</v>
      </c>
      <c r="Q2799" s="21">
        <f t="shared" si="639"/>
        <v>0.79115902007799765</v>
      </c>
      <c r="R2799">
        <f t="shared" si="640"/>
        <v>1.1856283047139096</v>
      </c>
      <c r="S2799" s="296">
        <f t="shared" si="647"/>
        <v>8.11554237917268E-2</v>
      </c>
      <c r="T2799" s="283">
        <f t="shared" si="648"/>
        <v>8.11554237917268E-2</v>
      </c>
    </row>
    <row r="2800" spans="1:20" x14ac:dyDescent="0.25">
      <c r="A2800" s="286">
        <v>43217</v>
      </c>
      <c r="B2800" s="1">
        <f t="shared" si="641"/>
        <v>5</v>
      </c>
      <c r="C2800" s="285">
        <v>14</v>
      </c>
      <c r="D2800" t="s">
        <v>714</v>
      </c>
      <c r="F2800" s="16">
        <v>79</v>
      </c>
      <c r="G2800" t="str">
        <f t="shared" si="635"/>
        <v>Cooling</v>
      </c>
      <c r="H2800" s="283">
        <f>IF(G2800="heating",F2800*Assumptions!M$4+Assumptions!M$7,0)</f>
        <v>0</v>
      </c>
      <c r="I2800" s="15">
        <f t="shared" si="636"/>
        <v>0.86032894500746537</v>
      </c>
      <c r="J2800" s="15">
        <f t="shared" si="637"/>
        <v>1.0078033906966741</v>
      </c>
      <c r="K2800" s="283">
        <f t="shared" si="642"/>
        <v>0</v>
      </c>
      <c r="L2800" s="283" t="e">
        <f t="shared" si="643"/>
        <v>#N/A</v>
      </c>
      <c r="M2800" s="283">
        <f t="shared" si="644"/>
        <v>0</v>
      </c>
      <c r="N2800" s="283" t="e">
        <f t="shared" si="645"/>
        <v>#N/A</v>
      </c>
      <c r="O2800" s="283">
        <f t="shared" si="646"/>
        <v>0</v>
      </c>
      <c r="P2800" s="21">
        <f t="shared" si="638"/>
        <v>8.6517748164594233E-2</v>
      </c>
      <c r="Q2800" s="21">
        <f t="shared" si="639"/>
        <v>0.84355555031342389</v>
      </c>
      <c r="R2800">
        <f t="shared" si="640"/>
        <v>1.1856283047139096</v>
      </c>
      <c r="S2800" s="296">
        <f t="shared" si="647"/>
        <v>8.6530149363398631E-2</v>
      </c>
      <c r="T2800" s="283">
        <f t="shared" si="648"/>
        <v>8.6530149363398631E-2</v>
      </c>
    </row>
    <row r="2801" spans="1:20" x14ac:dyDescent="0.25">
      <c r="A2801" s="286">
        <v>43217</v>
      </c>
      <c r="B2801" s="1">
        <f t="shared" si="641"/>
        <v>5</v>
      </c>
      <c r="C2801" s="285">
        <v>15</v>
      </c>
      <c r="D2801" t="s">
        <v>714</v>
      </c>
      <c r="F2801" s="16">
        <v>79</v>
      </c>
      <c r="G2801" t="str">
        <f t="shared" si="635"/>
        <v>Cooling</v>
      </c>
      <c r="H2801" s="283">
        <f>IF(G2801="heating",F2801*Assumptions!M$4+Assumptions!M$7,0)</f>
        <v>0</v>
      </c>
      <c r="I2801" s="15">
        <f t="shared" si="636"/>
        <v>0.85754515037175039</v>
      </c>
      <c r="J2801" s="15">
        <f t="shared" si="637"/>
        <v>1.0078033906966741</v>
      </c>
      <c r="K2801" s="283">
        <f t="shared" si="642"/>
        <v>0</v>
      </c>
      <c r="L2801" s="283" t="e">
        <f t="shared" si="643"/>
        <v>#N/A</v>
      </c>
      <c r="M2801" s="283">
        <f t="shared" si="644"/>
        <v>0</v>
      </c>
      <c r="N2801" s="283" t="e">
        <f t="shared" si="645"/>
        <v>#N/A</v>
      </c>
      <c r="O2801" s="283">
        <f t="shared" si="646"/>
        <v>0</v>
      </c>
      <c r="P2801" s="21">
        <f t="shared" si="638"/>
        <v>8.6517748164594233E-2</v>
      </c>
      <c r="Q2801" s="21">
        <f t="shared" si="639"/>
        <v>0.96592607327566882</v>
      </c>
      <c r="R2801">
        <f t="shared" si="640"/>
        <v>1.1856283047139096</v>
      </c>
      <c r="S2801" s="296">
        <f t="shared" si="647"/>
        <v>9.9082659539718385E-2</v>
      </c>
      <c r="T2801" s="283">
        <f t="shared" si="648"/>
        <v>9.9082659539718385E-2</v>
      </c>
    </row>
    <row r="2802" spans="1:20" x14ac:dyDescent="0.25">
      <c r="A2802" s="286">
        <v>43217</v>
      </c>
      <c r="B2802" s="1">
        <f t="shared" si="641"/>
        <v>5</v>
      </c>
      <c r="C2802" s="285">
        <v>16</v>
      </c>
      <c r="D2802" t="s">
        <v>714</v>
      </c>
      <c r="F2802" s="16">
        <v>77</v>
      </c>
      <c r="G2802" t="str">
        <f t="shared" si="635"/>
        <v>Cooling</v>
      </c>
      <c r="H2802" s="283">
        <f>IF(G2802="heating",F2802*Assumptions!M$4+Assumptions!M$7,0)</f>
        <v>0</v>
      </c>
      <c r="I2802" s="15">
        <f t="shared" si="636"/>
        <v>0.88344815438260227</v>
      </c>
      <c r="J2802" s="15">
        <f t="shared" si="637"/>
        <v>1.0078033906966741</v>
      </c>
      <c r="K2802" s="283">
        <f t="shared" si="642"/>
        <v>0</v>
      </c>
      <c r="L2802" s="283" t="e">
        <f t="shared" si="643"/>
        <v>#N/A</v>
      </c>
      <c r="M2802" s="283">
        <f t="shared" si="644"/>
        <v>0</v>
      </c>
      <c r="N2802" s="283" t="e">
        <f t="shared" si="645"/>
        <v>#N/A</v>
      </c>
      <c r="O2802" s="283">
        <f t="shared" si="646"/>
        <v>0</v>
      </c>
      <c r="P2802" s="21">
        <f t="shared" si="638"/>
        <v>7.1952934165366855E-2</v>
      </c>
      <c r="Q2802" s="21">
        <f t="shared" si="639"/>
        <v>1.1649354943302594</v>
      </c>
      <c r="R2802">
        <f t="shared" si="640"/>
        <v>1.1856283047139096</v>
      </c>
      <c r="S2802" s="296">
        <f t="shared" si="647"/>
        <v>9.9379989244769221E-2</v>
      </c>
      <c r="T2802" s="283">
        <f t="shared" si="648"/>
        <v>9.9379989244769221E-2</v>
      </c>
    </row>
    <row r="2803" spans="1:20" x14ac:dyDescent="0.25">
      <c r="A2803" s="286">
        <v>43217</v>
      </c>
      <c r="B2803" s="1">
        <f t="shared" si="641"/>
        <v>5</v>
      </c>
      <c r="C2803" s="285">
        <v>17</v>
      </c>
      <c r="D2803" t="s">
        <v>714</v>
      </c>
      <c r="F2803" s="16">
        <v>75</v>
      </c>
      <c r="G2803" t="str">
        <f t="shared" si="635"/>
        <v>Cooling</v>
      </c>
      <c r="H2803" s="283">
        <f>IF(G2803="heating",F2803*Assumptions!M$4+Assumptions!M$7,0)</f>
        <v>0</v>
      </c>
      <c r="I2803" s="15">
        <f t="shared" si="636"/>
        <v>0.94025748850374469</v>
      </c>
      <c r="J2803" s="15">
        <f t="shared" si="637"/>
        <v>1.0078033906966741</v>
      </c>
      <c r="K2803" s="283">
        <f t="shared" si="642"/>
        <v>0</v>
      </c>
      <c r="L2803" s="283" t="e">
        <f t="shared" si="643"/>
        <v>#N/A</v>
      </c>
      <c r="M2803" s="283">
        <f t="shared" si="644"/>
        <v>0</v>
      </c>
      <c r="N2803" s="283" t="e">
        <f t="shared" si="645"/>
        <v>#N/A</v>
      </c>
      <c r="O2803" s="283">
        <f t="shared" si="646"/>
        <v>0</v>
      </c>
      <c r="P2803" s="21">
        <f t="shared" si="638"/>
        <v>5.9880624941505811E-2</v>
      </c>
      <c r="Q2803" s="21">
        <f t="shared" si="639"/>
        <v>1.3521540118753073</v>
      </c>
      <c r="R2803">
        <f t="shared" si="640"/>
        <v>1.1856283047139096</v>
      </c>
      <c r="S2803" s="296">
        <f t="shared" si="647"/>
        <v>9.5997747756720431E-2</v>
      </c>
      <c r="T2803" s="283">
        <f t="shared" si="648"/>
        <v>9.5997747756720431E-2</v>
      </c>
    </row>
    <row r="2804" spans="1:20" x14ac:dyDescent="0.25">
      <c r="A2804" s="286">
        <v>43217</v>
      </c>
      <c r="B2804" s="1">
        <f t="shared" si="641"/>
        <v>5</v>
      </c>
      <c r="C2804" s="285">
        <v>18</v>
      </c>
      <c r="D2804" t="s">
        <v>714</v>
      </c>
      <c r="F2804" s="16">
        <v>73</v>
      </c>
      <c r="G2804" t="str">
        <f t="shared" si="635"/>
        <v>Cooling</v>
      </c>
      <c r="H2804" s="283">
        <f>IF(G2804="heating",F2804*Assumptions!M$4+Assumptions!M$7,0)</f>
        <v>0</v>
      </c>
      <c r="I2804" s="15">
        <f t="shared" si="636"/>
        <v>0.98182363790757687</v>
      </c>
      <c r="J2804" s="15">
        <f t="shared" si="637"/>
        <v>1.0078033906966741</v>
      </c>
      <c r="K2804" s="283">
        <f t="shared" si="642"/>
        <v>0</v>
      </c>
      <c r="L2804" s="283" t="e">
        <f t="shared" si="643"/>
        <v>#N/A</v>
      </c>
      <c r="M2804" s="283">
        <f t="shared" si="644"/>
        <v>0</v>
      </c>
      <c r="N2804" s="283" t="e">
        <f t="shared" si="645"/>
        <v>#N/A</v>
      </c>
      <c r="O2804" s="283">
        <f t="shared" si="646"/>
        <v>0</v>
      </c>
      <c r="P2804" s="21">
        <f t="shared" si="638"/>
        <v>5.0300820493010656E-2</v>
      </c>
      <c r="Q2804" s="21">
        <f t="shared" si="639"/>
        <v>1.5598916921549892</v>
      </c>
      <c r="R2804">
        <f t="shared" si="640"/>
        <v>1.1856283047139096</v>
      </c>
      <c r="S2804" s="296">
        <f t="shared" si="647"/>
        <v>9.302894011033197E-2</v>
      </c>
      <c r="T2804" s="283">
        <f t="shared" si="648"/>
        <v>9.302894011033197E-2</v>
      </c>
    </row>
    <row r="2805" spans="1:20" x14ac:dyDescent="0.25">
      <c r="A2805" s="286">
        <v>43217</v>
      </c>
      <c r="B2805" s="1">
        <f t="shared" si="641"/>
        <v>5</v>
      </c>
      <c r="C2805" s="285">
        <v>19</v>
      </c>
      <c r="D2805" t="s">
        <v>714</v>
      </c>
      <c r="F2805" s="16">
        <v>72</v>
      </c>
      <c r="G2805" t="str">
        <f t="shared" si="635"/>
        <v>Cooling</v>
      </c>
      <c r="H2805" s="283">
        <f>IF(G2805="heating",F2805*Assumptions!M$4+Assumptions!M$7,0)</f>
        <v>0</v>
      </c>
      <c r="I2805" s="15">
        <f t="shared" si="636"/>
        <v>0.98418842963438757</v>
      </c>
      <c r="J2805" s="15">
        <f t="shared" si="637"/>
        <v>1.0078033906966741</v>
      </c>
      <c r="K2805" s="283">
        <f t="shared" si="642"/>
        <v>0</v>
      </c>
      <c r="L2805" s="283" t="e">
        <f t="shared" si="643"/>
        <v>#N/A</v>
      </c>
      <c r="M2805" s="283">
        <f t="shared" si="644"/>
        <v>0</v>
      </c>
      <c r="N2805" s="283" t="e">
        <f t="shared" si="645"/>
        <v>#N/A</v>
      </c>
      <c r="O2805" s="283">
        <f t="shared" si="646"/>
        <v>0</v>
      </c>
      <c r="P2805" s="21">
        <f t="shared" si="638"/>
        <v>4.6445607559525648E-2</v>
      </c>
      <c r="Q2805" s="21">
        <f t="shared" si="639"/>
        <v>1.6764212681468484</v>
      </c>
      <c r="R2805">
        <f t="shared" si="640"/>
        <v>1.1856283047139096</v>
      </c>
      <c r="S2805" s="296">
        <f t="shared" si="647"/>
        <v>9.2315870440550743E-2</v>
      </c>
      <c r="T2805" s="283">
        <f t="shared" si="648"/>
        <v>9.2315870440550743E-2</v>
      </c>
    </row>
    <row r="2806" spans="1:20" x14ac:dyDescent="0.25">
      <c r="A2806" s="286">
        <v>43217</v>
      </c>
      <c r="B2806" s="1">
        <f t="shared" si="641"/>
        <v>5</v>
      </c>
      <c r="C2806" s="285">
        <v>20</v>
      </c>
      <c r="D2806" t="s">
        <v>714</v>
      </c>
      <c r="F2806" s="16">
        <v>70</v>
      </c>
      <c r="G2806" t="str">
        <f t="shared" si="635"/>
        <v>Cooling</v>
      </c>
      <c r="H2806" s="283">
        <f>IF(G2806="heating",F2806*Assumptions!M$4+Assumptions!M$7,0)</f>
        <v>0</v>
      </c>
      <c r="I2806" s="15">
        <f t="shared" si="636"/>
        <v>0.97071962311712034</v>
      </c>
      <c r="J2806" s="15">
        <f t="shared" si="637"/>
        <v>1.0078033906966741</v>
      </c>
      <c r="K2806" s="283">
        <f t="shared" si="642"/>
        <v>0</v>
      </c>
      <c r="L2806" s="283">
        <f t="shared" si="643"/>
        <v>4.3818232651749627</v>
      </c>
      <c r="M2806" s="283">
        <f t="shared" si="644"/>
        <v>0</v>
      </c>
      <c r="N2806" s="283">
        <f t="shared" si="645"/>
        <v>4.3585758300027857</v>
      </c>
      <c r="O2806" s="283">
        <f t="shared" si="646"/>
        <v>0</v>
      </c>
      <c r="P2806" s="21">
        <f t="shared" si="638"/>
        <v>4.0604560274080326E-2</v>
      </c>
      <c r="Q2806" s="21">
        <f t="shared" si="639"/>
        <v>1.52436960139122</v>
      </c>
      <c r="R2806">
        <f t="shared" si="640"/>
        <v>1.1856283047139096</v>
      </c>
      <c r="S2806" s="296">
        <f t="shared" si="647"/>
        <v>7.338607324430664E-2</v>
      </c>
      <c r="T2806" s="283">
        <f t="shared" si="648"/>
        <v>7.338607324430664E-2</v>
      </c>
    </row>
    <row r="2807" spans="1:20" x14ac:dyDescent="0.25">
      <c r="A2807" s="286">
        <v>43217</v>
      </c>
      <c r="B2807" s="1">
        <f t="shared" si="641"/>
        <v>5</v>
      </c>
      <c r="C2807" s="285">
        <v>21</v>
      </c>
      <c r="D2807" t="s">
        <v>714</v>
      </c>
      <c r="F2807" s="16">
        <v>70</v>
      </c>
      <c r="G2807" t="str">
        <f t="shared" si="635"/>
        <v>Cooling</v>
      </c>
      <c r="H2807" s="283">
        <f>IF(G2807="heating",F2807*Assumptions!M$4+Assumptions!M$7,0)</f>
        <v>0</v>
      </c>
      <c r="I2807" s="15">
        <f t="shared" si="636"/>
        <v>0.95751150862929935</v>
      </c>
      <c r="J2807" s="15">
        <f t="shared" si="637"/>
        <v>1.0078033906966741</v>
      </c>
      <c r="K2807" s="283">
        <f t="shared" si="642"/>
        <v>0</v>
      </c>
      <c r="L2807" s="283">
        <f t="shared" si="643"/>
        <v>4.3818232651749627</v>
      </c>
      <c r="M2807" s="283">
        <f t="shared" si="644"/>
        <v>0</v>
      </c>
      <c r="N2807" s="283">
        <f t="shared" si="645"/>
        <v>4.3585758300027857</v>
      </c>
      <c r="O2807" s="283">
        <f t="shared" si="646"/>
        <v>0</v>
      </c>
      <c r="P2807" s="21">
        <f t="shared" si="638"/>
        <v>4.0604560274080326E-2</v>
      </c>
      <c r="Q2807" s="21">
        <f t="shared" si="639"/>
        <v>1.4448604713749031</v>
      </c>
      <c r="R2807">
        <f t="shared" si="640"/>
        <v>1.1856283047139096</v>
      </c>
      <c r="S2807" s="296">
        <f t="shared" si="647"/>
        <v>6.9558351388896156E-2</v>
      </c>
      <c r="T2807" s="283">
        <f t="shared" si="648"/>
        <v>6.9558351388896156E-2</v>
      </c>
    </row>
    <row r="2808" spans="1:20" x14ac:dyDescent="0.25">
      <c r="A2808" s="286">
        <v>43217</v>
      </c>
      <c r="B2808" s="1">
        <f t="shared" si="641"/>
        <v>5</v>
      </c>
      <c r="C2808" s="285">
        <v>22</v>
      </c>
      <c r="D2808" t="s">
        <v>714</v>
      </c>
      <c r="F2808" s="16">
        <v>70</v>
      </c>
      <c r="G2808" t="str">
        <f t="shared" si="635"/>
        <v>Cooling</v>
      </c>
      <c r="H2808" s="283">
        <f>IF(G2808="heating",F2808*Assumptions!M$4+Assumptions!M$7,0)</f>
        <v>0</v>
      </c>
      <c r="I2808" s="15">
        <f t="shared" si="636"/>
        <v>0.9426530227543114</v>
      </c>
      <c r="J2808" s="15">
        <f t="shared" si="637"/>
        <v>1.0078033906966741</v>
      </c>
      <c r="K2808" s="283">
        <f t="shared" si="642"/>
        <v>0</v>
      </c>
      <c r="L2808" s="283">
        <f t="shared" si="643"/>
        <v>4.3818232651749627</v>
      </c>
      <c r="M2808" s="283">
        <f t="shared" si="644"/>
        <v>0</v>
      </c>
      <c r="N2808" s="283">
        <f t="shared" si="645"/>
        <v>4.3585758300027857</v>
      </c>
      <c r="O2808" s="283">
        <f t="shared" si="646"/>
        <v>0</v>
      </c>
      <c r="P2808" s="21">
        <f t="shared" si="638"/>
        <v>4.0604560274080326E-2</v>
      </c>
      <c r="Q2808" s="21">
        <f t="shared" si="639"/>
        <v>1.2427137171080138</v>
      </c>
      <c r="R2808">
        <f t="shared" si="640"/>
        <v>1.1856283047139096</v>
      </c>
      <c r="S2808" s="296">
        <f t="shared" si="647"/>
        <v>5.9826619333107456E-2</v>
      </c>
      <c r="T2808" s="283">
        <f t="shared" si="648"/>
        <v>5.9826619333107456E-2</v>
      </c>
    </row>
    <row r="2809" spans="1:20" x14ac:dyDescent="0.25">
      <c r="A2809" s="286">
        <v>43217</v>
      </c>
      <c r="B2809" s="1">
        <f t="shared" si="641"/>
        <v>5</v>
      </c>
      <c r="C2809" s="285">
        <v>23</v>
      </c>
      <c r="D2809" t="s">
        <v>713</v>
      </c>
      <c r="F2809" s="16">
        <v>68</v>
      </c>
      <c r="G2809" t="str">
        <f t="shared" si="635"/>
        <v>Cooling</v>
      </c>
      <c r="H2809" s="283">
        <f>IF(G2809="heating",F2809*Assumptions!M$4+Assumptions!M$7,0)</f>
        <v>0</v>
      </c>
      <c r="I2809" s="15">
        <f t="shared" si="636"/>
        <v>0.94450710149963013</v>
      </c>
      <c r="J2809" s="15">
        <f t="shared" si="637"/>
        <v>1.0078033906966741</v>
      </c>
      <c r="K2809" s="283">
        <f t="shared" si="642"/>
        <v>0</v>
      </c>
      <c r="L2809" s="283">
        <f t="shared" si="643"/>
        <v>4.3818232651749627</v>
      </c>
      <c r="M2809" s="283">
        <f t="shared" si="644"/>
        <v>0</v>
      </c>
      <c r="N2809" s="283">
        <f t="shared" si="645"/>
        <v>4.3585758300027857</v>
      </c>
      <c r="O2809" s="283">
        <f t="shared" si="646"/>
        <v>0</v>
      </c>
      <c r="P2809" s="21">
        <f t="shared" si="638"/>
        <v>3.7256017764001337E-2</v>
      </c>
      <c r="Q2809" s="21">
        <f t="shared" si="639"/>
        <v>1.0297519246597011</v>
      </c>
      <c r="R2809">
        <f t="shared" si="640"/>
        <v>1.1856283047139096</v>
      </c>
      <c r="S2809" s="296">
        <f t="shared" si="647"/>
        <v>4.5485984925749012E-2</v>
      </c>
      <c r="T2809" s="283">
        <f t="shared" si="648"/>
        <v>4.5485984925749012E-2</v>
      </c>
    </row>
    <row r="2810" spans="1:20" x14ac:dyDescent="0.25">
      <c r="A2810" s="286">
        <v>43218</v>
      </c>
      <c r="B2810" s="1">
        <f t="shared" si="641"/>
        <v>6</v>
      </c>
      <c r="C2810" s="285">
        <v>0</v>
      </c>
      <c r="D2810" t="s">
        <v>713</v>
      </c>
      <c r="F2810" s="16">
        <v>64</v>
      </c>
      <c r="G2810" t="str">
        <f t="shared" si="635"/>
        <v>Cooling</v>
      </c>
      <c r="H2810" s="283">
        <f>IF(G2810="heating",F2810*Assumptions!M$4+Assumptions!M$7,0)</f>
        <v>0</v>
      </c>
      <c r="I2810" s="15">
        <f t="shared" si="636"/>
        <v>0.97481507806017154</v>
      </c>
      <c r="J2810" s="15">
        <f t="shared" si="637"/>
        <v>0.9885470267915587</v>
      </c>
      <c r="K2810" s="283">
        <f t="shared" si="642"/>
        <v>0</v>
      </c>
      <c r="L2810" s="283">
        <f t="shared" si="643"/>
        <v>4.3818232651749627</v>
      </c>
      <c r="M2810" s="283">
        <f t="shared" si="644"/>
        <v>0</v>
      </c>
      <c r="N2810" s="283">
        <f t="shared" si="645"/>
        <v>4.3585758300027857</v>
      </c>
      <c r="O2810" s="283">
        <f t="shared" si="646"/>
        <v>0</v>
      </c>
      <c r="P2810" s="21">
        <f t="shared" si="638"/>
        <v>3.8036447069942136E-2</v>
      </c>
      <c r="Q2810" s="21">
        <f t="shared" si="639"/>
        <v>0.90668853391740301</v>
      </c>
      <c r="R2810">
        <f t="shared" si="640"/>
        <v>1.0112882868167345</v>
      </c>
      <c r="S2810" s="296">
        <f t="shared" si="647"/>
        <v>3.487651195210744E-2</v>
      </c>
      <c r="T2810" s="283">
        <f t="shared" si="648"/>
        <v>3.487651195210744E-2</v>
      </c>
    </row>
    <row r="2811" spans="1:20" x14ac:dyDescent="0.25">
      <c r="A2811" s="286">
        <v>43218</v>
      </c>
      <c r="B2811" s="1">
        <f t="shared" si="641"/>
        <v>6</v>
      </c>
      <c r="C2811" s="285">
        <v>1</v>
      </c>
      <c r="D2811" t="s">
        <v>713</v>
      </c>
      <c r="F2811" s="16">
        <v>63</v>
      </c>
      <c r="G2811" t="str">
        <f t="shared" si="635"/>
        <v>Cooling</v>
      </c>
      <c r="H2811" s="283">
        <f>IF(G2811="heating",F2811*Assumptions!M$4+Assumptions!M$7,0)</f>
        <v>0</v>
      </c>
      <c r="I2811" s="15">
        <f t="shared" si="636"/>
        <v>1.012242869806885</v>
      </c>
      <c r="J2811" s="15">
        <f t="shared" si="637"/>
        <v>0.9885470267915587</v>
      </c>
      <c r="K2811" s="283">
        <f t="shared" si="642"/>
        <v>0</v>
      </c>
      <c r="L2811" s="283">
        <f t="shared" si="643"/>
        <v>4.3818232651749627</v>
      </c>
      <c r="M2811" s="283">
        <f t="shared" si="644"/>
        <v>0</v>
      </c>
      <c r="N2811" s="283">
        <f t="shared" si="645"/>
        <v>4.3585758300027857</v>
      </c>
      <c r="O2811" s="283">
        <f t="shared" si="646"/>
        <v>0</v>
      </c>
      <c r="P2811" s="21">
        <f t="shared" si="638"/>
        <v>3.9789369881031433E-2</v>
      </c>
      <c r="Q2811" s="21">
        <f t="shared" si="639"/>
        <v>0.81803459285312596</v>
      </c>
      <c r="R2811">
        <f t="shared" si="640"/>
        <v>1.0112882868167345</v>
      </c>
      <c r="S2811" s="296">
        <f t="shared" si="647"/>
        <v>3.2916504352353999E-2</v>
      </c>
      <c r="T2811" s="283">
        <f t="shared" si="648"/>
        <v>3.2916504352353999E-2</v>
      </c>
    </row>
    <row r="2812" spans="1:20" x14ac:dyDescent="0.25">
      <c r="A2812" s="286">
        <v>43218</v>
      </c>
      <c r="B2812" s="1">
        <f t="shared" si="641"/>
        <v>6</v>
      </c>
      <c r="C2812" s="285">
        <v>2</v>
      </c>
      <c r="D2812" t="s">
        <v>713</v>
      </c>
      <c r="F2812" s="16">
        <v>64</v>
      </c>
      <c r="G2812" t="str">
        <f t="shared" si="635"/>
        <v>Cooling</v>
      </c>
      <c r="H2812" s="283">
        <f>IF(G2812="heating",F2812*Assumptions!M$4+Assumptions!M$7,0)</f>
        <v>0</v>
      </c>
      <c r="I2812" s="15">
        <f t="shared" si="636"/>
        <v>1.0509704703585963</v>
      </c>
      <c r="J2812" s="15">
        <f t="shared" si="637"/>
        <v>0.9885470267915587</v>
      </c>
      <c r="K2812" s="283">
        <f t="shared" si="642"/>
        <v>0</v>
      </c>
      <c r="L2812" s="283">
        <f t="shared" si="643"/>
        <v>4.3818232651749627</v>
      </c>
      <c r="M2812" s="283">
        <f t="shared" si="644"/>
        <v>0</v>
      </c>
      <c r="N2812" s="283">
        <f t="shared" si="645"/>
        <v>4.3585758300027857</v>
      </c>
      <c r="O2812" s="283">
        <f t="shared" si="646"/>
        <v>0</v>
      </c>
      <c r="P2812" s="21">
        <f t="shared" si="638"/>
        <v>3.8036447069942136E-2</v>
      </c>
      <c r="Q2812" s="21">
        <f t="shared" si="639"/>
        <v>0.74507607494346417</v>
      </c>
      <c r="R2812">
        <f t="shared" si="640"/>
        <v>1.0112882868167345</v>
      </c>
      <c r="S2812" s="296">
        <f t="shared" si="647"/>
        <v>2.8659957263077351E-2</v>
      </c>
      <c r="T2812" s="283">
        <f t="shared" si="648"/>
        <v>2.8659957263077351E-2</v>
      </c>
    </row>
    <row r="2813" spans="1:20" x14ac:dyDescent="0.25">
      <c r="A2813" s="286">
        <v>43218</v>
      </c>
      <c r="B2813" s="1">
        <f t="shared" si="641"/>
        <v>6</v>
      </c>
      <c r="C2813" s="285">
        <v>3</v>
      </c>
      <c r="D2813" t="s">
        <v>713</v>
      </c>
      <c r="F2813" s="16">
        <v>66</v>
      </c>
      <c r="G2813" t="str">
        <f t="shared" si="635"/>
        <v>Cooling</v>
      </c>
      <c r="H2813" s="283">
        <f>IF(G2813="heating",F2813*Assumptions!M$4+Assumptions!M$7,0)</f>
        <v>0</v>
      </c>
      <c r="I2813" s="15">
        <f t="shared" si="636"/>
        <v>1.0924036124451033</v>
      </c>
      <c r="J2813" s="15">
        <f t="shared" si="637"/>
        <v>0.9885470267915587</v>
      </c>
      <c r="K2813" s="283">
        <f t="shared" si="642"/>
        <v>0</v>
      </c>
      <c r="L2813" s="283">
        <f t="shared" si="643"/>
        <v>4.3818232651749627</v>
      </c>
      <c r="M2813" s="283">
        <f t="shared" si="644"/>
        <v>0</v>
      </c>
      <c r="N2813" s="283">
        <f t="shared" si="645"/>
        <v>4.3585758300027857</v>
      </c>
      <c r="O2813" s="283">
        <f t="shared" si="646"/>
        <v>0</v>
      </c>
      <c r="P2813" s="21">
        <f t="shared" si="638"/>
        <v>3.6399980029288459E-2</v>
      </c>
      <c r="Q2813" s="21">
        <f t="shared" si="639"/>
        <v>0.69158980876382303</v>
      </c>
      <c r="R2813">
        <f t="shared" si="640"/>
        <v>1.0112882868167345</v>
      </c>
      <c r="S2813" s="296">
        <f t="shared" si="647"/>
        <v>2.5458024925553133E-2</v>
      </c>
      <c r="T2813" s="283">
        <f t="shared" si="648"/>
        <v>2.5458024925553133E-2</v>
      </c>
    </row>
    <row r="2814" spans="1:20" x14ac:dyDescent="0.25">
      <c r="A2814" s="286">
        <v>43218</v>
      </c>
      <c r="B2814" s="1">
        <f t="shared" si="641"/>
        <v>6</v>
      </c>
      <c r="C2814" s="285">
        <v>4</v>
      </c>
      <c r="D2814" t="s">
        <v>713</v>
      </c>
      <c r="F2814" s="16">
        <v>66</v>
      </c>
      <c r="G2814" t="str">
        <f t="shared" si="635"/>
        <v>Cooling</v>
      </c>
      <c r="H2814" s="283">
        <f>IF(G2814="heating",F2814*Assumptions!M$4+Assumptions!M$7,0)</f>
        <v>0</v>
      </c>
      <c r="I2814" s="15">
        <f t="shared" si="636"/>
        <v>1.1348296917927807</v>
      </c>
      <c r="J2814" s="15">
        <f t="shared" si="637"/>
        <v>0.9885470267915587</v>
      </c>
      <c r="K2814" s="283">
        <f t="shared" si="642"/>
        <v>0</v>
      </c>
      <c r="L2814" s="283">
        <f t="shared" si="643"/>
        <v>4.3818232651749627</v>
      </c>
      <c r="M2814" s="283">
        <f t="shared" si="644"/>
        <v>0</v>
      </c>
      <c r="N2814" s="283">
        <f t="shared" si="645"/>
        <v>4.3585758300027857</v>
      </c>
      <c r="O2814" s="283">
        <f t="shared" si="646"/>
        <v>0</v>
      </c>
      <c r="P2814" s="21">
        <f t="shared" si="638"/>
        <v>3.6399980029288459E-2</v>
      </c>
      <c r="Q2814" s="21">
        <f t="shared" si="639"/>
        <v>0.6473875548762833</v>
      </c>
      <c r="R2814">
        <f t="shared" si="640"/>
        <v>1.0112882868167345</v>
      </c>
      <c r="S2814" s="296">
        <f t="shared" si="647"/>
        <v>2.3830901351760126E-2</v>
      </c>
      <c r="T2814" s="283">
        <f t="shared" si="648"/>
        <v>2.3830901351760126E-2</v>
      </c>
    </row>
    <row r="2815" spans="1:20" x14ac:dyDescent="0.25">
      <c r="A2815" s="286">
        <v>43218</v>
      </c>
      <c r="B2815" s="1">
        <f t="shared" si="641"/>
        <v>6</v>
      </c>
      <c r="C2815" s="285">
        <v>5</v>
      </c>
      <c r="D2815" t="s">
        <v>713</v>
      </c>
      <c r="F2815" s="16">
        <v>66</v>
      </c>
      <c r="G2815" t="str">
        <f t="shared" si="635"/>
        <v>Cooling</v>
      </c>
      <c r="H2815" s="283">
        <f>IF(G2815="heating",F2815*Assumptions!M$4+Assumptions!M$7,0)</f>
        <v>0</v>
      </c>
      <c r="I2815" s="15">
        <f t="shared" si="636"/>
        <v>1.1635558681477385</v>
      </c>
      <c r="J2815" s="15">
        <f t="shared" si="637"/>
        <v>0.9885470267915587</v>
      </c>
      <c r="K2815" s="283">
        <f t="shared" si="642"/>
        <v>0</v>
      </c>
      <c r="L2815" s="283">
        <f t="shared" si="643"/>
        <v>4.3818232651749627</v>
      </c>
      <c r="M2815" s="283">
        <f t="shared" si="644"/>
        <v>0</v>
      </c>
      <c r="N2815" s="283">
        <f t="shared" si="645"/>
        <v>4.3585758300027857</v>
      </c>
      <c r="O2815" s="283">
        <f t="shared" si="646"/>
        <v>0</v>
      </c>
      <c r="P2815" s="21">
        <f t="shared" si="638"/>
        <v>3.6399980029288459E-2</v>
      </c>
      <c r="Q2815" s="21">
        <f t="shared" si="639"/>
        <v>0.72139578924615555</v>
      </c>
      <c r="R2815">
        <f t="shared" si="640"/>
        <v>1.0112882868167345</v>
      </c>
      <c r="S2815" s="296">
        <f t="shared" si="647"/>
        <v>2.6555209100962086E-2</v>
      </c>
      <c r="T2815" s="283">
        <f t="shared" si="648"/>
        <v>2.6555209100962086E-2</v>
      </c>
    </row>
    <row r="2816" spans="1:20" x14ac:dyDescent="0.25">
      <c r="A2816" s="286">
        <v>43218</v>
      </c>
      <c r="B2816" s="1">
        <f t="shared" si="641"/>
        <v>6</v>
      </c>
      <c r="C2816" s="285">
        <v>6</v>
      </c>
      <c r="D2816" t="s">
        <v>713</v>
      </c>
      <c r="F2816" s="16">
        <v>66</v>
      </c>
      <c r="G2816" t="str">
        <f t="shared" si="635"/>
        <v>Cooling</v>
      </c>
      <c r="H2816" s="283">
        <f>IF(G2816="heating",F2816*Assumptions!M$4+Assumptions!M$7,0)</f>
        <v>0</v>
      </c>
      <c r="I2816" s="15">
        <f t="shared" si="636"/>
        <v>1.2083911162615524</v>
      </c>
      <c r="J2816" s="15">
        <f t="shared" si="637"/>
        <v>0.9885470267915587</v>
      </c>
      <c r="K2816" s="283">
        <f t="shared" si="642"/>
        <v>0</v>
      </c>
      <c r="L2816" s="283">
        <f t="shared" si="643"/>
        <v>4.3818232651749627</v>
      </c>
      <c r="M2816" s="283">
        <f t="shared" si="644"/>
        <v>0</v>
      </c>
      <c r="N2816" s="283">
        <f t="shared" si="645"/>
        <v>4.3585758300027857</v>
      </c>
      <c r="O2816" s="283">
        <f t="shared" si="646"/>
        <v>0</v>
      </c>
      <c r="P2816" s="21">
        <f t="shared" si="638"/>
        <v>3.6399980029288459E-2</v>
      </c>
      <c r="Q2816" s="21">
        <f t="shared" si="639"/>
        <v>0.87787080972652631</v>
      </c>
      <c r="R2816">
        <f t="shared" si="640"/>
        <v>1.0112882868167345</v>
      </c>
      <c r="S2816" s="296">
        <f t="shared" si="647"/>
        <v>3.2315191277009582E-2</v>
      </c>
      <c r="T2816" s="283">
        <f t="shared" si="648"/>
        <v>3.2315191277009582E-2</v>
      </c>
    </row>
    <row r="2817" spans="1:20" x14ac:dyDescent="0.25">
      <c r="A2817" s="286">
        <v>43218</v>
      </c>
      <c r="B2817" s="1">
        <f t="shared" si="641"/>
        <v>6</v>
      </c>
      <c r="C2817" s="285">
        <v>7</v>
      </c>
      <c r="D2817" t="s">
        <v>713</v>
      </c>
      <c r="F2817" s="16">
        <v>68</v>
      </c>
      <c r="G2817" t="str">
        <f t="shared" si="635"/>
        <v>Cooling</v>
      </c>
      <c r="H2817" s="283">
        <f>IF(G2817="heating",F2817*Assumptions!M$4+Assumptions!M$7,0)</f>
        <v>0</v>
      </c>
      <c r="I2817" s="15">
        <f t="shared" si="636"/>
        <v>1.1637425769249583</v>
      </c>
      <c r="J2817" s="15">
        <f t="shared" si="637"/>
        <v>0.9885470267915587</v>
      </c>
      <c r="K2817" s="283">
        <f t="shared" si="642"/>
        <v>0</v>
      </c>
      <c r="L2817" s="283">
        <f t="shared" si="643"/>
        <v>4.3818232651749627</v>
      </c>
      <c r="M2817" s="283">
        <f t="shared" si="644"/>
        <v>0</v>
      </c>
      <c r="N2817" s="283">
        <f t="shared" si="645"/>
        <v>4.3585758300027857</v>
      </c>
      <c r="O2817" s="283">
        <f t="shared" si="646"/>
        <v>0</v>
      </c>
      <c r="P2817" s="21">
        <f t="shared" si="638"/>
        <v>3.7256017764001337E-2</v>
      </c>
      <c r="Q2817" s="21">
        <f t="shared" si="639"/>
        <v>0.97331382064367777</v>
      </c>
      <c r="R2817">
        <f t="shared" si="640"/>
        <v>1.0112882868167345</v>
      </c>
      <c r="S2817" s="296">
        <f t="shared" si="647"/>
        <v>3.6671130556783067E-2</v>
      </c>
      <c r="T2817" s="283">
        <f t="shared" si="648"/>
        <v>3.6671130556783067E-2</v>
      </c>
    </row>
    <row r="2818" spans="1:20" x14ac:dyDescent="0.25">
      <c r="A2818" s="286">
        <v>43218</v>
      </c>
      <c r="B2818" s="1">
        <f t="shared" si="641"/>
        <v>6</v>
      </c>
      <c r="C2818" s="285">
        <v>8</v>
      </c>
      <c r="D2818" t="s">
        <v>713</v>
      </c>
      <c r="F2818" s="16">
        <v>64</v>
      </c>
      <c r="G2818" t="str">
        <f t="shared" ref="G2818:G2881" si="649">VLOOKUP(A2818,U$2:W$366,3,FALSE)</f>
        <v>Cooling</v>
      </c>
      <c r="H2818" s="283">
        <f>IF(G2818="heating",F2818*Assumptions!M$4+Assumptions!M$7,0)</f>
        <v>0</v>
      </c>
      <c r="I2818" s="15">
        <f t="shared" ref="I2818:I2881" si="650">VLOOKUP(C2818,AO$2:AQ$25,3,FALSE)</f>
        <v>1.094193721037565</v>
      </c>
      <c r="J2818" s="15">
        <f t="shared" ref="J2818:J2881" si="651">VLOOKUP(B2818,AS$4:AU$10,3,FALSE)</f>
        <v>0.9885470267915587</v>
      </c>
      <c r="K2818" s="283">
        <f t="shared" si="642"/>
        <v>0</v>
      </c>
      <c r="L2818" s="283">
        <f t="shared" si="643"/>
        <v>4.3818232651749627</v>
      </c>
      <c r="M2818" s="283">
        <f t="shared" si="644"/>
        <v>0</v>
      </c>
      <c r="N2818" s="283">
        <f t="shared" si="645"/>
        <v>4.3585758300027857</v>
      </c>
      <c r="O2818" s="283">
        <f t="shared" si="646"/>
        <v>0</v>
      </c>
      <c r="P2818" s="21">
        <f t="shared" ref="P2818:P2881" si="652">IF(G2818="cooling",IF(F2818&lt;61,0.025,(F2818^2*AX$25+F2818*AY$25+AZ$25)),0)</f>
        <v>3.8036447069942136E-2</v>
      </c>
      <c r="Q2818" s="21">
        <f t="shared" ref="Q2818:Q2881" si="653">VLOOKUP(C2818,BB$2:BC$25,2,FALSE)</f>
        <v>0.94940007506179924</v>
      </c>
      <c r="R2818">
        <f t="shared" ref="R2818:R2881" si="654">VLOOKUP(B2818,AS$4:AV$10,4,FALSE)</f>
        <v>1.0112882868167345</v>
      </c>
      <c r="S2818" s="296">
        <f t="shared" si="647"/>
        <v>3.6519446123536116E-2</v>
      </c>
      <c r="T2818" s="283">
        <f t="shared" si="648"/>
        <v>3.6519446123536116E-2</v>
      </c>
    </row>
    <row r="2819" spans="1:20" x14ac:dyDescent="0.25">
      <c r="A2819" s="286">
        <v>43218</v>
      </c>
      <c r="B2819" s="1">
        <f t="shared" ref="B2819:B2882" si="655">WEEKDAY(A2819,2)</f>
        <v>6</v>
      </c>
      <c r="C2819" s="285">
        <v>9</v>
      </c>
      <c r="D2819" t="s">
        <v>713</v>
      </c>
      <c r="F2819" s="16">
        <v>66</v>
      </c>
      <c r="G2819" t="str">
        <f t="shared" si="649"/>
        <v>Cooling</v>
      </c>
      <c r="H2819" s="283">
        <f>IF(G2819="heating",F2819*Assumptions!M$4+Assumptions!M$7,0)</f>
        <v>0</v>
      </c>
      <c r="I2819" s="15">
        <f t="shared" si="650"/>
        <v>1.0343009000871222</v>
      </c>
      <c r="J2819" s="15">
        <f t="shared" si="651"/>
        <v>0.9885470267915587</v>
      </c>
      <c r="K2819" s="283">
        <f t="shared" ref="K2819:K2882" si="656">H2819*I2819*J2819</f>
        <v>0</v>
      </c>
      <c r="L2819" s="283">
        <f t="shared" ref="L2819:L2882" si="657">VLOOKUP(F2819,BL$2:BN$92,2,FALSE)</f>
        <v>4.3818232651749627</v>
      </c>
      <c r="M2819" s="283">
        <f t="shared" ref="M2819:M2882" si="658">IF(G2819="heating",K2819*(L2819*3.412),0)</f>
        <v>0</v>
      </c>
      <c r="N2819" s="283">
        <f t="shared" ref="N2819:N2882" si="659">VLOOKUP(F2819,BL$2:BN$92,3,FALSE)</f>
        <v>4.3585758300027857</v>
      </c>
      <c r="O2819" s="283">
        <f t="shared" ref="O2819:O2882" si="660">IF(F2819&lt;=61,IF(G2819="heating",IF(F2819&gt;=5,K2819*L2819/N2819,0),0),0)</f>
        <v>0</v>
      </c>
      <c r="P2819" s="21">
        <f t="shared" si="652"/>
        <v>3.6399980029288459E-2</v>
      </c>
      <c r="Q2819" s="21">
        <f t="shared" si="653"/>
        <v>0.8408485371888097</v>
      </c>
      <c r="R2819">
        <f t="shared" si="654"/>
        <v>1.0112882868167345</v>
      </c>
      <c r="S2819" s="296">
        <f t="shared" ref="S2819:S2882" si="661">P2819*Q2819*R2819</f>
        <v>3.0952369088015068E-2</v>
      </c>
      <c r="T2819" s="283">
        <f t="shared" ref="T2819:T2882" si="662">K2819+S2819</f>
        <v>3.0952369088015068E-2</v>
      </c>
    </row>
    <row r="2820" spans="1:20" x14ac:dyDescent="0.25">
      <c r="A2820" s="286">
        <v>43218</v>
      </c>
      <c r="B2820" s="1">
        <f t="shared" si="655"/>
        <v>6</v>
      </c>
      <c r="C2820" s="285">
        <v>10</v>
      </c>
      <c r="D2820" t="s">
        <v>713</v>
      </c>
      <c r="F2820" s="16">
        <v>66</v>
      </c>
      <c r="G2820" t="str">
        <f t="shared" si="649"/>
        <v>Cooling</v>
      </c>
      <c r="H2820" s="283">
        <f>IF(G2820="heating",F2820*Assumptions!M$4+Assumptions!M$7,0)</f>
        <v>0</v>
      </c>
      <c r="I2820" s="15">
        <f t="shared" si="650"/>
        <v>0.98112329028689171</v>
      </c>
      <c r="J2820" s="15">
        <f t="shared" si="651"/>
        <v>0.9885470267915587</v>
      </c>
      <c r="K2820" s="283">
        <f t="shared" si="656"/>
        <v>0</v>
      </c>
      <c r="L2820" s="283">
        <f t="shared" si="657"/>
        <v>4.3818232651749627</v>
      </c>
      <c r="M2820" s="283">
        <f t="shared" si="658"/>
        <v>0</v>
      </c>
      <c r="N2820" s="283">
        <f t="shared" si="659"/>
        <v>4.3585758300027857</v>
      </c>
      <c r="O2820" s="283">
        <f t="shared" si="660"/>
        <v>0</v>
      </c>
      <c r="P2820" s="21">
        <f t="shared" si="652"/>
        <v>3.6399980029288459E-2</v>
      </c>
      <c r="Q2820" s="21">
        <f t="shared" si="653"/>
        <v>0.74504051125983206</v>
      </c>
      <c r="R2820">
        <f t="shared" si="654"/>
        <v>1.0112882868167345</v>
      </c>
      <c r="S2820" s="296">
        <f t="shared" si="661"/>
        <v>2.742559197062568E-2</v>
      </c>
      <c r="T2820" s="283">
        <f t="shared" si="662"/>
        <v>2.742559197062568E-2</v>
      </c>
    </row>
    <row r="2821" spans="1:20" x14ac:dyDescent="0.25">
      <c r="A2821" s="286">
        <v>43218</v>
      </c>
      <c r="B2821" s="1">
        <f t="shared" si="655"/>
        <v>6</v>
      </c>
      <c r="C2821" s="285">
        <v>11</v>
      </c>
      <c r="D2821" t="s">
        <v>713</v>
      </c>
      <c r="F2821" s="16">
        <v>66</v>
      </c>
      <c r="G2821" t="str">
        <f t="shared" si="649"/>
        <v>Cooling</v>
      </c>
      <c r="H2821" s="283">
        <f>IF(G2821="heating",F2821*Assumptions!M$4+Assumptions!M$7,0)</f>
        <v>0</v>
      </c>
      <c r="I2821" s="15">
        <f t="shared" si="650"/>
        <v>0.94956163997961163</v>
      </c>
      <c r="J2821" s="15">
        <f t="shared" si="651"/>
        <v>0.9885470267915587</v>
      </c>
      <c r="K2821" s="283">
        <f t="shared" si="656"/>
        <v>0</v>
      </c>
      <c r="L2821" s="283">
        <f t="shared" si="657"/>
        <v>4.3818232651749627</v>
      </c>
      <c r="M2821" s="283">
        <f t="shared" si="658"/>
        <v>0</v>
      </c>
      <c r="N2821" s="283">
        <f t="shared" si="659"/>
        <v>4.3585758300027857</v>
      </c>
      <c r="O2821" s="283">
        <f t="shared" si="660"/>
        <v>0</v>
      </c>
      <c r="P2821" s="21">
        <f t="shared" si="652"/>
        <v>3.6399980029288459E-2</v>
      </c>
      <c r="Q2821" s="21">
        <f t="shared" si="653"/>
        <v>0.72850690893675296</v>
      </c>
      <c r="R2821">
        <f t="shared" si="654"/>
        <v>1.0112882868167345</v>
      </c>
      <c r="S2821" s="296">
        <f t="shared" si="661"/>
        <v>2.6816975627937681E-2</v>
      </c>
      <c r="T2821" s="283">
        <f t="shared" si="662"/>
        <v>2.6816975627937681E-2</v>
      </c>
    </row>
    <row r="2822" spans="1:20" x14ac:dyDescent="0.25">
      <c r="A2822" s="286">
        <v>43218</v>
      </c>
      <c r="B2822" s="1">
        <f t="shared" si="655"/>
        <v>6</v>
      </c>
      <c r="C2822" s="285">
        <v>12</v>
      </c>
      <c r="D2822" t="s">
        <v>713</v>
      </c>
      <c r="F2822" s="16">
        <v>68</v>
      </c>
      <c r="G2822" t="str">
        <f t="shared" si="649"/>
        <v>Cooling</v>
      </c>
      <c r="H2822" s="283">
        <f>IF(G2822="heating",F2822*Assumptions!M$4+Assumptions!M$7,0)</f>
        <v>0</v>
      </c>
      <c r="I2822" s="15">
        <f t="shared" si="650"/>
        <v>0.91648403420261149</v>
      </c>
      <c r="J2822" s="15">
        <f t="shared" si="651"/>
        <v>0.9885470267915587</v>
      </c>
      <c r="K2822" s="283">
        <f t="shared" si="656"/>
        <v>0</v>
      </c>
      <c r="L2822" s="283">
        <f t="shared" si="657"/>
        <v>4.3818232651749627</v>
      </c>
      <c r="M2822" s="283">
        <f t="shared" si="658"/>
        <v>0</v>
      </c>
      <c r="N2822" s="283">
        <f t="shared" si="659"/>
        <v>4.3585758300027857</v>
      </c>
      <c r="O2822" s="283">
        <f t="shared" si="660"/>
        <v>0</v>
      </c>
      <c r="P2822" s="21">
        <f t="shared" si="652"/>
        <v>3.7256017764001337E-2</v>
      </c>
      <c r="Q2822" s="21">
        <f t="shared" si="653"/>
        <v>0.75910815787401487</v>
      </c>
      <c r="R2822">
        <f t="shared" si="654"/>
        <v>1.0112882868167345</v>
      </c>
      <c r="S2822" s="296">
        <f t="shared" si="661"/>
        <v>2.8600594971216496E-2</v>
      </c>
      <c r="T2822" s="283">
        <f t="shared" si="662"/>
        <v>2.8600594971216496E-2</v>
      </c>
    </row>
    <row r="2823" spans="1:20" x14ac:dyDescent="0.25">
      <c r="A2823" s="286">
        <v>43218</v>
      </c>
      <c r="B2823" s="1">
        <f t="shared" si="655"/>
        <v>6</v>
      </c>
      <c r="C2823" s="285">
        <v>13</v>
      </c>
      <c r="D2823" t="s">
        <v>713</v>
      </c>
      <c r="F2823" s="16">
        <v>68</v>
      </c>
      <c r="G2823" t="str">
        <f t="shared" si="649"/>
        <v>Cooling</v>
      </c>
      <c r="H2823" s="283">
        <f>IF(G2823="heating",F2823*Assumptions!M$4+Assumptions!M$7,0)</f>
        <v>0</v>
      </c>
      <c r="I2823" s="15">
        <f t="shared" si="650"/>
        <v>0.90040206880052787</v>
      </c>
      <c r="J2823" s="15">
        <f t="shared" si="651"/>
        <v>0.9885470267915587</v>
      </c>
      <c r="K2823" s="283">
        <f t="shared" si="656"/>
        <v>0</v>
      </c>
      <c r="L2823" s="283">
        <f t="shared" si="657"/>
        <v>4.3818232651749627</v>
      </c>
      <c r="M2823" s="283">
        <f t="shared" si="658"/>
        <v>0</v>
      </c>
      <c r="N2823" s="283">
        <f t="shared" si="659"/>
        <v>4.3585758300027857</v>
      </c>
      <c r="O2823" s="283">
        <f t="shared" si="660"/>
        <v>0</v>
      </c>
      <c r="P2823" s="21">
        <f t="shared" si="652"/>
        <v>3.7256017764001337E-2</v>
      </c>
      <c r="Q2823" s="21">
        <f t="shared" si="653"/>
        <v>0.79115902007799765</v>
      </c>
      <c r="R2823">
        <f t="shared" si="654"/>
        <v>1.0112882868167345</v>
      </c>
      <c r="S2823" s="296">
        <f t="shared" si="661"/>
        <v>2.9808161664929358E-2</v>
      </c>
      <c r="T2823" s="283">
        <f t="shared" si="662"/>
        <v>2.9808161664929358E-2</v>
      </c>
    </row>
    <row r="2824" spans="1:20" x14ac:dyDescent="0.25">
      <c r="A2824" s="286">
        <v>43218</v>
      </c>
      <c r="B2824" s="1">
        <f t="shared" si="655"/>
        <v>6</v>
      </c>
      <c r="C2824" s="285">
        <v>14</v>
      </c>
      <c r="D2824" t="s">
        <v>713</v>
      </c>
      <c r="F2824" s="16">
        <v>66</v>
      </c>
      <c r="G2824" t="str">
        <f t="shared" si="649"/>
        <v>Cooling</v>
      </c>
      <c r="H2824" s="283">
        <f>IF(G2824="heating",F2824*Assumptions!M$4+Assumptions!M$7,0)</f>
        <v>0</v>
      </c>
      <c r="I2824" s="15">
        <f t="shared" si="650"/>
        <v>0.86032894500746537</v>
      </c>
      <c r="J2824" s="15">
        <f t="shared" si="651"/>
        <v>0.9885470267915587</v>
      </c>
      <c r="K2824" s="283">
        <f t="shared" si="656"/>
        <v>0</v>
      </c>
      <c r="L2824" s="283">
        <f t="shared" si="657"/>
        <v>4.3818232651749627</v>
      </c>
      <c r="M2824" s="283">
        <f t="shared" si="658"/>
        <v>0</v>
      </c>
      <c r="N2824" s="283">
        <f t="shared" si="659"/>
        <v>4.3585758300027857</v>
      </c>
      <c r="O2824" s="283">
        <f t="shared" si="660"/>
        <v>0</v>
      </c>
      <c r="P2824" s="21">
        <f t="shared" si="652"/>
        <v>3.6399980029288459E-2</v>
      </c>
      <c r="Q2824" s="21">
        <f t="shared" si="653"/>
        <v>0.84355555031342389</v>
      </c>
      <c r="R2824">
        <f t="shared" si="654"/>
        <v>1.0112882868167345</v>
      </c>
      <c r="S2824" s="296">
        <f t="shared" si="661"/>
        <v>3.105201660555644E-2</v>
      </c>
      <c r="T2824" s="283">
        <f t="shared" si="662"/>
        <v>3.105201660555644E-2</v>
      </c>
    </row>
    <row r="2825" spans="1:20" x14ac:dyDescent="0.25">
      <c r="A2825" s="286">
        <v>43218</v>
      </c>
      <c r="B2825" s="1">
        <f t="shared" si="655"/>
        <v>6</v>
      </c>
      <c r="C2825" s="285">
        <v>15</v>
      </c>
      <c r="D2825" t="s">
        <v>713</v>
      </c>
      <c r="F2825" s="16">
        <v>70</v>
      </c>
      <c r="G2825" t="str">
        <f t="shared" si="649"/>
        <v>Cooling</v>
      </c>
      <c r="H2825" s="283">
        <f>IF(G2825="heating",F2825*Assumptions!M$4+Assumptions!M$7,0)</f>
        <v>0</v>
      </c>
      <c r="I2825" s="15">
        <f t="shared" si="650"/>
        <v>0.85754515037175039</v>
      </c>
      <c r="J2825" s="15">
        <f t="shared" si="651"/>
        <v>0.9885470267915587</v>
      </c>
      <c r="K2825" s="283">
        <f t="shared" si="656"/>
        <v>0</v>
      </c>
      <c r="L2825" s="283">
        <f t="shared" si="657"/>
        <v>4.3818232651749627</v>
      </c>
      <c r="M2825" s="283">
        <f t="shared" si="658"/>
        <v>0</v>
      </c>
      <c r="N2825" s="283">
        <f t="shared" si="659"/>
        <v>4.3585758300027857</v>
      </c>
      <c r="O2825" s="283">
        <f t="shared" si="660"/>
        <v>0</v>
      </c>
      <c r="P2825" s="21">
        <f t="shared" si="652"/>
        <v>4.0604560274080326E-2</v>
      </c>
      <c r="Q2825" s="21">
        <f t="shared" si="653"/>
        <v>0.96592607327566882</v>
      </c>
      <c r="R2825">
        <f t="shared" si="654"/>
        <v>1.0112882868167345</v>
      </c>
      <c r="S2825" s="296">
        <f t="shared" si="661"/>
        <v>3.96637413989539E-2</v>
      </c>
      <c r="T2825" s="283">
        <f t="shared" si="662"/>
        <v>3.96637413989539E-2</v>
      </c>
    </row>
    <row r="2826" spans="1:20" x14ac:dyDescent="0.25">
      <c r="A2826" s="286">
        <v>43218</v>
      </c>
      <c r="B2826" s="1">
        <f t="shared" si="655"/>
        <v>6</v>
      </c>
      <c r="C2826" s="285">
        <v>16</v>
      </c>
      <c r="D2826" t="s">
        <v>713</v>
      </c>
      <c r="F2826" s="16">
        <v>70</v>
      </c>
      <c r="G2826" t="str">
        <f t="shared" si="649"/>
        <v>Cooling</v>
      </c>
      <c r="H2826" s="283">
        <f>IF(G2826="heating",F2826*Assumptions!M$4+Assumptions!M$7,0)</f>
        <v>0</v>
      </c>
      <c r="I2826" s="15">
        <f t="shared" si="650"/>
        <v>0.88344815438260227</v>
      </c>
      <c r="J2826" s="15">
        <f t="shared" si="651"/>
        <v>0.9885470267915587</v>
      </c>
      <c r="K2826" s="283">
        <f t="shared" si="656"/>
        <v>0</v>
      </c>
      <c r="L2826" s="283">
        <f t="shared" si="657"/>
        <v>4.3818232651749627</v>
      </c>
      <c r="M2826" s="283">
        <f t="shared" si="658"/>
        <v>0</v>
      </c>
      <c r="N2826" s="283">
        <f t="shared" si="659"/>
        <v>4.3585758300027857</v>
      </c>
      <c r="O2826" s="283">
        <f t="shared" si="660"/>
        <v>0</v>
      </c>
      <c r="P2826" s="21">
        <f t="shared" si="652"/>
        <v>4.0604560274080326E-2</v>
      </c>
      <c r="Q2826" s="21">
        <f t="shared" si="653"/>
        <v>1.1649354943302594</v>
      </c>
      <c r="R2826">
        <f t="shared" si="654"/>
        <v>1.0112882868167345</v>
      </c>
      <c r="S2826" s="296">
        <f t="shared" si="661"/>
        <v>4.7835648578036828E-2</v>
      </c>
      <c r="T2826" s="283">
        <f t="shared" si="662"/>
        <v>4.7835648578036828E-2</v>
      </c>
    </row>
    <row r="2827" spans="1:20" x14ac:dyDescent="0.25">
      <c r="A2827" s="286">
        <v>43218</v>
      </c>
      <c r="B2827" s="1">
        <f t="shared" si="655"/>
        <v>6</v>
      </c>
      <c r="C2827" s="285">
        <v>17</v>
      </c>
      <c r="D2827" t="s">
        <v>713</v>
      </c>
      <c r="F2827" s="16">
        <v>70</v>
      </c>
      <c r="G2827" t="str">
        <f t="shared" si="649"/>
        <v>Cooling</v>
      </c>
      <c r="H2827" s="283">
        <f>IF(G2827="heating",F2827*Assumptions!M$4+Assumptions!M$7,0)</f>
        <v>0</v>
      </c>
      <c r="I2827" s="15">
        <f t="shared" si="650"/>
        <v>0.94025748850374469</v>
      </c>
      <c r="J2827" s="15">
        <f t="shared" si="651"/>
        <v>0.9885470267915587</v>
      </c>
      <c r="K2827" s="283">
        <f t="shared" si="656"/>
        <v>0</v>
      </c>
      <c r="L2827" s="283">
        <f t="shared" si="657"/>
        <v>4.3818232651749627</v>
      </c>
      <c r="M2827" s="283">
        <f t="shared" si="658"/>
        <v>0</v>
      </c>
      <c r="N2827" s="283">
        <f t="shared" si="659"/>
        <v>4.3585758300027857</v>
      </c>
      <c r="O2827" s="283">
        <f t="shared" si="660"/>
        <v>0</v>
      </c>
      <c r="P2827" s="21">
        <f t="shared" si="652"/>
        <v>4.0604560274080326E-2</v>
      </c>
      <c r="Q2827" s="21">
        <f t="shared" si="653"/>
        <v>1.3521540118753073</v>
      </c>
      <c r="R2827">
        <f t="shared" si="654"/>
        <v>1.0112882868167345</v>
      </c>
      <c r="S2827" s="296">
        <f t="shared" si="661"/>
        <v>5.5523386874426123E-2</v>
      </c>
      <c r="T2827" s="283">
        <f t="shared" si="662"/>
        <v>5.5523386874426123E-2</v>
      </c>
    </row>
    <row r="2828" spans="1:20" x14ac:dyDescent="0.25">
      <c r="A2828" s="286">
        <v>43218</v>
      </c>
      <c r="B2828" s="1">
        <f t="shared" si="655"/>
        <v>6</v>
      </c>
      <c r="C2828" s="285">
        <v>18</v>
      </c>
      <c r="D2828" t="s">
        <v>713</v>
      </c>
      <c r="F2828" s="16">
        <v>66</v>
      </c>
      <c r="G2828" t="str">
        <f t="shared" si="649"/>
        <v>Cooling</v>
      </c>
      <c r="H2828" s="283">
        <f>IF(G2828="heating",F2828*Assumptions!M$4+Assumptions!M$7,0)</f>
        <v>0</v>
      </c>
      <c r="I2828" s="15">
        <f t="shared" si="650"/>
        <v>0.98182363790757687</v>
      </c>
      <c r="J2828" s="15">
        <f t="shared" si="651"/>
        <v>0.9885470267915587</v>
      </c>
      <c r="K2828" s="283">
        <f t="shared" si="656"/>
        <v>0</v>
      </c>
      <c r="L2828" s="283">
        <f t="shared" si="657"/>
        <v>4.3818232651749627</v>
      </c>
      <c r="M2828" s="283">
        <f t="shared" si="658"/>
        <v>0</v>
      </c>
      <c r="N2828" s="283">
        <f t="shared" si="659"/>
        <v>4.3585758300027857</v>
      </c>
      <c r="O2828" s="283">
        <f t="shared" si="660"/>
        <v>0</v>
      </c>
      <c r="P2828" s="21">
        <f t="shared" si="652"/>
        <v>3.6399980029288459E-2</v>
      </c>
      <c r="Q2828" s="21">
        <f t="shared" si="653"/>
        <v>1.5598916921549892</v>
      </c>
      <c r="R2828">
        <f t="shared" si="654"/>
        <v>1.0112882868167345</v>
      </c>
      <c r="S2828" s="296">
        <f t="shared" si="661"/>
        <v>5.7420975666236981E-2</v>
      </c>
      <c r="T2828" s="283">
        <f t="shared" si="662"/>
        <v>5.7420975666236981E-2</v>
      </c>
    </row>
    <row r="2829" spans="1:20" x14ac:dyDescent="0.25">
      <c r="A2829" s="286">
        <v>43218</v>
      </c>
      <c r="B2829" s="1">
        <f t="shared" si="655"/>
        <v>6</v>
      </c>
      <c r="C2829" s="285">
        <v>19</v>
      </c>
      <c r="D2829" t="s">
        <v>713</v>
      </c>
      <c r="F2829" s="16">
        <v>66</v>
      </c>
      <c r="G2829" t="str">
        <f t="shared" si="649"/>
        <v>Cooling</v>
      </c>
      <c r="H2829" s="283">
        <f>IF(G2829="heating",F2829*Assumptions!M$4+Assumptions!M$7,0)</f>
        <v>0</v>
      </c>
      <c r="I2829" s="15">
        <f t="shared" si="650"/>
        <v>0.98418842963438757</v>
      </c>
      <c r="J2829" s="15">
        <f t="shared" si="651"/>
        <v>0.9885470267915587</v>
      </c>
      <c r="K2829" s="283">
        <f t="shared" si="656"/>
        <v>0</v>
      </c>
      <c r="L2829" s="283">
        <f t="shared" si="657"/>
        <v>4.3818232651749627</v>
      </c>
      <c r="M2829" s="283">
        <f t="shared" si="658"/>
        <v>0</v>
      </c>
      <c r="N2829" s="283">
        <f t="shared" si="659"/>
        <v>4.3585758300027857</v>
      </c>
      <c r="O2829" s="283">
        <f t="shared" si="660"/>
        <v>0</v>
      </c>
      <c r="P2829" s="21">
        <f t="shared" si="652"/>
        <v>3.6399980029288459E-2</v>
      </c>
      <c r="Q2829" s="21">
        <f t="shared" si="653"/>
        <v>1.6764212681468484</v>
      </c>
      <c r="R2829">
        <f t="shared" si="654"/>
        <v>1.0112882868167345</v>
      </c>
      <c r="S2829" s="296">
        <f t="shared" si="661"/>
        <v>6.1710531140554255E-2</v>
      </c>
      <c r="T2829" s="283">
        <f t="shared" si="662"/>
        <v>6.1710531140554255E-2</v>
      </c>
    </row>
    <row r="2830" spans="1:20" x14ac:dyDescent="0.25">
      <c r="A2830" s="286">
        <v>43218</v>
      </c>
      <c r="B2830" s="1">
        <f t="shared" si="655"/>
        <v>6</v>
      </c>
      <c r="C2830" s="285">
        <v>20</v>
      </c>
      <c r="D2830" t="s">
        <v>713</v>
      </c>
      <c r="F2830" s="16">
        <v>64</v>
      </c>
      <c r="G2830" t="str">
        <f t="shared" si="649"/>
        <v>Cooling</v>
      </c>
      <c r="H2830" s="283">
        <f>IF(G2830="heating",F2830*Assumptions!M$4+Assumptions!M$7,0)</f>
        <v>0</v>
      </c>
      <c r="I2830" s="15">
        <f t="shared" si="650"/>
        <v>0.97071962311712034</v>
      </c>
      <c r="J2830" s="15">
        <f t="shared" si="651"/>
        <v>0.9885470267915587</v>
      </c>
      <c r="K2830" s="283">
        <f t="shared" si="656"/>
        <v>0</v>
      </c>
      <c r="L2830" s="283">
        <f t="shared" si="657"/>
        <v>4.3818232651749627</v>
      </c>
      <c r="M2830" s="283">
        <f t="shared" si="658"/>
        <v>0</v>
      </c>
      <c r="N2830" s="283">
        <f t="shared" si="659"/>
        <v>4.3585758300027857</v>
      </c>
      <c r="O2830" s="283">
        <f t="shared" si="660"/>
        <v>0</v>
      </c>
      <c r="P2830" s="21">
        <f t="shared" si="652"/>
        <v>3.8036447069942136E-2</v>
      </c>
      <c r="Q2830" s="21">
        <f t="shared" si="653"/>
        <v>1.52436960139122</v>
      </c>
      <c r="R2830">
        <f t="shared" si="654"/>
        <v>1.0112882868167345</v>
      </c>
      <c r="S2830" s="296">
        <f t="shared" si="661"/>
        <v>5.863611663053557E-2</v>
      </c>
      <c r="T2830" s="283">
        <f t="shared" si="662"/>
        <v>5.863611663053557E-2</v>
      </c>
    </row>
    <row r="2831" spans="1:20" x14ac:dyDescent="0.25">
      <c r="A2831" s="286">
        <v>43218</v>
      </c>
      <c r="B2831" s="1">
        <f t="shared" si="655"/>
        <v>6</v>
      </c>
      <c r="C2831" s="285">
        <v>21</v>
      </c>
      <c r="D2831" t="s">
        <v>713</v>
      </c>
      <c r="F2831" s="16">
        <v>57</v>
      </c>
      <c r="G2831" t="str">
        <f t="shared" si="649"/>
        <v>Cooling</v>
      </c>
      <c r="H2831" s="283">
        <f>IF(G2831="heating",F2831*Assumptions!M$4+Assumptions!M$7,0)</f>
        <v>0</v>
      </c>
      <c r="I2831" s="15">
        <f t="shared" si="650"/>
        <v>0.95751150862929935</v>
      </c>
      <c r="J2831" s="15">
        <f t="shared" si="651"/>
        <v>0.9885470267915587</v>
      </c>
      <c r="K2831" s="283">
        <f t="shared" si="656"/>
        <v>0</v>
      </c>
      <c r="L2831" s="283">
        <f t="shared" si="657"/>
        <v>4.2530692972692208</v>
      </c>
      <c r="M2831" s="283">
        <f t="shared" si="658"/>
        <v>0</v>
      </c>
      <c r="N2831" s="283">
        <f t="shared" si="659"/>
        <v>4.1119599131986844</v>
      </c>
      <c r="O2831" s="283">
        <f t="shared" si="660"/>
        <v>0</v>
      </c>
      <c r="P2831" s="21">
        <f t="shared" si="652"/>
        <v>2.5000000000000001E-2</v>
      </c>
      <c r="Q2831" s="21">
        <f t="shared" si="653"/>
        <v>1.4448604713749031</v>
      </c>
      <c r="R2831">
        <f t="shared" si="654"/>
        <v>1.0112882868167345</v>
      </c>
      <c r="S2831" s="296">
        <f t="shared" si="661"/>
        <v>3.6529261769648637E-2</v>
      </c>
      <c r="T2831" s="283">
        <f t="shared" si="662"/>
        <v>3.6529261769648637E-2</v>
      </c>
    </row>
    <row r="2832" spans="1:20" x14ac:dyDescent="0.25">
      <c r="A2832" s="286">
        <v>43218</v>
      </c>
      <c r="B2832" s="1">
        <f t="shared" si="655"/>
        <v>6</v>
      </c>
      <c r="C2832" s="285">
        <v>22</v>
      </c>
      <c r="D2832" t="s">
        <v>713</v>
      </c>
      <c r="F2832" s="16">
        <v>55</v>
      </c>
      <c r="G2832" t="str">
        <f t="shared" si="649"/>
        <v>Cooling</v>
      </c>
      <c r="H2832" s="283">
        <f>IF(G2832="heating",F2832*Assumptions!M$4+Assumptions!M$7,0)</f>
        <v>0</v>
      </c>
      <c r="I2832" s="15">
        <f t="shared" si="650"/>
        <v>0.9426530227543114</v>
      </c>
      <c r="J2832" s="15">
        <f t="shared" si="651"/>
        <v>0.9885470267915587</v>
      </c>
      <c r="K2832" s="283">
        <f t="shared" si="656"/>
        <v>0</v>
      </c>
      <c r="L2832" s="283">
        <f t="shared" si="657"/>
        <v>4.1851135499983272</v>
      </c>
      <c r="M2832" s="283">
        <f t="shared" si="658"/>
        <v>0</v>
      </c>
      <c r="N2832" s="283">
        <f t="shared" si="659"/>
        <v>3.9876635481217684</v>
      </c>
      <c r="O2832" s="283">
        <f t="shared" si="660"/>
        <v>0</v>
      </c>
      <c r="P2832" s="21">
        <f t="shared" si="652"/>
        <v>2.5000000000000001E-2</v>
      </c>
      <c r="Q2832" s="21">
        <f t="shared" si="653"/>
        <v>1.2427137171080138</v>
      </c>
      <c r="R2832">
        <f t="shared" si="654"/>
        <v>1.0112882868167345</v>
      </c>
      <c r="S2832" s="296">
        <f t="shared" si="661"/>
        <v>3.1418545649445483E-2</v>
      </c>
      <c r="T2832" s="283">
        <f t="shared" si="662"/>
        <v>3.1418545649445483E-2</v>
      </c>
    </row>
    <row r="2833" spans="1:20" x14ac:dyDescent="0.25">
      <c r="A2833" s="286">
        <v>43218</v>
      </c>
      <c r="B2833" s="1">
        <f t="shared" si="655"/>
        <v>6</v>
      </c>
      <c r="C2833" s="285">
        <v>23</v>
      </c>
      <c r="D2833" t="s">
        <v>713</v>
      </c>
      <c r="F2833" s="16">
        <v>52</v>
      </c>
      <c r="G2833" t="str">
        <f t="shared" si="649"/>
        <v>Cooling</v>
      </c>
      <c r="H2833" s="283">
        <f>IF(G2833="heating",F2833*Assumptions!M$4+Assumptions!M$7,0)</f>
        <v>0</v>
      </c>
      <c r="I2833" s="15">
        <f t="shared" si="650"/>
        <v>0.94450710149963013</v>
      </c>
      <c r="J2833" s="15">
        <f t="shared" si="651"/>
        <v>0.9885470267915587</v>
      </c>
      <c r="K2833" s="283">
        <f t="shared" si="656"/>
        <v>0</v>
      </c>
      <c r="L2833" s="283">
        <f t="shared" si="657"/>
        <v>4.0950984110509578</v>
      </c>
      <c r="M2833" s="283">
        <f t="shared" si="658"/>
        <v>0</v>
      </c>
      <c r="N2833" s="283">
        <f t="shared" si="659"/>
        <v>3.802065958051716</v>
      </c>
      <c r="O2833" s="283">
        <f t="shared" si="660"/>
        <v>0</v>
      </c>
      <c r="P2833" s="21">
        <f t="shared" si="652"/>
        <v>2.5000000000000001E-2</v>
      </c>
      <c r="Q2833" s="21">
        <f t="shared" si="653"/>
        <v>1.0297519246597011</v>
      </c>
      <c r="R2833">
        <f t="shared" si="654"/>
        <v>1.0112882868167345</v>
      </c>
      <c r="S2833" s="296">
        <f t="shared" si="661"/>
        <v>2.6034401493383607E-2</v>
      </c>
      <c r="T2833" s="283">
        <f t="shared" si="662"/>
        <v>2.6034401493383607E-2</v>
      </c>
    </row>
    <row r="2834" spans="1:20" x14ac:dyDescent="0.25">
      <c r="A2834" s="286">
        <v>43219</v>
      </c>
      <c r="B2834" s="1">
        <f t="shared" si="655"/>
        <v>7</v>
      </c>
      <c r="C2834" s="285">
        <v>0</v>
      </c>
      <c r="D2834" t="s">
        <v>713</v>
      </c>
      <c r="F2834" s="16">
        <v>48</v>
      </c>
      <c r="G2834" t="str">
        <f t="shared" si="649"/>
        <v>heating</v>
      </c>
      <c r="H2834" s="283">
        <f>IF(G2834="heating",F2834*Assumptions!M$4+Assumptions!M$7,0)</f>
        <v>0.2305859305222967</v>
      </c>
      <c r="I2834" s="15">
        <f t="shared" si="650"/>
        <v>0.97481507806017154</v>
      </c>
      <c r="J2834" s="15">
        <f t="shared" si="651"/>
        <v>0.93760781206536892</v>
      </c>
      <c r="K2834" s="283">
        <f t="shared" si="656"/>
        <v>0.21075421059494551</v>
      </c>
      <c r="L2834" s="283">
        <f t="shared" si="657"/>
        <v>3.9630740889572826</v>
      </c>
      <c r="M2834" s="283">
        <f t="shared" si="658"/>
        <v>2.8498202885151844</v>
      </c>
      <c r="N2834" s="283">
        <f t="shared" si="659"/>
        <v>3.5524856183738187</v>
      </c>
      <c r="O2834" s="283">
        <f t="shared" si="660"/>
        <v>0.23511271849421611</v>
      </c>
      <c r="P2834" s="21">
        <f t="shared" si="652"/>
        <v>0</v>
      </c>
      <c r="Q2834" s="21">
        <f t="shared" si="653"/>
        <v>0.90668853391740301</v>
      </c>
      <c r="R2834">
        <f t="shared" si="654"/>
        <v>1.0096214758538746</v>
      </c>
      <c r="S2834" s="296">
        <f t="shared" si="661"/>
        <v>0</v>
      </c>
      <c r="T2834" s="283">
        <f t="shared" si="662"/>
        <v>0.21075421059494551</v>
      </c>
    </row>
    <row r="2835" spans="1:20" x14ac:dyDescent="0.25">
      <c r="A2835" s="286">
        <v>43219</v>
      </c>
      <c r="B2835" s="1">
        <f t="shared" si="655"/>
        <v>7</v>
      </c>
      <c r="C2835" s="285">
        <v>1</v>
      </c>
      <c r="D2835" t="s">
        <v>713</v>
      </c>
      <c r="F2835" s="16">
        <v>45</v>
      </c>
      <c r="G2835" t="str">
        <f t="shared" si="649"/>
        <v>heating</v>
      </c>
      <c r="H2835" s="283">
        <f>IF(G2835="heating",F2835*Assumptions!M$4+Assumptions!M$7,0)</f>
        <v>0.26267355323341679</v>
      </c>
      <c r="I2835" s="15">
        <f t="shared" si="650"/>
        <v>1.012242869806885</v>
      </c>
      <c r="J2835" s="15">
        <f t="shared" si="651"/>
        <v>0.93760781206536892</v>
      </c>
      <c r="K2835" s="283">
        <f t="shared" si="656"/>
        <v>0.24930000797690841</v>
      </c>
      <c r="L2835" s="283">
        <f t="shared" si="657"/>
        <v>3.8225513186096443</v>
      </c>
      <c r="M2835" s="283">
        <f t="shared" si="658"/>
        <v>3.2515065972438468</v>
      </c>
      <c r="N2835" s="283">
        <f t="shared" si="659"/>
        <v>3.3574836377085973</v>
      </c>
      <c r="O2835" s="283">
        <f t="shared" si="660"/>
        <v>0.28383223182940065</v>
      </c>
      <c r="P2835" s="21">
        <f t="shared" si="652"/>
        <v>0</v>
      </c>
      <c r="Q2835" s="21">
        <f t="shared" si="653"/>
        <v>0.81803459285312596</v>
      </c>
      <c r="R2835">
        <f t="shared" si="654"/>
        <v>1.0096214758538746</v>
      </c>
      <c r="S2835" s="296">
        <f t="shared" si="661"/>
        <v>0</v>
      </c>
      <c r="T2835" s="283">
        <f t="shared" si="662"/>
        <v>0.24930000797690841</v>
      </c>
    </row>
    <row r="2836" spans="1:20" x14ac:dyDescent="0.25">
      <c r="A2836" s="286">
        <v>43219</v>
      </c>
      <c r="B2836" s="1">
        <f t="shared" si="655"/>
        <v>7</v>
      </c>
      <c r="C2836" s="285">
        <v>2</v>
      </c>
      <c r="D2836" t="s">
        <v>713</v>
      </c>
      <c r="F2836" s="16">
        <v>43</v>
      </c>
      <c r="G2836" t="str">
        <f t="shared" si="649"/>
        <v>heating</v>
      </c>
      <c r="H2836" s="283">
        <f>IF(G2836="heating",F2836*Assumptions!M$4+Assumptions!M$7,0)</f>
        <v>0.28406530170749683</v>
      </c>
      <c r="I2836" s="15">
        <f t="shared" si="650"/>
        <v>1.0509704703585963</v>
      </c>
      <c r="J2836" s="15">
        <f t="shared" si="651"/>
        <v>0.93760781206536892</v>
      </c>
      <c r="K2836" s="283">
        <f t="shared" si="656"/>
        <v>0.27991741518535174</v>
      </c>
      <c r="L2836" s="283">
        <f t="shared" si="657"/>
        <v>3.7370271581932331</v>
      </c>
      <c r="M2836" s="283">
        <f t="shared" si="658"/>
        <v>3.5691532486274817</v>
      </c>
      <c r="N2836" s="283">
        <f t="shared" si="659"/>
        <v>3.2278965655525562</v>
      </c>
      <c r="O2836" s="283">
        <f t="shared" si="660"/>
        <v>0.32406830930155422</v>
      </c>
      <c r="P2836" s="21">
        <f t="shared" si="652"/>
        <v>0</v>
      </c>
      <c r="Q2836" s="21">
        <f t="shared" si="653"/>
        <v>0.74507607494346417</v>
      </c>
      <c r="R2836">
        <f t="shared" si="654"/>
        <v>1.0096214758538746</v>
      </c>
      <c r="S2836" s="296">
        <f t="shared" si="661"/>
        <v>0</v>
      </c>
      <c r="T2836" s="283">
        <f t="shared" si="662"/>
        <v>0.27991741518535174</v>
      </c>
    </row>
    <row r="2837" spans="1:20" x14ac:dyDescent="0.25">
      <c r="A2837" s="286">
        <v>43219</v>
      </c>
      <c r="B2837" s="1">
        <f t="shared" si="655"/>
        <v>7</v>
      </c>
      <c r="C2837" s="285">
        <v>3</v>
      </c>
      <c r="D2837" t="s">
        <v>713</v>
      </c>
      <c r="F2837" s="16">
        <v>43</v>
      </c>
      <c r="G2837" t="str">
        <f t="shared" si="649"/>
        <v>heating</v>
      </c>
      <c r="H2837" s="283">
        <f>IF(G2837="heating",F2837*Assumptions!M$4+Assumptions!M$7,0)</f>
        <v>0.28406530170749683</v>
      </c>
      <c r="I2837" s="15">
        <f t="shared" si="650"/>
        <v>1.0924036124451033</v>
      </c>
      <c r="J2837" s="15">
        <f t="shared" si="651"/>
        <v>0.93760781206536892</v>
      </c>
      <c r="K2837" s="283">
        <f t="shared" si="656"/>
        <v>0.29095279473498381</v>
      </c>
      <c r="L2837" s="283">
        <f t="shared" si="657"/>
        <v>3.7370271581932331</v>
      </c>
      <c r="M2837" s="283">
        <f t="shared" si="658"/>
        <v>3.7098624672494309</v>
      </c>
      <c r="N2837" s="283">
        <f t="shared" si="659"/>
        <v>3.2278965655525562</v>
      </c>
      <c r="O2837" s="283">
        <f t="shared" si="660"/>
        <v>0.33684428035280933</v>
      </c>
      <c r="P2837" s="21">
        <f t="shared" si="652"/>
        <v>0</v>
      </c>
      <c r="Q2837" s="21">
        <f t="shared" si="653"/>
        <v>0.69158980876382303</v>
      </c>
      <c r="R2837">
        <f t="shared" si="654"/>
        <v>1.0096214758538746</v>
      </c>
      <c r="S2837" s="296">
        <f t="shared" si="661"/>
        <v>0</v>
      </c>
      <c r="T2837" s="283">
        <f t="shared" si="662"/>
        <v>0.29095279473498381</v>
      </c>
    </row>
    <row r="2838" spans="1:20" x14ac:dyDescent="0.25">
      <c r="A2838" s="286">
        <v>43219</v>
      </c>
      <c r="B2838" s="1">
        <f t="shared" si="655"/>
        <v>7</v>
      </c>
      <c r="C2838" s="285">
        <v>4</v>
      </c>
      <c r="D2838" t="s">
        <v>713</v>
      </c>
      <c r="F2838" s="16">
        <v>43</v>
      </c>
      <c r="G2838" t="str">
        <f t="shared" si="649"/>
        <v>heating</v>
      </c>
      <c r="H2838" s="283">
        <f>IF(G2838="heating",F2838*Assumptions!M$4+Assumptions!M$7,0)</f>
        <v>0.28406530170749683</v>
      </c>
      <c r="I2838" s="15">
        <f t="shared" si="650"/>
        <v>1.1348296917927807</v>
      </c>
      <c r="J2838" s="15">
        <f t="shared" si="651"/>
        <v>0.93760781206536892</v>
      </c>
      <c r="K2838" s="283">
        <f t="shared" si="656"/>
        <v>0.30225263502773569</v>
      </c>
      <c r="L2838" s="283">
        <f t="shared" si="657"/>
        <v>3.7370271581932331</v>
      </c>
      <c r="M2838" s="283">
        <f t="shared" si="658"/>
        <v>3.8539437551648019</v>
      </c>
      <c r="N2838" s="283">
        <f t="shared" si="659"/>
        <v>3.2278965655525562</v>
      </c>
      <c r="O2838" s="283">
        <f t="shared" si="660"/>
        <v>0.34992642508690847</v>
      </c>
      <c r="P2838" s="21">
        <f t="shared" si="652"/>
        <v>0</v>
      </c>
      <c r="Q2838" s="21">
        <f t="shared" si="653"/>
        <v>0.6473875548762833</v>
      </c>
      <c r="R2838">
        <f t="shared" si="654"/>
        <v>1.0096214758538746</v>
      </c>
      <c r="S2838" s="296">
        <f t="shared" si="661"/>
        <v>0</v>
      </c>
      <c r="T2838" s="283">
        <f t="shared" si="662"/>
        <v>0.30225263502773569</v>
      </c>
    </row>
    <row r="2839" spans="1:20" x14ac:dyDescent="0.25">
      <c r="A2839" s="286">
        <v>43219</v>
      </c>
      <c r="B2839" s="1">
        <f t="shared" si="655"/>
        <v>7</v>
      </c>
      <c r="C2839" s="285">
        <v>5</v>
      </c>
      <c r="D2839" t="s">
        <v>713</v>
      </c>
      <c r="F2839" s="16">
        <v>41</v>
      </c>
      <c r="G2839" t="str">
        <f t="shared" si="649"/>
        <v>heating</v>
      </c>
      <c r="H2839" s="283">
        <f>IF(G2839="heating",F2839*Assumptions!M$4+Assumptions!M$7,0)</f>
        <v>0.30545705018157687</v>
      </c>
      <c r="I2839" s="15">
        <f t="shared" si="650"/>
        <v>1.1635558681477385</v>
      </c>
      <c r="J2839" s="15">
        <f t="shared" si="651"/>
        <v>0.93760781206536892</v>
      </c>
      <c r="K2839" s="283">
        <f t="shared" si="656"/>
        <v>0.33324113992553189</v>
      </c>
      <c r="L2839" s="283">
        <f t="shared" si="657"/>
        <v>3.6290180754851575</v>
      </c>
      <c r="M2839" s="283">
        <f t="shared" si="658"/>
        <v>4.1262616664125353</v>
      </c>
      <c r="N2839" s="283">
        <f t="shared" si="659"/>
        <v>3.0927664988509331</v>
      </c>
      <c r="O2839" s="283">
        <f t="shared" si="660"/>
        <v>0.39102147567051815</v>
      </c>
      <c r="P2839" s="21">
        <f t="shared" si="652"/>
        <v>0</v>
      </c>
      <c r="Q2839" s="21">
        <f t="shared" si="653"/>
        <v>0.72139578924615555</v>
      </c>
      <c r="R2839">
        <f t="shared" si="654"/>
        <v>1.0096214758538746</v>
      </c>
      <c r="S2839" s="296">
        <f t="shared" si="661"/>
        <v>0</v>
      </c>
      <c r="T2839" s="283">
        <f t="shared" si="662"/>
        <v>0.33324113992553189</v>
      </c>
    </row>
    <row r="2840" spans="1:20" x14ac:dyDescent="0.25">
      <c r="A2840" s="286">
        <v>43219</v>
      </c>
      <c r="B2840" s="1">
        <f t="shared" si="655"/>
        <v>7</v>
      </c>
      <c r="C2840" s="285">
        <v>6</v>
      </c>
      <c r="D2840" t="s">
        <v>713</v>
      </c>
      <c r="F2840" s="16">
        <v>43</v>
      </c>
      <c r="G2840" t="str">
        <f t="shared" si="649"/>
        <v>heating</v>
      </c>
      <c r="H2840" s="283">
        <f>IF(G2840="heating",F2840*Assumptions!M$4+Assumptions!M$7,0)</f>
        <v>0.28406530170749683</v>
      </c>
      <c r="I2840" s="15">
        <f t="shared" si="650"/>
        <v>1.2083911162615524</v>
      </c>
      <c r="J2840" s="15">
        <f t="shared" si="651"/>
        <v>0.93760781206536892</v>
      </c>
      <c r="K2840" s="283">
        <f t="shared" si="656"/>
        <v>0.32184512061643661</v>
      </c>
      <c r="L2840" s="283">
        <f t="shared" si="657"/>
        <v>3.7370271581932331</v>
      </c>
      <c r="M2840" s="283">
        <f t="shared" si="658"/>
        <v>4.1037623794947482</v>
      </c>
      <c r="N2840" s="283">
        <f t="shared" si="659"/>
        <v>3.2278965655525562</v>
      </c>
      <c r="O2840" s="283">
        <f t="shared" si="660"/>
        <v>0.37260919984581753</v>
      </c>
      <c r="P2840" s="21">
        <f t="shared" si="652"/>
        <v>0</v>
      </c>
      <c r="Q2840" s="21">
        <f t="shared" si="653"/>
        <v>0.87787080972652631</v>
      </c>
      <c r="R2840">
        <f t="shared" si="654"/>
        <v>1.0096214758538746</v>
      </c>
      <c r="S2840" s="296">
        <f t="shared" si="661"/>
        <v>0</v>
      </c>
      <c r="T2840" s="283">
        <f t="shared" si="662"/>
        <v>0.32184512061643661</v>
      </c>
    </row>
    <row r="2841" spans="1:20" x14ac:dyDescent="0.25">
      <c r="A2841" s="286">
        <v>43219</v>
      </c>
      <c r="B2841" s="1">
        <f t="shared" si="655"/>
        <v>7</v>
      </c>
      <c r="C2841" s="285">
        <v>7</v>
      </c>
      <c r="D2841" t="s">
        <v>713</v>
      </c>
      <c r="F2841" s="16">
        <v>50</v>
      </c>
      <c r="G2841" t="str">
        <f t="shared" si="649"/>
        <v>heating</v>
      </c>
      <c r="H2841" s="283">
        <f>IF(G2841="heating",F2841*Assumptions!M$4+Assumptions!M$7,0)</f>
        <v>0.20919418204821671</v>
      </c>
      <c r="I2841" s="15">
        <f t="shared" si="650"/>
        <v>1.1637425769249583</v>
      </c>
      <c r="J2841" s="15">
        <f t="shared" si="651"/>
        <v>0.93760781206536892</v>
      </c>
      <c r="K2841" s="283">
        <f t="shared" si="656"/>
        <v>0.22825891211431246</v>
      </c>
      <c r="L2841" s="283">
        <f t="shared" si="657"/>
        <v>4.0351685236640416</v>
      </c>
      <c r="M2841" s="283">
        <f t="shared" si="658"/>
        <v>3.142667561321113</v>
      </c>
      <c r="N2841" s="283">
        <f t="shared" si="659"/>
        <v>3.6783220436298789</v>
      </c>
      <c r="O2841" s="283">
        <f t="shared" si="660"/>
        <v>0.25040308229796476</v>
      </c>
      <c r="P2841" s="21">
        <f t="shared" si="652"/>
        <v>0</v>
      </c>
      <c r="Q2841" s="21">
        <f t="shared" si="653"/>
        <v>0.97331382064367777</v>
      </c>
      <c r="R2841">
        <f t="shared" si="654"/>
        <v>1.0096214758538746</v>
      </c>
      <c r="S2841" s="296">
        <f t="shared" si="661"/>
        <v>0</v>
      </c>
      <c r="T2841" s="283">
        <f t="shared" si="662"/>
        <v>0.22825891211431246</v>
      </c>
    </row>
    <row r="2842" spans="1:20" x14ac:dyDescent="0.25">
      <c r="A2842" s="286">
        <v>43219</v>
      </c>
      <c r="B2842" s="1">
        <f t="shared" si="655"/>
        <v>7</v>
      </c>
      <c r="C2842" s="285">
        <v>8</v>
      </c>
      <c r="D2842" t="s">
        <v>713</v>
      </c>
      <c r="F2842" s="16">
        <v>54</v>
      </c>
      <c r="G2842" t="str">
        <f t="shared" si="649"/>
        <v>heating</v>
      </c>
      <c r="H2842" s="283">
        <f>IF(G2842="heating",F2842*Assumptions!M$4+Assumptions!M$7,0)</f>
        <v>0.16641068510005663</v>
      </c>
      <c r="I2842" s="15">
        <f t="shared" si="650"/>
        <v>1.094193721037565</v>
      </c>
      <c r="J2842" s="15">
        <f t="shared" si="651"/>
        <v>0.93760781206536892</v>
      </c>
      <c r="K2842" s="283">
        <f t="shared" si="656"/>
        <v>0.17072481234487658</v>
      </c>
      <c r="L2842" s="283">
        <f t="shared" si="657"/>
        <v>4.1559947708987721</v>
      </c>
      <c r="M2842" s="283">
        <f t="shared" si="658"/>
        <v>2.4209212301795517</v>
      </c>
      <c r="N2842" s="283">
        <f t="shared" si="659"/>
        <v>3.9259252525022648</v>
      </c>
      <c r="O2842" s="283">
        <f t="shared" si="660"/>
        <v>0.18072973419851729</v>
      </c>
      <c r="P2842" s="21">
        <f t="shared" si="652"/>
        <v>0</v>
      </c>
      <c r="Q2842" s="21">
        <f t="shared" si="653"/>
        <v>0.94940007506179924</v>
      </c>
      <c r="R2842">
        <f t="shared" si="654"/>
        <v>1.0096214758538746</v>
      </c>
      <c r="S2842" s="296">
        <f t="shared" si="661"/>
        <v>0</v>
      </c>
      <c r="T2842" s="283">
        <f t="shared" si="662"/>
        <v>0.17072481234487658</v>
      </c>
    </row>
    <row r="2843" spans="1:20" x14ac:dyDescent="0.25">
      <c r="A2843" s="286">
        <v>43219</v>
      </c>
      <c r="B2843" s="1">
        <f t="shared" si="655"/>
        <v>7</v>
      </c>
      <c r="C2843" s="285">
        <v>9</v>
      </c>
      <c r="D2843" t="s">
        <v>713</v>
      </c>
      <c r="F2843" s="16">
        <v>55</v>
      </c>
      <c r="G2843" t="str">
        <f t="shared" si="649"/>
        <v>heating</v>
      </c>
      <c r="H2843" s="283">
        <f>IF(G2843="heating",F2843*Assumptions!M$4+Assumptions!M$7,0)</f>
        <v>0.15571481086301653</v>
      </c>
      <c r="I2843" s="15">
        <f t="shared" si="650"/>
        <v>1.0343009000871222</v>
      </c>
      <c r="J2843" s="15">
        <f t="shared" si="651"/>
        <v>0.93760781206536892</v>
      </c>
      <c r="K2843" s="283">
        <f t="shared" si="656"/>
        <v>0.15100733474464326</v>
      </c>
      <c r="L2843" s="283">
        <f t="shared" si="657"/>
        <v>4.1851135499983272</v>
      </c>
      <c r="M2843" s="283">
        <f t="shared" si="658"/>
        <v>2.1563254595958621</v>
      </c>
      <c r="N2843" s="283">
        <f t="shared" si="659"/>
        <v>3.9876635481217684</v>
      </c>
      <c r="O2843" s="283">
        <f t="shared" si="660"/>
        <v>0.15848449478306922</v>
      </c>
      <c r="P2843" s="21">
        <f t="shared" si="652"/>
        <v>0</v>
      </c>
      <c r="Q2843" s="21">
        <f t="shared" si="653"/>
        <v>0.8408485371888097</v>
      </c>
      <c r="R2843">
        <f t="shared" si="654"/>
        <v>1.0096214758538746</v>
      </c>
      <c r="S2843" s="296">
        <f t="shared" si="661"/>
        <v>0</v>
      </c>
      <c r="T2843" s="283">
        <f t="shared" si="662"/>
        <v>0.15100733474464326</v>
      </c>
    </row>
    <row r="2844" spans="1:20" x14ac:dyDescent="0.25">
      <c r="A2844" s="286">
        <v>43219</v>
      </c>
      <c r="B2844" s="1">
        <f t="shared" si="655"/>
        <v>7</v>
      </c>
      <c r="C2844" s="285">
        <v>10</v>
      </c>
      <c r="D2844" t="s">
        <v>713</v>
      </c>
      <c r="F2844" s="16">
        <v>59</v>
      </c>
      <c r="G2844" t="str">
        <f t="shared" si="649"/>
        <v>heating</v>
      </c>
      <c r="H2844" s="283">
        <f>IF(G2844="heating",F2844*Assumptions!M$4+Assumptions!M$7,0)</f>
        <v>0.11293131391485645</v>
      </c>
      <c r="I2844" s="15">
        <f t="shared" si="650"/>
        <v>0.98112329028689171</v>
      </c>
      <c r="J2844" s="15">
        <f t="shared" si="651"/>
        <v>0.93760781206536892</v>
      </c>
      <c r="K2844" s="283">
        <f t="shared" si="656"/>
        <v>0.10388651641927606</v>
      </c>
      <c r="L2844" s="283">
        <f t="shared" si="657"/>
        <v>4.3182081448486933</v>
      </c>
      <c r="M2844" s="283">
        <f t="shared" si="658"/>
        <v>1.5306354877777963</v>
      </c>
      <c r="N2844" s="283">
        <f t="shared" si="659"/>
        <v>4.2355603137647586</v>
      </c>
      <c r="O2844" s="283">
        <f t="shared" si="660"/>
        <v>0.10591363789196903</v>
      </c>
      <c r="P2844" s="21">
        <f t="shared" si="652"/>
        <v>0</v>
      </c>
      <c r="Q2844" s="21">
        <f t="shared" si="653"/>
        <v>0.74504051125983206</v>
      </c>
      <c r="R2844">
        <f t="shared" si="654"/>
        <v>1.0096214758538746</v>
      </c>
      <c r="S2844" s="296">
        <f t="shared" si="661"/>
        <v>0</v>
      </c>
      <c r="T2844" s="283">
        <f t="shared" si="662"/>
        <v>0.10388651641927606</v>
      </c>
    </row>
    <row r="2845" spans="1:20" x14ac:dyDescent="0.25">
      <c r="A2845" s="286">
        <v>43219</v>
      </c>
      <c r="B2845" s="1">
        <f t="shared" si="655"/>
        <v>7</v>
      </c>
      <c r="C2845" s="285">
        <v>11</v>
      </c>
      <c r="D2845" t="s">
        <v>713</v>
      </c>
      <c r="F2845" s="16">
        <v>59</v>
      </c>
      <c r="G2845" t="str">
        <f t="shared" si="649"/>
        <v>heating</v>
      </c>
      <c r="H2845" s="283">
        <f>IF(G2845="heating",F2845*Assumptions!M$4+Assumptions!M$7,0)</f>
        <v>0.11293131391485645</v>
      </c>
      <c r="I2845" s="15">
        <f t="shared" si="650"/>
        <v>0.94956163997961163</v>
      </c>
      <c r="J2845" s="15">
        <f t="shared" si="651"/>
        <v>0.93760781206536892</v>
      </c>
      <c r="K2845" s="283">
        <f t="shared" si="656"/>
        <v>0.10054460217126353</v>
      </c>
      <c r="L2845" s="283">
        <f t="shared" si="657"/>
        <v>4.3182081448486933</v>
      </c>
      <c r="M2845" s="283">
        <f t="shared" si="658"/>
        <v>1.4813966382963724</v>
      </c>
      <c r="N2845" s="283">
        <f t="shared" si="659"/>
        <v>4.2355603137647586</v>
      </c>
      <c r="O2845" s="283">
        <f t="shared" si="660"/>
        <v>0.10250651338986824</v>
      </c>
      <c r="P2845" s="21">
        <f t="shared" si="652"/>
        <v>0</v>
      </c>
      <c r="Q2845" s="21">
        <f t="shared" si="653"/>
        <v>0.72850690893675296</v>
      </c>
      <c r="R2845">
        <f t="shared" si="654"/>
        <v>1.0096214758538746</v>
      </c>
      <c r="S2845" s="296">
        <f t="shared" si="661"/>
        <v>0</v>
      </c>
      <c r="T2845" s="283">
        <f t="shared" si="662"/>
        <v>0.10054460217126353</v>
      </c>
    </row>
    <row r="2846" spans="1:20" x14ac:dyDescent="0.25">
      <c r="A2846" s="286">
        <v>43219</v>
      </c>
      <c r="B2846" s="1">
        <f t="shared" si="655"/>
        <v>7</v>
      </c>
      <c r="C2846" s="285">
        <v>12</v>
      </c>
      <c r="D2846" t="s">
        <v>713</v>
      </c>
      <c r="F2846" s="16">
        <v>57</v>
      </c>
      <c r="G2846" t="str">
        <f t="shared" si="649"/>
        <v>heating</v>
      </c>
      <c r="H2846" s="283">
        <f>IF(G2846="heating",F2846*Assumptions!M$4+Assumptions!M$7,0)</f>
        <v>0.13432306238893654</v>
      </c>
      <c r="I2846" s="15">
        <f t="shared" si="650"/>
        <v>0.91648403420261149</v>
      </c>
      <c r="J2846" s="15">
        <f t="shared" si="651"/>
        <v>0.93760781206536892</v>
      </c>
      <c r="K2846" s="283">
        <f t="shared" si="656"/>
        <v>0.11542415542118571</v>
      </c>
      <c r="L2846" s="283">
        <f t="shared" si="657"/>
        <v>4.2530692972692208</v>
      </c>
      <c r="M2846" s="283">
        <f t="shared" si="658"/>
        <v>1.6749744505682782</v>
      </c>
      <c r="N2846" s="283">
        <f t="shared" si="659"/>
        <v>4.1119599131986844</v>
      </c>
      <c r="O2846" s="283">
        <f t="shared" si="660"/>
        <v>0.11938514527083516</v>
      </c>
      <c r="P2846" s="21">
        <f t="shared" si="652"/>
        <v>0</v>
      </c>
      <c r="Q2846" s="21">
        <f t="shared" si="653"/>
        <v>0.75910815787401487</v>
      </c>
      <c r="R2846">
        <f t="shared" si="654"/>
        <v>1.0096214758538746</v>
      </c>
      <c r="S2846" s="296">
        <f t="shared" si="661"/>
        <v>0</v>
      </c>
      <c r="T2846" s="283">
        <f t="shared" si="662"/>
        <v>0.11542415542118571</v>
      </c>
    </row>
    <row r="2847" spans="1:20" x14ac:dyDescent="0.25">
      <c r="A2847" s="286">
        <v>43219</v>
      </c>
      <c r="B2847" s="1">
        <f t="shared" si="655"/>
        <v>7</v>
      </c>
      <c r="C2847" s="285">
        <v>13</v>
      </c>
      <c r="D2847" t="s">
        <v>713</v>
      </c>
      <c r="F2847" s="16">
        <v>57</v>
      </c>
      <c r="G2847" t="str">
        <f t="shared" si="649"/>
        <v>heating</v>
      </c>
      <c r="H2847" s="283">
        <f>IF(G2847="heating",F2847*Assumptions!M$4+Assumptions!M$7,0)</f>
        <v>0.13432306238893654</v>
      </c>
      <c r="I2847" s="15">
        <f t="shared" si="650"/>
        <v>0.90040206880052787</v>
      </c>
      <c r="J2847" s="15">
        <f t="shared" si="651"/>
        <v>0.93760781206536892</v>
      </c>
      <c r="K2847" s="283">
        <f t="shared" si="656"/>
        <v>0.11339875486342993</v>
      </c>
      <c r="L2847" s="283">
        <f t="shared" si="657"/>
        <v>4.2530692972692208</v>
      </c>
      <c r="M2847" s="283">
        <f t="shared" si="658"/>
        <v>1.6455829061898213</v>
      </c>
      <c r="N2847" s="283">
        <f t="shared" si="659"/>
        <v>4.1119599131986844</v>
      </c>
      <c r="O2847" s="283">
        <f t="shared" si="660"/>
        <v>0.11729023940873931</v>
      </c>
      <c r="P2847" s="21">
        <f t="shared" si="652"/>
        <v>0</v>
      </c>
      <c r="Q2847" s="21">
        <f t="shared" si="653"/>
        <v>0.79115902007799765</v>
      </c>
      <c r="R2847">
        <f t="shared" si="654"/>
        <v>1.0096214758538746</v>
      </c>
      <c r="S2847" s="296">
        <f t="shared" si="661"/>
        <v>0</v>
      </c>
      <c r="T2847" s="283">
        <f t="shared" si="662"/>
        <v>0.11339875486342993</v>
      </c>
    </row>
    <row r="2848" spans="1:20" x14ac:dyDescent="0.25">
      <c r="A2848" s="286">
        <v>43219</v>
      </c>
      <c r="B2848" s="1">
        <f t="shared" si="655"/>
        <v>7</v>
      </c>
      <c r="C2848" s="285">
        <v>14</v>
      </c>
      <c r="D2848" t="s">
        <v>713</v>
      </c>
      <c r="F2848" s="16">
        <v>54</v>
      </c>
      <c r="G2848" t="str">
        <f t="shared" si="649"/>
        <v>heating</v>
      </c>
      <c r="H2848" s="283">
        <f>IF(G2848="heating",F2848*Assumptions!M$4+Assumptions!M$7,0)</f>
        <v>0.16641068510005663</v>
      </c>
      <c r="I2848" s="15">
        <f t="shared" si="650"/>
        <v>0.86032894500746537</v>
      </c>
      <c r="J2848" s="15">
        <f t="shared" si="651"/>
        <v>0.93760781206536892</v>
      </c>
      <c r="K2848" s="283">
        <f t="shared" si="656"/>
        <v>0.13423536880835621</v>
      </c>
      <c r="L2848" s="283">
        <f t="shared" si="657"/>
        <v>4.1559947708987721</v>
      </c>
      <c r="M2848" s="283">
        <f t="shared" si="658"/>
        <v>1.9034916467365146</v>
      </c>
      <c r="N2848" s="283">
        <f t="shared" si="659"/>
        <v>3.9259252525022648</v>
      </c>
      <c r="O2848" s="283">
        <f t="shared" si="660"/>
        <v>0.14210191355060056</v>
      </c>
      <c r="P2848" s="21">
        <f t="shared" si="652"/>
        <v>0</v>
      </c>
      <c r="Q2848" s="21">
        <f t="shared" si="653"/>
        <v>0.84355555031342389</v>
      </c>
      <c r="R2848">
        <f t="shared" si="654"/>
        <v>1.0096214758538746</v>
      </c>
      <c r="S2848" s="296">
        <f t="shared" si="661"/>
        <v>0</v>
      </c>
      <c r="T2848" s="283">
        <f t="shared" si="662"/>
        <v>0.13423536880835621</v>
      </c>
    </row>
    <row r="2849" spans="1:20" x14ac:dyDescent="0.25">
      <c r="A2849" s="286">
        <v>43219</v>
      </c>
      <c r="B2849" s="1">
        <f t="shared" si="655"/>
        <v>7</v>
      </c>
      <c r="C2849" s="285">
        <v>15</v>
      </c>
      <c r="D2849" t="s">
        <v>713</v>
      </c>
      <c r="F2849" s="16">
        <v>54</v>
      </c>
      <c r="G2849" t="str">
        <f t="shared" si="649"/>
        <v>heating</v>
      </c>
      <c r="H2849" s="283">
        <f>IF(G2849="heating",F2849*Assumptions!M$4+Assumptions!M$7,0)</f>
        <v>0.16641068510005663</v>
      </c>
      <c r="I2849" s="15">
        <f t="shared" si="650"/>
        <v>0.85754515037175039</v>
      </c>
      <c r="J2849" s="15">
        <f t="shared" si="651"/>
        <v>0.93760781206536892</v>
      </c>
      <c r="K2849" s="283">
        <f t="shared" si="656"/>
        <v>0.13380101901484939</v>
      </c>
      <c r="L2849" s="283">
        <f t="shared" si="657"/>
        <v>4.1559947708987721</v>
      </c>
      <c r="M2849" s="283">
        <f t="shared" si="658"/>
        <v>1.8973324562709799</v>
      </c>
      <c r="N2849" s="283">
        <f t="shared" si="659"/>
        <v>3.9259252525022648</v>
      </c>
      <c r="O2849" s="283">
        <f t="shared" si="660"/>
        <v>0.14164210971979541</v>
      </c>
      <c r="P2849" s="21">
        <f t="shared" si="652"/>
        <v>0</v>
      </c>
      <c r="Q2849" s="21">
        <f t="shared" si="653"/>
        <v>0.96592607327566882</v>
      </c>
      <c r="R2849">
        <f t="shared" si="654"/>
        <v>1.0096214758538746</v>
      </c>
      <c r="S2849" s="296">
        <f t="shared" si="661"/>
        <v>0</v>
      </c>
      <c r="T2849" s="283">
        <f t="shared" si="662"/>
        <v>0.13380101901484939</v>
      </c>
    </row>
    <row r="2850" spans="1:20" x14ac:dyDescent="0.25">
      <c r="A2850" s="286">
        <v>43219</v>
      </c>
      <c r="B2850" s="1">
        <f t="shared" si="655"/>
        <v>7</v>
      </c>
      <c r="C2850" s="285">
        <v>16</v>
      </c>
      <c r="D2850" t="s">
        <v>713</v>
      </c>
      <c r="F2850" s="16">
        <v>54</v>
      </c>
      <c r="G2850" t="str">
        <f t="shared" si="649"/>
        <v>heating</v>
      </c>
      <c r="H2850" s="283">
        <f>IF(G2850="heating",F2850*Assumptions!M$4+Assumptions!M$7,0)</f>
        <v>0.16641068510005663</v>
      </c>
      <c r="I2850" s="15">
        <f t="shared" si="650"/>
        <v>0.88344815438260227</v>
      </c>
      <c r="J2850" s="15">
        <f t="shared" si="651"/>
        <v>0.93760781206536892</v>
      </c>
      <c r="K2850" s="283">
        <f t="shared" si="656"/>
        <v>0.13784261184607843</v>
      </c>
      <c r="L2850" s="283">
        <f t="shared" si="657"/>
        <v>4.1559947708987721</v>
      </c>
      <c r="M2850" s="283">
        <f t="shared" si="658"/>
        <v>1.9546432698221976</v>
      </c>
      <c r="N2850" s="283">
        <f t="shared" si="659"/>
        <v>3.9259252525022648</v>
      </c>
      <c r="O2850" s="283">
        <f t="shared" si="660"/>
        <v>0.14592055049295685</v>
      </c>
      <c r="P2850" s="21">
        <f t="shared" si="652"/>
        <v>0</v>
      </c>
      <c r="Q2850" s="21">
        <f t="shared" si="653"/>
        <v>1.1649354943302594</v>
      </c>
      <c r="R2850">
        <f t="shared" si="654"/>
        <v>1.0096214758538746</v>
      </c>
      <c r="S2850" s="296">
        <f t="shared" si="661"/>
        <v>0</v>
      </c>
      <c r="T2850" s="283">
        <f t="shared" si="662"/>
        <v>0.13784261184607843</v>
      </c>
    </row>
    <row r="2851" spans="1:20" x14ac:dyDescent="0.25">
      <c r="A2851" s="286">
        <v>43219</v>
      </c>
      <c r="B2851" s="1">
        <f t="shared" si="655"/>
        <v>7</v>
      </c>
      <c r="C2851" s="285">
        <v>17</v>
      </c>
      <c r="D2851" t="s">
        <v>713</v>
      </c>
      <c r="F2851" s="16">
        <v>54</v>
      </c>
      <c r="G2851" t="str">
        <f t="shared" si="649"/>
        <v>heating</v>
      </c>
      <c r="H2851" s="283">
        <f>IF(G2851="heating",F2851*Assumptions!M$4+Assumptions!M$7,0)</f>
        <v>0.16641068510005663</v>
      </c>
      <c r="I2851" s="15">
        <f t="shared" si="650"/>
        <v>0.94025748850374469</v>
      </c>
      <c r="J2851" s="15">
        <f t="shared" si="651"/>
        <v>0.93760781206536892</v>
      </c>
      <c r="K2851" s="283">
        <f t="shared" si="656"/>
        <v>0.1467064562648461</v>
      </c>
      <c r="L2851" s="283">
        <f t="shared" si="657"/>
        <v>4.1559947708987721</v>
      </c>
      <c r="M2851" s="283">
        <f t="shared" si="658"/>
        <v>2.0803348365000107</v>
      </c>
      <c r="N2851" s="283">
        <f t="shared" si="659"/>
        <v>3.9259252525022648</v>
      </c>
      <c r="O2851" s="283">
        <f t="shared" si="660"/>
        <v>0.15530383944655557</v>
      </c>
      <c r="P2851" s="21">
        <f t="shared" si="652"/>
        <v>0</v>
      </c>
      <c r="Q2851" s="21">
        <f t="shared" si="653"/>
        <v>1.3521540118753073</v>
      </c>
      <c r="R2851">
        <f t="shared" si="654"/>
        <v>1.0096214758538746</v>
      </c>
      <c r="S2851" s="296">
        <f t="shared" si="661"/>
        <v>0</v>
      </c>
      <c r="T2851" s="283">
        <f t="shared" si="662"/>
        <v>0.1467064562648461</v>
      </c>
    </row>
    <row r="2852" spans="1:20" x14ac:dyDescent="0.25">
      <c r="A2852" s="286">
        <v>43219</v>
      </c>
      <c r="B2852" s="1">
        <f t="shared" si="655"/>
        <v>7</v>
      </c>
      <c r="C2852" s="285">
        <v>18</v>
      </c>
      <c r="D2852" t="s">
        <v>713</v>
      </c>
      <c r="F2852" s="16">
        <v>52</v>
      </c>
      <c r="G2852" t="str">
        <f t="shared" si="649"/>
        <v>heating</v>
      </c>
      <c r="H2852" s="283">
        <f>IF(G2852="heating",F2852*Assumptions!M$4+Assumptions!M$7,0)</f>
        <v>0.18780243357413662</v>
      </c>
      <c r="I2852" s="15">
        <f t="shared" si="650"/>
        <v>0.98182363790757687</v>
      </c>
      <c r="J2852" s="15">
        <f t="shared" si="651"/>
        <v>0.93760781206536892</v>
      </c>
      <c r="K2852" s="283">
        <f t="shared" si="656"/>
        <v>0.17288444360067473</v>
      </c>
      <c r="L2852" s="283">
        <f t="shared" si="657"/>
        <v>4.0950984110509578</v>
      </c>
      <c r="M2852" s="283">
        <f t="shared" si="658"/>
        <v>2.4156237006908912</v>
      </c>
      <c r="N2852" s="283">
        <f t="shared" si="659"/>
        <v>3.802065958051716</v>
      </c>
      <c r="O2852" s="283">
        <f t="shared" si="660"/>
        <v>0.18620897640801054</v>
      </c>
      <c r="P2852" s="21">
        <f t="shared" si="652"/>
        <v>0</v>
      </c>
      <c r="Q2852" s="21">
        <f t="shared" si="653"/>
        <v>1.5598916921549892</v>
      </c>
      <c r="R2852">
        <f t="shared" si="654"/>
        <v>1.0096214758538746</v>
      </c>
      <c r="S2852" s="296">
        <f t="shared" si="661"/>
        <v>0</v>
      </c>
      <c r="T2852" s="283">
        <f t="shared" si="662"/>
        <v>0.17288444360067473</v>
      </c>
    </row>
    <row r="2853" spans="1:20" x14ac:dyDescent="0.25">
      <c r="A2853" s="286">
        <v>43219</v>
      </c>
      <c r="B2853" s="1">
        <f t="shared" si="655"/>
        <v>7</v>
      </c>
      <c r="C2853" s="285">
        <v>19</v>
      </c>
      <c r="D2853" t="s">
        <v>713</v>
      </c>
      <c r="F2853" s="16">
        <v>52</v>
      </c>
      <c r="G2853" t="str">
        <f t="shared" si="649"/>
        <v>heating</v>
      </c>
      <c r="H2853" s="283">
        <f>IF(G2853="heating",F2853*Assumptions!M$4+Assumptions!M$7,0)</f>
        <v>0.18780243357413662</v>
      </c>
      <c r="I2853" s="15">
        <f t="shared" si="650"/>
        <v>0.98418842963438757</v>
      </c>
      <c r="J2853" s="15">
        <f t="shared" si="651"/>
        <v>0.93760781206536892</v>
      </c>
      <c r="K2853" s="283">
        <f t="shared" si="656"/>
        <v>0.17330084802010023</v>
      </c>
      <c r="L2853" s="283">
        <f t="shared" si="657"/>
        <v>4.0950984110509578</v>
      </c>
      <c r="M2853" s="283">
        <f t="shared" si="658"/>
        <v>2.4214419013553772</v>
      </c>
      <c r="N2853" s="283">
        <f t="shared" si="659"/>
        <v>3.802065958051716</v>
      </c>
      <c r="O2853" s="283">
        <f t="shared" si="660"/>
        <v>0.18665747390783241</v>
      </c>
      <c r="P2853" s="21">
        <f t="shared" si="652"/>
        <v>0</v>
      </c>
      <c r="Q2853" s="21">
        <f t="shared" si="653"/>
        <v>1.6764212681468484</v>
      </c>
      <c r="R2853">
        <f t="shared" si="654"/>
        <v>1.0096214758538746</v>
      </c>
      <c r="S2853" s="296">
        <f t="shared" si="661"/>
        <v>0</v>
      </c>
      <c r="T2853" s="283">
        <f t="shared" si="662"/>
        <v>0.17330084802010023</v>
      </c>
    </row>
    <row r="2854" spans="1:20" x14ac:dyDescent="0.25">
      <c r="A2854" s="286">
        <v>43219</v>
      </c>
      <c r="B2854" s="1">
        <f t="shared" si="655"/>
        <v>7</v>
      </c>
      <c r="C2854" s="285">
        <v>20</v>
      </c>
      <c r="D2854" t="s">
        <v>713</v>
      </c>
      <c r="F2854" s="16">
        <v>52</v>
      </c>
      <c r="G2854" t="str">
        <f t="shared" si="649"/>
        <v>heating</v>
      </c>
      <c r="H2854" s="283">
        <f>IF(G2854="heating",F2854*Assumptions!M$4+Assumptions!M$7,0)</f>
        <v>0.18780243357413662</v>
      </c>
      <c r="I2854" s="15">
        <f t="shared" si="650"/>
        <v>0.97071962311712034</v>
      </c>
      <c r="J2854" s="15">
        <f t="shared" si="651"/>
        <v>0.93760781206536892</v>
      </c>
      <c r="K2854" s="283">
        <f t="shared" si="656"/>
        <v>0.17092919283601302</v>
      </c>
      <c r="L2854" s="283">
        <f t="shared" si="657"/>
        <v>4.0950984110509578</v>
      </c>
      <c r="M2854" s="283">
        <f t="shared" si="658"/>
        <v>2.3883040067407504</v>
      </c>
      <c r="N2854" s="283">
        <f t="shared" si="659"/>
        <v>3.802065958051716</v>
      </c>
      <c r="O2854" s="283">
        <f t="shared" si="660"/>
        <v>0.18410303074901535</v>
      </c>
      <c r="P2854" s="21">
        <f t="shared" si="652"/>
        <v>0</v>
      </c>
      <c r="Q2854" s="21">
        <f t="shared" si="653"/>
        <v>1.52436960139122</v>
      </c>
      <c r="R2854">
        <f t="shared" si="654"/>
        <v>1.0096214758538746</v>
      </c>
      <c r="S2854" s="296">
        <f t="shared" si="661"/>
        <v>0</v>
      </c>
      <c r="T2854" s="283">
        <f t="shared" si="662"/>
        <v>0.17092919283601302</v>
      </c>
    </row>
    <row r="2855" spans="1:20" x14ac:dyDescent="0.25">
      <c r="A2855" s="286">
        <v>43219</v>
      </c>
      <c r="B2855" s="1">
        <f t="shared" si="655"/>
        <v>7</v>
      </c>
      <c r="C2855" s="285">
        <v>21</v>
      </c>
      <c r="D2855" t="s">
        <v>713</v>
      </c>
      <c r="F2855" s="16">
        <v>48</v>
      </c>
      <c r="G2855" t="str">
        <f t="shared" si="649"/>
        <v>heating</v>
      </c>
      <c r="H2855" s="283">
        <f>IF(G2855="heating",F2855*Assumptions!M$4+Assumptions!M$7,0)</f>
        <v>0.2305859305222967</v>
      </c>
      <c r="I2855" s="15">
        <f t="shared" si="650"/>
        <v>0.95751150862929935</v>
      </c>
      <c r="J2855" s="15">
        <f t="shared" si="651"/>
        <v>0.93760781206536892</v>
      </c>
      <c r="K2855" s="283">
        <f t="shared" si="656"/>
        <v>0.20701319324924006</v>
      </c>
      <c r="L2855" s="283">
        <f t="shared" si="657"/>
        <v>3.9630740889572826</v>
      </c>
      <c r="M2855" s="283">
        <f t="shared" si="658"/>
        <v>2.7992342190773183</v>
      </c>
      <c r="N2855" s="283">
        <f t="shared" si="659"/>
        <v>3.5524856183738187</v>
      </c>
      <c r="O2855" s="283">
        <f t="shared" si="660"/>
        <v>0.23093932259574332</v>
      </c>
      <c r="P2855" s="21">
        <f t="shared" si="652"/>
        <v>0</v>
      </c>
      <c r="Q2855" s="21">
        <f t="shared" si="653"/>
        <v>1.4448604713749031</v>
      </c>
      <c r="R2855">
        <f t="shared" si="654"/>
        <v>1.0096214758538746</v>
      </c>
      <c r="S2855" s="296">
        <f t="shared" si="661"/>
        <v>0</v>
      </c>
      <c r="T2855" s="283">
        <f t="shared" si="662"/>
        <v>0.20701319324924006</v>
      </c>
    </row>
    <row r="2856" spans="1:20" x14ac:dyDescent="0.25">
      <c r="A2856" s="286">
        <v>43219</v>
      </c>
      <c r="B2856" s="1">
        <f t="shared" si="655"/>
        <v>7</v>
      </c>
      <c r="C2856" s="285">
        <v>22</v>
      </c>
      <c r="D2856" t="s">
        <v>713</v>
      </c>
      <c r="F2856" s="16">
        <v>48</v>
      </c>
      <c r="G2856" t="str">
        <f t="shared" si="649"/>
        <v>heating</v>
      </c>
      <c r="H2856" s="283">
        <f>IF(G2856="heating",F2856*Assumptions!M$4+Assumptions!M$7,0)</f>
        <v>0.2305859305222967</v>
      </c>
      <c r="I2856" s="15">
        <f t="shared" si="650"/>
        <v>0.9426530227543114</v>
      </c>
      <c r="J2856" s="15">
        <f t="shared" si="651"/>
        <v>0.93760781206536892</v>
      </c>
      <c r="K2856" s="283">
        <f t="shared" si="656"/>
        <v>0.20380080093843306</v>
      </c>
      <c r="L2856" s="283">
        <f t="shared" si="657"/>
        <v>3.9630740889572826</v>
      </c>
      <c r="M2856" s="283">
        <f t="shared" si="658"/>
        <v>2.7557962220087675</v>
      </c>
      <c r="N2856" s="283">
        <f t="shared" si="659"/>
        <v>3.5524856183738187</v>
      </c>
      <c r="O2856" s="283">
        <f t="shared" si="660"/>
        <v>0.22735564905047151</v>
      </c>
      <c r="P2856" s="21">
        <f t="shared" si="652"/>
        <v>0</v>
      </c>
      <c r="Q2856" s="21">
        <f t="shared" si="653"/>
        <v>1.2427137171080138</v>
      </c>
      <c r="R2856">
        <f t="shared" si="654"/>
        <v>1.0096214758538746</v>
      </c>
      <c r="S2856" s="296">
        <f t="shared" si="661"/>
        <v>0</v>
      </c>
      <c r="T2856" s="283">
        <f t="shared" si="662"/>
        <v>0.20380080093843306</v>
      </c>
    </row>
    <row r="2857" spans="1:20" x14ac:dyDescent="0.25">
      <c r="A2857" s="286">
        <v>43219</v>
      </c>
      <c r="B2857" s="1">
        <f t="shared" si="655"/>
        <v>7</v>
      </c>
      <c r="C2857" s="285">
        <v>23</v>
      </c>
      <c r="D2857" t="s">
        <v>713</v>
      </c>
      <c r="F2857" s="16">
        <v>48</v>
      </c>
      <c r="G2857" t="str">
        <f t="shared" si="649"/>
        <v>heating</v>
      </c>
      <c r="H2857" s="283">
        <f>IF(G2857="heating",F2857*Assumptions!M$4+Assumptions!M$7,0)</f>
        <v>0.2305859305222967</v>
      </c>
      <c r="I2857" s="15">
        <f t="shared" si="650"/>
        <v>0.94450710149963013</v>
      </c>
      <c r="J2857" s="15">
        <f t="shared" si="651"/>
        <v>0.93760781206536892</v>
      </c>
      <c r="K2857" s="283">
        <f t="shared" si="656"/>
        <v>0.20420165122393347</v>
      </c>
      <c r="L2857" s="283">
        <f t="shared" si="657"/>
        <v>3.9630740889572826</v>
      </c>
      <c r="M2857" s="283">
        <f t="shared" si="658"/>
        <v>2.7612165230933883</v>
      </c>
      <c r="N2857" s="283">
        <f t="shared" si="659"/>
        <v>3.5524856183738187</v>
      </c>
      <c r="O2857" s="283">
        <f t="shared" si="660"/>
        <v>0.22780282872990534</v>
      </c>
      <c r="P2857" s="21">
        <f t="shared" si="652"/>
        <v>0</v>
      </c>
      <c r="Q2857" s="21">
        <f t="shared" si="653"/>
        <v>1.0297519246597011</v>
      </c>
      <c r="R2857">
        <f t="shared" si="654"/>
        <v>1.0096214758538746</v>
      </c>
      <c r="S2857" s="296">
        <f t="shared" si="661"/>
        <v>0</v>
      </c>
      <c r="T2857" s="283">
        <f t="shared" si="662"/>
        <v>0.20420165122393347</v>
      </c>
    </row>
    <row r="2858" spans="1:20" x14ac:dyDescent="0.25">
      <c r="A2858" s="286">
        <v>43220</v>
      </c>
      <c r="B2858" s="1">
        <f t="shared" si="655"/>
        <v>1</v>
      </c>
      <c r="C2858" s="285">
        <v>0</v>
      </c>
      <c r="D2858" t="s">
        <v>713</v>
      </c>
      <c r="F2858" s="16">
        <v>48</v>
      </c>
      <c r="G2858" t="str">
        <f t="shared" si="649"/>
        <v>heating</v>
      </c>
      <c r="H2858" s="283">
        <f>IF(G2858="heating",F2858*Assumptions!M$4+Assumptions!M$7,0)</f>
        <v>0.2305859305222967</v>
      </c>
      <c r="I2858" s="15">
        <f t="shared" si="650"/>
        <v>0.97481507806017154</v>
      </c>
      <c r="J2858" s="15">
        <f t="shared" si="651"/>
        <v>1.017726725449043</v>
      </c>
      <c r="K2858" s="283">
        <f t="shared" si="656"/>
        <v>0.22876323113276054</v>
      </c>
      <c r="L2858" s="283">
        <f t="shared" si="657"/>
        <v>3.9630740889572826</v>
      </c>
      <c r="M2858" s="283">
        <f t="shared" si="658"/>
        <v>3.0933384225542242</v>
      </c>
      <c r="N2858" s="283">
        <f t="shared" si="659"/>
        <v>3.5524856183738187</v>
      </c>
      <c r="O2858" s="283">
        <f t="shared" si="660"/>
        <v>0.25520318199722813</v>
      </c>
      <c r="P2858" s="21">
        <f t="shared" si="652"/>
        <v>0</v>
      </c>
      <c r="Q2858" s="21">
        <f t="shared" si="653"/>
        <v>0.90668853391740301</v>
      </c>
      <c r="R2858">
        <f t="shared" si="654"/>
        <v>0.9440993384982781</v>
      </c>
      <c r="S2858" s="296">
        <f t="shared" si="661"/>
        <v>0</v>
      </c>
      <c r="T2858" s="283">
        <f t="shared" si="662"/>
        <v>0.22876323113276054</v>
      </c>
    </row>
    <row r="2859" spans="1:20" x14ac:dyDescent="0.25">
      <c r="A2859" s="286">
        <v>43220</v>
      </c>
      <c r="B2859" s="1">
        <f t="shared" si="655"/>
        <v>1</v>
      </c>
      <c r="C2859" s="285">
        <v>1</v>
      </c>
      <c r="D2859" t="s">
        <v>713</v>
      </c>
      <c r="F2859" s="16">
        <v>46</v>
      </c>
      <c r="G2859" t="str">
        <f t="shared" si="649"/>
        <v>heating</v>
      </c>
      <c r="H2859" s="283">
        <f>IF(G2859="heating",F2859*Assumptions!M$4+Assumptions!M$7,0)</f>
        <v>0.2519776789963768</v>
      </c>
      <c r="I2859" s="15">
        <f t="shared" si="650"/>
        <v>1.012242869806885</v>
      </c>
      <c r="J2859" s="15">
        <f t="shared" si="651"/>
        <v>1.017726725449043</v>
      </c>
      <c r="K2859" s="283">
        <f t="shared" si="656"/>
        <v>0.25958403375511568</v>
      </c>
      <c r="L2859" s="283">
        <f t="shared" si="657"/>
        <v>3.8708416397494121</v>
      </c>
      <c r="M2859" s="283">
        <f t="shared" si="658"/>
        <v>3.4284072396121044</v>
      </c>
      <c r="N2859" s="283">
        <f t="shared" si="659"/>
        <v>3.4228778732085736</v>
      </c>
      <c r="O2859" s="283">
        <f t="shared" si="660"/>
        <v>0.29355668653509992</v>
      </c>
      <c r="P2859" s="21">
        <f t="shared" si="652"/>
        <v>0</v>
      </c>
      <c r="Q2859" s="21">
        <f t="shared" si="653"/>
        <v>0.81803459285312596</v>
      </c>
      <c r="R2859">
        <f t="shared" si="654"/>
        <v>0.9440993384982781</v>
      </c>
      <c r="S2859" s="296">
        <f t="shared" si="661"/>
        <v>0</v>
      </c>
      <c r="T2859" s="283">
        <f t="shared" si="662"/>
        <v>0.25958403375511568</v>
      </c>
    </row>
    <row r="2860" spans="1:20" x14ac:dyDescent="0.25">
      <c r="A2860" s="286">
        <v>43220</v>
      </c>
      <c r="B2860" s="1">
        <f t="shared" si="655"/>
        <v>1</v>
      </c>
      <c r="C2860" s="285">
        <v>2</v>
      </c>
      <c r="D2860" t="s">
        <v>713</v>
      </c>
      <c r="F2860" s="16">
        <v>46</v>
      </c>
      <c r="G2860" t="str">
        <f t="shared" si="649"/>
        <v>heating</v>
      </c>
      <c r="H2860" s="283">
        <f>IF(G2860="heating",F2860*Assumptions!M$4+Assumptions!M$7,0)</f>
        <v>0.2519776789963768</v>
      </c>
      <c r="I2860" s="15">
        <f t="shared" si="650"/>
        <v>1.0509704703585963</v>
      </c>
      <c r="J2860" s="15">
        <f t="shared" si="651"/>
        <v>1.017726725449043</v>
      </c>
      <c r="K2860" s="283">
        <f t="shared" si="656"/>
        <v>0.26951551074421809</v>
      </c>
      <c r="L2860" s="283">
        <f t="shared" si="657"/>
        <v>3.8708416397494121</v>
      </c>
      <c r="M2860" s="283">
        <f t="shared" si="658"/>
        <v>3.5595753515985322</v>
      </c>
      <c r="N2860" s="283">
        <f t="shared" si="659"/>
        <v>3.4228778732085736</v>
      </c>
      <c r="O2860" s="283">
        <f t="shared" si="660"/>
        <v>0.30478792997925891</v>
      </c>
      <c r="P2860" s="21">
        <f t="shared" si="652"/>
        <v>0</v>
      </c>
      <c r="Q2860" s="21">
        <f t="shared" si="653"/>
        <v>0.74507607494346417</v>
      </c>
      <c r="R2860">
        <f t="shared" si="654"/>
        <v>0.9440993384982781</v>
      </c>
      <c r="S2860" s="296">
        <f t="shared" si="661"/>
        <v>0</v>
      </c>
      <c r="T2860" s="283">
        <f t="shared" si="662"/>
        <v>0.26951551074421809</v>
      </c>
    </row>
    <row r="2861" spans="1:20" x14ac:dyDescent="0.25">
      <c r="A2861" s="286">
        <v>43220</v>
      </c>
      <c r="B2861" s="1">
        <f t="shared" si="655"/>
        <v>1</v>
      </c>
      <c r="C2861" s="285">
        <v>3</v>
      </c>
      <c r="D2861" t="s">
        <v>713</v>
      </c>
      <c r="F2861" s="16">
        <v>45</v>
      </c>
      <c r="G2861" t="str">
        <f t="shared" si="649"/>
        <v>heating</v>
      </c>
      <c r="H2861" s="283">
        <f>IF(G2861="heating",F2861*Assumptions!M$4+Assumptions!M$7,0)</f>
        <v>0.26267355323341679</v>
      </c>
      <c r="I2861" s="15">
        <f t="shared" si="650"/>
        <v>1.0924036124451033</v>
      </c>
      <c r="J2861" s="15">
        <f t="shared" si="651"/>
        <v>1.017726725449043</v>
      </c>
      <c r="K2861" s="283">
        <f t="shared" si="656"/>
        <v>0.29203214322483528</v>
      </c>
      <c r="L2861" s="283">
        <f t="shared" si="657"/>
        <v>3.8225513186096443</v>
      </c>
      <c r="M2861" s="283">
        <f t="shared" si="658"/>
        <v>3.8088423983956075</v>
      </c>
      <c r="N2861" s="283">
        <f t="shared" si="659"/>
        <v>3.3574836377085973</v>
      </c>
      <c r="O2861" s="283">
        <f t="shared" si="660"/>
        <v>0.33248348305350134</v>
      </c>
      <c r="P2861" s="21">
        <f t="shared" si="652"/>
        <v>0</v>
      </c>
      <c r="Q2861" s="21">
        <f t="shared" si="653"/>
        <v>0.69158980876382303</v>
      </c>
      <c r="R2861">
        <f t="shared" si="654"/>
        <v>0.9440993384982781</v>
      </c>
      <c r="S2861" s="296">
        <f t="shared" si="661"/>
        <v>0</v>
      </c>
      <c r="T2861" s="283">
        <f t="shared" si="662"/>
        <v>0.29203214322483528</v>
      </c>
    </row>
    <row r="2862" spans="1:20" x14ac:dyDescent="0.25">
      <c r="A2862" s="286">
        <v>43220</v>
      </c>
      <c r="B2862" s="1">
        <f t="shared" si="655"/>
        <v>1</v>
      </c>
      <c r="C2862" s="285">
        <v>4</v>
      </c>
      <c r="D2862" t="s">
        <v>713</v>
      </c>
      <c r="F2862" s="16">
        <v>45</v>
      </c>
      <c r="G2862" t="str">
        <f t="shared" si="649"/>
        <v>heating</v>
      </c>
      <c r="H2862" s="283">
        <f>IF(G2862="heating",F2862*Assumptions!M$4+Assumptions!M$7,0)</f>
        <v>0.26267355323341679</v>
      </c>
      <c r="I2862" s="15">
        <f t="shared" si="650"/>
        <v>1.1348296917927807</v>
      </c>
      <c r="J2862" s="15">
        <f t="shared" si="651"/>
        <v>1.017726725449043</v>
      </c>
      <c r="K2862" s="283">
        <f t="shared" si="656"/>
        <v>0.30337390257035535</v>
      </c>
      <c r="L2862" s="283">
        <f t="shared" si="657"/>
        <v>3.8225513186096443</v>
      </c>
      <c r="M2862" s="283">
        <f t="shared" si="658"/>
        <v>3.9567678061626479</v>
      </c>
      <c r="N2862" s="283">
        <f t="shared" si="659"/>
        <v>3.3574836377085973</v>
      </c>
      <c r="O2862" s="283">
        <f t="shared" si="660"/>
        <v>0.3453962659051133</v>
      </c>
      <c r="P2862" s="21">
        <f t="shared" si="652"/>
        <v>0</v>
      </c>
      <c r="Q2862" s="21">
        <f t="shared" si="653"/>
        <v>0.6473875548762833</v>
      </c>
      <c r="R2862">
        <f t="shared" si="654"/>
        <v>0.9440993384982781</v>
      </c>
      <c r="S2862" s="296">
        <f t="shared" si="661"/>
        <v>0</v>
      </c>
      <c r="T2862" s="283">
        <f t="shared" si="662"/>
        <v>0.30337390257035535</v>
      </c>
    </row>
    <row r="2863" spans="1:20" x14ac:dyDescent="0.25">
      <c r="A2863" s="286">
        <v>43220</v>
      </c>
      <c r="B2863" s="1">
        <f t="shared" si="655"/>
        <v>1</v>
      </c>
      <c r="C2863" s="285">
        <v>5</v>
      </c>
      <c r="D2863" t="s">
        <v>713</v>
      </c>
      <c r="F2863" s="16">
        <v>45</v>
      </c>
      <c r="G2863" t="str">
        <f t="shared" si="649"/>
        <v>heating</v>
      </c>
      <c r="H2863" s="283">
        <f>IF(G2863="heating",F2863*Assumptions!M$4+Assumptions!M$7,0)</f>
        <v>0.26267355323341679</v>
      </c>
      <c r="I2863" s="15">
        <f t="shared" si="650"/>
        <v>1.1635558681477385</v>
      </c>
      <c r="J2863" s="15">
        <f t="shared" si="651"/>
        <v>1.017726725449043</v>
      </c>
      <c r="K2863" s="283">
        <f t="shared" si="656"/>
        <v>0.31105326828465951</v>
      </c>
      <c r="L2863" s="283">
        <f t="shared" si="657"/>
        <v>3.8225513186096443</v>
      </c>
      <c r="M2863" s="283">
        <f t="shared" si="658"/>
        <v>4.0569262798239123</v>
      </c>
      <c r="N2863" s="283">
        <f t="shared" si="659"/>
        <v>3.3574836377085973</v>
      </c>
      <c r="O2863" s="283">
        <f t="shared" si="660"/>
        <v>0.3541393523069678</v>
      </c>
      <c r="P2863" s="21">
        <f t="shared" si="652"/>
        <v>0</v>
      </c>
      <c r="Q2863" s="21">
        <f t="shared" si="653"/>
        <v>0.72139578924615555</v>
      </c>
      <c r="R2863">
        <f t="shared" si="654"/>
        <v>0.9440993384982781</v>
      </c>
      <c r="S2863" s="296">
        <f t="shared" si="661"/>
        <v>0</v>
      </c>
      <c r="T2863" s="283">
        <f t="shared" si="662"/>
        <v>0.31105326828465951</v>
      </c>
    </row>
    <row r="2864" spans="1:20" x14ac:dyDescent="0.25">
      <c r="A2864" s="286">
        <v>43220</v>
      </c>
      <c r="B2864" s="1">
        <f t="shared" si="655"/>
        <v>1</v>
      </c>
      <c r="C2864" s="285">
        <v>6</v>
      </c>
      <c r="D2864" t="s">
        <v>713</v>
      </c>
      <c r="F2864" s="16">
        <v>45</v>
      </c>
      <c r="G2864" t="str">
        <f t="shared" si="649"/>
        <v>heating</v>
      </c>
      <c r="H2864" s="283">
        <f>IF(G2864="heating",F2864*Assumptions!M$4+Assumptions!M$7,0)</f>
        <v>0.26267355323341679</v>
      </c>
      <c r="I2864" s="15">
        <f t="shared" si="650"/>
        <v>1.2083911162615524</v>
      </c>
      <c r="J2864" s="15">
        <f t="shared" si="651"/>
        <v>1.017726725449043</v>
      </c>
      <c r="K2864" s="283">
        <f t="shared" si="656"/>
        <v>0.32303907046393626</v>
      </c>
      <c r="L2864" s="283">
        <f t="shared" si="657"/>
        <v>3.8225513186096443</v>
      </c>
      <c r="M2864" s="283">
        <f t="shared" si="658"/>
        <v>4.2132516452959736</v>
      </c>
      <c r="N2864" s="283">
        <f t="shared" si="659"/>
        <v>3.3574836377085973</v>
      </c>
      <c r="O2864" s="283">
        <f t="shared" si="660"/>
        <v>0.36778538870470795</v>
      </c>
      <c r="P2864" s="21">
        <f t="shared" si="652"/>
        <v>0</v>
      </c>
      <c r="Q2864" s="21">
        <f t="shared" si="653"/>
        <v>0.87787080972652631</v>
      </c>
      <c r="R2864">
        <f t="shared" si="654"/>
        <v>0.9440993384982781</v>
      </c>
      <c r="S2864" s="296">
        <f t="shared" si="661"/>
        <v>0</v>
      </c>
      <c r="T2864" s="283">
        <f t="shared" si="662"/>
        <v>0.32303907046393626</v>
      </c>
    </row>
    <row r="2865" spans="1:20" x14ac:dyDescent="0.25">
      <c r="A2865" s="286">
        <v>43220</v>
      </c>
      <c r="B2865" s="1">
        <f t="shared" si="655"/>
        <v>1</v>
      </c>
      <c r="C2865" s="285">
        <v>7</v>
      </c>
      <c r="D2865" t="s">
        <v>714</v>
      </c>
      <c r="F2865" s="16">
        <v>45</v>
      </c>
      <c r="G2865" t="str">
        <f t="shared" si="649"/>
        <v>heating</v>
      </c>
      <c r="H2865" s="283">
        <f>IF(G2865="heating",F2865*Assumptions!M$4+Assumptions!M$7,0)</f>
        <v>0.26267355323341679</v>
      </c>
      <c r="I2865" s="15">
        <f t="shared" si="650"/>
        <v>1.1637425769249583</v>
      </c>
      <c r="J2865" s="15">
        <f t="shared" si="651"/>
        <v>1.017726725449043</v>
      </c>
      <c r="K2865" s="283">
        <f t="shared" si="656"/>
        <v>0.31110318112250551</v>
      </c>
      <c r="L2865" s="283">
        <f t="shared" si="657"/>
        <v>3.8225513186096443</v>
      </c>
      <c r="M2865" s="283">
        <f t="shared" si="658"/>
        <v>4.0575772702625423</v>
      </c>
      <c r="N2865" s="283">
        <f t="shared" si="659"/>
        <v>3.3574836377085973</v>
      </c>
      <c r="O2865" s="283">
        <f t="shared" si="660"/>
        <v>0.35419617890828936</v>
      </c>
      <c r="P2865" s="21">
        <f t="shared" si="652"/>
        <v>0</v>
      </c>
      <c r="Q2865" s="21">
        <f t="shared" si="653"/>
        <v>0.97331382064367777</v>
      </c>
      <c r="R2865">
        <f t="shared" si="654"/>
        <v>0.9440993384982781</v>
      </c>
      <c r="S2865" s="296">
        <f t="shared" si="661"/>
        <v>0</v>
      </c>
      <c r="T2865" s="283">
        <f t="shared" si="662"/>
        <v>0.31110318112250551</v>
      </c>
    </row>
    <row r="2866" spans="1:20" x14ac:dyDescent="0.25">
      <c r="A2866" s="286">
        <v>43220</v>
      </c>
      <c r="B2866" s="1">
        <f t="shared" si="655"/>
        <v>1</v>
      </c>
      <c r="C2866" s="285">
        <v>8</v>
      </c>
      <c r="D2866" t="s">
        <v>714</v>
      </c>
      <c r="F2866" s="16">
        <v>46</v>
      </c>
      <c r="G2866" t="str">
        <f t="shared" si="649"/>
        <v>heating</v>
      </c>
      <c r="H2866" s="283">
        <f>IF(G2866="heating",F2866*Assumptions!M$4+Assumptions!M$7,0)</f>
        <v>0.2519776789963768</v>
      </c>
      <c r="I2866" s="15">
        <f t="shared" si="650"/>
        <v>1.094193721037565</v>
      </c>
      <c r="J2866" s="15">
        <f t="shared" si="651"/>
        <v>1.017726725449043</v>
      </c>
      <c r="K2866" s="283">
        <f t="shared" si="656"/>
        <v>0.28059987211432663</v>
      </c>
      <c r="L2866" s="283">
        <f t="shared" si="657"/>
        <v>3.8708416397494121</v>
      </c>
      <c r="M2866" s="283">
        <f t="shared" si="658"/>
        <v>3.705969966929946</v>
      </c>
      <c r="N2866" s="283">
        <f t="shared" si="659"/>
        <v>3.4228778732085736</v>
      </c>
      <c r="O2866" s="283">
        <f t="shared" si="660"/>
        <v>0.31732293973735659</v>
      </c>
      <c r="P2866" s="21">
        <f t="shared" si="652"/>
        <v>0</v>
      </c>
      <c r="Q2866" s="21">
        <f t="shared" si="653"/>
        <v>0.94940007506179924</v>
      </c>
      <c r="R2866">
        <f t="shared" si="654"/>
        <v>0.9440993384982781</v>
      </c>
      <c r="S2866" s="296">
        <f t="shared" si="661"/>
        <v>0</v>
      </c>
      <c r="T2866" s="283">
        <f t="shared" si="662"/>
        <v>0.28059987211432663</v>
      </c>
    </row>
    <row r="2867" spans="1:20" x14ac:dyDescent="0.25">
      <c r="A2867" s="286">
        <v>43220</v>
      </c>
      <c r="B2867" s="1">
        <f t="shared" si="655"/>
        <v>1</v>
      </c>
      <c r="C2867" s="285">
        <v>9</v>
      </c>
      <c r="D2867" t="s">
        <v>714</v>
      </c>
      <c r="F2867" s="16">
        <v>46</v>
      </c>
      <c r="G2867" t="str">
        <f t="shared" si="649"/>
        <v>heating</v>
      </c>
      <c r="H2867" s="283">
        <f>IF(G2867="heating",F2867*Assumptions!M$4+Assumptions!M$7,0)</f>
        <v>0.2519776789963768</v>
      </c>
      <c r="I2867" s="15">
        <f t="shared" si="650"/>
        <v>1.0343009000871222</v>
      </c>
      <c r="J2867" s="15">
        <f t="shared" si="651"/>
        <v>1.017726725449043</v>
      </c>
      <c r="K2867" s="283">
        <f t="shared" si="656"/>
        <v>0.26524069249545223</v>
      </c>
      <c r="L2867" s="283">
        <f t="shared" si="657"/>
        <v>3.8708416397494121</v>
      </c>
      <c r="M2867" s="283">
        <f t="shared" si="658"/>
        <v>3.503116494633852</v>
      </c>
      <c r="N2867" s="283">
        <f t="shared" si="659"/>
        <v>3.4228778732085736</v>
      </c>
      <c r="O2867" s="283">
        <f t="shared" si="660"/>
        <v>0.29995365160514553</v>
      </c>
      <c r="P2867" s="21">
        <f t="shared" si="652"/>
        <v>0</v>
      </c>
      <c r="Q2867" s="21">
        <f t="shared" si="653"/>
        <v>0.8408485371888097</v>
      </c>
      <c r="R2867">
        <f t="shared" si="654"/>
        <v>0.9440993384982781</v>
      </c>
      <c r="S2867" s="296">
        <f t="shared" si="661"/>
        <v>0</v>
      </c>
      <c r="T2867" s="283">
        <f t="shared" si="662"/>
        <v>0.26524069249545223</v>
      </c>
    </row>
    <row r="2868" spans="1:20" x14ac:dyDescent="0.25">
      <c r="A2868" s="286">
        <v>43220</v>
      </c>
      <c r="B2868" s="1">
        <f t="shared" si="655"/>
        <v>1</v>
      </c>
      <c r="C2868" s="285">
        <v>10</v>
      </c>
      <c r="D2868" t="s">
        <v>714</v>
      </c>
      <c r="F2868" s="16">
        <v>46</v>
      </c>
      <c r="G2868" t="str">
        <f t="shared" si="649"/>
        <v>heating</v>
      </c>
      <c r="H2868" s="283">
        <f>IF(G2868="heating",F2868*Assumptions!M$4+Assumptions!M$7,0)</f>
        <v>0.2519776789963768</v>
      </c>
      <c r="I2868" s="15">
        <f t="shared" si="650"/>
        <v>0.98112329028689171</v>
      </c>
      <c r="J2868" s="15">
        <f t="shared" si="651"/>
        <v>1.017726725449043</v>
      </c>
      <c r="K2868" s="283">
        <f t="shared" si="656"/>
        <v>0.25160359129262239</v>
      </c>
      <c r="L2868" s="283">
        <f t="shared" si="657"/>
        <v>3.8708416397494121</v>
      </c>
      <c r="M2868" s="283">
        <f t="shared" si="658"/>
        <v>3.3230070487069474</v>
      </c>
      <c r="N2868" s="283">
        <f t="shared" si="659"/>
        <v>3.4228778732085736</v>
      </c>
      <c r="O2868" s="283">
        <f t="shared" si="660"/>
        <v>0.28453181619741341</v>
      </c>
      <c r="P2868" s="21">
        <f t="shared" si="652"/>
        <v>0</v>
      </c>
      <c r="Q2868" s="21">
        <f t="shared" si="653"/>
        <v>0.74504051125983206</v>
      </c>
      <c r="R2868">
        <f t="shared" si="654"/>
        <v>0.9440993384982781</v>
      </c>
      <c r="S2868" s="296">
        <f t="shared" si="661"/>
        <v>0</v>
      </c>
      <c r="T2868" s="283">
        <f t="shared" si="662"/>
        <v>0.25160359129262239</v>
      </c>
    </row>
    <row r="2869" spans="1:20" x14ac:dyDescent="0.25">
      <c r="A2869" s="286">
        <v>43220</v>
      </c>
      <c r="B2869" s="1">
        <f t="shared" si="655"/>
        <v>1</v>
      </c>
      <c r="C2869" s="285">
        <v>11</v>
      </c>
      <c r="D2869" t="s">
        <v>714</v>
      </c>
      <c r="F2869" s="16">
        <v>50</v>
      </c>
      <c r="G2869" t="str">
        <f t="shared" si="649"/>
        <v>heating</v>
      </c>
      <c r="H2869" s="283">
        <f>IF(G2869="heating",F2869*Assumptions!M$4+Assumptions!M$7,0)</f>
        <v>0.20919418204821671</v>
      </c>
      <c r="I2869" s="15">
        <f t="shared" si="650"/>
        <v>0.94956163997961163</v>
      </c>
      <c r="J2869" s="15">
        <f t="shared" si="651"/>
        <v>1.017726725449043</v>
      </c>
      <c r="K2869" s="283">
        <f t="shared" si="656"/>
        <v>0.20216405643640517</v>
      </c>
      <c r="L2869" s="283">
        <f t="shared" si="657"/>
        <v>4.0351685236640416</v>
      </c>
      <c r="M2869" s="283">
        <f t="shared" si="658"/>
        <v>2.7833937187504194</v>
      </c>
      <c r="N2869" s="283">
        <f t="shared" si="659"/>
        <v>3.6783220436298789</v>
      </c>
      <c r="O2869" s="283">
        <f t="shared" si="660"/>
        <v>0.22177667628672354</v>
      </c>
      <c r="P2869" s="21">
        <f t="shared" si="652"/>
        <v>0</v>
      </c>
      <c r="Q2869" s="21">
        <f t="shared" si="653"/>
        <v>0.72850690893675296</v>
      </c>
      <c r="R2869">
        <f t="shared" si="654"/>
        <v>0.9440993384982781</v>
      </c>
      <c r="S2869" s="296">
        <f t="shared" si="661"/>
        <v>0</v>
      </c>
      <c r="T2869" s="283">
        <f t="shared" si="662"/>
        <v>0.20216405643640517</v>
      </c>
    </row>
    <row r="2870" spans="1:20" x14ac:dyDescent="0.25">
      <c r="A2870" s="286">
        <v>43220</v>
      </c>
      <c r="B2870" s="1">
        <f t="shared" si="655"/>
        <v>1</v>
      </c>
      <c r="C2870" s="285">
        <v>12</v>
      </c>
      <c r="D2870" t="s">
        <v>714</v>
      </c>
      <c r="F2870" s="16">
        <v>52</v>
      </c>
      <c r="G2870" t="str">
        <f t="shared" si="649"/>
        <v>heating</v>
      </c>
      <c r="H2870" s="283">
        <f>IF(G2870="heating",F2870*Assumptions!M$4+Assumptions!M$7,0)</f>
        <v>0.18780243357413662</v>
      </c>
      <c r="I2870" s="15">
        <f t="shared" si="650"/>
        <v>0.91648403420261149</v>
      </c>
      <c r="J2870" s="15">
        <f t="shared" si="651"/>
        <v>1.017726725449043</v>
      </c>
      <c r="K2870" s="283">
        <f t="shared" si="656"/>
        <v>0.1751690192797177</v>
      </c>
      <c r="L2870" s="283">
        <f t="shared" si="657"/>
        <v>4.0950984110509578</v>
      </c>
      <c r="M2870" s="283">
        <f t="shared" si="658"/>
        <v>2.4475448790304828</v>
      </c>
      <c r="N2870" s="283">
        <f t="shared" si="659"/>
        <v>3.802065958051716</v>
      </c>
      <c r="O2870" s="283">
        <f t="shared" si="660"/>
        <v>0.18866962867874829</v>
      </c>
      <c r="P2870" s="21">
        <f t="shared" si="652"/>
        <v>0</v>
      </c>
      <c r="Q2870" s="21">
        <f t="shared" si="653"/>
        <v>0.75910815787401487</v>
      </c>
      <c r="R2870">
        <f t="shared" si="654"/>
        <v>0.9440993384982781</v>
      </c>
      <c r="S2870" s="296">
        <f t="shared" si="661"/>
        <v>0</v>
      </c>
      <c r="T2870" s="283">
        <f t="shared" si="662"/>
        <v>0.1751690192797177</v>
      </c>
    </row>
    <row r="2871" spans="1:20" x14ac:dyDescent="0.25">
      <c r="A2871" s="286">
        <v>43220</v>
      </c>
      <c r="B2871" s="1">
        <f t="shared" si="655"/>
        <v>1</v>
      </c>
      <c r="C2871" s="285">
        <v>13</v>
      </c>
      <c r="D2871" t="s">
        <v>714</v>
      </c>
      <c r="F2871" s="16">
        <v>54</v>
      </c>
      <c r="G2871" t="str">
        <f t="shared" si="649"/>
        <v>heating</v>
      </c>
      <c r="H2871" s="283">
        <f>IF(G2871="heating",F2871*Assumptions!M$4+Assumptions!M$7,0)</f>
        <v>0.16641068510005663</v>
      </c>
      <c r="I2871" s="15">
        <f t="shared" si="650"/>
        <v>0.90040206880052787</v>
      </c>
      <c r="J2871" s="15">
        <f t="shared" si="651"/>
        <v>1.017726725449043</v>
      </c>
      <c r="K2871" s="283">
        <f t="shared" si="656"/>
        <v>0.15249263607790392</v>
      </c>
      <c r="L2871" s="283">
        <f t="shared" si="657"/>
        <v>4.1559947708987721</v>
      </c>
      <c r="M2871" s="283">
        <f t="shared" si="658"/>
        <v>2.1623843368548337</v>
      </c>
      <c r="N2871" s="283">
        <f t="shared" si="659"/>
        <v>3.9259252525022648</v>
      </c>
      <c r="O2871" s="283">
        <f t="shared" si="660"/>
        <v>0.16142910457513163</v>
      </c>
      <c r="P2871" s="21">
        <f t="shared" si="652"/>
        <v>0</v>
      </c>
      <c r="Q2871" s="21">
        <f t="shared" si="653"/>
        <v>0.79115902007799765</v>
      </c>
      <c r="R2871">
        <f t="shared" si="654"/>
        <v>0.9440993384982781</v>
      </c>
      <c r="S2871" s="296">
        <f t="shared" si="661"/>
        <v>0</v>
      </c>
      <c r="T2871" s="283">
        <f t="shared" si="662"/>
        <v>0.15249263607790392</v>
      </c>
    </row>
    <row r="2872" spans="1:20" x14ac:dyDescent="0.25">
      <c r="A2872" s="286">
        <v>43220</v>
      </c>
      <c r="B2872" s="1">
        <f t="shared" si="655"/>
        <v>1</v>
      </c>
      <c r="C2872" s="285">
        <v>14</v>
      </c>
      <c r="D2872" t="s">
        <v>714</v>
      </c>
      <c r="F2872" s="16">
        <v>55</v>
      </c>
      <c r="G2872" t="str">
        <f t="shared" si="649"/>
        <v>heating</v>
      </c>
      <c r="H2872" s="283">
        <f>IF(G2872="heating",F2872*Assumptions!M$4+Assumptions!M$7,0)</f>
        <v>0.15571481086301653</v>
      </c>
      <c r="I2872" s="15">
        <f t="shared" si="650"/>
        <v>0.86032894500746537</v>
      </c>
      <c r="J2872" s="15">
        <f t="shared" si="651"/>
        <v>1.017726725449043</v>
      </c>
      <c r="K2872" s="283">
        <f t="shared" si="656"/>
        <v>0.13634073672567262</v>
      </c>
      <c r="L2872" s="283">
        <f t="shared" si="657"/>
        <v>4.1851135499983272</v>
      </c>
      <c r="M2872" s="283">
        <f t="shared" si="658"/>
        <v>1.9468921975132962</v>
      </c>
      <c r="N2872" s="283">
        <f t="shared" si="659"/>
        <v>3.9876635481217684</v>
      </c>
      <c r="O2872" s="283">
        <f t="shared" si="660"/>
        <v>0.14309167706892584</v>
      </c>
      <c r="P2872" s="21">
        <f t="shared" si="652"/>
        <v>0</v>
      </c>
      <c r="Q2872" s="21">
        <f t="shared" si="653"/>
        <v>0.84355555031342389</v>
      </c>
      <c r="R2872">
        <f t="shared" si="654"/>
        <v>0.9440993384982781</v>
      </c>
      <c r="S2872" s="296">
        <f t="shared" si="661"/>
        <v>0</v>
      </c>
      <c r="T2872" s="283">
        <f t="shared" si="662"/>
        <v>0.13634073672567262</v>
      </c>
    </row>
    <row r="2873" spans="1:20" x14ac:dyDescent="0.25">
      <c r="A2873" s="286">
        <v>43220</v>
      </c>
      <c r="B2873" s="1">
        <f t="shared" si="655"/>
        <v>1</v>
      </c>
      <c r="C2873" s="285">
        <v>15</v>
      </c>
      <c r="D2873" t="s">
        <v>714</v>
      </c>
      <c r="F2873" s="16">
        <v>57</v>
      </c>
      <c r="G2873" t="str">
        <f t="shared" si="649"/>
        <v>heating</v>
      </c>
      <c r="H2873" s="283">
        <f>IF(G2873="heating",F2873*Assumptions!M$4+Assumptions!M$7,0)</f>
        <v>0.13432306238893654</v>
      </c>
      <c r="I2873" s="15">
        <f t="shared" si="650"/>
        <v>0.85754515037175039</v>
      </c>
      <c r="J2873" s="15">
        <f t="shared" si="651"/>
        <v>1.017726725449043</v>
      </c>
      <c r="K2873" s="283">
        <f t="shared" si="656"/>
        <v>0.11722999839416834</v>
      </c>
      <c r="L2873" s="283">
        <f t="shared" si="657"/>
        <v>4.2530692972692208</v>
      </c>
      <c r="M2873" s="283">
        <f t="shared" si="658"/>
        <v>1.7011798911058051</v>
      </c>
      <c r="N2873" s="283">
        <f t="shared" si="659"/>
        <v>4.1119599131986844</v>
      </c>
      <c r="O2873" s="283">
        <f t="shared" si="660"/>
        <v>0.12125295903026143</v>
      </c>
      <c r="P2873" s="21">
        <f t="shared" si="652"/>
        <v>0</v>
      </c>
      <c r="Q2873" s="21">
        <f t="shared" si="653"/>
        <v>0.96592607327566882</v>
      </c>
      <c r="R2873">
        <f t="shared" si="654"/>
        <v>0.9440993384982781</v>
      </c>
      <c r="S2873" s="296">
        <f t="shared" si="661"/>
        <v>0</v>
      </c>
      <c r="T2873" s="283">
        <f t="shared" si="662"/>
        <v>0.11722999839416834</v>
      </c>
    </row>
    <row r="2874" spans="1:20" x14ac:dyDescent="0.25">
      <c r="A2874" s="286">
        <v>43220</v>
      </c>
      <c r="B2874" s="1">
        <f t="shared" si="655"/>
        <v>1</v>
      </c>
      <c r="C2874" s="285">
        <v>16</v>
      </c>
      <c r="D2874" t="s">
        <v>714</v>
      </c>
      <c r="F2874" s="16">
        <v>57</v>
      </c>
      <c r="G2874" t="str">
        <f t="shared" si="649"/>
        <v>heating</v>
      </c>
      <c r="H2874" s="283">
        <f>IF(G2874="heating",F2874*Assumptions!M$4+Assumptions!M$7,0)</f>
        <v>0.13432306238893654</v>
      </c>
      <c r="I2874" s="15">
        <f t="shared" si="650"/>
        <v>0.88344815438260227</v>
      </c>
      <c r="J2874" s="15">
        <f t="shared" si="651"/>
        <v>1.017726725449043</v>
      </c>
      <c r="K2874" s="283">
        <f t="shared" si="656"/>
        <v>0.12077104706930797</v>
      </c>
      <c r="L2874" s="283">
        <f t="shared" si="657"/>
        <v>4.2530692972692208</v>
      </c>
      <c r="M2874" s="283">
        <f t="shared" si="658"/>
        <v>1.7525657213718751</v>
      </c>
      <c r="N2874" s="283">
        <f t="shared" si="659"/>
        <v>4.1119599131986844</v>
      </c>
      <c r="O2874" s="283">
        <f t="shared" si="660"/>
        <v>0.12491552523185087</v>
      </c>
      <c r="P2874" s="21">
        <f t="shared" si="652"/>
        <v>0</v>
      </c>
      <c r="Q2874" s="21">
        <f t="shared" si="653"/>
        <v>1.1649354943302594</v>
      </c>
      <c r="R2874">
        <f t="shared" si="654"/>
        <v>0.9440993384982781</v>
      </c>
      <c r="S2874" s="296">
        <f t="shared" si="661"/>
        <v>0</v>
      </c>
      <c r="T2874" s="283">
        <f t="shared" si="662"/>
        <v>0.12077104706930797</v>
      </c>
    </row>
    <row r="2875" spans="1:20" x14ac:dyDescent="0.25">
      <c r="A2875" s="286">
        <v>43220</v>
      </c>
      <c r="B2875" s="1">
        <f t="shared" si="655"/>
        <v>1</v>
      </c>
      <c r="C2875" s="285">
        <v>17</v>
      </c>
      <c r="D2875" t="s">
        <v>714</v>
      </c>
      <c r="F2875" s="16">
        <v>57</v>
      </c>
      <c r="G2875" t="str">
        <f t="shared" si="649"/>
        <v>heating</v>
      </c>
      <c r="H2875" s="283">
        <f>IF(G2875="heating",F2875*Assumptions!M$4+Assumptions!M$7,0)</f>
        <v>0.13432306238893654</v>
      </c>
      <c r="I2875" s="15">
        <f t="shared" si="650"/>
        <v>0.94025748850374469</v>
      </c>
      <c r="J2875" s="15">
        <f t="shared" si="651"/>
        <v>1.017726725449043</v>
      </c>
      <c r="K2875" s="283">
        <f t="shared" si="656"/>
        <v>0.12853711996343867</v>
      </c>
      <c r="L2875" s="283">
        <f t="shared" si="657"/>
        <v>4.2530692972692208</v>
      </c>
      <c r="M2875" s="283">
        <f t="shared" si="658"/>
        <v>1.8652628741598105</v>
      </c>
      <c r="N2875" s="283">
        <f t="shared" si="659"/>
        <v>4.1119599131986844</v>
      </c>
      <c r="O2875" s="283">
        <f t="shared" si="660"/>
        <v>0.13294810504381901</v>
      </c>
      <c r="P2875" s="21">
        <f t="shared" si="652"/>
        <v>0</v>
      </c>
      <c r="Q2875" s="21">
        <f t="shared" si="653"/>
        <v>1.3521540118753073</v>
      </c>
      <c r="R2875">
        <f t="shared" si="654"/>
        <v>0.9440993384982781</v>
      </c>
      <c r="S2875" s="296">
        <f t="shared" si="661"/>
        <v>0</v>
      </c>
      <c r="T2875" s="283">
        <f t="shared" si="662"/>
        <v>0.12853711996343867</v>
      </c>
    </row>
    <row r="2876" spans="1:20" x14ac:dyDescent="0.25">
      <c r="A2876" s="286">
        <v>43220</v>
      </c>
      <c r="B2876" s="1">
        <f t="shared" si="655"/>
        <v>1</v>
      </c>
      <c r="C2876" s="285">
        <v>18</v>
      </c>
      <c r="D2876" t="s">
        <v>714</v>
      </c>
      <c r="F2876" s="16">
        <v>55</v>
      </c>
      <c r="G2876" t="str">
        <f t="shared" si="649"/>
        <v>heating</v>
      </c>
      <c r="H2876" s="283">
        <f>IF(G2876="heating",F2876*Assumptions!M$4+Assumptions!M$7,0)</f>
        <v>0.15571481086301653</v>
      </c>
      <c r="I2876" s="15">
        <f t="shared" si="650"/>
        <v>0.98182363790757687</v>
      </c>
      <c r="J2876" s="15">
        <f t="shared" si="651"/>
        <v>1.017726725449043</v>
      </c>
      <c r="K2876" s="283">
        <f t="shared" si="656"/>
        <v>0.15559462331682619</v>
      </c>
      <c r="L2876" s="283">
        <f t="shared" si="657"/>
        <v>4.1851135499983272</v>
      </c>
      <c r="M2876" s="283">
        <f t="shared" si="658"/>
        <v>2.2218301395866602</v>
      </c>
      <c r="N2876" s="283">
        <f t="shared" si="659"/>
        <v>3.9876635481217684</v>
      </c>
      <c r="O2876" s="283">
        <f t="shared" si="660"/>
        <v>0.16329892391670009</v>
      </c>
      <c r="P2876" s="21">
        <f t="shared" si="652"/>
        <v>0</v>
      </c>
      <c r="Q2876" s="21">
        <f t="shared" si="653"/>
        <v>1.5598916921549892</v>
      </c>
      <c r="R2876">
        <f t="shared" si="654"/>
        <v>0.9440993384982781</v>
      </c>
      <c r="S2876" s="296">
        <f t="shared" si="661"/>
        <v>0</v>
      </c>
      <c r="T2876" s="283">
        <f t="shared" si="662"/>
        <v>0.15559462331682619</v>
      </c>
    </row>
    <row r="2877" spans="1:20" x14ac:dyDescent="0.25">
      <c r="A2877" s="286">
        <v>43220</v>
      </c>
      <c r="B2877" s="1">
        <f t="shared" si="655"/>
        <v>1</v>
      </c>
      <c r="C2877" s="285">
        <v>19</v>
      </c>
      <c r="D2877" t="s">
        <v>714</v>
      </c>
      <c r="F2877" s="16">
        <v>52</v>
      </c>
      <c r="G2877" t="str">
        <f t="shared" si="649"/>
        <v>heating</v>
      </c>
      <c r="H2877" s="283">
        <f>IF(G2877="heating",F2877*Assumptions!M$4+Assumptions!M$7,0)</f>
        <v>0.18780243357413662</v>
      </c>
      <c r="I2877" s="15">
        <f t="shared" si="650"/>
        <v>0.98418842963438757</v>
      </c>
      <c r="J2877" s="15">
        <f t="shared" si="651"/>
        <v>1.017726725449043</v>
      </c>
      <c r="K2877" s="283">
        <f t="shared" si="656"/>
        <v>0.18810946570989362</v>
      </c>
      <c r="L2877" s="283">
        <f t="shared" si="657"/>
        <v>4.0950984110509578</v>
      </c>
      <c r="M2877" s="283">
        <f t="shared" si="658"/>
        <v>2.6283549533391684</v>
      </c>
      <c r="N2877" s="283">
        <f t="shared" si="659"/>
        <v>3.802065958051716</v>
      </c>
      <c r="O2877" s="283">
        <f t="shared" si="660"/>
        <v>0.20260741992150152</v>
      </c>
      <c r="P2877" s="21">
        <f t="shared" si="652"/>
        <v>0</v>
      </c>
      <c r="Q2877" s="21">
        <f t="shared" si="653"/>
        <v>1.6764212681468484</v>
      </c>
      <c r="R2877">
        <f t="shared" si="654"/>
        <v>0.9440993384982781</v>
      </c>
      <c r="S2877" s="296">
        <f t="shared" si="661"/>
        <v>0</v>
      </c>
      <c r="T2877" s="283">
        <f t="shared" si="662"/>
        <v>0.18810946570989362</v>
      </c>
    </row>
    <row r="2878" spans="1:20" x14ac:dyDescent="0.25">
      <c r="A2878" s="286">
        <v>43220</v>
      </c>
      <c r="B2878" s="1">
        <f t="shared" si="655"/>
        <v>1</v>
      </c>
      <c r="C2878" s="285">
        <v>20</v>
      </c>
      <c r="D2878" t="s">
        <v>714</v>
      </c>
      <c r="F2878" s="16">
        <v>52</v>
      </c>
      <c r="G2878" t="str">
        <f t="shared" si="649"/>
        <v>heating</v>
      </c>
      <c r="H2878" s="283">
        <f>IF(G2878="heating",F2878*Assumptions!M$4+Assumptions!M$7,0)</f>
        <v>0.18780243357413662</v>
      </c>
      <c r="I2878" s="15">
        <f t="shared" si="650"/>
        <v>0.97071962311712034</v>
      </c>
      <c r="J2878" s="15">
        <f t="shared" si="651"/>
        <v>1.017726725449043</v>
      </c>
      <c r="K2878" s="283">
        <f t="shared" si="656"/>
        <v>0.18553515176611532</v>
      </c>
      <c r="L2878" s="283">
        <f t="shared" si="657"/>
        <v>4.0950984110509578</v>
      </c>
      <c r="M2878" s="283">
        <f t="shared" si="658"/>
        <v>2.5923854141134561</v>
      </c>
      <c r="N2878" s="283">
        <f t="shared" si="659"/>
        <v>3.802065958051716</v>
      </c>
      <c r="O2878" s="283">
        <f t="shared" si="660"/>
        <v>0.19983469870702925</v>
      </c>
      <c r="P2878" s="21">
        <f t="shared" si="652"/>
        <v>0</v>
      </c>
      <c r="Q2878" s="21">
        <f t="shared" si="653"/>
        <v>1.52436960139122</v>
      </c>
      <c r="R2878">
        <f t="shared" si="654"/>
        <v>0.9440993384982781</v>
      </c>
      <c r="S2878" s="296">
        <f t="shared" si="661"/>
        <v>0</v>
      </c>
      <c r="T2878" s="283">
        <f t="shared" si="662"/>
        <v>0.18553515176611532</v>
      </c>
    </row>
    <row r="2879" spans="1:20" x14ac:dyDescent="0.25">
      <c r="A2879" s="286">
        <v>43220</v>
      </c>
      <c r="B2879" s="1">
        <f t="shared" si="655"/>
        <v>1</v>
      </c>
      <c r="C2879" s="285">
        <v>21</v>
      </c>
      <c r="D2879" t="s">
        <v>714</v>
      </c>
      <c r="F2879" s="16">
        <v>46</v>
      </c>
      <c r="G2879" t="str">
        <f t="shared" si="649"/>
        <v>heating</v>
      </c>
      <c r="H2879" s="283">
        <f>IF(G2879="heating",F2879*Assumptions!M$4+Assumptions!M$7,0)</f>
        <v>0.2519776789963768</v>
      </c>
      <c r="I2879" s="15">
        <f t="shared" si="650"/>
        <v>0.95751150862929935</v>
      </c>
      <c r="J2879" s="15">
        <f t="shared" si="651"/>
        <v>1.017726725449043</v>
      </c>
      <c r="K2879" s="283">
        <f t="shared" si="656"/>
        <v>0.24554848168439941</v>
      </c>
      <c r="L2879" s="283">
        <f t="shared" si="657"/>
        <v>3.8708416397494121</v>
      </c>
      <c r="M2879" s="283">
        <f t="shared" si="658"/>
        <v>3.2430353288859193</v>
      </c>
      <c r="N2879" s="283">
        <f t="shared" si="659"/>
        <v>3.4228778732085736</v>
      </c>
      <c r="O2879" s="283">
        <f t="shared" si="660"/>
        <v>0.27768425362785404</v>
      </c>
      <c r="P2879" s="21">
        <f t="shared" si="652"/>
        <v>0</v>
      </c>
      <c r="Q2879" s="21">
        <f t="shared" si="653"/>
        <v>1.4448604713749031</v>
      </c>
      <c r="R2879">
        <f t="shared" si="654"/>
        <v>0.9440993384982781</v>
      </c>
      <c r="S2879" s="296">
        <f t="shared" si="661"/>
        <v>0</v>
      </c>
      <c r="T2879" s="283">
        <f t="shared" si="662"/>
        <v>0.24554848168439941</v>
      </c>
    </row>
    <row r="2880" spans="1:20" x14ac:dyDescent="0.25">
      <c r="A2880" s="286">
        <v>43220</v>
      </c>
      <c r="B2880" s="1">
        <f t="shared" si="655"/>
        <v>1</v>
      </c>
      <c r="C2880" s="285">
        <v>22</v>
      </c>
      <c r="D2880" t="s">
        <v>714</v>
      </c>
      <c r="F2880" s="16">
        <v>46</v>
      </c>
      <c r="G2880" t="str">
        <f t="shared" si="649"/>
        <v>heating</v>
      </c>
      <c r="H2880" s="283">
        <f>IF(G2880="heating",F2880*Assumptions!M$4+Assumptions!M$7,0)</f>
        <v>0.2519776789963768</v>
      </c>
      <c r="I2880" s="15">
        <f t="shared" si="650"/>
        <v>0.9426530227543114</v>
      </c>
      <c r="J2880" s="15">
        <f t="shared" si="651"/>
        <v>1.017726725449043</v>
      </c>
      <c r="K2880" s="283">
        <f t="shared" si="656"/>
        <v>0.24173810591987699</v>
      </c>
      <c r="L2880" s="283">
        <f t="shared" si="657"/>
        <v>3.8708416397494121</v>
      </c>
      <c r="M2880" s="283">
        <f t="shared" si="658"/>
        <v>3.1927105085656722</v>
      </c>
      <c r="N2880" s="283">
        <f t="shared" si="659"/>
        <v>3.4228778732085736</v>
      </c>
      <c r="O2880" s="283">
        <f t="shared" si="660"/>
        <v>0.27337520091877227</v>
      </c>
      <c r="P2880" s="21">
        <f t="shared" si="652"/>
        <v>0</v>
      </c>
      <c r="Q2880" s="21">
        <f t="shared" si="653"/>
        <v>1.2427137171080138</v>
      </c>
      <c r="R2880">
        <f t="shared" si="654"/>
        <v>0.9440993384982781</v>
      </c>
      <c r="S2880" s="296">
        <f t="shared" si="661"/>
        <v>0</v>
      </c>
      <c r="T2880" s="283">
        <f t="shared" si="662"/>
        <v>0.24173810591987699</v>
      </c>
    </row>
    <row r="2881" spans="1:20" x14ac:dyDescent="0.25">
      <c r="A2881" s="286">
        <v>43220</v>
      </c>
      <c r="B2881" s="1">
        <f t="shared" si="655"/>
        <v>1</v>
      </c>
      <c r="C2881" s="285">
        <v>23</v>
      </c>
      <c r="D2881" t="s">
        <v>713</v>
      </c>
      <c r="F2881" s="16">
        <v>41</v>
      </c>
      <c r="G2881" t="str">
        <f t="shared" si="649"/>
        <v>heating</v>
      </c>
      <c r="H2881" s="283">
        <f>IF(G2881="heating",F2881*Assumptions!M$4+Assumptions!M$7,0)</f>
        <v>0.30545705018157687</v>
      </c>
      <c r="I2881" s="15">
        <f t="shared" si="650"/>
        <v>0.94450710149963013</v>
      </c>
      <c r="J2881" s="15">
        <f t="shared" si="651"/>
        <v>1.017726725449043</v>
      </c>
      <c r="K2881" s="283">
        <f t="shared" si="656"/>
        <v>0.29362062601132999</v>
      </c>
      <c r="L2881" s="283">
        <f t="shared" si="657"/>
        <v>3.6290180754851575</v>
      </c>
      <c r="M2881" s="283">
        <f t="shared" si="658"/>
        <v>3.6356721557528697</v>
      </c>
      <c r="N2881" s="283">
        <f t="shared" si="659"/>
        <v>3.0927664988509331</v>
      </c>
      <c r="O2881" s="283">
        <f t="shared" si="660"/>
        <v>0.3445312019275536</v>
      </c>
      <c r="P2881" s="21">
        <f t="shared" si="652"/>
        <v>0</v>
      </c>
      <c r="Q2881" s="21">
        <f t="shared" si="653"/>
        <v>1.0297519246597011</v>
      </c>
      <c r="R2881">
        <f t="shared" si="654"/>
        <v>0.9440993384982781</v>
      </c>
      <c r="S2881" s="296">
        <f t="shared" si="661"/>
        <v>0</v>
      </c>
      <c r="T2881" s="283">
        <f t="shared" si="662"/>
        <v>0.29362062601132999</v>
      </c>
    </row>
    <row r="2882" spans="1:20" x14ac:dyDescent="0.25">
      <c r="A2882" s="286">
        <v>43221</v>
      </c>
      <c r="B2882" s="1">
        <f t="shared" si="655"/>
        <v>2</v>
      </c>
      <c r="C2882" s="285">
        <v>0</v>
      </c>
      <c r="D2882" t="s">
        <v>713</v>
      </c>
      <c r="F2882" s="16">
        <v>46</v>
      </c>
      <c r="G2882" t="str">
        <f t="shared" ref="G2882:G2945" si="663">VLOOKUP(A2882,U$2:W$366,3,FALSE)</f>
        <v>Cooling</v>
      </c>
      <c r="H2882" s="283">
        <f>IF(G2882="heating",F2882*Assumptions!M$4+Assumptions!M$7,0)</f>
        <v>0</v>
      </c>
      <c r="I2882" s="15">
        <f t="shared" ref="I2882:I2945" si="664">VLOOKUP(C2882,AO$2:AQ$25,3,FALSE)</f>
        <v>0.97481507806017154</v>
      </c>
      <c r="J2882" s="15">
        <f t="shared" ref="J2882:J2945" si="665">VLOOKUP(B2882,AS$4:AU$10,3,FALSE)</f>
        <v>1.0199659078795975</v>
      </c>
      <c r="K2882" s="283">
        <f t="shared" si="656"/>
        <v>0</v>
      </c>
      <c r="L2882" s="283">
        <f t="shared" si="657"/>
        <v>3.8708416397494121</v>
      </c>
      <c r="M2882" s="283">
        <f t="shared" si="658"/>
        <v>0</v>
      </c>
      <c r="N2882" s="283">
        <f t="shared" si="659"/>
        <v>3.4228778732085736</v>
      </c>
      <c r="O2882" s="283">
        <f t="shared" si="660"/>
        <v>0</v>
      </c>
      <c r="P2882" s="21">
        <f t="shared" ref="P2882:P2945" si="666">IF(G2882="cooling",IF(F2882&lt;61,0.025,(F2882^2*AX$25+F2882*AY$25+AZ$25)),0)</f>
        <v>2.5000000000000001E-2</v>
      </c>
      <c r="Q2882" s="21">
        <f t="shared" ref="Q2882:Q2945" si="667">VLOOKUP(C2882,BB$2:BC$25,2,FALSE)</f>
        <v>0.90668853391740301</v>
      </c>
      <c r="R2882">
        <f t="shared" ref="R2882:R2945" si="668">VLOOKUP(B2882,AS$4:AV$10,4,FALSE)</f>
        <v>0.83668510409641816</v>
      </c>
      <c r="S2882" s="296">
        <f t="shared" si="661"/>
        <v>1.8965319759592779E-2</v>
      </c>
      <c r="T2882" s="283">
        <f t="shared" si="662"/>
        <v>1.8965319759592779E-2</v>
      </c>
    </row>
    <row r="2883" spans="1:20" x14ac:dyDescent="0.25">
      <c r="A2883" s="286">
        <v>43221</v>
      </c>
      <c r="B2883" s="1">
        <f t="shared" ref="B2883:B2946" si="669">WEEKDAY(A2883,2)</f>
        <v>2</v>
      </c>
      <c r="C2883" s="285">
        <v>1</v>
      </c>
      <c r="D2883" t="s">
        <v>713</v>
      </c>
      <c r="F2883" s="16">
        <v>46</v>
      </c>
      <c r="G2883" t="str">
        <f t="shared" si="663"/>
        <v>Cooling</v>
      </c>
      <c r="H2883" s="283">
        <f>IF(G2883="heating",F2883*Assumptions!M$4+Assumptions!M$7,0)</f>
        <v>0</v>
      </c>
      <c r="I2883" s="15">
        <f t="shared" si="664"/>
        <v>1.012242869806885</v>
      </c>
      <c r="J2883" s="15">
        <f t="shared" si="665"/>
        <v>1.0199659078795975</v>
      </c>
      <c r="K2883" s="283">
        <f t="shared" ref="K2883:K2946" si="670">H2883*I2883*J2883</f>
        <v>0</v>
      </c>
      <c r="L2883" s="283">
        <f t="shared" ref="L2883:L2946" si="671">VLOOKUP(F2883,BL$2:BN$92,2,FALSE)</f>
        <v>3.8708416397494121</v>
      </c>
      <c r="M2883" s="283">
        <f t="shared" ref="M2883:M2946" si="672">IF(G2883="heating",K2883*(L2883*3.412),0)</f>
        <v>0</v>
      </c>
      <c r="N2883" s="283">
        <f t="shared" ref="N2883:N2946" si="673">VLOOKUP(F2883,BL$2:BN$92,3,FALSE)</f>
        <v>3.4228778732085736</v>
      </c>
      <c r="O2883" s="283">
        <f t="shared" ref="O2883:O2946" si="674">IF(F2883&lt;=61,IF(G2883="heating",IF(F2883&gt;=5,K2883*L2883/N2883,0),0),0)</f>
        <v>0</v>
      </c>
      <c r="P2883" s="21">
        <f t="shared" si="666"/>
        <v>2.5000000000000001E-2</v>
      </c>
      <c r="Q2883" s="21">
        <f t="shared" si="667"/>
        <v>0.81803459285312596</v>
      </c>
      <c r="R2883">
        <f t="shared" si="668"/>
        <v>0.83668510409641816</v>
      </c>
      <c r="S2883" s="296">
        <f t="shared" ref="S2883:S2946" si="675">P2883*Q2883*R2883</f>
        <v>1.7110933961894718E-2</v>
      </c>
      <c r="T2883" s="283">
        <f t="shared" ref="T2883:T2946" si="676">K2883+S2883</f>
        <v>1.7110933961894718E-2</v>
      </c>
    </row>
    <row r="2884" spans="1:20" x14ac:dyDescent="0.25">
      <c r="A2884" s="286">
        <v>43221</v>
      </c>
      <c r="B2884" s="1">
        <f t="shared" si="669"/>
        <v>2</v>
      </c>
      <c r="C2884" s="285">
        <v>2</v>
      </c>
      <c r="D2884" t="s">
        <v>713</v>
      </c>
      <c r="F2884" s="16">
        <v>45</v>
      </c>
      <c r="G2884" t="str">
        <f t="shared" si="663"/>
        <v>Cooling</v>
      </c>
      <c r="H2884" s="283">
        <f>IF(G2884="heating",F2884*Assumptions!M$4+Assumptions!M$7,0)</f>
        <v>0</v>
      </c>
      <c r="I2884" s="15">
        <f t="shared" si="664"/>
        <v>1.0509704703585963</v>
      </c>
      <c r="J2884" s="15">
        <f t="shared" si="665"/>
        <v>1.0199659078795975</v>
      </c>
      <c r="K2884" s="283">
        <f t="shared" si="670"/>
        <v>0</v>
      </c>
      <c r="L2884" s="283">
        <f t="shared" si="671"/>
        <v>3.8225513186096443</v>
      </c>
      <c r="M2884" s="283">
        <f t="shared" si="672"/>
        <v>0</v>
      </c>
      <c r="N2884" s="283">
        <f t="shared" si="673"/>
        <v>3.3574836377085973</v>
      </c>
      <c r="O2884" s="283">
        <f t="shared" si="674"/>
        <v>0</v>
      </c>
      <c r="P2884" s="21">
        <f t="shared" si="666"/>
        <v>2.5000000000000001E-2</v>
      </c>
      <c r="Q2884" s="21">
        <f t="shared" si="667"/>
        <v>0.74507607494346417</v>
      </c>
      <c r="R2884">
        <f t="shared" si="668"/>
        <v>0.83668510409641816</v>
      </c>
      <c r="S2884" s="296">
        <f t="shared" si="675"/>
        <v>1.5584851333095574E-2</v>
      </c>
      <c r="T2884" s="283">
        <f t="shared" si="676"/>
        <v>1.5584851333095574E-2</v>
      </c>
    </row>
    <row r="2885" spans="1:20" x14ac:dyDescent="0.25">
      <c r="A2885" s="286">
        <v>43221</v>
      </c>
      <c r="B2885" s="1">
        <f t="shared" si="669"/>
        <v>2</v>
      </c>
      <c r="C2885" s="285">
        <v>3</v>
      </c>
      <c r="D2885" t="s">
        <v>713</v>
      </c>
      <c r="F2885" s="16">
        <v>45</v>
      </c>
      <c r="G2885" t="str">
        <f t="shared" si="663"/>
        <v>Cooling</v>
      </c>
      <c r="H2885" s="283">
        <f>IF(G2885="heating",F2885*Assumptions!M$4+Assumptions!M$7,0)</f>
        <v>0</v>
      </c>
      <c r="I2885" s="15">
        <f t="shared" si="664"/>
        <v>1.0924036124451033</v>
      </c>
      <c r="J2885" s="15">
        <f t="shared" si="665"/>
        <v>1.0199659078795975</v>
      </c>
      <c r="K2885" s="283">
        <f t="shared" si="670"/>
        <v>0</v>
      </c>
      <c r="L2885" s="283">
        <f t="shared" si="671"/>
        <v>3.8225513186096443</v>
      </c>
      <c r="M2885" s="283">
        <f t="shared" si="672"/>
        <v>0</v>
      </c>
      <c r="N2885" s="283">
        <f t="shared" si="673"/>
        <v>3.3574836377085973</v>
      </c>
      <c r="O2885" s="283">
        <f t="shared" si="674"/>
        <v>0</v>
      </c>
      <c r="P2885" s="21">
        <f t="shared" si="666"/>
        <v>2.5000000000000001E-2</v>
      </c>
      <c r="Q2885" s="21">
        <f t="shared" si="667"/>
        <v>0.69158980876382303</v>
      </c>
      <c r="R2885">
        <f t="shared" si="668"/>
        <v>0.83668510409641816</v>
      </c>
      <c r="S2885" s="296">
        <f t="shared" si="675"/>
        <v>1.4466072278439532E-2</v>
      </c>
      <c r="T2885" s="283">
        <f t="shared" si="676"/>
        <v>1.4466072278439532E-2</v>
      </c>
    </row>
    <row r="2886" spans="1:20" x14ac:dyDescent="0.25">
      <c r="A2886" s="286">
        <v>43221</v>
      </c>
      <c r="B2886" s="1">
        <f t="shared" si="669"/>
        <v>2</v>
      </c>
      <c r="C2886" s="285">
        <v>4</v>
      </c>
      <c r="D2886" t="s">
        <v>713</v>
      </c>
      <c r="F2886" s="16">
        <v>45</v>
      </c>
      <c r="G2886" t="str">
        <f t="shared" si="663"/>
        <v>Cooling</v>
      </c>
      <c r="H2886" s="283">
        <f>IF(G2886="heating",F2886*Assumptions!M$4+Assumptions!M$7,0)</f>
        <v>0</v>
      </c>
      <c r="I2886" s="15">
        <f t="shared" si="664"/>
        <v>1.1348296917927807</v>
      </c>
      <c r="J2886" s="15">
        <f t="shared" si="665"/>
        <v>1.0199659078795975</v>
      </c>
      <c r="K2886" s="283">
        <f t="shared" si="670"/>
        <v>0</v>
      </c>
      <c r="L2886" s="283">
        <f t="shared" si="671"/>
        <v>3.8225513186096443</v>
      </c>
      <c r="M2886" s="283">
        <f t="shared" si="672"/>
        <v>0</v>
      </c>
      <c r="N2886" s="283">
        <f t="shared" si="673"/>
        <v>3.3574836377085973</v>
      </c>
      <c r="O2886" s="283">
        <f t="shared" si="674"/>
        <v>0</v>
      </c>
      <c r="P2886" s="21">
        <f t="shared" si="666"/>
        <v>2.5000000000000001E-2</v>
      </c>
      <c r="Q2886" s="21">
        <f t="shared" si="667"/>
        <v>0.6473875548762833</v>
      </c>
      <c r="R2886">
        <f t="shared" si="668"/>
        <v>0.83668510409641816</v>
      </c>
      <c r="S2886" s="296">
        <f t="shared" si="675"/>
        <v>1.354148809355972E-2</v>
      </c>
      <c r="T2886" s="283">
        <f t="shared" si="676"/>
        <v>1.354148809355972E-2</v>
      </c>
    </row>
    <row r="2887" spans="1:20" x14ac:dyDescent="0.25">
      <c r="A2887" s="286">
        <v>43221</v>
      </c>
      <c r="B2887" s="1">
        <f t="shared" si="669"/>
        <v>2</v>
      </c>
      <c r="C2887" s="285">
        <v>5</v>
      </c>
      <c r="D2887" t="s">
        <v>713</v>
      </c>
      <c r="F2887" s="16">
        <v>43</v>
      </c>
      <c r="G2887" t="str">
        <f t="shared" si="663"/>
        <v>Cooling</v>
      </c>
      <c r="H2887" s="283">
        <f>IF(G2887="heating",F2887*Assumptions!M$4+Assumptions!M$7,0)</f>
        <v>0</v>
      </c>
      <c r="I2887" s="15">
        <f t="shared" si="664"/>
        <v>1.1635558681477385</v>
      </c>
      <c r="J2887" s="15">
        <f t="shared" si="665"/>
        <v>1.0199659078795975</v>
      </c>
      <c r="K2887" s="283">
        <f t="shared" si="670"/>
        <v>0</v>
      </c>
      <c r="L2887" s="283">
        <f t="shared" si="671"/>
        <v>3.7370271581932331</v>
      </c>
      <c r="M2887" s="283">
        <f t="shared" si="672"/>
        <v>0</v>
      </c>
      <c r="N2887" s="283">
        <f t="shared" si="673"/>
        <v>3.2278965655525562</v>
      </c>
      <c r="O2887" s="283">
        <f t="shared" si="674"/>
        <v>0</v>
      </c>
      <c r="P2887" s="21">
        <f t="shared" si="666"/>
        <v>2.5000000000000001E-2</v>
      </c>
      <c r="Q2887" s="21">
        <f t="shared" si="667"/>
        <v>0.72139578924615555</v>
      </c>
      <c r="R2887">
        <f t="shared" si="668"/>
        <v>0.83668510409641816</v>
      </c>
      <c r="S2887" s="296">
        <f t="shared" si="675"/>
        <v>1.5089527775503436E-2</v>
      </c>
      <c r="T2887" s="283">
        <f t="shared" si="676"/>
        <v>1.5089527775503436E-2</v>
      </c>
    </row>
    <row r="2888" spans="1:20" x14ac:dyDescent="0.25">
      <c r="A2888" s="286">
        <v>43221</v>
      </c>
      <c r="B2888" s="1">
        <f t="shared" si="669"/>
        <v>2</v>
      </c>
      <c r="C2888" s="285">
        <v>6</v>
      </c>
      <c r="D2888" t="s">
        <v>713</v>
      </c>
      <c r="F2888" s="16">
        <v>45</v>
      </c>
      <c r="G2888" t="str">
        <f t="shared" si="663"/>
        <v>Cooling</v>
      </c>
      <c r="H2888" s="283">
        <f>IF(G2888="heating",F2888*Assumptions!M$4+Assumptions!M$7,0)</f>
        <v>0</v>
      </c>
      <c r="I2888" s="15">
        <f t="shared" si="664"/>
        <v>1.2083911162615524</v>
      </c>
      <c r="J2888" s="15">
        <f t="shared" si="665"/>
        <v>1.0199659078795975</v>
      </c>
      <c r="K2888" s="283">
        <f t="shared" si="670"/>
        <v>0</v>
      </c>
      <c r="L2888" s="283">
        <f t="shared" si="671"/>
        <v>3.8225513186096443</v>
      </c>
      <c r="M2888" s="283">
        <f t="shared" si="672"/>
        <v>0</v>
      </c>
      <c r="N2888" s="283">
        <f t="shared" si="673"/>
        <v>3.3574836377085973</v>
      </c>
      <c r="O2888" s="283">
        <f t="shared" si="674"/>
        <v>0</v>
      </c>
      <c r="P2888" s="21">
        <f t="shared" si="666"/>
        <v>2.5000000000000001E-2</v>
      </c>
      <c r="Q2888" s="21">
        <f t="shared" si="667"/>
        <v>0.87787080972652631</v>
      </c>
      <c r="R2888">
        <f t="shared" si="668"/>
        <v>0.83668510409641816</v>
      </c>
      <c r="S2888" s="296">
        <f t="shared" si="675"/>
        <v>1.8362535745481141E-2</v>
      </c>
      <c r="T2888" s="283">
        <f t="shared" si="676"/>
        <v>1.8362535745481141E-2</v>
      </c>
    </row>
    <row r="2889" spans="1:20" x14ac:dyDescent="0.25">
      <c r="A2889" s="286">
        <v>43221</v>
      </c>
      <c r="B2889" s="1">
        <f t="shared" si="669"/>
        <v>2</v>
      </c>
      <c r="C2889" s="285">
        <v>7</v>
      </c>
      <c r="D2889" t="s">
        <v>714</v>
      </c>
      <c r="F2889" s="16">
        <v>50</v>
      </c>
      <c r="G2889" t="str">
        <f t="shared" si="663"/>
        <v>Cooling</v>
      </c>
      <c r="H2889" s="283">
        <f>IF(G2889="heating",F2889*Assumptions!M$4+Assumptions!M$7,0)</f>
        <v>0</v>
      </c>
      <c r="I2889" s="15">
        <f t="shared" si="664"/>
        <v>1.1637425769249583</v>
      </c>
      <c r="J2889" s="15">
        <f t="shared" si="665"/>
        <v>1.0199659078795975</v>
      </c>
      <c r="K2889" s="283">
        <f t="shared" si="670"/>
        <v>0</v>
      </c>
      <c r="L2889" s="283">
        <f t="shared" si="671"/>
        <v>4.0351685236640416</v>
      </c>
      <c r="M2889" s="283">
        <f t="shared" si="672"/>
        <v>0</v>
      </c>
      <c r="N2889" s="283">
        <f t="shared" si="673"/>
        <v>3.6783220436298789</v>
      </c>
      <c r="O2889" s="283">
        <f t="shared" si="674"/>
        <v>0</v>
      </c>
      <c r="P2889" s="21">
        <f t="shared" si="666"/>
        <v>2.5000000000000001E-2</v>
      </c>
      <c r="Q2889" s="21">
        <f t="shared" si="667"/>
        <v>0.97331382064367777</v>
      </c>
      <c r="R2889">
        <f t="shared" si="668"/>
        <v>0.83668510409641816</v>
      </c>
      <c r="S2889" s="296">
        <f t="shared" si="675"/>
        <v>2.035892938359345E-2</v>
      </c>
      <c r="T2889" s="283">
        <f t="shared" si="676"/>
        <v>2.035892938359345E-2</v>
      </c>
    </row>
    <row r="2890" spans="1:20" x14ac:dyDescent="0.25">
      <c r="A2890" s="286">
        <v>43221</v>
      </c>
      <c r="B2890" s="1">
        <f t="shared" si="669"/>
        <v>2</v>
      </c>
      <c r="C2890" s="285">
        <v>8</v>
      </c>
      <c r="D2890" t="s">
        <v>714</v>
      </c>
      <c r="F2890" s="16">
        <v>55</v>
      </c>
      <c r="G2890" t="str">
        <f t="shared" si="663"/>
        <v>Cooling</v>
      </c>
      <c r="H2890" s="283">
        <f>IF(G2890="heating",F2890*Assumptions!M$4+Assumptions!M$7,0)</f>
        <v>0</v>
      </c>
      <c r="I2890" s="15">
        <f t="shared" si="664"/>
        <v>1.094193721037565</v>
      </c>
      <c r="J2890" s="15">
        <f t="shared" si="665"/>
        <v>1.0199659078795975</v>
      </c>
      <c r="K2890" s="283">
        <f t="shared" si="670"/>
        <v>0</v>
      </c>
      <c r="L2890" s="283">
        <f t="shared" si="671"/>
        <v>4.1851135499983272</v>
      </c>
      <c r="M2890" s="283">
        <f t="shared" si="672"/>
        <v>0</v>
      </c>
      <c r="N2890" s="283">
        <f t="shared" si="673"/>
        <v>3.9876635481217684</v>
      </c>
      <c r="O2890" s="283">
        <f t="shared" si="674"/>
        <v>0</v>
      </c>
      <c r="P2890" s="21">
        <f t="shared" si="666"/>
        <v>2.5000000000000001E-2</v>
      </c>
      <c r="Q2890" s="21">
        <f t="shared" si="667"/>
        <v>0.94940007506179924</v>
      </c>
      <c r="R2890">
        <f t="shared" si="668"/>
        <v>0.83668510409641816</v>
      </c>
      <c r="S2890" s="296">
        <f t="shared" si="675"/>
        <v>1.9858722515805716E-2</v>
      </c>
      <c r="T2890" s="283">
        <f t="shared" si="676"/>
        <v>1.9858722515805716E-2</v>
      </c>
    </row>
    <row r="2891" spans="1:20" x14ac:dyDescent="0.25">
      <c r="A2891" s="286">
        <v>43221</v>
      </c>
      <c r="B2891" s="1">
        <f t="shared" si="669"/>
        <v>2</v>
      </c>
      <c r="C2891" s="285">
        <v>9</v>
      </c>
      <c r="D2891" t="s">
        <v>714</v>
      </c>
      <c r="F2891" s="16">
        <v>61</v>
      </c>
      <c r="G2891" t="str">
        <f t="shared" si="663"/>
        <v>Cooling</v>
      </c>
      <c r="H2891" s="283">
        <f>IF(G2891="heating",F2891*Assumptions!M$4+Assumptions!M$7,0)</f>
        <v>0</v>
      </c>
      <c r="I2891" s="15">
        <f t="shared" si="664"/>
        <v>1.0343009000871222</v>
      </c>
      <c r="J2891" s="15">
        <f t="shared" si="665"/>
        <v>1.0199659078795975</v>
      </c>
      <c r="K2891" s="283">
        <f t="shared" si="670"/>
        <v>0</v>
      </c>
      <c r="L2891" s="283">
        <f t="shared" si="671"/>
        <v>4.3818232651749627</v>
      </c>
      <c r="M2891" s="283">
        <f t="shared" si="672"/>
        <v>0</v>
      </c>
      <c r="N2891" s="283">
        <f t="shared" si="673"/>
        <v>4.3585758300027857</v>
      </c>
      <c r="O2891" s="283">
        <f t="shared" si="674"/>
        <v>0</v>
      </c>
      <c r="P2891" s="21">
        <f t="shared" si="666"/>
        <v>4.5164594084734722E-2</v>
      </c>
      <c r="Q2891" s="21">
        <f t="shared" si="667"/>
        <v>0.8408485371888097</v>
      </c>
      <c r="R2891">
        <f t="shared" si="668"/>
        <v>0.83668510409641816</v>
      </c>
      <c r="S2891" s="296">
        <f t="shared" si="675"/>
        <v>3.1774441190871396E-2</v>
      </c>
      <c r="T2891" s="283">
        <f t="shared" si="676"/>
        <v>3.1774441190871396E-2</v>
      </c>
    </row>
    <row r="2892" spans="1:20" x14ac:dyDescent="0.25">
      <c r="A2892" s="286">
        <v>43221</v>
      </c>
      <c r="B2892" s="1">
        <f t="shared" si="669"/>
        <v>2</v>
      </c>
      <c r="C2892" s="285">
        <v>10</v>
      </c>
      <c r="D2892" t="s">
        <v>714</v>
      </c>
      <c r="F2892" s="16">
        <v>64</v>
      </c>
      <c r="G2892" t="str">
        <f t="shared" si="663"/>
        <v>Cooling</v>
      </c>
      <c r="H2892" s="283">
        <f>IF(G2892="heating",F2892*Assumptions!M$4+Assumptions!M$7,0)</f>
        <v>0</v>
      </c>
      <c r="I2892" s="15">
        <f t="shared" si="664"/>
        <v>0.98112329028689171</v>
      </c>
      <c r="J2892" s="15">
        <f t="shared" si="665"/>
        <v>1.0199659078795975</v>
      </c>
      <c r="K2892" s="283">
        <f t="shared" si="670"/>
        <v>0</v>
      </c>
      <c r="L2892" s="283">
        <f t="shared" si="671"/>
        <v>4.3818232651749627</v>
      </c>
      <c r="M2892" s="283">
        <f t="shared" si="672"/>
        <v>0</v>
      </c>
      <c r="N2892" s="283">
        <f t="shared" si="673"/>
        <v>4.3585758300027857</v>
      </c>
      <c r="O2892" s="283">
        <f t="shared" si="674"/>
        <v>0</v>
      </c>
      <c r="P2892" s="21">
        <f t="shared" si="666"/>
        <v>3.8036447069942136E-2</v>
      </c>
      <c r="Q2892" s="21">
        <f t="shared" si="667"/>
        <v>0.74504051125983206</v>
      </c>
      <c r="R2892">
        <f t="shared" si="668"/>
        <v>0.83668510409641816</v>
      </c>
      <c r="S2892" s="296">
        <f t="shared" si="675"/>
        <v>2.3710563115498698E-2</v>
      </c>
      <c r="T2892" s="283">
        <f t="shared" si="676"/>
        <v>2.3710563115498698E-2</v>
      </c>
    </row>
    <row r="2893" spans="1:20" x14ac:dyDescent="0.25">
      <c r="A2893" s="286">
        <v>43221</v>
      </c>
      <c r="B2893" s="1">
        <f t="shared" si="669"/>
        <v>2</v>
      </c>
      <c r="C2893" s="285">
        <v>11</v>
      </c>
      <c r="D2893" t="s">
        <v>714</v>
      </c>
      <c r="F2893" s="16">
        <v>70</v>
      </c>
      <c r="G2893" t="str">
        <f t="shared" si="663"/>
        <v>Cooling</v>
      </c>
      <c r="H2893" s="283">
        <f>IF(G2893="heating",F2893*Assumptions!M$4+Assumptions!M$7,0)</f>
        <v>0</v>
      </c>
      <c r="I2893" s="15">
        <f t="shared" si="664"/>
        <v>0.94956163997961163</v>
      </c>
      <c r="J2893" s="15">
        <f t="shared" si="665"/>
        <v>1.0199659078795975</v>
      </c>
      <c r="K2893" s="283">
        <f t="shared" si="670"/>
        <v>0</v>
      </c>
      <c r="L2893" s="283">
        <f t="shared" si="671"/>
        <v>4.3818232651749627</v>
      </c>
      <c r="M2893" s="283">
        <f t="shared" si="672"/>
        <v>0</v>
      </c>
      <c r="N2893" s="283">
        <f t="shared" si="673"/>
        <v>4.3585758300027857</v>
      </c>
      <c r="O2893" s="283">
        <f t="shared" si="674"/>
        <v>0</v>
      </c>
      <c r="P2893" s="21">
        <f t="shared" si="666"/>
        <v>4.0604560274080326E-2</v>
      </c>
      <c r="Q2893" s="21">
        <f t="shared" si="667"/>
        <v>0.72850690893675296</v>
      </c>
      <c r="R2893">
        <f t="shared" si="668"/>
        <v>0.83668510409641816</v>
      </c>
      <c r="S2893" s="296">
        <f t="shared" si="675"/>
        <v>2.4749733312779885E-2</v>
      </c>
      <c r="T2893" s="283">
        <f t="shared" si="676"/>
        <v>2.4749733312779885E-2</v>
      </c>
    </row>
    <row r="2894" spans="1:20" x14ac:dyDescent="0.25">
      <c r="A2894" s="286">
        <v>43221</v>
      </c>
      <c r="B2894" s="1">
        <f t="shared" si="669"/>
        <v>2</v>
      </c>
      <c r="C2894" s="285">
        <v>12</v>
      </c>
      <c r="D2894" t="s">
        <v>714</v>
      </c>
      <c r="F2894" s="16">
        <v>75</v>
      </c>
      <c r="G2894" t="str">
        <f t="shared" si="663"/>
        <v>Cooling</v>
      </c>
      <c r="H2894" s="283">
        <f>IF(G2894="heating",F2894*Assumptions!M$4+Assumptions!M$7,0)</f>
        <v>0</v>
      </c>
      <c r="I2894" s="15">
        <f t="shared" si="664"/>
        <v>0.91648403420261149</v>
      </c>
      <c r="J2894" s="15">
        <f t="shared" si="665"/>
        <v>1.0199659078795975</v>
      </c>
      <c r="K2894" s="283">
        <f t="shared" si="670"/>
        <v>0</v>
      </c>
      <c r="L2894" s="283" t="e">
        <f t="shared" si="671"/>
        <v>#N/A</v>
      </c>
      <c r="M2894" s="283">
        <f t="shared" si="672"/>
        <v>0</v>
      </c>
      <c r="N2894" s="283" t="e">
        <f t="shared" si="673"/>
        <v>#N/A</v>
      </c>
      <c r="O2894" s="283">
        <f t="shared" si="674"/>
        <v>0</v>
      </c>
      <c r="P2894" s="21">
        <f t="shared" si="666"/>
        <v>5.9880624941505811E-2</v>
      </c>
      <c r="Q2894" s="21">
        <f t="shared" si="667"/>
        <v>0.75910815787401487</v>
      </c>
      <c r="R2894">
        <f t="shared" si="668"/>
        <v>0.83668510409641816</v>
      </c>
      <c r="S2894" s="296">
        <f t="shared" si="675"/>
        <v>3.8032250068808053E-2</v>
      </c>
      <c r="T2894" s="283">
        <f t="shared" si="676"/>
        <v>3.8032250068808053E-2</v>
      </c>
    </row>
    <row r="2895" spans="1:20" x14ac:dyDescent="0.25">
      <c r="A2895" s="286">
        <v>43221</v>
      </c>
      <c r="B2895" s="1">
        <f t="shared" si="669"/>
        <v>2</v>
      </c>
      <c r="C2895" s="285">
        <v>13</v>
      </c>
      <c r="D2895" t="s">
        <v>714</v>
      </c>
      <c r="F2895" s="16">
        <v>79</v>
      </c>
      <c r="G2895" t="str">
        <f t="shared" si="663"/>
        <v>Cooling</v>
      </c>
      <c r="H2895" s="283">
        <f>IF(G2895="heating",F2895*Assumptions!M$4+Assumptions!M$7,0)</f>
        <v>0</v>
      </c>
      <c r="I2895" s="15">
        <f t="shared" si="664"/>
        <v>0.90040206880052787</v>
      </c>
      <c r="J2895" s="15">
        <f t="shared" si="665"/>
        <v>1.0199659078795975</v>
      </c>
      <c r="K2895" s="283">
        <f t="shared" si="670"/>
        <v>0</v>
      </c>
      <c r="L2895" s="283" t="e">
        <f t="shared" si="671"/>
        <v>#N/A</v>
      </c>
      <c r="M2895" s="283">
        <f t="shared" si="672"/>
        <v>0</v>
      </c>
      <c r="N2895" s="283" t="e">
        <f t="shared" si="673"/>
        <v>#N/A</v>
      </c>
      <c r="O2895" s="283">
        <f t="shared" si="674"/>
        <v>0</v>
      </c>
      <c r="P2895" s="21">
        <f t="shared" si="666"/>
        <v>8.6517748164594233E-2</v>
      </c>
      <c r="Q2895" s="21">
        <f t="shared" si="667"/>
        <v>0.79115902007799765</v>
      </c>
      <c r="R2895">
        <f t="shared" si="668"/>
        <v>0.83668510409641816</v>
      </c>
      <c r="S2895" s="296">
        <f t="shared" si="675"/>
        <v>5.7270507066339328E-2</v>
      </c>
      <c r="T2895" s="283">
        <f t="shared" si="676"/>
        <v>5.7270507066339328E-2</v>
      </c>
    </row>
    <row r="2896" spans="1:20" x14ac:dyDescent="0.25">
      <c r="A2896" s="286">
        <v>43221</v>
      </c>
      <c r="B2896" s="1">
        <f t="shared" si="669"/>
        <v>2</v>
      </c>
      <c r="C2896" s="285">
        <v>14</v>
      </c>
      <c r="D2896" t="s">
        <v>714</v>
      </c>
      <c r="F2896" s="16">
        <v>79</v>
      </c>
      <c r="G2896" t="str">
        <f t="shared" si="663"/>
        <v>Cooling</v>
      </c>
      <c r="H2896" s="283">
        <f>IF(G2896="heating",F2896*Assumptions!M$4+Assumptions!M$7,0)</f>
        <v>0</v>
      </c>
      <c r="I2896" s="15">
        <f t="shared" si="664"/>
        <v>0.86032894500746537</v>
      </c>
      <c r="J2896" s="15">
        <f t="shared" si="665"/>
        <v>1.0199659078795975</v>
      </c>
      <c r="K2896" s="283">
        <f t="shared" si="670"/>
        <v>0</v>
      </c>
      <c r="L2896" s="283" t="e">
        <f t="shared" si="671"/>
        <v>#N/A</v>
      </c>
      <c r="M2896" s="283">
        <f t="shared" si="672"/>
        <v>0</v>
      </c>
      <c r="N2896" s="283" t="e">
        <f t="shared" si="673"/>
        <v>#N/A</v>
      </c>
      <c r="O2896" s="283">
        <f t="shared" si="674"/>
        <v>0</v>
      </c>
      <c r="P2896" s="21">
        <f t="shared" si="666"/>
        <v>8.6517748164594233E-2</v>
      </c>
      <c r="Q2896" s="21">
        <f t="shared" si="667"/>
        <v>0.84355555031342389</v>
      </c>
      <c r="R2896">
        <f t="shared" si="668"/>
        <v>0.83668510409641816</v>
      </c>
      <c r="S2896" s="296">
        <f t="shared" si="675"/>
        <v>6.1063392919810097E-2</v>
      </c>
      <c r="T2896" s="283">
        <f t="shared" si="676"/>
        <v>6.1063392919810097E-2</v>
      </c>
    </row>
    <row r="2897" spans="1:20" x14ac:dyDescent="0.25">
      <c r="A2897" s="286">
        <v>43221</v>
      </c>
      <c r="B2897" s="1">
        <f t="shared" si="669"/>
        <v>2</v>
      </c>
      <c r="C2897" s="285">
        <v>15</v>
      </c>
      <c r="D2897" t="s">
        <v>714</v>
      </c>
      <c r="F2897" s="16">
        <v>81</v>
      </c>
      <c r="G2897" t="str">
        <f t="shared" si="663"/>
        <v>Cooling</v>
      </c>
      <c r="H2897" s="283">
        <f>IF(G2897="heating",F2897*Assumptions!M$4+Assumptions!M$7,0)</f>
        <v>0</v>
      </c>
      <c r="I2897" s="15">
        <f t="shared" si="664"/>
        <v>0.85754515037175039</v>
      </c>
      <c r="J2897" s="15">
        <f t="shared" si="665"/>
        <v>1.0199659078795975</v>
      </c>
      <c r="K2897" s="283">
        <f t="shared" si="670"/>
        <v>0</v>
      </c>
      <c r="L2897" s="283" t="e">
        <f t="shared" si="671"/>
        <v>#N/A</v>
      </c>
      <c r="M2897" s="283">
        <f t="shared" si="672"/>
        <v>0</v>
      </c>
      <c r="N2897" s="283" t="e">
        <f t="shared" si="673"/>
        <v>#N/A</v>
      </c>
      <c r="O2897" s="283">
        <f t="shared" si="674"/>
        <v>0</v>
      </c>
      <c r="P2897" s="21">
        <f t="shared" si="666"/>
        <v>0.10357506693918861</v>
      </c>
      <c r="Q2897" s="21">
        <f t="shared" si="667"/>
        <v>0.96592607327566882</v>
      </c>
      <c r="R2897">
        <f t="shared" si="668"/>
        <v>0.83668510409641816</v>
      </c>
      <c r="S2897" s="296">
        <f t="shared" si="675"/>
        <v>8.3706878862328513E-2</v>
      </c>
      <c r="T2897" s="283">
        <f t="shared" si="676"/>
        <v>8.3706878862328513E-2</v>
      </c>
    </row>
    <row r="2898" spans="1:20" x14ac:dyDescent="0.25">
      <c r="A2898" s="286">
        <v>43221</v>
      </c>
      <c r="B2898" s="1">
        <f t="shared" si="669"/>
        <v>2</v>
      </c>
      <c r="C2898" s="285">
        <v>16</v>
      </c>
      <c r="D2898" t="s">
        <v>714</v>
      </c>
      <c r="F2898" s="16">
        <v>81</v>
      </c>
      <c r="G2898" t="str">
        <f t="shared" si="663"/>
        <v>Cooling</v>
      </c>
      <c r="H2898" s="283">
        <f>IF(G2898="heating",F2898*Assumptions!M$4+Assumptions!M$7,0)</f>
        <v>0</v>
      </c>
      <c r="I2898" s="15">
        <f t="shared" si="664"/>
        <v>0.88344815438260227</v>
      </c>
      <c r="J2898" s="15">
        <f t="shared" si="665"/>
        <v>1.0199659078795975</v>
      </c>
      <c r="K2898" s="283">
        <f t="shared" si="670"/>
        <v>0</v>
      </c>
      <c r="L2898" s="283" t="e">
        <f t="shared" si="671"/>
        <v>#N/A</v>
      </c>
      <c r="M2898" s="283">
        <f t="shared" si="672"/>
        <v>0</v>
      </c>
      <c r="N2898" s="283" t="e">
        <f t="shared" si="673"/>
        <v>#N/A</v>
      </c>
      <c r="O2898" s="283">
        <f t="shared" si="674"/>
        <v>0</v>
      </c>
      <c r="P2898" s="21">
        <f t="shared" si="666"/>
        <v>0.10357506693918861</v>
      </c>
      <c r="Q2898" s="21">
        <f t="shared" si="667"/>
        <v>1.1649354943302594</v>
      </c>
      <c r="R2898">
        <f t="shared" si="668"/>
        <v>0.83668510409641816</v>
      </c>
      <c r="S2898" s="296">
        <f t="shared" si="675"/>
        <v>0.10095297870533848</v>
      </c>
      <c r="T2898" s="283">
        <f t="shared" si="676"/>
        <v>0.10095297870533848</v>
      </c>
    </row>
    <row r="2899" spans="1:20" x14ac:dyDescent="0.25">
      <c r="A2899" s="286">
        <v>43221</v>
      </c>
      <c r="B2899" s="1">
        <f t="shared" si="669"/>
        <v>2</v>
      </c>
      <c r="C2899" s="285">
        <v>17</v>
      </c>
      <c r="D2899" t="s">
        <v>714</v>
      </c>
      <c r="F2899" s="16">
        <v>79</v>
      </c>
      <c r="G2899" t="str">
        <f t="shared" si="663"/>
        <v>Cooling</v>
      </c>
      <c r="H2899" s="283">
        <f>IF(G2899="heating",F2899*Assumptions!M$4+Assumptions!M$7,0)</f>
        <v>0</v>
      </c>
      <c r="I2899" s="15">
        <f t="shared" si="664"/>
        <v>0.94025748850374469</v>
      </c>
      <c r="J2899" s="15">
        <f t="shared" si="665"/>
        <v>1.0199659078795975</v>
      </c>
      <c r="K2899" s="283">
        <f t="shared" si="670"/>
        <v>0</v>
      </c>
      <c r="L2899" s="283" t="e">
        <f t="shared" si="671"/>
        <v>#N/A</v>
      </c>
      <c r="M2899" s="283">
        <f t="shared" si="672"/>
        <v>0</v>
      </c>
      <c r="N2899" s="283" t="e">
        <f t="shared" si="673"/>
        <v>#N/A</v>
      </c>
      <c r="O2899" s="283">
        <f t="shared" si="674"/>
        <v>0</v>
      </c>
      <c r="P2899" s="21">
        <f t="shared" si="666"/>
        <v>8.6517748164594233E-2</v>
      </c>
      <c r="Q2899" s="21">
        <f t="shared" si="667"/>
        <v>1.3521540118753073</v>
      </c>
      <c r="R2899">
        <f t="shared" si="668"/>
        <v>0.83668510409641816</v>
      </c>
      <c r="S2899" s="296">
        <f t="shared" si="675"/>
        <v>9.7879874875533179E-2</v>
      </c>
      <c r="T2899" s="283">
        <f t="shared" si="676"/>
        <v>9.7879874875533179E-2</v>
      </c>
    </row>
    <row r="2900" spans="1:20" x14ac:dyDescent="0.25">
      <c r="A2900" s="286">
        <v>43221</v>
      </c>
      <c r="B2900" s="1">
        <f t="shared" si="669"/>
        <v>2</v>
      </c>
      <c r="C2900" s="285">
        <v>18</v>
      </c>
      <c r="D2900" t="s">
        <v>714</v>
      </c>
      <c r="F2900" s="16">
        <v>77</v>
      </c>
      <c r="G2900" t="str">
        <f t="shared" si="663"/>
        <v>Cooling</v>
      </c>
      <c r="H2900" s="283">
        <f>IF(G2900="heating",F2900*Assumptions!M$4+Assumptions!M$7,0)</f>
        <v>0</v>
      </c>
      <c r="I2900" s="15">
        <f t="shared" si="664"/>
        <v>0.98182363790757687</v>
      </c>
      <c r="J2900" s="15">
        <f t="shared" si="665"/>
        <v>1.0199659078795975</v>
      </c>
      <c r="K2900" s="283">
        <f t="shared" si="670"/>
        <v>0</v>
      </c>
      <c r="L2900" s="283" t="e">
        <f t="shared" si="671"/>
        <v>#N/A</v>
      </c>
      <c r="M2900" s="283">
        <f t="shared" si="672"/>
        <v>0</v>
      </c>
      <c r="N2900" s="283" t="e">
        <f t="shared" si="673"/>
        <v>#N/A</v>
      </c>
      <c r="O2900" s="283">
        <f t="shared" si="674"/>
        <v>0</v>
      </c>
      <c r="P2900" s="21">
        <f t="shared" si="666"/>
        <v>7.1952934165366855E-2</v>
      </c>
      <c r="Q2900" s="21">
        <f t="shared" si="667"/>
        <v>1.5598916921549892</v>
      </c>
      <c r="R2900">
        <f t="shared" si="668"/>
        <v>0.83668510409641816</v>
      </c>
      <c r="S2900" s="296">
        <f t="shared" si="675"/>
        <v>9.3908518867744276E-2</v>
      </c>
      <c r="T2900" s="283">
        <f t="shared" si="676"/>
        <v>9.3908518867744276E-2</v>
      </c>
    </row>
    <row r="2901" spans="1:20" x14ac:dyDescent="0.25">
      <c r="A2901" s="286">
        <v>43221</v>
      </c>
      <c r="B2901" s="1">
        <f t="shared" si="669"/>
        <v>2</v>
      </c>
      <c r="C2901" s="285">
        <v>19</v>
      </c>
      <c r="D2901" t="s">
        <v>714</v>
      </c>
      <c r="F2901" s="16">
        <v>72</v>
      </c>
      <c r="G2901" t="str">
        <f t="shared" si="663"/>
        <v>Cooling</v>
      </c>
      <c r="H2901" s="283">
        <f>IF(G2901="heating",F2901*Assumptions!M$4+Assumptions!M$7,0)</f>
        <v>0</v>
      </c>
      <c r="I2901" s="15">
        <f t="shared" si="664"/>
        <v>0.98418842963438757</v>
      </c>
      <c r="J2901" s="15">
        <f t="shared" si="665"/>
        <v>1.0199659078795975</v>
      </c>
      <c r="K2901" s="283">
        <f t="shared" si="670"/>
        <v>0</v>
      </c>
      <c r="L2901" s="283" t="e">
        <f t="shared" si="671"/>
        <v>#N/A</v>
      </c>
      <c r="M2901" s="283">
        <f t="shared" si="672"/>
        <v>0</v>
      </c>
      <c r="N2901" s="283" t="e">
        <f t="shared" si="673"/>
        <v>#N/A</v>
      </c>
      <c r="O2901" s="283">
        <f t="shared" si="674"/>
        <v>0</v>
      </c>
      <c r="P2901" s="21">
        <f t="shared" si="666"/>
        <v>4.6445607559525648E-2</v>
      </c>
      <c r="Q2901" s="21">
        <f t="shared" si="667"/>
        <v>1.6764212681468484</v>
      </c>
      <c r="R2901">
        <f t="shared" si="668"/>
        <v>0.83668510409641816</v>
      </c>
      <c r="S2901" s="296">
        <f t="shared" si="675"/>
        <v>6.5146313867685032E-2</v>
      </c>
      <c r="T2901" s="283">
        <f t="shared" si="676"/>
        <v>6.5146313867685032E-2</v>
      </c>
    </row>
    <row r="2902" spans="1:20" x14ac:dyDescent="0.25">
      <c r="A2902" s="286">
        <v>43221</v>
      </c>
      <c r="B2902" s="1">
        <f t="shared" si="669"/>
        <v>2</v>
      </c>
      <c r="C2902" s="285">
        <v>20</v>
      </c>
      <c r="D2902" t="s">
        <v>714</v>
      </c>
      <c r="F2902" s="16">
        <v>73</v>
      </c>
      <c r="G2902" t="str">
        <f t="shared" si="663"/>
        <v>Cooling</v>
      </c>
      <c r="H2902" s="283">
        <f>IF(G2902="heating",F2902*Assumptions!M$4+Assumptions!M$7,0)</f>
        <v>0</v>
      </c>
      <c r="I2902" s="15">
        <f t="shared" si="664"/>
        <v>0.97071962311712034</v>
      </c>
      <c r="J2902" s="15">
        <f t="shared" si="665"/>
        <v>1.0199659078795975</v>
      </c>
      <c r="K2902" s="283">
        <f t="shared" si="670"/>
        <v>0</v>
      </c>
      <c r="L2902" s="283" t="e">
        <f t="shared" si="671"/>
        <v>#N/A</v>
      </c>
      <c r="M2902" s="283">
        <f t="shared" si="672"/>
        <v>0</v>
      </c>
      <c r="N2902" s="283" t="e">
        <f t="shared" si="673"/>
        <v>#N/A</v>
      </c>
      <c r="O2902" s="283">
        <f t="shared" si="674"/>
        <v>0</v>
      </c>
      <c r="P2902" s="21">
        <f t="shared" si="666"/>
        <v>5.0300820493010656E-2</v>
      </c>
      <c r="Q2902" s="21">
        <f t="shared" si="667"/>
        <v>1.52436960139122</v>
      </c>
      <c r="R2902">
        <f t="shared" si="668"/>
        <v>0.83668510409641816</v>
      </c>
      <c r="S2902" s="296">
        <f t="shared" si="675"/>
        <v>6.4154538603669847E-2</v>
      </c>
      <c r="T2902" s="283">
        <f t="shared" si="676"/>
        <v>6.4154538603669847E-2</v>
      </c>
    </row>
    <row r="2903" spans="1:20" x14ac:dyDescent="0.25">
      <c r="A2903" s="286">
        <v>43221</v>
      </c>
      <c r="B2903" s="1">
        <f t="shared" si="669"/>
        <v>2</v>
      </c>
      <c r="C2903" s="285">
        <v>21</v>
      </c>
      <c r="D2903" t="s">
        <v>714</v>
      </c>
      <c r="F2903" s="16">
        <v>70</v>
      </c>
      <c r="G2903" t="str">
        <f t="shared" si="663"/>
        <v>Cooling</v>
      </c>
      <c r="H2903" s="283">
        <f>IF(G2903="heating",F2903*Assumptions!M$4+Assumptions!M$7,0)</f>
        <v>0</v>
      </c>
      <c r="I2903" s="15">
        <f t="shared" si="664"/>
        <v>0.95751150862929935</v>
      </c>
      <c r="J2903" s="15">
        <f t="shared" si="665"/>
        <v>1.0199659078795975</v>
      </c>
      <c r="K2903" s="283">
        <f t="shared" si="670"/>
        <v>0</v>
      </c>
      <c r="L2903" s="283">
        <f t="shared" si="671"/>
        <v>4.3818232651749627</v>
      </c>
      <c r="M2903" s="283">
        <f t="shared" si="672"/>
        <v>0</v>
      </c>
      <c r="N2903" s="283">
        <f t="shared" si="673"/>
        <v>4.3585758300027857</v>
      </c>
      <c r="O2903" s="283">
        <f t="shared" si="674"/>
        <v>0</v>
      </c>
      <c r="P2903" s="21">
        <f t="shared" si="666"/>
        <v>4.0604560274080326E-2</v>
      </c>
      <c r="Q2903" s="21">
        <f t="shared" si="667"/>
        <v>1.4448604713749031</v>
      </c>
      <c r="R2903">
        <f t="shared" si="668"/>
        <v>0.83668510409641816</v>
      </c>
      <c r="S2903" s="296">
        <f t="shared" si="675"/>
        <v>4.9086578180703111E-2</v>
      </c>
      <c r="T2903" s="283">
        <f t="shared" si="676"/>
        <v>4.9086578180703111E-2</v>
      </c>
    </row>
    <row r="2904" spans="1:20" x14ac:dyDescent="0.25">
      <c r="A2904" s="286">
        <v>43221</v>
      </c>
      <c r="B2904" s="1">
        <f t="shared" si="669"/>
        <v>2</v>
      </c>
      <c r="C2904" s="285">
        <v>22</v>
      </c>
      <c r="D2904" t="s">
        <v>714</v>
      </c>
      <c r="F2904" s="16">
        <v>70</v>
      </c>
      <c r="G2904" t="str">
        <f t="shared" si="663"/>
        <v>Cooling</v>
      </c>
      <c r="H2904" s="283">
        <f>IF(G2904="heating",F2904*Assumptions!M$4+Assumptions!M$7,0)</f>
        <v>0</v>
      </c>
      <c r="I2904" s="15">
        <f t="shared" si="664"/>
        <v>0.9426530227543114</v>
      </c>
      <c r="J2904" s="15">
        <f t="shared" si="665"/>
        <v>1.0199659078795975</v>
      </c>
      <c r="K2904" s="283">
        <f t="shared" si="670"/>
        <v>0</v>
      </c>
      <c r="L2904" s="283">
        <f t="shared" si="671"/>
        <v>4.3818232651749627</v>
      </c>
      <c r="M2904" s="283">
        <f t="shared" si="672"/>
        <v>0</v>
      </c>
      <c r="N2904" s="283">
        <f t="shared" si="673"/>
        <v>4.3585758300027857</v>
      </c>
      <c r="O2904" s="283">
        <f t="shared" si="674"/>
        <v>0</v>
      </c>
      <c r="P2904" s="21">
        <f t="shared" si="666"/>
        <v>4.0604560274080326E-2</v>
      </c>
      <c r="Q2904" s="21">
        <f t="shared" si="667"/>
        <v>1.2427137171080138</v>
      </c>
      <c r="R2904">
        <f t="shared" si="668"/>
        <v>0.83668510409641816</v>
      </c>
      <c r="S2904" s="296">
        <f t="shared" si="675"/>
        <v>4.2218999854710997E-2</v>
      </c>
      <c r="T2904" s="283">
        <f t="shared" si="676"/>
        <v>4.2218999854710997E-2</v>
      </c>
    </row>
    <row r="2905" spans="1:20" x14ac:dyDescent="0.25">
      <c r="A2905" s="286">
        <v>43221</v>
      </c>
      <c r="B2905" s="1">
        <f t="shared" si="669"/>
        <v>2</v>
      </c>
      <c r="C2905" s="285">
        <v>23</v>
      </c>
      <c r="D2905" t="s">
        <v>713</v>
      </c>
      <c r="F2905" s="16">
        <v>66</v>
      </c>
      <c r="G2905" t="str">
        <f t="shared" si="663"/>
        <v>Cooling</v>
      </c>
      <c r="H2905" s="283">
        <f>IF(G2905="heating",F2905*Assumptions!M$4+Assumptions!M$7,0)</f>
        <v>0</v>
      </c>
      <c r="I2905" s="15">
        <f t="shared" si="664"/>
        <v>0.94450710149963013</v>
      </c>
      <c r="J2905" s="15">
        <f t="shared" si="665"/>
        <v>1.0199659078795975</v>
      </c>
      <c r="K2905" s="283">
        <f t="shared" si="670"/>
        <v>0</v>
      </c>
      <c r="L2905" s="283">
        <f t="shared" si="671"/>
        <v>4.3818232651749627</v>
      </c>
      <c r="M2905" s="283">
        <f t="shared" si="672"/>
        <v>0</v>
      </c>
      <c r="N2905" s="283">
        <f t="shared" si="673"/>
        <v>4.3585758300027857</v>
      </c>
      <c r="O2905" s="283">
        <f t="shared" si="674"/>
        <v>0</v>
      </c>
      <c r="P2905" s="21">
        <f t="shared" si="666"/>
        <v>3.6399980029288459E-2</v>
      </c>
      <c r="Q2905" s="21">
        <f t="shared" si="667"/>
        <v>1.0297519246597011</v>
      </c>
      <c r="R2905">
        <f t="shared" si="668"/>
        <v>0.83668510409641816</v>
      </c>
      <c r="S2905" s="296">
        <f t="shared" si="675"/>
        <v>3.1361425498169324E-2</v>
      </c>
      <c r="T2905" s="283">
        <f t="shared" si="676"/>
        <v>3.1361425498169324E-2</v>
      </c>
    </row>
    <row r="2906" spans="1:20" x14ac:dyDescent="0.25">
      <c r="A2906" s="286">
        <v>43222</v>
      </c>
      <c r="B2906" s="1">
        <f t="shared" si="669"/>
        <v>3</v>
      </c>
      <c r="C2906" s="285">
        <v>0</v>
      </c>
      <c r="D2906" t="s">
        <v>713</v>
      </c>
      <c r="F2906" s="16">
        <v>63</v>
      </c>
      <c r="G2906" t="str">
        <f t="shared" si="663"/>
        <v>Cooling</v>
      </c>
      <c r="H2906" s="283">
        <f>IF(G2906="heating",F2906*Assumptions!M$4+Assumptions!M$7,0)</f>
        <v>0</v>
      </c>
      <c r="I2906" s="15">
        <f t="shared" si="664"/>
        <v>0.97481507806017154</v>
      </c>
      <c r="J2906" s="15">
        <f t="shared" si="665"/>
        <v>1.0263036171733995</v>
      </c>
      <c r="K2906" s="283">
        <f t="shared" si="670"/>
        <v>0</v>
      </c>
      <c r="L2906" s="283">
        <f t="shared" si="671"/>
        <v>4.3818232651749627</v>
      </c>
      <c r="M2906" s="283">
        <f t="shared" si="672"/>
        <v>0</v>
      </c>
      <c r="N2906" s="283">
        <f t="shared" si="673"/>
        <v>4.3585758300027857</v>
      </c>
      <c r="O2906" s="283">
        <f t="shared" si="674"/>
        <v>0</v>
      </c>
      <c r="P2906" s="21">
        <f t="shared" si="666"/>
        <v>3.9789369881031433E-2</v>
      </c>
      <c r="Q2906" s="21">
        <f t="shared" si="667"/>
        <v>0.90668853391740301</v>
      </c>
      <c r="R2906">
        <f t="shared" si="668"/>
        <v>0.9421089825381942</v>
      </c>
      <c r="S2906" s="296">
        <f t="shared" si="675"/>
        <v>3.3988056362911044E-2</v>
      </c>
      <c r="T2906" s="283">
        <f t="shared" si="676"/>
        <v>3.3988056362911044E-2</v>
      </c>
    </row>
    <row r="2907" spans="1:20" x14ac:dyDescent="0.25">
      <c r="A2907" s="286">
        <v>43222</v>
      </c>
      <c r="B2907" s="1">
        <f t="shared" si="669"/>
        <v>3</v>
      </c>
      <c r="C2907" s="285">
        <v>1</v>
      </c>
      <c r="D2907" t="s">
        <v>713</v>
      </c>
      <c r="F2907" s="16">
        <v>61</v>
      </c>
      <c r="G2907" t="str">
        <f t="shared" si="663"/>
        <v>Cooling</v>
      </c>
      <c r="H2907" s="283">
        <f>IF(G2907="heating",F2907*Assumptions!M$4+Assumptions!M$7,0)</f>
        <v>0</v>
      </c>
      <c r="I2907" s="15">
        <f t="shared" si="664"/>
        <v>1.012242869806885</v>
      </c>
      <c r="J2907" s="15">
        <f t="shared" si="665"/>
        <v>1.0263036171733995</v>
      </c>
      <c r="K2907" s="283">
        <f t="shared" si="670"/>
        <v>0</v>
      </c>
      <c r="L2907" s="283">
        <f t="shared" si="671"/>
        <v>4.3818232651749627</v>
      </c>
      <c r="M2907" s="283">
        <f t="shared" si="672"/>
        <v>0</v>
      </c>
      <c r="N2907" s="283">
        <f t="shared" si="673"/>
        <v>4.3585758300027857</v>
      </c>
      <c r="O2907" s="283">
        <f t="shared" si="674"/>
        <v>0</v>
      </c>
      <c r="P2907" s="21">
        <f t="shared" si="666"/>
        <v>4.5164594084734722E-2</v>
      </c>
      <c r="Q2907" s="21">
        <f t="shared" si="667"/>
        <v>0.81803459285312596</v>
      </c>
      <c r="R2907">
        <f t="shared" si="668"/>
        <v>0.9421089825381942</v>
      </c>
      <c r="S2907" s="296">
        <f t="shared" si="675"/>
        <v>3.4807347204829649E-2</v>
      </c>
      <c r="T2907" s="283">
        <f t="shared" si="676"/>
        <v>3.4807347204829649E-2</v>
      </c>
    </row>
    <row r="2908" spans="1:20" x14ac:dyDescent="0.25">
      <c r="A2908" s="286">
        <v>43222</v>
      </c>
      <c r="B2908" s="1">
        <f t="shared" si="669"/>
        <v>3</v>
      </c>
      <c r="C2908" s="285">
        <v>2</v>
      </c>
      <c r="D2908" t="s">
        <v>713</v>
      </c>
      <c r="F2908" s="16">
        <v>61</v>
      </c>
      <c r="G2908" t="str">
        <f t="shared" si="663"/>
        <v>Cooling</v>
      </c>
      <c r="H2908" s="283">
        <f>IF(G2908="heating",F2908*Assumptions!M$4+Assumptions!M$7,0)</f>
        <v>0</v>
      </c>
      <c r="I2908" s="15">
        <f t="shared" si="664"/>
        <v>1.0509704703585963</v>
      </c>
      <c r="J2908" s="15">
        <f t="shared" si="665"/>
        <v>1.0263036171733995</v>
      </c>
      <c r="K2908" s="283">
        <f t="shared" si="670"/>
        <v>0</v>
      </c>
      <c r="L2908" s="283">
        <f t="shared" si="671"/>
        <v>4.3818232651749627</v>
      </c>
      <c r="M2908" s="283">
        <f t="shared" si="672"/>
        <v>0</v>
      </c>
      <c r="N2908" s="283">
        <f t="shared" si="673"/>
        <v>4.3585758300027857</v>
      </c>
      <c r="O2908" s="283">
        <f t="shared" si="674"/>
        <v>0</v>
      </c>
      <c r="P2908" s="21">
        <f t="shared" si="666"/>
        <v>4.5164594084734722E-2</v>
      </c>
      <c r="Q2908" s="21">
        <f t="shared" si="667"/>
        <v>0.74507607494346417</v>
      </c>
      <c r="R2908">
        <f t="shared" si="668"/>
        <v>0.9421089825381942</v>
      </c>
      <c r="S2908" s="296">
        <f t="shared" si="675"/>
        <v>3.170296447258579E-2</v>
      </c>
      <c r="T2908" s="283">
        <f t="shared" si="676"/>
        <v>3.170296447258579E-2</v>
      </c>
    </row>
    <row r="2909" spans="1:20" x14ac:dyDescent="0.25">
      <c r="A2909" s="286">
        <v>43222</v>
      </c>
      <c r="B2909" s="1">
        <f t="shared" si="669"/>
        <v>3</v>
      </c>
      <c r="C2909" s="285">
        <v>3</v>
      </c>
      <c r="D2909" t="s">
        <v>713</v>
      </c>
      <c r="F2909" s="16">
        <v>61</v>
      </c>
      <c r="G2909" t="str">
        <f t="shared" si="663"/>
        <v>Cooling</v>
      </c>
      <c r="H2909" s="283">
        <f>IF(G2909="heating",F2909*Assumptions!M$4+Assumptions!M$7,0)</f>
        <v>0</v>
      </c>
      <c r="I2909" s="15">
        <f t="shared" si="664"/>
        <v>1.0924036124451033</v>
      </c>
      <c r="J2909" s="15">
        <f t="shared" si="665"/>
        <v>1.0263036171733995</v>
      </c>
      <c r="K2909" s="283">
        <f t="shared" si="670"/>
        <v>0</v>
      </c>
      <c r="L2909" s="283">
        <f t="shared" si="671"/>
        <v>4.3818232651749627</v>
      </c>
      <c r="M2909" s="283">
        <f t="shared" si="672"/>
        <v>0</v>
      </c>
      <c r="N2909" s="283">
        <f t="shared" si="673"/>
        <v>4.3585758300027857</v>
      </c>
      <c r="O2909" s="283">
        <f t="shared" si="674"/>
        <v>0</v>
      </c>
      <c r="P2909" s="21">
        <f t="shared" si="666"/>
        <v>4.5164594084734722E-2</v>
      </c>
      <c r="Q2909" s="21">
        <f t="shared" si="667"/>
        <v>0.69158980876382303</v>
      </c>
      <c r="R2909">
        <f t="shared" si="668"/>
        <v>0.9421089825381942</v>
      </c>
      <c r="S2909" s="296">
        <f t="shared" si="675"/>
        <v>2.9427125463001302E-2</v>
      </c>
      <c r="T2909" s="283">
        <f t="shared" si="676"/>
        <v>2.9427125463001302E-2</v>
      </c>
    </row>
    <row r="2910" spans="1:20" x14ac:dyDescent="0.25">
      <c r="A2910" s="286">
        <v>43222</v>
      </c>
      <c r="B2910" s="1">
        <f t="shared" si="669"/>
        <v>3</v>
      </c>
      <c r="C2910" s="285">
        <v>4</v>
      </c>
      <c r="D2910" t="s">
        <v>713</v>
      </c>
      <c r="F2910" s="16">
        <v>61</v>
      </c>
      <c r="G2910" t="str">
        <f t="shared" si="663"/>
        <v>Cooling</v>
      </c>
      <c r="H2910" s="283">
        <f>IF(G2910="heating",F2910*Assumptions!M$4+Assumptions!M$7,0)</f>
        <v>0</v>
      </c>
      <c r="I2910" s="15">
        <f t="shared" si="664"/>
        <v>1.1348296917927807</v>
      </c>
      <c r="J2910" s="15">
        <f t="shared" si="665"/>
        <v>1.0263036171733995</v>
      </c>
      <c r="K2910" s="283">
        <f t="shared" si="670"/>
        <v>0</v>
      </c>
      <c r="L2910" s="283">
        <f t="shared" si="671"/>
        <v>4.3818232651749627</v>
      </c>
      <c r="M2910" s="283">
        <f t="shared" si="672"/>
        <v>0</v>
      </c>
      <c r="N2910" s="283">
        <f t="shared" si="673"/>
        <v>4.3585758300027857</v>
      </c>
      <c r="O2910" s="283">
        <f t="shared" si="674"/>
        <v>0</v>
      </c>
      <c r="P2910" s="21">
        <f t="shared" si="666"/>
        <v>4.5164594084734722E-2</v>
      </c>
      <c r="Q2910" s="21">
        <f t="shared" si="667"/>
        <v>0.6473875548762833</v>
      </c>
      <c r="R2910">
        <f t="shared" si="668"/>
        <v>0.9421089825381942</v>
      </c>
      <c r="S2910" s="296">
        <f t="shared" si="675"/>
        <v>2.7546320895882135E-2</v>
      </c>
      <c r="T2910" s="283">
        <f t="shared" si="676"/>
        <v>2.7546320895882135E-2</v>
      </c>
    </row>
    <row r="2911" spans="1:20" x14ac:dyDescent="0.25">
      <c r="A2911" s="286">
        <v>43222</v>
      </c>
      <c r="B2911" s="1">
        <f t="shared" si="669"/>
        <v>3</v>
      </c>
      <c r="C2911" s="285">
        <v>5</v>
      </c>
      <c r="D2911" t="s">
        <v>713</v>
      </c>
      <c r="F2911" s="16">
        <v>61</v>
      </c>
      <c r="G2911" t="str">
        <f t="shared" si="663"/>
        <v>Cooling</v>
      </c>
      <c r="H2911" s="283">
        <f>IF(G2911="heating",F2911*Assumptions!M$4+Assumptions!M$7,0)</f>
        <v>0</v>
      </c>
      <c r="I2911" s="15">
        <f t="shared" si="664"/>
        <v>1.1635558681477385</v>
      </c>
      <c r="J2911" s="15">
        <f t="shared" si="665"/>
        <v>1.0263036171733995</v>
      </c>
      <c r="K2911" s="283">
        <f t="shared" si="670"/>
        <v>0</v>
      </c>
      <c r="L2911" s="283">
        <f t="shared" si="671"/>
        <v>4.3818232651749627</v>
      </c>
      <c r="M2911" s="283">
        <f t="shared" si="672"/>
        <v>0</v>
      </c>
      <c r="N2911" s="283">
        <f t="shared" si="673"/>
        <v>4.3585758300027857</v>
      </c>
      <c r="O2911" s="283">
        <f t="shared" si="674"/>
        <v>0</v>
      </c>
      <c r="P2911" s="21">
        <f t="shared" si="666"/>
        <v>4.5164594084734722E-2</v>
      </c>
      <c r="Q2911" s="21">
        <f t="shared" si="667"/>
        <v>0.72139578924615555</v>
      </c>
      <c r="R2911">
        <f t="shared" si="668"/>
        <v>0.9421089825381942</v>
      </c>
      <c r="S2911" s="296">
        <f t="shared" si="675"/>
        <v>3.0695369031785436E-2</v>
      </c>
      <c r="T2911" s="283">
        <f t="shared" si="676"/>
        <v>3.0695369031785436E-2</v>
      </c>
    </row>
    <row r="2912" spans="1:20" x14ac:dyDescent="0.25">
      <c r="A2912" s="286">
        <v>43222</v>
      </c>
      <c r="B2912" s="1">
        <f t="shared" si="669"/>
        <v>3</v>
      </c>
      <c r="C2912" s="285">
        <v>6</v>
      </c>
      <c r="D2912" t="s">
        <v>713</v>
      </c>
      <c r="F2912" s="16">
        <v>63</v>
      </c>
      <c r="G2912" t="str">
        <f t="shared" si="663"/>
        <v>Cooling</v>
      </c>
      <c r="H2912" s="283">
        <f>IF(G2912="heating",F2912*Assumptions!M$4+Assumptions!M$7,0)</f>
        <v>0</v>
      </c>
      <c r="I2912" s="15">
        <f t="shared" si="664"/>
        <v>1.2083911162615524</v>
      </c>
      <c r="J2912" s="15">
        <f t="shared" si="665"/>
        <v>1.0263036171733995</v>
      </c>
      <c r="K2912" s="283">
        <f t="shared" si="670"/>
        <v>0</v>
      </c>
      <c r="L2912" s="283">
        <f t="shared" si="671"/>
        <v>4.3818232651749627</v>
      </c>
      <c r="M2912" s="283">
        <f t="shared" si="672"/>
        <v>0</v>
      </c>
      <c r="N2912" s="283">
        <f t="shared" si="673"/>
        <v>4.3585758300027857</v>
      </c>
      <c r="O2912" s="283">
        <f t="shared" si="674"/>
        <v>0</v>
      </c>
      <c r="P2912" s="21">
        <f t="shared" si="666"/>
        <v>3.9789369881031433E-2</v>
      </c>
      <c r="Q2912" s="21">
        <f t="shared" si="667"/>
        <v>0.87787080972652631</v>
      </c>
      <c r="R2912">
        <f t="shared" si="668"/>
        <v>0.9421089825381942</v>
      </c>
      <c r="S2912" s="296">
        <f t="shared" si="675"/>
        <v>3.2907797379356313E-2</v>
      </c>
      <c r="T2912" s="283">
        <f t="shared" si="676"/>
        <v>3.2907797379356313E-2</v>
      </c>
    </row>
    <row r="2913" spans="1:20" x14ac:dyDescent="0.25">
      <c r="A2913" s="286">
        <v>43222</v>
      </c>
      <c r="B2913" s="1">
        <f t="shared" si="669"/>
        <v>3</v>
      </c>
      <c r="C2913" s="285">
        <v>7</v>
      </c>
      <c r="D2913" t="s">
        <v>714</v>
      </c>
      <c r="F2913" s="16">
        <v>66</v>
      </c>
      <c r="G2913" t="str">
        <f t="shared" si="663"/>
        <v>Cooling</v>
      </c>
      <c r="H2913" s="283">
        <f>IF(G2913="heating",F2913*Assumptions!M$4+Assumptions!M$7,0)</f>
        <v>0</v>
      </c>
      <c r="I2913" s="15">
        <f t="shared" si="664"/>
        <v>1.1637425769249583</v>
      </c>
      <c r="J2913" s="15">
        <f t="shared" si="665"/>
        <v>1.0263036171733995</v>
      </c>
      <c r="K2913" s="283">
        <f t="shared" si="670"/>
        <v>0</v>
      </c>
      <c r="L2913" s="283">
        <f t="shared" si="671"/>
        <v>4.3818232651749627</v>
      </c>
      <c r="M2913" s="283">
        <f t="shared" si="672"/>
        <v>0</v>
      </c>
      <c r="N2913" s="283">
        <f t="shared" si="673"/>
        <v>4.3585758300027857</v>
      </c>
      <c r="O2913" s="283">
        <f t="shared" si="674"/>
        <v>0</v>
      </c>
      <c r="P2913" s="21">
        <f t="shared" si="666"/>
        <v>3.6399980029288459E-2</v>
      </c>
      <c r="Q2913" s="21">
        <f t="shared" si="667"/>
        <v>0.97331382064367777</v>
      </c>
      <c r="R2913">
        <f t="shared" si="668"/>
        <v>0.9421089825381942</v>
      </c>
      <c r="S2913" s="296">
        <f t="shared" si="675"/>
        <v>3.3377605722056697E-2</v>
      </c>
      <c r="T2913" s="283">
        <f t="shared" si="676"/>
        <v>3.3377605722056697E-2</v>
      </c>
    </row>
    <row r="2914" spans="1:20" x14ac:dyDescent="0.25">
      <c r="A2914" s="286">
        <v>43222</v>
      </c>
      <c r="B2914" s="1">
        <f t="shared" si="669"/>
        <v>3</v>
      </c>
      <c r="C2914" s="285">
        <v>8</v>
      </c>
      <c r="D2914" t="s">
        <v>714</v>
      </c>
      <c r="F2914" s="16">
        <v>72</v>
      </c>
      <c r="G2914" t="str">
        <f t="shared" si="663"/>
        <v>Cooling</v>
      </c>
      <c r="H2914" s="283">
        <f>IF(G2914="heating",F2914*Assumptions!M$4+Assumptions!M$7,0)</f>
        <v>0</v>
      </c>
      <c r="I2914" s="15">
        <f t="shared" si="664"/>
        <v>1.094193721037565</v>
      </c>
      <c r="J2914" s="15">
        <f t="shared" si="665"/>
        <v>1.0263036171733995</v>
      </c>
      <c r="K2914" s="283">
        <f t="shared" si="670"/>
        <v>0</v>
      </c>
      <c r="L2914" s="283" t="e">
        <f t="shared" si="671"/>
        <v>#N/A</v>
      </c>
      <c r="M2914" s="283">
        <f t="shared" si="672"/>
        <v>0</v>
      </c>
      <c r="N2914" s="283" t="e">
        <f t="shared" si="673"/>
        <v>#N/A</v>
      </c>
      <c r="O2914" s="283">
        <f t="shared" si="674"/>
        <v>0</v>
      </c>
      <c r="P2914" s="21">
        <f t="shared" si="666"/>
        <v>4.6445607559525648E-2</v>
      </c>
      <c r="Q2914" s="21">
        <f t="shared" si="667"/>
        <v>0.94940007506179924</v>
      </c>
      <c r="R2914">
        <f t="shared" si="668"/>
        <v>0.9421089825381942</v>
      </c>
      <c r="S2914" s="296">
        <f t="shared" si="675"/>
        <v>4.1542732067226501E-2</v>
      </c>
      <c r="T2914" s="283">
        <f t="shared" si="676"/>
        <v>4.1542732067226501E-2</v>
      </c>
    </row>
    <row r="2915" spans="1:20" x14ac:dyDescent="0.25">
      <c r="A2915" s="286">
        <v>43222</v>
      </c>
      <c r="B2915" s="1">
        <f t="shared" si="669"/>
        <v>3</v>
      </c>
      <c r="C2915" s="285">
        <v>9</v>
      </c>
      <c r="D2915" t="s">
        <v>714</v>
      </c>
      <c r="F2915" s="16">
        <v>75</v>
      </c>
      <c r="G2915" t="str">
        <f t="shared" si="663"/>
        <v>Cooling</v>
      </c>
      <c r="H2915" s="283">
        <f>IF(G2915="heating",F2915*Assumptions!M$4+Assumptions!M$7,0)</f>
        <v>0</v>
      </c>
      <c r="I2915" s="15">
        <f t="shared" si="664"/>
        <v>1.0343009000871222</v>
      </c>
      <c r="J2915" s="15">
        <f t="shared" si="665"/>
        <v>1.0263036171733995</v>
      </c>
      <c r="K2915" s="283">
        <f t="shared" si="670"/>
        <v>0</v>
      </c>
      <c r="L2915" s="283" t="e">
        <f t="shared" si="671"/>
        <v>#N/A</v>
      </c>
      <c r="M2915" s="283">
        <f t="shared" si="672"/>
        <v>0</v>
      </c>
      <c r="N2915" s="283" t="e">
        <f t="shared" si="673"/>
        <v>#N/A</v>
      </c>
      <c r="O2915" s="283">
        <f t="shared" si="674"/>
        <v>0</v>
      </c>
      <c r="P2915" s="21">
        <f t="shared" si="666"/>
        <v>5.9880624941505811E-2</v>
      </c>
      <c r="Q2915" s="21">
        <f t="shared" si="667"/>
        <v>0.8408485371888097</v>
      </c>
      <c r="R2915">
        <f t="shared" si="668"/>
        <v>0.9421089825381942</v>
      </c>
      <c r="S2915" s="296">
        <f t="shared" si="675"/>
        <v>4.7435692135712443E-2</v>
      </c>
      <c r="T2915" s="283">
        <f t="shared" si="676"/>
        <v>4.7435692135712443E-2</v>
      </c>
    </row>
    <row r="2916" spans="1:20" x14ac:dyDescent="0.25">
      <c r="A2916" s="286">
        <v>43222</v>
      </c>
      <c r="B2916" s="1">
        <f t="shared" si="669"/>
        <v>3</v>
      </c>
      <c r="C2916" s="285">
        <v>10</v>
      </c>
      <c r="D2916" t="s">
        <v>714</v>
      </c>
      <c r="F2916" s="16">
        <v>81</v>
      </c>
      <c r="G2916" t="str">
        <f t="shared" si="663"/>
        <v>Cooling</v>
      </c>
      <c r="H2916" s="283">
        <f>IF(G2916="heating",F2916*Assumptions!M$4+Assumptions!M$7,0)</f>
        <v>0</v>
      </c>
      <c r="I2916" s="15">
        <f t="shared" si="664"/>
        <v>0.98112329028689171</v>
      </c>
      <c r="J2916" s="15">
        <f t="shared" si="665"/>
        <v>1.0263036171733995</v>
      </c>
      <c r="K2916" s="283">
        <f t="shared" si="670"/>
        <v>0</v>
      </c>
      <c r="L2916" s="283" t="e">
        <f t="shared" si="671"/>
        <v>#N/A</v>
      </c>
      <c r="M2916" s="283">
        <f t="shared" si="672"/>
        <v>0</v>
      </c>
      <c r="N2916" s="283" t="e">
        <f t="shared" si="673"/>
        <v>#N/A</v>
      </c>
      <c r="O2916" s="283">
        <f t="shared" si="674"/>
        <v>0</v>
      </c>
      <c r="P2916" s="21">
        <f t="shared" si="666"/>
        <v>0.10357506693918861</v>
      </c>
      <c r="Q2916" s="21">
        <f t="shared" si="667"/>
        <v>0.74504051125983206</v>
      </c>
      <c r="R2916">
        <f t="shared" si="668"/>
        <v>0.9421089825381942</v>
      </c>
      <c r="S2916" s="296">
        <f t="shared" si="675"/>
        <v>7.2700308741412076E-2</v>
      </c>
      <c r="T2916" s="283">
        <f t="shared" si="676"/>
        <v>7.2700308741412076E-2</v>
      </c>
    </row>
    <row r="2917" spans="1:20" x14ac:dyDescent="0.25">
      <c r="A2917" s="286">
        <v>43222</v>
      </c>
      <c r="B2917" s="1">
        <f t="shared" si="669"/>
        <v>3</v>
      </c>
      <c r="C2917" s="285">
        <v>11</v>
      </c>
      <c r="D2917" t="s">
        <v>714</v>
      </c>
      <c r="F2917" s="16">
        <v>81</v>
      </c>
      <c r="G2917" t="str">
        <f t="shared" si="663"/>
        <v>Cooling</v>
      </c>
      <c r="H2917" s="283">
        <f>IF(G2917="heating",F2917*Assumptions!M$4+Assumptions!M$7,0)</f>
        <v>0</v>
      </c>
      <c r="I2917" s="15">
        <f t="shared" si="664"/>
        <v>0.94956163997961163</v>
      </c>
      <c r="J2917" s="15">
        <f t="shared" si="665"/>
        <v>1.0263036171733995</v>
      </c>
      <c r="K2917" s="283">
        <f t="shared" si="670"/>
        <v>0</v>
      </c>
      <c r="L2917" s="283" t="e">
        <f t="shared" si="671"/>
        <v>#N/A</v>
      </c>
      <c r="M2917" s="283">
        <f t="shared" si="672"/>
        <v>0</v>
      </c>
      <c r="N2917" s="283" t="e">
        <f t="shared" si="673"/>
        <v>#N/A</v>
      </c>
      <c r="O2917" s="283">
        <f t="shared" si="674"/>
        <v>0</v>
      </c>
      <c r="P2917" s="21">
        <f t="shared" si="666"/>
        <v>0.10357506693918861</v>
      </c>
      <c r="Q2917" s="21">
        <f t="shared" si="667"/>
        <v>0.72850690893675296</v>
      </c>
      <c r="R2917">
        <f t="shared" si="668"/>
        <v>0.9421089825381942</v>
      </c>
      <c r="S2917" s="296">
        <f t="shared" si="675"/>
        <v>7.1086976344945402E-2</v>
      </c>
      <c r="T2917" s="283">
        <f t="shared" si="676"/>
        <v>7.1086976344945402E-2</v>
      </c>
    </row>
    <row r="2918" spans="1:20" x14ac:dyDescent="0.25">
      <c r="A2918" s="286">
        <v>43222</v>
      </c>
      <c r="B2918" s="1">
        <f t="shared" si="669"/>
        <v>3</v>
      </c>
      <c r="C2918" s="285">
        <v>12</v>
      </c>
      <c r="D2918" t="s">
        <v>714</v>
      </c>
      <c r="F2918" s="16">
        <v>84</v>
      </c>
      <c r="G2918" t="str">
        <f t="shared" si="663"/>
        <v>Cooling</v>
      </c>
      <c r="H2918" s="283">
        <f>IF(G2918="heating",F2918*Assumptions!M$4+Assumptions!M$7,0)</f>
        <v>0</v>
      </c>
      <c r="I2918" s="15">
        <f t="shared" si="664"/>
        <v>0.91648403420261149</v>
      </c>
      <c r="J2918" s="15">
        <f t="shared" si="665"/>
        <v>1.0263036171733995</v>
      </c>
      <c r="K2918" s="283">
        <f t="shared" si="670"/>
        <v>0</v>
      </c>
      <c r="L2918" s="283" t="e">
        <f t="shared" si="671"/>
        <v>#N/A</v>
      </c>
      <c r="M2918" s="283">
        <f t="shared" si="672"/>
        <v>0</v>
      </c>
      <c r="N2918" s="283" t="e">
        <f t="shared" si="673"/>
        <v>#N/A</v>
      </c>
      <c r="O2918" s="283">
        <f t="shared" si="674"/>
        <v>0</v>
      </c>
      <c r="P2918" s="21">
        <f t="shared" si="666"/>
        <v>0.13383449155489124</v>
      </c>
      <c r="Q2918" s="21">
        <f t="shared" si="667"/>
        <v>0.75910815787401487</v>
      </c>
      <c r="R2918">
        <f t="shared" si="668"/>
        <v>0.9421089825381942</v>
      </c>
      <c r="S2918" s="296">
        <f t="shared" si="675"/>
        <v>9.5713424857366933E-2</v>
      </c>
      <c r="T2918" s="283">
        <f t="shared" si="676"/>
        <v>9.5713424857366933E-2</v>
      </c>
    </row>
    <row r="2919" spans="1:20" x14ac:dyDescent="0.25">
      <c r="A2919" s="286">
        <v>43222</v>
      </c>
      <c r="B2919" s="1">
        <f t="shared" si="669"/>
        <v>3</v>
      </c>
      <c r="C2919" s="285">
        <v>13</v>
      </c>
      <c r="D2919" t="s">
        <v>714</v>
      </c>
      <c r="F2919" s="16">
        <v>82</v>
      </c>
      <c r="G2919" t="str">
        <f t="shared" si="663"/>
        <v>Cooling</v>
      </c>
      <c r="H2919" s="283">
        <f>IF(G2919="heating",F2919*Assumptions!M$4+Assumptions!M$7,0)</f>
        <v>0</v>
      </c>
      <c r="I2919" s="15">
        <f t="shared" si="664"/>
        <v>0.90040206880052787</v>
      </c>
      <c r="J2919" s="15">
        <f t="shared" si="665"/>
        <v>1.0263036171733995</v>
      </c>
      <c r="K2919" s="283">
        <f t="shared" si="670"/>
        <v>0</v>
      </c>
      <c r="L2919" s="283" t="e">
        <f t="shared" si="671"/>
        <v>#N/A</v>
      </c>
      <c r="M2919" s="283">
        <f t="shared" si="672"/>
        <v>0</v>
      </c>
      <c r="N2919" s="283" t="e">
        <f t="shared" si="673"/>
        <v>#N/A</v>
      </c>
      <c r="O2919" s="283">
        <f t="shared" si="674"/>
        <v>0</v>
      </c>
      <c r="P2919" s="21">
        <f t="shared" si="666"/>
        <v>0.1130384156172477</v>
      </c>
      <c r="Q2919" s="21">
        <f t="shared" si="667"/>
        <v>0.79115902007799765</v>
      </c>
      <c r="R2919">
        <f t="shared" si="668"/>
        <v>0.9421089825381942</v>
      </c>
      <c r="S2919" s="296">
        <f t="shared" si="675"/>
        <v>8.4254089584157463E-2</v>
      </c>
      <c r="T2919" s="283">
        <f t="shared" si="676"/>
        <v>8.4254089584157463E-2</v>
      </c>
    </row>
    <row r="2920" spans="1:20" x14ac:dyDescent="0.25">
      <c r="A2920" s="286">
        <v>43222</v>
      </c>
      <c r="B2920" s="1">
        <f t="shared" si="669"/>
        <v>3</v>
      </c>
      <c r="C2920" s="285">
        <v>14</v>
      </c>
      <c r="D2920" t="s">
        <v>714</v>
      </c>
      <c r="F2920" s="16">
        <v>82</v>
      </c>
      <c r="G2920" t="str">
        <f t="shared" si="663"/>
        <v>Cooling</v>
      </c>
      <c r="H2920" s="283">
        <f>IF(G2920="heating",F2920*Assumptions!M$4+Assumptions!M$7,0)</f>
        <v>0</v>
      </c>
      <c r="I2920" s="15">
        <f t="shared" si="664"/>
        <v>0.86032894500746537</v>
      </c>
      <c r="J2920" s="15">
        <f t="shared" si="665"/>
        <v>1.0263036171733995</v>
      </c>
      <c r="K2920" s="283">
        <f t="shared" si="670"/>
        <v>0</v>
      </c>
      <c r="L2920" s="283" t="e">
        <f t="shared" si="671"/>
        <v>#N/A</v>
      </c>
      <c r="M2920" s="283">
        <f t="shared" si="672"/>
        <v>0</v>
      </c>
      <c r="N2920" s="283" t="e">
        <f t="shared" si="673"/>
        <v>#N/A</v>
      </c>
      <c r="O2920" s="283">
        <f t="shared" si="674"/>
        <v>0</v>
      </c>
      <c r="P2920" s="21">
        <f t="shared" si="666"/>
        <v>0.1130384156172477</v>
      </c>
      <c r="Q2920" s="21">
        <f t="shared" si="667"/>
        <v>0.84355555031342389</v>
      </c>
      <c r="R2920">
        <f t="shared" si="668"/>
        <v>0.9421089825381942</v>
      </c>
      <c r="S2920" s="296">
        <f t="shared" si="675"/>
        <v>8.9834032225675209E-2</v>
      </c>
      <c r="T2920" s="283">
        <f t="shared" si="676"/>
        <v>8.9834032225675209E-2</v>
      </c>
    </row>
    <row r="2921" spans="1:20" x14ac:dyDescent="0.25">
      <c r="A2921" s="286">
        <v>43222</v>
      </c>
      <c r="B2921" s="1">
        <f t="shared" si="669"/>
        <v>3</v>
      </c>
      <c r="C2921" s="285">
        <v>15</v>
      </c>
      <c r="D2921" t="s">
        <v>714</v>
      </c>
      <c r="F2921" s="16">
        <v>82</v>
      </c>
      <c r="G2921" t="str">
        <f t="shared" si="663"/>
        <v>Cooling</v>
      </c>
      <c r="H2921" s="283">
        <f>IF(G2921="heating",F2921*Assumptions!M$4+Assumptions!M$7,0)</f>
        <v>0</v>
      </c>
      <c r="I2921" s="15">
        <f t="shared" si="664"/>
        <v>0.85754515037175039</v>
      </c>
      <c r="J2921" s="15">
        <f t="shared" si="665"/>
        <v>1.0263036171733995</v>
      </c>
      <c r="K2921" s="283">
        <f t="shared" si="670"/>
        <v>0</v>
      </c>
      <c r="L2921" s="283" t="e">
        <f t="shared" si="671"/>
        <v>#N/A</v>
      </c>
      <c r="M2921" s="283">
        <f t="shared" si="672"/>
        <v>0</v>
      </c>
      <c r="N2921" s="283" t="e">
        <f t="shared" si="673"/>
        <v>#N/A</v>
      </c>
      <c r="O2921" s="283">
        <f t="shared" si="674"/>
        <v>0</v>
      </c>
      <c r="P2921" s="21">
        <f t="shared" si="666"/>
        <v>0.1130384156172477</v>
      </c>
      <c r="Q2921" s="21">
        <f t="shared" si="667"/>
        <v>0.96592607327566882</v>
      </c>
      <c r="R2921">
        <f t="shared" si="668"/>
        <v>0.9421089825381942</v>
      </c>
      <c r="S2921" s="296">
        <f t="shared" si="675"/>
        <v>0.1028658207062069</v>
      </c>
      <c r="T2921" s="283">
        <f t="shared" si="676"/>
        <v>0.1028658207062069</v>
      </c>
    </row>
    <row r="2922" spans="1:20" x14ac:dyDescent="0.25">
      <c r="A2922" s="286">
        <v>43222</v>
      </c>
      <c r="B2922" s="1">
        <f t="shared" si="669"/>
        <v>3</v>
      </c>
      <c r="C2922" s="285">
        <v>16</v>
      </c>
      <c r="D2922" t="s">
        <v>714</v>
      </c>
      <c r="F2922" s="16">
        <v>82</v>
      </c>
      <c r="G2922" t="str">
        <f t="shared" si="663"/>
        <v>Cooling</v>
      </c>
      <c r="H2922" s="283">
        <f>IF(G2922="heating",F2922*Assumptions!M$4+Assumptions!M$7,0)</f>
        <v>0</v>
      </c>
      <c r="I2922" s="15">
        <f t="shared" si="664"/>
        <v>0.88344815438260227</v>
      </c>
      <c r="J2922" s="15">
        <f t="shared" si="665"/>
        <v>1.0263036171733995</v>
      </c>
      <c r="K2922" s="283">
        <f t="shared" si="670"/>
        <v>0</v>
      </c>
      <c r="L2922" s="283" t="e">
        <f t="shared" si="671"/>
        <v>#N/A</v>
      </c>
      <c r="M2922" s="283">
        <f t="shared" si="672"/>
        <v>0</v>
      </c>
      <c r="N2922" s="283" t="e">
        <f t="shared" si="673"/>
        <v>#N/A</v>
      </c>
      <c r="O2922" s="283">
        <f t="shared" si="674"/>
        <v>0</v>
      </c>
      <c r="P2922" s="21">
        <f t="shared" si="666"/>
        <v>0.1130384156172477</v>
      </c>
      <c r="Q2922" s="21">
        <f t="shared" si="667"/>
        <v>1.1649354943302594</v>
      </c>
      <c r="R2922">
        <f t="shared" si="668"/>
        <v>0.9421089825381942</v>
      </c>
      <c r="S2922" s="296">
        <f t="shared" si="675"/>
        <v>0.1240592308350224</v>
      </c>
      <c r="T2922" s="283">
        <f t="shared" si="676"/>
        <v>0.1240592308350224</v>
      </c>
    </row>
    <row r="2923" spans="1:20" x14ac:dyDescent="0.25">
      <c r="A2923" s="286">
        <v>43222</v>
      </c>
      <c r="B2923" s="1">
        <f t="shared" si="669"/>
        <v>3</v>
      </c>
      <c r="C2923" s="285">
        <v>17</v>
      </c>
      <c r="D2923" t="s">
        <v>714</v>
      </c>
      <c r="F2923" s="16">
        <v>81</v>
      </c>
      <c r="G2923" t="str">
        <f t="shared" si="663"/>
        <v>Cooling</v>
      </c>
      <c r="H2923" s="283">
        <f>IF(G2923="heating",F2923*Assumptions!M$4+Assumptions!M$7,0)</f>
        <v>0</v>
      </c>
      <c r="I2923" s="15">
        <f t="shared" si="664"/>
        <v>0.94025748850374469</v>
      </c>
      <c r="J2923" s="15">
        <f t="shared" si="665"/>
        <v>1.0263036171733995</v>
      </c>
      <c r="K2923" s="283">
        <f t="shared" si="670"/>
        <v>0</v>
      </c>
      <c r="L2923" s="283" t="e">
        <f t="shared" si="671"/>
        <v>#N/A</v>
      </c>
      <c r="M2923" s="283">
        <f t="shared" si="672"/>
        <v>0</v>
      </c>
      <c r="N2923" s="283" t="e">
        <f t="shared" si="673"/>
        <v>#N/A</v>
      </c>
      <c r="O2923" s="283">
        <f t="shared" si="674"/>
        <v>0</v>
      </c>
      <c r="P2923" s="21">
        <f t="shared" si="666"/>
        <v>0.10357506693918861</v>
      </c>
      <c r="Q2923" s="21">
        <f t="shared" si="667"/>
        <v>1.3521540118753073</v>
      </c>
      <c r="R2923">
        <f t="shared" si="668"/>
        <v>0.9421089825381942</v>
      </c>
      <c r="S2923" s="296">
        <f t="shared" si="675"/>
        <v>0.13194183758283057</v>
      </c>
      <c r="T2923" s="283">
        <f t="shared" si="676"/>
        <v>0.13194183758283057</v>
      </c>
    </row>
    <row r="2924" spans="1:20" x14ac:dyDescent="0.25">
      <c r="A2924" s="286">
        <v>43222</v>
      </c>
      <c r="B2924" s="1">
        <f t="shared" si="669"/>
        <v>3</v>
      </c>
      <c r="C2924" s="285">
        <v>18</v>
      </c>
      <c r="D2924" t="s">
        <v>714</v>
      </c>
      <c r="F2924" s="16">
        <v>79</v>
      </c>
      <c r="G2924" t="str">
        <f t="shared" si="663"/>
        <v>Cooling</v>
      </c>
      <c r="H2924" s="283">
        <f>IF(G2924="heating",F2924*Assumptions!M$4+Assumptions!M$7,0)</f>
        <v>0</v>
      </c>
      <c r="I2924" s="15">
        <f t="shared" si="664"/>
        <v>0.98182363790757687</v>
      </c>
      <c r="J2924" s="15">
        <f t="shared" si="665"/>
        <v>1.0263036171733995</v>
      </c>
      <c r="K2924" s="283">
        <f t="shared" si="670"/>
        <v>0</v>
      </c>
      <c r="L2924" s="283" t="e">
        <f t="shared" si="671"/>
        <v>#N/A</v>
      </c>
      <c r="M2924" s="283">
        <f t="shared" si="672"/>
        <v>0</v>
      </c>
      <c r="N2924" s="283" t="e">
        <f t="shared" si="673"/>
        <v>#N/A</v>
      </c>
      <c r="O2924" s="283">
        <f t="shared" si="674"/>
        <v>0</v>
      </c>
      <c r="P2924" s="21">
        <f t="shared" si="666"/>
        <v>8.6517748164594233E-2</v>
      </c>
      <c r="Q2924" s="21">
        <f t="shared" si="667"/>
        <v>1.5598916921549892</v>
      </c>
      <c r="R2924">
        <f t="shared" si="668"/>
        <v>0.9421089825381942</v>
      </c>
      <c r="S2924" s="296">
        <f t="shared" si="675"/>
        <v>0.12714544232381739</v>
      </c>
      <c r="T2924" s="283">
        <f t="shared" si="676"/>
        <v>0.12714544232381739</v>
      </c>
    </row>
    <row r="2925" spans="1:20" x14ac:dyDescent="0.25">
      <c r="A2925" s="286">
        <v>43222</v>
      </c>
      <c r="B2925" s="1">
        <f t="shared" si="669"/>
        <v>3</v>
      </c>
      <c r="C2925" s="285">
        <v>19</v>
      </c>
      <c r="D2925" t="s">
        <v>714</v>
      </c>
      <c r="F2925" s="16">
        <v>79</v>
      </c>
      <c r="G2925" t="str">
        <f t="shared" si="663"/>
        <v>Cooling</v>
      </c>
      <c r="H2925" s="283">
        <f>IF(G2925="heating",F2925*Assumptions!M$4+Assumptions!M$7,0)</f>
        <v>0</v>
      </c>
      <c r="I2925" s="15">
        <f t="shared" si="664"/>
        <v>0.98418842963438757</v>
      </c>
      <c r="J2925" s="15">
        <f t="shared" si="665"/>
        <v>1.0263036171733995</v>
      </c>
      <c r="K2925" s="283">
        <f t="shared" si="670"/>
        <v>0</v>
      </c>
      <c r="L2925" s="283" t="e">
        <f t="shared" si="671"/>
        <v>#N/A</v>
      </c>
      <c r="M2925" s="283">
        <f t="shared" si="672"/>
        <v>0</v>
      </c>
      <c r="N2925" s="283" t="e">
        <f t="shared" si="673"/>
        <v>#N/A</v>
      </c>
      <c r="O2925" s="283">
        <f t="shared" si="674"/>
        <v>0</v>
      </c>
      <c r="P2925" s="21">
        <f t="shared" si="666"/>
        <v>8.6517748164594233E-2</v>
      </c>
      <c r="Q2925" s="21">
        <f t="shared" si="667"/>
        <v>1.6764212681468484</v>
      </c>
      <c r="R2925">
        <f t="shared" si="668"/>
        <v>0.9421089825381942</v>
      </c>
      <c r="S2925" s="296">
        <f t="shared" si="675"/>
        <v>0.13664366874415509</v>
      </c>
      <c r="T2925" s="283">
        <f t="shared" si="676"/>
        <v>0.13664366874415509</v>
      </c>
    </row>
    <row r="2926" spans="1:20" x14ac:dyDescent="0.25">
      <c r="A2926" s="286">
        <v>43222</v>
      </c>
      <c r="B2926" s="1">
        <f t="shared" si="669"/>
        <v>3</v>
      </c>
      <c r="C2926" s="285">
        <v>20</v>
      </c>
      <c r="D2926" t="s">
        <v>714</v>
      </c>
      <c r="F2926" s="16">
        <v>73</v>
      </c>
      <c r="G2926" t="str">
        <f t="shared" si="663"/>
        <v>Cooling</v>
      </c>
      <c r="H2926" s="283">
        <f>IF(G2926="heating",F2926*Assumptions!M$4+Assumptions!M$7,0)</f>
        <v>0</v>
      </c>
      <c r="I2926" s="15">
        <f t="shared" si="664"/>
        <v>0.97071962311712034</v>
      </c>
      <c r="J2926" s="15">
        <f t="shared" si="665"/>
        <v>1.0263036171733995</v>
      </c>
      <c r="K2926" s="283">
        <f t="shared" si="670"/>
        <v>0</v>
      </c>
      <c r="L2926" s="283" t="e">
        <f t="shared" si="671"/>
        <v>#N/A</v>
      </c>
      <c r="M2926" s="283">
        <f t="shared" si="672"/>
        <v>0</v>
      </c>
      <c r="N2926" s="283" t="e">
        <f t="shared" si="673"/>
        <v>#N/A</v>
      </c>
      <c r="O2926" s="283">
        <f t="shared" si="674"/>
        <v>0</v>
      </c>
      <c r="P2926" s="21">
        <f t="shared" si="666"/>
        <v>5.0300820493010656E-2</v>
      </c>
      <c r="Q2926" s="21">
        <f t="shared" si="667"/>
        <v>1.52436960139122</v>
      </c>
      <c r="R2926">
        <f t="shared" si="668"/>
        <v>0.9421089825381942</v>
      </c>
      <c r="S2926" s="296">
        <f t="shared" si="675"/>
        <v>7.2238129725500214E-2</v>
      </c>
      <c r="T2926" s="283">
        <f t="shared" si="676"/>
        <v>7.2238129725500214E-2</v>
      </c>
    </row>
    <row r="2927" spans="1:20" x14ac:dyDescent="0.25">
      <c r="A2927" s="286">
        <v>43222</v>
      </c>
      <c r="B2927" s="1">
        <f t="shared" si="669"/>
        <v>3</v>
      </c>
      <c r="C2927" s="285">
        <v>21</v>
      </c>
      <c r="D2927" t="s">
        <v>714</v>
      </c>
      <c r="F2927" s="16">
        <v>75</v>
      </c>
      <c r="G2927" t="str">
        <f t="shared" si="663"/>
        <v>Cooling</v>
      </c>
      <c r="H2927" s="283">
        <f>IF(G2927="heating",F2927*Assumptions!M$4+Assumptions!M$7,0)</f>
        <v>0</v>
      </c>
      <c r="I2927" s="15">
        <f t="shared" si="664"/>
        <v>0.95751150862929935</v>
      </c>
      <c r="J2927" s="15">
        <f t="shared" si="665"/>
        <v>1.0263036171733995</v>
      </c>
      <c r="K2927" s="283">
        <f t="shared" si="670"/>
        <v>0</v>
      </c>
      <c r="L2927" s="283" t="e">
        <f t="shared" si="671"/>
        <v>#N/A</v>
      </c>
      <c r="M2927" s="283">
        <f t="shared" si="672"/>
        <v>0</v>
      </c>
      <c r="N2927" s="283" t="e">
        <f t="shared" si="673"/>
        <v>#N/A</v>
      </c>
      <c r="O2927" s="283">
        <f t="shared" si="674"/>
        <v>0</v>
      </c>
      <c r="P2927" s="21">
        <f t="shared" si="666"/>
        <v>5.9880624941505811E-2</v>
      </c>
      <c r="Q2927" s="21">
        <f t="shared" si="667"/>
        <v>1.4448604713749031</v>
      </c>
      <c r="R2927">
        <f t="shared" si="668"/>
        <v>0.9421089825381942</v>
      </c>
      <c r="S2927" s="296">
        <f t="shared" si="675"/>
        <v>8.1510466472762985E-2</v>
      </c>
      <c r="T2927" s="283">
        <f t="shared" si="676"/>
        <v>8.1510466472762985E-2</v>
      </c>
    </row>
    <row r="2928" spans="1:20" x14ac:dyDescent="0.25">
      <c r="A2928" s="286">
        <v>43222</v>
      </c>
      <c r="B2928" s="1">
        <f t="shared" si="669"/>
        <v>3</v>
      </c>
      <c r="C2928" s="285">
        <v>22</v>
      </c>
      <c r="D2928" t="s">
        <v>714</v>
      </c>
      <c r="F2928" s="16">
        <v>74</v>
      </c>
      <c r="G2928" t="str">
        <f t="shared" si="663"/>
        <v>Cooling</v>
      </c>
      <c r="H2928" s="283">
        <f>IF(G2928="heating",F2928*Assumptions!M$4+Assumptions!M$7,0)</f>
        <v>0</v>
      </c>
      <c r="I2928" s="15">
        <f t="shared" si="664"/>
        <v>0.9426530227543114</v>
      </c>
      <c r="J2928" s="15">
        <f t="shared" si="665"/>
        <v>1.0263036171733995</v>
      </c>
      <c r="K2928" s="283">
        <f t="shared" si="670"/>
        <v>0</v>
      </c>
      <c r="L2928" s="283" t="e">
        <f t="shared" si="671"/>
        <v>#N/A</v>
      </c>
      <c r="M2928" s="283">
        <f t="shared" si="672"/>
        <v>0</v>
      </c>
      <c r="N2928" s="283" t="e">
        <f t="shared" si="673"/>
        <v>#N/A</v>
      </c>
      <c r="O2928" s="283">
        <f t="shared" si="674"/>
        <v>0</v>
      </c>
      <c r="P2928" s="21">
        <f t="shared" si="666"/>
        <v>5.4779159620337747E-2</v>
      </c>
      <c r="Q2928" s="21">
        <f t="shared" si="667"/>
        <v>1.2427137171080138</v>
      </c>
      <c r="R2928">
        <f t="shared" si="668"/>
        <v>0.9421089825381942</v>
      </c>
      <c r="S2928" s="296">
        <f t="shared" si="675"/>
        <v>6.4133892879591897E-2</v>
      </c>
      <c r="T2928" s="283">
        <f t="shared" si="676"/>
        <v>6.4133892879591897E-2</v>
      </c>
    </row>
    <row r="2929" spans="1:20" x14ac:dyDescent="0.25">
      <c r="A2929" s="286">
        <v>43222</v>
      </c>
      <c r="B2929" s="1">
        <f t="shared" si="669"/>
        <v>3</v>
      </c>
      <c r="C2929" s="285">
        <v>23</v>
      </c>
      <c r="D2929" t="s">
        <v>713</v>
      </c>
      <c r="F2929" s="16">
        <v>73</v>
      </c>
      <c r="G2929" t="str">
        <f t="shared" si="663"/>
        <v>Cooling</v>
      </c>
      <c r="H2929" s="283">
        <f>IF(G2929="heating",F2929*Assumptions!M$4+Assumptions!M$7,0)</f>
        <v>0</v>
      </c>
      <c r="I2929" s="15">
        <f t="shared" si="664"/>
        <v>0.94450710149963013</v>
      </c>
      <c r="J2929" s="15">
        <f t="shared" si="665"/>
        <v>1.0263036171733995</v>
      </c>
      <c r="K2929" s="283">
        <f t="shared" si="670"/>
        <v>0</v>
      </c>
      <c r="L2929" s="283" t="e">
        <f t="shared" si="671"/>
        <v>#N/A</v>
      </c>
      <c r="M2929" s="283">
        <f t="shared" si="672"/>
        <v>0</v>
      </c>
      <c r="N2929" s="283" t="e">
        <f t="shared" si="673"/>
        <v>#N/A</v>
      </c>
      <c r="O2929" s="283">
        <f t="shared" si="674"/>
        <v>0</v>
      </c>
      <c r="P2929" s="21">
        <f t="shared" si="666"/>
        <v>5.0300820493010656E-2</v>
      </c>
      <c r="Q2929" s="21">
        <f t="shared" si="667"/>
        <v>1.0297519246597011</v>
      </c>
      <c r="R2929">
        <f t="shared" si="668"/>
        <v>0.9421089825381942</v>
      </c>
      <c r="S2929" s="296">
        <f t="shared" si="675"/>
        <v>4.8798764453687082E-2</v>
      </c>
      <c r="T2929" s="283">
        <f t="shared" si="676"/>
        <v>4.8798764453687082E-2</v>
      </c>
    </row>
    <row r="2930" spans="1:20" x14ac:dyDescent="0.25">
      <c r="A2930" s="286">
        <v>43223</v>
      </c>
      <c r="B2930" s="1">
        <f t="shared" si="669"/>
        <v>4</v>
      </c>
      <c r="C2930" s="285">
        <v>0</v>
      </c>
      <c r="D2930" t="s">
        <v>713</v>
      </c>
      <c r="F2930" s="16">
        <v>74</v>
      </c>
      <c r="G2930" t="str">
        <f t="shared" si="663"/>
        <v>Cooling</v>
      </c>
      <c r="H2930" s="283">
        <f>IF(G2930="heating",F2930*Assumptions!M$4+Assumptions!M$7,0)</f>
        <v>0</v>
      </c>
      <c r="I2930" s="15">
        <f t="shared" si="664"/>
        <v>0.97481507806017154</v>
      </c>
      <c r="J2930" s="15">
        <f t="shared" si="665"/>
        <v>1.0020455199443592</v>
      </c>
      <c r="K2930" s="283">
        <f t="shared" si="670"/>
        <v>0</v>
      </c>
      <c r="L2930" s="283" t="e">
        <f t="shared" si="671"/>
        <v>#N/A</v>
      </c>
      <c r="M2930" s="283">
        <f t="shared" si="672"/>
        <v>0</v>
      </c>
      <c r="N2930" s="283" t="e">
        <f t="shared" si="673"/>
        <v>#N/A</v>
      </c>
      <c r="O2930" s="283">
        <f t="shared" si="674"/>
        <v>0</v>
      </c>
      <c r="P2930" s="21">
        <f t="shared" si="666"/>
        <v>5.4779159620337747E-2</v>
      </c>
      <c r="Q2930" s="21">
        <f t="shared" si="667"/>
        <v>0.90668853391740301</v>
      </c>
      <c r="R2930">
        <f t="shared" si="668"/>
        <v>1.0705685074825908</v>
      </c>
      <c r="S2930" s="296">
        <f t="shared" si="675"/>
        <v>5.3172606862835016E-2</v>
      </c>
      <c r="T2930" s="283">
        <f t="shared" si="676"/>
        <v>5.3172606862835016E-2</v>
      </c>
    </row>
    <row r="2931" spans="1:20" x14ac:dyDescent="0.25">
      <c r="A2931" s="286">
        <v>43223</v>
      </c>
      <c r="B2931" s="1">
        <f t="shared" si="669"/>
        <v>4</v>
      </c>
      <c r="C2931" s="285">
        <v>1</v>
      </c>
      <c r="D2931" t="s">
        <v>713</v>
      </c>
      <c r="F2931" s="16">
        <v>73</v>
      </c>
      <c r="G2931" t="str">
        <f t="shared" si="663"/>
        <v>Cooling</v>
      </c>
      <c r="H2931" s="283">
        <f>IF(G2931="heating",F2931*Assumptions!M$4+Assumptions!M$7,0)</f>
        <v>0</v>
      </c>
      <c r="I2931" s="15">
        <f t="shared" si="664"/>
        <v>1.012242869806885</v>
      </c>
      <c r="J2931" s="15">
        <f t="shared" si="665"/>
        <v>1.0020455199443592</v>
      </c>
      <c r="K2931" s="283">
        <f t="shared" si="670"/>
        <v>0</v>
      </c>
      <c r="L2931" s="283" t="e">
        <f t="shared" si="671"/>
        <v>#N/A</v>
      </c>
      <c r="M2931" s="283">
        <f t="shared" si="672"/>
        <v>0</v>
      </c>
      <c r="N2931" s="283" t="e">
        <f t="shared" si="673"/>
        <v>#N/A</v>
      </c>
      <c r="O2931" s="283">
        <f t="shared" si="674"/>
        <v>0</v>
      </c>
      <c r="P2931" s="21">
        <f t="shared" si="666"/>
        <v>5.0300820493010656E-2</v>
      </c>
      <c r="Q2931" s="21">
        <f t="shared" si="667"/>
        <v>0.81803459285312596</v>
      </c>
      <c r="R2931">
        <f t="shared" si="668"/>
        <v>1.0705685074825908</v>
      </c>
      <c r="S2931" s="296">
        <f t="shared" si="675"/>
        <v>4.4051550835596975E-2</v>
      </c>
      <c r="T2931" s="283">
        <f t="shared" si="676"/>
        <v>4.4051550835596975E-2</v>
      </c>
    </row>
    <row r="2932" spans="1:20" x14ac:dyDescent="0.25">
      <c r="A2932" s="286">
        <v>43223</v>
      </c>
      <c r="B2932" s="1">
        <f t="shared" si="669"/>
        <v>4</v>
      </c>
      <c r="C2932" s="285">
        <v>2</v>
      </c>
      <c r="D2932" t="s">
        <v>713</v>
      </c>
      <c r="F2932" s="16">
        <v>71</v>
      </c>
      <c r="G2932" t="str">
        <f t="shared" si="663"/>
        <v>Cooling</v>
      </c>
      <c r="H2932" s="283">
        <f>IF(G2932="heating",F2932*Assumptions!M$4+Assumptions!M$7,0)</f>
        <v>0</v>
      </c>
      <c r="I2932" s="15">
        <f t="shared" si="664"/>
        <v>1.0509704703585963</v>
      </c>
      <c r="J2932" s="15">
        <f t="shared" si="665"/>
        <v>1.0020455199443592</v>
      </c>
      <c r="K2932" s="283">
        <f t="shared" si="670"/>
        <v>0</v>
      </c>
      <c r="L2932" s="283" t="e">
        <f t="shared" si="671"/>
        <v>#N/A</v>
      </c>
      <c r="M2932" s="283">
        <f t="shared" si="672"/>
        <v>0</v>
      </c>
      <c r="N2932" s="283" t="e">
        <f t="shared" si="673"/>
        <v>#N/A</v>
      </c>
      <c r="O2932" s="283">
        <f t="shared" si="674"/>
        <v>0</v>
      </c>
      <c r="P2932" s="21">
        <f t="shared" si="666"/>
        <v>4.3213520819882278E-2</v>
      </c>
      <c r="Q2932" s="21">
        <f t="shared" si="667"/>
        <v>0.74507607494346417</v>
      </c>
      <c r="R2932">
        <f t="shared" si="668"/>
        <v>1.0705685074825908</v>
      </c>
      <c r="S2932" s="296">
        <f t="shared" si="675"/>
        <v>3.4469480150703974E-2</v>
      </c>
      <c r="T2932" s="283">
        <f t="shared" si="676"/>
        <v>3.4469480150703974E-2</v>
      </c>
    </row>
    <row r="2933" spans="1:20" x14ac:dyDescent="0.25">
      <c r="A2933" s="286">
        <v>43223</v>
      </c>
      <c r="B2933" s="1">
        <f t="shared" si="669"/>
        <v>4</v>
      </c>
      <c r="C2933" s="285">
        <v>3</v>
      </c>
      <c r="D2933" t="s">
        <v>713</v>
      </c>
      <c r="F2933" s="16">
        <v>74</v>
      </c>
      <c r="G2933" t="str">
        <f t="shared" si="663"/>
        <v>Cooling</v>
      </c>
      <c r="H2933" s="283">
        <f>IF(G2933="heating",F2933*Assumptions!M$4+Assumptions!M$7,0)</f>
        <v>0</v>
      </c>
      <c r="I2933" s="15">
        <f t="shared" si="664"/>
        <v>1.0924036124451033</v>
      </c>
      <c r="J2933" s="15">
        <f t="shared" si="665"/>
        <v>1.0020455199443592</v>
      </c>
      <c r="K2933" s="283">
        <f t="shared" si="670"/>
        <v>0</v>
      </c>
      <c r="L2933" s="283" t="e">
        <f t="shared" si="671"/>
        <v>#N/A</v>
      </c>
      <c r="M2933" s="283">
        <f t="shared" si="672"/>
        <v>0</v>
      </c>
      <c r="N2933" s="283" t="e">
        <f t="shared" si="673"/>
        <v>#N/A</v>
      </c>
      <c r="O2933" s="283">
        <f t="shared" si="674"/>
        <v>0</v>
      </c>
      <c r="P2933" s="21">
        <f t="shared" si="666"/>
        <v>5.4779159620337747E-2</v>
      </c>
      <c r="Q2933" s="21">
        <f t="shared" si="667"/>
        <v>0.69158980876382303</v>
      </c>
      <c r="R2933">
        <f t="shared" si="668"/>
        <v>1.0705685074825908</v>
      </c>
      <c r="S2933" s="296">
        <f t="shared" si="675"/>
        <v>4.0558175863170225E-2</v>
      </c>
      <c r="T2933" s="283">
        <f t="shared" si="676"/>
        <v>4.0558175863170225E-2</v>
      </c>
    </row>
    <row r="2934" spans="1:20" x14ac:dyDescent="0.25">
      <c r="A2934" s="286">
        <v>43223</v>
      </c>
      <c r="B2934" s="1">
        <f t="shared" si="669"/>
        <v>4</v>
      </c>
      <c r="C2934" s="285">
        <v>4</v>
      </c>
      <c r="D2934" t="s">
        <v>713</v>
      </c>
      <c r="F2934" s="16">
        <v>73</v>
      </c>
      <c r="G2934" t="str">
        <f t="shared" si="663"/>
        <v>Cooling</v>
      </c>
      <c r="H2934" s="283">
        <f>IF(G2934="heating",F2934*Assumptions!M$4+Assumptions!M$7,0)</f>
        <v>0</v>
      </c>
      <c r="I2934" s="15">
        <f t="shared" si="664"/>
        <v>1.1348296917927807</v>
      </c>
      <c r="J2934" s="15">
        <f t="shared" si="665"/>
        <v>1.0020455199443592</v>
      </c>
      <c r="K2934" s="283">
        <f t="shared" si="670"/>
        <v>0</v>
      </c>
      <c r="L2934" s="283" t="e">
        <f t="shared" si="671"/>
        <v>#N/A</v>
      </c>
      <c r="M2934" s="283">
        <f t="shared" si="672"/>
        <v>0</v>
      </c>
      <c r="N2934" s="283" t="e">
        <f t="shared" si="673"/>
        <v>#N/A</v>
      </c>
      <c r="O2934" s="283">
        <f t="shared" si="674"/>
        <v>0</v>
      </c>
      <c r="P2934" s="21">
        <f t="shared" si="666"/>
        <v>5.0300820493010656E-2</v>
      </c>
      <c r="Q2934" s="21">
        <f t="shared" si="667"/>
        <v>0.6473875548762833</v>
      </c>
      <c r="R2934">
        <f t="shared" si="668"/>
        <v>1.0705685074825908</v>
      </c>
      <c r="S2934" s="296">
        <f t="shared" si="675"/>
        <v>3.4862126899180855E-2</v>
      </c>
      <c r="T2934" s="283">
        <f t="shared" si="676"/>
        <v>3.4862126899180855E-2</v>
      </c>
    </row>
    <row r="2935" spans="1:20" x14ac:dyDescent="0.25">
      <c r="A2935" s="286">
        <v>43223</v>
      </c>
      <c r="B2935" s="1">
        <f t="shared" si="669"/>
        <v>4</v>
      </c>
      <c r="C2935" s="285">
        <v>5</v>
      </c>
      <c r="D2935" t="s">
        <v>713</v>
      </c>
      <c r="F2935" s="16">
        <v>72</v>
      </c>
      <c r="G2935" t="str">
        <f t="shared" si="663"/>
        <v>Cooling</v>
      </c>
      <c r="H2935" s="283">
        <f>IF(G2935="heating",F2935*Assumptions!M$4+Assumptions!M$7,0)</f>
        <v>0</v>
      </c>
      <c r="I2935" s="15">
        <f t="shared" si="664"/>
        <v>1.1635558681477385</v>
      </c>
      <c r="J2935" s="15">
        <f t="shared" si="665"/>
        <v>1.0020455199443592</v>
      </c>
      <c r="K2935" s="283">
        <f t="shared" si="670"/>
        <v>0</v>
      </c>
      <c r="L2935" s="283" t="e">
        <f t="shared" si="671"/>
        <v>#N/A</v>
      </c>
      <c r="M2935" s="283">
        <f t="shared" si="672"/>
        <v>0</v>
      </c>
      <c r="N2935" s="283" t="e">
        <f t="shared" si="673"/>
        <v>#N/A</v>
      </c>
      <c r="O2935" s="283">
        <f t="shared" si="674"/>
        <v>0</v>
      </c>
      <c r="P2935" s="21">
        <f t="shared" si="666"/>
        <v>4.6445607559525648E-2</v>
      </c>
      <c r="Q2935" s="21">
        <f t="shared" si="667"/>
        <v>0.72139578924615555</v>
      </c>
      <c r="R2935">
        <f t="shared" si="668"/>
        <v>1.0705685074825908</v>
      </c>
      <c r="S2935" s="296">
        <f t="shared" si="675"/>
        <v>3.5870110544663075E-2</v>
      </c>
      <c r="T2935" s="283">
        <f t="shared" si="676"/>
        <v>3.5870110544663075E-2</v>
      </c>
    </row>
    <row r="2936" spans="1:20" x14ac:dyDescent="0.25">
      <c r="A2936" s="286">
        <v>43223</v>
      </c>
      <c r="B2936" s="1">
        <f t="shared" si="669"/>
        <v>4</v>
      </c>
      <c r="C2936" s="285">
        <v>6</v>
      </c>
      <c r="D2936" t="s">
        <v>713</v>
      </c>
      <c r="F2936" s="16">
        <v>72</v>
      </c>
      <c r="G2936" t="str">
        <f t="shared" si="663"/>
        <v>Cooling</v>
      </c>
      <c r="H2936" s="283">
        <f>IF(G2936="heating",F2936*Assumptions!M$4+Assumptions!M$7,0)</f>
        <v>0</v>
      </c>
      <c r="I2936" s="15">
        <f t="shared" si="664"/>
        <v>1.2083911162615524</v>
      </c>
      <c r="J2936" s="15">
        <f t="shared" si="665"/>
        <v>1.0020455199443592</v>
      </c>
      <c r="K2936" s="283">
        <f t="shared" si="670"/>
        <v>0</v>
      </c>
      <c r="L2936" s="283" t="e">
        <f t="shared" si="671"/>
        <v>#N/A</v>
      </c>
      <c r="M2936" s="283">
        <f t="shared" si="672"/>
        <v>0</v>
      </c>
      <c r="N2936" s="283" t="e">
        <f t="shared" si="673"/>
        <v>#N/A</v>
      </c>
      <c r="O2936" s="283">
        <f t="shared" si="674"/>
        <v>0</v>
      </c>
      <c r="P2936" s="21">
        <f t="shared" si="666"/>
        <v>4.6445607559525648E-2</v>
      </c>
      <c r="Q2936" s="21">
        <f t="shared" si="667"/>
        <v>0.87787080972652631</v>
      </c>
      <c r="R2936">
        <f t="shared" si="668"/>
        <v>1.0705685074825908</v>
      </c>
      <c r="S2936" s="296">
        <f t="shared" si="675"/>
        <v>4.3650550028478972E-2</v>
      </c>
      <c r="T2936" s="283">
        <f t="shared" si="676"/>
        <v>4.3650550028478972E-2</v>
      </c>
    </row>
    <row r="2937" spans="1:20" x14ac:dyDescent="0.25">
      <c r="A2937" s="286">
        <v>43223</v>
      </c>
      <c r="B2937" s="1">
        <f t="shared" si="669"/>
        <v>4</v>
      </c>
      <c r="C2937" s="285">
        <v>7</v>
      </c>
      <c r="D2937" t="s">
        <v>714</v>
      </c>
      <c r="F2937" s="16">
        <v>72</v>
      </c>
      <c r="G2937" t="str">
        <f t="shared" si="663"/>
        <v>Cooling</v>
      </c>
      <c r="H2937" s="283">
        <f>IF(G2937="heating",F2937*Assumptions!M$4+Assumptions!M$7,0)</f>
        <v>0</v>
      </c>
      <c r="I2937" s="15">
        <f t="shared" si="664"/>
        <v>1.1637425769249583</v>
      </c>
      <c r="J2937" s="15">
        <f t="shared" si="665"/>
        <v>1.0020455199443592</v>
      </c>
      <c r="K2937" s="283">
        <f t="shared" si="670"/>
        <v>0</v>
      </c>
      <c r="L2937" s="283" t="e">
        <f t="shared" si="671"/>
        <v>#N/A</v>
      </c>
      <c r="M2937" s="283">
        <f t="shared" si="672"/>
        <v>0</v>
      </c>
      <c r="N2937" s="283" t="e">
        <f t="shared" si="673"/>
        <v>#N/A</v>
      </c>
      <c r="O2937" s="283">
        <f t="shared" si="674"/>
        <v>0</v>
      </c>
      <c r="P2937" s="21">
        <f t="shared" si="666"/>
        <v>4.6445607559525648E-2</v>
      </c>
      <c r="Q2937" s="21">
        <f t="shared" si="667"/>
        <v>0.97331382064367777</v>
      </c>
      <c r="R2937">
        <f t="shared" si="668"/>
        <v>1.0705685074825908</v>
      </c>
      <c r="S2937" s="296">
        <f t="shared" si="675"/>
        <v>4.8396282403616972E-2</v>
      </c>
      <c r="T2937" s="283">
        <f t="shared" si="676"/>
        <v>4.8396282403616972E-2</v>
      </c>
    </row>
    <row r="2938" spans="1:20" x14ac:dyDescent="0.25">
      <c r="A2938" s="286">
        <v>43223</v>
      </c>
      <c r="B2938" s="1">
        <f t="shared" si="669"/>
        <v>4</v>
      </c>
      <c r="C2938" s="285">
        <v>8</v>
      </c>
      <c r="D2938" t="s">
        <v>714</v>
      </c>
      <c r="F2938" s="16">
        <v>72</v>
      </c>
      <c r="G2938" t="str">
        <f t="shared" si="663"/>
        <v>Cooling</v>
      </c>
      <c r="H2938" s="283">
        <f>IF(G2938="heating",F2938*Assumptions!M$4+Assumptions!M$7,0)</f>
        <v>0</v>
      </c>
      <c r="I2938" s="15">
        <f t="shared" si="664"/>
        <v>1.094193721037565</v>
      </c>
      <c r="J2938" s="15">
        <f t="shared" si="665"/>
        <v>1.0020455199443592</v>
      </c>
      <c r="K2938" s="283">
        <f t="shared" si="670"/>
        <v>0</v>
      </c>
      <c r="L2938" s="283" t="e">
        <f t="shared" si="671"/>
        <v>#N/A</v>
      </c>
      <c r="M2938" s="283">
        <f t="shared" si="672"/>
        <v>0</v>
      </c>
      <c r="N2938" s="283" t="e">
        <f t="shared" si="673"/>
        <v>#N/A</v>
      </c>
      <c r="O2938" s="283">
        <f t="shared" si="674"/>
        <v>0</v>
      </c>
      <c r="P2938" s="21">
        <f t="shared" si="666"/>
        <v>4.6445607559525648E-2</v>
      </c>
      <c r="Q2938" s="21">
        <f t="shared" si="667"/>
        <v>0.94940007506179924</v>
      </c>
      <c r="R2938">
        <f t="shared" si="668"/>
        <v>1.0705685074825908</v>
      </c>
      <c r="S2938" s="296">
        <f t="shared" si="675"/>
        <v>4.7207214335372075E-2</v>
      </c>
      <c r="T2938" s="283">
        <f t="shared" si="676"/>
        <v>4.7207214335372075E-2</v>
      </c>
    </row>
    <row r="2939" spans="1:20" x14ac:dyDescent="0.25">
      <c r="A2939" s="286">
        <v>43223</v>
      </c>
      <c r="B2939" s="1">
        <f t="shared" si="669"/>
        <v>4</v>
      </c>
      <c r="C2939" s="285">
        <v>9</v>
      </c>
      <c r="D2939" t="s">
        <v>714</v>
      </c>
      <c r="F2939" s="16">
        <v>73</v>
      </c>
      <c r="G2939" t="str">
        <f t="shared" si="663"/>
        <v>Cooling</v>
      </c>
      <c r="H2939" s="283">
        <f>IF(G2939="heating",F2939*Assumptions!M$4+Assumptions!M$7,0)</f>
        <v>0</v>
      </c>
      <c r="I2939" s="15">
        <f t="shared" si="664"/>
        <v>1.0343009000871222</v>
      </c>
      <c r="J2939" s="15">
        <f t="shared" si="665"/>
        <v>1.0020455199443592</v>
      </c>
      <c r="K2939" s="283">
        <f t="shared" si="670"/>
        <v>0</v>
      </c>
      <c r="L2939" s="283" t="e">
        <f t="shared" si="671"/>
        <v>#N/A</v>
      </c>
      <c r="M2939" s="283">
        <f t="shared" si="672"/>
        <v>0</v>
      </c>
      <c r="N2939" s="283" t="e">
        <f t="shared" si="673"/>
        <v>#N/A</v>
      </c>
      <c r="O2939" s="283">
        <f t="shared" si="674"/>
        <v>0</v>
      </c>
      <c r="P2939" s="21">
        <f t="shared" si="666"/>
        <v>5.0300820493010656E-2</v>
      </c>
      <c r="Q2939" s="21">
        <f t="shared" si="667"/>
        <v>0.8408485371888097</v>
      </c>
      <c r="R2939">
        <f t="shared" si="668"/>
        <v>1.0705685074825908</v>
      </c>
      <c r="S2939" s="296">
        <f t="shared" si="675"/>
        <v>4.5280092559191652E-2</v>
      </c>
      <c r="T2939" s="283">
        <f t="shared" si="676"/>
        <v>4.5280092559191652E-2</v>
      </c>
    </row>
    <row r="2940" spans="1:20" x14ac:dyDescent="0.25">
      <c r="A2940" s="286">
        <v>43223</v>
      </c>
      <c r="B2940" s="1">
        <f t="shared" si="669"/>
        <v>4</v>
      </c>
      <c r="C2940" s="285">
        <v>10</v>
      </c>
      <c r="D2940" t="s">
        <v>714</v>
      </c>
      <c r="F2940" s="16">
        <v>75</v>
      </c>
      <c r="G2940" t="str">
        <f t="shared" si="663"/>
        <v>Cooling</v>
      </c>
      <c r="H2940" s="283">
        <f>IF(G2940="heating",F2940*Assumptions!M$4+Assumptions!M$7,0)</f>
        <v>0</v>
      </c>
      <c r="I2940" s="15">
        <f t="shared" si="664"/>
        <v>0.98112329028689171</v>
      </c>
      <c r="J2940" s="15">
        <f t="shared" si="665"/>
        <v>1.0020455199443592</v>
      </c>
      <c r="K2940" s="283">
        <f t="shared" si="670"/>
        <v>0</v>
      </c>
      <c r="L2940" s="283" t="e">
        <f t="shared" si="671"/>
        <v>#N/A</v>
      </c>
      <c r="M2940" s="283">
        <f t="shared" si="672"/>
        <v>0</v>
      </c>
      <c r="N2940" s="283" t="e">
        <f t="shared" si="673"/>
        <v>#N/A</v>
      </c>
      <c r="O2940" s="283">
        <f t="shared" si="674"/>
        <v>0</v>
      </c>
      <c r="P2940" s="21">
        <f t="shared" si="666"/>
        <v>5.9880624941505811E-2</v>
      </c>
      <c r="Q2940" s="21">
        <f t="shared" si="667"/>
        <v>0.74504051125983206</v>
      </c>
      <c r="R2940">
        <f t="shared" si="668"/>
        <v>1.0705685074825908</v>
      </c>
      <c r="S2940" s="296">
        <f t="shared" si="675"/>
        <v>4.7761798924143513E-2</v>
      </c>
      <c r="T2940" s="283">
        <f t="shared" si="676"/>
        <v>4.7761798924143513E-2</v>
      </c>
    </row>
    <row r="2941" spans="1:20" x14ac:dyDescent="0.25">
      <c r="A2941" s="286">
        <v>43223</v>
      </c>
      <c r="B2941" s="1">
        <f t="shared" si="669"/>
        <v>4</v>
      </c>
      <c r="C2941" s="285">
        <v>11</v>
      </c>
      <c r="D2941" t="s">
        <v>714</v>
      </c>
      <c r="F2941" s="16">
        <v>70</v>
      </c>
      <c r="G2941" t="str">
        <f t="shared" si="663"/>
        <v>Cooling</v>
      </c>
      <c r="H2941" s="283">
        <f>IF(G2941="heating",F2941*Assumptions!M$4+Assumptions!M$7,0)</f>
        <v>0</v>
      </c>
      <c r="I2941" s="15">
        <f t="shared" si="664"/>
        <v>0.94956163997961163</v>
      </c>
      <c r="J2941" s="15">
        <f t="shared" si="665"/>
        <v>1.0020455199443592</v>
      </c>
      <c r="K2941" s="283">
        <f t="shared" si="670"/>
        <v>0</v>
      </c>
      <c r="L2941" s="283">
        <f t="shared" si="671"/>
        <v>4.3818232651749627</v>
      </c>
      <c r="M2941" s="283">
        <f t="shared" si="672"/>
        <v>0</v>
      </c>
      <c r="N2941" s="283">
        <f t="shared" si="673"/>
        <v>4.3585758300027857</v>
      </c>
      <c r="O2941" s="283">
        <f t="shared" si="674"/>
        <v>0</v>
      </c>
      <c r="P2941" s="21">
        <f t="shared" si="666"/>
        <v>4.0604560274080326E-2</v>
      </c>
      <c r="Q2941" s="21">
        <f t="shared" si="667"/>
        <v>0.72850690893675296</v>
      </c>
      <c r="R2941">
        <f t="shared" si="668"/>
        <v>1.0705685074825908</v>
      </c>
      <c r="S2941" s="296">
        <f t="shared" si="675"/>
        <v>3.1668168733408615E-2</v>
      </c>
      <c r="T2941" s="283">
        <f t="shared" si="676"/>
        <v>3.1668168733408615E-2</v>
      </c>
    </row>
    <row r="2942" spans="1:20" x14ac:dyDescent="0.25">
      <c r="A2942" s="286">
        <v>43223</v>
      </c>
      <c r="B2942" s="1">
        <f t="shared" si="669"/>
        <v>4</v>
      </c>
      <c r="C2942" s="285">
        <v>12</v>
      </c>
      <c r="D2942" t="s">
        <v>714</v>
      </c>
      <c r="F2942" s="16">
        <v>68</v>
      </c>
      <c r="G2942" t="str">
        <f t="shared" si="663"/>
        <v>Cooling</v>
      </c>
      <c r="H2942" s="283">
        <f>IF(G2942="heating",F2942*Assumptions!M$4+Assumptions!M$7,0)</f>
        <v>0</v>
      </c>
      <c r="I2942" s="15">
        <f t="shared" si="664"/>
        <v>0.91648403420261149</v>
      </c>
      <c r="J2942" s="15">
        <f t="shared" si="665"/>
        <v>1.0020455199443592</v>
      </c>
      <c r="K2942" s="283">
        <f t="shared" si="670"/>
        <v>0</v>
      </c>
      <c r="L2942" s="283">
        <f t="shared" si="671"/>
        <v>4.3818232651749627</v>
      </c>
      <c r="M2942" s="283">
        <f t="shared" si="672"/>
        <v>0</v>
      </c>
      <c r="N2942" s="283">
        <f t="shared" si="673"/>
        <v>4.3585758300027857</v>
      </c>
      <c r="O2942" s="283">
        <f t="shared" si="674"/>
        <v>0</v>
      </c>
      <c r="P2942" s="21">
        <f t="shared" si="666"/>
        <v>3.7256017764001337E-2</v>
      </c>
      <c r="Q2942" s="21">
        <f t="shared" si="667"/>
        <v>0.75910815787401487</v>
      </c>
      <c r="R2942">
        <f t="shared" si="668"/>
        <v>1.0705685074825908</v>
      </c>
      <c r="S2942" s="296">
        <f t="shared" si="675"/>
        <v>3.0277119462966833E-2</v>
      </c>
      <c r="T2942" s="283">
        <f t="shared" si="676"/>
        <v>3.0277119462966833E-2</v>
      </c>
    </row>
    <row r="2943" spans="1:20" x14ac:dyDescent="0.25">
      <c r="A2943" s="286">
        <v>43223</v>
      </c>
      <c r="B2943" s="1">
        <f t="shared" si="669"/>
        <v>4</v>
      </c>
      <c r="C2943" s="285">
        <v>13</v>
      </c>
      <c r="D2943" t="s">
        <v>714</v>
      </c>
      <c r="F2943" s="16">
        <v>70</v>
      </c>
      <c r="G2943" t="str">
        <f t="shared" si="663"/>
        <v>Cooling</v>
      </c>
      <c r="H2943" s="283">
        <f>IF(G2943="heating",F2943*Assumptions!M$4+Assumptions!M$7,0)</f>
        <v>0</v>
      </c>
      <c r="I2943" s="15">
        <f t="shared" si="664"/>
        <v>0.90040206880052787</v>
      </c>
      <c r="J2943" s="15">
        <f t="shared" si="665"/>
        <v>1.0020455199443592</v>
      </c>
      <c r="K2943" s="283">
        <f t="shared" si="670"/>
        <v>0</v>
      </c>
      <c r="L2943" s="283">
        <f t="shared" si="671"/>
        <v>4.3818232651749627</v>
      </c>
      <c r="M2943" s="283">
        <f t="shared" si="672"/>
        <v>0</v>
      </c>
      <c r="N2943" s="283">
        <f t="shared" si="673"/>
        <v>4.3585758300027857</v>
      </c>
      <c r="O2943" s="283">
        <f t="shared" si="674"/>
        <v>0</v>
      </c>
      <c r="P2943" s="21">
        <f t="shared" si="666"/>
        <v>4.0604560274080326E-2</v>
      </c>
      <c r="Q2943" s="21">
        <f t="shared" si="667"/>
        <v>0.79115902007799765</v>
      </c>
      <c r="R2943">
        <f t="shared" si="668"/>
        <v>1.0705685074825908</v>
      </c>
      <c r="S2943" s="296">
        <f t="shared" si="675"/>
        <v>3.439165371726545E-2</v>
      </c>
      <c r="T2943" s="283">
        <f t="shared" si="676"/>
        <v>3.439165371726545E-2</v>
      </c>
    </row>
    <row r="2944" spans="1:20" x14ac:dyDescent="0.25">
      <c r="A2944" s="286">
        <v>43223</v>
      </c>
      <c r="B2944" s="1">
        <f t="shared" si="669"/>
        <v>4</v>
      </c>
      <c r="C2944" s="285">
        <v>14</v>
      </c>
      <c r="D2944" t="s">
        <v>714</v>
      </c>
      <c r="F2944" s="16">
        <v>72</v>
      </c>
      <c r="G2944" t="str">
        <f t="shared" si="663"/>
        <v>Cooling</v>
      </c>
      <c r="H2944" s="283">
        <f>IF(G2944="heating",F2944*Assumptions!M$4+Assumptions!M$7,0)</f>
        <v>0</v>
      </c>
      <c r="I2944" s="15">
        <f t="shared" si="664"/>
        <v>0.86032894500746537</v>
      </c>
      <c r="J2944" s="15">
        <f t="shared" si="665"/>
        <v>1.0020455199443592</v>
      </c>
      <c r="K2944" s="283">
        <f t="shared" si="670"/>
        <v>0</v>
      </c>
      <c r="L2944" s="283" t="e">
        <f t="shared" si="671"/>
        <v>#N/A</v>
      </c>
      <c r="M2944" s="283">
        <f t="shared" si="672"/>
        <v>0</v>
      </c>
      <c r="N2944" s="283" t="e">
        <f t="shared" si="673"/>
        <v>#N/A</v>
      </c>
      <c r="O2944" s="283">
        <f t="shared" si="674"/>
        <v>0</v>
      </c>
      <c r="P2944" s="21">
        <f t="shared" si="666"/>
        <v>4.6445607559525648E-2</v>
      </c>
      <c r="Q2944" s="21">
        <f t="shared" si="667"/>
        <v>0.84355555031342389</v>
      </c>
      <c r="R2944">
        <f t="shared" si="668"/>
        <v>1.0705685074825908</v>
      </c>
      <c r="S2944" s="296">
        <f t="shared" si="675"/>
        <v>4.1944285358147267E-2</v>
      </c>
      <c r="T2944" s="283">
        <f t="shared" si="676"/>
        <v>4.1944285358147267E-2</v>
      </c>
    </row>
    <row r="2945" spans="1:20" x14ac:dyDescent="0.25">
      <c r="A2945" s="286">
        <v>43223</v>
      </c>
      <c r="B2945" s="1">
        <f t="shared" si="669"/>
        <v>4</v>
      </c>
      <c r="C2945" s="285">
        <v>15</v>
      </c>
      <c r="D2945" t="s">
        <v>714</v>
      </c>
      <c r="F2945" s="16">
        <v>72</v>
      </c>
      <c r="G2945" t="str">
        <f t="shared" si="663"/>
        <v>Cooling</v>
      </c>
      <c r="H2945" s="283">
        <f>IF(G2945="heating",F2945*Assumptions!M$4+Assumptions!M$7,0)</f>
        <v>0</v>
      </c>
      <c r="I2945" s="15">
        <f t="shared" si="664"/>
        <v>0.85754515037175039</v>
      </c>
      <c r="J2945" s="15">
        <f t="shared" si="665"/>
        <v>1.0020455199443592</v>
      </c>
      <c r="K2945" s="283">
        <f t="shared" si="670"/>
        <v>0</v>
      </c>
      <c r="L2945" s="283" t="e">
        <f t="shared" si="671"/>
        <v>#N/A</v>
      </c>
      <c r="M2945" s="283">
        <f t="shared" si="672"/>
        <v>0</v>
      </c>
      <c r="N2945" s="283" t="e">
        <f t="shared" si="673"/>
        <v>#N/A</v>
      </c>
      <c r="O2945" s="283">
        <f t="shared" si="674"/>
        <v>0</v>
      </c>
      <c r="P2945" s="21">
        <f t="shared" si="666"/>
        <v>4.6445607559525648E-2</v>
      </c>
      <c r="Q2945" s="21">
        <f t="shared" si="667"/>
        <v>0.96592607327566882</v>
      </c>
      <c r="R2945">
        <f t="shared" si="668"/>
        <v>1.0705685074825908</v>
      </c>
      <c r="S2945" s="296">
        <f t="shared" si="675"/>
        <v>4.8028939928491853E-2</v>
      </c>
      <c r="T2945" s="283">
        <f t="shared" si="676"/>
        <v>4.8028939928491853E-2</v>
      </c>
    </row>
    <row r="2946" spans="1:20" x14ac:dyDescent="0.25">
      <c r="A2946" s="286">
        <v>43223</v>
      </c>
      <c r="B2946" s="1">
        <f t="shared" si="669"/>
        <v>4</v>
      </c>
      <c r="C2946" s="285">
        <v>16</v>
      </c>
      <c r="D2946" t="s">
        <v>714</v>
      </c>
      <c r="F2946" s="16">
        <v>75</v>
      </c>
      <c r="G2946" t="str">
        <f t="shared" ref="G2946:G3009" si="677">VLOOKUP(A2946,U$2:W$366,3,FALSE)</f>
        <v>Cooling</v>
      </c>
      <c r="H2946" s="283">
        <f>IF(G2946="heating",F2946*Assumptions!M$4+Assumptions!M$7,0)</f>
        <v>0</v>
      </c>
      <c r="I2946" s="15">
        <f t="shared" ref="I2946:I3009" si="678">VLOOKUP(C2946,AO$2:AQ$25,3,FALSE)</f>
        <v>0.88344815438260227</v>
      </c>
      <c r="J2946" s="15">
        <f t="shared" ref="J2946:J3009" si="679">VLOOKUP(B2946,AS$4:AU$10,3,FALSE)</f>
        <v>1.0020455199443592</v>
      </c>
      <c r="K2946" s="283">
        <f t="shared" si="670"/>
        <v>0</v>
      </c>
      <c r="L2946" s="283" t="e">
        <f t="shared" si="671"/>
        <v>#N/A</v>
      </c>
      <c r="M2946" s="283">
        <f t="shared" si="672"/>
        <v>0</v>
      </c>
      <c r="N2946" s="283" t="e">
        <f t="shared" si="673"/>
        <v>#N/A</v>
      </c>
      <c r="O2946" s="283">
        <f t="shared" si="674"/>
        <v>0</v>
      </c>
      <c r="P2946" s="21">
        <f t="shared" ref="P2946:P3009" si="680">IF(G2946="cooling",IF(F2946&lt;61,0.025,(F2946^2*AX$25+F2946*AY$25+AZ$25)),0)</f>
        <v>5.9880624941505811E-2</v>
      </c>
      <c r="Q2946" s="21">
        <f t="shared" ref="Q2946:Q3009" si="681">VLOOKUP(C2946,BB$2:BC$25,2,FALSE)</f>
        <v>1.1649354943302594</v>
      </c>
      <c r="R2946">
        <f t="shared" ref="R2946:R3009" si="682">VLOOKUP(B2946,AS$4:AV$10,4,FALSE)</f>
        <v>1.0705685074825908</v>
      </c>
      <c r="S2946" s="296">
        <f t="shared" si="675"/>
        <v>7.4679717409883759E-2</v>
      </c>
      <c r="T2946" s="283">
        <f t="shared" si="676"/>
        <v>7.4679717409883759E-2</v>
      </c>
    </row>
    <row r="2947" spans="1:20" x14ac:dyDescent="0.25">
      <c r="A2947" s="286">
        <v>43223</v>
      </c>
      <c r="B2947" s="1">
        <f t="shared" ref="B2947:B3010" si="683">WEEKDAY(A2947,2)</f>
        <v>4</v>
      </c>
      <c r="C2947" s="285">
        <v>17</v>
      </c>
      <c r="D2947" t="s">
        <v>714</v>
      </c>
      <c r="F2947" s="16">
        <v>73</v>
      </c>
      <c r="G2947" t="str">
        <f t="shared" si="677"/>
        <v>Cooling</v>
      </c>
      <c r="H2947" s="283">
        <f>IF(G2947="heating",F2947*Assumptions!M$4+Assumptions!M$7,0)</f>
        <v>0</v>
      </c>
      <c r="I2947" s="15">
        <f t="shared" si="678"/>
        <v>0.94025748850374469</v>
      </c>
      <c r="J2947" s="15">
        <f t="shared" si="679"/>
        <v>1.0020455199443592</v>
      </c>
      <c r="K2947" s="283">
        <f t="shared" ref="K2947:K3010" si="684">H2947*I2947*J2947</f>
        <v>0</v>
      </c>
      <c r="L2947" s="283" t="e">
        <f t="shared" ref="L2947:L3010" si="685">VLOOKUP(F2947,BL$2:BN$92,2,FALSE)</f>
        <v>#N/A</v>
      </c>
      <c r="M2947" s="283">
        <f t="shared" ref="M2947:M3010" si="686">IF(G2947="heating",K2947*(L2947*3.412),0)</f>
        <v>0</v>
      </c>
      <c r="N2947" s="283" t="e">
        <f t="shared" ref="N2947:N3010" si="687">VLOOKUP(F2947,BL$2:BN$92,3,FALSE)</f>
        <v>#N/A</v>
      </c>
      <c r="O2947" s="283">
        <f t="shared" ref="O2947:O3010" si="688">IF(F2947&lt;=61,IF(G2947="heating",IF(F2947&gt;=5,K2947*L2947/N2947,0),0),0)</f>
        <v>0</v>
      </c>
      <c r="P2947" s="21">
        <f t="shared" si="680"/>
        <v>5.0300820493010656E-2</v>
      </c>
      <c r="Q2947" s="21">
        <f t="shared" si="681"/>
        <v>1.3521540118753073</v>
      </c>
      <c r="R2947">
        <f t="shared" si="682"/>
        <v>1.0705685074825908</v>
      </c>
      <c r="S2947" s="296">
        <f t="shared" ref="S2947:S3010" si="689">P2947*Q2947*R2947</f>
        <v>7.2814134893652349E-2</v>
      </c>
      <c r="T2947" s="283">
        <f t="shared" ref="T2947:T3010" si="690">K2947+S2947</f>
        <v>7.2814134893652349E-2</v>
      </c>
    </row>
    <row r="2948" spans="1:20" x14ac:dyDescent="0.25">
      <c r="A2948" s="286">
        <v>43223</v>
      </c>
      <c r="B2948" s="1">
        <f t="shared" si="683"/>
        <v>4</v>
      </c>
      <c r="C2948" s="285">
        <v>18</v>
      </c>
      <c r="D2948" t="s">
        <v>714</v>
      </c>
      <c r="F2948" s="16">
        <v>72</v>
      </c>
      <c r="G2948" t="str">
        <f t="shared" si="677"/>
        <v>Cooling</v>
      </c>
      <c r="H2948" s="283">
        <f>IF(G2948="heating",F2948*Assumptions!M$4+Assumptions!M$7,0)</f>
        <v>0</v>
      </c>
      <c r="I2948" s="15">
        <f t="shared" si="678"/>
        <v>0.98182363790757687</v>
      </c>
      <c r="J2948" s="15">
        <f t="shared" si="679"/>
        <v>1.0020455199443592</v>
      </c>
      <c r="K2948" s="283">
        <f t="shared" si="684"/>
        <v>0</v>
      </c>
      <c r="L2948" s="283" t="e">
        <f t="shared" si="685"/>
        <v>#N/A</v>
      </c>
      <c r="M2948" s="283">
        <f t="shared" si="686"/>
        <v>0</v>
      </c>
      <c r="N2948" s="283" t="e">
        <f t="shared" si="687"/>
        <v>#N/A</v>
      </c>
      <c r="O2948" s="283">
        <f t="shared" si="688"/>
        <v>0</v>
      </c>
      <c r="P2948" s="21">
        <f t="shared" si="680"/>
        <v>4.6445607559525648E-2</v>
      </c>
      <c r="Q2948" s="21">
        <f t="shared" si="681"/>
        <v>1.5598916921549892</v>
      </c>
      <c r="R2948">
        <f t="shared" si="682"/>
        <v>1.0705685074825908</v>
      </c>
      <c r="S2948" s="296">
        <f t="shared" si="689"/>
        <v>7.7562814018877643E-2</v>
      </c>
      <c r="T2948" s="283">
        <f t="shared" si="690"/>
        <v>7.7562814018877643E-2</v>
      </c>
    </row>
    <row r="2949" spans="1:20" x14ac:dyDescent="0.25">
      <c r="A2949" s="286">
        <v>43223</v>
      </c>
      <c r="B2949" s="1">
        <f t="shared" si="683"/>
        <v>4</v>
      </c>
      <c r="C2949" s="285">
        <v>19</v>
      </c>
      <c r="D2949" t="s">
        <v>714</v>
      </c>
      <c r="F2949" s="16">
        <v>70</v>
      </c>
      <c r="G2949" t="str">
        <f t="shared" si="677"/>
        <v>Cooling</v>
      </c>
      <c r="H2949" s="283">
        <f>IF(G2949="heating",F2949*Assumptions!M$4+Assumptions!M$7,0)</f>
        <v>0</v>
      </c>
      <c r="I2949" s="15">
        <f t="shared" si="678"/>
        <v>0.98418842963438757</v>
      </c>
      <c r="J2949" s="15">
        <f t="shared" si="679"/>
        <v>1.0020455199443592</v>
      </c>
      <c r="K2949" s="283">
        <f t="shared" si="684"/>
        <v>0</v>
      </c>
      <c r="L2949" s="283">
        <f t="shared" si="685"/>
        <v>4.3818232651749627</v>
      </c>
      <c r="M2949" s="283">
        <f t="shared" si="686"/>
        <v>0</v>
      </c>
      <c r="N2949" s="283">
        <f t="shared" si="687"/>
        <v>4.3585758300027857</v>
      </c>
      <c r="O2949" s="283">
        <f t="shared" si="688"/>
        <v>0</v>
      </c>
      <c r="P2949" s="21">
        <f t="shared" si="680"/>
        <v>4.0604560274080326E-2</v>
      </c>
      <c r="Q2949" s="21">
        <f t="shared" si="681"/>
        <v>1.6764212681468484</v>
      </c>
      <c r="R2949">
        <f t="shared" si="682"/>
        <v>1.0705685074825908</v>
      </c>
      <c r="S2949" s="296">
        <f t="shared" si="689"/>
        <v>7.2873971319547648E-2</v>
      </c>
      <c r="T2949" s="283">
        <f t="shared" si="690"/>
        <v>7.2873971319547648E-2</v>
      </c>
    </row>
    <row r="2950" spans="1:20" x14ac:dyDescent="0.25">
      <c r="A2950" s="286">
        <v>43223</v>
      </c>
      <c r="B2950" s="1">
        <f t="shared" si="683"/>
        <v>4</v>
      </c>
      <c r="C2950" s="285">
        <v>20</v>
      </c>
      <c r="D2950" t="s">
        <v>714</v>
      </c>
      <c r="F2950" s="16">
        <v>68</v>
      </c>
      <c r="G2950" t="str">
        <f t="shared" si="677"/>
        <v>Cooling</v>
      </c>
      <c r="H2950" s="283">
        <f>IF(G2950="heating",F2950*Assumptions!M$4+Assumptions!M$7,0)</f>
        <v>0</v>
      </c>
      <c r="I2950" s="15">
        <f t="shared" si="678"/>
        <v>0.97071962311712034</v>
      </c>
      <c r="J2950" s="15">
        <f t="shared" si="679"/>
        <v>1.0020455199443592</v>
      </c>
      <c r="K2950" s="283">
        <f t="shared" si="684"/>
        <v>0</v>
      </c>
      <c r="L2950" s="283">
        <f t="shared" si="685"/>
        <v>4.3818232651749627</v>
      </c>
      <c r="M2950" s="283">
        <f t="shared" si="686"/>
        <v>0</v>
      </c>
      <c r="N2950" s="283">
        <f t="shared" si="687"/>
        <v>4.3585758300027857</v>
      </c>
      <c r="O2950" s="283">
        <f t="shared" si="688"/>
        <v>0</v>
      </c>
      <c r="P2950" s="21">
        <f t="shared" si="680"/>
        <v>3.7256017764001337E-2</v>
      </c>
      <c r="Q2950" s="21">
        <f t="shared" si="681"/>
        <v>1.52436960139122</v>
      </c>
      <c r="R2950">
        <f t="shared" si="682"/>
        <v>1.0705685074825908</v>
      </c>
      <c r="S2950" s="296">
        <f t="shared" si="689"/>
        <v>6.0799663458098362E-2</v>
      </c>
      <c r="T2950" s="283">
        <f t="shared" si="690"/>
        <v>6.0799663458098362E-2</v>
      </c>
    </row>
    <row r="2951" spans="1:20" x14ac:dyDescent="0.25">
      <c r="A2951" s="286">
        <v>43223</v>
      </c>
      <c r="B2951" s="1">
        <f t="shared" si="683"/>
        <v>4</v>
      </c>
      <c r="C2951" s="285">
        <v>21</v>
      </c>
      <c r="D2951" t="s">
        <v>714</v>
      </c>
      <c r="F2951" s="16">
        <v>66</v>
      </c>
      <c r="G2951" t="str">
        <f t="shared" si="677"/>
        <v>Cooling</v>
      </c>
      <c r="H2951" s="283">
        <f>IF(G2951="heating",F2951*Assumptions!M$4+Assumptions!M$7,0)</f>
        <v>0</v>
      </c>
      <c r="I2951" s="15">
        <f t="shared" si="678"/>
        <v>0.95751150862929935</v>
      </c>
      <c r="J2951" s="15">
        <f t="shared" si="679"/>
        <v>1.0020455199443592</v>
      </c>
      <c r="K2951" s="283">
        <f t="shared" si="684"/>
        <v>0</v>
      </c>
      <c r="L2951" s="283">
        <f t="shared" si="685"/>
        <v>4.3818232651749627</v>
      </c>
      <c r="M2951" s="283">
        <f t="shared" si="686"/>
        <v>0</v>
      </c>
      <c r="N2951" s="283">
        <f t="shared" si="687"/>
        <v>4.3585758300027857</v>
      </c>
      <c r="O2951" s="283">
        <f t="shared" si="688"/>
        <v>0</v>
      </c>
      <c r="P2951" s="21">
        <f t="shared" si="680"/>
        <v>3.6399980029288459E-2</v>
      </c>
      <c r="Q2951" s="21">
        <f t="shared" si="681"/>
        <v>1.4448604713749031</v>
      </c>
      <c r="R2951">
        <f t="shared" si="682"/>
        <v>1.0705685074825908</v>
      </c>
      <c r="S2951" s="296">
        <f t="shared" si="689"/>
        <v>5.6304294217181049E-2</v>
      </c>
      <c r="T2951" s="283">
        <f t="shared" si="690"/>
        <v>5.6304294217181049E-2</v>
      </c>
    </row>
    <row r="2952" spans="1:20" x14ac:dyDescent="0.25">
      <c r="A2952" s="286">
        <v>43223</v>
      </c>
      <c r="B2952" s="1">
        <f t="shared" si="683"/>
        <v>4</v>
      </c>
      <c r="C2952" s="285">
        <v>22</v>
      </c>
      <c r="D2952" t="s">
        <v>714</v>
      </c>
      <c r="F2952" s="16">
        <v>64</v>
      </c>
      <c r="G2952" t="str">
        <f t="shared" si="677"/>
        <v>Cooling</v>
      </c>
      <c r="H2952" s="283">
        <f>IF(G2952="heating",F2952*Assumptions!M$4+Assumptions!M$7,0)</f>
        <v>0</v>
      </c>
      <c r="I2952" s="15">
        <f t="shared" si="678"/>
        <v>0.9426530227543114</v>
      </c>
      <c r="J2952" s="15">
        <f t="shared" si="679"/>
        <v>1.0020455199443592</v>
      </c>
      <c r="K2952" s="283">
        <f t="shared" si="684"/>
        <v>0</v>
      </c>
      <c r="L2952" s="283">
        <f t="shared" si="685"/>
        <v>4.3818232651749627</v>
      </c>
      <c r="M2952" s="283">
        <f t="shared" si="686"/>
        <v>0</v>
      </c>
      <c r="N2952" s="283">
        <f t="shared" si="687"/>
        <v>4.3585758300027857</v>
      </c>
      <c r="O2952" s="283">
        <f t="shared" si="688"/>
        <v>0</v>
      </c>
      <c r="P2952" s="21">
        <f t="shared" si="680"/>
        <v>3.8036447069942136E-2</v>
      </c>
      <c r="Q2952" s="21">
        <f t="shared" si="681"/>
        <v>1.2427137171080138</v>
      </c>
      <c r="R2952">
        <f t="shared" si="682"/>
        <v>1.0705685074825908</v>
      </c>
      <c r="S2952" s="296">
        <f t="shared" si="689"/>
        <v>5.0604075987887936E-2</v>
      </c>
      <c r="T2952" s="283">
        <f t="shared" si="690"/>
        <v>5.0604075987887936E-2</v>
      </c>
    </row>
    <row r="2953" spans="1:20" x14ac:dyDescent="0.25">
      <c r="A2953" s="286">
        <v>43223</v>
      </c>
      <c r="B2953" s="1">
        <f t="shared" si="683"/>
        <v>4</v>
      </c>
      <c r="C2953" s="285">
        <v>23</v>
      </c>
      <c r="D2953" t="s">
        <v>713</v>
      </c>
      <c r="F2953" s="16">
        <v>64</v>
      </c>
      <c r="G2953" t="str">
        <f t="shared" si="677"/>
        <v>Cooling</v>
      </c>
      <c r="H2953" s="283">
        <f>IF(G2953="heating",F2953*Assumptions!M$4+Assumptions!M$7,0)</f>
        <v>0</v>
      </c>
      <c r="I2953" s="15">
        <f t="shared" si="678"/>
        <v>0.94450710149963013</v>
      </c>
      <c r="J2953" s="15">
        <f t="shared" si="679"/>
        <v>1.0020455199443592</v>
      </c>
      <c r="K2953" s="283">
        <f t="shared" si="684"/>
        <v>0</v>
      </c>
      <c r="L2953" s="283">
        <f t="shared" si="685"/>
        <v>4.3818232651749627</v>
      </c>
      <c r="M2953" s="283">
        <f t="shared" si="686"/>
        <v>0</v>
      </c>
      <c r="N2953" s="283">
        <f t="shared" si="687"/>
        <v>4.3585758300027857</v>
      </c>
      <c r="O2953" s="283">
        <f t="shared" si="688"/>
        <v>0</v>
      </c>
      <c r="P2953" s="21">
        <f t="shared" si="680"/>
        <v>3.8036447069942136E-2</v>
      </c>
      <c r="Q2953" s="21">
        <f t="shared" si="681"/>
        <v>1.0297519246597011</v>
      </c>
      <c r="R2953">
        <f t="shared" si="682"/>
        <v>1.0705685074825908</v>
      </c>
      <c r="S2953" s="296">
        <f t="shared" si="689"/>
        <v>4.1932139258445252E-2</v>
      </c>
      <c r="T2953" s="283">
        <f t="shared" si="690"/>
        <v>4.1932139258445252E-2</v>
      </c>
    </row>
    <row r="2954" spans="1:20" x14ac:dyDescent="0.25">
      <c r="A2954" s="286">
        <v>43224</v>
      </c>
      <c r="B2954" s="1">
        <f t="shared" si="683"/>
        <v>5</v>
      </c>
      <c r="C2954" s="285">
        <v>0</v>
      </c>
      <c r="D2954" t="s">
        <v>713</v>
      </c>
      <c r="F2954" s="16">
        <v>61</v>
      </c>
      <c r="G2954" t="str">
        <f t="shared" si="677"/>
        <v>Neither</v>
      </c>
      <c r="H2954" s="283">
        <f>IF(G2954="heating",F2954*Assumptions!M$4+Assumptions!M$7,0)</f>
        <v>0</v>
      </c>
      <c r="I2954" s="15">
        <f t="shared" si="678"/>
        <v>0.97481507806017154</v>
      </c>
      <c r="J2954" s="15">
        <f t="shared" si="679"/>
        <v>1.0078033906966741</v>
      </c>
      <c r="K2954" s="283">
        <f t="shared" si="684"/>
        <v>0</v>
      </c>
      <c r="L2954" s="283">
        <f t="shared" si="685"/>
        <v>4.3818232651749627</v>
      </c>
      <c r="M2954" s="283">
        <f t="shared" si="686"/>
        <v>0</v>
      </c>
      <c r="N2954" s="283">
        <f t="shared" si="687"/>
        <v>4.3585758300027857</v>
      </c>
      <c r="O2954" s="283">
        <f t="shared" si="688"/>
        <v>0</v>
      </c>
      <c r="P2954" s="21">
        <f t="shared" si="680"/>
        <v>0</v>
      </c>
      <c r="Q2954" s="21">
        <f t="shared" si="681"/>
        <v>0.90668853391740301</v>
      </c>
      <c r="R2954">
        <f t="shared" si="682"/>
        <v>1.1856283047139096</v>
      </c>
      <c r="S2954" s="296">
        <f t="shared" si="689"/>
        <v>0</v>
      </c>
      <c r="T2954" s="283">
        <f t="shared" si="690"/>
        <v>0</v>
      </c>
    </row>
    <row r="2955" spans="1:20" x14ac:dyDescent="0.25">
      <c r="A2955" s="286">
        <v>43224</v>
      </c>
      <c r="B2955" s="1">
        <f t="shared" si="683"/>
        <v>5</v>
      </c>
      <c r="C2955" s="285">
        <v>1</v>
      </c>
      <c r="D2955" t="s">
        <v>713</v>
      </c>
      <c r="F2955" s="16">
        <v>55</v>
      </c>
      <c r="G2955" t="str">
        <f t="shared" si="677"/>
        <v>Neither</v>
      </c>
      <c r="H2955" s="283">
        <f>IF(G2955="heating",F2955*Assumptions!M$4+Assumptions!M$7,0)</f>
        <v>0</v>
      </c>
      <c r="I2955" s="15">
        <f t="shared" si="678"/>
        <v>1.012242869806885</v>
      </c>
      <c r="J2955" s="15">
        <f t="shared" si="679"/>
        <v>1.0078033906966741</v>
      </c>
      <c r="K2955" s="283">
        <f t="shared" si="684"/>
        <v>0</v>
      </c>
      <c r="L2955" s="283">
        <f t="shared" si="685"/>
        <v>4.1851135499983272</v>
      </c>
      <c r="M2955" s="283">
        <f t="shared" si="686"/>
        <v>0</v>
      </c>
      <c r="N2955" s="283">
        <f t="shared" si="687"/>
        <v>3.9876635481217684</v>
      </c>
      <c r="O2955" s="283">
        <f t="shared" si="688"/>
        <v>0</v>
      </c>
      <c r="P2955" s="21">
        <f t="shared" si="680"/>
        <v>0</v>
      </c>
      <c r="Q2955" s="21">
        <f t="shared" si="681"/>
        <v>0.81803459285312596</v>
      </c>
      <c r="R2955">
        <f t="shared" si="682"/>
        <v>1.1856283047139096</v>
      </c>
      <c r="S2955" s="296">
        <f t="shared" si="689"/>
        <v>0</v>
      </c>
      <c r="T2955" s="283">
        <f t="shared" si="690"/>
        <v>0</v>
      </c>
    </row>
    <row r="2956" spans="1:20" x14ac:dyDescent="0.25">
      <c r="A2956" s="286">
        <v>43224</v>
      </c>
      <c r="B2956" s="1">
        <f t="shared" si="683"/>
        <v>5</v>
      </c>
      <c r="C2956" s="285">
        <v>2</v>
      </c>
      <c r="D2956" t="s">
        <v>713</v>
      </c>
      <c r="F2956" s="16">
        <v>54</v>
      </c>
      <c r="G2956" t="str">
        <f t="shared" si="677"/>
        <v>Neither</v>
      </c>
      <c r="H2956" s="283">
        <f>IF(G2956="heating",F2956*Assumptions!M$4+Assumptions!M$7,0)</f>
        <v>0</v>
      </c>
      <c r="I2956" s="15">
        <f t="shared" si="678"/>
        <v>1.0509704703585963</v>
      </c>
      <c r="J2956" s="15">
        <f t="shared" si="679"/>
        <v>1.0078033906966741</v>
      </c>
      <c r="K2956" s="283">
        <f t="shared" si="684"/>
        <v>0</v>
      </c>
      <c r="L2956" s="283">
        <f t="shared" si="685"/>
        <v>4.1559947708987721</v>
      </c>
      <c r="M2956" s="283">
        <f t="shared" si="686"/>
        <v>0</v>
      </c>
      <c r="N2956" s="283">
        <f t="shared" si="687"/>
        <v>3.9259252525022648</v>
      </c>
      <c r="O2956" s="283">
        <f t="shared" si="688"/>
        <v>0</v>
      </c>
      <c r="P2956" s="21">
        <f t="shared" si="680"/>
        <v>0</v>
      </c>
      <c r="Q2956" s="21">
        <f t="shared" si="681"/>
        <v>0.74507607494346417</v>
      </c>
      <c r="R2956">
        <f t="shared" si="682"/>
        <v>1.1856283047139096</v>
      </c>
      <c r="S2956" s="296">
        <f t="shared" si="689"/>
        <v>0</v>
      </c>
      <c r="T2956" s="283">
        <f t="shared" si="690"/>
        <v>0</v>
      </c>
    </row>
    <row r="2957" spans="1:20" x14ac:dyDescent="0.25">
      <c r="A2957" s="286">
        <v>43224</v>
      </c>
      <c r="B2957" s="1">
        <f t="shared" si="683"/>
        <v>5</v>
      </c>
      <c r="C2957" s="285">
        <v>3</v>
      </c>
      <c r="D2957" t="s">
        <v>713</v>
      </c>
      <c r="F2957" s="16">
        <v>50</v>
      </c>
      <c r="G2957" t="str">
        <f t="shared" si="677"/>
        <v>Neither</v>
      </c>
      <c r="H2957" s="283">
        <f>IF(G2957="heating",F2957*Assumptions!M$4+Assumptions!M$7,0)</f>
        <v>0</v>
      </c>
      <c r="I2957" s="15">
        <f t="shared" si="678"/>
        <v>1.0924036124451033</v>
      </c>
      <c r="J2957" s="15">
        <f t="shared" si="679"/>
        <v>1.0078033906966741</v>
      </c>
      <c r="K2957" s="283">
        <f t="shared" si="684"/>
        <v>0</v>
      </c>
      <c r="L2957" s="283">
        <f t="shared" si="685"/>
        <v>4.0351685236640416</v>
      </c>
      <c r="M2957" s="283">
        <f t="shared" si="686"/>
        <v>0</v>
      </c>
      <c r="N2957" s="283">
        <f t="shared" si="687"/>
        <v>3.6783220436298789</v>
      </c>
      <c r="O2957" s="283">
        <f t="shared" si="688"/>
        <v>0</v>
      </c>
      <c r="P2957" s="21">
        <f t="shared" si="680"/>
        <v>0</v>
      </c>
      <c r="Q2957" s="21">
        <f t="shared" si="681"/>
        <v>0.69158980876382303</v>
      </c>
      <c r="R2957">
        <f t="shared" si="682"/>
        <v>1.1856283047139096</v>
      </c>
      <c r="S2957" s="296">
        <f t="shared" si="689"/>
        <v>0</v>
      </c>
      <c r="T2957" s="283">
        <f t="shared" si="690"/>
        <v>0</v>
      </c>
    </row>
    <row r="2958" spans="1:20" x14ac:dyDescent="0.25">
      <c r="A2958" s="286">
        <v>43224</v>
      </c>
      <c r="B2958" s="1">
        <f t="shared" si="683"/>
        <v>5</v>
      </c>
      <c r="C2958" s="285">
        <v>4</v>
      </c>
      <c r="D2958" t="s">
        <v>713</v>
      </c>
      <c r="F2958" s="16">
        <v>50</v>
      </c>
      <c r="G2958" t="str">
        <f t="shared" si="677"/>
        <v>Neither</v>
      </c>
      <c r="H2958" s="283">
        <f>IF(G2958="heating",F2958*Assumptions!M$4+Assumptions!M$7,0)</f>
        <v>0</v>
      </c>
      <c r="I2958" s="15">
        <f t="shared" si="678"/>
        <v>1.1348296917927807</v>
      </c>
      <c r="J2958" s="15">
        <f t="shared" si="679"/>
        <v>1.0078033906966741</v>
      </c>
      <c r="K2958" s="283">
        <f t="shared" si="684"/>
        <v>0</v>
      </c>
      <c r="L2958" s="283">
        <f t="shared" si="685"/>
        <v>4.0351685236640416</v>
      </c>
      <c r="M2958" s="283">
        <f t="shared" si="686"/>
        <v>0</v>
      </c>
      <c r="N2958" s="283">
        <f t="shared" si="687"/>
        <v>3.6783220436298789</v>
      </c>
      <c r="O2958" s="283">
        <f t="shared" si="688"/>
        <v>0</v>
      </c>
      <c r="P2958" s="21">
        <f t="shared" si="680"/>
        <v>0</v>
      </c>
      <c r="Q2958" s="21">
        <f t="shared" si="681"/>
        <v>0.6473875548762833</v>
      </c>
      <c r="R2958">
        <f t="shared" si="682"/>
        <v>1.1856283047139096</v>
      </c>
      <c r="S2958" s="296">
        <f t="shared" si="689"/>
        <v>0</v>
      </c>
      <c r="T2958" s="283">
        <f t="shared" si="690"/>
        <v>0</v>
      </c>
    </row>
    <row r="2959" spans="1:20" x14ac:dyDescent="0.25">
      <c r="A2959" s="286">
        <v>43224</v>
      </c>
      <c r="B2959" s="1">
        <f t="shared" si="683"/>
        <v>5</v>
      </c>
      <c r="C2959" s="285">
        <v>5</v>
      </c>
      <c r="D2959" t="s">
        <v>713</v>
      </c>
      <c r="F2959" s="16">
        <v>52</v>
      </c>
      <c r="G2959" t="str">
        <f t="shared" si="677"/>
        <v>Neither</v>
      </c>
      <c r="H2959" s="283">
        <f>IF(G2959="heating",F2959*Assumptions!M$4+Assumptions!M$7,0)</f>
        <v>0</v>
      </c>
      <c r="I2959" s="15">
        <f t="shared" si="678"/>
        <v>1.1635558681477385</v>
      </c>
      <c r="J2959" s="15">
        <f t="shared" si="679"/>
        <v>1.0078033906966741</v>
      </c>
      <c r="K2959" s="283">
        <f t="shared" si="684"/>
        <v>0</v>
      </c>
      <c r="L2959" s="283">
        <f t="shared" si="685"/>
        <v>4.0950984110509578</v>
      </c>
      <c r="M2959" s="283">
        <f t="shared" si="686"/>
        <v>0</v>
      </c>
      <c r="N2959" s="283">
        <f t="shared" si="687"/>
        <v>3.802065958051716</v>
      </c>
      <c r="O2959" s="283">
        <f t="shared" si="688"/>
        <v>0</v>
      </c>
      <c r="P2959" s="21">
        <f t="shared" si="680"/>
        <v>0</v>
      </c>
      <c r="Q2959" s="21">
        <f t="shared" si="681"/>
        <v>0.72139578924615555</v>
      </c>
      <c r="R2959">
        <f t="shared" si="682"/>
        <v>1.1856283047139096</v>
      </c>
      <c r="S2959" s="296">
        <f t="shared" si="689"/>
        <v>0</v>
      </c>
      <c r="T2959" s="283">
        <f t="shared" si="690"/>
        <v>0</v>
      </c>
    </row>
    <row r="2960" spans="1:20" x14ac:dyDescent="0.25">
      <c r="A2960" s="286">
        <v>43224</v>
      </c>
      <c r="B2960" s="1">
        <f t="shared" si="683"/>
        <v>5</v>
      </c>
      <c r="C2960" s="285">
        <v>6</v>
      </c>
      <c r="D2960" t="s">
        <v>713</v>
      </c>
      <c r="F2960" s="16">
        <v>52</v>
      </c>
      <c r="G2960" t="str">
        <f t="shared" si="677"/>
        <v>Neither</v>
      </c>
      <c r="H2960" s="283">
        <f>IF(G2960="heating",F2960*Assumptions!M$4+Assumptions!M$7,0)</f>
        <v>0</v>
      </c>
      <c r="I2960" s="15">
        <f t="shared" si="678"/>
        <v>1.2083911162615524</v>
      </c>
      <c r="J2960" s="15">
        <f t="shared" si="679"/>
        <v>1.0078033906966741</v>
      </c>
      <c r="K2960" s="283">
        <f t="shared" si="684"/>
        <v>0</v>
      </c>
      <c r="L2960" s="283">
        <f t="shared" si="685"/>
        <v>4.0950984110509578</v>
      </c>
      <c r="M2960" s="283">
        <f t="shared" si="686"/>
        <v>0</v>
      </c>
      <c r="N2960" s="283">
        <f t="shared" si="687"/>
        <v>3.802065958051716</v>
      </c>
      <c r="O2960" s="283">
        <f t="shared" si="688"/>
        <v>0</v>
      </c>
      <c r="P2960" s="21">
        <f t="shared" si="680"/>
        <v>0</v>
      </c>
      <c r="Q2960" s="21">
        <f t="shared" si="681"/>
        <v>0.87787080972652631</v>
      </c>
      <c r="R2960">
        <f t="shared" si="682"/>
        <v>1.1856283047139096</v>
      </c>
      <c r="S2960" s="296">
        <f t="shared" si="689"/>
        <v>0</v>
      </c>
      <c r="T2960" s="283">
        <f t="shared" si="690"/>
        <v>0</v>
      </c>
    </row>
    <row r="2961" spans="1:20" x14ac:dyDescent="0.25">
      <c r="A2961" s="286">
        <v>43224</v>
      </c>
      <c r="B2961" s="1">
        <f t="shared" si="683"/>
        <v>5</v>
      </c>
      <c r="C2961" s="285">
        <v>7</v>
      </c>
      <c r="D2961" t="s">
        <v>714</v>
      </c>
      <c r="F2961" s="16">
        <v>59</v>
      </c>
      <c r="G2961" t="str">
        <f t="shared" si="677"/>
        <v>Neither</v>
      </c>
      <c r="H2961" s="283">
        <f>IF(G2961="heating",F2961*Assumptions!M$4+Assumptions!M$7,0)</f>
        <v>0</v>
      </c>
      <c r="I2961" s="15">
        <f t="shared" si="678"/>
        <v>1.1637425769249583</v>
      </c>
      <c r="J2961" s="15">
        <f t="shared" si="679"/>
        <v>1.0078033906966741</v>
      </c>
      <c r="K2961" s="283">
        <f t="shared" si="684"/>
        <v>0</v>
      </c>
      <c r="L2961" s="283">
        <f t="shared" si="685"/>
        <v>4.3182081448486933</v>
      </c>
      <c r="M2961" s="283">
        <f t="shared" si="686"/>
        <v>0</v>
      </c>
      <c r="N2961" s="283">
        <f t="shared" si="687"/>
        <v>4.2355603137647586</v>
      </c>
      <c r="O2961" s="283">
        <f t="shared" si="688"/>
        <v>0</v>
      </c>
      <c r="P2961" s="21">
        <f t="shared" si="680"/>
        <v>0</v>
      </c>
      <c r="Q2961" s="21">
        <f t="shared" si="681"/>
        <v>0.97331382064367777</v>
      </c>
      <c r="R2961">
        <f t="shared" si="682"/>
        <v>1.1856283047139096</v>
      </c>
      <c r="S2961" s="296">
        <f t="shared" si="689"/>
        <v>0</v>
      </c>
      <c r="T2961" s="283">
        <f t="shared" si="690"/>
        <v>0</v>
      </c>
    </row>
    <row r="2962" spans="1:20" x14ac:dyDescent="0.25">
      <c r="A2962" s="286">
        <v>43224</v>
      </c>
      <c r="B2962" s="1">
        <f t="shared" si="683"/>
        <v>5</v>
      </c>
      <c r="C2962" s="285">
        <v>8</v>
      </c>
      <c r="D2962" t="s">
        <v>714</v>
      </c>
      <c r="F2962" s="16">
        <v>64</v>
      </c>
      <c r="G2962" t="str">
        <f t="shared" si="677"/>
        <v>Neither</v>
      </c>
      <c r="H2962" s="283">
        <f>IF(G2962="heating",F2962*Assumptions!M$4+Assumptions!M$7,0)</f>
        <v>0</v>
      </c>
      <c r="I2962" s="15">
        <f t="shared" si="678"/>
        <v>1.094193721037565</v>
      </c>
      <c r="J2962" s="15">
        <f t="shared" si="679"/>
        <v>1.0078033906966741</v>
      </c>
      <c r="K2962" s="283">
        <f t="shared" si="684"/>
        <v>0</v>
      </c>
      <c r="L2962" s="283">
        <f t="shared" si="685"/>
        <v>4.3818232651749627</v>
      </c>
      <c r="M2962" s="283">
        <f t="shared" si="686"/>
        <v>0</v>
      </c>
      <c r="N2962" s="283">
        <f t="shared" si="687"/>
        <v>4.3585758300027857</v>
      </c>
      <c r="O2962" s="283">
        <f t="shared" si="688"/>
        <v>0</v>
      </c>
      <c r="P2962" s="21">
        <f t="shared" si="680"/>
        <v>0</v>
      </c>
      <c r="Q2962" s="21">
        <f t="shared" si="681"/>
        <v>0.94940007506179924</v>
      </c>
      <c r="R2962">
        <f t="shared" si="682"/>
        <v>1.1856283047139096</v>
      </c>
      <c r="S2962" s="296">
        <f t="shared" si="689"/>
        <v>0</v>
      </c>
      <c r="T2962" s="283">
        <f t="shared" si="690"/>
        <v>0</v>
      </c>
    </row>
    <row r="2963" spans="1:20" x14ac:dyDescent="0.25">
      <c r="A2963" s="286">
        <v>43224</v>
      </c>
      <c r="B2963" s="1">
        <f t="shared" si="683"/>
        <v>5</v>
      </c>
      <c r="C2963" s="285">
        <v>9</v>
      </c>
      <c r="D2963" t="s">
        <v>714</v>
      </c>
      <c r="F2963" s="16">
        <v>66</v>
      </c>
      <c r="G2963" t="str">
        <f t="shared" si="677"/>
        <v>Neither</v>
      </c>
      <c r="H2963" s="283">
        <f>IF(G2963="heating",F2963*Assumptions!M$4+Assumptions!M$7,0)</f>
        <v>0</v>
      </c>
      <c r="I2963" s="15">
        <f t="shared" si="678"/>
        <v>1.0343009000871222</v>
      </c>
      <c r="J2963" s="15">
        <f t="shared" si="679"/>
        <v>1.0078033906966741</v>
      </c>
      <c r="K2963" s="283">
        <f t="shared" si="684"/>
        <v>0</v>
      </c>
      <c r="L2963" s="283">
        <f t="shared" si="685"/>
        <v>4.3818232651749627</v>
      </c>
      <c r="M2963" s="283">
        <f t="shared" si="686"/>
        <v>0</v>
      </c>
      <c r="N2963" s="283">
        <f t="shared" si="687"/>
        <v>4.3585758300027857</v>
      </c>
      <c r="O2963" s="283">
        <f t="shared" si="688"/>
        <v>0</v>
      </c>
      <c r="P2963" s="21">
        <f t="shared" si="680"/>
        <v>0</v>
      </c>
      <c r="Q2963" s="21">
        <f t="shared" si="681"/>
        <v>0.8408485371888097</v>
      </c>
      <c r="R2963">
        <f t="shared" si="682"/>
        <v>1.1856283047139096</v>
      </c>
      <c r="S2963" s="296">
        <f t="shared" si="689"/>
        <v>0</v>
      </c>
      <c r="T2963" s="283">
        <f t="shared" si="690"/>
        <v>0</v>
      </c>
    </row>
    <row r="2964" spans="1:20" x14ac:dyDescent="0.25">
      <c r="A2964" s="286">
        <v>43224</v>
      </c>
      <c r="B2964" s="1">
        <f t="shared" si="683"/>
        <v>5</v>
      </c>
      <c r="C2964" s="285">
        <v>10</v>
      </c>
      <c r="D2964" t="s">
        <v>714</v>
      </c>
      <c r="F2964" s="16">
        <v>66</v>
      </c>
      <c r="G2964" t="str">
        <f t="shared" si="677"/>
        <v>Neither</v>
      </c>
      <c r="H2964" s="283">
        <f>IF(G2964="heating",F2964*Assumptions!M$4+Assumptions!M$7,0)</f>
        <v>0</v>
      </c>
      <c r="I2964" s="15">
        <f t="shared" si="678"/>
        <v>0.98112329028689171</v>
      </c>
      <c r="J2964" s="15">
        <f t="shared" si="679"/>
        <v>1.0078033906966741</v>
      </c>
      <c r="K2964" s="283">
        <f t="shared" si="684"/>
        <v>0</v>
      </c>
      <c r="L2964" s="283">
        <f t="shared" si="685"/>
        <v>4.3818232651749627</v>
      </c>
      <c r="M2964" s="283">
        <f t="shared" si="686"/>
        <v>0</v>
      </c>
      <c r="N2964" s="283">
        <f t="shared" si="687"/>
        <v>4.3585758300027857</v>
      </c>
      <c r="O2964" s="283">
        <f t="shared" si="688"/>
        <v>0</v>
      </c>
      <c r="P2964" s="21">
        <f t="shared" si="680"/>
        <v>0</v>
      </c>
      <c r="Q2964" s="21">
        <f t="shared" si="681"/>
        <v>0.74504051125983206</v>
      </c>
      <c r="R2964">
        <f t="shared" si="682"/>
        <v>1.1856283047139096</v>
      </c>
      <c r="S2964" s="296">
        <f t="shared" si="689"/>
        <v>0</v>
      </c>
      <c r="T2964" s="283">
        <f t="shared" si="690"/>
        <v>0</v>
      </c>
    </row>
    <row r="2965" spans="1:20" x14ac:dyDescent="0.25">
      <c r="A2965" s="286">
        <v>43224</v>
      </c>
      <c r="B2965" s="1">
        <f t="shared" si="683"/>
        <v>5</v>
      </c>
      <c r="C2965" s="285">
        <v>11</v>
      </c>
      <c r="D2965" t="s">
        <v>714</v>
      </c>
      <c r="F2965" s="16">
        <v>66</v>
      </c>
      <c r="G2965" t="str">
        <f t="shared" si="677"/>
        <v>Neither</v>
      </c>
      <c r="H2965" s="283">
        <f>IF(G2965="heating",F2965*Assumptions!M$4+Assumptions!M$7,0)</f>
        <v>0</v>
      </c>
      <c r="I2965" s="15">
        <f t="shared" si="678"/>
        <v>0.94956163997961163</v>
      </c>
      <c r="J2965" s="15">
        <f t="shared" si="679"/>
        <v>1.0078033906966741</v>
      </c>
      <c r="K2965" s="283">
        <f t="shared" si="684"/>
        <v>0</v>
      </c>
      <c r="L2965" s="283">
        <f t="shared" si="685"/>
        <v>4.3818232651749627</v>
      </c>
      <c r="M2965" s="283">
        <f t="shared" si="686"/>
        <v>0</v>
      </c>
      <c r="N2965" s="283">
        <f t="shared" si="687"/>
        <v>4.3585758300027857</v>
      </c>
      <c r="O2965" s="283">
        <f t="shared" si="688"/>
        <v>0</v>
      </c>
      <c r="P2965" s="21">
        <f t="shared" si="680"/>
        <v>0</v>
      </c>
      <c r="Q2965" s="21">
        <f t="shared" si="681"/>
        <v>0.72850690893675296</v>
      </c>
      <c r="R2965">
        <f t="shared" si="682"/>
        <v>1.1856283047139096</v>
      </c>
      <c r="S2965" s="296">
        <f t="shared" si="689"/>
        <v>0</v>
      </c>
      <c r="T2965" s="283">
        <f t="shared" si="690"/>
        <v>0</v>
      </c>
    </row>
    <row r="2966" spans="1:20" x14ac:dyDescent="0.25">
      <c r="A2966" s="286">
        <v>43224</v>
      </c>
      <c r="B2966" s="1">
        <f t="shared" si="683"/>
        <v>5</v>
      </c>
      <c r="C2966" s="285">
        <v>12</v>
      </c>
      <c r="D2966" t="s">
        <v>714</v>
      </c>
      <c r="F2966" s="16">
        <v>66</v>
      </c>
      <c r="G2966" t="str">
        <f t="shared" si="677"/>
        <v>Neither</v>
      </c>
      <c r="H2966" s="283">
        <f>IF(G2966="heating",F2966*Assumptions!M$4+Assumptions!M$7,0)</f>
        <v>0</v>
      </c>
      <c r="I2966" s="15">
        <f t="shared" si="678"/>
        <v>0.91648403420261149</v>
      </c>
      <c r="J2966" s="15">
        <f t="shared" si="679"/>
        <v>1.0078033906966741</v>
      </c>
      <c r="K2966" s="283">
        <f t="shared" si="684"/>
        <v>0</v>
      </c>
      <c r="L2966" s="283">
        <f t="shared" si="685"/>
        <v>4.3818232651749627</v>
      </c>
      <c r="M2966" s="283">
        <f t="shared" si="686"/>
        <v>0</v>
      </c>
      <c r="N2966" s="283">
        <f t="shared" si="687"/>
        <v>4.3585758300027857</v>
      </c>
      <c r="O2966" s="283">
        <f t="shared" si="688"/>
        <v>0</v>
      </c>
      <c r="P2966" s="21">
        <f t="shared" si="680"/>
        <v>0</v>
      </c>
      <c r="Q2966" s="21">
        <f t="shared" si="681"/>
        <v>0.75910815787401487</v>
      </c>
      <c r="R2966">
        <f t="shared" si="682"/>
        <v>1.1856283047139096</v>
      </c>
      <c r="S2966" s="296">
        <f t="shared" si="689"/>
        <v>0</v>
      </c>
      <c r="T2966" s="283">
        <f t="shared" si="690"/>
        <v>0</v>
      </c>
    </row>
    <row r="2967" spans="1:20" x14ac:dyDescent="0.25">
      <c r="A2967" s="286">
        <v>43224</v>
      </c>
      <c r="B2967" s="1">
        <f t="shared" si="683"/>
        <v>5</v>
      </c>
      <c r="C2967" s="285">
        <v>13</v>
      </c>
      <c r="D2967" t="s">
        <v>714</v>
      </c>
      <c r="F2967" s="16">
        <v>66</v>
      </c>
      <c r="G2967" t="str">
        <f t="shared" si="677"/>
        <v>Neither</v>
      </c>
      <c r="H2967" s="283">
        <f>IF(G2967="heating",F2967*Assumptions!M$4+Assumptions!M$7,0)</f>
        <v>0</v>
      </c>
      <c r="I2967" s="15">
        <f t="shared" si="678"/>
        <v>0.90040206880052787</v>
      </c>
      <c r="J2967" s="15">
        <f t="shared" si="679"/>
        <v>1.0078033906966741</v>
      </c>
      <c r="K2967" s="283">
        <f t="shared" si="684"/>
        <v>0</v>
      </c>
      <c r="L2967" s="283">
        <f t="shared" si="685"/>
        <v>4.3818232651749627</v>
      </c>
      <c r="M2967" s="283">
        <f t="shared" si="686"/>
        <v>0</v>
      </c>
      <c r="N2967" s="283">
        <f t="shared" si="687"/>
        <v>4.3585758300027857</v>
      </c>
      <c r="O2967" s="283">
        <f t="shared" si="688"/>
        <v>0</v>
      </c>
      <c r="P2967" s="21">
        <f t="shared" si="680"/>
        <v>0</v>
      </c>
      <c r="Q2967" s="21">
        <f t="shared" si="681"/>
        <v>0.79115902007799765</v>
      </c>
      <c r="R2967">
        <f t="shared" si="682"/>
        <v>1.1856283047139096</v>
      </c>
      <c r="S2967" s="296">
        <f t="shared" si="689"/>
        <v>0</v>
      </c>
      <c r="T2967" s="283">
        <f t="shared" si="690"/>
        <v>0</v>
      </c>
    </row>
    <row r="2968" spans="1:20" x14ac:dyDescent="0.25">
      <c r="A2968" s="286">
        <v>43224</v>
      </c>
      <c r="B2968" s="1">
        <f t="shared" si="683"/>
        <v>5</v>
      </c>
      <c r="C2968" s="285">
        <v>14</v>
      </c>
      <c r="D2968" t="s">
        <v>714</v>
      </c>
      <c r="F2968" s="16">
        <v>63</v>
      </c>
      <c r="G2968" t="str">
        <f t="shared" si="677"/>
        <v>Neither</v>
      </c>
      <c r="H2968" s="283">
        <f>IF(G2968="heating",F2968*Assumptions!M$4+Assumptions!M$7,0)</f>
        <v>0</v>
      </c>
      <c r="I2968" s="15">
        <f t="shared" si="678"/>
        <v>0.86032894500746537</v>
      </c>
      <c r="J2968" s="15">
        <f t="shared" si="679"/>
        <v>1.0078033906966741</v>
      </c>
      <c r="K2968" s="283">
        <f t="shared" si="684"/>
        <v>0</v>
      </c>
      <c r="L2968" s="283">
        <f t="shared" si="685"/>
        <v>4.3818232651749627</v>
      </c>
      <c r="M2968" s="283">
        <f t="shared" si="686"/>
        <v>0</v>
      </c>
      <c r="N2968" s="283">
        <f t="shared" si="687"/>
        <v>4.3585758300027857</v>
      </c>
      <c r="O2968" s="283">
        <f t="shared" si="688"/>
        <v>0</v>
      </c>
      <c r="P2968" s="21">
        <f t="shared" si="680"/>
        <v>0</v>
      </c>
      <c r="Q2968" s="21">
        <f t="shared" si="681"/>
        <v>0.84355555031342389</v>
      </c>
      <c r="R2968">
        <f t="shared" si="682"/>
        <v>1.1856283047139096</v>
      </c>
      <c r="S2968" s="296">
        <f t="shared" si="689"/>
        <v>0</v>
      </c>
      <c r="T2968" s="283">
        <f t="shared" si="690"/>
        <v>0</v>
      </c>
    </row>
    <row r="2969" spans="1:20" x14ac:dyDescent="0.25">
      <c r="A2969" s="286">
        <v>43224</v>
      </c>
      <c r="B2969" s="1">
        <f t="shared" si="683"/>
        <v>5</v>
      </c>
      <c r="C2969" s="285">
        <v>15</v>
      </c>
      <c r="D2969" t="s">
        <v>714</v>
      </c>
      <c r="F2969" s="16">
        <v>54</v>
      </c>
      <c r="G2969" t="str">
        <f t="shared" si="677"/>
        <v>Neither</v>
      </c>
      <c r="H2969" s="283">
        <f>IF(G2969="heating",F2969*Assumptions!M$4+Assumptions!M$7,0)</f>
        <v>0</v>
      </c>
      <c r="I2969" s="15">
        <f t="shared" si="678"/>
        <v>0.85754515037175039</v>
      </c>
      <c r="J2969" s="15">
        <f t="shared" si="679"/>
        <v>1.0078033906966741</v>
      </c>
      <c r="K2969" s="283">
        <f t="shared" si="684"/>
        <v>0</v>
      </c>
      <c r="L2969" s="283">
        <f t="shared" si="685"/>
        <v>4.1559947708987721</v>
      </c>
      <c r="M2969" s="283">
        <f t="shared" si="686"/>
        <v>0</v>
      </c>
      <c r="N2969" s="283">
        <f t="shared" si="687"/>
        <v>3.9259252525022648</v>
      </c>
      <c r="O2969" s="283">
        <f t="shared" si="688"/>
        <v>0</v>
      </c>
      <c r="P2969" s="21">
        <f t="shared" si="680"/>
        <v>0</v>
      </c>
      <c r="Q2969" s="21">
        <f t="shared" si="681"/>
        <v>0.96592607327566882</v>
      </c>
      <c r="R2969">
        <f t="shared" si="682"/>
        <v>1.1856283047139096</v>
      </c>
      <c r="S2969" s="296">
        <f t="shared" si="689"/>
        <v>0</v>
      </c>
      <c r="T2969" s="283">
        <f t="shared" si="690"/>
        <v>0</v>
      </c>
    </row>
    <row r="2970" spans="1:20" x14ac:dyDescent="0.25">
      <c r="A2970" s="286">
        <v>43224</v>
      </c>
      <c r="B2970" s="1">
        <f t="shared" si="683"/>
        <v>5</v>
      </c>
      <c r="C2970" s="285">
        <v>16</v>
      </c>
      <c r="D2970" t="s">
        <v>714</v>
      </c>
      <c r="F2970" s="16">
        <v>54</v>
      </c>
      <c r="G2970" t="str">
        <f t="shared" si="677"/>
        <v>Neither</v>
      </c>
      <c r="H2970" s="283">
        <f>IF(G2970="heating",F2970*Assumptions!M$4+Assumptions!M$7,0)</f>
        <v>0</v>
      </c>
      <c r="I2970" s="15">
        <f t="shared" si="678"/>
        <v>0.88344815438260227</v>
      </c>
      <c r="J2970" s="15">
        <f t="shared" si="679"/>
        <v>1.0078033906966741</v>
      </c>
      <c r="K2970" s="283">
        <f t="shared" si="684"/>
        <v>0</v>
      </c>
      <c r="L2970" s="283">
        <f t="shared" si="685"/>
        <v>4.1559947708987721</v>
      </c>
      <c r="M2970" s="283">
        <f t="shared" si="686"/>
        <v>0</v>
      </c>
      <c r="N2970" s="283">
        <f t="shared" si="687"/>
        <v>3.9259252525022648</v>
      </c>
      <c r="O2970" s="283">
        <f t="shared" si="688"/>
        <v>0</v>
      </c>
      <c r="P2970" s="21">
        <f t="shared" si="680"/>
        <v>0</v>
      </c>
      <c r="Q2970" s="21">
        <f t="shared" si="681"/>
        <v>1.1649354943302594</v>
      </c>
      <c r="R2970">
        <f t="shared" si="682"/>
        <v>1.1856283047139096</v>
      </c>
      <c r="S2970" s="296">
        <f t="shared" si="689"/>
        <v>0</v>
      </c>
      <c r="T2970" s="283">
        <f t="shared" si="690"/>
        <v>0</v>
      </c>
    </row>
    <row r="2971" spans="1:20" x14ac:dyDescent="0.25">
      <c r="A2971" s="286">
        <v>43224</v>
      </c>
      <c r="B2971" s="1">
        <f t="shared" si="683"/>
        <v>5</v>
      </c>
      <c r="C2971" s="285">
        <v>17</v>
      </c>
      <c r="D2971" t="s">
        <v>714</v>
      </c>
      <c r="F2971" s="16">
        <v>55</v>
      </c>
      <c r="G2971" t="str">
        <f t="shared" si="677"/>
        <v>Neither</v>
      </c>
      <c r="H2971" s="283">
        <f>IF(G2971="heating",F2971*Assumptions!M$4+Assumptions!M$7,0)</f>
        <v>0</v>
      </c>
      <c r="I2971" s="15">
        <f t="shared" si="678"/>
        <v>0.94025748850374469</v>
      </c>
      <c r="J2971" s="15">
        <f t="shared" si="679"/>
        <v>1.0078033906966741</v>
      </c>
      <c r="K2971" s="283">
        <f t="shared" si="684"/>
        <v>0</v>
      </c>
      <c r="L2971" s="283">
        <f t="shared" si="685"/>
        <v>4.1851135499983272</v>
      </c>
      <c r="M2971" s="283">
        <f t="shared" si="686"/>
        <v>0</v>
      </c>
      <c r="N2971" s="283">
        <f t="shared" si="687"/>
        <v>3.9876635481217684</v>
      </c>
      <c r="O2971" s="283">
        <f t="shared" si="688"/>
        <v>0</v>
      </c>
      <c r="P2971" s="21">
        <f t="shared" si="680"/>
        <v>0</v>
      </c>
      <c r="Q2971" s="21">
        <f t="shared" si="681"/>
        <v>1.3521540118753073</v>
      </c>
      <c r="R2971">
        <f t="shared" si="682"/>
        <v>1.1856283047139096</v>
      </c>
      <c r="S2971" s="296">
        <f t="shared" si="689"/>
        <v>0</v>
      </c>
      <c r="T2971" s="283">
        <f t="shared" si="690"/>
        <v>0</v>
      </c>
    </row>
    <row r="2972" spans="1:20" x14ac:dyDescent="0.25">
      <c r="A2972" s="286">
        <v>43224</v>
      </c>
      <c r="B2972" s="1">
        <f t="shared" si="683"/>
        <v>5</v>
      </c>
      <c r="C2972" s="285">
        <v>18</v>
      </c>
      <c r="D2972" t="s">
        <v>714</v>
      </c>
      <c r="F2972" s="16">
        <v>57</v>
      </c>
      <c r="G2972" t="str">
        <f t="shared" si="677"/>
        <v>Neither</v>
      </c>
      <c r="H2972" s="283">
        <f>IF(G2972="heating",F2972*Assumptions!M$4+Assumptions!M$7,0)</f>
        <v>0</v>
      </c>
      <c r="I2972" s="15">
        <f t="shared" si="678"/>
        <v>0.98182363790757687</v>
      </c>
      <c r="J2972" s="15">
        <f t="shared" si="679"/>
        <v>1.0078033906966741</v>
      </c>
      <c r="K2972" s="283">
        <f t="shared" si="684"/>
        <v>0</v>
      </c>
      <c r="L2972" s="283">
        <f t="shared" si="685"/>
        <v>4.2530692972692208</v>
      </c>
      <c r="M2972" s="283">
        <f t="shared" si="686"/>
        <v>0</v>
      </c>
      <c r="N2972" s="283">
        <f t="shared" si="687"/>
        <v>4.1119599131986844</v>
      </c>
      <c r="O2972" s="283">
        <f t="shared" si="688"/>
        <v>0</v>
      </c>
      <c r="P2972" s="21">
        <f t="shared" si="680"/>
        <v>0</v>
      </c>
      <c r="Q2972" s="21">
        <f t="shared" si="681"/>
        <v>1.5598916921549892</v>
      </c>
      <c r="R2972">
        <f t="shared" si="682"/>
        <v>1.1856283047139096</v>
      </c>
      <c r="S2972" s="296">
        <f t="shared" si="689"/>
        <v>0</v>
      </c>
      <c r="T2972" s="283">
        <f t="shared" si="690"/>
        <v>0</v>
      </c>
    </row>
    <row r="2973" spans="1:20" x14ac:dyDescent="0.25">
      <c r="A2973" s="286">
        <v>43224</v>
      </c>
      <c r="B2973" s="1">
        <f t="shared" si="683"/>
        <v>5</v>
      </c>
      <c r="C2973" s="285">
        <v>19</v>
      </c>
      <c r="D2973" t="s">
        <v>714</v>
      </c>
      <c r="F2973" s="16">
        <v>55</v>
      </c>
      <c r="G2973" t="str">
        <f t="shared" si="677"/>
        <v>Neither</v>
      </c>
      <c r="H2973" s="283">
        <f>IF(G2973="heating",F2973*Assumptions!M$4+Assumptions!M$7,0)</f>
        <v>0</v>
      </c>
      <c r="I2973" s="15">
        <f t="shared" si="678"/>
        <v>0.98418842963438757</v>
      </c>
      <c r="J2973" s="15">
        <f t="shared" si="679"/>
        <v>1.0078033906966741</v>
      </c>
      <c r="K2973" s="283">
        <f t="shared" si="684"/>
        <v>0</v>
      </c>
      <c r="L2973" s="283">
        <f t="shared" si="685"/>
        <v>4.1851135499983272</v>
      </c>
      <c r="M2973" s="283">
        <f t="shared" si="686"/>
        <v>0</v>
      </c>
      <c r="N2973" s="283">
        <f t="shared" si="687"/>
        <v>3.9876635481217684</v>
      </c>
      <c r="O2973" s="283">
        <f t="shared" si="688"/>
        <v>0</v>
      </c>
      <c r="P2973" s="21">
        <f t="shared" si="680"/>
        <v>0</v>
      </c>
      <c r="Q2973" s="21">
        <f t="shared" si="681"/>
        <v>1.6764212681468484</v>
      </c>
      <c r="R2973">
        <f t="shared" si="682"/>
        <v>1.1856283047139096</v>
      </c>
      <c r="S2973" s="296">
        <f t="shared" si="689"/>
        <v>0</v>
      </c>
      <c r="T2973" s="283">
        <f t="shared" si="690"/>
        <v>0</v>
      </c>
    </row>
    <row r="2974" spans="1:20" x14ac:dyDescent="0.25">
      <c r="A2974" s="286">
        <v>43224</v>
      </c>
      <c r="B2974" s="1">
        <f t="shared" si="683"/>
        <v>5</v>
      </c>
      <c r="C2974" s="285">
        <v>20</v>
      </c>
      <c r="D2974" t="s">
        <v>714</v>
      </c>
      <c r="F2974" s="16">
        <v>54</v>
      </c>
      <c r="G2974" t="str">
        <f t="shared" si="677"/>
        <v>Neither</v>
      </c>
      <c r="H2974" s="283">
        <f>IF(G2974="heating",F2974*Assumptions!M$4+Assumptions!M$7,0)</f>
        <v>0</v>
      </c>
      <c r="I2974" s="15">
        <f t="shared" si="678"/>
        <v>0.97071962311712034</v>
      </c>
      <c r="J2974" s="15">
        <f t="shared" si="679"/>
        <v>1.0078033906966741</v>
      </c>
      <c r="K2974" s="283">
        <f t="shared" si="684"/>
        <v>0</v>
      </c>
      <c r="L2974" s="283">
        <f t="shared" si="685"/>
        <v>4.1559947708987721</v>
      </c>
      <c r="M2974" s="283">
        <f t="shared" si="686"/>
        <v>0</v>
      </c>
      <c r="N2974" s="283">
        <f t="shared" si="687"/>
        <v>3.9259252525022648</v>
      </c>
      <c r="O2974" s="283">
        <f t="shared" si="688"/>
        <v>0</v>
      </c>
      <c r="P2974" s="21">
        <f t="shared" si="680"/>
        <v>0</v>
      </c>
      <c r="Q2974" s="21">
        <f t="shared" si="681"/>
        <v>1.52436960139122</v>
      </c>
      <c r="R2974">
        <f t="shared" si="682"/>
        <v>1.1856283047139096</v>
      </c>
      <c r="S2974" s="296">
        <f t="shared" si="689"/>
        <v>0</v>
      </c>
      <c r="T2974" s="283">
        <f t="shared" si="690"/>
        <v>0</v>
      </c>
    </row>
    <row r="2975" spans="1:20" x14ac:dyDescent="0.25">
      <c r="A2975" s="286">
        <v>43224</v>
      </c>
      <c r="B2975" s="1">
        <f t="shared" si="683"/>
        <v>5</v>
      </c>
      <c r="C2975" s="285">
        <v>21</v>
      </c>
      <c r="D2975" t="s">
        <v>714</v>
      </c>
      <c r="F2975" s="16">
        <v>55</v>
      </c>
      <c r="G2975" t="str">
        <f t="shared" si="677"/>
        <v>Neither</v>
      </c>
      <c r="H2975" s="283">
        <f>IF(G2975="heating",F2975*Assumptions!M$4+Assumptions!M$7,0)</f>
        <v>0</v>
      </c>
      <c r="I2975" s="15">
        <f t="shared" si="678"/>
        <v>0.95751150862929935</v>
      </c>
      <c r="J2975" s="15">
        <f t="shared" si="679"/>
        <v>1.0078033906966741</v>
      </c>
      <c r="K2975" s="283">
        <f t="shared" si="684"/>
        <v>0</v>
      </c>
      <c r="L2975" s="283">
        <f t="shared" si="685"/>
        <v>4.1851135499983272</v>
      </c>
      <c r="M2975" s="283">
        <f t="shared" si="686"/>
        <v>0</v>
      </c>
      <c r="N2975" s="283">
        <f t="shared" si="687"/>
        <v>3.9876635481217684</v>
      </c>
      <c r="O2975" s="283">
        <f t="shared" si="688"/>
        <v>0</v>
      </c>
      <c r="P2975" s="21">
        <f t="shared" si="680"/>
        <v>0</v>
      </c>
      <c r="Q2975" s="21">
        <f t="shared" si="681"/>
        <v>1.4448604713749031</v>
      </c>
      <c r="R2975">
        <f t="shared" si="682"/>
        <v>1.1856283047139096</v>
      </c>
      <c r="S2975" s="296">
        <f t="shared" si="689"/>
        <v>0</v>
      </c>
      <c r="T2975" s="283">
        <f t="shared" si="690"/>
        <v>0</v>
      </c>
    </row>
    <row r="2976" spans="1:20" x14ac:dyDescent="0.25">
      <c r="A2976" s="286">
        <v>43224</v>
      </c>
      <c r="B2976" s="1">
        <f t="shared" si="683"/>
        <v>5</v>
      </c>
      <c r="C2976" s="285">
        <v>22</v>
      </c>
      <c r="D2976" t="s">
        <v>714</v>
      </c>
      <c r="F2976" s="16">
        <v>52</v>
      </c>
      <c r="G2976" t="str">
        <f t="shared" si="677"/>
        <v>Neither</v>
      </c>
      <c r="H2976" s="283">
        <f>IF(G2976="heating",F2976*Assumptions!M$4+Assumptions!M$7,0)</f>
        <v>0</v>
      </c>
      <c r="I2976" s="15">
        <f t="shared" si="678"/>
        <v>0.9426530227543114</v>
      </c>
      <c r="J2976" s="15">
        <f t="shared" si="679"/>
        <v>1.0078033906966741</v>
      </c>
      <c r="K2976" s="283">
        <f t="shared" si="684"/>
        <v>0</v>
      </c>
      <c r="L2976" s="283">
        <f t="shared" si="685"/>
        <v>4.0950984110509578</v>
      </c>
      <c r="M2976" s="283">
        <f t="shared" si="686"/>
        <v>0</v>
      </c>
      <c r="N2976" s="283">
        <f t="shared" si="687"/>
        <v>3.802065958051716</v>
      </c>
      <c r="O2976" s="283">
        <f t="shared" si="688"/>
        <v>0</v>
      </c>
      <c r="P2976" s="21">
        <f t="shared" si="680"/>
        <v>0</v>
      </c>
      <c r="Q2976" s="21">
        <f t="shared" si="681"/>
        <v>1.2427137171080138</v>
      </c>
      <c r="R2976">
        <f t="shared" si="682"/>
        <v>1.1856283047139096</v>
      </c>
      <c r="S2976" s="296">
        <f t="shared" si="689"/>
        <v>0</v>
      </c>
      <c r="T2976" s="283">
        <f t="shared" si="690"/>
        <v>0</v>
      </c>
    </row>
    <row r="2977" spans="1:20" x14ac:dyDescent="0.25">
      <c r="A2977" s="286">
        <v>43224</v>
      </c>
      <c r="B2977" s="1">
        <f t="shared" si="683"/>
        <v>5</v>
      </c>
      <c r="C2977" s="285">
        <v>23</v>
      </c>
      <c r="D2977" t="s">
        <v>713</v>
      </c>
      <c r="F2977" s="16">
        <v>50</v>
      </c>
      <c r="G2977" t="str">
        <f t="shared" si="677"/>
        <v>Neither</v>
      </c>
      <c r="H2977" s="283">
        <f>IF(G2977="heating",F2977*Assumptions!M$4+Assumptions!M$7,0)</f>
        <v>0</v>
      </c>
      <c r="I2977" s="15">
        <f t="shared" si="678"/>
        <v>0.94450710149963013</v>
      </c>
      <c r="J2977" s="15">
        <f t="shared" si="679"/>
        <v>1.0078033906966741</v>
      </c>
      <c r="K2977" s="283">
        <f t="shared" si="684"/>
        <v>0</v>
      </c>
      <c r="L2977" s="283">
        <f t="shared" si="685"/>
        <v>4.0351685236640416</v>
      </c>
      <c r="M2977" s="283">
        <f t="shared" si="686"/>
        <v>0</v>
      </c>
      <c r="N2977" s="283">
        <f t="shared" si="687"/>
        <v>3.6783220436298789</v>
      </c>
      <c r="O2977" s="283">
        <f t="shared" si="688"/>
        <v>0</v>
      </c>
      <c r="P2977" s="21">
        <f t="shared" si="680"/>
        <v>0</v>
      </c>
      <c r="Q2977" s="21">
        <f t="shared" si="681"/>
        <v>1.0297519246597011</v>
      </c>
      <c r="R2977">
        <f t="shared" si="682"/>
        <v>1.1856283047139096</v>
      </c>
      <c r="S2977" s="296">
        <f t="shared" si="689"/>
        <v>0</v>
      </c>
      <c r="T2977" s="283">
        <f t="shared" si="690"/>
        <v>0</v>
      </c>
    </row>
    <row r="2978" spans="1:20" x14ac:dyDescent="0.25">
      <c r="A2978" s="286">
        <v>43225</v>
      </c>
      <c r="B2978" s="1">
        <f t="shared" si="683"/>
        <v>6</v>
      </c>
      <c r="C2978" s="285">
        <v>0</v>
      </c>
      <c r="D2978" t="s">
        <v>713</v>
      </c>
      <c r="F2978" s="16">
        <v>46</v>
      </c>
      <c r="G2978" t="str">
        <f t="shared" si="677"/>
        <v>Neither</v>
      </c>
      <c r="H2978" s="283">
        <f>IF(G2978="heating",F2978*Assumptions!M$4+Assumptions!M$7,0)</f>
        <v>0</v>
      </c>
      <c r="I2978" s="15">
        <f t="shared" si="678"/>
        <v>0.97481507806017154</v>
      </c>
      <c r="J2978" s="15">
        <f t="shared" si="679"/>
        <v>0.9885470267915587</v>
      </c>
      <c r="K2978" s="283">
        <f t="shared" si="684"/>
        <v>0</v>
      </c>
      <c r="L2978" s="283">
        <f t="shared" si="685"/>
        <v>3.8708416397494121</v>
      </c>
      <c r="M2978" s="283">
        <f t="shared" si="686"/>
        <v>0</v>
      </c>
      <c r="N2978" s="283">
        <f t="shared" si="687"/>
        <v>3.4228778732085736</v>
      </c>
      <c r="O2978" s="283">
        <f t="shared" si="688"/>
        <v>0</v>
      </c>
      <c r="P2978" s="21">
        <f t="shared" si="680"/>
        <v>0</v>
      </c>
      <c r="Q2978" s="21">
        <f t="shared" si="681"/>
        <v>0.90668853391740301</v>
      </c>
      <c r="R2978">
        <f t="shared" si="682"/>
        <v>1.0112882868167345</v>
      </c>
      <c r="S2978" s="296">
        <f t="shared" si="689"/>
        <v>0</v>
      </c>
      <c r="T2978" s="283">
        <f t="shared" si="690"/>
        <v>0</v>
      </c>
    </row>
    <row r="2979" spans="1:20" x14ac:dyDescent="0.25">
      <c r="A2979" s="286">
        <v>43225</v>
      </c>
      <c r="B2979" s="1">
        <f t="shared" si="683"/>
        <v>6</v>
      </c>
      <c r="C2979" s="285">
        <v>1</v>
      </c>
      <c r="D2979" t="s">
        <v>713</v>
      </c>
      <c r="F2979" s="16">
        <v>45</v>
      </c>
      <c r="G2979" t="str">
        <f t="shared" si="677"/>
        <v>Neither</v>
      </c>
      <c r="H2979" s="283">
        <f>IF(G2979="heating",F2979*Assumptions!M$4+Assumptions!M$7,0)</f>
        <v>0</v>
      </c>
      <c r="I2979" s="15">
        <f t="shared" si="678"/>
        <v>1.012242869806885</v>
      </c>
      <c r="J2979" s="15">
        <f t="shared" si="679"/>
        <v>0.9885470267915587</v>
      </c>
      <c r="K2979" s="283">
        <f t="shared" si="684"/>
        <v>0</v>
      </c>
      <c r="L2979" s="283">
        <f t="shared" si="685"/>
        <v>3.8225513186096443</v>
      </c>
      <c r="M2979" s="283">
        <f t="shared" si="686"/>
        <v>0</v>
      </c>
      <c r="N2979" s="283">
        <f t="shared" si="687"/>
        <v>3.3574836377085973</v>
      </c>
      <c r="O2979" s="283">
        <f t="shared" si="688"/>
        <v>0</v>
      </c>
      <c r="P2979" s="21">
        <f t="shared" si="680"/>
        <v>0</v>
      </c>
      <c r="Q2979" s="21">
        <f t="shared" si="681"/>
        <v>0.81803459285312596</v>
      </c>
      <c r="R2979">
        <f t="shared" si="682"/>
        <v>1.0112882868167345</v>
      </c>
      <c r="S2979" s="296">
        <f t="shared" si="689"/>
        <v>0</v>
      </c>
      <c r="T2979" s="283">
        <f t="shared" si="690"/>
        <v>0</v>
      </c>
    </row>
    <row r="2980" spans="1:20" x14ac:dyDescent="0.25">
      <c r="A2980" s="286">
        <v>43225</v>
      </c>
      <c r="B2980" s="1">
        <f t="shared" si="683"/>
        <v>6</v>
      </c>
      <c r="C2980" s="285">
        <v>2</v>
      </c>
      <c r="D2980" t="s">
        <v>713</v>
      </c>
      <c r="F2980" s="16">
        <v>45</v>
      </c>
      <c r="G2980" t="str">
        <f t="shared" si="677"/>
        <v>Neither</v>
      </c>
      <c r="H2980" s="283">
        <f>IF(G2980="heating",F2980*Assumptions!M$4+Assumptions!M$7,0)</f>
        <v>0</v>
      </c>
      <c r="I2980" s="15">
        <f t="shared" si="678"/>
        <v>1.0509704703585963</v>
      </c>
      <c r="J2980" s="15">
        <f t="shared" si="679"/>
        <v>0.9885470267915587</v>
      </c>
      <c r="K2980" s="283">
        <f t="shared" si="684"/>
        <v>0</v>
      </c>
      <c r="L2980" s="283">
        <f t="shared" si="685"/>
        <v>3.8225513186096443</v>
      </c>
      <c r="M2980" s="283">
        <f t="shared" si="686"/>
        <v>0</v>
      </c>
      <c r="N2980" s="283">
        <f t="shared" si="687"/>
        <v>3.3574836377085973</v>
      </c>
      <c r="O2980" s="283">
        <f t="shared" si="688"/>
        <v>0</v>
      </c>
      <c r="P2980" s="21">
        <f t="shared" si="680"/>
        <v>0</v>
      </c>
      <c r="Q2980" s="21">
        <f t="shared" si="681"/>
        <v>0.74507607494346417</v>
      </c>
      <c r="R2980">
        <f t="shared" si="682"/>
        <v>1.0112882868167345</v>
      </c>
      <c r="S2980" s="296">
        <f t="shared" si="689"/>
        <v>0</v>
      </c>
      <c r="T2980" s="283">
        <f t="shared" si="690"/>
        <v>0</v>
      </c>
    </row>
    <row r="2981" spans="1:20" x14ac:dyDescent="0.25">
      <c r="A2981" s="286">
        <v>43225</v>
      </c>
      <c r="B2981" s="1">
        <f t="shared" si="683"/>
        <v>6</v>
      </c>
      <c r="C2981" s="285">
        <v>3</v>
      </c>
      <c r="D2981" t="s">
        <v>713</v>
      </c>
      <c r="F2981" s="16">
        <v>43</v>
      </c>
      <c r="G2981" t="str">
        <f t="shared" si="677"/>
        <v>Neither</v>
      </c>
      <c r="H2981" s="283">
        <f>IF(G2981="heating",F2981*Assumptions!M$4+Assumptions!M$7,0)</f>
        <v>0</v>
      </c>
      <c r="I2981" s="15">
        <f t="shared" si="678"/>
        <v>1.0924036124451033</v>
      </c>
      <c r="J2981" s="15">
        <f t="shared" si="679"/>
        <v>0.9885470267915587</v>
      </c>
      <c r="K2981" s="283">
        <f t="shared" si="684"/>
        <v>0</v>
      </c>
      <c r="L2981" s="283">
        <f t="shared" si="685"/>
        <v>3.7370271581932331</v>
      </c>
      <c r="M2981" s="283">
        <f t="shared" si="686"/>
        <v>0</v>
      </c>
      <c r="N2981" s="283">
        <f t="shared" si="687"/>
        <v>3.2278965655525562</v>
      </c>
      <c r="O2981" s="283">
        <f t="shared" si="688"/>
        <v>0</v>
      </c>
      <c r="P2981" s="21">
        <f t="shared" si="680"/>
        <v>0</v>
      </c>
      <c r="Q2981" s="21">
        <f t="shared" si="681"/>
        <v>0.69158980876382303</v>
      </c>
      <c r="R2981">
        <f t="shared" si="682"/>
        <v>1.0112882868167345</v>
      </c>
      <c r="S2981" s="296">
        <f t="shared" si="689"/>
        <v>0</v>
      </c>
      <c r="T2981" s="283">
        <f t="shared" si="690"/>
        <v>0</v>
      </c>
    </row>
    <row r="2982" spans="1:20" x14ac:dyDescent="0.25">
      <c r="A2982" s="286">
        <v>43225</v>
      </c>
      <c r="B2982" s="1">
        <f t="shared" si="683"/>
        <v>6</v>
      </c>
      <c r="C2982" s="285">
        <v>4</v>
      </c>
      <c r="D2982" t="s">
        <v>713</v>
      </c>
      <c r="F2982" s="16">
        <v>43</v>
      </c>
      <c r="G2982" t="str">
        <f t="shared" si="677"/>
        <v>Neither</v>
      </c>
      <c r="H2982" s="283">
        <f>IF(G2982="heating",F2982*Assumptions!M$4+Assumptions!M$7,0)</f>
        <v>0</v>
      </c>
      <c r="I2982" s="15">
        <f t="shared" si="678"/>
        <v>1.1348296917927807</v>
      </c>
      <c r="J2982" s="15">
        <f t="shared" si="679"/>
        <v>0.9885470267915587</v>
      </c>
      <c r="K2982" s="283">
        <f t="shared" si="684"/>
        <v>0</v>
      </c>
      <c r="L2982" s="283">
        <f t="shared" si="685"/>
        <v>3.7370271581932331</v>
      </c>
      <c r="M2982" s="283">
        <f t="shared" si="686"/>
        <v>0</v>
      </c>
      <c r="N2982" s="283">
        <f t="shared" si="687"/>
        <v>3.2278965655525562</v>
      </c>
      <c r="O2982" s="283">
        <f t="shared" si="688"/>
        <v>0</v>
      </c>
      <c r="P2982" s="21">
        <f t="shared" si="680"/>
        <v>0</v>
      </c>
      <c r="Q2982" s="21">
        <f t="shared" si="681"/>
        <v>0.6473875548762833</v>
      </c>
      <c r="R2982">
        <f t="shared" si="682"/>
        <v>1.0112882868167345</v>
      </c>
      <c r="S2982" s="296">
        <f t="shared" si="689"/>
        <v>0</v>
      </c>
      <c r="T2982" s="283">
        <f t="shared" si="690"/>
        <v>0</v>
      </c>
    </row>
    <row r="2983" spans="1:20" x14ac:dyDescent="0.25">
      <c r="A2983" s="286">
        <v>43225</v>
      </c>
      <c r="B2983" s="1">
        <f t="shared" si="683"/>
        <v>6</v>
      </c>
      <c r="C2983" s="285">
        <v>5</v>
      </c>
      <c r="D2983" t="s">
        <v>713</v>
      </c>
      <c r="F2983" s="16">
        <v>41</v>
      </c>
      <c r="G2983" t="str">
        <f t="shared" si="677"/>
        <v>Neither</v>
      </c>
      <c r="H2983" s="283">
        <f>IF(G2983="heating",F2983*Assumptions!M$4+Assumptions!M$7,0)</f>
        <v>0</v>
      </c>
      <c r="I2983" s="15">
        <f t="shared" si="678"/>
        <v>1.1635558681477385</v>
      </c>
      <c r="J2983" s="15">
        <f t="shared" si="679"/>
        <v>0.9885470267915587</v>
      </c>
      <c r="K2983" s="283">
        <f t="shared" si="684"/>
        <v>0</v>
      </c>
      <c r="L2983" s="283">
        <f t="shared" si="685"/>
        <v>3.6290180754851575</v>
      </c>
      <c r="M2983" s="283">
        <f t="shared" si="686"/>
        <v>0</v>
      </c>
      <c r="N2983" s="283">
        <f t="shared" si="687"/>
        <v>3.0927664988509331</v>
      </c>
      <c r="O2983" s="283">
        <f t="shared" si="688"/>
        <v>0</v>
      </c>
      <c r="P2983" s="21">
        <f t="shared" si="680"/>
        <v>0</v>
      </c>
      <c r="Q2983" s="21">
        <f t="shared" si="681"/>
        <v>0.72139578924615555</v>
      </c>
      <c r="R2983">
        <f t="shared" si="682"/>
        <v>1.0112882868167345</v>
      </c>
      <c r="S2983" s="296">
        <f t="shared" si="689"/>
        <v>0</v>
      </c>
      <c r="T2983" s="283">
        <f t="shared" si="690"/>
        <v>0</v>
      </c>
    </row>
    <row r="2984" spans="1:20" x14ac:dyDescent="0.25">
      <c r="A2984" s="286">
        <v>43225</v>
      </c>
      <c r="B2984" s="1">
        <f t="shared" si="683"/>
        <v>6</v>
      </c>
      <c r="C2984" s="285">
        <v>6</v>
      </c>
      <c r="D2984" t="s">
        <v>713</v>
      </c>
      <c r="F2984" s="16">
        <v>45</v>
      </c>
      <c r="G2984" t="str">
        <f t="shared" si="677"/>
        <v>Neither</v>
      </c>
      <c r="H2984" s="283">
        <f>IF(G2984="heating",F2984*Assumptions!M$4+Assumptions!M$7,0)</f>
        <v>0</v>
      </c>
      <c r="I2984" s="15">
        <f t="shared" si="678"/>
        <v>1.2083911162615524</v>
      </c>
      <c r="J2984" s="15">
        <f t="shared" si="679"/>
        <v>0.9885470267915587</v>
      </c>
      <c r="K2984" s="283">
        <f t="shared" si="684"/>
        <v>0</v>
      </c>
      <c r="L2984" s="283">
        <f t="shared" si="685"/>
        <v>3.8225513186096443</v>
      </c>
      <c r="M2984" s="283">
        <f t="shared" si="686"/>
        <v>0</v>
      </c>
      <c r="N2984" s="283">
        <f t="shared" si="687"/>
        <v>3.3574836377085973</v>
      </c>
      <c r="O2984" s="283">
        <f t="shared" si="688"/>
        <v>0</v>
      </c>
      <c r="P2984" s="21">
        <f t="shared" si="680"/>
        <v>0</v>
      </c>
      <c r="Q2984" s="21">
        <f t="shared" si="681"/>
        <v>0.87787080972652631</v>
      </c>
      <c r="R2984">
        <f t="shared" si="682"/>
        <v>1.0112882868167345</v>
      </c>
      <c r="S2984" s="296">
        <f t="shared" si="689"/>
        <v>0</v>
      </c>
      <c r="T2984" s="283">
        <f t="shared" si="690"/>
        <v>0</v>
      </c>
    </row>
    <row r="2985" spans="1:20" x14ac:dyDescent="0.25">
      <c r="A2985" s="286">
        <v>43225</v>
      </c>
      <c r="B2985" s="1">
        <f t="shared" si="683"/>
        <v>6</v>
      </c>
      <c r="C2985" s="285">
        <v>7</v>
      </c>
      <c r="D2985" t="s">
        <v>713</v>
      </c>
      <c r="F2985" s="16">
        <v>50</v>
      </c>
      <c r="G2985" t="str">
        <f t="shared" si="677"/>
        <v>Neither</v>
      </c>
      <c r="H2985" s="283">
        <f>IF(G2985="heating",F2985*Assumptions!M$4+Assumptions!M$7,0)</f>
        <v>0</v>
      </c>
      <c r="I2985" s="15">
        <f t="shared" si="678"/>
        <v>1.1637425769249583</v>
      </c>
      <c r="J2985" s="15">
        <f t="shared" si="679"/>
        <v>0.9885470267915587</v>
      </c>
      <c r="K2985" s="283">
        <f t="shared" si="684"/>
        <v>0</v>
      </c>
      <c r="L2985" s="283">
        <f t="shared" si="685"/>
        <v>4.0351685236640416</v>
      </c>
      <c r="M2985" s="283">
        <f t="shared" si="686"/>
        <v>0</v>
      </c>
      <c r="N2985" s="283">
        <f t="shared" si="687"/>
        <v>3.6783220436298789</v>
      </c>
      <c r="O2985" s="283">
        <f t="shared" si="688"/>
        <v>0</v>
      </c>
      <c r="P2985" s="21">
        <f t="shared" si="680"/>
        <v>0</v>
      </c>
      <c r="Q2985" s="21">
        <f t="shared" si="681"/>
        <v>0.97331382064367777</v>
      </c>
      <c r="R2985">
        <f t="shared" si="682"/>
        <v>1.0112882868167345</v>
      </c>
      <c r="S2985" s="296">
        <f t="shared" si="689"/>
        <v>0</v>
      </c>
      <c r="T2985" s="283">
        <f t="shared" si="690"/>
        <v>0</v>
      </c>
    </row>
    <row r="2986" spans="1:20" x14ac:dyDescent="0.25">
      <c r="A2986" s="286">
        <v>43225</v>
      </c>
      <c r="B2986" s="1">
        <f t="shared" si="683"/>
        <v>6</v>
      </c>
      <c r="C2986" s="285">
        <v>8</v>
      </c>
      <c r="D2986" t="s">
        <v>713</v>
      </c>
      <c r="F2986" s="16">
        <v>55</v>
      </c>
      <c r="G2986" t="str">
        <f t="shared" si="677"/>
        <v>Neither</v>
      </c>
      <c r="H2986" s="283">
        <f>IF(G2986="heating",F2986*Assumptions!M$4+Assumptions!M$7,0)</f>
        <v>0</v>
      </c>
      <c r="I2986" s="15">
        <f t="shared" si="678"/>
        <v>1.094193721037565</v>
      </c>
      <c r="J2986" s="15">
        <f t="shared" si="679"/>
        <v>0.9885470267915587</v>
      </c>
      <c r="K2986" s="283">
        <f t="shared" si="684"/>
        <v>0</v>
      </c>
      <c r="L2986" s="283">
        <f t="shared" si="685"/>
        <v>4.1851135499983272</v>
      </c>
      <c r="M2986" s="283">
        <f t="shared" si="686"/>
        <v>0</v>
      </c>
      <c r="N2986" s="283">
        <f t="shared" si="687"/>
        <v>3.9876635481217684</v>
      </c>
      <c r="O2986" s="283">
        <f t="shared" si="688"/>
        <v>0</v>
      </c>
      <c r="P2986" s="21">
        <f t="shared" si="680"/>
        <v>0</v>
      </c>
      <c r="Q2986" s="21">
        <f t="shared" si="681"/>
        <v>0.94940007506179924</v>
      </c>
      <c r="R2986">
        <f t="shared" si="682"/>
        <v>1.0112882868167345</v>
      </c>
      <c r="S2986" s="296">
        <f t="shared" si="689"/>
        <v>0</v>
      </c>
      <c r="T2986" s="283">
        <f t="shared" si="690"/>
        <v>0</v>
      </c>
    </row>
    <row r="2987" spans="1:20" x14ac:dyDescent="0.25">
      <c r="A2987" s="286">
        <v>43225</v>
      </c>
      <c r="B2987" s="1">
        <f t="shared" si="683"/>
        <v>6</v>
      </c>
      <c r="C2987" s="285">
        <v>9</v>
      </c>
      <c r="D2987" t="s">
        <v>713</v>
      </c>
      <c r="F2987" s="16">
        <v>57</v>
      </c>
      <c r="G2987" t="str">
        <f t="shared" si="677"/>
        <v>Neither</v>
      </c>
      <c r="H2987" s="283">
        <f>IF(G2987="heating",F2987*Assumptions!M$4+Assumptions!M$7,0)</f>
        <v>0</v>
      </c>
      <c r="I2987" s="15">
        <f t="shared" si="678"/>
        <v>1.0343009000871222</v>
      </c>
      <c r="J2987" s="15">
        <f t="shared" si="679"/>
        <v>0.9885470267915587</v>
      </c>
      <c r="K2987" s="283">
        <f t="shared" si="684"/>
        <v>0</v>
      </c>
      <c r="L2987" s="283">
        <f t="shared" si="685"/>
        <v>4.2530692972692208</v>
      </c>
      <c r="M2987" s="283">
        <f t="shared" si="686"/>
        <v>0</v>
      </c>
      <c r="N2987" s="283">
        <f t="shared" si="687"/>
        <v>4.1119599131986844</v>
      </c>
      <c r="O2987" s="283">
        <f t="shared" si="688"/>
        <v>0</v>
      </c>
      <c r="P2987" s="21">
        <f t="shared" si="680"/>
        <v>0</v>
      </c>
      <c r="Q2987" s="21">
        <f t="shared" si="681"/>
        <v>0.8408485371888097</v>
      </c>
      <c r="R2987">
        <f t="shared" si="682"/>
        <v>1.0112882868167345</v>
      </c>
      <c r="S2987" s="296">
        <f t="shared" si="689"/>
        <v>0</v>
      </c>
      <c r="T2987" s="283">
        <f t="shared" si="690"/>
        <v>0</v>
      </c>
    </row>
    <row r="2988" spans="1:20" x14ac:dyDescent="0.25">
      <c r="A2988" s="286">
        <v>43225</v>
      </c>
      <c r="B2988" s="1">
        <f t="shared" si="683"/>
        <v>6</v>
      </c>
      <c r="C2988" s="285">
        <v>10</v>
      </c>
      <c r="D2988" t="s">
        <v>713</v>
      </c>
      <c r="F2988" s="16">
        <v>63</v>
      </c>
      <c r="G2988" t="str">
        <f t="shared" si="677"/>
        <v>Neither</v>
      </c>
      <c r="H2988" s="283">
        <f>IF(G2988="heating",F2988*Assumptions!M$4+Assumptions!M$7,0)</f>
        <v>0</v>
      </c>
      <c r="I2988" s="15">
        <f t="shared" si="678"/>
        <v>0.98112329028689171</v>
      </c>
      <c r="J2988" s="15">
        <f t="shared" si="679"/>
        <v>0.9885470267915587</v>
      </c>
      <c r="K2988" s="283">
        <f t="shared" si="684"/>
        <v>0</v>
      </c>
      <c r="L2988" s="283">
        <f t="shared" si="685"/>
        <v>4.3818232651749627</v>
      </c>
      <c r="M2988" s="283">
        <f t="shared" si="686"/>
        <v>0</v>
      </c>
      <c r="N2988" s="283">
        <f t="shared" si="687"/>
        <v>4.3585758300027857</v>
      </c>
      <c r="O2988" s="283">
        <f t="shared" si="688"/>
        <v>0</v>
      </c>
      <c r="P2988" s="21">
        <f t="shared" si="680"/>
        <v>0</v>
      </c>
      <c r="Q2988" s="21">
        <f t="shared" si="681"/>
        <v>0.74504051125983206</v>
      </c>
      <c r="R2988">
        <f t="shared" si="682"/>
        <v>1.0112882868167345</v>
      </c>
      <c r="S2988" s="296">
        <f t="shared" si="689"/>
        <v>0</v>
      </c>
      <c r="T2988" s="283">
        <f t="shared" si="690"/>
        <v>0</v>
      </c>
    </row>
    <row r="2989" spans="1:20" x14ac:dyDescent="0.25">
      <c r="A2989" s="286">
        <v>43225</v>
      </c>
      <c r="B2989" s="1">
        <f t="shared" si="683"/>
        <v>6</v>
      </c>
      <c r="C2989" s="285">
        <v>11</v>
      </c>
      <c r="D2989" t="s">
        <v>713</v>
      </c>
      <c r="F2989" s="16">
        <v>64</v>
      </c>
      <c r="G2989" t="str">
        <f t="shared" si="677"/>
        <v>Neither</v>
      </c>
      <c r="H2989" s="283">
        <f>IF(G2989="heating",F2989*Assumptions!M$4+Assumptions!M$7,0)</f>
        <v>0</v>
      </c>
      <c r="I2989" s="15">
        <f t="shared" si="678"/>
        <v>0.94956163997961163</v>
      </c>
      <c r="J2989" s="15">
        <f t="shared" si="679"/>
        <v>0.9885470267915587</v>
      </c>
      <c r="K2989" s="283">
        <f t="shared" si="684"/>
        <v>0</v>
      </c>
      <c r="L2989" s="283">
        <f t="shared" si="685"/>
        <v>4.3818232651749627</v>
      </c>
      <c r="M2989" s="283">
        <f t="shared" si="686"/>
        <v>0</v>
      </c>
      <c r="N2989" s="283">
        <f t="shared" si="687"/>
        <v>4.3585758300027857</v>
      </c>
      <c r="O2989" s="283">
        <f t="shared" si="688"/>
        <v>0</v>
      </c>
      <c r="P2989" s="21">
        <f t="shared" si="680"/>
        <v>0</v>
      </c>
      <c r="Q2989" s="21">
        <f t="shared" si="681"/>
        <v>0.72850690893675296</v>
      </c>
      <c r="R2989">
        <f t="shared" si="682"/>
        <v>1.0112882868167345</v>
      </c>
      <c r="S2989" s="296">
        <f t="shared" si="689"/>
        <v>0</v>
      </c>
      <c r="T2989" s="283">
        <f t="shared" si="690"/>
        <v>0</v>
      </c>
    </row>
    <row r="2990" spans="1:20" x14ac:dyDescent="0.25">
      <c r="A2990" s="286">
        <v>43225</v>
      </c>
      <c r="B2990" s="1">
        <f t="shared" si="683"/>
        <v>6</v>
      </c>
      <c r="C2990" s="285">
        <v>12</v>
      </c>
      <c r="D2990" t="s">
        <v>713</v>
      </c>
      <c r="F2990" s="16">
        <v>66</v>
      </c>
      <c r="G2990" t="str">
        <f t="shared" si="677"/>
        <v>Neither</v>
      </c>
      <c r="H2990" s="283">
        <f>IF(G2990="heating",F2990*Assumptions!M$4+Assumptions!M$7,0)</f>
        <v>0</v>
      </c>
      <c r="I2990" s="15">
        <f t="shared" si="678"/>
        <v>0.91648403420261149</v>
      </c>
      <c r="J2990" s="15">
        <f t="shared" si="679"/>
        <v>0.9885470267915587</v>
      </c>
      <c r="K2990" s="283">
        <f t="shared" si="684"/>
        <v>0</v>
      </c>
      <c r="L2990" s="283">
        <f t="shared" si="685"/>
        <v>4.3818232651749627</v>
      </c>
      <c r="M2990" s="283">
        <f t="shared" si="686"/>
        <v>0</v>
      </c>
      <c r="N2990" s="283">
        <f t="shared" si="687"/>
        <v>4.3585758300027857</v>
      </c>
      <c r="O2990" s="283">
        <f t="shared" si="688"/>
        <v>0</v>
      </c>
      <c r="P2990" s="21">
        <f t="shared" si="680"/>
        <v>0</v>
      </c>
      <c r="Q2990" s="21">
        <f t="shared" si="681"/>
        <v>0.75910815787401487</v>
      </c>
      <c r="R2990">
        <f t="shared" si="682"/>
        <v>1.0112882868167345</v>
      </c>
      <c r="S2990" s="296">
        <f t="shared" si="689"/>
        <v>0</v>
      </c>
      <c r="T2990" s="283">
        <f t="shared" si="690"/>
        <v>0</v>
      </c>
    </row>
    <row r="2991" spans="1:20" x14ac:dyDescent="0.25">
      <c r="A2991" s="286">
        <v>43225</v>
      </c>
      <c r="B2991" s="1">
        <f t="shared" si="683"/>
        <v>6</v>
      </c>
      <c r="C2991" s="285">
        <v>13</v>
      </c>
      <c r="D2991" t="s">
        <v>713</v>
      </c>
      <c r="F2991" s="16">
        <v>70</v>
      </c>
      <c r="G2991" t="str">
        <f t="shared" si="677"/>
        <v>Neither</v>
      </c>
      <c r="H2991" s="283">
        <f>IF(G2991="heating",F2991*Assumptions!M$4+Assumptions!M$7,0)</f>
        <v>0</v>
      </c>
      <c r="I2991" s="15">
        <f t="shared" si="678"/>
        <v>0.90040206880052787</v>
      </c>
      <c r="J2991" s="15">
        <f t="shared" si="679"/>
        <v>0.9885470267915587</v>
      </c>
      <c r="K2991" s="283">
        <f t="shared" si="684"/>
        <v>0</v>
      </c>
      <c r="L2991" s="283">
        <f t="shared" si="685"/>
        <v>4.3818232651749627</v>
      </c>
      <c r="M2991" s="283">
        <f t="shared" si="686"/>
        <v>0</v>
      </c>
      <c r="N2991" s="283">
        <f t="shared" si="687"/>
        <v>4.3585758300027857</v>
      </c>
      <c r="O2991" s="283">
        <f t="shared" si="688"/>
        <v>0</v>
      </c>
      <c r="P2991" s="21">
        <f t="shared" si="680"/>
        <v>0</v>
      </c>
      <c r="Q2991" s="21">
        <f t="shared" si="681"/>
        <v>0.79115902007799765</v>
      </c>
      <c r="R2991">
        <f t="shared" si="682"/>
        <v>1.0112882868167345</v>
      </c>
      <c r="S2991" s="296">
        <f t="shared" si="689"/>
        <v>0</v>
      </c>
      <c r="T2991" s="283">
        <f t="shared" si="690"/>
        <v>0</v>
      </c>
    </row>
    <row r="2992" spans="1:20" x14ac:dyDescent="0.25">
      <c r="A2992" s="286">
        <v>43225</v>
      </c>
      <c r="B2992" s="1">
        <f t="shared" si="683"/>
        <v>6</v>
      </c>
      <c r="C2992" s="285">
        <v>14</v>
      </c>
      <c r="D2992" t="s">
        <v>713</v>
      </c>
      <c r="F2992" s="16">
        <v>72</v>
      </c>
      <c r="G2992" t="str">
        <f t="shared" si="677"/>
        <v>Neither</v>
      </c>
      <c r="H2992" s="283">
        <f>IF(G2992="heating",F2992*Assumptions!M$4+Assumptions!M$7,0)</f>
        <v>0</v>
      </c>
      <c r="I2992" s="15">
        <f t="shared" si="678"/>
        <v>0.86032894500746537</v>
      </c>
      <c r="J2992" s="15">
        <f t="shared" si="679"/>
        <v>0.9885470267915587</v>
      </c>
      <c r="K2992" s="283">
        <f t="shared" si="684"/>
        <v>0</v>
      </c>
      <c r="L2992" s="283" t="e">
        <f t="shared" si="685"/>
        <v>#N/A</v>
      </c>
      <c r="M2992" s="283">
        <f t="shared" si="686"/>
        <v>0</v>
      </c>
      <c r="N2992" s="283" t="e">
        <f t="shared" si="687"/>
        <v>#N/A</v>
      </c>
      <c r="O2992" s="283">
        <f t="shared" si="688"/>
        <v>0</v>
      </c>
      <c r="P2992" s="21">
        <f t="shared" si="680"/>
        <v>0</v>
      </c>
      <c r="Q2992" s="21">
        <f t="shared" si="681"/>
        <v>0.84355555031342389</v>
      </c>
      <c r="R2992">
        <f t="shared" si="682"/>
        <v>1.0112882868167345</v>
      </c>
      <c r="S2992" s="296">
        <f t="shared" si="689"/>
        <v>0</v>
      </c>
      <c r="T2992" s="283">
        <f t="shared" si="690"/>
        <v>0</v>
      </c>
    </row>
    <row r="2993" spans="1:20" x14ac:dyDescent="0.25">
      <c r="A2993" s="286">
        <v>43225</v>
      </c>
      <c r="B2993" s="1">
        <f t="shared" si="683"/>
        <v>6</v>
      </c>
      <c r="C2993" s="285">
        <v>15</v>
      </c>
      <c r="D2993" t="s">
        <v>713</v>
      </c>
      <c r="F2993" s="16">
        <v>73</v>
      </c>
      <c r="G2993" t="str">
        <f t="shared" si="677"/>
        <v>Neither</v>
      </c>
      <c r="H2993" s="283">
        <f>IF(G2993="heating",F2993*Assumptions!M$4+Assumptions!M$7,0)</f>
        <v>0</v>
      </c>
      <c r="I2993" s="15">
        <f t="shared" si="678"/>
        <v>0.85754515037175039</v>
      </c>
      <c r="J2993" s="15">
        <f t="shared" si="679"/>
        <v>0.9885470267915587</v>
      </c>
      <c r="K2993" s="283">
        <f t="shared" si="684"/>
        <v>0</v>
      </c>
      <c r="L2993" s="283" t="e">
        <f t="shared" si="685"/>
        <v>#N/A</v>
      </c>
      <c r="M2993" s="283">
        <f t="shared" si="686"/>
        <v>0</v>
      </c>
      <c r="N2993" s="283" t="e">
        <f t="shared" si="687"/>
        <v>#N/A</v>
      </c>
      <c r="O2993" s="283">
        <f t="shared" si="688"/>
        <v>0</v>
      </c>
      <c r="P2993" s="21">
        <f t="shared" si="680"/>
        <v>0</v>
      </c>
      <c r="Q2993" s="21">
        <f t="shared" si="681"/>
        <v>0.96592607327566882</v>
      </c>
      <c r="R2993">
        <f t="shared" si="682"/>
        <v>1.0112882868167345</v>
      </c>
      <c r="S2993" s="296">
        <f t="shared" si="689"/>
        <v>0</v>
      </c>
      <c r="T2993" s="283">
        <f t="shared" si="690"/>
        <v>0</v>
      </c>
    </row>
    <row r="2994" spans="1:20" x14ac:dyDescent="0.25">
      <c r="A2994" s="286">
        <v>43225</v>
      </c>
      <c r="B2994" s="1">
        <f t="shared" si="683"/>
        <v>6</v>
      </c>
      <c r="C2994" s="285">
        <v>16</v>
      </c>
      <c r="D2994" t="s">
        <v>713</v>
      </c>
      <c r="F2994" s="16">
        <v>73</v>
      </c>
      <c r="G2994" t="str">
        <f t="shared" si="677"/>
        <v>Neither</v>
      </c>
      <c r="H2994" s="283">
        <f>IF(G2994="heating",F2994*Assumptions!M$4+Assumptions!M$7,0)</f>
        <v>0</v>
      </c>
      <c r="I2994" s="15">
        <f t="shared" si="678"/>
        <v>0.88344815438260227</v>
      </c>
      <c r="J2994" s="15">
        <f t="shared" si="679"/>
        <v>0.9885470267915587</v>
      </c>
      <c r="K2994" s="283">
        <f t="shared" si="684"/>
        <v>0</v>
      </c>
      <c r="L2994" s="283" t="e">
        <f t="shared" si="685"/>
        <v>#N/A</v>
      </c>
      <c r="M2994" s="283">
        <f t="shared" si="686"/>
        <v>0</v>
      </c>
      <c r="N2994" s="283" t="e">
        <f t="shared" si="687"/>
        <v>#N/A</v>
      </c>
      <c r="O2994" s="283">
        <f t="shared" si="688"/>
        <v>0</v>
      </c>
      <c r="P2994" s="21">
        <f t="shared" si="680"/>
        <v>0</v>
      </c>
      <c r="Q2994" s="21">
        <f t="shared" si="681"/>
        <v>1.1649354943302594</v>
      </c>
      <c r="R2994">
        <f t="shared" si="682"/>
        <v>1.0112882868167345</v>
      </c>
      <c r="S2994" s="296">
        <f t="shared" si="689"/>
        <v>0</v>
      </c>
      <c r="T2994" s="283">
        <f t="shared" si="690"/>
        <v>0</v>
      </c>
    </row>
    <row r="2995" spans="1:20" x14ac:dyDescent="0.25">
      <c r="A2995" s="286">
        <v>43225</v>
      </c>
      <c r="B2995" s="1">
        <f t="shared" si="683"/>
        <v>6</v>
      </c>
      <c r="C2995" s="285">
        <v>17</v>
      </c>
      <c r="D2995" t="s">
        <v>713</v>
      </c>
      <c r="F2995" s="16">
        <v>75</v>
      </c>
      <c r="G2995" t="str">
        <f t="shared" si="677"/>
        <v>Neither</v>
      </c>
      <c r="H2995" s="283">
        <f>IF(G2995="heating",F2995*Assumptions!M$4+Assumptions!M$7,0)</f>
        <v>0</v>
      </c>
      <c r="I2995" s="15">
        <f t="shared" si="678"/>
        <v>0.94025748850374469</v>
      </c>
      <c r="J2995" s="15">
        <f t="shared" si="679"/>
        <v>0.9885470267915587</v>
      </c>
      <c r="K2995" s="283">
        <f t="shared" si="684"/>
        <v>0</v>
      </c>
      <c r="L2995" s="283" t="e">
        <f t="shared" si="685"/>
        <v>#N/A</v>
      </c>
      <c r="M2995" s="283">
        <f t="shared" si="686"/>
        <v>0</v>
      </c>
      <c r="N2995" s="283" t="e">
        <f t="shared" si="687"/>
        <v>#N/A</v>
      </c>
      <c r="O2995" s="283">
        <f t="shared" si="688"/>
        <v>0</v>
      </c>
      <c r="P2995" s="21">
        <f t="shared" si="680"/>
        <v>0</v>
      </c>
      <c r="Q2995" s="21">
        <f t="shared" si="681"/>
        <v>1.3521540118753073</v>
      </c>
      <c r="R2995">
        <f t="shared" si="682"/>
        <v>1.0112882868167345</v>
      </c>
      <c r="S2995" s="296">
        <f t="shared" si="689"/>
        <v>0</v>
      </c>
      <c r="T2995" s="283">
        <f t="shared" si="690"/>
        <v>0</v>
      </c>
    </row>
    <row r="2996" spans="1:20" x14ac:dyDescent="0.25">
      <c r="A2996" s="286">
        <v>43225</v>
      </c>
      <c r="B2996" s="1">
        <f t="shared" si="683"/>
        <v>6</v>
      </c>
      <c r="C2996" s="285">
        <v>18</v>
      </c>
      <c r="D2996" t="s">
        <v>713</v>
      </c>
      <c r="F2996" s="16">
        <v>73</v>
      </c>
      <c r="G2996" t="str">
        <f t="shared" si="677"/>
        <v>Neither</v>
      </c>
      <c r="H2996" s="283">
        <f>IF(G2996="heating",F2996*Assumptions!M$4+Assumptions!M$7,0)</f>
        <v>0</v>
      </c>
      <c r="I2996" s="15">
        <f t="shared" si="678"/>
        <v>0.98182363790757687</v>
      </c>
      <c r="J2996" s="15">
        <f t="shared" si="679"/>
        <v>0.9885470267915587</v>
      </c>
      <c r="K2996" s="283">
        <f t="shared" si="684"/>
        <v>0</v>
      </c>
      <c r="L2996" s="283" t="e">
        <f t="shared" si="685"/>
        <v>#N/A</v>
      </c>
      <c r="M2996" s="283">
        <f t="shared" si="686"/>
        <v>0</v>
      </c>
      <c r="N2996" s="283" t="e">
        <f t="shared" si="687"/>
        <v>#N/A</v>
      </c>
      <c r="O2996" s="283">
        <f t="shared" si="688"/>
        <v>0</v>
      </c>
      <c r="P2996" s="21">
        <f t="shared" si="680"/>
        <v>0</v>
      </c>
      <c r="Q2996" s="21">
        <f t="shared" si="681"/>
        <v>1.5598916921549892</v>
      </c>
      <c r="R2996">
        <f t="shared" si="682"/>
        <v>1.0112882868167345</v>
      </c>
      <c r="S2996" s="296">
        <f t="shared" si="689"/>
        <v>0</v>
      </c>
      <c r="T2996" s="283">
        <f t="shared" si="690"/>
        <v>0</v>
      </c>
    </row>
    <row r="2997" spans="1:20" x14ac:dyDescent="0.25">
      <c r="A2997" s="286">
        <v>43225</v>
      </c>
      <c r="B2997" s="1">
        <f t="shared" si="683"/>
        <v>6</v>
      </c>
      <c r="C2997" s="285">
        <v>19</v>
      </c>
      <c r="D2997" t="s">
        <v>713</v>
      </c>
      <c r="F2997" s="16">
        <v>66</v>
      </c>
      <c r="G2997" t="str">
        <f t="shared" si="677"/>
        <v>Neither</v>
      </c>
      <c r="H2997" s="283">
        <f>IF(G2997="heating",F2997*Assumptions!M$4+Assumptions!M$7,0)</f>
        <v>0</v>
      </c>
      <c r="I2997" s="15">
        <f t="shared" si="678"/>
        <v>0.98418842963438757</v>
      </c>
      <c r="J2997" s="15">
        <f t="shared" si="679"/>
        <v>0.9885470267915587</v>
      </c>
      <c r="K2997" s="283">
        <f t="shared" si="684"/>
        <v>0</v>
      </c>
      <c r="L2997" s="283">
        <f t="shared" si="685"/>
        <v>4.3818232651749627</v>
      </c>
      <c r="M2997" s="283">
        <f t="shared" si="686"/>
        <v>0</v>
      </c>
      <c r="N2997" s="283">
        <f t="shared" si="687"/>
        <v>4.3585758300027857</v>
      </c>
      <c r="O2997" s="283">
        <f t="shared" si="688"/>
        <v>0</v>
      </c>
      <c r="P2997" s="21">
        <f t="shared" si="680"/>
        <v>0</v>
      </c>
      <c r="Q2997" s="21">
        <f t="shared" si="681"/>
        <v>1.6764212681468484</v>
      </c>
      <c r="R2997">
        <f t="shared" si="682"/>
        <v>1.0112882868167345</v>
      </c>
      <c r="S2997" s="296">
        <f t="shared" si="689"/>
        <v>0</v>
      </c>
      <c r="T2997" s="283">
        <f t="shared" si="690"/>
        <v>0</v>
      </c>
    </row>
    <row r="2998" spans="1:20" x14ac:dyDescent="0.25">
      <c r="A2998" s="286">
        <v>43225</v>
      </c>
      <c r="B2998" s="1">
        <f t="shared" si="683"/>
        <v>6</v>
      </c>
      <c r="C2998" s="285">
        <v>20</v>
      </c>
      <c r="D2998" t="s">
        <v>713</v>
      </c>
      <c r="F2998" s="16">
        <v>64</v>
      </c>
      <c r="G2998" t="str">
        <f t="shared" si="677"/>
        <v>Neither</v>
      </c>
      <c r="H2998" s="283">
        <f>IF(G2998="heating",F2998*Assumptions!M$4+Assumptions!M$7,0)</f>
        <v>0</v>
      </c>
      <c r="I2998" s="15">
        <f t="shared" si="678"/>
        <v>0.97071962311712034</v>
      </c>
      <c r="J2998" s="15">
        <f t="shared" si="679"/>
        <v>0.9885470267915587</v>
      </c>
      <c r="K2998" s="283">
        <f t="shared" si="684"/>
        <v>0</v>
      </c>
      <c r="L2998" s="283">
        <f t="shared" si="685"/>
        <v>4.3818232651749627</v>
      </c>
      <c r="M2998" s="283">
        <f t="shared" si="686"/>
        <v>0</v>
      </c>
      <c r="N2998" s="283">
        <f t="shared" si="687"/>
        <v>4.3585758300027857</v>
      </c>
      <c r="O2998" s="283">
        <f t="shared" si="688"/>
        <v>0</v>
      </c>
      <c r="P2998" s="21">
        <f t="shared" si="680"/>
        <v>0</v>
      </c>
      <c r="Q2998" s="21">
        <f t="shared" si="681"/>
        <v>1.52436960139122</v>
      </c>
      <c r="R2998">
        <f t="shared" si="682"/>
        <v>1.0112882868167345</v>
      </c>
      <c r="S2998" s="296">
        <f t="shared" si="689"/>
        <v>0</v>
      </c>
      <c r="T2998" s="283">
        <f t="shared" si="690"/>
        <v>0</v>
      </c>
    </row>
    <row r="2999" spans="1:20" x14ac:dyDescent="0.25">
      <c r="A2999" s="286">
        <v>43225</v>
      </c>
      <c r="B2999" s="1">
        <f t="shared" si="683"/>
        <v>6</v>
      </c>
      <c r="C2999" s="285">
        <v>21</v>
      </c>
      <c r="D2999" t="s">
        <v>713</v>
      </c>
      <c r="F2999" s="16">
        <v>64</v>
      </c>
      <c r="G2999" t="str">
        <f t="shared" si="677"/>
        <v>Neither</v>
      </c>
      <c r="H2999" s="283">
        <f>IF(G2999="heating",F2999*Assumptions!M$4+Assumptions!M$7,0)</f>
        <v>0</v>
      </c>
      <c r="I2999" s="15">
        <f t="shared" si="678"/>
        <v>0.95751150862929935</v>
      </c>
      <c r="J2999" s="15">
        <f t="shared" si="679"/>
        <v>0.9885470267915587</v>
      </c>
      <c r="K2999" s="283">
        <f t="shared" si="684"/>
        <v>0</v>
      </c>
      <c r="L2999" s="283">
        <f t="shared" si="685"/>
        <v>4.3818232651749627</v>
      </c>
      <c r="M2999" s="283">
        <f t="shared" si="686"/>
        <v>0</v>
      </c>
      <c r="N2999" s="283">
        <f t="shared" si="687"/>
        <v>4.3585758300027857</v>
      </c>
      <c r="O2999" s="283">
        <f t="shared" si="688"/>
        <v>0</v>
      </c>
      <c r="P2999" s="21">
        <f t="shared" si="680"/>
        <v>0</v>
      </c>
      <c r="Q2999" s="21">
        <f t="shared" si="681"/>
        <v>1.4448604713749031</v>
      </c>
      <c r="R2999">
        <f t="shared" si="682"/>
        <v>1.0112882868167345</v>
      </c>
      <c r="S2999" s="296">
        <f t="shared" si="689"/>
        <v>0</v>
      </c>
      <c r="T2999" s="283">
        <f t="shared" si="690"/>
        <v>0</v>
      </c>
    </row>
    <row r="3000" spans="1:20" x14ac:dyDescent="0.25">
      <c r="A3000" s="286">
        <v>43225</v>
      </c>
      <c r="B3000" s="1">
        <f t="shared" si="683"/>
        <v>6</v>
      </c>
      <c r="C3000" s="285">
        <v>22</v>
      </c>
      <c r="D3000" t="s">
        <v>713</v>
      </c>
      <c r="F3000" s="16">
        <v>66</v>
      </c>
      <c r="G3000" t="str">
        <f t="shared" si="677"/>
        <v>Neither</v>
      </c>
      <c r="H3000" s="283">
        <f>IF(G3000="heating",F3000*Assumptions!M$4+Assumptions!M$7,0)</f>
        <v>0</v>
      </c>
      <c r="I3000" s="15">
        <f t="shared" si="678"/>
        <v>0.9426530227543114</v>
      </c>
      <c r="J3000" s="15">
        <f t="shared" si="679"/>
        <v>0.9885470267915587</v>
      </c>
      <c r="K3000" s="283">
        <f t="shared" si="684"/>
        <v>0</v>
      </c>
      <c r="L3000" s="283">
        <f t="shared" si="685"/>
        <v>4.3818232651749627</v>
      </c>
      <c r="M3000" s="283">
        <f t="shared" si="686"/>
        <v>0</v>
      </c>
      <c r="N3000" s="283">
        <f t="shared" si="687"/>
        <v>4.3585758300027857</v>
      </c>
      <c r="O3000" s="283">
        <f t="shared" si="688"/>
        <v>0</v>
      </c>
      <c r="P3000" s="21">
        <f t="shared" si="680"/>
        <v>0</v>
      </c>
      <c r="Q3000" s="21">
        <f t="shared" si="681"/>
        <v>1.2427137171080138</v>
      </c>
      <c r="R3000">
        <f t="shared" si="682"/>
        <v>1.0112882868167345</v>
      </c>
      <c r="S3000" s="296">
        <f t="shared" si="689"/>
        <v>0</v>
      </c>
      <c r="T3000" s="283">
        <f t="shared" si="690"/>
        <v>0</v>
      </c>
    </row>
    <row r="3001" spans="1:20" x14ac:dyDescent="0.25">
      <c r="A3001" s="286">
        <v>43225</v>
      </c>
      <c r="B3001" s="1">
        <f t="shared" si="683"/>
        <v>6</v>
      </c>
      <c r="C3001" s="285">
        <v>23</v>
      </c>
      <c r="D3001" t="s">
        <v>713</v>
      </c>
      <c r="F3001" s="16">
        <v>66</v>
      </c>
      <c r="G3001" t="str">
        <f t="shared" si="677"/>
        <v>Neither</v>
      </c>
      <c r="H3001" s="283">
        <f>IF(G3001="heating",F3001*Assumptions!M$4+Assumptions!M$7,0)</f>
        <v>0</v>
      </c>
      <c r="I3001" s="15">
        <f t="shared" si="678"/>
        <v>0.94450710149963013</v>
      </c>
      <c r="J3001" s="15">
        <f t="shared" si="679"/>
        <v>0.9885470267915587</v>
      </c>
      <c r="K3001" s="283">
        <f t="shared" si="684"/>
        <v>0</v>
      </c>
      <c r="L3001" s="283">
        <f t="shared" si="685"/>
        <v>4.3818232651749627</v>
      </c>
      <c r="M3001" s="283">
        <f t="shared" si="686"/>
        <v>0</v>
      </c>
      <c r="N3001" s="283">
        <f t="shared" si="687"/>
        <v>4.3585758300027857</v>
      </c>
      <c r="O3001" s="283">
        <f t="shared" si="688"/>
        <v>0</v>
      </c>
      <c r="P3001" s="21">
        <f t="shared" si="680"/>
        <v>0</v>
      </c>
      <c r="Q3001" s="21">
        <f t="shared" si="681"/>
        <v>1.0297519246597011</v>
      </c>
      <c r="R3001">
        <f t="shared" si="682"/>
        <v>1.0112882868167345</v>
      </c>
      <c r="S3001" s="296">
        <f t="shared" si="689"/>
        <v>0</v>
      </c>
      <c r="T3001" s="283">
        <f t="shared" si="690"/>
        <v>0</v>
      </c>
    </row>
    <row r="3002" spans="1:20" x14ac:dyDescent="0.25">
      <c r="A3002" s="286">
        <v>43226</v>
      </c>
      <c r="B3002" s="1">
        <f t="shared" si="683"/>
        <v>7</v>
      </c>
      <c r="C3002" s="285">
        <v>0</v>
      </c>
      <c r="D3002" t="s">
        <v>713</v>
      </c>
      <c r="F3002" s="16">
        <v>64</v>
      </c>
      <c r="G3002" t="str">
        <f t="shared" si="677"/>
        <v>Neither</v>
      </c>
      <c r="H3002" s="283">
        <f>IF(G3002="heating",F3002*Assumptions!M$4+Assumptions!M$7,0)</f>
        <v>0</v>
      </c>
      <c r="I3002" s="15">
        <f t="shared" si="678"/>
        <v>0.97481507806017154</v>
      </c>
      <c r="J3002" s="15">
        <f t="shared" si="679"/>
        <v>0.93760781206536892</v>
      </c>
      <c r="K3002" s="283">
        <f t="shared" si="684"/>
        <v>0</v>
      </c>
      <c r="L3002" s="283">
        <f t="shared" si="685"/>
        <v>4.3818232651749627</v>
      </c>
      <c r="M3002" s="283">
        <f t="shared" si="686"/>
        <v>0</v>
      </c>
      <c r="N3002" s="283">
        <f t="shared" si="687"/>
        <v>4.3585758300027857</v>
      </c>
      <c r="O3002" s="283">
        <f t="shared" si="688"/>
        <v>0</v>
      </c>
      <c r="P3002" s="21">
        <f t="shared" si="680"/>
        <v>0</v>
      </c>
      <c r="Q3002" s="21">
        <f t="shared" si="681"/>
        <v>0.90668853391740301</v>
      </c>
      <c r="R3002">
        <f t="shared" si="682"/>
        <v>1.0096214758538746</v>
      </c>
      <c r="S3002" s="296">
        <f t="shared" si="689"/>
        <v>0</v>
      </c>
      <c r="T3002" s="283">
        <f t="shared" si="690"/>
        <v>0</v>
      </c>
    </row>
    <row r="3003" spans="1:20" x14ac:dyDescent="0.25">
      <c r="A3003" s="286">
        <v>43226</v>
      </c>
      <c r="B3003" s="1">
        <f t="shared" si="683"/>
        <v>7</v>
      </c>
      <c r="C3003" s="285">
        <v>1</v>
      </c>
      <c r="D3003" t="s">
        <v>713</v>
      </c>
      <c r="F3003" s="16">
        <v>64</v>
      </c>
      <c r="G3003" t="str">
        <f t="shared" si="677"/>
        <v>Neither</v>
      </c>
      <c r="H3003" s="283">
        <f>IF(G3003="heating",F3003*Assumptions!M$4+Assumptions!M$7,0)</f>
        <v>0</v>
      </c>
      <c r="I3003" s="15">
        <f t="shared" si="678"/>
        <v>1.012242869806885</v>
      </c>
      <c r="J3003" s="15">
        <f t="shared" si="679"/>
        <v>0.93760781206536892</v>
      </c>
      <c r="K3003" s="283">
        <f t="shared" si="684"/>
        <v>0</v>
      </c>
      <c r="L3003" s="283">
        <f t="shared" si="685"/>
        <v>4.3818232651749627</v>
      </c>
      <c r="M3003" s="283">
        <f t="shared" si="686"/>
        <v>0</v>
      </c>
      <c r="N3003" s="283">
        <f t="shared" si="687"/>
        <v>4.3585758300027857</v>
      </c>
      <c r="O3003" s="283">
        <f t="shared" si="688"/>
        <v>0</v>
      </c>
      <c r="P3003" s="21">
        <f t="shared" si="680"/>
        <v>0</v>
      </c>
      <c r="Q3003" s="21">
        <f t="shared" si="681"/>
        <v>0.81803459285312596</v>
      </c>
      <c r="R3003">
        <f t="shared" si="682"/>
        <v>1.0096214758538746</v>
      </c>
      <c r="S3003" s="296">
        <f t="shared" si="689"/>
        <v>0</v>
      </c>
      <c r="T3003" s="283">
        <f t="shared" si="690"/>
        <v>0</v>
      </c>
    </row>
    <row r="3004" spans="1:20" x14ac:dyDescent="0.25">
      <c r="A3004" s="286">
        <v>43226</v>
      </c>
      <c r="B3004" s="1">
        <f t="shared" si="683"/>
        <v>7</v>
      </c>
      <c r="C3004" s="285">
        <v>2</v>
      </c>
      <c r="D3004" t="s">
        <v>713</v>
      </c>
      <c r="F3004" s="16">
        <v>57</v>
      </c>
      <c r="G3004" t="str">
        <f t="shared" si="677"/>
        <v>Neither</v>
      </c>
      <c r="H3004" s="283">
        <f>IF(G3004="heating",F3004*Assumptions!M$4+Assumptions!M$7,0)</f>
        <v>0</v>
      </c>
      <c r="I3004" s="15">
        <f t="shared" si="678"/>
        <v>1.0509704703585963</v>
      </c>
      <c r="J3004" s="15">
        <f t="shared" si="679"/>
        <v>0.93760781206536892</v>
      </c>
      <c r="K3004" s="283">
        <f t="shared" si="684"/>
        <v>0</v>
      </c>
      <c r="L3004" s="283">
        <f t="shared" si="685"/>
        <v>4.2530692972692208</v>
      </c>
      <c r="M3004" s="283">
        <f t="shared" si="686"/>
        <v>0</v>
      </c>
      <c r="N3004" s="283">
        <f t="shared" si="687"/>
        <v>4.1119599131986844</v>
      </c>
      <c r="O3004" s="283">
        <f t="shared" si="688"/>
        <v>0</v>
      </c>
      <c r="P3004" s="21">
        <f t="shared" si="680"/>
        <v>0</v>
      </c>
      <c r="Q3004" s="21">
        <f t="shared" si="681"/>
        <v>0.74507607494346417</v>
      </c>
      <c r="R3004">
        <f t="shared" si="682"/>
        <v>1.0096214758538746</v>
      </c>
      <c r="S3004" s="296">
        <f t="shared" si="689"/>
        <v>0</v>
      </c>
      <c r="T3004" s="283">
        <f t="shared" si="690"/>
        <v>0</v>
      </c>
    </row>
    <row r="3005" spans="1:20" x14ac:dyDescent="0.25">
      <c r="A3005" s="286">
        <v>43226</v>
      </c>
      <c r="B3005" s="1">
        <f t="shared" si="683"/>
        <v>7</v>
      </c>
      <c r="C3005" s="285">
        <v>3</v>
      </c>
      <c r="D3005" t="s">
        <v>713</v>
      </c>
      <c r="F3005" s="16">
        <v>57</v>
      </c>
      <c r="G3005" t="str">
        <f t="shared" si="677"/>
        <v>Neither</v>
      </c>
      <c r="H3005" s="283">
        <f>IF(G3005="heating",F3005*Assumptions!M$4+Assumptions!M$7,0)</f>
        <v>0</v>
      </c>
      <c r="I3005" s="15">
        <f t="shared" si="678"/>
        <v>1.0924036124451033</v>
      </c>
      <c r="J3005" s="15">
        <f t="shared" si="679"/>
        <v>0.93760781206536892</v>
      </c>
      <c r="K3005" s="283">
        <f t="shared" si="684"/>
        <v>0</v>
      </c>
      <c r="L3005" s="283">
        <f t="shared" si="685"/>
        <v>4.2530692972692208</v>
      </c>
      <c r="M3005" s="283">
        <f t="shared" si="686"/>
        <v>0</v>
      </c>
      <c r="N3005" s="283">
        <f t="shared" si="687"/>
        <v>4.1119599131986844</v>
      </c>
      <c r="O3005" s="283">
        <f t="shared" si="688"/>
        <v>0</v>
      </c>
      <c r="P3005" s="21">
        <f t="shared" si="680"/>
        <v>0</v>
      </c>
      <c r="Q3005" s="21">
        <f t="shared" si="681"/>
        <v>0.69158980876382303</v>
      </c>
      <c r="R3005">
        <f t="shared" si="682"/>
        <v>1.0096214758538746</v>
      </c>
      <c r="S3005" s="296">
        <f t="shared" si="689"/>
        <v>0</v>
      </c>
      <c r="T3005" s="283">
        <f t="shared" si="690"/>
        <v>0</v>
      </c>
    </row>
    <row r="3006" spans="1:20" x14ac:dyDescent="0.25">
      <c r="A3006" s="286">
        <v>43226</v>
      </c>
      <c r="B3006" s="1">
        <f t="shared" si="683"/>
        <v>7</v>
      </c>
      <c r="C3006" s="285">
        <v>4</v>
      </c>
      <c r="D3006" t="s">
        <v>713</v>
      </c>
      <c r="F3006" s="16">
        <v>55</v>
      </c>
      <c r="G3006" t="str">
        <f t="shared" si="677"/>
        <v>Neither</v>
      </c>
      <c r="H3006" s="283">
        <f>IF(G3006="heating",F3006*Assumptions!M$4+Assumptions!M$7,0)</f>
        <v>0</v>
      </c>
      <c r="I3006" s="15">
        <f t="shared" si="678"/>
        <v>1.1348296917927807</v>
      </c>
      <c r="J3006" s="15">
        <f t="shared" si="679"/>
        <v>0.93760781206536892</v>
      </c>
      <c r="K3006" s="283">
        <f t="shared" si="684"/>
        <v>0</v>
      </c>
      <c r="L3006" s="283">
        <f t="shared" si="685"/>
        <v>4.1851135499983272</v>
      </c>
      <c r="M3006" s="283">
        <f t="shared" si="686"/>
        <v>0</v>
      </c>
      <c r="N3006" s="283">
        <f t="shared" si="687"/>
        <v>3.9876635481217684</v>
      </c>
      <c r="O3006" s="283">
        <f t="shared" si="688"/>
        <v>0</v>
      </c>
      <c r="P3006" s="21">
        <f t="shared" si="680"/>
        <v>0</v>
      </c>
      <c r="Q3006" s="21">
        <f t="shared" si="681"/>
        <v>0.6473875548762833</v>
      </c>
      <c r="R3006">
        <f t="shared" si="682"/>
        <v>1.0096214758538746</v>
      </c>
      <c r="S3006" s="296">
        <f t="shared" si="689"/>
        <v>0</v>
      </c>
      <c r="T3006" s="283">
        <f t="shared" si="690"/>
        <v>0</v>
      </c>
    </row>
    <row r="3007" spans="1:20" x14ac:dyDescent="0.25">
      <c r="A3007" s="286">
        <v>43226</v>
      </c>
      <c r="B3007" s="1">
        <f t="shared" si="683"/>
        <v>7</v>
      </c>
      <c r="C3007" s="285">
        <v>5</v>
      </c>
      <c r="D3007" t="s">
        <v>713</v>
      </c>
      <c r="F3007" s="16">
        <v>55</v>
      </c>
      <c r="G3007" t="str">
        <f t="shared" si="677"/>
        <v>Neither</v>
      </c>
      <c r="H3007" s="283">
        <f>IF(G3007="heating",F3007*Assumptions!M$4+Assumptions!M$7,0)</f>
        <v>0</v>
      </c>
      <c r="I3007" s="15">
        <f t="shared" si="678"/>
        <v>1.1635558681477385</v>
      </c>
      <c r="J3007" s="15">
        <f t="shared" si="679"/>
        <v>0.93760781206536892</v>
      </c>
      <c r="K3007" s="283">
        <f t="shared" si="684"/>
        <v>0</v>
      </c>
      <c r="L3007" s="283">
        <f t="shared" si="685"/>
        <v>4.1851135499983272</v>
      </c>
      <c r="M3007" s="283">
        <f t="shared" si="686"/>
        <v>0</v>
      </c>
      <c r="N3007" s="283">
        <f t="shared" si="687"/>
        <v>3.9876635481217684</v>
      </c>
      <c r="O3007" s="283">
        <f t="shared" si="688"/>
        <v>0</v>
      </c>
      <c r="P3007" s="21">
        <f t="shared" si="680"/>
        <v>0</v>
      </c>
      <c r="Q3007" s="21">
        <f t="shared" si="681"/>
        <v>0.72139578924615555</v>
      </c>
      <c r="R3007">
        <f t="shared" si="682"/>
        <v>1.0096214758538746</v>
      </c>
      <c r="S3007" s="296">
        <f t="shared" si="689"/>
        <v>0</v>
      </c>
      <c r="T3007" s="283">
        <f t="shared" si="690"/>
        <v>0</v>
      </c>
    </row>
    <row r="3008" spans="1:20" x14ac:dyDescent="0.25">
      <c r="A3008" s="286">
        <v>43226</v>
      </c>
      <c r="B3008" s="1">
        <f t="shared" si="683"/>
        <v>7</v>
      </c>
      <c r="C3008" s="285">
        <v>6</v>
      </c>
      <c r="D3008" t="s">
        <v>713</v>
      </c>
      <c r="F3008" s="16">
        <v>55</v>
      </c>
      <c r="G3008" t="str">
        <f t="shared" si="677"/>
        <v>Neither</v>
      </c>
      <c r="H3008" s="283">
        <f>IF(G3008="heating",F3008*Assumptions!M$4+Assumptions!M$7,0)</f>
        <v>0</v>
      </c>
      <c r="I3008" s="15">
        <f t="shared" si="678"/>
        <v>1.2083911162615524</v>
      </c>
      <c r="J3008" s="15">
        <f t="shared" si="679"/>
        <v>0.93760781206536892</v>
      </c>
      <c r="K3008" s="283">
        <f t="shared" si="684"/>
        <v>0</v>
      </c>
      <c r="L3008" s="283">
        <f t="shared" si="685"/>
        <v>4.1851135499983272</v>
      </c>
      <c r="M3008" s="283">
        <f t="shared" si="686"/>
        <v>0</v>
      </c>
      <c r="N3008" s="283">
        <f t="shared" si="687"/>
        <v>3.9876635481217684</v>
      </c>
      <c r="O3008" s="283">
        <f t="shared" si="688"/>
        <v>0</v>
      </c>
      <c r="P3008" s="21">
        <f t="shared" si="680"/>
        <v>0</v>
      </c>
      <c r="Q3008" s="21">
        <f t="shared" si="681"/>
        <v>0.87787080972652631</v>
      </c>
      <c r="R3008">
        <f t="shared" si="682"/>
        <v>1.0096214758538746</v>
      </c>
      <c r="S3008" s="296">
        <f t="shared" si="689"/>
        <v>0</v>
      </c>
      <c r="T3008" s="283">
        <f t="shared" si="690"/>
        <v>0</v>
      </c>
    </row>
    <row r="3009" spans="1:20" x14ac:dyDescent="0.25">
      <c r="A3009" s="286">
        <v>43226</v>
      </c>
      <c r="B3009" s="1">
        <f t="shared" si="683"/>
        <v>7</v>
      </c>
      <c r="C3009" s="285">
        <v>7</v>
      </c>
      <c r="D3009" t="s">
        <v>713</v>
      </c>
      <c r="F3009" s="16">
        <v>57</v>
      </c>
      <c r="G3009" t="str">
        <f t="shared" si="677"/>
        <v>Neither</v>
      </c>
      <c r="H3009" s="283">
        <f>IF(G3009="heating",F3009*Assumptions!M$4+Assumptions!M$7,0)</f>
        <v>0</v>
      </c>
      <c r="I3009" s="15">
        <f t="shared" si="678"/>
        <v>1.1637425769249583</v>
      </c>
      <c r="J3009" s="15">
        <f t="shared" si="679"/>
        <v>0.93760781206536892</v>
      </c>
      <c r="K3009" s="283">
        <f t="shared" si="684"/>
        <v>0</v>
      </c>
      <c r="L3009" s="283">
        <f t="shared" si="685"/>
        <v>4.2530692972692208</v>
      </c>
      <c r="M3009" s="283">
        <f t="shared" si="686"/>
        <v>0</v>
      </c>
      <c r="N3009" s="283">
        <f t="shared" si="687"/>
        <v>4.1119599131986844</v>
      </c>
      <c r="O3009" s="283">
        <f t="shared" si="688"/>
        <v>0</v>
      </c>
      <c r="P3009" s="21">
        <f t="shared" si="680"/>
        <v>0</v>
      </c>
      <c r="Q3009" s="21">
        <f t="shared" si="681"/>
        <v>0.97331382064367777</v>
      </c>
      <c r="R3009">
        <f t="shared" si="682"/>
        <v>1.0096214758538746</v>
      </c>
      <c r="S3009" s="296">
        <f t="shared" si="689"/>
        <v>0</v>
      </c>
      <c r="T3009" s="283">
        <f t="shared" si="690"/>
        <v>0</v>
      </c>
    </row>
    <row r="3010" spans="1:20" x14ac:dyDescent="0.25">
      <c r="A3010" s="286">
        <v>43226</v>
      </c>
      <c r="B3010" s="1">
        <f t="shared" si="683"/>
        <v>7</v>
      </c>
      <c r="C3010" s="285">
        <v>8</v>
      </c>
      <c r="D3010" t="s">
        <v>713</v>
      </c>
      <c r="F3010" s="16">
        <v>59</v>
      </c>
      <c r="G3010" t="str">
        <f t="shared" ref="G3010:G3073" si="691">VLOOKUP(A3010,U$2:W$366,3,FALSE)</f>
        <v>Neither</v>
      </c>
      <c r="H3010" s="283">
        <f>IF(G3010="heating",F3010*Assumptions!M$4+Assumptions!M$7,0)</f>
        <v>0</v>
      </c>
      <c r="I3010" s="15">
        <f t="shared" ref="I3010:I3073" si="692">VLOOKUP(C3010,AO$2:AQ$25,3,FALSE)</f>
        <v>1.094193721037565</v>
      </c>
      <c r="J3010" s="15">
        <f t="shared" ref="J3010:J3073" si="693">VLOOKUP(B3010,AS$4:AU$10,3,FALSE)</f>
        <v>0.93760781206536892</v>
      </c>
      <c r="K3010" s="283">
        <f t="shared" si="684"/>
        <v>0</v>
      </c>
      <c r="L3010" s="283">
        <f t="shared" si="685"/>
        <v>4.3182081448486933</v>
      </c>
      <c r="M3010" s="283">
        <f t="shared" si="686"/>
        <v>0</v>
      </c>
      <c r="N3010" s="283">
        <f t="shared" si="687"/>
        <v>4.2355603137647586</v>
      </c>
      <c r="O3010" s="283">
        <f t="shared" si="688"/>
        <v>0</v>
      </c>
      <c r="P3010" s="21">
        <f t="shared" ref="P3010:P3073" si="694">IF(G3010="cooling",IF(F3010&lt;61,0.025,(F3010^2*AX$25+F3010*AY$25+AZ$25)),0)</f>
        <v>0</v>
      </c>
      <c r="Q3010" s="21">
        <f t="shared" ref="Q3010:Q3073" si="695">VLOOKUP(C3010,BB$2:BC$25,2,FALSE)</f>
        <v>0.94940007506179924</v>
      </c>
      <c r="R3010">
        <f t="shared" ref="R3010:R3073" si="696">VLOOKUP(B3010,AS$4:AV$10,4,FALSE)</f>
        <v>1.0096214758538746</v>
      </c>
      <c r="S3010" s="296">
        <f t="shared" si="689"/>
        <v>0</v>
      </c>
      <c r="T3010" s="283">
        <f t="shared" si="690"/>
        <v>0</v>
      </c>
    </row>
    <row r="3011" spans="1:20" x14ac:dyDescent="0.25">
      <c r="A3011" s="286">
        <v>43226</v>
      </c>
      <c r="B3011" s="1">
        <f t="shared" ref="B3011:B3074" si="697">WEEKDAY(A3011,2)</f>
        <v>7</v>
      </c>
      <c r="C3011" s="285">
        <v>9</v>
      </c>
      <c r="D3011" t="s">
        <v>713</v>
      </c>
      <c r="F3011" s="16">
        <v>61</v>
      </c>
      <c r="G3011" t="str">
        <f t="shared" si="691"/>
        <v>Neither</v>
      </c>
      <c r="H3011" s="283">
        <f>IF(G3011="heating",F3011*Assumptions!M$4+Assumptions!M$7,0)</f>
        <v>0</v>
      </c>
      <c r="I3011" s="15">
        <f t="shared" si="692"/>
        <v>1.0343009000871222</v>
      </c>
      <c r="J3011" s="15">
        <f t="shared" si="693"/>
        <v>0.93760781206536892</v>
      </c>
      <c r="K3011" s="283">
        <f t="shared" ref="K3011:K3074" si="698">H3011*I3011*J3011</f>
        <v>0</v>
      </c>
      <c r="L3011" s="283">
        <f t="shared" ref="L3011:L3074" si="699">VLOOKUP(F3011,BL$2:BN$92,2,FALSE)</f>
        <v>4.3818232651749627</v>
      </c>
      <c r="M3011" s="283">
        <f t="shared" ref="M3011:M3074" si="700">IF(G3011="heating",K3011*(L3011*3.412),0)</f>
        <v>0</v>
      </c>
      <c r="N3011" s="283">
        <f t="shared" ref="N3011:N3074" si="701">VLOOKUP(F3011,BL$2:BN$92,3,FALSE)</f>
        <v>4.3585758300027857</v>
      </c>
      <c r="O3011" s="283">
        <f t="shared" ref="O3011:O3074" si="702">IF(F3011&lt;=61,IF(G3011="heating",IF(F3011&gt;=5,K3011*L3011/N3011,0),0),0)</f>
        <v>0</v>
      </c>
      <c r="P3011" s="21">
        <f t="shared" si="694"/>
        <v>0</v>
      </c>
      <c r="Q3011" s="21">
        <f t="shared" si="695"/>
        <v>0.8408485371888097</v>
      </c>
      <c r="R3011">
        <f t="shared" si="696"/>
        <v>1.0096214758538746</v>
      </c>
      <c r="S3011" s="296">
        <f t="shared" ref="S3011:S3074" si="703">P3011*Q3011*R3011</f>
        <v>0</v>
      </c>
      <c r="T3011" s="283">
        <f t="shared" ref="T3011:T3074" si="704">K3011+S3011</f>
        <v>0</v>
      </c>
    </row>
    <row r="3012" spans="1:20" x14ac:dyDescent="0.25">
      <c r="A3012" s="286">
        <v>43226</v>
      </c>
      <c r="B3012" s="1">
        <f t="shared" si="697"/>
        <v>7</v>
      </c>
      <c r="C3012" s="285">
        <v>10</v>
      </c>
      <c r="D3012" t="s">
        <v>713</v>
      </c>
      <c r="F3012" s="16">
        <v>63</v>
      </c>
      <c r="G3012" t="str">
        <f t="shared" si="691"/>
        <v>Neither</v>
      </c>
      <c r="H3012" s="283">
        <f>IF(G3012="heating",F3012*Assumptions!M$4+Assumptions!M$7,0)</f>
        <v>0</v>
      </c>
      <c r="I3012" s="15">
        <f t="shared" si="692"/>
        <v>0.98112329028689171</v>
      </c>
      <c r="J3012" s="15">
        <f t="shared" si="693"/>
        <v>0.93760781206536892</v>
      </c>
      <c r="K3012" s="283">
        <f t="shared" si="698"/>
        <v>0</v>
      </c>
      <c r="L3012" s="283">
        <f t="shared" si="699"/>
        <v>4.3818232651749627</v>
      </c>
      <c r="M3012" s="283">
        <f t="shared" si="700"/>
        <v>0</v>
      </c>
      <c r="N3012" s="283">
        <f t="shared" si="701"/>
        <v>4.3585758300027857</v>
      </c>
      <c r="O3012" s="283">
        <f t="shared" si="702"/>
        <v>0</v>
      </c>
      <c r="P3012" s="21">
        <f t="shared" si="694"/>
        <v>0</v>
      </c>
      <c r="Q3012" s="21">
        <f t="shared" si="695"/>
        <v>0.74504051125983206</v>
      </c>
      <c r="R3012">
        <f t="shared" si="696"/>
        <v>1.0096214758538746</v>
      </c>
      <c r="S3012" s="296">
        <f t="shared" si="703"/>
        <v>0</v>
      </c>
      <c r="T3012" s="283">
        <f t="shared" si="704"/>
        <v>0</v>
      </c>
    </row>
    <row r="3013" spans="1:20" x14ac:dyDescent="0.25">
      <c r="A3013" s="286">
        <v>43226</v>
      </c>
      <c r="B3013" s="1">
        <f t="shared" si="697"/>
        <v>7</v>
      </c>
      <c r="C3013" s="285">
        <v>11</v>
      </c>
      <c r="D3013" t="s">
        <v>713</v>
      </c>
      <c r="F3013" s="16">
        <v>64</v>
      </c>
      <c r="G3013" t="str">
        <f t="shared" si="691"/>
        <v>Neither</v>
      </c>
      <c r="H3013" s="283">
        <f>IF(G3013="heating",F3013*Assumptions!M$4+Assumptions!M$7,0)</f>
        <v>0</v>
      </c>
      <c r="I3013" s="15">
        <f t="shared" si="692"/>
        <v>0.94956163997961163</v>
      </c>
      <c r="J3013" s="15">
        <f t="shared" si="693"/>
        <v>0.93760781206536892</v>
      </c>
      <c r="K3013" s="283">
        <f t="shared" si="698"/>
        <v>0</v>
      </c>
      <c r="L3013" s="283">
        <f t="shared" si="699"/>
        <v>4.3818232651749627</v>
      </c>
      <c r="M3013" s="283">
        <f t="shared" si="700"/>
        <v>0</v>
      </c>
      <c r="N3013" s="283">
        <f t="shared" si="701"/>
        <v>4.3585758300027857</v>
      </c>
      <c r="O3013" s="283">
        <f t="shared" si="702"/>
        <v>0</v>
      </c>
      <c r="P3013" s="21">
        <f t="shared" si="694"/>
        <v>0</v>
      </c>
      <c r="Q3013" s="21">
        <f t="shared" si="695"/>
        <v>0.72850690893675296</v>
      </c>
      <c r="R3013">
        <f t="shared" si="696"/>
        <v>1.0096214758538746</v>
      </c>
      <c r="S3013" s="296">
        <f t="shared" si="703"/>
        <v>0</v>
      </c>
      <c r="T3013" s="283">
        <f t="shared" si="704"/>
        <v>0</v>
      </c>
    </row>
    <row r="3014" spans="1:20" x14ac:dyDescent="0.25">
      <c r="A3014" s="286">
        <v>43226</v>
      </c>
      <c r="B3014" s="1">
        <f t="shared" si="697"/>
        <v>7</v>
      </c>
      <c r="C3014" s="285">
        <v>12</v>
      </c>
      <c r="D3014" t="s">
        <v>713</v>
      </c>
      <c r="F3014" s="16">
        <v>66</v>
      </c>
      <c r="G3014" t="str">
        <f t="shared" si="691"/>
        <v>Neither</v>
      </c>
      <c r="H3014" s="283">
        <f>IF(G3014="heating",F3014*Assumptions!M$4+Assumptions!M$7,0)</f>
        <v>0</v>
      </c>
      <c r="I3014" s="15">
        <f t="shared" si="692"/>
        <v>0.91648403420261149</v>
      </c>
      <c r="J3014" s="15">
        <f t="shared" si="693"/>
        <v>0.93760781206536892</v>
      </c>
      <c r="K3014" s="283">
        <f t="shared" si="698"/>
        <v>0</v>
      </c>
      <c r="L3014" s="283">
        <f t="shared" si="699"/>
        <v>4.3818232651749627</v>
      </c>
      <c r="M3014" s="283">
        <f t="shared" si="700"/>
        <v>0</v>
      </c>
      <c r="N3014" s="283">
        <f t="shared" si="701"/>
        <v>4.3585758300027857</v>
      </c>
      <c r="O3014" s="283">
        <f t="shared" si="702"/>
        <v>0</v>
      </c>
      <c r="P3014" s="21">
        <f t="shared" si="694"/>
        <v>0</v>
      </c>
      <c r="Q3014" s="21">
        <f t="shared" si="695"/>
        <v>0.75910815787401487</v>
      </c>
      <c r="R3014">
        <f t="shared" si="696"/>
        <v>1.0096214758538746</v>
      </c>
      <c r="S3014" s="296">
        <f t="shared" si="703"/>
        <v>0</v>
      </c>
      <c r="T3014" s="283">
        <f t="shared" si="704"/>
        <v>0</v>
      </c>
    </row>
    <row r="3015" spans="1:20" x14ac:dyDescent="0.25">
      <c r="A3015" s="286">
        <v>43226</v>
      </c>
      <c r="B3015" s="1">
        <f t="shared" si="697"/>
        <v>7</v>
      </c>
      <c r="C3015" s="285">
        <v>13</v>
      </c>
      <c r="D3015" t="s">
        <v>713</v>
      </c>
      <c r="F3015" s="16">
        <v>66</v>
      </c>
      <c r="G3015" t="str">
        <f t="shared" si="691"/>
        <v>Neither</v>
      </c>
      <c r="H3015" s="283">
        <f>IF(G3015="heating",F3015*Assumptions!M$4+Assumptions!M$7,0)</f>
        <v>0</v>
      </c>
      <c r="I3015" s="15">
        <f t="shared" si="692"/>
        <v>0.90040206880052787</v>
      </c>
      <c r="J3015" s="15">
        <f t="shared" si="693"/>
        <v>0.93760781206536892</v>
      </c>
      <c r="K3015" s="283">
        <f t="shared" si="698"/>
        <v>0</v>
      </c>
      <c r="L3015" s="283">
        <f t="shared" si="699"/>
        <v>4.3818232651749627</v>
      </c>
      <c r="M3015" s="283">
        <f t="shared" si="700"/>
        <v>0</v>
      </c>
      <c r="N3015" s="283">
        <f t="shared" si="701"/>
        <v>4.3585758300027857</v>
      </c>
      <c r="O3015" s="283">
        <f t="shared" si="702"/>
        <v>0</v>
      </c>
      <c r="P3015" s="21">
        <f t="shared" si="694"/>
        <v>0</v>
      </c>
      <c r="Q3015" s="21">
        <f t="shared" si="695"/>
        <v>0.79115902007799765</v>
      </c>
      <c r="R3015">
        <f t="shared" si="696"/>
        <v>1.0096214758538746</v>
      </c>
      <c r="S3015" s="296">
        <f t="shared" si="703"/>
        <v>0</v>
      </c>
      <c r="T3015" s="283">
        <f t="shared" si="704"/>
        <v>0</v>
      </c>
    </row>
    <row r="3016" spans="1:20" x14ac:dyDescent="0.25">
      <c r="A3016" s="286">
        <v>43226</v>
      </c>
      <c r="B3016" s="1">
        <f t="shared" si="697"/>
        <v>7</v>
      </c>
      <c r="C3016" s="285">
        <v>14</v>
      </c>
      <c r="D3016" t="s">
        <v>713</v>
      </c>
      <c r="F3016" s="16">
        <v>66</v>
      </c>
      <c r="G3016" t="str">
        <f t="shared" si="691"/>
        <v>Neither</v>
      </c>
      <c r="H3016" s="283">
        <f>IF(G3016="heating",F3016*Assumptions!M$4+Assumptions!M$7,0)</f>
        <v>0</v>
      </c>
      <c r="I3016" s="15">
        <f t="shared" si="692"/>
        <v>0.86032894500746537</v>
      </c>
      <c r="J3016" s="15">
        <f t="shared" si="693"/>
        <v>0.93760781206536892</v>
      </c>
      <c r="K3016" s="283">
        <f t="shared" si="698"/>
        <v>0</v>
      </c>
      <c r="L3016" s="283">
        <f t="shared" si="699"/>
        <v>4.3818232651749627</v>
      </c>
      <c r="M3016" s="283">
        <f t="shared" si="700"/>
        <v>0</v>
      </c>
      <c r="N3016" s="283">
        <f t="shared" si="701"/>
        <v>4.3585758300027857</v>
      </c>
      <c r="O3016" s="283">
        <f t="shared" si="702"/>
        <v>0</v>
      </c>
      <c r="P3016" s="21">
        <f t="shared" si="694"/>
        <v>0</v>
      </c>
      <c r="Q3016" s="21">
        <f t="shared" si="695"/>
        <v>0.84355555031342389</v>
      </c>
      <c r="R3016">
        <f t="shared" si="696"/>
        <v>1.0096214758538746</v>
      </c>
      <c r="S3016" s="296">
        <f t="shared" si="703"/>
        <v>0</v>
      </c>
      <c r="T3016" s="283">
        <f t="shared" si="704"/>
        <v>0</v>
      </c>
    </row>
    <row r="3017" spans="1:20" x14ac:dyDescent="0.25">
      <c r="A3017" s="286">
        <v>43226</v>
      </c>
      <c r="B3017" s="1">
        <f t="shared" si="697"/>
        <v>7</v>
      </c>
      <c r="C3017" s="285">
        <v>15</v>
      </c>
      <c r="D3017" t="s">
        <v>713</v>
      </c>
      <c r="F3017" s="16">
        <v>64</v>
      </c>
      <c r="G3017" t="str">
        <f t="shared" si="691"/>
        <v>Neither</v>
      </c>
      <c r="H3017" s="283">
        <f>IF(G3017="heating",F3017*Assumptions!M$4+Assumptions!M$7,0)</f>
        <v>0</v>
      </c>
      <c r="I3017" s="15">
        <f t="shared" si="692"/>
        <v>0.85754515037175039</v>
      </c>
      <c r="J3017" s="15">
        <f t="shared" si="693"/>
        <v>0.93760781206536892</v>
      </c>
      <c r="K3017" s="283">
        <f t="shared" si="698"/>
        <v>0</v>
      </c>
      <c r="L3017" s="283">
        <f t="shared" si="699"/>
        <v>4.3818232651749627</v>
      </c>
      <c r="M3017" s="283">
        <f t="shared" si="700"/>
        <v>0</v>
      </c>
      <c r="N3017" s="283">
        <f t="shared" si="701"/>
        <v>4.3585758300027857</v>
      </c>
      <c r="O3017" s="283">
        <f t="shared" si="702"/>
        <v>0</v>
      </c>
      <c r="P3017" s="21">
        <f t="shared" si="694"/>
        <v>0</v>
      </c>
      <c r="Q3017" s="21">
        <f t="shared" si="695"/>
        <v>0.96592607327566882</v>
      </c>
      <c r="R3017">
        <f t="shared" si="696"/>
        <v>1.0096214758538746</v>
      </c>
      <c r="S3017" s="296">
        <f t="shared" si="703"/>
        <v>0</v>
      </c>
      <c r="T3017" s="283">
        <f t="shared" si="704"/>
        <v>0</v>
      </c>
    </row>
    <row r="3018" spans="1:20" x14ac:dyDescent="0.25">
      <c r="A3018" s="286">
        <v>43226</v>
      </c>
      <c r="B3018" s="1">
        <f t="shared" si="697"/>
        <v>7</v>
      </c>
      <c r="C3018" s="285">
        <v>16</v>
      </c>
      <c r="D3018" t="s">
        <v>713</v>
      </c>
      <c r="F3018" s="16">
        <v>64</v>
      </c>
      <c r="G3018" t="str">
        <f t="shared" si="691"/>
        <v>Neither</v>
      </c>
      <c r="H3018" s="283">
        <f>IF(G3018="heating",F3018*Assumptions!M$4+Assumptions!M$7,0)</f>
        <v>0</v>
      </c>
      <c r="I3018" s="15">
        <f t="shared" si="692"/>
        <v>0.88344815438260227</v>
      </c>
      <c r="J3018" s="15">
        <f t="shared" si="693"/>
        <v>0.93760781206536892</v>
      </c>
      <c r="K3018" s="283">
        <f t="shared" si="698"/>
        <v>0</v>
      </c>
      <c r="L3018" s="283">
        <f t="shared" si="699"/>
        <v>4.3818232651749627</v>
      </c>
      <c r="M3018" s="283">
        <f t="shared" si="700"/>
        <v>0</v>
      </c>
      <c r="N3018" s="283">
        <f t="shared" si="701"/>
        <v>4.3585758300027857</v>
      </c>
      <c r="O3018" s="283">
        <f t="shared" si="702"/>
        <v>0</v>
      </c>
      <c r="P3018" s="21">
        <f t="shared" si="694"/>
        <v>0</v>
      </c>
      <c r="Q3018" s="21">
        <f t="shared" si="695"/>
        <v>1.1649354943302594</v>
      </c>
      <c r="R3018">
        <f t="shared" si="696"/>
        <v>1.0096214758538746</v>
      </c>
      <c r="S3018" s="296">
        <f t="shared" si="703"/>
        <v>0</v>
      </c>
      <c r="T3018" s="283">
        <f t="shared" si="704"/>
        <v>0</v>
      </c>
    </row>
    <row r="3019" spans="1:20" x14ac:dyDescent="0.25">
      <c r="A3019" s="286">
        <v>43226</v>
      </c>
      <c r="B3019" s="1">
        <f t="shared" si="697"/>
        <v>7</v>
      </c>
      <c r="C3019" s="285">
        <v>17</v>
      </c>
      <c r="D3019" t="s">
        <v>713</v>
      </c>
      <c r="F3019" s="16">
        <v>61</v>
      </c>
      <c r="G3019" t="str">
        <f t="shared" si="691"/>
        <v>Neither</v>
      </c>
      <c r="H3019" s="283">
        <f>IF(G3019="heating",F3019*Assumptions!M$4+Assumptions!M$7,0)</f>
        <v>0</v>
      </c>
      <c r="I3019" s="15">
        <f t="shared" si="692"/>
        <v>0.94025748850374469</v>
      </c>
      <c r="J3019" s="15">
        <f t="shared" si="693"/>
        <v>0.93760781206536892</v>
      </c>
      <c r="K3019" s="283">
        <f t="shared" si="698"/>
        <v>0</v>
      </c>
      <c r="L3019" s="283">
        <f t="shared" si="699"/>
        <v>4.3818232651749627</v>
      </c>
      <c r="M3019" s="283">
        <f t="shared" si="700"/>
        <v>0</v>
      </c>
      <c r="N3019" s="283">
        <f t="shared" si="701"/>
        <v>4.3585758300027857</v>
      </c>
      <c r="O3019" s="283">
        <f t="shared" si="702"/>
        <v>0</v>
      </c>
      <c r="P3019" s="21">
        <f t="shared" si="694"/>
        <v>0</v>
      </c>
      <c r="Q3019" s="21">
        <f t="shared" si="695"/>
        <v>1.3521540118753073</v>
      </c>
      <c r="R3019">
        <f t="shared" si="696"/>
        <v>1.0096214758538746</v>
      </c>
      <c r="S3019" s="296">
        <f t="shared" si="703"/>
        <v>0</v>
      </c>
      <c r="T3019" s="283">
        <f t="shared" si="704"/>
        <v>0</v>
      </c>
    </row>
    <row r="3020" spans="1:20" x14ac:dyDescent="0.25">
      <c r="A3020" s="286">
        <v>43226</v>
      </c>
      <c r="B3020" s="1">
        <f t="shared" si="697"/>
        <v>7</v>
      </c>
      <c r="C3020" s="285">
        <v>18</v>
      </c>
      <c r="D3020" t="s">
        <v>713</v>
      </c>
      <c r="F3020" s="16">
        <v>59</v>
      </c>
      <c r="G3020" t="str">
        <f t="shared" si="691"/>
        <v>Neither</v>
      </c>
      <c r="H3020" s="283">
        <f>IF(G3020="heating",F3020*Assumptions!M$4+Assumptions!M$7,0)</f>
        <v>0</v>
      </c>
      <c r="I3020" s="15">
        <f t="shared" si="692"/>
        <v>0.98182363790757687</v>
      </c>
      <c r="J3020" s="15">
        <f t="shared" si="693"/>
        <v>0.93760781206536892</v>
      </c>
      <c r="K3020" s="283">
        <f t="shared" si="698"/>
        <v>0</v>
      </c>
      <c r="L3020" s="283">
        <f t="shared" si="699"/>
        <v>4.3182081448486933</v>
      </c>
      <c r="M3020" s="283">
        <f t="shared" si="700"/>
        <v>0</v>
      </c>
      <c r="N3020" s="283">
        <f t="shared" si="701"/>
        <v>4.2355603137647586</v>
      </c>
      <c r="O3020" s="283">
        <f t="shared" si="702"/>
        <v>0</v>
      </c>
      <c r="P3020" s="21">
        <f t="shared" si="694"/>
        <v>0</v>
      </c>
      <c r="Q3020" s="21">
        <f t="shared" si="695"/>
        <v>1.5598916921549892</v>
      </c>
      <c r="R3020">
        <f t="shared" si="696"/>
        <v>1.0096214758538746</v>
      </c>
      <c r="S3020" s="296">
        <f t="shared" si="703"/>
        <v>0</v>
      </c>
      <c r="T3020" s="283">
        <f t="shared" si="704"/>
        <v>0</v>
      </c>
    </row>
    <row r="3021" spans="1:20" x14ac:dyDescent="0.25">
      <c r="A3021" s="286">
        <v>43226</v>
      </c>
      <c r="B3021" s="1">
        <f t="shared" si="697"/>
        <v>7</v>
      </c>
      <c r="C3021" s="285">
        <v>19</v>
      </c>
      <c r="D3021" t="s">
        <v>713</v>
      </c>
      <c r="F3021" s="16">
        <v>57</v>
      </c>
      <c r="G3021" t="str">
        <f t="shared" si="691"/>
        <v>Neither</v>
      </c>
      <c r="H3021" s="283">
        <f>IF(G3021="heating",F3021*Assumptions!M$4+Assumptions!M$7,0)</f>
        <v>0</v>
      </c>
      <c r="I3021" s="15">
        <f t="shared" si="692"/>
        <v>0.98418842963438757</v>
      </c>
      <c r="J3021" s="15">
        <f t="shared" si="693"/>
        <v>0.93760781206536892</v>
      </c>
      <c r="K3021" s="283">
        <f t="shared" si="698"/>
        <v>0</v>
      </c>
      <c r="L3021" s="283">
        <f t="shared" si="699"/>
        <v>4.2530692972692208</v>
      </c>
      <c r="M3021" s="283">
        <f t="shared" si="700"/>
        <v>0</v>
      </c>
      <c r="N3021" s="283">
        <f t="shared" si="701"/>
        <v>4.1119599131986844</v>
      </c>
      <c r="O3021" s="283">
        <f t="shared" si="702"/>
        <v>0</v>
      </c>
      <c r="P3021" s="21">
        <f t="shared" si="694"/>
        <v>0</v>
      </c>
      <c r="Q3021" s="21">
        <f t="shared" si="695"/>
        <v>1.6764212681468484</v>
      </c>
      <c r="R3021">
        <f t="shared" si="696"/>
        <v>1.0096214758538746</v>
      </c>
      <c r="S3021" s="296">
        <f t="shared" si="703"/>
        <v>0</v>
      </c>
      <c r="T3021" s="283">
        <f t="shared" si="704"/>
        <v>0</v>
      </c>
    </row>
    <row r="3022" spans="1:20" x14ac:dyDescent="0.25">
      <c r="A3022" s="286">
        <v>43226</v>
      </c>
      <c r="B3022" s="1">
        <f t="shared" si="697"/>
        <v>7</v>
      </c>
      <c r="C3022" s="285">
        <v>20</v>
      </c>
      <c r="D3022" t="s">
        <v>713</v>
      </c>
      <c r="F3022" s="16">
        <v>55</v>
      </c>
      <c r="G3022" t="str">
        <f t="shared" si="691"/>
        <v>Neither</v>
      </c>
      <c r="H3022" s="283">
        <f>IF(G3022="heating",F3022*Assumptions!M$4+Assumptions!M$7,0)</f>
        <v>0</v>
      </c>
      <c r="I3022" s="15">
        <f t="shared" si="692"/>
        <v>0.97071962311712034</v>
      </c>
      <c r="J3022" s="15">
        <f t="shared" si="693"/>
        <v>0.93760781206536892</v>
      </c>
      <c r="K3022" s="283">
        <f t="shared" si="698"/>
        <v>0</v>
      </c>
      <c r="L3022" s="283">
        <f t="shared" si="699"/>
        <v>4.1851135499983272</v>
      </c>
      <c r="M3022" s="283">
        <f t="shared" si="700"/>
        <v>0</v>
      </c>
      <c r="N3022" s="283">
        <f t="shared" si="701"/>
        <v>3.9876635481217684</v>
      </c>
      <c r="O3022" s="283">
        <f t="shared" si="702"/>
        <v>0</v>
      </c>
      <c r="P3022" s="21">
        <f t="shared" si="694"/>
        <v>0</v>
      </c>
      <c r="Q3022" s="21">
        <f t="shared" si="695"/>
        <v>1.52436960139122</v>
      </c>
      <c r="R3022">
        <f t="shared" si="696"/>
        <v>1.0096214758538746</v>
      </c>
      <c r="S3022" s="296">
        <f t="shared" si="703"/>
        <v>0</v>
      </c>
      <c r="T3022" s="283">
        <f t="shared" si="704"/>
        <v>0</v>
      </c>
    </row>
    <row r="3023" spans="1:20" x14ac:dyDescent="0.25">
      <c r="A3023" s="286">
        <v>43226</v>
      </c>
      <c r="B3023" s="1">
        <f t="shared" si="697"/>
        <v>7</v>
      </c>
      <c r="C3023" s="285">
        <v>21</v>
      </c>
      <c r="D3023" t="s">
        <v>713</v>
      </c>
      <c r="F3023" s="16">
        <v>54</v>
      </c>
      <c r="G3023" t="str">
        <f t="shared" si="691"/>
        <v>Neither</v>
      </c>
      <c r="H3023" s="283">
        <f>IF(G3023="heating",F3023*Assumptions!M$4+Assumptions!M$7,0)</f>
        <v>0</v>
      </c>
      <c r="I3023" s="15">
        <f t="shared" si="692"/>
        <v>0.95751150862929935</v>
      </c>
      <c r="J3023" s="15">
        <f t="shared" si="693"/>
        <v>0.93760781206536892</v>
      </c>
      <c r="K3023" s="283">
        <f t="shared" si="698"/>
        <v>0</v>
      </c>
      <c r="L3023" s="283">
        <f t="shared" si="699"/>
        <v>4.1559947708987721</v>
      </c>
      <c r="M3023" s="283">
        <f t="shared" si="700"/>
        <v>0</v>
      </c>
      <c r="N3023" s="283">
        <f t="shared" si="701"/>
        <v>3.9259252525022648</v>
      </c>
      <c r="O3023" s="283">
        <f t="shared" si="702"/>
        <v>0</v>
      </c>
      <c r="P3023" s="21">
        <f t="shared" si="694"/>
        <v>0</v>
      </c>
      <c r="Q3023" s="21">
        <f t="shared" si="695"/>
        <v>1.4448604713749031</v>
      </c>
      <c r="R3023">
        <f t="shared" si="696"/>
        <v>1.0096214758538746</v>
      </c>
      <c r="S3023" s="296">
        <f t="shared" si="703"/>
        <v>0</v>
      </c>
      <c r="T3023" s="283">
        <f t="shared" si="704"/>
        <v>0</v>
      </c>
    </row>
    <row r="3024" spans="1:20" x14ac:dyDescent="0.25">
      <c r="A3024" s="286">
        <v>43226</v>
      </c>
      <c r="B3024" s="1">
        <f t="shared" si="697"/>
        <v>7</v>
      </c>
      <c r="C3024" s="285">
        <v>22</v>
      </c>
      <c r="D3024" t="s">
        <v>713</v>
      </c>
      <c r="F3024" s="16">
        <v>52</v>
      </c>
      <c r="G3024" t="str">
        <f t="shared" si="691"/>
        <v>Neither</v>
      </c>
      <c r="H3024" s="283">
        <f>IF(G3024="heating",F3024*Assumptions!M$4+Assumptions!M$7,0)</f>
        <v>0</v>
      </c>
      <c r="I3024" s="15">
        <f t="shared" si="692"/>
        <v>0.9426530227543114</v>
      </c>
      <c r="J3024" s="15">
        <f t="shared" si="693"/>
        <v>0.93760781206536892</v>
      </c>
      <c r="K3024" s="283">
        <f t="shared" si="698"/>
        <v>0</v>
      </c>
      <c r="L3024" s="283">
        <f t="shared" si="699"/>
        <v>4.0950984110509578</v>
      </c>
      <c r="M3024" s="283">
        <f t="shared" si="700"/>
        <v>0</v>
      </c>
      <c r="N3024" s="283">
        <f t="shared" si="701"/>
        <v>3.802065958051716</v>
      </c>
      <c r="O3024" s="283">
        <f t="shared" si="702"/>
        <v>0</v>
      </c>
      <c r="P3024" s="21">
        <f t="shared" si="694"/>
        <v>0</v>
      </c>
      <c r="Q3024" s="21">
        <f t="shared" si="695"/>
        <v>1.2427137171080138</v>
      </c>
      <c r="R3024">
        <f t="shared" si="696"/>
        <v>1.0096214758538746</v>
      </c>
      <c r="S3024" s="296">
        <f t="shared" si="703"/>
        <v>0</v>
      </c>
      <c r="T3024" s="283">
        <f t="shared" si="704"/>
        <v>0</v>
      </c>
    </row>
    <row r="3025" spans="1:20" x14ac:dyDescent="0.25">
      <c r="A3025" s="286">
        <v>43226</v>
      </c>
      <c r="B3025" s="1">
        <f t="shared" si="697"/>
        <v>7</v>
      </c>
      <c r="C3025" s="285">
        <v>23</v>
      </c>
      <c r="D3025" t="s">
        <v>713</v>
      </c>
      <c r="F3025" s="16">
        <v>52</v>
      </c>
      <c r="G3025" t="str">
        <f t="shared" si="691"/>
        <v>Neither</v>
      </c>
      <c r="H3025" s="283">
        <f>IF(G3025="heating",F3025*Assumptions!M$4+Assumptions!M$7,0)</f>
        <v>0</v>
      </c>
      <c r="I3025" s="15">
        <f t="shared" si="692"/>
        <v>0.94450710149963013</v>
      </c>
      <c r="J3025" s="15">
        <f t="shared" si="693"/>
        <v>0.93760781206536892</v>
      </c>
      <c r="K3025" s="283">
        <f t="shared" si="698"/>
        <v>0</v>
      </c>
      <c r="L3025" s="283">
        <f t="shared" si="699"/>
        <v>4.0950984110509578</v>
      </c>
      <c r="M3025" s="283">
        <f t="shared" si="700"/>
        <v>0</v>
      </c>
      <c r="N3025" s="283">
        <f t="shared" si="701"/>
        <v>3.802065958051716</v>
      </c>
      <c r="O3025" s="283">
        <f t="shared" si="702"/>
        <v>0</v>
      </c>
      <c r="P3025" s="21">
        <f t="shared" si="694"/>
        <v>0</v>
      </c>
      <c r="Q3025" s="21">
        <f t="shared" si="695"/>
        <v>1.0297519246597011</v>
      </c>
      <c r="R3025">
        <f t="shared" si="696"/>
        <v>1.0096214758538746</v>
      </c>
      <c r="S3025" s="296">
        <f t="shared" si="703"/>
        <v>0</v>
      </c>
      <c r="T3025" s="283">
        <f t="shared" si="704"/>
        <v>0</v>
      </c>
    </row>
    <row r="3026" spans="1:20" x14ac:dyDescent="0.25">
      <c r="A3026" s="286">
        <v>43227</v>
      </c>
      <c r="B3026" s="1">
        <f t="shared" si="697"/>
        <v>1</v>
      </c>
      <c r="C3026" s="285">
        <v>0</v>
      </c>
      <c r="D3026" t="s">
        <v>713</v>
      </c>
      <c r="F3026" s="16">
        <v>50</v>
      </c>
      <c r="G3026" t="str">
        <f t="shared" si="691"/>
        <v>heating</v>
      </c>
      <c r="H3026" s="283">
        <f>IF(G3026="heating",F3026*Assumptions!M$4+Assumptions!M$7,0)</f>
        <v>0.20919418204821671</v>
      </c>
      <c r="I3026" s="15">
        <f t="shared" si="692"/>
        <v>0.97481507806017154</v>
      </c>
      <c r="J3026" s="15">
        <f t="shared" si="693"/>
        <v>1.017726725449043</v>
      </c>
      <c r="K3026" s="283">
        <f t="shared" si="698"/>
        <v>0.20754057678682833</v>
      </c>
      <c r="L3026" s="283">
        <f t="shared" si="699"/>
        <v>4.0351685236640416</v>
      </c>
      <c r="M3026" s="283">
        <f t="shared" si="700"/>
        <v>2.8574176240671845</v>
      </c>
      <c r="N3026" s="283">
        <f t="shared" si="701"/>
        <v>3.6783220436298789</v>
      </c>
      <c r="O3026" s="283">
        <f t="shared" si="702"/>
        <v>0.22767479108676897</v>
      </c>
      <c r="P3026" s="21">
        <f t="shared" si="694"/>
        <v>0</v>
      </c>
      <c r="Q3026" s="21">
        <f t="shared" si="695"/>
        <v>0.90668853391740301</v>
      </c>
      <c r="R3026">
        <f t="shared" si="696"/>
        <v>0.9440993384982781</v>
      </c>
      <c r="S3026" s="296">
        <f t="shared" si="703"/>
        <v>0</v>
      </c>
      <c r="T3026" s="283">
        <f t="shared" si="704"/>
        <v>0.20754057678682833</v>
      </c>
    </row>
    <row r="3027" spans="1:20" x14ac:dyDescent="0.25">
      <c r="A3027" s="286">
        <v>43227</v>
      </c>
      <c r="B3027" s="1">
        <f t="shared" si="697"/>
        <v>1</v>
      </c>
      <c r="C3027" s="285">
        <v>1</v>
      </c>
      <c r="D3027" t="s">
        <v>713</v>
      </c>
      <c r="F3027" s="16">
        <v>50</v>
      </c>
      <c r="G3027" t="str">
        <f t="shared" si="691"/>
        <v>heating</v>
      </c>
      <c r="H3027" s="283">
        <f>IF(G3027="heating",F3027*Assumptions!M$4+Assumptions!M$7,0)</f>
        <v>0.20919418204821671</v>
      </c>
      <c r="I3027" s="15">
        <f t="shared" si="692"/>
        <v>1.012242869806885</v>
      </c>
      <c r="J3027" s="15">
        <f t="shared" si="693"/>
        <v>1.017726725449043</v>
      </c>
      <c r="K3027" s="283">
        <f t="shared" si="698"/>
        <v>0.21550904758892925</v>
      </c>
      <c r="L3027" s="283">
        <f t="shared" si="699"/>
        <v>4.0351685236640416</v>
      </c>
      <c r="M3027" s="283">
        <f t="shared" si="700"/>
        <v>2.9671274902500033</v>
      </c>
      <c r="N3027" s="283">
        <f t="shared" si="701"/>
        <v>3.6783220436298789</v>
      </c>
      <c r="O3027" s="283">
        <f t="shared" si="702"/>
        <v>0.23641631023081947</v>
      </c>
      <c r="P3027" s="21">
        <f t="shared" si="694"/>
        <v>0</v>
      </c>
      <c r="Q3027" s="21">
        <f t="shared" si="695"/>
        <v>0.81803459285312596</v>
      </c>
      <c r="R3027">
        <f t="shared" si="696"/>
        <v>0.9440993384982781</v>
      </c>
      <c r="S3027" s="296">
        <f t="shared" si="703"/>
        <v>0</v>
      </c>
      <c r="T3027" s="283">
        <f t="shared" si="704"/>
        <v>0.21550904758892925</v>
      </c>
    </row>
    <row r="3028" spans="1:20" x14ac:dyDescent="0.25">
      <c r="A3028" s="286">
        <v>43227</v>
      </c>
      <c r="B3028" s="1">
        <f t="shared" si="697"/>
        <v>1</v>
      </c>
      <c r="C3028" s="285">
        <v>2</v>
      </c>
      <c r="D3028" t="s">
        <v>713</v>
      </c>
      <c r="F3028" s="16">
        <v>48</v>
      </c>
      <c r="G3028" t="str">
        <f t="shared" si="691"/>
        <v>heating</v>
      </c>
      <c r="H3028" s="283">
        <f>IF(G3028="heating",F3028*Assumptions!M$4+Assumptions!M$7,0)</f>
        <v>0.2305859305222967</v>
      </c>
      <c r="I3028" s="15">
        <f t="shared" si="692"/>
        <v>1.0509704703585963</v>
      </c>
      <c r="J3028" s="15">
        <f t="shared" si="693"/>
        <v>1.017726725449043</v>
      </c>
      <c r="K3028" s="283">
        <f t="shared" si="698"/>
        <v>0.24663488084609747</v>
      </c>
      <c r="L3028" s="283">
        <f t="shared" si="699"/>
        <v>3.9630740889572826</v>
      </c>
      <c r="M3028" s="283">
        <f t="shared" si="700"/>
        <v>3.334999027096972</v>
      </c>
      <c r="N3028" s="283">
        <f t="shared" si="701"/>
        <v>3.5524856183738187</v>
      </c>
      <c r="O3028" s="283">
        <f t="shared" si="702"/>
        <v>0.27514039765815118</v>
      </c>
      <c r="P3028" s="21">
        <f t="shared" si="694"/>
        <v>0</v>
      </c>
      <c r="Q3028" s="21">
        <f t="shared" si="695"/>
        <v>0.74507607494346417</v>
      </c>
      <c r="R3028">
        <f t="shared" si="696"/>
        <v>0.9440993384982781</v>
      </c>
      <c r="S3028" s="296">
        <f t="shared" si="703"/>
        <v>0</v>
      </c>
      <c r="T3028" s="283">
        <f t="shared" si="704"/>
        <v>0.24663488084609747</v>
      </c>
    </row>
    <row r="3029" spans="1:20" x14ac:dyDescent="0.25">
      <c r="A3029" s="286">
        <v>43227</v>
      </c>
      <c r="B3029" s="1">
        <f t="shared" si="697"/>
        <v>1</v>
      </c>
      <c r="C3029" s="285">
        <v>3</v>
      </c>
      <c r="D3029" t="s">
        <v>713</v>
      </c>
      <c r="F3029" s="16">
        <v>46</v>
      </c>
      <c r="G3029" t="str">
        <f t="shared" si="691"/>
        <v>heating</v>
      </c>
      <c r="H3029" s="283">
        <f>IF(G3029="heating",F3029*Assumptions!M$4+Assumptions!M$7,0)</f>
        <v>0.2519776789963768</v>
      </c>
      <c r="I3029" s="15">
        <f t="shared" si="692"/>
        <v>1.0924036124451033</v>
      </c>
      <c r="J3029" s="15">
        <f t="shared" si="693"/>
        <v>1.017726725449043</v>
      </c>
      <c r="K3029" s="283">
        <f t="shared" si="698"/>
        <v>0.28014080875794112</v>
      </c>
      <c r="L3029" s="283">
        <f t="shared" si="699"/>
        <v>3.8708416397494121</v>
      </c>
      <c r="M3029" s="283">
        <f t="shared" si="700"/>
        <v>3.6999069741036714</v>
      </c>
      <c r="N3029" s="283">
        <f t="shared" si="701"/>
        <v>3.4228778732085736</v>
      </c>
      <c r="O3029" s="283">
        <f t="shared" si="702"/>
        <v>0.3168037971850941</v>
      </c>
      <c r="P3029" s="21">
        <f t="shared" si="694"/>
        <v>0</v>
      </c>
      <c r="Q3029" s="21">
        <f t="shared" si="695"/>
        <v>0.69158980876382303</v>
      </c>
      <c r="R3029">
        <f t="shared" si="696"/>
        <v>0.9440993384982781</v>
      </c>
      <c r="S3029" s="296">
        <f t="shared" si="703"/>
        <v>0</v>
      </c>
      <c r="T3029" s="283">
        <f t="shared" si="704"/>
        <v>0.28014080875794112</v>
      </c>
    </row>
    <row r="3030" spans="1:20" x14ac:dyDescent="0.25">
      <c r="A3030" s="286">
        <v>43227</v>
      </c>
      <c r="B3030" s="1">
        <f t="shared" si="697"/>
        <v>1</v>
      </c>
      <c r="C3030" s="285">
        <v>4</v>
      </c>
      <c r="D3030" t="s">
        <v>713</v>
      </c>
      <c r="F3030" s="16">
        <v>46</v>
      </c>
      <c r="G3030" t="str">
        <f t="shared" si="691"/>
        <v>heating</v>
      </c>
      <c r="H3030" s="283">
        <f>IF(G3030="heating",F3030*Assumptions!M$4+Assumptions!M$7,0)</f>
        <v>0.2519776789963768</v>
      </c>
      <c r="I3030" s="15">
        <f t="shared" si="692"/>
        <v>1.1348296917927807</v>
      </c>
      <c r="J3030" s="15">
        <f t="shared" si="693"/>
        <v>1.017726725449043</v>
      </c>
      <c r="K3030" s="283">
        <f t="shared" si="698"/>
        <v>0.29102073998984573</v>
      </c>
      <c r="L3030" s="283">
        <f t="shared" si="699"/>
        <v>3.8708416397494121</v>
      </c>
      <c r="M3030" s="283">
        <f t="shared" si="700"/>
        <v>3.8436016168840981</v>
      </c>
      <c r="N3030" s="283">
        <f t="shared" si="701"/>
        <v>3.4228778732085736</v>
      </c>
      <c r="O3030" s="283">
        <f t="shared" si="702"/>
        <v>0.32910762233167723</v>
      </c>
      <c r="P3030" s="21">
        <f t="shared" si="694"/>
        <v>0</v>
      </c>
      <c r="Q3030" s="21">
        <f t="shared" si="695"/>
        <v>0.6473875548762833</v>
      </c>
      <c r="R3030">
        <f t="shared" si="696"/>
        <v>0.9440993384982781</v>
      </c>
      <c r="S3030" s="296">
        <f t="shared" si="703"/>
        <v>0</v>
      </c>
      <c r="T3030" s="283">
        <f t="shared" si="704"/>
        <v>0.29102073998984573</v>
      </c>
    </row>
    <row r="3031" spans="1:20" x14ac:dyDescent="0.25">
      <c r="A3031" s="286">
        <v>43227</v>
      </c>
      <c r="B3031" s="1">
        <f t="shared" si="697"/>
        <v>1</v>
      </c>
      <c r="C3031" s="285">
        <v>5</v>
      </c>
      <c r="D3031" t="s">
        <v>713</v>
      </c>
      <c r="F3031" s="16">
        <v>45</v>
      </c>
      <c r="G3031" t="str">
        <f t="shared" si="691"/>
        <v>heating</v>
      </c>
      <c r="H3031" s="283">
        <f>IF(G3031="heating",F3031*Assumptions!M$4+Assumptions!M$7,0)</f>
        <v>0.26267355323341679</v>
      </c>
      <c r="I3031" s="15">
        <f t="shared" si="692"/>
        <v>1.1635558681477385</v>
      </c>
      <c r="J3031" s="15">
        <f t="shared" si="693"/>
        <v>1.017726725449043</v>
      </c>
      <c r="K3031" s="283">
        <f t="shared" si="698"/>
        <v>0.31105326828465951</v>
      </c>
      <c r="L3031" s="283">
        <f t="shared" si="699"/>
        <v>3.8225513186096443</v>
      </c>
      <c r="M3031" s="283">
        <f t="shared" si="700"/>
        <v>4.0569262798239123</v>
      </c>
      <c r="N3031" s="283">
        <f t="shared" si="701"/>
        <v>3.3574836377085973</v>
      </c>
      <c r="O3031" s="283">
        <f t="shared" si="702"/>
        <v>0.3541393523069678</v>
      </c>
      <c r="P3031" s="21">
        <f t="shared" si="694"/>
        <v>0</v>
      </c>
      <c r="Q3031" s="21">
        <f t="shared" si="695"/>
        <v>0.72139578924615555</v>
      </c>
      <c r="R3031">
        <f t="shared" si="696"/>
        <v>0.9440993384982781</v>
      </c>
      <c r="S3031" s="296">
        <f t="shared" si="703"/>
        <v>0</v>
      </c>
      <c r="T3031" s="283">
        <f t="shared" si="704"/>
        <v>0.31105326828465951</v>
      </c>
    </row>
    <row r="3032" spans="1:20" x14ac:dyDescent="0.25">
      <c r="A3032" s="286">
        <v>43227</v>
      </c>
      <c r="B3032" s="1">
        <f t="shared" si="697"/>
        <v>1</v>
      </c>
      <c r="C3032" s="285">
        <v>6</v>
      </c>
      <c r="D3032" t="s">
        <v>713</v>
      </c>
      <c r="F3032" s="16">
        <v>45</v>
      </c>
      <c r="G3032" t="str">
        <f t="shared" si="691"/>
        <v>heating</v>
      </c>
      <c r="H3032" s="283">
        <f>IF(G3032="heating",F3032*Assumptions!M$4+Assumptions!M$7,0)</f>
        <v>0.26267355323341679</v>
      </c>
      <c r="I3032" s="15">
        <f t="shared" si="692"/>
        <v>1.2083911162615524</v>
      </c>
      <c r="J3032" s="15">
        <f t="shared" si="693"/>
        <v>1.017726725449043</v>
      </c>
      <c r="K3032" s="283">
        <f t="shared" si="698"/>
        <v>0.32303907046393626</v>
      </c>
      <c r="L3032" s="283">
        <f t="shared" si="699"/>
        <v>3.8225513186096443</v>
      </c>
      <c r="M3032" s="283">
        <f t="shared" si="700"/>
        <v>4.2132516452959736</v>
      </c>
      <c r="N3032" s="283">
        <f t="shared" si="701"/>
        <v>3.3574836377085973</v>
      </c>
      <c r="O3032" s="283">
        <f t="shared" si="702"/>
        <v>0.36778538870470795</v>
      </c>
      <c r="P3032" s="21">
        <f t="shared" si="694"/>
        <v>0</v>
      </c>
      <c r="Q3032" s="21">
        <f t="shared" si="695"/>
        <v>0.87787080972652631</v>
      </c>
      <c r="R3032">
        <f t="shared" si="696"/>
        <v>0.9440993384982781</v>
      </c>
      <c r="S3032" s="296">
        <f t="shared" si="703"/>
        <v>0</v>
      </c>
      <c r="T3032" s="283">
        <f t="shared" si="704"/>
        <v>0.32303907046393626</v>
      </c>
    </row>
    <row r="3033" spans="1:20" x14ac:dyDescent="0.25">
      <c r="A3033" s="286">
        <v>43227</v>
      </c>
      <c r="B3033" s="1">
        <f t="shared" si="697"/>
        <v>1</v>
      </c>
      <c r="C3033" s="285">
        <v>7</v>
      </c>
      <c r="D3033" t="s">
        <v>714</v>
      </c>
      <c r="F3033" s="16">
        <v>46</v>
      </c>
      <c r="G3033" t="str">
        <f t="shared" si="691"/>
        <v>heating</v>
      </c>
      <c r="H3033" s="283">
        <f>IF(G3033="heating",F3033*Assumptions!M$4+Assumptions!M$7,0)</f>
        <v>0.2519776789963768</v>
      </c>
      <c r="I3033" s="15">
        <f t="shared" si="692"/>
        <v>1.1637425769249583</v>
      </c>
      <c r="J3033" s="15">
        <f t="shared" si="693"/>
        <v>1.017726725449043</v>
      </c>
      <c r="K3033" s="283">
        <f t="shared" si="698"/>
        <v>0.29843528799406221</v>
      </c>
      <c r="L3033" s="283">
        <f t="shared" si="699"/>
        <v>3.8708416397494121</v>
      </c>
      <c r="M3033" s="283">
        <f t="shared" si="700"/>
        <v>3.9415278633037372</v>
      </c>
      <c r="N3033" s="283">
        <f t="shared" si="701"/>
        <v>3.4228778732085736</v>
      </c>
      <c r="O3033" s="283">
        <f t="shared" si="702"/>
        <v>0.33749253766251214</v>
      </c>
      <c r="P3033" s="21">
        <f t="shared" si="694"/>
        <v>0</v>
      </c>
      <c r="Q3033" s="21">
        <f t="shared" si="695"/>
        <v>0.97331382064367777</v>
      </c>
      <c r="R3033">
        <f t="shared" si="696"/>
        <v>0.9440993384982781</v>
      </c>
      <c r="S3033" s="296">
        <f t="shared" si="703"/>
        <v>0</v>
      </c>
      <c r="T3033" s="283">
        <f t="shared" si="704"/>
        <v>0.29843528799406221</v>
      </c>
    </row>
    <row r="3034" spans="1:20" x14ac:dyDescent="0.25">
      <c r="A3034" s="286">
        <v>43227</v>
      </c>
      <c r="B3034" s="1">
        <f t="shared" si="697"/>
        <v>1</v>
      </c>
      <c r="C3034" s="285">
        <v>8</v>
      </c>
      <c r="D3034" t="s">
        <v>714</v>
      </c>
      <c r="F3034" s="16">
        <v>48</v>
      </c>
      <c r="G3034" t="str">
        <f t="shared" si="691"/>
        <v>heating</v>
      </c>
      <c r="H3034" s="283">
        <f>IF(G3034="heating",F3034*Assumptions!M$4+Assumptions!M$7,0)</f>
        <v>0.2305859305222967</v>
      </c>
      <c r="I3034" s="15">
        <f t="shared" si="692"/>
        <v>1.094193721037565</v>
      </c>
      <c r="J3034" s="15">
        <f t="shared" si="693"/>
        <v>1.017726725449043</v>
      </c>
      <c r="K3034" s="283">
        <f t="shared" si="698"/>
        <v>0.25677823080849088</v>
      </c>
      <c r="L3034" s="283">
        <f t="shared" si="699"/>
        <v>3.9630740889572826</v>
      </c>
      <c r="M3034" s="283">
        <f t="shared" si="700"/>
        <v>3.4721574944639428</v>
      </c>
      <c r="N3034" s="283">
        <f t="shared" si="701"/>
        <v>3.5524856183738187</v>
      </c>
      <c r="O3034" s="283">
        <f t="shared" si="702"/>
        <v>0.28645609368891756</v>
      </c>
      <c r="P3034" s="21">
        <f t="shared" si="694"/>
        <v>0</v>
      </c>
      <c r="Q3034" s="21">
        <f t="shared" si="695"/>
        <v>0.94940007506179924</v>
      </c>
      <c r="R3034">
        <f t="shared" si="696"/>
        <v>0.9440993384982781</v>
      </c>
      <c r="S3034" s="296">
        <f t="shared" si="703"/>
        <v>0</v>
      </c>
      <c r="T3034" s="283">
        <f t="shared" si="704"/>
        <v>0.25677823080849088</v>
      </c>
    </row>
    <row r="3035" spans="1:20" x14ac:dyDescent="0.25">
      <c r="A3035" s="286">
        <v>43227</v>
      </c>
      <c r="B3035" s="1">
        <f t="shared" si="697"/>
        <v>1</v>
      </c>
      <c r="C3035" s="285">
        <v>9</v>
      </c>
      <c r="D3035" t="s">
        <v>714</v>
      </c>
      <c r="F3035" s="16">
        <v>52</v>
      </c>
      <c r="G3035" t="str">
        <f t="shared" si="691"/>
        <v>heating</v>
      </c>
      <c r="H3035" s="283">
        <f>IF(G3035="heating",F3035*Assumptions!M$4+Assumptions!M$7,0)</f>
        <v>0.18780243357413662</v>
      </c>
      <c r="I3035" s="15">
        <f t="shared" si="692"/>
        <v>1.0343009000871222</v>
      </c>
      <c r="J3035" s="15">
        <f t="shared" si="693"/>
        <v>1.017726725449043</v>
      </c>
      <c r="K3035" s="283">
        <f t="shared" si="698"/>
        <v>0.19768754015013934</v>
      </c>
      <c r="L3035" s="283">
        <f t="shared" si="699"/>
        <v>4.0950984110509578</v>
      </c>
      <c r="M3035" s="283">
        <f t="shared" si="700"/>
        <v>2.7621843664602279</v>
      </c>
      <c r="N3035" s="283">
        <f t="shared" si="701"/>
        <v>3.802065958051716</v>
      </c>
      <c r="O3035" s="283">
        <f t="shared" si="702"/>
        <v>0.21292369477152465</v>
      </c>
      <c r="P3035" s="21">
        <f t="shared" si="694"/>
        <v>0</v>
      </c>
      <c r="Q3035" s="21">
        <f t="shared" si="695"/>
        <v>0.8408485371888097</v>
      </c>
      <c r="R3035">
        <f t="shared" si="696"/>
        <v>0.9440993384982781</v>
      </c>
      <c r="S3035" s="296">
        <f t="shared" si="703"/>
        <v>0</v>
      </c>
      <c r="T3035" s="283">
        <f t="shared" si="704"/>
        <v>0.19768754015013934</v>
      </c>
    </row>
    <row r="3036" spans="1:20" x14ac:dyDescent="0.25">
      <c r="A3036" s="286">
        <v>43227</v>
      </c>
      <c r="B3036" s="1">
        <f t="shared" si="697"/>
        <v>1</v>
      </c>
      <c r="C3036" s="285">
        <v>10</v>
      </c>
      <c r="D3036" t="s">
        <v>714</v>
      </c>
      <c r="F3036" s="16">
        <v>55</v>
      </c>
      <c r="G3036" t="str">
        <f t="shared" si="691"/>
        <v>heating</v>
      </c>
      <c r="H3036" s="283">
        <f>IF(G3036="heating",F3036*Assumptions!M$4+Assumptions!M$7,0)</f>
        <v>0.15571481086301653</v>
      </c>
      <c r="I3036" s="15">
        <f t="shared" si="692"/>
        <v>0.98112329028689171</v>
      </c>
      <c r="J3036" s="15">
        <f t="shared" si="693"/>
        <v>1.017726725449043</v>
      </c>
      <c r="K3036" s="283">
        <f t="shared" si="698"/>
        <v>0.15548363564040035</v>
      </c>
      <c r="L3036" s="283">
        <f t="shared" si="699"/>
        <v>4.1851135499983272</v>
      </c>
      <c r="M3036" s="283">
        <f t="shared" si="700"/>
        <v>2.2202452791374436</v>
      </c>
      <c r="N3036" s="283">
        <f t="shared" si="701"/>
        <v>3.9876635481217684</v>
      </c>
      <c r="O3036" s="283">
        <f t="shared" si="702"/>
        <v>0.16318244066206056</v>
      </c>
      <c r="P3036" s="21">
        <f t="shared" si="694"/>
        <v>0</v>
      </c>
      <c r="Q3036" s="21">
        <f t="shared" si="695"/>
        <v>0.74504051125983206</v>
      </c>
      <c r="R3036">
        <f t="shared" si="696"/>
        <v>0.9440993384982781</v>
      </c>
      <c r="S3036" s="296">
        <f t="shared" si="703"/>
        <v>0</v>
      </c>
      <c r="T3036" s="283">
        <f t="shared" si="704"/>
        <v>0.15548363564040035</v>
      </c>
    </row>
    <row r="3037" spans="1:20" x14ac:dyDescent="0.25">
      <c r="A3037" s="286">
        <v>43227</v>
      </c>
      <c r="B3037" s="1">
        <f t="shared" si="697"/>
        <v>1</v>
      </c>
      <c r="C3037" s="285">
        <v>11</v>
      </c>
      <c r="D3037" t="s">
        <v>714</v>
      </c>
      <c r="F3037" s="16">
        <v>57</v>
      </c>
      <c r="G3037" t="str">
        <f t="shared" si="691"/>
        <v>heating</v>
      </c>
      <c r="H3037" s="283">
        <f>IF(G3037="heating",F3037*Assumptions!M$4+Assumptions!M$7,0)</f>
        <v>0.13432306238893654</v>
      </c>
      <c r="I3037" s="15">
        <f t="shared" si="692"/>
        <v>0.94956163997961163</v>
      </c>
      <c r="J3037" s="15">
        <f t="shared" si="693"/>
        <v>1.017726725449043</v>
      </c>
      <c r="K3037" s="283">
        <f t="shared" si="698"/>
        <v>0.12980903627257079</v>
      </c>
      <c r="L3037" s="283">
        <f t="shared" si="699"/>
        <v>4.2530692972692208</v>
      </c>
      <c r="M3037" s="283">
        <f t="shared" si="700"/>
        <v>1.8837202526286709</v>
      </c>
      <c r="N3037" s="283">
        <f t="shared" si="701"/>
        <v>4.1119599131986844</v>
      </c>
      <c r="O3037" s="283">
        <f t="shared" si="702"/>
        <v>0.13426366947471294</v>
      </c>
      <c r="P3037" s="21">
        <f t="shared" si="694"/>
        <v>0</v>
      </c>
      <c r="Q3037" s="21">
        <f t="shared" si="695"/>
        <v>0.72850690893675296</v>
      </c>
      <c r="R3037">
        <f t="shared" si="696"/>
        <v>0.9440993384982781</v>
      </c>
      <c r="S3037" s="296">
        <f t="shared" si="703"/>
        <v>0</v>
      </c>
      <c r="T3037" s="283">
        <f t="shared" si="704"/>
        <v>0.12980903627257079</v>
      </c>
    </row>
    <row r="3038" spans="1:20" x14ac:dyDescent="0.25">
      <c r="A3038" s="286">
        <v>43227</v>
      </c>
      <c r="B3038" s="1">
        <f t="shared" si="697"/>
        <v>1</v>
      </c>
      <c r="C3038" s="285">
        <v>12</v>
      </c>
      <c r="D3038" t="s">
        <v>714</v>
      </c>
      <c r="F3038" s="16">
        <v>59</v>
      </c>
      <c r="G3038" t="str">
        <f t="shared" si="691"/>
        <v>heating</v>
      </c>
      <c r="H3038" s="283">
        <f>IF(G3038="heating",F3038*Assumptions!M$4+Assumptions!M$7,0)</f>
        <v>0.11293131391485645</v>
      </c>
      <c r="I3038" s="15">
        <f t="shared" si="692"/>
        <v>0.91648403420261149</v>
      </c>
      <c r="J3038" s="15">
        <f t="shared" si="693"/>
        <v>1.017726725449043</v>
      </c>
      <c r="K3038" s="283">
        <f t="shared" si="698"/>
        <v>0.10533445774879269</v>
      </c>
      <c r="L3038" s="283">
        <f t="shared" si="699"/>
        <v>4.3182081448486933</v>
      </c>
      <c r="M3038" s="283">
        <f t="shared" si="700"/>
        <v>1.551969058866403</v>
      </c>
      <c r="N3038" s="283">
        <f t="shared" si="701"/>
        <v>4.2355603137647586</v>
      </c>
      <c r="O3038" s="283">
        <f t="shared" si="702"/>
        <v>0.10738983267594183</v>
      </c>
      <c r="P3038" s="21">
        <f t="shared" si="694"/>
        <v>0</v>
      </c>
      <c r="Q3038" s="21">
        <f t="shared" si="695"/>
        <v>0.75910815787401487</v>
      </c>
      <c r="R3038">
        <f t="shared" si="696"/>
        <v>0.9440993384982781</v>
      </c>
      <c r="S3038" s="296">
        <f t="shared" si="703"/>
        <v>0</v>
      </c>
      <c r="T3038" s="283">
        <f t="shared" si="704"/>
        <v>0.10533445774879269</v>
      </c>
    </row>
    <row r="3039" spans="1:20" x14ac:dyDescent="0.25">
      <c r="A3039" s="286">
        <v>43227</v>
      </c>
      <c r="B3039" s="1">
        <f t="shared" si="697"/>
        <v>1</v>
      </c>
      <c r="C3039" s="285">
        <v>13</v>
      </c>
      <c r="D3039" t="s">
        <v>714</v>
      </c>
      <c r="F3039" s="16">
        <v>61</v>
      </c>
      <c r="G3039" t="str">
        <f t="shared" si="691"/>
        <v>heating</v>
      </c>
      <c r="H3039" s="283">
        <f>IF(G3039="heating",F3039*Assumptions!M$4+Assumptions!M$7,0)</f>
        <v>9.153956544077646E-2</v>
      </c>
      <c r="I3039" s="15">
        <f t="shared" si="692"/>
        <v>0.90040206880052787</v>
      </c>
      <c r="J3039" s="15">
        <f t="shared" si="693"/>
        <v>1.017726725449043</v>
      </c>
      <c r="K3039" s="283">
        <f t="shared" si="698"/>
        <v>8.3883493605574039E-2</v>
      </c>
      <c r="L3039" s="283">
        <f t="shared" si="699"/>
        <v>4.3818232651749627</v>
      </c>
      <c r="M3039" s="283">
        <f t="shared" si="700"/>
        <v>1.2541237407993431</v>
      </c>
      <c r="N3039" s="283">
        <f t="shared" si="701"/>
        <v>4.3585758300027857</v>
      </c>
      <c r="O3039" s="283">
        <f t="shared" si="702"/>
        <v>8.4330904905886336E-2</v>
      </c>
      <c r="P3039" s="21">
        <f t="shared" si="694"/>
        <v>0</v>
      </c>
      <c r="Q3039" s="21">
        <f t="shared" si="695"/>
        <v>0.79115902007799765</v>
      </c>
      <c r="R3039">
        <f t="shared" si="696"/>
        <v>0.9440993384982781</v>
      </c>
      <c r="S3039" s="296">
        <f t="shared" si="703"/>
        <v>0</v>
      </c>
      <c r="T3039" s="283">
        <f t="shared" si="704"/>
        <v>8.3883493605574039E-2</v>
      </c>
    </row>
    <row r="3040" spans="1:20" x14ac:dyDescent="0.25">
      <c r="A3040" s="286">
        <v>43227</v>
      </c>
      <c r="B3040" s="1">
        <f t="shared" si="697"/>
        <v>1</v>
      </c>
      <c r="C3040" s="285">
        <v>14</v>
      </c>
      <c r="D3040" t="s">
        <v>714</v>
      </c>
      <c r="F3040" s="16">
        <v>63</v>
      </c>
      <c r="G3040" t="str">
        <f t="shared" si="691"/>
        <v>heating</v>
      </c>
      <c r="H3040" s="283">
        <f>IF(G3040="heating",F3040*Assumptions!M$4+Assumptions!M$7,0)</f>
        <v>7.0147816966696364E-2</v>
      </c>
      <c r="I3040" s="15">
        <f t="shared" si="692"/>
        <v>0.86032894500746537</v>
      </c>
      <c r="J3040" s="15">
        <f t="shared" si="693"/>
        <v>1.017726725449043</v>
      </c>
      <c r="K3040" s="283">
        <f t="shared" si="698"/>
        <v>6.1420008745029051E-2</v>
      </c>
      <c r="L3040" s="283">
        <f t="shared" si="699"/>
        <v>4.3818232651749627</v>
      </c>
      <c r="M3040" s="283">
        <f t="shared" si="700"/>
        <v>0.9182770985843357</v>
      </c>
      <c r="N3040" s="283">
        <f t="shared" si="701"/>
        <v>4.3585758300027857</v>
      </c>
      <c r="O3040" s="283">
        <f t="shared" si="702"/>
        <v>0</v>
      </c>
      <c r="P3040" s="21">
        <f t="shared" si="694"/>
        <v>0</v>
      </c>
      <c r="Q3040" s="21">
        <f t="shared" si="695"/>
        <v>0.84355555031342389</v>
      </c>
      <c r="R3040">
        <f t="shared" si="696"/>
        <v>0.9440993384982781</v>
      </c>
      <c r="S3040" s="296">
        <f t="shared" si="703"/>
        <v>0</v>
      </c>
      <c r="T3040" s="283">
        <f t="shared" si="704"/>
        <v>6.1420008745029051E-2</v>
      </c>
    </row>
    <row r="3041" spans="1:20" x14ac:dyDescent="0.25">
      <c r="A3041" s="286">
        <v>43227</v>
      </c>
      <c r="B3041" s="1">
        <f t="shared" si="697"/>
        <v>1</v>
      </c>
      <c r="C3041" s="285">
        <v>15</v>
      </c>
      <c r="D3041" t="s">
        <v>714</v>
      </c>
      <c r="F3041" s="16">
        <v>63</v>
      </c>
      <c r="G3041" t="str">
        <f t="shared" si="691"/>
        <v>heating</v>
      </c>
      <c r="H3041" s="283">
        <f>IF(G3041="heating",F3041*Assumptions!M$4+Assumptions!M$7,0)</f>
        <v>7.0147816966696364E-2</v>
      </c>
      <c r="I3041" s="15">
        <f t="shared" si="692"/>
        <v>0.85754515037175039</v>
      </c>
      <c r="J3041" s="15">
        <f t="shared" si="693"/>
        <v>1.017726725449043</v>
      </c>
      <c r="K3041" s="283">
        <f t="shared" si="698"/>
        <v>6.1221270004617967E-2</v>
      </c>
      <c r="L3041" s="283">
        <f t="shared" si="699"/>
        <v>4.3818232651749627</v>
      </c>
      <c r="M3041" s="283">
        <f t="shared" si="700"/>
        <v>0.91530579920405408</v>
      </c>
      <c r="N3041" s="283">
        <f t="shared" si="701"/>
        <v>4.3585758300027857</v>
      </c>
      <c r="O3041" s="283">
        <f t="shared" si="702"/>
        <v>0</v>
      </c>
      <c r="P3041" s="21">
        <f t="shared" si="694"/>
        <v>0</v>
      </c>
      <c r="Q3041" s="21">
        <f t="shared" si="695"/>
        <v>0.96592607327566882</v>
      </c>
      <c r="R3041">
        <f t="shared" si="696"/>
        <v>0.9440993384982781</v>
      </c>
      <c r="S3041" s="296">
        <f t="shared" si="703"/>
        <v>0</v>
      </c>
      <c r="T3041" s="283">
        <f t="shared" si="704"/>
        <v>6.1221270004617967E-2</v>
      </c>
    </row>
    <row r="3042" spans="1:20" x14ac:dyDescent="0.25">
      <c r="A3042" s="286">
        <v>43227</v>
      </c>
      <c r="B3042" s="1">
        <f t="shared" si="697"/>
        <v>1</v>
      </c>
      <c r="C3042" s="285">
        <v>16</v>
      </c>
      <c r="D3042" t="s">
        <v>714</v>
      </c>
      <c r="F3042" s="16">
        <v>63</v>
      </c>
      <c r="G3042" t="str">
        <f t="shared" si="691"/>
        <v>heating</v>
      </c>
      <c r="H3042" s="283">
        <f>IF(G3042="heating",F3042*Assumptions!M$4+Assumptions!M$7,0)</f>
        <v>7.0147816966696364E-2</v>
      </c>
      <c r="I3042" s="15">
        <f t="shared" si="692"/>
        <v>0.88344815438260227</v>
      </c>
      <c r="J3042" s="15">
        <f t="shared" si="693"/>
        <v>1.017726725449043</v>
      </c>
      <c r="K3042" s="283">
        <f t="shared" si="698"/>
        <v>6.3070519343607995E-2</v>
      </c>
      <c r="L3042" s="283">
        <f t="shared" si="699"/>
        <v>4.3818232651749627</v>
      </c>
      <c r="M3042" s="283">
        <f t="shared" si="700"/>
        <v>0.94295352105014052</v>
      </c>
      <c r="N3042" s="283">
        <f t="shared" si="701"/>
        <v>4.3585758300027857</v>
      </c>
      <c r="O3042" s="283">
        <f t="shared" si="702"/>
        <v>0</v>
      </c>
      <c r="P3042" s="21">
        <f t="shared" si="694"/>
        <v>0</v>
      </c>
      <c r="Q3042" s="21">
        <f t="shared" si="695"/>
        <v>1.1649354943302594</v>
      </c>
      <c r="R3042">
        <f t="shared" si="696"/>
        <v>0.9440993384982781</v>
      </c>
      <c r="S3042" s="296">
        <f t="shared" si="703"/>
        <v>0</v>
      </c>
      <c r="T3042" s="283">
        <f t="shared" si="704"/>
        <v>6.3070519343607995E-2</v>
      </c>
    </row>
    <row r="3043" spans="1:20" x14ac:dyDescent="0.25">
      <c r="A3043" s="286">
        <v>43227</v>
      </c>
      <c r="B3043" s="1">
        <f t="shared" si="697"/>
        <v>1</v>
      </c>
      <c r="C3043" s="285">
        <v>17</v>
      </c>
      <c r="D3043" t="s">
        <v>714</v>
      </c>
      <c r="F3043" s="16">
        <v>61</v>
      </c>
      <c r="G3043" t="str">
        <f t="shared" si="691"/>
        <v>heating</v>
      </c>
      <c r="H3043" s="283">
        <f>IF(G3043="heating",F3043*Assumptions!M$4+Assumptions!M$7,0)</f>
        <v>9.153956544077646E-2</v>
      </c>
      <c r="I3043" s="15">
        <f t="shared" si="692"/>
        <v>0.94025748850374469</v>
      </c>
      <c r="J3043" s="15">
        <f t="shared" si="693"/>
        <v>1.017726725449043</v>
      </c>
      <c r="K3043" s="283">
        <f t="shared" si="698"/>
        <v>8.7596514665461117E-2</v>
      </c>
      <c r="L3043" s="283">
        <f t="shared" si="699"/>
        <v>4.3818232651749627</v>
      </c>
      <c r="M3043" s="283">
        <f t="shared" si="700"/>
        <v>1.3096363054427271</v>
      </c>
      <c r="N3043" s="283">
        <f t="shared" si="701"/>
        <v>4.3585758300027857</v>
      </c>
      <c r="O3043" s="283">
        <f t="shared" si="702"/>
        <v>8.8063730190765549E-2</v>
      </c>
      <c r="P3043" s="21">
        <f t="shared" si="694"/>
        <v>0</v>
      </c>
      <c r="Q3043" s="21">
        <f t="shared" si="695"/>
        <v>1.3521540118753073</v>
      </c>
      <c r="R3043">
        <f t="shared" si="696"/>
        <v>0.9440993384982781</v>
      </c>
      <c r="S3043" s="296">
        <f t="shared" si="703"/>
        <v>0</v>
      </c>
      <c r="T3043" s="283">
        <f t="shared" si="704"/>
        <v>8.7596514665461117E-2</v>
      </c>
    </row>
    <row r="3044" spans="1:20" x14ac:dyDescent="0.25">
      <c r="A3044" s="286">
        <v>43227</v>
      </c>
      <c r="B3044" s="1">
        <f t="shared" si="697"/>
        <v>1</v>
      </c>
      <c r="C3044" s="285">
        <v>18</v>
      </c>
      <c r="D3044" t="s">
        <v>714</v>
      </c>
      <c r="F3044" s="16">
        <v>57</v>
      </c>
      <c r="G3044" t="str">
        <f t="shared" si="691"/>
        <v>heating</v>
      </c>
      <c r="H3044" s="283">
        <f>IF(G3044="heating",F3044*Assumptions!M$4+Assumptions!M$7,0)</f>
        <v>0.13432306238893654</v>
      </c>
      <c r="I3044" s="15">
        <f t="shared" si="692"/>
        <v>0.98182363790757687</v>
      </c>
      <c r="J3044" s="15">
        <f t="shared" si="693"/>
        <v>1.017726725449043</v>
      </c>
      <c r="K3044" s="283">
        <f t="shared" si="698"/>
        <v>0.13421938593596575</v>
      </c>
      <c r="L3044" s="283">
        <f t="shared" si="699"/>
        <v>4.2530692972692208</v>
      </c>
      <c r="M3044" s="283">
        <f t="shared" si="700"/>
        <v>1.9477209202298573</v>
      </c>
      <c r="N3044" s="283">
        <f t="shared" si="701"/>
        <v>4.1119599131986844</v>
      </c>
      <c r="O3044" s="283">
        <f t="shared" si="702"/>
        <v>0.13882536830922695</v>
      </c>
      <c r="P3044" s="21">
        <f t="shared" si="694"/>
        <v>0</v>
      </c>
      <c r="Q3044" s="21">
        <f t="shared" si="695"/>
        <v>1.5598916921549892</v>
      </c>
      <c r="R3044">
        <f t="shared" si="696"/>
        <v>0.9440993384982781</v>
      </c>
      <c r="S3044" s="296">
        <f t="shared" si="703"/>
        <v>0</v>
      </c>
      <c r="T3044" s="283">
        <f t="shared" si="704"/>
        <v>0.13421938593596575</v>
      </c>
    </row>
    <row r="3045" spans="1:20" x14ac:dyDescent="0.25">
      <c r="A3045" s="286">
        <v>43227</v>
      </c>
      <c r="B3045" s="1">
        <f t="shared" si="697"/>
        <v>1</v>
      </c>
      <c r="C3045" s="285">
        <v>19</v>
      </c>
      <c r="D3045" t="s">
        <v>714</v>
      </c>
      <c r="F3045" s="16">
        <v>55</v>
      </c>
      <c r="G3045" t="str">
        <f t="shared" si="691"/>
        <v>heating</v>
      </c>
      <c r="H3045" s="283">
        <f>IF(G3045="heating",F3045*Assumptions!M$4+Assumptions!M$7,0)</f>
        <v>0.15571481086301653</v>
      </c>
      <c r="I3045" s="15">
        <f t="shared" si="692"/>
        <v>0.98418842963438757</v>
      </c>
      <c r="J3045" s="15">
        <f t="shared" si="693"/>
        <v>1.017726725449043</v>
      </c>
      <c r="K3045" s="283">
        <f t="shared" si="698"/>
        <v>0.15596938398029936</v>
      </c>
      <c r="L3045" s="283">
        <f t="shared" si="699"/>
        <v>4.1851135499983272</v>
      </c>
      <c r="M3045" s="283">
        <f t="shared" si="700"/>
        <v>2.2271815747422359</v>
      </c>
      <c r="N3045" s="283">
        <f t="shared" si="701"/>
        <v>3.9876635481217684</v>
      </c>
      <c r="O3045" s="283">
        <f t="shared" si="702"/>
        <v>0.16369224093348969</v>
      </c>
      <c r="P3045" s="21">
        <f t="shared" si="694"/>
        <v>0</v>
      </c>
      <c r="Q3045" s="21">
        <f t="shared" si="695"/>
        <v>1.6764212681468484</v>
      </c>
      <c r="R3045">
        <f t="shared" si="696"/>
        <v>0.9440993384982781</v>
      </c>
      <c r="S3045" s="296">
        <f t="shared" si="703"/>
        <v>0</v>
      </c>
      <c r="T3045" s="283">
        <f t="shared" si="704"/>
        <v>0.15596938398029936</v>
      </c>
    </row>
    <row r="3046" spans="1:20" x14ac:dyDescent="0.25">
      <c r="A3046" s="286">
        <v>43227</v>
      </c>
      <c r="B3046" s="1">
        <f t="shared" si="697"/>
        <v>1</v>
      </c>
      <c r="C3046" s="285">
        <v>20</v>
      </c>
      <c r="D3046" t="s">
        <v>714</v>
      </c>
      <c r="F3046" s="16">
        <v>54</v>
      </c>
      <c r="G3046" t="str">
        <f t="shared" si="691"/>
        <v>heating</v>
      </c>
      <c r="H3046" s="283">
        <f>IF(G3046="heating",F3046*Assumptions!M$4+Assumptions!M$7,0)</f>
        <v>0.16641068510005663</v>
      </c>
      <c r="I3046" s="15">
        <f t="shared" si="692"/>
        <v>0.97071962311712034</v>
      </c>
      <c r="J3046" s="15">
        <f t="shared" si="693"/>
        <v>1.017726725449043</v>
      </c>
      <c r="K3046" s="283">
        <f t="shared" si="698"/>
        <v>0.16440165938187404</v>
      </c>
      <c r="L3046" s="283">
        <f t="shared" si="699"/>
        <v>4.1559947708987721</v>
      </c>
      <c r="M3046" s="283">
        <f t="shared" si="700"/>
        <v>2.3312573140823263</v>
      </c>
      <c r="N3046" s="283">
        <f t="shared" si="701"/>
        <v>3.9259252525022648</v>
      </c>
      <c r="O3046" s="283">
        <f t="shared" si="702"/>
        <v>0.17403602788480638</v>
      </c>
      <c r="P3046" s="21">
        <f t="shared" si="694"/>
        <v>0</v>
      </c>
      <c r="Q3046" s="21">
        <f t="shared" si="695"/>
        <v>1.52436960139122</v>
      </c>
      <c r="R3046">
        <f t="shared" si="696"/>
        <v>0.9440993384982781</v>
      </c>
      <c r="S3046" s="296">
        <f t="shared" si="703"/>
        <v>0</v>
      </c>
      <c r="T3046" s="283">
        <f t="shared" si="704"/>
        <v>0.16440165938187404</v>
      </c>
    </row>
    <row r="3047" spans="1:20" x14ac:dyDescent="0.25">
      <c r="A3047" s="286">
        <v>43227</v>
      </c>
      <c r="B3047" s="1">
        <f t="shared" si="697"/>
        <v>1</v>
      </c>
      <c r="C3047" s="285">
        <v>21</v>
      </c>
      <c r="D3047" t="s">
        <v>714</v>
      </c>
      <c r="F3047" s="16">
        <v>52</v>
      </c>
      <c r="G3047" t="str">
        <f t="shared" si="691"/>
        <v>heating</v>
      </c>
      <c r="H3047" s="283">
        <f>IF(G3047="heating",F3047*Assumptions!M$4+Assumptions!M$7,0)</f>
        <v>0.18780243357413662</v>
      </c>
      <c r="I3047" s="15">
        <f t="shared" si="692"/>
        <v>0.95751150862929935</v>
      </c>
      <c r="J3047" s="15">
        <f t="shared" si="693"/>
        <v>1.017726725449043</v>
      </c>
      <c r="K3047" s="283">
        <f t="shared" si="698"/>
        <v>0.18301066429549742</v>
      </c>
      <c r="L3047" s="283">
        <f t="shared" si="699"/>
        <v>4.0950984110509578</v>
      </c>
      <c r="M3047" s="283">
        <f t="shared" si="700"/>
        <v>2.5571120740771063</v>
      </c>
      <c r="N3047" s="283">
        <f t="shared" si="701"/>
        <v>3.802065958051716</v>
      </c>
      <c r="O3047" s="283">
        <f t="shared" si="702"/>
        <v>0.19711564418674868</v>
      </c>
      <c r="P3047" s="21">
        <f t="shared" si="694"/>
        <v>0</v>
      </c>
      <c r="Q3047" s="21">
        <f t="shared" si="695"/>
        <v>1.4448604713749031</v>
      </c>
      <c r="R3047">
        <f t="shared" si="696"/>
        <v>0.9440993384982781</v>
      </c>
      <c r="S3047" s="296">
        <f t="shared" si="703"/>
        <v>0</v>
      </c>
      <c r="T3047" s="283">
        <f t="shared" si="704"/>
        <v>0.18301066429549742</v>
      </c>
    </row>
    <row r="3048" spans="1:20" x14ac:dyDescent="0.25">
      <c r="A3048" s="286">
        <v>43227</v>
      </c>
      <c r="B3048" s="1">
        <f t="shared" si="697"/>
        <v>1</v>
      </c>
      <c r="C3048" s="285">
        <v>22</v>
      </c>
      <c r="D3048" t="s">
        <v>714</v>
      </c>
      <c r="F3048" s="16">
        <v>48</v>
      </c>
      <c r="G3048" t="str">
        <f t="shared" si="691"/>
        <v>heating</v>
      </c>
      <c r="H3048" s="283">
        <f>IF(G3048="heating",F3048*Assumptions!M$4+Assumptions!M$7,0)</f>
        <v>0.2305859305222967</v>
      </c>
      <c r="I3048" s="15">
        <f t="shared" si="692"/>
        <v>0.9426530227543114</v>
      </c>
      <c r="J3048" s="15">
        <f t="shared" si="693"/>
        <v>1.017726725449043</v>
      </c>
      <c r="K3048" s="283">
        <f t="shared" si="698"/>
        <v>0.22121565020461145</v>
      </c>
      <c r="L3048" s="283">
        <f t="shared" si="699"/>
        <v>3.9630740889572826</v>
      </c>
      <c r="M3048" s="283">
        <f t="shared" si="700"/>
        <v>2.9912799668890666</v>
      </c>
      <c r="N3048" s="283">
        <f t="shared" si="701"/>
        <v>3.5524856183738187</v>
      </c>
      <c r="O3048" s="283">
        <f t="shared" si="702"/>
        <v>0.24678326827373553</v>
      </c>
      <c r="P3048" s="21">
        <f t="shared" si="694"/>
        <v>0</v>
      </c>
      <c r="Q3048" s="21">
        <f t="shared" si="695"/>
        <v>1.2427137171080138</v>
      </c>
      <c r="R3048">
        <f t="shared" si="696"/>
        <v>0.9440993384982781</v>
      </c>
      <c r="S3048" s="296">
        <f t="shared" si="703"/>
        <v>0</v>
      </c>
      <c r="T3048" s="283">
        <f t="shared" si="704"/>
        <v>0.22121565020461145</v>
      </c>
    </row>
    <row r="3049" spans="1:20" x14ac:dyDescent="0.25">
      <c r="A3049" s="286">
        <v>43227</v>
      </c>
      <c r="B3049" s="1">
        <f t="shared" si="697"/>
        <v>1</v>
      </c>
      <c r="C3049" s="285">
        <v>23</v>
      </c>
      <c r="D3049" t="s">
        <v>713</v>
      </c>
      <c r="F3049" s="16">
        <v>46</v>
      </c>
      <c r="G3049" t="str">
        <f t="shared" si="691"/>
        <v>heating</v>
      </c>
      <c r="H3049" s="283">
        <f>IF(G3049="heating",F3049*Assumptions!M$4+Assumptions!M$7,0)</f>
        <v>0.2519776789963768</v>
      </c>
      <c r="I3049" s="15">
        <f t="shared" si="692"/>
        <v>0.94450710149963013</v>
      </c>
      <c r="J3049" s="15">
        <f t="shared" si="693"/>
        <v>1.017726725449043</v>
      </c>
      <c r="K3049" s="283">
        <f t="shared" si="698"/>
        <v>0.24221357406488975</v>
      </c>
      <c r="L3049" s="283">
        <f t="shared" si="699"/>
        <v>3.8708416397494121</v>
      </c>
      <c r="M3049" s="283">
        <f t="shared" si="700"/>
        <v>3.1989901645483063</v>
      </c>
      <c r="N3049" s="283">
        <f t="shared" si="701"/>
        <v>3.4228778732085736</v>
      </c>
      <c r="O3049" s="283">
        <f t="shared" si="702"/>
        <v>0.27391289521061229</v>
      </c>
      <c r="P3049" s="21">
        <f t="shared" si="694"/>
        <v>0</v>
      </c>
      <c r="Q3049" s="21">
        <f t="shared" si="695"/>
        <v>1.0297519246597011</v>
      </c>
      <c r="R3049">
        <f t="shared" si="696"/>
        <v>0.9440993384982781</v>
      </c>
      <c r="S3049" s="296">
        <f t="shared" si="703"/>
        <v>0</v>
      </c>
      <c r="T3049" s="283">
        <f t="shared" si="704"/>
        <v>0.24221357406488975</v>
      </c>
    </row>
    <row r="3050" spans="1:20" x14ac:dyDescent="0.25">
      <c r="A3050" s="286">
        <v>43228</v>
      </c>
      <c r="B3050" s="1">
        <f t="shared" si="697"/>
        <v>2</v>
      </c>
      <c r="C3050" s="285">
        <v>0</v>
      </c>
      <c r="D3050" t="s">
        <v>713</v>
      </c>
      <c r="F3050" s="16">
        <v>46</v>
      </c>
      <c r="G3050" t="str">
        <f t="shared" si="691"/>
        <v>heating</v>
      </c>
      <c r="H3050" s="283">
        <f>IF(G3050="heating",F3050*Assumptions!M$4+Assumptions!M$7,0)</f>
        <v>0.2519776789963768</v>
      </c>
      <c r="I3050" s="15">
        <f t="shared" si="692"/>
        <v>0.97481507806017154</v>
      </c>
      <c r="J3050" s="15">
        <f t="shared" si="693"/>
        <v>1.0199659078795975</v>
      </c>
      <c r="K3050" s="283">
        <f t="shared" si="698"/>
        <v>0.25053589953320587</v>
      </c>
      <c r="L3050" s="283">
        <f t="shared" si="699"/>
        <v>3.8708416397494121</v>
      </c>
      <c r="M3050" s="283">
        <f t="shared" si="700"/>
        <v>3.3089057108676916</v>
      </c>
      <c r="N3050" s="283">
        <f t="shared" si="701"/>
        <v>3.4228778732085736</v>
      </c>
      <c r="O3050" s="283">
        <f t="shared" si="702"/>
        <v>0.2833243919556328</v>
      </c>
      <c r="P3050" s="21">
        <f t="shared" si="694"/>
        <v>0</v>
      </c>
      <c r="Q3050" s="21">
        <f t="shared" si="695"/>
        <v>0.90668853391740301</v>
      </c>
      <c r="R3050">
        <f t="shared" si="696"/>
        <v>0.83668510409641816</v>
      </c>
      <c r="S3050" s="296">
        <f t="shared" si="703"/>
        <v>0</v>
      </c>
      <c r="T3050" s="283">
        <f t="shared" si="704"/>
        <v>0.25053589953320587</v>
      </c>
    </row>
    <row r="3051" spans="1:20" x14ac:dyDescent="0.25">
      <c r="A3051" s="286">
        <v>43228</v>
      </c>
      <c r="B3051" s="1">
        <f t="shared" si="697"/>
        <v>2</v>
      </c>
      <c r="C3051" s="285">
        <v>1</v>
      </c>
      <c r="D3051" t="s">
        <v>713</v>
      </c>
      <c r="F3051" s="16">
        <v>46</v>
      </c>
      <c r="G3051" t="str">
        <f t="shared" si="691"/>
        <v>heating</v>
      </c>
      <c r="H3051" s="283">
        <f>IF(G3051="heating",F3051*Assumptions!M$4+Assumptions!M$7,0)</f>
        <v>0.2519776789963768</v>
      </c>
      <c r="I3051" s="15">
        <f t="shared" si="692"/>
        <v>1.012242869806885</v>
      </c>
      <c r="J3051" s="15">
        <f t="shared" si="693"/>
        <v>1.0199659078795975</v>
      </c>
      <c r="K3051" s="283">
        <f t="shared" si="698"/>
        <v>0.26015516546768863</v>
      </c>
      <c r="L3051" s="283">
        <f t="shared" si="699"/>
        <v>3.8708416397494121</v>
      </c>
      <c r="M3051" s="283">
        <f t="shared" si="700"/>
        <v>3.4359503541474319</v>
      </c>
      <c r="N3051" s="283">
        <f t="shared" si="701"/>
        <v>3.4228778732085736</v>
      </c>
      <c r="O3051" s="283">
        <f t="shared" si="702"/>
        <v>0.2942025642136793</v>
      </c>
      <c r="P3051" s="21">
        <f t="shared" si="694"/>
        <v>0</v>
      </c>
      <c r="Q3051" s="21">
        <f t="shared" si="695"/>
        <v>0.81803459285312596</v>
      </c>
      <c r="R3051">
        <f t="shared" si="696"/>
        <v>0.83668510409641816</v>
      </c>
      <c r="S3051" s="296">
        <f t="shared" si="703"/>
        <v>0</v>
      </c>
      <c r="T3051" s="283">
        <f t="shared" si="704"/>
        <v>0.26015516546768863</v>
      </c>
    </row>
    <row r="3052" spans="1:20" x14ac:dyDescent="0.25">
      <c r="A3052" s="286">
        <v>43228</v>
      </c>
      <c r="B3052" s="1">
        <f t="shared" si="697"/>
        <v>2</v>
      </c>
      <c r="C3052" s="285">
        <v>2</v>
      </c>
      <c r="D3052" t="s">
        <v>713</v>
      </c>
      <c r="F3052" s="16">
        <v>45</v>
      </c>
      <c r="G3052" t="str">
        <f t="shared" si="691"/>
        <v>heating</v>
      </c>
      <c r="H3052" s="283">
        <f>IF(G3052="heating",F3052*Assumptions!M$4+Assumptions!M$7,0)</f>
        <v>0.26267355323341679</v>
      </c>
      <c r="I3052" s="15">
        <f t="shared" si="692"/>
        <v>1.0509704703585963</v>
      </c>
      <c r="J3052" s="15">
        <f t="shared" si="693"/>
        <v>1.0199659078795975</v>
      </c>
      <c r="K3052" s="283">
        <f t="shared" si="698"/>
        <v>0.28157397920435651</v>
      </c>
      <c r="L3052" s="283">
        <f t="shared" si="699"/>
        <v>3.8225513186096443</v>
      </c>
      <c r="M3052" s="283">
        <f t="shared" si="700"/>
        <v>3.6724413225047687</v>
      </c>
      <c r="N3052" s="283">
        <f t="shared" si="701"/>
        <v>3.3574836377085973</v>
      </c>
      <c r="O3052" s="283">
        <f t="shared" si="702"/>
        <v>0.32057668826894054</v>
      </c>
      <c r="P3052" s="21">
        <f t="shared" si="694"/>
        <v>0</v>
      </c>
      <c r="Q3052" s="21">
        <f t="shared" si="695"/>
        <v>0.74507607494346417</v>
      </c>
      <c r="R3052">
        <f t="shared" si="696"/>
        <v>0.83668510409641816</v>
      </c>
      <c r="S3052" s="296">
        <f t="shared" si="703"/>
        <v>0</v>
      </c>
      <c r="T3052" s="283">
        <f t="shared" si="704"/>
        <v>0.28157397920435651</v>
      </c>
    </row>
    <row r="3053" spans="1:20" x14ac:dyDescent="0.25">
      <c r="A3053" s="286">
        <v>43228</v>
      </c>
      <c r="B3053" s="1">
        <f t="shared" si="697"/>
        <v>2</v>
      </c>
      <c r="C3053" s="285">
        <v>3</v>
      </c>
      <c r="D3053" t="s">
        <v>713</v>
      </c>
      <c r="F3053" s="16">
        <v>45</v>
      </c>
      <c r="G3053" t="str">
        <f t="shared" si="691"/>
        <v>heating</v>
      </c>
      <c r="H3053" s="283">
        <f>IF(G3053="heating",F3053*Assumptions!M$4+Assumptions!M$7,0)</f>
        <v>0.26267355323341679</v>
      </c>
      <c r="I3053" s="15">
        <f t="shared" si="692"/>
        <v>1.0924036124451033</v>
      </c>
      <c r="J3053" s="15">
        <f t="shared" si="693"/>
        <v>1.0199659078795975</v>
      </c>
      <c r="K3053" s="283">
        <f t="shared" si="698"/>
        <v>0.29267466663304947</v>
      </c>
      <c r="L3053" s="283">
        <f t="shared" si="699"/>
        <v>3.8225513186096443</v>
      </c>
      <c r="M3053" s="283">
        <f t="shared" si="700"/>
        <v>3.8172225389244661</v>
      </c>
      <c r="N3053" s="283">
        <f t="shared" si="701"/>
        <v>3.3574836377085973</v>
      </c>
      <c r="O3053" s="283">
        <f t="shared" si="702"/>
        <v>0.33321500670821769</v>
      </c>
      <c r="P3053" s="21">
        <f t="shared" si="694"/>
        <v>0</v>
      </c>
      <c r="Q3053" s="21">
        <f t="shared" si="695"/>
        <v>0.69158980876382303</v>
      </c>
      <c r="R3053">
        <f t="shared" si="696"/>
        <v>0.83668510409641816</v>
      </c>
      <c r="S3053" s="296">
        <f t="shared" si="703"/>
        <v>0</v>
      </c>
      <c r="T3053" s="283">
        <f t="shared" si="704"/>
        <v>0.29267466663304947</v>
      </c>
    </row>
    <row r="3054" spans="1:20" x14ac:dyDescent="0.25">
      <c r="A3054" s="286">
        <v>43228</v>
      </c>
      <c r="B3054" s="1">
        <f t="shared" si="697"/>
        <v>2</v>
      </c>
      <c r="C3054" s="285">
        <v>4</v>
      </c>
      <c r="D3054" t="s">
        <v>713</v>
      </c>
      <c r="F3054" s="16">
        <v>45</v>
      </c>
      <c r="G3054" t="str">
        <f t="shared" si="691"/>
        <v>heating</v>
      </c>
      <c r="H3054" s="283">
        <f>IF(G3054="heating",F3054*Assumptions!M$4+Assumptions!M$7,0)</f>
        <v>0.26267355323341679</v>
      </c>
      <c r="I3054" s="15">
        <f t="shared" si="692"/>
        <v>1.1348296917927807</v>
      </c>
      <c r="J3054" s="15">
        <f t="shared" si="693"/>
        <v>1.0199659078795975</v>
      </c>
      <c r="K3054" s="283">
        <f t="shared" si="698"/>
        <v>0.30404137989559171</v>
      </c>
      <c r="L3054" s="283">
        <f t="shared" si="699"/>
        <v>3.8225513186096443</v>
      </c>
      <c r="M3054" s="283">
        <f t="shared" si="700"/>
        <v>3.9654734092796668</v>
      </c>
      <c r="N3054" s="283">
        <f t="shared" si="701"/>
        <v>3.3574836377085973</v>
      </c>
      <c r="O3054" s="283">
        <f t="shared" si="702"/>
        <v>0.34615620001203434</v>
      </c>
      <c r="P3054" s="21">
        <f t="shared" si="694"/>
        <v>0</v>
      </c>
      <c r="Q3054" s="21">
        <f t="shared" si="695"/>
        <v>0.6473875548762833</v>
      </c>
      <c r="R3054">
        <f t="shared" si="696"/>
        <v>0.83668510409641816</v>
      </c>
      <c r="S3054" s="296">
        <f t="shared" si="703"/>
        <v>0</v>
      </c>
      <c r="T3054" s="283">
        <f t="shared" si="704"/>
        <v>0.30404137989559171</v>
      </c>
    </row>
    <row r="3055" spans="1:20" x14ac:dyDescent="0.25">
      <c r="A3055" s="286">
        <v>43228</v>
      </c>
      <c r="B3055" s="1">
        <f t="shared" si="697"/>
        <v>2</v>
      </c>
      <c r="C3055" s="285">
        <v>5</v>
      </c>
      <c r="D3055" t="s">
        <v>713</v>
      </c>
      <c r="F3055" s="16">
        <v>45</v>
      </c>
      <c r="G3055" t="str">
        <f t="shared" si="691"/>
        <v>heating</v>
      </c>
      <c r="H3055" s="283">
        <f>IF(G3055="heating",F3055*Assumptions!M$4+Assumptions!M$7,0)</f>
        <v>0.26267355323341679</v>
      </c>
      <c r="I3055" s="15">
        <f t="shared" si="692"/>
        <v>1.1635558681477385</v>
      </c>
      <c r="J3055" s="15">
        <f t="shared" si="693"/>
        <v>1.0199659078795975</v>
      </c>
      <c r="K3055" s="283">
        <f t="shared" si="698"/>
        <v>0.31173764160010159</v>
      </c>
      <c r="L3055" s="283">
        <f t="shared" si="699"/>
        <v>3.8225513186096443</v>
      </c>
      <c r="M3055" s="283">
        <f t="shared" si="700"/>
        <v>4.0658522496551832</v>
      </c>
      <c r="N3055" s="283">
        <f t="shared" si="701"/>
        <v>3.3574836377085973</v>
      </c>
      <c r="O3055" s="283">
        <f t="shared" si="702"/>
        <v>0.35491852278154074</v>
      </c>
      <c r="P3055" s="21">
        <f t="shared" si="694"/>
        <v>0</v>
      </c>
      <c r="Q3055" s="21">
        <f t="shared" si="695"/>
        <v>0.72139578924615555</v>
      </c>
      <c r="R3055">
        <f t="shared" si="696"/>
        <v>0.83668510409641816</v>
      </c>
      <c r="S3055" s="296">
        <f t="shared" si="703"/>
        <v>0</v>
      </c>
      <c r="T3055" s="283">
        <f t="shared" si="704"/>
        <v>0.31173764160010159</v>
      </c>
    </row>
    <row r="3056" spans="1:20" x14ac:dyDescent="0.25">
      <c r="A3056" s="286">
        <v>43228</v>
      </c>
      <c r="B3056" s="1">
        <f t="shared" si="697"/>
        <v>2</v>
      </c>
      <c r="C3056" s="285">
        <v>6</v>
      </c>
      <c r="D3056" t="s">
        <v>713</v>
      </c>
      <c r="F3056" s="16">
        <v>45</v>
      </c>
      <c r="G3056" t="str">
        <f t="shared" si="691"/>
        <v>heating</v>
      </c>
      <c r="H3056" s="283">
        <f>IF(G3056="heating",F3056*Assumptions!M$4+Assumptions!M$7,0)</f>
        <v>0.26267355323341679</v>
      </c>
      <c r="I3056" s="15">
        <f t="shared" si="692"/>
        <v>1.2083911162615524</v>
      </c>
      <c r="J3056" s="15">
        <f t="shared" si="693"/>
        <v>1.0199659078795975</v>
      </c>
      <c r="K3056" s="283">
        <f t="shared" si="698"/>
        <v>0.32374981470684328</v>
      </c>
      <c r="L3056" s="283">
        <f t="shared" si="699"/>
        <v>3.8225513186096443</v>
      </c>
      <c r="M3056" s="283">
        <f t="shared" si="700"/>
        <v>4.222521559138011</v>
      </c>
      <c r="N3056" s="283">
        <f t="shared" si="701"/>
        <v>3.3574836377085973</v>
      </c>
      <c r="O3056" s="283">
        <f t="shared" si="702"/>
        <v>0.36859458292159258</v>
      </c>
      <c r="P3056" s="21">
        <f t="shared" si="694"/>
        <v>0</v>
      </c>
      <c r="Q3056" s="21">
        <f t="shared" si="695"/>
        <v>0.87787080972652631</v>
      </c>
      <c r="R3056">
        <f t="shared" si="696"/>
        <v>0.83668510409641816</v>
      </c>
      <c r="S3056" s="296">
        <f t="shared" si="703"/>
        <v>0</v>
      </c>
      <c r="T3056" s="283">
        <f t="shared" si="704"/>
        <v>0.32374981470684328</v>
      </c>
    </row>
    <row r="3057" spans="1:20" x14ac:dyDescent="0.25">
      <c r="A3057" s="286">
        <v>43228</v>
      </c>
      <c r="B3057" s="1">
        <f t="shared" si="697"/>
        <v>2</v>
      </c>
      <c r="C3057" s="285">
        <v>7</v>
      </c>
      <c r="D3057" t="s">
        <v>714</v>
      </c>
      <c r="F3057" s="16">
        <v>46</v>
      </c>
      <c r="G3057" t="str">
        <f t="shared" si="691"/>
        <v>heating</v>
      </c>
      <c r="H3057" s="283">
        <f>IF(G3057="heating",F3057*Assumptions!M$4+Assumptions!M$7,0)</f>
        <v>0.2519776789963768</v>
      </c>
      <c r="I3057" s="15">
        <f t="shared" si="692"/>
        <v>1.1637425769249583</v>
      </c>
      <c r="J3057" s="15">
        <f t="shared" si="693"/>
        <v>1.0199659078795975</v>
      </c>
      <c r="K3057" s="283">
        <f t="shared" si="698"/>
        <v>0.29909189947612674</v>
      </c>
      <c r="L3057" s="283">
        <f t="shared" si="699"/>
        <v>3.8708416397494121</v>
      </c>
      <c r="M3057" s="283">
        <f t="shared" si="700"/>
        <v>3.9501999357966318</v>
      </c>
      <c r="N3057" s="283">
        <f t="shared" si="701"/>
        <v>3.4228778732085736</v>
      </c>
      <c r="O3057" s="283">
        <f t="shared" si="702"/>
        <v>0.33823508214118214</v>
      </c>
      <c r="P3057" s="21">
        <f t="shared" si="694"/>
        <v>0</v>
      </c>
      <c r="Q3057" s="21">
        <f t="shared" si="695"/>
        <v>0.97331382064367777</v>
      </c>
      <c r="R3057">
        <f t="shared" si="696"/>
        <v>0.83668510409641816</v>
      </c>
      <c r="S3057" s="296">
        <f t="shared" si="703"/>
        <v>0</v>
      </c>
      <c r="T3057" s="283">
        <f t="shared" si="704"/>
        <v>0.29909189947612674</v>
      </c>
    </row>
    <row r="3058" spans="1:20" x14ac:dyDescent="0.25">
      <c r="A3058" s="286">
        <v>43228</v>
      </c>
      <c r="B3058" s="1">
        <f t="shared" si="697"/>
        <v>2</v>
      </c>
      <c r="C3058" s="285">
        <v>8</v>
      </c>
      <c r="D3058" t="s">
        <v>714</v>
      </c>
      <c r="F3058" s="16">
        <v>46</v>
      </c>
      <c r="G3058" t="str">
        <f t="shared" si="691"/>
        <v>heating</v>
      </c>
      <c r="H3058" s="283">
        <f>IF(G3058="heating",F3058*Assumptions!M$4+Assumptions!M$7,0)</f>
        <v>0.2519776789963768</v>
      </c>
      <c r="I3058" s="15">
        <f t="shared" si="692"/>
        <v>1.094193721037565</v>
      </c>
      <c r="J3058" s="15">
        <f t="shared" si="693"/>
        <v>1.0199659078795975</v>
      </c>
      <c r="K3058" s="283">
        <f t="shared" si="698"/>
        <v>0.28121724246330415</v>
      </c>
      <c r="L3058" s="283">
        <f t="shared" si="699"/>
        <v>3.8708416397494121</v>
      </c>
      <c r="M3058" s="283">
        <f t="shared" si="700"/>
        <v>3.7141237695476876</v>
      </c>
      <c r="N3058" s="283">
        <f t="shared" si="701"/>
        <v>3.4228778732085736</v>
      </c>
      <c r="O3058" s="283">
        <f t="shared" si="702"/>
        <v>0.31802110746126916</v>
      </c>
      <c r="P3058" s="21">
        <f t="shared" si="694"/>
        <v>0</v>
      </c>
      <c r="Q3058" s="21">
        <f t="shared" si="695"/>
        <v>0.94940007506179924</v>
      </c>
      <c r="R3058">
        <f t="shared" si="696"/>
        <v>0.83668510409641816</v>
      </c>
      <c r="S3058" s="296">
        <f t="shared" si="703"/>
        <v>0</v>
      </c>
      <c r="T3058" s="283">
        <f t="shared" si="704"/>
        <v>0.28121724246330415</v>
      </c>
    </row>
    <row r="3059" spans="1:20" x14ac:dyDescent="0.25">
      <c r="A3059" s="286">
        <v>43228</v>
      </c>
      <c r="B3059" s="1">
        <f t="shared" si="697"/>
        <v>2</v>
      </c>
      <c r="C3059" s="285">
        <v>9</v>
      </c>
      <c r="D3059" t="s">
        <v>714</v>
      </c>
      <c r="F3059" s="16">
        <v>46</v>
      </c>
      <c r="G3059" t="str">
        <f t="shared" si="691"/>
        <v>heating</v>
      </c>
      <c r="H3059" s="283">
        <f>IF(G3059="heating",F3059*Assumptions!M$4+Assumptions!M$7,0)</f>
        <v>0.2519776789963768</v>
      </c>
      <c r="I3059" s="15">
        <f t="shared" si="692"/>
        <v>1.0343009000871222</v>
      </c>
      <c r="J3059" s="15">
        <f t="shared" si="693"/>
        <v>1.0199659078795975</v>
      </c>
      <c r="K3059" s="283">
        <f t="shared" si="698"/>
        <v>0.26582426987791891</v>
      </c>
      <c r="L3059" s="283">
        <f t="shared" si="699"/>
        <v>3.8708416397494121</v>
      </c>
      <c r="M3059" s="283">
        <f t="shared" si="700"/>
        <v>3.5108239830104679</v>
      </c>
      <c r="N3059" s="283">
        <f t="shared" si="701"/>
        <v>3.4228778732085736</v>
      </c>
      <c r="O3059" s="283">
        <f t="shared" si="702"/>
        <v>0.30061360376112195</v>
      </c>
      <c r="P3059" s="21">
        <f t="shared" si="694"/>
        <v>0</v>
      </c>
      <c r="Q3059" s="21">
        <f t="shared" si="695"/>
        <v>0.8408485371888097</v>
      </c>
      <c r="R3059">
        <f t="shared" si="696"/>
        <v>0.83668510409641816</v>
      </c>
      <c r="S3059" s="296">
        <f t="shared" si="703"/>
        <v>0</v>
      </c>
      <c r="T3059" s="283">
        <f t="shared" si="704"/>
        <v>0.26582426987791891</v>
      </c>
    </row>
    <row r="3060" spans="1:20" x14ac:dyDescent="0.25">
      <c r="A3060" s="286">
        <v>43228</v>
      </c>
      <c r="B3060" s="1">
        <f t="shared" si="697"/>
        <v>2</v>
      </c>
      <c r="C3060" s="285">
        <v>10</v>
      </c>
      <c r="D3060" t="s">
        <v>714</v>
      </c>
      <c r="F3060" s="16">
        <v>46</v>
      </c>
      <c r="G3060" t="str">
        <f t="shared" si="691"/>
        <v>heating</v>
      </c>
      <c r="H3060" s="283">
        <f>IF(G3060="heating",F3060*Assumptions!M$4+Assumptions!M$7,0)</f>
        <v>0.2519776789963768</v>
      </c>
      <c r="I3060" s="15">
        <f t="shared" si="692"/>
        <v>0.98112329028689171</v>
      </c>
      <c r="J3060" s="15">
        <f t="shared" si="693"/>
        <v>1.0199659078795975</v>
      </c>
      <c r="K3060" s="283">
        <f t="shared" si="698"/>
        <v>0.25215716459181853</v>
      </c>
      <c r="L3060" s="283">
        <f t="shared" si="699"/>
        <v>3.8708416397494121</v>
      </c>
      <c r="M3060" s="283">
        <f t="shared" si="700"/>
        <v>3.3303182638042923</v>
      </c>
      <c r="N3060" s="283">
        <f t="shared" si="701"/>
        <v>3.4228778732085736</v>
      </c>
      <c r="O3060" s="283">
        <f t="shared" si="702"/>
        <v>0.28515783753283819</v>
      </c>
      <c r="P3060" s="21">
        <f t="shared" si="694"/>
        <v>0</v>
      </c>
      <c r="Q3060" s="21">
        <f t="shared" si="695"/>
        <v>0.74504051125983206</v>
      </c>
      <c r="R3060">
        <f t="shared" si="696"/>
        <v>0.83668510409641816</v>
      </c>
      <c r="S3060" s="296">
        <f t="shared" si="703"/>
        <v>0</v>
      </c>
      <c r="T3060" s="283">
        <f t="shared" si="704"/>
        <v>0.25215716459181853</v>
      </c>
    </row>
    <row r="3061" spans="1:20" x14ac:dyDescent="0.25">
      <c r="A3061" s="286">
        <v>43228</v>
      </c>
      <c r="B3061" s="1">
        <f t="shared" si="697"/>
        <v>2</v>
      </c>
      <c r="C3061" s="285">
        <v>11</v>
      </c>
      <c r="D3061" t="s">
        <v>714</v>
      </c>
      <c r="F3061" s="16">
        <v>46</v>
      </c>
      <c r="G3061" t="str">
        <f t="shared" si="691"/>
        <v>heating</v>
      </c>
      <c r="H3061" s="283">
        <f>IF(G3061="heating",F3061*Assumptions!M$4+Assumptions!M$7,0)</f>
        <v>0.2519776789963768</v>
      </c>
      <c r="I3061" s="15">
        <f t="shared" si="692"/>
        <v>0.94956163997961163</v>
      </c>
      <c r="J3061" s="15">
        <f t="shared" si="693"/>
        <v>1.0199659078795975</v>
      </c>
      <c r="K3061" s="283">
        <f t="shared" si="698"/>
        <v>0.24404554770318559</v>
      </c>
      <c r="L3061" s="283">
        <f t="shared" si="699"/>
        <v>3.8708416397494121</v>
      </c>
      <c r="M3061" s="283">
        <f t="shared" si="700"/>
        <v>3.2231856113693427</v>
      </c>
      <c r="N3061" s="283">
        <f t="shared" si="701"/>
        <v>3.4228778732085736</v>
      </c>
      <c r="O3061" s="283">
        <f t="shared" si="702"/>
        <v>0.27598462552198083</v>
      </c>
      <c r="P3061" s="21">
        <f t="shared" si="694"/>
        <v>0</v>
      </c>
      <c r="Q3061" s="21">
        <f t="shared" si="695"/>
        <v>0.72850690893675296</v>
      </c>
      <c r="R3061">
        <f t="shared" si="696"/>
        <v>0.83668510409641816</v>
      </c>
      <c r="S3061" s="296">
        <f t="shared" si="703"/>
        <v>0</v>
      </c>
      <c r="T3061" s="283">
        <f t="shared" si="704"/>
        <v>0.24404554770318559</v>
      </c>
    </row>
    <row r="3062" spans="1:20" x14ac:dyDescent="0.25">
      <c r="A3062" s="286">
        <v>43228</v>
      </c>
      <c r="B3062" s="1">
        <f t="shared" si="697"/>
        <v>2</v>
      </c>
      <c r="C3062" s="285">
        <v>12</v>
      </c>
      <c r="D3062" t="s">
        <v>714</v>
      </c>
      <c r="F3062" s="16">
        <v>48</v>
      </c>
      <c r="G3062" t="str">
        <f t="shared" si="691"/>
        <v>heating</v>
      </c>
      <c r="H3062" s="283">
        <f>IF(G3062="heating",F3062*Assumptions!M$4+Assumptions!M$7,0)</f>
        <v>0.2305859305222967</v>
      </c>
      <c r="I3062" s="15">
        <f t="shared" si="692"/>
        <v>0.91648403420261149</v>
      </c>
      <c r="J3062" s="15">
        <f t="shared" si="693"/>
        <v>1.0199659078795975</v>
      </c>
      <c r="K3062" s="283">
        <f t="shared" si="698"/>
        <v>0.21554768568148566</v>
      </c>
      <c r="L3062" s="283">
        <f t="shared" si="699"/>
        <v>3.9630740889572826</v>
      </c>
      <c r="M3062" s="283">
        <f t="shared" si="700"/>
        <v>2.9146377007773232</v>
      </c>
      <c r="N3062" s="283">
        <f t="shared" si="701"/>
        <v>3.5524856183738187</v>
      </c>
      <c r="O3062" s="283">
        <f t="shared" si="702"/>
        <v>0.24046021288329281</v>
      </c>
      <c r="P3062" s="21">
        <f t="shared" si="694"/>
        <v>0</v>
      </c>
      <c r="Q3062" s="21">
        <f t="shared" si="695"/>
        <v>0.75910815787401487</v>
      </c>
      <c r="R3062">
        <f t="shared" si="696"/>
        <v>0.83668510409641816</v>
      </c>
      <c r="S3062" s="296">
        <f t="shared" si="703"/>
        <v>0</v>
      </c>
      <c r="T3062" s="283">
        <f t="shared" si="704"/>
        <v>0.21554768568148566</v>
      </c>
    </row>
    <row r="3063" spans="1:20" x14ac:dyDescent="0.25">
      <c r="A3063" s="286">
        <v>43228</v>
      </c>
      <c r="B3063" s="1">
        <f t="shared" si="697"/>
        <v>2</v>
      </c>
      <c r="C3063" s="285">
        <v>13</v>
      </c>
      <c r="D3063" t="s">
        <v>714</v>
      </c>
      <c r="F3063" s="16">
        <v>48</v>
      </c>
      <c r="G3063" t="str">
        <f t="shared" si="691"/>
        <v>heating</v>
      </c>
      <c r="H3063" s="283">
        <f>IF(G3063="heating",F3063*Assumptions!M$4+Assumptions!M$7,0)</f>
        <v>0.2305859305222967</v>
      </c>
      <c r="I3063" s="15">
        <f t="shared" si="692"/>
        <v>0.90040206880052787</v>
      </c>
      <c r="J3063" s="15">
        <f t="shared" si="693"/>
        <v>1.0199659078795975</v>
      </c>
      <c r="K3063" s="283">
        <f t="shared" si="698"/>
        <v>0.21176537164843781</v>
      </c>
      <c r="L3063" s="283">
        <f t="shared" si="699"/>
        <v>3.9630740889572826</v>
      </c>
      <c r="M3063" s="283">
        <f t="shared" si="700"/>
        <v>2.8634932171701521</v>
      </c>
      <c r="N3063" s="283">
        <f t="shared" si="701"/>
        <v>3.5524856183738187</v>
      </c>
      <c r="O3063" s="283">
        <f t="shared" si="702"/>
        <v>0.23624074731722722</v>
      </c>
      <c r="P3063" s="21">
        <f t="shared" si="694"/>
        <v>0</v>
      </c>
      <c r="Q3063" s="21">
        <f t="shared" si="695"/>
        <v>0.79115902007799765</v>
      </c>
      <c r="R3063">
        <f t="shared" si="696"/>
        <v>0.83668510409641816</v>
      </c>
      <c r="S3063" s="296">
        <f t="shared" si="703"/>
        <v>0</v>
      </c>
      <c r="T3063" s="283">
        <f t="shared" si="704"/>
        <v>0.21176537164843781</v>
      </c>
    </row>
    <row r="3064" spans="1:20" x14ac:dyDescent="0.25">
      <c r="A3064" s="286">
        <v>43228</v>
      </c>
      <c r="B3064" s="1">
        <f t="shared" si="697"/>
        <v>2</v>
      </c>
      <c r="C3064" s="285">
        <v>14</v>
      </c>
      <c r="D3064" t="s">
        <v>714</v>
      </c>
      <c r="F3064" s="16">
        <v>54</v>
      </c>
      <c r="G3064" t="str">
        <f t="shared" si="691"/>
        <v>heating</v>
      </c>
      <c r="H3064" s="283">
        <f>IF(G3064="heating",F3064*Assumptions!M$4+Assumptions!M$7,0)</f>
        <v>0.16641068510005663</v>
      </c>
      <c r="I3064" s="15">
        <f t="shared" si="692"/>
        <v>0.86032894500746537</v>
      </c>
      <c r="J3064" s="15">
        <f t="shared" si="693"/>
        <v>1.0199659078795975</v>
      </c>
      <c r="K3064" s="283">
        <f t="shared" si="698"/>
        <v>0.14602640683482493</v>
      </c>
      <c r="L3064" s="283">
        <f t="shared" si="699"/>
        <v>4.1559947708987721</v>
      </c>
      <c r="M3064" s="283">
        <f t="shared" si="700"/>
        <v>2.0706915627420992</v>
      </c>
      <c r="N3064" s="283">
        <f t="shared" si="701"/>
        <v>3.9259252525022648</v>
      </c>
      <c r="O3064" s="283">
        <f t="shared" si="702"/>
        <v>0.15458393733600995</v>
      </c>
      <c r="P3064" s="21">
        <f t="shared" si="694"/>
        <v>0</v>
      </c>
      <c r="Q3064" s="21">
        <f t="shared" si="695"/>
        <v>0.84355555031342389</v>
      </c>
      <c r="R3064">
        <f t="shared" si="696"/>
        <v>0.83668510409641816</v>
      </c>
      <c r="S3064" s="296">
        <f t="shared" si="703"/>
        <v>0</v>
      </c>
      <c r="T3064" s="283">
        <f t="shared" si="704"/>
        <v>0.14602640683482493</v>
      </c>
    </row>
    <row r="3065" spans="1:20" x14ac:dyDescent="0.25">
      <c r="A3065" s="286">
        <v>43228</v>
      </c>
      <c r="B3065" s="1">
        <f t="shared" si="697"/>
        <v>2</v>
      </c>
      <c r="C3065" s="285">
        <v>15</v>
      </c>
      <c r="D3065" t="s">
        <v>714</v>
      </c>
      <c r="F3065" s="16">
        <v>54</v>
      </c>
      <c r="G3065" t="str">
        <f t="shared" si="691"/>
        <v>heating</v>
      </c>
      <c r="H3065" s="283">
        <f>IF(G3065="heating",F3065*Assumptions!M$4+Assumptions!M$7,0)</f>
        <v>0.16641068510005663</v>
      </c>
      <c r="I3065" s="15">
        <f t="shared" si="692"/>
        <v>0.85754515037175039</v>
      </c>
      <c r="J3065" s="15">
        <f t="shared" si="693"/>
        <v>1.0199659078795975</v>
      </c>
      <c r="K3065" s="283">
        <f t="shared" si="698"/>
        <v>0.14555390439215052</v>
      </c>
      <c r="L3065" s="283">
        <f t="shared" si="699"/>
        <v>4.1559947708987721</v>
      </c>
      <c r="M3065" s="283">
        <f t="shared" si="700"/>
        <v>2.063991358014555</v>
      </c>
      <c r="N3065" s="283">
        <f t="shared" si="701"/>
        <v>3.9259252525022648</v>
      </c>
      <c r="O3065" s="283">
        <f t="shared" si="702"/>
        <v>0.15408374501071281</v>
      </c>
      <c r="P3065" s="21">
        <f t="shared" si="694"/>
        <v>0</v>
      </c>
      <c r="Q3065" s="21">
        <f t="shared" si="695"/>
        <v>0.96592607327566882</v>
      </c>
      <c r="R3065">
        <f t="shared" si="696"/>
        <v>0.83668510409641816</v>
      </c>
      <c r="S3065" s="296">
        <f t="shared" si="703"/>
        <v>0</v>
      </c>
      <c r="T3065" s="283">
        <f t="shared" si="704"/>
        <v>0.14555390439215052</v>
      </c>
    </row>
    <row r="3066" spans="1:20" x14ac:dyDescent="0.25">
      <c r="A3066" s="286">
        <v>43228</v>
      </c>
      <c r="B3066" s="1">
        <f t="shared" si="697"/>
        <v>2</v>
      </c>
      <c r="C3066" s="285">
        <v>16</v>
      </c>
      <c r="D3066" t="s">
        <v>714</v>
      </c>
      <c r="F3066" s="16">
        <v>54</v>
      </c>
      <c r="G3066" t="str">
        <f t="shared" si="691"/>
        <v>heating</v>
      </c>
      <c r="H3066" s="283">
        <f>IF(G3066="heating",F3066*Assumptions!M$4+Assumptions!M$7,0)</f>
        <v>0.16641068510005663</v>
      </c>
      <c r="I3066" s="15">
        <f t="shared" si="692"/>
        <v>0.88344815438260227</v>
      </c>
      <c r="J3066" s="15">
        <f t="shared" si="693"/>
        <v>1.0199659078795975</v>
      </c>
      <c r="K3066" s="283">
        <f t="shared" si="698"/>
        <v>0.14995050481328354</v>
      </c>
      <c r="L3066" s="283">
        <f t="shared" si="699"/>
        <v>4.1559947708987721</v>
      </c>
      <c r="M3066" s="283">
        <f t="shared" si="700"/>
        <v>2.1263362694187391</v>
      </c>
      <c r="N3066" s="283">
        <f t="shared" si="701"/>
        <v>3.9259252525022648</v>
      </c>
      <c r="O3066" s="283">
        <f t="shared" si="702"/>
        <v>0.15873799774981276</v>
      </c>
      <c r="P3066" s="21">
        <f t="shared" si="694"/>
        <v>0</v>
      </c>
      <c r="Q3066" s="21">
        <f t="shared" si="695"/>
        <v>1.1649354943302594</v>
      </c>
      <c r="R3066">
        <f t="shared" si="696"/>
        <v>0.83668510409641816</v>
      </c>
      <c r="S3066" s="296">
        <f t="shared" si="703"/>
        <v>0</v>
      </c>
      <c r="T3066" s="283">
        <f t="shared" si="704"/>
        <v>0.14995050481328354</v>
      </c>
    </row>
    <row r="3067" spans="1:20" x14ac:dyDescent="0.25">
      <c r="A3067" s="286">
        <v>43228</v>
      </c>
      <c r="B3067" s="1">
        <f t="shared" si="697"/>
        <v>2</v>
      </c>
      <c r="C3067" s="285">
        <v>17</v>
      </c>
      <c r="D3067" t="s">
        <v>714</v>
      </c>
      <c r="F3067" s="16">
        <v>54</v>
      </c>
      <c r="G3067" t="str">
        <f t="shared" si="691"/>
        <v>heating</v>
      </c>
      <c r="H3067" s="283">
        <f>IF(G3067="heating",F3067*Assumptions!M$4+Assumptions!M$7,0)</f>
        <v>0.16641068510005663</v>
      </c>
      <c r="I3067" s="15">
        <f t="shared" si="692"/>
        <v>0.94025748850374469</v>
      </c>
      <c r="J3067" s="15">
        <f t="shared" si="693"/>
        <v>1.0199659078795975</v>
      </c>
      <c r="K3067" s="283">
        <f t="shared" si="698"/>
        <v>0.15959293633268043</v>
      </c>
      <c r="L3067" s="283">
        <f t="shared" si="699"/>
        <v>4.1559947708987721</v>
      </c>
      <c r="M3067" s="283">
        <f t="shared" si="700"/>
        <v>2.263068399067854</v>
      </c>
      <c r="N3067" s="283">
        <f t="shared" si="701"/>
        <v>3.9259252525022648</v>
      </c>
      <c r="O3067" s="283">
        <f t="shared" si="702"/>
        <v>0.16894550105054959</v>
      </c>
      <c r="P3067" s="21">
        <f t="shared" si="694"/>
        <v>0</v>
      </c>
      <c r="Q3067" s="21">
        <f t="shared" si="695"/>
        <v>1.3521540118753073</v>
      </c>
      <c r="R3067">
        <f t="shared" si="696"/>
        <v>0.83668510409641816</v>
      </c>
      <c r="S3067" s="296">
        <f t="shared" si="703"/>
        <v>0</v>
      </c>
      <c r="T3067" s="283">
        <f t="shared" si="704"/>
        <v>0.15959293633268043</v>
      </c>
    </row>
    <row r="3068" spans="1:20" x14ac:dyDescent="0.25">
      <c r="A3068" s="286">
        <v>43228</v>
      </c>
      <c r="B3068" s="1">
        <f t="shared" si="697"/>
        <v>2</v>
      </c>
      <c r="C3068" s="285">
        <v>18</v>
      </c>
      <c r="D3068" t="s">
        <v>714</v>
      </c>
      <c r="F3068" s="16">
        <v>45</v>
      </c>
      <c r="G3068" t="str">
        <f t="shared" si="691"/>
        <v>heating</v>
      </c>
      <c r="H3068" s="283">
        <f>IF(G3068="heating",F3068*Assumptions!M$4+Assumptions!M$7,0)</f>
        <v>0.26267355323341679</v>
      </c>
      <c r="I3068" s="15">
        <f t="shared" si="692"/>
        <v>0.98182363790757687</v>
      </c>
      <c r="J3068" s="15">
        <f t="shared" si="693"/>
        <v>1.0199659078795975</v>
      </c>
      <c r="K3068" s="283">
        <f t="shared" si="698"/>
        <v>0.26304829336280544</v>
      </c>
      <c r="L3068" s="283">
        <f t="shared" si="699"/>
        <v>3.8225513186096443</v>
      </c>
      <c r="M3068" s="283">
        <f t="shared" si="700"/>
        <v>3.4308192294246527</v>
      </c>
      <c r="N3068" s="283">
        <f t="shared" si="701"/>
        <v>3.3574836377085973</v>
      </c>
      <c r="O3068" s="283">
        <f t="shared" si="702"/>
        <v>0.29948488485806857</v>
      </c>
      <c r="P3068" s="21">
        <f t="shared" si="694"/>
        <v>0</v>
      </c>
      <c r="Q3068" s="21">
        <f t="shared" si="695"/>
        <v>1.5598916921549892</v>
      </c>
      <c r="R3068">
        <f t="shared" si="696"/>
        <v>0.83668510409641816</v>
      </c>
      <c r="S3068" s="296">
        <f t="shared" si="703"/>
        <v>0</v>
      </c>
      <c r="T3068" s="283">
        <f t="shared" si="704"/>
        <v>0.26304829336280544</v>
      </c>
    </row>
    <row r="3069" spans="1:20" x14ac:dyDescent="0.25">
      <c r="A3069" s="286">
        <v>43228</v>
      </c>
      <c r="B3069" s="1">
        <f t="shared" si="697"/>
        <v>2</v>
      </c>
      <c r="C3069" s="285">
        <v>19</v>
      </c>
      <c r="D3069" t="s">
        <v>714</v>
      </c>
      <c r="F3069" s="16">
        <v>46</v>
      </c>
      <c r="G3069" t="str">
        <f t="shared" si="691"/>
        <v>heating</v>
      </c>
      <c r="H3069" s="283">
        <f>IF(G3069="heating",F3069*Assumptions!M$4+Assumptions!M$7,0)</f>
        <v>0.2519776789963768</v>
      </c>
      <c r="I3069" s="15">
        <f t="shared" si="692"/>
        <v>0.98418842963438757</v>
      </c>
      <c r="J3069" s="15">
        <f t="shared" si="693"/>
        <v>1.0199659078795975</v>
      </c>
      <c r="K3069" s="283">
        <f t="shared" si="698"/>
        <v>0.25294493189343598</v>
      </c>
      <c r="L3069" s="283">
        <f t="shared" si="699"/>
        <v>3.8708416397494121</v>
      </c>
      <c r="M3069" s="283">
        <f t="shared" si="700"/>
        <v>3.3407225520839896</v>
      </c>
      <c r="N3069" s="283">
        <f t="shared" si="701"/>
        <v>3.4228778732085736</v>
      </c>
      <c r="O3069" s="283">
        <f t="shared" si="702"/>
        <v>0.28604870264298465</v>
      </c>
      <c r="P3069" s="21">
        <f t="shared" si="694"/>
        <v>0</v>
      </c>
      <c r="Q3069" s="21">
        <f t="shared" si="695"/>
        <v>1.6764212681468484</v>
      </c>
      <c r="R3069">
        <f t="shared" si="696"/>
        <v>0.83668510409641816</v>
      </c>
      <c r="S3069" s="296">
        <f t="shared" si="703"/>
        <v>0</v>
      </c>
      <c r="T3069" s="283">
        <f t="shared" si="704"/>
        <v>0.25294493189343598</v>
      </c>
    </row>
    <row r="3070" spans="1:20" x14ac:dyDescent="0.25">
      <c r="A3070" s="286">
        <v>43228</v>
      </c>
      <c r="B3070" s="1">
        <f t="shared" si="697"/>
        <v>2</v>
      </c>
      <c r="C3070" s="285">
        <v>20</v>
      </c>
      <c r="D3070" t="s">
        <v>714</v>
      </c>
      <c r="F3070" s="16">
        <v>45</v>
      </c>
      <c r="G3070" t="str">
        <f t="shared" si="691"/>
        <v>heating</v>
      </c>
      <c r="H3070" s="283">
        <f>IF(G3070="heating",F3070*Assumptions!M$4+Assumptions!M$7,0)</f>
        <v>0.26267355323341679</v>
      </c>
      <c r="I3070" s="15">
        <f t="shared" si="692"/>
        <v>0.97071962311712034</v>
      </c>
      <c r="J3070" s="15">
        <f t="shared" si="693"/>
        <v>1.0199659078795975</v>
      </c>
      <c r="K3070" s="283">
        <f t="shared" si="698"/>
        <v>0.2600733271597816</v>
      </c>
      <c r="L3070" s="283">
        <f t="shared" si="699"/>
        <v>3.8225513186096443</v>
      </c>
      <c r="M3070" s="283">
        <f t="shared" si="700"/>
        <v>3.3920180985534278</v>
      </c>
      <c r="N3070" s="283">
        <f t="shared" si="701"/>
        <v>3.3574836377085973</v>
      </c>
      <c r="O3070" s="283">
        <f t="shared" si="702"/>
        <v>0.29609783604136936</v>
      </c>
      <c r="P3070" s="21">
        <f t="shared" si="694"/>
        <v>0</v>
      </c>
      <c r="Q3070" s="21">
        <f t="shared" si="695"/>
        <v>1.52436960139122</v>
      </c>
      <c r="R3070">
        <f t="shared" si="696"/>
        <v>0.83668510409641816</v>
      </c>
      <c r="S3070" s="296">
        <f t="shared" si="703"/>
        <v>0</v>
      </c>
      <c r="T3070" s="283">
        <f t="shared" si="704"/>
        <v>0.2600733271597816</v>
      </c>
    </row>
    <row r="3071" spans="1:20" x14ac:dyDescent="0.25">
      <c r="A3071" s="286">
        <v>43228</v>
      </c>
      <c r="B3071" s="1">
        <f t="shared" si="697"/>
        <v>2</v>
      </c>
      <c r="C3071" s="285">
        <v>21</v>
      </c>
      <c r="D3071" t="s">
        <v>714</v>
      </c>
      <c r="F3071" s="16">
        <v>43</v>
      </c>
      <c r="G3071" t="str">
        <f t="shared" si="691"/>
        <v>heating</v>
      </c>
      <c r="H3071" s="283">
        <f>IF(G3071="heating",F3071*Assumptions!M$4+Assumptions!M$7,0)</f>
        <v>0.28406530170749683</v>
      </c>
      <c r="I3071" s="15">
        <f t="shared" si="692"/>
        <v>0.95751150862929935</v>
      </c>
      <c r="J3071" s="15">
        <f t="shared" si="693"/>
        <v>1.0199659078795975</v>
      </c>
      <c r="K3071" s="283">
        <f t="shared" si="698"/>
        <v>0.27742643858551391</v>
      </c>
      <c r="L3071" s="283">
        <f t="shared" si="699"/>
        <v>3.7370271581932331</v>
      </c>
      <c r="M3071" s="283">
        <f t="shared" si="700"/>
        <v>3.5373914619673732</v>
      </c>
      <c r="N3071" s="283">
        <f t="shared" si="701"/>
        <v>3.2278965655525562</v>
      </c>
      <c r="O3071" s="283">
        <f t="shared" si="702"/>
        <v>0.32118443523218038</v>
      </c>
      <c r="P3071" s="21">
        <f t="shared" si="694"/>
        <v>0</v>
      </c>
      <c r="Q3071" s="21">
        <f t="shared" si="695"/>
        <v>1.4448604713749031</v>
      </c>
      <c r="R3071">
        <f t="shared" si="696"/>
        <v>0.83668510409641816</v>
      </c>
      <c r="S3071" s="296">
        <f t="shared" si="703"/>
        <v>0</v>
      </c>
      <c r="T3071" s="283">
        <f t="shared" si="704"/>
        <v>0.27742643858551391</v>
      </c>
    </row>
    <row r="3072" spans="1:20" x14ac:dyDescent="0.25">
      <c r="A3072" s="286">
        <v>43228</v>
      </c>
      <c r="B3072" s="1">
        <f t="shared" si="697"/>
        <v>2</v>
      </c>
      <c r="C3072" s="285">
        <v>22</v>
      </c>
      <c r="D3072" t="s">
        <v>714</v>
      </c>
      <c r="F3072" s="16">
        <v>43</v>
      </c>
      <c r="G3072" t="str">
        <f t="shared" si="691"/>
        <v>heating</v>
      </c>
      <c r="H3072" s="283">
        <f>IF(G3072="heating",F3072*Assumptions!M$4+Assumptions!M$7,0)</f>
        <v>0.28406530170749683</v>
      </c>
      <c r="I3072" s="15">
        <f t="shared" si="692"/>
        <v>0.9426530227543114</v>
      </c>
      <c r="J3072" s="15">
        <f t="shared" si="693"/>
        <v>1.0199659078795975</v>
      </c>
      <c r="K3072" s="283">
        <f t="shared" si="698"/>
        <v>0.2731213866024082</v>
      </c>
      <c r="L3072" s="283">
        <f t="shared" si="699"/>
        <v>3.7370271581932331</v>
      </c>
      <c r="M3072" s="283">
        <f t="shared" si="700"/>
        <v>3.4824988778070147</v>
      </c>
      <c r="N3072" s="283">
        <f t="shared" si="701"/>
        <v>3.2278965655525562</v>
      </c>
      <c r="O3072" s="283">
        <f t="shared" si="702"/>
        <v>0.31620035477867747</v>
      </c>
      <c r="P3072" s="21">
        <f t="shared" si="694"/>
        <v>0</v>
      </c>
      <c r="Q3072" s="21">
        <f t="shared" si="695"/>
        <v>1.2427137171080138</v>
      </c>
      <c r="R3072">
        <f t="shared" si="696"/>
        <v>0.83668510409641816</v>
      </c>
      <c r="S3072" s="296">
        <f t="shared" si="703"/>
        <v>0</v>
      </c>
      <c r="T3072" s="283">
        <f t="shared" si="704"/>
        <v>0.2731213866024082</v>
      </c>
    </row>
    <row r="3073" spans="1:20" x14ac:dyDescent="0.25">
      <c r="A3073" s="286">
        <v>43228</v>
      </c>
      <c r="B3073" s="1">
        <f t="shared" si="697"/>
        <v>2</v>
      </c>
      <c r="C3073" s="285">
        <v>23</v>
      </c>
      <c r="D3073" t="s">
        <v>713</v>
      </c>
      <c r="F3073" s="16">
        <v>39</v>
      </c>
      <c r="G3073" t="str">
        <f t="shared" si="691"/>
        <v>heating</v>
      </c>
      <c r="H3073" s="283">
        <f>IF(G3073="heating",F3073*Assumptions!M$4+Assumptions!M$7,0)</f>
        <v>0.32684879865565691</v>
      </c>
      <c r="I3073" s="15">
        <f t="shared" si="692"/>
        <v>0.94450710149963013</v>
      </c>
      <c r="J3073" s="15">
        <f t="shared" si="693"/>
        <v>1.0199659078795975</v>
      </c>
      <c r="K3073" s="283">
        <f t="shared" si="698"/>
        <v>0.3148747070628567</v>
      </c>
      <c r="L3073" s="283">
        <f t="shared" si="699"/>
        <v>3.4953736047983544</v>
      </c>
      <c r="M3073" s="283">
        <f t="shared" si="700"/>
        <v>3.7552633724914521</v>
      </c>
      <c r="N3073" s="283">
        <f t="shared" si="701"/>
        <v>2.9501734199721237</v>
      </c>
      <c r="O3073" s="283">
        <f t="shared" si="702"/>
        <v>0.37306442137781948</v>
      </c>
      <c r="P3073" s="21">
        <f t="shared" si="694"/>
        <v>0</v>
      </c>
      <c r="Q3073" s="21">
        <f t="shared" si="695"/>
        <v>1.0297519246597011</v>
      </c>
      <c r="R3073">
        <f t="shared" si="696"/>
        <v>0.83668510409641816</v>
      </c>
      <c r="S3073" s="296">
        <f t="shared" si="703"/>
        <v>0</v>
      </c>
      <c r="T3073" s="283">
        <f t="shared" si="704"/>
        <v>0.3148747070628567</v>
      </c>
    </row>
    <row r="3074" spans="1:20" x14ac:dyDescent="0.25">
      <c r="A3074" s="286">
        <v>43229</v>
      </c>
      <c r="B3074" s="1">
        <f t="shared" si="697"/>
        <v>3</v>
      </c>
      <c r="C3074" s="285">
        <v>0</v>
      </c>
      <c r="D3074" t="s">
        <v>713</v>
      </c>
      <c r="F3074" s="16">
        <v>39</v>
      </c>
      <c r="G3074" t="str">
        <f t="shared" ref="G3074:G3137" si="705">VLOOKUP(A3074,U$2:W$366,3,FALSE)</f>
        <v>heating</v>
      </c>
      <c r="H3074" s="283">
        <f>IF(G3074="heating",F3074*Assumptions!M$4+Assumptions!M$7,0)</f>
        <v>0.32684879865565691</v>
      </c>
      <c r="I3074" s="15">
        <f t="shared" ref="I3074:I3137" si="706">VLOOKUP(C3074,AO$2:AQ$25,3,FALSE)</f>
        <v>0.97481507806017154</v>
      </c>
      <c r="J3074" s="15">
        <f t="shared" ref="J3074:J3137" si="707">VLOOKUP(B3074,AS$4:AU$10,3,FALSE)</f>
        <v>1.0263036171733995</v>
      </c>
      <c r="K3074" s="283">
        <f t="shared" si="698"/>
        <v>0.32699792037653336</v>
      </c>
      <c r="L3074" s="283">
        <f t="shared" si="699"/>
        <v>3.4953736047983544</v>
      </c>
      <c r="M3074" s="283">
        <f t="shared" si="700"/>
        <v>3.8998474178039979</v>
      </c>
      <c r="N3074" s="283">
        <f t="shared" si="701"/>
        <v>2.9501734199721237</v>
      </c>
      <c r="O3074" s="283">
        <f t="shared" si="702"/>
        <v>0.38742803794866021</v>
      </c>
      <c r="P3074" s="21">
        <f t="shared" ref="P3074:P3137" si="708">IF(G3074="cooling",IF(F3074&lt;61,0.025,(F3074^2*AX$25+F3074*AY$25+AZ$25)),0)</f>
        <v>0</v>
      </c>
      <c r="Q3074" s="21">
        <f t="shared" ref="Q3074:Q3137" si="709">VLOOKUP(C3074,BB$2:BC$25,2,FALSE)</f>
        <v>0.90668853391740301</v>
      </c>
      <c r="R3074">
        <f t="shared" ref="R3074:R3137" si="710">VLOOKUP(B3074,AS$4:AV$10,4,FALSE)</f>
        <v>0.9421089825381942</v>
      </c>
      <c r="S3074" s="296">
        <f t="shared" si="703"/>
        <v>0</v>
      </c>
      <c r="T3074" s="283">
        <f t="shared" si="704"/>
        <v>0.32699792037653336</v>
      </c>
    </row>
    <row r="3075" spans="1:20" x14ac:dyDescent="0.25">
      <c r="A3075" s="286">
        <v>43229</v>
      </c>
      <c r="B3075" s="1">
        <f t="shared" ref="B3075:B3138" si="711">WEEKDAY(A3075,2)</f>
        <v>3</v>
      </c>
      <c r="C3075" s="285">
        <v>1</v>
      </c>
      <c r="D3075" t="s">
        <v>713</v>
      </c>
      <c r="F3075" s="16">
        <v>37</v>
      </c>
      <c r="G3075" t="str">
        <f t="shared" si="705"/>
        <v>heating</v>
      </c>
      <c r="H3075" s="283">
        <f>IF(G3075="heating",F3075*Assumptions!M$4+Assumptions!M$7,0)</f>
        <v>0.34824054712973695</v>
      </c>
      <c r="I3075" s="15">
        <f t="shared" si="706"/>
        <v>1.012242869806885</v>
      </c>
      <c r="J3075" s="15">
        <f t="shared" si="707"/>
        <v>1.0263036171733995</v>
      </c>
      <c r="K3075" s="283">
        <f t="shared" ref="K3075:K3138" si="712">H3075*I3075*J3075</f>
        <v>0.36177614136215164</v>
      </c>
      <c r="L3075" s="283">
        <f t="shared" ref="L3075:L3138" si="713">VLOOKUP(F3075,BL$2:BN$92,2,FALSE)</f>
        <v>3.3550920610042541</v>
      </c>
      <c r="M3075" s="283">
        <f t="shared" ref="M3075:M3138" si="714">IF(G3075="heating",K3075*(L3075*3.412),0)</f>
        <v>4.1414591902496243</v>
      </c>
      <c r="N3075" s="283">
        <f t="shared" ref="N3075:N3138" si="715">VLOOKUP(F3075,BL$2:BN$92,3,FALSE)</f>
        <v>2.8034223547707424</v>
      </c>
      <c r="O3075" s="283">
        <f t="shared" ref="O3075:O3138" si="716">IF(F3075&lt;=61,IF(G3075="heating",IF(F3075&gt;=5,K3075*L3075/N3075,0),0),0)</f>
        <v>0.43296803197681893</v>
      </c>
      <c r="P3075" s="21">
        <f t="shared" si="708"/>
        <v>0</v>
      </c>
      <c r="Q3075" s="21">
        <f t="shared" si="709"/>
        <v>0.81803459285312596</v>
      </c>
      <c r="R3075">
        <f t="shared" si="710"/>
        <v>0.9421089825381942</v>
      </c>
      <c r="S3075" s="296">
        <f t="shared" ref="S3075:S3138" si="717">P3075*Q3075*R3075</f>
        <v>0</v>
      </c>
      <c r="T3075" s="283">
        <f t="shared" ref="T3075:T3138" si="718">K3075+S3075</f>
        <v>0.36177614136215164</v>
      </c>
    </row>
    <row r="3076" spans="1:20" x14ac:dyDescent="0.25">
      <c r="A3076" s="286">
        <v>43229</v>
      </c>
      <c r="B3076" s="1">
        <f t="shared" si="711"/>
        <v>3</v>
      </c>
      <c r="C3076" s="285">
        <v>2</v>
      </c>
      <c r="D3076" t="s">
        <v>713</v>
      </c>
      <c r="F3076" s="16">
        <v>37</v>
      </c>
      <c r="G3076" t="str">
        <f t="shared" si="705"/>
        <v>heating</v>
      </c>
      <c r="H3076" s="283">
        <f>IF(G3076="heating",F3076*Assumptions!M$4+Assumptions!M$7,0)</f>
        <v>0.34824054712973695</v>
      </c>
      <c r="I3076" s="15">
        <f t="shared" si="706"/>
        <v>1.0509704703585963</v>
      </c>
      <c r="J3076" s="15">
        <f t="shared" si="707"/>
        <v>1.0263036171733995</v>
      </c>
      <c r="K3076" s="283">
        <f t="shared" si="712"/>
        <v>0.37561740644756114</v>
      </c>
      <c r="L3076" s="283">
        <f t="shared" si="713"/>
        <v>3.3550920610042541</v>
      </c>
      <c r="M3076" s="283">
        <f t="shared" si="714"/>
        <v>4.2999080981207163</v>
      </c>
      <c r="N3076" s="283">
        <f t="shared" si="715"/>
        <v>2.8034223547707424</v>
      </c>
      <c r="O3076" s="283">
        <f t="shared" si="716"/>
        <v>0.44953304171332376</v>
      </c>
      <c r="P3076" s="21">
        <f t="shared" si="708"/>
        <v>0</v>
      </c>
      <c r="Q3076" s="21">
        <f t="shared" si="709"/>
        <v>0.74507607494346417</v>
      </c>
      <c r="R3076">
        <f t="shared" si="710"/>
        <v>0.9421089825381942</v>
      </c>
      <c r="S3076" s="296">
        <f t="shared" si="717"/>
        <v>0</v>
      </c>
      <c r="T3076" s="283">
        <f t="shared" si="718"/>
        <v>0.37561740644756114</v>
      </c>
    </row>
    <row r="3077" spans="1:20" x14ac:dyDescent="0.25">
      <c r="A3077" s="286">
        <v>43229</v>
      </c>
      <c r="B3077" s="1">
        <f t="shared" si="711"/>
        <v>3</v>
      </c>
      <c r="C3077" s="285">
        <v>3</v>
      </c>
      <c r="D3077" t="s">
        <v>713</v>
      </c>
      <c r="F3077" s="16">
        <v>37</v>
      </c>
      <c r="G3077" t="str">
        <f t="shared" si="705"/>
        <v>heating</v>
      </c>
      <c r="H3077" s="283">
        <f>IF(G3077="heating",F3077*Assumptions!M$4+Assumptions!M$7,0)</f>
        <v>0.34824054712973695</v>
      </c>
      <c r="I3077" s="15">
        <f t="shared" si="706"/>
        <v>1.0924036124451033</v>
      </c>
      <c r="J3077" s="15">
        <f t="shared" si="707"/>
        <v>1.0263036171733995</v>
      </c>
      <c r="K3077" s="283">
        <f t="shared" si="712"/>
        <v>0.3904256335200087</v>
      </c>
      <c r="L3077" s="283">
        <f t="shared" si="713"/>
        <v>3.3550920610042541</v>
      </c>
      <c r="M3077" s="283">
        <f t="shared" si="714"/>
        <v>4.4694263750020538</v>
      </c>
      <c r="N3077" s="283">
        <f t="shared" si="715"/>
        <v>2.8034223547707424</v>
      </c>
      <c r="O3077" s="283">
        <f t="shared" si="716"/>
        <v>0.46725529644378516</v>
      </c>
      <c r="P3077" s="21">
        <f t="shared" si="708"/>
        <v>0</v>
      </c>
      <c r="Q3077" s="21">
        <f t="shared" si="709"/>
        <v>0.69158980876382303</v>
      </c>
      <c r="R3077">
        <f t="shared" si="710"/>
        <v>0.9421089825381942</v>
      </c>
      <c r="S3077" s="296">
        <f t="shared" si="717"/>
        <v>0</v>
      </c>
      <c r="T3077" s="283">
        <f t="shared" si="718"/>
        <v>0.3904256335200087</v>
      </c>
    </row>
    <row r="3078" spans="1:20" x14ac:dyDescent="0.25">
      <c r="A3078" s="286">
        <v>43229</v>
      </c>
      <c r="B3078" s="1">
        <f t="shared" si="711"/>
        <v>3</v>
      </c>
      <c r="C3078" s="285">
        <v>4</v>
      </c>
      <c r="D3078" t="s">
        <v>713</v>
      </c>
      <c r="F3078" s="16">
        <v>36</v>
      </c>
      <c r="G3078" t="str">
        <f t="shared" si="705"/>
        <v>heating</v>
      </c>
      <c r="H3078" s="283">
        <f>IF(G3078="heating",F3078*Assumptions!M$4+Assumptions!M$7,0)</f>
        <v>0.358936421366777</v>
      </c>
      <c r="I3078" s="15">
        <f t="shared" si="706"/>
        <v>1.1348296917927807</v>
      </c>
      <c r="J3078" s="15">
        <f t="shared" si="707"/>
        <v>1.0263036171733995</v>
      </c>
      <c r="K3078" s="283">
        <f t="shared" si="712"/>
        <v>0.41804600575406803</v>
      </c>
      <c r="L3078" s="283">
        <f t="shared" si="713"/>
        <v>3.2767200477248446</v>
      </c>
      <c r="M3078" s="283">
        <f t="shared" si="714"/>
        <v>4.6738249116823187</v>
      </c>
      <c r="N3078" s="283">
        <f t="shared" si="715"/>
        <v>2.7263288431388362</v>
      </c>
      <c r="O3078" s="283">
        <f t="shared" si="716"/>
        <v>0.50244112384791051</v>
      </c>
      <c r="P3078" s="21">
        <f t="shared" si="708"/>
        <v>0</v>
      </c>
      <c r="Q3078" s="21">
        <f t="shared" si="709"/>
        <v>0.6473875548762833</v>
      </c>
      <c r="R3078">
        <f t="shared" si="710"/>
        <v>0.9421089825381942</v>
      </c>
      <c r="S3078" s="296">
        <f t="shared" si="717"/>
        <v>0</v>
      </c>
      <c r="T3078" s="283">
        <f t="shared" si="718"/>
        <v>0.41804600575406803</v>
      </c>
    </row>
    <row r="3079" spans="1:20" x14ac:dyDescent="0.25">
      <c r="A3079" s="286">
        <v>43229</v>
      </c>
      <c r="B3079" s="1">
        <f t="shared" si="711"/>
        <v>3</v>
      </c>
      <c r="C3079" s="285">
        <v>5</v>
      </c>
      <c r="D3079" t="s">
        <v>713</v>
      </c>
      <c r="F3079" s="16">
        <v>36</v>
      </c>
      <c r="G3079" t="str">
        <f t="shared" si="705"/>
        <v>heating</v>
      </c>
      <c r="H3079" s="283">
        <f>IF(G3079="heating",F3079*Assumptions!M$4+Assumptions!M$7,0)</f>
        <v>0.358936421366777</v>
      </c>
      <c r="I3079" s="15">
        <f t="shared" si="706"/>
        <v>1.1635558681477385</v>
      </c>
      <c r="J3079" s="15">
        <f t="shared" si="707"/>
        <v>1.0263036171733995</v>
      </c>
      <c r="K3079" s="283">
        <f t="shared" si="712"/>
        <v>0.42862808989640805</v>
      </c>
      <c r="L3079" s="283">
        <f t="shared" si="713"/>
        <v>3.2767200477248446</v>
      </c>
      <c r="M3079" s="283">
        <f t="shared" si="714"/>
        <v>4.7921343986795071</v>
      </c>
      <c r="N3079" s="283">
        <f t="shared" si="715"/>
        <v>2.7263288431388362</v>
      </c>
      <c r="O3079" s="283">
        <f t="shared" si="716"/>
        <v>0.51515951889522094</v>
      </c>
      <c r="P3079" s="21">
        <f t="shared" si="708"/>
        <v>0</v>
      </c>
      <c r="Q3079" s="21">
        <f t="shared" si="709"/>
        <v>0.72139578924615555</v>
      </c>
      <c r="R3079">
        <f t="shared" si="710"/>
        <v>0.9421089825381942</v>
      </c>
      <c r="S3079" s="296">
        <f t="shared" si="717"/>
        <v>0</v>
      </c>
      <c r="T3079" s="283">
        <f t="shared" si="718"/>
        <v>0.42862808989640805</v>
      </c>
    </row>
    <row r="3080" spans="1:20" x14ac:dyDescent="0.25">
      <c r="A3080" s="286">
        <v>43229</v>
      </c>
      <c r="B3080" s="1">
        <f t="shared" si="711"/>
        <v>3</v>
      </c>
      <c r="C3080" s="285">
        <v>6</v>
      </c>
      <c r="D3080" t="s">
        <v>713</v>
      </c>
      <c r="F3080" s="16">
        <v>36</v>
      </c>
      <c r="G3080" t="str">
        <f t="shared" si="705"/>
        <v>heating</v>
      </c>
      <c r="H3080" s="283">
        <f>IF(G3080="heating",F3080*Assumptions!M$4+Assumptions!M$7,0)</f>
        <v>0.358936421366777</v>
      </c>
      <c r="I3080" s="15">
        <f t="shared" si="706"/>
        <v>1.2083911162615524</v>
      </c>
      <c r="J3080" s="15">
        <f t="shared" si="707"/>
        <v>1.0263036171733995</v>
      </c>
      <c r="K3080" s="283">
        <f t="shared" si="712"/>
        <v>0.44514439760894459</v>
      </c>
      <c r="L3080" s="283">
        <f t="shared" si="713"/>
        <v>3.2767200477248446</v>
      </c>
      <c r="M3080" s="283">
        <f t="shared" si="714"/>
        <v>4.9767895069052672</v>
      </c>
      <c r="N3080" s="283">
        <f t="shared" si="715"/>
        <v>2.7263288431388362</v>
      </c>
      <c r="O3080" s="283">
        <f t="shared" si="716"/>
        <v>0.53501013843154699</v>
      </c>
      <c r="P3080" s="21">
        <f t="shared" si="708"/>
        <v>0</v>
      </c>
      <c r="Q3080" s="21">
        <f t="shared" si="709"/>
        <v>0.87787080972652631</v>
      </c>
      <c r="R3080">
        <f t="shared" si="710"/>
        <v>0.9421089825381942</v>
      </c>
      <c r="S3080" s="296">
        <f t="shared" si="717"/>
        <v>0</v>
      </c>
      <c r="T3080" s="283">
        <f t="shared" si="718"/>
        <v>0.44514439760894459</v>
      </c>
    </row>
    <row r="3081" spans="1:20" x14ac:dyDescent="0.25">
      <c r="A3081" s="286">
        <v>43229</v>
      </c>
      <c r="B3081" s="1">
        <f t="shared" si="711"/>
        <v>3</v>
      </c>
      <c r="C3081" s="285">
        <v>7</v>
      </c>
      <c r="D3081" t="s">
        <v>714</v>
      </c>
      <c r="F3081" s="16">
        <v>36</v>
      </c>
      <c r="G3081" t="str">
        <f t="shared" si="705"/>
        <v>heating</v>
      </c>
      <c r="H3081" s="283">
        <f>IF(G3081="heating",F3081*Assumptions!M$4+Assumptions!M$7,0)</f>
        <v>0.358936421366777</v>
      </c>
      <c r="I3081" s="15">
        <f t="shared" si="706"/>
        <v>1.1637425769249583</v>
      </c>
      <c r="J3081" s="15">
        <f t="shared" si="707"/>
        <v>1.0263036171733995</v>
      </c>
      <c r="K3081" s="283">
        <f t="shared" si="712"/>
        <v>0.4286968692552145</v>
      </c>
      <c r="L3081" s="283">
        <f t="shared" si="713"/>
        <v>3.2767200477248446</v>
      </c>
      <c r="M3081" s="283">
        <f t="shared" si="714"/>
        <v>4.7929033635211136</v>
      </c>
      <c r="N3081" s="283">
        <f t="shared" si="715"/>
        <v>2.7263288431388362</v>
      </c>
      <c r="O3081" s="283">
        <f t="shared" si="716"/>
        <v>0.51524218342941241</v>
      </c>
      <c r="P3081" s="21">
        <f t="shared" si="708"/>
        <v>0</v>
      </c>
      <c r="Q3081" s="21">
        <f t="shared" si="709"/>
        <v>0.97331382064367777</v>
      </c>
      <c r="R3081">
        <f t="shared" si="710"/>
        <v>0.9421089825381942</v>
      </c>
      <c r="S3081" s="296">
        <f t="shared" si="717"/>
        <v>0</v>
      </c>
      <c r="T3081" s="283">
        <f t="shared" si="718"/>
        <v>0.4286968692552145</v>
      </c>
    </row>
    <row r="3082" spans="1:20" x14ac:dyDescent="0.25">
      <c r="A3082" s="286">
        <v>43229</v>
      </c>
      <c r="B3082" s="1">
        <f t="shared" si="711"/>
        <v>3</v>
      </c>
      <c r="C3082" s="285">
        <v>8</v>
      </c>
      <c r="D3082" t="s">
        <v>714</v>
      </c>
      <c r="F3082" s="16">
        <v>37</v>
      </c>
      <c r="G3082" t="str">
        <f t="shared" si="705"/>
        <v>heating</v>
      </c>
      <c r="H3082" s="283">
        <f>IF(G3082="heating",F3082*Assumptions!M$4+Assumptions!M$7,0)</f>
        <v>0.34824054712973695</v>
      </c>
      <c r="I3082" s="15">
        <f t="shared" si="706"/>
        <v>1.094193721037565</v>
      </c>
      <c r="J3082" s="15">
        <f t="shared" si="707"/>
        <v>1.0263036171733995</v>
      </c>
      <c r="K3082" s="283">
        <f t="shared" si="712"/>
        <v>0.39106541928537902</v>
      </c>
      <c r="L3082" s="283">
        <f t="shared" si="713"/>
        <v>3.3550920610042541</v>
      </c>
      <c r="M3082" s="283">
        <f t="shared" si="714"/>
        <v>4.4767503699670268</v>
      </c>
      <c r="N3082" s="283">
        <f t="shared" si="715"/>
        <v>2.8034223547707424</v>
      </c>
      <c r="O3082" s="283">
        <f t="shared" si="716"/>
        <v>0.46802098204891157</v>
      </c>
      <c r="P3082" s="21">
        <f t="shared" si="708"/>
        <v>0</v>
      </c>
      <c r="Q3082" s="21">
        <f t="shared" si="709"/>
        <v>0.94940007506179924</v>
      </c>
      <c r="R3082">
        <f t="shared" si="710"/>
        <v>0.9421089825381942</v>
      </c>
      <c r="S3082" s="296">
        <f t="shared" si="717"/>
        <v>0</v>
      </c>
      <c r="T3082" s="283">
        <f t="shared" si="718"/>
        <v>0.39106541928537902</v>
      </c>
    </row>
    <row r="3083" spans="1:20" x14ac:dyDescent="0.25">
      <c r="A3083" s="286">
        <v>43229</v>
      </c>
      <c r="B3083" s="1">
        <f t="shared" si="711"/>
        <v>3</v>
      </c>
      <c r="C3083" s="285">
        <v>9</v>
      </c>
      <c r="D3083" t="s">
        <v>714</v>
      </c>
      <c r="F3083" s="16">
        <v>37</v>
      </c>
      <c r="G3083" t="str">
        <f t="shared" si="705"/>
        <v>heating</v>
      </c>
      <c r="H3083" s="283">
        <f>IF(G3083="heating",F3083*Assumptions!M$4+Assumptions!M$7,0)</f>
        <v>0.34824054712973695</v>
      </c>
      <c r="I3083" s="15">
        <f t="shared" si="706"/>
        <v>1.0343009000871222</v>
      </c>
      <c r="J3083" s="15">
        <f t="shared" si="707"/>
        <v>1.0263036171733995</v>
      </c>
      <c r="K3083" s="283">
        <f t="shared" si="712"/>
        <v>0.36965969314489333</v>
      </c>
      <c r="L3083" s="283">
        <f t="shared" si="713"/>
        <v>3.3550920610042541</v>
      </c>
      <c r="M3083" s="283">
        <f t="shared" si="714"/>
        <v>4.2317067335495047</v>
      </c>
      <c r="N3083" s="283">
        <f t="shared" si="715"/>
        <v>2.8034223547707424</v>
      </c>
      <c r="O3083" s="283">
        <f t="shared" si="716"/>
        <v>0.44240294354259885</v>
      </c>
      <c r="P3083" s="21">
        <f t="shared" si="708"/>
        <v>0</v>
      </c>
      <c r="Q3083" s="21">
        <f t="shared" si="709"/>
        <v>0.8408485371888097</v>
      </c>
      <c r="R3083">
        <f t="shared" si="710"/>
        <v>0.9421089825381942</v>
      </c>
      <c r="S3083" s="296">
        <f t="shared" si="717"/>
        <v>0</v>
      </c>
      <c r="T3083" s="283">
        <f t="shared" si="718"/>
        <v>0.36965969314489333</v>
      </c>
    </row>
    <row r="3084" spans="1:20" x14ac:dyDescent="0.25">
      <c r="A3084" s="286">
        <v>43229</v>
      </c>
      <c r="B3084" s="1">
        <f t="shared" si="711"/>
        <v>3</v>
      </c>
      <c r="C3084" s="285">
        <v>10</v>
      </c>
      <c r="D3084" t="s">
        <v>714</v>
      </c>
      <c r="F3084" s="16">
        <v>37</v>
      </c>
      <c r="G3084" t="str">
        <f t="shared" si="705"/>
        <v>heating</v>
      </c>
      <c r="H3084" s="283">
        <f>IF(G3084="heating",F3084*Assumptions!M$4+Assumptions!M$7,0)</f>
        <v>0.34824054712973695</v>
      </c>
      <c r="I3084" s="15">
        <f t="shared" si="706"/>
        <v>0.98112329028689171</v>
      </c>
      <c r="J3084" s="15">
        <f t="shared" si="707"/>
        <v>1.0263036171733995</v>
      </c>
      <c r="K3084" s="283">
        <f t="shared" si="712"/>
        <v>0.35065398704981382</v>
      </c>
      <c r="L3084" s="283">
        <f t="shared" si="713"/>
        <v>3.3550920610042541</v>
      </c>
      <c r="M3084" s="283">
        <f t="shared" si="714"/>
        <v>4.0141375044724077</v>
      </c>
      <c r="N3084" s="283">
        <f t="shared" si="715"/>
        <v>2.8034223547707424</v>
      </c>
      <c r="O3084" s="283">
        <f t="shared" si="716"/>
        <v>0.41965721151800139</v>
      </c>
      <c r="P3084" s="21">
        <f t="shared" si="708"/>
        <v>0</v>
      </c>
      <c r="Q3084" s="21">
        <f t="shared" si="709"/>
        <v>0.74504051125983206</v>
      </c>
      <c r="R3084">
        <f t="shared" si="710"/>
        <v>0.9421089825381942</v>
      </c>
      <c r="S3084" s="296">
        <f t="shared" si="717"/>
        <v>0</v>
      </c>
      <c r="T3084" s="283">
        <f t="shared" si="718"/>
        <v>0.35065398704981382</v>
      </c>
    </row>
    <row r="3085" spans="1:20" x14ac:dyDescent="0.25">
      <c r="A3085" s="286">
        <v>43229</v>
      </c>
      <c r="B3085" s="1">
        <f t="shared" si="711"/>
        <v>3</v>
      </c>
      <c r="C3085" s="285">
        <v>11</v>
      </c>
      <c r="D3085" t="s">
        <v>714</v>
      </c>
      <c r="F3085" s="16">
        <v>37</v>
      </c>
      <c r="G3085" t="str">
        <f t="shared" si="705"/>
        <v>heating</v>
      </c>
      <c r="H3085" s="283">
        <f>IF(G3085="heating",F3085*Assumptions!M$4+Assumptions!M$7,0)</f>
        <v>0.34824054712973695</v>
      </c>
      <c r="I3085" s="15">
        <f t="shared" si="706"/>
        <v>0.94956163997961163</v>
      </c>
      <c r="J3085" s="15">
        <f t="shared" si="707"/>
        <v>1.0263036171733995</v>
      </c>
      <c r="K3085" s="283">
        <f t="shared" si="712"/>
        <v>0.33937383640240276</v>
      </c>
      <c r="L3085" s="283">
        <f t="shared" si="713"/>
        <v>3.3550920610042541</v>
      </c>
      <c r="M3085" s="283">
        <f t="shared" si="714"/>
        <v>3.8850071439399918</v>
      </c>
      <c r="N3085" s="283">
        <f t="shared" si="715"/>
        <v>2.8034223547707424</v>
      </c>
      <c r="O3085" s="283">
        <f t="shared" si="716"/>
        <v>0.40615730351460821</v>
      </c>
      <c r="P3085" s="21">
        <f t="shared" si="708"/>
        <v>0</v>
      </c>
      <c r="Q3085" s="21">
        <f t="shared" si="709"/>
        <v>0.72850690893675296</v>
      </c>
      <c r="R3085">
        <f t="shared" si="710"/>
        <v>0.9421089825381942</v>
      </c>
      <c r="S3085" s="296">
        <f t="shared" si="717"/>
        <v>0</v>
      </c>
      <c r="T3085" s="283">
        <f t="shared" si="718"/>
        <v>0.33937383640240276</v>
      </c>
    </row>
    <row r="3086" spans="1:20" x14ac:dyDescent="0.25">
      <c r="A3086" s="286">
        <v>43229</v>
      </c>
      <c r="B3086" s="1">
        <f t="shared" si="711"/>
        <v>3</v>
      </c>
      <c r="C3086" s="285">
        <v>12</v>
      </c>
      <c r="D3086" t="s">
        <v>714</v>
      </c>
      <c r="F3086" s="16">
        <v>39</v>
      </c>
      <c r="G3086" t="str">
        <f t="shared" si="705"/>
        <v>heating</v>
      </c>
      <c r="H3086" s="283">
        <f>IF(G3086="heating",F3086*Assumptions!M$4+Assumptions!M$7,0)</f>
        <v>0.32684879865565691</v>
      </c>
      <c r="I3086" s="15">
        <f t="shared" si="706"/>
        <v>0.91648403420261149</v>
      </c>
      <c r="J3086" s="15">
        <f t="shared" si="707"/>
        <v>1.0263036171733995</v>
      </c>
      <c r="K3086" s="283">
        <f t="shared" si="712"/>
        <v>0.30743099895306608</v>
      </c>
      <c r="L3086" s="283">
        <f t="shared" si="713"/>
        <v>3.4953736047983544</v>
      </c>
      <c r="M3086" s="283">
        <f t="shared" si="714"/>
        <v>3.6664881111153957</v>
      </c>
      <c r="N3086" s="283">
        <f t="shared" si="715"/>
        <v>2.9501734199721237</v>
      </c>
      <c r="O3086" s="283">
        <f t="shared" si="716"/>
        <v>0.36424509547899442</v>
      </c>
      <c r="P3086" s="21">
        <f t="shared" si="708"/>
        <v>0</v>
      </c>
      <c r="Q3086" s="21">
        <f t="shared" si="709"/>
        <v>0.75910815787401487</v>
      </c>
      <c r="R3086">
        <f t="shared" si="710"/>
        <v>0.9421089825381942</v>
      </c>
      <c r="S3086" s="296">
        <f t="shared" si="717"/>
        <v>0</v>
      </c>
      <c r="T3086" s="283">
        <f t="shared" si="718"/>
        <v>0.30743099895306608</v>
      </c>
    </row>
    <row r="3087" spans="1:20" x14ac:dyDescent="0.25">
      <c r="A3087" s="286">
        <v>43229</v>
      </c>
      <c r="B3087" s="1">
        <f t="shared" si="711"/>
        <v>3</v>
      </c>
      <c r="C3087" s="285">
        <v>13</v>
      </c>
      <c r="D3087" t="s">
        <v>714</v>
      </c>
      <c r="F3087" s="16">
        <v>41</v>
      </c>
      <c r="G3087" t="str">
        <f t="shared" si="705"/>
        <v>heating</v>
      </c>
      <c r="H3087" s="283">
        <f>IF(G3087="heating",F3087*Assumptions!M$4+Assumptions!M$7,0)</f>
        <v>0.30545705018157687</v>
      </c>
      <c r="I3087" s="15">
        <f t="shared" si="706"/>
        <v>0.90040206880052787</v>
      </c>
      <c r="J3087" s="15">
        <f t="shared" si="707"/>
        <v>1.0263036171733995</v>
      </c>
      <c r="K3087" s="283">
        <f t="shared" si="712"/>
        <v>0.28226855316516275</v>
      </c>
      <c r="L3087" s="283">
        <f t="shared" si="713"/>
        <v>3.6290180754851575</v>
      </c>
      <c r="M3087" s="283">
        <f t="shared" si="714"/>
        <v>3.4951084095421527</v>
      </c>
      <c r="N3087" s="283">
        <f t="shared" si="715"/>
        <v>3.0927664988509331</v>
      </c>
      <c r="O3087" s="283">
        <f t="shared" si="716"/>
        <v>0.33121080494049648</v>
      </c>
      <c r="P3087" s="21">
        <f t="shared" si="708"/>
        <v>0</v>
      </c>
      <c r="Q3087" s="21">
        <f t="shared" si="709"/>
        <v>0.79115902007799765</v>
      </c>
      <c r="R3087">
        <f t="shared" si="710"/>
        <v>0.9421089825381942</v>
      </c>
      <c r="S3087" s="296">
        <f t="shared" si="717"/>
        <v>0</v>
      </c>
      <c r="T3087" s="283">
        <f t="shared" si="718"/>
        <v>0.28226855316516275</v>
      </c>
    </row>
    <row r="3088" spans="1:20" x14ac:dyDescent="0.25">
      <c r="A3088" s="286">
        <v>43229</v>
      </c>
      <c r="B3088" s="1">
        <f t="shared" si="711"/>
        <v>3</v>
      </c>
      <c r="C3088" s="285">
        <v>14</v>
      </c>
      <c r="D3088" t="s">
        <v>714</v>
      </c>
      <c r="F3088" s="16">
        <v>43</v>
      </c>
      <c r="G3088" t="str">
        <f t="shared" si="705"/>
        <v>heating</v>
      </c>
      <c r="H3088" s="283">
        <f>IF(G3088="heating",F3088*Assumptions!M$4+Assumptions!M$7,0)</f>
        <v>0.28406530170749683</v>
      </c>
      <c r="I3088" s="15">
        <f t="shared" si="706"/>
        <v>0.86032894500746537</v>
      </c>
      <c r="J3088" s="15">
        <f t="shared" si="707"/>
        <v>1.0263036171733995</v>
      </c>
      <c r="K3088" s="283">
        <f t="shared" si="712"/>
        <v>0.25081793184581469</v>
      </c>
      <c r="L3088" s="283">
        <f t="shared" si="713"/>
        <v>3.7370271581932331</v>
      </c>
      <c r="M3088" s="283">
        <f t="shared" si="714"/>
        <v>3.1981133995137099</v>
      </c>
      <c r="N3088" s="283">
        <f t="shared" si="715"/>
        <v>3.2278965655525562</v>
      </c>
      <c r="O3088" s="283">
        <f t="shared" si="716"/>
        <v>0.29037901433164981</v>
      </c>
      <c r="P3088" s="21">
        <f t="shared" si="708"/>
        <v>0</v>
      </c>
      <c r="Q3088" s="21">
        <f t="shared" si="709"/>
        <v>0.84355555031342389</v>
      </c>
      <c r="R3088">
        <f t="shared" si="710"/>
        <v>0.9421089825381942</v>
      </c>
      <c r="S3088" s="296">
        <f t="shared" si="717"/>
        <v>0</v>
      </c>
      <c r="T3088" s="283">
        <f t="shared" si="718"/>
        <v>0.25081793184581469</v>
      </c>
    </row>
    <row r="3089" spans="1:20" x14ac:dyDescent="0.25">
      <c r="A3089" s="286">
        <v>43229</v>
      </c>
      <c r="B3089" s="1">
        <f t="shared" si="711"/>
        <v>3</v>
      </c>
      <c r="C3089" s="285">
        <v>15</v>
      </c>
      <c r="D3089" t="s">
        <v>714</v>
      </c>
      <c r="F3089" s="16">
        <v>43</v>
      </c>
      <c r="G3089" t="str">
        <f t="shared" si="705"/>
        <v>heating</v>
      </c>
      <c r="H3089" s="283">
        <f>IF(G3089="heating",F3089*Assumptions!M$4+Assumptions!M$7,0)</f>
        <v>0.28406530170749683</v>
      </c>
      <c r="I3089" s="15">
        <f t="shared" si="706"/>
        <v>0.85754515037175039</v>
      </c>
      <c r="J3089" s="15">
        <f t="shared" si="707"/>
        <v>1.0263036171733995</v>
      </c>
      <c r="K3089" s="283">
        <f t="shared" si="712"/>
        <v>0.25000635202246302</v>
      </c>
      <c r="L3089" s="283">
        <f t="shared" si="713"/>
        <v>3.7370271581932331</v>
      </c>
      <c r="M3089" s="283">
        <f t="shared" si="714"/>
        <v>3.1877651589045359</v>
      </c>
      <c r="N3089" s="283">
        <f t="shared" si="715"/>
        <v>3.2278965655525562</v>
      </c>
      <c r="O3089" s="283">
        <f t="shared" si="716"/>
        <v>0.28943942541381601</v>
      </c>
      <c r="P3089" s="21">
        <f t="shared" si="708"/>
        <v>0</v>
      </c>
      <c r="Q3089" s="21">
        <f t="shared" si="709"/>
        <v>0.96592607327566882</v>
      </c>
      <c r="R3089">
        <f t="shared" si="710"/>
        <v>0.9421089825381942</v>
      </c>
      <c r="S3089" s="296">
        <f t="shared" si="717"/>
        <v>0</v>
      </c>
      <c r="T3089" s="283">
        <f t="shared" si="718"/>
        <v>0.25000635202246302</v>
      </c>
    </row>
    <row r="3090" spans="1:20" x14ac:dyDescent="0.25">
      <c r="A3090" s="286">
        <v>43229</v>
      </c>
      <c r="B3090" s="1">
        <f t="shared" si="711"/>
        <v>3</v>
      </c>
      <c r="C3090" s="285">
        <v>16</v>
      </c>
      <c r="D3090" t="s">
        <v>714</v>
      </c>
      <c r="F3090" s="16">
        <v>43</v>
      </c>
      <c r="G3090" t="str">
        <f t="shared" si="705"/>
        <v>heating</v>
      </c>
      <c r="H3090" s="283">
        <f>IF(G3090="heating",F3090*Assumptions!M$4+Assumptions!M$7,0)</f>
        <v>0.28406530170749683</v>
      </c>
      <c r="I3090" s="15">
        <f t="shared" si="706"/>
        <v>0.88344815438260227</v>
      </c>
      <c r="J3090" s="15">
        <f t="shared" si="707"/>
        <v>1.0263036171733995</v>
      </c>
      <c r="K3090" s="283">
        <f t="shared" si="712"/>
        <v>0.25755804249190239</v>
      </c>
      <c r="L3090" s="283">
        <f t="shared" si="713"/>
        <v>3.7370271581932331</v>
      </c>
      <c r="M3090" s="283">
        <f t="shared" si="714"/>
        <v>3.2840547754465481</v>
      </c>
      <c r="N3090" s="283">
        <f t="shared" si="715"/>
        <v>3.2278965655525562</v>
      </c>
      <c r="O3090" s="283">
        <f t="shared" si="716"/>
        <v>0.29818223107733427</v>
      </c>
      <c r="P3090" s="21">
        <f t="shared" si="708"/>
        <v>0</v>
      </c>
      <c r="Q3090" s="21">
        <f t="shared" si="709"/>
        <v>1.1649354943302594</v>
      </c>
      <c r="R3090">
        <f t="shared" si="710"/>
        <v>0.9421089825381942</v>
      </c>
      <c r="S3090" s="296">
        <f t="shared" si="717"/>
        <v>0</v>
      </c>
      <c r="T3090" s="283">
        <f t="shared" si="718"/>
        <v>0.25755804249190239</v>
      </c>
    </row>
    <row r="3091" spans="1:20" x14ac:dyDescent="0.25">
      <c r="A3091" s="286">
        <v>43229</v>
      </c>
      <c r="B3091" s="1">
        <f t="shared" si="711"/>
        <v>3</v>
      </c>
      <c r="C3091" s="285">
        <v>17</v>
      </c>
      <c r="D3091" t="s">
        <v>714</v>
      </c>
      <c r="F3091" s="16">
        <v>43</v>
      </c>
      <c r="G3091" t="str">
        <f t="shared" si="705"/>
        <v>heating</v>
      </c>
      <c r="H3091" s="283">
        <f>IF(G3091="heating",F3091*Assumptions!M$4+Assumptions!M$7,0)</f>
        <v>0.28406530170749683</v>
      </c>
      <c r="I3091" s="15">
        <f t="shared" si="706"/>
        <v>0.94025748850374469</v>
      </c>
      <c r="J3091" s="15">
        <f t="shared" si="707"/>
        <v>1.0263036171733995</v>
      </c>
      <c r="K3091" s="283">
        <f t="shared" si="712"/>
        <v>0.27412007934593285</v>
      </c>
      <c r="L3091" s="283">
        <f t="shared" si="713"/>
        <v>3.7370271581932331</v>
      </c>
      <c r="M3091" s="283">
        <f t="shared" si="714"/>
        <v>3.4952329459877007</v>
      </c>
      <c r="N3091" s="283">
        <f t="shared" si="715"/>
        <v>3.2278965655525562</v>
      </c>
      <c r="O3091" s="283">
        <f t="shared" si="716"/>
        <v>0.31735656961686992</v>
      </c>
      <c r="P3091" s="21">
        <f t="shared" si="708"/>
        <v>0</v>
      </c>
      <c r="Q3091" s="21">
        <f t="shared" si="709"/>
        <v>1.3521540118753073</v>
      </c>
      <c r="R3091">
        <f t="shared" si="710"/>
        <v>0.9421089825381942</v>
      </c>
      <c r="S3091" s="296">
        <f t="shared" si="717"/>
        <v>0</v>
      </c>
      <c r="T3091" s="283">
        <f t="shared" si="718"/>
        <v>0.27412007934593285</v>
      </c>
    </row>
    <row r="3092" spans="1:20" x14ac:dyDescent="0.25">
      <c r="A3092" s="286">
        <v>43229</v>
      </c>
      <c r="B3092" s="1">
        <f t="shared" si="711"/>
        <v>3</v>
      </c>
      <c r="C3092" s="285">
        <v>18</v>
      </c>
      <c r="D3092" t="s">
        <v>714</v>
      </c>
      <c r="F3092" s="16">
        <v>39</v>
      </c>
      <c r="G3092" t="str">
        <f t="shared" si="705"/>
        <v>heating</v>
      </c>
      <c r="H3092" s="283">
        <f>IF(G3092="heating",F3092*Assumptions!M$4+Assumptions!M$7,0)</f>
        <v>0.32684879865565691</v>
      </c>
      <c r="I3092" s="15">
        <f t="shared" si="706"/>
        <v>0.98182363790757687</v>
      </c>
      <c r="J3092" s="15">
        <f t="shared" si="707"/>
        <v>1.0263036171733995</v>
      </c>
      <c r="K3092" s="283">
        <f t="shared" si="712"/>
        <v>0.3293489144743027</v>
      </c>
      <c r="L3092" s="283">
        <f t="shared" si="713"/>
        <v>3.4953736047983544</v>
      </c>
      <c r="M3092" s="283">
        <f t="shared" si="714"/>
        <v>3.9278858782654615</v>
      </c>
      <c r="N3092" s="283">
        <f t="shared" si="715"/>
        <v>2.9501734199721237</v>
      </c>
      <c r="O3092" s="283">
        <f t="shared" si="716"/>
        <v>0.39021350223992801</v>
      </c>
      <c r="P3092" s="21">
        <f t="shared" si="708"/>
        <v>0</v>
      </c>
      <c r="Q3092" s="21">
        <f t="shared" si="709"/>
        <v>1.5598916921549892</v>
      </c>
      <c r="R3092">
        <f t="shared" si="710"/>
        <v>0.9421089825381942</v>
      </c>
      <c r="S3092" s="296">
        <f t="shared" si="717"/>
        <v>0</v>
      </c>
      <c r="T3092" s="283">
        <f t="shared" si="718"/>
        <v>0.3293489144743027</v>
      </c>
    </row>
    <row r="3093" spans="1:20" x14ac:dyDescent="0.25">
      <c r="A3093" s="286">
        <v>43229</v>
      </c>
      <c r="B3093" s="1">
        <f t="shared" si="711"/>
        <v>3</v>
      </c>
      <c r="C3093" s="285">
        <v>19</v>
      </c>
      <c r="D3093" t="s">
        <v>714</v>
      </c>
      <c r="F3093" s="16">
        <v>39</v>
      </c>
      <c r="G3093" t="str">
        <f t="shared" si="705"/>
        <v>heating</v>
      </c>
      <c r="H3093" s="283">
        <f>IF(G3093="heating",F3093*Assumptions!M$4+Assumptions!M$7,0)</f>
        <v>0.32684879865565691</v>
      </c>
      <c r="I3093" s="15">
        <f t="shared" si="706"/>
        <v>0.98418842963438757</v>
      </c>
      <c r="J3093" s="15">
        <f t="shared" si="707"/>
        <v>1.0263036171733995</v>
      </c>
      <c r="K3093" s="283">
        <f t="shared" si="712"/>
        <v>0.330142174646611</v>
      </c>
      <c r="L3093" s="283">
        <f t="shared" si="713"/>
        <v>3.4953736047983544</v>
      </c>
      <c r="M3093" s="283">
        <f t="shared" si="714"/>
        <v>3.9373464694247602</v>
      </c>
      <c r="N3093" s="283">
        <f t="shared" si="715"/>
        <v>2.9501734199721237</v>
      </c>
      <c r="O3093" s="283">
        <f t="shared" si="716"/>
        <v>0.39115335907995419</v>
      </c>
      <c r="P3093" s="21">
        <f t="shared" si="708"/>
        <v>0</v>
      </c>
      <c r="Q3093" s="21">
        <f t="shared" si="709"/>
        <v>1.6764212681468484</v>
      </c>
      <c r="R3093">
        <f t="shared" si="710"/>
        <v>0.9421089825381942</v>
      </c>
      <c r="S3093" s="296">
        <f t="shared" si="717"/>
        <v>0</v>
      </c>
      <c r="T3093" s="283">
        <f t="shared" si="718"/>
        <v>0.330142174646611</v>
      </c>
    </row>
    <row r="3094" spans="1:20" x14ac:dyDescent="0.25">
      <c r="A3094" s="286">
        <v>43229</v>
      </c>
      <c r="B3094" s="1">
        <f t="shared" si="711"/>
        <v>3</v>
      </c>
      <c r="C3094" s="285">
        <v>20</v>
      </c>
      <c r="D3094" t="s">
        <v>714</v>
      </c>
      <c r="F3094" s="16">
        <v>37</v>
      </c>
      <c r="G3094" t="str">
        <f t="shared" si="705"/>
        <v>heating</v>
      </c>
      <c r="H3094" s="283">
        <f>IF(G3094="heating",F3094*Assumptions!M$4+Assumptions!M$7,0)</f>
        <v>0.34824054712973695</v>
      </c>
      <c r="I3094" s="15">
        <f t="shared" si="706"/>
        <v>0.97071962311712034</v>
      </c>
      <c r="J3094" s="15">
        <f t="shared" si="707"/>
        <v>1.0263036171733995</v>
      </c>
      <c r="K3094" s="283">
        <f t="shared" si="712"/>
        <v>0.34693571085645913</v>
      </c>
      <c r="L3094" s="283">
        <f t="shared" si="713"/>
        <v>3.3550920610042541</v>
      </c>
      <c r="M3094" s="283">
        <f t="shared" si="714"/>
        <v>3.9715722621795497</v>
      </c>
      <c r="N3094" s="283">
        <f t="shared" si="715"/>
        <v>2.8034223547707424</v>
      </c>
      <c r="O3094" s="283">
        <f t="shared" si="716"/>
        <v>0.41520723668074005</v>
      </c>
      <c r="P3094" s="21">
        <f t="shared" si="708"/>
        <v>0</v>
      </c>
      <c r="Q3094" s="21">
        <f t="shared" si="709"/>
        <v>1.52436960139122</v>
      </c>
      <c r="R3094">
        <f t="shared" si="710"/>
        <v>0.9421089825381942</v>
      </c>
      <c r="S3094" s="296">
        <f t="shared" si="717"/>
        <v>0</v>
      </c>
      <c r="T3094" s="283">
        <f t="shared" si="718"/>
        <v>0.34693571085645913</v>
      </c>
    </row>
    <row r="3095" spans="1:20" x14ac:dyDescent="0.25">
      <c r="A3095" s="286">
        <v>43229</v>
      </c>
      <c r="B3095" s="1">
        <f t="shared" si="711"/>
        <v>3</v>
      </c>
      <c r="C3095" s="285">
        <v>21</v>
      </c>
      <c r="D3095" t="s">
        <v>714</v>
      </c>
      <c r="F3095" s="16">
        <v>37</v>
      </c>
      <c r="G3095" t="str">
        <f t="shared" si="705"/>
        <v>heating</v>
      </c>
      <c r="H3095" s="283">
        <f>IF(G3095="heating",F3095*Assumptions!M$4+Assumptions!M$7,0)</f>
        <v>0.34824054712973695</v>
      </c>
      <c r="I3095" s="15">
        <f t="shared" si="706"/>
        <v>0.95751150862929935</v>
      </c>
      <c r="J3095" s="15">
        <f t="shared" si="707"/>
        <v>1.0263036171733995</v>
      </c>
      <c r="K3095" s="283">
        <f t="shared" si="712"/>
        <v>0.34221512369639839</v>
      </c>
      <c r="L3095" s="283">
        <f t="shared" si="713"/>
        <v>3.3550920610042541</v>
      </c>
      <c r="M3095" s="283">
        <f t="shared" si="714"/>
        <v>3.9175329908119072</v>
      </c>
      <c r="N3095" s="283">
        <f t="shared" si="715"/>
        <v>2.8034223547707424</v>
      </c>
      <c r="O3095" s="283">
        <f t="shared" si="716"/>
        <v>0.40955771174310596</v>
      </c>
      <c r="P3095" s="21">
        <f t="shared" si="708"/>
        <v>0</v>
      </c>
      <c r="Q3095" s="21">
        <f t="shared" si="709"/>
        <v>1.4448604713749031</v>
      </c>
      <c r="R3095">
        <f t="shared" si="710"/>
        <v>0.9421089825381942</v>
      </c>
      <c r="S3095" s="296">
        <f t="shared" si="717"/>
        <v>0</v>
      </c>
      <c r="T3095" s="283">
        <f t="shared" si="718"/>
        <v>0.34221512369639839</v>
      </c>
    </row>
    <row r="3096" spans="1:20" x14ac:dyDescent="0.25">
      <c r="A3096" s="286">
        <v>43229</v>
      </c>
      <c r="B3096" s="1">
        <f t="shared" si="711"/>
        <v>3</v>
      </c>
      <c r="C3096" s="285">
        <v>22</v>
      </c>
      <c r="D3096" t="s">
        <v>714</v>
      </c>
      <c r="F3096" s="16">
        <v>37</v>
      </c>
      <c r="G3096" t="str">
        <f t="shared" si="705"/>
        <v>heating</v>
      </c>
      <c r="H3096" s="283">
        <f>IF(G3096="heating",F3096*Assumptions!M$4+Assumptions!M$7,0)</f>
        <v>0.34824054712973695</v>
      </c>
      <c r="I3096" s="15">
        <f t="shared" si="706"/>
        <v>0.9426530227543114</v>
      </c>
      <c r="J3096" s="15">
        <f t="shared" si="707"/>
        <v>1.0263036171733995</v>
      </c>
      <c r="K3096" s="283">
        <f t="shared" si="712"/>
        <v>0.3369046929226428</v>
      </c>
      <c r="L3096" s="283">
        <f t="shared" si="713"/>
        <v>3.3550920610042541</v>
      </c>
      <c r="M3096" s="283">
        <f t="shared" si="714"/>
        <v>3.8567414409619167</v>
      </c>
      <c r="N3096" s="283">
        <f t="shared" si="715"/>
        <v>2.8034223547707424</v>
      </c>
      <c r="O3096" s="283">
        <f t="shared" si="716"/>
        <v>0.40320227118695146</v>
      </c>
      <c r="P3096" s="21">
        <f t="shared" si="708"/>
        <v>0</v>
      </c>
      <c r="Q3096" s="21">
        <f t="shared" si="709"/>
        <v>1.2427137171080138</v>
      </c>
      <c r="R3096">
        <f t="shared" si="710"/>
        <v>0.9421089825381942</v>
      </c>
      <c r="S3096" s="296">
        <f t="shared" si="717"/>
        <v>0</v>
      </c>
      <c r="T3096" s="283">
        <f t="shared" si="718"/>
        <v>0.3369046929226428</v>
      </c>
    </row>
    <row r="3097" spans="1:20" x14ac:dyDescent="0.25">
      <c r="A3097" s="286">
        <v>43229</v>
      </c>
      <c r="B3097" s="1">
        <f t="shared" si="711"/>
        <v>3</v>
      </c>
      <c r="C3097" s="285">
        <v>23</v>
      </c>
      <c r="D3097" t="s">
        <v>713</v>
      </c>
      <c r="F3097" s="16">
        <v>37</v>
      </c>
      <c r="G3097" t="str">
        <f t="shared" si="705"/>
        <v>heating</v>
      </c>
      <c r="H3097" s="283">
        <f>IF(G3097="heating",F3097*Assumptions!M$4+Assumptions!M$7,0)</f>
        <v>0.34824054712973695</v>
      </c>
      <c r="I3097" s="15">
        <f t="shared" si="706"/>
        <v>0.94450710149963013</v>
      </c>
      <c r="J3097" s="15">
        <f t="shared" si="707"/>
        <v>1.0263036171733995</v>
      </c>
      <c r="K3097" s="283">
        <f t="shared" si="712"/>
        <v>0.33756734165475089</v>
      </c>
      <c r="L3097" s="283">
        <f t="shared" si="713"/>
        <v>3.3550920610042541</v>
      </c>
      <c r="M3097" s="283">
        <f t="shared" si="714"/>
        <v>3.8643271614330437</v>
      </c>
      <c r="N3097" s="283">
        <f t="shared" si="715"/>
        <v>2.8034223547707424</v>
      </c>
      <c r="O3097" s="283">
        <f t="shared" si="716"/>
        <v>0.4039953188333566</v>
      </c>
      <c r="P3097" s="21">
        <f t="shared" si="708"/>
        <v>0</v>
      </c>
      <c r="Q3097" s="21">
        <f t="shared" si="709"/>
        <v>1.0297519246597011</v>
      </c>
      <c r="R3097">
        <f t="shared" si="710"/>
        <v>0.9421089825381942</v>
      </c>
      <c r="S3097" s="296">
        <f t="shared" si="717"/>
        <v>0</v>
      </c>
      <c r="T3097" s="283">
        <f t="shared" si="718"/>
        <v>0.33756734165475089</v>
      </c>
    </row>
    <row r="3098" spans="1:20" x14ac:dyDescent="0.25">
      <c r="A3098" s="286">
        <v>43230</v>
      </c>
      <c r="B3098" s="1">
        <f t="shared" si="711"/>
        <v>4</v>
      </c>
      <c r="C3098" s="285">
        <v>0</v>
      </c>
      <c r="D3098" t="s">
        <v>713</v>
      </c>
      <c r="F3098" s="16">
        <v>36</v>
      </c>
      <c r="G3098" t="str">
        <f t="shared" si="705"/>
        <v>heating</v>
      </c>
      <c r="H3098" s="283">
        <f>IF(G3098="heating",F3098*Assumptions!M$4+Assumptions!M$7,0)</f>
        <v>0.358936421366777</v>
      </c>
      <c r="I3098" s="15">
        <f t="shared" si="706"/>
        <v>0.97481507806017154</v>
      </c>
      <c r="J3098" s="15">
        <f t="shared" si="707"/>
        <v>1.0020455199443592</v>
      </c>
      <c r="K3098" s="283">
        <f t="shared" si="712"/>
        <v>0.35061235615990455</v>
      </c>
      <c r="L3098" s="283">
        <f t="shared" si="713"/>
        <v>3.2767200477248446</v>
      </c>
      <c r="M3098" s="283">
        <f t="shared" si="714"/>
        <v>3.9199053262281991</v>
      </c>
      <c r="N3098" s="283">
        <f t="shared" si="715"/>
        <v>2.7263288431388362</v>
      </c>
      <c r="O3098" s="283">
        <f t="shared" si="716"/>
        <v>0.42139397061380018</v>
      </c>
      <c r="P3098" s="21">
        <f t="shared" si="708"/>
        <v>0</v>
      </c>
      <c r="Q3098" s="21">
        <f t="shared" si="709"/>
        <v>0.90668853391740301</v>
      </c>
      <c r="R3098">
        <f t="shared" si="710"/>
        <v>1.0705685074825908</v>
      </c>
      <c r="S3098" s="296">
        <f t="shared" si="717"/>
        <v>0</v>
      </c>
      <c r="T3098" s="283">
        <f t="shared" si="718"/>
        <v>0.35061235615990455</v>
      </c>
    </row>
    <row r="3099" spans="1:20" x14ac:dyDescent="0.25">
      <c r="A3099" s="286">
        <v>43230</v>
      </c>
      <c r="B3099" s="1">
        <f t="shared" si="711"/>
        <v>4</v>
      </c>
      <c r="C3099" s="285">
        <v>1</v>
      </c>
      <c r="D3099" t="s">
        <v>713</v>
      </c>
      <c r="F3099" s="16">
        <v>36</v>
      </c>
      <c r="G3099" t="str">
        <f t="shared" si="705"/>
        <v>heating</v>
      </c>
      <c r="H3099" s="283">
        <f>IF(G3099="heating",F3099*Assumptions!M$4+Assumptions!M$7,0)</f>
        <v>0.358936421366777</v>
      </c>
      <c r="I3099" s="15">
        <f t="shared" si="706"/>
        <v>1.012242869806885</v>
      </c>
      <c r="J3099" s="15">
        <f t="shared" si="707"/>
        <v>1.0020455199443592</v>
      </c>
      <c r="K3099" s="283">
        <f t="shared" si="712"/>
        <v>0.36407403370831792</v>
      </c>
      <c r="L3099" s="283">
        <f t="shared" si="713"/>
        <v>3.2767200477248446</v>
      </c>
      <c r="M3099" s="283">
        <f t="shared" si="714"/>
        <v>4.070409153588824</v>
      </c>
      <c r="N3099" s="283">
        <f t="shared" si="715"/>
        <v>2.7263288431388362</v>
      </c>
      <c r="O3099" s="283">
        <f t="shared" si="716"/>
        <v>0.43757329131823491</v>
      </c>
      <c r="P3099" s="21">
        <f t="shared" si="708"/>
        <v>0</v>
      </c>
      <c r="Q3099" s="21">
        <f t="shared" si="709"/>
        <v>0.81803459285312596</v>
      </c>
      <c r="R3099">
        <f t="shared" si="710"/>
        <v>1.0705685074825908</v>
      </c>
      <c r="S3099" s="296">
        <f t="shared" si="717"/>
        <v>0</v>
      </c>
      <c r="T3099" s="283">
        <f t="shared" si="718"/>
        <v>0.36407403370831792</v>
      </c>
    </row>
    <row r="3100" spans="1:20" x14ac:dyDescent="0.25">
      <c r="A3100" s="286">
        <v>43230</v>
      </c>
      <c r="B3100" s="1">
        <f t="shared" si="711"/>
        <v>4</v>
      </c>
      <c r="C3100" s="285">
        <v>2</v>
      </c>
      <c r="D3100" t="s">
        <v>713</v>
      </c>
      <c r="F3100" s="16">
        <v>36</v>
      </c>
      <c r="G3100" t="str">
        <f t="shared" si="705"/>
        <v>heating</v>
      </c>
      <c r="H3100" s="283">
        <f>IF(G3100="heating",F3100*Assumptions!M$4+Assumptions!M$7,0)</f>
        <v>0.358936421366777</v>
      </c>
      <c r="I3100" s="15">
        <f t="shared" si="706"/>
        <v>1.0509704703585963</v>
      </c>
      <c r="J3100" s="15">
        <f t="shared" si="707"/>
        <v>1.0020455199443592</v>
      </c>
      <c r="K3100" s="283">
        <f t="shared" si="712"/>
        <v>0.37800321431237188</v>
      </c>
      <c r="L3100" s="283">
        <f t="shared" si="713"/>
        <v>3.2767200477248446</v>
      </c>
      <c r="M3100" s="283">
        <f t="shared" si="714"/>
        <v>4.2261397440273525</v>
      </c>
      <c r="N3100" s="283">
        <f t="shared" si="715"/>
        <v>2.7263288431388362</v>
      </c>
      <c r="O3100" s="283">
        <f t="shared" si="716"/>
        <v>0.45431449458450546</v>
      </c>
      <c r="P3100" s="21">
        <f t="shared" si="708"/>
        <v>0</v>
      </c>
      <c r="Q3100" s="21">
        <f t="shared" si="709"/>
        <v>0.74507607494346417</v>
      </c>
      <c r="R3100">
        <f t="shared" si="710"/>
        <v>1.0705685074825908</v>
      </c>
      <c r="S3100" s="296">
        <f t="shared" si="717"/>
        <v>0</v>
      </c>
      <c r="T3100" s="283">
        <f t="shared" si="718"/>
        <v>0.37800321431237188</v>
      </c>
    </row>
    <row r="3101" spans="1:20" x14ac:dyDescent="0.25">
      <c r="A3101" s="286">
        <v>43230</v>
      </c>
      <c r="B3101" s="1">
        <f t="shared" si="711"/>
        <v>4</v>
      </c>
      <c r="C3101" s="285">
        <v>3</v>
      </c>
      <c r="D3101" t="s">
        <v>713</v>
      </c>
      <c r="F3101" s="16">
        <v>34</v>
      </c>
      <c r="G3101" t="str">
        <f t="shared" si="705"/>
        <v>heating</v>
      </c>
      <c r="H3101" s="283">
        <f>IF(G3101="heating",F3101*Assumptions!M$4+Assumptions!M$7,0)</f>
        <v>0.38032816984085704</v>
      </c>
      <c r="I3101" s="15">
        <f t="shared" si="706"/>
        <v>1.0924036124451033</v>
      </c>
      <c r="J3101" s="15">
        <f t="shared" si="707"/>
        <v>1.0020455199443592</v>
      </c>
      <c r="K3101" s="283">
        <f t="shared" si="712"/>
        <v>0.41632172263833728</v>
      </c>
      <c r="L3101" s="283">
        <f t="shared" si="713"/>
        <v>3.1617728735566879</v>
      </c>
      <c r="M3101" s="283">
        <f t="shared" si="714"/>
        <v>4.4912658564066961</v>
      </c>
      <c r="N3101" s="283">
        <f t="shared" si="715"/>
        <v>2.582445701090049</v>
      </c>
      <c r="O3101" s="283">
        <f t="shared" si="716"/>
        <v>0.50971632385326449</v>
      </c>
      <c r="P3101" s="21">
        <f t="shared" si="708"/>
        <v>0</v>
      </c>
      <c r="Q3101" s="21">
        <f t="shared" si="709"/>
        <v>0.69158980876382303</v>
      </c>
      <c r="R3101">
        <f t="shared" si="710"/>
        <v>1.0705685074825908</v>
      </c>
      <c r="S3101" s="296">
        <f t="shared" si="717"/>
        <v>0</v>
      </c>
      <c r="T3101" s="283">
        <f t="shared" si="718"/>
        <v>0.41632172263833728</v>
      </c>
    </row>
    <row r="3102" spans="1:20" x14ac:dyDescent="0.25">
      <c r="A3102" s="286">
        <v>43230</v>
      </c>
      <c r="B3102" s="1">
        <f t="shared" si="711"/>
        <v>4</v>
      </c>
      <c r="C3102" s="285">
        <v>4</v>
      </c>
      <c r="D3102" t="s">
        <v>713</v>
      </c>
      <c r="F3102" s="16">
        <v>30</v>
      </c>
      <c r="G3102" t="str">
        <f t="shared" si="705"/>
        <v>heating</v>
      </c>
      <c r="H3102" s="283">
        <f>IF(G3102="heating",F3102*Assumptions!M$4+Assumptions!M$7,0)</f>
        <v>0.42311166678901713</v>
      </c>
      <c r="I3102" s="15">
        <f t="shared" si="706"/>
        <v>1.1348296917927807</v>
      </c>
      <c r="J3102" s="15">
        <f t="shared" si="707"/>
        <v>1.0020455199443592</v>
      </c>
      <c r="K3102" s="283">
        <f t="shared" si="712"/>
        <v>0.48114185862296932</v>
      </c>
      <c r="L3102" s="283">
        <f t="shared" si="713"/>
        <v>3.0747565450814909</v>
      </c>
      <c r="M3102" s="283">
        <f t="shared" si="714"/>
        <v>5.0476925972533673</v>
      </c>
      <c r="N3102" s="283">
        <f t="shared" si="715"/>
        <v>2.3339835549601151</v>
      </c>
      <c r="O3102" s="283">
        <f t="shared" si="716"/>
        <v>0.63384940128206235</v>
      </c>
      <c r="P3102" s="21">
        <f t="shared" si="708"/>
        <v>0</v>
      </c>
      <c r="Q3102" s="21">
        <f t="shared" si="709"/>
        <v>0.6473875548762833</v>
      </c>
      <c r="R3102">
        <f t="shared" si="710"/>
        <v>1.0705685074825908</v>
      </c>
      <c r="S3102" s="296">
        <f t="shared" si="717"/>
        <v>0</v>
      </c>
      <c r="T3102" s="283">
        <f t="shared" si="718"/>
        <v>0.48114185862296932</v>
      </c>
    </row>
    <row r="3103" spans="1:20" x14ac:dyDescent="0.25">
      <c r="A3103" s="286">
        <v>43230</v>
      </c>
      <c r="B3103" s="1">
        <f t="shared" si="711"/>
        <v>4</v>
      </c>
      <c r="C3103" s="285">
        <v>5</v>
      </c>
      <c r="D3103" t="s">
        <v>713</v>
      </c>
      <c r="F3103" s="16">
        <v>30</v>
      </c>
      <c r="G3103" t="str">
        <f t="shared" si="705"/>
        <v>heating</v>
      </c>
      <c r="H3103" s="283">
        <f>IF(G3103="heating",F3103*Assumptions!M$4+Assumptions!M$7,0)</f>
        <v>0.42311166678901713</v>
      </c>
      <c r="I3103" s="15">
        <f t="shared" si="706"/>
        <v>1.1635558681477385</v>
      </c>
      <c r="J3103" s="15">
        <f t="shared" si="707"/>
        <v>1.0020455199443592</v>
      </c>
      <c r="K3103" s="283">
        <f t="shared" si="712"/>
        <v>0.49332110100842447</v>
      </c>
      <c r="L3103" s="283">
        <f t="shared" si="713"/>
        <v>3.0747565450814909</v>
      </c>
      <c r="M3103" s="283">
        <f t="shared" si="714"/>
        <v>5.1754658735281946</v>
      </c>
      <c r="N3103" s="283">
        <f t="shared" si="715"/>
        <v>2.3339835549601151</v>
      </c>
      <c r="O3103" s="283">
        <f t="shared" si="716"/>
        <v>0.64989416096309272</v>
      </c>
      <c r="P3103" s="21">
        <f t="shared" si="708"/>
        <v>0</v>
      </c>
      <c r="Q3103" s="21">
        <f t="shared" si="709"/>
        <v>0.72139578924615555</v>
      </c>
      <c r="R3103">
        <f t="shared" si="710"/>
        <v>1.0705685074825908</v>
      </c>
      <c r="S3103" s="296">
        <f t="shared" si="717"/>
        <v>0</v>
      </c>
      <c r="T3103" s="283">
        <f t="shared" si="718"/>
        <v>0.49332110100842447</v>
      </c>
    </row>
    <row r="3104" spans="1:20" x14ac:dyDescent="0.25">
      <c r="A3104" s="286">
        <v>43230</v>
      </c>
      <c r="B3104" s="1">
        <f t="shared" si="711"/>
        <v>4</v>
      </c>
      <c r="C3104" s="285">
        <v>6</v>
      </c>
      <c r="D3104" t="s">
        <v>713</v>
      </c>
      <c r="F3104" s="16">
        <v>36</v>
      </c>
      <c r="G3104" t="str">
        <f t="shared" si="705"/>
        <v>heating</v>
      </c>
      <c r="H3104" s="283">
        <f>IF(G3104="heating",F3104*Assumptions!M$4+Assumptions!M$7,0)</f>
        <v>0.358936421366777</v>
      </c>
      <c r="I3104" s="15">
        <f t="shared" si="706"/>
        <v>1.2083911162615524</v>
      </c>
      <c r="J3104" s="15">
        <f t="shared" si="707"/>
        <v>1.0020455199443592</v>
      </c>
      <c r="K3104" s="283">
        <f t="shared" si="712"/>
        <v>0.43462279766769069</v>
      </c>
      <c r="L3104" s="283">
        <f t="shared" si="713"/>
        <v>3.2767200477248446</v>
      </c>
      <c r="M3104" s="283">
        <f t="shared" si="714"/>
        <v>4.8591562434861268</v>
      </c>
      <c r="N3104" s="283">
        <f t="shared" si="715"/>
        <v>2.7263288431388362</v>
      </c>
      <c r="O3104" s="283">
        <f t="shared" si="716"/>
        <v>0.52236443813445643</v>
      </c>
      <c r="P3104" s="21">
        <f t="shared" si="708"/>
        <v>0</v>
      </c>
      <c r="Q3104" s="21">
        <f t="shared" si="709"/>
        <v>0.87787080972652631</v>
      </c>
      <c r="R3104">
        <f t="shared" si="710"/>
        <v>1.0705685074825908</v>
      </c>
      <c r="S3104" s="296">
        <f t="shared" si="717"/>
        <v>0</v>
      </c>
      <c r="T3104" s="283">
        <f t="shared" si="718"/>
        <v>0.43462279766769069</v>
      </c>
    </row>
    <row r="3105" spans="1:20" x14ac:dyDescent="0.25">
      <c r="A3105" s="286">
        <v>43230</v>
      </c>
      <c r="B3105" s="1">
        <f t="shared" si="711"/>
        <v>4</v>
      </c>
      <c r="C3105" s="285">
        <v>7</v>
      </c>
      <c r="D3105" t="s">
        <v>714</v>
      </c>
      <c r="F3105" s="16">
        <v>37</v>
      </c>
      <c r="G3105" t="str">
        <f t="shared" si="705"/>
        <v>heating</v>
      </c>
      <c r="H3105" s="283">
        <f>IF(G3105="heating",F3105*Assumptions!M$4+Assumptions!M$7,0)</f>
        <v>0.34824054712973695</v>
      </c>
      <c r="I3105" s="15">
        <f t="shared" si="706"/>
        <v>1.1637425769249583</v>
      </c>
      <c r="J3105" s="15">
        <f t="shared" si="707"/>
        <v>1.0020455199443592</v>
      </c>
      <c r="K3105" s="283">
        <f t="shared" si="712"/>
        <v>0.40609132392963104</v>
      </c>
      <c r="L3105" s="283">
        <f t="shared" si="713"/>
        <v>3.3550920610042541</v>
      </c>
      <c r="M3105" s="283">
        <f t="shared" si="714"/>
        <v>4.6487605269841481</v>
      </c>
      <c r="N3105" s="283">
        <f t="shared" si="715"/>
        <v>2.8034223547707424</v>
      </c>
      <c r="O3105" s="283">
        <f t="shared" si="716"/>
        <v>0.48600374989534251</v>
      </c>
      <c r="P3105" s="21">
        <f t="shared" si="708"/>
        <v>0</v>
      </c>
      <c r="Q3105" s="21">
        <f t="shared" si="709"/>
        <v>0.97331382064367777</v>
      </c>
      <c r="R3105">
        <f t="shared" si="710"/>
        <v>1.0705685074825908</v>
      </c>
      <c r="S3105" s="296">
        <f t="shared" si="717"/>
        <v>0</v>
      </c>
      <c r="T3105" s="283">
        <f t="shared" si="718"/>
        <v>0.40609132392963104</v>
      </c>
    </row>
    <row r="3106" spans="1:20" x14ac:dyDescent="0.25">
      <c r="A3106" s="286">
        <v>43230</v>
      </c>
      <c r="B3106" s="1">
        <f t="shared" si="711"/>
        <v>4</v>
      </c>
      <c r="C3106" s="285">
        <v>8</v>
      </c>
      <c r="D3106" t="s">
        <v>714</v>
      </c>
      <c r="F3106" s="16">
        <v>37</v>
      </c>
      <c r="G3106" t="str">
        <f t="shared" si="705"/>
        <v>heating</v>
      </c>
      <c r="H3106" s="283">
        <f>IF(G3106="heating",F3106*Assumptions!M$4+Assumptions!M$7,0)</f>
        <v>0.34824054712973695</v>
      </c>
      <c r="I3106" s="15">
        <f t="shared" si="706"/>
        <v>1.094193721037565</v>
      </c>
      <c r="J3106" s="15">
        <f t="shared" si="707"/>
        <v>1.0020455199443592</v>
      </c>
      <c r="K3106" s="283">
        <f t="shared" si="712"/>
        <v>0.38182205035906902</v>
      </c>
      <c r="L3106" s="283">
        <f t="shared" si="713"/>
        <v>3.3550920610042541</v>
      </c>
      <c r="M3106" s="283">
        <f t="shared" si="714"/>
        <v>4.3709362191371808</v>
      </c>
      <c r="N3106" s="283">
        <f t="shared" si="715"/>
        <v>2.8034223547707424</v>
      </c>
      <c r="O3106" s="283">
        <f t="shared" si="716"/>
        <v>0.45695866257756235</v>
      </c>
      <c r="P3106" s="21">
        <f t="shared" si="708"/>
        <v>0</v>
      </c>
      <c r="Q3106" s="21">
        <f t="shared" si="709"/>
        <v>0.94940007506179924</v>
      </c>
      <c r="R3106">
        <f t="shared" si="710"/>
        <v>1.0705685074825908</v>
      </c>
      <c r="S3106" s="296">
        <f t="shared" si="717"/>
        <v>0</v>
      </c>
      <c r="T3106" s="283">
        <f t="shared" si="718"/>
        <v>0.38182205035906902</v>
      </c>
    </row>
    <row r="3107" spans="1:20" x14ac:dyDescent="0.25">
      <c r="A3107" s="286">
        <v>43230</v>
      </c>
      <c r="B3107" s="1">
        <f t="shared" si="711"/>
        <v>4</v>
      </c>
      <c r="C3107" s="285">
        <v>9</v>
      </c>
      <c r="D3107" t="s">
        <v>714</v>
      </c>
      <c r="F3107" s="16">
        <v>41</v>
      </c>
      <c r="G3107" t="str">
        <f t="shared" si="705"/>
        <v>heating</v>
      </c>
      <c r="H3107" s="283">
        <f>IF(G3107="heating",F3107*Assumptions!M$4+Assumptions!M$7,0)</f>
        <v>0.30545705018157687</v>
      </c>
      <c r="I3107" s="15">
        <f t="shared" si="706"/>
        <v>1.0343009000871222</v>
      </c>
      <c r="J3107" s="15">
        <f t="shared" si="707"/>
        <v>1.0020455199443592</v>
      </c>
      <c r="K3107" s="283">
        <f t="shared" si="712"/>
        <v>0.31658075226559323</v>
      </c>
      <c r="L3107" s="283">
        <f t="shared" si="713"/>
        <v>3.6290180754851575</v>
      </c>
      <c r="M3107" s="283">
        <f t="shared" si="714"/>
        <v>3.9199692531644605</v>
      </c>
      <c r="N3107" s="283">
        <f t="shared" si="715"/>
        <v>3.0927664988509331</v>
      </c>
      <c r="O3107" s="283">
        <f t="shared" si="716"/>
        <v>0.37147236066782707</v>
      </c>
      <c r="P3107" s="21">
        <f t="shared" si="708"/>
        <v>0</v>
      </c>
      <c r="Q3107" s="21">
        <f t="shared" si="709"/>
        <v>0.8408485371888097</v>
      </c>
      <c r="R3107">
        <f t="shared" si="710"/>
        <v>1.0705685074825908</v>
      </c>
      <c r="S3107" s="296">
        <f t="shared" si="717"/>
        <v>0</v>
      </c>
      <c r="T3107" s="283">
        <f t="shared" si="718"/>
        <v>0.31658075226559323</v>
      </c>
    </row>
    <row r="3108" spans="1:20" x14ac:dyDescent="0.25">
      <c r="A3108" s="286">
        <v>43230</v>
      </c>
      <c r="B3108" s="1">
        <f t="shared" si="711"/>
        <v>4</v>
      </c>
      <c r="C3108" s="285">
        <v>10</v>
      </c>
      <c r="D3108" t="s">
        <v>714</v>
      </c>
      <c r="F3108" s="16">
        <v>45</v>
      </c>
      <c r="G3108" t="str">
        <f t="shared" si="705"/>
        <v>heating</v>
      </c>
      <c r="H3108" s="283">
        <f>IF(G3108="heating",F3108*Assumptions!M$4+Assumptions!M$7,0)</f>
        <v>0.26267355323341679</v>
      </c>
      <c r="I3108" s="15">
        <f t="shared" si="706"/>
        <v>0.98112329028689171</v>
      </c>
      <c r="J3108" s="15">
        <f t="shared" si="707"/>
        <v>1.0020455199443592</v>
      </c>
      <c r="K3108" s="283">
        <f t="shared" si="712"/>
        <v>0.25824230228022893</v>
      </c>
      <c r="L3108" s="283">
        <f t="shared" si="713"/>
        <v>3.8225513186096443</v>
      </c>
      <c r="M3108" s="283">
        <f t="shared" si="714"/>
        <v>3.368136873984295</v>
      </c>
      <c r="N3108" s="283">
        <f t="shared" si="715"/>
        <v>3.3574836377085973</v>
      </c>
      <c r="O3108" s="283">
        <f t="shared" si="716"/>
        <v>0.29401318356856748</v>
      </c>
      <c r="P3108" s="21">
        <f t="shared" si="708"/>
        <v>0</v>
      </c>
      <c r="Q3108" s="21">
        <f t="shared" si="709"/>
        <v>0.74504051125983206</v>
      </c>
      <c r="R3108">
        <f t="shared" si="710"/>
        <v>1.0705685074825908</v>
      </c>
      <c r="S3108" s="296">
        <f t="shared" si="717"/>
        <v>0</v>
      </c>
      <c r="T3108" s="283">
        <f t="shared" si="718"/>
        <v>0.25824230228022893</v>
      </c>
    </row>
    <row r="3109" spans="1:20" x14ac:dyDescent="0.25">
      <c r="A3109" s="286">
        <v>43230</v>
      </c>
      <c r="B3109" s="1">
        <f t="shared" si="711"/>
        <v>4</v>
      </c>
      <c r="C3109" s="285">
        <v>11</v>
      </c>
      <c r="D3109" t="s">
        <v>714</v>
      </c>
      <c r="F3109" s="16">
        <v>46</v>
      </c>
      <c r="G3109" t="str">
        <f t="shared" si="705"/>
        <v>heating</v>
      </c>
      <c r="H3109" s="283">
        <f>IF(G3109="heating",F3109*Assumptions!M$4+Assumptions!M$7,0)</f>
        <v>0.2519776789963768</v>
      </c>
      <c r="I3109" s="15">
        <f t="shared" si="706"/>
        <v>0.94956163997961163</v>
      </c>
      <c r="J3109" s="15">
        <f t="shared" si="707"/>
        <v>1.0020455199443592</v>
      </c>
      <c r="K3109" s="283">
        <f t="shared" si="712"/>
        <v>0.23975776626370532</v>
      </c>
      <c r="L3109" s="283">
        <f t="shared" si="713"/>
        <v>3.8708416397494121</v>
      </c>
      <c r="M3109" s="283">
        <f t="shared" si="714"/>
        <v>3.1665555455045973</v>
      </c>
      <c r="N3109" s="283">
        <f t="shared" si="715"/>
        <v>3.4228778732085736</v>
      </c>
      <c r="O3109" s="283">
        <f t="shared" si="716"/>
        <v>0.271135687419925</v>
      </c>
      <c r="P3109" s="21">
        <f t="shared" si="708"/>
        <v>0</v>
      </c>
      <c r="Q3109" s="21">
        <f t="shared" si="709"/>
        <v>0.72850690893675296</v>
      </c>
      <c r="R3109">
        <f t="shared" si="710"/>
        <v>1.0705685074825908</v>
      </c>
      <c r="S3109" s="296">
        <f t="shared" si="717"/>
        <v>0</v>
      </c>
      <c r="T3109" s="283">
        <f t="shared" si="718"/>
        <v>0.23975776626370532</v>
      </c>
    </row>
    <row r="3110" spans="1:20" x14ac:dyDescent="0.25">
      <c r="A3110" s="286">
        <v>43230</v>
      </c>
      <c r="B3110" s="1">
        <f t="shared" si="711"/>
        <v>4</v>
      </c>
      <c r="C3110" s="285">
        <v>12</v>
      </c>
      <c r="D3110" t="s">
        <v>714</v>
      </c>
      <c r="F3110" s="16">
        <v>48</v>
      </c>
      <c r="G3110" t="str">
        <f t="shared" si="705"/>
        <v>heating</v>
      </c>
      <c r="H3110" s="283">
        <f>IF(G3110="heating",F3110*Assumptions!M$4+Assumptions!M$7,0)</f>
        <v>0.2305859305222967</v>
      </c>
      <c r="I3110" s="15">
        <f t="shared" si="706"/>
        <v>0.91648403420261149</v>
      </c>
      <c r="J3110" s="15">
        <f t="shared" si="707"/>
        <v>1.0020455199443592</v>
      </c>
      <c r="K3110" s="283">
        <f t="shared" si="712"/>
        <v>0.21176060013665096</v>
      </c>
      <c r="L3110" s="283">
        <f t="shared" si="713"/>
        <v>3.9630740889572826</v>
      </c>
      <c r="M3110" s="283">
        <f t="shared" si="714"/>
        <v>2.8634286967458218</v>
      </c>
      <c r="N3110" s="283">
        <f t="shared" si="715"/>
        <v>3.5524856183738187</v>
      </c>
      <c r="O3110" s="283">
        <f t="shared" si="716"/>
        <v>0.2362354243246077</v>
      </c>
      <c r="P3110" s="21">
        <f t="shared" si="708"/>
        <v>0</v>
      </c>
      <c r="Q3110" s="21">
        <f t="shared" si="709"/>
        <v>0.75910815787401487</v>
      </c>
      <c r="R3110">
        <f t="shared" si="710"/>
        <v>1.0705685074825908</v>
      </c>
      <c r="S3110" s="296">
        <f t="shared" si="717"/>
        <v>0</v>
      </c>
      <c r="T3110" s="283">
        <f t="shared" si="718"/>
        <v>0.21176060013665096</v>
      </c>
    </row>
    <row r="3111" spans="1:20" x14ac:dyDescent="0.25">
      <c r="A3111" s="286">
        <v>43230</v>
      </c>
      <c r="B3111" s="1">
        <f t="shared" si="711"/>
        <v>4</v>
      </c>
      <c r="C3111" s="285">
        <v>13</v>
      </c>
      <c r="D3111" t="s">
        <v>714</v>
      </c>
      <c r="F3111" s="16">
        <v>48</v>
      </c>
      <c r="G3111" t="str">
        <f t="shared" si="705"/>
        <v>heating</v>
      </c>
      <c r="H3111" s="283">
        <f>IF(G3111="heating",F3111*Assumptions!M$4+Assumptions!M$7,0)</f>
        <v>0.2305859305222967</v>
      </c>
      <c r="I3111" s="15">
        <f t="shared" si="706"/>
        <v>0.90040206880052787</v>
      </c>
      <c r="J3111" s="15">
        <f t="shared" si="707"/>
        <v>1.0020455199443592</v>
      </c>
      <c r="K3111" s="283">
        <f t="shared" si="712"/>
        <v>0.20804473982940069</v>
      </c>
      <c r="L3111" s="283">
        <f t="shared" si="713"/>
        <v>3.9630740889572826</v>
      </c>
      <c r="M3111" s="283">
        <f t="shared" si="714"/>
        <v>2.8131828010031148</v>
      </c>
      <c r="N3111" s="283">
        <f t="shared" si="715"/>
        <v>3.5524856183738187</v>
      </c>
      <c r="O3111" s="283">
        <f t="shared" si="716"/>
        <v>0.23209009305973702</v>
      </c>
      <c r="P3111" s="21">
        <f t="shared" si="708"/>
        <v>0</v>
      </c>
      <c r="Q3111" s="21">
        <f t="shared" si="709"/>
        <v>0.79115902007799765</v>
      </c>
      <c r="R3111">
        <f t="shared" si="710"/>
        <v>1.0705685074825908</v>
      </c>
      <c r="S3111" s="296">
        <f t="shared" si="717"/>
        <v>0</v>
      </c>
      <c r="T3111" s="283">
        <f t="shared" si="718"/>
        <v>0.20804473982940069</v>
      </c>
    </row>
    <row r="3112" spans="1:20" x14ac:dyDescent="0.25">
      <c r="A3112" s="286">
        <v>43230</v>
      </c>
      <c r="B3112" s="1">
        <f t="shared" si="711"/>
        <v>4</v>
      </c>
      <c r="C3112" s="285">
        <v>14</v>
      </c>
      <c r="D3112" t="s">
        <v>714</v>
      </c>
      <c r="F3112" s="16">
        <v>50</v>
      </c>
      <c r="G3112" t="str">
        <f t="shared" si="705"/>
        <v>heating</v>
      </c>
      <c r="H3112" s="283">
        <f>IF(G3112="heating",F3112*Assumptions!M$4+Assumptions!M$7,0)</f>
        <v>0.20919418204821671</v>
      </c>
      <c r="I3112" s="15">
        <f t="shared" si="706"/>
        <v>0.86032894500746537</v>
      </c>
      <c r="J3112" s="15">
        <f t="shared" si="707"/>
        <v>1.0020455199443592</v>
      </c>
      <c r="K3112" s="283">
        <f t="shared" si="712"/>
        <v>0.18034395405198306</v>
      </c>
      <c r="L3112" s="283">
        <f t="shared" si="713"/>
        <v>4.0351685236640416</v>
      </c>
      <c r="M3112" s="283">
        <f t="shared" si="714"/>
        <v>2.4829746581623833</v>
      </c>
      <c r="N3112" s="283">
        <f t="shared" si="715"/>
        <v>3.6783220436298789</v>
      </c>
      <c r="O3112" s="283">
        <f t="shared" si="716"/>
        <v>0.19783973186467979</v>
      </c>
      <c r="P3112" s="21">
        <f t="shared" si="708"/>
        <v>0</v>
      </c>
      <c r="Q3112" s="21">
        <f t="shared" si="709"/>
        <v>0.84355555031342389</v>
      </c>
      <c r="R3112">
        <f t="shared" si="710"/>
        <v>1.0705685074825908</v>
      </c>
      <c r="S3112" s="296">
        <f t="shared" si="717"/>
        <v>0</v>
      </c>
      <c r="T3112" s="283">
        <f t="shared" si="718"/>
        <v>0.18034395405198306</v>
      </c>
    </row>
    <row r="3113" spans="1:20" x14ac:dyDescent="0.25">
      <c r="A3113" s="286">
        <v>43230</v>
      </c>
      <c r="B3113" s="1">
        <f t="shared" si="711"/>
        <v>4</v>
      </c>
      <c r="C3113" s="285">
        <v>15</v>
      </c>
      <c r="D3113" t="s">
        <v>714</v>
      </c>
      <c r="F3113" s="16">
        <v>50</v>
      </c>
      <c r="G3113" t="str">
        <f t="shared" si="705"/>
        <v>heating</v>
      </c>
      <c r="H3113" s="283">
        <f>IF(G3113="heating",F3113*Assumptions!M$4+Assumptions!M$7,0)</f>
        <v>0.20919418204821671</v>
      </c>
      <c r="I3113" s="15">
        <f t="shared" si="706"/>
        <v>0.85754515037175039</v>
      </c>
      <c r="J3113" s="15">
        <f t="shared" si="707"/>
        <v>1.0020455199443592</v>
      </c>
      <c r="K3113" s="283">
        <f t="shared" si="712"/>
        <v>0.17976040919418543</v>
      </c>
      <c r="L3113" s="283">
        <f t="shared" si="713"/>
        <v>4.0351685236640416</v>
      </c>
      <c r="M3113" s="283">
        <f t="shared" si="714"/>
        <v>2.4749404154763499</v>
      </c>
      <c r="N3113" s="283">
        <f t="shared" si="715"/>
        <v>3.6783220436298789</v>
      </c>
      <c r="O3113" s="283">
        <f t="shared" si="716"/>
        <v>0.19719957534374416</v>
      </c>
      <c r="P3113" s="21">
        <f t="shared" si="708"/>
        <v>0</v>
      </c>
      <c r="Q3113" s="21">
        <f t="shared" si="709"/>
        <v>0.96592607327566882</v>
      </c>
      <c r="R3113">
        <f t="shared" si="710"/>
        <v>1.0705685074825908</v>
      </c>
      <c r="S3113" s="296">
        <f t="shared" si="717"/>
        <v>0</v>
      </c>
      <c r="T3113" s="283">
        <f t="shared" si="718"/>
        <v>0.17976040919418543</v>
      </c>
    </row>
    <row r="3114" spans="1:20" x14ac:dyDescent="0.25">
      <c r="A3114" s="286">
        <v>43230</v>
      </c>
      <c r="B3114" s="1">
        <f t="shared" si="711"/>
        <v>4</v>
      </c>
      <c r="C3114" s="285">
        <v>16</v>
      </c>
      <c r="D3114" t="s">
        <v>714</v>
      </c>
      <c r="F3114" s="16">
        <v>48</v>
      </c>
      <c r="G3114" t="str">
        <f t="shared" si="705"/>
        <v>heating</v>
      </c>
      <c r="H3114" s="283">
        <f>IF(G3114="heating",F3114*Assumptions!M$4+Assumptions!M$7,0)</f>
        <v>0.2305859305222967</v>
      </c>
      <c r="I3114" s="15">
        <f t="shared" si="706"/>
        <v>0.88344815438260227</v>
      </c>
      <c r="J3114" s="15">
        <f t="shared" si="707"/>
        <v>1.0020455199443592</v>
      </c>
      <c r="K3114" s="283">
        <f t="shared" si="712"/>
        <v>0.20412740907641164</v>
      </c>
      <c r="L3114" s="283">
        <f t="shared" si="713"/>
        <v>3.9630740889572826</v>
      </c>
      <c r="M3114" s="283">
        <f t="shared" si="714"/>
        <v>2.7602126201218966</v>
      </c>
      <c r="N3114" s="283">
        <f t="shared" si="715"/>
        <v>3.5524856183738187</v>
      </c>
      <c r="O3114" s="283">
        <f t="shared" si="716"/>
        <v>0.22772000583834159</v>
      </c>
      <c r="P3114" s="21">
        <f t="shared" si="708"/>
        <v>0</v>
      </c>
      <c r="Q3114" s="21">
        <f t="shared" si="709"/>
        <v>1.1649354943302594</v>
      </c>
      <c r="R3114">
        <f t="shared" si="710"/>
        <v>1.0705685074825908</v>
      </c>
      <c r="S3114" s="296">
        <f t="shared" si="717"/>
        <v>0</v>
      </c>
      <c r="T3114" s="283">
        <f t="shared" si="718"/>
        <v>0.20412740907641164</v>
      </c>
    </row>
    <row r="3115" spans="1:20" x14ac:dyDescent="0.25">
      <c r="A3115" s="286">
        <v>43230</v>
      </c>
      <c r="B3115" s="1">
        <f t="shared" si="711"/>
        <v>4</v>
      </c>
      <c r="C3115" s="285">
        <v>17</v>
      </c>
      <c r="D3115" t="s">
        <v>714</v>
      </c>
      <c r="F3115" s="16">
        <v>48</v>
      </c>
      <c r="G3115" t="str">
        <f t="shared" si="705"/>
        <v>heating</v>
      </c>
      <c r="H3115" s="283">
        <f>IF(G3115="heating",F3115*Assumptions!M$4+Assumptions!M$7,0)</f>
        <v>0.2305859305222967</v>
      </c>
      <c r="I3115" s="15">
        <f t="shared" si="706"/>
        <v>0.94025748850374469</v>
      </c>
      <c r="J3115" s="15">
        <f t="shared" si="707"/>
        <v>1.0020455199443592</v>
      </c>
      <c r="K3115" s="283">
        <f t="shared" si="712"/>
        <v>0.21725363739889775</v>
      </c>
      <c r="L3115" s="283">
        <f t="shared" si="713"/>
        <v>3.9630740889572826</v>
      </c>
      <c r="M3115" s="283">
        <f t="shared" si="714"/>
        <v>2.9377055948980821</v>
      </c>
      <c r="N3115" s="283">
        <f t="shared" si="715"/>
        <v>3.5524856183738187</v>
      </c>
      <c r="O3115" s="283">
        <f t="shared" si="716"/>
        <v>0.24236333474628372</v>
      </c>
      <c r="P3115" s="21">
        <f t="shared" si="708"/>
        <v>0</v>
      </c>
      <c r="Q3115" s="21">
        <f t="shared" si="709"/>
        <v>1.3521540118753073</v>
      </c>
      <c r="R3115">
        <f t="shared" si="710"/>
        <v>1.0705685074825908</v>
      </c>
      <c r="S3115" s="296">
        <f t="shared" si="717"/>
        <v>0</v>
      </c>
      <c r="T3115" s="283">
        <f t="shared" si="718"/>
        <v>0.21725363739889775</v>
      </c>
    </row>
    <row r="3116" spans="1:20" x14ac:dyDescent="0.25">
      <c r="A3116" s="286">
        <v>43230</v>
      </c>
      <c r="B3116" s="1">
        <f t="shared" si="711"/>
        <v>4</v>
      </c>
      <c r="C3116" s="285">
        <v>18</v>
      </c>
      <c r="D3116" t="s">
        <v>714</v>
      </c>
      <c r="F3116" s="16">
        <v>46</v>
      </c>
      <c r="G3116" t="str">
        <f t="shared" si="705"/>
        <v>heating</v>
      </c>
      <c r="H3116" s="283">
        <f>IF(G3116="heating",F3116*Assumptions!M$4+Assumptions!M$7,0)</f>
        <v>0.2519776789963768</v>
      </c>
      <c r="I3116" s="15">
        <f t="shared" si="706"/>
        <v>0.98182363790757687</v>
      </c>
      <c r="J3116" s="15">
        <f t="shared" si="707"/>
        <v>1.0020455199443592</v>
      </c>
      <c r="K3116" s="283">
        <f t="shared" si="712"/>
        <v>0.24790369827353176</v>
      </c>
      <c r="L3116" s="283">
        <f t="shared" si="713"/>
        <v>3.8708416397494121</v>
      </c>
      <c r="M3116" s="283">
        <f t="shared" si="714"/>
        <v>3.2741414084403084</v>
      </c>
      <c r="N3116" s="283">
        <f t="shared" si="715"/>
        <v>3.4228778732085736</v>
      </c>
      <c r="O3116" s="283">
        <f t="shared" si="716"/>
        <v>0.28034770548957533</v>
      </c>
      <c r="P3116" s="21">
        <f t="shared" si="708"/>
        <v>0</v>
      </c>
      <c r="Q3116" s="21">
        <f t="shared" si="709"/>
        <v>1.5598916921549892</v>
      </c>
      <c r="R3116">
        <f t="shared" si="710"/>
        <v>1.0705685074825908</v>
      </c>
      <c r="S3116" s="296">
        <f t="shared" si="717"/>
        <v>0</v>
      </c>
      <c r="T3116" s="283">
        <f t="shared" si="718"/>
        <v>0.24790369827353176</v>
      </c>
    </row>
    <row r="3117" spans="1:20" x14ac:dyDescent="0.25">
      <c r="A3117" s="286">
        <v>43230</v>
      </c>
      <c r="B3117" s="1">
        <f t="shared" si="711"/>
        <v>4</v>
      </c>
      <c r="C3117" s="285">
        <v>19</v>
      </c>
      <c r="D3117" t="s">
        <v>714</v>
      </c>
      <c r="F3117" s="16">
        <v>45</v>
      </c>
      <c r="G3117" t="str">
        <f t="shared" si="705"/>
        <v>heating</v>
      </c>
      <c r="H3117" s="283">
        <f>IF(G3117="heating",F3117*Assumptions!M$4+Assumptions!M$7,0)</f>
        <v>0.26267355323341679</v>
      </c>
      <c r="I3117" s="15">
        <f t="shared" si="706"/>
        <v>0.98418842963438757</v>
      </c>
      <c r="J3117" s="15">
        <f t="shared" si="707"/>
        <v>1.0020455199443592</v>
      </c>
      <c r="K3117" s="283">
        <f t="shared" si="712"/>
        <v>0.25904908023539869</v>
      </c>
      <c r="L3117" s="283">
        <f t="shared" si="713"/>
        <v>3.8225513186096443</v>
      </c>
      <c r="M3117" s="283">
        <f t="shared" si="714"/>
        <v>3.3786593118495531</v>
      </c>
      <c r="N3117" s="283">
        <f t="shared" si="715"/>
        <v>3.3574836377085973</v>
      </c>
      <c r="O3117" s="283">
        <f t="shared" si="716"/>
        <v>0.29493171377426164</v>
      </c>
      <c r="P3117" s="21">
        <f t="shared" si="708"/>
        <v>0</v>
      </c>
      <c r="Q3117" s="21">
        <f t="shared" si="709"/>
        <v>1.6764212681468484</v>
      </c>
      <c r="R3117">
        <f t="shared" si="710"/>
        <v>1.0705685074825908</v>
      </c>
      <c r="S3117" s="296">
        <f t="shared" si="717"/>
        <v>0</v>
      </c>
      <c r="T3117" s="283">
        <f t="shared" si="718"/>
        <v>0.25904908023539869</v>
      </c>
    </row>
    <row r="3118" spans="1:20" x14ac:dyDescent="0.25">
      <c r="A3118" s="286">
        <v>43230</v>
      </c>
      <c r="B3118" s="1">
        <f t="shared" si="711"/>
        <v>4</v>
      </c>
      <c r="C3118" s="285">
        <v>20</v>
      </c>
      <c r="D3118" t="s">
        <v>714</v>
      </c>
      <c r="F3118" s="16">
        <v>43</v>
      </c>
      <c r="G3118" t="str">
        <f t="shared" si="705"/>
        <v>heating</v>
      </c>
      <c r="H3118" s="283">
        <f>IF(G3118="heating",F3118*Assumptions!M$4+Assumptions!M$7,0)</f>
        <v>0.28406530170749683</v>
      </c>
      <c r="I3118" s="15">
        <f t="shared" si="706"/>
        <v>0.97071962311712034</v>
      </c>
      <c r="J3118" s="15">
        <f t="shared" si="707"/>
        <v>1.0020455199443592</v>
      </c>
      <c r="K3118" s="283">
        <f t="shared" si="712"/>
        <v>0.27631181016219208</v>
      </c>
      <c r="L3118" s="283">
        <f t="shared" si="713"/>
        <v>3.7370271581932331</v>
      </c>
      <c r="M3118" s="283">
        <f t="shared" si="714"/>
        <v>3.5231791284636595</v>
      </c>
      <c r="N3118" s="283">
        <f t="shared" si="715"/>
        <v>3.2278965655525562</v>
      </c>
      <c r="O3118" s="283">
        <f t="shared" si="716"/>
        <v>0.31989399837813126</v>
      </c>
      <c r="P3118" s="21">
        <f t="shared" si="708"/>
        <v>0</v>
      </c>
      <c r="Q3118" s="21">
        <f t="shared" si="709"/>
        <v>1.52436960139122</v>
      </c>
      <c r="R3118">
        <f t="shared" si="710"/>
        <v>1.0705685074825908</v>
      </c>
      <c r="S3118" s="296">
        <f t="shared" si="717"/>
        <v>0</v>
      </c>
      <c r="T3118" s="283">
        <f t="shared" si="718"/>
        <v>0.27631181016219208</v>
      </c>
    </row>
    <row r="3119" spans="1:20" x14ac:dyDescent="0.25">
      <c r="A3119" s="286">
        <v>43230</v>
      </c>
      <c r="B3119" s="1">
        <f t="shared" si="711"/>
        <v>4</v>
      </c>
      <c r="C3119" s="285">
        <v>21</v>
      </c>
      <c r="D3119" t="s">
        <v>714</v>
      </c>
      <c r="F3119" s="16">
        <v>36</v>
      </c>
      <c r="G3119" t="str">
        <f t="shared" si="705"/>
        <v>heating</v>
      </c>
      <c r="H3119" s="283">
        <f>IF(G3119="heating",F3119*Assumptions!M$4+Assumptions!M$7,0)</f>
        <v>0.358936421366777</v>
      </c>
      <c r="I3119" s="15">
        <f t="shared" si="706"/>
        <v>0.95751150862929935</v>
      </c>
      <c r="J3119" s="15">
        <f t="shared" si="707"/>
        <v>1.0020455199443592</v>
      </c>
      <c r="K3119" s="283">
        <f t="shared" si="712"/>
        <v>0.34438877038996824</v>
      </c>
      <c r="L3119" s="283">
        <f t="shared" si="713"/>
        <v>3.2767200477248446</v>
      </c>
      <c r="M3119" s="283">
        <f t="shared" si="714"/>
        <v>3.850324586761376</v>
      </c>
      <c r="N3119" s="283">
        <f t="shared" si="715"/>
        <v>2.7263288431388362</v>
      </c>
      <c r="O3119" s="283">
        <f t="shared" si="716"/>
        <v>0.4139139674907702</v>
      </c>
      <c r="P3119" s="21">
        <f t="shared" si="708"/>
        <v>0</v>
      </c>
      <c r="Q3119" s="21">
        <f t="shared" si="709"/>
        <v>1.4448604713749031</v>
      </c>
      <c r="R3119">
        <f t="shared" si="710"/>
        <v>1.0705685074825908</v>
      </c>
      <c r="S3119" s="296">
        <f t="shared" si="717"/>
        <v>0</v>
      </c>
      <c r="T3119" s="283">
        <f t="shared" si="718"/>
        <v>0.34438877038996824</v>
      </c>
    </row>
    <row r="3120" spans="1:20" x14ac:dyDescent="0.25">
      <c r="A3120" s="286">
        <v>43230</v>
      </c>
      <c r="B3120" s="1">
        <f t="shared" si="711"/>
        <v>4</v>
      </c>
      <c r="C3120" s="285">
        <v>22</v>
      </c>
      <c r="D3120" t="s">
        <v>714</v>
      </c>
      <c r="F3120" s="16">
        <v>34</v>
      </c>
      <c r="G3120" t="str">
        <f t="shared" si="705"/>
        <v>heating</v>
      </c>
      <c r="H3120" s="283">
        <f>IF(G3120="heating",F3120*Assumptions!M$4+Assumptions!M$7,0)</f>
        <v>0.38032816984085704</v>
      </c>
      <c r="I3120" s="15">
        <f t="shared" si="706"/>
        <v>0.9426530227543114</v>
      </c>
      <c r="J3120" s="15">
        <f t="shared" si="707"/>
        <v>1.0020455199443592</v>
      </c>
      <c r="K3120" s="283">
        <f t="shared" si="712"/>
        <v>0.35925085363358072</v>
      </c>
      <c r="L3120" s="283">
        <f t="shared" si="713"/>
        <v>3.1617728735566879</v>
      </c>
      <c r="M3120" s="283">
        <f t="shared" si="714"/>
        <v>3.8755870882363634</v>
      </c>
      <c r="N3120" s="283">
        <f t="shared" si="715"/>
        <v>2.582445701090049</v>
      </c>
      <c r="O3120" s="283">
        <f t="shared" si="716"/>
        <v>0.43984258927159231</v>
      </c>
      <c r="P3120" s="21">
        <f t="shared" si="708"/>
        <v>0</v>
      </c>
      <c r="Q3120" s="21">
        <f t="shared" si="709"/>
        <v>1.2427137171080138</v>
      </c>
      <c r="R3120">
        <f t="shared" si="710"/>
        <v>1.0705685074825908</v>
      </c>
      <c r="S3120" s="296">
        <f t="shared" si="717"/>
        <v>0</v>
      </c>
      <c r="T3120" s="283">
        <f t="shared" si="718"/>
        <v>0.35925085363358072</v>
      </c>
    </row>
    <row r="3121" spans="1:20" x14ac:dyDescent="0.25">
      <c r="A3121" s="286">
        <v>43230</v>
      </c>
      <c r="B3121" s="1">
        <f t="shared" si="711"/>
        <v>4</v>
      </c>
      <c r="C3121" s="285">
        <v>23</v>
      </c>
      <c r="D3121" t="s">
        <v>713</v>
      </c>
      <c r="F3121" s="16">
        <v>34</v>
      </c>
      <c r="G3121" t="str">
        <f t="shared" si="705"/>
        <v>heating</v>
      </c>
      <c r="H3121" s="283">
        <f>IF(G3121="heating",F3121*Assumptions!M$4+Assumptions!M$7,0)</f>
        <v>0.38032816984085704</v>
      </c>
      <c r="I3121" s="15">
        <f t="shared" si="706"/>
        <v>0.94450710149963013</v>
      </c>
      <c r="J3121" s="15">
        <f t="shared" si="707"/>
        <v>1.0020455199443592</v>
      </c>
      <c r="K3121" s="283">
        <f t="shared" si="712"/>
        <v>0.35995745442505056</v>
      </c>
      <c r="L3121" s="283">
        <f t="shared" si="713"/>
        <v>3.1617728735566879</v>
      </c>
      <c r="M3121" s="283">
        <f t="shared" si="714"/>
        <v>3.8832098757016129</v>
      </c>
      <c r="N3121" s="283">
        <f t="shared" si="715"/>
        <v>2.582445701090049</v>
      </c>
      <c r="O3121" s="283">
        <f t="shared" si="716"/>
        <v>0.44070770376904711</v>
      </c>
      <c r="P3121" s="21">
        <f t="shared" si="708"/>
        <v>0</v>
      </c>
      <c r="Q3121" s="21">
        <f t="shared" si="709"/>
        <v>1.0297519246597011</v>
      </c>
      <c r="R3121">
        <f t="shared" si="710"/>
        <v>1.0705685074825908</v>
      </c>
      <c r="S3121" s="296">
        <f t="shared" si="717"/>
        <v>0</v>
      </c>
      <c r="T3121" s="283">
        <f t="shared" si="718"/>
        <v>0.35995745442505056</v>
      </c>
    </row>
    <row r="3122" spans="1:20" x14ac:dyDescent="0.25">
      <c r="A3122" s="286">
        <v>43231</v>
      </c>
      <c r="B3122" s="1">
        <f t="shared" si="711"/>
        <v>5</v>
      </c>
      <c r="C3122" s="285">
        <v>0</v>
      </c>
      <c r="D3122" t="s">
        <v>713</v>
      </c>
      <c r="F3122" s="16">
        <v>36</v>
      </c>
      <c r="G3122" t="str">
        <f t="shared" si="705"/>
        <v>heating</v>
      </c>
      <c r="H3122" s="283">
        <f>IF(G3122="heating",F3122*Assumptions!M$4+Assumptions!M$7,0)</f>
        <v>0.358936421366777</v>
      </c>
      <c r="I3122" s="15">
        <f t="shared" si="706"/>
        <v>0.97481507806017154</v>
      </c>
      <c r="J3122" s="15">
        <f t="shared" si="707"/>
        <v>1.0078033906966741</v>
      </c>
      <c r="K3122" s="283">
        <f t="shared" si="712"/>
        <v>0.35262701576443573</v>
      </c>
      <c r="L3122" s="283">
        <f t="shared" si="713"/>
        <v>3.2767200477248446</v>
      </c>
      <c r="M3122" s="283">
        <f t="shared" si="714"/>
        <v>3.9424295606871151</v>
      </c>
      <c r="N3122" s="283">
        <f t="shared" si="715"/>
        <v>2.7263288431388362</v>
      </c>
      <c r="O3122" s="283">
        <f t="shared" si="716"/>
        <v>0.42381534965328116</v>
      </c>
      <c r="P3122" s="21">
        <f t="shared" si="708"/>
        <v>0</v>
      </c>
      <c r="Q3122" s="21">
        <f t="shared" si="709"/>
        <v>0.90668853391740301</v>
      </c>
      <c r="R3122">
        <f t="shared" si="710"/>
        <v>1.1856283047139096</v>
      </c>
      <c r="S3122" s="296">
        <f t="shared" si="717"/>
        <v>0</v>
      </c>
      <c r="T3122" s="283">
        <f t="shared" si="718"/>
        <v>0.35262701576443573</v>
      </c>
    </row>
    <row r="3123" spans="1:20" x14ac:dyDescent="0.25">
      <c r="A3123" s="286">
        <v>43231</v>
      </c>
      <c r="B3123" s="1">
        <f t="shared" si="711"/>
        <v>5</v>
      </c>
      <c r="C3123" s="285">
        <v>1</v>
      </c>
      <c r="D3123" t="s">
        <v>713</v>
      </c>
      <c r="F3123" s="16">
        <v>34</v>
      </c>
      <c r="G3123" t="str">
        <f t="shared" si="705"/>
        <v>heating</v>
      </c>
      <c r="H3123" s="283">
        <f>IF(G3123="heating",F3123*Assumptions!M$4+Assumptions!M$7,0)</f>
        <v>0.38032816984085704</v>
      </c>
      <c r="I3123" s="15">
        <f t="shared" si="706"/>
        <v>1.012242869806885</v>
      </c>
      <c r="J3123" s="15">
        <f t="shared" si="707"/>
        <v>1.0078033906966741</v>
      </c>
      <c r="K3123" s="283">
        <f t="shared" si="712"/>
        <v>0.38798866240294233</v>
      </c>
      <c r="L3123" s="283">
        <f t="shared" si="713"/>
        <v>3.1617728735566879</v>
      </c>
      <c r="M3123" s="283">
        <f t="shared" si="714"/>
        <v>4.1856096796491649</v>
      </c>
      <c r="N3123" s="283">
        <f t="shared" si="715"/>
        <v>2.582445701090049</v>
      </c>
      <c r="O3123" s="283">
        <f t="shared" si="716"/>
        <v>0.47502723000733904</v>
      </c>
      <c r="P3123" s="21">
        <f t="shared" si="708"/>
        <v>0</v>
      </c>
      <c r="Q3123" s="21">
        <f t="shared" si="709"/>
        <v>0.81803459285312596</v>
      </c>
      <c r="R3123">
        <f t="shared" si="710"/>
        <v>1.1856283047139096</v>
      </c>
      <c r="S3123" s="296">
        <f t="shared" si="717"/>
        <v>0</v>
      </c>
      <c r="T3123" s="283">
        <f t="shared" si="718"/>
        <v>0.38798866240294233</v>
      </c>
    </row>
    <row r="3124" spans="1:20" x14ac:dyDescent="0.25">
      <c r="A3124" s="286">
        <v>43231</v>
      </c>
      <c r="B3124" s="1">
        <f t="shared" si="711"/>
        <v>5</v>
      </c>
      <c r="C3124" s="285">
        <v>2</v>
      </c>
      <c r="D3124" t="s">
        <v>713</v>
      </c>
      <c r="F3124" s="16">
        <v>30</v>
      </c>
      <c r="G3124" t="str">
        <f t="shared" si="705"/>
        <v>heating</v>
      </c>
      <c r="H3124" s="283">
        <f>IF(G3124="heating",F3124*Assumptions!M$4+Assumptions!M$7,0)</f>
        <v>0.42311166678901713</v>
      </c>
      <c r="I3124" s="15">
        <f t="shared" si="706"/>
        <v>1.0509704703585963</v>
      </c>
      <c r="J3124" s="15">
        <f t="shared" si="707"/>
        <v>1.0078033906966741</v>
      </c>
      <c r="K3124" s="283">
        <f t="shared" si="712"/>
        <v>0.44814786259341305</v>
      </c>
      <c r="L3124" s="283">
        <f t="shared" si="713"/>
        <v>3.0747565450814909</v>
      </c>
      <c r="M3124" s="283">
        <f t="shared" si="714"/>
        <v>4.7015502973735632</v>
      </c>
      <c r="N3124" s="283">
        <f t="shared" si="715"/>
        <v>2.3339835549601151</v>
      </c>
      <c r="O3124" s="283">
        <f t="shared" si="716"/>
        <v>0.59038358292842597</v>
      </c>
      <c r="P3124" s="21">
        <f t="shared" si="708"/>
        <v>0</v>
      </c>
      <c r="Q3124" s="21">
        <f t="shared" si="709"/>
        <v>0.74507607494346417</v>
      </c>
      <c r="R3124">
        <f t="shared" si="710"/>
        <v>1.1856283047139096</v>
      </c>
      <c r="S3124" s="296">
        <f t="shared" si="717"/>
        <v>0</v>
      </c>
      <c r="T3124" s="283">
        <f t="shared" si="718"/>
        <v>0.44814786259341305</v>
      </c>
    </row>
    <row r="3125" spans="1:20" x14ac:dyDescent="0.25">
      <c r="A3125" s="286">
        <v>43231</v>
      </c>
      <c r="B3125" s="1">
        <f t="shared" si="711"/>
        <v>5</v>
      </c>
      <c r="C3125" s="285">
        <v>3</v>
      </c>
      <c r="D3125" t="s">
        <v>713</v>
      </c>
      <c r="F3125" s="16">
        <v>28</v>
      </c>
      <c r="G3125" t="str">
        <f t="shared" si="705"/>
        <v>heating</v>
      </c>
      <c r="H3125" s="283">
        <f>IF(G3125="heating",F3125*Assumptions!M$4+Assumptions!M$7,0)</f>
        <v>0.44450341526309717</v>
      </c>
      <c r="I3125" s="15">
        <f t="shared" si="706"/>
        <v>1.0924036124451033</v>
      </c>
      <c r="J3125" s="15">
        <f t="shared" si="707"/>
        <v>1.0078033906966741</v>
      </c>
      <c r="K3125" s="283">
        <f t="shared" si="712"/>
        <v>0.48936628468768045</v>
      </c>
      <c r="L3125" s="283">
        <f t="shared" si="713"/>
        <v>3.0941723472618432</v>
      </c>
      <c r="M3125" s="283">
        <f t="shared" si="714"/>
        <v>5.1663945311029726</v>
      </c>
      <c r="N3125" s="283">
        <f t="shared" si="715"/>
        <v>2.2832919573072399</v>
      </c>
      <c r="O3125" s="283">
        <f t="shared" si="716"/>
        <v>0.6631581304865688</v>
      </c>
      <c r="P3125" s="21">
        <f t="shared" si="708"/>
        <v>0</v>
      </c>
      <c r="Q3125" s="21">
        <f t="shared" si="709"/>
        <v>0.69158980876382303</v>
      </c>
      <c r="R3125">
        <f t="shared" si="710"/>
        <v>1.1856283047139096</v>
      </c>
      <c r="S3125" s="296">
        <f t="shared" si="717"/>
        <v>0</v>
      </c>
      <c r="T3125" s="283">
        <f t="shared" si="718"/>
        <v>0.48936628468768045</v>
      </c>
    </row>
    <row r="3126" spans="1:20" x14ac:dyDescent="0.25">
      <c r="A3126" s="286">
        <v>43231</v>
      </c>
      <c r="B3126" s="1">
        <f t="shared" si="711"/>
        <v>5</v>
      </c>
      <c r="C3126" s="285">
        <v>4</v>
      </c>
      <c r="D3126" t="s">
        <v>713</v>
      </c>
      <c r="F3126" s="16">
        <v>28</v>
      </c>
      <c r="G3126" t="str">
        <f t="shared" si="705"/>
        <v>heating</v>
      </c>
      <c r="H3126" s="283">
        <f>IF(G3126="heating",F3126*Assumptions!M$4+Assumptions!M$7,0)</f>
        <v>0.44450341526309717</v>
      </c>
      <c r="I3126" s="15">
        <f t="shared" si="706"/>
        <v>1.1348296917927807</v>
      </c>
      <c r="J3126" s="15">
        <f t="shared" si="707"/>
        <v>1.0078033906966741</v>
      </c>
      <c r="K3126" s="283">
        <f t="shared" si="712"/>
        <v>0.50837198238742243</v>
      </c>
      <c r="L3126" s="283">
        <f t="shared" si="713"/>
        <v>3.0941723472618432</v>
      </c>
      <c r="M3126" s="283">
        <f t="shared" si="714"/>
        <v>5.3670436884481907</v>
      </c>
      <c r="N3126" s="283">
        <f t="shared" si="715"/>
        <v>2.2832919573072399</v>
      </c>
      <c r="O3126" s="283">
        <f t="shared" si="716"/>
        <v>0.68891344577805369</v>
      </c>
      <c r="P3126" s="21">
        <f t="shared" si="708"/>
        <v>0</v>
      </c>
      <c r="Q3126" s="21">
        <f t="shared" si="709"/>
        <v>0.6473875548762833</v>
      </c>
      <c r="R3126">
        <f t="shared" si="710"/>
        <v>1.1856283047139096</v>
      </c>
      <c r="S3126" s="296">
        <f t="shared" si="717"/>
        <v>0</v>
      </c>
      <c r="T3126" s="283">
        <f t="shared" si="718"/>
        <v>0.50837198238742243</v>
      </c>
    </row>
    <row r="3127" spans="1:20" x14ac:dyDescent="0.25">
      <c r="A3127" s="286">
        <v>43231</v>
      </c>
      <c r="B3127" s="1">
        <f t="shared" si="711"/>
        <v>5</v>
      </c>
      <c r="C3127" s="285">
        <v>5</v>
      </c>
      <c r="D3127" t="s">
        <v>713</v>
      </c>
      <c r="F3127" s="16">
        <v>28</v>
      </c>
      <c r="G3127" t="str">
        <f t="shared" si="705"/>
        <v>heating</v>
      </c>
      <c r="H3127" s="283">
        <f>IF(G3127="heating",F3127*Assumptions!M$4+Assumptions!M$7,0)</f>
        <v>0.44450341526309717</v>
      </c>
      <c r="I3127" s="15">
        <f t="shared" si="706"/>
        <v>1.1635558681477385</v>
      </c>
      <c r="J3127" s="15">
        <f t="shared" si="707"/>
        <v>1.0078033906966741</v>
      </c>
      <c r="K3127" s="283">
        <f t="shared" si="712"/>
        <v>0.52124050647134024</v>
      </c>
      <c r="L3127" s="283">
        <f t="shared" si="713"/>
        <v>3.0941723472618432</v>
      </c>
      <c r="M3127" s="283">
        <f t="shared" si="714"/>
        <v>5.5029007642844441</v>
      </c>
      <c r="N3127" s="283">
        <f t="shared" si="715"/>
        <v>2.2832919573072399</v>
      </c>
      <c r="O3127" s="283">
        <f t="shared" si="716"/>
        <v>0.70635205289227032</v>
      </c>
      <c r="P3127" s="21">
        <f t="shared" si="708"/>
        <v>0</v>
      </c>
      <c r="Q3127" s="21">
        <f t="shared" si="709"/>
        <v>0.72139578924615555</v>
      </c>
      <c r="R3127">
        <f t="shared" si="710"/>
        <v>1.1856283047139096</v>
      </c>
      <c r="S3127" s="296">
        <f t="shared" si="717"/>
        <v>0</v>
      </c>
      <c r="T3127" s="283">
        <f t="shared" si="718"/>
        <v>0.52124050647134024</v>
      </c>
    </row>
    <row r="3128" spans="1:20" x14ac:dyDescent="0.25">
      <c r="A3128" s="286">
        <v>43231</v>
      </c>
      <c r="B3128" s="1">
        <f t="shared" si="711"/>
        <v>5</v>
      </c>
      <c r="C3128" s="285">
        <v>6</v>
      </c>
      <c r="D3128" t="s">
        <v>713</v>
      </c>
      <c r="F3128" s="16">
        <v>32</v>
      </c>
      <c r="G3128" t="str">
        <f t="shared" si="705"/>
        <v>heating</v>
      </c>
      <c r="H3128" s="283">
        <f>IF(G3128="heating",F3128*Assumptions!M$4+Assumptions!M$7,0)</f>
        <v>0.40171991831493709</v>
      </c>
      <c r="I3128" s="15">
        <f t="shared" si="706"/>
        <v>1.2083911162615524</v>
      </c>
      <c r="J3128" s="15">
        <f t="shared" si="707"/>
        <v>1.0078033906966741</v>
      </c>
      <c r="K3128" s="283">
        <f t="shared" si="712"/>
        <v>0.48922281776721555</v>
      </c>
      <c r="L3128" s="283">
        <f t="shared" si="713"/>
        <v>3.1003620880617868</v>
      </c>
      <c r="M3128" s="283">
        <f t="shared" si="714"/>
        <v>5.1752119957106428</v>
      </c>
      <c r="N3128" s="283">
        <f t="shared" si="715"/>
        <v>2.4522803312945656</v>
      </c>
      <c r="O3128" s="283">
        <f t="shared" si="716"/>
        <v>0.61851324967383703</v>
      </c>
      <c r="P3128" s="21">
        <f t="shared" si="708"/>
        <v>0</v>
      </c>
      <c r="Q3128" s="21">
        <f t="shared" si="709"/>
        <v>0.87787080972652631</v>
      </c>
      <c r="R3128">
        <f t="shared" si="710"/>
        <v>1.1856283047139096</v>
      </c>
      <c r="S3128" s="296">
        <f t="shared" si="717"/>
        <v>0</v>
      </c>
      <c r="T3128" s="283">
        <f t="shared" si="718"/>
        <v>0.48922281776721555</v>
      </c>
    </row>
    <row r="3129" spans="1:20" x14ac:dyDescent="0.25">
      <c r="A3129" s="286">
        <v>43231</v>
      </c>
      <c r="B3129" s="1">
        <f t="shared" si="711"/>
        <v>5</v>
      </c>
      <c r="C3129" s="285">
        <v>7</v>
      </c>
      <c r="D3129" t="s">
        <v>714</v>
      </c>
      <c r="F3129" s="16">
        <v>37</v>
      </c>
      <c r="G3129" t="str">
        <f t="shared" si="705"/>
        <v>heating</v>
      </c>
      <c r="H3129" s="283">
        <f>IF(G3129="heating",F3129*Assumptions!M$4+Assumptions!M$7,0)</f>
        <v>0.34824054712973695</v>
      </c>
      <c r="I3129" s="15">
        <f t="shared" si="706"/>
        <v>1.1637425769249583</v>
      </c>
      <c r="J3129" s="15">
        <f t="shared" si="707"/>
        <v>1.0078033906966741</v>
      </c>
      <c r="K3129" s="283">
        <f t="shared" si="712"/>
        <v>0.40842477217153639</v>
      </c>
      <c r="L3129" s="283">
        <f t="shared" si="713"/>
        <v>3.3550920610042541</v>
      </c>
      <c r="M3129" s="283">
        <f t="shared" si="714"/>
        <v>4.6754728486702177</v>
      </c>
      <c r="N3129" s="283">
        <f t="shared" si="715"/>
        <v>2.8034223547707424</v>
      </c>
      <c r="O3129" s="283">
        <f t="shared" si="716"/>
        <v>0.4887963842830429</v>
      </c>
      <c r="P3129" s="21">
        <f t="shared" si="708"/>
        <v>0</v>
      </c>
      <c r="Q3129" s="21">
        <f t="shared" si="709"/>
        <v>0.97331382064367777</v>
      </c>
      <c r="R3129">
        <f t="shared" si="710"/>
        <v>1.1856283047139096</v>
      </c>
      <c r="S3129" s="296">
        <f t="shared" si="717"/>
        <v>0</v>
      </c>
      <c r="T3129" s="283">
        <f t="shared" si="718"/>
        <v>0.40842477217153639</v>
      </c>
    </row>
    <row r="3130" spans="1:20" x14ac:dyDescent="0.25">
      <c r="A3130" s="286">
        <v>43231</v>
      </c>
      <c r="B3130" s="1">
        <f t="shared" si="711"/>
        <v>5</v>
      </c>
      <c r="C3130" s="285">
        <v>8</v>
      </c>
      <c r="D3130" t="s">
        <v>714</v>
      </c>
      <c r="F3130" s="16">
        <v>43</v>
      </c>
      <c r="G3130" t="str">
        <f t="shared" si="705"/>
        <v>heating</v>
      </c>
      <c r="H3130" s="283">
        <f>IF(G3130="heating",F3130*Assumptions!M$4+Assumptions!M$7,0)</f>
        <v>0.28406530170749683</v>
      </c>
      <c r="I3130" s="15">
        <f t="shared" si="706"/>
        <v>1.094193721037565</v>
      </c>
      <c r="J3130" s="15">
        <f t="shared" si="707"/>
        <v>1.0078033906966741</v>
      </c>
      <c r="K3130" s="283">
        <f t="shared" si="712"/>
        <v>0.31324793865974337</v>
      </c>
      <c r="L3130" s="283">
        <f t="shared" si="713"/>
        <v>3.7370271581932331</v>
      </c>
      <c r="M3130" s="283">
        <f t="shared" si="714"/>
        <v>3.9941419763145642</v>
      </c>
      <c r="N3130" s="283">
        <f t="shared" si="715"/>
        <v>3.2278965655525562</v>
      </c>
      <c r="O3130" s="283">
        <f t="shared" si="716"/>
        <v>0.36265599911474272</v>
      </c>
      <c r="P3130" s="21">
        <f t="shared" si="708"/>
        <v>0</v>
      </c>
      <c r="Q3130" s="21">
        <f t="shared" si="709"/>
        <v>0.94940007506179924</v>
      </c>
      <c r="R3130">
        <f t="shared" si="710"/>
        <v>1.1856283047139096</v>
      </c>
      <c r="S3130" s="296">
        <f t="shared" si="717"/>
        <v>0</v>
      </c>
      <c r="T3130" s="283">
        <f t="shared" si="718"/>
        <v>0.31324793865974337</v>
      </c>
    </row>
    <row r="3131" spans="1:20" x14ac:dyDescent="0.25">
      <c r="A3131" s="286">
        <v>43231</v>
      </c>
      <c r="B3131" s="1">
        <f t="shared" si="711"/>
        <v>5</v>
      </c>
      <c r="C3131" s="285">
        <v>9</v>
      </c>
      <c r="D3131" t="s">
        <v>714</v>
      </c>
      <c r="F3131" s="16">
        <v>46</v>
      </c>
      <c r="G3131" t="str">
        <f t="shared" si="705"/>
        <v>heating</v>
      </c>
      <c r="H3131" s="283">
        <f>IF(G3131="heating",F3131*Assumptions!M$4+Assumptions!M$7,0)</f>
        <v>0.2519776789963768</v>
      </c>
      <c r="I3131" s="15">
        <f t="shared" si="706"/>
        <v>1.0343009000871222</v>
      </c>
      <c r="J3131" s="15">
        <f t="shared" si="707"/>
        <v>1.0078033906966741</v>
      </c>
      <c r="K3131" s="283">
        <f t="shared" si="712"/>
        <v>0.26265446564715839</v>
      </c>
      <c r="L3131" s="283">
        <f t="shared" si="713"/>
        <v>3.8708416397494121</v>
      </c>
      <c r="M3131" s="283">
        <f t="shared" si="714"/>
        <v>3.4689593905866349</v>
      </c>
      <c r="N3131" s="283">
        <f t="shared" si="715"/>
        <v>3.4228778732085736</v>
      </c>
      <c r="O3131" s="283">
        <f t="shared" si="716"/>
        <v>0.29702895637936183</v>
      </c>
      <c r="P3131" s="21">
        <f t="shared" si="708"/>
        <v>0</v>
      </c>
      <c r="Q3131" s="21">
        <f t="shared" si="709"/>
        <v>0.8408485371888097</v>
      </c>
      <c r="R3131">
        <f t="shared" si="710"/>
        <v>1.1856283047139096</v>
      </c>
      <c r="S3131" s="296">
        <f t="shared" si="717"/>
        <v>0</v>
      </c>
      <c r="T3131" s="283">
        <f t="shared" si="718"/>
        <v>0.26265446564715839</v>
      </c>
    </row>
    <row r="3132" spans="1:20" x14ac:dyDescent="0.25">
      <c r="A3132" s="286">
        <v>43231</v>
      </c>
      <c r="B3132" s="1">
        <f t="shared" si="711"/>
        <v>5</v>
      </c>
      <c r="C3132" s="285">
        <v>10</v>
      </c>
      <c r="D3132" t="s">
        <v>714</v>
      </c>
      <c r="F3132" s="16">
        <v>48</v>
      </c>
      <c r="G3132" t="str">
        <f t="shared" si="705"/>
        <v>heating</v>
      </c>
      <c r="H3132" s="283">
        <f>IF(G3132="heating",F3132*Assumptions!M$4+Assumptions!M$7,0)</f>
        <v>0.2305859305222967</v>
      </c>
      <c r="I3132" s="15">
        <f t="shared" si="706"/>
        <v>0.98112329028689171</v>
      </c>
      <c r="J3132" s="15">
        <f t="shared" si="707"/>
        <v>1.0078033906966741</v>
      </c>
      <c r="K3132" s="283">
        <f t="shared" si="712"/>
        <v>0.22799861310556382</v>
      </c>
      <c r="L3132" s="283">
        <f t="shared" si="713"/>
        <v>3.9630740889572826</v>
      </c>
      <c r="M3132" s="283">
        <f t="shared" si="714"/>
        <v>3.0829992508683137</v>
      </c>
      <c r="N3132" s="283">
        <f t="shared" si="715"/>
        <v>3.5524856183738187</v>
      </c>
      <c r="O3132" s="283">
        <f t="shared" si="716"/>
        <v>0.25435019110097784</v>
      </c>
      <c r="P3132" s="21">
        <f t="shared" si="708"/>
        <v>0</v>
      </c>
      <c r="Q3132" s="21">
        <f t="shared" si="709"/>
        <v>0.74504051125983206</v>
      </c>
      <c r="R3132">
        <f t="shared" si="710"/>
        <v>1.1856283047139096</v>
      </c>
      <c r="S3132" s="296">
        <f t="shared" si="717"/>
        <v>0</v>
      </c>
      <c r="T3132" s="283">
        <f t="shared" si="718"/>
        <v>0.22799861310556382</v>
      </c>
    </row>
    <row r="3133" spans="1:20" x14ac:dyDescent="0.25">
      <c r="A3133" s="286">
        <v>43231</v>
      </c>
      <c r="B3133" s="1">
        <f t="shared" si="711"/>
        <v>5</v>
      </c>
      <c r="C3133" s="285">
        <v>11</v>
      </c>
      <c r="D3133" t="s">
        <v>714</v>
      </c>
      <c r="F3133" s="16">
        <v>52</v>
      </c>
      <c r="G3133" t="str">
        <f t="shared" si="705"/>
        <v>heating</v>
      </c>
      <c r="H3133" s="283">
        <f>IF(G3133="heating",F3133*Assumptions!M$4+Assumptions!M$7,0)</f>
        <v>0.18780243357413662</v>
      </c>
      <c r="I3133" s="15">
        <f t="shared" si="706"/>
        <v>0.94956163997961163</v>
      </c>
      <c r="J3133" s="15">
        <f t="shared" si="707"/>
        <v>1.0078033906966741</v>
      </c>
      <c r="K3133" s="283">
        <f t="shared" si="712"/>
        <v>0.17972156537688364</v>
      </c>
      <c r="L3133" s="283">
        <f t="shared" si="713"/>
        <v>4.0950984110509578</v>
      </c>
      <c r="M3133" s="283">
        <f t="shared" si="714"/>
        <v>2.5111552191036655</v>
      </c>
      <c r="N3133" s="283">
        <f t="shared" si="715"/>
        <v>3.802065958051716</v>
      </c>
      <c r="O3133" s="283">
        <f t="shared" si="716"/>
        <v>0.19357304816026977</v>
      </c>
      <c r="P3133" s="21">
        <f t="shared" si="708"/>
        <v>0</v>
      </c>
      <c r="Q3133" s="21">
        <f t="shared" si="709"/>
        <v>0.72850690893675296</v>
      </c>
      <c r="R3133">
        <f t="shared" si="710"/>
        <v>1.1856283047139096</v>
      </c>
      <c r="S3133" s="296">
        <f t="shared" si="717"/>
        <v>0</v>
      </c>
      <c r="T3133" s="283">
        <f t="shared" si="718"/>
        <v>0.17972156537688364</v>
      </c>
    </row>
    <row r="3134" spans="1:20" x14ac:dyDescent="0.25">
      <c r="A3134" s="286">
        <v>43231</v>
      </c>
      <c r="B3134" s="1">
        <f t="shared" si="711"/>
        <v>5</v>
      </c>
      <c r="C3134" s="285">
        <v>12</v>
      </c>
      <c r="D3134" t="s">
        <v>714</v>
      </c>
      <c r="F3134" s="16">
        <v>52</v>
      </c>
      <c r="G3134" t="str">
        <f t="shared" si="705"/>
        <v>heating</v>
      </c>
      <c r="H3134" s="283">
        <f>IF(G3134="heating",F3134*Assumptions!M$4+Assumptions!M$7,0)</f>
        <v>0.18780243357413662</v>
      </c>
      <c r="I3134" s="15">
        <f t="shared" si="706"/>
        <v>0.91648403420261149</v>
      </c>
      <c r="J3134" s="15">
        <f t="shared" si="707"/>
        <v>1.0078033906966741</v>
      </c>
      <c r="K3134" s="283">
        <f t="shared" si="712"/>
        <v>0.17346103542404187</v>
      </c>
      <c r="L3134" s="283">
        <f t="shared" si="713"/>
        <v>4.0950984110509578</v>
      </c>
      <c r="M3134" s="283">
        <f t="shared" si="714"/>
        <v>2.4236801159769734</v>
      </c>
      <c r="N3134" s="283">
        <f t="shared" si="715"/>
        <v>3.802065958051716</v>
      </c>
      <c r="O3134" s="283">
        <f t="shared" si="716"/>
        <v>0.18683000725959148</v>
      </c>
      <c r="P3134" s="21">
        <f t="shared" si="708"/>
        <v>0</v>
      </c>
      <c r="Q3134" s="21">
        <f t="shared" si="709"/>
        <v>0.75910815787401487</v>
      </c>
      <c r="R3134">
        <f t="shared" si="710"/>
        <v>1.1856283047139096</v>
      </c>
      <c r="S3134" s="296">
        <f t="shared" si="717"/>
        <v>0</v>
      </c>
      <c r="T3134" s="283">
        <f t="shared" si="718"/>
        <v>0.17346103542404187</v>
      </c>
    </row>
    <row r="3135" spans="1:20" x14ac:dyDescent="0.25">
      <c r="A3135" s="286">
        <v>43231</v>
      </c>
      <c r="B3135" s="1">
        <f t="shared" si="711"/>
        <v>5</v>
      </c>
      <c r="C3135" s="285">
        <v>13</v>
      </c>
      <c r="D3135" t="s">
        <v>714</v>
      </c>
      <c r="F3135" s="16">
        <v>54</v>
      </c>
      <c r="G3135" t="str">
        <f t="shared" si="705"/>
        <v>heating</v>
      </c>
      <c r="H3135" s="283">
        <f>IF(G3135="heating",F3135*Assumptions!M$4+Assumptions!M$7,0)</f>
        <v>0.16641068510005663</v>
      </c>
      <c r="I3135" s="15">
        <f t="shared" si="706"/>
        <v>0.90040206880052787</v>
      </c>
      <c r="J3135" s="15">
        <f t="shared" si="707"/>
        <v>1.0078033906966741</v>
      </c>
      <c r="K3135" s="283">
        <f t="shared" si="712"/>
        <v>0.1510057580808615</v>
      </c>
      <c r="L3135" s="283">
        <f t="shared" si="713"/>
        <v>4.1559947708987721</v>
      </c>
      <c r="M3135" s="283">
        <f t="shared" si="714"/>
        <v>2.1413000289543782</v>
      </c>
      <c r="N3135" s="283">
        <f t="shared" si="715"/>
        <v>3.9259252525022648</v>
      </c>
      <c r="O3135" s="283">
        <f t="shared" si="716"/>
        <v>0.15985509162704145</v>
      </c>
      <c r="P3135" s="21">
        <f t="shared" si="708"/>
        <v>0</v>
      </c>
      <c r="Q3135" s="21">
        <f t="shared" si="709"/>
        <v>0.79115902007799765</v>
      </c>
      <c r="R3135">
        <f t="shared" si="710"/>
        <v>1.1856283047139096</v>
      </c>
      <c r="S3135" s="296">
        <f t="shared" si="717"/>
        <v>0</v>
      </c>
      <c r="T3135" s="283">
        <f t="shared" si="718"/>
        <v>0.1510057580808615</v>
      </c>
    </row>
    <row r="3136" spans="1:20" x14ac:dyDescent="0.25">
      <c r="A3136" s="286">
        <v>43231</v>
      </c>
      <c r="B3136" s="1">
        <f t="shared" si="711"/>
        <v>5</v>
      </c>
      <c r="C3136" s="285">
        <v>14</v>
      </c>
      <c r="D3136" t="s">
        <v>714</v>
      </c>
      <c r="F3136" s="16">
        <v>55</v>
      </c>
      <c r="G3136" t="str">
        <f t="shared" si="705"/>
        <v>heating</v>
      </c>
      <c r="H3136" s="283">
        <f>IF(G3136="heating",F3136*Assumptions!M$4+Assumptions!M$7,0)</f>
        <v>0.15571481086301653</v>
      </c>
      <c r="I3136" s="15">
        <f t="shared" si="706"/>
        <v>0.86032894500746537</v>
      </c>
      <c r="J3136" s="15">
        <f t="shared" si="707"/>
        <v>1.0078033906966741</v>
      </c>
      <c r="K3136" s="283">
        <f t="shared" si="712"/>
        <v>0.13501134766957165</v>
      </c>
      <c r="L3136" s="283">
        <f t="shared" si="713"/>
        <v>4.1851135499983272</v>
      </c>
      <c r="M3136" s="283">
        <f t="shared" si="714"/>
        <v>1.9279090436669872</v>
      </c>
      <c r="N3136" s="283">
        <f t="shared" si="715"/>
        <v>3.9876635481217684</v>
      </c>
      <c r="O3136" s="283">
        <f t="shared" si="716"/>
        <v>0.14169646303324615</v>
      </c>
      <c r="P3136" s="21">
        <f t="shared" si="708"/>
        <v>0</v>
      </c>
      <c r="Q3136" s="21">
        <f t="shared" si="709"/>
        <v>0.84355555031342389</v>
      </c>
      <c r="R3136">
        <f t="shared" si="710"/>
        <v>1.1856283047139096</v>
      </c>
      <c r="S3136" s="296">
        <f t="shared" si="717"/>
        <v>0</v>
      </c>
      <c r="T3136" s="283">
        <f t="shared" si="718"/>
        <v>0.13501134766957165</v>
      </c>
    </row>
    <row r="3137" spans="1:20" x14ac:dyDescent="0.25">
      <c r="A3137" s="286">
        <v>43231</v>
      </c>
      <c r="B3137" s="1">
        <f t="shared" si="711"/>
        <v>5</v>
      </c>
      <c r="C3137" s="285">
        <v>15</v>
      </c>
      <c r="D3137" t="s">
        <v>714</v>
      </c>
      <c r="F3137" s="16">
        <v>55</v>
      </c>
      <c r="G3137" t="str">
        <f t="shared" si="705"/>
        <v>heating</v>
      </c>
      <c r="H3137" s="283">
        <f>IF(G3137="heating",F3137*Assumptions!M$4+Assumptions!M$7,0)</f>
        <v>0.15571481086301653</v>
      </c>
      <c r="I3137" s="15">
        <f t="shared" si="706"/>
        <v>0.85754515037175039</v>
      </c>
      <c r="J3137" s="15">
        <f t="shared" si="707"/>
        <v>1.0078033906966741</v>
      </c>
      <c r="K3137" s="283">
        <f t="shared" si="712"/>
        <v>0.1345744870157668</v>
      </c>
      <c r="L3137" s="283">
        <f t="shared" si="713"/>
        <v>4.1851135499983272</v>
      </c>
      <c r="M3137" s="283">
        <f t="shared" si="714"/>
        <v>1.9216708450279074</v>
      </c>
      <c r="N3137" s="283">
        <f t="shared" si="715"/>
        <v>3.9876635481217684</v>
      </c>
      <c r="O3137" s="283">
        <f t="shared" si="716"/>
        <v>0.14123797113200215</v>
      </c>
      <c r="P3137" s="21">
        <f t="shared" si="708"/>
        <v>0</v>
      </c>
      <c r="Q3137" s="21">
        <f t="shared" si="709"/>
        <v>0.96592607327566882</v>
      </c>
      <c r="R3137">
        <f t="shared" si="710"/>
        <v>1.1856283047139096</v>
      </c>
      <c r="S3137" s="296">
        <f t="shared" si="717"/>
        <v>0</v>
      </c>
      <c r="T3137" s="283">
        <f t="shared" si="718"/>
        <v>0.1345744870157668</v>
      </c>
    </row>
    <row r="3138" spans="1:20" x14ac:dyDescent="0.25">
      <c r="A3138" s="286">
        <v>43231</v>
      </c>
      <c r="B3138" s="1">
        <f t="shared" si="711"/>
        <v>5</v>
      </c>
      <c r="C3138" s="285">
        <v>16</v>
      </c>
      <c r="D3138" t="s">
        <v>714</v>
      </c>
      <c r="F3138" s="16">
        <v>55</v>
      </c>
      <c r="G3138" t="str">
        <f t="shared" ref="G3138:G3201" si="719">VLOOKUP(A3138,U$2:W$366,3,FALSE)</f>
        <v>heating</v>
      </c>
      <c r="H3138" s="283">
        <f>IF(G3138="heating",F3138*Assumptions!M$4+Assumptions!M$7,0)</f>
        <v>0.15571481086301653</v>
      </c>
      <c r="I3138" s="15">
        <f t="shared" ref="I3138:I3201" si="720">VLOOKUP(C3138,AO$2:AQ$25,3,FALSE)</f>
        <v>0.88344815438260227</v>
      </c>
      <c r="J3138" s="15">
        <f t="shared" ref="J3138:J3201" si="721">VLOOKUP(B3138,AS$4:AU$10,3,FALSE)</f>
        <v>1.0078033906966741</v>
      </c>
      <c r="K3138" s="283">
        <f t="shared" si="712"/>
        <v>0.138639443217101</v>
      </c>
      <c r="L3138" s="283">
        <f t="shared" si="713"/>
        <v>4.1851135499983272</v>
      </c>
      <c r="M3138" s="283">
        <f t="shared" si="714"/>
        <v>1.9797168238136498</v>
      </c>
      <c r="N3138" s="283">
        <f t="shared" si="715"/>
        <v>3.9876635481217684</v>
      </c>
      <c r="O3138" s="283">
        <f t="shared" si="716"/>
        <v>0.14550420449724344</v>
      </c>
      <c r="P3138" s="21">
        <f t="shared" ref="P3138:P3201" si="722">IF(G3138="cooling",IF(F3138&lt;61,0.025,(F3138^2*AX$25+F3138*AY$25+AZ$25)),0)</f>
        <v>0</v>
      </c>
      <c r="Q3138" s="21">
        <f t="shared" ref="Q3138:Q3201" si="723">VLOOKUP(C3138,BB$2:BC$25,2,FALSE)</f>
        <v>1.1649354943302594</v>
      </c>
      <c r="R3138">
        <f t="shared" ref="R3138:R3201" si="724">VLOOKUP(B3138,AS$4:AV$10,4,FALSE)</f>
        <v>1.1856283047139096</v>
      </c>
      <c r="S3138" s="296">
        <f t="shared" si="717"/>
        <v>0</v>
      </c>
      <c r="T3138" s="283">
        <f t="shared" si="718"/>
        <v>0.138639443217101</v>
      </c>
    </row>
    <row r="3139" spans="1:20" x14ac:dyDescent="0.25">
      <c r="A3139" s="286">
        <v>43231</v>
      </c>
      <c r="B3139" s="1">
        <f t="shared" ref="B3139:B3202" si="725">WEEKDAY(A3139,2)</f>
        <v>5</v>
      </c>
      <c r="C3139" s="285">
        <v>17</v>
      </c>
      <c r="D3139" t="s">
        <v>714</v>
      </c>
      <c r="F3139" s="16">
        <v>55</v>
      </c>
      <c r="G3139" t="str">
        <f t="shared" si="719"/>
        <v>heating</v>
      </c>
      <c r="H3139" s="283">
        <f>IF(G3139="heating",F3139*Assumptions!M$4+Assumptions!M$7,0)</f>
        <v>0.15571481086301653</v>
      </c>
      <c r="I3139" s="15">
        <f t="shared" si="720"/>
        <v>0.94025748850374469</v>
      </c>
      <c r="J3139" s="15">
        <f t="shared" si="721"/>
        <v>1.0078033906966741</v>
      </c>
      <c r="K3139" s="283">
        <f t="shared" ref="K3139:K3202" si="726">H3139*I3139*J3139</f>
        <v>0.14755452715611675</v>
      </c>
      <c r="L3139" s="283">
        <f t="shared" ref="L3139:L3202" si="727">VLOOKUP(F3139,BL$2:BN$92,2,FALSE)</f>
        <v>4.1851135499983272</v>
      </c>
      <c r="M3139" s="283">
        <f t="shared" ref="M3139:M3202" si="728">IF(G3139="heating",K3139*(L3139*3.412),0)</f>
        <v>2.1070207226914208</v>
      </c>
      <c r="N3139" s="283">
        <f t="shared" ref="N3139:N3202" si="729">VLOOKUP(F3139,BL$2:BN$92,3,FALSE)</f>
        <v>3.9876635481217684</v>
      </c>
      <c r="O3139" s="283">
        <f t="shared" ref="O3139:O3202" si="730">IF(F3139&lt;=61,IF(G3139="heating",IF(F3139&gt;=5,K3139*L3139/N3139,0),0),0)</f>
        <v>0.15486072069834594</v>
      </c>
      <c r="P3139" s="21">
        <f t="shared" si="722"/>
        <v>0</v>
      </c>
      <c r="Q3139" s="21">
        <f t="shared" si="723"/>
        <v>1.3521540118753073</v>
      </c>
      <c r="R3139">
        <f t="shared" si="724"/>
        <v>1.1856283047139096</v>
      </c>
      <c r="S3139" s="296">
        <f t="shared" ref="S3139:S3202" si="731">P3139*Q3139*R3139</f>
        <v>0</v>
      </c>
      <c r="T3139" s="283">
        <f t="shared" ref="T3139:T3202" si="732">K3139+S3139</f>
        <v>0.14755452715611675</v>
      </c>
    </row>
    <row r="3140" spans="1:20" x14ac:dyDescent="0.25">
      <c r="A3140" s="286">
        <v>43231</v>
      </c>
      <c r="B3140" s="1">
        <f t="shared" si="725"/>
        <v>5</v>
      </c>
      <c r="C3140" s="285">
        <v>18</v>
      </c>
      <c r="D3140" t="s">
        <v>714</v>
      </c>
      <c r="F3140" s="16">
        <v>54</v>
      </c>
      <c r="G3140" t="str">
        <f t="shared" si="719"/>
        <v>heating</v>
      </c>
      <c r="H3140" s="283">
        <f>IF(G3140="heating",F3140*Assumptions!M$4+Assumptions!M$7,0)</f>
        <v>0.16641068510005663</v>
      </c>
      <c r="I3140" s="15">
        <f t="shared" si="720"/>
        <v>0.98182363790757687</v>
      </c>
      <c r="J3140" s="15">
        <f t="shared" si="721"/>
        <v>1.0078033906966741</v>
      </c>
      <c r="K3140" s="283">
        <f t="shared" si="726"/>
        <v>0.16466090858881421</v>
      </c>
      <c r="L3140" s="283">
        <f t="shared" si="727"/>
        <v>4.1559947708987721</v>
      </c>
      <c r="M3140" s="283">
        <f t="shared" si="728"/>
        <v>2.3349335337270776</v>
      </c>
      <c r="N3140" s="283">
        <f t="shared" si="729"/>
        <v>3.9259252525022648</v>
      </c>
      <c r="O3140" s="283">
        <f t="shared" si="730"/>
        <v>0.1743104697753432</v>
      </c>
      <c r="P3140" s="21">
        <f t="shared" si="722"/>
        <v>0</v>
      </c>
      <c r="Q3140" s="21">
        <f t="shared" si="723"/>
        <v>1.5598916921549892</v>
      </c>
      <c r="R3140">
        <f t="shared" si="724"/>
        <v>1.1856283047139096</v>
      </c>
      <c r="S3140" s="296">
        <f t="shared" si="731"/>
        <v>0</v>
      </c>
      <c r="T3140" s="283">
        <f t="shared" si="732"/>
        <v>0.16466090858881421</v>
      </c>
    </row>
    <row r="3141" spans="1:20" x14ac:dyDescent="0.25">
      <c r="A3141" s="286">
        <v>43231</v>
      </c>
      <c r="B3141" s="1">
        <f t="shared" si="725"/>
        <v>5</v>
      </c>
      <c r="C3141" s="285">
        <v>19</v>
      </c>
      <c r="D3141" t="s">
        <v>714</v>
      </c>
      <c r="F3141" s="16">
        <v>50</v>
      </c>
      <c r="G3141" t="str">
        <f t="shared" si="719"/>
        <v>heating</v>
      </c>
      <c r="H3141" s="283">
        <f>IF(G3141="heating",F3141*Assumptions!M$4+Assumptions!M$7,0)</f>
        <v>0.20919418204821671</v>
      </c>
      <c r="I3141" s="15">
        <f t="shared" si="720"/>
        <v>0.98418842963438757</v>
      </c>
      <c r="J3141" s="15">
        <f t="shared" si="721"/>
        <v>1.0078033906966741</v>
      </c>
      <c r="K3141" s="283">
        <f t="shared" si="726"/>
        <v>0.20749310626677916</v>
      </c>
      <c r="L3141" s="283">
        <f t="shared" si="727"/>
        <v>4.0351685236640416</v>
      </c>
      <c r="M3141" s="283">
        <f t="shared" si="728"/>
        <v>2.8567640501843701</v>
      </c>
      <c r="N3141" s="283">
        <f t="shared" si="729"/>
        <v>3.6783220436298789</v>
      </c>
      <c r="O3141" s="283">
        <f t="shared" si="730"/>
        <v>0.22762271529078582</v>
      </c>
      <c r="P3141" s="21">
        <f t="shared" si="722"/>
        <v>0</v>
      </c>
      <c r="Q3141" s="21">
        <f t="shared" si="723"/>
        <v>1.6764212681468484</v>
      </c>
      <c r="R3141">
        <f t="shared" si="724"/>
        <v>1.1856283047139096</v>
      </c>
      <c r="S3141" s="296">
        <f t="shared" si="731"/>
        <v>0</v>
      </c>
      <c r="T3141" s="283">
        <f t="shared" si="732"/>
        <v>0.20749310626677916</v>
      </c>
    </row>
    <row r="3142" spans="1:20" x14ac:dyDescent="0.25">
      <c r="A3142" s="286">
        <v>43231</v>
      </c>
      <c r="B3142" s="1">
        <f t="shared" si="725"/>
        <v>5</v>
      </c>
      <c r="C3142" s="285">
        <v>20</v>
      </c>
      <c r="D3142" t="s">
        <v>714</v>
      </c>
      <c r="F3142" s="16">
        <v>48</v>
      </c>
      <c r="G3142" t="str">
        <f t="shared" si="719"/>
        <v>heating</v>
      </c>
      <c r="H3142" s="283">
        <f>IF(G3142="heating",F3142*Assumptions!M$4+Assumptions!M$7,0)</f>
        <v>0.2305859305222967</v>
      </c>
      <c r="I3142" s="15">
        <f t="shared" si="720"/>
        <v>0.97071962311712034</v>
      </c>
      <c r="J3142" s="15">
        <f t="shared" si="721"/>
        <v>1.0078033906966741</v>
      </c>
      <c r="K3142" s="283">
        <f t="shared" si="726"/>
        <v>0.22558095396995595</v>
      </c>
      <c r="L3142" s="283">
        <f t="shared" si="727"/>
        <v>3.9630740889572826</v>
      </c>
      <c r="M3142" s="283">
        <f t="shared" si="728"/>
        <v>3.05030764278172</v>
      </c>
      <c r="N3142" s="283">
        <f t="shared" si="729"/>
        <v>3.5524856183738187</v>
      </c>
      <c r="O3142" s="283">
        <f t="shared" si="730"/>
        <v>0.25165310424249698</v>
      </c>
      <c r="P3142" s="21">
        <f t="shared" si="722"/>
        <v>0</v>
      </c>
      <c r="Q3142" s="21">
        <f t="shared" si="723"/>
        <v>1.52436960139122</v>
      </c>
      <c r="R3142">
        <f t="shared" si="724"/>
        <v>1.1856283047139096</v>
      </c>
      <c r="S3142" s="296">
        <f t="shared" si="731"/>
        <v>0</v>
      </c>
      <c r="T3142" s="283">
        <f t="shared" si="732"/>
        <v>0.22558095396995595</v>
      </c>
    </row>
    <row r="3143" spans="1:20" x14ac:dyDescent="0.25">
      <c r="A3143" s="286">
        <v>43231</v>
      </c>
      <c r="B3143" s="1">
        <f t="shared" si="725"/>
        <v>5</v>
      </c>
      <c r="C3143" s="285">
        <v>21</v>
      </c>
      <c r="D3143" t="s">
        <v>714</v>
      </c>
      <c r="F3143" s="16">
        <v>45</v>
      </c>
      <c r="G3143" t="str">
        <f t="shared" si="719"/>
        <v>heating</v>
      </c>
      <c r="H3143" s="283">
        <f>IF(G3143="heating",F3143*Assumptions!M$4+Assumptions!M$7,0)</f>
        <v>0.26267355323341679</v>
      </c>
      <c r="I3143" s="15">
        <f t="shared" si="720"/>
        <v>0.95751150862929935</v>
      </c>
      <c r="J3143" s="15">
        <f t="shared" si="721"/>
        <v>1.0078033906966741</v>
      </c>
      <c r="K3143" s="283">
        <f t="shared" si="726"/>
        <v>0.25347560404949299</v>
      </c>
      <c r="L3143" s="283">
        <f t="shared" si="727"/>
        <v>3.8225513186096443</v>
      </c>
      <c r="M3143" s="283">
        <f t="shared" si="728"/>
        <v>3.3059669973361396</v>
      </c>
      <c r="N3143" s="283">
        <f t="shared" si="729"/>
        <v>3.3574836377085973</v>
      </c>
      <c r="O3143" s="283">
        <f t="shared" si="730"/>
        <v>0.28858621784856492</v>
      </c>
      <c r="P3143" s="21">
        <f t="shared" si="722"/>
        <v>0</v>
      </c>
      <c r="Q3143" s="21">
        <f t="shared" si="723"/>
        <v>1.4448604713749031</v>
      </c>
      <c r="R3143">
        <f t="shared" si="724"/>
        <v>1.1856283047139096</v>
      </c>
      <c r="S3143" s="296">
        <f t="shared" si="731"/>
        <v>0</v>
      </c>
      <c r="T3143" s="283">
        <f t="shared" si="732"/>
        <v>0.25347560404949299</v>
      </c>
    </row>
    <row r="3144" spans="1:20" x14ac:dyDescent="0.25">
      <c r="A3144" s="286">
        <v>43231</v>
      </c>
      <c r="B3144" s="1">
        <f t="shared" si="725"/>
        <v>5</v>
      </c>
      <c r="C3144" s="285">
        <v>22</v>
      </c>
      <c r="D3144" t="s">
        <v>714</v>
      </c>
      <c r="F3144" s="16">
        <v>43</v>
      </c>
      <c r="G3144" t="str">
        <f t="shared" si="719"/>
        <v>heating</v>
      </c>
      <c r="H3144" s="283">
        <f>IF(G3144="heating",F3144*Assumptions!M$4+Assumptions!M$7,0)</f>
        <v>0.28406530170749683</v>
      </c>
      <c r="I3144" s="15">
        <f t="shared" si="720"/>
        <v>0.9426530227543114</v>
      </c>
      <c r="J3144" s="15">
        <f t="shared" si="721"/>
        <v>1.0078033906966741</v>
      </c>
      <c r="K3144" s="283">
        <f t="shared" si="726"/>
        <v>0.26986456837749184</v>
      </c>
      <c r="L3144" s="283">
        <f t="shared" si="727"/>
        <v>3.7370271581932331</v>
      </c>
      <c r="M3144" s="283">
        <f t="shared" si="728"/>
        <v>3.4409720462593869</v>
      </c>
      <c r="N3144" s="283">
        <f t="shared" si="729"/>
        <v>3.2278965655525562</v>
      </c>
      <c r="O3144" s="283">
        <f t="shared" si="730"/>
        <v>0.31242984419736097</v>
      </c>
      <c r="P3144" s="21">
        <f t="shared" si="722"/>
        <v>0</v>
      </c>
      <c r="Q3144" s="21">
        <f t="shared" si="723"/>
        <v>1.2427137171080138</v>
      </c>
      <c r="R3144">
        <f t="shared" si="724"/>
        <v>1.1856283047139096</v>
      </c>
      <c r="S3144" s="296">
        <f t="shared" si="731"/>
        <v>0</v>
      </c>
      <c r="T3144" s="283">
        <f t="shared" si="732"/>
        <v>0.26986456837749184</v>
      </c>
    </row>
    <row r="3145" spans="1:20" x14ac:dyDescent="0.25">
      <c r="A3145" s="286">
        <v>43231</v>
      </c>
      <c r="B3145" s="1">
        <f t="shared" si="725"/>
        <v>5</v>
      </c>
      <c r="C3145" s="285">
        <v>23</v>
      </c>
      <c r="D3145" t="s">
        <v>713</v>
      </c>
      <c r="F3145" s="16">
        <v>43</v>
      </c>
      <c r="G3145" t="str">
        <f t="shared" si="719"/>
        <v>heating</v>
      </c>
      <c r="H3145" s="283">
        <f>IF(G3145="heating",F3145*Assumptions!M$4+Assumptions!M$7,0)</f>
        <v>0.28406530170749683</v>
      </c>
      <c r="I3145" s="15">
        <f t="shared" si="720"/>
        <v>0.94450710149963013</v>
      </c>
      <c r="J3145" s="15">
        <f t="shared" si="721"/>
        <v>1.0078033906966741</v>
      </c>
      <c r="K3145" s="283">
        <f t="shared" si="726"/>
        <v>0.27039535770109829</v>
      </c>
      <c r="L3145" s="283">
        <f t="shared" si="727"/>
        <v>3.7370271581932331</v>
      </c>
      <c r="M3145" s="283">
        <f t="shared" si="728"/>
        <v>3.4477400011486257</v>
      </c>
      <c r="N3145" s="283">
        <f t="shared" si="729"/>
        <v>3.2278965655525562</v>
      </c>
      <c r="O3145" s="283">
        <f t="shared" si="730"/>
        <v>0.31304435401120217</v>
      </c>
      <c r="P3145" s="21">
        <f t="shared" si="722"/>
        <v>0</v>
      </c>
      <c r="Q3145" s="21">
        <f t="shared" si="723"/>
        <v>1.0297519246597011</v>
      </c>
      <c r="R3145">
        <f t="shared" si="724"/>
        <v>1.1856283047139096</v>
      </c>
      <c r="S3145" s="296">
        <f t="shared" si="731"/>
        <v>0</v>
      </c>
      <c r="T3145" s="283">
        <f t="shared" si="732"/>
        <v>0.27039535770109829</v>
      </c>
    </row>
    <row r="3146" spans="1:20" x14ac:dyDescent="0.25">
      <c r="A3146" s="286">
        <v>43232</v>
      </c>
      <c r="B3146" s="1">
        <f t="shared" si="725"/>
        <v>6</v>
      </c>
      <c r="C3146" s="285">
        <v>0</v>
      </c>
      <c r="D3146" t="s">
        <v>713</v>
      </c>
      <c r="F3146" s="16">
        <v>41</v>
      </c>
      <c r="G3146" t="str">
        <f t="shared" si="719"/>
        <v>heating</v>
      </c>
      <c r="H3146" s="283">
        <f>IF(G3146="heating",F3146*Assumptions!M$4+Assumptions!M$7,0)</f>
        <v>0.30545705018157687</v>
      </c>
      <c r="I3146" s="15">
        <f t="shared" si="720"/>
        <v>0.97481507806017154</v>
      </c>
      <c r="J3146" s="15">
        <f t="shared" si="721"/>
        <v>0.9885470267915587</v>
      </c>
      <c r="K3146" s="283">
        <f t="shared" si="726"/>
        <v>0.29435385351935217</v>
      </c>
      <c r="L3146" s="283">
        <f t="shared" si="727"/>
        <v>3.6290180754851575</v>
      </c>
      <c r="M3146" s="283">
        <f t="shared" si="728"/>
        <v>3.6447511324956188</v>
      </c>
      <c r="N3146" s="283">
        <f t="shared" si="729"/>
        <v>3.0927664988509331</v>
      </c>
      <c r="O3146" s="283">
        <f t="shared" si="730"/>
        <v>0.34539156299297652</v>
      </c>
      <c r="P3146" s="21">
        <f t="shared" si="722"/>
        <v>0</v>
      </c>
      <c r="Q3146" s="21">
        <f t="shared" si="723"/>
        <v>0.90668853391740301</v>
      </c>
      <c r="R3146">
        <f t="shared" si="724"/>
        <v>1.0112882868167345</v>
      </c>
      <c r="S3146" s="296">
        <f t="shared" si="731"/>
        <v>0</v>
      </c>
      <c r="T3146" s="283">
        <f t="shared" si="732"/>
        <v>0.29435385351935217</v>
      </c>
    </row>
    <row r="3147" spans="1:20" x14ac:dyDescent="0.25">
      <c r="A3147" s="286">
        <v>43232</v>
      </c>
      <c r="B3147" s="1">
        <f t="shared" si="725"/>
        <v>6</v>
      </c>
      <c r="C3147" s="285">
        <v>1</v>
      </c>
      <c r="D3147" t="s">
        <v>713</v>
      </c>
      <c r="F3147" s="16">
        <v>39</v>
      </c>
      <c r="G3147" t="str">
        <f t="shared" si="719"/>
        <v>heating</v>
      </c>
      <c r="H3147" s="283">
        <f>IF(G3147="heating",F3147*Assumptions!M$4+Assumptions!M$7,0)</f>
        <v>0.32684879865565691</v>
      </c>
      <c r="I3147" s="15">
        <f t="shared" si="720"/>
        <v>1.012242869806885</v>
      </c>
      <c r="J3147" s="15">
        <f t="shared" si="721"/>
        <v>0.9885470267915587</v>
      </c>
      <c r="K3147" s="283">
        <f t="shared" si="726"/>
        <v>0.32706114556697374</v>
      </c>
      <c r="L3147" s="283">
        <f t="shared" si="727"/>
        <v>3.4953736047983544</v>
      </c>
      <c r="M3147" s="283">
        <f t="shared" si="728"/>
        <v>3.9006014550021404</v>
      </c>
      <c r="N3147" s="283">
        <f t="shared" si="729"/>
        <v>2.9501734199721237</v>
      </c>
      <c r="O3147" s="283">
        <f t="shared" si="730"/>
        <v>0.38750294732867419</v>
      </c>
      <c r="P3147" s="21">
        <f t="shared" si="722"/>
        <v>0</v>
      </c>
      <c r="Q3147" s="21">
        <f t="shared" si="723"/>
        <v>0.81803459285312596</v>
      </c>
      <c r="R3147">
        <f t="shared" si="724"/>
        <v>1.0112882868167345</v>
      </c>
      <c r="S3147" s="296">
        <f t="shared" si="731"/>
        <v>0</v>
      </c>
      <c r="T3147" s="283">
        <f t="shared" si="732"/>
        <v>0.32706114556697374</v>
      </c>
    </row>
    <row r="3148" spans="1:20" x14ac:dyDescent="0.25">
      <c r="A3148" s="286">
        <v>43232</v>
      </c>
      <c r="B3148" s="1">
        <f t="shared" si="725"/>
        <v>6</v>
      </c>
      <c r="C3148" s="285">
        <v>2</v>
      </c>
      <c r="D3148" t="s">
        <v>713</v>
      </c>
      <c r="F3148" s="16">
        <v>39</v>
      </c>
      <c r="G3148" t="str">
        <f t="shared" si="719"/>
        <v>heating</v>
      </c>
      <c r="H3148" s="283">
        <f>IF(G3148="heating",F3148*Assumptions!M$4+Assumptions!M$7,0)</f>
        <v>0.32684879865565691</v>
      </c>
      <c r="I3148" s="15">
        <f t="shared" si="720"/>
        <v>1.0509704703585963</v>
      </c>
      <c r="J3148" s="15">
        <f t="shared" si="721"/>
        <v>0.9885470267915587</v>
      </c>
      <c r="K3148" s="283">
        <f t="shared" si="726"/>
        <v>0.33957424274879855</v>
      </c>
      <c r="L3148" s="283">
        <f t="shared" si="727"/>
        <v>3.4953736047983544</v>
      </c>
      <c r="M3148" s="283">
        <f t="shared" si="728"/>
        <v>4.0498353390497162</v>
      </c>
      <c r="N3148" s="283">
        <f t="shared" si="729"/>
        <v>2.9501734199721237</v>
      </c>
      <c r="O3148" s="283">
        <f t="shared" si="730"/>
        <v>0.4023284993818278</v>
      </c>
      <c r="P3148" s="21">
        <f t="shared" si="722"/>
        <v>0</v>
      </c>
      <c r="Q3148" s="21">
        <f t="shared" si="723"/>
        <v>0.74507607494346417</v>
      </c>
      <c r="R3148">
        <f t="shared" si="724"/>
        <v>1.0112882868167345</v>
      </c>
      <c r="S3148" s="296">
        <f t="shared" si="731"/>
        <v>0</v>
      </c>
      <c r="T3148" s="283">
        <f t="shared" si="732"/>
        <v>0.33957424274879855</v>
      </c>
    </row>
    <row r="3149" spans="1:20" x14ac:dyDescent="0.25">
      <c r="A3149" s="286">
        <v>43232</v>
      </c>
      <c r="B3149" s="1">
        <f t="shared" si="725"/>
        <v>6</v>
      </c>
      <c r="C3149" s="285">
        <v>3</v>
      </c>
      <c r="D3149" t="s">
        <v>713</v>
      </c>
      <c r="F3149" s="16">
        <v>39</v>
      </c>
      <c r="G3149" t="str">
        <f t="shared" si="719"/>
        <v>heating</v>
      </c>
      <c r="H3149" s="283">
        <f>IF(G3149="heating",F3149*Assumptions!M$4+Assumptions!M$7,0)</f>
        <v>0.32684879865565691</v>
      </c>
      <c r="I3149" s="15">
        <f t="shared" si="720"/>
        <v>1.0924036124451033</v>
      </c>
      <c r="J3149" s="15">
        <f t="shared" si="721"/>
        <v>0.9885470267915587</v>
      </c>
      <c r="K3149" s="283">
        <f t="shared" si="726"/>
        <v>0.35296151503241313</v>
      </c>
      <c r="L3149" s="283">
        <f t="shared" si="727"/>
        <v>3.4953736047983544</v>
      </c>
      <c r="M3149" s="283">
        <f t="shared" si="728"/>
        <v>4.2094948230812239</v>
      </c>
      <c r="N3149" s="283">
        <f t="shared" si="729"/>
        <v>2.9501734199721237</v>
      </c>
      <c r="O3149" s="283">
        <f t="shared" si="730"/>
        <v>0.41818977650662725</v>
      </c>
      <c r="P3149" s="21">
        <f t="shared" si="722"/>
        <v>0</v>
      </c>
      <c r="Q3149" s="21">
        <f t="shared" si="723"/>
        <v>0.69158980876382303</v>
      </c>
      <c r="R3149">
        <f t="shared" si="724"/>
        <v>1.0112882868167345</v>
      </c>
      <c r="S3149" s="296">
        <f t="shared" si="731"/>
        <v>0</v>
      </c>
      <c r="T3149" s="283">
        <f t="shared" si="732"/>
        <v>0.35296151503241313</v>
      </c>
    </row>
    <row r="3150" spans="1:20" x14ac:dyDescent="0.25">
      <c r="A3150" s="286">
        <v>43232</v>
      </c>
      <c r="B3150" s="1">
        <f t="shared" si="725"/>
        <v>6</v>
      </c>
      <c r="C3150" s="285">
        <v>4</v>
      </c>
      <c r="D3150" t="s">
        <v>713</v>
      </c>
      <c r="F3150" s="16">
        <v>39</v>
      </c>
      <c r="G3150" t="str">
        <f t="shared" si="719"/>
        <v>heating</v>
      </c>
      <c r="H3150" s="283">
        <f>IF(G3150="heating",F3150*Assumptions!M$4+Assumptions!M$7,0)</f>
        <v>0.32684879865565691</v>
      </c>
      <c r="I3150" s="15">
        <f t="shared" si="720"/>
        <v>1.1348296917927807</v>
      </c>
      <c r="J3150" s="15">
        <f t="shared" si="721"/>
        <v>0.9885470267915587</v>
      </c>
      <c r="K3150" s="283">
        <f t="shared" si="726"/>
        <v>0.36666961071503712</v>
      </c>
      <c r="L3150" s="283">
        <f t="shared" si="727"/>
        <v>3.4953736047983544</v>
      </c>
      <c r="M3150" s="283">
        <f t="shared" si="728"/>
        <v>4.372980515862797</v>
      </c>
      <c r="N3150" s="283">
        <f t="shared" si="729"/>
        <v>2.9501734199721237</v>
      </c>
      <c r="O3150" s="283">
        <f t="shared" si="730"/>
        <v>0.43443116607942966</v>
      </c>
      <c r="P3150" s="21">
        <f t="shared" si="722"/>
        <v>0</v>
      </c>
      <c r="Q3150" s="21">
        <f t="shared" si="723"/>
        <v>0.6473875548762833</v>
      </c>
      <c r="R3150">
        <f t="shared" si="724"/>
        <v>1.0112882868167345</v>
      </c>
      <c r="S3150" s="296">
        <f t="shared" si="731"/>
        <v>0</v>
      </c>
      <c r="T3150" s="283">
        <f t="shared" si="732"/>
        <v>0.36666961071503712</v>
      </c>
    </row>
    <row r="3151" spans="1:20" x14ac:dyDescent="0.25">
      <c r="A3151" s="286">
        <v>43232</v>
      </c>
      <c r="B3151" s="1">
        <f t="shared" si="725"/>
        <v>6</v>
      </c>
      <c r="C3151" s="285">
        <v>5</v>
      </c>
      <c r="D3151" t="s">
        <v>713</v>
      </c>
      <c r="F3151" s="16">
        <v>39</v>
      </c>
      <c r="G3151" t="str">
        <f t="shared" si="719"/>
        <v>heating</v>
      </c>
      <c r="H3151" s="283">
        <f>IF(G3151="heating",F3151*Assumptions!M$4+Assumptions!M$7,0)</f>
        <v>0.32684879865565691</v>
      </c>
      <c r="I3151" s="15">
        <f t="shared" si="720"/>
        <v>1.1635558681477385</v>
      </c>
      <c r="J3151" s="15">
        <f t="shared" si="721"/>
        <v>0.9885470267915587</v>
      </c>
      <c r="K3151" s="283">
        <f t="shared" si="726"/>
        <v>0.37595119364997431</v>
      </c>
      <c r="L3151" s="283">
        <f t="shared" si="727"/>
        <v>3.4953736047983544</v>
      </c>
      <c r="M3151" s="283">
        <f t="shared" si="728"/>
        <v>4.483674667068005</v>
      </c>
      <c r="N3151" s="283">
        <f t="shared" si="729"/>
        <v>2.9501734199721237</v>
      </c>
      <c r="O3151" s="283">
        <f t="shared" si="730"/>
        <v>0.44542801114009489</v>
      </c>
      <c r="P3151" s="21">
        <f t="shared" si="722"/>
        <v>0</v>
      </c>
      <c r="Q3151" s="21">
        <f t="shared" si="723"/>
        <v>0.72139578924615555</v>
      </c>
      <c r="R3151">
        <f t="shared" si="724"/>
        <v>1.0112882868167345</v>
      </c>
      <c r="S3151" s="296">
        <f t="shared" si="731"/>
        <v>0</v>
      </c>
      <c r="T3151" s="283">
        <f t="shared" si="732"/>
        <v>0.37595119364997431</v>
      </c>
    </row>
    <row r="3152" spans="1:20" x14ac:dyDescent="0.25">
      <c r="A3152" s="286">
        <v>43232</v>
      </c>
      <c r="B3152" s="1">
        <f t="shared" si="725"/>
        <v>6</v>
      </c>
      <c r="C3152" s="285">
        <v>6</v>
      </c>
      <c r="D3152" t="s">
        <v>713</v>
      </c>
      <c r="F3152" s="16">
        <v>43</v>
      </c>
      <c r="G3152" t="str">
        <f t="shared" si="719"/>
        <v>heating</v>
      </c>
      <c r="H3152" s="283">
        <f>IF(G3152="heating",F3152*Assumptions!M$4+Assumptions!M$7,0)</f>
        <v>0.28406530170749683</v>
      </c>
      <c r="I3152" s="15">
        <f t="shared" si="720"/>
        <v>1.2083911162615524</v>
      </c>
      <c r="J3152" s="15">
        <f t="shared" si="721"/>
        <v>0.9885470267915587</v>
      </c>
      <c r="K3152" s="283">
        <f t="shared" si="726"/>
        <v>0.33933061668066322</v>
      </c>
      <c r="L3152" s="283">
        <f t="shared" si="727"/>
        <v>3.7370271581932331</v>
      </c>
      <c r="M3152" s="283">
        <f t="shared" si="728"/>
        <v>4.326715335244832</v>
      </c>
      <c r="N3152" s="283">
        <f t="shared" si="729"/>
        <v>3.2278965655525562</v>
      </c>
      <c r="O3152" s="283">
        <f t="shared" si="730"/>
        <v>0.39285265323395607</v>
      </c>
      <c r="P3152" s="21">
        <f t="shared" si="722"/>
        <v>0</v>
      </c>
      <c r="Q3152" s="21">
        <f t="shared" si="723"/>
        <v>0.87787080972652631</v>
      </c>
      <c r="R3152">
        <f t="shared" si="724"/>
        <v>1.0112882868167345</v>
      </c>
      <c r="S3152" s="296">
        <f t="shared" si="731"/>
        <v>0</v>
      </c>
      <c r="T3152" s="283">
        <f t="shared" si="732"/>
        <v>0.33933061668066322</v>
      </c>
    </row>
    <row r="3153" spans="1:20" x14ac:dyDescent="0.25">
      <c r="A3153" s="286">
        <v>43232</v>
      </c>
      <c r="B3153" s="1">
        <f t="shared" si="725"/>
        <v>6</v>
      </c>
      <c r="C3153" s="285">
        <v>7</v>
      </c>
      <c r="D3153" t="s">
        <v>713</v>
      </c>
      <c r="F3153" s="16">
        <v>45</v>
      </c>
      <c r="G3153" t="str">
        <f t="shared" si="719"/>
        <v>heating</v>
      </c>
      <c r="H3153" s="283">
        <f>IF(G3153="heating",F3153*Assumptions!M$4+Assumptions!M$7,0)</f>
        <v>0.26267355323341679</v>
      </c>
      <c r="I3153" s="15">
        <f t="shared" si="720"/>
        <v>1.1637425769249583</v>
      </c>
      <c r="J3153" s="15">
        <f t="shared" si="721"/>
        <v>0.9885470267915587</v>
      </c>
      <c r="K3153" s="283">
        <f t="shared" si="726"/>
        <v>0.30218340251245268</v>
      </c>
      <c r="L3153" s="283">
        <f t="shared" si="727"/>
        <v>3.8225513186096443</v>
      </c>
      <c r="M3153" s="283">
        <f t="shared" si="728"/>
        <v>3.9412406554669754</v>
      </c>
      <c r="N3153" s="283">
        <f t="shared" si="729"/>
        <v>3.3574836377085973</v>
      </c>
      <c r="O3153" s="283">
        <f t="shared" si="730"/>
        <v>0.34404086166277226</v>
      </c>
      <c r="P3153" s="21">
        <f t="shared" si="722"/>
        <v>0</v>
      </c>
      <c r="Q3153" s="21">
        <f t="shared" si="723"/>
        <v>0.97331382064367777</v>
      </c>
      <c r="R3153">
        <f t="shared" si="724"/>
        <v>1.0112882868167345</v>
      </c>
      <c r="S3153" s="296">
        <f t="shared" si="731"/>
        <v>0</v>
      </c>
      <c r="T3153" s="283">
        <f t="shared" si="732"/>
        <v>0.30218340251245268</v>
      </c>
    </row>
    <row r="3154" spans="1:20" x14ac:dyDescent="0.25">
      <c r="A3154" s="286">
        <v>43232</v>
      </c>
      <c r="B3154" s="1">
        <f t="shared" si="725"/>
        <v>6</v>
      </c>
      <c r="C3154" s="285">
        <v>8</v>
      </c>
      <c r="D3154" t="s">
        <v>713</v>
      </c>
      <c r="F3154" s="16">
        <v>46</v>
      </c>
      <c r="G3154" t="str">
        <f t="shared" si="719"/>
        <v>heating</v>
      </c>
      <c r="H3154" s="283">
        <f>IF(G3154="heating",F3154*Assumptions!M$4+Assumptions!M$7,0)</f>
        <v>0.2519776789963768</v>
      </c>
      <c r="I3154" s="15">
        <f t="shared" si="720"/>
        <v>1.094193721037565</v>
      </c>
      <c r="J3154" s="15">
        <f t="shared" si="721"/>
        <v>0.9885470267915587</v>
      </c>
      <c r="K3154" s="283">
        <f t="shared" si="726"/>
        <v>0.27255466753545304</v>
      </c>
      <c r="L3154" s="283">
        <f t="shared" si="727"/>
        <v>3.8708416397494121</v>
      </c>
      <c r="M3154" s="283">
        <f t="shared" si="728"/>
        <v>3.5997144425690335</v>
      </c>
      <c r="N3154" s="283">
        <f t="shared" si="729"/>
        <v>3.4228778732085736</v>
      </c>
      <c r="O3154" s="283">
        <f t="shared" si="730"/>
        <v>0.30822483164300774</v>
      </c>
      <c r="P3154" s="21">
        <f t="shared" si="722"/>
        <v>0</v>
      </c>
      <c r="Q3154" s="21">
        <f t="shared" si="723"/>
        <v>0.94940007506179924</v>
      </c>
      <c r="R3154">
        <f t="shared" si="724"/>
        <v>1.0112882868167345</v>
      </c>
      <c r="S3154" s="296">
        <f t="shared" si="731"/>
        <v>0</v>
      </c>
      <c r="T3154" s="283">
        <f t="shared" si="732"/>
        <v>0.27255466753545304</v>
      </c>
    </row>
    <row r="3155" spans="1:20" x14ac:dyDescent="0.25">
      <c r="A3155" s="286">
        <v>43232</v>
      </c>
      <c r="B3155" s="1">
        <f t="shared" si="725"/>
        <v>6</v>
      </c>
      <c r="C3155" s="285">
        <v>9</v>
      </c>
      <c r="D3155" t="s">
        <v>713</v>
      </c>
      <c r="F3155" s="16">
        <v>50</v>
      </c>
      <c r="G3155" t="str">
        <f t="shared" si="719"/>
        <v>heating</v>
      </c>
      <c r="H3155" s="283">
        <f>IF(G3155="heating",F3155*Assumptions!M$4+Assumptions!M$7,0)</f>
        <v>0.20919418204821671</v>
      </c>
      <c r="I3155" s="15">
        <f t="shared" si="720"/>
        <v>1.0343009000871222</v>
      </c>
      <c r="J3155" s="15">
        <f t="shared" si="721"/>
        <v>0.9885470267915587</v>
      </c>
      <c r="K3155" s="283">
        <f t="shared" si="726"/>
        <v>0.21389165405565633</v>
      </c>
      <c r="L3155" s="283">
        <f t="shared" si="727"/>
        <v>4.0351685236640416</v>
      </c>
      <c r="M3155" s="283">
        <f t="shared" si="728"/>
        <v>2.9448592241664349</v>
      </c>
      <c r="N3155" s="283">
        <f t="shared" si="729"/>
        <v>3.6783220436298789</v>
      </c>
      <c r="O3155" s="283">
        <f t="shared" si="730"/>
        <v>0.23464200787272574</v>
      </c>
      <c r="P3155" s="21">
        <f t="shared" si="722"/>
        <v>0</v>
      </c>
      <c r="Q3155" s="21">
        <f t="shared" si="723"/>
        <v>0.8408485371888097</v>
      </c>
      <c r="R3155">
        <f t="shared" si="724"/>
        <v>1.0112882868167345</v>
      </c>
      <c r="S3155" s="296">
        <f t="shared" si="731"/>
        <v>0</v>
      </c>
      <c r="T3155" s="283">
        <f t="shared" si="732"/>
        <v>0.21389165405565633</v>
      </c>
    </row>
    <row r="3156" spans="1:20" x14ac:dyDescent="0.25">
      <c r="A3156" s="286">
        <v>43232</v>
      </c>
      <c r="B3156" s="1">
        <f t="shared" si="725"/>
        <v>6</v>
      </c>
      <c r="C3156" s="285">
        <v>10</v>
      </c>
      <c r="D3156" t="s">
        <v>713</v>
      </c>
      <c r="F3156" s="16">
        <v>52</v>
      </c>
      <c r="G3156" t="str">
        <f t="shared" si="719"/>
        <v>heating</v>
      </c>
      <c r="H3156" s="283">
        <f>IF(G3156="heating",F3156*Assumptions!M$4+Assumptions!M$7,0)</f>
        <v>0.18780243357413662</v>
      </c>
      <c r="I3156" s="15">
        <f t="shared" si="720"/>
        <v>0.98112329028689171</v>
      </c>
      <c r="J3156" s="15">
        <f t="shared" si="721"/>
        <v>0.9885470267915587</v>
      </c>
      <c r="K3156" s="283">
        <f t="shared" si="726"/>
        <v>0.18214704715588706</v>
      </c>
      <c r="L3156" s="283">
        <f t="shared" si="727"/>
        <v>4.0950984110509578</v>
      </c>
      <c r="M3156" s="283">
        <f t="shared" si="728"/>
        <v>2.545045204511998</v>
      </c>
      <c r="N3156" s="283">
        <f t="shared" si="729"/>
        <v>3.802065958051716</v>
      </c>
      <c r="O3156" s="283">
        <f t="shared" si="730"/>
        <v>0.19618546643202422</v>
      </c>
      <c r="P3156" s="21">
        <f t="shared" si="722"/>
        <v>0</v>
      </c>
      <c r="Q3156" s="21">
        <f t="shared" si="723"/>
        <v>0.74504051125983206</v>
      </c>
      <c r="R3156">
        <f t="shared" si="724"/>
        <v>1.0112882868167345</v>
      </c>
      <c r="S3156" s="296">
        <f t="shared" si="731"/>
        <v>0</v>
      </c>
      <c r="T3156" s="283">
        <f t="shared" si="732"/>
        <v>0.18214704715588706</v>
      </c>
    </row>
    <row r="3157" spans="1:20" x14ac:dyDescent="0.25">
      <c r="A3157" s="286">
        <v>43232</v>
      </c>
      <c r="B3157" s="1">
        <f t="shared" si="725"/>
        <v>6</v>
      </c>
      <c r="C3157" s="285">
        <v>11</v>
      </c>
      <c r="D3157" t="s">
        <v>713</v>
      </c>
      <c r="F3157" s="16">
        <v>52</v>
      </c>
      <c r="G3157" t="str">
        <f t="shared" si="719"/>
        <v>heating</v>
      </c>
      <c r="H3157" s="283">
        <f>IF(G3157="heating",F3157*Assumptions!M$4+Assumptions!M$7,0)</f>
        <v>0.18780243357413662</v>
      </c>
      <c r="I3157" s="15">
        <f t="shared" si="720"/>
        <v>0.94956163997961163</v>
      </c>
      <c r="J3157" s="15">
        <f t="shared" si="721"/>
        <v>0.9885470267915587</v>
      </c>
      <c r="K3157" s="283">
        <f t="shared" si="726"/>
        <v>0.17628757825554453</v>
      </c>
      <c r="L3157" s="283">
        <f t="shared" si="727"/>
        <v>4.0950984110509578</v>
      </c>
      <c r="M3157" s="283">
        <f t="shared" si="728"/>
        <v>2.4631739172270537</v>
      </c>
      <c r="N3157" s="283">
        <f t="shared" si="729"/>
        <v>3.802065958051716</v>
      </c>
      <c r="O3157" s="283">
        <f t="shared" si="730"/>
        <v>0.1898743971217772</v>
      </c>
      <c r="P3157" s="21">
        <f t="shared" si="722"/>
        <v>0</v>
      </c>
      <c r="Q3157" s="21">
        <f t="shared" si="723"/>
        <v>0.72850690893675296</v>
      </c>
      <c r="R3157">
        <f t="shared" si="724"/>
        <v>1.0112882868167345</v>
      </c>
      <c r="S3157" s="296">
        <f t="shared" si="731"/>
        <v>0</v>
      </c>
      <c r="T3157" s="283">
        <f t="shared" si="732"/>
        <v>0.17628757825554453</v>
      </c>
    </row>
    <row r="3158" spans="1:20" x14ac:dyDescent="0.25">
      <c r="A3158" s="286">
        <v>43232</v>
      </c>
      <c r="B3158" s="1">
        <f t="shared" si="725"/>
        <v>6</v>
      </c>
      <c r="C3158" s="285">
        <v>12</v>
      </c>
      <c r="D3158" t="s">
        <v>713</v>
      </c>
      <c r="F3158" s="16">
        <v>54</v>
      </c>
      <c r="G3158" t="str">
        <f t="shared" si="719"/>
        <v>heating</v>
      </c>
      <c r="H3158" s="283">
        <f>IF(G3158="heating",F3158*Assumptions!M$4+Assumptions!M$7,0)</f>
        <v>0.16641068510005663</v>
      </c>
      <c r="I3158" s="15">
        <f t="shared" si="720"/>
        <v>0.91648403420261149</v>
      </c>
      <c r="J3158" s="15">
        <f t="shared" si="721"/>
        <v>0.9885470267915587</v>
      </c>
      <c r="K3158" s="283">
        <f t="shared" si="726"/>
        <v>0.15076601173539536</v>
      </c>
      <c r="L3158" s="283">
        <f t="shared" si="727"/>
        <v>4.1559947708987721</v>
      </c>
      <c r="M3158" s="283">
        <f t="shared" si="728"/>
        <v>2.1379003648421433</v>
      </c>
      <c r="N3158" s="283">
        <f t="shared" si="729"/>
        <v>3.9259252525022648</v>
      </c>
      <c r="O3158" s="283">
        <f t="shared" si="730"/>
        <v>0.15960129551682151</v>
      </c>
      <c r="P3158" s="21">
        <f t="shared" si="722"/>
        <v>0</v>
      </c>
      <c r="Q3158" s="21">
        <f t="shared" si="723"/>
        <v>0.75910815787401487</v>
      </c>
      <c r="R3158">
        <f t="shared" si="724"/>
        <v>1.0112882868167345</v>
      </c>
      <c r="S3158" s="296">
        <f t="shared" si="731"/>
        <v>0</v>
      </c>
      <c r="T3158" s="283">
        <f t="shared" si="732"/>
        <v>0.15076601173539536</v>
      </c>
    </row>
    <row r="3159" spans="1:20" x14ac:dyDescent="0.25">
      <c r="A3159" s="286">
        <v>43232</v>
      </c>
      <c r="B3159" s="1">
        <f t="shared" si="725"/>
        <v>6</v>
      </c>
      <c r="C3159" s="285">
        <v>13</v>
      </c>
      <c r="D3159" t="s">
        <v>713</v>
      </c>
      <c r="F3159" s="16">
        <v>54</v>
      </c>
      <c r="G3159" t="str">
        <f t="shared" si="719"/>
        <v>heating</v>
      </c>
      <c r="H3159" s="283">
        <f>IF(G3159="heating",F3159*Assumptions!M$4+Assumptions!M$7,0)</f>
        <v>0.16641068510005663</v>
      </c>
      <c r="I3159" s="15">
        <f t="shared" si="720"/>
        <v>0.90040206880052787</v>
      </c>
      <c r="J3159" s="15">
        <f t="shared" si="721"/>
        <v>0.9885470267915587</v>
      </c>
      <c r="K3159" s="283">
        <f t="shared" si="726"/>
        <v>0.14812045142659161</v>
      </c>
      <c r="L3159" s="283">
        <f t="shared" si="727"/>
        <v>4.1559947708987721</v>
      </c>
      <c r="M3159" s="283">
        <f t="shared" si="728"/>
        <v>2.1003856472721778</v>
      </c>
      <c r="N3159" s="283">
        <f t="shared" si="729"/>
        <v>3.9259252525022648</v>
      </c>
      <c r="O3159" s="283">
        <f t="shared" si="730"/>
        <v>0.15680069843401206</v>
      </c>
      <c r="P3159" s="21">
        <f t="shared" si="722"/>
        <v>0</v>
      </c>
      <c r="Q3159" s="21">
        <f t="shared" si="723"/>
        <v>0.79115902007799765</v>
      </c>
      <c r="R3159">
        <f t="shared" si="724"/>
        <v>1.0112882868167345</v>
      </c>
      <c r="S3159" s="296">
        <f t="shared" si="731"/>
        <v>0</v>
      </c>
      <c r="T3159" s="283">
        <f t="shared" si="732"/>
        <v>0.14812045142659161</v>
      </c>
    </row>
    <row r="3160" spans="1:20" x14ac:dyDescent="0.25">
      <c r="A3160" s="286">
        <v>43232</v>
      </c>
      <c r="B3160" s="1">
        <f t="shared" si="725"/>
        <v>6</v>
      </c>
      <c r="C3160" s="285">
        <v>14</v>
      </c>
      <c r="D3160" t="s">
        <v>713</v>
      </c>
      <c r="F3160" s="16">
        <v>54</v>
      </c>
      <c r="G3160" t="str">
        <f t="shared" si="719"/>
        <v>heating</v>
      </c>
      <c r="H3160" s="283">
        <f>IF(G3160="heating",F3160*Assumptions!M$4+Assumptions!M$7,0)</f>
        <v>0.16641068510005663</v>
      </c>
      <c r="I3160" s="15">
        <f t="shared" si="720"/>
        <v>0.86032894500746537</v>
      </c>
      <c r="J3160" s="15">
        <f t="shared" si="721"/>
        <v>0.9885470267915587</v>
      </c>
      <c r="K3160" s="283">
        <f t="shared" si="726"/>
        <v>0.14152823069323714</v>
      </c>
      <c r="L3160" s="283">
        <f t="shared" si="727"/>
        <v>4.1559947708987721</v>
      </c>
      <c r="M3160" s="283">
        <f t="shared" si="728"/>
        <v>2.006906281805553</v>
      </c>
      <c r="N3160" s="283">
        <f t="shared" si="729"/>
        <v>3.9259252525022648</v>
      </c>
      <c r="O3160" s="283">
        <f t="shared" si="730"/>
        <v>0.14982215627278025</v>
      </c>
      <c r="P3160" s="21">
        <f t="shared" si="722"/>
        <v>0</v>
      </c>
      <c r="Q3160" s="21">
        <f t="shared" si="723"/>
        <v>0.84355555031342389</v>
      </c>
      <c r="R3160">
        <f t="shared" si="724"/>
        <v>1.0112882868167345</v>
      </c>
      <c r="S3160" s="296">
        <f t="shared" si="731"/>
        <v>0</v>
      </c>
      <c r="T3160" s="283">
        <f t="shared" si="732"/>
        <v>0.14152823069323714</v>
      </c>
    </row>
    <row r="3161" spans="1:20" x14ac:dyDescent="0.25">
      <c r="A3161" s="286">
        <v>43232</v>
      </c>
      <c r="B3161" s="1">
        <f t="shared" si="725"/>
        <v>6</v>
      </c>
      <c r="C3161" s="285">
        <v>15</v>
      </c>
      <c r="D3161" t="s">
        <v>713</v>
      </c>
      <c r="F3161" s="16">
        <v>54</v>
      </c>
      <c r="G3161" t="str">
        <f t="shared" si="719"/>
        <v>heating</v>
      </c>
      <c r="H3161" s="283">
        <f>IF(G3161="heating",F3161*Assumptions!M$4+Assumptions!M$7,0)</f>
        <v>0.16641068510005663</v>
      </c>
      <c r="I3161" s="15">
        <f t="shared" si="720"/>
        <v>0.85754515037175039</v>
      </c>
      <c r="J3161" s="15">
        <f t="shared" si="721"/>
        <v>0.9885470267915587</v>
      </c>
      <c r="K3161" s="283">
        <f t="shared" si="726"/>
        <v>0.1410702831469034</v>
      </c>
      <c r="L3161" s="283">
        <f t="shared" si="727"/>
        <v>4.1559947708987721</v>
      </c>
      <c r="M3161" s="283">
        <f t="shared" si="728"/>
        <v>2.0004124692073679</v>
      </c>
      <c r="N3161" s="283">
        <f t="shared" si="729"/>
        <v>3.9259252525022648</v>
      </c>
      <c r="O3161" s="283">
        <f t="shared" si="730"/>
        <v>0.1493373717989302</v>
      </c>
      <c r="P3161" s="21">
        <f t="shared" si="722"/>
        <v>0</v>
      </c>
      <c r="Q3161" s="21">
        <f t="shared" si="723"/>
        <v>0.96592607327566882</v>
      </c>
      <c r="R3161">
        <f t="shared" si="724"/>
        <v>1.0112882868167345</v>
      </c>
      <c r="S3161" s="296">
        <f t="shared" si="731"/>
        <v>0</v>
      </c>
      <c r="T3161" s="283">
        <f t="shared" si="732"/>
        <v>0.1410702831469034</v>
      </c>
    </row>
    <row r="3162" spans="1:20" x14ac:dyDescent="0.25">
      <c r="A3162" s="286">
        <v>43232</v>
      </c>
      <c r="B3162" s="1">
        <f t="shared" si="725"/>
        <v>6</v>
      </c>
      <c r="C3162" s="285">
        <v>16</v>
      </c>
      <c r="D3162" t="s">
        <v>713</v>
      </c>
      <c r="F3162" s="16">
        <v>54</v>
      </c>
      <c r="G3162" t="str">
        <f t="shared" si="719"/>
        <v>heating</v>
      </c>
      <c r="H3162" s="283">
        <f>IF(G3162="heating",F3162*Assumptions!M$4+Assumptions!M$7,0)</f>
        <v>0.16641068510005663</v>
      </c>
      <c r="I3162" s="15">
        <f t="shared" si="720"/>
        <v>0.88344815438260227</v>
      </c>
      <c r="J3162" s="15">
        <f t="shared" si="721"/>
        <v>0.9885470267915587</v>
      </c>
      <c r="K3162" s="283">
        <f t="shared" si="726"/>
        <v>0.14533145132980566</v>
      </c>
      <c r="L3162" s="283">
        <f t="shared" si="727"/>
        <v>4.1559947708987721</v>
      </c>
      <c r="M3162" s="283">
        <f t="shared" si="728"/>
        <v>2.0608369170522112</v>
      </c>
      <c r="N3162" s="283">
        <f t="shared" si="729"/>
        <v>3.9259252525022648</v>
      </c>
      <c r="O3162" s="283">
        <f t="shared" si="730"/>
        <v>0.1538482556153693</v>
      </c>
      <c r="P3162" s="21">
        <f t="shared" si="722"/>
        <v>0</v>
      </c>
      <c r="Q3162" s="21">
        <f t="shared" si="723"/>
        <v>1.1649354943302594</v>
      </c>
      <c r="R3162">
        <f t="shared" si="724"/>
        <v>1.0112882868167345</v>
      </c>
      <c r="S3162" s="296">
        <f t="shared" si="731"/>
        <v>0</v>
      </c>
      <c r="T3162" s="283">
        <f t="shared" si="732"/>
        <v>0.14533145132980566</v>
      </c>
    </row>
    <row r="3163" spans="1:20" x14ac:dyDescent="0.25">
      <c r="A3163" s="286">
        <v>43232</v>
      </c>
      <c r="B3163" s="1">
        <f t="shared" si="725"/>
        <v>6</v>
      </c>
      <c r="C3163" s="285">
        <v>17</v>
      </c>
      <c r="D3163" t="s">
        <v>713</v>
      </c>
      <c r="F3163" s="16">
        <v>52</v>
      </c>
      <c r="G3163" t="str">
        <f t="shared" si="719"/>
        <v>heating</v>
      </c>
      <c r="H3163" s="283">
        <f>IF(G3163="heating",F3163*Assumptions!M$4+Assumptions!M$7,0)</f>
        <v>0.18780243357413662</v>
      </c>
      <c r="I3163" s="15">
        <f t="shared" si="720"/>
        <v>0.94025748850374469</v>
      </c>
      <c r="J3163" s="15">
        <f t="shared" si="721"/>
        <v>0.9885470267915587</v>
      </c>
      <c r="K3163" s="283">
        <f t="shared" si="726"/>
        <v>0.17456024823046207</v>
      </c>
      <c r="L3163" s="283">
        <f t="shared" si="727"/>
        <v>4.0950984110509578</v>
      </c>
      <c r="M3163" s="283">
        <f t="shared" si="728"/>
        <v>2.4390388402901029</v>
      </c>
      <c r="N3163" s="283">
        <f t="shared" si="729"/>
        <v>3.802065958051716</v>
      </c>
      <c r="O3163" s="283">
        <f t="shared" si="730"/>
        <v>0.18801393848715095</v>
      </c>
      <c r="P3163" s="21">
        <f t="shared" si="722"/>
        <v>0</v>
      </c>
      <c r="Q3163" s="21">
        <f t="shared" si="723"/>
        <v>1.3521540118753073</v>
      </c>
      <c r="R3163">
        <f t="shared" si="724"/>
        <v>1.0112882868167345</v>
      </c>
      <c r="S3163" s="296">
        <f t="shared" si="731"/>
        <v>0</v>
      </c>
      <c r="T3163" s="283">
        <f t="shared" si="732"/>
        <v>0.17456024823046207</v>
      </c>
    </row>
    <row r="3164" spans="1:20" x14ac:dyDescent="0.25">
      <c r="A3164" s="286">
        <v>43232</v>
      </c>
      <c r="B3164" s="1">
        <f t="shared" si="725"/>
        <v>6</v>
      </c>
      <c r="C3164" s="285">
        <v>18</v>
      </c>
      <c r="D3164" t="s">
        <v>713</v>
      </c>
      <c r="F3164" s="16">
        <v>54</v>
      </c>
      <c r="G3164" t="str">
        <f t="shared" si="719"/>
        <v>heating</v>
      </c>
      <c r="H3164" s="283">
        <f>IF(G3164="heating",F3164*Assumptions!M$4+Assumptions!M$7,0)</f>
        <v>0.16641068510005663</v>
      </c>
      <c r="I3164" s="15">
        <f t="shared" si="720"/>
        <v>0.98182363790757687</v>
      </c>
      <c r="J3164" s="15">
        <f t="shared" si="721"/>
        <v>0.9885470267915587</v>
      </c>
      <c r="K3164" s="283">
        <f t="shared" si="726"/>
        <v>0.16151468938970906</v>
      </c>
      <c r="L3164" s="283">
        <f t="shared" si="727"/>
        <v>4.1559947708987721</v>
      </c>
      <c r="M3164" s="283">
        <f t="shared" si="728"/>
        <v>2.2903193458460223</v>
      </c>
      <c r="N3164" s="283">
        <f t="shared" si="729"/>
        <v>3.9259252525022648</v>
      </c>
      <c r="O3164" s="283">
        <f t="shared" si="730"/>
        <v>0.17097987387791791</v>
      </c>
      <c r="P3164" s="21">
        <f t="shared" si="722"/>
        <v>0</v>
      </c>
      <c r="Q3164" s="21">
        <f t="shared" si="723"/>
        <v>1.5598916921549892</v>
      </c>
      <c r="R3164">
        <f t="shared" si="724"/>
        <v>1.0112882868167345</v>
      </c>
      <c r="S3164" s="296">
        <f t="shared" si="731"/>
        <v>0</v>
      </c>
      <c r="T3164" s="283">
        <f t="shared" si="732"/>
        <v>0.16151468938970906</v>
      </c>
    </row>
    <row r="3165" spans="1:20" x14ac:dyDescent="0.25">
      <c r="A3165" s="286">
        <v>43232</v>
      </c>
      <c r="B3165" s="1">
        <f t="shared" si="725"/>
        <v>6</v>
      </c>
      <c r="C3165" s="285">
        <v>19</v>
      </c>
      <c r="D3165" t="s">
        <v>713</v>
      </c>
      <c r="F3165" s="16">
        <v>50</v>
      </c>
      <c r="G3165" t="str">
        <f t="shared" si="719"/>
        <v>heating</v>
      </c>
      <c r="H3165" s="283">
        <f>IF(G3165="heating",F3165*Assumptions!M$4+Assumptions!M$7,0)</f>
        <v>0.20919418204821671</v>
      </c>
      <c r="I3165" s="15">
        <f t="shared" si="720"/>
        <v>0.98418842963438757</v>
      </c>
      <c r="J3165" s="15">
        <f t="shared" si="721"/>
        <v>0.9885470267915587</v>
      </c>
      <c r="K3165" s="283">
        <f t="shared" si="726"/>
        <v>0.20352848102443519</v>
      </c>
      <c r="L3165" s="283">
        <f t="shared" si="727"/>
        <v>4.0351685236640416</v>
      </c>
      <c r="M3165" s="283">
        <f t="shared" si="728"/>
        <v>2.8021791096600346</v>
      </c>
      <c r="N3165" s="283">
        <f t="shared" si="729"/>
        <v>3.6783220436298789</v>
      </c>
      <c r="O3165" s="283">
        <f t="shared" si="730"/>
        <v>0.22327346832538331</v>
      </c>
      <c r="P3165" s="21">
        <f t="shared" si="722"/>
        <v>0</v>
      </c>
      <c r="Q3165" s="21">
        <f t="shared" si="723"/>
        <v>1.6764212681468484</v>
      </c>
      <c r="R3165">
        <f t="shared" si="724"/>
        <v>1.0112882868167345</v>
      </c>
      <c r="S3165" s="296">
        <f t="shared" si="731"/>
        <v>0</v>
      </c>
      <c r="T3165" s="283">
        <f t="shared" si="732"/>
        <v>0.20352848102443519</v>
      </c>
    </row>
    <row r="3166" spans="1:20" x14ac:dyDescent="0.25">
      <c r="A3166" s="286">
        <v>43232</v>
      </c>
      <c r="B3166" s="1">
        <f t="shared" si="725"/>
        <v>6</v>
      </c>
      <c r="C3166" s="285">
        <v>20</v>
      </c>
      <c r="D3166" t="s">
        <v>713</v>
      </c>
      <c r="F3166" s="16">
        <v>45</v>
      </c>
      <c r="G3166" t="str">
        <f t="shared" si="719"/>
        <v>heating</v>
      </c>
      <c r="H3166" s="283">
        <f>IF(G3166="heating",F3166*Assumptions!M$4+Assumptions!M$7,0)</f>
        <v>0.26267355323341679</v>
      </c>
      <c r="I3166" s="15">
        <f t="shared" si="720"/>
        <v>0.97071962311712034</v>
      </c>
      <c r="J3166" s="15">
        <f t="shared" si="721"/>
        <v>0.9885470267915587</v>
      </c>
      <c r="K3166" s="283">
        <f t="shared" si="726"/>
        <v>0.2520620663155923</v>
      </c>
      <c r="L3166" s="283">
        <f t="shared" si="727"/>
        <v>3.8225513186096443</v>
      </c>
      <c r="M3166" s="283">
        <f t="shared" si="728"/>
        <v>3.2875308676924662</v>
      </c>
      <c r="N3166" s="283">
        <f t="shared" si="729"/>
        <v>3.3574836377085973</v>
      </c>
      <c r="O3166" s="283">
        <f t="shared" si="730"/>
        <v>0.28697688147892764</v>
      </c>
      <c r="P3166" s="21">
        <f t="shared" si="722"/>
        <v>0</v>
      </c>
      <c r="Q3166" s="21">
        <f t="shared" si="723"/>
        <v>1.52436960139122</v>
      </c>
      <c r="R3166">
        <f t="shared" si="724"/>
        <v>1.0112882868167345</v>
      </c>
      <c r="S3166" s="296">
        <f t="shared" si="731"/>
        <v>0</v>
      </c>
      <c r="T3166" s="283">
        <f t="shared" si="732"/>
        <v>0.2520620663155923</v>
      </c>
    </row>
    <row r="3167" spans="1:20" x14ac:dyDescent="0.25">
      <c r="A3167" s="286">
        <v>43232</v>
      </c>
      <c r="B3167" s="1">
        <f t="shared" si="725"/>
        <v>6</v>
      </c>
      <c r="C3167" s="285">
        <v>21</v>
      </c>
      <c r="D3167" t="s">
        <v>713</v>
      </c>
      <c r="F3167" s="16">
        <v>41</v>
      </c>
      <c r="G3167" t="str">
        <f t="shared" si="719"/>
        <v>heating</v>
      </c>
      <c r="H3167" s="283">
        <f>IF(G3167="heating",F3167*Assumptions!M$4+Assumptions!M$7,0)</f>
        <v>0.30545705018157687</v>
      </c>
      <c r="I3167" s="15">
        <f t="shared" si="720"/>
        <v>0.95751150862929935</v>
      </c>
      <c r="J3167" s="15">
        <f t="shared" si="721"/>
        <v>0.9885470267915587</v>
      </c>
      <c r="K3167" s="283">
        <f t="shared" si="726"/>
        <v>0.28912889090208077</v>
      </c>
      <c r="L3167" s="283">
        <f t="shared" si="727"/>
        <v>3.6290180754851575</v>
      </c>
      <c r="M3167" s="283">
        <f t="shared" si="728"/>
        <v>3.5800545498320759</v>
      </c>
      <c r="N3167" s="283">
        <f t="shared" si="729"/>
        <v>3.0927664988509331</v>
      </c>
      <c r="O3167" s="283">
        <f t="shared" si="730"/>
        <v>0.33926064952477353</v>
      </c>
      <c r="P3167" s="21">
        <f t="shared" si="722"/>
        <v>0</v>
      </c>
      <c r="Q3167" s="21">
        <f t="shared" si="723"/>
        <v>1.4448604713749031</v>
      </c>
      <c r="R3167">
        <f t="shared" si="724"/>
        <v>1.0112882868167345</v>
      </c>
      <c r="S3167" s="296">
        <f t="shared" si="731"/>
        <v>0</v>
      </c>
      <c r="T3167" s="283">
        <f t="shared" si="732"/>
        <v>0.28912889090208077</v>
      </c>
    </row>
    <row r="3168" spans="1:20" x14ac:dyDescent="0.25">
      <c r="A3168" s="286">
        <v>43232</v>
      </c>
      <c r="B3168" s="1">
        <f t="shared" si="725"/>
        <v>6</v>
      </c>
      <c r="C3168" s="285">
        <v>22</v>
      </c>
      <c r="D3168" t="s">
        <v>713</v>
      </c>
      <c r="F3168" s="16">
        <v>37</v>
      </c>
      <c r="G3168" t="str">
        <f t="shared" si="719"/>
        <v>heating</v>
      </c>
      <c r="H3168" s="283">
        <f>IF(G3168="heating",F3168*Assumptions!M$4+Assumptions!M$7,0)</f>
        <v>0.34824054712973695</v>
      </c>
      <c r="I3168" s="15">
        <f t="shared" si="720"/>
        <v>0.9426530227543114</v>
      </c>
      <c r="J3168" s="15">
        <f t="shared" si="721"/>
        <v>0.9885470267915587</v>
      </c>
      <c r="K3168" s="283">
        <f t="shared" si="726"/>
        <v>0.32451033683196273</v>
      </c>
      <c r="L3168" s="283">
        <f t="shared" si="727"/>
        <v>3.3550920610042541</v>
      </c>
      <c r="M3168" s="283">
        <f t="shared" si="728"/>
        <v>3.7148561310415218</v>
      </c>
      <c r="N3168" s="283">
        <f t="shared" si="729"/>
        <v>2.8034223547707424</v>
      </c>
      <c r="O3168" s="283">
        <f t="shared" si="730"/>
        <v>0.38836889952237358</v>
      </c>
      <c r="P3168" s="21">
        <f t="shared" si="722"/>
        <v>0</v>
      </c>
      <c r="Q3168" s="21">
        <f t="shared" si="723"/>
        <v>1.2427137171080138</v>
      </c>
      <c r="R3168">
        <f t="shared" si="724"/>
        <v>1.0112882868167345</v>
      </c>
      <c r="S3168" s="296">
        <f t="shared" si="731"/>
        <v>0</v>
      </c>
      <c r="T3168" s="283">
        <f t="shared" si="732"/>
        <v>0.32451033683196273</v>
      </c>
    </row>
    <row r="3169" spans="1:20" x14ac:dyDescent="0.25">
      <c r="A3169" s="286">
        <v>43232</v>
      </c>
      <c r="B3169" s="1">
        <f t="shared" si="725"/>
        <v>6</v>
      </c>
      <c r="C3169" s="285">
        <v>23</v>
      </c>
      <c r="D3169" t="s">
        <v>713</v>
      </c>
      <c r="F3169" s="16">
        <v>37</v>
      </c>
      <c r="G3169" t="str">
        <f t="shared" si="719"/>
        <v>heating</v>
      </c>
      <c r="H3169" s="283">
        <f>IF(G3169="heating",F3169*Assumptions!M$4+Assumptions!M$7,0)</f>
        <v>0.34824054712973695</v>
      </c>
      <c r="I3169" s="15">
        <f t="shared" si="720"/>
        <v>0.94450710149963013</v>
      </c>
      <c r="J3169" s="15">
        <f t="shared" si="721"/>
        <v>0.9885470267915587</v>
      </c>
      <c r="K3169" s="283">
        <f t="shared" si="726"/>
        <v>0.32514860744016427</v>
      </c>
      <c r="L3169" s="283">
        <f t="shared" si="727"/>
        <v>3.3550920610042541</v>
      </c>
      <c r="M3169" s="283">
        <f t="shared" si="728"/>
        <v>3.7221627811325138</v>
      </c>
      <c r="N3169" s="283">
        <f t="shared" si="729"/>
        <v>2.8034223547707424</v>
      </c>
      <c r="O3169" s="283">
        <f t="shared" si="730"/>
        <v>0.38913277181108002</v>
      </c>
      <c r="P3169" s="21">
        <f t="shared" si="722"/>
        <v>0</v>
      </c>
      <c r="Q3169" s="21">
        <f t="shared" si="723"/>
        <v>1.0297519246597011</v>
      </c>
      <c r="R3169">
        <f t="shared" si="724"/>
        <v>1.0112882868167345</v>
      </c>
      <c r="S3169" s="296">
        <f t="shared" si="731"/>
        <v>0</v>
      </c>
      <c r="T3169" s="283">
        <f t="shared" si="732"/>
        <v>0.32514860744016427</v>
      </c>
    </row>
    <row r="3170" spans="1:20" x14ac:dyDescent="0.25">
      <c r="A3170" s="286">
        <v>43233</v>
      </c>
      <c r="B3170" s="1">
        <f t="shared" si="725"/>
        <v>7</v>
      </c>
      <c r="C3170" s="285">
        <v>0</v>
      </c>
      <c r="D3170" t="s">
        <v>713</v>
      </c>
      <c r="F3170" s="16">
        <v>36</v>
      </c>
      <c r="G3170" t="str">
        <f t="shared" si="719"/>
        <v>heating</v>
      </c>
      <c r="H3170" s="283">
        <f>IF(G3170="heating",F3170*Assumptions!M$4+Assumptions!M$7,0)</f>
        <v>0.358936421366777</v>
      </c>
      <c r="I3170" s="15">
        <f t="shared" si="720"/>
        <v>0.97481507806017154</v>
      </c>
      <c r="J3170" s="15">
        <f t="shared" si="721"/>
        <v>0.93760781206536892</v>
      </c>
      <c r="K3170" s="283">
        <f t="shared" si="726"/>
        <v>0.32806581896641362</v>
      </c>
      <c r="L3170" s="283">
        <f t="shared" si="727"/>
        <v>3.2767200477248446</v>
      </c>
      <c r="M3170" s="283">
        <f t="shared" si="728"/>
        <v>3.667831234485524</v>
      </c>
      <c r="N3170" s="283">
        <f t="shared" si="729"/>
        <v>2.7263288431388362</v>
      </c>
      <c r="O3170" s="283">
        <f t="shared" si="730"/>
        <v>0.39429573900662968</v>
      </c>
      <c r="P3170" s="21">
        <f t="shared" si="722"/>
        <v>0</v>
      </c>
      <c r="Q3170" s="21">
        <f t="shared" si="723"/>
        <v>0.90668853391740301</v>
      </c>
      <c r="R3170">
        <f t="shared" si="724"/>
        <v>1.0096214758538746</v>
      </c>
      <c r="S3170" s="296">
        <f t="shared" si="731"/>
        <v>0</v>
      </c>
      <c r="T3170" s="283">
        <f t="shared" si="732"/>
        <v>0.32806581896641362</v>
      </c>
    </row>
    <row r="3171" spans="1:20" x14ac:dyDescent="0.25">
      <c r="A3171" s="286">
        <v>43233</v>
      </c>
      <c r="B3171" s="1">
        <f t="shared" si="725"/>
        <v>7</v>
      </c>
      <c r="C3171" s="285">
        <v>1</v>
      </c>
      <c r="D3171" t="s">
        <v>713</v>
      </c>
      <c r="F3171" s="16">
        <v>34</v>
      </c>
      <c r="G3171" t="str">
        <f t="shared" si="719"/>
        <v>heating</v>
      </c>
      <c r="H3171" s="283">
        <f>IF(G3171="heating",F3171*Assumptions!M$4+Assumptions!M$7,0)</f>
        <v>0.38032816984085704</v>
      </c>
      <c r="I3171" s="15">
        <f t="shared" si="720"/>
        <v>1.012242869806885</v>
      </c>
      <c r="J3171" s="15">
        <f t="shared" si="721"/>
        <v>0.93760781206536892</v>
      </c>
      <c r="K3171" s="283">
        <f t="shared" si="726"/>
        <v>0.36096445419807249</v>
      </c>
      <c r="L3171" s="283">
        <f t="shared" si="727"/>
        <v>3.1617728735566879</v>
      </c>
      <c r="M3171" s="283">
        <f t="shared" si="728"/>
        <v>3.8940733580808677</v>
      </c>
      <c r="N3171" s="283">
        <f t="shared" si="729"/>
        <v>2.582445701090049</v>
      </c>
      <c r="O3171" s="283">
        <f t="shared" si="730"/>
        <v>0.44194060658077888</v>
      </c>
      <c r="P3171" s="21">
        <f t="shared" si="722"/>
        <v>0</v>
      </c>
      <c r="Q3171" s="21">
        <f t="shared" si="723"/>
        <v>0.81803459285312596</v>
      </c>
      <c r="R3171">
        <f t="shared" si="724"/>
        <v>1.0096214758538746</v>
      </c>
      <c r="S3171" s="296">
        <f t="shared" si="731"/>
        <v>0</v>
      </c>
      <c r="T3171" s="283">
        <f t="shared" si="732"/>
        <v>0.36096445419807249</v>
      </c>
    </row>
    <row r="3172" spans="1:20" x14ac:dyDescent="0.25">
      <c r="A3172" s="286">
        <v>43233</v>
      </c>
      <c r="B3172" s="1">
        <f t="shared" si="725"/>
        <v>7</v>
      </c>
      <c r="C3172" s="285">
        <v>2</v>
      </c>
      <c r="D3172" t="s">
        <v>713</v>
      </c>
      <c r="F3172" s="16">
        <v>34</v>
      </c>
      <c r="G3172" t="str">
        <f t="shared" si="719"/>
        <v>heating</v>
      </c>
      <c r="H3172" s="283">
        <f>IF(G3172="heating",F3172*Assumptions!M$4+Assumptions!M$7,0)</f>
        <v>0.38032816984085704</v>
      </c>
      <c r="I3172" s="15">
        <f t="shared" si="720"/>
        <v>1.0509704703585963</v>
      </c>
      <c r="J3172" s="15">
        <f t="shared" si="721"/>
        <v>0.93760781206536892</v>
      </c>
      <c r="K3172" s="283">
        <f t="shared" si="726"/>
        <v>0.37477466478341981</v>
      </c>
      <c r="L3172" s="283">
        <f t="shared" si="727"/>
        <v>3.1617728735566879</v>
      </c>
      <c r="M3172" s="283">
        <f t="shared" si="728"/>
        <v>4.0430574823746621</v>
      </c>
      <c r="N3172" s="283">
        <f t="shared" si="729"/>
        <v>2.582445701090049</v>
      </c>
      <c r="O3172" s="283">
        <f t="shared" si="730"/>
        <v>0.45884889982714833</v>
      </c>
      <c r="P3172" s="21">
        <f t="shared" si="722"/>
        <v>0</v>
      </c>
      <c r="Q3172" s="21">
        <f t="shared" si="723"/>
        <v>0.74507607494346417</v>
      </c>
      <c r="R3172">
        <f t="shared" si="724"/>
        <v>1.0096214758538746</v>
      </c>
      <c r="S3172" s="296">
        <f t="shared" si="731"/>
        <v>0</v>
      </c>
      <c r="T3172" s="283">
        <f t="shared" si="732"/>
        <v>0.37477466478341981</v>
      </c>
    </row>
    <row r="3173" spans="1:20" x14ac:dyDescent="0.25">
      <c r="A3173" s="286">
        <v>43233</v>
      </c>
      <c r="B3173" s="1">
        <f t="shared" si="725"/>
        <v>7</v>
      </c>
      <c r="C3173" s="285">
        <v>3</v>
      </c>
      <c r="D3173" t="s">
        <v>713</v>
      </c>
      <c r="F3173" s="16">
        <v>30</v>
      </c>
      <c r="G3173" t="str">
        <f t="shared" si="719"/>
        <v>heating</v>
      </c>
      <c r="H3173" s="283">
        <f>IF(G3173="heating",F3173*Assumptions!M$4+Assumptions!M$7,0)</f>
        <v>0.42311166678901713</v>
      </c>
      <c r="I3173" s="15">
        <f t="shared" si="720"/>
        <v>1.0924036124451033</v>
      </c>
      <c r="J3173" s="15">
        <f t="shared" si="721"/>
        <v>0.93760781206536892</v>
      </c>
      <c r="K3173" s="283">
        <f t="shared" si="726"/>
        <v>0.43337050036475067</v>
      </c>
      <c r="L3173" s="283">
        <f t="shared" si="727"/>
        <v>3.0747565450814909</v>
      </c>
      <c r="M3173" s="283">
        <f t="shared" si="728"/>
        <v>4.5465199656912771</v>
      </c>
      <c r="N3173" s="283">
        <f t="shared" si="729"/>
        <v>2.3339835549601151</v>
      </c>
      <c r="O3173" s="283">
        <f t="shared" si="730"/>
        <v>0.57091609733493964</v>
      </c>
      <c r="P3173" s="21">
        <f t="shared" si="722"/>
        <v>0</v>
      </c>
      <c r="Q3173" s="21">
        <f t="shared" si="723"/>
        <v>0.69158980876382303</v>
      </c>
      <c r="R3173">
        <f t="shared" si="724"/>
        <v>1.0096214758538746</v>
      </c>
      <c r="S3173" s="296">
        <f t="shared" si="731"/>
        <v>0</v>
      </c>
      <c r="T3173" s="283">
        <f t="shared" si="732"/>
        <v>0.43337050036475067</v>
      </c>
    </row>
    <row r="3174" spans="1:20" x14ac:dyDescent="0.25">
      <c r="A3174" s="286">
        <v>43233</v>
      </c>
      <c r="B3174" s="1">
        <f t="shared" si="725"/>
        <v>7</v>
      </c>
      <c r="C3174" s="285">
        <v>4</v>
      </c>
      <c r="D3174" t="s">
        <v>713</v>
      </c>
      <c r="F3174" s="16">
        <v>30</v>
      </c>
      <c r="G3174" t="str">
        <f t="shared" si="719"/>
        <v>heating</v>
      </c>
      <c r="H3174" s="283">
        <f>IF(G3174="heating",F3174*Assumptions!M$4+Assumptions!M$7,0)</f>
        <v>0.42311166678901713</v>
      </c>
      <c r="I3174" s="15">
        <f t="shared" si="720"/>
        <v>1.1348296917927807</v>
      </c>
      <c r="J3174" s="15">
        <f t="shared" si="721"/>
        <v>0.93760781206536892</v>
      </c>
      <c r="K3174" s="283">
        <f t="shared" si="726"/>
        <v>0.45020146927217131</v>
      </c>
      <c r="L3174" s="283">
        <f t="shared" si="727"/>
        <v>3.0747565450814909</v>
      </c>
      <c r="M3174" s="283">
        <f t="shared" si="728"/>
        <v>4.7230948274207005</v>
      </c>
      <c r="N3174" s="283">
        <f t="shared" si="729"/>
        <v>2.3339835549601151</v>
      </c>
      <c r="O3174" s="283">
        <f t="shared" si="730"/>
        <v>0.59308897498790114</v>
      </c>
      <c r="P3174" s="21">
        <f t="shared" si="722"/>
        <v>0</v>
      </c>
      <c r="Q3174" s="21">
        <f t="shared" si="723"/>
        <v>0.6473875548762833</v>
      </c>
      <c r="R3174">
        <f t="shared" si="724"/>
        <v>1.0096214758538746</v>
      </c>
      <c r="S3174" s="296">
        <f t="shared" si="731"/>
        <v>0</v>
      </c>
      <c r="T3174" s="283">
        <f t="shared" si="732"/>
        <v>0.45020146927217131</v>
      </c>
    </row>
    <row r="3175" spans="1:20" x14ac:dyDescent="0.25">
      <c r="A3175" s="286">
        <v>43233</v>
      </c>
      <c r="B3175" s="1">
        <f t="shared" si="725"/>
        <v>7</v>
      </c>
      <c r="C3175" s="285">
        <v>5</v>
      </c>
      <c r="D3175" t="s">
        <v>713</v>
      </c>
      <c r="F3175" s="16">
        <v>30</v>
      </c>
      <c r="G3175" t="str">
        <f t="shared" si="719"/>
        <v>heating</v>
      </c>
      <c r="H3175" s="283">
        <f>IF(G3175="heating",F3175*Assumptions!M$4+Assumptions!M$7,0)</f>
        <v>0.42311166678901713</v>
      </c>
      <c r="I3175" s="15">
        <f t="shared" si="720"/>
        <v>1.1635558681477385</v>
      </c>
      <c r="J3175" s="15">
        <f t="shared" si="721"/>
        <v>0.93760781206536892</v>
      </c>
      <c r="K3175" s="283">
        <f t="shared" si="726"/>
        <v>0.46159751124666609</v>
      </c>
      <c r="L3175" s="283">
        <f t="shared" si="727"/>
        <v>3.0747565450814909</v>
      </c>
      <c r="M3175" s="283">
        <f t="shared" si="728"/>
        <v>4.8426514938834346</v>
      </c>
      <c r="N3175" s="283">
        <f t="shared" si="729"/>
        <v>2.3339835549601151</v>
      </c>
      <c r="O3175" s="283">
        <f t="shared" si="730"/>
        <v>0.60810195765208275</v>
      </c>
      <c r="P3175" s="21">
        <f t="shared" si="722"/>
        <v>0</v>
      </c>
      <c r="Q3175" s="21">
        <f t="shared" si="723"/>
        <v>0.72139578924615555</v>
      </c>
      <c r="R3175">
        <f t="shared" si="724"/>
        <v>1.0096214758538746</v>
      </c>
      <c r="S3175" s="296">
        <f t="shared" si="731"/>
        <v>0</v>
      </c>
      <c r="T3175" s="283">
        <f t="shared" si="732"/>
        <v>0.46159751124666609</v>
      </c>
    </row>
    <row r="3176" spans="1:20" x14ac:dyDescent="0.25">
      <c r="A3176" s="286">
        <v>43233</v>
      </c>
      <c r="B3176" s="1">
        <f t="shared" si="725"/>
        <v>7</v>
      </c>
      <c r="C3176" s="285">
        <v>6</v>
      </c>
      <c r="D3176" t="s">
        <v>713</v>
      </c>
      <c r="F3176" s="16">
        <v>34</v>
      </c>
      <c r="G3176" t="str">
        <f t="shared" si="719"/>
        <v>heating</v>
      </c>
      <c r="H3176" s="283">
        <f>IF(G3176="heating",F3176*Assumptions!M$4+Assumptions!M$7,0)</f>
        <v>0.38032816984085704</v>
      </c>
      <c r="I3176" s="15">
        <f t="shared" si="720"/>
        <v>1.2083911162615524</v>
      </c>
      <c r="J3176" s="15">
        <f t="shared" si="721"/>
        <v>0.93760781206536892</v>
      </c>
      <c r="K3176" s="283">
        <f t="shared" si="726"/>
        <v>0.43091065667112688</v>
      </c>
      <c r="L3176" s="283">
        <f t="shared" si="727"/>
        <v>3.1617728735566879</v>
      </c>
      <c r="M3176" s="283">
        <f t="shared" si="728"/>
        <v>4.6486508251457828</v>
      </c>
      <c r="N3176" s="283">
        <f t="shared" si="729"/>
        <v>2.582445701090049</v>
      </c>
      <c r="O3176" s="283">
        <f t="shared" si="730"/>
        <v>0.52757803372755607</v>
      </c>
      <c r="P3176" s="21">
        <f t="shared" si="722"/>
        <v>0</v>
      </c>
      <c r="Q3176" s="21">
        <f t="shared" si="723"/>
        <v>0.87787080972652631</v>
      </c>
      <c r="R3176">
        <f t="shared" si="724"/>
        <v>1.0096214758538746</v>
      </c>
      <c r="S3176" s="296">
        <f t="shared" si="731"/>
        <v>0</v>
      </c>
      <c r="T3176" s="283">
        <f t="shared" si="732"/>
        <v>0.43091065667112688</v>
      </c>
    </row>
    <row r="3177" spans="1:20" x14ac:dyDescent="0.25">
      <c r="A3177" s="286">
        <v>43233</v>
      </c>
      <c r="B3177" s="1">
        <f t="shared" si="725"/>
        <v>7</v>
      </c>
      <c r="C3177" s="285">
        <v>7</v>
      </c>
      <c r="D3177" t="s">
        <v>713</v>
      </c>
      <c r="F3177" s="16">
        <v>39</v>
      </c>
      <c r="G3177" t="str">
        <f t="shared" si="719"/>
        <v>heating</v>
      </c>
      <c r="H3177" s="283">
        <f>IF(G3177="heating",F3177*Assumptions!M$4+Assumptions!M$7,0)</f>
        <v>0.32684879865565691</v>
      </c>
      <c r="I3177" s="15">
        <f t="shared" si="720"/>
        <v>1.1637425769249583</v>
      </c>
      <c r="J3177" s="15">
        <f t="shared" si="721"/>
        <v>0.93760781206536892</v>
      </c>
      <c r="K3177" s="283">
        <f t="shared" si="726"/>
        <v>0.35663588000652136</v>
      </c>
      <c r="L3177" s="283">
        <f t="shared" si="727"/>
        <v>3.4953736047983544</v>
      </c>
      <c r="M3177" s="283">
        <f t="shared" si="728"/>
        <v>4.2533160887940005</v>
      </c>
      <c r="N3177" s="283">
        <f t="shared" si="729"/>
        <v>2.9501734199721237</v>
      </c>
      <c r="O3177" s="283">
        <f t="shared" si="730"/>
        <v>0.42254317426214449</v>
      </c>
      <c r="P3177" s="21">
        <f t="shared" si="722"/>
        <v>0</v>
      </c>
      <c r="Q3177" s="21">
        <f t="shared" si="723"/>
        <v>0.97331382064367777</v>
      </c>
      <c r="R3177">
        <f t="shared" si="724"/>
        <v>1.0096214758538746</v>
      </c>
      <c r="S3177" s="296">
        <f t="shared" si="731"/>
        <v>0</v>
      </c>
      <c r="T3177" s="283">
        <f t="shared" si="732"/>
        <v>0.35663588000652136</v>
      </c>
    </row>
    <row r="3178" spans="1:20" x14ac:dyDescent="0.25">
      <c r="A3178" s="286">
        <v>43233</v>
      </c>
      <c r="B3178" s="1">
        <f t="shared" si="725"/>
        <v>7</v>
      </c>
      <c r="C3178" s="285">
        <v>8</v>
      </c>
      <c r="D3178" t="s">
        <v>713</v>
      </c>
      <c r="F3178" s="16">
        <v>46</v>
      </c>
      <c r="G3178" t="str">
        <f t="shared" si="719"/>
        <v>heating</v>
      </c>
      <c r="H3178" s="283">
        <f>IF(G3178="heating",F3178*Assumptions!M$4+Assumptions!M$7,0)</f>
        <v>0.2519776789963768</v>
      </c>
      <c r="I3178" s="15">
        <f t="shared" si="720"/>
        <v>1.094193721037565</v>
      </c>
      <c r="J3178" s="15">
        <f t="shared" si="721"/>
        <v>0.93760781206536892</v>
      </c>
      <c r="K3178" s="283">
        <f t="shared" si="726"/>
        <v>0.25851009468465513</v>
      </c>
      <c r="L3178" s="283">
        <f t="shared" si="727"/>
        <v>3.8708416397494121</v>
      </c>
      <c r="M3178" s="283">
        <f t="shared" si="728"/>
        <v>3.4142233915887603</v>
      </c>
      <c r="N3178" s="283">
        <f t="shared" si="729"/>
        <v>3.4228778732085736</v>
      </c>
      <c r="O3178" s="283">
        <f t="shared" si="730"/>
        <v>0.2923421973752528</v>
      </c>
      <c r="P3178" s="21">
        <f t="shared" si="722"/>
        <v>0</v>
      </c>
      <c r="Q3178" s="21">
        <f t="shared" si="723"/>
        <v>0.94940007506179924</v>
      </c>
      <c r="R3178">
        <f t="shared" si="724"/>
        <v>1.0096214758538746</v>
      </c>
      <c r="S3178" s="296">
        <f t="shared" si="731"/>
        <v>0</v>
      </c>
      <c r="T3178" s="283">
        <f t="shared" si="732"/>
        <v>0.25851009468465513</v>
      </c>
    </row>
    <row r="3179" spans="1:20" x14ac:dyDescent="0.25">
      <c r="A3179" s="286">
        <v>43233</v>
      </c>
      <c r="B3179" s="1">
        <f t="shared" si="725"/>
        <v>7</v>
      </c>
      <c r="C3179" s="285">
        <v>9</v>
      </c>
      <c r="D3179" t="s">
        <v>713</v>
      </c>
      <c r="F3179" s="16">
        <v>50</v>
      </c>
      <c r="G3179" t="str">
        <f t="shared" si="719"/>
        <v>heating</v>
      </c>
      <c r="H3179" s="283">
        <f>IF(G3179="heating",F3179*Assumptions!M$4+Assumptions!M$7,0)</f>
        <v>0.20919418204821671</v>
      </c>
      <c r="I3179" s="15">
        <f t="shared" si="720"/>
        <v>1.0343009000871222</v>
      </c>
      <c r="J3179" s="15">
        <f t="shared" si="721"/>
        <v>0.93760781206536892</v>
      </c>
      <c r="K3179" s="283">
        <f t="shared" si="726"/>
        <v>0.2028699498789279</v>
      </c>
      <c r="L3179" s="283">
        <f t="shared" si="727"/>
        <v>4.0351685236640416</v>
      </c>
      <c r="M3179" s="283">
        <f t="shared" si="728"/>
        <v>2.7931124561395406</v>
      </c>
      <c r="N3179" s="283">
        <f t="shared" si="729"/>
        <v>3.6783220436298789</v>
      </c>
      <c r="O3179" s="283">
        <f t="shared" si="730"/>
        <v>0.22255105084298663</v>
      </c>
      <c r="P3179" s="21">
        <f t="shared" si="722"/>
        <v>0</v>
      </c>
      <c r="Q3179" s="21">
        <f t="shared" si="723"/>
        <v>0.8408485371888097</v>
      </c>
      <c r="R3179">
        <f t="shared" si="724"/>
        <v>1.0096214758538746</v>
      </c>
      <c r="S3179" s="296">
        <f t="shared" si="731"/>
        <v>0</v>
      </c>
      <c r="T3179" s="283">
        <f t="shared" si="732"/>
        <v>0.2028699498789279</v>
      </c>
    </row>
    <row r="3180" spans="1:20" x14ac:dyDescent="0.25">
      <c r="A3180" s="286">
        <v>43233</v>
      </c>
      <c r="B3180" s="1">
        <f t="shared" si="725"/>
        <v>7</v>
      </c>
      <c r="C3180" s="285">
        <v>10</v>
      </c>
      <c r="D3180" t="s">
        <v>713</v>
      </c>
      <c r="F3180" s="16">
        <v>55</v>
      </c>
      <c r="G3180" t="str">
        <f t="shared" si="719"/>
        <v>heating</v>
      </c>
      <c r="H3180" s="283">
        <f>IF(G3180="heating",F3180*Assumptions!M$4+Assumptions!M$7,0)</f>
        <v>0.15571481086301653</v>
      </c>
      <c r="I3180" s="15">
        <f t="shared" si="720"/>
        <v>0.98112329028689171</v>
      </c>
      <c r="J3180" s="15">
        <f t="shared" si="721"/>
        <v>0.93760781206536892</v>
      </c>
      <c r="K3180" s="283">
        <f t="shared" si="726"/>
        <v>0.14324343439093862</v>
      </c>
      <c r="L3180" s="283">
        <f t="shared" si="727"/>
        <v>4.1851135499983272</v>
      </c>
      <c r="M3180" s="283">
        <f t="shared" si="728"/>
        <v>2.04546001039918</v>
      </c>
      <c r="N3180" s="283">
        <f t="shared" si="729"/>
        <v>3.9876635481217684</v>
      </c>
      <c r="O3180" s="283">
        <f t="shared" si="730"/>
        <v>0.15033616326537369</v>
      </c>
      <c r="P3180" s="21">
        <f t="shared" si="722"/>
        <v>0</v>
      </c>
      <c r="Q3180" s="21">
        <f t="shared" si="723"/>
        <v>0.74504051125983206</v>
      </c>
      <c r="R3180">
        <f t="shared" si="724"/>
        <v>1.0096214758538746</v>
      </c>
      <c r="S3180" s="296">
        <f t="shared" si="731"/>
        <v>0</v>
      </c>
      <c r="T3180" s="283">
        <f t="shared" si="732"/>
        <v>0.14324343439093862</v>
      </c>
    </row>
    <row r="3181" spans="1:20" x14ac:dyDescent="0.25">
      <c r="A3181" s="286">
        <v>43233</v>
      </c>
      <c r="B3181" s="1">
        <f t="shared" si="725"/>
        <v>7</v>
      </c>
      <c r="C3181" s="285">
        <v>11</v>
      </c>
      <c r="D3181" t="s">
        <v>713</v>
      </c>
      <c r="F3181" s="16">
        <v>55</v>
      </c>
      <c r="G3181" t="str">
        <f t="shared" si="719"/>
        <v>heating</v>
      </c>
      <c r="H3181" s="283">
        <f>IF(G3181="heating",F3181*Assumptions!M$4+Assumptions!M$7,0)</f>
        <v>0.15571481086301653</v>
      </c>
      <c r="I3181" s="15">
        <f t="shared" si="720"/>
        <v>0.94956163997961163</v>
      </c>
      <c r="J3181" s="15">
        <f t="shared" si="721"/>
        <v>0.93760781206536892</v>
      </c>
      <c r="K3181" s="283">
        <f t="shared" si="726"/>
        <v>0.13863545165337804</v>
      </c>
      <c r="L3181" s="283">
        <f t="shared" si="727"/>
        <v>4.1851135499983272</v>
      </c>
      <c r="M3181" s="283">
        <f t="shared" si="728"/>
        <v>1.9796598258506437</v>
      </c>
      <c r="N3181" s="283">
        <f t="shared" si="729"/>
        <v>3.9876635481217684</v>
      </c>
      <c r="O3181" s="283">
        <f t="shared" si="730"/>
        <v>0.1455000152904006</v>
      </c>
      <c r="P3181" s="21">
        <f t="shared" si="722"/>
        <v>0</v>
      </c>
      <c r="Q3181" s="21">
        <f t="shared" si="723"/>
        <v>0.72850690893675296</v>
      </c>
      <c r="R3181">
        <f t="shared" si="724"/>
        <v>1.0096214758538746</v>
      </c>
      <c r="S3181" s="296">
        <f t="shared" si="731"/>
        <v>0</v>
      </c>
      <c r="T3181" s="283">
        <f t="shared" si="732"/>
        <v>0.13863545165337804</v>
      </c>
    </row>
    <row r="3182" spans="1:20" x14ac:dyDescent="0.25">
      <c r="A3182" s="286">
        <v>43233</v>
      </c>
      <c r="B3182" s="1">
        <f t="shared" si="725"/>
        <v>7</v>
      </c>
      <c r="C3182" s="285">
        <v>12</v>
      </c>
      <c r="D3182" t="s">
        <v>713</v>
      </c>
      <c r="F3182" s="16">
        <v>57</v>
      </c>
      <c r="G3182" t="str">
        <f t="shared" si="719"/>
        <v>heating</v>
      </c>
      <c r="H3182" s="283">
        <f>IF(G3182="heating",F3182*Assumptions!M$4+Assumptions!M$7,0)</f>
        <v>0.13432306238893654</v>
      </c>
      <c r="I3182" s="15">
        <f t="shared" si="720"/>
        <v>0.91648403420261149</v>
      </c>
      <c r="J3182" s="15">
        <f t="shared" si="721"/>
        <v>0.93760781206536892</v>
      </c>
      <c r="K3182" s="283">
        <f t="shared" si="726"/>
        <v>0.11542415542118571</v>
      </c>
      <c r="L3182" s="283">
        <f t="shared" si="727"/>
        <v>4.2530692972692208</v>
      </c>
      <c r="M3182" s="283">
        <f t="shared" si="728"/>
        <v>1.6749744505682782</v>
      </c>
      <c r="N3182" s="283">
        <f t="shared" si="729"/>
        <v>4.1119599131986844</v>
      </c>
      <c r="O3182" s="283">
        <f t="shared" si="730"/>
        <v>0.11938514527083516</v>
      </c>
      <c r="P3182" s="21">
        <f t="shared" si="722"/>
        <v>0</v>
      </c>
      <c r="Q3182" s="21">
        <f t="shared" si="723"/>
        <v>0.75910815787401487</v>
      </c>
      <c r="R3182">
        <f t="shared" si="724"/>
        <v>1.0096214758538746</v>
      </c>
      <c r="S3182" s="296">
        <f t="shared" si="731"/>
        <v>0</v>
      </c>
      <c r="T3182" s="283">
        <f t="shared" si="732"/>
        <v>0.11542415542118571</v>
      </c>
    </row>
    <row r="3183" spans="1:20" x14ac:dyDescent="0.25">
      <c r="A3183" s="286">
        <v>43233</v>
      </c>
      <c r="B3183" s="1">
        <f t="shared" si="725"/>
        <v>7</v>
      </c>
      <c r="C3183" s="285">
        <v>13</v>
      </c>
      <c r="D3183" t="s">
        <v>713</v>
      </c>
      <c r="F3183" s="16">
        <v>61</v>
      </c>
      <c r="G3183" t="str">
        <f t="shared" si="719"/>
        <v>heating</v>
      </c>
      <c r="H3183" s="283">
        <f>IF(G3183="heating",F3183*Assumptions!M$4+Assumptions!M$7,0)</f>
        <v>9.153956544077646E-2</v>
      </c>
      <c r="I3183" s="15">
        <f t="shared" si="720"/>
        <v>0.90040206880052787</v>
      </c>
      <c r="J3183" s="15">
        <f t="shared" si="721"/>
        <v>0.93760781206536892</v>
      </c>
      <c r="K3183" s="283">
        <f t="shared" si="726"/>
        <v>7.7279899349424711E-2</v>
      </c>
      <c r="L3183" s="283">
        <f t="shared" si="727"/>
        <v>4.3818232651749627</v>
      </c>
      <c r="M3183" s="283">
        <f t="shared" si="728"/>
        <v>1.1553948493897377</v>
      </c>
      <c r="N3183" s="283">
        <f t="shared" si="729"/>
        <v>4.3585758300027857</v>
      </c>
      <c r="O3183" s="283">
        <f t="shared" si="730"/>
        <v>7.7692088908654422E-2</v>
      </c>
      <c r="P3183" s="21">
        <f t="shared" si="722"/>
        <v>0</v>
      </c>
      <c r="Q3183" s="21">
        <f t="shared" si="723"/>
        <v>0.79115902007799765</v>
      </c>
      <c r="R3183">
        <f t="shared" si="724"/>
        <v>1.0096214758538746</v>
      </c>
      <c r="S3183" s="296">
        <f t="shared" si="731"/>
        <v>0</v>
      </c>
      <c r="T3183" s="283">
        <f t="shared" si="732"/>
        <v>7.7279899349424711E-2</v>
      </c>
    </row>
    <row r="3184" spans="1:20" x14ac:dyDescent="0.25">
      <c r="A3184" s="286">
        <v>43233</v>
      </c>
      <c r="B3184" s="1">
        <f t="shared" si="725"/>
        <v>7</v>
      </c>
      <c r="C3184" s="285">
        <v>14</v>
      </c>
      <c r="D3184" t="s">
        <v>713</v>
      </c>
      <c r="F3184" s="16">
        <v>61</v>
      </c>
      <c r="G3184" t="str">
        <f t="shared" si="719"/>
        <v>heating</v>
      </c>
      <c r="H3184" s="283">
        <f>IF(G3184="heating",F3184*Assumptions!M$4+Assumptions!M$7,0)</f>
        <v>9.153956544077646E-2</v>
      </c>
      <c r="I3184" s="15">
        <f t="shared" si="720"/>
        <v>0.86032894500746537</v>
      </c>
      <c r="J3184" s="15">
        <f t="shared" si="721"/>
        <v>0.93760781206536892</v>
      </c>
      <c r="K3184" s="283">
        <f t="shared" si="726"/>
        <v>7.3840494798221967E-2</v>
      </c>
      <c r="L3184" s="283">
        <f t="shared" si="727"/>
        <v>4.3818232651749627</v>
      </c>
      <c r="M3184" s="283">
        <f t="shared" si="728"/>
        <v>1.103973065240418</v>
      </c>
      <c r="N3184" s="283">
        <f t="shared" si="729"/>
        <v>4.3585758300027857</v>
      </c>
      <c r="O3184" s="283">
        <f t="shared" si="730"/>
        <v>7.4234339527063611E-2</v>
      </c>
      <c r="P3184" s="21">
        <f t="shared" si="722"/>
        <v>0</v>
      </c>
      <c r="Q3184" s="21">
        <f t="shared" si="723"/>
        <v>0.84355555031342389</v>
      </c>
      <c r="R3184">
        <f t="shared" si="724"/>
        <v>1.0096214758538746</v>
      </c>
      <c r="S3184" s="296">
        <f t="shared" si="731"/>
        <v>0</v>
      </c>
      <c r="T3184" s="283">
        <f t="shared" si="732"/>
        <v>7.3840494798221967E-2</v>
      </c>
    </row>
    <row r="3185" spans="1:20" x14ac:dyDescent="0.25">
      <c r="A3185" s="286">
        <v>43233</v>
      </c>
      <c r="B3185" s="1">
        <f t="shared" si="725"/>
        <v>7</v>
      </c>
      <c r="C3185" s="285">
        <v>15</v>
      </c>
      <c r="D3185" t="s">
        <v>713</v>
      </c>
      <c r="F3185" s="16">
        <v>61</v>
      </c>
      <c r="G3185" t="str">
        <f t="shared" si="719"/>
        <v>heating</v>
      </c>
      <c r="H3185" s="283">
        <f>IF(G3185="heating",F3185*Assumptions!M$4+Assumptions!M$7,0)</f>
        <v>9.153956544077646E-2</v>
      </c>
      <c r="I3185" s="15">
        <f t="shared" si="720"/>
        <v>0.85754515037175039</v>
      </c>
      <c r="J3185" s="15">
        <f t="shared" si="721"/>
        <v>0.93760781206536892</v>
      </c>
      <c r="K3185" s="283">
        <f t="shared" si="726"/>
        <v>7.3601566682981054E-2</v>
      </c>
      <c r="L3185" s="283">
        <f t="shared" si="727"/>
        <v>4.3818232651749627</v>
      </c>
      <c r="M3185" s="283">
        <f t="shared" si="728"/>
        <v>1.1004009033193012</v>
      </c>
      <c r="N3185" s="283">
        <f t="shared" si="729"/>
        <v>4.3585758300027857</v>
      </c>
      <c r="O3185" s="283">
        <f t="shared" si="730"/>
        <v>7.3994137035492777E-2</v>
      </c>
      <c r="P3185" s="21">
        <f t="shared" si="722"/>
        <v>0</v>
      </c>
      <c r="Q3185" s="21">
        <f t="shared" si="723"/>
        <v>0.96592607327566882</v>
      </c>
      <c r="R3185">
        <f t="shared" si="724"/>
        <v>1.0096214758538746</v>
      </c>
      <c r="S3185" s="296">
        <f t="shared" si="731"/>
        <v>0</v>
      </c>
      <c r="T3185" s="283">
        <f t="shared" si="732"/>
        <v>7.3601566682981054E-2</v>
      </c>
    </row>
    <row r="3186" spans="1:20" x14ac:dyDescent="0.25">
      <c r="A3186" s="286">
        <v>43233</v>
      </c>
      <c r="B3186" s="1">
        <f t="shared" si="725"/>
        <v>7</v>
      </c>
      <c r="C3186" s="285">
        <v>16</v>
      </c>
      <c r="D3186" t="s">
        <v>713</v>
      </c>
      <c r="F3186" s="16">
        <v>61</v>
      </c>
      <c r="G3186" t="str">
        <f t="shared" si="719"/>
        <v>heating</v>
      </c>
      <c r="H3186" s="283">
        <f>IF(G3186="heating",F3186*Assumptions!M$4+Assumptions!M$7,0)</f>
        <v>9.153956544077646E-2</v>
      </c>
      <c r="I3186" s="15">
        <f t="shared" si="720"/>
        <v>0.88344815438260227</v>
      </c>
      <c r="J3186" s="15">
        <f t="shared" si="721"/>
        <v>0.93760781206536892</v>
      </c>
      <c r="K3186" s="283">
        <f t="shared" si="726"/>
        <v>7.5824775194122146E-2</v>
      </c>
      <c r="L3186" s="283">
        <f t="shared" si="727"/>
        <v>4.3818232651749627</v>
      </c>
      <c r="M3186" s="283">
        <f t="shared" si="728"/>
        <v>1.1336396068439709</v>
      </c>
      <c r="N3186" s="283">
        <f t="shared" si="729"/>
        <v>4.3585758300027857</v>
      </c>
      <c r="O3186" s="283">
        <f t="shared" si="730"/>
        <v>7.6229203524503894E-2</v>
      </c>
      <c r="P3186" s="21">
        <f t="shared" si="722"/>
        <v>0</v>
      </c>
      <c r="Q3186" s="21">
        <f t="shared" si="723"/>
        <v>1.1649354943302594</v>
      </c>
      <c r="R3186">
        <f t="shared" si="724"/>
        <v>1.0096214758538746</v>
      </c>
      <c r="S3186" s="296">
        <f t="shared" si="731"/>
        <v>0</v>
      </c>
      <c r="T3186" s="283">
        <f t="shared" si="732"/>
        <v>7.5824775194122146E-2</v>
      </c>
    </row>
    <row r="3187" spans="1:20" x14ac:dyDescent="0.25">
      <c r="A3187" s="286">
        <v>43233</v>
      </c>
      <c r="B3187" s="1">
        <f t="shared" si="725"/>
        <v>7</v>
      </c>
      <c r="C3187" s="285">
        <v>17</v>
      </c>
      <c r="D3187" t="s">
        <v>713</v>
      </c>
      <c r="F3187" s="16">
        <v>61</v>
      </c>
      <c r="G3187" t="str">
        <f t="shared" si="719"/>
        <v>heating</v>
      </c>
      <c r="H3187" s="283">
        <f>IF(G3187="heating",F3187*Assumptions!M$4+Assumptions!M$7,0)</f>
        <v>9.153956544077646E-2</v>
      </c>
      <c r="I3187" s="15">
        <f t="shared" si="720"/>
        <v>0.94025748850374469</v>
      </c>
      <c r="J3187" s="15">
        <f t="shared" si="721"/>
        <v>0.93760781206536892</v>
      </c>
      <c r="K3187" s="283">
        <f t="shared" si="726"/>
        <v>8.0700618747922684E-2</v>
      </c>
      <c r="L3187" s="283">
        <f t="shared" si="727"/>
        <v>4.3818232651749627</v>
      </c>
      <c r="M3187" s="283">
        <f t="shared" si="728"/>
        <v>1.2065372759133761</v>
      </c>
      <c r="N3187" s="283">
        <f t="shared" si="729"/>
        <v>4.3585758300027857</v>
      </c>
      <c r="O3187" s="283">
        <f t="shared" si="730"/>
        <v>8.1131053476115919E-2</v>
      </c>
      <c r="P3187" s="21">
        <f t="shared" si="722"/>
        <v>0</v>
      </c>
      <c r="Q3187" s="21">
        <f t="shared" si="723"/>
        <v>1.3521540118753073</v>
      </c>
      <c r="R3187">
        <f t="shared" si="724"/>
        <v>1.0096214758538746</v>
      </c>
      <c r="S3187" s="296">
        <f t="shared" si="731"/>
        <v>0</v>
      </c>
      <c r="T3187" s="283">
        <f t="shared" si="732"/>
        <v>8.0700618747922684E-2</v>
      </c>
    </row>
    <row r="3188" spans="1:20" x14ac:dyDescent="0.25">
      <c r="A3188" s="286">
        <v>43233</v>
      </c>
      <c r="B3188" s="1">
        <f t="shared" si="725"/>
        <v>7</v>
      </c>
      <c r="C3188" s="285">
        <v>18</v>
      </c>
      <c r="D3188" t="s">
        <v>713</v>
      </c>
      <c r="F3188" s="16">
        <v>59</v>
      </c>
      <c r="G3188" t="str">
        <f t="shared" si="719"/>
        <v>heating</v>
      </c>
      <c r="H3188" s="283">
        <f>IF(G3188="heating",F3188*Assumptions!M$4+Assumptions!M$7,0)</f>
        <v>0.11293131391485645</v>
      </c>
      <c r="I3188" s="15">
        <f t="shared" si="720"/>
        <v>0.98182363790757687</v>
      </c>
      <c r="J3188" s="15">
        <f t="shared" si="721"/>
        <v>0.93760781206536892</v>
      </c>
      <c r="K3188" s="283">
        <f t="shared" si="726"/>
        <v>0.10396067292469775</v>
      </c>
      <c r="L3188" s="283">
        <f t="shared" si="727"/>
        <v>4.3182081448486933</v>
      </c>
      <c r="M3188" s="283">
        <f t="shared" si="728"/>
        <v>1.5317280894239036</v>
      </c>
      <c r="N3188" s="283">
        <f t="shared" si="729"/>
        <v>4.2355603137647586</v>
      </c>
      <c r="O3188" s="283">
        <f t="shared" si="730"/>
        <v>0.10598924140177263</v>
      </c>
      <c r="P3188" s="21">
        <f t="shared" si="722"/>
        <v>0</v>
      </c>
      <c r="Q3188" s="21">
        <f t="shared" si="723"/>
        <v>1.5598916921549892</v>
      </c>
      <c r="R3188">
        <f t="shared" si="724"/>
        <v>1.0096214758538746</v>
      </c>
      <c r="S3188" s="296">
        <f t="shared" si="731"/>
        <v>0</v>
      </c>
      <c r="T3188" s="283">
        <f t="shared" si="732"/>
        <v>0.10396067292469775</v>
      </c>
    </row>
    <row r="3189" spans="1:20" x14ac:dyDescent="0.25">
      <c r="A3189" s="286">
        <v>43233</v>
      </c>
      <c r="B3189" s="1">
        <f t="shared" si="725"/>
        <v>7</v>
      </c>
      <c r="C3189" s="285">
        <v>19</v>
      </c>
      <c r="D3189" t="s">
        <v>713</v>
      </c>
      <c r="F3189" s="16">
        <v>55</v>
      </c>
      <c r="G3189" t="str">
        <f t="shared" si="719"/>
        <v>heating</v>
      </c>
      <c r="H3189" s="283">
        <f>IF(G3189="heating",F3189*Assumptions!M$4+Assumptions!M$7,0)</f>
        <v>0.15571481086301653</v>
      </c>
      <c r="I3189" s="15">
        <f t="shared" si="720"/>
        <v>0.98418842963438757</v>
      </c>
      <c r="J3189" s="15">
        <f t="shared" si="721"/>
        <v>0.93760781206536892</v>
      </c>
      <c r="K3189" s="283">
        <f t="shared" si="726"/>
        <v>0.14369094296745374</v>
      </c>
      <c r="L3189" s="283">
        <f t="shared" si="727"/>
        <v>4.1851135499983272</v>
      </c>
      <c r="M3189" s="283">
        <f t="shared" si="728"/>
        <v>2.051850257194535</v>
      </c>
      <c r="N3189" s="283">
        <f t="shared" si="729"/>
        <v>3.9876635481217684</v>
      </c>
      <c r="O3189" s="283">
        <f t="shared" si="730"/>
        <v>0.15080583032346742</v>
      </c>
      <c r="P3189" s="21">
        <f t="shared" si="722"/>
        <v>0</v>
      </c>
      <c r="Q3189" s="21">
        <f t="shared" si="723"/>
        <v>1.6764212681468484</v>
      </c>
      <c r="R3189">
        <f t="shared" si="724"/>
        <v>1.0096214758538746</v>
      </c>
      <c r="S3189" s="296">
        <f t="shared" si="731"/>
        <v>0</v>
      </c>
      <c r="T3189" s="283">
        <f t="shared" si="732"/>
        <v>0.14369094296745374</v>
      </c>
    </row>
    <row r="3190" spans="1:20" x14ac:dyDescent="0.25">
      <c r="A3190" s="286">
        <v>43233</v>
      </c>
      <c r="B3190" s="1">
        <f t="shared" si="725"/>
        <v>7</v>
      </c>
      <c r="C3190" s="285">
        <v>20</v>
      </c>
      <c r="D3190" t="s">
        <v>713</v>
      </c>
      <c r="F3190" s="16">
        <v>54</v>
      </c>
      <c r="G3190" t="str">
        <f t="shared" si="719"/>
        <v>heating</v>
      </c>
      <c r="H3190" s="283">
        <f>IF(G3190="heating",F3190*Assumptions!M$4+Assumptions!M$7,0)</f>
        <v>0.16641068510005663</v>
      </c>
      <c r="I3190" s="15">
        <f t="shared" si="720"/>
        <v>0.97071962311712034</v>
      </c>
      <c r="J3190" s="15">
        <f t="shared" si="721"/>
        <v>0.93760781206536892</v>
      </c>
      <c r="K3190" s="283">
        <f t="shared" si="726"/>
        <v>0.15145940093588794</v>
      </c>
      <c r="L3190" s="283">
        <f t="shared" si="727"/>
        <v>4.1559947708987721</v>
      </c>
      <c r="M3190" s="283">
        <f t="shared" si="728"/>
        <v>2.1477327999357532</v>
      </c>
      <c r="N3190" s="283">
        <f t="shared" si="729"/>
        <v>3.9259252525022648</v>
      </c>
      <c r="O3190" s="283">
        <f t="shared" si="730"/>
        <v>0.16033531914338142</v>
      </c>
      <c r="P3190" s="21">
        <f t="shared" si="722"/>
        <v>0</v>
      </c>
      <c r="Q3190" s="21">
        <f t="shared" si="723"/>
        <v>1.52436960139122</v>
      </c>
      <c r="R3190">
        <f t="shared" si="724"/>
        <v>1.0096214758538746</v>
      </c>
      <c r="S3190" s="296">
        <f t="shared" si="731"/>
        <v>0</v>
      </c>
      <c r="T3190" s="283">
        <f t="shared" si="732"/>
        <v>0.15145940093588794</v>
      </c>
    </row>
    <row r="3191" spans="1:20" x14ac:dyDescent="0.25">
      <c r="A3191" s="286">
        <v>43233</v>
      </c>
      <c r="B3191" s="1">
        <f t="shared" si="725"/>
        <v>7</v>
      </c>
      <c r="C3191" s="285">
        <v>21</v>
      </c>
      <c r="D3191" t="s">
        <v>713</v>
      </c>
      <c r="F3191" s="16">
        <v>54</v>
      </c>
      <c r="G3191" t="str">
        <f t="shared" si="719"/>
        <v>heating</v>
      </c>
      <c r="H3191" s="283">
        <f>IF(G3191="heating",F3191*Assumptions!M$4+Assumptions!M$7,0)</f>
        <v>0.16641068510005663</v>
      </c>
      <c r="I3191" s="15">
        <f t="shared" si="720"/>
        <v>0.95751150862929935</v>
      </c>
      <c r="J3191" s="15">
        <f t="shared" si="721"/>
        <v>0.93760781206536892</v>
      </c>
      <c r="K3191" s="283">
        <f t="shared" si="726"/>
        <v>0.14939856579855537</v>
      </c>
      <c r="L3191" s="283">
        <f t="shared" si="727"/>
        <v>4.1559947708987721</v>
      </c>
      <c r="M3191" s="283">
        <f t="shared" si="728"/>
        <v>2.1185096339100085</v>
      </c>
      <c r="N3191" s="283">
        <f t="shared" si="729"/>
        <v>3.9259252525022648</v>
      </c>
      <c r="O3191" s="283">
        <f t="shared" si="730"/>
        <v>0.15815371366095923</v>
      </c>
      <c r="P3191" s="21">
        <f t="shared" si="722"/>
        <v>0</v>
      </c>
      <c r="Q3191" s="21">
        <f t="shared" si="723"/>
        <v>1.4448604713749031</v>
      </c>
      <c r="R3191">
        <f t="shared" si="724"/>
        <v>1.0096214758538746</v>
      </c>
      <c r="S3191" s="296">
        <f t="shared" si="731"/>
        <v>0</v>
      </c>
      <c r="T3191" s="283">
        <f t="shared" si="732"/>
        <v>0.14939856579855537</v>
      </c>
    </row>
    <row r="3192" spans="1:20" x14ac:dyDescent="0.25">
      <c r="A3192" s="286">
        <v>43233</v>
      </c>
      <c r="B3192" s="1">
        <f t="shared" si="725"/>
        <v>7</v>
      </c>
      <c r="C3192" s="285">
        <v>22</v>
      </c>
      <c r="D3192" t="s">
        <v>713</v>
      </c>
      <c r="F3192" s="16">
        <v>50</v>
      </c>
      <c r="G3192" t="str">
        <f t="shared" si="719"/>
        <v>heating</v>
      </c>
      <c r="H3192" s="283">
        <f>IF(G3192="heating",F3192*Assumptions!M$4+Assumptions!M$7,0)</f>
        <v>0.20919418204821671</v>
      </c>
      <c r="I3192" s="15">
        <f t="shared" si="720"/>
        <v>0.9426530227543114</v>
      </c>
      <c r="J3192" s="15">
        <f t="shared" si="721"/>
        <v>0.93760781206536892</v>
      </c>
      <c r="K3192" s="283">
        <f t="shared" si="726"/>
        <v>0.18489394282000399</v>
      </c>
      <c r="L3192" s="283">
        <f t="shared" si="727"/>
        <v>4.0351685236640416</v>
      </c>
      <c r="M3192" s="283">
        <f t="shared" si="728"/>
        <v>2.5456188807830262</v>
      </c>
      <c r="N3192" s="283">
        <f t="shared" si="729"/>
        <v>3.6783220436298789</v>
      </c>
      <c r="O3192" s="283">
        <f t="shared" si="730"/>
        <v>0.20283113045402812</v>
      </c>
      <c r="P3192" s="21">
        <f t="shared" si="722"/>
        <v>0</v>
      </c>
      <c r="Q3192" s="21">
        <f t="shared" si="723"/>
        <v>1.2427137171080138</v>
      </c>
      <c r="R3192">
        <f t="shared" si="724"/>
        <v>1.0096214758538746</v>
      </c>
      <c r="S3192" s="296">
        <f t="shared" si="731"/>
        <v>0</v>
      </c>
      <c r="T3192" s="283">
        <f t="shared" si="732"/>
        <v>0.18489394282000399</v>
      </c>
    </row>
    <row r="3193" spans="1:20" x14ac:dyDescent="0.25">
      <c r="A3193" s="286">
        <v>43233</v>
      </c>
      <c r="B3193" s="1">
        <f t="shared" si="725"/>
        <v>7</v>
      </c>
      <c r="C3193" s="285">
        <v>23</v>
      </c>
      <c r="D3193" t="s">
        <v>713</v>
      </c>
      <c r="F3193" s="16">
        <v>48</v>
      </c>
      <c r="G3193" t="str">
        <f t="shared" si="719"/>
        <v>heating</v>
      </c>
      <c r="H3193" s="283">
        <f>IF(G3193="heating",F3193*Assumptions!M$4+Assumptions!M$7,0)</f>
        <v>0.2305859305222967</v>
      </c>
      <c r="I3193" s="15">
        <f t="shared" si="720"/>
        <v>0.94450710149963013</v>
      </c>
      <c r="J3193" s="15">
        <f t="shared" si="721"/>
        <v>0.93760781206536892</v>
      </c>
      <c r="K3193" s="283">
        <f t="shared" si="726"/>
        <v>0.20420165122393347</v>
      </c>
      <c r="L3193" s="283">
        <f t="shared" si="727"/>
        <v>3.9630740889572826</v>
      </c>
      <c r="M3193" s="283">
        <f t="shared" si="728"/>
        <v>2.7612165230933883</v>
      </c>
      <c r="N3193" s="283">
        <f t="shared" si="729"/>
        <v>3.5524856183738187</v>
      </c>
      <c r="O3193" s="283">
        <f t="shared" si="730"/>
        <v>0.22780282872990534</v>
      </c>
      <c r="P3193" s="21">
        <f t="shared" si="722"/>
        <v>0</v>
      </c>
      <c r="Q3193" s="21">
        <f t="shared" si="723"/>
        <v>1.0297519246597011</v>
      </c>
      <c r="R3193">
        <f t="shared" si="724"/>
        <v>1.0096214758538746</v>
      </c>
      <c r="S3193" s="296">
        <f t="shared" si="731"/>
        <v>0</v>
      </c>
      <c r="T3193" s="283">
        <f t="shared" si="732"/>
        <v>0.20420165122393347</v>
      </c>
    </row>
    <row r="3194" spans="1:20" x14ac:dyDescent="0.25">
      <c r="A3194" s="286">
        <v>43234</v>
      </c>
      <c r="B3194" s="1">
        <f t="shared" si="725"/>
        <v>1</v>
      </c>
      <c r="C3194" s="285">
        <v>0</v>
      </c>
      <c r="D3194" t="s">
        <v>713</v>
      </c>
      <c r="F3194" s="16">
        <v>46</v>
      </c>
      <c r="G3194" t="str">
        <f t="shared" si="719"/>
        <v>Neither</v>
      </c>
      <c r="H3194" s="283">
        <f>IF(G3194="heating",F3194*Assumptions!M$4+Assumptions!M$7,0)</f>
        <v>0</v>
      </c>
      <c r="I3194" s="15">
        <f t="shared" si="720"/>
        <v>0.97481507806017154</v>
      </c>
      <c r="J3194" s="15">
        <f t="shared" si="721"/>
        <v>1.017726725449043</v>
      </c>
      <c r="K3194" s="283">
        <f t="shared" si="726"/>
        <v>0</v>
      </c>
      <c r="L3194" s="283">
        <f t="shared" si="727"/>
        <v>3.8708416397494121</v>
      </c>
      <c r="M3194" s="283">
        <f t="shared" si="728"/>
        <v>0</v>
      </c>
      <c r="N3194" s="283">
        <f t="shared" si="729"/>
        <v>3.4228778732085736</v>
      </c>
      <c r="O3194" s="283">
        <f t="shared" si="730"/>
        <v>0</v>
      </c>
      <c r="P3194" s="21">
        <f t="shared" si="722"/>
        <v>0</v>
      </c>
      <c r="Q3194" s="21">
        <f t="shared" si="723"/>
        <v>0.90668853391740301</v>
      </c>
      <c r="R3194">
        <f t="shared" si="724"/>
        <v>0.9440993384982781</v>
      </c>
      <c r="S3194" s="296">
        <f t="shared" si="731"/>
        <v>0</v>
      </c>
      <c r="T3194" s="283">
        <f t="shared" si="732"/>
        <v>0</v>
      </c>
    </row>
    <row r="3195" spans="1:20" x14ac:dyDescent="0.25">
      <c r="A3195" s="286">
        <v>43234</v>
      </c>
      <c r="B3195" s="1">
        <f t="shared" si="725"/>
        <v>1</v>
      </c>
      <c r="C3195" s="285">
        <v>1</v>
      </c>
      <c r="D3195" t="s">
        <v>713</v>
      </c>
      <c r="F3195" s="16">
        <v>46</v>
      </c>
      <c r="G3195" t="str">
        <f t="shared" si="719"/>
        <v>Neither</v>
      </c>
      <c r="H3195" s="283">
        <f>IF(G3195="heating",F3195*Assumptions!M$4+Assumptions!M$7,0)</f>
        <v>0</v>
      </c>
      <c r="I3195" s="15">
        <f t="shared" si="720"/>
        <v>1.012242869806885</v>
      </c>
      <c r="J3195" s="15">
        <f t="shared" si="721"/>
        <v>1.017726725449043</v>
      </c>
      <c r="K3195" s="283">
        <f t="shared" si="726"/>
        <v>0</v>
      </c>
      <c r="L3195" s="283">
        <f t="shared" si="727"/>
        <v>3.8708416397494121</v>
      </c>
      <c r="M3195" s="283">
        <f t="shared" si="728"/>
        <v>0</v>
      </c>
      <c r="N3195" s="283">
        <f t="shared" si="729"/>
        <v>3.4228778732085736</v>
      </c>
      <c r="O3195" s="283">
        <f t="shared" si="730"/>
        <v>0</v>
      </c>
      <c r="P3195" s="21">
        <f t="shared" si="722"/>
        <v>0</v>
      </c>
      <c r="Q3195" s="21">
        <f t="shared" si="723"/>
        <v>0.81803459285312596</v>
      </c>
      <c r="R3195">
        <f t="shared" si="724"/>
        <v>0.9440993384982781</v>
      </c>
      <c r="S3195" s="296">
        <f t="shared" si="731"/>
        <v>0</v>
      </c>
      <c r="T3195" s="283">
        <f t="shared" si="732"/>
        <v>0</v>
      </c>
    </row>
    <row r="3196" spans="1:20" x14ac:dyDescent="0.25">
      <c r="A3196" s="286">
        <v>43234</v>
      </c>
      <c r="B3196" s="1">
        <f t="shared" si="725"/>
        <v>1</v>
      </c>
      <c r="C3196" s="285">
        <v>2</v>
      </c>
      <c r="D3196" t="s">
        <v>713</v>
      </c>
      <c r="F3196" s="16">
        <v>46</v>
      </c>
      <c r="G3196" t="str">
        <f t="shared" si="719"/>
        <v>Neither</v>
      </c>
      <c r="H3196" s="283">
        <f>IF(G3196="heating",F3196*Assumptions!M$4+Assumptions!M$7,0)</f>
        <v>0</v>
      </c>
      <c r="I3196" s="15">
        <f t="shared" si="720"/>
        <v>1.0509704703585963</v>
      </c>
      <c r="J3196" s="15">
        <f t="shared" si="721"/>
        <v>1.017726725449043</v>
      </c>
      <c r="K3196" s="283">
        <f t="shared" si="726"/>
        <v>0</v>
      </c>
      <c r="L3196" s="283">
        <f t="shared" si="727"/>
        <v>3.8708416397494121</v>
      </c>
      <c r="M3196" s="283">
        <f t="shared" si="728"/>
        <v>0</v>
      </c>
      <c r="N3196" s="283">
        <f t="shared" si="729"/>
        <v>3.4228778732085736</v>
      </c>
      <c r="O3196" s="283">
        <f t="shared" si="730"/>
        <v>0</v>
      </c>
      <c r="P3196" s="21">
        <f t="shared" si="722"/>
        <v>0</v>
      </c>
      <c r="Q3196" s="21">
        <f t="shared" si="723"/>
        <v>0.74507607494346417</v>
      </c>
      <c r="R3196">
        <f t="shared" si="724"/>
        <v>0.9440993384982781</v>
      </c>
      <c r="S3196" s="296">
        <f t="shared" si="731"/>
        <v>0</v>
      </c>
      <c r="T3196" s="283">
        <f t="shared" si="732"/>
        <v>0</v>
      </c>
    </row>
    <row r="3197" spans="1:20" x14ac:dyDescent="0.25">
      <c r="A3197" s="286">
        <v>43234</v>
      </c>
      <c r="B3197" s="1">
        <f t="shared" si="725"/>
        <v>1</v>
      </c>
      <c r="C3197" s="285">
        <v>3</v>
      </c>
      <c r="D3197" t="s">
        <v>713</v>
      </c>
      <c r="F3197" s="16">
        <v>46</v>
      </c>
      <c r="G3197" t="str">
        <f t="shared" si="719"/>
        <v>Neither</v>
      </c>
      <c r="H3197" s="283">
        <f>IF(G3197="heating",F3197*Assumptions!M$4+Assumptions!M$7,0)</f>
        <v>0</v>
      </c>
      <c r="I3197" s="15">
        <f t="shared" si="720"/>
        <v>1.0924036124451033</v>
      </c>
      <c r="J3197" s="15">
        <f t="shared" si="721"/>
        <v>1.017726725449043</v>
      </c>
      <c r="K3197" s="283">
        <f t="shared" si="726"/>
        <v>0</v>
      </c>
      <c r="L3197" s="283">
        <f t="shared" si="727"/>
        <v>3.8708416397494121</v>
      </c>
      <c r="M3197" s="283">
        <f t="shared" si="728"/>
        <v>0</v>
      </c>
      <c r="N3197" s="283">
        <f t="shared" si="729"/>
        <v>3.4228778732085736</v>
      </c>
      <c r="O3197" s="283">
        <f t="shared" si="730"/>
        <v>0</v>
      </c>
      <c r="P3197" s="21">
        <f t="shared" si="722"/>
        <v>0</v>
      </c>
      <c r="Q3197" s="21">
        <f t="shared" si="723"/>
        <v>0.69158980876382303</v>
      </c>
      <c r="R3197">
        <f t="shared" si="724"/>
        <v>0.9440993384982781</v>
      </c>
      <c r="S3197" s="296">
        <f t="shared" si="731"/>
        <v>0</v>
      </c>
      <c r="T3197" s="283">
        <f t="shared" si="732"/>
        <v>0</v>
      </c>
    </row>
    <row r="3198" spans="1:20" x14ac:dyDescent="0.25">
      <c r="A3198" s="286">
        <v>43234</v>
      </c>
      <c r="B3198" s="1">
        <f t="shared" si="725"/>
        <v>1</v>
      </c>
      <c r="C3198" s="285">
        <v>4</v>
      </c>
      <c r="D3198" t="s">
        <v>713</v>
      </c>
      <c r="F3198" s="16">
        <v>46</v>
      </c>
      <c r="G3198" t="str">
        <f t="shared" si="719"/>
        <v>Neither</v>
      </c>
      <c r="H3198" s="283">
        <f>IF(G3198="heating",F3198*Assumptions!M$4+Assumptions!M$7,0)</f>
        <v>0</v>
      </c>
      <c r="I3198" s="15">
        <f t="shared" si="720"/>
        <v>1.1348296917927807</v>
      </c>
      <c r="J3198" s="15">
        <f t="shared" si="721"/>
        <v>1.017726725449043</v>
      </c>
      <c r="K3198" s="283">
        <f t="shared" si="726"/>
        <v>0</v>
      </c>
      <c r="L3198" s="283">
        <f t="shared" si="727"/>
        <v>3.8708416397494121</v>
      </c>
      <c r="M3198" s="283">
        <f t="shared" si="728"/>
        <v>0</v>
      </c>
      <c r="N3198" s="283">
        <f t="shared" si="729"/>
        <v>3.4228778732085736</v>
      </c>
      <c r="O3198" s="283">
        <f t="shared" si="730"/>
        <v>0</v>
      </c>
      <c r="P3198" s="21">
        <f t="shared" si="722"/>
        <v>0</v>
      </c>
      <c r="Q3198" s="21">
        <f t="shared" si="723"/>
        <v>0.6473875548762833</v>
      </c>
      <c r="R3198">
        <f t="shared" si="724"/>
        <v>0.9440993384982781</v>
      </c>
      <c r="S3198" s="296">
        <f t="shared" si="731"/>
        <v>0</v>
      </c>
      <c r="T3198" s="283">
        <f t="shared" si="732"/>
        <v>0</v>
      </c>
    </row>
    <row r="3199" spans="1:20" x14ac:dyDescent="0.25">
      <c r="A3199" s="286">
        <v>43234</v>
      </c>
      <c r="B3199" s="1">
        <f t="shared" si="725"/>
        <v>1</v>
      </c>
      <c r="C3199" s="285">
        <v>5</v>
      </c>
      <c r="D3199" t="s">
        <v>713</v>
      </c>
      <c r="F3199" s="16">
        <v>46</v>
      </c>
      <c r="G3199" t="str">
        <f t="shared" si="719"/>
        <v>Neither</v>
      </c>
      <c r="H3199" s="283">
        <f>IF(G3199="heating",F3199*Assumptions!M$4+Assumptions!M$7,0)</f>
        <v>0</v>
      </c>
      <c r="I3199" s="15">
        <f t="shared" si="720"/>
        <v>1.1635558681477385</v>
      </c>
      <c r="J3199" s="15">
        <f t="shared" si="721"/>
        <v>1.017726725449043</v>
      </c>
      <c r="K3199" s="283">
        <f t="shared" si="726"/>
        <v>0</v>
      </c>
      <c r="L3199" s="283">
        <f t="shared" si="727"/>
        <v>3.8708416397494121</v>
      </c>
      <c r="M3199" s="283">
        <f t="shared" si="728"/>
        <v>0</v>
      </c>
      <c r="N3199" s="283">
        <f t="shared" si="729"/>
        <v>3.4228778732085736</v>
      </c>
      <c r="O3199" s="283">
        <f t="shared" si="730"/>
        <v>0</v>
      </c>
      <c r="P3199" s="21">
        <f t="shared" si="722"/>
        <v>0</v>
      </c>
      <c r="Q3199" s="21">
        <f t="shared" si="723"/>
        <v>0.72139578924615555</v>
      </c>
      <c r="R3199">
        <f t="shared" si="724"/>
        <v>0.9440993384982781</v>
      </c>
      <c r="S3199" s="296">
        <f t="shared" si="731"/>
        <v>0</v>
      </c>
      <c r="T3199" s="283">
        <f t="shared" si="732"/>
        <v>0</v>
      </c>
    </row>
    <row r="3200" spans="1:20" x14ac:dyDescent="0.25">
      <c r="A3200" s="286">
        <v>43234</v>
      </c>
      <c r="B3200" s="1">
        <f t="shared" si="725"/>
        <v>1</v>
      </c>
      <c r="C3200" s="285">
        <v>6</v>
      </c>
      <c r="D3200" t="s">
        <v>713</v>
      </c>
      <c r="F3200" s="16">
        <v>46</v>
      </c>
      <c r="G3200" t="str">
        <f t="shared" si="719"/>
        <v>Neither</v>
      </c>
      <c r="H3200" s="283">
        <f>IF(G3200="heating",F3200*Assumptions!M$4+Assumptions!M$7,0)</f>
        <v>0</v>
      </c>
      <c r="I3200" s="15">
        <f t="shared" si="720"/>
        <v>1.2083911162615524</v>
      </c>
      <c r="J3200" s="15">
        <f t="shared" si="721"/>
        <v>1.017726725449043</v>
      </c>
      <c r="K3200" s="283">
        <f t="shared" si="726"/>
        <v>0</v>
      </c>
      <c r="L3200" s="283">
        <f t="shared" si="727"/>
        <v>3.8708416397494121</v>
      </c>
      <c r="M3200" s="283">
        <f t="shared" si="728"/>
        <v>0</v>
      </c>
      <c r="N3200" s="283">
        <f t="shared" si="729"/>
        <v>3.4228778732085736</v>
      </c>
      <c r="O3200" s="283">
        <f t="shared" si="730"/>
        <v>0</v>
      </c>
      <c r="P3200" s="21">
        <f t="shared" si="722"/>
        <v>0</v>
      </c>
      <c r="Q3200" s="21">
        <f t="shared" si="723"/>
        <v>0.87787080972652631</v>
      </c>
      <c r="R3200">
        <f t="shared" si="724"/>
        <v>0.9440993384982781</v>
      </c>
      <c r="S3200" s="296">
        <f t="shared" si="731"/>
        <v>0</v>
      </c>
      <c r="T3200" s="283">
        <f t="shared" si="732"/>
        <v>0</v>
      </c>
    </row>
    <row r="3201" spans="1:20" x14ac:dyDescent="0.25">
      <c r="A3201" s="286">
        <v>43234</v>
      </c>
      <c r="B3201" s="1">
        <f t="shared" si="725"/>
        <v>1</v>
      </c>
      <c r="C3201" s="285">
        <v>7</v>
      </c>
      <c r="D3201" t="s">
        <v>714</v>
      </c>
      <c r="F3201" s="16">
        <v>48</v>
      </c>
      <c r="G3201" t="str">
        <f t="shared" si="719"/>
        <v>Neither</v>
      </c>
      <c r="H3201" s="283">
        <f>IF(G3201="heating",F3201*Assumptions!M$4+Assumptions!M$7,0)</f>
        <v>0</v>
      </c>
      <c r="I3201" s="15">
        <f t="shared" si="720"/>
        <v>1.1637425769249583</v>
      </c>
      <c r="J3201" s="15">
        <f t="shared" si="721"/>
        <v>1.017726725449043</v>
      </c>
      <c r="K3201" s="283">
        <f t="shared" si="726"/>
        <v>0</v>
      </c>
      <c r="L3201" s="283">
        <f t="shared" si="727"/>
        <v>3.9630740889572826</v>
      </c>
      <c r="M3201" s="283">
        <f t="shared" si="728"/>
        <v>0</v>
      </c>
      <c r="N3201" s="283">
        <f t="shared" si="729"/>
        <v>3.5524856183738187</v>
      </c>
      <c r="O3201" s="283">
        <f t="shared" si="730"/>
        <v>0</v>
      </c>
      <c r="P3201" s="21">
        <f t="shared" si="722"/>
        <v>0</v>
      </c>
      <c r="Q3201" s="21">
        <f t="shared" si="723"/>
        <v>0.97331382064367777</v>
      </c>
      <c r="R3201">
        <f t="shared" si="724"/>
        <v>0.9440993384982781</v>
      </c>
      <c r="S3201" s="296">
        <f t="shared" si="731"/>
        <v>0</v>
      </c>
      <c r="T3201" s="283">
        <f t="shared" si="732"/>
        <v>0</v>
      </c>
    </row>
    <row r="3202" spans="1:20" x14ac:dyDescent="0.25">
      <c r="A3202" s="286">
        <v>43234</v>
      </c>
      <c r="B3202" s="1">
        <f t="shared" si="725"/>
        <v>1</v>
      </c>
      <c r="C3202" s="285">
        <v>8</v>
      </c>
      <c r="D3202" t="s">
        <v>714</v>
      </c>
      <c r="F3202" s="16">
        <v>48</v>
      </c>
      <c r="G3202" t="str">
        <f t="shared" ref="G3202:G3265" si="733">VLOOKUP(A3202,U$2:W$366,3,FALSE)</f>
        <v>Neither</v>
      </c>
      <c r="H3202" s="283">
        <f>IF(G3202="heating",F3202*Assumptions!M$4+Assumptions!M$7,0)</f>
        <v>0</v>
      </c>
      <c r="I3202" s="15">
        <f t="shared" ref="I3202:I3265" si="734">VLOOKUP(C3202,AO$2:AQ$25,3,FALSE)</f>
        <v>1.094193721037565</v>
      </c>
      <c r="J3202" s="15">
        <f t="shared" ref="J3202:J3265" si="735">VLOOKUP(B3202,AS$4:AU$10,3,FALSE)</f>
        <v>1.017726725449043</v>
      </c>
      <c r="K3202" s="283">
        <f t="shared" si="726"/>
        <v>0</v>
      </c>
      <c r="L3202" s="283">
        <f t="shared" si="727"/>
        <v>3.9630740889572826</v>
      </c>
      <c r="M3202" s="283">
        <f t="shared" si="728"/>
        <v>0</v>
      </c>
      <c r="N3202" s="283">
        <f t="shared" si="729"/>
        <v>3.5524856183738187</v>
      </c>
      <c r="O3202" s="283">
        <f t="shared" si="730"/>
        <v>0</v>
      </c>
      <c r="P3202" s="21">
        <f t="shared" ref="P3202:P3265" si="736">IF(G3202="cooling",IF(F3202&lt;61,0.025,(F3202^2*AX$25+F3202*AY$25+AZ$25)),0)</f>
        <v>0</v>
      </c>
      <c r="Q3202" s="21">
        <f t="shared" ref="Q3202:Q3265" si="737">VLOOKUP(C3202,BB$2:BC$25,2,FALSE)</f>
        <v>0.94940007506179924</v>
      </c>
      <c r="R3202">
        <f t="shared" ref="R3202:R3265" si="738">VLOOKUP(B3202,AS$4:AV$10,4,FALSE)</f>
        <v>0.9440993384982781</v>
      </c>
      <c r="S3202" s="296">
        <f t="shared" si="731"/>
        <v>0</v>
      </c>
      <c r="T3202" s="283">
        <f t="shared" si="732"/>
        <v>0</v>
      </c>
    </row>
    <row r="3203" spans="1:20" x14ac:dyDescent="0.25">
      <c r="A3203" s="286">
        <v>43234</v>
      </c>
      <c r="B3203" s="1">
        <f t="shared" ref="B3203:B3266" si="739">WEEKDAY(A3203,2)</f>
        <v>1</v>
      </c>
      <c r="C3203" s="285">
        <v>9</v>
      </c>
      <c r="D3203" t="s">
        <v>714</v>
      </c>
      <c r="F3203" s="16">
        <v>48</v>
      </c>
      <c r="G3203" t="str">
        <f t="shared" si="733"/>
        <v>Neither</v>
      </c>
      <c r="H3203" s="283">
        <f>IF(G3203="heating",F3203*Assumptions!M$4+Assumptions!M$7,0)</f>
        <v>0</v>
      </c>
      <c r="I3203" s="15">
        <f t="shared" si="734"/>
        <v>1.0343009000871222</v>
      </c>
      <c r="J3203" s="15">
        <f t="shared" si="735"/>
        <v>1.017726725449043</v>
      </c>
      <c r="K3203" s="283">
        <f t="shared" ref="K3203:K3266" si="740">H3203*I3203*J3203</f>
        <v>0</v>
      </c>
      <c r="L3203" s="283">
        <f t="shared" ref="L3203:L3266" si="741">VLOOKUP(F3203,BL$2:BN$92,2,FALSE)</f>
        <v>3.9630740889572826</v>
      </c>
      <c r="M3203" s="283">
        <f t="shared" ref="M3203:M3266" si="742">IF(G3203="heating",K3203*(L3203*3.412),0)</f>
        <v>0</v>
      </c>
      <c r="N3203" s="283">
        <f t="shared" ref="N3203:N3266" si="743">VLOOKUP(F3203,BL$2:BN$92,3,FALSE)</f>
        <v>3.5524856183738187</v>
      </c>
      <c r="O3203" s="283">
        <f t="shared" ref="O3203:O3266" si="744">IF(F3203&lt;=61,IF(G3203="heating",IF(F3203&gt;=5,K3203*L3203/N3203,0),0),0)</f>
        <v>0</v>
      </c>
      <c r="P3203" s="21">
        <f t="shared" si="736"/>
        <v>0</v>
      </c>
      <c r="Q3203" s="21">
        <f t="shared" si="737"/>
        <v>0.8408485371888097</v>
      </c>
      <c r="R3203">
        <f t="shared" si="738"/>
        <v>0.9440993384982781</v>
      </c>
      <c r="S3203" s="296">
        <f t="shared" ref="S3203:S3266" si="745">P3203*Q3203*R3203</f>
        <v>0</v>
      </c>
      <c r="T3203" s="283">
        <f t="shared" ref="T3203:T3266" si="746">K3203+S3203</f>
        <v>0</v>
      </c>
    </row>
    <row r="3204" spans="1:20" x14ac:dyDescent="0.25">
      <c r="A3204" s="286">
        <v>43234</v>
      </c>
      <c r="B3204" s="1">
        <f t="shared" si="739"/>
        <v>1</v>
      </c>
      <c r="C3204" s="285">
        <v>10</v>
      </c>
      <c r="D3204" t="s">
        <v>714</v>
      </c>
      <c r="F3204" s="16">
        <v>50</v>
      </c>
      <c r="G3204" t="str">
        <f t="shared" si="733"/>
        <v>Neither</v>
      </c>
      <c r="H3204" s="283">
        <f>IF(G3204="heating",F3204*Assumptions!M$4+Assumptions!M$7,0)</f>
        <v>0</v>
      </c>
      <c r="I3204" s="15">
        <f t="shared" si="734"/>
        <v>0.98112329028689171</v>
      </c>
      <c r="J3204" s="15">
        <f t="shared" si="735"/>
        <v>1.017726725449043</v>
      </c>
      <c r="K3204" s="283">
        <f t="shared" si="740"/>
        <v>0</v>
      </c>
      <c r="L3204" s="283">
        <f t="shared" si="741"/>
        <v>4.0351685236640416</v>
      </c>
      <c r="M3204" s="283">
        <f t="shared" si="742"/>
        <v>0</v>
      </c>
      <c r="N3204" s="283">
        <f t="shared" si="743"/>
        <v>3.6783220436298789</v>
      </c>
      <c r="O3204" s="283">
        <f t="shared" si="744"/>
        <v>0</v>
      </c>
      <c r="P3204" s="21">
        <f t="shared" si="736"/>
        <v>0</v>
      </c>
      <c r="Q3204" s="21">
        <f t="shared" si="737"/>
        <v>0.74504051125983206</v>
      </c>
      <c r="R3204">
        <f t="shared" si="738"/>
        <v>0.9440993384982781</v>
      </c>
      <c r="S3204" s="296">
        <f t="shared" si="745"/>
        <v>0</v>
      </c>
      <c r="T3204" s="283">
        <f t="shared" si="746"/>
        <v>0</v>
      </c>
    </row>
    <row r="3205" spans="1:20" x14ac:dyDescent="0.25">
      <c r="A3205" s="286">
        <v>43234</v>
      </c>
      <c r="B3205" s="1">
        <f t="shared" si="739"/>
        <v>1</v>
      </c>
      <c r="C3205" s="285">
        <v>11</v>
      </c>
      <c r="D3205" t="s">
        <v>714</v>
      </c>
      <c r="F3205" s="16">
        <v>54</v>
      </c>
      <c r="G3205" t="str">
        <f t="shared" si="733"/>
        <v>Neither</v>
      </c>
      <c r="H3205" s="283">
        <f>IF(G3205="heating",F3205*Assumptions!M$4+Assumptions!M$7,0)</f>
        <v>0</v>
      </c>
      <c r="I3205" s="15">
        <f t="shared" si="734"/>
        <v>0.94956163997961163</v>
      </c>
      <c r="J3205" s="15">
        <f t="shared" si="735"/>
        <v>1.017726725449043</v>
      </c>
      <c r="K3205" s="283">
        <f t="shared" si="740"/>
        <v>0</v>
      </c>
      <c r="L3205" s="283">
        <f t="shared" si="741"/>
        <v>4.1559947708987721</v>
      </c>
      <c r="M3205" s="283">
        <f t="shared" si="742"/>
        <v>0</v>
      </c>
      <c r="N3205" s="283">
        <f t="shared" si="743"/>
        <v>3.9259252525022648</v>
      </c>
      <c r="O3205" s="283">
        <f t="shared" si="744"/>
        <v>0</v>
      </c>
      <c r="P3205" s="21">
        <f t="shared" si="736"/>
        <v>0</v>
      </c>
      <c r="Q3205" s="21">
        <f t="shared" si="737"/>
        <v>0.72850690893675296</v>
      </c>
      <c r="R3205">
        <f t="shared" si="738"/>
        <v>0.9440993384982781</v>
      </c>
      <c r="S3205" s="296">
        <f t="shared" si="745"/>
        <v>0</v>
      </c>
      <c r="T3205" s="283">
        <f t="shared" si="746"/>
        <v>0</v>
      </c>
    </row>
    <row r="3206" spans="1:20" x14ac:dyDescent="0.25">
      <c r="A3206" s="286">
        <v>43234</v>
      </c>
      <c r="B3206" s="1">
        <f t="shared" si="739"/>
        <v>1</v>
      </c>
      <c r="C3206" s="285">
        <v>12</v>
      </c>
      <c r="D3206" t="s">
        <v>714</v>
      </c>
      <c r="F3206" s="16">
        <v>57</v>
      </c>
      <c r="G3206" t="str">
        <f t="shared" si="733"/>
        <v>Neither</v>
      </c>
      <c r="H3206" s="283">
        <f>IF(G3206="heating",F3206*Assumptions!M$4+Assumptions!M$7,0)</f>
        <v>0</v>
      </c>
      <c r="I3206" s="15">
        <f t="shared" si="734"/>
        <v>0.91648403420261149</v>
      </c>
      <c r="J3206" s="15">
        <f t="shared" si="735"/>
        <v>1.017726725449043</v>
      </c>
      <c r="K3206" s="283">
        <f t="shared" si="740"/>
        <v>0</v>
      </c>
      <c r="L3206" s="283">
        <f t="shared" si="741"/>
        <v>4.2530692972692208</v>
      </c>
      <c r="M3206" s="283">
        <f t="shared" si="742"/>
        <v>0</v>
      </c>
      <c r="N3206" s="283">
        <f t="shared" si="743"/>
        <v>4.1119599131986844</v>
      </c>
      <c r="O3206" s="283">
        <f t="shared" si="744"/>
        <v>0</v>
      </c>
      <c r="P3206" s="21">
        <f t="shared" si="736"/>
        <v>0</v>
      </c>
      <c r="Q3206" s="21">
        <f t="shared" si="737"/>
        <v>0.75910815787401487</v>
      </c>
      <c r="R3206">
        <f t="shared" si="738"/>
        <v>0.9440993384982781</v>
      </c>
      <c r="S3206" s="296">
        <f t="shared" si="745"/>
        <v>0</v>
      </c>
      <c r="T3206" s="283">
        <f t="shared" si="746"/>
        <v>0</v>
      </c>
    </row>
    <row r="3207" spans="1:20" x14ac:dyDescent="0.25">
      <c r="A3207" s="286">
        <v>43234</v>
      </c>
      <c r="B3207" s="1">
        <f t="shared" si="739"/>
        <v>1</v>
      </c>
      <c r="C3207" s="285">
        <v>13</v>
      </c>
      <c r="D3207" t="s">
        <v>714</v>
      </c>
      <c r="F3207" s="16">
        <v>61</v>
      </c>
      <c r="G3207" t="str">
        <f t="shared" si="733"/>
        <v>Neither</v>
      </c>
      <c r="H3207" s="283">
        <f>IF(G3207="heating",F3207*Assumptions!M$4+Assumptions!M$7,0)</f>
        <v>0</v>
      </c>
      <c r="I3207" s="15">
        <f t="shared" si="734"/>
        <v>0.90040206880052787</v>
      </c>
      <c r="J3207" s="15">
        <f t="shared" si="735"/>
        <v>1.017726725449043</v>
      </c>
      <c r="K3207" s="283">
        <f t="shared" si="740"/>
        <v>0</v>
      </c>
      <c r="L3207" s="283">
        <f t="shared" si="741"/>
        <v>4.3818232651749627</v>
      </c>
      <c r="M3207" s="283">
        <f t="shared" si="742"/>
        <v>0</v>
      </c>
      <c r="N3207" s="283">
        <f t="shared" si="743"/>
        <v>4.3585758300027857</v>
      </c>
      <c r="O3207" s="283">
        <f t="shared" si="744"/>
        <v>0</v>
      </c>
      <c r="P3207" s="21">
        <f t="shared" si="736"/>
        <v>0</v>
      </c>
      <c r="Q3207" s="21">
        <f t="shared" si="737"/>
        <v>0.79115902007799765</v>
      </c>
      <c r="R3207">
        <f t="shared" si="738"/>
        <v>0.9440993384982781</v>
      </c>
      <c r="S3207" s="296">
        <f t="shared" si="745"/>
        <v>0</v>
      </c>
      <c r="T3207" s="283">
        <f t="shared" si="746"/>
        <v>0</v>
      </c>
    </row>
    <row r="3208" spans="1:20" x14ac:dyDescent="0.25">
      <c r="A3208" s="286">
        <v>43234</v>
      </c>
      <c r="B3208" s="1">
        <f t="shared" si="739"/>
        <v>1</v>
      </c>
      <c r="C3208" s="285">
        <v>14</v>
      </c>
      <c r="D3208" t="s">
        <v>714</v>
      </c>
      <c r="F3208" s="16">
        <v>66</v>
      </c>
      <c r="G3208" t="str">
        <f t="shared" si="733"/>
        <v>Neither</v>
      </c>
      <c r="H3208" s="283">
        <f>IF(G3208="heating",F3208*Assumptions!M$4+Assumptions!M$7,0)</f>
        <v>0</v>
      </c>
      <c r="I3208" s="15">
        <f t="shared" si="734"/>
        <v>0.86032894500746537</v>
      </c>
      <c r="J3208" s="15">
        <f t="shared" si="735"/>
        <v>1.017726725449043</v>
      </c>
      <c r="K3208" s="283">
        <f t="shared" si="740"/>
        <v>0</v>
      </c>
      <c r="L3208" s="283">
        <f t="shared" si="741"/>
        <v>4.3818232651749627</v>
      </c>
      <c r="M3208" s="283">
        <f t="shared" si="742"/>
        <v>0</v>
      </c>
      <c r="N3208" s="283">
        <f t="shared" si="743"/>
        <v>4.3585758300027857</v>
      </c>
      <c r="O3208" s="283">
        <f t="shared" si="744"/>
        <v>0</v>
      </c>
      <c r="P3208" s="21">
        <f t="shared" si="736"/>
        <v>0</v>
      </c>
      <c r="Q3208" s="21">
        <f t="shared" si="737"/>
        <v>0.84355555031342389</v>
      </c>
      <c r="R3208">
        <f t="shared" si="738"/>
        <v>0.9440993384982781</v>
      </c>
      <c r="S3208" s="296">
        <f t="shared" si="745"/>
        <v>0</v>
      </c>
      <c r="T3208" s="283">
        <f t="shared" si="746"/>
        <v>0</v>
      </c>
    </row>
    <row r="3209" spans="1:20" x14ac:dyDescent="0.25">
      <c r="A3209" s="286">
        <v>43234</v>
      </c>
      <c r="B3209" s="1">
        <f t="shared" si="739"/>
        <v>1</v>
      </c>
      <c r="C3209" s="285">
        <v>15</v>
      </c>
      <c r="D3209" t="s">
        <v>714</v>
      </c>
      <c r="F3209" s="16">
        <v>70</v>
      </c>
      <c r="G3209" t="str">
        <f t="shared" si="733"/>
        <v>Neither</v>
      </c>
      <c r="H3209" s="283">
        <f>IF(G3209="heating",F3209*Assumptions!M$4+Assumptions!M$7,0)</f>
        <v>0</v>
      </c>
      <c r="I3209" s="15">
        <f t="shared" si="734"/>
        <v>0.85754515037175039</v>
      </c>
      <c r="J3209" s="15">
        <f t="shared" si="735"/>
        <v>1.017726725449043</v>
      </c>
      <c r="K3209" s="283">
        <f t="shared" si="740"/>
        <v>0</v>
      </c>
      <c r="L3209" s="283">
        <f t="shared" si="741"/>
        <v>4.3818232651749627</v>
      </c>
      <c r="M3209" s="283">
        <f t="shared" si="742"/>
        <v>0</v>
      </c>
      <c r="N3209" s="283">
        <f t="shared" si="743"/>
        <v>4.3585758300027857</v>
      </c>
      <c r="O3209" s="283">
        <f t="shared" si="744"/>
        <v>0</v>
      </c>
      <c r="P3209" s="21">
        <f t="shared" si="736"/>
        <v>0</v>
      </c>
      <c r="Q3209" s="21">
        <f t="shared" si="737"/>
        <v>0.96592607327566882</v>
      </c>
      <c r="R3209">
        <f t="shared" si="738"/>
        <v>0.9440993384982781</v>
      </c>
      <c r="S3209" s="296">
        <f t="shared" si="745"/>
        <v>0</v>
      </c>
      <c r="T3209" s="283">
        <f t="shared" si="746"/>
        <v>0</v>
      </c>
    </row>
    <row r="3210" spans="1:20" x14ac:dyDescent="0.25">
      <c r="A3210" s="286">
        <v>43234</v>
      </c>
      <c r="B3210" s="1">
        <f t="shared" si="739"/>
        <v>1</v>
      </c>
      <c r="C3210" s="285">
        <v>16</v>
      </c>
      <c r="D3210" t="s">
        <v>714</v>
      </c>
      <c r="F3210" s="16">
        <v>70</v>
      </c>
      <c r="G3210" t="str">
        <f t="shared" si="733"/>
        <v>Neither</v>
      </c>
      <c r="H3210" s="283">
        <f>IF(G3210="heating",F3210*Assumptions!M$4+Assumptions!M$7,0)</f>
        <v>0</v>
      </c>
      <c r="I3210" s="15">
        <f t="shared" si="734"/>
        <v>0.88344815438260227</v>
      </c>
      <c r="J3210" s="15">
        <f t="shared" si="735"/>
        <v>1.017726725449043</v>
      </c>
      <c r="K3210" s="283">
        <f t="shared" si="740"/>
        <v>0</v>
      </c>
      <c r="L3210" s="283">
        <f t="shared" si="741"/>
        <v>4.3818232651749627</v>
      </c>
      <c r="M3210" s="283">
        <f t="shared" si="742"/>
        <v>0</v>
      </c>
      <c r="N3210" s="283">
        <f t="shared" si="743"/>
        <v>4.3585758300027857</v>
      </c>
      <c r="O3210" s="283">
        <f t="shared" si="744"/>
        <v>0</v>
      </c>
      <c r="P3210" s="21">
        <f t="shared" si="736"/>
        <v>0</v>
      </c>
      <c r="Q3210" s="21">
        <f t="shared" si="737"/>
        <v>1.1649354943302594</v>
      </c>
      <c r="R3210">
        <f t="shared" si="738"/>
        <v>0.9440993384982781</v>
      </c>
      <c r="S3210" s="296">
        <f t="shared" si="745"/>
        <v>0</v>
      </c>
      <c r="T3210" s="283">
        <f t="shared" si="746"/>
        <v>0</v>
      </c>
    </row>
    <row r="3211" spans="1:20" x14ac:dyDescent="0.25">
      <c r="A3211" s="286">
        <v>43234</v>
      </c>
      <c r="B3211" s="1">
        <f t="shared" si="739"/>
        <v>1</v>
      </c>
      <c r="C3211" s="285">
        <v>17</v>
      </c>
      <c r="D3211" t="s">
        <v>714</v>
      </c>
      <c r="F3211" s="16">
        <v>70</v>
      </c>
      <c r="G3211" t="str">
        <f t="shared" si="733"/>
        <v>Neither</v>
      </c>
      <c r="H3211" s="283">
        <f>IF(G3211="heating",F3211*Assumptions!M$4+Assumptions!M$7,0)</f>
        <v>0</v>
      </c>
      <c r="I3211" s="15">
        <f t="shared" si="734"/>
        <v>0.94025748850374469</v>
      </c>
      <c r="J3211" s="15">
        <f t="shared" si="735"/>
        <v>1.017726725449043</v>
      </c>
      <c r="K3211" s="283">
        <f t="shared" si="740"/>
        <v>0</v>
      </c>
      <c r="L3211" s="283">
        <f t="shared" si="741"/>
        <v>4.3818232651749627</v>
      </c>
      <c r="M3211" s="283">
        <f t="shared" si="742"/>
        <v>0</v>
      </c>
      <c r="N3211" s="283">
        <f t="shared" si="743"/>
        <v>4.3585758300027857</v>
      </c>
      <c r="O3211" s="283">
        <f t="shared" si="744"/>
        <v>0</v>
      </c>
      <c r="P3211" s="21">
        <f t="shared" si="736"/>
        <v>0</v>
      </c>
      <c r="Q3211" s="21">
        <f t="shared" si="737"/>
        <v>1.3521540118753073</v>
      </c>
      <c r="R3211">
        <f t="shared" si="738"/>
        <v>0.9440993384982781</v>
      </c>
      <c r="S3211" s="296">
        <f t="shared" si="745"/>
        <v>0</v>
      </c>
      <c r="T3211" s="283">
        <f t="shared" si="746"/>
        <v>0</v>
      </c>
    </row>
    <row r="3212" spans="1:20" x14ac:dyDescent="0.25">
      <c r="A3212" s="286">
        <v>43234</v>
      </c>
      <c r="B3212" s="1">
        <f t="shared" si="739"/>
        <v>1</v>
      </c>
      <c r="C3212" s="285">
        <v>18</v>
      </c>
      <c r="D3212" t="s">
        <v>714</v>
      </c>
      <c r="F3212" s="16">
        <v>68</v>
      </c>
      <c r="G3212" t="str">
        <f t="shared" si="733"/>
        <v>Neither</v>
      </c>
      <c r="H3212" s="283">
        <f>IF(G3212="heating",F3212*Assumptions!M$4+Assumptions!M$7,0)</f>
        <v>0</v>
      </c>
      <c r="I3212" s="15">
        <f t="shared" si="734"/>
        <v>0.98182363790757687</v>
      </c>
      <c r="J3212" s="15">
        <f t="shared" si="735"/>
        <v>1.017726725449043</v>
      </c>
      <c r="K3212" s="283">
        <f t="shared" si="740"/>
        <v>0</v>
      </c>
      <c r="L3212" s="283">
        <f t="shared" si="741"/>
        <v>4.3818232651749627</v>
      </c>
      <c r="M3212" s="283">
        <f t="shared" si="742"/>
        <v>0</v>
      </c>
      <c r="N3212" s="283">
        <f t="shared" si="743"/>
        <v>4.3585758300027857</v>
      </c>
      <c r="O3212" s="283">
        <f t="shared" si="744"/>
        <v>0</v>
      </c>
      <c r="P3212" s="21">
        <f t="shared" si="736"/>
        <v>0</v>
      </c>
      <c r="Q3212" s="21">
        <f t="shared" si="737"/>
        <v>1.5598916921549892</v>
      </c>
      <c r="R3212">
        <f t="shared" si="738"/>
        <v>0.9440993384982781</v>
      </c>
      <c r="S3212" s="296">
        <f t="shared" si="745"/>
        <v>0</v>
      </c>
      <c r="T3212" s="283">
        <f t="shared" si="746"/>
        <v>0</v>
      </c>
    </row>
    <row r="3213" spans="1:20" x14ac:dyDescent="0.25">
      <c r="A3213" s="286">
        <v>43234</v>
      </c>
      <c r="B3213" s="1">
        <f t="shared" si="739"/>
        <v>1</v>
      </c>
      <c r="C3213" s="285">
        <v>19</v>
      </c>
      <c r="D3213" t="s">
        <v>714</v>
      </c>
      <c r="F3213" s="16">
        <v>64</v>
      </c>
      <c r="G3213" t="str">
        <f t="shared" si="733"/>
        <v>Neither</v>
      </c>
      <c r="H3213" s="283">
        <f>IF(G3213="heating",F3213*Assumptions!M$4+Assumptions!M$7,0)</f>
        <v>0</v>
      </c>
      <c r="I3213" s="15">
        <f t="shared" si="734"/>
        <v>0.98418842963438757</v>
      </c>
      <c r="J3213" s="15">
        <f t="shared" si="735"/>
        <v>1.017726725449043</v>
      </c>
      <c r="K3213" s="283">
        <f t="shared" si="740"/>
        <v>0</v>
      </c>
      <c r="L3213" s="283">
        <f t="shared" si="741"/>
        <v>4.3818232651749627</v>
      </c>
      <c r="M3213" s="283">
        <f t="shared" si="742"/>
        <v>0</v>
      </c>
      <c r="N3213" s="283">
        <f t="shared" si="743"/>
        <v>4.3585758300027857</v>
      </c>
      <c r="O3213" s="283">
        <f t="shared" si="744"/>
        <v>0</v>
      </c>
      <c r="P3213" s="21">
        <f t="shared" si="736"/>
        <v>0</v>
      </c>
      <c r="Q3213" s="21">
        <f t="shared" si="737"/>
        <v>1.6764212681468484</v>
      </c>
      <c r="R3213">
        <f t="shared" si="738"/>
        <v>0.9440993384982781</v>
      </c>
      <c r="S3213" s="296">
        <f t="shared" si="745"/>
        <v>0</v>
      </c>
      <c r="T3213" s="283">
        <f t="shared" si="746"/>
        <v>0</v>
      </c>
    </row>
    <row r="3214" spans="1:20" x14ac:dyDescent="0.25">
      <c r="A3214" s="286">
        <v>43234</v>
      </c>
      <c r="B3214" s="1">
        <f t="shared" si="739"/>
        <v>1</v>
      </c>
      <c r="C3214" s="285">
        <v>20</v>
      </c>
      <c r="D3214" t="s">
        <v>714</v>
      </c>
      <c r="F3214" s="16">
        <v>64</v>
      </c>
      <c r="G3214" t="str">
        <f t="shared" si="733"/>
        <v>Neither</v>
      </c>
      <c r="H3214" s="283">
        <f>IF(G3214="heating",F3214*Assumptions!M$4+Assumptions!M$7,0)</f>
        <v>0</v>
      </c>
      <c r="I3214" s="15">
        <f t="shared" si="734"/>
        <v>0.97071962311712034</v>
      </c>
      <c r="J3214" s="15">
        <f t="shared" si="735"/>
        <v>1.017726725449043</v>
      </c>
      <c r="K3214" s="283">
        <f t="shared" si="740"/>
        <v>0</v>
      </c>
      <c r="L3214" s="283">
        <f t="shared" si="741"/>
        <v>4.3818232651749627</v>
      </c>
      <c r="M3214" s="283">
        <f t="shared" si="742"/>
        <v>0</v>
      </c>
      <c r="N3214" s="283">
        <f t="shared" si="743"/>
        <v>4.3585758300027857</v>
      </c>
      <c r="O3214" s="283">
        <f t="shared" si="744"/>
        <v>0</v>
      </c>
      <c r="P3214" s="21">
        <f t="shared" si="736"/>
        <v>0</v>
      </c>
      <c r="Q3214" s="21">
        <f t="shared" si="737"/>
        <v>1.52436960139122</v>
      </c>
      <c r="R3214">
        <f t="shared" si="738"/>
        <v>0.9440993384982781</v>
      </c>
      <c r="S3214" s="296">
        <f t="shared" si="745"/>
        <v>0</v>
      </c>
      <c r="T3214" s="283">
        <f t="shared" si="746"/>
        <v>0</v>
      </c>
    </row>
    <row r="3215" spans="1:20" x14ac:dyDescent="0.25">
      <c r="A3215" s="286">
        <v>43234</v>
      </c>
      <c r="B3215" s="1">
        <f t="shared" si="739"/>
        <v>1</v>
      </c>
      <c r="C3215" s="285">
        <v>21</v>
      </c>
      <c r="D3215" t="s">
        <v>714</v>
      </c>
      <c r="F3215" s="16">
        <v>63</v>
      </c>
      <c r="G3215" t="str">
        <f t="shared" si="733"/>
        <v>Neither</v>
      </c>
      <c r="H3215" s="283">
        <f>IF(G3215="heating",F3215*Assumptions!M$4+Assumptions!M$7,0)</f>
        <v>0</v>
      </c>
      <c r="I3215" s="15">
        <f t="shared" si="734"/>
        <v>0.95751150862929935</v>
      </c>
      <c r="J3215" s="15">
        <f t="shared" si="735"/>
        <v>1.017726725449043</v>
      </c>
      <c r="K3215" s="283">
        <f t="shared" si="740"/>
        <v>0</v>
      </c>
      <c r="L3215" s="283">
        <f t="shared" si="741"/>
        <v>4.3818232651749627</v>
      </c>
      <c r="M3215" s="283">
        <f t="shared" si="742"/>
        <v>0</v>
      </c>
      <c r="N3215" s="283">
        <f t="shared" si="743"/>
        <v>4.3585758300027857</v>
      </c>
      <c r="O3215" s="283">
        <f t="shared" si="744"/>
        <v>0</v>
      </c>
      <c r="P3215" s="21">
        <f t="shared" si="736"/>
        <v>0</v>
      </c>
      <c r="Q3215" s="21">
        <f t="shared" si="737"/>
        <v>1.4448604713749031</v>
      </c>
      <c r="R3215">
        <f t="shared" si="738"/>
        <v>0.9440993384982781</v>
      </c>
      <c r="S3215" s="296">
        <f t="shared" si="745"/>
        <v>0</v>
      </c>
      <c r="T3215" s="283">
        <f t="shared" si="746"/>
        <v>0</v>
      </c>
    </row>
    <row r="3216" spans="1:20" x14ac:dyDescent="0.25">
      <c r="A3216" s="286">
        <v>43234</v>
      </c>
      <c r="B3216" s="1">
        <f t="shared" si="739"/>
        <v>1</v>
      </c>
      <c r="C3216" s="285">
        <v>22</v>
      </c>
      <c r="D3216" t="s">
        <v>714</v>
      </c>
      <c r="F3216" s="16">
        <v>61</v>
      </c>
      <c r="G3216" t="str">
        <f t="shared" si="733"/>
        <v>Neither</v>
      </c>
      <c r="H3216" s="283">
        <f>IF(G3216="heating",F3216*Assumptions!M$4+Assumptions!M$7,0)</f>
        <v>0</v>
      </c>
      <c r="I3216" s="15">
        <f t="shared" si="734"/>
        <v>0.9426530227543114</v>
      </c>
      <c r="J3216" s="15">
        <f t="shared" si="735"/>
        <v>1.017726725449043</v>
      </c>
      <c r="K3216" s="283">
        <f t="shared" si="740"/>
        <v>0</v>
      </c>
      <c r="L3216" s="283">
        <f t="shared" si="741"/>
        <v>4.3818232651749627</v>
      </c>
      <c r="M3216" s="283">
        <f t="shared" si="742"/>
        <v>0</v>
      </c>
      <c r="N3216" s="283">
        <f t="shared" si="743"/>
        <v>4.3585758300027857</v>
      </c>
      <c r="O3216" s="283">
        <f t="shared" si="744"/>
        <v>0</v>
      </c>
      <c r="P3216" s="21">
        <f t="shared" si="736"/>
        <v>0</v>
      </c>
      <c r="Q3216" s="21">
        <f t="shared" si="737"/>
        <v>1.2427137171080138</v>
      </c>
      <c r="R3216">
        <f t="shared" si="738"/>
        <v>0.9440993384982781</v>
      </c>
      <c r="S3216" s="296">
        <f t="shared" si="745"/>
        <v>0</v>
      </c>
      <c r="T3216" s="283">
        <f t="shared" si="746"/>
        <v>0</v>
      </c>
    </row>
    <row r="3217" spans="1:20" x14ac:dyDescent="0.25">
      <c r="A3217" s="286">
        <v>43234</v>
      </c>
      <c r="B3217" s="1">
        <f t="shared" si="739"/>
        <v>1</v>
      </c>
      <c r="C3217" s="285">
        <v>23</v>
      </c>
      <c r="D3217" t="s">
        <v>713</v>
      </c>
      <c r="F3217" s="16">
        <v>61</v>
      </c>
      <c r="G3217" t="str">
        <f t="shared" si="733"/>
        <v>Neither</v>
      </c>
      <c r="H3217" s="283">
        <f>IF(G3217="heating",F3217*Assumptions!M$4+Assumptions!M$7,0)</f>
        <v>0</v>
      </c>
      <c r="I3217" s="15">
        <f t="shared" si="734"/>
        <v>0.94450710149963013</v>
      </c>
      <c r="J3217" s="15">
        <f t="shared" si="735"/>
        <v>1.017726725449043</v>
      </c>
      <c r="K3217" s="283">
        <f t="shared" si="740"/>
        <v>0</v>
      </c>
      <c r="L3217" s="283">
        <f t="shared" si="741"/>
        <v>4.3818232651749627</v>
      </c>
      <c r="M3217" s="283">
        <f t="shared" si="742"/>
        <v>0</v>
      </c>
      <c r="N3217" s="283">
        <f t="shared" si="743"/>
        <v>4.3585758300027857</v>
      </c>
      <c r="O3217" s="283">
        <f t="shared" si="744"/>
        <v>0</v>
      </c>
      <c r="P3217" s="21">
        <f t="shared" si="736"/>
        <v>0</v>
      </c>
      <c r="Q3217" s="21">
        <f t="shared" si="737"/>
        <v>1.0297519246597011</v>
      </c>
      <c r="R3217">
        <f t="shared" si="738"/>
        <v>0.9440993384982781</v>
      </c>
      <c r="S3217" s="296">
        <f t="shared" si="745"/>
        <v>0</v>
      </c>
      <c r="T3217" s="283">
        <f t="shared" si="746"/>
        <v>0</v>
      </c>
    </row>
    <row r="3218" spans="1:20" x14ac:dyDescent="0.25">
      <c r="A3218" s="286">
        <v>43235</v>
      </c>
      <c r="B3218" s="1">
        <f t="shared" si="739"/>
        <v>2</v>
      </c>
      <c r="C3218" s="285">
        <v>0</v>
      </c>
      <c r="D3218" t="s">
        <v>713</v>
      </c>
      <c r="F3218" s="16">
        <v>59</v>
      </c>
      <c r="G3218" t="str">
        <f t="shared" si="733"/>
        <v>Neither</v>
      </c>
      <c r="H3218" s="283">
        <f>IF(G3218="heating",F3218*Assumptions!M$4+Assumptions!M$7,0)</f>
        <v>0</v>
      </c>
      <c r="I3218" s="15">
        <f t="shared" si="734"/>
        <v>0.97481507806017154</v>
      </c>
      <c r="J3218" s="15">
        <f t="shared" si="735"/>
        <v>1.0199659078795975</v>
      </c>
      <c r="K3218" s="283">
        <f t="shared" si="740"/>
        <v>0</v>
      </c>
      <c r="L3218" s="283">
        <f t="shared" si="741"/>
        <v>4.3182081448486933</v>
      </c>
      <c r="M3218" s="283">
        <f t="shared" si="742"/>
        <v>0</v>
      </c>
      <c r="N3218" s="283">
        <f t="shared" si="743"/>
        <v>4.2355603137647586</v>
      </c>
      <c r="O3218" s="283">
        <f t="shared" si="744"/>
        <v>0</v>
      </c>
      <c r="P3218" s="21">
        <f t="shared" si="736"/>
        <v>0</v>
      </c>
      <c r="Q3218" s="21">
        <f t="shared" si="737"/>
        <v>0.90668853391740301</v>
      </c>
      <c r="R3218">
        <f t="shared" si="738"/>
        <v>0.83668510409641816</v>
      </c>
      <c r="S3218" s="296">
        <f t="shared" si="745"/>
        <v>0</v>
      </c>
      <c r="T3218" s="283">
        <f t="shared" si="746"/>
        <v>0</v>
      </c>
    </row>
    <row r="3219" spans="1:20" x14ac:dyDescent="0.25">
      <c r="A3219" s="286">
        <v>43235</v>
      </c>
      <c r="B3219" s="1">
        <f t="shared" si="739"/>
        <v>2</v>
      </c>
      <c r="C3219" s="285">
        <v>1</v>
      </c>
      <c r="D3219" t="s">
        <v>713</v>
      </c>
      <c r="F3219" s="16">
        <v>57</v>
      </c>
      <c r="G3219" t="str">
        <f t="shared" si="733"/>
        <v>Neither</v>
      </c>
      <c r="H3219" s="283">
        <f>IF(G3219="heating",F3219*Assumptions!M$4+Assumptions!M$7,0)</f>
        <v>0</v>
      </c>
      <c r="I3219" s="15">
        <f t="shared" si="734"/>
        <v>1.012242869806885</v>
      </c>
      <c r="J3219" s="15">
        <f t="shared" si="735"/>
        <v>1.0199659078795975</v>
      </c>
      <c r="K3219" s="283">
        <f t="shared" si="740"/>
        <v>0</v>
      </c>
      <c r="L3219" s="283">
        <f t="shared" si="741"/>
        <v>4.2530692972692208</v>
      </c>
      <c r="M3219" s="283">
        <f t="shared" si="742"/>
        <v>0</v>
      </c>
      <c r="N3219" s="283">
        <f t="shared" si="743"/>
        <v>4.1119599131986844</v>
      </c>
      <c r="O3219" s="283">
        <f t="shared" si="744"/>
        <v>0</v>
      </c>
      <c r="P3219" s="21">
        <f t="shared" si="736"/>
        <v>0</v>
      </c>
      <c r="Q3219" s="21">
        <f t="shared" si="737"/>
        <v>0.81803459285312596</v>
      </c>
      <c r="R3219">
        <f t="shared" si="738"/>
        <v>0.83668510409641816</v>
      </c>
      <c r="S3219" s="296">
        <f t="shared" si="745"/>
        <v>0</v>
      </c>
      <c r="T3219" s="283">
        <f t="shared" si="746"/>
        <v>0</v>
      </c>
    </row>
    <row r="3220" spans="1:20" x14ac:dyDescent="0.25">
      <c r="A3220" s="286">
        <v>43235</v>
      </c>
      <c r="B3220" s="1">
        <f t="shared" si="739"/>
        <v>2</v>
      </c>
      <c r="C3220" s="285">
        <v>2</v>
      </c>
      <c r="D3220" t="s">
        <v>713</v>
      </c>
      <c r="F3220" s="16">
        <v>57</v>
      </c>
      <c r="G3220" t="str">
        <f t="shared" si="733"/>
        <v>Neither</v>
      </c>
      <c r="H3220" s="283">
        <f>IF(G3220="heating",F3220*Assumptions!M$4+Assumptions!M$7,0)</f>
        <v>0</v>
      </c>
      <c r="I3220" s="15">
        <f t="shared" si="734"/>
        <v>1.0509704703585963</v>
      </c>
      <c r="J3220" s="15">
        <f t="shared" si="735"/>
        <v>1.0199659078795975</v>
      </c>
      <c r="K3220" s="283">
        <f t="shared" si="740"/>
        <v>0</v>
      </c>
      <c r="L3220" s="283">
        <f t="shared" si="741"/>
        <v>4.2530692972692208</v>
      </c>
      <c r="M3220" s="283">
        <f t="shared" si="742"/>
        <v>0</v>
      </c>
      <c r="N3220" s="283">
        <f t="shared" si="743"/>
        <v>4.1119599131986844</v>
      </c>
      <c r="O3220" s="283">
        <f t="shared" si="744"/>
        <v>0</v>
      </c>
      <c r="P3220" s="21">
        <f t="shared" si="736"/>
        <v>0</v>
      </c>
      <c r="Q3220" s="21">
        <f t="shared" si="737"/>
        <v>0.74507607494346417</v>
      </c>
      <c r="R3220">
        <f t="shared" si="738"/>
        <v>0.83668510409641816</v>
      </c>
      <c r="S3220" s="296">
        <f t="shared" si="745"/>
        <v>0</v>
      </c>
      <c r="T3220" s="283">
        <f t="shared" si="746"/>
        <v>0</v>
      </c>
    </row>
    <row r="3221" spans="1:20" x14ac:dyDescent="0.25">
      <c r="A3221" s="286">
        <v>43235</v>
      </c>
      <c r="B3221" s="1">
        <f t="shared" si="739"/>
        <v>2</v>
      </c>
      <c r="C3221" s="285">
        <v>3</v>
      </c>
      <c r="D3221" t="s">
        <v>713</v>
      </c>
      <c r="F3221" s="16">
        <v>57</v>
      </c>
      <c r="G3221" t="str">
        <f t="shared" si="733"/>
        <v>Neither</v>
      </c>
      <c r="H3221" s="283">
        <f>IF(G3221="heating",F3221*Assumptions!M$4+Assumptions!M$7,0)</f>
        <v>0</v>
      </c>
      <c r="I3221" s="15">
        <f t="shared" si="734"/>
        <v>1.0924036124451033</v>
      </c>
      <c r="J3221" s="15">
        <f t="shared" si="735"/>
        <v>1.0199659078795975</v>
      </c>
      <c r="K3221" s="283">
        <f t="shared" si="740"/>
        <v>0</v>
      </c>
      <c r="L3221" s="283">
        <f t="shared" si="741"/>
        <v>4.2530692972692208</v>
      </c>
      <c r="M3221" s="283">
        <f t="shared" si="742"/>
        <v>0</v>
      </c>
      <c r="N3221" s="283">
        <f t="shared" si="743"/>
        <v>4.1119599131986844</v>
      </c>
      <c r="O3221" s="283">
        <f t="shared" si="744"/>
        <v>0</v>
      </c>
      <c r="P3221" s="21">
        <f t="shared" si="736"/>
        <v>0</v>
      </c>
      <c r="Q3221" s="21">
        <f t="shared" si="737"/>
        <v>0.69158980876382303</v>
      </c>
      <c r="R3221">
        <f t="shared" si="738"/>
        <v>0.83668510409641816</v>
      </c>
      <c r="S3221" s="296">
        <f t="shared" si="745"/>
        <v>0</v>
      </c>
      <c r="T3221" s="283">
        <f t="shared" si="746"/>
        <v>0</v>
      </c>
    </row>
    <row r="3222" spans="1:20" x14ac:dyDescent="0.25">
      <c r="A3222" s="286">
        <v>43235</v>
      </c>
      <c r="B3222" s="1">
        <f t="shared" si="739"/>
        <v>2</v>
      </c>
      <c r="C3222" s="285">
        <v>4</v>
      </c>
      <c r="D3222" t="s">
        <v>713</v>
      </c>
      <c r="F3222" s="16">
        <v>52</v>
      </c>
      <c r="G3222" t="str">
        <f t="shared" si="733"/>
        <v>Neither</v>
      </c>
      <c r="H3222" s="283">
        <f>IF(G3222="heating",F3222*Assumptions!M$4+Assumptions!M$7,0)</f>
        <v>0</v>
      </c>
      <c r="I3222" s="15">
        <f t="shared" si="734"/>
        <v>1.1348296917927807</v>
      </c>
      <c r="J3222" s="15">
        <f t="shared" si="735"/>
        <v>1.0199659078795975</v>
      </c>
      <c r="K3222" s="283">
        <f t="shared" si="740"/>
        <v>0</v>
      </c>
      <c r="L3222" s="283">
        <f t="shared" si="741"/>
        <v>4.0950984110509578</v>
      </c>
      <c r="M3222" s="283">
        <f t="shared" si="742"/>
        <v>0</v>
      </c>
      <c r="N3222" s="283">
        <f t="shared" si="743"/>
        <v>3.802065958051716</v>
      </c>
      <c r="O3222" s="283">
        <f t="shared" si="744"/>
        <v>0</v>
      </c>
      <c r="P3222" s="21">
        <f t="shared" si="736"/>
        <v>0</v>
      </c>
      <c r="Q3222" s="21">
        <f t="shared" si="737"/>
        <v>0.6473875548762833</v>
      </c>
      <c r="R3222">
        <f t="shared" si="738"/>
        <v>0.83668510409641816</v>
      </c>
      <c r="S3222" s="296">
        <f t="shared" si="745"/>
        <v>0</v>
      </c>
      <c r="T3222" s="283">
        <f t="shared" si="746"/>
        <v>0</v>
      </c>
    </row>
    <row r="3223" spans="1:20" x14ac:dyDescent="0.25">
      <c r="A3223" s="286">
        <v>43235</v>
      </c>
      <c r="B3223" s="1">
        <f t="shared" si="739"/>
        <v>2</v>
      </c>
      <c r="C3223" s="285">
        <v>5</v>
      </c>
      <c r="D3223" t="s">
        <v>713</v>
      </c>
      <c r="F3223" s="16">
        <v>52</v>
      </c>
      <c r="G3223" t="str">
        <f t="shared" si="733"/>
        <v>Neither</v>
      </c>
      <c r="H3223" s="283">
        <f>IF(G3223="heating",F3223*Assumptions!M$4+Assumptions!M$7,0)</f>
        <v>0</v>
      </c>
      <c r="I3223" s="15">
        <f t="shared" si="734"/>
        <v>1.1635558681477385</v>
      </c>
      <c r="J3223" s="15">
        <f t="shared" si="735"/>
        <v>1.0199659078795975</v>
      </c>
      <c r="K3223" s="283">
        <f t="shared" si="740"/>
        <v>0</v>
      </c>
      <c r="L3223" s="283">
        <f t="shared" si="741"/>
        <v>4.0950984110509578</v>
      </c>
      <c r="M3223" s="283">
        <f t="shared" si="742"/>
        <v>0</v>
      </c>
      <c r="N3223" s="283">
        <f t="shared" si="743"/>
        <v>3.802065958051716</v>
      </c>
      <c r="O3223" s="283">
        <f t="shared" si="744"/>
        <v>0</v>
      </c>
      <c r="P3223" s="21">
        <f t="shared" si="736"/>
        <v>0</v>
      </c>
      <c r="Q3223" s="21">
        <f t="shared" si="737"/>
        <v>0.72139578924615555</v>
      </c>
      <c r="R3223">
        <f t="shared" si="738"/>
        <v>0.83668510409641816</v>
      </c>
      <c r="S3223" s="296">
        <f t="shared" si="745"/>
        <v>0</v>
      </c>
      <c r="T3223" s="283">
        <f t="shared" si="746"/>
        <v>0</v>
      </c>
    </row>
    <row r="3224" spans="1:20" x14ac:dyDescent="0.25">
      <c r="A3224" s="286">
        <v>43235</v>
      </c>
      <c r="B3224" s="1">
        <f t="shared" si="739"/>
        <v>2</v>
      </c>
      <c r="C3224" s="285">
        <v>6</v>
      </c>
      <c r="D3224" t="s">
        <v>713</v>
      </c>
      <c r="F3224" s="16">
        <v>52</v>
      </c>
      <c r="G3224" t="str">
        <f t="shared" si="733"/>
        <v>Neither</v>
      </c>
      <c r="H3224" s="283">
        <f>IF(G3224="heating",F3224*Assumptions!M$4+Assumptions!M$7,0)</f>
        <v>0</v>
      </c>
      <c r="I3224" s="15">
        <f t="shared" si="734"/>
        <v>1.2083911162615524</v>
      </c>
      <c r="J3224" s="15">
        <f t="shared" si="735"/>
        <v>1.0199659078795975</v>
      </c>
      <c r="K3224" s="283">
        <f t="shared" si="740"/>
        <v>0</v>
      </c>
      <c r="L3224" s="283">
        <f t="shared" si="741"/>
        <v>4.0950984110509578</v>
      </c>
      <c r="M3224" s="283">
        <f t="shared" si="742"/>
        <v>0</v>
      </c>
      <c r="N3224" s="283">
        <f t="shared" si="743"/>
        <v>3.802065958051716</v>
      </c>
      <c r="O3224" s="283">
        <f t="shared" si="744"/>
        <v>0</v>
      </c>
      <c r="P3224" s="21">
        <f t="shared" si="736"/>
        <v>0</v>
      </c>
      <c r="Q3224" s="21">
        <f t="shared" si="737"/>
        <v>0.87787080972652631</v>
      </c>
      <c r="R3224">
        <f t="shared" si="738"/>
        <v>0.83668510409641816</v>
      </c>
      <c r="S3224" s="296">
        <f t="shared" si="745"/>
        <v>0</v>
      </c>
      <c r="T3224" s="283">
        <f t="shared" si="746"/>
        <v>0</v>
      </c>
    </row>
    <row r="3225" spans="1:20" x14ac:dyDescent="0.25">
      <c r="A3225" s="286">
        <v>43235</v>
      </c>
      <c r="B3225" s="1">
        <f t="shared" si="739"/>
        <v>2</v>
      </c>
      <c r="C3225" s="285">
        <v>7</v>
      </c>
      <c r="D3225" t="s">
        <v>714</v>
      </c>
      <c r="F3225" s="16">
        <v>54</v>
      </c>
      <c r="G3225" t="str">
        <f t="shared" si="733"/>
        <v>Neither</v>
      </c>
      <c r="H3225" s="283">
        <f>IF(G3225="heating",F3225*Assumptions!M$4+Assumptions!M$7,0)</f>
        <v>0</v>
      </c>
      <c r="I3225" s="15">
        <f t="shared" si="734"/>
        <v>1.1637425769249583</v>
      </c>
      <c r="J3225" s="15">
        <f t="shared" si="735"/>
        <v>1.0199659078795975</v>
      </c>
      <c r="K3225" s="283">
        <f t="shared" si="740"/>
        <v>0</v>
      </c>
      <c r="L3225" s="283">
        <f t="shared" si="741"/>
        <v>4.1559947708987721</v>
      </c>
      <c r="M3225" s="283">
        <f t="shared" si="742"/>
        <v>0</v>
      </c>
      <c r="N3225" s="283">
        <f t="shared" si="743"/>
        <v>3.9259252525022648</v>
      </c>
      <c r="O3225" s="283">
        <f t="shared" si="744"/>
        <v>0</v>
      </c>
      <c r="P3225" s="21">
        <f t="shared" si="736"/>
        <v>0</v>
      </c>
      <c r="Q3225" s="21">
        <f t="shared" si="737"/>
        <v>0.97331382064367777</v>
      </c>
      <c r="R3225">
        <f t="shared" si="738"/>
        <v>0.83668510409641816</v>
      </c>
      <c r="S3225" s="296">
        <f t="shared" si="745"/>
        <v>0</v>
      </c>
      <c r="T3225" s="283">
        <f t="shared" si="746"/>
        <v>0</v>
      </c>
    </row>
    <row r="3226" spans="1:20" x14ac:dyDescent="0.25">
      <c r="A3226" s="286">
        <v>43235</v>
      </c>
      <c r="B3226" s="1">
        <f t="shared" si="739"/>
        <v>2</v>
      </c>
      <c r="C3226" s="285">
        <v>8</v>
      </c>
      <c r="D3226" t="s">
        <v>714</v>
      </c>
      <c r="F3226" s="16">
        <v>54</v>
      </c>
      <c r="G3226" t="str">
        <f t="shared" si="733"/>
        <v>Neither</v>
      </c>
      <c r="H3226" s="283">
        <f>IF(G3226="heating",F3226*Assumptions!M$4+Assumptions!M$7,0)</f>
        <v>0</v>
      </c>
      <c r="I3226" s="15">
        <f t="shared" si="734"/>
        <v>1.094193721037565</v>
      </c>
      <c r="J3226" s="15">
        <f t="shared" si="735"/>
        <v>1.0199659078795975</v>
      </c>
      <c r="K3226" s="283">
        <f t="shared" si="740"/>
        <v>0</v>
      </c>
      <c r="L3226" s="283">
        <f t="shared" si="741"/>
        <v>4.1559947708987721</v>
      </c>
      <c r="M3226" s="283">
        <f t="shared" si="742"/>
        <v>0</v>
      </c>
      <c r="N3226" s="283">
        <f t="shared" si="743"/>
        <v>3.9259252525022648</v>
      </c>
      <c r="O3226" s="283">
        <f t="shared" si="744"/>
        <v>0</v>
      </c>
      <c r="P3226" s="21">
        <f t="shared" si="736"/>
        <v>0</v>
      </c>
      <c r="Q3226" s="21">
        <f t="shared" si="737"/>
        <v>0.94940007506179924</v>
      </c>
      <c r="R3226">
        <f t="shared" si="738"/>
        <v>0.83668510409641816</v>
      </c>
      <c r="S3226" s="296">
        <f t="shared" si="745"/>
        <v>0</v>
      </c>
      <c r="T3226" s="283">
        <f t="shared" si="746"/>
        <v>0</v>
      </c>
    </row>
    <row r="3227" spans="1:20" x14ac:dyDescent="0.25">
      <c r="A3227" s="286">
        <v>43235</v>
      </c>
      <c r="B3227" s="1">
        <f t="shared" si="739"/>
        <v>2</v>
      </c>
      <c r="C3227" s="285">
        <v>9</v>
      </c>
      <c r="D3227" t="s">
        <v>714</v>
      </c>
      <c r="F3227" s="16">
        <v>55</v>
      </c>
      <c r="G3227" t="str">
        <f t="shared" si="733"/>
        <v>Neither</v>
      </c>
      <c r="H3227" s="283">
        <f>IF(G3227="heating",F3227*Assumptions!M$4+Assumptions!M$7,0)</f>
        <v>0</v>
      </c>
      <c r="I3227" s="15">
        <f t="shared" si="734"/>
        <v>1.0343009000871222</v>
      </c>
      <c r="J3227" s="15">
        <f t="shared" si="735"/>
        <v>1.0199659078795975</v>
      </c>
      <c r="K3227" s="283">
        <f t="shared" si="740"/>
        <v>0</v>
      </c>
      <c r="L3227" s="283">
        <f t="shared" si="741"/>
        <v>4.1851135499983272</v>
      </c>
      <c r="M3227" s="283">
        <f t="shared" si="742"/>
        <v>0</v>
      </c>
      <c r="N3227" s="283">
        <f t="shared" si="743"/>
        <v>3.9876635481217684</v>
      </c>
      <c r="O3227" s="283">
        <f t="shared" si="744"/>
        <v>0</v>
      </c>
      <c r="P3227" s="21">
        <f t="shared" si="736"/>
        <v>0</v>
      </c>
      <c r="Q3227" s="21">
        <f t="shared" si="737"/>
        <v>0.8408485371888097</v>
      </c>
      <c r="R3227">
        <f t="shared" si="738"/>
        <v>0.83668510409641816</v>
      </c>
      <c r="S3227" s="296">
        <f t="shared" si="745"/>
        <v>0</v>
      </c>
      <c r="T3227" s="283">
        <f t="shared" si="746"/>
        <v>0</v>
      </c>
    </row>
    <row r="3228" spans="1:20" x14ac:dyDescent="0.25">
      <c r="A3228" s="286">
        <v>43235</v>
      </c>
      <c r="B3228" s="1">
        <f t="shared" si="739"/>
        <v>2</v>
      </c>
      <c r="C3228" s="285">
        <v>10</v>
      </c>
      <c r="D3228" t="s">
        <v>714</v>
      </c>
      <c r="F3228" s="16">
        <v>57</v>
      </c>
      <c r="G3228" t="str">
        <f t="shared" si="733"/>
        <v>Neither</v>
      </c>
      <c r="H3228" s="283">
        <f>IF(G3228="heating",F3228*Assumptions!M$4+Assumptions!M$7,0)</f>
        <v>0</v>
      </c>
      <c r="I3228" s="15">
        <f t="shared" si="734"/>
        <v>0.98112329028689171</v>
      </c>
      <c r="J3228" s="15">
        <f t="shared" si="735"/>
        <v>1.0199659078795975</v>
      </c>
      <c r="K3228" s="283">
        <f t="shared" si="740"/>
        <v>0</v>
      </c>
      <c r="L3228" s="283">
        <f t="shared" si="741"/>
        <v>4.2530692972692208</v>
      </c>
      <c r="M3228" s="283">
        <f t="shared" si="742"/>
        <v>0</v>
      </c>
      <c r="N3228" s="283">
        <f t="shared" si="743"/>
        <v>4.1119599131986844</v>
      </c>
      <c r="O3228" s="283">
        <f t="shared" si="744"/>
        <v>0</v>
      </c>
      <c r="P3228" s="21">
        <f t="shared" si="736"/>
        <v>0</v>
      </c>
      <c r="Q3228" s="21">
        <f t="shared" si="737"/>
        <v>0.74504051125983206</v>
      </c>
      <c r="R3228">
        <f t="shared" si="738"/>
        <v>0.83668510409641816</v>
      </c>
      <c r="S3228" s="296">
        <f t="shared" si="745"/>
        <v>0</v>
      </c>
      <c r="T3228" s="283">
        <f t="shared" si="746"/>
        <v>0</v>
      </c>
    </row>
    <row r="3229" spans="1:20" x14ac:dyDescent="0.25">
      <c r="A3229" s="286">
        <v>43235</v>
      </c>
      <c r="B3229" s="1">
        <f t="shared" si="739"/>
        <v>2</v>
      </c>
      <c r="C3229" s="285">
        <v>11</v>
      </c>
      <c r="D3229" t="s">
        <v>714</v>
      </c>
      <c r="F3229" s="16">
        <v>57</v>
      </c>
      <c r="G3229" t="str">
        <f t="shared" si="733"/>
        <v>Neither</v>
      </c>
      <c r="H3229" s="283">
        <f>IF(G3229="heating",F3229*Assumptions!M$4+Assumptions!M$7,0)</f>
        <v>0</v>
      </c>
      <c r="I3229" s="15">
        <f t="shared" si="734"/>
        <v>0.94956163997961163</v>
      </c>
      <c r="J3229" s="15">
        <f t="shared" si="735"/>
        <v>1.0199659078795975</v>
      </c>
      <c r="K3229" s="283">
        <f t="shared" si="740"/>
        <v>0</v>
      </c>
      <c r="L3229" s="283">
        <f t="shared" si="741"/>
        <v>4.2530692972692208</v>
      </c>
      <c r="M3229" s="283">
        <f t="shared" si="742"/>
        <v>0</v>
      </c>
      <c r="N3229" s="283">
        <f t="shared" si="743"/>
        <v>4.1119599131986844</v>
      </c>
      <c r="O3229" s="283">
        <f t="shared" si="744"/>
        <v>0</v>
      </c>
      <c r="P3229" s="21">
        <f t="shared" si="736"/>
        <v>0</v>
      </c>
      <c r="Q3229" s="21">
        <f t="shared" si="737"/>
        <v>0.72850690893675296</v>
      </c>
      <c r="R3229">
        <f t="shared" si="738"/>
        <v>0.83668510409641816</v>
      </c>
      <c r="S3229" s="296">
        <f t="shared" si="745"/>
        <v>0</v>
      </c>
      <c r="T3229" s="283">
        <f t="shared" si="746"/>
        <v>0</v>
      </c>
    </row>
    <row r="3230" spans="1:20" x14ac:dyDescent="0.25">
      <c r="A3230" s="286">
        <v>43235</v>
      </c>
      <c r="B3230" s="1">
        <f t="shared" si="739"/>
        <v>2</v>
      </c>
      <c r="C3230" s="285">
        <v>12</v>
      </c>
      <c r="D3230" t="s">
        <v>714</v>
      </c>
      <c r="F3230" s="16">
        <v>59</v>
      </c>
      <c r="G3230" t="str">
        <f t="shared" si="733"/>
        <v>Neither</v>
      </c>
      <c r="H3230" s="283">
        <f>IF(G3230="heating",F3230*Assumptions!M$4+Assumptions!M$7,0)</f>
        <v>0</v>
      </c>
      <c r="I3230" s="15">
        <f t="shared" si="734"/>
        <v>0.91648403420261149</v>
      </c>
      <c r="J3230" s="15">
        <f t="shared" si="735"/>
        <v>1.0199659078795975</v>
      </c>
      <c r="K3230" s="283">
        <f t="shared" si="740"/>
        <v>0</v>
      </c>
      <c r="L3230" s="283">
        <f t="shared" si="741"/>
        <v>4.3182081448486933</v>
      </c>
      <c r="M3230" s="283">
        <f t="shared" si="742"/>
        <v>0</v>
      </c>
      <c r="N3230" s="283">
        <f t="shared" si="743"/>
        <v>4.2355603137647586</v>
      </c>
      <c r="O3230" s="283">
        <f t="shared" si="744"/>
        <v>0</v>
      </c>
      <c r="P3230" s="21">
        <f t="shared" si="736"/>
        <v>0</v>
      </c>
      <c r="Q3230" s="21">
        <f t="shared" si="737"/>
        <v>0.75910815787401487</v>
      </c>
      <c r="R3230">
        <f t="shared" si="738"/>
        <v>0.83668510409641816</v>
      </c>
      <c r="S3230" s="296">
        <f t="shared" si="745"/>
        <v>0</v>
      </c>
      <c r="T3230" s="283">
        <f t="shared" si="746"/>
        <v>0</v>
      </c>
    </row>
    <row r="3231" spans="1:20" x14ac:dyDescent="0.25">
      <c r="A3231" s="286">
        <v>43235</v>
      </c>
      <c r="B3231" s="1">
        <f t="shared" si="739"/>
        <v>2</v>
      </c>
      <c r="C3231" s="285">
        <v>13</v>
      </c>
      <c r="D3231" t="s">
        <v>714</v>
      </c>
      <c r="F3231" s="16">
        <v>63</v>
      </c>
      <c r="G3231" t="str">
        <f t="shared" si="733"/>
        <v>Neither</v>
      </c>
      <c r="H3231" s="283">
        <f>IF(G3231="heating",F3231*Assumptions!M$4+Assumptions!M$7,0)</f>
        <v>0</v>
      </c>
      <c r="I3231" s="15">
        <f t="shared" si="734"/>
        <v>0.90040206880052787</v>
      </c>
      <c r="J3231" s="15">
        <f t="shared" si="735"/>
        <v>1.0199659078795975</v>
      </c>
      <c r="K3231" s="283">
        <f t="shared" si="740"/>
        <v>0</v>
      </c>
      <c r="L3231" s="283">
        <f t="shared" si="741"/>
        <v>4.3818232651749627</v>
      </c>
      <c r="M3231" s="283">
        <f t="shared" si="742"/>
        <v>0</v>
      </c>
      <c r="N3231" s="283">
        <f t="shared" si="743"/>
        <v>4.3585758300027857</v>
      </c>
      <c r="O3231" s="283">
        <f t="shared" si="744"/>
        <v>0</v>
      </c>
      <c r="P3231" s="21">
        <f t="shared" si="736"/>
        <v>0</v>
      </c>
      <c r="Q3231" s="21">
        <f t="shared" si="737"/>
        <v>0.79115902007799765</v>
      </c>
      <c r="R3231">
        <f t="shared" si="738"/>
        <v>0.83668510409641816</v>
      </c>
      <c r="S3231" s="296">
        <f t="shared" si="745"/>
        <v>0</v>
      </c>
      <c r="T3231" s="283">
        <f t="shared" si="746"/>
        <v>0</v>
      </c>
    </row>
    <row r="3232" spans="1:20" x14ac:dyDescent="0.25">
      <c r="A3232" s="286">
        <v>43235</v>
      </c>
      <c r="B3232" s="1">
        <f t="shared" si="739"/>
        <v>2</v>
      </c>
      <c r="C3232" s="285">
        <v>14</v>
      </c>
      <c r="D3232" t="s">
        <v>714</v>
      </c>
      <c r="F3232" s="16">
        <v>61</v>
      </c>
      <c r="G3232" t="str">
        <f t="shared" si="733"/>
        <v>Neither</v>
      </c>
      <c r="H3232" s="283">
        <f>IF(G3232="heating",F3232*Assumptions!M$4+Assumptions!M$7,0)</f>
        <v>0</v>
      </c>
      <c r="I3232" s="15">
        <f t="shared" si="734"/>
        <v>0.86032894500746537</v>
      </c>
      <c r="J3232" s="15">
        <f t="shared" si="735"/>
        <v>1.0199659078795975</v>
      </c>
      <c r="K3232" s="283">
        <f t="shared" si="740"/>
        <v>0</v>
      </c>
      <c r="L3232" s="283">
        <f t="shared" si="741"/>
        <v>4.3818232651749627</v>
      </c>
      <c r="M3232" s="283">
        <f t="shared" si="742"/>
        <v>0</v>
      </c>
      <c r="N3232" s="283">
        <f t="shared" si="743"/>
        <v>4.3585758300027857</v>
      </c>
      <c r="O3232" s="283">
        <f t="shared" si="744"/>
        <v>0</v>
      </c>
      <c r="P3232" s="21">
        <f t="shared" si="736"/>
        <v>0</v>
      </c>
      <c r="Q3232" s="21">
        <f t="shared" si="737"/>
        <v>0.84355555031342389</v>
      </c>
      <c r="R3232">
        <f t="shared" si="738"/>
        <v>0.83668510409641816</v>
      </c>
      <c r="S3232" s="296">
        <f t="shared" si="745"/>
        <v>0</v>
      </c>
      <c r="T3232" s="283">
        <f t="shared" si="746"/>
        <v>0</v>
      </c>
    </row>
    <row r="3233" spans="1:20" x14ac:dyDescent="0.25">
      <c r="A3233" s="286">
        <v>43235</v>
      </c>
      <c r="B3233" s="1">
        <f t="shared" si="739"/>
        <v>2</v>
      </c>
      <c r="C3233" s="285">
        <v>15</v>
      </c>
      <c r="D3233" t="s">
        <v>714</v>
      </c>
      <c r="F3233" s="16">
        <v>63</v>
      </c>
      <c r="G3233" t="str">
        <f t="shared" si="733"/>
        <v>Neither</v>
      </c>
      <c r="H3233" s="283">
        <f>IF(G3233="heating",F3233*Assumptions!M$4+Assumptions!M$7,0)</f>
        <v>0</v>
      </c>
      <c r="I3233" s="15">
        <f t="shared" si="734"/>
        <v>0.85754515037175039</v>
      </c>
      <c r="J3233" s="15">
        <f t="shared" si="735"/>
        <v>1.0199659078795975</v>
      </c>
      <c r="K3233" s="283">
        <f t="shared" si="740"/>
        <v>0</v>
      </c>
      <c r="L3233" s="283">
        <f t="shared" si="741"/>
        <v>4.3818232651749627</v>
      </c>
      <c r="M3233" s="283">
        <f t="shared" si="742"/>
        <v>0</v>
      </c>
      <c r="N3233" s="283">
        <f t="shared" si="743"/>
        <v>4.3585758300027857</v>
      </c>
      <c r="O3233" s="283">
        <f t="shared" si="744"/>
        <v>0</v>
      </c>
      <c r="P3233" s="21">
        <f t="shared" si="736"/>
        <v>0</v>
      </c>
      <c r="Q3233" s="21">
        <f t="shared" si="737"/>
        <v>0.96592607327566882</v>
      </c>
      <c r="R3233">
        <f t="shared" si="738"/>
        <v>0.83668510409641816</v>
      </c>
      <c r="S3233" s="296">
        <f t="shared" si="745"/>
        <v>0</v>
      </c>
      <c r="T3233" s="283">
        <f t="shared" si="746"/>
        <v>0</v>
      </c>
    </row>
    <row r="3234" spans="1:20" x14ac:dyDescent="0.25">
      <c r="A3234" s="286">
        <v>43235</v>
      </c>
      <c r="B3234" s="1">
        <f t="shared" si="739"/>
        <v>2</v>
      </c>
      <c r="C3234" s="285">
        <v>16</v>
      </c>
      <c r="D3234" t="s">
        <v>714</v>
      </c>
      <c r="F3234" s="16">
        <v>61</v>
      </c>
      <c r="G3234" t="str">
        <f t="shared" si="733"/>
        <v>Neither</v>
      </c>
      <c r="H3234" s="283">
        <f>IF(G3234="heating",F3234*Assumptions!M$4+Assumptions!M$7,0)</f>
        <v>0</v>
      </c>
      <c r="I3234" s="15">
        <f t="shared" si="734"/>
        <v>0.88344815438260227</v>
      </c>
      <c r="J3234" s="15">
        <f t="shared" si="735"/>
        <v>1.0199659078795975</v>
      </c>
      <c r="K3234" s="283">
        <f t="shared" si="740"/>
        <v>0</v>
      </c>
      <c r="L3234" s="283">
        <f t="shared" si="741"/>
        <v>4.3818232651749627</v>
      </c>
      <c r="M3234" s="283">
        <f t="shared" si="742"/>
        <v>0</v>
      </c>
      <c r="N3234" s="283">
        <f t="shared" si="743"/>
        <v>4.3585758300027857</v>
      </c>
      <c r="O3234" s="283">
        <f t="shared" si="744"/>
        <v>0</v>
      </c>
      <c r="P3234" s="21">
        <f t="shared" si="736"/>
        <v>0</v>
      </c>
      <c r="Q3234" s="21">
        <f t="shared" si="737"/>
        <v>1.1649354943302594</v>
      </c>
      <c r="R3234">
        <f t="shared" si="738"/>
        <v>0.83668510409641816</v>
      </c>
      <c r="S3234" s="296">
        <f t="shared" si="745"/>
        <v>0</v>
      </c>
      <c r="T3234" s="283">
        <f t="shared" si="746"/>
        <v>0</v>
      </c>
    </row>
    <row r="3235" spans="1:20" x14ac:dyDescent="0.25">
      <c r="A3235" s="286">
        <v>43235</v>
      </c>
      <c r="B3235" s="1">
        <f t="shared" si="739"/>
        <v>2</v>
      </c>
      <c r="C3235" s="285">
        <v>17</v>
      </c>
      <c r="D3235" t="s">
        <v>714</v>
      </c>
      <c r="F3235" s="16">
        <v>59</v>
      </c>
      <c r="G3235" t="str">
        <f t="shared" si="733"/>
        <v>Neither</v>
      </c>
      <c r="H3235" s="283">
        <f>IF(G3235="heating",F3235*Assumptions!M$4+Assumptions!M$7,0)</f>
        <v>0</v>
      </c>
      <c r="I3235" s="15">
        <f t="shared" si="734"/>
        <v>0.94025748850374469</v>
      </c>
      <c r="J3235" s="15">
        <f t="shared" si="735"/>
        <v>1.0199659078795975</v>
      </c>
      <c r="K3235" s="283">
        <f t="shared" si="740"/>
        <v>0</v>
      </c>
      <c r="L3235" s="283">
        <f t="shared" si="741"/>
        <v>4.3182081448486933</v>
      </c>
      <c r="M3235" s="283">
        <f t="shared" si="742"/>
        <v>0</v>
      </c>
      <c r="N3235" s="283">
        <f t="shared" si="743"/>
        <v>4.2355603137647586</v>
      </c>
      <c r="O3235" s="283">
        <f t="shared" si="744"/>
        <v>0</v>
      </c>
      <c r="P3235" s="21">
        <f t="shared" si="736"/>
        <v>0</v>
      </c>
      <c r="Q3235" s="21">
        <f t="shared" si="737"/>
        <v>1.3521540118753073</v>
      </c>
      <c r="R3235">
        <f t="shared" si="738"/>
        <v>0.83668510409641816</v>
      </c>
      <c r="S3235" s="296">
        <f t="shared" si="745"/>
        <v>0</v>
      </c>
      <c r="T3235" s="283">
        <f t="shared" si="746"/>
        <v>0</v>
      </c>
    </row>
    <row r="3236" spans="1:20" x14ac:dyDescent="0.25">
      <c r="A3236" s="286">
        <v>43235</v>
      </c>
      <c r="B3236" s="1">
        <f t="shared" si="739"/>
        <v>2</v>
      </c>
      <c r="C3236" s="285">
        <v>18</v>
      </c>
      <c r="D3236" t="s">
        <v>714</v>
      </c>
      <c r="F3236" s="16">
        <v>57</v>
      </c>
      <c r="G3236" t="str">
        <f t="shared" si="733"/>
        <v>Neither</v>
      </c>
      <c r="H3236" s="283">
        <f>IF(G3236="heating",F3236*Assumptions!M$4+Assumptions!M$7,0)</f>
        <v>0</v>
      </c>
      <c r="I3236" s="15">
        <f t="shared" si="734"/>
        <v>0.98182363790757687</v>
      </c>
      <c r="J3236" s="15">
        <f t="shared" si="735"/>
        <v>1.0199659078795975</v>
      </c>
      <c r="K3236" s="283">
        <f t="shared" si="740"/>
        <v>0</v>
      </c>
      <c r="L3236" s="283">
        <f t="shared" si="741"/>
        <v>4.2530692972692208</v>
      </c>
      <c r="M3236" s="283">
        <f t="shared" si="742"/>
        <v>0</v>
      </c>
      <c r="N3236" s="283">
        <f t="shared" si="743"/>
        <v>4.1119599131986844</v>
      </c>
      <c r="O3236" s="283">
        <f t="shared" si="744"/>
        <v>0</v>
      </c>
      <c r="P3236" s="21">
        <f t="shared" si="736"/>
        <v>0</v>
      </c>
      <c r="Q3236" s="21">
        <f t="shared" si="737"/>
        <v>1.5598916921549892</v>
      </c>
      <c r="R3236">
        <f t="shared" si="738"/>
        <v>0.83668510409641816</v>
      </c>
      <c r="S3236" s="296">
        <f t="shared" si="745"/>
        <v>0</v>
      </c>
      <c r="T3236" s="283">
        <f t="shared" si="746"/>
        <v>0</v>
      </c>
    </row>
    <row r="3237" spans="1:20" x14ac:dyDescent="0.25">
      <c r="A3237" s="286">
        <v>43235</v>
      </c>
      <c r="B3237" s="1">
        <f t="shared" si="739"/>
        <v>2</v>
      </c>
      <c r="C3237" s="285">
        <v>19</v>
      </c>
      <c r="D3237" t="s">
        <v>714</v>
      </c>
      <c r="F3237" s="16">
        <v>55</v>
      </c>
      <c r="G3237" t="str">
        <f t="shared" si="733"/>
        <v>Neither</v>
      </c>
      <c r="H3237" s="283">
        <f>IF(G3237="heating",F3237*Assumptions!M$4+Assumptions!M$7,0)</f>
        <v>0</v>
      </c>
      <c r="I3237" s="15">
        <f t="shared" si="734"/>
        <v>0.98418842963438757</v>
      </c>
      <c r="J3237" s="15">
        <f t="shared" si="735"/>
        <v>1.0199659078795975</v>
      </c>
      <c r="K3237" s="283">
        <f t="shared" si="740"/>
        <v>0</v>
      </c>
      <c r="L3237" s="283">
        <f t="shared" si="741"/>
        <v>4.1851135499983272</v>
      </c>
      <c r="M3237" s="283">
        <f t="shared" si="742"/>
        <v>0</v>
      </c>
      <c r="N3237" s="283">
        <f t="shared" si="743"/>
        <v>3.9876635481217684</v>
      </c>
      <c r="O3237" s="283">
        <f t="shared" si="744"/>
        <v>0</v>
      </c>
      <c r="P3237" s="21">
        <f t="shared" si="736"/>
        <v>0</v>
      </c>
      <c r="Q3237" s="21">
        <f t="shared" si="737"/>
        <v>1.6764212681468484</v>
      </c>
      <c r="R3237">
        <f t="shared" si="738"/>
        <v>0.83668510409641816</v>
      </c>
      <c r="S3237" s="296">
        <f t="shared" si="745"/>
        <v>0</v>
      </c>
      <c r="T3237" s="283">
        <f t="shared" si="746"/>
        <v>0</v>
      </c>
    </row>
    <row r="3238" spans="1:20" x14ac:dyDescent="0.25">
      <c r="A3238" s="286">
        <v>43235</v>
      </c>
      <c r="B3238" s="1">
        <f t="shared" si="739"/>
        <v>2</v>
      </c>
      <c r="C3238" s="285">
        <v>20</v>
      </c>
      <c r="D3238" t="s">
        <v>714</v>
      </c>
      <c r="F3238" s="16">
        <v>55</v>
      </c>
      <c r="G3238" t="str">
        <f t="shared" si="733"/>
        <v>Neither</v>
      </c>
      <c r="H3238" s="283">
        <f>IF(G3238="heating",F3238*Assumptions!M$4+Assumptions!M$7,0)</f>
        <v>0</v>
      </c>
      <c r="I3238" s="15">
        <f t="shared" si="734"/>
        <v>0.97071962311712034</v>
      </c>
      <c r="J3238" s="15">
        <f t="shared" si="735"/>
        <v>1.0199659078795975</v>
      </c>
      <c r="K3238" s="283">
        <f t="shared" si="740"/>
        <v>0</v>
      </c>
      <c r="L3238" s="283">
        <f t="shared" si="741"/>
        <v>4.1851135499983272</v>
      </c>
      <c r="M3238" s="283">
        <f t="shared" si="742"/>
        <v>0</v>
      </c>
      <c r="N3238" s="283">
        <f t="shared" si="743"/>
        <v>3.9876635481217684</v>
      </c>
      <c r="O3238" s="283">
        <f t="shared" si="744"/>
        <v>0</v>
      </c>
      <c r="P3238" s="21">
        <f t="shared" si="736"/>
        <v>0</v>
      </c>
      <c r="Q3238" s="21">
        <f t="shared" si="737"/>
        <v>1.52436960139122</v>
      </c>
      <c r="R3238">
        <f t="shared" si="738"/>
        <v>0.83668510409641816</v>
      </c>
      <c r="S3238" s="296">
        <f t="shared" si="745"/>
        <v>0</v>
      </c>
      <c r="T3238" s="283">
        <f t="shared" si="746"/>
        <v>0</v>
      </c>
    </row>
    <row r="3239" spans="1:20" x14ac:dyDescent="0.25">
      <c r="A3239" s="286">
        <v>43235</v>
      </c>
      <c r="B3239" s="1">
        <f t="shared" si="739"/>
        <v>2</v>
      </c>
      <c r="C3239" s="285">
        <v>21</v>
      </c>
      <c r="D3239" t="s">
        <v>714</v>
      </c>
      <c r="F3239" s="16">
        <v>52</v>
      </c>
      <c r="G3239" t="str">
        <f t="shared" si="733"/>
        <v>Neither</v>
      </c>
      <c r="H3239" s="283">
        <f>IF(G3239="heating",F3239*Assumptions!M$4+Assumptions!M$7,0)</f>
        <v>0</v>
      </c>
      <c r="I3239" s="15">
        <f t="shared" si="734"/>
        <v>0.95751150862929935</v>
      </c>
      <c r="J3239" s="15">
        <f t="shared" si="735"/>
        <v>1.0199659078795975</v>
      </c>
      <c r="K3239" s="283">
        <f t="shared" si="740"/>
        <v>0</v>
      </c>
      <c r="L3239" s="283">
        <f t="shared" si="741"/>
        <v>4.0950984110509578</v>
      </c>
      <c r="M3239" s="283">
        <f t="shared" si="742"/>
        <v>0</v>
      </c>
      <c r="N3239" s="283">
        <f t="shared" si="743"/>
        <v>3.802065958051716</v>
      </c>
      <c r="O3239" s="283">
        <f t="shared" si="744"/>
        <v>0</v>
      </c>
      <c r="P3239" s="21">
        <f t="shared" si="736"/>
        <v>0</v>
      </c>
      <c r="Q3239" s="21">
        <f t="shared" si="737"/>
        <v>1.4448604713749031</v>
      </c>
      <c r="R3239">
        <f t="shared" si="738"/>
        <v>0.83668510409641816</v>
      </c>
      <c r="S3239" s="296">
        <f t="shared" si="745"/>
        <v>0</v>
      </c>
      <c r="T3239" s="283">
        <f t="shared" si="746"/>
        <v>0</v>
      </c>
    </row>
    <row r="3240" spans="1:20" x14ac:dyDescent="0.25">
      <c r="A3240" s="286">
        <v>43235</v>
      </c>
      <c r="B3240" s="1">
        <f t="shared" si="739"/>
        <v>2</v>
      </c>
      <c r="C3240" s="285">
        <v>22</v>
      </c>
      <c r="D3240" t="s">
        <v>714</v>
      </c>
      <c r="F3240" s="16">
        <v>50</v>
      </c>
      <c r="G3240" t="str">
        <f t="shared" si="733"/>
        <v>Neither</v>
      </c>
      <c r="H3240" s="283">
        <f>IF(G3240="heating",F3240*Assumptions!M$4+Assumptions!M$7,0)</f>
        <v>0</v>
      </c>
      <c r="I3240" s="15">
        <f t="shared" si="734"/>
        <v>0.9426530227543114</v>
      </c>
      <c r="J3240" s="15">
        <f t="shared" si="735"/>
        <v>1.0199659078795975</v>
      </c>
      <c r="K3240" s="283">
        <f t="shared" si="740"/>
        <v>0</v>
      </c>
      <c r="L3240" s="283">
        <f t="shared" si="741"/>
        <v>4.0351685236640416</v>
      </c>
      <c r="M3240" s="283">
        <f t="shared" si="742"/>
        <v>0</v>
      </c>
      <c r="N3240" s="283">
        <f t="shared" si="743"/>
        <v>3.6783220436298789</v>
      </c>
      <c r="O3240" s="283">
        <f t="shared" si="744"/>
        <v>0</v>
      </c>
      <c r="P3240" s="21">
        <f t="shared" si="736"/>
        <v>0</v>
      </c>
      <c r="Q3240" s="21">
        <f t="shared" si="737"/>
        <v>1.2427137171080138</v>
      </c>
      <c r="R3240">
        <f t="shared" si="738"/>
        <v>0.83668510409641816</v>
      </c>
      <c r="S3240" s="296">
        <f t="shared" si="745"/>
        <v>0</v>
      </c>
      <c r="T3240" s="283">
        <f t="shared" si="746"/>
        <v>0</v>
      </c>
    </row>
    <row r="3241" spans="1:20" x14ac:dyDescent="0.25">
      <c r="A3241" s="286">
        <v>43235</v>
      </c>
      <c r="B3241" s="1">
        <f t="shared" si="739"/>
        <v>2</v>
      </c>
      <c r="C3241" s="285">
        <v>23</v>
      </c>
      <c r="D3241" t="s">
        <v>713</v>
      </c>
      <c r="F3241" s="16">
        <v>50</v>
      </c>
      <c r="G3241" t="str">
        <f t="shared" si="733"/>
        <v>Neither</v>
      </c>
      <c r="H3241" s="283">
        <f>IF(G3241="heating",F3241*Assumptions!M$4+Assumptions!M$7,0)</f>
        <v>0</v>
      </c>
      <c r="I3241" s="15">
        <f t="shared" si="734"/>
        <v>0.94450710149963013</v>
      </c>
      <c r="J3241" s="15">
        <f t="shared" si="735"/>
        <v>1.0199659078795975</v>
      </c>
      <c r="K3241" s="283">
        <f t="shared" si="740"/>
        <v>0</v>
      </c>
      <c r="L3241" s="283">
        <f t="shared" si="741"/>
        <v>4.0351685236640416</v>
      </c>
      <c r="M3241" s="283">
        <f t="shared" si="742"/>
        <v>0</v>
      </c>
      <c r="N3241" s="283">
        <f t="shared" si="743"/>
        <v>3.6783220436298789</v>
      </c>
      <c r="O3241" s="283">
        <f t="shared" si="744"/>
        <v>0</v>
      </c>
      <c r="P3241" s="21">
        <f t="shared" si="736"/>
        <v>0</v>
      </c>
      <c r="Q3241" s="21">
        <f t="shared" si="737"/>
        <v>1.0297519246597011</v>
      </c>
      <c r="R3241">
        <f t="shared" si="738"/>
        <v>0.83668510409641816</v>
      </c>
      <c r="S3241" s="296">
        <f t="shared" si="745"/>
        <v>0</v>
      </c>
      <c r="T3241" s="283">
        <f t="shared" si="746"/>
        <v>0</v>
      </c>
    </row>
    <row r="3242" spans="1:20" x14ac:dyDescent="0.25">
      <c r="A3242" s="286">
        <v>43236</v>
      </c>
      <c r="B3242" s="1">
        <f t="shared" si="739"/>
        <v>3</v>
      </c>
      <c r="C3242" s="285">
        <v>0</v>
      </c>
      <c r="D3242" t="s">
        <v>713</v>
      </c>
      <c r="F3242" s="16">
        <v>48</v>
      </c>
      <c r="G3242" t="str">
        <f t="shared" si="733"/>
        <v>Neither</v>
      </c>
      <c r="H3242" s="283">
        <f>IF(G3242="heating",F3242*Assumptions!M$4+Assumptions!M$7,0)</f>
        <v>0</v>
      </c>
      <c r="I3242" s="15">
        <f t="shared" si="734"/>
        <v>0.97481507806017154</v>
      </c>
      <c r="J3242" s="15">
        <f t="shared" si="735"/>
        <v>1.0263036171733995</v>
      </c>
      <c r="K3242" s="283">
        <f t="shared" si="740"/>
        <v>0</v>
      </c>
      <c r="L3242" s="283">
        <f t="shared" si="741"/>
        <v>3.9630740889572826</v>
      </c>
      <c r="M3242" s="283">
        <f t="shared" si="742"/>
        <v>0</v>
      </c>
      <c r="N3242" s="283">
        <f t="shared" si="743"/>
        <v>3.5524856183738187</v>
      </c>
      <c r="O3242" s="283">
        <f t="shared" si="744"/>
        <v>0</v>
      </c>
      <c r="P3242" s="21">
        <f t="shared" si="736"/>
        <v>0</v>
      </c>
      <c r="Q3242" s="21">
        <f t="shared" si="737"/>
        <v>0.90668853391740301</v>
      </c>
      <c r="R3242">
        <f t="shared" si="738"/>
        <v>0.9421089825381942</v>
      </c>
      <c r="S3242" s="296">
        <f t="shared" si="745"/>
        <v>0</v>
      </c>
      <c r="T3242" s="283">
        <f t="shared" si="746"/>
        <v>0</v>
      </c>
    </row>
    <row r="3243" spans="1:20" x14ac:dyDescent="0.25">
      <c r="A3243" s="286">
        <v>43236</v>
      </c>
      <c r="B3243" s="1">
        <f t="shared" si="739"/>
        <v>3</v>
      </c>
      <c r="C3243" s="285">
        <v>1</v>
      </c>
      <c r="D3243" t="s">
        <v>713</v>
      </c>
      <c r="F3243" s="16">
        <v>48</v>
      </c>
      <c r="G3243" t="str">
        <f t="shared" si="733"/>
        <v>Neither</v>
      </c>
      <c r="H3243" s="283">
        <f>IF(G3243="heating",F3243*Assumptions!M$4+Assumptions!M$7,0)</f>
        <v>0</v>
      </c>
      <c r="I3243" s="15">
        <f t="shared" si="734"/>
        <v>1.012242869806885</v>
      </c>
      <c r="J3243" s="15">
        <f t="shared" si="735"/>
        <v>1.0263036171733995</v>
      </c>
      <c r="K3243" s="283">
        <f t="shared" si="740"/>
        <v>0</v>
      </c>
      <c r="L3243" s="283">
        <f t="shared" si="741"/>
        <v>3.9630740889572826</v>
      </c>
      <c r="M3243" s="283">
        <f t="shared" si="742"/>
        <v>0</v>
      </c>
      <c r="N3243" s="283">
        <f t="shared" si="743"/>
        <v>3.5524856183738187</v>
      </c>
      <c r="O3243" s="283">
        <f t="shared" si="744"/>
        <v>0</v>
      </c>
      <c r="P3243" s="21">
        <f t="shared" si="736"/>
        <v>0</v>
      </c>
      <c r="Q3243" s="21">
        <f t="shared" si="737"/>
        <v>0.81803459285312596</v>
      </c>
      <c r="R3243">
        <f t="shared" si="738"/>
        <v>0.9421089825381942</v>
      </c>
      <c r="S3243" s="296">
        <f t="shared" si="745"/>
        <v>0</v>
      </c>
      <c r="T3243" s="283">
        <f t="shared" si="746"/>
        <v>0</v>
      </c>
    </row>
    <row r="3244" spans="1:20" x14ac:dyDescent="0.25">
      <c r="A3244" s="286">
        <v>43236</v>
      </c>
      <c r="B3244" s="1">
        <f t="shared" si="739"/>
        <v>3</v>
      </c>
      <c r="C3244" s="285">
        <v>2</v>
      </c>
      <c r="D3244" t="s">
        <v>713</v>
      </c>
      <c r="F3244" s="16">
        <v>48</v>
      </c>
      <c r="G3244" t="str">
        <f t="shared" si="733"/>
        <v>Neither</v>
      </c>
      <c r="H3244" s="283">
        <f>IF(G3244="heating",F3244*Assumptions!M$4+Assumptions!M$7,0)</f>
        <v>0</v>
      </c>
      <c r="I3244" s="15">
        <f t="shared" si="734"/>
        <v>1.0509704703585963</v>
      </c>
      <c r="J3244" s="15">
        <f t="shared" si="735"/>
        <v>1.0263036171733995</v>
      </c>
      <c r="K3244" s="283">
        <f t="shared" si="740"/>
        <v>0</v>
      </c>
      <c r="L3244" s="283">
        <f t="shared" si="741"/>
        <v>3.9630740889572826</v>
      </c>
      <c r="M3244" s="283">
        <f t="shared" si="742"/>
        <v>0</v>
      </c>
      <c r="N3244" s="283">
        <f t="shared" si="743"/>
        <v>3.5524856183738187</v>
      </c>
      <c r="O3244" s="283">
        <f t="shared" si="744"/>
        <v>0</v>
      </c>
      <c r="P3244" s="21">
        <f t="shared" si="736"/>
        <v>0</v>
      </c>
      <c r="Q3244" s="21">
        <f t="shared" si="737"/>
        <v>0.74507607494346417</v>
      </c>
      <c r="R3244">
        <f t="shared" si="738"/>
        <v>0.9421089825381942</v>
      </c>
      <c r="S3244" s="296">
        <f t="shared" si="745"/>
        <v>0</v>
      </c>
      <c r="T3244" s="283">
        <f t="shared" si="746"/>
        <v>0</v>
      </c>
    </row>
    <row r="3245" spans="1:20" x14ac:dyDescent="0.25">
      <c r="A3245" s="286">
        <v>43236</v>
      </c>
      <c r="B3245" s="1">
        <f t="shared" si="739"/>
        <v>3</v>
      </c>
      <c r="C3245" s="285">
        <v>3</v>
      </c>
      <c r="D3245" t="s">
        <v>713</v>
      </c>
      <c r="F3245" s="16">
        <v>50</v>
      </c>
      <c r="G3245" t="str">
        <f t="shared" si="733"/>
        <v>Neither</v>
      </c>
      <c r="H3245" s="283">
        <f>IF(G3245="heating",F3245*Assumptions!M$4+Assumptions!M$7,0)</f>
        <v>0</v>
      </c>
      <c r="I3245" s="15">
        <f t="shared" si="734"/>
        <v>1.0924036124451033</v>
      </c>
      <c r="J3245" s="15">
        <f t="shared" si="735"/>
        <v>1.0263036171733995</v>
      </c>
      <c r="K3245" s="283">
        <f t="shared" si="740"/>
        <v>0</v>
      </c>
      <c r="L3245" s="283">
        <f t="shared" si="741"/>
        <v>4.0351685236640416</v>
      </c>
      <c r="M3245" s="283">
        <f t="shared" si="742"/>
        <v>0</v>
      </c>
      <c r="N3245" s="283">
        <f t="shared" si="743"/>
        <v>3.6783220436298789</v>
      </c>
      <c r="O3245" s="283">
        <f t="shared" si="744"/>
        <v>0</v>
      </c>
      <c r="P3245" s="21">
        <f t="shared" si="736"/>
        <v>0</v>
      </c>
      <c r="Q3245" s="21">
        <f t="shared" si="737"/>
        <v>0.69158980876382303</v>
      </c>
      <c r="R3245">
        <f t="shared" si="738"/>
        <v>0.9421089825381942</v>
      </c>
      <c r="S3245" s="296">
        <f t="shared" si="745"/>
        <v>0</v>
      </c>
      <c r="T3245" s="283">
        <f t="shared" si="746"/>
        <v>0</v>
      </c>
    </row>
    <row r="3246" spans="1:20" x14ac:dyDescent="0.25">
      <c r="A3246" s="286">
        <v>43236</v>
      </c>
      <c r="B3246" s="1">
        <f t="shared" si="739"/>
        <v>3</v>
      </c>
      <c r="C3246" s="285">
        <v>4</v>
      </c>
      <c r="D3246" t="s">
        <v>713</v>
      </c>
      <c r="F3246" s="16">
        <v>46</v>
      </c>
      <c r="G3246" t="str">
        <f t="shared" si="733"/>
        <v>Neither</v>
      </c>
      <c r="H3246" s="283">
        <f>IF(G3246="heating",F3246*Assumptions!M$4+Assumptions!M$7,0)</f>
        <v>0</v>
      </c>
      <c r="I3246" s="15">
        <f t="shared" si="734"/>
        <v>1.1348296917927807</v>
      </c>
      <c r="J3246" s="15">
        <f t="shared" si="735"/>
        <v>1.0263036171733995</v>
      </c>
      <c r="K3246" s="283">
        <f t="shared" si="740"/>
        <v>0</v>
      </c>
      <c r="L3246" s="283">
        <f t="shared" si="741"/>
        <v>3.8708416397494121</v>
      </c>
      <c r="M3246" s="283">
        <f t="shared" si="742"/>
        <v>0</v>
      </c>
      <c r="N3246" s="283">
        <f t="shared" si="743"/>
        <v>3.4228778732085736</v>
      </c>
      <c r="O3246" s="283">
        <f t="shared" si="744"/>
        <v>0</v>
      </c>
      <c r="P3246" s="21">
        <f t="shared" si="736"/>
        <v>0</v>
      </c>
      <c r="Q3246" s="21">
        <f t="shared" si="737"/>
        <v>0.6473875548762833</v>
      </c>
      <c r="R3246">
        <f t="shared" si="738"/>
        <v>0.9421089825381942</v>
      </c>
      <c r="S3246" s="296">
        <f t="shared" si="745"/>
        <v>0</v>
      </c>
      <c r="T3246" s="283">
        <f t="shared" si="746"/>
        <v>0</v>
      </c>
    </row>
    <row r="3247" spans="1:20" x14ac:dyDescent="0.25">
      <c r="A3247" s="286">
        <v>43236</v>
      </c>
      <c r="B3247" s="1">
        <f t="shared" si="739"/>
        <v>3</v>
      </c>
      <c r="C3247" s="285">
        <v>5</v>
      </c>
      <c r="D3247" t="s">
        <v>713</v>
      </c>
      <c r="F3247" s="16">
        <v>45</v>
      </c>
      <c r="G3247" t="str">
        <f t="shared" si="733"/>
        <v>Neither</v>
      </c>
      <c r="H3247" s="283">
        <f>IF(G3247="heating",F3247*Assumptions!M$4+Assumptions!M$7,0)</f>
        <v>0</v>
      </c>
      <c r="I3247" s="15">
        <f t="shared" si="734"/>
        <v>1.1635558681477385</v>
      </c>
      <c r="J3247" s="15">
        <f t="shared" si="735"/>
        <v>1.0263036171733995</v>
      </c>
      <c r="K3247" s="283">
        <f t="shared" si="740"/>
        <v>0</v>
      </c>
      <c r="L3247" s="283">
        <f t="shared" si="741"/>
        <v>3.8225513186096443</v>
      </c>
      <c r="M3247" s="283">
        <f t="shared" si="742"/>
        <v>0</v>
      </c>
      <c r="N3247" s="283">
        <f t="shared" si="743"/>
        <v>3.3574836377085973</v>
      </c>
      <c r="O3247" s="283">
        <f t="shared" si="744"/>
        <v>0</v>
      </c>
      <c r="P3247" s="21">
        <f t="shared" si="736"/>
        <v>0</v>
      </c>
      <c r="Q3247" s="21">
        <f t="shared" si="737"/>
        <v>0.72139578924615555</v>
      </c>
      <c r="R3247">
        <f t="shared" si="738"/>
        <v>0.9421089825381942</v>
      </c>
      <c r="S3247" s="296">
        <f t="shared" si="745"/>
        <v>0</v>
      </c>
      <c r="T3247" s="283">
        <f t="shared" si="746"/>
        <v>0</v>
      </c>
    </row>
    <row r="3248" spans="1:20" x14ac:dyDescent="0.25">
      <c r="A3248" s="286">
        <v>43236</v>
      </c>
      <c r="B3248" s="1">
        <f t="shared" si="739"/>
        <v>3</v>
      </c>
      <c r="C3248" s="285">
        <v>6</v>
      </c>
      <c r="D3248" t="s">
        <v>713</v>
      </c>
      <c r="F3248" s="16">
        <v>46</v>
      </c>
      <c r="G3248" t="str">
        <f t="shared" si="733"/>
        <v>Neither</v>
      </c>
      <c r="H3248" s="283">
        <f>IF(G3248="heating",F3248*Assumptions!M$4+Assumptions!M$7,0)</f>
        <v>0</v>
      </c>
      <c r="I3248" s="15">
        <f t="shared" si="734"/>
        <v>1.2083911162615524</v>
      </c>
      <c r="J3248" s="15">
        <f t="shared" si="735"/>
        <v>1.0263036171733995</v>
      </c>
      <c r="K3248" s="283">
        <f t="shared" si="740"/>
        <v>0</v>
      </c>
      <c r="L3248" s="283">
        <f t="shared" si="741"/>
        <v>3.8708416397494121</v>
      </c>
      <c r="M3248" s="283">
        <f t="shared" si="742"/>
        <v>0</v>
      </c>
      <c r="N3248" s="283">
        <f t="shared" si="743"/>
        <v>3.4228778732085736</v>
      </c>
      <c r="O3248" s="283">
        <f t="shared" si="744"/>
        <v>0</v>
      </c>
      <c r="P3248" s="21">
        <f t="shared" si="736"/>
        <v>0</v>
      </c>
      <c r="Q3248" s="21">
        <f t="shared" si="737"/>
        <v>0.87787080972652631</v>
      </c>
      <c r="R3248">
        <f t="shared" si="738"/>
        <v>0.9421089825381942</v>
      </c>
      <c r="S3248" s="296">
        <f t="shared" si="745"/>
        <v>0</v>
      </c>
      <c r="T3248" s="283">
        <f t="shared" si="746"/>
        <v>0</v>
      </c>
    </row>
    <row r="3249" spans="1:20" x14ac:dyDescent="0.25">
      <c r="A3249" s="286">
        <v>43236</v>
      </c>
      <c r="B3249" s="1">
        <f t="shared" si="739"/>
        <v>3</v>
      </c>
      <c r="C3249" s="285">
        <v>7</v>
      </c>
      <c r="D3249" t="s">
        <v>714</v>
      </c>
      <c r="F3249" s="16">
        <v>52</v>
      </c>
      <c r="G3249" t="str">
        <f t="shared" si="733"/>
        <v>Neither</v>
      </c>
      <c r="H3249" s="283">
        <f>IF(G3249="heating",F3249*Assumptions!M$4+Assumptions!M$7,0)</f>
        <v>0</v>
      </c>
      <c r="I3249" s="15">
        <f t="shared" si="734"/>
        <v>1.1637425769249583</v>
      </c>
      <c r="J3249" s="15">
        <f t="shared" si="735"/>
        <v>1.0263036171733995</v>
      </c>
      <c r="K3249" s="283">
        <f t="shared" si="740"/>
        <v>0</v>
      </c>
      <c r="L3249" s="283">
        <f t="shared" si="741"/>
        <v>4.0950984110509578</v>
      </c>
      <c r="M3249" s="283">
        <f t="shared" si="742"/>
        <v>0</v>
      </c>
      <c r="N3249" s="283">
        <f t="shared" si="743"/>
        <v>3.802065958051716</v>
      </c>
      <c r="O3249" s="283">
        <f t="shared" si="744"/>
        <v>0</v>
      </c>
      <c r="P3249" s="21">
        <f t="shared" si="736"/>
        <v>0</v>
      </c>
      <c r="Q3249" s="21">
        <f t="shared" si="737"/>
        <v>0.97331382064367777</v>
      </c>
      <c r="R3249">
        <f t="shared" si="738"/>
        <v>0.9421089825381942</v>
      </c>
      <c r="S3249" s="296">
        <f t="shared" si="745"/>
        <v>0</v>
      </c>
      <c r="T3249" s="283">
        <f t="shared" si="746"/>
        <v>0</v>
      </c>
    </row>
    <row r="3250" spans="1:20" x14ac:dyDescent="0.25">
      <c r="A3250" s="286">
        <v>43236</v>
      </c>
      <c r="B3250" s="1">
        <f t="shared" si="739"/>
        <v>3</v>
      </c>
      <c r="C3250" s="285">
        <v>8</v>
      </c>
      <c r="D3250" t="s">
        <v>714</v>
      </c>
      <c r="F3250" s="16">
        <v>54</v>
      </c>
      <c r="G3250" t="str">
        <f t="shared" si="733"/>
        <v>Neither</v>
      </c>
      <c r="H3250" s="283">
        <f>IF(G3250="heating",F3250*Assumptions!M$4+Assumptions!M$7,0)</f>
        <v>0</v>
      </c>
      <c r="I3250" s="15">
        <f t="shared" si="734"/>
        <v>1.094193721037565</v>
      </c>
      <c r="J3250" s="15">
        <f t="shared" si="735"/>
        <v>1.0263036171733995</v>
      </c>
      <c r="K3250" s="283">
        <f t="shared" si="740"/>
        <v>0</v>
      </c>
      <c r="L3250" s="283">
        <f t="shared" si="741"/>
        <v>4.1559947708987721</v>
      </c>
      <c r="M3250" s="283">
        <f t="shared" si="742"/>
        <v>0</v>
      </c>
      <c r="N3250" s="283">
        <f t="shared" si="743"/>
        <v>3.9259252525022648</v>
      </c>
      <c r="O3250" s="283">
        <f t="shared" si="744"/>
        <v>0</v>
      </c>
      <c r="P3250" s="21">
        <f t="shared" si="736"/>
        <v>0</v>
      </c>
      <c r="Q3250" s="21">
        <f t="shared" si="737"/>
        <v>0.94940007506179924</v>
      </c>
      <c r="R3250">
        <f t="shared" si="738"/>
        <v>0.9421089825381942</v>
      </c>
      <c r="S3250" s="296">
        <f t="shared" si="745"/>
        <v>0</v>
      </c>
      <c r="T3250" s="283">
        <f t="shared" si="746"/>
        <v>0</v>
      </c>
    </row>
    <row r="3251" spans="1:20" x14ac:dyDescent="0.25">
      <c r="A3251" s="286">
        <v>43236</v>
      </c>
      <c r="B3251" s="1">
        <f t="shared" si="739"/>
        <v>3</v>
      </c>
      <c r="C3251" s="285">
        <v>9</v>
      </c>
      <c r="D3251" t="s">
        <v>714</v>
      </c>
      <c r="F3251" s="16">
        <v>59</v>
      </c>
      <c r="G3251" t="str">
        <f t="shared" si="733"/>
        <v>Neither</v>
      </c>
      <c r="H3251" s="283">
        <f>IF(G3251="heating",F3251*Assumptions!M$4+Assumptions!M$7,0)</f>
        <v>0</v>
      </c>
      <c r="I3251" s="15">
        <f t="shared" si="734"/>
        <v>1.0343009000871222</v>
      </c>
      <c r="J3251" s="15">
        <f t="shared" si="735"/>
        <v>1.0263036171733995</v>
      </c>
      <c r="K3251" s="283">
        <f t="shared" si="740"/>
        <v>0</v>
      </c>
      <c r="L3251" s="283">
        <f t="shared" si="741"/>
        <v>4.3182081448486933</v>
      </c>
      <c r="M3251" s="283">
        <f t="shared" si="742"/>
        <v>0</v>
      </c>
      <c r="N3251" s="283">
        <f t="shared" si="743"/>
        <v>4.2355603137647586</v>
      </c>
      <c r="O3251" s="283">
        <f t="shared" si="744"/>
        <v>0</v>
      </c>
      <c r="P3251" s="21">
        <f t="shared" si="736"/>
        <v>0</v>
      </c>
      <c r="Q3251" s="21">
        <f t="shared" si="737"/>
        <v>0.8408485371888097</v>
      </c>
      <c r="R3251">
        <f t="shared" si="738"/>
        <v>0.9421089825381942</v>
      </c>
      <c r="S3251" s="296">
        <f t="shared" si="745"/>
        <v>0</v>
      </c>
      <c r="T3251" s="283">
        <f t="shared" si="746"/>
        <v>0</v>
      </c>
    </row>
    <row r="3252" spans="1:20" x14ac:dyDescent="0.25">
      <c r="A3252" s="286">
        <v>43236</v>
      </c>
      <c r="B3252" s="1">
        <f t="shared" si="739"/>
        <v>3</v>
      </c>
      <c r="C3252" s="285">
        <v>10</v>
      </c>
      <c r="D3252" t="s">
        <v>714</v>
      </c>
      <c r="F3252" s="16">
        <v>61</v>
      </c>
      <c r="G3252" t="str">
        <f t="shared" si="733"/>
        <v>Neither</v>
      </c>
      <c r="H3252" s="283">
        <f>IF(G3252="heating",F3252*Assumptions!M$4+Assumptions!M$7,0)</f>
        <v>0</v>
      </c>
      <c r="I3252" s="15">
        <f t="shared" si="734"/>
        <v>0.98112329028689171</v>
      </c>
      <c r="J3252" s="15">
        <f t="shared" si="735"/>
        <v>1.0263036171733995</v>
      </c>
      <c r="K3252" s="283">
        <f t="shared" si="740"/>
        <v>0</v>
      </c>
      <c r="L3252" s="283">
        <f t="shared" si="741"/>
        <v>4.3818232651749627</v>
      </c>
      <c r="M3252" s="283">
        <f t="shared" si="742"/>
        <v>0</v>
      </c>
      <c r="N3252" s="283">
        <f t="shared" si="743"/>
        <v>4.3585758300027857</v>
      </c>
      <c r="O3252" s="283">
        <f t="shared" si="744"/>
        <v>0</v>
      </c>
      <c r="P3252" s="21">
        <f t="shared" si="736"/>
        <v>0</v>
      </c>
      <c r="Q3252" s="21">
        <f t="shared" si="737"/>
        <v>0.74504051125983206</v>
      </c>
      <c r="R3252">
        <f t="shared" si="738"/>
        <v>0.9421089825381942</v>
      </c>
      <c r="S3252" s="296">
        <f t="shared" si="745"/>
        <v>0</v>
      </c>
      <c r="T3252" s="283">
        <f t="shared" si="746"/>
        <v>0</v>
      </c>
    </row>
    <row r="3253" spans="1:20" x14ac:dyDescent="0.25">
      <c r="A3253" s="286">
        <v>43236</v>
      </c>
      <c r="B3253" s="1">
        <f t="shared" si="739"/>
        <v>3</v>
      </c>
      <c r="C3253" s="285">
        <v>11</v>
      </c>
      <c r="D3253" t="s">
        <v>714</v>
      </c>
      <c r="F3253" s="16">
        <v>63</v>
      </c>
      <c r="G3253" t="str">
        <f t="shared" si="733"/>
        <v>Neither</v>
      </c>
      <c r="H3253" s="283">
        <f>IF(G3253="heating",F3253*Assumptions!M$4+Assumptions!M$7,0)</f>
        <v>0</v>
      </c>
      <c r="I3253" s="15">
        <f t="shared" si="734"/>
        <v>0.94956163997961163</v>
      </c>
      <c r="J3253" s="15">
        <f t="shared" si="735"/>
        <v>1.0263036171733995</v>
      </c>
      <c r="K3253" s="283">
        <f t="shared" si="740"/>
        <v>0</v>
      </c>
      <c r="L3253" s="283">
        <f t="shared" si="741"/>
        <v>4.3818232651749627</v>
      </c>
      <c r="M3253" s="283">
        <f t="shared" si="742"/>
        <v>0</v>
      </c>
      <c r="N3253" s="283">
        <f t="shared" si="743"/>
        <v>4.3585758300027857</v>
      </c>
      <c r="O3253" s="283">
        <f t="shared" si="744"/>
        <v>0</v>
      </c>
      <c r="P3253" s="21">
        <f t="shared" si="736"/>
        <v>0</v>
      </c>
      <c r="Q3253" s="21">
        <f t="shared" si="737"/>
        <v>0.72850690893675296</v>
      </c>
      <c r="R3253">
        <f t="shared" si="738"/>
        <v>0.9421089825381942</v>
      </c>
      <c r="S3253" s="296">
        <f t="shared" si="745"/>
        <v>0</v>
      </c>
      <c r="T3253" s="283">
        <f t="shared" si="746"/>
        <v>0</v>
      </c>
    </row>
    <row r="3254" spans="1:20" x14ac:dyDescent="0.25">
      <c r="A3254" s="286">
        <v>43236</v>
      </c>
      <c r="B3254" s="1">
        <f t="shared" si="739"/>
        <v>3</v>
      </c>
      <c r="C3254" s="285">
        <v>12</v>
      </c>
      <c r="D3254" t="s">
        <v>714</v>
      </c>
      <c r="F3254" s="16">
        <v>64</v>
      </c>
      <c r="G3254" t="str">
        <f t="shared" si="733"/>
        <v>Neither</v>
      </c>
      <c r="H3254" s="283">
        <f>IF(G3254="heating",F3254*Assumptions!M$4+Assumptions!M$7,0)</f>
        <v>0</v>
      </c>
      <c r="I3254" s="15">
        <f t="shared" si="734"/>
        <v>0.91648403420261149</v>
      </c>
      <c r="J3254" s="15">
        <f t="shared" si="735"/>
        <v>1.0263036171733995</v>
      </c>
      <c r="K3254" s="283">
        <f t="shared" si="740"/>
        <v>0</v>
      </c>
      <c r="L3254" s="283">
        <f t="shared" si="741"/>
        <v>4.3818232651749627</v>
      </c>
      <c r="M3254" s="283">
        <f t="shared" si="742"/>
        <v>0</v>
      </c>
      <c r="N3254" s="283">
        <f t="shared" si="743"/>
        <v>4.3585758300027857</v>
      </c>
      <c r="O3254" s="283">
        <f t="shared" si="744"/>
        <v>0</v>
      </c>
      <c r="P3254" s="21">
        <f t="shared" si="736"/>
        <v>0</v>
      </c>
      <c r="Q3254" s="21">
        <f t="shared" si="737"/>
        <v>0.75910815787401487</v>
      </c>
      <c r="R3254">
        <f t="shared" si="738"/>
        <v>0.9421089825381942</v>
      </c>
      <c r="S3254" s="296">
        <f t="shared" si="745"/>
        <v>0</v>
      </c>
      <c r="T3254" s="283">
        <f t="shared" si="746"/>
        <v>0</v>
      </c>
    </row>
    <row r="3255" spans="1:20" x14ac:dyDescent="0.25">
      <c r="A3255" s="286">
        <v>43236</v>
      </c>
      <c r="B3255" s="1">
        <f t="shared" si="739"/>
        <v>3</v>
      </c>
      <c r="C3255" s="285">
        <v>13</v>
      </c>
      <c r="D3255" t="s">
        <v>714</v>
      </c>
      <c r="F3255" s="16">
        <v>64</v>
      </c>
      <c r="G3255" t="str">
        <f t="shared" si="733"/>
        <v>Neither</v>
      </c>
      <c r="H3255" s="283">
        <f>IF(G3255="heating",F3255*Assumptions!M$4+Assumptions!M$7,0)</f>
        <v>0</v>
      </c>
      <c r="I3255" s="15">
        <f t="shared" si="734"/>
        <v>0.90040206880052787</v>
      </c>
      <c r="J3255" s="15">
        <f t="shared" si="735"/>
        <v>1.0263036171733995</v>
      </c>
      <c r="K3255" s="283">
        <f t="shared" si="740"/>
        <v>0</v>
      </c>
      <c r="L3255" s="283">
        <f t="shared" si="741"/>
        <v>4.3818232651749627</v>
      </c>
      <c r="M3255" s="283">
        <f t="shared" si="742"/>
        <v>0</v>
      </c>
      <c r="N3255" s="283">
        <f t="shared" si="743"/>
        <v>4.3585758300027857</v>
      </c>
      <c r="O3255" s="283">
        <f t="shared" si="744"/>
        <v>0</v>
      </c>
      <c r="P3255" s="21">
        <f t="shared" si="736"/>
        <v>0</v>
      </c>
      <c r="Q3255" s="21">
        <f t="shared" si="737"/>
        <v>0.79115902007799765</v>
      </c>
      <c r="R3255">
        <f t="shared" si="738"/>
        <v>0.9421089825381942</v>
      </c>
      <c r="S3255" s="296">
        <f t="shared" si="745"/>
        <v>0</v>
      </c>
      <c r="T3255" s="283">
        <f t="shared" si="746"/>
        <v>0</v>
      </c>
    </row>
    <row r="3256" spans="1:20" x14ac:dyDescent="0.25">
      <c r="A3256" s="286">
        <v>43236</v>
      </c>
      <c r="B3256" s="1">
        <f t="shared" si="739"/>
        <v>3</v>
      </c>
      <c r="C3256" s="285">
        <v>14</v>
      </c>
      <c r="D3256" t="s">
        <v>714</v>
      </c>
      <c r="F3256" s="16">
        <v>64</v>
      </c>
      <c r="G3256" t="str">
        <f t="shared" si="733"/>
        <v>Neither</v>
      </c>
      <c r="H3256" s="283">
        <f>IF(G3256="heating",F3256*Assumptions!M$4+Assumptions!M$7,0)</f>
        <v>0</v>
      </c>
      <c r="I3256" s="15">
        <f t="shared" si="734"/>
        <v>0.86032894500746537</v>
      </c>
      <c r="J3256" s="15">
        <f t="shared" si="735"/>
        <v>1.0263036171733995</v>
      </c>
      <c r="K3256" s="283">
        <f t="shared" si="740"/>
        <v>0</v>
      </c>
      <c r="L3256" s="283">
        <f t="shared" si="741"/>
        <v>4.3818232651749627</v>
      </c>
      <c r="M3256" s="283">
        <f t="shared" si="742"/>
        <v>0</v>
      </c>
      <c r="N3256" s="283">
        <f t="shared" si="743"/>
        <v>4.3585758300027857</v>
      </c>
      <c r="O3256" s="283">
        <f t="shared" si="744"/>
        <v>0</v>
      </c>
      <c r="P3256" s="21">
        <f t="shared" si="736"/>
        <v>0</v>
      </c>
      <c r="Q3256" s="21">
        <f t="shared" si="737"/>
        <v>0.84355555031342389</v>
      </c>
      <c r="R3256">
        <f t="shared" si="738"/>
        <v>0.9421089825381942</v>
      </c>
      <c r="S3256" s="296">
        <f t="shared" si="745"/>
        <v>0</v>
      </c>
      <c r="T3256" s="283">
        <f t="shared" si="746"/>
        <v>0</v>
      </c>
    </row>
    <row r="3257" spans="1:20" x14ac:dyDescent="0.25">
      <c r="A3257" s="286">
        <v>43236</v>
      </c>
      <c r="B3257" s="1">
        <f t="shared" si="739"/>
        <v>3</v>
      </c>
      <c r="C3257" s="285">
        <v>15</v>
      </c>
      <c r="D3257" t="s">
        <v>714</v>
      </c>
      <c r="F3257" s="16">
        <v>64</v>
      </c>
      <c r="G3257" t="str">
        <f t="shared" si="733"/>
        <v>Neither</v>
      </c>
      <c r="H3257" s="283">
        <f>IF(G3257="heating",F3257*Assumptions!M$4+Assumptions!M$7,0)</f>
        <v>0</v>
      </c>
      <c r="I3257" s="15">
        <f t="shared" si="734"/>
        <v>0.85754515037175039</v>
      </c>
      <c r="J3257" s="15">
        <f t="shared" si="735"/>
        <v>1.0263036171733995</v>
      </c>
      <c r="K3257" s="283">
        <f t="shared" si="740"/>
        <v>0</v>
      </c>
      <c r="L3257" s="283">
        <f t="shared" si="741"/>
        <v>4.3818232651749627</v>
      </c>
      <c r="M3257" s="283">
        <f t="shared" si="742"/>
        <v>0</v>
      </c>
      <c r="N3257" s="283">
        <f t="shared" si="743"/>
        <v>4.3585758300027857</v>
      </c>
      <c r="O3257" s="283">
        <f t="shared" si="744"/>
        <v>0</v>
      </c>
      <c r="P3257" s="21">
        <f t="shared" si="736"/>
        <v>0</v>
      </c>
      <c r="Q3257" s="21">
        <f t="shared" si="737"/>
        <v>0.96592607327566882</v>
      </c>
      <c r="R3257">
        <f t="shared" si="738"/>
        <v>0.9421089825381942</v>
      </c>
      <c r="S3257" s="296">
        <f t="shared" si="745"/>
        <v>0</v>
      </c>
      <c r="T3257" s="283">
        <f t="shared" si="746"/>
        <v>0</v>
      </c>
    </row>
    <row r="3258" spans="1:20" x14ac:dyDescent="0.25">
      <c r="A3258" s="286">
        <v>43236</v>
      </c>
      <c r="B3258" s="1">
        <f t="shared" si="739"/>
        <v>3</v>
      </c>
      <c r="C3258" s="285">
        <v>16</v>
      </c>
      <c r="D3258" t="s">
        <v>714</v>
      </c>
      <c r="F3258" s="16">
        <v>64</v>
      </c>
      <c r="G3258" t="str">
        <f t="shared" si="733"/>
        <v>Neither</v>
      </c>
      <c r="H3258" s="283">
        <f>IF(G3258="heating",F3258*Assumptions!M$4+Assumptions!M$7,0)</f>
        <v>0</v>
      </c>
      <c r="I3258" s="15">
        <f t="shared" si="734"/>
        <v>0.88344815438260227</v>
      </c>
      <c r="J3258" s="15">
        <f t="shared" si="735"/>
        <v>1.0263036171733995</v>
      </c>
      <c r="K3258" s="283">
        <f t="shared" si="740"/>
        <v>0</v>
      </c>
      <c r="L3258" s="283">
        <f t="shared" si="741"/>
        <v>4.3818232651749627</v>
      </c>
      <c r="M3258" s="283">
        <f t="shared" si="742"/>
        <v>0</v>
      </c>
      <c r="N3258" s="283">
        <f t="shared" si="743"/>
        <v>4.3585758300027857</v>
      </c>
      <c r="O3258" s="283">
        <f t="shared" si="744"/>
        <v>0</v>
      </c>
      <c r="P3258" s="21">
        <f t="shared" si="736"/>
        <v>0</v>
      </c>
      <c r="Q3258" s="21">
        <f t="shared" si="737"/>
        <v>1.1649354943302594</v>
      </c>
      <c r="R3258">
        <f t="shared" si="738"/>
        <v>0.9421089825381942</v>
      </c>
      <c r="S3258" s="296">
        <f t="shared" si="745"/>
        <v>0</v>
      </c>
      <c r="T3258" s="283">
        <f t="shared" si="746"/>
        <v>0</v>
      </c>
    </row>
    <row r="3259" spans="1:20" x14ac:dyDescent="0.25">
      <c r="A3259" s="286">
        <v>43236</v>
      </c>
      <c r="B3259" s="1">
        <f t="shared" si="739"/>
        <v>3</v>
      </c>
      <c r="C3259" s="285">
        <v>17</v>
      </c>
      <c r="D3259" t="s">
        <v>714</v>
      </c>
      <c r="F3259" s="16">
        <v>64</v>
      </c>
      <c r="G3259" t="str">
        <f t="shared" si="733"/>
        <v>Neither</v>
      </c>
      <c r="H3259" s="283">
        <f>IF(G3259="heating",F3259*Assumptions!M$4+Assumptions!M$7,0)</f>
        <v>0</v>
      </c>
      <c r="I3259" s="15">
        <f t="shared" si="734"/>
        <v>0.94025748850374469</v>
      </c>
      <c r="J3259" s="15">
        <f t="shared" si="735"/>
        <v>1.0263036171733995</v>
      </c>
      <c r="K3259" s="283">
        <f t="shared" si="740"/>
        <v>0</v>
      </c>
      <c r="L3259" s="283">
        <f t="shared" si="741"/>
        <v>4.3818232651749627</v>
      </c>
      <c r="M3259" s="283">
        <f t="shared" si="742"/>
        <v>0</v>
      </c>
      <c r="N3259" s="283">
        <f t="shared" si="743"/>
        <v>4.3585758300027857</v>
      </c>
      <c r="O3259" s="283">
        <f t="shared" si="744"/>
        <v>0</v>
      </c>
      <c r="P3259" s="21">
        <f t="shared" si="736"/>
        <v>0</v>
      </c>
      <c r="Q3259" s="21">
        <f t="shared" si="737"/>
        <v>1.3521540118753073</v>
      </c>
      <c r="R3259">
        <f t="shared" si="738"/>
        <v>0.9421089825381942</v>
      </c>
      <c r="S3259" s="296">
        <f t="shared" si="745"/>
        <v>0</v>
      </c>
      <c r="T3259" s="283">
        <f t="shared" si="746"/>
        <v>0</v>
      </c>
    </row>
    <row r="3260" spans="1:20" x14ac:dyDescent="0.25">
      <c r="A3260" s="286">
        <v>43236</v>
      </c>
      <c r="B3260" s="1">
        <f t="shared" si="739"/>
        <v>3</v>
      </c>
      <c r="C3260" s="285">
        <v>18</v>
      </c>
      <c r="D3260" t="s">
        <v>714</v>
      </c>
      <c r="F3260" s="16">
        <v>63</v>
      </c>
      <c r="G3260" t="str">
        <f t="shared" si="733"/>
        <v>Neither</v>
      </c>
      <c r="H3260" s="283">
        <f>IF(G3260="heating",F3260*Assumptions!M$4+Assumptions!M$7,0)</f>
        <v>0</v>
      </c>
      <c r="I3260" s="15">
        <f t="shared" si="734"/>
        <v>0.98182363790757687</v>
      </c>
      <c r="J3260" s="15">
        <f t="shared" si="735"/>
        <v>1.0263036171733995</v>
      </c>
      <c r="K3260" s="283">
        <f t="shared" si="740"/>
        <v>0</v>
      </c>
      <c r="L3260" s="283">
        <f t="shared" si="741"/>
        <v>4.3818232651749627</v>
      </c>
      <c r="M3260" s="283">
        <f t="shared" si="742"/>
        <v>0</v>
      </c>
      <c r="N3260" s="283">
        <f t="shared" si="743"/>
        <v>4.3585758300027857</v>
      </c>
      <c r="O3260" s="283">
        <f t="shared" si="744"/>
        <v>0</v>
      </c>
      <c r="P3260" s="21">
        <f t="shared" si="736"/>
        <v>0</v>
      </c>
      <c r="Q3260" s="21">
        <f t="shared" si="737"/>
        <v>1.5598916921549892</v>
      </c>
      <c r="R3260">
        <f t="shared" si="738"/>
        <v>0.9421089825381942</v>
      </c>
      <c r="S3260" s="296">
        <f t="shared" si="745"/>
        <v>0</v>
      </c>
      <c r="T3260" s="283">
        <f t="shared" si="746"/>
        <v>0</v>
      </c>
    </row>
    <row r="3261" spans="1:20" x14ac:dyDescent="0.25">
      <c r="A3261" s="286">
        <v>43236</v>
      </c>
      <c r="B3261" s="1">
        <f t="shared" si="739"/>
        <v>3</v>
      </c>
      <c r="C3261" s="285">
        <v>19</v>
      </c>
      <c r="D3261" t="s">
        <v>714</v>
      </c>
      <c r="F3261" s="16">
        <v>59</v>
      </c>
      <c r="G3261" t="str">
        <f t="shared" si="733"/>
        <v>Neither</v>
      </c>
      <c r="H3261" s="283">
        <f>IF(G3261="heating",F3261*Assumptions!M$4+Assumptions!M$7,0)</f>
        <v>0</v>
      </c>
      <c r="I3261" s="15">
        <f t="shared" si="734"/>
        <v>0.98418842963438757</v>
      </c>
      <c r="J3261" s="15">
        <f t="shared" si="735"/>
        <v>1.0263036171733995</v>
      </c>
      <c r="K3261" s="283">
        <f t="shared" si="740"/>
        <v>0</v>
      </c>
      <c r="L3261" s="283">
        <f t="shared" si="741"/>
        <v>4.3182081448486933</v>
      </c>
      <c r="M3261" s="283">
        <f t="shared" si="742"/>
        <v>0</v>
      </c>
      <c r="N3261" s="283">
        <f t="shared" si="743"/>
        <v>4.2355603137647586</v>
      </c>
      <c r="O3261" s="283">
        <f t="shared" si="744"/>
        <v>0</v>
      </c>
      <c r="P3261" s="21">
        <f t="shared" si="736"/>
        <v>0</v>
      </c>
      <c r="Q3261" s="21">
        <f t="shared" si="737"/>
        <v>1.6764212681468484</v>
      </c>
      <c r="R3261">
        <f t="shared" si="738"/>
        <v>0.9421089825381942</v>
      </c>
      <c r="S3261" s="296">
        <f t="shared" si="745"/>
        <v>0</v>
      </c>
      <c r="T3261" s="283">
        <f t="shared" si="746"/>
        <v>0</v>
      </c>
    </row>
    <row r="3262" spans="1:20" x14ac:dyDescent="0.25">
      <c r="A3262" s="286">
        <v>43236</v>
      </c>
      <c r="B3262" s="1">
        <f t="shared" si="739"/>
        <v>3</v>
      </c>
      <c r="C3262" s="285">
        <v>20</v>
      </c>
      <c r="D3262" t="s">
        <v>714</v>
      </c>
      <c r="F3262" s="16">
        <v>52</v>
      </c>
      <c r="G3262" t="str">
        <f t="shared" si="733"/>
        <v>Neither</v>
      </c>
      <c r="H3262" s="283">
        <f>IF(G3262="heating",F3262*Assumptions!M$4+Assumptions!M$7,0)</f>
        <v>0</v>
      </c>
      <c r="I3262" s="15">
        <f t="shared" si="734"/>
        <v>0.97071962311712034</v>
      </c>
      <c r="J3262" s="15">
        <f t="shared" si="735"/>
        <v>1.0263036171733995</v>
      </c>
      <c r="K3262" s="283">
        <f t="shared" si="740"/>
        <v>0</v>
      </c>
      <c r="L3262" s="283">
        <f t="shared" si="741"/>
        <v>4.0950984110509578</v>
      </c>
      <c r="M3262" s="283">
        <f t="shared" si="742"/>
        <v>0</v>
      </c>
      <c r="N3262" s="283">
        <f t="shared" si="743"/>
        <v>3.802065958051716</v>
      </c>
      <c r="O3262" s="283">
        <f t="shared" si="744"/>
        <v>0</v>
      </c>
      <c r="P3262" s="21">
        <f t="shared" si="736"/>
        <v>0</v>
      </c>
      <c r="Q3262" s="21">
        <f t="shared" si="737"/>
        <v>1.52436960139122</v>
      </c>
      <c r="R3262">
        <f t="shared" si="738"/>
        <v>0.9421089825381942</v>
      </c>
      <c r="S3262" s="296">
        <f t="shared" si="745"/>
        <v>0</v>
      </c>
      <c r="T3262" s="283">
        <f t="shared" si="746"/>
        <v>0</v>
      </c>
    </row>
    <row r="3263" spans="1:20" x14ac:dyDescent="0.25">
      <c r="A3263" s="286">
        <v>43236</v>
      </c>
      <c r="B3263" s="1">
        <f t="shared" si="739"/>
        <v>3</v>
      </c>
      <c r="C3263" s="285">
        <v>21</v>
      </c>
      <c r="D3263" t="s">
        <v>714</v>
      </c>
      <c r="F3263" s="16">
        <v>48</v>
      </c>
      <c r="G3263" t="str">
        <f t="shared" si="733"/>
        <v>Neither</v>
      </c>
      <c r="H3263" s="283">
        <f>IF(G3263="heating",F3263*Assumptions!M$4+Assumptions!M$7,0)</f>
        <v>0</v>
      </c>
      <c r="I3263" s="15">
        <f t="shared" si="734"/>
        <v>0.95751150862929935</v>
      </c>
      <c r="J3263" s="15">
        <f t="shared" si="735"/>
        <v>1.0263036171733995</v>
      </c>
      <c r="K3263" s="283">
        <f t="shared" si="740"/>
        <v>0</v>
      </c>
      <c r="L3263" s="283">
        <f t="shared" si="741"/>
        <v>3.9630740889572826</v>
      </c>
      <c r="M3263" s="283">
        <f t="shared" si="742"/>
        <v>0</v>
      </c>
      <c r="N3263" s="283">
        <f t="shared" si="743"/>
        <v>3.5524856183738187</v>
      </c>
      <c r="O3263" s="283">
        <f t="shared" si="744"/>
        <v>0</v>
      </c>
      <c r="P3263" s="21">
        <f t="shared" si="736"/>
        <v>0</v>
      </c>
      <c r="Q3263" s="21">
        <f t="shared" si="737"/>
        <v>1.4448604713749031</v>
      </c>
      <c r="R3263">
        <f t="shared" si="738"/>
        <v>0.9421089825381942</v>
      </c>
      <c r="S3263" s="296">
        <f t="shared" si="745"/>
        <v>0</v>
      </c>
      <c r="T3263" s="283">
        <f t="shared" si="746"/>
        <v>0</v>
      </c>
    </row>
    <row r="3264" spans="1:20" x14ac:dyDescent="0.25">
      <c r="A3264" s="286">
        <v>43236</v>
      </c>
      <c r="B3264" s="1">
        <f t="shared" si="739"/>
        <v>3</v>
      </c>
      <c r="C3264" s="285">
        <v>22</v>
      </c>
      <c r="D3264" t="s">
        <v>714</v>
      </c>
      <c r="F3264" s="16">
        <v>46</v>
      </c>
      <c r="G3264" t="str">
        <f t="shared" si="733"/>
        <v>Neither</v>
      </c>
      <c r="H3264" s="283">
        <f>IF(G3264="heating",F3264*Assumptions!M$4+Assumptions!M$7,0)</f>
        <v>0</v>
      </c>
      <c r="I3264" s="15">
        <f t="shared" si="734"/>
        <v>0.9426530227543114</v>
      </c>
      <c r="J3264" s="15">
        <f t="shared" si="735"/>
        <v>1.0263036171733995</v>
      </c>
      <c r="K3264" s="283">
        <f t="shared" si="740"/>
        <v>0</v>
      </c>
      <c r="L3264" s="283">
        <f t="shared" si="741"/>
        <v>3.8708416397494121</v>
      </c>
      <c r="M3264" s="283">
        <f t="shared" si="742"/>
        <v>0</v>
      </c>
      <c r="N3264" s="283">
        <f t="shared" si="743"/>
        <v>3.4228778732085736</v>
      </c>
      <c r="O3264" s="283">
        <f t="shared" si="744"/>
        <v>0</v>
      </c>
      <c r="P3264" s="21">
        <f t="shared" si="736"/>
        <v>0</v>
      </c>
      <c r="Q3264" s="21">
        <f t="shared" si="737"/>
        <v>1.2427137171080138</v>
      </c>
      <c r="R3264">
        <f t="shared" si="738"/>
        <v>0.9421089825381942</v>
      </c>
      <c r="S3264" s="296">
        <f t="shared" si="745"/>
        <v>0</v>
      </c>
      <c r="T3264" s="283">
        <f t="shared" si="746"/>
        <v>0</v>
      </c>
    </row>
    <row r="3265" spans="1:20" x14ac:dyDescent="0.25">
      <c r="A3265" s="286">
        <v>43236</v>
      </c>
      <c r="B3265" s="1">
        <f t="shared" si="739"/>
        <v>3</v>
      </c>
      <c r="C3265" s="285">
        <v>23</v>
      </c>
      <c r="D3265" t="s">
        <v>713</v>
      </c>
      <c r="F3265" s="16">
        <v>45</v>
      </c>
      <c r="G3265" t="str">
        <f t="shared" si="733"/>
        <v>Neither</v>
      </c>
      <c r="H3265" s="283">
        <f>IF(G3265="heating",F3265*Assumptions!M$4+Assumptions!M$7,0)</f>
        <v>0</v>
      </c>
      <c r="I3265" s="15">
        <f t="shared" si="734"/>
        <v>0.94450710149963013</v>
      </c>
      <c r="J3265" s="15">
        <f t="shared" si="735"/>
        <v>1.0263036171733995</v>
      </c>
      <c r="K3265" s="283">
        <f t="shared" si="740"/>
        <v>0</v>
      </c>
      <c r="L3265" s="283">
        <f t="shared" si="741"/>
        <v>3.8225513186096443</v>
      </c>
      <c r="M3265" s="283">
        <f t="shared" si="742"/>
        <v>0</v>
      </c>
      <c r="N3265" s="283">
        <f t="shared" si="743"/>
        <v>3.3574836377085973</v>
      </c>
      <c r="O3265" s="283">
        <f t="shared" si="744"/>
        <v>0</v>
      </c>
      <c r="P3265" s="21">
        <f t="shared" si="736"/>
        <v>0</v>
      </c>
      <c r="Q3265" s="21">
        <f t="shared" si="737"/>
        <v>1.0297519246597011</v>
      </c>
      <c r="R3265">
        <f t="shared" si="738"/>
        <v>0.9421089825381942</v>
      </c>
      <c r="S3265" s="296">
        <f t="shared" si="745"/>
        <v>0</v>
      </c>
      <c r="T3265" s="283">
        <f t="shared" si="746"/>
        <v>0</v>
      </c>
    </row>
    <row r="3266" spans="1:20" x14ac:dyDescent="0.25">
      <c r="A3266" s="286">
        <v>43237</v>
      </c>
      <c r="B3266" s="1">
        <f t="shared" si="739"/>
        <v>4</v>
      </c>
      <c r="C3266" s="285">
        <v>0</v>
      </c>
      <c r="D3266" t="s">
        <v>713</v>
      </c>
      <c r="F3266" s="16">
        <v>43</v>
      </c>
      <c r="G3266" t="str">
        <f t="shared" ref="G3266:G3329" si="747">VLOOKUP(A3266,U$2:W$366,3,FALSE)</f>
        <v>Neither</v>
      </c>
      <c r="H3266" s="283">
        <f>IF(G3266="heating",F3266*Assumptions!M$4+Assumptions!M$7,0)</f>
        <v>0</v>
      </c>
      <c r="I3266" s="15">
        <f t="shared" ref="I3266:I3329" si="748">VLOOKUP(C3266,AO$2:AQ$25,3,FALSE)</f>
        <v>0.97481507806017154</v>
      </c>
      <c r="J3266" s="15">
        <f t="shared" ref="J3266:J3329" si="749">VLOOKUP(B3266,AS$4:AU$10,3,FALSE)</f>
        <v>1.0020455199443592</v>
      </c>
      <c r="K3266" s="283">
        <f t="shared" si="740"/>
        <v>0</v>
      </c>
      <c r="L3266" s="283">
        <f t="shared" si="741"/>
        <v>3.7370271581932331</v>
      </c>
      <c r="M3266" s="283">
        <f t="shared" si="742"/>
        <v>0</v>
      </c>
      <c r="N3266" s="283">
        <f t="shared" si="743"/>
        <v>3.2278965655525562</v>
      </c>
      <c r="O3266" s="283">
        <f t="shared" si="744"/>
        <v>0</v>
      </c>
      <c r="P3266" s="21">
        <f t="shared" ref="P3266:P3329" si="750">IF(G3266="cooling",IF(F3266&lt;61,0.025,(F3266^2*AX$25+F3266*AY$25+AZ$25)),0)</f>
        <v>0</v>
      </c>
      <c r="Q3266" s="21">
        <f t="shared" ref="Q3266:Q3329" si="751">VLOOKUP(C3266,BB$2:BC$25,2,FALSE)</f>
        <v>0.90668853391740301</v>
      </c>
      <c r="R3266">
        <f t="shared" ref="R3266:R3329" si="752">VLOOKUP(B3266,AS$4:AV$10,4,FALSE)</f>
        <v>1.0705685074825908</v>
      </c>
      <c r="S3266" s="296">
        <f t="shared" si="745"/>
        <v>0</v>
      </c>
      <c r="T3266" s="283">
        <f t="shared" si="746"/>
        <v>0</v>
      </c>
    </row>
    <row r="3267" spans="1:20" x14ac:dyDescent="0.25">
      <c r="A3267" s="286">
        <v>43237</v>
      </c>
      <c r="B3267" s="1">
        <f t="shared" ref="B3267:B3330" si="753">WEEKDAY(A3267,2)</f>
        <v>4</v>
      </c>
      <c r="C3267" s="285">
        <v>1</v>
      </c>
      <c r="D3267" t="s">
        <v>713</v>
      </c>
      <c r="F3267" s="16">
        <v>41</v>
      </c>
      <c r="G3267" t="str">
        <f t="shared" si="747"/>
        <v>Neither</v>
      </c>
      <c r="H3267" s="283">
        <f>IF(G3267="heating",F3267*Assumptions!M$4+Assumptions!M$7,0)</f>
        <v>0</v>
      </c>
      <c r="I3267" s="15">
        <f t="shared" si="748"/>
        <v>1.012242869806885</v>
      </c>
      <c r="J3267" s="15">
        <f t="shared" si="749"/>
        <v>1.0020455199443592</v>
      </c>
      <c r="K3267" s="283">
        <f t="shared" ref="K3267:K3330" si="754">H3267*I3267*J3267</f>
        <v>0</v>
      </c>
      <c r="L3267" s="283">
        <f t="shared" ref="L3267:L3330" si="755">VLOOKUP(F3267,BL$2:BN$92,2,FALSE)</f>
        <v>3.6290180754851575</v>
      </c>
      <c r="M3267" s="283">
        <f t="shared" ref="M3267:M3330" si="756">IF(G3267="heating",K3267*(L3267*3.412),0)</f>
        <v>0</v>
      </c>
      <c r="N3267" s="283">
        <f t="shared" ref="N3267:N3330" si="757">VLOOKUP(F3267,BL$2:BN$92,3,FALSE)</f>
        <v>3.0927664988509331</v>
      </c>
      <c r="O3267" s="283">
        <f t="shared" ref="O3267:O3330" si="758">IF(F3267&lt;=61,IF(G3267="heating",IF(F3267&gt;=5,K3267*L3267/N3267,0),0),0)</f>
        <v>0</v>
      </c>
      <c r="P3267" s="21">
        <f t="shared" si="750"/>
        <v>0</v>
      </c>
      <c r="Q3267" s="21">
        <f t="shared" si="751"/>
        <v>0.81803459285312596</v>
      </c>
      <c r="R3267">
        <f t="shared" si="752"/>
        <v>1.0705685074825908</v>
      </c>
      <c r="S3267" s="296">
        <f t="shared" ref="S3267:S3330" si="759">P3267*Q3267*R3267</f>
        <v>0</v>
      </c>
      <c r="T3267" s="283">
        <f t="shared" ref="T3267:T3330" si="760">K3267+S3267</f>
        <v>0</v>
      </c>
    </row>
    <row r="3268" spans="1:20" x14ac:dyDescent="0.25">
      <c r="A3268" s="286">
        <v>43237</v>
      </c>
      <c r="B3268" s="1">
        <f t="shared" si="753"/>
        <v>4</v>
      </c>
      <c r="C3268" s="285">
        <v>2</v>
      </c>
      <c r="D3268" t="s">
        <v>713</v>
      </c>
      <c r="F3268" s="16">
        <v>39</v>
      </c>
      <c r="G3268" t="str">
        <f t="shared" si="747"/>
        <v>Neither</v>
      </c>
      <c r="H3268" s="283">
        <f>IF(G3268="heating",F3268*Assumptions!M$4+Assumptions!M$7,0)</f>
        <v>0</v>
      </c>
      <c r="I3268" s="15">
        <f t="shared" si="748"/>
        <v>1.0509704703585963</v>
      </c>
      <c r="J3268" s="15">
        <f t="shared" si="749"/>
        <v>1.0020455199443592</v>
      </c>
      <c r="K3268" s="283">
        <f t="shared" si="754"/>
        <v>0</v>
      </c>
      <c r="L3268" s="283">
        <f t="shared" si="755"/>
        <v>3.4953736047983544</v>
      </c>
      <c r="M3268" s="283">
        <f t="shared" si="756"/>
        <v>0</v>
      </c>
      <c r="N3268" s="283">
        <f t="shared" si="757"/>
        <v>2.9501734199721237</v>
      </c>
      <c r="O3268" s="283">
        <f t="shared" si="758"/>
        <v>0</v>
      </c>
      <c r="P3268" s="21">
        <f t="shared" si="750"/>
        <v>0</v>
      </c>
      <c r="Q3268" s="21">
        <f t="shared" si="751"/>
        <v>0.74507607494346417</v>
      </c>
      <c r="R3268">
        <f t="shared" si="752"/>
        <v>1.0705685074825908</v>
      </c>
      <c r="S3268" s="296">
        <f t="shared" si="759"/>
        <v>0</v>
      </c>
      <c r="T3268" s="283">
        <f t="shared" si="760"/>
        <v>0</v>
      </c>
    </row>
    <row r="3269" spans="1:20" x14ac:dyDescent="0.25">
      <c r="A3269" s="286">
        <v>43237</v>
      </c>
      <c r="B3269" s="1">
        <f t="shared" si="753"/>
        <v>4</v>
      </c>
      <c r="C3269" s="285">
        <v>3</v>
      </c>
      <c r="D3269" t="s">
        <v>713</v>
      </c>
      <c r="F3269" s="16">
        <v>39</v>
      </c>
      <c r="G3269" t="str">
        <f t="shared" si="747"/>
        <v>Neither</v>
      </c>
      <c r="H3269" s="283">
        <f>IF(G3269="heating",F3269*Assumptions!M$4+Assumptions!M$7,0)</f>
        <v>0</v>
      </c>
      <c r="I3269" s="15">
        <f t="shared" si="748"/>
        <v>1.0924036124451033</v>
      </c>
      <c r="J3269" s="15">
        <f t="shared" si="749"/>
        <v>1.0020455199443592</v>
      </c>
      <c r="K3269" s="283">
        <f t="shared" si="754"/>
        <v>0</v>
      </c>
      <c r="L3269" s="283">
        <f t="shared" si="755"/>
        <v>3.4953736047983544</v>
      </c>
      <c r="M3269" s="283">
        <f t="shared" si="756"/>
        <v>0</v>
      </c>
      <c r="N3269" s="283">
        <f t="shared" si="757"/>
        <v>2.9501734199721237</v>
      </c>
      <c r="O3269" s="283">
        <f t="shared" si="758"/>
        <v>0</v>
      </c>
      <c r="P3269" s="21">
        <f t="shared" si="750"/>
        <v>0</v>
      </c>
      <c r="Q3269" s="21">
        <f t="shared" si="751"/>
        <v>0.69158980876382303</v>
      </c>
      <c r="R3269">
        <f t="shared" si="752"/>
        <v>1.0705685074825908</v>
      </c>
      <c r="S3269" s="296">
        <f t="shared" si="759"/>
        <v>0</v>
      </c>
      <c r="T3269" s="283">
        <f t="shared" si="760"/>
        <v>0</v>
      </c>
    </row>
    <row r="3270" spans="1:20" x14ac:dyDescent="0.25">
      <c r="A3270" s="286">
        <v>43237</v>
      </c>
      <c r="B3270" s="1">
        <f t="shared" si="753"/>
        <v>4</v>
      </c>
      <c r="C3270" s="285">
        <v>4</v>
      </c>
      <c r="D3270" t="s">
        <v>713</v>
      </c>
      <c r="F3270" s="16">
        <v>37</v>
      </c>
      <c r="G3270" t="str">
        <f t="shared" si="747"/>
        <v>Neither</v>
      </c>
      <c r="H3270" s="283">
        <f>IF(G3270="heating",F3270*Assumptions!M$4+Assumptions!M$7,0)</f>
        <v>0</v>
      </c>
      <c r="I3270" s="15">
        <f t="shared" si="748"/>
        <v>1.1348296917927807</v>
      </c>
      <c r="J3270" s="15">
        <f t="shared" si="749"/>
        <v>1.0020455199443592</v>
      </c>
      <c r="K3270" s="283">
        <f t="shared" si="754"/>
        <v>0</v>
      </c>
      <c r="L3270" s="283">
        <f t="shared" si="755"/>
        <v>3.3550920610042541</v>
      </c>
      <c r="M3270" s="283">
        <f t="shared" si="756"/>
        <v>0</v>
      </c>
      <c r="N3270" s="283">
        <f t="shared" si="757"/>
        <v>2.8034223547707424</v>
      </c>
      <c r="O3270" s="283">
        <f t="shared" si="758"/>
        <v>0</v>
      </c>
      <c r="P3270" s="21">
        <f t="shared" si="750"/>
        <v>0</v>
      </c>
      <c r="Q3270" s="21">
        <f t="shared" si="751"/>
        <v>0.6473875548762833</v>
      </c>
      <c r="R3270">
        <f t="shared" si="752"/>
        <v>1.0705685074825908</v>
      </c>
      <c r="S3270" s="296">
        <f t="shared" si="759"/>
        <v>0</v>
      </c>
      <c r="T3270" s="283">
        <f t="shared" si="760"/>
        <v>0</v>
      </c>
    </row>
    <row r="3271" spans="1:20" x14ac:dyDescent="0.25">
      <c r="A3271" s="286">
        <v>43237</v>
      </c>
      <c r="B3271" s="1">
        <f t="shared" si="753"/>
        <v>4</v>
      </c>
      <c r="C3271" s="285">
        <v>5</v>
      </c>
      <c r="D3271" t="s">
        <v>713</v>
      </c>
      <c r="F3271" s="16">
        <v>37</v>
      </c>
      <c r="G3271" t="str">
        <f t="shared" si="747"/>
        <v>Neither</v>
      </c>
      <c r="H3271" s="283">
        <f>IF(G3271="heating",F3271*Assumptions!M$4+Assumptions!M$7,0)</f>
        <v>0</v>
      </c>
      <c r="I3271" s="15">
        <f t="shared" si="748"/>
        <v>1.1635558681477385</v>
      </c>
      <c r="J3271" s="15">
        <f t="shared" si="749"/>
        <v>1.0020455199443592</v>
      </c>
      <c r="K3271" s="283">
        <f t="shared" si="754"/>
        <v>0</v>
      </c>
      <c r="L3271" s="283">
        <f t="shared" si="755"/>
        <v>3.3550920610042541</v>
      </c>
      <c r="M3271" s="283">
        <f t="shared" si="756"/>
        <v>0</v>
      </c>
      <c r="N3271" s="283">
        <f t="shared" si="757"/>
        <v>2.8034223547707424</v>
      </c>
      <c r="O3271" s="283">
        <f t="shared" si="758"/>
        <v>0</v>
      </c>
      <c r="P3271" s="21">
        <f t="shared" si="750"/>
        <v>0</v>
      </c>
      <c r="Q3271" s="21">
        <f t="shared" si="751"/>
        <v>0.72139578924615555</v>
      </c>
      <c r="R3271">
        <f t="shared" si="752"/>
        <v>1.0705685074825908</v>
      </c>
      <c r="S3271" s="296">
        <f t="shared" si="759"/>
        <v>0</v>
      </c>
      <c r="T3271" s="283">
        <f t="shared" si="760"/>
        <v>0</v>
      </c>
    </row>
    <row r="3272" spans="1:20" x14ac:dyDescent="0.25">
      <c r="A3272" s="286">
        <v>43237</v>
      </c>
      <c r="B3272" s="1">
        <f t="shared" si="753"/>
        <v>4</v>
      </c>
      <c r="C3272" s="285">
        <v>6</v>
      </c>
      <c r="D3272" t="s">
        <v>713</v>
      </c>
      <c r="F3272" s="16">
        <v>43</v>
      </c>
      <c r="G3272" t="str">
        <f t="shared" si="747"/>
        <v>Neither</v>
      </c>
      <c r="H3272" s="283">
        <f>IF(G3272="heating",F3272*Assumptions!M$4+Assumptions!M$7,0)</f>
        <v>0</v>
      </c>
      <c r="I3272" s="15">
        <f t="shared" si="748"/>
        <v>1.2083911162615524</v>
      </c>
      <c r="J3272" s="15">
        <f t="shared" si="749"/>
        <v>1.0020455199443592</v>
      </c>
      <c r="K3272" s="283">
        <f t="shared" si="754"/>
        <v>0</v>
      </c>
      <c r="L3272" s="283">
        <f t="shared" si="755"/>
        <v>3.7370271581932331</v>
      </c>
      <c r="M3272" s="283">
        <f t="shared" si="756"/>
        <v>0</v>
      </c>
      <c r="N3272" s="283">
        <f t="shared" si="757"/>
        <v>3.2278965655525562</v>
      </c>
      <c r="O3272" s="283">
        <f t="shared" si="758"/>
        <v>0</v>
      </c>
      <c r="P3272" s="21">
        <f t="shared" si="750"/>
        <v>0</v>
      </c>
      <c r="Q3272" s="21">
        <f t="shared" si="751"/>
        <v>0.87787080972652631</v>
      </c>
      <c r="R3272">
        <f t="shared" si="752"/>
        <v>1.0705685074825908</v>
      </c>
      <c r="S3272" s="296">
        <f t="shared" si="759"/>
        <v>0</v>
      </c>
      <c r="T3272" s="283">
        <f t="shared" si="760"/>
        <v>0</v>
      </c>
    </row>
    <row r="3273" spans="1:20" x14ac:dyDescent="0.25">
      <c r="A3273" s="286">
        <v>43237</v>
      </c>
      <c r="B3273" s="1">
        <f t="shared" si="753"/>
        <v>4</v>
      </c>
      <c r="C3273" s="285">
        <v>7</v>
      </c>
      <c r="D3273" t="s">
        <v>714</v>
      </c>
      <c r="F3273" s="16">
        <v>50</v>
      </c>
      <c r="G3273" t="str">
        <f t="shared" si="747"/>
        <v>Neither</v>
      </c>
      <c r="H3273" s="283">
        <f>IF(G3273="heating",F3273*Assumptions!M$4+Assumptions!M$7,0)</f>
        <v>0</v>
      </c>
      <c r="I3273" s="15">
        <f t="shared" si="748"/>
        <v>1.1637425769249583</v>
      </c>
      <c r="J3273" s="15">
        <f t="shared" si="749"/>
        <v>1.0020455199443592</v>
      </c>
      <c r="K3273" s="283">
        <f t="shared" si="754"/>
        <v>0</v>
      </c>
      <c r="L3273" s="283">
        <f t="shared" si="755"/>
        <v>4.0351685236640416</v>
      </c>
      <c r="M3273" s="283">
        <f t="shared" si="756"/>
        <v>0</v>
      </c>
      <c r="N3273" s="283">
        <f t="shared" si="757"/>
        <v>3.6783220436298789</v>
      </c>
      <c r="O3273" s="283">
        <f t="shared" si="758"/>
        <v>0</v>
      </c>
      <c r="P3273" s="21">
        <f t="shared" si="750"/>
        <v>0</v>
      </c>
      <c r="Q3273" s="21">
        <f t="shared" si="751"/>
        <v>0.97331382064367777</v>
      </c>
      <c r="R3273">
        <f t="shared" si="752"/>
        <v>1.0705685074825908</v>
      </c>
      <c r="S3273" s="296">
        <f t="shared" si="759"/>
        <v>0</v>
      </c>
      <c r="T3273" s="283">
        <f t="shared" si="760"/>
        <v>0</v>
      </c>
    </row>
    <row r="3274" spans="1:20" x14ac:dyDescent="0.25">
      <c r="A3274" s="286">
        <v>43237</v>
      </c>
      <c r="B3274" s="1">
        <f t="shared" si="753"/>
        <v>4</v>
      </c>
      <c r="C3274" s="285">
        <v>8</v>
      </c>
      <c r="D3274" t="s">
        <v>714</v>
      </c>
      <c r="F3274" s="16">
        <v>55</v>
      </c>
      <c r="G3274" t="str">
        <f t="shared" si="747"/>
        <v>Neither</v>
      </c>
      <c r="H3274" s="283">
        <f>IF(G3274="heating",F3274*Assumptions!M$4+Assumptions!M$7,0)</f>
        <v>0</v>
      </c>
      <c r="I3274" s="15">
        <f t="shared" si="748"/>
        <v>1.094193721037565</v>
      </c>
      <c r="J3274" s="15">
        <f t="shared" si="749"/>
        <v>1.0020455199443592</v>
      </c>
      <c r="K3274" s="283">
        <f t="shared" si="754"/>
        <v>0</v>
      </c>
      <c r="L3274" s="283">
        <f t="shared" si="755"/>
        <v>4.1851135499983272</v>
      </c>
      <c r="M3274" s="283">
        <f t="shared" si="756"/>
        <v>0</v>
      </c>
      <c r="N3274" s="283">
        <f t="shared" si="757"/>
        <v>3.9876635481217684</v>
      </c>
      <c r="O3274" s="283">
        <f t="shared" si="758"/>
        <v>0</v>
      </c>
      <c r="P3274" s="21">
        <f t="shared" si="750"/>
        <v>0</v>
      </c>
      <c r="Q3274" s="21">
        <f t="shared" si="751"/>
        <v>0.94940007506179924</v>
      </c>
      <c r="R3274">
        <f t="shared" si="752"/>
        <v>1.0705685074825908</v>
      </c>
      <c r="S3274" s="296">
        <f t="shared" si="759"/>
        <v>0</v>
      </c>
      <c r="T3274" s="283">
        <f t="shared" si="760"/>
        <v>0</v>
      </c>
    </row>
    <row r="3275" spans="1:20" x14ac:dyDescent="0.25">
      <c r="A3275" s="286">
        <v>43237</v>
      </c>
      <c r="B3275" s="1">
        <f t="shared" si="753"/>
        <v>4</v>
      </c>
      <c r="C3275" s="285">
        <v>9</v>
      </c>
      <c r="D3275" t="s">
        <v>714</v>
      </c>
      <c r="F3275" s="16">
        <v>60</v>
      </c>
      <c r="G3275" t="str">
        <f t="shared" si="747"/>
        <v>Neither</v>
      </c>
      <c r="H3275" s="283">
        <f>IF(G3275="heating",F3275*Assumptions!M$4+Assumptions!M$7,0)</f>
        <v>0</v>
      </c>
      <c r="I3275" s="15">
        <f t="shared" si="748"/>
        <v>1.0343009000871222</v>
      </c>
      <c r="J3275" s="15">
        <f t="shared" si="749"/>
        <v>1.0020455199443592</v>
      </c>
      <c r="K3275" s="283">
        <f t="shared" si="754"/>
        <v>0</v>
      </c>
      <c r="L3275" s="283">
        <f t="shared" si="755"/>
        <v>4.3500157050118275</v>
      </c>
      <c r="M3275" s="283">
        <f t="shared" si="756"/>
        <v>0</v>
      </c>
      <c r="N3275" s="283">
        <f t="shared" si="757"/>
        <v>4.2970680718837722</v>
      </c>
      <c r="O3275" s="283">
        <f t="shared" si="758"/>
        <v>0</v>
      </c>
      <c r="P3275" s="21">
        <f t="shared" si="750"/>
        <v>0</v>
      </c>
      <c r="Q3275" s="21">
        <f t="shared" si="751"/>
        <v>0.8408485371888097</v>
      </c>
      <c r="R3275">
        <f t="shared" si="752"/>
        <v>1.0705685074825908</v>
      </c>
      <c r="S3275" s="296">
        <f t="shared" si="759"/>
        <v>0</v>
      </c>
      <c r="T3275" s="283">
        <f t="shared" si="760"/>
        <v>0</v>
      </c>
    </row>
    <row r="3276" spans="1:20" x14ac:dyDescent="0.25">
      <c r="A3276" s="286">
        <v>43237</v>
      </c>
      <c r="B3276" s="1">
        <f t="shared" si="753"/>
        <v>4</v>
      </c>
      <c r="C3276" s="285">
        <v>10</v>
      </c>
      <c r="D3276" t="s">
        <v>714</v>
      </c>
      <c r="F3276" s="16">
        <v>64</v>
      </c>
      <c r="G3276" t="str">
        <f t="shared" si="747"/>
        <v>Neither</v>
      </c>
      <c r="H3276" s="283">
        <f>IF(G3276="heating",F3276*Assumptions!M$4+Assumptions!M$7,0)</f>
        <v>0</v>
      </c>
      <c r="I3276" s="15">
        <f t="shared" si="748"/>
        <v>0.98112329028689171</v>
      </c>
      <c r="J3276" s="15">
        <f t="shared" si="749"/>
        <v>1.0020455199443592</v>
      </c>
      <c r="K3276" s="283">
        <f t="shared" si="754"/>
        <v>0</v>
      </c>
      <c r="L3276" s="283">
        <f t="shared" si="755"/>
        <v>4.3818232651749627</v>
      </c>
      <c r="M3276" s="283">
        <f t="shared" si="756"/>
        <v>0</v>
      </c>
      <c r="N3276" s="283">
        <f t="shared" si="757"/>
        <v>4.3585758300027857</v>
      </c>
      <c r="O3276" s="283">
        <f t="shared" si="758"/>
        <v>0</v>
      </c>
      <c r="P3276" s="21">
        <f t="shared" si="750"/>
        <v>0</v>
      </c>
      <c r="Q3276" s="21">
        <f t="shared" si="751"/>
        <v>0.74504051125983206</v>
      </c>
      <c r="R3276">
        <f t="shared" si="752"/>
        <v>1.0705685074825908</v>
      </c>
      <c r="S3276" s="296">
        <f t="shared" si="759"/>
        <v>0</v>
      </c>
      <c r="T3276" s="283">
        <f t="shared" si="760"/>
        <v>0</v>
      </c>
    </row>
    <row r="3277" spans="1:20" x14ac:dyDescent="0.25">
      <c r="A3277" s="286">
        <v>43237</v>
      </c>
      <c r="B3277" s="1">
        <f t="shared" si="753"/>
        <v>4</v>
      </c>
      <c r="C3277" s="285">
        <v>11</v>
      </c>
      <c r="D3277" t="s">
        <v>714</v>
      </c>
      <c r="F3277" s="16">
        <v>68</v>
      </c>
      <c r="G3277" t="str">
        <f t="shared" si="747"/>
        <v>Neither</v>
      </c>
      <c r="H3277" s="283">
        <f>IF(G3277="heating",F3277*Assumptions!M$4+Assumptions!M$7,0)</f>
        <v>0</v>
      </c>
      <c r="I3277" s="15">
        <f t="shared" si="748"/>
        <v>0.94956163997961163</v>
      </c>
      <c r="J3277" s="15">
        <f t="shared" si="749"/>
        <v>1.0020455199443592</v>
      </c>
      <c r="K3277" s="283">
        <f t="shared" si="754"/>
        <v>0</v>
      </c>
      <c r="L3277" s="283">
        <f t="shared" si="755"/>
        <v>4.3818232651749627</v>
      </c>
      <c r="M3277" s="283">
        <f t="shared" si="756"/>
        <v>0</v>
      </c>
      <c r="N3277" s="283">
        <f t="shared" si="757"/>
        <v>4.3585758300027857</v>
      </c>
      <c r="O3277" s="283">
        <f t="shared" si="758"/>
        <v>0</v>
      </c>
      <c r="P3277" s="21">
        <f t="shared" si="750"/>
        <v>0</v>
      </c>
      <c r="Q3277" s="21">
        <f t="shared" si="751"/>
        <v>0.72850690893675296</v>
      </c>
      <c r="R3277">
        <f t="shared" si="752"/>
        <v>1.0705685074825908</v>
      </c>
      <c r="S3277" s="296">
        <f t="shared" si="759"/>
        <v>0</v>
      </c>
      <c r="T3277" s="283">
        <f t="shared" si="760"/>
        <v>0</v>
      </c>
    </row>
    <row r="3278" spans="1:20" x14ac:dyDescent="0.25">
      <c r="A3278" s="286">
        <v>43237</v>
      </c>
      <c r="B3278" s="1">
        <f t="shared" si="753"/>
        <v>4</v>
      </c>
      <c r="C3278" s="285">
        <v>12</v>
      </c>
      <c r="D3278" t="s">
        <v>714</v>
      </c>
      <c r="F3278" s="16">
        <v>70</v>
      </c>
      <c r="G3278" t="str">
        <f t="shared" si="747"/>
        <v>Neither</v>
      </c>
      <c r="H3278" s="283">
        <f>IF(G3278="heating",F3278*Assumptions!M$4+Assumptions!M$7,0)</f>
        <v>0</v>
      </c>
      <c r="I3278" s="15">
        <f t="shared" si="748"/>
        <v>0.91648403420261149</v>
      </c>
      <c r="J3278" s="15">
        <f t="shared" si="749"/>
        <v>1.0020455199443592</v>
      </c>
      <c r="K3278" s="283">
        <f t="shared" si="754"/>
        <v>0</v>
      </c>
      <c r="L3278" s="283">
        <f t="shared" si="755"/>
        <v>4.3818232651749627</v>
      </c>
      <c r="M3278" s="283">
        <f t="shared" si="756"/>
        <v>0</v>
      </c>
      <c r="N3278" s="283">
        <f t="shared" si="757"/>
        <v>4.3585758300027857</v>
      </c>
      <c r="O3278" s="283">
        <f t="shared" si="758"/>
        <v>0</v>
      </c>
      <c r="P3278" s="21">
        <f t="shared" si="750"/>
        <v>0</v>
      </c>
      <c r="Q3278" s="21">
        <f t="shared" si="751"/>
        <v>0.75910815787401487</v>
      </c>
      <c r="R3278">
        <f t="shared" si="752"/>
        <v>1.0705685074825908</v>
      </c>
      <c r="S3278" s="296">
        <f t="shared" si="759"/>
        <v>0</v>
      </c>
      <c r="T3278" s="283">
        <f t="shared" si="760"/>
        <v>0</v>
      </c>
    </row>
    <row r="3279" spans="1:20" x14ac:dyDescent="0.25">
      <c r="A3279" s="286">
        <v>43237</v>
      </c>
      <c r="B3279" s="1">
        <f t="shared" si="753"/>
        <v>4</v>
      </c>
      <c r="C3279" s="285">
        <v>13</v>
      </c>
      <c r="D3279" t="s">
        <v>714</v>
      </c>
      <c r="F3279" s="16">
        <v>70</v>
      </c>
      <c r="G3279" t="str">
        <f t="shared" si="747"/>
        <v>Neither</v>
      </c>
      <c r="H3279" s="283">
        <f>IF(G3279="heating",F3279*Assumptions!M$4+Assumptions!M$7,0)</f>
        <v>0</v>
      </c>
      <c r="I3279" s="15">
        <f t="shared" si="748"/>
        <v>0.90040206880052787</v>
      </c>
      <c r="J3279" s="15">
        <f t="shared" si="749"/>
        <v>1.0020455199443592</v>
      </c>
      <c r="K3279" s="283">
        <f t="shared" si="754"/>
        <v>0</v>
      </c>
      <c r="L3279" s="283">
        <f t="shared" si="755"/>
        <v>4.3818232651749627</v>
      </c>
      <c r="M3279" s="283">
        <f t="shared" si="756"/>
        <v>0</v>
      </c>
      <c r="N3279" s="283">
        <f t="shared" si="757"/>
        <v>4.3585758300027857</v>
      </c>
      <c r="O3279" s="283">
        <f t="shared" si="758"/>
        <v>0</v>
      </c>
      <c r="P3279" s="21">
        <f t="shared" si="750"/>
        <v>0</v>
      </c>
      <c r="Q3279" s="21">
        <f t="shared" si="751"/>
        <v>0.79115902007799765</v>
      </c>
      <c r="R3279">
        <f t="shared" si="752"/>
        <v>1.0705685074825908</v>
      </c>
      <c r="S3279" s="296">
        <f t="shared" si="759"/>
        <v>0</v>
      </c>
      <c r="T3279" s="283">
        <f t="shared" si="760"/>
        <v>0</v>
      </c>
    </row>
    <row r="3280" spans="1:20" x14ac:dyDescent="0.25">
      <c r="A3280" s="286">
        <v>43237</v>
      </c>
      <c r="B3280" s="1">
        <f t="shared" si="753"/>
        <v>4</v>
      </c>
      <c r="C3280" s="285">
        <v>14</v>
      </c>
      <c r="D3280" t="s">
        <v>714</v>
      </c>
      <c r="F3280" s="16">
        <v>70</v>
      </c>
      <c r="G3280" t="str">
        <f t="shared" si="747"/>
        <v>Neither</v>
      </c>
      <c r="H3280" s="283">
        <f>IF(G3280="heating",F3280*Assumptions!M$4+Assumptions!M$7,0)</f>
        <v>0</v>
      </c>
      <c r="I3280" s="15">
        <f t="shared" si="748"/>
        <v>0.86032894500746537</v>
      </c>
      <c r="J3280" s="15">
        <f t="shared" si="749"/>
        <v>1.0020455199443592</v>
      </c>
      <c r="K3280" s="283">
        <f t="shared" si="754"/>
        <v>0</v>
      </c>
      <c r="L3280" s="283">
        <f t="shared" si="755"/>
        <v>4.3818232651749627</v>
      </c>
      <c r="M3280" s="283">
        <f t="shared" si="756"/>
        <v>0</v>
      </c>
      <c r="N3280" s="283">
        <f t="shared" si="757"/>
        <v>4.3585758300027857</v>
      </c>
      <c r="O3280" s="283">
        <f t="shared" si="758"/>
        <v>0</v>
      </c>
      <c r="P3280" s="21">
        <f t="shared" si="750"/>
        <v>0</v>
      </c>
      <c r="Q3280" s="21">
        <f t="shared" si="751"/>
        <v>0.84355555031342389</v>
      </c>
      <c r="R3280">
        <f t="shared" si="752"/>
        <v>1.0705685074825908</v>
      </c>
      <c r="S3280" s="296">
        <f t="shared" si="759"/>
        <v>0</v>
      </c>
      <c r="T3280" s="283">
        <f t="shared" si="760"/>
        <v>0</v>
      </c>
    </row>
    <row r="3281" spans="1:20" x14ac:dyDescent="0.25">
      <c r="A3281" s="286">
        <v>43237</v>
      </c>
      <c r="B3281" s="1">
        <f t="shared" si="753"/>
        <v>4</v>
      </c>
      <c r="C3281" s="285">
        <v>15</v>
      </c>
      <c r="D3281" t="s">
        <v>714</v>
      </c>
      <c r="F3281" s="16">
        <v>70</v>
      </c>
      <c r="G3281" t="str">
        <f t="shared" si="747"/>
        <v>Neither</v>
      </c>
      <c r="H3281" s="283">
        <f>IF(G3281="heating",F3281*Assumptions!M$4+Assumptions!M$7,0)</f>
        <v>0</v>
      </c>
      <c r="I3281" s="15">
        <f t="shared" si="748"/>
        <v>0.85754515037175039</v>
      </c>
      <c r="J3281" s="15">
        <f t="shared" si="749"/>
        <v>1.0020455199443592</v>
      </c>
      <c r="K3281" s="283">
        <f t="shared" si="754"/>
        <v>0</v>
      </c>
      <c r="L3281" s="283">
        <f t="shared" si="755"/>
        <v>4.3818232651749627</v>
      </c>
      <c r="M3281" s="283">
        <f t="shared" si="756"/>
        <v>0</v>
      </c>
      <c r="N3281" s="283">
        <f t="shared" si="757"/>
        <v>4.3585758300027857</v>
      </c>
      <c r="O3281" s="283">
        <f t="shared" si="758"/>
        <v>0</v>
      </c>
      <c r="P3281" s="21">
        <f t="shared" si="750"/>
        <v>0</v>
      </c>
      <c r="Q3281" s="21">
        <f t="shared" si="751"/>
        <v>0.96592607327566882</v>
      </c>
      <c r="R3281">
        <f t="shared" si="752"/>
        <v>1.0705685074825908</v>
      </c>
      <c r="S3281" s="296">
        <f t="shared" si="759"/>
        <v>0</v>
      </c>
      <c r="T3281" s="283">
        <f t="shared" si="760"/>
        <v>0</v>
      </c>
    </row>
    <row r="3282" spans="1:20" x14ac:dyDescent="0.25">
      <c r="A3282" s="286">
        <v>43237</v>
      </c>
      <c r="B3282" s="1">
        <f t="shared" si="753"/>
        <v>4</v>
      </c>
      <c r="C3282" s="285">
        <v>16</v>
      </c>
      <c r="D3282" t="s">
        <v>714</v>
      </c>
      <c r="F3282" s="16">
        <v>70</v>
      </c>
      <c r="G3282" t="str">
        <f t="shared" si="747"/>
        <v>Neither</v>
      </c>
      <c r="H3282" s="283">
        <f>IF(G3282="heating",F3282*Assumptions!M$4+Assumptions!M$7,0)</f>
        <v>0</v>
      </c>
      <c r="I3282" s="15">
        <f t="shared" si="748"/>
        <v>0.88344815438260227</v>
      </c>
      <c r="J3282" s="15">
        <f t="shared" si="749"/>
        <v>1.0020455199443592</v>
      </c>
      <c r="K3282" s="283">
        <f t="shared" si="754"/>
        <v>0</v>
      </c>
      <c r="L3282" s="283">
        <f t="shared" si="755"/>
        <v>4.3818232651749627</v>
      </c>
      <c r="M3282" s="283">
        <f t="shared" si="756"/>
        <v>0</v>
      </c>
      <c r="N3282" s="283">
        <f t="shared" si="757"/>
        <v>4.3585758300027857</v>
      </c>
      <c r="O3282" s="283">
        <f t="shared" si="758"/>
        <v>0</v>
      </c>
      <c r="P3282" s="21">
        <f t="shared" si="750"/>
        <v>0</v>
      </c>
      <c r="Q3282" s="21">
        <f t="shared" si="751"/>
        <v>1.1649354943302594</v>
      </c>
      <c r="R3282">
        <f t="shared" si="752"/>
        <v>1.0705685074825908</v>
      </c>
      <c r="S3282" s="296">
        <f t="shared" si="759"/>
        <v>0</v>
      </c>
      <c r="T3282" s="283">
        <f t="shared" si="760"/>
        <v>0</v>
      </c>
    </row>
    <row r="3283" spans="1:20" x14ac:dyDescent="0.25">
      <c r="A3283" s="286">
        <v>43237</v>
      </c>
      <c r="B3283" s="1">
        <f t="shared" si="753"/>
        <v>4</v>
      </c>
      <c r="C3283" s="285">
        <v>17</v>
      </c>
      <c r="D3283" t="s">
        <v>714</v>
      </c>
      <c r="F3283" s="16">
        <v>68</v>
      </c>
      <c r="G3283" t="str">
        <f t="shared" si="747"/>
        <v>Neither</v>
      </c>
      <c r="H3283" s="283">
        <f>IF(G3283="heating",F3283*Assumptions!M$4+Assumptions!M$7,0)</f>
        <v>0</v>
      </c>
      <c r="I3283" s="15">
        <f t="shared" si="748"/>
        <v>0.94025748850374469</v>
      </c>
      <c r="J3283" s="15">
        <f t="shared" si="749"/>
        <v>1.0020455199443592</v>
      </c>
      <c r="K3283" s="283">
        <f t="shared" si="754"/>
        <v>0</v>
      </c>
      <c r="L3283" s="283">
        <f t="shared" si="755"/>
        <v>4.3818232651749627</v>
      </c>
      <c r="M3283" s="283">
        <f t="shared" si="756"/>
        <v>0</v>
      </c>
      <c r="N3283" s="283">
        <f t="shared" si="757"/>
        <v>4.3585758300027857</v>
      </c>
      <c r="O3283" s="283">
        <f t="shared" si="758"/>
        <v>0</v>
      </c>
      <c r="P3283" s="21">
        <f t="shared" si="750"/>
        <v>0</v>
      </c>
      <c r="Q3283" s="21">
        <f t="shared" si="751"/>
        <v>1.3521540118753073</v>
      </c>
      <c r="R3283">
        <f t="shared" si="752"/>
        <v>1.0705685074825908</v>
      </c>
      <c r="S3283" s="296">
        <f t="shared" si="759"/>
        <v>0</v>
      </c>
      <c r="T3283" s="283">
        <f t="shared" si="760"/>
        <v>0</v>
      </c>
    </row>
    <row r="3284" spans="1:20" x14ac:dyDescent="0.25">
      <c r="A3284" s="286">
        <v>43237</v>
      </c>
      <c r="B3284" s="1">
        <f t="shared" si="753"/>
        <v>4</v>
      </c>
      <c r="C3284" s="285">
        <v>18</v>
      </c>
      <c r="D3284" t="s">
        <v>714</v>
      </c>
      <c r="F3284" s="16">
        <v>66</v>
      </c>
      <c r="G3284" t="str">
        <f t="shared" si="747"/>
        <v>Neither</v>
      </c>
      <c r="H3284" s="283">
        <f>IF(G3284="heating",F3284*Assumptions!M$4+Assumptions!M$7,0)</f>
        <v>0</v>
      </c>
      <c r="I3284" s="15">
        <f t="shared" si="748"/>
        <v>0.98182363790757687</v>
      </c>
      <c r="J3284" s="15">
        <f t="shared" si="749"/>
        <v>1.0020455199443592</v>
      </c>
      <c r="K3284" s="283">
        <f t="shared" si="754"/>
        <v>0</v>
      </c>
      <c r="L3284" s="283">
        <f t="shared" si="755"/>
        <v>4.3818232651749627</v>
      </c>
      <c r="M3284" s="283">
        <f t="shared" si="756"/>
        <v>0</v>
      </c>
      <c r="N3284" s="283">
        <f t="shared" si="757"/>
        <v>4.3585758300027857</v>
      </c>
      <c r="O3284" s="283">
        <f t="shared" si="758"/>
        <v>0</v>
      </c>
      <c r="P3284" s="21">
        <f t="shared" si="750"/>
        <v>0</v>
      </c>
      <c r="Q3284" s="21">
        <f t="shared" si="751"/>
        <v>1.5598916921549892</v>
      </c>
      <c r="R3284">
        <f t="shared" si="752"/>
        <v>1.0705685074825908</v>
      </c>
      <c r="S3284" s="296">
        <f t="shared" si="759"/>
        <v>0</v>
      </c>
      <c r="T3284" s="283">
        <f t="shared" si="760"/>
        <v>0</v>
      </c>
    </row>
    <row r="3285" spans="1:20" x14ac:dyDescent="0.25">
      <c r="A3285" s="286">
        <v>43237</v>
      </c>
      <c r="B3285" s="1">
        <f t="shared" si="753"/>
        <v>4</v>
      </c>
      <c r="C3285" s="285">
        <v>19</v>
      </c>
      <c r="D3285" t="s">
        <v>714</v>
      </c>
      <c r="F3285" s="16">
        <v>61</v>
      </c>
      <c r="G3285" t="str">
        <f t="shared" si="747"/>
        <v>Neither</v>
      </c>
      <c r="H3285" s="283">
        <f>IF(G3285="heating",F3285*Assumptions!M$4+Assumptions!M$7,0)</f>
        <v>0</v>
      </c>
      <c r="I3285" s="15">
        <f t="shared" si="748"/>
        <v>0.98418842963438757</v>
      </c>
      <c r="J3285" s="15">
        <f t="shared" si="749"/>
        <v>1.0020455199443592</v>
      </c>
      <c r="K3285" s="283">
        <f t="shared" si="754"/>
        <v>0</v>
      </c>
      <c r="L3285" s="283">
        <f t="shared" si="755"/>
        <v>4.3818232651749627</v>
      </c>
      <c r="M3285" s="283">
        <f t="shared" si="756"/>
        <v>0</v>
      </c>
      <c r="N3285" s="283">
        <f t="shared" si="757"/>
        <v>4.3585758300027857</v>
      </c>
      <c r="O3285" s="283">
        <f t="shared" si="758"/>
        <v>0</v>
      </c>
      <c r="P3285" s="21">
        <f t="shared" si="750"/>
        <v>0</v>
      </c>
      <c r="Q3285" s="21">
        <f t="shared" si="751"/>
        <v>1.6764212681468484</v>
      </c>
      <c r="R3285">
        <f t="shared" si="752"/>
        <v>1.0705685074825908</v>
      </c>
      <c r="S3285" s="296">
        <f t="shared" si="759"/>
        <v>0</v>
      </c>
      <c r="T3285" s="283">
        <f t="shared" si="760"/>
        <v>0</v>
      </c>
    </row>
    <row r="3286" spans="1:20" x14ac:dyDescent="0.25">
      <c r="A3286" s="286">
        <v>43237</v>
      </c>
      <c r="B3286" s="1">
        <f t="shared" si="753"/>
        <v>4</v>
      </c>
      <c r="C3286" s="285">
        <v>20</v>
      </c>
      <c r="D3286" t="s">
        <v>714</v>
      </c>
      <c r="F3286" s="16">
        <v>55</v>
      </c>
      <c r="G3286" t="str">
        <f t="shared" si="747"/>
        <v>Neither</v>
      </c>
      <c r="H3286" s="283">
        <f>IF(G3286="heating",F3286*Assumptions!M$4+Assumptions!M$7,0)</f>
        <v>0</v>
      </c>
      <c r="I3286" s="15">
        <f t="shared" si="748"/>
        <v>0.97071962311712034</v>
      </c>
      <c r="J3286" s="15">
        <f t="shared" si="749"/>
        <v>1.0020455199443592</v>
      </c>
      <c r="K3286" s="283">
        <f t="shared" si="754"/>
        <v>0</v>
      </c>
      <c r="L3286" s="283">
        <f t="shared" si="755"/>
        <v>4.1851135499983272</v>
      </c>
      <c r="M3286" s="283">
        <f t="shared" si="756"/>
        <v>0</v>
      </c>
      <c r="N3286" s="283">
        <f t="shared" si="757"/>
        <v>3.9876635481217684</v>
      </c>
      <c r="O3286" s="283">
        <f t="shared" si="758"/>
        <v>0</v>
      </c>
      <c r="P3286" s="21">
        <f t="shared" si="750"/>
        <v>0</v>
      </c>
      <c r="Q3286" s="21">
        <f t="shared" si="751"/>
        <v>1.52436960139122</v>
      </c>
      <c r="R3286">
        <f t="shared" si="752"/>
        <v>1.0705685074825908</v>
      </c>
      <c r="S3286" s="296">
        <f t="shared" si="759"/>
        <v>0</v>
      </c>
      <c r="T3286" s="283">
        <f t="shared" si="760"/>
        <v>0</v>
      </c>
    </row>
    <row r="3287" spans="1:20" x14ac:dyDescent="0.25">
      <c r="A3287" s="286">
        <v>43237</v>
      </c>
      <c r="B3287" s="1">
        <f t="shared" si="753"/>
        <v>4</v>
      </c>
      <c r="C3287" s="285">
        <v>21</v>
      </c>
      <c r="D3287" t="s">
        <v>714</v>
      </c>
      <c r="F3287" s="16">
        <v>55</v>
      </c>
      <c r="G3287" t="str">
        <f t="shared" si="747"/>
        <v>Neither</v>
      </c>
      <c r="H3287" s="283">
        <f>IF(G3287="heating",F3287*Assumptions!M$4+Assumptions!M$7,0)</f>
        <v>0</v>
      </c>
      <c r="I3287" s="15">
        <f t="shared" si="748"/>
        <v>0.95751150862929935</v>
      </c>
      <c r="J3287" s="15">
        <f t="shared" si="749"/>
        <v>1.0020455199443592</v>
      </c>
      <c r="K3287" s="283">
        <f t="shared" si="754"/>
        <v>0</v>
      </c>
      <c r="L3287" s="283">
        <f t="shared" si="755"/>
        <v>4.1851135499983272</v>
      </c>
      <c r="M3287" s="283">
        <f t="shared" si="756"/>
        <v>0</v>
      </c>
      <c r="N3287" s="283">
        <f t="shared" si="757"/>
        <v>3.9876635481217684</v>
      </c>
      <c r="O3287" s="283">
        <f t="shared" si="758"/>
        <v>0</v>
      </c>
      <c r="P3287" s="21">
        <f t="shared" si="750"/>
        <v>0</v>
      </c>
      <c r="Q3287" s="21">
        <f t="shared" si="751"/>
        <v>1.4448604713749031</v>
      </c>
      <c r="R3287">
        <f t="shared" si="752"/>
        <v>1.0705685074825908</v>
      </c>
      <c r="S3287" s="296">
        <f t="shared" si="759"/>
        <v>0</v>
      </c>
      <c r="T3287" s="283">
        <f t="shared" si="760"/>
        <v>0</v>
      </c>
    </row>
    <row r="3288" spans="1:20" x14ac:dyDescent="0.25">
      <c r="A3288" s="286">
        <v>43237</v>
      </c>
      <c r="B3288" s="1">
        <f t="shared" si="753"/>
        <v>4</v>
      </c>
      <c r="C3288" s="285">
        <v>22</v>
      </c>
      <c r="D3288" t="s">
        <v>714</v>
      </c>
      <c r="F3288" s="16">
        <v>54</v>
      </c>
      <c r="G3288" t="str">
        <f t="shared" si="747"/>
        <v>Neither</v>
      </c>
      <c r="H3288" s="283">
        <f>IF(G3288="heating",F3288*Assumptions!M$4+Assumptions!M$7,0)</f>
        <v>0</v>
      </c>
      <c r="I3288" s="15">
        <f t="shared" si="748"/>
        <v>0.9426530227543114</v>
      </c>
      <c r="J3288" s="15">
        <f t="shared" si="749"/>
        <v>1.0020455199443592</v>
      </c>
      <c r="K3288" s="283">
        <f t="shared" si="754"/>
        <v>0</v>
      </c>
      <c r="L3288" s="283">
        <f t="shared" si="755"/>
        <v>4.1559947708987721</v>
      </c>
      <c r="M3288" s="283">
        <f t="shared" si="756"/>
        <v>0</v>
      </c>
      <c r="N3288" s="283">
        <f t="shared" si="757"/>
        <v>3.9259252525022648</v>
      </c>
      <c r="O3288" s="283">
        <f t="shared" si="758"/>
        <v>0</v>
      </c>
      <c r="P3288" s="21">
        <f t="shared" si="750"/>
        <v>0</v>
      </c>
      <c r="Q3288" s="21">
        <f t="shared" si="751"/>
        <v>1.2427137171080138</v>
      </c>
      <c r="R3288">
        <f t="shared" si="752"/>
        <v>1.0705685074825908</v>
      </c>
      <c r="S3288" s="296">
        <f t="shared" si="759"/>
        <v>0</v>
      </c>
      <c r="T3288" s="283">
        <f t="shared" si="760"/>
        <v>0</v>
      </c>
    </row>
    <row r="3289" spans="1:20" x14ac:dyDescent="0.25">
      <c r="A3289" s="286">
        <v>43237</v>
      </c>
      <c r="B3289" s="1">
        <f t="shared" si="753"/>
        <v>4</v>
      </c>
      <c r="C3289" s="285">
        <v>23</v>
      </c>
      <c r="D3289" t="s">
        <v>713</v>
      </c>
      <c r="F3289" s="16">
        <v>52</v>
      </c>
      <c r="G3289" t="str">
        <f t="shared" si="747"/>
        <v>Neither</v>
      </c>
      <c r="H3289" s="283">
        <f>IF(G3289="heating",F3289*Assumptions!M$4+Assumptions!M$7,0)</f>
        <v>0</v>
      </c>
      <c r="I3289" s="15">
        <f t="shared" si="748"/>
        <v>0.94450710149963013</v>
      </c>
      <c r="J3289" s="15">
        <f t="shared" si="749"/>
        <v>1.0020455199443592</v>
      </c>
      <c r="K3289" s="283">
        <f t="shared" si="754"/>
        <v>0</v>
      </c>
      <c r="L3289" s="283">
        <f t="shared" si="755"/>
        <v>4.0950984110509578</v>
      </c>
      <c r="M3289" s="283">
        <f t="shared" si="756"/>
        <v>0</v>
      </c>
      <c r="N3289" s="283">
        <f t="shared" si="757"/>
        <v>3.802065958051716</v>
      </c>
      <c r="O3289" s="283">
        <f t="shared" si="758"/>
        <v>0</v>
      </c>
      <c r="P3289" s="21">
        <f t="shared" si="750"/>
        <v>0</v>
      </c>
      <c r="Q3289" s="21">
        <f t="shared" si="751"/>
        <v>1.0297519246597011</v>
      </c>
      <c r="R3289">
        <f t="shared" si="752"/>
        <v>1.0705685074825908</v>
      </c>
      <c r="S3289" s="296">
        <f t="shared" si="759"/>
        <v>0</v>
      </c>
      <c r="T3289" s="283">
        <f t="shared" si="760"/>
        <v>0</v>
      </c>
    </row>
    <row r="3290" spans="1:20" x14ac:dyDescent="0.25">
      <c r="A3290" s="286">
        <v>43238</v>
      </c>
      <c r="B3290" s="1">
        <f t="shared" si="753"/>
        <v>5</v>
      </c>
      <c r="C3290" s="285">
        <v>0</v>
      </c>
      <c r="D3290" t="s">
        <v>713</v>
      </c>
      <c r="F3290" s="16">
        <v>50</v>
      </c>
      <c r="G3290" t="str">
        <f t="shared" si="747"/>
        <v>Neither</v>
      </c>
      <c r="H3290" s="283">
        <f>IF(G3290="heating",F3290*Assumptions!M$4+Assumptions!M$7,0)</f>
        <v>0</v>
      </c>
      <c r="I3290" s="15">
        <f t="shared" si="748"/>
        <v>0.97481507806017154</v>
      </c>
      <c r="J3290" s="15">
        <f t="shared" si="749"/>
        <v>1.0078033906966741</v>
      </c>
      <c r="K3290" s="283">
        <f t="shared" si="754"/>
        <v>0</v>
      </c>
      <c r="L3290" s="283">
        <f t="shared" si="755"/>
        <v>4.0351685236640416</v>
      </c>
      <c r="M3290" s="283">
        <f t="shared" si="756"/>
        <v>0</v>
      </c>
      <c r="N3290" s="283">
        <f t="shared" si="757"/>
        <v>3.6783220436298789</v>
      </c>
      <c r="O3290" s="283">
        <f t="shared" si="758"/>
        <v>0</v>
      </c>
      <c r="P3290" s="21">
        <f t="shared" si="750"/>
        <v>0</v>
      </c>
      <c r="Q3290" s="21">
        <f t="shared" si="751"/>
        <v>0.90668853391740301</v>
      </c>
      <c r="R3290">
        <f t="shared" si="752"/>
        <v>1.1856283047139096</v>
      </c>
      <c r="S3290" s="296">
        <f t="shared" si="759"/>
        <v>0</v>
      </c>
      <c r="T3290" s="283">
        <f t="shared" si="760"/>
        <v>0</v>
      </c>
    </row>
    <row r="3291" spans="1:20" x14ac:dyDescent="0.25">
      <c r="A3291" s="286">
        <v>43238</v>
      </c>
      <c r="B3291" s="1">
        <f t="shared" si="753"/>
        <v>5</v>
      </c>
      <c r="C3291" s="285">
        <v>1</v>
      </c>
      <c r="D3291" t="s">
        <v>713</v>
      </c>
      <c r="F3291" s="16">
        <v>50</v>
      </c>
      <c r="G3291" t="str">
        <f t="shared" si="747"/>
        <v>Neither</v>
      </c>
      <c r="H3291" s="283">
        <f>IF(G3291="heating",F3291*Assumptions!M$4+Assumptions!M$7,0)</f>
        <v>0</v>
      </c>
      <c r="I3291" s="15">
        <f t="shared" si="748"/>
        <v>1.012242869806885</v>
      </c>
      <c r="J3291" s="15">
        <f t="shared" si="749"/>
        <v>1.0078033906966741</v>
      </c>
      <c r="K3291" s="283">
        <f t="shared" si="754"/>
        <v>0</v>
      </c>
      <c r="L3291" s="283">
        <f t="shared" si="755"/>
        <v>4.0351685236640416</v>
      </c>
      <c r="M3291" s="283">
        <f t="shared" si="756"/>
        <v>0</v>
      </c>
      <c r="N3291" s="283">
        <f t="shared" si="757"/>
        <v>3.6783220436298789</v>
      </c>
      <c r="O3291" s="283">
        <f t="shared" si="758"/>
        <v>0</v>
      </c>
      <c r="P3291" s="21">
        <f t="shared" si="750"/>
        <v>0</v>
      </c>
      <c r="Q3291" s="21">
        <f t="shared" si="751"/>
        <v>0.81803459285312596</v>
      </c>
      <c r="R3291">
        <f t="shared" si="752"/>
        <v>1.1856283047139096</v>
      </c>
      <c r="S3291" s="296">
        <f t="shared" si="759"/>
        <v>0</v>
      </c>
      <c r="T3291" s="283">
        <f t="shared" si="760"/>
        <v>0</v>
      </c>
    </row>
    <row r="3292" spans="1:20" x14ac:dyDescent="0.25">
      <c r="A3292" s="286">
        <v>43238</v>
      </c>
      <c r="B3292" s="1">
        <f t="shared" si="753"/>
        <v>5</v>
      </c>
      <c r="C3292" s="285">
        <v>2</v>
      </c>
      <c r="D3292" t="s">
        <v>713</v>
      </c>
      <c r="F3292" s="16">
        <v>48</v>
      </c>
      <c r="G3292" t="str">
        <f t="shared" si="747"/>
        <v>Neither</v>
      </c>
      <c r="H3292" s="283">
        <f>IF(G3292="heating",F3292*Assumptions!M$4+Assumptions!M$7,0)</f>
        <v>0</v>
      </c>
      <c r="I3292" s="15">
        <f t="shared" si="748"/>
        <v>1.0509704703585963</v>
      </c>
      <c r="J3292" s="15">
        <f t="shared" si="749"/>
        <v>1.0078033906966741</v>
      </c>
      <c r="K3292" s="283">
        <f t="shared" si="754"/>
        <v>0</v>
      </c>
      <c r="L3292" s="283">
        <f t="shared" si="755"/>
        <v>3.9630740889572826</v>
      </c>
      <c r="M3292" s="283">
        <f t="shared" si="756"/>
        <v>0</v>
      </c>
      <c r="N3292" s="283">
        <f t="shared" si="757"/>
        <v>3.5524856183738187</v>
      </c>
      <c r="O3292" s="283">
        <f t="shared" si="758"/>
        <v>0</v>
      </c>
      <c r="P3292" s="21">
        <f t="shared" si="750"/>
        <v>0</v>
      </c>
      <c r="Q3292" s="21">
        <f t="shared" si="751"/>
        <v>0.74507607494346417</v>
      </c>
      <c r="R3292">
        <f t="shared" si="752"/>
        <v>1.1856283047139096</v>
      </c>
      <c r="S3292" s="296">
        <f t="shared" si="759"/>
        <v>0</v>
      </c>
      <c r="T3292" s="283">
        <f t="shared" si="760"/>
        <v>0</v>
      </c>
    </row>
    <row r="3293" spans="1:20" x14ac:dyDescent="0.25">
      <c r="A3293" s="286">
        <v>43238</v>
      </c>
      <c r="B3293" s="1">
        <f t="shared" si="753"/>
        <v>5</v>
      </c>
      <c r="C3293" s="285">
        <v>3</v>
      </c>
      <c r="D3293" t="s">
        <v>713</v>
      </c>
      <c r="F3293" s="16">
        <v>46</v>
      </c>
      <c r="G3293" t="str">
        <f t="shared" si="747"/>
        <v>Neither</v>
      </c>
      <c r="H3293" s="283">
        <f>IF(G3293="heating",F3293*Assumptions!M$4+Assumptions!M$7,0)</f>
        <v>0</v>
      </c>
      <c r="I3293" s="15">
        <f t="shared" si="748"/>
        <v>1.0924036124451033</v>
      </c>
      <c r="J3293" s="15">
        <f t="shared" si="749"/>
        <v>1.0078033906966741</v>
      </c>
      <c r="K3293" s="283">
        <f t="shared" si="754"/>
        <v>0</v>
      </c>
      <c r="L3293" s="283">
        <f t="shared" si="755"/>
        <v>3.8708416397494121</v>
      </c>
      <c r="M3293" s="283">
        <f t="shared" si="756"/>
        <v>0</v>
      </c>
      <c r="N3293" s="283">
        <f t="shared" si="757"/>
        <v>3.4228778732085736</v>
      </c>
      <c r="O3293" s="283">
        <f t="shared" si="758"/>
        <v>0</v>
      </c>
      <c r="P3293" s="21">
        <f t="shared" si="750"/>
        <v>0</v>
      </c>
      <c r="Q3293" s="21">
        <f t="shared" si="751"/>
        <v>0.69158980876382303</v>
      </c>
      <c r="R3293">
        <f t="shared" si="752"/>
        <v>1.1856283047139096</v>
      </c>
      <c r="S3293" s="296">
        <f t="shared" si="759"/>
        <v>0</v>
      </c>
      <c r="T3293" s="283">
        <f t="shared" si="760"/>
        <v>0</v>
      </c>
    </row>
    <row r="3294" spans="1:20" x14ac:dyDescent="0.25">
      <c r="A3294" s="286">
        <v>43238</v>
      </c>
      <c r="B3294" s="1">
        <f t="shared" si="753"/>
        <v>5</v>
      </c>
      <c r="C3294" s="285">
        <v>4</v>
      </c>
      <c r="D3294" t="s">
        <v>713</v>
      </c>
      <c r="F3294" s="16">
        <v>46</v>
      </c>
      <c r="G3294" t="str">
        <f t="shared" si="747"/>
        <v>Neither</v>
      </c>
      <c r="H3294" s="283">
        <f>IF(G3294="heating",F3294*Assumptions!M$4+Assumptions!M$7,0)</f>
        <v>0</v>
      </c>
      <c r="I3294" s="15">
        <f t="shared" si="748"/>
        <v>1.1348296917927807</v>
      </c>
      <c r="J3294" s="15">
        <f t="shared" si="749"/>
        <v>1.0078033906966741</v>
      </c>
      <c r="K3294" s="283">
        <f t="shared" si="754"/>
        <v>0</v>
      </c>
      <c r="L3294" s="283">
        <f t="shared" si="755"/>
        <v>3.8708416397494121</v>
      </c>
      <c r="M3294" s="283">
        <f t="shared" si="756"/>
        <v>0</v>
      </c>
      <c r="N3294" s="283">
        <f t="shared" si="757"/>
        <v>3.4228778732085736</v>
      </c>
      <c r="O3294" s="283">
        <f t="shared" si="758"/>
        <v>0</v>
      </c>
      <c r="P3294" s="21">
        <f t="shared" si="750"/>
        <v>0</v>
      </c>
      <c r="Q3294" s="21">
        <f t="shared" si="751"/>
        <v>0.6473875548762833</v>
      </c>
      <c r="R3294">
        <f t="shared" si="752"/>
        <v>1.1856283047139096</v>
      </c>
      <c r="S3294" s="296">
        <f t="shared" si="759"/>
        <v>0</v>
      </c>
      <c r="T3294" s="283">
        <f t="shared" si="760"/>
        <v>0</v>
      </c>
    </row>
    <row r="3295" spans="1:20" x14ac:dyDescent="0.25">
      <c r="A3295" s="286">
        <v>43238</v>
      </c>
      <c r="B3295" s="1">
        <f t="shared" si="753"/>
        <v>5</v>
      </c>
      <c r="C3295" s="285">
        <v>5</v>
      </c>
      <c r="D3295" t="s">
        <v>713</v>
      </c>
      <c r="F3295" s="16">
        <v>46</v>
      </c>
      <c r="G3295" t="str">
        <f t="shared" si="747"/>
        <v>Neither</v>
      </c>
      <c r="H3295" s="283">
        <f>IF(G3295="heating",F3295*Assumptions!M$4+Assumptions!M$7,0)</f>
        <v>0</v>
      </c>
      <c r="I3295" s="15">
        <f t="shared" si="748"/>
        <v>1.1635558681477385</v>
      </c>
      <c r="J3295" s="15">
        <f t="shared" si="749"/>
        <v>1.0078033906966741</v>
      </c>
      <c r="K3295" s="283">
        <f t="shared" si="754"/>
        <v>0</v>
      </c>
      <c r="L3295" s="283">
        <f t="shared" si="755"/>
        <v>3.8708416397494121</v>
      </c>
      <c r="M3295" s="283">
        <f t="shared" si="756"/>
        <v>0</v>
      </c>
      <c r="N3295" s="283">
        <f t="shared" si="757"/>
        <v>3.4228778732085736</v>
      </c>
      <c r="O3295" s="283">
        <f t="shared" si="758"/>
        <v>0</v>
      </c>
      <c r="P3295" s="21">
        <f t="shared" si="750"/>
        <v>0</v>
      </c>
      <c r="Q3295" s="21">
        <f t="shared" si="751"/>
        <v>0.72139578924615555</v>
      </c>
      <c r="R3295">
        <f t="shared" si="752"/>
        <v>1.1856283047139096</v>
      </c>
      <c r="S3295" s="296">
        <f t="shared" si="759"/>
        <v>0</v>
      </c>
      <c r="T3295" s="283">
        <f t="shared" si="760"/>
        <v>0</v>
      </c>
    </row>
    <row r="3296" spans="1:20" x14ac:dyDescent="0.25">
      <c r="A3296" s="286">
        <v>43238</v>
      </c>
      <c r="B3296" s="1">
        <f t="shared" si="753"/>
        <v>5</v>
      </c>
      <c r="C3296" s="285">
        <v>6</v>
      </c>
      <c r="D3296" t="s">
        <v>713</v>
      </c>
      <c r="F3296" s="16">
        <v>48</v>
      </c>
      <c r="G3296" t="str">
        <f t="shared" si="747"/>
        <v>Neither</v>
      </c>
      <c r="H3296" s="283">
        <f>IF(G3296="heating",F3296*Assumptions!M$4+Assumptions!M$7,0)</f>
        <v>0</v>
      </c>
      <c r="I3296" s="15">
        <f t="shared" si="748"/>
        <v>1.2083911162615524</v>
      </c>
      <c r="J3296" s="15">
        <f t="shared" si="749"/>
        <v>1.0078033906966741</v>
      </c>
      <c r="K3296" s="283">
        <f t="shared" si="754"/>
        <v>0</v>
      </c>
      <c r="L3296" s="283">
        <f t="shared" si="755"/>
        <v>3.9630740889572826</v>
      </c>
      <c r="M3296" s="283">
        <f t="shared" si="756"/>
        <v>0</v>
      </c>
      <c r="N3296" s="283">
        <f t="shared" si="757"/>
        <v>3.5524856183738187</v>
      </c>
      <c r="O3296" s="283">
        <f t="shared" si="758"/>
        <v>0</v>
      </c>
      <c r="P3296" s="21">
        <f t="shared" si="750"/>
        <v>0</v>
      </c>
      <c r="Q3296" s="21">
        <f t="shared" si="751"/>
        <v>0.87787080972652631</v>
      </c>
      <c r="R3296">
        <f t="shared" si="752"/>
        <v>1.1856283047139096</v>
      </c>
      <c r="S3296" s="296">
        <f t="shared" si="759"/>
        <v>0</v>
      </c>
      <c r="T3296" s="283">
        <f t="shared" si="760"/>
        <v>0</v>
      </c>
    </row>
    <row r="3297" spans="1:20" x14ac:dyDescent="0.25">
      <c r="A3297" s="286">
        <v>43238</v>
      </c>
      <c r="B3297" s="1">
        <f t="shared" si="753"/>
        <v>5</v>
      </c>
      <c r="C3297" s="285">
        <v>7</v>
      </c>
      <c r="D3297" t="s">
        <v>714</v>
      </c>
      <c r="F3297" s="16">
        <v>54</v>
      </c>
      <c r="G3297" t="str">
        <f t="shared" si="747"/>
        <v>Neither</v>
      </c>
      <c r="H3297" s="283">
        <f>IF(G3297="heating",F3297*Assumptions!M$4+Assumptions!M$7,0)</f>
        <v>0</v>
      </c>
      <c r="I3297" s="15">
        <f t="shared" si="748"/>
        <v>1.1637425769249583</v>
      </c>
      <c r="J3297" s="15">
        <f t="shared" si="749"/>
        <v>1.0078033906966741</v>
      </c>
      <c r="K3297" s="283">
        <f t="shared" si="754"/>
        <v>0</v>
      </c>
      <c r="L3297" s="283">
        <f t="shared" si="755"/>
        <v>4.1559947708987721</v>
      </c>
      <c r="M3297" s="283">
        <f t="shared" si="756"/>
        <v>0</v>
      </c>
      <c r="N3297" s="283">
        <f t="shared" si="757"/>
        <v>3.9259252525022648</v>
      </c>
      <c r="O3297" s="283">
        <f t="shared" si="758"/>
        <v>0</v>
      </c>
      <c r="P3297" s="21">
        <f t="shared" si="750"/>
        <v>0</v>
      </c>
      <c r="Q3297" s="21">
        <f t="shared" si="751"/>
        <v>0.97331382064367777</v>
      </c>
      <c r="R3297">
        <f t="shared" si="752"/>
        <v>1.1856283047139096</v>
      </c>
      <c r="S3297" s="296">
        <f t="shared" si="759"/>
        <v>0</v>
      </c>
      <c r="T3297" s="283">
        <f t="shared" si="760"/>
        <v>0</v>
      </c>
    </row>
    <row r="3298" spans="1:20" x14ac:dyDescent="0.25">
      <c r="A3298" s="286">
        <v>43238</v>
      </c>
      <c r="B3298" s="1">
        <f t="shared" si="753"/>
        <v>5</v>
      </c>
      <c r="C3298" s="285">
        <v>8</v>
      </c>
      <c r="D3298" t="s">
        <v>714</v>
      </c>
      <c r="F3298" s="16">
        <v>57</v>
      </c>
      <c r="G3298" t="str">
        <f t="shared" si="747"/>
        <v>Neither</v>
      </c>
      <c r="H3298" s="283">
        <f>IF(G3298="heating",F3298*Assumptions!M$4+Assumptions!M$7,0)</f>
        <v>0</v>
      </c>
      <c r="I3298" s="15">
        <f t="shared" si="748"/>
        <v>1.094193721037565</v>
      </c>
      <c r="J3298" s="15">
        <f t="shared" si="749"/>
        <v>1.0078033906966741</v>
      </c>
      <c r="K3298" s="283">
        <f t="shared" si="754"/>
        <v>0</v>
      </c>
      <c r="L3298" s="283">
        <f t="shared" si="755"/>
        <v>4.2530692972692208</v>
      </c>
      <c r="M3298" s="283">
        <f t="shared" si="756"/>
        <v>0</v>
      </c>
      <c r="N3298" s="283">
        <f t="shared" si="757"/>
        <v>4.1119599131986844</v>
      </c>
      <c r="O3298" s="283">
        <f t="shared" si="758"/>
        <v>0</v>
      </c>
      <c r="P3298" s="21">
        <f t="shared" si="750"/>
        <v>0</v>
      </c>
      <c r="Q3298" s="21">
        <f t="shared" si="751"/>
        <v>0.94940007506179924</v>
      </c>
      <c r="R3298">
        <f t="shared" si="752"/>
        <v>1.1856283047139096</v>
      </c>
      <c r="S3298" s="296">
        <f t="shared" si="759"/>
        <v>0</v>
      </c>
      <c r="T3298" s="283">
        <f t="shared" si="760"/>
        <v>0</v>
      </c>
    </row>
    <row r="3299" spans="1:20" x14ac:dyDescent="0.25">
      <c r="A3299" s="286">
        <v>43238</v>
      </c>
      <c r="B3299" s="1">
        <f t="shared" si="753"/>
        <v>5</v>
      </c>
      <c r="C3299" s="285">
        <v>9</v>
      </c>
      <c r="D3299" t="s">
        <v>714</v>
      </c>
      <c r="F3299" s="16">
        <v>64</v>
      </c>
      <c r="G3299" t="str">
        <f t="shared" si="747"/>
        <v>Neither</v>
      </c>
      <c r="H3299" s="283">
        <f>IF(G3299="heating",F3299*Assumptions!M$4+Assumptions!M$7,0)</f>
        <v>0</v>
      </c>
      <c r="I3299" s="15">
        <f t="shared" si="748"/>
        <v>1.0343009000871222</v>
      </c>
      <c r="J3299" s="15">
        <f t="shared" si="749"/>
        <v>1.0078033906966741</v>
      </c>
      <c r="K3299" s="283">
        <f t="shared" si="754"/>
        <v>0</v>
      </c>
      <c r="L3299" s="283">
        <f t="shared" si="755"/>
        <v>4.3818232651749627</v>
      </c>
      <c r="M3299" s="283">
        <f t="shared" si="756"/>
        <v>0</v>
      </c>
      <c r="N3299" s="283">
        <f t="shared" si="757"/>
        <v>4.3585758300027857</v>
      </c>
      <c r="O3299" s="283">
        <f t="shared" si="758"/>
        <v>0</v>
      </c>
      <c r="P3299" s="21">
        <f t="shared" si="750"/>
        <v>0</v>
      </c>
      <c r="Q3299" s="21">
        <f t="shared" si="751"/>
        <v>0.8408485371888097</v>
      </c>
      <c r="R3299">
        <f t="shared" si="752"/>
        <v>1.1856283047139096</v>
      </c>
      <c r="S3299" s="296">
        <f t="shared" si="759"/>
        <v>0</v>
      </c>
      <c r="T3299" s="283">
        <f t="shared" si="760"/>
        <v>0</v>
      </c>
    </row>
    <row r="3300" spans="1:20" x14ac:dyDescent="0.25">
      <c r="A3300" s="286">
        <v>43238</v>
      </c>
      <c r="B3300" s="1">
        <f t="shared" si="753"/>
        <v>5</v>
      </c>
      <c r="C3300" s="285">
        <v>10</v>
      </c>
      <c r="D3300" t="s">
        <v>714</v>
      </c>
      <c r="F3300" s="16">
        <v>66</v>
      </c>
      <c r="G3300" t="str">
        <f t="shared" si="747"/>
        <v>Neither</v>
      </c>
      <c r="H3300" s="283">
        <f>IF(G3300="heating",F3300*Assumptions!M$4+Assumptions!M$7,0)</f>
        <v>0</v>
      </c>
      <c r="I3300" s="15">
        <f t="shared" si="748"/>
        <v>0.98112329028689171</v>
      </c>
      <c r="J3300" s="15">
        <f t="shared" si="749"/>
        <v>1.0078033906966741</v>
      </c>
      <c r="K3300" s="283">
        <f t="shared" si="754"/>
        <v>0</v>
      </c>
      <c r="L3300" s="283">
        <f t="shared" si="755"/>
        <v>4.3818232651749627</v>
      </c>
      <c r="M3300" s="283">
        <f t="shared" si="756"/>
        <v>0</v>
      </c>
      <c r="N3300" s="283">
        <f t="shared" si="757"/>
        <v>4.3585758300027857</v>
      </c>
      <c r="O3300" s="283">
        <f t="shared" si="758"/>
        <v>0</v>
      </c>
      <c r="P3300" s="21">
        <f t="shared" si="750"/>
        <v>0</v>
      </c>
      <c r="Q3300" s="21">
        <f t="shared" si="751"/>
        <v>0.74504051125983206</v>
      </c>
      <c r="R3300">
        <f t="shared" si="752"/>
        <v>1.1856283047139096</v>
      </c>
      <c r="S3300" s="296">
        <f t="shared" si="759"/>
        <v>0</v>
      </c>
      <c r="T3300" s="283">
        <f t="shared" si="760"/>
        <v>0</v>
      </c>
    </row>
    <row r="3301" spans="1:20" x14ac:dyDescent="0.25">
      <c r="A3301" s="286">
        <v>43238</v>
      </c>
      <c r="B3301" s="1">
        <f t="shared" si="753"/>
        <v>5</v>
      </c>
      <c r="C3301" s="285">
        <v>11</v>
      </c>
      <c r="D3301" t="s">
        <v>714</v>
      </c>
      <c r="F3301" s="16">
        <v>70</v>
      </c>
      <c r="G3301" t="str">
        <f t="shared" si="747"/>
        <v>Neither</v>
      </c>
      <c r="H3301" s="283">
        <f>IF(G3301="heating",F3301*Assumptions!M$4+Assumptions!M$7,0)</f>
        <v>0</v>
      </c>
      <c r="I3301" s="15">
        <f t="shared" si="748"/>
        <v>0.94956163997961163</v>
      </c>
      <c r="J3301" s="15">
        <f t="shared" si="749"/>
        <v>1.0078033906966741</v>
      </c>
      <c r="K3301" s="283">
        <f t="shared" si="754"/>
        <v>0</v>
      </c>
      <c r="L3301" s="283">
        <f t="shared" si="755"/>
        <v>4.3818232651749627</v>
      </c>
      <c r="M3301" s="283">
        <f t="shared" si="756"/>
        <v>0</v>
      </c>
      <c r="N3301" s="283">
        <f t="shared" si="757"/>
        <v>4.3585758300027857</v>
      </c>
      <c r="O3301" s="283">
        <f t="shared" si="758"/>
        <v>0</v>
      </c>
      <c r="P3301" s="21">
        <f t="shared" si="750"/>
        <v>0</v>
      </c>
      <c r="Q3301" s="21">
        <f t="shared" si="751"/>
        <v>0.72850690893675296</v>
      </c>
      <c r="R3301">
        <f t="shared" si="752"/>
        <v>1.1856283047139096</v>
      </c>
      <c r="S3301" s="296">
        <f t="shared" si="759"/>
        <v>0</v>
      </c>
      <c r="T3301" s="283">
        <f t="shared" si="760"/>
        <v>0</v>
      </c>
    </row>
    <row r="3302" spans="1:20" x14ac:dyDescent="0.25">
      <c r="A3302" s="286">
        <v>43238</v>
      </c>
      <c r="B3302" s="1">
        <f t="shared" si="753"/>
        <v>5</v>
      </c>
      <c r="C3302" s="285">
        <v>12</v>
      </c>
      <c r="D3302" t="s">
        <v>714</v>
      </c>
      <c r="F3302" s="16">
        <v>70</v>
      </c>
      <c r="G3302" t="str">
        <f t="shared" si="747"/>
        <v>Neither</v>
      </c>
      <c r="H3302" s="283">
        <f>IF(G3302="heating",F3302*Assumptions!M$4+Assumptions!M$7,0)</f>
        <v>0</v>
      </c>
      <c r="I3302" s="15">
        <f t="shared" si="748"/>
        <v>0.91648403420261149</v>
      </c>
      <c r="J3302" s="15">
        <f t="shared" si="749"/>
        <v>1.0078033906966741</v>
      </c>
      <c r="K3302" s="283">
        <f t="shared" si="754"/>
        <v>0</v>
      </c>
      <c r="L3302" s="283">
        <f t="shared" si="755"/>
        <v>4.3818232651749627</v>
      </c>
      <c r="M3302" s="283">
        <f t="shared" si="756"/>
        <v>0</v>
      </c>
      <c r="N3302" s="283">
        <f t="shared" si="757"/>
        <v>4.3585758300027857</v>
      </c>
      <c r="O3302" s="283">
        <f t="shared" si="758"/>
        <v>0</v>
      </c>
      <c r="P3302" s="21">
        <f t="shared" si="750"/>
        <v>0</v>
      </c>
      <c r="Q3302" s="21">
        <f t="shared" si="751"/>
        <v>0.75910815787401487</v>
      </c>
      <c r="R3302">
        <f t="shared" si="752"/>
        <v>1.1856283047139096</v>
      </c>
      <c r="S3302" s="296">
        <f t="shared" si="759"/>
        <v>0</v>
      </c>
      <c r="T3302" s="283">
        <f t="shared" si="760"/>
        <v>0</v>
      </c>
    </row>
    <row r="3303" spans="1:20" x14ac:dyDescent="0.25">
      <c r="A3303" s="286">
        <v>43238</v>
      </c>
      <c r="B3303" s="1">
        <f t="shared" si="753"/>
        <v>5</v>
      </c>
      <c r="C3303" s="285">
        <v>13</v>
      </c>
      <c r="D3303" t="s">
        <v>714</v>
      </c>
      <c r="F3303" s="16">
        <v>70</v>
      </c>
      <c r="G3303" t="str">
        <f t="shared" si="747"/>
        <v>Neither</v>
      </c>
      <c r="H3303" s="283">
        <f>IF(G3303="heating",F3303*Assumptions!M$4+Assumptions!M$7,0)</f>
        <v>0</v>
      </c>
      <c r="I3303" s="15">
        <f t="shared" si="748"/>
        <v>0.90040206880052787</v>
      </c>
      <c r="J3303" s="15">
        <f t="shared" si="749"/>
        <v>1.0078033906966741</v>
      </c>
      <c r="K3303" s="283">
        <f t="shared" si="754"/>
        <v>0</v>
      </c>
      <c r="L3303" s="283">
        <f t="shared" si="755"/>
        <v>4.3818232651749627</v>
      </c>
      <c r="M3303" s="283">
        <f t="shared" si="756"/>
        <v>0</v>
      </c>
      <c r="N3303" s="283">
        <f t="shared" si="757"/>
        <v>4.3585758300027857</v>
      </c>
      <c r="O3303" s="283">
        <f t="shared" si="758"/>
        <v>0</v>
      </c>
      <c r="P3303" s="21">
        <f t="shared" si="750"/>
        <v>0</v>
      </c>
      <c r="Q3303" s="21">
        <f t="shared" si="751"/>
        <v>0.79115902007799765</v>
      </c>
      <c r="R3303">
        <f t="shared" si="752"/>
        <v>1.1856283047139096</v>
      </c>
      <c r="S3303" s="296">
        <f t="shared" si="759"/>
        <v>0</v>
      </c>
      <c r="T3303" s="283">
        <f t="shared" si="760"/>
        <v>0</v>
      </c>
    </row>
    <row r="3304" spans="1:20" x14ac:dyDescent="0.25">
      <c r="A3304" s="286">
        <v>43238</v>
      </c>
      <c r="B3304" s="1">
        <f t="shared" si="753"/>
        <v>5</v>
      </c>
      <c r="C3304" s="285">
        <v>14</v>
      </c>
      <c r="D3304" t="s">
        <v>714</v>
      </c>
      <c r="F3304" s="16">
        <v>68</v>
      </c>
      <c r="G3304" t="str">
        <f t="shared" si="747"/>
        <v>Neither</v>
      </c>
      <c r="H3304" s="283">
        <f>IF(G3304="heating",F3304*Assumptions!M$4+Assumptions!M$7,0)</f>
        <v>0</v>
      </c>
      <c r="I3304" s="15">
        <f t="shared" si="748"/>
        <v>0.86032894500746537</v>
      </c>
      <c r="J3304" s="15">
        <f t="shared" si="749"/>
        <v>1.0078033906966741</v>
      </c>
      <c r="K3304" s="283">
        <f t="shared" si="754"/>
        <v>0</v>
      </c>
      <c r="L3304" s="283">
        <f t="shared" si="755"/>
        <v>4.3818232651749627</v>
      </c>
      <c r="M3304" s="283">
        <f t="shared" si="756"/>
        <v>0</v>
      </c>
      <c r="N3304" s="283">
        <f t="shared" si="757"/>
        <v>4.3585758300027857</v>
      </c>
      <c r="O3304" s="283">
        <f t="shared" si="758"/>
        <v>0</v>
      </c>
      <c r="P3304" s="21">
        <f t="shared" si="750"/>
        <v>0</v>
      </c>
      <c r="Q3304" s="21">
        <f t="shared" si="751"/>
        <v>0.84355555031342389</v>
      </c>
      <c r="R3304">
        <f t="shared" si="752"/>
        <v>1.1856283047139096</v>
      </c>
      <c r="S3304" s="296">
        <f t="shared" si="759"/>
        <v>0</v>
      </c>
      <c r="T3304" s="283">
        <f t="shared" si="760"/>
        <v>0</v>
      </c>
    </row>
    <row r="3305" spans="1:20" x14ac:dyDescent="0.25">
      <c r="A3305" s="286">
        <v>43238</v>
      </c>
      <c r="B3305" s="1">
        <f t="shared" si="753"/>
        <v>5</v>
      </c>
      <c r="C3305" s="285">
        <v>15</v>
      </c>
      <c r="D3305" t="s">
        <v>714</v>
      </c>
      <c r="F3305" s="16">
        <v>68</v>
      </c>
      <c r="G3305" t="str">
        <f t="shared" si="747"/>
        <v>Neither</v>
      </c>
      <c r="H3305" s="283">
        <f>IF(G3305="heating",F3305*Assumptions!M$4+Assumptions!M$7,0)</f>
        <v>0</v>
      </c>
      <c r="I3305" s="15">
        <f t="shared" si="748"/>
        <v>0.85754515037175039</v>
      </c>
      <c r="J3305" s="15">
        <f t="shared" si="749"/>
        <v>1.0078033906966741</v>
      </c>
      <c r="K3305" s="283">
        <f t="shared" si="754"/>
        <v>0</v>
      </c>
      <c r="L3305" s="283">
        <f t="shared" si="755"/>
        <v>4.3818232651749627</v>
      </c>
      <c r="M3305" s="283">
        <f t="shared" si="756"/>
        <v>0</v>
      </c>
      <c r="N3305" s="283">
        <f t="shared" si="757"/>
        <v>4.3585758300027857</v>
      </c>
      <c r="O3305" s="283">
        <f t="shared" si="758"/>
        <v>0</v>
      </c>
      <c r="P3305" s="21">
        <f t="shared" si="750"/>
        <v>0</v>
      </c>
      <c r="Q3305" s="21">
        <f t="shared" si="751"/>
        <v>0.96592607327566882</v>
      </c>
      <c r="R3305">
        <f t="shared" si="752"/>
        <v>1.1856283047139096</v>
      </c>
      <c r="S3305" s="296">
        <f t="shared" si="759"/>
        <v>0</v>
      </c>
      <c r="T3305" s="283">
        <f t="shared" si="760"/>
        <v>0</v>
      </c>
    </row>
    <row r="3306" spans="1:20" x14ac:dyDescent="0.25">
      <c r="A3306" s="286">
        <v>43238</v>
      </c>
      <c r="B3306" s="1">
        <f t="shared" si="753"/>
        <v>5</v>
      </c>
      <c r="C3306" s="285">
        <v>16</v>
      </c>
      <c r="D3306" t="s">
        <v>714</v>
      </c>
      <c r="F3306" s="16">
        <v>66</v>
      </c>
      <c r="G3306" t="str">
        <f t="shared" si="747"/>
        <v>Neither</v>
      </c>
      <c r="H3306" s="283">
        <f>IF(G3306="heating",F3306*Assumptions!M$4+Assumptions!M$7,0)</f>
        <v>0</v>
      </c>
      <c r="I3306" s="15">
        <f t="shared" si="748"/>
        <v>0.88344815438260227</v>
      </c>
      <c r="J3306" s="15">
        <f t="shared" si="749"/>
        <v>1.0078033906966741</v>
      </c>
      <c r="K3306" s="283">
        <f t="shared" si="754"/>
        <v>0</v>
      </c>
      <c r="L3306" s="283">
        <f t="shared" si="755"/>
        <v>4.3818232651749627</v>
      </c>
      <c r="M3306" s="283">
        <f t="shared" si="756"/>
        <v>0</v>
      </c>
      <c r="N3306" s="283">
        <f t="shared" si="757"/>
        <v>4.3585758300027857</v>
      </c>
      <c r="O3306" s="283">
        <f t="shared" si="758"/>
        <v>0</v>
      </c>
      <c r="P3306" s="21">
        <f t="shared" si="750"/>
        <v>0</v>
      </c>
      <c r="Q3306" s="21">
        <f t="shared" si="751"/>
        <v>1.1649354943302594</v>
      </c>
      <c r="R3306">
        <f t="shared" si="752"/>
        <v>1.1856283047139096</v>
      </c>
      <c r="S3306" s="296">
        <f t="shared" si="759"/>
        <v>0</v>
      </c>
      <c r="T3306" s="283">
        <f t="shared" si="760"/>
        <v>0</v>
      </c>
    </row>
    <row r="3307" spans="1:20" x14ac:dyDescent="0.25">
      <c r="A3307" s="286">
        <v>43238</v>
      </c>
      <c r="B3307" s="1">
        <f t="shared" si="753"/>
        <v>5</v>
      </c>
      <c r="C3307" s="285">
        <v>17</v>
      </c>
      <c r="D3307" t="s">
        <v>714</v>
      </c>
      <c r="F3307" s="16">
        <v>63</v>
      </c>
      <c r="G3307" t="str">
        <f t="shared" si="747"/>
        <v>Neither</v>
      </c>
      <c r="H3307" s="283">
        <f>IF(G3307="heating",F3307*Assumptions!M$4+Assumptions!M$7,0)</f>
        <v>0</v>
      </c>
      <c r="I3307" s="15">
        <f t="shared" si="748"/>
        <v>0.94025748850374469</v>
      </c>
      <c r="J3307" s="15">
        <f t="shared" si="749"/>
        <v>1.0078033906966741</v>
      </c>
      <c r="K3307" s="283">
        <f t="shared" si="754"/>
        <v>0</v>
      </c>
      <c r="L3307" s="283">
        <f t="shared" si="755"/>
        <v>4.3818232651749627</v>
      </c>
      <c r="M3307" s="283">
        <f t="shared" si="756"/>
        <v>0</v>
      </c>
      <c r="N3307" s="283">
        <f t="shared" si="757"/>
        <v>4.3585758300027857</v>
      </c>
      <c r="O3307" s="283">
        <f t="shared" si="758"/>
        <v>0</v>
      </c>
      <c r="P3307" s="21">
        <f t="shared" si="750"/>
        <v>0</v>
      </c>
      <c r="Q3307" s="21">
        <f t="shared" si="751"/>
        <v>1.3521540118753073</v>
      </c>
      <c r="R3307">
        <f t="shared" si="752"/>
        <v>1.1856283047139096</v>
      </c>
      <c r="S3307" s="296">
        <f t="shared" si="759"/>
        <v>0</v>
      </c>
      <c r="T3307" s="283">
        <f t="shared" si="760"/>
        <v>0</v>
      </c>
    </row>
    <row r="3308" spans="1:20" x14ac:dyDescent="0.25">
      <c r="A3308" s="286">
        <v>43238</v>
      </c>
      <c r="B3308" s="1">
        <f t="shared" si="753"/>
        <v>5</v>
      </c>
      <c r="C3308" s="285">
        <v>18</v>
      </c>
      <c r="D3308" t="s">
        <v>714</v>
      </c>
      <c r="F3308" s="16">
        <v>63</v>
      </c>
      <c r="G3308" t="str">
        <f t="shared" si="747"/>
        <v>Neither</v>
      </c>
      <c r="H3308" s="283">
        <f>IF(G3308="heating",F3308*Assumptions!M$4+Assumptions!M$7,0)</f>
        <v>0</v>
      </c>
      <c r="I3308" s="15">
        <f t="shared" si="748"/>
        <v>0.98182363790757687</v>
      </c>
      <c r="J3308" s="15">
        <f t="shared" si="749"/>
        <v>1.0078033906966741</v>
      </c>
      <c r="K3308" s="283">
        <f t="shared" si="754"/>
        <v>0</v>
      </c>
      <c r="L3308" s="283">
        <f t="shared" si="755"/>
        <v>4.3818232651749627</v>
      </c>
      <c r="M3308" s="283">
        <f t="shared" si="756"/>
        <v>0</v>
      </c>
      <c r="N3308" s="283">
        <f t="shared" si="757"/>
        <v>4.3585758300027857</v>
      </c>
      <c r="O3308" s="283">
        <f t="shared" si="758"/>
        <v>0</v>
      </c>
      <c r="P3308" s="21">
        <f t="shared" si="750"/>
        <v>0</v>
      </c>
      <c r="Q3308" s="21">
        <f t="shared" si="751"/>
        <v>1.5598916921549892</v>
      </c>
      <c r="R3308">
        <f t="shared" si="752"/>
        <v>1.1856283047139096</v>
      </c>
      <c r="S3308" s="296">
        <f t="shared" si="759"/>
        <v>0</v>
      </c>
      <c r="T3308" s="283">
        <f t="shared" si="760"/>
        <v>0</v>
      </c>
    </row>
    <row r="3309" spans="1:20" x14ac:dyDescent="0.25">
      <c r="A3309" s="286">
        <v>43238</v>
      </c>
      <c r="B3309" s="1">
        <f t="shared" si="753"/>
        <v>5</v>
      </c>
      <c r="C3309" s="285">
        <v>19</v>
      </c>
      <c r="D3309" t="s">
        <v>714</v>
      </c>
      <c r="F3309" s="16">
        <v>59</v>
      </c>
      <c r="G3309" t="str">
        <f t="shared" si="747"/>
        <v>Neither</v>
      </c>
      <c r="H3309" s="283">
        <f>IF(G3309="heating",F3309*Assumptions!M$4+Assumptions!M$7,0)</f>
        <v>0</v>
      </c>
      <c r="I3309" s="15">
        <f t="shared" si="748"/>
        <v>0.98418842963438757</v>
      </c>
      <c r="J3309" s="15">
        <f t="shared" si="749"/>
        <v>1.0078033906966741</v>
      </c>
      <c r="K3309" s="283">
        <f t="shared" si="754"/>
        <v>0</v>
      </c>
      <c r="L3309" s="283">
        <f t="shared" si="755"/>
        <v>4.3182081448486933</v>
      </c>
      <c r="M3309" s="283">
        <f t="shared" si="756"/>
        <v>0</v>
      </c>
      <c r="N3309" s="283">
        <f t="shared" si="757"/>
        <v>4.2355603137647586</v>
      </c>
      <c r="O3309" s="283">
        <f t="shared" si="758"/>
        <v>0</v>
      </c>
      <c r="P3309" s="21">
        <f t="shared" si="750"/>
        <v>0</v>
      </c>
      <c r="Q3309" s="21">
        <f t="shared" si="751"/>
        <v>1.6764212681468484</v>
      </c>
      <c r="R3309">
        <f t="shared" si="752"/>
        <v>1.1856283047139096</v>
      </c>
      <c r="S3309" s="296">
        <f t="shared" si="759"/>
        <v>0</v>
      </c>
      <c r="T3309" s="283">
        <f t="shared" si="760"/>
        <v>0</v>
      </c>
    </row>
    <row r="3310" spans="1:20" x14ac:dyDescent="0.25">
      <c r="A3310" s="286">
        <v>43238</v>
      </c>
      <c r="B3310" s="1">
        <f t="shared" si="753"/>
        <v>5</v>
      </c>
      <c r="C3310" s="285">
        <v>20</v>
      </c>
      <c r="D3310" t="s">
        <v>714</v>
      </c>
      <c r="F3310" s="16">
        <v>59</v>
      </c>
      <c r="G3310" t="str">
        <f t="shared" si="747"/>
        <v>Neither</v>
      </c>
      <c r="H3310" s="283">
        <f>IF(G3310="heating",F3310*Assumptions!M$4+Assumptions!M$7,0)</f>
        <v>0</v>
      </c>
      <c r="I3310" s="15">
        <f t="shared" si="748"/>
        <v>0.97071962311712034</v>
      </c>
      <c r="J3310" s="15">
        <f t="shared" si="749"/>
        <v>1.0078033906966741</v>
      </c>
      <c r="K3310" s="283">
        <f t="shared" si="754"/>
        <v>0</v>
      </c>
      <c r="L3310" s="283">
        <f t="shared" si="755"/>
        <v>4.3182081448486933</v>
      </c>
      <c r="M3310" s="283">
        <f t="shared" si="756"/>
        <v>0</v>
      </c>
      <c r="N3310" s="283">
        <f t="shared" si="757"/>
        <v>4.2355603137647586</v>
      </c>
      <c r="O3310" s="283">
        <f t="shared" si="758"/>
        <v>0</v>
      </c>
      <c r="P3310" s="21">
        <f t="shared" si="750"/>
        <v>0</v>
      </c>
      <c r="Q3310" s="21">
        <f t="shared" si="751"/>
        <v>1.52436960139122</v>
      </c>
      <c r="R3310">
        <f t="shared" si="752"/>
        <v>1.1856283047139096</v>
      </c>
      <c r="S3310" s="296">
        <f t="shared" si="759"/>
        <v>0</v>
      </c>
      <c r="T3310" s="283">
        <f t="shared" si="760"/>
        <v>0</v>
      </c>
    </row>
    <row r="3311" spans="1:20" x14ac:dyDescent="0.25">
      <c r="A3311" s="286">
        <v>43238</v>
      </c>
      <c r="B3311" s="1">
        <f t="shared" si="753"/>
        <v>5</v>
      </c>
      <c r="C3311" s="285">
        <v>21</v>
      </c>
      <c r="D3311" t="s">
        <v>714</v>
      </c>
      <c r="F3311" s="16">
        <v>57</v>
      </c>
      <c r="G3311" t="str">
        <f t="shared" si="747"/>
        <v>Neither</v>
      </c>
      <c r="H3311" s="283">
        <f>IF(G3311="heating",F3311*Assumptions!M$4+Assumptions!M$7,0)</f>
        <v>0</v>
      </c>
      <c r="I3311" s="15">
        <f t="shared" si="748"/>
        <v>0.95751150862929935</v>
      </c>
      <c r="J3311" s="15">
        <f t="shared" si="749"/>
        <v>1.0078033906966741</v>
      </c>
      <c r="K3311" s="283">
        <f t="shared" si="754"/>
        <v>0</v>
      </c>
      <c r="L3311" s="283">
        <f t="shared" si="755"/>
        <v>4.2530692972692208</v>
      </c>
      <c r="M3311" s="283">
        <f t="shared" si="756"/>
        <v>0</v>
      </c>
      <c r="N3311" s="283">
        <f t="shared" si="757"/>
        <v>4.1119599131986844</v>
      </c>
      <c r="O3311" s="283">
        <f t="shared" si="758"/>
        <v>0</v>
      </c>
      <c r="P3311" s="21">
        <f t="shared" si="750"/>
        <v>0</v>
      </c>
      <c r="Q3311" s="21">
        <f t="shared" si="751"/>
        <v>1.4448604713749031</v>
      </c>
      <c r="R3311">
        <f t="shared" si="752"/>
        <v>1.1856283047139096</v>
      </c>
      <c r="S3311" s="296">
        <f t="shared" si="759"/>
        <v>0</v>
      </c>
      <c r="T3311" s="283">
        <f t="shared" si="760"/>
        <v>0</v>
      </c>
    </row>
    <row r="3312" spans="1:20" x14ac:dyDescent="0.25">
      <c r="A3312" s="286">
        <v>43238</v>
      </c>
      <c r="B3312" s="1">
        <f t="shared" si="753"/>
        <v>5</v>
      </c>
      <c r="C3312" s="285">
        <v>22</v>
      </c>
      <c r="D3312" t="s">
        <v>714</v>
      </c>
      <c r="F3312" s="16">
        <v>55</v>
      </c>
      <c r="G3312" t="str">
        <f t="shared" si="747"/>
        <v>Neither</v>
      </c>
      <c r="H3312" s="283">
        <f>IF(G3312="heating",F3312*Assumptions!M$4+Assumptions!M$7,0)</f>
        <v>0</v>
      </c>
      <c r="I3312" s="15">
        <f t="shared" si="748"/>
        <v>0.9426530227543114</v>
      </c>
      <c r="J3312" s="15">
        <f t="shared" si="749"/>
        <v>1.0078033906966741</v>
      </c>
      <c r="K3312" s="283">
        <f t="shared" si="754"/>
        <v>0</v>
      </c>
      <c r="L3312" s="283">
        <f t="shared" si="755"/>
        <v>4.1851135499983272</v>
      </c>
      <c r="M3312" s="283">
        <f t="shared" si="756"/>
        <v>0</v>
      </c>
      <c r="N3312" s="283">
        <f t="shared" si="757"/>
        <v>3.9876635481217684</v>
      </c>
      <c r="O3312" s="283">
        <f t="shared" si="758"/>
        <v>0</v>
      </c>
      <c r="P3312" s="21">
        <f t="shared" si="750"/>
        <v>0</v>
      </c>
      <c r="Q3312" s="21">
        <f t="shared" si="751"/>
        <v>1.2427137171080138</v>
      </c>
      <c r="R3312">
        <f t="shared" si="752"/>
        <v>1.1856283047139096</v>
      </c>
      <c r="S3312" s="296">
        <f t="shared" si="759"/>
        <v>0</v>
      </c>
      <c r="T3312" s="283">
        <f t="shared" si="760"/>
        <v>0</v>
      </c>
    </row>
    <row r="3313" spans="1:20" x14ac:dyDescent="0.25">
      <c r="A3313" s="286">
        <v>43238</v>
      </c>
      <c r="B3313" s="1">
        <f t="shared" si="753"/>
        <v>5</v>
      </c>
      <c r="C3313" s="285">
        <v>23</v>
      </c>
      <c r="D3313" t="s">
        <v>713</v>
      </c>
      <c r="F3313" s="16">
        <v>54</v>
      </c>
      <c r="G3313" t="str">
        <f t="shared" si="747"/>
        <v>Neither</v>
      </c>
      <c r="H3313" s="283">
        <f>IF(G3313="heating",F3313*Assumptions!M$4+Assumptions!M$7,0)</f>
        <v>0</v>
      </c>
      <c r="I3313" s="15">
        <f t="shared" si="748"/>
        <v>0.94450710149963013</v>
      </c>
      <c r="J3313" s="15">
        <f t="shared" si="749"/>
        <v>1.0078033906966741</v>
      </c>
      <c r="K3313" s="283">
        <f t="shared" si="754"/>
        <v>0</v>
      </c>
      <c r="L3313" s="283">
        <f t="shared" si="755"/>
        <v>4.1559947708987721</v>
      </c>
      <c r="M3313" s="283">
        <f t="shared" si="756"/>
        <v>0</v>
      </c>
      <c r="N3313" s="283">
        <f t="shared" si="757"/>
        <v>3.9259252525022648</v>
      </c>
      <c r="O3313" s="283">
        <f t="shared" si="758"/>
        <v>0</v>
      </c>
      <c r="P3313" s="21">
        <f t="shared" si="750"/>
        <v>0</v>
      </c>
      <c r="Q3313" s="21">
        <f t="shared" si="751"/>
        <v>1.0297519246597011</v>
      </c>
      <c r="R3313">
        <f t="shared" si="752"/>
        <v>1.1856283047139096</v>
      </c>
      <c r="S3313" s="296">
        <f t="shared" si="759"/>
        <v>0</v>
      </c>
      <c r="T3313" s="283">
        <f t="shared" si="760"/>
        <v>0</v>
      </c>
    </row>
    <row r="3314" spans="1:20" x14ac:dyDescent="0.25">
      <c r="A3314" s="286">
        <v>43239</v>
      </c>
      <c r="B3314" s="1">
        <f t="shared" si="753"/>
        <v>6</v>
      </c>
      <c r="C3314" s="285">
        <v>0</v>
      </c>
      <c r="D3314" t="s">
        <v>713</v>
      </c>
      <c r="F3314" s="16">
        <v>52</v>
      </c>
      <c r="G3314" t="str">
        <f t="shared" si="747"/>
        <v>Neither</v>
      </c>
      <c r="H3314" s="283">
        <f>IF(G3314="heating",F3314*Assumptions!M$4+Assumptions!M$7,0)</f>
        <v>0</v>
      </c>
      <c r="I3314" s="15">
        <f t="shared" si="748"/>
        <v>0.97481507806017154</v>
      </c>
      <c r="J3314" s="15">
        <f t="shared" si="749"/>
        <v>0.9885470267915587</v>
      </c>
      <c r="K3314" s="283">
        <f t="shared" si="754"/>
        <v>0</v>
      </c>
      <c r="L3314" s="283">
        <f t="shared" si="755"/>
        <v>4.0950984110509578</v>
      </c>
      <c r="M3314" s="283">
        <f t="shared" si="756"/>
        <v>0</v>
      </c>
      <c r="N3314" s="283">
        <f t="shared" si="757"/>
        <v>3.802065958051716</v>
      </c>
      <c r="O3314" s="283">
        <f t="shared" si="758"/>
        <v>0</v>
      </c>
      <c r="P3314" s="21">
        <f t="shared" si="750"/>
        <v>0</v>
      </c>
      <c r="Q3314" s="21">
        <f t="shared" si="751"/>
        <v>0.90668853391740301</v>
      </c>
      <c r="R3314">
        <f t="shared" si="752"/>
        <v>1.0112882868167345</v>
      </c>
      <c r="S3314" s="296">
        <f t="shared" si="759"/>
        <v>0</v>
      </c>
      <c r="T3314" s="283">
        <f t="shared" si="760"/>
        <v>0</v>
      </c>
    </row>
    <row r="3315" spans="1:20" x14ac:dyDescent="0.25">
      <c r="A3315" s="286">
        <v>43239</v>
      </c>
      <c r="B3315" s="1">
        <f t="shared" si="753"/>
        <v>6</v>
      </c>
      <c r="C3315" s="285">
        <v>1</v>
      </c>
      <c r="D3315" t="s">
        <v>713</v>
      </c>
      <c r="F3315" s="16">
        <v>54</v>
      </c>
      <c r="G3315" t="str">
        <f t="shared" si="747"/>
        <v>Neither</v>
      </c>
      <c r="H3315" s="283">
        <f>IF(G3315="heating",F3315*Assumptions!M$4+Assumptions!M$7,0)</f>
        <v>0</v>
      </c>
      <c r="I3315" s="15">
        <f t="shared" si="748"/>
        <v>1.012242869806885</v>
      </c>
      <c r="J3315" s="15">
        <f t="shared" si="749"/>
        <v>0.9885470267915587</v>
      </c>
      <c r="K3315" s="283">
        <f t="shared" si="754"/>
        <v>0</v>
      </c>
      <c r="L3315" s="283">
        <f t="shared" si="755"/>
        <v>4.1559947708987721</v>
      </c>
      <c r="M3315" s="283">
        <f t="shared" si="756"/>
        <v>0</v>
      </c>
      <c r="N3315" s="283">
        <f t="shared" si="757"/>
        <v>3.9259252525022648</v>
      </c>
      <c r="O3315" s="283">
        <f t="shared" si="758"/>
        <v>0</v>
      </c>
      <c r="P3315" s="21">
        <f t="shared" si="750"/>
        <v>0</v>
      </c>
      <c r="Q3315" s="21">
        <f t="shared" si="751"/>
        <v>0.81803459285312596</v>
      </c>
      <c r="R3315">
        <f t="shared" si="752"/>
        <v>1.0112882868167345</v>
      </c>
      <c r="S3315" s="296">
        <f t="shared" si="759"/>
        <v>0</v>
      </c>
      <c r="T3315" s="283">
        <f t="shared" si="760"/>
        <v>0</v>
      </c>
    </row>
    <row r="3316" spans="1:20" x14ac:dyDescent="0.25">
      <c r="A3316" s="286">
        <v>43239</v>
      </c>
      <c r="B3316" s="1">
        <f t="shared" si="753"/>
        <v>6</v>
      </c>
      <c r="C3316" s="285">
        <v>2</v>
      </c>
      <c r="D3316" t="s">
        <v>713</v>
      </c>
      <c r="F3316" s="16">
        <v>54</v>
      </c>
      <c r="G3316" t="str">
        <f t="shared" si="747"/>
        <v>Neither</v>
      </c>
      <c r="H3316" s="283">
        <f>IF(G3316="heating",F3316*Assumptions!M$4+Assumptions!M$7,0)</f>
        <v>0</v>
      </c>
      <c r="I3316" s="15">
        <f t="shared" si="748"/>
        <v>1.0509704703585963</v>
      </c>
      <c r="J3316" s="15">
        <f t="shared" si="749"/>
        <v>0.9885470267915587</v>
      </c>
      <c r="K3316" s="283">
        <f t="shared" si="754"/>
        <v>0</v>
      </c>
      <c r="L3316" s="283">
        <f t="shared" si="755"/>
        <v>4.1559947708987721</v>
      </c>
      <c r="M3316" s="283">
        <f t="shared" si="756"/>
        <v>0</v>
      </c>
      <c r="N3316" s="283">
        <f t="shared" si="757"/>
        <v>3.9259252525022648</v>
      </c>
      <c r="O3316" s="283">
        <f t="shared" si="758"/>
        <v>0</v>
      </c>
      <c r="P3316" s="21">
        <f t="shared" si="750"/>
        <v>0</v>
      </c>
      <c r="Q3316" s="21">
        <f t="shared" si="751"/>
        <v>0.74507607494346417</v>
      </c>
      <c r="R3316">
        <f t="shared" si="752"/>
        <v>1.0112882868167345</v>
      </c>
      <c r="S3316" s="296">
        <f t="shared" si="759"/>
        <v>0</v>
      </c>
      <c r="T3316" s="283">
        <f t="shared" si="760"/>
        <v>0</v>
      </c>
    </row>
    <row r="3317" spans="1:20" x14ac:dyDescent="0.25">
      <c r="A3317" s="286">
        <v>43239</v>
      </c>
      <c r="B3317" s="1">
        <f t="shared" si="753"/>
        <v>6</v>
      </c>
      <c r="C3317" s="285">
        <v>3</v>
      </c>
      <c r="D3317" t="s">
        <v>713</v>
      </c>
      <c r="F3317" s="16">
        <v>54</v>
      </c>
      <c r="G3317" t="str">
        <f t="shared" si="747"/>
        <v>Neither</v>
      </c>
      <c r="H3317" s="283">
        <f>IF(G3317="heating",F3317*Assumptions!M$4+Assumptions!M$7,0)</f>
        <v>0</v>
      </c>
      <c r="I3317" s="15">
        <f t="shared" si="748"/>
        <v>1.0924036124451033</v>
      </c>
      <c r="J3317" s="15">
        <f t="shared" si="749"/>
        <v>0.9885470267915587</v>
      </c>
      <c r="K3317" s="283">
        <f t="shared" si="754"/>
        <v>0</v>
      </c>
      <c r="L3317" s="283">
        <f t="shared" si="755"/>
        <v>4.1559947708987721</v>
      </c>
      <c r="M3317" s="283">
        <f t="shared" si="756"/>
        <v>0</v>
      </c>
      <c r="N3317" s="283">
        <f t="shared" si="757"/>
        <v>3.9259252525022648</v>
      </c>
      <c r="O3317" s="283">
        <f t="shared" si="758"/>
        <v>0</v>
      </c>
      <c r="P3317" s="21">
        <f t="shared" si="750"/>
        <v>0</v>
      </c>
      <c r="Q3317" s="21">
        <f t="shared" si="751"/>
        <v>0.69158980876382303</v>
      </c>
      <c r="R3317">
        <f t="shared" si="752"/>
        <v>1.0112882868167345</v>
      </c>
      <c r="S3317" s="296">
        <f t="shared" si="759"/>
        <v>0</v>
      </c>
      <c r="T3317" s="283">
        <f t="shared" si="760"/>
        <v>0</v>
      </c>
    </row>
    <row r="3318" spans="1:20" x14ac:dyDescent="0.25">
      <c r="A3318" s="286">
        <v>43239</v>
      </c>
      <c r="B3318" s="1">
        <f t="shared" si="753"/>
        <v>6</v>
      </c>
      <c r="C3318" s="285">
        <v>4</v>
      </c>
      <c r="D3318" t="s">
        <v>713</v>
      </c>
      <c r="F3318" s="16">
        <v>54</v>
      </c>
      <c r="G3318" t="str">
        <f t="shared" si="747"/>
        <v>Neither</v>
      </c>
      <c r="H3318" s="283">
        <f>IF(G3318="heating",F3318*Assumptions!M$4+Assumptions!M$7,0)</f>
        <v>0</v>
      </c>
      <c r="I3318" s="15">
        <f t="shared" si="748"/>
        <v>1.1348296917927807</v>
      </c>
      <c r="J3318" s="15">
        <f t="shared" si="749"/>
        <v>0.9885470267915587</v>
      </c>
      <c r="K3318" s="283">
        <f t="shared" si="754"/>
        <v>0</v>
      </c>
      <c r="L3318" s="283">
        <f t="shared" si="755"/>
        <v>4.1559947708987721</v>
      </c>
      <c r="M3318" s="283">
        <f t="shared" si="756"/>
        <v>0</v>
      </c>
      <c r="N3318" s="283">
        <f t="shared" si="757"/>
        <v>3.9259252525022648</v>
      </c>
      <c r="O3318" s="283">
        <f t="shared" si="758"/>
        <v>0</v>
      </c>
      <c r="P3318" s="21">
        <f t="shared" si="750"/>
        <v>0</v>
      </c>
      <c r="Q3318" s="21">
        <f t="shared" si="751"/>
        <v>0.6473875548762833</v>
      </c>
      <c r="R3318">
        <f t="shared" si="752"/>
        <v>1.0112882868167345</v>
      </c>
      <c r="S3318" s="296">
        <f t="shared" si="759"/>
        <v>0</v>
      </c>
      <c r="T3318" s="283">
        <f t="shared" si="760"/>
        <v>0</v>
      </c>
    </row>
    <row r="3319" spans="1:20" x14ac:dyDescent="0.25">
      <c r="A3319" s="286">
        <v>43239</v>
      </c>
      <c r="B3319" s="1">
        <f t="shared" si="753"/>
        <v>6</v>
      </c>
      <c r="C3319" s="285">
        <v>5</v>
      </c>
      <c r="D3319" t="s">
        <v>713</v>
      </c>
      <c r="F3319" s="16">
        <v>54</v>
      </c>
      <c r="G3319" t="str">
        <f t="shared" si="747"/>
        <v>Neither</v>
      </c>
      <c r="H3319" s="283">
        <f>IF(G3319="heating",F3319*Assumptions!M$4+Assumptions!M$7,0)</f>
        <v>0</v>
      </c>
      <c r="I3319" s="15">
        <f t="shared" si="748"/>
        <v>1.1635558681477385</v>
      </c>
      <c r="J3319" s="15">
        <f t="shared" si="749"/>
        <v>0.9885470267915587</v>
      </c>
      <c r="K3319" s="283">
        <f t="shared" si="754"/>
        <v>0</v>
      </c>
      <c r="L3319" s="283">
        <f t="shared" si="755"/>
        <v>4.1559947708987721</v>
      </c>
      <c r="M3319" s="283">
        <f t="shared" si="756"/>
        <v>0</v>
      </c>
      <c r="N3319" s="283">
        <f t="shared" si="757"/>
        <v>3.9259252525022648</v>
      </c>
      <c r="O3319" s="283">
        <f t="shared" si="758"/>
        <v>0</v>
      </c>
      <c r="P3319" s="21">
        <f t="shared" si="750"/>
        <v>0</v>
      </c>
      <c r="Q3319" s="21">
        <f t="shared" si="751"/>
        <v>0.72139578924615555</v>
      </c>
      <c r="R3319">
        <f t="shared" si="752"/>
        <v>1.0112882868167345</v>
      </c>
      <c r="S3319" s="296">
        <f t="shared" si="759"/>
        <v>0</v>
      </c>
      <c r="T3319" s="283">
        <f t="shared" si="760"/>
        <v>0</v>
      </c>
    </row>
    <row r="3320" spans="1:20" x14ac:dyDescent="0.25">
      <c r="A3320" s="286">
        <v>43239</v>
      </c>
      <c r="B3320" s="1">
        <f t="shared" si="753"/>
        <v>6</v>
      </c>
      <c r="C3320" s="285">
        <v>6</v>
      </c>
      <c r="D3320" t="s">
        <v>713</v>
      </c>
      <c r="F3320" s="16">
        <v>52</v>
      </c>
      <c r="G3320" t="str">
        <f t="shared" si="747"/>
        <v>Neither</v>
      </c>
      <c r="H3320" s="283">
        <f>IF(G3320="heating",F3320*Assumptions!M$4+Assumptions!M$7,0)</f>
        <v>0</v>
      </c>
      <c r="I3320" s="15">
        <f t="shared" si="748"/>
        <v>1.2083911162615524</v>
      </c>
      <c r="J3320" s="15">
        <f t="shared" si="749"/>
        <v>0.9885470267915587</v>
      </c>
      <c r="K3320" s="283">
        <f t="shared" si="754"/>
        <v>0</v>
      </c>
      <c r="L3320" s="283">
        <f t="shared" si="755"/>
        <v>4.0950984110509578</v>
      </c>
      <c r="M3320" s="283">
        <f t="shared" si="756"/>
        <v>0</v>
      </c>
      <c r="N3320" s="283">
        <f t="shared" si="757"/>
        <v>3.802065958051716</v>
      </c>
      <c r="O3320" s="283">
        <f t="shared" si="758"/>
        <v>0</v>
      </c>
      <c r="P3320" s="21">
        <f t="shared" si="750"/>
        <v>0</v>
      </c>
      <c r="Q3320" s="21">
        <f t="shared" si="751"/>
        <v>0.87787080972652631</v>
      </c>
      <c r="R3320">
        <f t="shared" si="752"/>
        <v>1.0112882868167345</v>
      </c>
      <c r="S3320" s="296">
        <f t="shared" si="759"/>
        <v>0</v>
      </c>
      <c r="T3320" s="283">
        <f t="shared" si="760"/>
        <v>0</v>
      </c>
    </row>
    <row r="3321" spans="1:20" x14ac:dyDescent="0.25">
      <c r="A3321" s="286">
        <v>43239</v>
      </c>
      <c r="B3321" s="1">
        <f t="shared" si="753"/>
        <v>6</v>
      </c>
      <c r="C3321" s="285">
        <v>7</v>
      </c>
      <c r="D3321" t="s">
        <v>713</v>
      </c>
      <c r="F3321" s="16">
        <v>52</v>
      </c>
      <c r="G3321" t="str">
        <f t="shared" si="747"/>
        <v>Neither</v>
      </c>
      <c r="H3321" s="283">
        <f>IF(G3321="heating",F3321*Assumptions!M$4+Assumptions!M$7,0)</f>
        <v>0</v>
      </c>
      <c r="I3321" s="15">
        <f t="shared" si="748"/>
        <v>1.1637425769249583</v>
      </c>
      <c r="J3321" s="15">
        <f t="shared" si="749"/>
        <v>0.9885470267915587</v>
      </c>
      <c r="K3321" s="283">
        <f t="shared" si="754"/>
        <v>0</v>
      </c>
      <c r="L3321" s="283">
        <f t="shared" si="755"/>
        <v>4.0950984110509578</v>
      </c>
      <c r="M3321" s="283">
        <f t="shared" si="756"/>
        <v>0</v>
      </c>
      <c r="N3321" s="283">
        <f t="shared" si="757"/>
        <v>3.802065958051716</v>
      </c>
      <c r="O3321" s="283">
        <f t="shared" si="758"/>
        <v>0</v>
      </c>
      <c r="P3321" s="21">
        <f t="shared" si="750"/>
        <v>0</v>
      </c>
      <c r="Q3321" s="21">
        <f t="shared" si="751"/>
        <v>0.97331382064367777</v>
      </c>
      <c r="R3321">
        <f t="shared" si="752"/>
        <v>1.0112882868167345</v>
      </c>
      <c r="S3321" s="296">
        <f t="shared" si="759"/>
        <v>0</v>
      </c>
      <c r="T3321" s="283">
        <f t="shared" si="760"/>
        <v>0</v>
      </c>
    </row>
    <row r="3322" spans="1:20" x14ac:dyDescent="0.25">
      <c r="A3322" s="286">
        <v>43239</v>
      </c>
      <c r="B3322" s="1">
        <f t="shared" si="753"/>
        <v>6</v>
      </c>
      <c r="C3322" s="285">
        <v>8</v>
      </c>
      <c r="D3322" t="s">
        <v>713</v>
      </c>
      <c r="F3322" s="16">
        <v>54</v>
      </c>
      <c r="G3322" t="str">
        <f t="shared" si="747"/>
        <v>Neither</v>
      </c>
      <c r="H3322" s="283">
        <f>IF(G3322="heating",F3322*Assumptions!M$4+Assumptions!M$7,0)</f>
        <v>0</v>
      </c>
      <c r="I3322" s="15">
        <f t="shared" si="748"/>
        <v>1.094193721037565</v>
      </c>
      <c r="J3322" s="15">
        <f t="shared" si="749"/>
        <v>0.9885470267915587</v>
      </c>
      <c r="K3322" s="283">
        <f t="shared" si="754"/>
        <v>0</v>
      </c>
      <c r="L3322" s="283">
        <f t="shared" si="755"/>
        <v>4.1559947708987721</v>
      </c>
      <c r="M3322" s="283">
        <f t="shared" si="756"/>
        <v>0</v>
      </c>
      <c r="N3322" s="283">
        <f t="shared" si="757"/>
        <v>3.9259252525022648</v>
      </c>
      <c r="O3322" s="283">
        <f t="shared" si="758"/>
        <v>0</v>
      </c>
      <c r="P3322" s="21">
        <f t="shared" si="750"/>
        <v>0</v>
      </c>
      <c r="Q3322" s="21">
        <f t="shared" si="751"/>
        <v>0.94940007506179924</v>
      </c>
      <c r="R3322">
        <f t="shared" si="752"/>
        <v>1.0112882868167345</v>
      </c>
      <c r="S3322" s="296">
        <f t="shared" si="759"/>
        <v>0</v>
      </c>
      <c r="T3322" s="283">
        <f t="shared" si="760"/>
        <v>0</v>
      </c>
    </row>
    <row r="3323" spans="1:20" x14ac:dyDescent="0.25">
      <c r="A3323" s="286">
        <v>43239</v>
      </c>
      <c r="B3323" s="1">
        <f t="shared" si="753"/>
        <v>6</v>
      </c>
      <c r="C3323" s="285">
        <v>9</v>
      </c>
      <c r="D3323" t="s">
        <v>713</v>
      </c>
      <c r="F3323" s="16">
        <v>52</v>
      </c>
      <c r="G3323" t="str">
        <f t="shared" si="747"/>
        <v>Neither</v>
      </c>
      <c r="H3323" s="283">
        <f>IF(G3323="heating",F3323*Assumptions!M$4+Assumptions!M$7,0)</f>
        <v>0</v>
      </c>
      <c r="I3323" s="15">
        <f t="shared" si="748"/>
        <v>1.0343009000871222</v>
      </c>
      <c r="J3323" s="15">
        <f t="shared" si="749"/>
        <v>0.9885470267915587</v>
      </c>
      <c r="K3323" s="283">
        <f t="shared" si="754"/>
        <v>0</v>
      </c>
      <c r="L3323" s="283">
        <f t="shared" si="755"/>
        <v>4.0950984110509578</v>
      </c>
      <c r="M3323" s="283">
        <f t="shared" si="756"/>
        <v>0</v>
      </c>
      <c r="N3323" s="283">
        <f t="shared" si="757"/>
        <v>3.802065958051716</v>
      </c>
      <c r="O3323" s="283">
        <f t="shared" si="758"/>
        <v>0</v>
      </c>
      <c r="P3323" s="21">
        <f t="shared" si="750"/>
        <v>0</v>
      </c>
      <c r="Q3323" s="21">
        <f t="shared" si="751"/>
        <v>0.8408485371888097</v>
      </c>
      <c r="R3323">
        <f t="shared" si="752"/>
        <v>1.0112882868167345</v>
      </c>
      <c r="S3323" s="296">
        <f t="shared" si="759"/>
        <v>0</v>
      </c>
      <c r="T3323" s="283">
        <f t="shared" si="760"/>
        <v>0</v>
      </c>
    </row>
    <row r="3324" spans="1:20" x14ac:dyDescent="0.25">
      <c r="A3324" s="286">
        <v>43239</v>
      </c>
      <c r="B3324" s="1">
        <f t="shared" si="753"/>
        <v>6</v>
      </c>
      <c r="C3324" s="285">
        <v>10</v>
      </c>
      <c r="D3324" t="s">
        <v>713</v>
      </c>
      <c r="F3324" s="16">
        <v>52</v>
      </c>
      <c r="G3324" t="str">
        <f t="shared" si="747"/>
        <v>Neither</v>
      </c>
      <c r="H3324" s="283">
        <f>IF(G3324="heating",F3324*Assumptions!M$4+Assumptions!M$7,0)</f>
        <v>0</v>
      </c>
      <c r="I3324" s="15">
        <f t="shared" si="748"/>
        <v>0.98112329028689171</v>
      </c>
      <c r="J3324" s="15">
        <f t="shared" si="749"/>
        <v>0.9885470267915587</v>
      </c>
      <c r="K3324" s="283">
        <f t="shared" si="754"/>
        <v>0</v>
      </c>
      <c r="L3324" s="283">
        <f t="shared" si="755"/>
        <v>4.0950984110509578</v>
      </c>
      <c r="M3324" s="283">
        <f t="shared" si="756"/>
        <v>0</v>
      </c>
      <c r="N3324" s="283">
        <f t="shared" si="757"/>
        <v>3.802065958051716</v>
      </c>
      <c r="O3324" s="283">
        <f t="shared" si="758"/>
        <v>0</v>
      </c>
      <c r="P3324" s="21">
        <f t="shared" si="750"/>
        <v>0</v>
      </c>
      <c r="Q3324" s="21">
        <f t="shared" si="751"/>
        <v>0.74504051125983206</v>
      </c>
      <c r="R3324">
        <f t="shared" si="752"/>
        <v>1.0112882868167345</v>
      </c>
      <c r="S3324" s="296">
        <f t="shared" si="759"/>
        <v>0</v>
      </c>
      <c r="T3324" s="283">
        <f t="shared" si="760"/>
        <v>0</v>
      </c>
    </row>
    <row r="3325" spans="1:20" x14ac:dyDescent="0.25">
      <c r="A3325" s="286">
        <v>43239</v>
      </c>
      <c r="B3325" s="1">
        <f t="shared" si="753"/>
        <v>6</v>
      </c>
      <c r="C3325" s="285">
        <v>11</v>
      </c>
      <c r="D3325" t="s">
        <v>713</v>
      </c>
      <c r="F3325" s="16">
        <v>52</v>
      </c>
      <c r="G3325" t="str">
        <f t="shared" si="747"/>
        <v>Neither</v>
      </c>
      <c r="H3325" s="283">
        <f>IF(G3325="heating",F3325*Assumptions!M$4+Assumptions!M$7,0)</f>
        <v>0</v>
      </c>
      <c r="I3325" s="15">
        <f t="shared" si="748"/>
        <v>0.94956163997961163</v>
      </c>
      <c r="J3325" s="15">
        <f t="shared" si="749"/>
        <v>0.9885470267915587</v>
      </c>
      <c r="K3325" s="283">
        <f t="shared" si="754"/>
        <v>0</v>
      </c>
      <c r="L3325" s="283">
        <f t="shared" si="755"/>
        <v>4.0950984110509578</v>
      </c>
      <c r="M3325" s="283">
        <f t="shared" si="756"/>
        <v>0</v>
      </c>
      <c r="N3325" s="283">
        <f t="shared" si="757"/>
        <v>3.802065958051716</v>
      </c>
      <c r="O3325" s="283">
        <f t="shared" si="758"/>
        <v>0</v>
      </c>
      <c r="P3325" s="21">
        <f t="shared" si="750"/>
        <v>0</v>
      </c>
      <c r="Q3325" s="21">
        <f t="shared" si="751"/>
        <v>0.72850690893675296</v>
      </c>
      <c r="R3325">
        <f t="shared" si="752"/>
        <v>1.0112882868167345</v>
      </c>
      <c r="S3325" s="296">
        <f t="shared" si="759"/>
        <v>0</v>
      </c>
      <c r="T3325" s="283">
        <f t="shared" si="760"/>
        <v>0</v>
      </c>
    </row>
    <row r="3326" spans="1:20" x14ac:dyDescent="0.25">
      <c r="A3326" s="286">
        <v>43239</v>
      </c>
      <c r="B3326" s="1">
        <f t="shared" si="753"/>
        <v>6</v>
      </c>
      <c r="C3326" s="285">
        <v>12</v>
      </c>
      <c r="D3326" t="s">
        <v>713</v>
      </c>
      <c r="F3326" s="16">
        <v>54</v>
      </c>
      <c r="G3326" t="str">
        <f t="shared" si="747"/>
        <v>Neither</v>
      </c>
      <c r="H3326" s="283">
        <f>IF(G3326="heating",F3326*Assumptions!M$4+Assumptions!M$7,0)</f>
        <v>0</v>
      </c>
      <c r="I3326" s="15">
        <f t="shared" si="748"/>
        <v>0.91648403420261149</v>
      </c>
      <c r="J3326" s="15">
        <f t="shared" si="749"/>
        <v>0.9885470267915587</v>
      </c>
      <c r="K3326" s="283">
        <f t="shared" si="754"/>
        <v>0</v>
      </c>
      <c r="L3326" s="283">
        <f t="shared" si="755"/>
        <v>4.1559947708987721</v>
      </c>
      <c r="M3326" s="283">
        <f t="shared" si="756"/>
        <v>0</v>
      </c>
      <c r="N3326" s="283">
        <f t="shared" si="757"/>
        <v>3.9259252525022648</v>
      </c>
      <c r="O3326" s="283">
        <f t="shared" si="758"/>
        <v>0</v>
      </c>
      <c r="P3326" s="21">
        <f t="shared" si="750"/>
        <v>0</v>
      </c>
      <c r="Q3326" s="21">
        <f t="shared" si="751"/>
        <v>0.75910815787401487</v>
      </c>
      <c r="R3326">
        <f t="shared" si="752"/>
        <v>1.0112882868167345</v>
      </c>
      <c r="S3326" s="296">
        <f t="shared" si="759"/>
        <v>0</v>
      </c>
      <c r="T3326" s="283">
        <f t="shared" si="760"/>
        <v>0</v>
      </c>
    </row>
    <row r="3327" spans="1:20" x14ac:dyDescent="0.25">
      <c r="A3327" s="286">
        <v>43239</v>
      </c>
      <c r="B3327" s="1">
        <f t="shared" si="753"/>
        <v>6</v>
      </c>
      <c r="C3327" s="285">
        <v>13</v>
      </c>
      <c r="D3327" t="s">
        <v>713</v>
      </c>
      <c r="F3327" s="16">
        <v>55</v>
      </c>
      <c r="G3327" t="str">
        <f t="shared" si="747"/>
        <v>Neither</v>
      </c>
      <c r="H3327" s="283">
        <f>IF(G3327="heating",F3327*Assumptions!M$4+Assumptions!M$7,0)</f>
        <v>0</v>
      </c>
      <c r="I3327" s="15">
        <f t="shared" si="748"/>
        <v>0.90040206880052787</v>
      </c>
      <c r="J3327" s="15">
        <f t="shared" si="749"/>
        <v>0.9885470267915587</v>
      </c>
      <c r="K3327" s="283">
        <f t="shared" si="754"/>
        <v>0</v>
      </c>
      <c r="L3327" s="283">
        <f t="shared" si="755"/>
        <v>4.1851135499983272</v>
      </c>
      <c r="M3327" s="283">
        <f t="shared" si="756"/>
        <v>0</v>
      </c>
      <c r="N3327" s="283">
        <f t="shared" si="757"/>
        <v>3.9876635481217684</v>
      </c>
      <c r="O3327" s="283">
        <f t="shared" si="758"/>
        <v>0</v>
      </c>
      <c r="P3327" s="21">
        <f t="shared" si="750"/>
        <v>0</v>
      </c>
      <c r="Q3327" s="21">
        <f t="shared" si="751"/>
        <v>0.79115902007799765</v>
      </c>
      <c r="R3327">
        <f t="shared" si="752"/>
        <v>1.0112882868167345</v>
      </c>
      <c r="S3327" s="296">
        <f t="shared" si="759"/>
        <v>0</v>
      </c>
      <c r="T3327" s="283">
        <f t="shared" si="760"/>
        <v>0</v>
      </c>
    </row>
    <row r="3328" spans="1:20" x14ac:dyDescent="0.25">
      <c r="A3328" s="286">
        <v>43239</v>
      </c>
      <c r="B3328" s="1">
        <f t="shared" si="753"/>
        <v>6</v>
      </c>
      <c r="C3328" s="285">
        <v>14</v>
      </c>
      <c r="D3328" t="s">
        <v>713</v>
      </c>
      <c r="F3328" s="16">
        <v>55</v>
      </c>
      <c r="G3328" t="str">
        <f t="shared" si="747"/>
        <v>Neither</v>
      </c>
      <c r="H3328" s="283">
        <f>IF(G3328="heating",F3328*Assumptions!M$4+Assumptions!M$7,0)</f>
        <v>0</v>
      </c>
      <c r="I3328" s="15">
        <f t="shared" si="748"/>
        <v>0.86032894500746537</v>
      </c>
      <c r="J3328" s="15">
        <f t="shared" si="749"/>
        <v>0.9885470267915587</v>
      </c>
      <c r="K3328" s="283">
        <f t="shared" si="754"/>
        <v>0</v>
      </c>
      <c r="L3328" s="283">
        <f t="shared" si="755"/>
        <v>4.1851135499983272</v>
      </c>
      <c r="M3328" s="283">
        <f t="shared" si="756"/>
        <v>0</v>
      </c>
      <c r="N3328" s="283">
        <f t="shared" si="757"/>
        <v>3.9876635481217684</v>
      </c>
      <c r="O3328" s="283">
        <f t="shared" si="758"/>
        <v>0</v>
      </c>
      <c r="P3328" s="21">
        <f t="shared" si="750"/>
        <v>0</v>
      </c>
      <c r="Q3328" s="21">
        <f t="shared" si="751"/>
        <v>0.84355555031342389</v>
      </c>
      <c r="R3328">
        <f t="shared" si="752"/>
        <v>1.0112882868167345</v>
      </c>
      <c r="S3328" s="296">
        <f t="shared" si="759"/>
        <v>0</v>
      </c>
      <c r="T3328" s="283">
        <f t="shared" si="760"/>
        <v>0</v>
      </c>
    </row>
    <row r="3329" spans="1:20" x14ac:dyDescent="0.25">
      <c r="A3329" s="286">
        <v>43239</v>
      </c>
      <c r="B3329" s="1">
        <f t="shared" si="753"/>
        <v>6</v>
      </c>
      <c r="C3329" s="285">
        <v>15</v>
      </c>
      <c r="D3329" t="s">
        <v>713</v>
      </c>
      <c r="F3329" s="16">
        <v>55</v>
      </c>
      <c r="G3329" t="str">
        <f t="shared" si="747"/>
        <v>Neither</v>
      </c>
      <c r="H3329" s="283">
        <f>IF(G3329="heating",F3329*Assumptions!M$4+Assumptions!M$7,0)</f>
        <v>0</v>
      </c>
      <c r="I3329" s="15">
        <f t="shared" si="748"/>
        <v>0.85754515037175039</v>
      </c>
      <c r="J3329" s="15">
        <f t="shared" si="749"/>
        <v>0.9885470267915587</v>
      </c>
      <c r="K3329" s="283">
        <f t="shared" si="754"/>
        <v>0</v>
      </c>
      <c r="L3329" s="283">
        <f t="shared" si="755"/>
        <v>4.1851135499983272</v>
      </c>
      <c r="M3329" s="283">
        <f t="shared" si="756"/>
        <v>0</v>
      </c>
      <c r="N3329" s="283">
        <f t="shared" si="757"/>
        <v>3.9876635481217684</v>
      </c>
      <c r="O3329" s="283">
        <f t="shared" si="758"/>
        <v>0</v>
      </c>
      <c r="P3329" s="21">
        <f t="shared" si="750"/>
        <v>0</v>
      </c>
      <c r="Q3329" s="21">
        <f t="shared" si="751"/>
        <v>0.96592607327566882</v>
      </c>
      <c r="R3329">
        <f t="shared" si="752"/>
        <v>1.0112882868167345</v>
      </c>
      <c r="S3329" s="296">
        <f t="shared" si="759"/>
        <v>0</v>
      </c>
      <c r="T3329" s="283">
        <f t="shared" si="760"/>
        <v>0</v>
      </c>
    </row>
    <row r="3330" spans="1:20" x14ac:dyDescent="0.25">
      <c r="A3330" s="286">
        <v>43239</v>
      </c>
      <c r="B3330" s="1">
        <f t="shared" si="753"/>
        <v>6</v>
      </c>
      <c r="C3330" s="285">
        <v>16</v>
      </c>
      <c r="D3330" t="s">
        <v>713</v>
      </c>
      <c r="F3330" s="16">
        <v>57</v>
      </c>
      <c r="G3330" t="str">
        <f t="shared" ref="G3330:G3393" si="761">VLOOKUP(A3330,U$2:W$366,3,FALSE)</f>
        <v>Neither</v>
      </c>
      <c r="H3330" s="283">
        <f>IF(G3330="heating",F3330*Assumptions!M$4+Assumptions!M$7,0)</f>
        <v>0</v>
      </c>
      <c r="I3330" s="15">
        <f t="shared" ref="I3330:I3393" si="762">VLOOKUP(C3330,AO$2:AQ$25,3,FALSE)</f>
        <v>0.88344815438260227</v>
      </c>
      <c r="J3330" s="15">
        <f t="shared" ref="J3330:J3393" si="763">VLOOKUP(B3330,AS$4:AU$10,3,FALSE)</f>
        <v>0.9885470267915587</v>
      </c>
      <c r="K3330" s="283">
        <f t="shared" si="754"/>
        <v>0</v>
      </c>
      <c r="L3330" s="283">
        <f t="shared" si="755"/>
        <v>4.2530692972692208</v>
      </c>
      <c r="M3330" s="283">
        <f t="shared" si="756"/>
        <v>0</v>
      </c>
      <c r="N3330" s="283">
        <f t="shared" si="757"/>
        <v>4.1119599131986844</v>
      </c>
      <c r="O3330" s="283">
        <f t="shared" si="758"/>
        <v>0</v>
      </c>
      <c r="P3330" s="21">
        <f t="shared" ref="P3330:P3393" si="764">IF(G3330="cooling",IF(F3330&lt;61,0.025,(F3330^2*AX$25+F3330*AY$25+AZ$25)),0)</f>
        <v>0</v>
      </c>
      <c r="Q3330" s="21">
        <f t="shared" ref="Q3330:Q3393" si="765">VLOOKUP(C3330,BB$2:BC$25,2,FALSE)</f>
        <v>1.1649354943302594</v>
      </c>
      <c r="R3330">
        <f t="shared" ref="R3330:R3393" si="766">VLOOKUP(B3330,AS$4:AV$10,4,FALSE)</f>
        <v>1.0112882868167345</v>
      </c>
      <c r="S3330" s="296">
        <f t="shared" si="759"/>
        <v>0</v>
      </c>
      <c r="T3330" s="283">
        <f t="shared" si="760"/>
        <v>0</v>
      </c>
    </row>
    <row r="3331" spans="1:20" x14ac:dyDescent="0.25">
      <c r="A3331" s="286">
        <v>43239</v>
      </c>
      <c r="B3331" s="1">
        <f t="shared" ref="B3331:B3394" si="767">WEEKDAY(A3331,2)</f>
        <v>6</v>
      </c>
      <c r="C3331" s="285">
        <v>17</v>
      </c>
      <c r="D3331" t="s">
        <v>713</v>
      </c>
      <c r="F3331" s="16">
        <v>55</v>
      </c>
      <c r="G3331" t="str">
        <f t="shared" si="761"/>
        <v>Neither</v>
      </c>
      <c r="H3331" s="283">
        <f>IF(G3331="heating",F3331*Assumptions!M$4+Assumptions!M$7,0)</f>
        <v>0</v>
      </c>
      <c r="I3331" s="15">
        <f t="shared" si="762"/>
        <v>0.94025748850374469</v>
      </c>
      <c r="J3331" s="15">
        <f t="shared" si="763"/>
        <v>0.9885470267915587</v>
      </c>
      <c r="K3331" s="283">
        <f t="shared" ref="K3331:K3394" si="768">H3331*I3331*J3331</f>
        <v>0</v>
      </c>
      <c r="L3331" s="283">
        <f t="shared" ref="L3331:L3394" si="769">VLOOKUP(F3331,BL$2:BN$92,2,FALSE)</f>
        <v>4.1851135499983272</v>
      </c>
      <c r="M3331" s="283">
        <f t="shared" ref="M3331:M3394" si="770">IF(G3331="heating",K3331*(L3331*3.412),0)</f>
        <v>0</v>
      </c>
      <c r="N3331" s="283">
        <f t="shared" ref="N3331:N3394" si="771">VLOOKUP(F3331,BL$2:BN$92,3,FALSE)</f>
        <v>3.9876635481217684</v>
      </c>
      <c r="O3331" s="283">
        <f t="shared" ref="O3331:O3394" si="772">IF(F3331&lt;=61,IF(G3331="heating",IF(F3331&gt;=5,K3331*L3331/N3331,0),0),0)</f>
        <v>0</v>
      </c>
      <c r="P3331" s="21">
        <f t="shared" si="764"/>
        <v>0</v>
      </c>
      <c r="Q3331" s="21">
        <f t="shared" si="765"/>
        <v>1.3521540118753073</v>
      </c>
      <c r="R3331">
        <f t="shared" si="766"/>
        <v>1.0112882868167345</v>
      </c>
      <c r="S3331" s="296">
        <f t="shared" ref="S3331:S3394" si="773">P3331*Q3331*R3331</f>
        <v>0</v>
      </c>
      <c r="T3331" s="283">
        <f t="shared" ref="T3331:T3394" si="774">K3331+S3331</f>
        <v>0</v>
      </c>
    </row>
    <row r="3332" spans="1:20" x14ac:dyDescent="0.25">
      <c r="A3332" s="286">
        <v>43239</v>
      </c>
      <c r="B3332" s="1">
        <f t="shared" si="767"/>
        <v>6</v>
      </c>
      <c r="C3332" s="285">
        <v>18</v>
      </c>
      <c r="D3332" t="s">
        <v>713</v>
      </c>
      <c r="F3332" s="16">
        <v>55</v>
      </c>
      <c r="G3332" t="str">
        <f t="shared" si="761"/>
        <v>Neither</v>
      </c>
      <c r="H3332" s="283">
        <f>IF(G3332="heating",F3332*Assumptions!M$4+Assumptions!M$7,0)</f>
        <v>0</v>
      </c>
      <c r="I3332" s="15">
        <f t="shared" si="762"/>
        <v>0.98182363790757687</v>
      </c>
      <c r="J3332" s="15">
        <f t="shared" si="763"/>
        <v>0.9885470267915587</v>
      </c>
      <c r="K3332" s="283">
        <f t="shared" si="768"/>
        <v>0</v>
      </c>
      <c r="L3332" s="283">
        <f t="shared" si="769"/>
        <v>4.1851135499983272</v>
      </c>
      <c r="M3332" s="283">
        <f t="shared" si="770"/>
        <v>0</v>
      </c>
      <c r="N3332" s="283">
        <f t="shared" si="771"/>
        <v>3.9876635481217684</v>
      </c>
      <c r="O3332" s="283">
        <f t="shared" si="772"/>
        <v>0</v>
      </c>
      <c r="P3332" s="21">
        <f t="shared" si="764"/>
        <v>0</v>
      </c>
      <c r="Q3332" s="21">
        <f t="shared" si="765"/>
        <v>1.5598916921549892</v>
      </c>
      <c r="R3332">
        <f t="shared" si="766"/>
        <v>1.0112882868167345</v>
      </c>
      <c r="S3332" s="296">
        <f t="shared" si="773"/>
        <v>0</v>
      </c>
      <c r="T3332" s="283">
        <f t="shared" si="774"/>
        <v>0</v>
      </c>
    </row>
    <row r="3333" spans="1:20" x14ac:dyDescent="0.25">
      <c r="A3333" s="286">
        <v>43239</v>
      </c>
      <c r="B3333" s="1">
        <f t="shared" si="767"/>
        <v>6</v>
      </c>
      <c r="C3333" s="285">
        <v>19</v>
      </c>
      <c r="D3333" t="s">
        <v>713</v>
      </c>
      <c r="F3333" s="16">
        <v>54</v>
      </c>
      <c r="G3333" t="str">
        <f t="shared" si="761"/>
        <v>Neither</v>
      </c>
      <c r="H3333" s="283">
        <f>IF(G3333="heating",F3333*Assumptions!M$4+Assumptions!M$7,0)</f>
        <v>0</v>
      </c>
      <c r="I3333" s="15">
        <f t="shared" si="762"/>
        <v>0.98418842963438757</v>
      </c>
      <c r="J3333" s="15">
        <f t="shared" si="763"/>
        <v>0.9885470267915587</v>
      </c>
      <c r="K3333" s="283">
        <f t="shared" si="768"/>
        <v>0</v>
      </c>
      <c r="L3333" s="283">
        <f t="shared" si="769"/>
        <v>4.1559947708987721</v>
      </c>
      <c r="M3333" s="283">
        <f t="shared" si="770"/>
        <v>0</v>
      </c>
      <c r="N3333" s="283">
        <f t="shared" si="771"/>
        <v>3.9259252525022648</v>
      </c>
      <c r="O3333" s="283">
        <f t="shared" si="772"/>
        <v>0</v>
      </c>
      <c r="P3333" s="21">
        <f t="shared" si="764"/>
        <v>0</v>
      </c>
      <c r="Q3333" s="21">
        <f t="shared" si="765"/>
        <v>1.6764212681468484</v>
      </c>
      <c r="R3333">
        <f t="shared" si="766"/>
        <v>1.0112882868167345</v>
      </c>
      <c r="S3333" s="296">
        <f t="shared" si="773"/>
        <v>0</v>
      </c>
      <c r="T3333" s="283">
        <f t="shared" si="774"/>
        <v>0</v>
      </c>
    </row>
    <row r="3334" spans="1:20" x14ac:dyDescent="0.25">
      <c r="A3334" s="286">
        <v>43239</v>
      </c>
      <c r="B3334" s="1">
        <f t="shared" si="767"/>
        <v>6</v>
      </c>
      <c r="C3334" s="285">
        <v>20</v>
      </c>
      <c r="D3334" t="s">
        <v>713</v>
      </c>
      <c r="F3334" s="16">
        <v>54</v>
      </c>
      <c r="G3334" t="str">
        <f t="shared" si="761"/>
        <v>Neither</v>
      </c>
      <c r="H3334" s="283">
        <f>IF(G3334="heating",F3334*Assumptions!M$4+Assumptions!M$7,0)</f>
        <v>0</v>
      </c>
      <c r="I3334" s="15">
        <f t="shared" si="762"/>
        <v>0.97071962311712034</v>
      </c>
      <c r="J3334" s="15">
        <f t="shared" si="763"/>
        <v>0.9885470267915587</v>
      </c>
      <c r="K3334" s="283">
        <f t="shared" si="768"/>
        <v>0</v>
      </c>
      <c r="L3334" s="283">
        <f t="shared" si="769"/>
        <v>4.1559947708987721</v>
      </c>
      <c r="M3334" s="283">
        <f t="shared" si="770"/>
        <v>0</v>
      </c>
      <c r="N3334" s="283">
        <f t="shared" si="771"/>
        <v>3.9259252525022648</v>
      </c>
      <c r="O3334" s="283">
        <f t="shared" si="772"/>
        <v>0</v>
      </c>
      <c r="P3334" s="21">
        <f t="shared" si="764"/>
        <v>0</v>
      </c>
      <c r="Q3334" s="21">
        <f t="shared" si="765"/>
        <v>1.52436960139122</v>
      </c>
      <c r="R3334">
        <f t="shared" si="766"/>
        <v>1.0112882868167345</v>
      </c>
      <c r="S3334" s="296">
        <f t="shared" si="773"/>
        <v>0</v>
      </c>
      <c r="T3334" s="283">
        <f t="shared" si="774"/>
        <v>0</v>
      </c>
    </row>
    <row r="3335" spans="1:20" x14ac:dyDescent="0.25">
      <c r="A3335" s="286">
        <v>43239</v>
      </c>
      <c r="B3335" s="1">
        <f t="shared" si="767"/>
        <v>6</v>
      </c>
      <c r="C3335" s="285">
        <v>21</v>
      </c>
      <c r="D3335" t="s">
        <v>713</v>
      </c>
      <c r="F3335" s="16">
        <v>52</v>
      </c>
      <c r="G3335" t="str">
        <f t="shared" si="761"/>
        <v>Neither</v>
      </c>
      <c r="H3335" s="283">
        <f>IF(G3335="heating",F3335*Assumptions!M$4+Assumptions!M$7,0)</f>
        <v>0</v>
      </c>
      <c r="I3335" s="15">
        <f t="shared" si="762"/>
        <v>0.95751150862929935</v>
      </c>
      <c r="J3335" s="15">
        <f t="shared" si="763"/>
        <v>0.9885470267915587</v>
      </c>
      <c r="K3335" s="283">
        <f t="shared" si="768"/>
        <v>0</v>
      </c>
      <c r="L3335" s="283">
        <f t="shared" si="769"/>
        <v>4.0950984110509578</v>
      </c>
      <c r="M3335" s="283">
        <f t="shared" si="770"/>
        <v>0</v>
      </c>
      <c r="N3335" s="283">
        <f t="shared" si="771"/>
        <v>3.802065958051716</v>
      </c>
      <c r="O3335" s="283">
        <f t="shared" si="772"/>
        <v>0</v>
      </c>
      <c r="P3335" s="21">
        <f t="shared" si="764"/>
        <v>0</v>
      </c>
      <c r="Q3335" s="21">
        <f t="shared" si="765"/>
        <v>1.4448604713749031</v>
      </c>
      <c r="R3335">
        <f t="shared" si="766"/>
        <v>1.0112882868167345</v>
      </c>
      <c r="S3335" s="296">
        <f t="shared" si="773"/>
        <v>0</v>
      </c>
      <c r="T3335" s="283">
        <f t="shared" si="774"/>
        <v>0</v>
      </c>
    </row>
    <row r="3336" spans="1:20" x14ac:dyDescent="0.25">
      <c r="A3336" s="286">
        <v>43239</v>
      </c>
      <c r="B3336" s="1">
        <f t="shared" si="767"/>
        <v>6</v>
      </c>
      <c r="C3336" s="285">
        <v>22</v>
      </c>
      <c r="D3336" t="s">
        <v>713</v>
      </c>
      <c r="F3336" s="16">
        <v>52</v>
      </c>
      <c r="G3336" t="str">
        <f t="shared" si="761"/>
        <v>Neither</v>
      </c>
      <c r="H3336" s="283">
        <f>IF(G3336="heating",F3336*Assumptions!M$4+Assumptions!M$7,0)</f>
        <v>0</v>
      </c>
      <c r="I3336" s="15">
        <f t="shared" si="762"/>
        <v>0.9426530227543114</v>
      </c>
      <c r="J3336" s="15">
        <f t="shared" si="763"/>
        <v>0.9885470267915587</v>
      </c>
      <c r="K3336" s="283">
        <f t="shared" si="768"/>
        <v>0</v>
      </c>
      <c r="L3336" s="283">
        <f t="shared" si="769"/>
        <v>4.0950984110509578</v>
      </c>
      <c r="M3336" s="283">
        <f t="shared" si="770"/>
        <v>0</v>
      </c>
      <c r="N3336" s="283">
        <f t="shared" si="771"/>
        <v>3.802065958051716</v>
      </c>
      <c r="O3336" s="283">
        <f t="shared" si="772"/>
        <v>0</v>
      </c>
      <c r="P3336" s="21">
        <f t="shared" si="764"/>
        <v>0</v>
      </c>
      <c r="Q3336" s="21">
        <f t="shared" si="765"/>
        <v>1.2427137171080138</v>
      </c>
      <c r="R3336">
        <f t="shared" si="766"/>
        <v>1.0112882868167345</v>
      </c>
      <c r="S3336" s="296">
        <f t="shared" si="773"/>
        <v>0</v>
      </c>
      <c r="T3336" s="283">
        <f t="shared" si="774"/>
        <v>0</v>
      </c>
    </row>
    <row r="3337" spans="1:20" x14ac:dyDescent="0.25">
      <c r="A3337" s="286">
        <v>43239</v>
      </c>
      <c r="B3337" s="1">
        <f t="shared" si="767"/>
        <v>6</v>
      </c>
      <c r="C3337" s="285">
        <v>23</v>
      </c>
      <c r="D3337" t="s">
        <v>713</v>
      </c>
      <c r="F3337" s="16">
        <v>48</v>
      </c>
      <c r="G3337" t="str">
        <f t="shared" si="761"/>
        <v>Neither</v>
      </c>
      <c r="H3337" s="283">
        <f>IF(G3337="heating",F3337*Assumptions!M$4+Assumptions!M$7,0)</f>
        <v>0</v>
      </c>
      <c r="I3337" s="15">
        <f t="shared" si="762"/>
        <v>0.94450710149963013</v>
      </c>
      <c r="J3337" s="15">
        <f t="shared" si="763"/>
        <v>0.9885470267915587</v>
      </c>
      <c r="K3337" s="283">
        <f t="shared" si="768"/>
        <v>0</v>
      </c>
      <c r="L3337" s="283">
        <f t="shared" si="769"/>
        <v>3.9630740889572826</v>
      </c>
      <c r="M3337" s="283">
        <f t="shared" si="770"/>
        <v>0</v>
      </c>
      <c r="N3337" s="283">
        <f t="shared" si="771"/>
        <v>3.5524856183738187</v>
      </c>
      <c r="O3337" s="283">
        <f t="shared" si="772"/>
        <v>0</v>
      </c>
      <c r="P3337" s="21">
        <f t="shared" si="764"/>
        <v>0</v>
      </c>
      <c r="Q3337" s="21">
        <f t="shared" si="765"/>
        <v>1.0297519246597011</v>
      </c>
      <c r="R3337">
        <f t="shared" si="766"/>
        <v>1.0112882868167345</v>
      </c>
      <c r="S3337" s="296">
        <f t="shared" si="773"/>
        <v>0</v>
      </c>
      <c r="T3337" s="283">
        <f t="shared" si="774"/>
        <v>0</v>
      </c>
    </row>
    <row r="3338" spans="1:20" x14ac:dyDescent="0.25">
      <c r="A3338" s="286">
        <v>43240</v>
      </c>
      <c r="B3338" s="1">
        <f t="shared" si="767"/>
        <v>7</v>
      </c>
      <c r="C3338" s="285">
        <v>0</v>
      </c>
      <c r="D3338" t="s">
        <v>713</v>
      </c>
      <c r="F3338" s="16">
        <v>48</v>
      </c>
      <c r="G3338" t="str">
        <f t="shared" si="761"/>
        <v>Cooling</v>
      </c>
      <c r="H3338" s="283">
        <f>IF(G3338="heating",F3338*Assumptions!M$4+Assumptions!M$7,0)</f>
        <v>0</v>
      </c>
      <c r="I3338" s="15">
        <f t="shared" si="762"/>
        <v>0.97481507806017154</v>
      </c>
      <c r="J3338" s="15">
        <f t="shared" si="763"/>
        <v>0.93760781206536892</v>
      </c>
      <c r="K3338" s="283">
        <f t="shared" si="768"/>
        <v>0</v>
      </c>
      <c r="L3338" s="283">
        <f t="shared" si="769"/>
        <v>3.9630740889572826</v>
      </c>
      <c r="M3338" s="283">
        <f t="shared" si="770"/>
        <v>0</v>
      </c>
      <c r="N3338" s="283">
        <f t="shared" si="771"/>
        <v>3.5524856183738187</v>
      </c>
      <c r="O3338" s="283">
        <f t="shared" si="772"/>
        <v>0</v>
      </c>
      <c r="P3338" s="21">
        <f t="shared" si="764"/>
        <v>2.5000000000000001E-2</v>
      </c>
      <c r="Q3338" s="21">
        <f t="shared" si="765"/>
        <v>0.90668853391740301</v>
      </c>
      <c r="R3338">
        <f t="shared" si="766"/>
        <v>1.0096214758538746</v>
      </c>
      <c r="S3338" s="296">
        <f t="shared" si="773"/>
        <v>2.2885305393836857E-2</v>
      </c>
      <c r="T3338" s="283">
        <f t="shared" si="774"/>
        <v>2.2885305393836857E-2</v>
      </c>
    </row>
    <row r="3339" spans="1:20" x14ac:dyDescent="0.25">
      <c r="A3339" s="286">
        <v>43240</v>
      </c>
      <c r="B3339" s="1">
        <f t="shared" si="767"/>
        <v>7</v>
      </c>
      <c r="C3339" s="285">
        <v>1</v>
      </c>
      <c r="D3339" t="s">
        <v>713</v>
      </c>
      <c r="F3339" s="16">
        <v>48</v>
      </c>
      <c r="G3339" t="str">
        <f t="shared" si="761"/>
        <v>Cooling</v>
      </c>
      <c r="H3339" s="283">
        <f>IF(G3339="heating",F3339*Assumptions!M$4+Assumptions!M$7,0)</f>
        <v>0</v>
      </c>
      <c r="I3339" s="15">
        <f t="shared" si="762"/>
        <v>1.012242869806885</v>
      </c>
      <c r="J3339" s="15">
        <f t="shared" si="763"/>
        <v>0.93760781206536892</v>
      </c>
      <c r="K3339" s="283">
        <f t="shared" si="768"/>
        <v>0</v>
      </c>
      <c r="L3339" s="283">
        <f t="shared" si="769"/>
        <v>3.9630740889572826</v>
      </c>
      <c r="M3339" s="283">
        <f t="shared" si="770"/>
        <v>0</v>
      </c>
      <c r="N3339" s="283">
        <f t="shared" si="771"/>
        <v>3.5524856183738187</v>
      </c>
      <c r="O3339" s="283">
        <f t="shared" si="772"/>
        <v>0</v>
      </c>
      <c r="P3339" s="21">
        <f t="shared" si="764"/>
        <v>2.5000000000000001E-2</v>
      </c>
      <c r="Q3339" s="21">
        <f t="shared" si="765"/>
        <v>0.81803459285312596</v>
      </c>
      <c r="R3339">
        <f t="shared" si="766"/>
        <v>1.0096214758538746</v>
      </c>
      <c r="S3339" s="296">
        <f t="shared" si="773"/>
        <v>2.0647632323397412E-2</v>
      </c>
      <c r="T3339" s="283">
        <f t="shared" si="774"/>
        <v>2.0647632323397412E-2</v>
      </c>
    </row>
    <row r="3340" spans="1:20" x14ac:dyDescent="0.25">
      <c r="A3340" s="286">
        <v>43240</v>
      </c>
      <c r="B3340" s="1">
        <f t="shared" si="767"/>
        <v>7</v>
      </c>
      <c r="C3340" s="285">
        <v>2</v>
      </c>
      <c r="D3340" t="s">
        <v>713</v>
      </c>
      <c r="F3340" s="16">
        <v>48</v>
      </c>
      <c r="G3340" t="str">
        <f t="shared" si="761"/>
        <v>Cooling</v>
      </c>
      <c r="H3340" s="283">
        <f>IF(G3340="heating",F3340*Assumptions!M$4+Assumptions!M$7,0)</f>
        <v>0</v>
      </c>
      <c r="I3340" s="15">
        <f t="shared" si="762"/>
        <v>1.0509704703585963</v>
      </c>
      <c r="J3340" s="15">
        <f t="shared" si="763"/>
        <v>0.93760781206536892</v>
      </c>
      <c r="K3340" s="283">
        <f t="shared" si="768"/>
        <v>0</v>
      </c>
      <c r="L3340" s="283">
        <f t="shared" si="769"/>
        <v>3.9630740889572826</v>
      </c>
      <c r="M3340" s="283">
        <f t="shared" si="770"/>
        <v>0</v>
      </c>
      <c r="N3340" s="283">
        <f t="shared" si="771"/>
        <v>3.5524856183738187</v>
      </c>
      <c r="O3340" s="283">
        <f t="shared" si="772"/>
        <v>0</v>
      </c>
      <c r="P3340" s="21">
        <f t="shared" si="764"/>
        <v>2.5000000000000001E-2</v>
      </c>
      <c r="Q3340" s="21">
        <f t="shared" si="765"/>
        <v>0.74507607494346417</v>
      </c>
      <c r="R3340">
        <f t="shared" si="766"/>
        <v>1.0096214758538746</v>
      </c>
      <c r="S3340" s="296">
        <f t="shared" si="773"/>
        <v>1.8806120160195811E-2</v>
      </c>
      <c r="T3340" s="283">
        <f t="shared" si="774"/>
        <v>1.8806120160195811E-2</v>
      </c>
    </row>
    <row r="3341" spans="1:20" x14ac:dyDescent="0.25">
      <c r="A3341" s="286">
        <v>43240</v>
      </c>
      <c r="B3341" s="1">
        <f t="shared" si="767"/>
        <v>7</v>
      </c>
      <c r="C3341" s="285">
        <v>3</v>
      </c>
      <c r="D3341" t="s">
        <v>713</v>
      </c>
      <c r="F3341" s="16">
        <v>48</v>
      </c>
      <c r="G3341" t="str">
        <f t="shared" si="761"/>
        <v>Cooling</v>
      </c>
      <c r="H3341" s="283">
        <f>IF(G3341="heating",F3341*Assumptions!M$4+Assumptions!M$7,0)</f>
        <v>0</v>
      </c>
      <c r="I3341" s="15">
        <f t="shared" si="762"/>
        <v>1.0924036124451033</v>
      </c>
      <c r="J3341" s="15">
        <f t="shared" si="763"/>
        <v>0.93760781206536892</v>
      </c>
      <c r="K3341" s="283">
        <f t="shared" si="768"/>
        <v>0</v>
      </c>
      <c r="L3341" s="283">
        <f t="shared" si="769"/>
        <v>3.9630740889572826</v>
      </c>
      <c r="M3341" s="283">
        <f t="shared" si="770"/>
        <v>0</v>
      </c>
      <c r="N3341" s="283">
        <f t="shared" si="771"/>
        <v>3.5524856183738187</v>
      </c>
      <c r="O3341" s="283">
        <f t="shared" si="772"/>
        <v>0</v>
      </c>
      <c r="P3341" s="21">
        <f t="shared" si="764"/>
        <v>2.5000000000000001E-2</v>
      </c>
      <c r="Q3341" s="21">
        <f t="shared" si="765"/>
        <v>0.69158980876382303</v>
      </c>
      <c r="R3341">
        <f t="shared" si="766"/>
        <v>1.0096214758538746</v>
      </c>
      <c r="S3341" s="296">
        <f t="shared" si="773"/>
        <v>1.7456098085240748E-2</v>
      </c>
      <c r="T3341" s="283">
        <f t="shared" si="774"/>
        <v>1.7456098085240748E-2</v>
      </c>
    </row>
    <row r="3342" spans="1:20" x14ac:dyDescent="0.25">
      <c r="A3342" s="286">
        <v>43240</v>
      </c>
      <c r="B3342" s="1">
        <f t="shared" si="767"/>
        <v>7</v>
      </c>
      <c r="C3342" s="285">
        <v>4</v>
      </c>
      <c r="D3342" t="s">
        <v>713</v>
      </c>
      <c r="F3342" s="16">
        <v>48</v>
      </c>
      <c r="G3342" t="str">
        <f t="shared" si="761"/>
        <v>Cooling</v>
      </c>
      <c r="H3342" s="283">
        <f>IF(G3342="heating",F3342*Assumptions!M$4+Assumptions!M$7,0)</f>
        <v>0</v>
      </c>
      <c r="I3342" s="15">
        <f t="shared" si="762"/>
        <v>1.1348296917927807</v>
      </c>
      <c r="J3342" s="15">
        <f t="shared" si="763"/>
        <v>0.93760781206536892</v>
      </c>
      <c r="K3342" s="283">
        <f t="shared" si="768"/>
        <v>0</v>
      </c>
      <c r="L3342" s="283">
        <f t="shared" si="769"/>
        <v>3.9630740889572826</v>
      </c>
      <c r="M3342" s="283">
        <f t="shared" si="770"/>
        <v>0</v>
      </c>
      <c r="N3342" s="283">
        <f t="shared" si="771"/>
        <v>3.5524856183738187</v>
      </c>
      <c r="O3342" s="283">
        <f t="shared" si="772"/>
        <v>0</v>
      </c>
      <c r="P3342" s="21">
        <f t="shared" si="764"/>
        <v>2.5000000000000001E-2</v>
      </c>
      <c r="Q3342" s="21">
        <f t="shared" si="765"/>
        <v>0.6473875548762833</v>
      </c>
      <c r="R3342">
        <f t="shared" si="766"/>
        <v>1.0096214758538746</v>
      </c>
      <c r="S3342" s="296">
        <f t="shared" si="773"/>
        <v>1.6340409465090612E-2</v>
      </c>
      <c r="T3342" s="283">
        <f t="shared" si="774"/>
        <v>1.6340409465090612E-2</v>
      </c>
    </row>
    <row r="3343" spans="1:20" x14ac:dyDescent="0.25">
      <c r="A3343" s="286">
        <v>43240</v>
      </c>
      <c r="B3343" s="1">
        <f t="shared" si="767"/>
        <v>7</v>
      </c>
      <c r="C3343" s="285">
        <v>5</v>
      </c>
      <c r="D3343" t="s">
        <v>713</v>
      </c>
      <c r="F3343" s="16">
        <v>48</v>
      </c>
      <c r="G3343" t="str">
        <f t="shared" si="761"/>
        <v>Cooling</v>
      </c>
      <c r="H3343" s="283">
        <f>IF(G3343="heating",F3343*Assumptions!M$4+Assumptions!M$7,0)</f>
        <v>0</v>
      </c>
      <c r="I3343" s="15">
        <f t="shared" si="762"/>
        <v>1.1635558681477385</v>
      </c>
      <c r="J3343" s="15">
        <f t="shared" si="763"/>
        <v>0.93760781206536892</v>
      </c>
      <c r="K3343" s="283">
        <f t="shared" si="768"/>
        <v>0</v>
      </c>
      <c r="L3343" s="283">
        <f t="shared" si="769"/>
        <v>3.9630740889572826</v>
      </c>
      <c r="M3343" s="283">
        <f t="shared" si="770"/>
        <v>0</v>
      </c>
      <c r="N3343" s="283">
        <f t="shared" si="771"/>
        <v>3.5524856183738187</v>
      </c>
      <c r="O3343" s="283">
        <f t="shared" si="772"/>
        <v>0</v>
      </c>
      <c r="P3343" s="21">
        <f t="shared" si="764"/>
        <v>2.5000000000000001E-2</v>
      </c>
      <c r="Q3343" s="21">
        <f t="shared" si="765"/>
        <v>0.72139578924615555</v>
      </c>
      <c r="R3343">
        <f t="shared" si="766"/>
        <v>1.0096214758538746</v>
      </c>
      <c r="S3343" s="296">
        <f t="shared" si="773"/>
        <v>1.8208417035336859E-2</v>
      </c>
      <c r="T3343" s="283">
        <f t="shared" si="774"/>
        <v>1.8208417035336859E-2</v>
      </c>
    </row>
    <row r="3344" spans="1:20" x14ac:dyDescent="0.25">
      <c r="A3344" s="286">
        <v>43240</v>
      </c>
      <c r="B3344" s="1">
        <f t="shared" si="767"/>
        <v>7</v>
      </c>
      <c r="C3344" s="285">
        <v>6</v>
      </c>
      <c r="D3344" t="s">
        <v>713</v>
      </c>
      <c r="F3344" s="16">
        <v>50</v>
      </c>
      <c r="G3344" t="str">
        <f t="shared" si="761"/>
        <v>Cooling</v>
      </c>
      <c r="H3344" s="283">
        <f>IF(G3344="heating",F3344*Assumptions!M$4+Assumptions!M$7,0)</f>
        <v>0</v>
      </c>
      <c r="I3344" s="15">
        <f t="shared" si="762"/>
        <v>1.2083911162615524</v>
      </c>
      <c r="J3344" s="15">
        <f t="shared" si="763"/>
        <v>0.93760781206536892</v>
      </c>
      <c r="K3344" s="283">
        <f t="shared" si="768"/>
        <v>0</v>
      </c>
      <c r="L3344" s="283">
        <f t="shared" si="769"/>
        <v>4.0351685236640416</v>
      </c>
      <c r="M3344" s="283">
        <f t="shared" si="770"/>
        <v>0</v>
      </c>
      <c r="N3344" s="283">
        <f t="shared" si="771"/>
        <v>3.6783220436298789</v>
      </c>
      <c r="O3344" s="283">
        <f t="shared" si="772"/>
        <v>0</v>
      </c>
      <c r="P3344" s="21">
        <f t="shared" si="764"/>
        <v>2.5000000000000001E-2</v>
      </c>
      <c r="Q3344" s="21">
        <f t="shared" si="765"/>
        <v>0.87787080972652631</v>
      </c>
      <c r="R3344">
        <f t="shared" si="766"/>
        <v>1.0096214758538746</v>
      </c>
      <c r="S3344" s="296">
        <f t="shared" si="773"/>
        <v>2.215793056312829E-2</v>
      </c>
      <c r="T3344" s="283">
        <f t="shared" si="774"/>
        <v>2.215793056312829E-2</v>
      </c>
    </row>
    <row r="3345" spans="1:20" x14ac:dyDescent="0.25">
      <c r="A3345" s="286">
        <v>43240</v>
      </c>
      <c r="B3345" s="1">
        <f t="shared" si="767"/>
        <v>7</v>
      </c>
      <c r="C3345" s="285">
        <v>7</v>
      </c>
      <c r="D3345" t="s">
        <v>713</v>
      </c>
      <c r="F3345" s="16">
        <v>52</v>
      </c>
      <c r="G3345" t="str">
        <f t="shared" si="761"/>
        <v>Cooling</v>
      </c>
      <c r="H3345" s="283">
        <f>IF(G3345="heating",F3345*Assumptions!M$4+Assumptions!M$7,0)</f>
        <v>0</v>
      </c>
      <c r="I3345" s="15">
        <f t="shared" si="762"/>
        <v>1.1637425769249583</v>
      </c>
      <c r="J3345" s="15">
        <f t="shared" si="763"/>
        <v>0.93760781206536892</v>
      </c>
      <c r="K3345" s="283">
        <f t="shared" si="768"/>
        <v>0</v>
      </c>
      <c r="L3345" s="283">
        <f t="shared" si="769"/>
        <v>4.0950984110509578</v>
      </c>
      <c r="M3345" s="283">
        <f t="shared" si="770"/>
        <v>0</v>
      </c>
      <c r="N3345" s="283">
        <f t="shared" si="771"/>
        <v>3.802065958051716</v>
      </c>
      <c r="O3345" s="283">
        <f t="shared" si="772"/>
        <v>0</v>
      </c>
      <c r="P3345" s="21">
        <f t="shared" si="764"/>
        <v>2.5000000000000001E-2</v>
      </c>
      <c r="Q3345" s="21">
        <f t="shared" si="765"/>
        <v>0.97331382064367777</v>
      </c>
      <c r="R3345">
        <f t="shared" si="766"/>
        <v>1.0096214758538746</v>
      </c>
      <c r="S3345" s="296">
        <f t="shared" si="773"/>
        <v>2.4566963401681085E-2</v>
      </c>
      <c r="T3345" s="283">
        <f t="shared" si="774"/>
        <v>2.4566963401681085E-2</v>
      </c>
    </row>
    <row r="3346" spans="1:20" x14ac:dyDescent="0.25">
      <c r="A3346" s="286">
        <v>43240</v>
      </c>
      <c r="B3346" s="1">
        <f t="shared" si="767"/>
        <v>7</v>
      </c>
      <c r="C3346" s="285">
        <v>8</v>
      </c>
      <c r="D3346" t="s">
        <v>713</v>
      </c>
      <c r="F3346" s="16">
        <v>57</v>
      </c>
      <c r="G3346" t="str">
        <f t="shared" si="761"/>
        <v>Cooling</v>
      </c>
      <c r="H3346" s="283">
        <f>IF(G3346="heating",F3346*Assumptions!M$4+Assumptions!M$7,0)</f>
        <v>0</v>
      </c>
      <c r="I3346" s="15">
        <f t="shared" si="762"/>
        <v>1.094193721037565</v>
      </c>
      <c r="J3346" s="15">
        <f t="shared" si="763"/>
        <v>0.93760781206536892</v>
      </c>
      <c r="K3346" s="283">
        <f t="shared" si="768"/>
        <v>0</v>
      </c>
      <c r="L3346" s="283">
        <f t="shared" si="769"/>
        <v>4.2530692972692208</v>
      </c>
      <c r="M3346" s="283">
        <f t="shared" si="770"/>
        <v>0</v>
      </c>
      <c r="N3346" s="283">
        <f t="shared" si="771"/>
        <v>4.1119599131986844</v>
      </c>
      <c r="O3346" s="283">
        <f t="shared" si="772"/>
        <v>0</v>
      </c>
      <c r="P3346" s="21">
        <f t="shared" si="764"/>
        <v>2.5000000000000001E-2</v>
      </c>
      <c r="Q3346" s="21">
        <f t="shared" si="765"/>
        <v>0.94940007506179924</v>
      </c>
      <c r="R3346">
        <f t="shared" si="766"/>
        <v>1.0096214758538746</v>
      </c>
      <c r="S3346" s="296">
        <f t="shared" si="773"/>
        <v>2.3963367623991826E-2</v>
      </c>
      <c r="T3346" s="283">
        <f t="shared" si="774"/>
        <v>2.3963367623991826E-2</v>
      </c>
    </row>
    <row r="3347" spans="1:20" x14ac:dyDescent="0.25">
      <c r="A3347" s="286">
        <v>43240</v>
      </c>
      <c r="B3347" s="1">
        <f t="shared" si="767"/>
        <v>7</v>
      </c>
      <c r="C3347" s="285">
        <v>9</v>
      </c>
      <c r="D3347" t="s">
        <v>713</v>
      </c>
      <c r="F3347" s="16">
        <v>61</v>
      </c>
      <c r="G3347" t="str">
        <f t="shared" si="761"/>
        <v>Cooling</v>
      </c>
      <c r="H3347" s="283">
        <f>IF(G3347="heating",F3347*Assumptions!M$4+Assumptions!M$7,0)</f>
        <v>0</v>
      </c>
      <c r="I3347" s="15">
        <f t="shared" si="762"/>
        <v>1.0343009000871222</v>
      </c>
      <c r="J3347" s="15">
        <f t="shared" si="763"/>
        <v>0.93760781206536892</v>
      </c>
      <c r="K3347" s="283">
        <f t="shared" si="768"/>
        <v>0</v>
      </c>
      <c r="L3347" s="283">
        <f t="shared" si="769"/>
        <v>4.3818232651749627</v>
      </c>
      <c r="M3347" s="283">
        <f t="shared" si="770"/>
        <v>0</v>
      </c>
      <c r="N3347" s="283">
        <f t="shared" si="771"/>
        <v>4.3585758300027857</v>
      </c>
      <c r="O3347" s="283">
        <f t="shared" si="772"/>
        <v>0</v>
      </c>
      <c r="P3347" s="21">
        <f t="shared" si="764"/>
        <v>4.5164594084734722E-2</v>
      </c>
      <c r="Q3347" s="21">
        <f t="shared" si="765"/>
        <v>0.8408485371888097</v>
      </c>
      <c r="R3347">
        <f t="shared" si="766"/>
        <v>1.0096214758538746</v>
      </c>
      <c r="S3347" s="296">
        <f t="shared" si="773"/>
        <v>3.8341973643961115E-2</v>
      </c>
      <c r="T3347" s="283">
        <f t="shared" si="774"/>
        <v>3.8341973643961115E-2</v>
      </c>
    </row>
    <row r="3348" spans="1:20" x14ac:dyDescent="0.25">
      <c r="A3348" s="286">
        <v>43240</v>
      </c>
      <c r="B3348" s="1">
        <f t="shared" si="767"/>
        <v>7</v>
      </c>
      <c r="C3348" s="285">
        <v>10</v>
      </c>
      <c r="D3348" t="s">
        <v>713</v>
      </c>
      <c r="F3348" s="16">
        <v>63</v>
      </c>
      <c r="G3348" t="str">
        <f t="shared" si="761"/>
        <v>Cooling</v>
      </c>
      <c r="H3348" s="283">
        <f>IF(G3348="heating",F3348*Assumptions!M$4+Assumptions!M$7,0)</f>
        <v>0</v>
      </c>
      <c r="I3348" s="15">
        <f t="shared" si="762"/>
        <v>0.98112329028689171</v>
      </c>
      <c r="J3348" s="15">
        <f t="shared" si="763"/>
        <v>0.93760781206536892</v>
      </c>
      <c r="K3348" s="283">
        <f t="shared" si="768"/>
        <v>0</v>
      </c>
      <c r="L3348" s="283">
        <f t="shared" si="769"/>
        <v>4.3818232651749627</v>
      </c>
      <c r="M3348" s="283">
        <f t="shared" si="770"/>
        <v>0</v>
      </c>
      <c r="N3348" s="283">
        <f t="shared" si="771"/>
        <v>4.3585758300027857</v>
      </c>
      <c r="O3348" s="283">
        <f t="shared" si="772"/>
        <v>0</v>
      </c>
      <c r="P3348" s="21">
        <f t="shared" si="764"/>
        <v>3.9789369881031433E-2</v>
      </c>
      <c r="Q3348" s="21">
        <f t="shared" si="765"/>
        <v>0.74504051125983206</v>
      </c>
      <c r="R3348">
        <f t="shared" si="766"/>
        <v>1.0096214758538746</v>
      </c>
      <c r="S3348" s="296">
        <f t="shared" si="773"/>
        <v>2.992991817175121E-2</v>
      </c>
      <c r="T3348" s="283">
        <f t="shared" si="774"/>
        <v>2.992991817175121E-2</v>
      </c>
    </row>
    <row r="3349" spans="1:20" x14ac:dyDescent="0.25">
      <c r="A3349" s="286">
        <v>43240</v>
      </c>
      <c r="B3349" s="1">
        <f t="shared" si="767"/>
        <v>7</v>
      </c>
      <c r="C3349" s="285">
        <v>11</v>
      </c>
      <c r="D3349" t="s">
        <v>713</v>
      </c>
      <c r="F3349" s="16">
        <v>70</v>
      </c>
      <c r="G3349" t="str">
        <f t="shared" si="761"/>
        <v>Cooling</v>
      </c>
      <c r="H3349" s="283">
        <f>IF(G3349="heating",F3349*Assumptions!M$4+Assumptions!M$7,0)</f>
        <v>0</v>
      </c>
      <c r="I3349" s="15">
        <f t="shared" si="762"/>
        <v>0.94956163997961163</v>
      </c>
      <c r="J3349" s="15">
        <f t="shared" si="763"/>
        <v>0.93760781206536892</v>
      </c>
      <c r="K3349" s="283">
        <f t="shared" si="768"/>
        <v>0</v>
      </c>
      <c r="L3349" s="283">
        <f t="shared" si="769"/>
        <v>4.3818232651749627</v>
      </c>
      <c r="M3349" s="283">
        <f t="shared" si="770"/>
        <v>0</v>
      </c>
      <c r="N3349" s="283">
        <f t="shared" si="771"/>
        <v>4.3585758300027857</v>
      </c>
      <c r="O3349" s="283">
        <f t="shared" si="772"/>
        <v>0</v>
      </c>
      <c r="P3349" s="21">
        <f t="shared" si="764"/>
        <v>4.0604560274080326E-2</v>
      </c>
      <c r="Q3349" s="21">
        <f t="shared" si="765"/>
        <v>0.72850690893675296</v>
      </c>
      <c r="R3349">
        <f t="shared" si="766"/>
        <v>1.0096214758538746</v>
      </c>
      <c r="S3349" s="296">
        <f t="shared" si="773"/>
        <v>2.9865312710717358E-2</v>
      </c>
      <c r="T3349" s="283">
        <f t="shared" si="774"/>
        <v>2.9865312710717358E-2</v>
      </c>
    </row>
    <row r="3350" spans="1:20" x14ac:dyDescent="0.25">
      <c r="A3350" s="286">
        <v>43240</v>
      </c>
      <c r="B3350" s="1">
        <f t="shared" si="767"/>
        <v>7</v>
      </c>
      <c r="C3350" s="285">
        <v>12</v>
      </c>
      <c r="D3350" t="s">
        <v>713</v>
      </c>
      <c r="F3350" s="16">
        <v>72</v>
      </c>
      <c r="G3350" t="str">
        <f t="shared" si="761"/>
        <v>Cooling</v>
      </c>
      <c r="H3350" s="283">
        <f>IF(G3350="heating",F3350*Assumptions!M$4+Assumptions!M$7,0)</f>
        <v>0</v>
      </c>
      <c r="I3350" s="15">
        <f t="shared" si="762"/>
        <v>0.91648403420261149</v>
      </c>
      <c r="J3350" s="15">
        <f t="shared" si="763"/>
        <v>0.93760781206536892</v>
      </c>
      <c r="K3350" s="283">
        <f t="shared" si="768"/>
        <v>0</v>
      </c>
      <c r="L3350" s="283" t="e">
        <f t="shared" si="769"/>
        <v>#N/A</v>
      </c>
      <c r="M3350" s="283">
        <f t="shared" si="770"/>
        <v>0</v>
      </c>
      <c r="N3350" s="283" t="e">
        <f t="shared" si="771"/>
        <v>#N/A</v>
      </c>
      <c r="O3350" s="283">
        <f t="shared" si="772"/>
        <v>0</v>
      </c>
      <c r="P3350" s="21">
        <f t="shared" si="764"/>
        <v>4.6445607559525648E-2</v>
      </c>
      <c r="Q3350" s="21">
        <f t="shared" si="765"/>
        <v>0.75910815787401487</v>
      </c>
      <c r="R3350">
        <f t="shared" si="766"/>
        <v>1.0096214758538746</v>
      </c>
      <c r="S3350" s="296">
        <f t="shared" si="773"/>
        <v>3.5596466275296688E-2</v>
      </c>
      <c r="T3350" s="283">
        <f t="shared" si="774"/>
        <v>3.5596466275296688E-2</v>
      </c>
    </row>
    <row r="3351" spans="1:20" x14ac:dyDescent="0.25">
      <c r="A3351" s="286">
        <v>43240</v>
      </c>
      <c r="B3351" s="1">
        <f t="shared" si="767"/>
        <v>7</v>
      </c>
      <c r="C3351" s="285">
        <v>13</v>
      </c>
      <c r="D3351" t="s">
        <v>713</v>
      </c>
      <c r="F3351" s="16">
        <v>73</v>
      </c>
      <c r="G3351" t="str">
        <f t="shared" si="761"/>
        <v>Cooling</v>
      </c>
      <c r="H3351" s="283">
        <f>IF(G3351="heating",F3351*Assumptions!M$4+Assumptions!M$7,0)</f>
        <v>0</v>
      </c>
      <c r="I3351" s="15">
        <f t="shared" si="762"/>
        <v>0.90040206880052787</v>
      </c>
      <c r="J3351" s="15">
        <f t="shared" si="763"/>
        <v>0.93760781206536892</v>
      </c>
      <c r="K3351" s="283">
        <f t="shared" si="768"/>
        <v>0</v>
      </c>
      <c r="L3351" s="283" t="e">
        <f t="shared" si="769"/>
        <v>#N/A</v>
      </c>
      <c r="M3351" s="283">
        <f t="shared" si="770"/>
        <v>0</v>
      </c>
      <c r="N3351" s="283" t="e">
        <f t="shared" si="771"/>
        <v>#N/A</v>
      </c>
      <c r="O3351" s="283">
        <f t="shared" si="772"/>
        <v>0</v>
      </c>
      <c r="P3351" s="21">
        <f t="shared" si="764"/>
        <v>5.0300820493010656E-2</v>
      </c>
      <c r="Q3351" s="21">
        <f t="shared" si="765"/>
        <v>0.79115902007799765</v>
      </c>
      <c r="R3351">
        <f t="shared" si="766"/>
        <v>1.0096214758538746</v>
      </c>
      <c r="S3351" s="296">
        <f t="shared" si="773"/>
        <v>4.0178843601693957E-2</v>
      </c>
      <c r="T3351" s="283">
        <f t="shared" si="774"/>
        <v>4.0178843601693957E-2</v>
      </c>
    </row>
    <row r="3352" spans="1:20" x14ac:dyDescent="0.25">
      <c r="A3352" s="286">
        <v>43240</v>
      </c>
      <c r="B3352" s="1">
        <f t="shared" si="767"/>
        <v>7</v>
      </c>
      <c r="C3352" s="285">
        <v>14</v>
      </c>
      <c r="D3352" t="s">
        <v>713</v>
      </c>
      <c r="F3352" s="16">
        <v>75</v>
      </c>
      <c r="G3352" t="str">
        <f t="shared" si="761"/>
        <v>Cooling</v>
      </c>
      <c r="H3352" s="283">
        <f>IF(G3352="heating",F3352*Assumptions!M$4+Assumptions!M$7,0)</f>
        <v>0</v>
      </c>
      <c r="I3352" s="15">
        <f t="shared" si="762"/>
        <v>0.86032894500746537</v>
      </c>
      <c r="J3352" s="15">
        <f t="shared" si="763"/>
        <v>0.93760781206536892</v>
      </c>
      <c r="K3352" s="283">
        <f t="shared" si="768"/>
        <v>0</v>
      </c>
      <c r="L3352" s="283" t="e">
        <f t="shared" si="769"/>
        <v>#N/A</v>
      </c>
      <c r="M3352" s="283">
        <f t="shared" si="770"/>
        <v>0</v>
      </c>
      <c r="N3352" s="283" t="e">
        <f t="shared" si="771"/>
        <v>#N/A</v>
      </c>
      <c r="O3352" s="283">
        <f t="shared" si="772"/>
        <v>0</v>
      </c>
      <c r="P3352" s="21">
        <f t="shared" si="764"/>
        <v>5.9880624941505811E-2</v>
      </c>
      <c r="Q3352" s="21">
        <f t="shared" si="765"/>
        <v>0.84355555031342389</v>
      </c>
      <c r="R3352">
        <f t="shared" si="766"/>
        <v>1.0096214758538746</v>
      </c>
      <c r="S3352" s="296">
        <f t="shared" si="773"/>
        <v>5.0998639609426265E-2</v>
      </c>
      <c r="T3352" s="283">
        <f t="shared" si="774"/>
        <v>5.0998639609426265E-2</v>
      </c>
    </row>
    <row r="3353" spans="1:20" x14ac:dyDescent="0.25">
      <c r="A3353" s="286">
        <v>43240</v>
      </c>
      <c r="B3353" s="1">
        <f t="shared" si="767"/>
        <v>7</v>
      </c>
      <c r="C3353" s="285">
        <v>15</v>
      </c>
      <c r="D3353" t="s">
        <v>713</v>
      </c>
      <c r="F3353" s="16">
        <v>79</v>
      </c>
      <c r="G3353" t="str">
        <f t="shared" si="761"/>
        <v>Cooling</v>
      </c>
      <c r="H3353" s="283">
        <f>IF(G3353="heating",F3353*Assumptions!M$4+Assumptions!M$7,0)</f>
        <v>0</v>
      </c>
      <c r="I3353" s="15">
        <f t="shared" si="762"/>
        <v>0.85754515037175039</v>
      </c>
      <c r="J3353" s="15">
        <f t="shared" si="763"/>
        <v>0.93760781206536892</v>
      </c>
      <c r="K3353" s="283">
        <f t="shared" si="768"/>
        <v>0</v>
      </c>
      <c r="L3353" s="283" t="e">
        <f t="shared" si="769"/>
        <v>#N/A</v>
      </c>
      <c r="M3353" s="283">
        <f t="shared" si="770"/>
        <v>0</v>
      </c>
      <c r="N3353" s="283" t="e">
        <f t="shared" si="771"/>
        <v>#N/A</v>
      </c>
      <c r="O3353" s="283">
        <f t="shared" si="772"/>
        <v>0</v>
      </c>
      <c r="P3353" s="21">
        <f t="shared" si="764"/>
        <v>8.6517748164594233E-2</v>
      </c>
      <c r="Q3353" s="21">
        <f t="shared" si="765"/>
        <v>0.96592607327566882</v>
      </c>
      <c r="R3353">
        <f t="shared" si="766"/>
        <v>1.0096214758538746</v>
      </c>
      <c r="S3353" s="296">
        <f t="shared" si="773"/>
        <v>8.437381307302376E-2</v>
      </c>
      <c r="T3353" s="283">
        <f t="shared" si="774"/>
        <v>8.437381307302376E-2</v>
      </c>
    </row>
    <row r="3354" spans="1:20" x14ac:dyDescent="0.25">
      <c r="A3354" s="286">
        <v>43240</v>
      </c>
      <c r="B3354" s="1">
        <f t="shared" si="767"/>
        <v>7</v>
      </c>
      <c r="C3354" s="285">
        <v>16</v>
      </c>
      <c r="D3354" t="s">
        <v>713</v>
      </c>
      <c r="F3354" s="16">
        <v>77</v>
      </c>
      <c r="G3354" t="str">
        <f t="shared" si="761"/>
        <v>Cooling</v>
      </c>
      <c r="H3354" s="283">
        <f>IF(G3354="heating",F3354*Assumptions!M$4+Assumptions!M$7,0)</f>
        <v>0</v>
      </c>
      <c r="I3354" s="15">
        <f t="shared" si="762"/>
        <v>0.88344815438260227</v>
      </c>
      <c r="J3354" s="15">
        <f t="shared" si="763"/>
        <v>0.93760781206536892</v>
      </c>
      <c r="K3354" s="283">
        <f t="shared" si="768"/>
        <v>0</v>
      </c>
      <c r="L3354" s="283" t="e">
        <f t="shared" si="769"/>
        <v>#N/A</v>
      </c>
      <c r="M3354" s="283">
        <f t="shared" si="770"/>
        <v>0</v>
      </c>
      <c r="N3354" s="283" t="e">
        <f t="shared" si="771"/>
        <v>#N/A</v>
      </c>
      <c r="O3354" s="283">
        <f t="shared" si="772"/>
        <v>0</v>
      </c>
      <c r="P3354" s="21">
        <f t="shared" si="764"/>
        <v>7.1952934165366855E-2</v>
      </c>
      <c r="Q3354" s="21">
        <f t="shared" si="765"/>
        <v>1.1649354943302594</v>
      </c>
      <c r="R3354">
        <f t="shared" si="766"/>
        <v>1.0096214758538746</v>
      </c>
      <c r="S3354" s="296">
        <f t="shared" si="773"/>
        <v>8.4627004106364576E-2</v>
      </c>
      <c r="T3354" s="283">
        <f t="shared" si="774"/>
        <v>8.4627004106364576E-2</v>
      </c>
    </row>
    <row r="3355" spans="1:20" x14ac:dyDescent="0.25">
      <c r="A3355" s="286">
        <v>43240</v>
      </c>
      <c r="B3355" s="1">
        <f t="shared" si="767"/>
        <v>7</v>
      </c>
      <c r="C3355" s="285">
        <v>17</v>
      </c>
      <c r="D3355" t="s">
        <v>713</v>
      </c>
      <c r="F3355" s="16">
        <v>77</v>
      </c>
      <c r="G3355" t="str">
        <f t="shared" si="761"/>
        <v>Cooling</v>
      </c>
      <c r="H3355" s="283">
        <f>IF(G3355="heating",F3355*Assumptions!M$4+Assumptions!M$7,0)</f>
        <v>0</v>
      </c>
      <c r="I3355" s="15">
        <f t="shared" si="762"/>
        <v>0.94025748850374469</v>
      </c>
      <c r="J3355" s="15">
        <f t="shared" si="763"/>
        <v>0.93760781206536892</v>
      </c>
      <c r="K3355" s="283">
        <f t="shared" si="768"/>
        <v>0</v>
      </c>
      <c r="L3355" s="283" t="e">
        <f t="shared" si="769"/>
        <v>#N/A</v>
      </c>
      <c r="M3355" s="283">
        <f t="shared" si="770"/>
        <v>0</v>
      </c>
      <c r="N3355" s="283" t="e">
        <f t="shared" si="771"/>
        <v>#N/A</v>
      </c>
      <c r="O3355" s="283">
        <f t="shared" si="772"/>
        <v>0</v>
      </c>
      <c r="P3355" s="21">
        <f t="shared" si="764"/>
        <v>7.1952934165366855E-2</v>
      </c>
      <c r="Q3355" s="21">
        <f t="shared" si="765"/>
        <v>1.3521540118753073</v>
      </c>
      <c r="R3355">
        <f t="shared" si="766"/>
        <v>1.0096214758538746</v>
      </c>
      <c r="S3355" s="296">
        <f t="shared" si="773"/>
        <v>9.8227535921373843E-2</v>
      </c>
      <c r="T3355" s="283">
        <f t="shared" si="774"/>
        <v>9.8227535921373843E-2</v>
      </c>
    </row>
    <row r="3356" spans="1:20" x14ac:dyDescent="0.25">
      <c r="A3356" s="286">
        <v>43240</v>
      </c>
      <c r="B3356" s="1">
        <f t="shared" si="767"/>
        <v>7</v>
      </c>
      <c r="C3356" s="285">
        <v>18</v>
      </c>
      <c r="D3356" t="s">
        <v>713</v>
      </c>
      <c r="F3356" s="16">
        <v>75</v>
      </c>
      <c r="G3356" t="str">
        <f t="shared" si="761"/>
        <v>Cooling</v>
      </c>
      <c r="H3356" s="283">
        <f>IF(G3356="heating",F3356*Assumptions!M$4+Assumptions!M$7,0)</f>
        <v>0</v>
      </c>
      <c r="I3356" s="15">
        <f t="shared" si="762"/>
        <v>0.98182363790757687</v>
      </c>
      <c r="J3356" s="15">
        <f t="shared" si="763"/>
        <v>0.93760781206536892</v>
      </c>
      <c r="K3356" s="283">
        <f t="shared" si="768"/>
        <v>0</v>
      </c>
      <c r="L3356" s="283" t="e">
        <f t="shared" si="769"/>
        <v>#N/A</v>
      </c>
      <c r="M3356" s="283">
        <f t="shared" si="770"/>
        <v>0</v>
      </c>
      <c r="N3356" s="283" t="e">
        <f t="shared" si="771"/>
        <v>#N/A</v>
      </c>
      <c r="O3356" s="283">
        <f t="shared" si="772"/>
        <v>0</v>
      </c>
      <c r="P3356" s="21">
        <f t="shared" si="764"/>
        <v>5.9880624941505811E-2</v>
      </c>
      <c r="Q3356" s="21">
        <f t="shared" si="765"/>
        <v>1.5598916921549892</v>
      </c>
      <c r="R3356">
        <f t="shared" si="766"/>
        <v>1.0096214758538746</v>
      </c>
      <c r="S3356" s="296">
        <f t="shared" si="773"/>
        <v>9.4306005346527139E-2</v>
      </c>
      <c r="T3356" s="283">
        <f t="shared" si="774"/>
        <v>9.4306005346527139E-2</v>
      </c>
    </row>
    <row r="3357" spans="1:20" x14ac:dyDescent="0.25">
      <c r="A3357" s="286">
        <v>43240</v>
      </c>
      <c r="B3357" s="1">
        <f t="shared" si="767"/>
        <v>7</v>
      </c>
      <c r="C3357" s="285">
        <v>19</v>
      </c>
      <c r="D3357" t="s">
        <v>713</v>
      </c>
      <c r="F3357" s="16">
        <v>70</v>
      </c>
      <c r="G3357" t="str">
        <f t="shared" si="761"/>
        <v>Cooling</v>
      </c>
      <c r="H3357" s="283">
        <f>IF(G3357="heating",F3357*Assumptions!M$4+Assumptions!M$7,0)</f>
        <v>0</v>
      </c>
      <c r="I3357" s="15">
        <f t="shared" si="762"/>
        <v>0.98418842963438757</v>
      </c>
      <c r="J3357" s="15">
        <f t="shared" si="763"/>
        <v>0.93760781206536892</v>
      </c>
      <c r="K3357" s="283">
        <f t="shared" si="768"/>
        <v>0</v>
      </c>
      <c r="L3357" s="283">
        <f t="shared" si="769"/>
        <v>4.3818232651749627</v>
      </c>
      <c r="M3357" s="283">
        <f t="shared" si="770"/>
        <v>0</v>
      </c>
      <c r="N3357" s="283">
        <f t="shared" si="771"/>
        <v>4.3585758300027857</v>
      </c>
      <c r="O3357" s="283">
        <f t="shared" si="772"/>
        <v>0</v>
      </c>
      <c r="P3357" s="21">
        <f t="shared" si="764"/>
        <v>4.0604560274080326E-2</v>
      </c>
      <c r="Q3357" s="21">
        <f t="shared" si="765"/>
        <v>1.6764212681468484</v>
      </c>
      <c r="R3357">
        <f t="shared" si="766"/>
        <v>1.0096214758538746</v>
      </c>
      <c r="S3357" s="296">
        <f t="shared" si="773"/>
        <v>6.8725285640976214E-2</v>
      </c>
      <c r="T3357" s="283">
        <f t="shared" si="774"/>
        <v>6.8725285640976214E-2</v>
      </c>
    </row>
    <row r="3358" spans="1:20" x14ac:dyDescent="0.25">
      <c r="A3358" s="286">
        <v>43240</v>
      </c>
      <c r="B3358" s="1">
        <f t="shared" si="767"/>
        <v>7</v>
      </c>
      <c r="C3358" s="285">
        <v>20</v>
      </c>
      <c r="D3358" t="s">
        <v>713</v>
      </c>
      <c r="F3358" s="16">
        <v>63</v>
      </c>
      <c r="G3358" t="str">
        <f t="shared" si="761"/>
        <v>Cooling</v>
      </c>
      <c r="H3358" s="283">
        <f>IF(G3358="heating",F3358*Assumptions!M$4+Assumptions!M$7,0)</f>
        <v>0</v>
      </c>
      <c r="I3358" s="15">
        <f t="shared" si="762"/>
        <v>0.97071962311712034</v>
      </c>
      <c r="J3358" s="15">
        <f t="shared" si="763"/>
        <v>0.93760781206536892</v>
      </c>
      <c r="K3358" s="283">
        <f t="shared" si="768"/>
        <v>0</v>
      </c>
      <c r="L3358" s="283">
        <f t="shared" si="769"/>
        <v>4.3818232651749627</v>
      </c>
      <c r="M3358" s="283">
        <f t="shared" si="770"/>
        <v>0</v>
      </c>
      <c r="N3358" s="283">
        <f t="shared" si="771"/>
        <v>4.3585758300027857</v>
      </c>
      <c r="O3358" s="283">
        <f t="shared" si="772"/>
        <v>0</v>
      </c>
      <c r="P3358" s="21">
        <f t="shared" si="764"/>
        <v>3.9789369881031433E-2</v>
      </c>
      <c r="Q3358" s="21">
        <f t="shared" si="765"/>
        <v>1.52436960139122</v>
      </c>
      <c r="R3358">
        <f t="shared" si="766"/>
        <v>1.0096214758538746</v>
      </c>
      <c r="S3358" s="296">
        <f t="shared" si="773"/>
        <v>6.1237284071970169E-2</v>
      </c>
      <c r="T3358" s="283">
        <f t="shared" si="774"/>
        <v>6.1237284071970169E-2</v>
      </c>
    </row>
    <row r="3359" spans="1:20" x14ac:dyDescent="0.25">
      <c r="A3359" s="286">
        <v>43240</v>
      </c>
      <c r="B3359" s="1">
        <f t="shared" si="767"/>
        <v>7</v>
      </c>
      <c r="C3359" s="285">
        <v>21</v>
      </c>
      <c r="D3359" t="s">
        <v>713</v>
      </c>
      <c r="F3359" s="16">
        <v>61</v>
      </c>
      <c r="G3359" t="str">
        <f t="shared" si="761"/>
        <v>Cooling</v>
      </c>
      <c r="H3359" s="283">
        <f>IF(G3359="heating",F3359*Assumptions!M$4+Assumptions!M$7,0)</f>
        <v>0</v>
      </c>
      <c r="I3359" s="15">
        <f t="shared" si="762"/>
        <v>0.95751150862929935</v>
      </c>
      <c r="J3359" s="15">
        <f t="shared" si="763"/>
        <v>0.93760781206536892</v>
      </c>
      <c r="K3359" s="283">
        <f t="shared" si="768"/>
        <v>0</v>
      </c>
      <c r="L3359" s="283">
        <f t="shared" si="769"/>
        <v>4.3818232651749627</v>
      </c>
      <c r="M3359" s="283">
        <f t="shared" si="770"/>
        <v>0</v>
      </c>
      <c r="N3359" s="283">
        <f t="shared" si="771"/>
        <v>4.3585758300027857</v>
      </c>
      <c r="O3359" s="283">
        <f t="shared" si="772"/>
        <v>0</v>
      </c>
      <c r="P3359" s="21">
        <f t="shared" si="764"/>
        <v>4.5164594084734722E-2</v>
      </c>
      <c r="Q3359" s="21">
        <f t="shared" si="765"/>
        <v>1.4448604713749031</v>
      </c>
      <c r="R3359">
        <f t="shared" si="766"/>
        <v>1.0096214758538746</v>
      </c>
      <c r="S3359" s="296">
        <f t="shared" si="773"/>
        <v>6.588440089088024E-2</v>
      </c>
      <c r="T3359" s="283">
        <f t="shared" si="774"/>
        <v>6.588440089088024E-2</v>
      </c>
    </row>
    <row r="3360" spans="1:20" x14ac:dyDescent="0.25">
      <c r="A3360" s="286">
        <v>43240</v>
      </c>
      <c r="B3360" s="1">
        <f t="shared" si="767"/>
        <v>7</v>
      </c>
      <c r="C3360" s="285">
        <v>22</v>
      </c>
      <c r="D3360" t="s">
        <v>713</v>
      </c>
      <c r="F3360" s="16">
        <v>59</v>
      </c>
      <c r="G3360" t="str">
        <f t="shared" si="761"/>
        <v>Cooling</v>
      </c>
      <c r="H3360" s="283">
        <f>IF(G3360="heating",F3360*Assumptions!M$4+Assumptions!M$7,0)</f>
        <v>0</v>
      </c>
      <c r="I3360" s="15">
        <f t="shared" si="762"/>
        <v>0.9426530227543114</v>
      </c>
      <c r="J3360" s="15">
        <f t="shared" si="763"/>
        <v>0.93760781206536892</v>
      </c>
      <c r="K3360" s="283">
        <f t="shared" si="768"/>
        <v>0</v>
      </c>
      <c r="L3360" s="283">
        <f t="shared" si="769"/>
        <v>4.3182081448486933</v>
      </c>
      <c r="M3360" s="283">
        <f t="shared" si="770"/>
        <v>0</v>
      </c>
      <c r="N3360" s="283">
        <f t="shared" si="771"/>
        <v>4.2355603137647586</v>
      </c>
      <c r="O3360" s="283">
        <f t="shared" si="772"/>
        <v>0</v>
      </c>
      <c r="P3360" s="21">
        <f t="shared" si="764"/>
        <v>2.5000000000000001E-2</v>
      </c>
      <c r="Q3360" s="21">
        <f t="shared" si="765"/>
        <v>1.2427137171080138</v>
      </c>
      <c r="R3360">
        <f t="shared" si="766"/>
        <v>1.0096214758538746</v>
      </c>
      <c r="S3360" s="296">
        <f t="shared" si="773"/>
        <v>3.1366761428261183E-2</v>
      </c>
      <c r="T3360" s="283">
        <f t="shared" si="774"/>
        <v>3.1366761428261183E-2</v>
      </c>
    </row>
    <row r="3361" spans="1:20" x14ac:dyDescent="0.25">
      <c r="A3361" s="286">
        <v>43240</v>
      </c>
      <c r="B3361" s="1">
        <f t="shared" si="767"/>
        <v>7</v>
      </c>
      <c r="C3361" s="285">
        <v>23</v>
      </c>
      <c r="D3361" t="s">
        <v>713</v>
      </c>
      <c r="F3361" s="16">
        <v>57</v>
      </c>
      <c r="G3361" t="str">
        <f t="shared" si="761"/>
        <v>Cooling</v>
      </c>
      <c r="H3361" s="283">
        <f>IF(G3361="heating",F3361*Assumptions!M$4+Assumptions!M$7,0)</f>
        <v>0</v>
      </c>
      <c r="I3361" s="15">
        <f t="shared" si="762"/>
        <v>0.94450710149963013</v>
      </c>
      <c r="J3361" s="15">
        <f t="shared" si="763"/>
        <v>0.93760781206536892</v>
      </c>
      <c r="K3361" s="283">
        <f t="shared" si="768"/>
        <v>0</v>
      </c>
      <c r="L3361" s="283">
        <f t="shared" si="769"/>
        <v>4.2530692972692208</v>
      </c>
      <c r="M3361" s="283">
        <f t="shared" si="770"/>
        <v>0</v>
      </c>
      <c r="N3361" s="283">
        <f t="shared" si="771"/>
        <v>4.1119599131986844</v>
      </c>
      <c r="O3361" s="283">
        <f t="shared" si="772"/>
        <v>0</v>
      </c>
      <c r="P3361" s="21">
        <f t="shared" si="764"/>
        <v>2.5000000000000001E-2</v>
      </c>
      <c r="Q3361" s="21">
        <f t="shared" si="765"/>
        <v>1.0297519246597011</v>
      </c>
      <c r="R3361">
        <f t="shared" si="766"/>
        <v>1.0096214758538746</v>
      </c>
      <c r="S3361" s="296">
        <f t="shared" si="773"/>
        <v>2.5991491448457384E-2</v>
      </c>
      <c r="T3361" s="283">
        <f t="shared" si="774"/>
        <v>2.5991491448457384E-2</v>
      </c>
    </row>
    <row r="3362" spans="1:20" x14ac:dyDescent="0.25">
      <c r="A3362" s="286">
        <v>43241</v>
      </c>
      <c r="B3362" s="1">
        <f t="shared" si="767"/>
        <v>1</v>
      </c>
      <c r="C3362" s="285">
        <v>0</v>
      </c>
      <c r="D3362" t="s">
        <v>713</v>
      </c>
      <c r="F3362" s="16">
        <v>55</v>
      </c>
      <c r="G3362" t="str">
        <f t="shared" si="761"/>
        <v>Cooling</v>
      </c>
      <c r="H3362" s="283">
        <f>IF(G3362="heating",F3362*Assumptions!M$4+Assumptions!M$7,0)</f>
        <v>0</v>
      </c>
      <c r="I3362" s="15">
        <f t="shared" si="762"/>
        <v>0.97481507806017154</v>
      </c>
      <c r="J3362" s="15">
        <f t="shared" si="763"/>
        <v>1.017726725449043</v>
      </c>
      <c r="K3362" s="283">
        <f t="shared" si="768"/>
        <v>0</v>
      </c>
      <c r="L3362" s="283">
        <f t="shared" si="769"/>
        <v>4.1851135499983272</v>
      </c>
      <c r="M3362" s="283">
        <f t="shared" si="770"/>
        <v>0</v>
      </c>
      <c r="N3362" s="283">
        <f t="shared" si="771"/>
        <v>3.9876635481217684</v>
      </c>
      <c r="O3362" s="283">
        <f t="shared" si="772"/>
        <v>0</v>
      </c>
      <c r="P3362" s="21">
        <f t="shared" si="764"/>
        <v>2.5000000000000001E-2</v>
      </c>
      <c r="Q3362" s="21">
        <f t="shared" si="765"/>
        <v>0.90668853391740301</v>
      </c>
      <c r="R3362">
        <f t="shared" si="766"/>
        <v>0.9440993384982781</v>
      </c>
      <c r="S3362" s="296">
        <f t="shared" si="773"/>
        <v>2.1400101127384843E-2</v>
      </c>
      <c r="T3362" s="283">
        <f t="shared" si="774"/>
        <v>2.1400101127384843E-2</v>
      </c>
    </row>
    <row r="3363" spans="1:20" x14ac:dyDescent="0.25">
      <c r="A3363" s="286">
        <v>43241</v>
      </c>
      <c r="B3363" s="1">
        <f t="shared" si="767"/>
        <v>1</v>
      </c>
      <c r="C3363" s="285">
        <v>1</v>
      </c>
      <c r="D3363" t="s">
        <v>713</v>
      </c>
      <c r="F3363" s="16">
        <v>54</v>
      </c>
      <c r="G3363" t="str">
        <f t="shared" si="761"/>
        <v>Cooling</v>
      </c>
      <c r="H3363" s="283">
        <f>IF(G3363="heating",F3363*Assumptions!M$4+Assumptions!M$7,0)</f>
        <v>0</v>
      </c>
      <c r="I3363" s="15">
        <f t="shared" si="762"/>
        <v>1.012242869806885</v>
      </c>
      <c r="J3363" s="15">
        <f t="shared" si="763"/>
        <v>1.017726725449043</v>
      </c>
      <c r="K3363" s="283">
        <f t="shared" si="768"/>
        <v>0</v>
      </c>
      <c r="L3363" s="283">
        <f t="shared" si="769"/>
        <v>4.1559947708987721</v>
      </c>
      <c r="M3363" s="283">
        <f t="shared" si="770"/>
        <v>0</v>
      </c>
      <c r="N3363" s="283">
        <f t="shared" si="771"/>
        <v>3.9259252525022648</v>
      </c>
      <c r="O3363" s="283">
        <f t="shared" si="772"/>
        <v>0</v>
      </c>
      <c r="P3363" s="21">
        <f t="shared" si="764"/>
        <v>2.5000000000000001E-2</v>
      </c>
      <c r="Q3363" s="21">
        <f t="shared" si="765"/>
        <v>0.81803459285312596</v>
      </c>
      <c r="R3363">
        <f t="shared" si="766"/>
        <v>0.9440993384982781</v>
      </c>
      <c r="S3363" s="296">
        <f t="shared" si="773"/>
        <v>1.9307647949533612E-2</v>
      </c>
      <c r="T3363" s="283">
        <f t="shared" si="774"/>
        <v>1.9307647949533612E-2</v>
      </c>
    </row>
    <row r="3364" spans="1:20" x14ac:dyDescent="0.25">
      <c r="A3364" s="286">
        <v>43241</v>
      </c>
      <c r="B3364" s="1">
        <f t="shared" si="767"/>
        <v>1</v>
      </c>
      <c r="C3364" s="285">
        <v>2</v>
      </c>
      <c r="D3364" t="s">
        <v>713</v>
      </c>
      <c r="F3364" s="16">
        <v>54</v>
      </c>
      <c r="G3364" t="str">
        <f t="shared" si="761"/>
        <v>Cooling</v>
      </c>
      <c r="H3364" s="283">
        <f>IF(G3364="heating",F3364*Assumptions!M$4+Assumptions!M$7,0)</f>
        <v>0</v>
      </c>
      <c r="I3364" s="15">
        <f t="shared" si="762"/>
        <v>1.0509704703585963</v>
      </c>
      <c r="J3364" s="15">
        <f t="shared" si="763"/>
        <v>1.017726725449043</v>
      </c>
      <c r="K3364" s="283">
        <f t="shared" si="768"/>
        <v>0</v>
      </c>
      <c r="L3364" s="283">
        <f t="shared" si="769"/>
        <v>4.1559947708987721</v>
      </c>
      <c r="M3364" s="283">
        <f t="shared" si="770"/>
        <v>0</v>
      </c>
      <c r="N3364" s="283">
        <f t="shared" si="771"/>
        <v>3.9259252525022648</v>
      </c>
      <c r="O3364" s="283">
        <f t="shared" si="772"/>
        <v>0</v>
      </c>
      <c r="P3364" s="21">
        <f t="shared" si="764"/>
        <v>2.5000000000000001E-2</v>
      </c>
      <c r="Q3364" s="21">
        <f t="shared" si="765"/>
        <v>0.74507607494346417</v>
      </c>
      <c r="R3364">
        <f t="shared" si="766"/>
        <v>0.9440993384982781</v>
      </c>
      <c r="S3364" s="296">
        <f t="shared" si="773"/>
        <v>1.7585645737125448E-2</v>
      </c>
      <c r="T3364" s="283">
        <f t="shared" si="774"/>
        <v>1.7585645737125448E-2</v>
      </c>
    </row>
    <row r="3365" spans="1:20" x14ac:dyDescent="0.25">
      <c r="A3365" s="286">
        <v>43241</v>
      </c>
      <c r="B3365" s="1">
        <f t="shared" si="767"/>
        <v>1</v>
      </c>
      <c r="C3365" s="285">
        <v>3</v>
      </c>
      <c r="D3365" t="s">
        <v>713</v>
      </c>
      <c r="F3365" s="16">
        <v>52</v>
      </c>
      <c r="G3365" t="str">
        <f t="shared" si="761"/>
        <v>Cooling</v>
      </c>
      <c r="H3365" s="283">
        <f>IF(G3365="heating",F3365*Assumptions!M$4+Assumptions!M$7,0)</f>
        <v>0</v>
      </c>
      <c r="I3365" s="15">
        <f t="shared" si="762"/>
        <v>1.0924036124451033</v>
      </c>
      <c r="J3365" s="15">
        <f t="shared" si="763"/>
        <v>1.017726725449043</v>
      </c>
      <c r="K3365" s="283">
        <f t="shared" si="768"/>
        <v>0</v>
      </c>
      <c r="L3365" s="283">
        <f t="shared" si="769"/>
        <v>4.0950984110509578</v>
      </c>
      <c r="M3365" s="283">
        <f t="shared" si="770"/>
        <v>0</v>
      </c>
      <c r="N3365" s="283">
        <f t="shared" si="771"/>
        <v>3.802065958051716</v>
      </c>
      <c r="O3365" s="283">
        <f t="shared" si="772"/>
        <v>0</v>
      </c>
      <c r="P3365" s="21">
        <f t="shared" si="764"/>
        <v>2.5000000000000001E-2</v>
      </c>
      <c r="Q3365" s="21">
        <f t="shared" si="765"/>
        <v>0.69158980876382303</v>
      </c>
      <c r="R3365">
        <f t="shared" si="766"/>
        <v>0.9440993384982781</v>
      </c>
      <c r="S3365" s="296">
        <f t="shared" si="773"/>
        <v>1.63232370241519E-2</v>
      </c>
      <c r="T3365" s="283">
        <f t="shared" si="774"/>
        <v>1.63232370241519E-2</v>
      </c>
    </row>
    <row r="3366" spans="1:20" x14ac:dyDescent="0.25">
      <c r="A3366" s="286">
        <v>43241</v>
      </c>
      <c r="B3366" s="1">
        <f t="shared" si="767"/>
        <v>1</v>
      </c>
      <c r="C3366" s="285">
        <v>4</v>
      </c>
      <c r="D3366" t="s">
        <v>713</v>
      </c>
      <c r="F3366" s="16">
        <v>52</v>
      </c>
      <c r="G3366" t="str">
        <f t="shared" si="761"/>
        <v>Cooling</v>
      </c>
      <c r="H3366" s="283">
        <f>IF(G3366="heating",F3366*Assumptions!M$4+Assumptions!M$7,0)</f>
        <v>0</v>
      </c>
      <c r="I3366" s="15">
        <f t="shared" si="762"/>
        <v>1.1348296917927807</v>
      </c>
      <c r="J3366" s="15">
        <f t="shared" si="763"/>
        <v>1.017726725449043</v>
      </c>
      <c r="K3366" s="283">
        <f t="shared" si="768"/>
        <v>0</v>
      </c>
      <c r="L3366" s="283">
        <f t="shared" si="769"/>
        <v>4.0950984110509578</v>
      </c>
      <c r="M3366" s="283">
        <f t="shared" si="770"/>
        <v>0</v>
      </c>
      <c r="N3366" s="283">
        <f t="shared" si="771"/>
        <v>3.802065958051716</v>
      </c>
      <c r="O3366" s="283">
        <f t="shared" si="772"/>
        <v>0</v>
      </c>
      <c r="P3366" s="21">
        <f t="shared" si="764"/>
        <v>2.5000000000000001E-2</v>
      </c>
      <c r="Q3366" s="21">
        <f t="shared" si="765"/>
        <v>0.6473875548762833</v>
      </c>
      <c r="R3366">
        <f t="shared" si="766"/>
        <v>0.9440993384982781</v>
      </c>
      <c r="S3366" s="296">
        <f t="shared" si="773"/>
        <v>1.5279954057767921E-2</v>
      </c>
      <c r="T3366" s="283">
        <f t="shared" si="774"/>
        <v>1.5279954057767921E-2</v>
      </c>
    </row>
    <row r="3367" spans="1:20" x14ac:dyDescent="0.25">
      <c r="A3367" s="286">
        <v>43241</v>
      </c>
      <c r="B3367" s="1">
        <f t="shared" si="767"/>
        <v>1</v>
      </c>
      <c r="C3367" s="285">
        <v>5</v>
      </c>
      <c r="D3367" t="s">
        <v>713</v>
      </c>
      <c r="F3367" s="16">
        <v>50</v>
      </c>
      <c r="G3367" t="str">
        <f t="shared" si="761"/>
        <v>Cooling</v>
      </c>
      <c r="H3367" s="283">
        <f>IF(G3367="heating",F3367*Assumptions!M$4+Assumptions!M$7,0)</f>
        <v>0</v>
      </c>
      <c r="I3367" s="15">
        <f t="shared" si="762"/>
        <v>1.1635558681477385</v>
      </c>
      <c r="J3367" s="15">
        <f t="shared" si="763"/>
        <v>1.017726725449043</v>
      </c>
      <c r="K3367" s="283">
        <f t="shared" si="768"/>
        <v>0</v>
      </c>
      <c r="L3367" s="283">
        <f t="shared" si="769"/>
        <v>4.0351685236640416</v>
      </c>
      <c r="M3367" s="283">
        <f t="shared" si="770"/>
        <v>0</v>
      </c>
      <c r="N3367" s="283">
        <f t="shared" si="771"/>
        <v>3.6783220436298789</v>
      </c>
      <c r="O3367" s="283">
        <f t="shared" si="772"/>
        <v>0</v>
      </c>
      <c r="P3367" s="21">
        <f t="shared" si="764"/>
        <v>2.5000000000000001E-2</v>
      </c>
      <c r="Q3367" s="21">
        <f t="shared" si="765"/>
        <v>0.72139578924615555</v>
      </c>
      <c r="R3367">
        <f t="shared" si="766"/>
        <v>0.9440993384982781</v>
      </c>
      <c r="S3367" s="296">
        <f t="shared" si="773"/>
        <v>1.702673218556847E-2</v>
      </c>
      <c r="T3367" s="283">
        <f t="shared" si="774"/>
        <v>1.702673218556847E-2</v>
      </c>
    </row>
    <row r="3368" spans="1:20" x14ac:dyDescent="0.25">
      <c r="A3368" s="286">
        <v>43241</v>
      </c>
      <c r="B3368" s="1">
        <f t="shared" si="767"/>
        <v>1</v>
      </c>
      <c r="C3368" s="285">
        <v>6</v>
      </c>
      <c r="D3368" t="s">
        <v>713</v>
      </c>
      <c r="F3368" s="16">
        <v>54</v>
      </c>
      <c r="G3368" t="str">
        <f t="shared" si="761"/>
        <v>Cooling</v>
      </c>
      <c r="H3368" s="283">
        <f>IF(G3368="heating",F3368*Assumptions!M$4+Assumptions!M$7,0)</f>
        <v>0</v>
      </c>
      <c r="I3368" s="15">
        <f t="shared" si="762"/>
        <v>1.2083911162615524</v>
      </c>
      <c r="J3368" s="15">
        <f t="shared" si="763"/>
        <v>1.017726725449043</v>
      </c>
      <c r="K3368" s="283">
        <f t="shared" si="768"/>
        <v>0</v>
      </c>
      <c r="L3368" s="283">
        <f t="shared" si="769"/>
        <v>4.1559947708987721</v>
      </c>
      <c r="M3368" s="283">
        <f t="shared" si="770"/>
        <v>0</v>
      </c>
      <c r="N3368" s="283">
        <f t="shared" si="771"/>
        <v>3.9259252525022648</v>
      </c>
      <c r="O3368" s="283">
        <f t="shared" si="772"/>
        <v>0</v>
      </c>
      <c r="P3368" s="21">
        <f t="shared" si="764"/>
        <v>2.5000000000000001E-2</v>
      </c>
      <c r="Q3368" s="21">
        <f t="shared" si="765"/>
        <v>0.87787080972652631</v>
      </c>
      <c r="R3368">
        <f t="shared" si="766"/>
        <v>0.9440993384982781</v>
      </c>
      <c r="S3368" s="296">
        <f t="shared" si="773"/>
        <v>2.0719931268744034E-2</v>
      </c>
      <c r="T3368" s="283">
        <f t="shared" si="774"/>
        <v>2.0719931268744034E-2</v>
      </c>
    </row>
    <row r="3369" spans="1:20" x14ac:dyDescent="0.25">
      <c r="A3369" s="286">
        <v>43241</v>
      </c>
      <c r="B3369" s="1">
        <f t="shared" si="767"/>
        <v>1</v>
      </c>
      <c r="C3369" s="285">
        <v>7</v>
      </c>
      <c r="D3369" t="s">
        <v>714</v>
      </c>
      <c r="F3369" s="16">
        <v>57</v>
      </c>
      <c r="G3369" t="str">
        <f t="shared" si="761"/>
        <v>Cooling</v>
      </c>
      <c r="H3369" s="283">
        <f>IF(G3369="heating",F3369*Assumptions!M$4+Assumptions!M$7,0)</f>
        <v>0</v>
      </c>
      <c r="I3369" s="15">
        <f t="shared" si="762"/>
        <v>1.1637425769249583</v>
      </c>
      <c r="J3369" s="15">
        <f t="shared" si="763"/>
        <v>1.017726725449043</v>
      </c>
      <c r="K3369" s="283">
        <f t="shared" si="768"/>
        <v>0</v>
      </c>
      <c r="L3369" s="283">
        <f t="shared" si="769"/>
        <v>4.2530692972692208</v>
      </c>
      <c r="M3369" s="283">
        <f t="shared" si="770"/>
        <v>0</v>
      </c>
      <c r="N3369" s="283">
        <f t="shared" si="771"/>
        <v>4.1119599131986844</v>
      </c>
      <c r="O3369" s="283">
        <f t="shared" si="772"/>
        <v>0</v>
      </c>
      <c r="P3369" s="21">
        <f t="shared" si="764"/>
        <v>2.5000000000000001E-2</v>
      </c>
      <c r="Q3369" s="21">
        <f t="shared" si="765"/>
        <v>0.97331382064367777</v>
      </c>
      <c r="R3369">
        <f t="shared" si="766"/>
        <v>0.9440993384982781</v>
      </c>
      <c r="S3369" s="296">
        <f t="shared" si="773"/>
        <v>2.2972623355523199E-2</v>
      </c>
      <c r="T3369" s="283">
        <f t="shared" si="774"/>
        <v>2.2972623355523199E-2</v>
      </c>
    </row>
    <row r="3370" spans="1:20" x14ac:dyDescent="0.25">
      <c r="A3370" s="286">
        <v>43241</v>
      </c>
      <c r="B3370" s="1">
        <f t="shared" si="767"/>
        <v>1</v>
      </c>
      <c r="C3370" s="285">
        <v>8</v>
      </c>
      <c r="D3370" t="s">
        <v>714</v>
      </c>
      <c r="F3370" s="16">
        <v>61</v>
      </c>
      <c r="G3370" t="str">
        <f t="shared" si="761"/>
        <v>Cooling</v>
      </c>
      <c r="H3370" s="283">
        <f>IF(G3370="heating",F3370*Assumptions!M$4+Assumptions!M$7,0)</f>
        <v>0</v>
      </c>
      <c r="I3370" s="15">
        <f t="shared" si="762"/>
        <v>1.094193721037565</v>
      </c>
      <c r="J3370" s="15">
        <f t="shared" si="763"/>
        <v>1.017726725449043</v>
      </c>
      <c r="K3370" s="283">
        <f t="shared" si="768"/>
        <v>0</v>
      </c>
      <c r="L3370" s="283">
        <f t="shared" si="769"/>
        <v>4.3818232651749627</v>
      </c>
      <c r="M3370" s="283">
        <f t="shared" si="770"/>
        <v>0</v>
      </c>
      <c r="N3370" s="283">
        <f t="shared" si="771"/>
        <v>4.3585758300027857</v>
      </c>
      <c r="O3370" s="283">
        <f t="shared" si="772"/>
        <v>0</v>
      </c>
      <c r="P3370" s="21">
        <f t="shared" si="764"/>
        <v>4.5164594084734722E-2</v>
      </c>
      <c r="Q3370" s="21">
        <f t="shared" si="765"/>
        <v>0.94940007506179924</v>
      </c>
      <c r="R3370">
        <f t="shared" si="766"/>
        <v>0.9440993384982781</v>
      </c>
      <c r="S3370" s="296">
        <f t="shared" si="773"/>
        <v>4.0482289511579735E-2</v>
      </c>
      <c r="T3370" s="283">
        <f t="shared" si="774"/>
        <v>4.0482289511579735E-2</v>
      </c>
    </row>
    <row r="3371" spans="1:20" x14ac:dyDescent="0.25">
      <c r="A3371" s="286">
        <v>43241</v>
      </c>
      <c r="B3371" s="1">
        <f t="shared" si="767"/>
        <v>1</v>
      </c>
      <c r="C3371" s="285">
        <v>9</v>
      </c>
      <c r="D3371" t="s">
        <v>714</v>
      </c>
      <c r="F3371" s="16">
        <v>64</v>
      </c>
      <c r="G3371" t="str">
        <f t="shared" si="761"/>
        <v>Cooling</v>
      </c>
      <c r="H3371" s="283">
        <f>IF(G3371="heating",F3371*Assumptions!M$4+Assumptions!M$7,0)</f>
        <v>0</v>
      </c>
      <c r="I3371" s="15">
        <f t="shared" si="762"/>
        <v>1.0343009000871222</v>
      </c>
      <c r="J3371" s="15">
        <f t="shared" si="763"/>
        <v>1.017726725449043</v>
      </c>
      <c r="K3371" s="283">
        <f t="shared" si="768"/>
        <v>0</v>
      </c>
      <c r="L3371" s="283">
        <f t="shared" si="769"/>
        <v>4.3818232651749627</v>
      </c>
      <c r="M3371" s="283">
        <f t="shared" si="770"/>
        <v>0</v>
      </c>
      <c r="N3371" s="283">
        <f t="shared" si="771"/>
        <v>4.3585758300027857</v>
      </c>
      <c r="O3371" s="283">
        <f t="shared" si="772"/>
        <v>0</v>
      </c>
      <c r="P3371" s="21">
        <f t="shared" si="764"/>
        <v>3.8036447069942136E-2</v>
      </c>
      <c r="Q3371" s="21">
        <f t="shared" si="765"/>
        <v>0.8408485371888097</v>
      </c>
      <c r="R3371">
        <f t="shared" si="766"/>
        <v>0.9440993384982781</v>
      </c>
      <c r="S3371" s="296">
        <f t="shared" si="773"/>
        <v>3.0195026121768165E-2</v>
      </c>
      <c r="T3371" s="283">
        <f t="shared" si="774"/>
        <v>3.0195026121768165E-2</v>
      </c>
    </row>
    <row r="3372" spans="1:20" x14ac:dyDescent="0.25">
      <c r="A3372" s="286">
        <v>43241</v>
      </c>
      <c r="B3372" s="1">
        <f t="shared" si="767"/>
        <v>1</v>
      </c>
      <c r="C3372" s="285">
        <v>10</v>
      </c>
      <c r="D3372" t="s">
        <v>714</v>
      </c>
      <c r="F3372" s="16">
        <v>68</v>
      </c>
      <c r="G3372" t="str">
        <f t="shared" si="761"/>
        <v>Cooling</v>
      </c>
      <c r="H3372" s="283">
        <f>IF(G3372="heating",F3372*Assumptions!M$4+Assumptions!M$7,0)</f>
        <v>0</v>
      </c>
      <c r="I3372" s="15">
        <f t="shared" si="762"/>
        <v>0.98112329028689171</v>
      </c>
      <c r="J3372" s="15">
        <f t="shared" si="763"/>
        <v>1.017726725449043</v>
      </c>
      <c r="K3372" s="283">
        <f t="shared" si="768"/>
        <v>0</v>
      </c>
      <c r="L3372" s="283">
        <f t="shared" si="769"/>
        <v>4.3818232651749627</v>
      </c>
      <c r="M3372" s="283">
        <f t="shared" si="770"/>
        <v>0</v>
      </c>
      <c r="N3372" s="283">
        <f t="shared" si="771"/>
        <v>4.3585758300027857</v>
      </c>
      <c r="O3372" s="283">
        <f t="shared" si="772"/>
        <v>0</v>
      </c>
      <c r="P3372" s="21">
        <f t="shared" si="764"/>
        <v>3.7256017764001337E-2</v>
      </c>
      <c r="Q3372" s="21">
        <f t="shared" si="765"/>
        <v>0.74504051125983206</v>
      </c>
      <c r="R3372">
        <f t="shared" si="766"/>
        <v>0.9440993384982781</v>
      </c>
      <c r="S3372" s="296">
        <f t="shared" si="773"/>
        <v>2.6205594303931226E-2</v>
      </c>
      <c r="T3372" s="283">
        <f t="shared" si="774"/>
        <v>2.6205594303931226E-2</v>
      </c>
    </row>
    <row r="3373" spans="1:20" x14ac:dyDescent="0.25">
      <c r="A3373" s="286">
        <v>43241</v>
      </c>
      <c r="B3373" s="1">
        <f t="shared" si="767"/>
        <v>1</v>
      </c>
      <c r="C3373" s="285">
        <v>11</v>
      </c>
      <c r="D3373" t="s">
        <v>714</v>
      </c>
      <c r="F3373" s="16">
        <v>72</v>
      </c>
      <c r="G3373" t="str">
        <f t="shared" si="761"/>
        <v>Cooling</v>
      </c>
      <c r="H3373" s="283">
        <f>IF(G3373="heating",F3373*Assumptions!M$4+Assumptions!M$7,0)</f>
        <v>0</v>
      </c>
      <c r="I3373" s="15">
        <f t="shared" si="762"/>
        <v>0.94956163997961163</v>
      </c>
      <c r="J3373" s="15">
        <f t="shared" si="763"/>
        <v>1.017726725449043</v>
      </c>
      <c r="K3373" s="283">
        <f t="shared" si="768"/>
        <v>0</v>
      </c>
      <c r="L3373" s="283" t="e">
        <f t="shared" si="769"/>
        <v>#N/A</v>
      </c>
      <c r="M3373" s="283">
        <f t="shared" si="770"/>
        <v>0</v>
      </c>
      <c r="N3373" s="283" t="e">
        <f t="shared" si="771"/>
        <v>#N/A</v>
      </c>
      <c r="O3373" s="283">
        <f t="shared" si="772"/>
        <v>0</v>
      </c>
      <c r="P3373" s="21">
        <f t="shared" si="764"/>
        <v>4.6445607559525648E-2</v>
      </c>
      <c r="Q3373" s="21">
        <f t="shared" si="765"/>
        <v>0.72850690893675296</v>
      </c>
      <c r="R3373">
        <f t="shared" si="766"/>
        <v>0.9440993384982781</v>
      </c>
      <c r="S3373" s="296">
        <f t="shared" si="773"/>
        <v>3.1944494233117411E-2</v>
      </c>
      <c r="T3373" s="283">
        <f t="shared" si="774"/>
        <v>3.1944494233117411E-2</v>
      </c>
    </row>
    <row r="3374" spans="1:20" x14ac:dyDescent="0.25">
      <c r="A3374" s="286">
        <v>43241</v>
      </c>
      <c r="B3374" s="1">
        <f t="shared" si="767"/>
        <v>1</v>
      </c>
      <c r="C3374" s="285">
        <v>12</v>
      </c>
      <c r="D3374" t="s">
        <v>714</v>
      </c>
      <c r="F3374" s="16">
        <v>72</v>
      </c>
      <c r="G3374" t="str">
        <f t="shared" si="761"/>
        <v>Cooling</v>
      </c>
      <c r="H3374" s="283">
        <f>IF(G3374="heating",F3374*Assumptions!M$4+Assumptions!M$7,0)</f>
        <v>0</v>
      </c>
      <c r="I3374" s="15">
        <f t="shared" si="762"/>
        <v>0.91648403420261149</v>
      </c>
      <c r="J3374" s="15">
        <f t="shared" si="763"/>
        <v>1.017726725449043</v>
      </c>
      <c r="K3374" s="283">
        <f t="shared" si="768"/>
        <v>0</v>
      </c>
      <c r="L3374" s="283" t="e">
        <f t="shared" si="769"/>
        <v>#N/A</v>
      </c>
      <c r="M3374" s="283">
        <f t="shared" si="770"/>
        <v>0</v>
      </c>
      <c r="N3374" s="283" t="e">
        <f t="shared" si="771"/>
        <v>#N/A</v>
      </c>
      <c r="O3374" s="283">
        <f t="shared" si="772"/>
        <v>0</v>
      </c>
      <c r="P3374" s="21">
        <f t="shared" si="764"/>
        <v>4.6445607559525648E-2</v>
      </c>
      <c r="Q3374" s="21">
        <f t="shared" si="765"/>
        <v>0.75910815787401487</v>
      </c>
      <c r="R3374">
        <f t="shared" si="766"/>
        <v>0.9440993384982781</v>
      </c>
      <c r="S3374" s="296">
        <f t="shared" si="773"/>
        <v>3.3286336579718162E-2</v>
      </c>
      <c r="T3374" s="283">
        <f t="shared" si="774"/>
        <v>3.3286336579718162E-2</v>
      </c>
    </row>
    <row r="3375" spans="1:20" x14ac:dyDescent="0.25">
      <c r="A3375" s="286">
        <v>43241</v>
      </c>
      <c r="B3375" s="1">
        <f t="shared" si="767"/>
        <v>1</v>
      </c>
      <c r="C3375" s="285">
        <v>13</v>
      </c>
      <c r="D3375" t="s">
        <v>714</v>
      </c>
      <c r="F3375" s="16">
        <v>73</v>
      </c>
      <c r="G3375" t="str">
        <f t="shared" si="761"/>
        <v>Cooling</v>
      </c>
      <c r="H3375" s="283">
        <f>IF(G3375="heating",F3375*Assumptions!M$4+Assumptions!M$7,0)</f>
        <v>0</v>
      </c>
      <c r="I3375" s="15">
        <f t="shared" si="762"/>
        <v>0.90040206880052787</v>
      </c>
      <c r="J3375" s="15">
        <f t="shared" si="763"/>
        <v>1.017726725449043</v>
      </c>
      <c r="K3375" s="283">
        <f t="shared" si="768"/>
        <v>0</v>
      </c>
      <c r="L3375" s="283" t="e">
        <f t="shared" si="769"/>
        <v>#N/A</v>
      </c>
      <c r="M3375" s="283">
        <f t="shared" si="770"/>
        <v>0</v>
      </c>
      <c r="N3375" s="283" t="e">
        <f t="shared" si="771"/>
        <v>#N/A</v>
      </c>
      <c r="O3375" s="283">
        <f t="shared" si="772"/>
        <v>0</v>
      </c>
      <c r="P3375" s="21">
        <f t="shared" si="764"/>
        <v>5.0300820493010656E-2</v>
      </c>
      <c r="Q3375" s="21">
        <f t="shared" si="765"/>
        <v>0.79115902007799765</v>
      </c>
      <c r="R3375">
        <f t="shared" si="766"/>
        <v>0.9440993384982781</v>
      </c>
      <c r="S3375" s="296">
        <f t="shared" si="773"/>
        <v>3.7571328040445884E-2</v>
      </c>
      <c r="T3375" s="283">
        <f t="shared" si="774"/>
        <v>3.7571328040445884E-2</v>
      </c>
    </row>
    <row r="3376" spans="1:20" x14ac:dyDescent="0.25">
      <c r="A3376" s="286">
        <v>43241</v>
      </c>
      <c r="B3376" s="1">
        <f t="shared" si="767"/>
        <v>1</v>
      </c>
      <c r="C3376" s="285">
        <v>14</v>
      </c>
      <c r="D3376" t="s">
        <v>714</v>
      </c>
      <c r="F3376" s="16">
        <v>75</v>
      </c>
      <c r="G3376" t="str">
        <f t="shared" si="761"/>
        <v>Cooling</v>
      </c>
      <c r="H3376" s="283">
        <f>IF(G3376="heating",F3376*Assumptions!M$4+Assumptions!M$7,0)</f>
        <v>0</v>
      </c>
      <c r="I3376" s="15">
        <f t="shared" si="762"/>
        <v>0.86032894500746537</v>
      </c>
      <c r="J3376" s="15">
        <f t="shared" si="763"/>
        <v>1.017726725449043</v>
      </c>
      <c r="K3376" s="283">
        <f t="shared" si="768"/>
        <v>0</v>
      </c>
      <c r="L3376" s="283" t="e">
        <f t="shared" si="769"/>
        <v>#N/A</v>
      </c>
      <c r="M3376" s="283">
        <f t="shared" si="770"/>
        <v>0</v>
      </c>
      <c r="N3376" s="283" t="e">
        <f t="shared" si="771"/>
        <v>#N/A</v>
      </c>
      <c r="O3376" s="283">
        <f t="shared" si="772"/>
        <v>0</v>
      </c>
      <c r="P3376" s="21">
        <f t="shared" si="764"/>
        <v>5.9880624941505811E-2</v>
      </c>
      <c r="Q3376" s="21">
        <f t="shared" si="765"/>
        <v>0.84355555031342389</v>
      </c>
      <c r="R3376">
        <f t="shared" si="766"/>
        <v>0.9440993384982781</v>
      </c>
      <c r="S3376" s="296">
        <f t="shared" si="773"/>
        <v>4.768894389736613E-2</v>
      </c>
      <c r="T3376" s="283">
        <f t="shared" si="774"/>
        <v>4.768894389736613E-2</v>
      </c>
    </row>
    <row r="3377" spans="1:20" x14ac:dyDescent="0.25">
      <c r="A3377" s="286">
        <v>43241</v>
      </c>
      <c r="B3377" s="1">
        <f t="shared" si="767"/>
        <v>1</v>
      </c>
      <c r="C3377" s="285">
        <v>15</v>
      </c>
      <c r="D3377" t="s">
        <v>714</v>
      </c>
      <c r="F3377" s="16">
        <v>77</v>
      </c>
      <c r="G3377" t="str">
        <f t="shared" si="761"/>
        <v>Cooling</v>
      </c>
      <c r="H3377" s="283">
        <f>IF(G3377="heating",F3377*Assumptions!M$4+Assumptions!M$7,0)</f>
        <v>0</v>
      </c>
      <c r="I3377" s="15">
        <f t="shared" si="762"/>
        <v>0.85754515037175039</v>
      </c>
      <c r="J3377" s="15">
        <f t="shared" si="763"/>
        <v>1.017726725449043</v>
      </c>
      <c r="K3377" s="283">
        <f t="shared" si="768"/>
        <v>0</v>
      </c>
      <c r="L3377" s="283" t="e">
        <f t="shared" si="769"/>
        <v>#N/A</v>
      </c>
      <c r="M3377" s="283">
        <f t="shared" si="770"/>
        <v>0</v>
      </c>
      <c r="N3377" s="283" t="e">
        <f t="shared" si="771"/>
        <v>#N/A</v>
      </c>
      <c r="O3377" s="283">
        <f t="shared" si="772"/>
        <v>0</v>
      </c>
      <c r="P3377" s="21">
        <f t="shared" si="764"/>
        <v>7.1952934165366855E-2</v>
      </c>
      <c r="Q3377" s="21">
        <f t="shared" si="765"/>
        <v>0.96592607327566882</v>
      </c>
      <c r="R3377">
        <f t="shared" si="766"/>
        <v>0.9440993384982781</v>
      </c>
      <c r="S3377" s="296">
        <f t="shared" si="773"/>
        <v>6.5616051256453048E-2</v>
      </c>
      <c r="T3377" s="283">
        <f t="shared" si="774"/>
        <v>6.5616051256453048E-2</v>
      </c>
    </row>
    <row r="3378" spans="1:20" x14ac:dyDescent="0.25">
      <c r="A3378" s="286">
        <v>43241</v>
      </c>
      <c r="B3378" s="1">
        <f t="shared" si="767"/>
        <v>1</v>
      </c>
      <c r="C3378" s="285">
        <v>16</v>
      </c>
      <c r="D3378" t="s">
        <v>714</v>
      </c>
      <c r="F3378" s="16">
        <v>77</v>
      </c>
      <c r="G3378" t="str">
        <f t="shared" si="761"/>
        <v>Cooling</v>
      </c>
      <c r="H3378" s="283">
        <f>IF(G3378="heating",F3378*Assumptions!M$4+Assumptions!M$7,0)</f>
        <v>0</v>
      </c>
      <c r="I3378" s="15">
        <f t="shared" si="762"/>
        <v>0.88344815438260227</v>
      </c>
      <c r="J3378" s="15">
        <f t="shared" si="763"/>
        <v>1.017726725449043</v>
      </c>
      <c r="K3378" s="283">
        <f t="shared" si="768"/>
        <v>0</v>
      </c>
      <c r="L3378" s="283" t="e">
        <f t="shared" si="769"/>
        <v>#N/A</v>
      </c>
      <c r="M3378" s="283">
        <f t="shared" si="770"/>
        <v>0</v>
      </c>
      <c r="N3378" s="283" t="e">
        <f t="shared" si="771"/>
        <v>#N/A</v>
      </c>
      <c r="O3378" s="283">
        <f t="shared" si="772"/>
        <v>0</v>
      </c>
      <c r="P3378" s="21">
        <f t="shared" si="764"/>
        <v>7.1952934165366855E-2</v>
      </c>
      <c r="Q3378" s="21">
        <f t="shared" si="765"/>
        <v>1.1649354943302594</v>
      </c>
      <c r="R3378">
        <f t="shared" si="766"/>
        <v>0.9440993384982781</v>
      </c>
      <c r="S3378" s="296">
        <f t="shared" si="773"/>
        <v>7.9134904027609532E-2</v>
      </c>
      <c r="T3378" s="283">
        <f t="shared" si="774"/>
        <v>7.9134904027609532E-2</v>
      </c>
    </row>
    <row r="3379" spans="1:20" x14ac:dyDescent="0.25">
      <c r="A3379" s="286">
        <v>43241</v>
      </c>
      <c r="B3379" s="1">
        <f t="shared" si="767"/>
        <v>1</v>
      </c>
      <c r="C3379" s="285">
        <v>17</v>
      </c>
      <c r="D3379" t="s">
        <v>714</v>
      </c>
      <c r="F3379" s="16">
        <v>75</v>
      </c>
      <c r="G3379" t="str">
        <f t="shared" si="761"/>
        <v>Cooling</v>
      </c>
      <c r="H3379" s="283">
        <f>IF(G3379="heating",F3379*Assumptions!M$4+Assumptions!M$7,0)</f>
        <v>0</v>
      </c>
      <c r="I3379" s="15">
        <f t="shared" si="762"/>
        <v>0.94025748850374469</v>
      </c>
      <c r="J3379" s="15">
        <f t="shared" si="763"/>
        <v>1.017726725449043</v>
      </c>
      <c r="K3379" s="283">
        <f t="shared" si="768"/>
        <v>0</v>
      </c>
      <c r="L3379" s="283" t="e">
        <f t="shared" si="769"/>
        <v>#N/A</v>
      </c>
      <c r="M3379" s="283">
        <f t="shared" si="770"/>
        <v>0</v>
      </c>
      <c r="N3379" s="283" t="e">
        <f t="shared" si="771"/>
        <v>#N/A</v>
      </c>
      <c r="O3379" s="283">
        <f t="shared" si="772"/>
        <v>0</v>
      </c>
      <c r="P3379" s="21">
        <f t="shared" si="764"/>
        <v>5.9880624941505811E-2</v>
      </c>
      <c r="Q3379" s="21">
        <f t="shared" si="765"/>
        <v>1.3521540118753073</v>
      </c>
      <c r="R3379">
        <f t="shared" si="766"/>
        <v>0.9440993384982781</v>
      </c>
      <c r="S3379" s="296">
        <f t="shared" si="773"/>
        <v>7.6441672144722916E-2</v>
      </c>
      <c r="T3379" s="283">
        <f t="shared" si="774"/>
        <v>7.6441672144722916E-2</v>
      </c>
    </row>
    <row r="3380" spans="1:20" x14ac:dyDescent="0.25">
      <c r="A3380" s="286">
        <v>43241</v>
      </c>
      <c r="B3380" s="1">
        <f t="shared" si="767"/>
        <v>1</v>
      </c>
      <c r="C3380" s="285">
        <v>18</v>
      </c>
      <c r="D3380" t="s">
        <v>714</v>
      </c>
      <c r="F3380" s="16">
        <v>72</v>
      </c>
      <c r="G3380" t="str">
        <f t="shared" si="761"/>
        <v>Cooling</v>
      </c>
      <c r="H3380" s="283">
        <f>IF(G3380="heating",F3380*Assumptions!M$4+Assumptions!M$7,0)</f>
        <v>0</v>
      </c>
      <c r="I3380" s="15">
        <f t="shared" si="762"/>
        <v>0.98182363790757687</v>
      </c>
      <c r="J3380" s="15">
        <f t="shared" si="763"/>
        <v>1.017726725449043</v>
      </c>
      <c r="K3380" s="283">
        <f t="shared" si="768"/>
        <v>0</v>
      </c>
      <c r="L3380" s="283" t="e">
        <f t="shared" si="769"/>
        <v>#N/A</v>
      </c>
      <c r="M3380" s="283">
        <f t="shared" si="770"/>
        <v>0</v>
      </c>
      <c r="N3380" s="283" t="e">
        <f t="shared" si="771"/>
        <v>#N/A</v>
      </c>
      <c r="O3380" s="283">
        <f t="shared" si="772"/>
        <v>0</v>
      </c>
      <c r="P3380" s="21">
        <f t="shared" si="764"/>
        <v>4.6445607559525648E-2</v>
      </c>
      <c r="Q3380" s="21">
        <f t="shared" si="765"/>
        <v>1.5598916921549892</v>
      </c>
      <c r="R3380">
        <f t="shared" si="766"/>
        <v>0.9440993384982781</v>
      </c>
      <c r="S3380" s="296">
        <f t="shared" si="773"/>
        <v>6.8400107882379629E-2</v>
      </c>
      <c r="T3380" s="283">
        <f t="shared" si="774"/>
        <v>6.8400107882379629E-2</v>
      </c>
    </row>
    <row r="3381" spans="1:20" x14ac:dyDescent="0.25">
      <c r="A3381" s="286">
        <v>43241</v>
      </c>
      <c r="B3381" s="1">
        <f t="shared" si="767"/>
        <v>1</v>
      </c>
      <c r="C3381" s="285">
        <v>19</v>
      </c>
      <c r="D3381" t="s">
        <v>714</v>
      </c>
      <c r="F3381" s="16">
        <v>68</v>
      </c>
      <c r="G3381" t="str">
        <f t="shared" si="761"/>
        <v>Cooling</v>
      </c>
      <c r="H3381" s="283">
        <f>IF(G3381="heating",F3381*Assumptions!M$4+Assumptions!M$7,0)</f>
        <v>0</v>
      </c>
      <c r="I3381" s="15">
        <f t="shared" si="762"/>
        <v>0.98418842963438757</v>
      </c>
      <c r="J3381" s="15">
        <f t="shared" si="763"/>
        <v>1.017726725449043</v>
      </c>
      <c r="K3381" s="283">
        <f t="shared" si="768"/>
        <v>0</v>
      </c>
      <c r="L3381" s="283">
        <f t="shared" si="769"/>
        <v>4.3818232651749627</v>
      </c>
      <c r="M3381" s="283">
        <f t="shared" si="770"/>
        <v>0</v>
      </c>
      <c r="N3381" s="283">
        <f t="shared" si="771"/>
        <v>4.3585758300027857</v>
      </c>
      <c r="O3381" s="283">
        <f t="shared" si="772"/>
        <v>0</v>
      </c>
      <c r="P3381" s="21">
        <f t="shared" si="764"/>
        <v>3.7256017764001337E-2</v>
      </c>
      <c r="Q3381" s="21">
        <f t="shared" si="765"/>
        <v>1.6764212681468484</v>
      </c>
      <c r="R3381">
        <f t="shared" si="766"/>
        <v>0.9440993384982781</v>
      </c>
      <c r="S3381" s="296">
        <f t="shared" si="773"/>
        <v>5.8965405198237758E-2</v>
      </c>
      <c r="T3381" s="283">
        <f t="shared" si="774"/>
        <v>5.8965405198237758E-2</v>
      </c>
    </row>
    <row r="3382" spans="1:20" x14ac:dyDescent="0.25">
      <c r="A3382" s="286">
        <v>43241</v>
      </c>
      <c r="B3382" s="1">
        <f t="shared" si="767"/>
        <v>1</v>
      </c>
      <c r="C3382" s="285">
        <v>20</v>
      </c>
      <c r="D3382" t="s">
        <v>714</v>
      </c>
      <c r="F3382" s="16">
        <v>64</v>
      </c>
      <c r="G3382" t="str">
        <f t="shared" si="761"/>
        <v>Cooling</v>
      </c>
      <c r="H3382" s="283">
        <f>IF(G3382="heating",F3382*Assumptions!M$4+Assumptions!M$7,0)</f>
        <v>0</v>
      </c>
      <c r="I3382" s="15">
        <f t="shared" si="762"/>
        <v>0.97071962311712034</v>
      </c>
      <c r="J3382" s="15">
        <f t="shared" si="763"/>
        <v>1.017726725449043</v>
      </c>
      <c r="K3382" s="283">
        <f t="shared" si="768"/>
        <v>0</v>
      </c>
      <c r="L3382" s="283">
        <f t="shared" si="769"/>
        <v>4.3818232651749627</v>
      </c>
      <c r="M3382" s="283">
        <f t="shared" si="770"/>
        <v>0</v>
      </c>
      <c r="N3382" s="283">
        <f t="shared" si="771"/>
        <v>4.3585758300027857</v>
      </c>
      <c r="O3382" s="283">
        <f t="shared" si="772"/>
        <v>0</v>
      </c>
      <c r="P3382" s="21">
        <f t="shared" si="764"/>
        <v>3.8036447069942136E-2</v>
      </c>
      <c r="Q3382" s="21">
        <f t="shared" si="765"/>
        <v>1.52436960139122</v>
      </c>
      <c r="R3382">
        <f t="shared" si="766"/>
        <v>0.9440993384982781</v>
      </c>
      <c r="S3382" s="296">
        <f t="shared" si="773"/>
        <v>5.4740393658913734E-2</v>
      </c>
      <c r="T3382" s="283">
        <f t="shared" si="774"/>
        <v>5.4740393658913734E-2</v>
      </c>
    </row>
    <row r="3383" spans="1:20" x14ac:dyDescent="0.25">
      <c r="A3383" s="286">
        <v>43241</v>
      </c>
      <c r="B3383" s="1">
        <f t="shared" si="767"/>
        <v>1</v>
      </c>
      <c r="C3383" s="285">
        <v>21</v>
      </c>
      <c r="D3383" t="s">
        <v>714</v>
      </c>
      <c r="F3383" s="16">
        <v>64</v>
      </c>
      <c r="G3383" t="str">
        <f t="shared" si="761"/>
        <v>Cooling</v>
      </c>
      <c r="H3383" s="283">
        <f>IF(G3383="heating",F3383*Assumptions!M$4+Assumptions!M$7,0)</f>
        <v>0</v>
      </c>
      <c r="I3383" s="15">
        <f t="shared" si="762"/>
        <v>0.95751150862929935</v>
      </c>
      <c r="J3383" s="15">
        <f t="shared" si="763"/>
        <v>1.017726725449043</v>
      </c>
      <c r="K3383" s="283">
        <f t="shared" si="768"/>
        <v>0</v>
      </c>
      <c r="L3383" s="283">
        <f t="shared" si="769"/>
        <v>4.3818232651749627</v>
      </c>
      <c r="M3383" s="283">
        <f t="shared" si="770"/>
        <v>0</v>
      </c>
      <c r="N3383" s="283">
        <f t="shared" si="771"/>
        <v>4.3585758300027857</v>
      </c>
      <c r="O3383" s="283">
        <f t="shared" si="772"/>
        <v>0</v>
      </c>
      <c r="P3383" s="21">
        <f t="shared" si="764"/>
        <v>3.8036447069942136E-2</v>
      </c>
      <c r="Q3383" s="21">
        <f t="shared" si="765"/>
        <v>1.4448604713749031</v>
      </c>
      <c r="R3383">
        <f t="shared" si="766"/>
        <v>0.9440993384982781</v>
      </c>
      <c r="S3383" s="296">
        <f t="shared" si="773"/>
        <v>5.1885206129197357E-2</v>
      </c>
      <c r="T3383" s="283">
        <f t="shared" si="774"/>
        <v>5.1885206129197357E-2</v>
      </c>
    </row>
    <row r="3384" spans="1:20" x14ac:dyDescent="0.25">
      <c r="A3384" s="286">
        <v>43241</v>
      </c>
      <c r="B3384" s="1">
        <f t="shared" si="767"/>
        <v>1</v>
      </c>
      <c r="C3384" s="285">
        <v>22</v>
      </c>
      <c r="D3384" t="s">
        <v>714</v>
      </c>
      <c r="F3384" s="16">
        <v>63</v>
      </c>
      <c r="G3384" t="str">
        <f t="shared" si="761"/>
        <v>Cooling</v>
      </c>
      <c r="H3384" s="283">
        <f>IF(G3384="heating",F3384*Assumptions!M$4+Assumptions!M$7,0)</f>
        <v>0</v>
      </c>
      <c r="I3384" s="15">
        <f t="shared" si="762"/>
        <v>0.9426530227543114</v>
      </c>
      <c r="J3384" s="15">
        <f t="shared" si="763"/>
        <v>1.017726725449043</v>
      </c>
      <c r="K3384" s="283">
        <f t="shared" si="768"/>
        <v>0</v>
      </c>
      <c r="L3384" s="283">
        <f t="shared" si="769"/>
        <v>4.3818232651749627</v>
      </c>
      <c r="M3384" s="283">
        <f t="shared" si="770"/>
        <v>0</v>
      </c>
      <c r="N3384" s="283">
        <f t="shared" si="771"/>
        <v>4.3585758300027857</v>
      </c>
      <c r="O3384" s="283">
        <f t="shared" si="772"/>
        <v>0</v>
      </c>
      <c r="P3384" s="21">
        <f t="shared" si="764"/>
        <v>3.9789369881031433E-2</v>
      </c>
      <c r="Q3384" s="21">
        <f t="shared" si="765"/>
        <v>1.2427137171080138</v>
      </c>
      <c r="R3384">
        <f t="shared" si="766"/>
        <v>0.9440993384982781</v>
      </c>
      <c r="S3384" s="296">
        <f t="shared" si="773"/>
        <v>4.6682687154886757E-2</v>
      </c>
      <c r="T3384" s="283">
        <f t="shared" si="774"/>
        <v>4.6682687154886757E-2</v>
      </c>
    </row>
    <row r="3385" spans="1:20" x14ac:dyDescent="0.25">
      <c r="A3385" s="286">
        <v>43241</v>
      </c>
      <c r="B3385" s="1">
        <f t="shared" si="767"/>
        <v>1</v>
      </c>
      <c r="C3385" s="285">
        <v>23</v>
      </c>
      <c r="D3385" t="s">
        <v>713</v>
      </c>
      <c r="F3385" s="16">
        <v>59</v>
      </c>
      <c r="G3385" t="str">
        <f t="shared" si="761"/>
        <v>Cooling</v>
      </c>
      <c r="H3385" s="283">
        <f>IF(G3385="heating",F3385*Assumptions!M$4+Assumptions!M$7,0)</f>
        <v>0</v>
      </c>
      <c r="I3385" s="15">
        <f t="shared" si="762"/>
        <v>0.94450710149963013</v>
      </c>
      <c r="J3385" s="15">
        <f t="shared" si="763"/>
        <v>1.017726725449043</v>
      </c>
      <c r="K3385" s="283">
        <f t="shared" si="768"/>
        <v>0</v>
      </c>
      <c r="L3385" s="283">
        <f t="shared" si="769"/>
        <v>4.3182081448486933</v>
      </c>
      <c r="M3385" s="283">
        <f t="shared" si="770"/>
        <v>0</v>
      </c>
      <c r="N3385" s="283">
        <f t="shared" si="771"/>
        <v>4.2355603137647586</v>
      </c>
      <c r="O3385" s="283">
        <f t="shared" si="772"/>
        <v>0</v>
      </c>
      <c r="P3385" s="21">
        <f t="shared" si="764"/>
        <v>2.5000000000000001E-2</v>
      </c>
      <c r="Q3385" s="21">
        <f t="shared" si="765"/>
        <v>1.0297519246597011</v>
      </c>
      <c r="R3385">
        <f t="shared" si="766"/>
        <v>0.9440993384982781</v>
      </c>
      <c r="S3385" s="296">
        <f t="shared" si="773"/>
        <v>2.4304702772213815E-2</v>
      </c>
      <c r="T3385" s="283">
        <f t="shared" si="774"/>
        <v>2.4304702772213815E-2</v>
      </c>
    </row>
    <row r="3386" spans="1:20" x14ac:dyDescent="0.25">
      <c r="A3386" s="286">
        <v>43242</v>
      </c>
      <c r="B3386" s="1">
        <f t="shared" si="767"/>
        <v>2</v>
      </c>
      <c r="C3386" s="285">
        <v>0</v>
      </c>
      <c r="D3386" t="s">
        <v>713</v>
      </c>
      <c r="F3386" s="16">
        <v>63</v>
      </c>
      <c r="G3386" t="str">
        <f t="shared" si="761"/>
        <v>Cooling</v>
      </c>
      <c r="H3386" s="283">
        <f>IF(G3386="heating",F3386*Assumptions!M$4+Assumptions!M$7,0)</f>
        <v>0</v>
      </c>
      <c r="I3386" s="15">
        <f t="shared" si="762"/>
        <v>0.97481507806017154</v>
      </c>
      <c r="J3386" s="15">
        <f t="shared" si="763"/>
        <v>1.0199659078795975</v>
      </c>
      <c r="K3386" s="283">
        <f t="shared" si="768"/>
        <v>0</v>
      </c>
      <c r="L3386" s="283">
        <f t="shared" si="769"/>
        <v>4.3818232651749627</v>
      </c>
      <c r="M3386" s="283">
        <f t="shared" si="770"/>
        <v>0</v>
      </c>
      <c r="N3386" s="283">
        <f t="shared" si="771"/>
        <v>4.3585758300027857</v>
      </c>
      <c r="O3386" s="283">
        <f t="shared" si="772"/>
        <v>0</v>
      </c>
      <c r="P3386" s="21">
        <f t="shared" si="764"/>
        <v>3.9789369881031433E-2</v>
      </c>
      <c r="Q3386" s="21">
        <f t="shared" si="765"/>
        <v>0.90668853391740301</v>
      </c>
      <c r="R3386">
        <f t="shared" si="766"/>
        <v>0.83668510409641816</v>
      </c>
      <c r="S3386" s="296">
        <f t="shared" si="773"/>
        <v>3.0184724913058847E-2</v>
      </c>
      <c r="T3386" s="283">
        <f t="shared" si="774"/>
        <v>3.0184724913058847E-2</v>
      </c>
    </row>
    <row r="3387" spans="1:20" x14ac:dyDescent="0.25">
      <c r="A3387" s="286">
        <v>43242</v>
      </c>
      <c r="B3387" s="1">
        <f t="shared" si="767"/>
        <v>2</v>
      </c>
      <c r="C3387" s="285">
        <v>1</v>
      </c>
      <c r="D3387" t="s">
        <v>713</v>
      </c>
      <c r="F3387" s="16">
        <v>63</v>
      </c>
      <c r="G3387" t="str">
        <f t="shared" si="761"/>
        <v>Cooling</v>
      </c>
      <c r="H3387" s="283">
        <f>IF(G3387="heating",F3387*Assumptions!M$4+Assumptions!M$7,0)</f>
        <v>0</v>
      </c>
      <c r="I3387" s="15">
        <f t="shared" si="762"/>
        <v>1.012242869806885</v>
      </c>
      <c r="J3387" s="15">
        <f t="shared" si="763"/>
        <v>1.0199659078795975</v>
      </c>
      <c r="K3387" s="283">
        <f t="shared" si="768"/>
        <v>0</v>
      </c>
      <c r="L3387" s="283">
        <f t="shared" si="769"/>
        <v>4.3818232651749627</v>
      </c>
      <c r="M3387" s="283">
        <f t="shared" si="770"/>
        <v>0</v>
      </c>
      <c r="N3387" s="283">
        <f t="shared" si="771"/>
        <v>4.3585758300027857</v>
      </c>
      <c r="O3387" s="283">
        <f t="shared" si="772"/>
        <v>0</v>
      </c>
      <c r="P3387" s="21">
        <f t="shared" si="764"/>
        <v>3.9789369881031433E-2</v>
      </c>
      <c r="Q3387" s="21">
        <f t="shared" si="765"/>
        <v>0.81803459285312596</v>
      </c>
      <c r="R3387">
        <f t="shared" si="766"/>
        <v>0.83668510409641816</v>
      </c>
      <c r="S3387" s="296">
        <f t="shared" si="773"/>
        <v>2.723333121678926E-2</v>
      </c>
      <c r="T3387" s="283">
        <f t="shared" si="774"/>
        <v>2.723333121678926E-2</v>
      </c>
    </row>
    <row r="3388" spans="1:20" x14ac:dyDescent="0.25">
      <c r="A3388" s="286">
        <v>43242</v>
      </c>
      <c r="B3388" s="1">
        <f t="shared" si="767"/>
        <v>2</v>
      </c>
      <c r="C3388" s="285">
        <v>2</v>
      </c>
      <c r="D3388" t="s">
        <v>713</v>
      </c>
      <c r="F3388" s="16">
        <v>63</v>
      </c>
      <c r="G3388" t="str">
        <f t="shared" si="761"/>
        <v>Cooling</v>
      </c>
      <c r="H3388" s="283">
        <f>IF(G3388="heating",F3388*Assumptions!M$4+Assumptions!M$7,0)</f>
        <v>0</v>
      </c>
      <c r="I3388" s="15">
        <f t="shared" si="762"/>
        <v>1.0509704703585963</v>
      </c>
      <c r="J3388" s="15">
        <f t="shared" si="763"/>
        <v>1.0199659078795975</v>
      </c>
      <c r="K3388" s="283">
        <f t="shared" si="768"/>
        <v>0</v>
      </c>
      <c r="L3388" s="283">
        <f t="shared" si="769"/>
        <v>4.3818232651749627</v>
      </c>
      <c r="M3388" s="283">
        <f t="shared" si="770"/>
        <v>0</v>
      </c>
      <c r="N3388" s="283">
        <f t="shared" si="771"/>
        <v>4.3585758300027857</v>
      </c>
      <c r="O3388" s="283">
        <f t="shared" si="772"/>
        <v>0</v>
      </c>
      <c r="P3388" s="21">
        <f t="shared" si="764"/>
        <v>3.9789369881031433E-2</v>
      </c>
      <c r="Q3388" s="21">
        <f t="shared" si="765"/>
        <v>0.74507607494346417</v>
      </c>
      <c r="R3388">
        <f t="shared" si="766"/>
        <v>0.83668510409641816</v>
      </c>
      <c r="S3388" s="296">
        <f t="shared" si="773"/>
        <v>2.4804456569337024E-2</v>
      </c>
      <c r="T3388" s="283">
        <f t="shared" si="774"/>
        <v>2.4804456569337024E-2</v>
      </c>
    </row>
    <row r="3389" spans="1:20" x14ac:dyDescent="0.25">
      <c r="A3389" s="286">
        <v>43242</v>
      </c>
      <c r="B3389" s="1">
        <f t="shared" si="767"/>
        <v>2</v>
      </c>
      <c r="C3389" s="285">
        <v>3</v>
      </c>
      <c r="D3389" t="s">
        <v>713</v>
      </c>
      <c r="F3389" s="16">
        <v>61</v>
      </c>
      <c r="G3389" t="str">
        <f t="shared" si="761"/>
        <v>Cooling</v>
      </c>
      <c r="H3389" s="283">
        <f>IF(G3389="heating",F3389*Assumptions!M$4+Assumptions!M$7,0)</f>
        <v>0</v>
      </c>
      <c r="I3389" s="15">
        <f t="shared" si="762"/>
        <v>1.0924036124451033</v>
      </c>
      <c r="J3389" s="15">
        <f t="shared" si="763"/>
        <v>1.0199659078795975</v>
      </c>
      <c r="K3389" s="283">
        <f t="shared" si="768"/>
        <v>0</v>
      </c>
      <c r="L3389" s="283">
        <f t="shared" si="769"/>
        <v>4.3818232651749627</v>
      </c>
      <c r="M3389" s="283">
        <f t="shared" si="770"/>
        <v>0</v>
      </c>
      <c r="N3389" s="283">
        <f t="shared" si="771"/>
        <v>4.3585758300027857</v>
      </c>
      <c r="O3389" s="283">
        <f t="shared" si="772"/>
        <v>0</v>
      </c>
      <c r="P3389" s="21">
        <f t="shared" si="764"/>
        <v>4.5164594084734722E-2</v>
      </c>
      <c r="Q3389" s="21">
        <f t="shared" si="765"/>
        <v>0.69158980876382303</v>
      </c>
      <c r="R3389">
        <f t="shared" si="766"/>
        <v>0.83668510409641816</v>
      </c>
      <c r="S3389" s="296">
        <f t="shared" si="773"/>
        <v>2.6134171298246196E-2</v>
      </c>
      <c r="T3389" s="283">
        <f t="shared" si="774"/>
        <v>2.6134171298246196E-2</v>
      </c>
    </row>
    <row r="3390" spans="1:20" x14ac:dyDescent="0.25">
      <c r="A3390" s="286">
        <v>43242</v>
      </c>
      <c r="B3390" s="1">
        <f t="shared" si="767"/>
        <v>2</v>
      </c>
      <c r="C3390" s="285">
        <v>4</v>
      </c>
      <c r="D3390" t="s">
        <v>713</v>
      </c>
      <c r="F3390" s="16">
        <v>61</v>
      </c>
      <c r="G3390" t="str">
        <f t="shared" si="761"/>
        <v>Cooling</v>
      </c>
      <c r="H3390" s="283">
        <f>IF(G3390="heating",F3390*Assumptions!M$4+Assumptions!M$7,0)</f>
        <v>0</v>
      </c>
      <c r="I3390" s="15">
        <f t="shared" si="762"/>
        <v>1.1348296917927807</v>
      </c>
      <c r="J3390" s="15">
        <f t="shared" si="763"/>
        <v>1.0199659078795975</v>
      </c>
      <c r="K3390" s="283">
        <f t="shared" si="768"/>
        <v>0</v>
      </c>
      <c r="L3390" s="283">
        <f t="shared" si="769"/>
        <v>4.3818232651749627</v>
      </c>
      <c r="M3390" s="283">
        <f t="shared" si="770"/>
        <v>0</v>
      </c>
      <c r="N3390" s="283">
        <f t="shared" si="771"/>
        <v>4.3585758300027857</v>
      </c>
      <c r="O3390" s="283">
        <f t="shared" si="772"/>
        <v>0</v>
      </c>
      <c r="P3390" s="21">
        <f t="shared" si="764"/>
        <v>4.5164594084734722E-2</v>
      </c>
      <c r="Q3390" s="21">
        <f t="shared" si="765"/>
        <v>0.6473875548762833</v>
      </c>
      <c r="R3390">
        <f t="shared" si="766"/>
        <v>0.83668510409641816</v>
      </c>
      <c r="S3390" s="296">
        <f t="shared" si="773"/>
        <v>2.4463832521955716E-2</v>
      </c>
      <c r="T3390" s="283">
        <f t="shared" si="774"/>
        <v>2.4463832521955716E-2</v>
      </c>
    </row>
    <row r="3391" spans="1:20" x14ac:dyDescent="0.25">
      <c r="A3391" s="286">
        <v>43242</v>
      </c>
      <c r="B3391" s="1">
        <f t="shared" si="767"/>
        <v>2</v>
      </c>
      <c r="C3391" s="285">
        <v>5</v>
      </c>
      <c r="D3391" t="s">
        <v>713</v>
      </c>
      <c r="F3391" s="16">
        <v>61</v>
      </c>
      <c r="G3391" t="str">
        <f t="shared" si="761"/>
        <v>Cooling</v>
      </c>
      <c r="H3391" s="283">
        <f>IF(G3391="heating",F3391*Assumptions!M$4+Assumptions!M$7,0)</f>
        <v>0</v>
      </c>
      <c r="I3391" s="15">
        <f t="shared" si="762"/>
        <v>1.1635558681477385</v>
      </c>
      <c r="J3391" s="15">
        <f t="shared" si="763"/>
        <v>1.0199659078795975</v>
      </c>
      <c r="K3391" s="283">
        <f t="shared" si="768"/>
        <v>0</v>
      </c>
      <c r="L3391" s="283">
        <f t="shared" si="769"/>
        <v>4.3818232651749627</v>
      </c>
      <c r="M3391" s="283">
        <f t="shared" si="770"/>
        <v>0</v>
      </c>
      <c r="N3391" s="283">
        <f t="shared" si="771"/>
        <v>4.3585758300027857</v>
      </c>
      <c r="O3391" s="283">
        <f t="shared" si="772"/>
        <v>0</v>
      </c>
      <c r="P3391" s="21">
        <f t="shared" si="764"/>
        <v>4.5164594084734722E-2</v>
      </c>
      <c r="Q3391" s="21">
        <f t="shared" si="765"/>
        <v>0.72139578924615555</v>
      </c>
      <c r="R3391">
        <f t="shared" si="766"/>
        <v>0.83668510409641816</v>
      </c>
      <c r="S3391" s="296">
        <f t="shared" si="773"/>
        <v>2.7260495876437706E-2</v>
      </c>
      <c r="T3391" s="283">
        <f t="shared" si="774"/>
        <v>2.7260495876437706E-2</v>
      </c>
    </row>
    <row r="3392" spans="1:20" x14ac:dyDescent="0.25">
      <c r="A3392" s="286">
        <v>43242</v>
      </c>
      <c r="B3392" s="1">
        <f t="shared" si="767"/>
        <v>2</v>
      </c>
      <c r="C3392" s="285">
        <v>6</v>
      </c>
      <c r="D3392" t="s">
        <v>713</v>
      </c>
      <c r="F3392" s="16">
        <v>61</v>
      </c>
      <c r="G3392" t="str">
        <f t="shared" si="761"/>
        <v>Cooling</v>
      </c>
      <c r="H3392" s="283">
        <f>IF(G3392="heating",F3392*Assumptions!M$4+Assumptions!M$7,0)</f>
        <v>0</v>
      </c>
      <c r="I3392" s="15">
        <f t="shared" si="762"/>
        <v>1.2083911162615524</v>
      </c>
      <c r="J3392" s="15">
        <f t="shared" si="763"/>
        <v>1.0199659078795975</v>
      </c>
      <c r="K3392" s="283">
        <f t="shared" si="768"/>
        <v>0</v>
      </c>
      <c r="L3392" s="283">
        <f t="shared" si="769"/>
        <v>4.3818232651749627</v>
      </c>
      <c r="M3392" s="283">
        <f t="shared" si="770"/>
        <v>0</v>
      </c>
      <c r="N3392" s="283">
        <f t="shared" si="771"/>
        <v>4.3585758300027857</v>
      </c>
      <c r="O3392" s="283">
        <f t="shared" si="772"/>
        <v>0</v>
      </c>
      <c r="P3392" s="21">
        <f t="shared" si="764"/>
        <v>4.5164594084734722E-2</v>
      </c>
      <c r="Q3392" s="21">
        <f t="shared" si="765"/>
        <v>0.87787080972652631</v>
      </c>
      <c r="R3392">
        <f t="shared" si="766"/>
        <v>0.83668510409641816</v>
      </c>
      <c r="S3392" s="296">
        <f t="shared" si="773"/>
        <v>3.3173458932443493E-2</v>
      </c>
      <c r="T3392" s="283">
        <f t="shared" si="774"/>
        <v>3.3173458932443493E-2</v>
      </c>
    </row>
    <row r="3393" spans="1:20" x14ac:dyDescent="0.25">
      <c r="A3393" s="286">
        <v>43242</v>
      </c>
      <c r="B3393" s="1">
        <f t="shared" si="767"/>
        <v>2</v>
      </c>
      <c r="C3393" s="285">
        <v>7</v>
      </c>
      <c r="D3393" t="s">
        <v>714</v>
      </c>
      <c r="F3393" s="16">
        <v>63</v>
      </c>
      <c r="G3393" t="str">
        <f t="shared" si="761"/>
        <v>Cooling</v>
      </c>
      <c r="H3393" s="283">
        <f>IF(G3393="heating",F3393*Assumptions!M$4+Assumptions!M$7,0)</f>
        <v>0</v>
      </c>
      <c r="I3393" s="15">
        <f t="shared" si="762"/>
        <v>1.1637425769249583</v>
      </c>
      <c r="J3393" s="15">
        <f t="shared" si="763"/>
        <v>1.0199659078795975</v>
      </c>
      <c r="K3393" s="283">
        <f t="shared" si="768"/>
        <v>0</v>
      </c>
      <c r="L3393" s="283">
        <f t="shared" si="769"/>
        <v>4.3818232651749627</v>
      </c>
      <c r="M3393" s="283">
        <f t="shared" si="770"/>
        <v>0</v>
      </c>
      <c r="N3393" s="283">
        <f t="shared" si="771"/>
        <v>4.3585758300027857</v>
      </c>
      <c r="O3393" s="283">
        <f t="shared" si="772"/>
        <v>0</v>
      </c>
      <c r="P3393" s="21">
        <f t="shared" si="764"/>
        <v>3.9789369881031433E-2</v>
      </c>
      <c r="Q3393" s="21">
        <f t="shared" si="765"/>
        <v>0.97331382064367777</v>
      </c>
      <c r="R3393">
        <f t="shared" si="766"/>
        <v>0.83668510409641816</v>
      </c>
      <c r="S3393" s="296">
        <f t="shared" si="773"/>
        <v>3.2402758865023959E-2</v>
      </c>
      <c r="T3393" s="283">
        <f t="shared" si="774"/>
        <v>3.2402758865023959E-2</v>
      </c>
    </row>
    <row r="3394" spans="1:20" x14ac:dyDescent="0.25">
      <c r="A3394" s="286">
        <v>43242</v>
      </c>
      <c r="B3394" s="1">
        <f t="shared" si="767"/>
        <v>2</v>
      </c>
      <c r="C3394" s="285">
        <v>8</v>
      </c>
      <c r="D3394" t="s">
        <v>714</v>
      </c>
      <c r="F3394" s="16">
        <v>64</v>
      </c>
      <c r="G3394" t="str">
        <f t="shared" ref="G3394:G3457" si="775">VLOOKUP(A3394,U$2:W$366,3,FALSE)</f>
        <v>Cooling</v>
      </c>
      <c r="H3394" s="283">
        <f>IF(G3394="heating",F3394*Assumptions!M$4+Assumptions!M$7,0)</f>
        <v>0</v>
      </c>
      <c r="I3394" s="15">
        <f t="shared" ref="I3394:I3457" si="776">VLOOKUP(C3394,AO$2:AQ$25,3,FALSE)</f>
        <v>1.094193721037565</v>
      </c>
      <c r="J3394" s="15">
        <f t="shared" ref="J3394:J3457" si="777">VLOOKUP(B3394,AS$4:AU$10,3,FALSE)</f>
        <v>1.0199659078795975</v>
      </c>
      <c r="K3394" s="283">
        <f t="shared" si="768"/>
        <v>0</v>
      </c>
      <c r="L3394" s="283">
        <f t="shared" si="769"/>
        <v>4.3818232651749627</v>
      </c>
      <c r="M3394" s="283">
        <f t="shared" si="770"/>
        <v>0</v>
      </c>
      <c r="N3394" s="283">
        <f t="shared" si="771"/>
        <v>4.3585758300027857</v>
      </c>
      <c r="O3394" s="283">
        <f t="shared" si="772"/>
        <v>0</v>
      </c>
      <c r="P3394" s="21">
        <f t="shared" ref="P3394:P3457" si="778">IF(G3394="cooling",IF(F3394&lt;61,0.025,(F3394^2*AX$25+F3394*AY$25+AZ$25)),0)</f>
        <v>3.8036447069942136E-2</v>
      </c>
      <c r="Q3394" s="21">
        <f t="shared" ref="Q3394:Q3457" si="779">VLOOKUP(C3394,BB$2:BC$25,2,FALSE)</f>
        <v>0.94940007506179924</v>
      </c>
      <c r="R3394">
        <f t="shared" ref="R3394:R3457" si="780">VLOOKUP(B3394,AS$4:AV$10,4,FALSE)</f>
        <v>0.83668510409641816</v>
      </c>
      <c r="S3394" s="296">
        <f t="shared" si="773"/>
        <v>3.0214209913964493E-2</v>
      </c>
      <c r="T3394" s="283">
        <f t="shared" si="774"/>
        <v>3.0214209913964493E-2</v>
      </c>
    </row>
    <row r="3395" spans="1:20" x14ac:dyDescent="0.25">
      <c r="A3395" s="286">
        <v>43242</v>
      </c>
      <c r="B3395" s="1">
        <f t="shared" ref="B3395:B3458" si="781">WEEKDAY(A3395,2)</f>
        <v>2</v>
      </c>
      <c r="C3395" s="285">
        <v>9</v>
      </c>
      <c r="D3395" t="s">
        <v>714</v>
      </c>
      <c r="F3395" s="16">
        <v>70</v>
      </c>
      <c r="G3395" t="str">
        <f t="shared" si="775"/>
        <v>Cooling</v>
      </c>
      <c r="H3395" s="283">
        <f>IF(G3395="heating",F3395*Assumptions!M$4+Assumptions!M$7,0)</f>
        <v>0</v>
      </c>
      <c r="I3395" s="15">
        <f t="shared" si="776"/>
        <v>1.0343009000871222</v>
      </c>
      <c r="J3395" s="15">
        <f t="shared" si="777"/>
        <v>1.0199659078795975</v>
      </c>
      <c r="K3395" s="283">
        <f t="shared" ref="K3395:K3458" si="782">H3395*I3395*J3395</f>
        <v>0</v>
      </c>
      <c r="L3395" s="283">
        <f t="shared" ref="L3395:L3458" si="783">VLOOKUP(F3395,BL$2:BN$92,2,FALSE)</f>
        <v>4.3818232651749627</v>
      </c>
      <c r="M3395" s="283">
        <f t="shared" ref="M3395:M3458" si="784">IF(G3395="heating",K3395*(L3395*3.412),0)</f>
        <v>0</v>
      </c>
      <c r="N3395" s="283">
        <f t="shared" ref="N3395:N3458" si="785">VLOOKUP(F3395,BL$2:BN$92,3,FALSE)</f>
        <v>4.3585758300027857</v>
      </c>
      <c r="O3395" s="283">
        <f t="shared" ref="O3395:O3458" si="786">IF(F3395&lt;=61,IF(G3395="heating",IF(F3395&gt;=5,K3395*L3395/N3395,0),0),0)</f>
        <v>0</v>
      </c>
      <c r="P3395" s="21">
        <f t="shared" si="778"/>
        <v>4.0604560274080326E-2</v>
      </c>
      <c r="Q3395" s="21">
        <f t="shared" si="779"/>
        <v>0.8408485371888097</v>
      </c>
      <c r="R3395">
        <f t="shared" si="780"/>
        <v>0.83668510409641816</v>
      </c>
      <c r="S3395" s="296">
        <f t="shared" ref="S3395:S3458" si="787">P3395*Q3395*R3395</f>
        <v>2.8566341371061527E-2</v>
      </c>
      <c r="T3395" s="283">
        <f t="shared" ref="T3395:T3458" si="788">K3395+S3395</f>
        <v>2.8566341371061527E-2</v>
      </c>
    </row>
    <row r="3396" spans="1:20" x14ac:dyDescent="0.25">
      <c r="A3396" s="286">
        <v>43242</v>
      </c>
      <c r="B3396" s="1">
        <f t="shared" si="781"/>
        <v>2</v>
      </c>
      <c r="C3396" s="285">
        <v>10</v>
      </c>
      <c r="D3396" t="s">
        <v>714</v>
      </c>
      <c r="F3396" s="16">
        <v>73</v>
      </c>
      <c r="G3396" t="str">
        <f t="shared" si="775"/>
        <v>Cooling</v>
      </c>
      <c r="H3396" s="283">
        <f>IF(G3396="heating",F3396*Assumptions!M$4+Assumptions!M$7,0)</f>
        <v>0</v>
      </c>
      <c r="I3396" s="15">
        <f t="shared" si="776"/>
        <v>0.98112329028689171</v>
      </c>
      <c r="J3396" s="15">
        <f t="shared" si="777"/>
        <v>1.0199659078795975</v>
      </c>
      <c r="K3396" s="283">
        <f t="shared" si="782"/>
        <v>0</v>
      </c>
      <c r="L3396" s="283" t="e">
        <f t="shared" si="783"/>
        <v>#N/A</v>
      </c>
      <c r="M3396" s="283">
        <f t="shared" si="784"/>
        <v>0</v>
      </c>
      <c r="N3396" s="283" t="e">
        <f t="shared" si="785"/>
        <v>#N/A</v>
      </c>
      <c r="O3396" s="283">
        <f t="shared" si="786"/>
        <v>0</v>
      </c>
      <c r="P3396" s="21">
        <f t="shared" si="778"/>
        <v>5.0300820493010656E-2</v>
      </c>
      <c r="Q3396" s="21">
        <f t="shared" si="779"/>
        <v>0.74504051125983206</v>
      </c>
      <c r="R3396">
        <f t="shared" si="780"/>
        <v>0.83668510409641816</v>
      </c>
      <c r="S3396" s="296">
        <f t="shared" si="787"/>
        <v>3.1355735641339276E-2</v>
      </c>
      <c r="T3396" s="283">
        <f t="shared" si="788"/>
        <v>3.1355735641339276E-2</v>
      </c>
    </row>
    <row r="3397" spans="1:20" x14ac:dyDescent="0.25">
      <c r="A3397" s="286">
        <v>43242</v>
      </c>
      <c r="B3397" s="1">
        <f t="shared" si="781"/>
        <v>2</v>
      </c>
      <c r="C3397" s="285">
        <v>11</v>
      </c>
      <c r="D3397" t="s">
        <v>714</v>
      </c>
      <c r="F3397" s="16">
        <v>77</v>
      </c>
      <c r="G3397" t="str">
        <f t="shared" si="775"/>
        <v>Cooling</v>
      </c>
      <c r="H3397" s="283">
        <f>IF(G3397="heating",F3397*Assumptions!M$4+Assumptions!M$7,0)</f>
        <v>0</v>
      </c>
      <c r="I3397" s="15">
        <f t="shared" si="776"/>
        <v>0.94956163997961163</v>
      </c>
      <c r="J3397" s="15">
        <f t="shared" si="777"/>
        <v>1.0199659078795975</v>
      </c>
      <c r="K3397" s="283">
        <f t="shared" si="782"/>
        <v>0</v>
      </c>
      <c r="L3397" s="283" t="e">
        <f t="shared" si="783"/>
        <v>#N/A</v>
      </c>
      <c r="M3397" s="283">
        <f t="shared" si="784"/>
        <v>0</v>
      </c>
      <c r="N3397" s="283" t="e">
        <f t="shared" si="785"/>
        <v>#N/A</v>
      </c>
      <c r="O3397" s="283">
        <f t="shared" si="786"/>
        <v>0</v>
      </c>
      <c r="P3397" s="21">
        <f t="shared" si="778"/>
        <v>7.1952934165366855E-2</v>
      </c>
      <c r="Q3397" s="21">
        <f t="shared" si="779"/>
        <v>0.72850690893675296</v>
      </c>
      <c r="R3397">
        <f t="shared" si="780"/>
        <v>0.83668510409641816</v>
      </c>
      <c r="S3397" s="296">
        <f t="shared" si="787"/>
        <v>4.3857535204034979E-2</v>
      </c>
      <c r="T3397" s="283">
        <f t="shared" si="788"/>
        <v>4.3857535204034979E-2</v>
      </c>
    </row>
    <row r="3398" spans="1:20" x14ac:dyDescent="0.25">
      <c r="A3398" s="286">
        <v>43242</v>
      </c>
      <c r="B3398" s="1">
        <f t="shared" si="781"/>
        <v>2</v>
      </c>
      <c r="C3398" s="285">
        <v>12</v>
      </c>
      <c r="D3398" t="s">
        <v>714</v>
      </c>
      <c r="F3398" s="16">
        <v>79</v>
      </c>
      <c r="G3398" t="str">
        <f t="shared" si="775"/>
        <v>Cooling</v>
      </c>
      <c r="H3398" s="283">
        <f>IF(G3398="heating",F3398*Assumptions!M$4+Assumptions!M$7,0)</f>
        <v>0</v>
      </c>
      <c r="I3398" s="15">
        <f t="shared" si="776"/>
        <v>0.91648403420261149</v>
      </c>
      <c r="J3398" s="15">
        <f t="shared" si="777"/>
        <v>1.0199659078795975</v>
      </c>
      <c r="K3398" s="283">
        <f t="shared" si="782"/>
        <v>0</v>
      </c>
      <c r="L3398" s="283" t="e">
        <f t="shared" si="783"/>
        <v>#N/A</v>
      </c>
      <c r="M3398" s="283">
        <f t="shared" si="784"/>
        <v>0</v>
      </c>
      <c r="N3398" s="283" t="e">
        <f t="shared" si="785"/>
        <v>#N/A</v>
      </c>
      <c r="O3398" s="283">
        <f t="shared" si="786"/>
        <v>0</v>
      </c>
      <c r="P3398" s="21">
        <f t="shared" si="778"/>
        <v>8.6517748164594233E-2</v>
      </c>
      <c r="Q3398" s="21">
        <f t="shared" si="779"/>
        <v>0.75910815787401487</v>
      </c>
      <c r="R3398">
        <f t="shared" si="780"/>
        <v>0.83668510409641816</v>
      </c>
      <c r="S3398" s="296">
        <f t="shared" si="787"/>
        <v>5.4950405691328141E-2</v>
      </c>
      <c r="T3398" s="283">
        <f t="shared" si="788"/>
        <v>5.4950405691328141E-2</v>
      </c>
    </row>
    <row r="3399" spans="1:20" x14ac:dyDescent="0.25">
      <c r="A3399" s="286">
        <v>43242</v>
      </c>
      <c r="B3399" s="1">
        <f t="shared" si="781"/>
        <v>2</v>
      </c>
      <c r="C3399" s="285">
        <v>13</v>
      </c>
      <c r="D3399" t="s">
        <v>714</v>
      </c>
      <c r="F3399" s="16">
        <v>81</v>
      </c>
      <c r="G3399" t="str">
        <f t="shared" si="775"/>
        <v>Cooling</v>
      </c>
      <c r="H3399" s="283">
        <f>IF(G3399="heating",F3399*Assumptions!M$4+Assumptions!M$7,0)</f>
        <v>0</v>
      </c>
      <c r="I3399" s="15">
        <f t="shared" si="776"/>
        <v>0.90040206880052787</v>
      </c>
      <c r="J3399" s="15">
        <f t="shared" si="777"/>
        <v>1.0199659078795975</v>
      </c>
      <c r="K3399" s="283">
        <f t="shared" si="782"/>
        <v>0</v>
      </c>
      <c r="L3399" s="283" t="e">
        <f t="shared" si="783"/>
        <v>#N/A</v>
      </c>
      <c r="M3399" s="283">
        <f t="shared" si="784"/>
        <v>0</v>
      </c>
      <c r="N3399" s="283" t="e">
        <f t="shared" si="785"/>
        <v>#N/A</v>
      </c>
      <c r="O3399" s="283">
        <f t="shared" si="786"/>
        <v>0</v>
      </c>
      <c r="P3399" s="21">
        <f t="shared" si="778"/>
        <v>0.10357506693918861</v>
      </c>
      <c r="Q3399" s="21">
        <f t="shared" si="779"/>
        <v>0.79115902007799765</v>
      </c>
      <c r="R3399">
        <f t="shared" si="780"/>
        <v>0.83668510409641816</v>
      </c>
      <c r="S3399" s="296">
        <f t="shared" si="787"/>
        <v>6.8561615724816644E-2</v>
      </c>
      <c r="T3399" s="283">
        <f t="shared" si="788"/>
        <v>6.8561615724816644E-2</v>
      </c>
    </row>
    <row r="3400" spans="1:20" x14ac:dyDescent="0.25">
      <c r="A3400" s="286">
        <v>43242</v>
      </c>
      <c r="B3400" s="1">
        <f t="shared" si="781"/>
        <v>2</v>
      </c>
      <c r="C3400" s="285">
        <v>14</v>
      </c>
      <c r="D3400" t="s">
        <v>714</v>
      </c>
      <c r="F3400" s="16">
        <v>81</v>
      </c>
      <c r="G3400" t="str">
        <f t="shared" si="775"/>
        <v>Cooling</v>
      </c>
      <c r="H3400" s="283">
        <f>IF(G3400="heating",F3400*Assumptions!M$4+Assumptions!M$7,0)</f>
        <v>0</v>
      </c>
      <c r="I3400" s="15">
        <f t="shared" si="776"/>
        <v>0.86032894500746537</v>
      </c>
      <c r="J3400" s="15">
        <f t="shared" si="777"/>
        <v>1.0199659078795975</v>
      </c>
      <c r="K3400" s="283">
        <f t="shared" si="782"/>
        <v>0</v>
      </c>
      <c r="L3400" s="283" t="e">
        <f t="shared" si="783"/>
        <v>#N/A</v>
      </c>
      <c r="M3400" s="283">
        <f t="shared" si="784"/>
        <v>0</v>
      </c>
      <c r="N3400" s="283" t="e">
        <f t="shared" si="785"/>
        <v>#N/A</v>
      </c>
      <c r="O3400" s="283">
        <f t="shared" si="786"/>
        <v>0</v>
      </c>
      <c r="P3400" s="21">
        <f t="shared" si="778"/>
        <v>0.10357506693918861</v>
      </c>
      <c r="Q3400" s="21">
        <f t="shared" si="779"/>
        <v>0.84355555031342389</v>
      </c>
      <c r="R3400">
        <f t="shared" si="780"/>
        <v>0.83668510409641816</v>
      </c>
      <c r="S3400" s="296">
        <f t="shared" si="787"/>
        <v>7.310228413678882E-2</v>
      </c>
      <c r="T3400" s="283">
        <f t="shared" si="788"/>
        <v>7.310228413678882E-2</v>
      </c>
    </row>
    <row r="3401" spans="1:20" x14ac:dyDescent="0.25">
      <c r="A3401" s="286">
        <v>43242</v>
      </c>
      <c r="B3401" s="1">
        <f t="shared" si="781"/>
        <v>2</v>
      </c>
      <c r="C3401" s="285">
        <v>15</v>
      </c>
      <c r="D3401" t="s">
        <v>714</v>
      </c>
      <c r="F3401" s="16">
        <v>81</v>
      </c>
      <c r="G3401" t="str">
        <f t="shared" si="775"/>
        <v>Cooling</v>
      </c>
      <c r="H3401" s="283">
        <f>IF(G3401="heating",F3401*Assumptions!M$4+Assumptions!M$7,0)</f>
        <v>0</v>
      </c>
      <c r="I3401" s="15">
        <f t="shared" si="776"/>
        <v>0.85754515037175039</v>
      </c>
      <c r="J3401" s="15">
        <f t="shared" si="777"/>
        <v>1.0199659078795975</v>
      </c>
      <c r="K3401" s="283">
        <f t="shared" si="782"/>
        <v>0</v>
      </c>
      <c r="L3401" s="283" t="e">
        <f t="shared" si="783"/>
        <v>#N/A</v>
      </c>
      <c r="M3401" s="283">
        <f t="shared" si="784"/>
        <v>0</v>
      </c>
      <c r="N3401" s="283" t="e">
        <f t="shared" si="785"/>
        <v>#N/A</v>
      </c>
      <c r="O3401" s="283">
        <f t="shared" si="786"/>
        <v>0</v>
      </c>
      <c r="P3401" s="21">
        <f t="shared" si="778"/>
        <v>0.10357506693918861</v>
      </c>
      <c r="Q3401" s="21">
        <f t="shared" si="779"/>
        <v>0.96592607327566882</v>
      </c>
      <c r="R3401">
        <f t="shared" si="780"/>
        <v>0.83668510409641816</v>
      </c>
      <c r="S3401" s="296">
        <f t="shared" si="787"/>
        <v>8.3706878862328513E-2</v>
      </c>
      <c r="T3401" s="283">
        <f t="shared" si="788"/>
        <v>8.3706878862328513E-2</v>
      </c>
    </row>
    <row r="3402" spans="1:20" x14ac:dyDescent="0.25">
      <c r="A3402" s="286">
        <v>43242</v>
      </c>
      <c r="B3402" s="1">
        <f t="shared" si="781"/>
        <v>2</v>
      </c>
      <c r="C3402" s="285">
        <v>16</v>
      </c>
      <c r="D3402" t="s">
        <v>714</v>
      </c>
      <c r="F3402" s="16">
        <v>79</v>
      </c>
      <c r="G3402" t="str">
        <f t="shared" si="775"/>
        <v>Cooling</v>
      </c>
      <c r="H3402" s="283">
        <f>IF(G3402="heating",F3402*Assumptions!M$4+Assumptions!M$7,0)</f>
        <v>0</v>
      </c>
      <c r="I3402" s="15">
        <f t="shared" si="776"/>
        <v>0.88344815438260227</v>
      </c>
      <c r="J3402" s="15">
        <f t="shared" si="777"/>
        <v>1.0199659078795975</v>
      </c>
      <c r="K3402" s="283">
        <f t="shared" si="782"/>
        <v>0</v>
      </c>
      <c r="L3402" s="283" t="e">
        <f t="shared" si="783"/>
        <v>#N/A</v>
      </c>
      <c r="M3402" s="283">
        <f t="shared" si="784"/>
        <v>0</v>
      </c>
      <c r="N3402" s="283" t="e">
        <f t="shared" si="785"/>
        <v>#N/A</v>
      </c>
      <c r="O3402" s="283">
        <f t="shared" si="786"/>
        <v>0</v>
      </c>
      <c r="P3402" s="21">
        <f t="shared" si="778"/>
        <v>8.6517748164594233E-2</v>
      </c>
      <c r="Q3402" s="21">
        <f t="shared" si="779"/>
        <v>1.1649354943302594</v>
      </c>
      <c r="R3402">
        <f t="shared" si="780"/>
        <v>0.83668510409641816</v>
      </c>
      <c r="S3402" s="296">
        <f t="shared" si="787"/>
        <v>8.4327480022022977E-2</v>
      </c>
      <c r="T3402" s="283">
        <f t="shared" si="788"/>
        <v>8.4327480022022977E-2</v>
      </c>
    </row>
    <row r="3403" spans="1:20" x14ac:dyDescent="0.25">
      <c r="A3403" s="286">
        <v>43242</v>
      </c>
      <c r="B3403" s="1">
        <f t="shared" si="781"/>
        <v>2</v>
      </c>
      <c r="C3403" s="285">
        <v>17</v>
      </c>
      <c r="D3403" t="s">
        <v>714</v>
      </c>
      <c r="F3403" s="16">
        <v>79</v>
      </c>
      <c r="G3403" t="str">
        <f t="shared" si="775"/>
        <v>Cooling</v>
      </c>
      <c r="H3403" s="283">
        <f>IF(G3403="heating",F3403*Assumptions!M$4+Assumptions!M$7,0)</f>
        <v>0</v>
      </c>
      <c r="I3403" s="15">
        <f t="shared" si="776"/>
        <v>0.94025748850374469</v>
      </c>
      <c r="J3403" s="15">
        <f t="shared" si="777"/>
        <v>1.0199659078795975</v>
      </c>
      <c r="K3403" s="283">
        <f t="shared" si="782"/>
        <v>0</v>
      </c>
      <c r="L3403" s="283" t="e">
        <f t="shared" si="783"/>
        <v>#N/A</v>
      </c>
      <c r="M3403" s="283">
        <f t="shared" si="784"/>
        <v>0</v>
      </c>
      <c r="N3403" s="283" t="e">
        <f t="shared" si="785"/>
        <v>#N/A</v>
      </c>
      <c r="O3403" s="283">
        <f t="shared" si="786"/>
        <v>0</v>
      </c>
      <c r="P3403" s="21">
        <f t="shared" si="778"/>
        <v>8.6517748164594233E-2</v>
      </c>
      <c r="Q3403" s="21">
        <f t="shared" si="779"/>
        <v>1.3521540118753073</v>
      </c>
      <c r="R3403">
        <f t="shared" si="780"/>
        <v>0.83668510409641816</v>
      </c>
      <c r="S3403" s="296">
        <f t="shared" si="787"/>
        <v>9.7879874875533179E-2</v>
      </c>
      <c r="T3403" s="283">
        <f t="shared" si="788"/>
        <v>9.7879874875533179E-2</v>
      </c>
    </row>
    <row r="3404" spans="1:20" x14ac:dyDescent="0.25">
      <c r="A3404" s="286">
        <v>43242</v>
      </c>
      <c r="B3404" s="1">
        <f t="shared" si="781"/>
        <v>2</v>
      </c>
      <c r="C3404" s="285">
        <v>18</v>
      </c>
      <c r="D3404" t="s">
        <v>714</v>
      </c>
      <c r="F3404" s="16">
        <v>73</v>
      </c>
      <c r="G3404" t="str">
        <f t="shared" si="775"/>
        <v>Cooling</v>
      </c>
      <c r="H3404" s="283">
        <f>IF(G3404="heating",F3404*Assumptions!M$4+Assumptions!M$7,0)</f>
        <v>0</v>
      </c>
      <c r="I3404" s="15">
        <f t="shared" si="776"/>
        <v>0.98182363790757687</v>
      </c>
      <c r="J3404" s="15">
        <f t="shared" si="777"/>
        <v>1.0199659078795975</v>
      </c>
      <c r="K3404" s="283">
        <f t="shared" si="782"/>
        <v>0</v>
      </c>
      <c r="L3404" s="283" t="e">
        <f t="shared" si="783"/>
        <v>#N/A</v>
      </c>
      <c r="M3404" s="283">
        <f t="shared" si="784"/>
        <v>0</v>
      </c>
      <c r="N3404" s="283" t="e">
        <f t="shared" si="785"/>
        <v>#N/A</v>
      </c>
      <c r="O3404" s="283">
        <f t="shared" si="786"/>
        <v>0</v>
      </c>
      <c r="P3404" s="21">
        <f t="shared" si="778"/>
        <v>5.0300820493010656E-2</v>
      </c>
      <c r="Q3404" s="21">
        <f t="shared" si="779"/>
        <v>1.5598916921549892</v>
      </c>
      <c r="R3404">
        <f t="shared" si="780"/>
        <v>0.83668510409641816</v>
      </c>
      <c r="S3404" s="296">
        <f t="shared" si="787"/>
        <v>6.5649519441064841E-2</v>
      </c>
      <c r="T3404" s="283">
        <f t="shared" si="788"/>
        <v>6.5649519441064841E-2</v>
      </c>
    </row>
    <row r="3405" spans="1:20" x14ac:dyDescent="0.25">
      <c r="A3405" s="286">
        <v>43242</v>
      </c>
      <c r="B3405" s="1">
        <f t="shared" si="781"/>
        <v>2</v>
      </c>
      <c r="C3405" s="285">
        <v>19</v>
      </c>
      <c r="D3405" t="s">
        <v>714</v>
      </c>
      <c r="F3405" s="16">
        <v>72</v>
      </c>
      <c r="G3405" t="str">
        <f t="shared" si="775"/>
        <v>Cooling</v>
      </c>
      <c r="H3405" s="283">
        <f>IF(G3405="heating",F3405*Assumptions!M$4+Assumptions!M$7,0)</f>
        <v>0</v>
      </c>
      <c r="I3405" s="15">
        <f t="shared" si="776"/>
        <v>0.98418842963438757</v>
      </c>
      <c r="J3405" s="15">
        <f t="shared" si="777"/>
        <v>1.0199659078795975</v>
      </c>
      <c r="K3405" s="283">
        <f t="shared" si="782"/>
        <v>0</v>
      </c>
      <c r="L3405" s="283" t="e">
        <f t="shared" si="783"/>
        <v>#N/A</v>
      </c>
      <c r="M3405" s="283">
        <f t="shared" si="784"/>
        <v>0</v>
      </c>
      <c r="N3405" s="283" t="e">
        <f t="shared" si="785"/>
        <v>#N/A</v>
      </c>
      <c r="O3405" s="283">
        <f t="shared" si="786"/>
        <v>0</v>
      </c>
      <c r="P3405" s="21">
        <f t="shared" si="778"/>
        <v>4.6445607559525648E-2</v>
      </c>
      <c r="Q3405" s="21">
        <f t="shared" si="779"/>
        <v>1.6764212681468484</v>
      </c>
      <c r="R3405">
        <f t="shared" si="780"/>
        <v>0.83668510409641816</v>
      </c>
      <c r="S3405" s="296">
        <f t="shared" si="787"/>
        <v>6.5146313867685032E-2</v>
      </c>
      <c r="T3405" s="283">
        <f t="shared" si="788"/>
        <v>6.5146313867685032E-2</v>
      </c>
    </row>
    <row r="3406" spans="1:20" x14ac:dyDescent="0.25">
      <c r="A3406" s="286">
        <v>43242</v>
      </c>
      <c r="B3406" s="1">
        <f t="shared" si="781"/>
        <v>2</v>
      </c>
      <c r="C3406" s="285">
        <v>20</v>
      </c>
      <c r="D3406" t="s">
        <v>714</v>
      </c>
      <c r="F3406" s="16">
        <v>70</v>
      </c>
      <c r="G3406" t="str">
        <f t="shared" si="775"/>
        <v>Cooling</v>
      </c>
      <c r="H3406" s="283">
        <f>IF(G3406="heating",F3406*Assumptions!M$4+Assumptions!M$7,0)</f>
        <v>0</v>
      </c>
      <c r="I3406" s="15">
        <f t="shared" si="776"/>
        <v>0.97071962311712034</v>
      </c>
      <c r="J3406" s="15">
        <f t="shared" si="777"/>
        <v>1.0199659078795975</v>
      </c>
      <c r="K3406" s="283">
        <f t="shared" si="782"/>
        <v>0</v>
      </c>
      <c r="L3406" s="283">
        <f t="shared" si="783"/>
        <v>4.3818232651749627</v>
      </c>
      <c r="M3406" s="283">
        <f t="shared" si="784"/>
        <v>0</v>
      </c>
      <c r="N3406" s="283">
        <f t="shared" si="785"/>
        <v>4.3585758300027857</v>
      </c>
      <c r="O3406" s="283">
        <f t="shared" si="786"/>
        <v>0</v>
      </c>
      <c r="P3406" s="21">
        <f t="shared" si="778"/>
        <v>4.0604560274080326E-2</v>
      </c>
      <c r="Q3406" s="21">
        <f t="shared" si="779"/>
        <v>1.52436960139122</v>
      </c>
      <c r="R3406">
        <f t="shared" si="780"/>
        <v>0.83668510409641816</v>
      </c>
      <c r="S3406" s="296">
        <f t="shared" si="787"/>
        <v>5.1787760200660907E-2</v>
      </c>
      <c r="T3406" s="283">
        <f t="shared" si="788"/>
        <v>5.1787760200660907E-2</v>
      </c>
    </row>
    <row r="3407" spans="1:20" x14ac:dyDescent="0.25">
      <c r="A3407" s="286">
        <v>43242</v>
      </c>
      <c r="B3407" s="1">
        <f t="shared" si="781"/>
        <v>2</v>
      </c>
      <c r="C3407" s="285">
        <v>21</v>
      </c>
      <c r="D3407" t="s">
        <v>714</v>
      </c>
      <c r="F3407" s="16">
        <v>66</v>
      </c>
      <c r="G3407" t="str">
        <f t="shared" si="775"/>
        <v>Cooling</v>
      </c>
      <c r="H3407" s="283">
        <f>IF(G3407="heating",F3407*Assumptions!M$4+Assumptions!M$7,0)</f>
        <v>0</v>
      </c>
      <c r="I3407" s="15">
        <f t="shared" si="776"/>
        <v>0.95751150862929935</v>
      </c>
      <c r="J3407" s="15">
        <f t="shared" si="777"/>
        <v>1.0199659078795975</v>
      </c>
      <c r="K3407" s="283">
        <f t="shared" si="782"/>
        <v>0</v>
      </c>
      <c r="L3407" s="283">
        <f t="shared" si="783"/>
        <v>4.3818232651749627</v>
      </c>
      <c r="M3407" s="283">
        <f t="shared" si="784"/>
        <v>0</v>
      </c>
      <c r="N3407" s="283">
        <f t="shared" si="785"/>
        <v>4.3585758300027857</v>
      </c>
      <c r="O3407" s="283">
        <f t="shared" si="786"/>
        <v>0</v>
      </c>
      <c r="P3407" s="21">
        <f t="shared" si="778"/>
        <v>3.6399980029288459E-2</v>
      </c>
      <c r="Q3407" s="21">
        <f t="shared" si="779"/>
        <v>1.4448604713749031</v>
      </c>
      <c r="R3407">
        <f t="shared" si="780"/>
        <v>0.83668510409641816</v>
      </c>
      <c r="S3407" s="296">
        <f t="shared" si="787"/>
        <v>4.4003689571396769E-2</v>
      </c>
      <c r="T3407" s="283">
        <f t="shared" si="788"/>
        <v>4.4003689571396769E-2</v>
      </c>
    </row>
    <row r="3408" spans="1:20" x14ac:dyDescent="0.25">
      <c r="A3408" s="286">
        <v>43242</v>
      </c>
      <c r="B3408" s="1">
        <f t="shared" si="781"/>
        <v>2</v>
      </c>
      <c r="C3408" s="285">
        <v>22</v>
      </c>
      <c r="D3408" t="s">
        <v>714</v>
      </c>
      <c r="F3408" s="16">
        <v>64</v>
      </c>
      <c r="G3408" t="str">
        <f t="shared" si="775"/>
        <v>Cooling</v>
      </c>
      <c r="H3408" s="283">
        <f>IF(G3408="heating",F3408*Assumptions!M$4+Assumptions!M$7,0)</f>
        <v>0</v>
      </c>
      <c r="I3408" s="15">
        <f t="shared" si="776"/>
        <v>0.9426530227543114</v>
      </c>
      <c r="J3408" s="15">
        <f t="shared" si="777"/>
        <v>1.0199659078795975</v>
      </c>
      <c r="K3408" s="283">
        <f t="shared" si="782"/>
        <v>0</v>
      </c>
      <c r="L3408" s="283">
        <f t="shared" si="783"/>
        <v>4.3818232651749627</v>
      </c>
      <c r="M3408" s="283">
        <f t="shared" si="784"/>
        <v>0</v>
      </c>
      <c r="N3408" s="283">
        <f t="shared" si="785"/>
        <v>4.3585758300027857</v>
      </c>
      <c r="O3408" s="283">
        <f t="shared" si="786"/>
        <v>0</v>
      </c>
      <c r="P3408" s="21">
        <f t="shared" si="778"/>
        <v>3.8036447069942136E-2</v>
      </c>
      <c r="Q3408" s="21">
        <f t="shared" si="779"/>
        <v>1.2427137171080138</v>
      </c>
      <c r="R3408">
        <f t="shared" si="780"/>
        <v>0.83668510409641816</v>
      </c>
      <c r="S3408" s="296">
        <f t="shared" si="787"/>
        <v>3.9548778326376828E-2</v>
      </c>
      <c r="T3408" s="283">
        <f t="shared" si="788"/>
        <v>3.9548778326376828E-2</v>
      </c>
    </row>
    <row r="3409" spans="1:20" x14ac:dyDescent="0.25">
      <c r="A3409" s="286">
        <v>43242</v>
      </c>
      <c r="B3409" s="1">
        <f t="shared" si="781"/>
        <v>2</v>
      </c>
      <c r="C3409" s="285">
        <v>23</v>
      </c>
      <c r="D3409" t="s">
        <v>713</v>
      </c>
      <c r="F3409" s="16">
        <v>64</v>
      </c>
      <c r="G3409" t="str">
        <f t="shared" si="775"/>
        <v>Cooling</v>
      </c>
      <c r="H3409" s="283">
        <f>IF(G3409="heating",F3409*Assumptions!M$4+Assumptions!M$7,0)</f>
        <v>0</v>
      </c>
      <c r="I3409" s="15">
        <f t="shared" si="776"/>
        <v>0.94450710149963013</v>
      </c>
      <c r="J3409" s="15">
        <f t="shared" si="777"/>
        <v>1.0199659078795975</v>
      </c>
      <c r="K3409" s="283">
        <f t="shared" si="782"/>
        <v>0</v>
      </c>
      <c r="L3409" s="283">
        <f t="shared" si="783"/>
        <v>4.3818232651749627</v>
      </c>
      <c r="M3409" s="283">
        <f t="shared" si="784"/>
        <v>0</v>
      </c>
      <c r="N3409" s="283">
        <f t="shared" si="785"/>
        <v>4.3585758300027857</v>
      </c>
      <c r="O3409" s="283">
        <f t="shared" si="786"/>
        <v>0</v>
      </c>
      <c r="P3409" s="21">
        <f t="shared" si="778"/>
        <v>3.8036447069942136E-2</v>
      </c>
      <c r="Q3409" s="21">
        <f t="shared" si="779"/>
        <v>1.0297519246597011</v>
      </c>
      <c r="R3409">
        <f t="shared" si="780"/>
        <v>0.83668510409641816</v>
      </c>
      <c r="S3409" s="296">
        <f t="shared" si="787"/>
        <v>3.2771369655676418E-2</v>
      </c>
      <c r="T3409" s="283">
        <f t="shared" si="788"/>
        <v>3.2771369655676418E-2</v>
      </c>
    </row>
    <row r="3410" spans="1:20" x14ac:dyDescent="0.25">
      <c r="A3410" s="286">
        <v>43243</v>
      </c>
      <c r="B3410" s="1">
        <f t="shared" si="781"/>
        <v>3</v>
      </c>
      <c r="C3410" s="285">
        <v>0</v>
      </c>
      <c r="D3410" t="s">
        <v>713</v>
      </c>
      <c r="F3410" s="16">
        <v>64</v>
      </c>
      <c r="G3410" t="str">
        <f t="shared" si="775"/>
        <v>Cooling</v>
      </c>
      <c r="H3410" s="283">
        <f>IF(G3410="heating",F3410*Assumptions!M$4+Assumptions!M$7,0)</f>
        <v>0</v>
      </c>
      <c r="I3410" s="15">
        <f t="shared" si="776"/>
        <v>0.97481507806017154</v>
      </c>
      <c r="J3410" s="15">
        <f t="shared" si="777"/>
        <v>1.0263036171733995</v>
      </c>
      <c r="K3410" s="283">
        <f t="shared" si="782"/>
        <v>0</v>
      </c>
      <c r="L3410" s="283">
        <f t="shared" si="783"/>
        <v>4.3818232651749627</v>
      </c>
      <c r="M3410" s="283">
        <f t="shared" si="784"/>
        <v>0</v>
      </c>
      <c r="N3410" s="283">
        <f t="shared" si="785"/>
        <v>4.3585758300027857</v>
      </c>
      <c r="O3410" s="283">
        <f t="shared" si="786"/>
        <v>0</v>
      </c>
      <c r="P3410" s="21">
        <f t="shared" si="778"/>
        <v>3.8036447069942136E-2</v>
      </c>
      <c r="Q3410" s="21">
        <f t="shared" si="779"/>
        <v>0.90668853391740301</v>
      </c>
      <c r="R3410">
        <f t="shared" si="780"/>
        <v>0.9421089825381942</v>
      </c>
      <c r="S3410" s="296">
        <f t="shared" si="787"/>
        <v>3.2490710728102737E-2</v>
      </c>
      <c r="T3410" s="283">
        <f t="shared" si="788"/>
        <v>3.2490710728102737E-2</v>
      </c>
    </row>
    <row r="3411" spans="1:20" x14ac:dyDescent="0.25">
      <c r="A3411" s="286">
        <v>43243</v>
      </c>
      <c r="B3411" s="1">
        <f t="shared" si="781"/>
        <v>3</v>
      </c>
      <c r="C3411" s="285">
        <v>1</v>
      </c>
      <c r="D3411" t="s">
        <v>713</v>
      </c>
      <c r="F3411" s="16">
        <v>63</v>
      </c>
      <c r="G3411" t="str">
        <f t="shared" si="775"/>
        <v>Cooling</v>
      </c>
      <c r="H3411" s="283">
        <f>IF(G3411="heating",F3411*Assumptions!M$4+Assumptions!M$7,0)</f>
        <v>0</v>
      </c>
      <c r="I3411" s="15">
        <f t="shared" si="776"/>
        <v>1.012242869806885</v>
      </c>
      <c r="J3411" s="15">
        <f t="shared" si="777"/>
        <v>1.0263036171733995</v>
      </c>
      <c r="K3411" s="283">
        <f t="shared" si="782"/>
        <v>0</v>
      </c>
      <c r="L3411" s="283">
        <f t="shared" si="783"/>
        <v>4.3818232651749627</v>
      </c>
      <c r="M3411" s="283">
        <f t="shared" si="784"/>
        <v>0</v>
      </c>
      <c r="N3411" s="283">
        <f t="shared" si="785"/>
        <v>4.3585758300027857</v>
      </c>
      <c r="O3411" s="283">
        <f t="shared" si="786"/>
        <v>0</v>
      </c>
      <c r="P3411" s="21">
        <f t="shared" si="778"/>
        <v>3.9789369881031433E-2</v>
      </c>
      <c r="Q3411" s="21">
        <f t="shared" si="779"/>
        <v>0.81803459285312596</v>
      </c>
      <c r="R3411">
        <f t="shared" si="780"/>
        <v>0.9421089825381942</v>
      </c>
      <c r="S3411" s="296">
        <f t="shared" si="787"/>
        <v>3.066478157452452E-2</v>
      </c>
      <c r="T3411" s="283">
        <f t="shared" si="788"/>
        <v>3.066478157452452E-2</v>
      </c>
    </row>
    <row r="3412" spans="1:20" x14ac:dyDescent="0.25">
      <c r="A3412" s="286">
        <v>43243</v>
      </c>
      <c r="B3412" s="1">
        <f t="shared" si="781"/>
        <v>3</v>
      </c>
      <c r="C3412" s="285">
        <v>2</v>
      </c>
      <c r="D3412" t="s">
        <v>713</v>
      </c>
      <c r="F3412" s="16">
        <v>61</v>
      </c>
      <c r="G3412" t="str">
        <f t="shared" si="775"/>
        <v>Cooling</v>
      </c>
      <c r="H3412" s="283">
        <f>IF(G3412="heating",F3412*Assumptions!M$4+Assumptions!M$7,0)</f>
        <v>0</v>
      </c>
      <c r="I3412" s="15">
        <f t="shared" si="776"/>
        <v>1.0509704703585963</v>
      </c>
      <c r="J3412" s="15">
        <f t="shared" si="777"/>
        <v>1.0263036171733995</v>
      </c>
      <c r="K3412" s="283">
        <f t="shared" si="782"/>
        <v>0</v>
      </c>
      <c r="L3412" s="283">
        <f t="shared" si="783"/>
        <v>4.3818232651749627</v>
      </c>
      <c r="M3412" s="283">
        <f t="shared" si="784"/>
        <v>0</v>
      </c>
      <c r="N3412" s="283">
        <f t="shared" si="785"/>
        <v>4.3585758300027857</v>
      </c>
      <c r="O3412" s="283">
        <f t="shared" si="786"/>
        <v>0</v>
      </c>
      <c r="P3412" s="21">
        <f t="shared" si="778"/>
        <v>4.5164594084734722E-2</v>
      </c>
      <c r="Q3412" s="21">
        <f t="shared" si="779"/>
        <v>0.74507607494346417</v>
      </c>
      <c r="R3412">
        <f t="shared" si="780"/>
        <v>0.9421089825381942</v>
      </c>
      <c r="S3412" s="296">
        <f t="shared" si="787"/>
        <v>3.170296447258579E-2</v>
      </c>
      <c r="T3412" s="283">
        <f t="shared" si="788"/>
        <v>3.170296447258579E-2</v>
      </c>
    </row>
    <row r="3413" spans="1:20" x14ac:dyDescent="0.25">
      <c r="A3413" s="286">
        <v>43243</v>
      </c>
      <c r="B3413" s="1">
        <f t="shared" si="781"/>
        <v>3</v>
      </c>
      <c r="C3413" s="285">
        <v>3</v>
      </c>
      <c r="D3413" t="s">
        <v>713</v>
      </c>
      <c r="F3413" s="16">
        <v>61</v>
      </c>
      <c r="G3413" t="str">
        <f t="shared" si="775"/>
        <v>Cooling</v>
      </c>
      <c r="H3413" s="283">
        <f>IF(G3413="heating",F3413*Assumptions!M$4+Assumptions!M$7,0)</f>
        <v>0</v>
      </c>
      <c r="I3413" s="15">
        <f t="shared" si="776"/>
        <v>1.0924036124451033</v>
      </c>
      <c r="J3413" s="15">
        <f t="shared" si="777"/>
        <v>1.0263036171733995</v>
      </c>
      <c r="K3413" s="283">
        <f t="shared" si="782"/>
        <v>0</v>
      </c>
      <c r="L3413" s="283">
        <f t="shared" si="783"/>
        <v>4.3818232651749627</v>
      </c>
      <c r="M3413" s="283">
        <f t="shared" si="784"/>
        <v>0</v>
      </c>
      <c r="N3413" s="283">
        <f t="shared" si="785"/>
        <v>4.3585758300027857</v>
      </c>
      <c r="O3413" s="283">
        <f t="shared" si="786"/>
        <v>0</v>
      </c>
      <c r="P3413" s="21">
        <f t="shared" si="778"/>
        <v>4.5164594084734722E-2</v>
      </c>
      <c r="Q3413" s="21">
        <f t="shared" si="779"/>
        <v>0.69158980876382303</v>
      </c>
      <c r="R3413">
        <f t="shared" si="780"/>
        <v>0.9421089825381942</v>
      </c>
      <c r="S3413" s="296">
        <f t="shared" si="787"/>
        <v>2.9427125463001302E-2</v>
      </c>
      <c r="T3413" s="283">
        <f t="shared" si="788"/>
        <v>2.9427125463001302E-2</v>
      </c>
    </row>
    <row r="3414" spans="1:20" x14ac:dyDescent="0.25">
      <c r="A3414" s="286">
        <v>43243</v>
      </c>
      <c r="B3414" s="1">
        <f t="shared" si="781"/>
        <v>3</v>
      </c>
      <c r="C3414" s="285">
        <v>4</v>
      </c>
      <c r="D3414" t="s">
        <v>713</v>
      </c>
      <c r="F3414" s="16">
        <v>57</v>
      </c>
      <c r="G3414" t="str">
        <f t="shared" si="775"/>
        <v>Cooling</v>
      </c>
      <c r="H3414" s="283">
        <f>IF(G3414="heating",F3414*Assumptions!M$4+Assumptions!M$7,0)</f>
        <v>0</v>
      </c>
      <c r="I3414" s="15">
        <f t="shared" si="776"/>
        <v>1.1348296917927807</v>
      </c>
      <c r="J3414" s="15">
        <f t="shared" si="777"/>
        <v>1.0263036171733995</v>
      </c>
      <c r="K3414" s="283">
        <f t="shared" si="782"/>
        <v>0</v>
      </c>
      <c r="L3414" s="283">
        <f t="shared" si="783"/>
        <v>4.2530692972692208</v>
      </c>
      <c r="M3414" s="283">
        <f t="shared" si="784"/>
        <v>0</v>
      </c>
      <c r="N3414" s="283">
        <f t="shared" si="785"/>
        <v>4.1119599131986844</v>
      </c>
      <c r="O3414" s="283">
        <f t="shared" si="786"/>
        <v>0</v>
      </c>
      <c r="P3414" s="21">
        <f t="shared" si="778"/>
        <v>2.5000000000000001E-2</v>
      </c>
      <c r="Q3414" s="21">
        <f t="shared" si="779"/>
        <v>0.6473875548762833</v>
      </c>
      <c r="R3414">
        <f t="shared" si="780"/>
        <v>0.9421089825381942</v>
      </c>
      <c r="S3414" s="296">
        <f t="shared" si="787"/>
        <v>1.5247740765809616E-2</v>
      </c>
      <c r="T3414" s="283">
        <f t="shared" si="788"/>
        <v>1.5247740765809616E-2</v>
      </c>
    </row>
    <row r="3415" spans="1:20" x14ac:dyDescent="0.25">
      <c r="A3415" s="286">
        <v>43243</v>
      </c>
      <c r="B3415" s="1">
        <f t="shared" si="781"/>
        <v>3</v>
      </c>
      <c r="C3415" s="285">
        <v>5</v>
      </c>
      <c r="D3415" t="s">
        <v>713</v>
      </c>
      <c r="F3415" s="16">
        <v>57</v>
      </c>
      <c r="G3415" t="str">
        <f t="shared" si="775"/>
        <v>Cooling</v>
      </c>
      <c r="H3415" s="283">
        <f>IF(G3415="heating",F3415*Assumptions!M$4+Assumptions!M$7,0)</f>
        <v>0</v>
      </c>
      <c r="I3415" s="15">
        <f t="shared" si="776"/>
        <v>1.1635558681477385</v>
      </c>
      <c r="J3415" s="15">
        <f t="shared" si="777"/>
        <v>1.0263036171733995</v>
      </c>
      <c r="K3415" s="283">
        <f t="shared" si="782"/>
        <v>0</v>
      </c>
      <c r="L3415" s="283">
        <f t="shared" si="783"/>
        <v>4.2530692972692208</v>
      </c>
      <c r="M3415" s="283">
        <f t="shared" si="784"/>
        <v>0</v>
      </c>
      <c r="N3415" s="283">
        <f t="shared" si="785"/>
        <v>4.1119599131986844</v>
      </c>
      <c r="O3415" s="283">
        <f t="shared" si="786"/>
        <v>0</v>
      </c>
      <c r="P3415" s="21">
        <f t="shared" si="778"/>
        <v>2.5000000000000001E-2</v>
      </c>
      <c r="Q3415" s="21">
        <f t="shared" si="779"/>
        <v>0.72139578924615555</v>
      </c>
      <c r="R3415">
        <f t="shared" si="780"/>
        <v>0.9421089825381942</v>
      </c>
      <c r="S3415" s="296">
        <f t="shared" si="787"/>
        <v>1.6990836325350832E-2</v>
      </c>
      <c r="T3415" s="283">
        <f t="shared" si="788"/>
        <v>1.6990836325350832E-2</v>
      </c>
    </row>
    <row r="3416" spans="1:20" x14ac:dyDescent="0.25">
      <c r="A3416" s="286">
        <v>43243</v>
      </c>
      <c r="B3416" s="1">
        <f t="shared" si="781"/>
        <v>3</v>
      </c>
      <c r="C3416" s="285">
        <v>6</v>
      </c>
      <c r="D3416" t="s">
        <v>713</v>
      </c>
      <c r="F3416" s="16">
        <v>61</v>
      </c>
      <c r="G3416" t="str">
        <f t="shared" si="775"/>
        <v>Cooling</v>
      </c>
      <c r="H3416" s="283">
        <f>IF(G3416="heating",F3416*Assumptions!M$4+Assumptions!M$7,0)</f>
        <v>0</v>
      </c>
      <c r="I3416" s="15">
        <f t="shared" si="776"/>
        <v>1.2083911162615524</v>
      </c>
      <c r="J3416" s="15">
        <f t="shared" si="777"/>
        <v>1.0263036171733995</v>
      </c>
      <c r="K3416" s="283">
        <f t="shared" si="782"/>
        <v>0</v>
      </c>
      <c r="L3416" s="283">
        <f t="shared" si="783"/>
        <v>4.3818232651749627</v>
      </c>
      <c r="M3416" s="283">
        <f t="shared" si="784"/>
        <v>0</v>
      </c>
      <c r="N3416" s="283">
        <f t="shared" si="785"/>
        <v>4.3585758300027857</v>
      </c>
      <c r="O3416" s="283">
        <f t="shared" si="786"/>
        <v>0</v>
      </c>
      <c r="P3416" s="21">
        <f t="shared" si="778"/>
        <v>4.5164594084734722E-2</v>
      </c>
      <c r="Q3416" s="21">
        <f t="shared" si="779"/>
        <v>0.87787080972652631</v>
      </c>
      <c r="R3416">
        <f t="shared" si="780"/>
        <v>0.9421089825381942</v>
      </c>
      <c r="S3416" s="296">
        <f t="shared" si="787"/>
        <v>3.7353376424537572E-2</v>
      </c>
      <c r="T3416" s="283">
        <f t="shared" si="788"/>
        <v>3.7353376424537572E-2</v>
      </c>
    </row>
    <row r="3417" spans="1:20" x14ac:dyDescent="0.25">
      <c r="A3417" s="286">
        <v>43243</v>
      </c>
      <c r="B3417" s="1">
        <f t="shared" si="781"/>
        <v>3</v>
      </c>
      <c r="C3417" s="285">
        <v>7</v>
      </c>
      <c r="D3417" t="s">
        <v>714</v>
      </c>
      <c r="F3417" s="16">
        <v>64</v>
      </c>
      <c r="G3417" t="str">
        <f t="shared" si="775"/>
        <v>Cooling</v>
      </c>
      <c r="H3417" s="283">
        <f>IF(G3417="heating",F3417*Assumptions!M$4+Assumptions!M$7,0)</f>
        <v>0</v>
      </c>
      <c r="I3417" s="15">
        <f t="shared" si="776"/>
        <v>1.1637425769249583</v>
      </c>
      <c r="J3417" s="15">
        <f t="shared" si="777"/>
        <v>1.0263036171733995</v>
      </c>
      <c r="K3417" s="283">
        <f t="shared" si="782"/>
        <v>0</v>
      </c>
      <c r="L3417" s="283">
        <f t="shared" si="783"/>
        <v>4.3818232651749627</v>
      </c>
      <c r="M3417" s="283">
        <f t="shared" si="784"/>
        <v>0</v>
      </c>
      <c r="N3417" s="283">
        <f t="shared" si="785"/>
        <v>4.3585758300027857</v>
      </c>
      <c r="O3417" s="283">
        <f t="shared" si="786"/>
        <v>0</v>
      </c>
      <c r="P3417" s="21">
        <f t="shared" si="778"/>
        <v>3.8036447069942136E-2</v>
      </c>
      <c r="Q3417" s="21">
        <f t="shared" si="779"/>
        <v>0.97331382064367777</v>
      </c>
      <c r="R3417">
        <f t="shared" si="780"/>
        <v>0.9421089825381942</v>
      </c>
      <c r="S3417" s="296">
        <f t="shared" si="787"/>
        <v>3.4878193129415966E-2</v>
      </c>
      <c r="T3417" s="283">
        <f t="shared" si="788"/>
        <v>3.4878193129415966E-2</v>
      </c>
    </row>
    <row r="3418" spans="1:20" x14ac:dyDescent="0.25">
      <c r="A3418" s="286">
        <v>43243</v>
      </c>
      <c r="B3418" s="1">
        <f t="shared" si="781"/>
        <v>3</v>
      </c>
      <c r="C3418" s="285">
        <v>8</v>
      </c>
      <c r="D3418" t="s">
        <v>714</v>
      </c>
      <c r="F3418" s="16">
        <v>66</v>
      </c>
      <c r="G3418" t="str">
        <f t="shared" si="775"/>
        <v>Cooling</v>
      </c>
      <c r="H3418" s="283">
        <f>IF(G3418="heating",F3418*Assumptions!M$4+Assumptions!M$7,0)</f>
        <v>0</v>
      </c>
      <c r="I3418" s="15">
        <f t="shared" si="776"/>
        <v>1.094193721037565</v>
      </c>
      <c r="J3418" s="15">
        <f t="shared" si="777"/>
        <v>1.0263036171733995</v>
      </c>
      <c r="K3418" s="283">
        <f t="shared" si="782"/>
        <v>0</v>
      </c>
      <c r="L3418" s="283">
        <f t="shared" si="783"/>
        <v>4.3818232651749627</v>
      </c>
      <c r="M3418" s="283">
        <f t="shared" si="784"/>
        <v>0</v>
      </c>
      <c r="N3418" s="283">
        <f t="shared" si="785"/>
        <v>4.3585758300027857</v>
      </c>
      <c r="O3418" s="283">
        <f t="shared" si="786"/>
        <v>0</v>
      </c>
      <c r="P3418" s="21">
        <f t="shared" si="778"/>
        <v>3.6399980029288459E-2</v>
      </c>
      <c r="Q3418" s="21">
        <f t="shared" si="779"/>
        <v>0.94940007506179924</v>
      </c>
      <c r="R3418">
        <f t="shared" si="780"/>
        <v>0.9421089825381942</v>
      </c>
      <c r="S3418" s="296">
        <f t="shared" si="787"/>
        <v>3.2557537667498852E-2</v>
      </c>
      <c r="T3418" s="283">
        <f t="shared" si="788"/>
        <v>3.2557537667498852E-2</v>
      </c>
    </row>
    <row r="3419" spans="1:20" x14ac:dyDescent="0.25">
      <c r="A3419" s="286">
        <v>43243</v>
      </c>
      <c r="B3419" s="1">
        <f t="shared" si="781"/>
        <v>3</v>
      </c>
      <c r="C3419" s="285">
        <v>9</v>
      </c>
      <c r="D3419" t="s">
        <v>714</v>
      </c>
      <c r="F3419" s="16">
        <v>70</v>
      </c>
      <c r="G3419" t="str">
        <f t="shared" si="775"/>
        <v>Cooling</v>
      </c>
      <c r="H3419" s="283">
        <f>IF(G3419="heating",F3419*Assumptions!M$4+Assumptions!M$7,0)</f>
        <v>0</v>
      </c>
      <c r="I3419" s="15">
        <f t="shared" si="776"/>
        <v>1.0343009000871222</v>
      </c>
      <c r="J3419" s="15">
        <f t="shared" si="777"/>
        <v>1.0263036171733995</v>
      </c>
      <c r="K3419" s="283">
        <f t="shared" si="782"/>
        <v>0</v>
      </c>
      <c r="L3419" s="283">
        <f t="shared" si="783"/>
        <v>4.3818232651749627</v>
      </c>
      <c r="M3419" s="283">
        <f t="shared" si="784"/>
        <v>0</v>
      </c>
      <c r="N3419" s="283">
        <f t="shared" si="785"/>
        <v>4.3585758300027857</v>
      </c>
      <c r="O3419" s="283">
        <f t="shared" si="786"/>
        <v>0</v>
      </c>
      <c r="P3419" s="21">
        <f t="shared" si="778"/>
        <v>4.0604560274080326E-2</v>
      </c>
      <c r="Q3419" s="21">
        <f t="shared" si="779"/>
        <v>0.8408485371888097</v>
      </c>
      <c r="R3419">
        <f t="shared" si="780"/>
        <v>0.9421089825381942</v>
      </c>
      <c r="S3419" s="296">
        <f t="shared" si="787"/>
        <v>3.2165753486186284E-2</v>
      </c>
      <c r="T3419" s="283">
        <f t="shared" si="788"/>
        <v>3.2165753486186284E-2</v>
      </c>
    </row>
    <row r="3420" spans="1:20" x14ac:dyDescent="0.25">
      <c r="A3420" s="286">
        <v>43243</v>
      </c>
      <c r="B3420" s="1">
        <f t="shared" si="781"/>
        <v>3</v>
      </c>
      <c r="C3420" s="285">
        <v>10</v>
      </c>
      <c r="D3420" t="s">
        <v>714</v>
      </c>
      <c r="F3420" s="16">
        <v>72</v>
      </c>
      <c r="G3420" t="str">
        <f t="shared" si="775"/>
        <v>Cooling</v>
      </c>
      <c r="H3420" s="283">
        <f>IF(G3420="heating",F3420*Assumptions!M$4+Assumptions!M$7,0)</f>
        <v>0</v>
      </c>
      <c r="I3420" s="15">
        <f t="shared" si="776"/>
        <v>0.98112329028689171</v>
      </c>
      <c r="J3420" s="15">
        <f t="shared" si="777"/>
        <v>1.0263036171733995</v>
      </c>
      <c r="K3420" s="283">
        <f t="shared" si="782"/>
        <v>0</v>
      </c>
      <c r="L3420" s="283" t="e">
        <f t="shared" si="783"/>
        <v>#N/A</v>
      </c>
      <c r="M3420" s="283">
        <f t="shared" si="784"/>
        <v>0</v>
      </c>
      <c r="N3420" s="283" t="e">
        <f t="shared" si="785"/>
        <v>#N/A</v>
      </c>
      <c r="O3420" s="283">
        <f t="shared" si="786"/>
        <v>0</v>
      </c>
      <c r="P3420" s="21">
        <f t="shared" si="778"/>
        <v>4.6445607559525648E-2</v>
      </c>
      <c r="Q3420" s="21">
        <f t="shared" si="779"/>
        <v>0.74504051125983206</v>
      </c>
      <c r="R3420">
        <f t="shared" si="780"/>
        <v>0.9421089825381942</v>
      </c>
      <c r="S3420" s="296">
        <f t="shared" si="787"/>
        <v>3.2600606584618143E-2</v>
      </c>
      <c r="T3420" s="283">
        <f t="shared" si="788"/>
        <v>3.2600606584618143E-2</v>
      </c>
    </row>
    <row r="3421" spans="1:20" x14ac:dyDescent="0.25">
      <c r="A3421" s="286">
        <v>43243</v>
      </c>
      <c r="B3421" s="1">
        <f t="shared" si="781"/>
        <v>3</v>
      </c>
      <c r="C3421" s="285">
        <v>11</v>
      </c>
      <c r="D3421" t="s">
        <v>714</v>
      </c>
      <c r="F3421" s="16">
        <v>73</v>
      </c>
      <c r="G3421" t="str">
        <f t="shared" si="775"/>
        <v>Cooling</v>
      </c>
      <c r="H3421" s="283">
        <f>IF(G3421="heating",F3421*Assumptions!M$4+Assumptions!M$7,0)</f>
        <v>0</v>
      </c>
      <c r="I3421" s="15">
        <f t="shared" si="776"/>
        <v>0.94956163997961163</v>
      </c>
      <c r="J3421" s="15">
        <f t="shared" si="777"/>
        <v>1.0263036171733995</v>
      </c>
      <c r="K3421" s="283">
        <f t="shared" si="782"/>
        <v>0</v>
      </c>
      <c r="L3421" s="283" t="e">
        <f t="shared" si="783"/>
        <v>#N/A</v>
      </c>
      <c r="M3421" s="283">
        <f t="shared" si="784"/>
        <v>0</v>
      </c>
      <c r="N3421" s="283" t="e">
        <f t="shared" si="785"/>
        <v>#N/A</v>
      </c>
      <c r="O3421" s="283">
        <f t="shared" si="786"/>
        <v>0</v>
      </c>
      <c r="P3421" s="21">
        <f t="shared" si="778"/>
        <v>5.0300820493010656E-2</v>
      </c>
      <c r="Q3421" s="21">
        <f t="shared" si="779"/>
        <v>0.72850690893675296</v>
      </c>
      <c r="R3421">
        <f t="shared" si="780"/>
        <v>0.9421089825381942</v>
      </c>
      <c r="S3421" s="296">
        <f t="shared" si="787"/>
        <v>3.4523108139697285E-2</v>
      </c>
      <c r="T3421" s="283">
        <f t="shared" si="788"/>
        <v>3.4523108139697285E-2</v>
      </c>
    </row>
    <row r="3422" spans="1:20" x14ac:dyDescent="0.25">
      <c r="A3422" s="286">
        <v>43243</v>
      </c>
      <c r="B3422" s="1">
        <f t="shared" si="781"/>
        <v>3</v>
      </c>
      <c r="C3422" s="285">
        <v>12</v>
      </c>
      <c r="D3422" t="s">
        <v>714</v>
      </c>
      <c r="F3422" s="16">
        <v>75</v>
      </c>
      <c r="G3422" t="str">
        <f t="shared" si="775"/>
        <v>Cooling</v>
      </c>
      <c r="H3422" s="283">
        <f>IF(G3422="heating",F3422*Assumptions!M$4+Assumptions!M$7,0)</f>
        <v>0</v>
      </c>
      <c r="I3422" s="15">
        <f t="shared" si="776"/>
        <v>0.91648403420261149</v>
      </c>
      <c r="J3422" s="15">
        <f t="shared" si="777"/>
        <v>1.0263036171733995</v>
      </c>
      <c r="K3422" s="283">
        <f t="shared" si="782"/>
        <v>0</v>
      </c>
      <c r="L3422" s="283" t="e">
        <f t="shared" si="783"/>
        <v>#N/A</v>
      </c>
      <c r="M3422" s="283">
        <f t="shared" si="784"/>
        <v>0</v>
      </c>
      <c r="N3422" s="283" t="e">
        <f t="shared" si="785"/>
        <v>#N/A</v>
      </c>
      <c r="O3422" s="283">
        <f t="shared" si="786"/>
        <v>0</v>
      </c>
      <c r="P3422" s="21">
        <f t="shared" si="778"/>
        <v>5.9880624941505811E-2</v>
      </c>
      <c r="Q3422" s="21">
        <f t="shared" si="779"/>
        <v>0.75910815787401487</v>
      </c>
      <c r="R3422">
        <f t="shared" si="780"/>
        <v>0.9421089825381942</v>
      </c>
      <c r="S3422" s="296">
        <f t="shared" si="787"/>
        <v>4.2824384276158776E-2</v>
      </c>
      <c r="T3422" s="283">
        <f t="shared" si="788"/>
        <v>4.2824384276158776E-2</v>
      </c>
    </row>
    <row r="3423" spans="1:20" x14ac:dyDescent="0.25">
      <c r="A3423" s="286">
        <v>43243</v>
      </c>
      <c r="B3423" s="1">
        <f t="shared" si="781"/>
        <v>3</v>
      </c>
      <c r="C3423" s="285">
        <v>13</v>
      </c>
      <c r="D3423" t="s">
        <v>714</v>
      </c>
      <c r="F3423" s="16">
        <v>73</v>
      </c>
      <c r="G3423" t="str">
        <f t="shared" si="775"/>
        <v>Cooling</v>
      </c>
      <c r="H3423" s="283">
        <f>IF(G3423="heating",F3423*Assumptions!M$4+Assumptions!M$7,0)</f>
        <v>0</v>
      </c>
      <c r="I3423" s="15">
        <f t="shared" si="776"/>
        <v>0.90040206880052787</v>
      </c>
      <c r="J3423" s="15">
        <f t="shared" si="777"/>
        <v>1.0263036171733995</v>
      </c>
      <c r="K3423" s="283">
        <f t="shared" si="782"/>
        <v>0</v>
      </c>
      <c r="L3423" s="283" t="e">
        <f t="shared" si="783"/>
        <v>#N/A</v>
      </c>
      <c r="M3423" s="283">
        <f t="shared" si="784"/>
        <v>0</v>
      </c>
      <c r="N3423" s="283" t="e">
        <f t="shared" si="785"/>
        <v>#N/A</v>
      </c>
      <c r="O3423" s="283">
        <f t="shared" si="786"/>
        <v>0</v>
      </c>
      <c r="P3423" s="21">
        <f t="shared" si="778"/>
        <v>5.0300820493010656E-2</v>
      </c>
      <c r="Q3423" s="21">
        <f t="shared" si="779"/>
        <v>0.79115902007799765</v>
      </c>
      <c r="R3423">
        <f t="shared" si="780"/>
        <v>0.9421089825381942</v>
      </c>
      <c r="S3423" s="296">
        <f t="shared" si="787"/>
        <v>3.7492119938454714E-2</v>
      </c>
      <c r="T3423" s="283">
        <f t="shared" si="788"/>
        <v>3.7492119938454714E-2</v>
      </c>
    </row>
    <row r="3424" spans="1:20" x14ac:dyDescent="0.25">
      <c r="A3424" s="286">
        <v>43243</v>
      </c>
      <c r="B3424" s="1">
        <f t="shared" si="781"/>
        <v>3</v>
      </c>
      <c r="C3424" s="285">
        <v>14</v>
      </c>
      <c r="D3424" t="s">
        <v>714</v>
      </c>
      <c r="F3424" s="16">
        <v>75</v>
      </c>
      <c r="G3424" t="str">
        <f t="shared" si="775"/>
        <v>Cooling</v>
      </c>
      <c r="H3424" s="283">
        <f>IF(G3424="heating",F3424*Assumptions!M$4+Assumptions!M$7,0)</f>
        <v>0</v>
      </c>
      <c r="I3424" s="15">
        <f t="shared" si="776"/>
        <v>0.86032894500746537</v>
      </c>
      <c r="J3424" s="15">
        <f t="shared" si="777"/>
        <v>1.0263036171733995</v>
      </c>
      <c r="K3424" s="283">
        <f t="shared" si="782"/>
        <v>0</v>
      </c>
      <c r="L3424" s="283" t="e">
        <f t="shared" si="783"/>
        <v>#N/A</v>
      </c>
      <c r="M3424" s="283">
        <f t="shared" si="784"/>
        <v>0</v>
      </c>
      <c r="N3424" s="283" t="e">
        <f t="shared" si="785"/>
        <v>#N/A</v>
      </c>
      <c r="O3424" s="283">
        <f t="shared" si="786"/>
        <v>0</v>
      </c>
      <c r="P3424" s="21">
        <f t="shared" si="778"/>
        <v>5.9880624941505811E-2</v>
      </c>
      <c r="Q3424" s="21">
        <f t="shared" si="779"/>
        <v>0.84355555031342389</v>
      </c>
      <c r="R3424">
        <f t="shared" si="780"/>
        <v>0.9421089825381942</v>
      </c>
      <c r="S3424" s="296">
        <f t="shared" si="787"/>
        <v>4.7588405776168831E-2</v>
      </c>
      <c r="T3424" s="283">
        <f t="shared" si="788"/>
        <v>4.7588405776168831E-2</v>
      </c>
    </row>
    <row r="3425" spans="1:20" x14ac:dyDescent="0.25">
      <c r="A3425" s="286">
        <v>43243</v>
      </c>
      <c r="B3425" s="1">
        <f t="shared" si="781"/>
        <v>3</v>
      </c>
      <c r="C3425" s="285">
        <v>15</v>
      </c>
      <c r="D3425" t="s">
        <v>714</v>
      </c>
      <c r="F3425" s="16">
        <v>75</v>
      </c>
      <c r="G3425" t="str">
        <f t="shared" si="775"/>
        <v>Cooling</v>
      </c>
      <c r="H3425" s="283">
        <f>IF(G3425="heating",F3425*Assumptions!M$4+Assumptions!M$7,0)</f>
        <v>0</v>
      </c>
      <c r="I3425" s="15">
        <f t="shared" si="776"/>
        <v>0.85754515037175039</v>
      </c>
      <c r="J3425" s="15">
        <f t="shared" si="777"/>
        <v>1.0263036171733995</v>
      </c>
      <c r="K3425" s="283">
        <f t="shared" si="782"/>
        <v>0</v>
      </c>
      <c r="L3425" s="283" t="e">
        <f t="shared" si="783"/>
        <v>#N/A</v>
      </c>
      <c r="M3425" s="283">
        <f t="shared" si="784"/>
        <v>0</v>
      </c>
      <c r="N3425" s="283" t="e">
        <f t="shared" si="785"/>
        <v>#N/A</v>
      </c>
      <c r="O3425" s="283">
        <f t="shared" si="786"/>
        <v>0</v>
      </c>
      <c r="P3425" s="21">
        <f t="shared" si="778"/>
        <v>5.9880624941505811E-2</v>
      </c>
      <c r="Q3425" s="21">
        <f t="shared" si="779"/>
        <v>0.96592607327566882</v>
      </c>
      <c r="R3425">
        <f t="shared" si="780"/>
        <v>0.9421089825381942</v>
      </c>
      <c r="S3425" s="296">
        <f t="shared" si="787"/>
        <v>5.4491825591977766E-2</v>
      </c>
      <c r="T3425" s="283">
        <f t="shared" si="788"/>
        <v>5.4491825591977766E-2</v>
      </c>
    </row>
    <row r="3426" spans="1:20" x14ac:dyDescent="0.25">
      <c r="A3426" s="286">
        <v>43243</v>
      </c>
      <c r="B3426" s="1">
        <f t="shared" si="781"/>
        <v>3</v>
      </c>
      <c r="C3426" s="285">
        <v>16</v>
      </c>
      <c r="D3426" t="s">
        <v>714</v>
      </c>
      <c r="F3426" s="16">
        <v>75</v>
      </c>
      <c r="G3426" t="str">
        <f t="shared" si="775"/>
        <v>Cooling</v>
      </c>
      <c r="H3426" s="283">
        <f>IF(G3426="heating",F3426*Assumptions!M$4+Assumptions!M$7,0)</f>
        <v>0</v>
      </c>
      <c r="I3426" s="15">
        <f t="shared" si="776"/>
        <v>0.88344815438260227</v>
      </c>
      <c r="J3426" s="15">
        <f t="shared" si="777"/>
        <v>1.0263036171733995</v>
      </c>
      <c r="K3426" s="283">
        <f t="shared" si="782"/>
        <v>0</v>
      </c>
      <c r="L3426" s="283" t="e">
        <f t="shared" si="783"/>
        <v>#N/A</v>
      </c>
      <c r="M3426" s="283">
        <f t="shared" si="784"/>
        <v>0</v>
      </c>
      <c r="N3426" s="283" t="e">
        <f t="shared" si="785"/>
        <v>#N/A</v>
      </c>
      <c r="O3426" s="283">
        <f t="shared" si="786"/>
        <v>0</v>
      </c>
      <c r="P3426" s="21">
        <f t="shared" si="778"/>
        <v>5.9880624941505811E-2</v>
      </c>
      <c r="Q3426" s="21">
        <f t="shared" si="779"/>
        <v>1.1649354943302594</v>
      </c>
      <c r="R3426">
        <f t="shared" si="780"/>
        <v>0.9421089825381942</v>
      </c>
      <c r="S3426" s="296">
        <f t="shared" si="787"/>
        <v>6.5718757924895871E-2</v>
      </c>
      <c r="T3426" s="283">
        <f t="shared" si="788"/>
        <v>6.5718757924895871E-2</v>
      </c>
    </row>
    <row r="3427" spans="1:20" x14ac:dyDescent="0.25">
      <c r="A3427" s="286">
        <v>43243</v>
      </c>
      <c r="B3427" s="1">
        <f t="shared" si="781"/>
        <v>3</v>
      </c>
      <c r="C3427" s="285">
        <v>17</v>
      </c>
      <c r="D3427" t="s">
        <v>714</v>
      </c>
      <c r="F3427" s="16">
        <v>75</v>
      </c>
      <c r="G3427" t="str">
        <f t="shared" si="775"/>
        <v>Cooling</v>
      </c>
      <c r="H3427" s="283">
        <f>IF(G3427="heating",F3427*Assumptions!M$4+Assumptions!M$7,0)</f>
        <v>0</v>
      </c>
      <c r="I3427" s="15">
        <f t="shared" si="776"/>
        <v>0.94025748850374469</v>
      </c>
      <c r="J3427" s="15">
        <f t="shared" si="777"/>
        <v>1.0263036171733995</v>
      </c>
      <c r="K3427" s="283">
        <f t="shared" si="782"/>
        <v>0</v>
      </c>
      <c r="L3427" s="283" t="e">
        <f t="shared" si="783"/>
        <v>#N/A</v>
      </c>
      <c r="M3427" s="283">
        <f t="shared" si="784"/>
        <v>0</v>
      </c>
      <c r="N3427" s="283" t="e">
        <f t="shared" si="785"/>
        <v>#N/A</v>
      </c>
      <c r="O3427" s="283">
        <f t="shared" si="786"/>
        <v>0</v>
      </c>
      <c r="P3427" s="21">
        <f t="shared" si="778"/>
        <v>5.9880624941505811E-2</v>
      </c>
      <c r="Q3427" s="21">
        <f t="shared" si="779"/>
        <v>1.3521540118753073</v>
      </c>
      <c r="R3427">
        <f t="shared" si="780"/>
        <v>0.9421089825381942</v>
      </c>
      <c r="S3427" s="296">
        <f t="shared" si="787"/>
        <v>7.6280517347184315E-2</v>
      </c>
      <c r="T3427" s="283">
        <f t="shared" si="788"/>
        <v>7.6280517347184315E-2</v>
      </c>
    </row>
    <row r="3428" spans="1:20" x14ac:dyDescent="0.25">
      <c r="A3428" s="286">
        <v>43243</v>
      </c>
      <c r="B3428" s="1">
        <f t="shared" si="781"/>
        <v>3</v>
      </c>
      <c r="C3428" s="285">
        <v>18</v>
      </c>
      <c r="D3428" t="s">
        <v>714</v>
      </c>
      <c r="F3428" s="16">
        <v>75</v>
      </c>
      <c r="G3428" t="str">
        <f t="shared" si="775"/>
        <v>Cooling</v>
      </c>
      <c r="H3428" s="283">
        <f>IF(G3428="heating",F3428*Assumptions!M$4+Assumptions!M$7,0)</f>
        <v>0</v>
      </c>
      <c r="I3428" s="15">
        <f t="shared" si="776"/>
        <v>0.98182363790757687</v>
      </c>
      <c r="J3428" s="15">
        <f t="shared" si="777"/>
        <v>1.0263036171733995</v>
      </c>
      <c r="K3428" s="283">
        <f t="shared" si="782"/>
        <v>0</v>
      </c>
      <c r="L3428" s="283" t="e">
        <f t="shared" si="783"/>
        <v>#N/A</v>
      </c>
      <c r="M3428" s="283">
        <f t="shared" si="784"/>
        <v>0</v>
      </c>
      <c r="N3428" s="283" t="e">
        <f t="shared" si="785"/>
        <v>#N/A</v>
      </c>
      <c r="O3428" s="283">
        <f t="shared" si="786"/>
        <v>0</v>
      </c>
      <c r="P3428" s="21">
        <f t="shared" si="778"/>
        <v>5.9880624941505811E-2</v>
      </c>
      <c r="Q3428" s="21">
        <f t="shared" si="779"/>
        <v>1.5598916921549892</v>
      </c>
      <c r="R3428">
        <f t="shared" si="780"/>
        <v>0.9421089825381942</v>
      </c>
      <c r="S3428" s="296">
        <f t="shared" si="787"/>
        <v>8.7999846347481217E-2</v>
      </c>
      <c r="T3428" s="283">
        <f t="shared" si="788"/>
        <v>8.7999846347481217E-2</v>
      </c>
    </row>
    <row r="3429" spans="1:20" x14ac:dyDescent="0.25">
      <c r="A3429" s="286">
        <v>43243</v>
      </c>
      <c r="B3429" s="1">
        <f t="shared" si="781"/>
        <v>3</v>
      </c>
      <c r="C3429" s="285">
        <v>19</v>
      </c>
      <c r="D3429" t="s">
        <v>714</v>
      </c>
      <c r="F3429" s="16">
        <v>72</v>
      </c>
      <c r="G3429" t="str">
        <f t="shared" si="775"/>
        <v>Cooling</v>
      </c>
      <c r="H3429" s="283">
        <f>IF(G3429="heating",F3429*Assumptions!M$4+Assumptions!M$7,0)</f>
        <v>0</v>
      </c>
      <c r="I3429" s="15">
        <f t="shared" si="776"/>
        <v>0.98418842963438757</v>
      </c>
      <c r="J3429" s="15">
        <f t="shared" si="777"/>
        <v>1.0263036171733995</v>
      </c>
      <c r="K3429" s="283">
        <f t="shared" si="782"/>
        <v>0</v>
      </c>
      <c r="L3429" s="283" t="e">
        <f t="shared" si="783"/>
        <v>#N/A</v>
      </c>
      <c r="M3429" s="283">
        <f t="shared" si="784"/>
        <v>0</v>
      </c>
      <c r="N3429" s="283" t="e">
        <f t="shared" si="785"/>
        <v>#N/A</v>
      </c>
      <c r="O3429" s="283">
        <f t="shared" si="786"/>
        <v>0</v>
      </c>
      <c r="P3429" s="21">
        <f t="shared" si="778"/>
        <v>4.6445607559525648E-2</v>
      </c>
      <c r="Q3429" s="21">
        <f t="shared" si="779"/>
        <v>1.6764212681468484</v>
      </c>
      <c r="R3429">
        <f t="shared" si="780"/>
        <v>0.9421089825381942</v>
      </c>
      <c r="S3429" s="296">
        <f t="shared" si="787"/>
        <v>7.3354870516406198E-2</v>
      </c>
      <c r="T3429" s="283">
        <f t="shared" si="788"/>
        <v>7.3354870516406198E-2</v>
      </c>
    </row>
    <row r="3430" spans="1:20" x14ac:dyDescent="0.25">
      <c r="A3430" s="286">
        <v>43243</v>
      </c>
      <c r="B3430" s="1">
        <f t="shared" si="781"/>
        <v>3</v>
      </c>
      <c r="C3430" s="285">
        <v>20</v>
      </c>
      <c r="D3430" t="s">
        <v>714</v>
      </c>
      <c r="F3430" s="16">
        <v>66</v>
      </c>
      <c r="G3430" t="str">
        <f t="shared" si="775"/>
        <v>Cooling</v>
      </c>
      <c r="H3430" s="283">
        <f>IF(G3430="heating",F3430*Assumptions!M$4+Assumptions!M$7,0)</f>
        <v>0</v>
      </c>
      <c r="I3430" s="15">
        <f t="shared" si="776"/>
        <v>0.97071962311712034</v>
      </c>
      <c r="J3430" s="15">
        <f t="shared" si="777"/>
        <v>1.0263036171733995</v>
      </c>
      <c r="K3430" s="283">
        <f t="shared" si="782"/>
        <v>0</v>
      </c>
      <c r="L3430" s="283">
        <f t="shared" si="783"/>
        <v>4.3818232651749627</v>
      </c>
      <c r="M3430" s="283">
        <f t="shared" si="784"/>
        <v>0</v>
      </c>
      <c r="N3430" s="283">
        <f t="shared" si="785"/>
        <v>4.3585758300027857</v>
      </c>
      <c r="O3430" s="283">
        <f t="shared" si="786"/>
        <v>0</v>
      </c>
      <c r="P3430" s="21">
        <f t="shared" si="778"/>
        <v>3.6399980029288459E-2</v>
      </c>
      <c r="Q3430" s="21">
        <f t="shared" si="779"/>
        <v>1.52436960139122</v>
      </c>
      <c r="R3430">
        <f t="shared" si="780"/>
        <v>0.9421089825381942</v>
      </c>
      <c r="S3430" s="296">
        <f t="shared" si="787"/>
        <v>5.2274822827725519E-2</v>
      </c>
      <c r="T3430" s="283">
        <f t="shared" si="788"/>
        <v>5.2274822827725519E-2</v>
      </c>
    </row>
    <row r="3431" spans="1:20" x14ac:dyDescent="0.25">
      <c r="A3431" s="286">
        <v>43243</v>
      </c>
      <c r="B3431" s="1">
        <f t="shared" si="781"/>
        <v>3</v>
      </c>
      <c r="C3431" s="285">
        <v>21</v>
      </c>
      <c r="D3431" t="s">
        <v>714</v>
      </c>
      <c r="F3431" s="16">
        <v>64</v>
      </c>
      <c r="G3431" t="str">
        <f t="shared" si="775"/>
        <v>Cooling</v>
      </c>
      <c r="H3431" s="283">
        <f>IF(G3431="heating",F3431*Assumptions!M$4+Assumptions!M$7,0)</f>
        <v>0</v>
      </c>
      <c r="I3431" s="15">
        <f t="shared" si="776"/>
        <v>0.95751150862929935</v>
      </c>
      <c r="J3431" s="15">
        <f t="shared" si="777"/>
        <v>1.0263036171733995</v>
      </c>
      <c r="K3431" s="283">
        <f t="shared" si="782"/>
        <v>0</v>
      </c>
      <c r="L3431" s="283">
        <f t="shared" si="783"/>
        <v>4.3818232651749627</v>
      </c>
      <c r="M3431" s="283">
        <f t="shared" si="784"/>
        <v>0</v>
      </c>
      <c r="N3431" s="283">
        <f t="shared" si="785"/>
        <v>4.3585758300027857</v>
      </c>
      <c r="O3431" s="283">
        <f t="shared" si="786"/>
        <v>0</v>
      </c>
      <c r="P3431" s="21">
        <f t="shared" si="778"/>
        <v>3.8036447069942136E-2</v>
      </c>
      <c r="Q3431" s="21">
        <f t="shared" si="779"/>
        <v>1.4448604713749031</v>
      </c>
      <c r="R3431">
        <f t="shared" si="780"/>
        <v>0.9421089825381942</v>
      </c>
      <c r="S3431" s="296">
        <f t="shared" si="787"/>
        <v>5.1775821422473917E-2</v>
      </c>
      <c r="T3431" s="283">
        <f t="shared" si="788"/>
        <v>5.1775821422473917E-2</v>
      </c>
    </row>
    <row r="3432" spans="1:20" x14ac:dyDescent="0.25">
      <c r="A3432" s="286">
        <v>43243</v>
      </c>
      <c r="B3432" s="1">
        <f t="shared" si="781"/>
        <v>3</v>
      </c>
      <c r="C3432" s="285">
        <v>22</v>
      </c>
      <c r="D3432" t="s">
        <v>714</v>
      </c>
      <c r="F3432" s="16">
        <v>61</v>
      </c>
      <c r="G3432" t="str">
        <f t="shared" si="775"/>
        <v>Cooling</v>
      </c>
      <c r="H3432" s="283">
        <f>IF(G3432="heating",F3432*Assumptions!M$4+Assumptions!M$7,0)</f>
        <v>0</v>
      </c>
      <c r="I3432" s="15">
        <f t="shared" si="776"/>
        <v>0.9426530227543114</v>
      </c>
      <c r="J3432" s="15">
        <f t="shared" si="777"/>
        <v>1.0263036171733995</v>
      </c>
      <c r="K3432" s="283">
        <f t="shared" si="782"/>
        <v>0</v>
      </c>
      <c r="L3432" s="283">
        <f t="shared" si="783"/>
        <v>4.3818232651749627</v>
      </c>
      <c r="M3432" s="283">
        <f t="shared" si="784"/>
        <v>0</v>
      </c>
      <c r="N3432" s="283">
        <f t="shared" si="785"/>
        <v>4.3585758300027857</v>
      </c>
      <c r="O3432" s="283">
        <f t="shared" si="786"/>
        <v>0</v>
      </c>
      <c r="P3432" s="21">
        <f t="shared" si="778"/>
        <v>4.5164594084734722E-2</v>
      </c>
      <c r="Q3432" s="21">
        <f t="shared" si="779"/>
        <v>1.2427137171080138</v>
      </c>
      <c r="R3432">
        <f t="shared" si="780"/>
        <v>0.9421089825381942</v>
      </c>
      <c r="S3432" s="296">
        <f t="shared" si="787"/>
        <v>5.2877431108038005E-2</v>
      </c>
      <c r="T3432" s="283">
        <f t="shared" si="788"/>
        <v>5.2877431108038005E-2</v>
      </c>
    </row>
    <row r="3433" spans="1:20" x14ac:dyDescent="0.25">
      <c r="A3433" s="286">
        <v>43243</v>
      </c>
      <c r="B3433" s="1">
        <f t="shared" si="781"/>
        <v>3</v>
      </c>
      <c r="C3433" s="285">
        <v>23</v>
      </c>
      <c r="D3433" t="s">
        <v>713</v>
      </c>
      <c r="F3433" s="16">
        <v>59</v>
      </c>
      <c r="G3433" t="str">
        <f t="shared" si="775"/>
        <v>Cooling</v>
      </c>
      <c r="H3433" s="283">
        <f>IF(G3433="heating",F3433*Assumptions!M$4+Assumptions!M$7,0)</f>
        <v>0</v>
      </c>
      <c r="I3433" s="15">
        <f t="shared" si="776"/>
        <v>0.94450710149963013</v>
      </c>
      <c r="J3433" s="15">
        <f t="shared" si="777"/>
        <v>1.0263036171733995</v>
      </c>
      <c r="K3433" s="283">
        <f t="shared" si="782"/>
        <v>0</v>
      </c>
      <c r="L3433" s="283">
        <f t="shared" si="783"/>
        <v>4.3182081448486933</v>
      </c>
      <c r="M3433" s="283">
        <f t="shared" si="784"/>
        <v>0</v>
      </c>
      <c r="N3433" s="283">
        <f t="shared" si="785"/>
        <v>4.2355603137647586</v>
      </c>
      <c r="O3433" s="283">
        <f t="shared" si="786"/>
        <v>0</v>
      </c>
      <c r="P3433" s="21">
        <f t="shared" si="778"/>
        <v>2.5000000000000001E-2</v>
      </c>
      <c r="Q3433" s="21">
        <f t="shared" si="779"/>
        <v>1.0297519246597011</v>
      </c>
      <c r="R3433">
        <f t="shared" si="780"/>
        <v>0.9421089825381942</v>
      </c>
      <c r="S3433" s="296">
        <f t="shared" si="787"/>
        <v>2.4253463450197455E-2</v>
      </c>
      <c r="T3433" s="283">
        <f t="shared" si="788"/>
        <v>2.4253463450197455E-2</v>
      </c>
    </row>
    <row r="3434" spans="1:20" x14ac:dyDescent="0.25">
      <c r="A3434" s="286">
        <v>43244</v>
      </c>
      <c r="B3434" s="1">
        <f t="shared" si="781"/>
        <v>4</v>
      </c>
      <c r="C3434" s="285">
        <v>0</v>
      </c>
      <c r="D3434" t="s">
        <v>713</v>
      </c>
      <c r="F3434" s="16">
        <v>57</v>
      </c>
      <c r="G3434" t="str">
        <f t="shared" si="775"/>
        <v>Cooling</v>
      </c>
      <c r="H3434" s="283">
        <f>IF(G3434="heating",F3434*Assumptions!M$4+Assumptions!M$7,0)</f>
        <v>0</v>
      </c>
      <c r="I3434" s="15">
        <f t="shared" si="776"/>
        <v>0.97481507806017154</v>
      </c>
      <c r="J3434" s="15">
        <f t="shared" si="777"/>
        <v>1.0020455199443592</v>
      </c>
      <c r="K3434" s="283">
        <f t="shared" si="782"/>
        <v>0</v>
      </c>
      <c r="L3434" s="283">
        <f t="shared" si="783"/>
        <v>4.2530692972692208</v>
      </c>
      <c r="M3434" s="283">
        <f t="shared" si="784"/>
        <v>0</v>
      </c>
      <c r="N3434" s="283">
        <f t="shared" si="785"/>
        <v>4.1119599131986844</v>
      </c>
      <c r="O3434" s="283">
        <f t="shared" si="786"/>
        <v>0</v>
      </c>
      <c r="P3434" s="21">
        <f t="shared" si="778"/>
        <v>2.5000000000000001E-2</v>
      </c>
      <c r="Q3434" s="21">
        <f t="shared" si="779"/>
        <v>0.90668853391740301</v>
      </c>
      <c r="R3434">
        <f t="shared" si="780"/>
        <v>1.0705685074825908</v>
      </c>
      <c r="S3434" s="296">
        <f t="shared" si="787"/>
        <v>2.4266804762688315E-2</v>
      </c>
      <c r="T3434" s="283">
        <f t="shared" si="788"/>
        <v>2.4266804762688315E-2</v>
      </c>
    </row>
    <row r="3435" spans="1:20" x14ac:dyDescent="0.25">
      <c r="A3435" s="286">
        <v>43244</v>
      </c>
      <c r="B3435" s="1">
        <f t="shared" si="781"/>
        <v>4</v>
      </c>
      <c r="C3435" s="285">
        <v>1</v>
      </c>
      <c r="D3435" t="s">
        <v>713</v>
      </c>
      <c r="F3435" s="16">
        <v>57</v>
      </c>
      <c r="G3435" t="str">
        <f t="shared" si="775"/>
        <v>Cooling</v>
      </c>
      <c r="H3435" s="283">
        <f>IF(G3435="heating",F3435*Assumptions!M$4+Assumptions!M$7,0)</f>
        <v>0</v>
      </c>
      <c r="I3435" s="15">
        <f t="shared" si="776"/>
        <v>1.012242869806885</v>
      </c>
      <c r="J3435" s="15">
        <f t="shared" si="777"/>
        <v>1.0020455199443592</v>
      </c>
      <c r="K3435" s="283">
        <f t="shared" si="782"/>
        <v>0</v>
      </c>
      <c r="L3435" s="283">
        <f t="shared" si="783"/>
        <v>4.2530692972692208</v>
      </c>
      <c r="M3435" s="283">
        <f t="shared" si="784"/>
        <v>0</v>
      </c>
      <c r="N3435" s="283">
        <f t="shared" si="785"/>
        <v>4.1119599131986844</v>
      </c>
      <c r="O3435" s="283">
        <f t="shared" si="786"/>
        <v>0</v>
      </c>
      <c r="P3435" s="21">
        <f t="shared" si="778"/>
        <v>2.5000000000000001E-2</v>
      </c>
      <c r="Q3435" s="21">
        <f t="shared" si="779"/>
        <v>0.81803459285312596</v>
      </c>
      <c r="R3435">
        <f t="shared" si="780"/>
        <v>1.0705685074825908</v>
      </c>
      <c r="S3435" s="296">
        <f t="shared" si="787"/>
        <v>2.1894051828497497E-2</v>
      </c>
      <c r="T3435" s="283">
        <f t="shared" si="788"/>
        <v>2.1894051828497497E-2</v>
      </c>
    </row>
    <row r="3436" spans="1:20" x14ac:dyDescent="0.25">
      <c r="A3436" s="286">
        <v>43244</v>
      </c>
      <c r="B3436" s="1">
        <f t="shared" si="781"/>
        <v>4</v>
      </c>
      <c r="C3436" s="285">
        <v>2</v>
      </c>
      <c r="D3436" t="s">
        <v>713</v>
      </c>
      <c r="F3436" s="16">
        <v>55</v>
      </c>
      <c r="G3436" t="str">
        <f t="shared" si="775"/>
        <v>Cooling</v>
      </c>
      <c r="H3436" s="283">
        <f>IF(G3436="heating",F3436*Assumptions!M$4+Assumptions!M$7,0)</f>
        <v>0</v>
      </c>
      <c r="I3436" s="15">
        <f t="shared" si="776"/>
        <v>1.0509704703585963</v>
      </c>
      <c r="J3436" s="15">
        <f t="shared" si="777"/>
        <v>1.0020455199443592</v>
      </c>
      <c r="K3436" s="283">
        <f t="shared" si="782"/>
        <v>0</v>
      </c>
      <c r="L3436" s="283">
        <f t="shared" si="783"/>
        <v>4.1851135499983272</v>
      </c>
      <c r="M3436" s="283">
        <f t="shared" si="784"/>
        <v>0</v>
      </c>
      <c r="N3436" s="283">
        <f t="shared" si="785"/>
        <v>3.9876635481217684</v>
      </c>
      <c r="O3436" s="283">
        <f t="shared" si="786"/>
        <v>0</v>
      </c>
      <c r="P3436" s="21">
        <f t="shared" si="778"/>
        <v>2.5000000000000001E-2</v>
      </c>
      <c r="Q3436" s="21">
        <f t="shared" si="779"/>
        <v>0.74507607494346417</v>
      </c>
      <c r="R3436">
        <f t="shared" si="780"/>
        <v>1.0705685074825908</v>
      </c>
      <c r="S3436" s="296">
        <f t="shared" si="787"/>
        <v>1.9941374537830285E-2</v>
      </c>
      <c r="T3436" s="283">
        <f t="shared" si="788"/>
        <v>1.9941374537830285E-2</v>
      </c>
    </row>
    <row r="3437" spans="1:20" x14ac:dyDescent="0.25">
      <c r="A3437" s="286">
        <v>43244</v>
      </c>
      <c r="B3437" s="1">
        <f t="shared" si="781"/>
        <v>4</v>
      </c>
      <c r="C3437" s="285">
        <v>3</v>
      </c>
      <c r="D3437" t="s">
        <v>713</v>
      </c>
      <c r="F3437" s="16">
        <v>55</v>
      </c>
      <c r="G3437" t="str">
        <f t="shared" si="775"/>
        <v>Cooling</v>
      </c>
      <c r="H3437" s="283">
        <f>IF(G3437="heating",F3437*Assumptions!M$4+Assumptions!M$7,0)</f>
        <v>0</v>
      </c>
      <c r="I3437" s="15">
        <f t="shared" si="776"/>
        <v>1.0924036124451033</v>
      </c>
      <c r="J3437" s="15">
        <f t="shared" si="777"/>
        <v>1.0020455199443592</v>
      </c>
      <c r="K3437" s="283">
        <f t="shared" si="782"/>
        <v>0</v>
      </c>
      <c r="L3437" s="283">
        <f t="shared" si="783"/>
        <v>4.1851135499983272</v>
      </c>
      <c r="M3437" s="283">
        <f t="shared" si="784"/>
        <v>0</v>
      </c>
      <c r="N3437" s="283">
        <f t="shared" si="785"/>
        <v>3.9876635481217684</v>
      </c>
      <c r="O3437" s="283">
        <f t="shared" si="786"/>
        <v>0</v>
      </c>
      <c r="P3437" s="21">
        <f t="shared" si="778"/>
        <v>2.5000000000000001E-2</v>
      </c>
      <c r="Q3437" s="21">
        <f t="shared" si="779"/>
        <v>0.69158980876382303</v>
      </c>
      <c r="R3437">
        <f t="shared" si="780"/>
        <v>1.0705685074825908</v>
      </c>
      <c r="S3437" s="296">
        <f t="shared" si="787"/>
        <v>1.8509856733961411E-2</v>
      </c>
      <c r="T3437" s="283">
        <f t="shared" si="788"/>
        <v>1.8509856733961411E-2</v>
      </c>
    </row>
    <row r="3438" spans="1:20" x14ac:dyDescent="0.25">
      <c r="A3438" s="286">
        <v>43244</v>
      </c>
      <c r="B3438" s="1">
        <f t="shared" si="781"/>
        <v>4</v>
      </c>
      <c r="C3438" s="285">
        <v>4</v>
      </c>
      <c r="D3438" t="s">
        <v>713</v>
      </c>
      <c r="F3438" s="16">
        <v>54</v>
      </c>
      <c r="G3438" t="str">
        <f t="shared" si="775"/>
        <v>Cooling</v>
      </c>
      <c r="H3438" s="283">
        <f>IF(G3438="heating",F3438*Assumptions!M$4+Assumptions!M$7,0)</f>
        <v>0</v>
      </c>
      <c r="I3438" s="15">
        <f t="shared" si="776"/>
        <v>1.1348296917927807</v>
      </c>
      <c r="J3438" s="15">
        <f t="shared" si="777"/>
        <v>1.0020455199443592</v>
      </c>
      <c r="K3438" s="283">
        <f t="shared" si="782"/>
        <v>0</v>
      </c>
      <c r="L3438" s="283">
        <f t="shared" si="783"/>
        <v>4.1559947708987721</v>
      </c>
      <c r="M3438" s="283">
        <f t="shared" si="784"/>
        <v>0</v>
      </c>
      <c r="N3438" s="283">
        <f t="shared" si="785"/>
        <v>3.9259252525022648</v>
      </c>
      <c r="O3438" s="283">
        <f t="shared" si="786"/>
        <v>0</v>
      </c>
      <c r="P3438" s="21">
        <f t="shared" si="778"/>
        <v>2.5000000000000001E-2</v>
      </c>
      <c r="Q3438" s="21">
        <f t="shared" si="779"/>
        <v>0.6473875548762833</v>
      </c>
      <c r="R3438">
        <f t="shared" si="780"/>
        <v>1.0705685074825908</v>
      </c>
      <c r="S3438" s="296">
        <f t="shared" si="787"/>
        <v>1.7326818209667662E-2</v>
      </c>
      <c r="T3438" s="283">
        <f t="shared" si="788"/>
        <v>1.7326818209667662E-2</v>
      </c>
    </row>
    <row r="3439" spans="1:20" x14ac:dyDescent="0.25">
      <c r="A3439" s="286">
        <v>43244</v>
      </c>
      <c r="B3439" s="1">
        <f t="shared" si="781"/>
        <v>4</v>
      </c>
      <c r="C3439" s="285">
        <v>5</v>
      </c>
      <c r="D3439" t="s">
        <v>713</v>
      </c>
      <c r="F3439" s="16">
        <v>55</v>
      </c>
      <c r="G3439" t="str">
        <f t="shared" si="775"/>
        <v>Cooling</v>
      </c>
      <c r="H3439" s="283">
        <f>IF(G3439="heating",F3439*Assumptions!M$4+Assumptions!M$7,0)</f>
        <v>0</v>
      </c>
      <c r="I3439" s="15">
        <f t="shared" si="776"/>
        <v>1.1635558681477385</v>
      </c>
      <c r="J3439" s="15">
        <f t="shared" si="777"/>
        <v>1.0020455199443592</v>
      </c>
      <c r="K3439" s="283">
        <f t="shared" si="782"/>
        <v>0</v>
      </c>
      <c r="L3439" s="283">
        <f t="shared" si="783"/>
        <v>4.1851135499983272</v>
      </c>
      <c r="M3439" s="283">
        <f t="shared" si="784"/>
        <v>0</v>
      </c>
      <c r="N3439" s="283">
        <f t="shared" si="785"/>
        <v>3.9876635481217684</v>
      </c>
      <c r="O3439" s="283">
        <f t="shared" si="786"/>
        <v>0</v>
      </c>
      <c r="P3439" s="21">
        <f t="shared" si="778"/>
        <v>2.5000000000000001E-2</v>
      </c>
      <c r="Q3439" s="21">
        <f t="shared" si="779"/>
        <v>0.72139578924615555</v>
      </c>
      <c r="R3439">
        <f t="shared" si="780"/>
        <v>1.0705685074825908</v>
      </c>
      <c r="S3439" s="296">
        <f t="shared" si="787"/>
        <v>1.930759033493706E-2</v>
      </c>
      <c r="T3439" s="283">
        <f t="shared" si="788"/>
        <v>1.930759033493706E-2</v>
      </c>
    </row>
    <row r="3440" spans="1:20" x14ac:dyDescent="0.25">
      <c r="A3440" s="286">
        <v>43244</v>
      </c>
      <c r="B3440" s="1">
        <f t="shared" si="781"/>
        <v>4</v>
      </c>
      <c r="C3440" s="285">
        <v>6</v>
      </c>
      <c r="D3440" t="s">
        <v>713</v>
      </c>
      <c r="F3440" s="16">
        <v>57</v>
      </c>
      <c r="G3440" t="str">
        <f t="shared" si="775"/>
        <v>Cooling</v>
      </c>
      <c r="H3440" s="283">
        <f>IF(G3440="heating",F3440*Assumptions!M$4+Assumptions!M$7,0)</f>
        <v>0</v>
      </c>
      <c r="I3440" s="15">
        <f t="shared" si="776"/>
        <v>1.2083911162615524</v>
      </c>
      <c r="J3440" s="15">
        <f t="shared" si="777"/>
        <v>1.0020455199443592</v>
      </c>
      <c r="K3440" s="283">
        <f t="shared" si="782"/>
        <v>0</v>
      </c>
      <c r="L3440" s="283">
        <f t="shared" si="783"/>
        <v>4.2530692972692208</v>
      </c>
      <c r="M3440" s="283">
        <f t="shared" si="784"/>
        <v>0</v>
      </c>
      <c r="N3440" s="283">
        <f t="shared" si="785"/>
        <v>4.1119599131986844</v>
      </c>
      <c r="O3440" s="283">
        <f t="shared" si="786"/>
        <v>0</v>
      </c>
      <c r="P3440" s="21">
        <f t="shared" si="778"/>
        <v>2.5000000000000001E-2</v>
      </c>
      <c r="Q3440" s="21">
        <f t="shared" si="779"/>
        <v>0.87787080972652631</v>
      </c>
      <c r="R3440">
        <f t="shared" si="780"/>
        <v>1.0705685074825908</v>
      </c>
      <c r="S3440" s="296">
        <f t="shared" si="787"/>
        <v>2.349552106328652E-2</v>
      </c>
      <c r="T3440" s="283">
        <f t="shared" si="788"/>
        <v>2.349552106328652E-2</v>
      </c>
    </row>
    <row r="3441" spans="1:20" x14ac:dyDescent="0.25">
      <c r="A3441" s="286">
        <v>43244</v>
      </c>
      <c r="B3441" s="1">
        <f t="shared" si="781"/>
        <v>4</v>
      </c>
      <c r="C3441" s="285">
        <v>7</v>
      </c>
      <c r="D3441" t="s">
        <v>714</v>
      </c>
      <c r="F3441" s="16">
        <v>63</v>
      </c>
      <c r="G3441" t="str">
        <f t="shared" si="775"/>
        <v>Cooling</v>
      </c>
      <c r="H3441" s="283">
        <f>IF(G3441="heating",F3441*Assumptions!M$4+Assumptions!M$7,0)</f>
        <v>0</v>
      </c>
      <c r="I3441" s="15">
        <f t="shared" si="776"/>
        <v>1.1637425769249583</v>
      </c>
      <c r="J3441" s="15">
        <f t="shared" si="777"/>
        <v>1.0020455199443592</v>
      </c>
      <c r="K3441" s="283">
        <f t="shared" si="782"/>
        <v>0</v>
      </c>
      <c r="L3441" s="283">
        <f t="shared" si="783"/>
        <v>4.3818232651749627</v>
      </c>
      <c r="M3441" s="283">
        <f t="shared" si="784"/>
        <v>0</v>
      </c>
      <c r="N3441" s="283">
        <f t="shared" si="785"/>
        <v>4.3585758300027857</v>
      </c>
      <c r="O3441" s="283">
        <f t="shared" si="786"/>
        <v>0</v>
      </c>
      <c r="P3441" s="21">
        <f t="shared" si="778"/>
        <v>3.9789369881031433E-2</v>
      </c>
      <c r="Q3441" s="21">
        <f t="shared" si="779"/>
        <v>0.97331382064367777</v>
      </c>
      <c r="R3441">
        <f t="shared" si="780"/>
        <v>1.0705685074825908</v>
      </c>
      <c r="S3441" s="296">
        <f t="shared" si="787"/>
        <v>4.1460488571635243E-2</v>
      </c>
      <c r="T3441" s="283">
        <f t="shared" si="788"/>
        <v>4.1460488571635243E-2</v>
      </c>
    </row>
    <row r="3442" spans="1:20" x14ac:dyDescent="0.25">
      <c r="A3442" s="286">
        <v>43244</v>
      </c>
      <c r="B3442" s="1">
        <f t="shared" si="781"/>
        <v>4</v>
      </c>
      <c r="C3442" s="285">
        <v>8</v>
      </c>
      <c r="D3442" t="s">
        <v>714</v>
      </c>
      <c r="F3442" s="16">
        <v>68</v>
      </c>
      <c r="G3442" t="str">
        <f t="shared" si="775"/>
        <v>Cooling</v>
      </c>
      <c r="H3442" s="283">
        <f>IF(G3442="heating",F3442*Assumptions!M$4+Assumptions!M$7,0)</f>
        <v>0</v>
      </c>
      <c r="I3442" s="15">
        <f t="shared" si="776"/>
        <v>1.094193721037565</v>
      </c>
      <c r="J3442" s="15">
        <f t="shared" si="777"/>
        <v>1.0020455199443592</v>
      </c>
      <c r="K3442" s="283">
        <f t="shared" si="782"/>
        <v>0</v>
      </c>
      <c r="L3442" s="283">
        <f t="shared" si="783"/>
        <v>4.3818232651749627</v>
      </c>
      <c r="M3442" s="283">
        <f t="shared" si="784"/>
        <v>0</v>
      </c>
      <c r="N3442" s="283">
        <f t="shared" si="785"/>
        <v>4.3585758300027857</v>
      </c>
      <c r="O3442" s="283">
        <f t="shared" si="786"/>
        <v>0</v>
      </c>
      <c r="P3442" s="21">
        <f t="shared" si="778"/>
        <v>3.7256017764001337E-2</v>
      </c>
      <c r="Q3442" s="21">
        <f t="shared" si="779"/>
        <v>0.94940007506179924</v>
      </c>
      <c r="R3442">
        <f t="shared" si="780"/>
        <v>1.0705685074825908</v>
      </c>
      <c r="S3442" s="296">
        <f t="shared" si="787"/>
        <v>3.786693528798362E-2</v>
      </c>
      <c r="T3442" s="283">
        <f t="shared" si="788"/>
        <v>3.786693528798362E-2</v>
      </c>
    </row>
    <row r="3443" spans="1:20" x14ac:dyDescent="0.25">
      <c r="A3443" s="286">
        <v>43244</v>
      </c>
      <c r="B3443" s="1">
        <f t="shared" si="781"/>
        <v>4</v>
      </c>
      <c r="C3443" s="285">
        <v>9</v>
      </c>
      <c r="D3443" t="s">
        <v>714</v>
      </c>
      <c r="F3443" s="16">
        <v>70</v>
      </c>
      <c r="G3443" t="str">
        <f t="shared" si="775"/>
        <v>Cooling</v>
      </c>
      <c r="H3443" s="283">
        <f>IF(G3443="heating",F3443*Assumptions!M$4+Assumptions!M$7,0)</f>
        <v>0</v>
      </c>
      <c r="I3443" s="15">
        <f t="shared" si="776"/>
        <v>1.0343009000871222</v>
      </c>
      <c r="J3443" s="15">
        <f t="shared" si="777"/>
        <v>1.0020455199443592</v>
      </c>
      <c r="K3443" s="283">
        <f t="shared" si="782"/>
        <v>0</v>
      </c>
      <c r="L3443" s="283">
        <f t="shared" si="783"/>
        <v>4.3818232651749627</v>
      </c>
      <c r="M3443" s="283">
        <f t="shared" si="784"/>
        <v>0</v>
      </c>
      <c r="N3443" s="283">
        <f t="shared" si="785"/>
        <v>4.3585758300027857</v>
      </c>
      <c r="O3443" s="283">
        <f t="shared" si="786"/>
        <v>0</v>
      </c>
      <c r="P3443" s="21">
        <f t="shared" si="778"/>
        <v>4.0604560274080326E-2</v>
      </c>
      <c r="Q3443" s="21">
        <f t="shared" si="779"/>
        <v>0.8408485371888097</v>
      </c>
      <c r="R3443">
        <f t="shared" si="780"/>
        <v>1.0705685074825908</v>
      </c>
      <c r="S3443" s="296">
        <f t="shared" si="787"/>
        <v>3.6551655211888752E-2</v>
      </c>
      <c r="T3443" s="283">
        <f t="shared" si="788"/>
        <v>3.6551655211888752E-2</v>
      </c>
    </row>
    <row r="3444" spans="1:20" x14ac:dyDescent="0.25">
      <c r="A3444" s="286">
        <v>43244</v>
      </c>
      <c r="B3444" s="1">
        <f t="shared" si="781"/>
        <v>4</v>
      </c>
      <c r="C3444" s="285">
        <v>10</v>
      </c>
      <c r="D3444" t="s">
        <v>714</v>
      </c>
      <c r="F3444" s="16">
        <v>73</v>
      </c>
      <c r="G3444" t="str">
        <f t="shared" si="775"/>
        <v>Cooling</v>
      </c>
      <c r="H3444" s="283">
        <f>IF(G3444="heating",F3444*Assumptions!M$4+Assumptions!M$7,0)</f>
        <v>0</v>
      </c>
      <c r="I3444" s="15">
        <f t="shared" si="776"/>
        <v>0.98112329028689171</v>
      </c>
      <c r="J3444" s="15">
        <f t="shared" si="777"/>
        <v>1.0020455199443592</v>
      </c>
      <c r="K3444" s="283">
        <f t="shared" si="782"/>
        <v>0</v>
      </c>
      <c r="L3444" s="283" t="e">
        <f t="shared" si="783"/>
        <v>#N/A</v>
      </c>
      <c r="M3444" s="283">
        <f t="shared" si="784"/>
        <v>0</v>
      </c>
      <c r="N3444" s="283" t="e">
        <f t="shared" si="785"/>
        <v>#N/A</v>
      </c>
      <c r="O3444" s="283">
        <f t="shared" si="786"/>
        <v>0</v>
      </c>
      <c r="P3444" s="21">
        <f t="shared" si="778"/>
        <v>5.0300820493010656E-2</v>
      </c>
      <c r="Q3444" s="21">
        <f t="shared" si="779"/>
        <v>0.74504051125983206</v>
      </c>
      <c r="R3444">
        <f t="shared" si="780"/>
        <v>1.0705685074825908</v>
      </c>
      <c r="S3444" s="296">
        <f t="shared" si="787"/>
        <v>4.012078491921961E-2</v>
      </c>
      <c r="T3444" s="283">
        <f t="shared" si="788"/>
        <v>4.012078491921961E-2</v>
      </c>
    </row>
    <row r="3445" spans="1:20" x14ac:dyDescent="0.25">
      <c r="A3445" s="286">
        <v>43244</v>
      </c>
      <c r="B3445" s="1">
        <f t="shared" si="781"/>
        <v>4</v>
      </c>
      <c r="C3445" s="285">
        <v>11</v>
      </c>
      <c r="D3445" t="s">
        <v>714</v>
      </c>
      <c r="F3445" s="16">
        <v>77</v>
      </c>
      <c r="G3445" t="str">
        <f t="shared" si="775"/>
        <v>Cooling</v>
      </c>
      <c r="H3445" s="283">
        <f>IF(G3445="heating",F3445*Assumptions!M$4+Assumptions!M$7,0)</f>
        <v>0</v>
      </c>
      <c r="I3445" s="15">
        <f t="shared" si="776"/>
        <v>0.94956163997961163</v>
      </c>
      <c r="J3445" s="15">
        <f t="shared" si="777"/>
        <v>1.0020455199443592</v>
      </c>
      <c r="K3445" s="283">
        <f t="shared" si="782"/>
        <v>0</v>
      </c>
      <c r="L3445" s="283" t="e">
        <f t="shared" si="783"/>
        <v>#N/A</v>
      </c>
      <c r="M3445" s="283">
        <f t="shared" si="784"/>
        <v>0</v>
      </c>
      <c r="N3445" s="283" t="e">
        <f t="shared" si="785"/>
        <v>#N/A</v>
      </c>
      <c r="O3445" s="283">
        <f t="shared" si="786"/>
        <v>0</v>
      </c>
      <c r="P3445" s="21">
        <f t="shared" si="778"/>
        <v>7.1952934165366855E-2</v>
      </c>
      <c r="Q3445" s="21">
        <f t="shared" si="779"/>
        <v>0.72850690893675296</v>
      </c>
      <c r="R3445">
        <f t="shared" si="780"/>
        <v>1.0705685074825908</v>
      </c>
      <c r="S3445" s="296">
        <f t="shared" si="787"/>
        <v>5.6117284478197409E-2</v>
      </c>
      <c r="T3445" s="283">
        <f t="shared" si="788"/>
        <v>5.6117284478197409E-2</v>
      </c>
    </row>
    <row r="3446" spans="1:20" x14ac:dyDescent="0.25">
      <c r="A3446" s="286">
        <v>43244</v>
      </c>
      <c r="B3446" s="1">
        <f t="shared" si="781"/>
        <v>4</v>
      </c>
      <c r="C3446" s="285">
        <v>12</v>
      </c>
      <c r="D3446" t="s">
        <v>714</v>
      </c>
      <c r="F3446" s="16">
        <v>79</v>
      </c>
      <c r="G3446" t="str">
        <f t="shared" si="775"/>
        <v>Cooling</v>
      </c>
      <c r="H3446" s="283">
        <f>IF(G3446="heating",F3446*Assumptions!M$4+Assumptions!M$7,0)</f>
        <v>0</v>
      </c>
      <c r="I3446" s="15">
        <f t="shared" si="776"/>
        <v>0.91648403420261149</v>
      </c>
      <c r="J3446" s="15">
        <f t="shared" si="777"/>
        <v>1.0020455199443592</v>
      </c>
      <c r="K3446" s="283">
        <f t="shared" si="782"/>
        <v>0</v>
      </c>
      <c r="L3446" s="283" t="e">
        <f t="shared" si="783"/>
        <v>#N/A</v>
      </c>
      <c r="M3446" s="283">
        <f t="shared" si="784"/>
        <v>0</v>
      </c>
      <c r="N3446" s="283" t="e">
        <f t="shared" si="785"/>
        <v>#N/A</v>
      </c>
      <c r="O3446" s="283">
        <f t="shared" si="786"/>
        <v>0</v>
      </c>
      <c r="P3446" s="21">
        <f t="shared" si="778"/>
        <v>8.6517748164594233E-2</v>
      </c>
      <c r="Q3446" s="21">
        <f t="shared" si="779"/>
        <v>0.75910815787401487</v>
      </c>
      <c r="R3446">
        <f t="shared" si="780"/>
        <v>1.0705685074825908</v>
      </c>
      <c r="S3446" s="296">
        <f t="shared" si="787"/>
        <v>7.0311008907060421E-2</v>
      </c>
      <c r="T3446" s="283">
        <f t="shared" si="788"/>
        <v>7.0311008907060421E-2</v>
      </c>
    </row>
    <row r="3447" spans="1:20" x14ac:dyDescent="0.25">
      <c r="A3447" s="286">
        <v>43244</v>
      </c>
      <c r="B3447" s="1">
        <f t="shared" si="781"/>
        <v>4</v>
      </c>
      <c r="C3447" s="285">
        <v>13</v>
      </c>
      <c r="D3447" t="s">
        <v>714</v>
      </c>
      <c r="F3447" s="16">
        <v>81</v>
      </c>
      <c r="G3447" t="str">
        <f t="shared" si="775"/>
        <v>Cooling</v>
      </c>
      <c r="H3447" s="283">
        <f>IF(G3447="heating",F3447*Assumptions!M$4+Assumptions!M$7,0)</f>
        <v>0</v>
      </c>
      <c r="I3447" s="15">
        <f t="shared" si="776"/>
        <v>0.90040206880052787</v>
      </c>
      <c r="J3447" s="15">
        <f t="shared" si="777"/>
        <v>1.0020455199443592</v>
      </c>
      <c r="K3447" s="283">
        <f t="shared" si="782"/>
        <v>0</v>
      </c>
      <c r="L3447" s="283" t="e">
        <f t="shared" si="783"/>
        <v>#N/A</v>
      </c>
      <c r="M3447" s="283">
        <f t="shared" si="784"/>
        <v>0</v>
      </c>
      <c r="N3447" s="283" t="e">
        <f t="shared" si="785"/>
        <v>#N/A</v>
      </c>
      <c r="O3447" s="283">
        <f t="shared" si="786"/>
        <v>0</v>
      </c>
      <c r="P3447" s="21">
        <f t="shared" si="778"/>
        <v>0.10357506693918861</v>
      </c>
      <c r="Q3447" s="21">
        <f t="shared" si="779"/>
        <v>0.79115902007799765</v>
      </c>
      <c r="R3447">
        <f t="shared" si="780"/>
        <v>1.0705685074825908</v>
      </c>
      <c r="S3447" s="296">
        <f t="shared" si="787"/>
        <v>8.772703883186786E-2</v>
      </c>
      <c r="T3447" s="283">
        <f t="shared" si="788"/>
        <v>8.772703883186786E-2</v>
      </c>
    </row>
    <row r="3448" spans="1:20" x14ac:dyDescent="0.25">
      <c r="A3448" s="286">
        <v>43244</v>
      </c>
      <c r="B3448" s="1">
        <f t="shared" si="781"/>
        <v>4</v>
      </c>
      <c r="C3448" s="285">
        <v>14</v>
      </c>
      <c r="D3448" t="s">
        <v>714</v>
      </c>
      <c r="F3448" s="16">
        <v>82</v>
      </c>
      <c r="G3448" t="str">
        <f t="shared" si="775"/>
        <v>Cooling</v>
      </c>
      <c r="H3448" s="283">
        <f>IF(G3448="heating",F3448*Assumptions!M$4+Assumptions!M$7,0)</f>
        <v>0</v>
      </c>
      <c r="I3448" s="15">
        <f t="shared" si="776"/>
        <v>0.86032894500746537</v>
      </c>
      <c r="J3448" s="15">
        <f t="shared" si="777"/>
        <v>1.0020455199443592</v>
      </c>
      <c r="K3448" s="283">
        <f t="shared" si="782"/>
        <v>0</v>
      </c>
      <c r="L3448" s="283" t="e">
        <f t="shared" si="783"/>
        <v>#N/A</v>
      </c>
      <c r="M3448" s="283">
        <f t="shared" si="784"/>
        <v>0</v>
      </c>
      <c r="N3448" s="283" t="e">
        <f t="shared" si="785"/>
        <v>#N/A</v>
      </c>
      <c r="O3448" s="283">
        <f t="shared" si="786"/>
        <v>0</v>
      </c>
      <c r="P3448" s="21">
        <f t="shared" si="778"/>
        <v>0.1130384156172477</v>
      </c>
      <c r="Q3448" s="21">
        <f t="shared" si="779"/>
        <v>0.84355555031342389</v>
      </c>
      <c r="R3448">
        <f t="shared" si="780"/>
        <v>1.0705685074825908</v>
      </c>
      <c r="S3448" s="296">
        <f t="shared" si="787"/>
        <v>0.10208318526151521</v>
      </c>
      <c r="T3448" s="283">
        <f t="shared" si="788"/>
        <v>0.10208318526151521</v>
      </c>
    </row>
    <row r="3449" spans="1:20" x14ac:dyDescent="0.25">
      <c r="A3449" s="286">
        <v>43244</v>
      </c>
      <c r="B3449" s="1">
        <f t="shared" si="781"/>
        <v>4</v>
      </c>
      <c r="C3449" s="285">
        <v>15</v>
      </c>
      <c r="D3449" t="s">
        <v>714</v>
      </c>
      <c r="F3449" s="16">
        <v>82</v>
      </c>
      <c r="G3449" t="str">
        <f t="shared" si="775"/>
        <v>Cooling</v>
      </c>
      <c r="H3449" s="283">
        <f>IF(G3449="heating",F3449*Assumptions!M$4+Assumptions!M$7,0)</f>
        <v>0</v>
      </c>
      <c r="I3449" s="15">
        <f t="shared" si="776"/>
        <v>0.85754515037175039</v>
      </c>
      <c r="J3449" s="15">
        <f t="shared" si="777"/>
        <v>1.0020455199443592</v>
      </c>
      <c r="K3449" s="283">
        <f t="shared" si="782"/>
        <v>0</v>
      </c>
      <c r="L3449" s="283" t="e">
        <f t="shared" si="783"/>
        <v>#N/A</v>
      </c>
      <c r="M3449" s="283">
        <f t="shared" si="784"/>
        <v>0</v>
      </c>
      <c r="N3449" s="283" t="e">
        <f t="shared" si="785"/>
        <v>#N/A</v>
      </c>
      <c r="O3449" s="283">
        <f t="shared" si="786"/>
        <v>0</v>
      </c>
      <c r="P3449" s="21">
        <f t="shared" si="778"/>
        <v>0.1130384156172477</v>
      </c>
      <c r="Q3449" s="21">
        <f t="shared" si="779"/>
        <v>0.96592607327566882</v>
      </c>
      <c r="R3449">
        <f t="shared" si="780"/>
        <v>1.0705685074825908</v>
      </c>
      <c r="S3449" s="296">
        <f t="shared" si="787"/>
        <v>0.11689189911736257</v>
      </c>
      <c r="T3449" s="283">
        <f t="shared" si="788"/>
        <v>0.11689189911736257</v>
      </c>
    </row>
    <row r="3450" spans="1:20" x14ac:dyDescent="0.25">
      <c r="A3450" s="286">
        <v>43244</v>
      </c>
      <c r="B3450" s="1">
        <f t="shared" si="781"/>
        <v>4</v>
      </c>
      <c r="C3450" s="285">
        <v>16</v>
      </c>
      <c r="D3450" t="s">
        <v>714</v>
      </c>
      <c r="F3450" s="16">
        <v>82</v>
      </c>
      <c r="G3450" t="str">
        <f t="shared" si="775"/>
        <v>Cooling</v>
      </c>
      <c r="H3450" s="283">
        <f>IF(G3450="heating",F3450*Assumptions!M$4+Assumptions!M$7,0)</f>
        <v>0</v>
      </c>
      <c r="I3450" s="15">
        <f t="shared" si="776"/>
        <v>0.88344815438260227</v>
      </c>
      <c r="J3450" s="15">
        <f t="shared" si="777"/>
        <v>1.0020455199443592</v>
      </c>
      <c r="K3450" s="283">
        <f t="shared" si="782"/>
        <v>0</v>
      </c>
      <c r="L3450" s="283" t="e">
        <f t="shared" si="783"/>
        <v>#N/A</v>
      </c>
      <c r="M3450" s="283">
        <f t="shared" si="784"/>
        <v>0</v>
      </c>
      <c r="N3450" s="283" t="e">
        <f t="shared" si="785"/>
        <v>#N/A</v>
      </c>
      <c r="O3450" s="283">
        <f t="shared" si="786"/>
        <v>0</v>
      </c>
      <c r="P3450" s="21">
        <f t="shared" si="778"/>
        <v>0.1130384156172477</v>
      </c>
      <c r="Q3450" s="21">
        <f t="shared" si="779"/>
        <v>1.1649354943302594</v>
      </c>
      <c r="R3450">
        <f t="shared" si="780"/>
        <v>1.0705685074825908</v>
      </c>
      <c r="S3450" s="296">
        <f t="shared" si="787"/>
        <v>0.14097509742096501</v>
      </c>
      <c r="T3450" s="283">
        <f t="shared" si="788"/>
        <v>0.14097509742096501</v>
      </c>
    </row>
    <row r="3451" spans="1:20" x14ac:dyDescent="0.25">
      <c r="A3451" s="286">
        <v>43244</v>
      </c>
      <c r="B3451" s="1">
        <f t="shared" si="781"/>
        <v>4</v>
      </c>
      <c r="C3451" s="285">
        <v>17</v>
      </c>
      <c r="D3451" t="s">
        <v>714</v>
      </c>
      <c r="F3451" s="16">
        <v>81</v>
      </c>
      <c r="G3451" t="str">
        <f t="shared" si="775"/>
        <v>Cooling</v>
      </c>
      <c r="H3451" s="283">
        <f>IF(G3451="heating",F3451*Assumptions!M$4+Assumptions!M$7,0)</f>
        <v>0</v>
      </c>
      <c r="I3451" s="15">
        <f t="shared" si="776"/>
        <v>0.94025748850374469</v>
      </c>
      <c r="J3451" s="15">
        <f t="shared" si="777"/>
        <v>1.0020455199443592</v>
      </c>
      <c r="K3451" s="283">
        <f t="shared" si="782"/>
        <v>0</v>
      </c>
      <c r="L3451" s="283" t="e">
        <f t="shared" si="783"/>
        <v>#N/A</v>
      </c>
      <c r="M3451" s="283">
        <f t="shared" si="784"/>
        <v>0</v>
      </c>
      <c r="N3451" s="283" t="e">
        <f t="shared" si="785"/>
        <v>#N/A</v>
      </c>
      <c r="O3451" s="283">
        <f t="shared" si="786"/>
        <v>0</v>
      </c>
      <c r="P3451" s="21">
        <f t="shared" si="778"/>
        <v>0.10357506693918861</v>
      </c>
      <c r="Q3451" s="21">
        <f t="shared" si="779"/>
        <v>1.3521540118753073</v>
      </c>
      <c r="R3451">
        <f t="shared" si="780"/>
        <v>1.0705685074825908</v>
      </c>
      <c r="S3451" s="296">
        <f t="shared" si="787"/>
        <v>0.14993252240839852</v>
      </c>
      <c r="T3451" s="283">
        <f t="shared" si="788"/>
        <v>0.14993252240839852</v>
      </c>
    </row>
    <row r="3452" spans="1:20" x14ac:dyDescent="0.25">
      <c r="A3452" s="286">
        <v>43244</v>
      </c>
      <c r="B3452" s="1">
        <f t="shared" si="781"/>
        <v>4</v>
      </c>
      <c r="C3452" s="285">
        <v>18</v>
      </c>
      <c r="D3452" t="s">
        <v>714</v>
      </c>
      <c r="F3452" s="16">
        <v>81</v>
      </c>
      <c r="G3452" t="str">
        <f t="shared" si="775"/>
        <v>Cooling</v>
      </c>
      <c r="H3452" s="283">
        <f>IF(G3452="heating",F3452*Assumptions!M$4+Assumptions!M$7,0)</f>
        <v>0</v>
      </c>
      <c r="I3452" s="15">
        <f t="shared" si="776"/>
        <v>0.98182363790757687</v>
      </c>
      <c r="J3452" s="15">
        <f t="shared" si="777"/>
        <v>1.0020455199443592</v>
      </c>
      <c r="K3452" s="283">
        <f t="shared" si="782"/>
        <v>0</v>
      </c>
      <c r="L3452" s="283" t="e">
        <f t="shared" si="783"/>
        <v>#N/A</v>
      </c>
      <c r="M3452" s="283">
        <f t="shared" si="784"/>
        <v>0</v>
      </c>
      <c r="N3452" s="283" t="e">
        <f t="shared" si="785"/>
        <v>#N/A</v>
      </c>
      <c r="O3452" s="283">
        <f t="shared" si="786"/>
        <v>0</v>
      </c>
      <c r="P3452" s="21">
        <f t="shared" si="778"/>
        <v>0.10357506693918861</v>
      </c>
      <c r="Q3452" s="21">
        <f t="shared" si="779"/>
        <v>1.5598916921549892</v>
      </c>
      <c r="R3452">
        <f t="shared" si="780"/>
        <v>1.0705685074825908</v>
      </c>
      <c r="S3452" s="296">
        <f t="shared" si="787"/>
        <v>0.17296734989850429</v>
      </c>
      <c r="T3452" s="283">
        <f t="shared" si="788"/>
        <v>0.17296734989850429</v>
      </c>
    </row>
    <row r="3453" spans="1:20" x14ac:dyDescent="0.25">
      <c r="A3453" s="286">
        <v>43244</v>
      </c>
      <c r="B3453" s="1">
        <f t="shared" si="781"/>
        <v>4</v>
      </c>
      <c r="C3453" s="285">
        <v>19</v>
      </c>
      <c r="D3453" t="s">
        <v>714</v>
      </c>
      <c r="F3453" s="16">
        <v>73</v>
      </c>
      <c r="G3453" t="str">
        <f t="shared" si="775"/>
        <v>Cooling</v>
      </c>
      <c r="H3453" s="283">
        <f>IF(G3453="heating",F3453*Assumptions!M$4+Assumptions!M$7,0)</f>
        <v>0</v>
      </c>
      <c r="I3453" s="15">
        <f t="shared" si="776"/>
        <v>0.98418842963438757</v>
      </c>
      <c r="J3453" s="15">
        <f t="shared" si="777"/>
        <v>1.0020455199443592</v>
      </c>
      <c r="K3453" s="283">
        <f t="shared" si="782"/>
        <v>0</v>
      </c>
      <c r="L3453" s="283" t="e">
        <f t="shared" si="783"/>
        <v>#N/A</v>
      </c>
      <c r="M3453" s="283">
        <f t="shared" si="784"/>
        <v>0</v>
      </c>
      <c r="N3453" s="283" t="e">
        <f t="shared" si="785"/>
        <v>#N/A</v>
      </c>
      <c r="O3453" s="283">
        <f t="shared" si="786"/>
        <v>0</v>
      </c>
      <c r="P3453" s="21">
        <f t="shared" si="778"/>
        <v>5.0300820493010656E-2</v>
      </c>
      <c r="Q3453" s="21">
        <f t="shared" si="779"/>
        <v>1.6764212681468484</v>
      </c>
      <c r="R3453">
        <f t="shared" si="780"/>
        <v>1.0705685074825908</v>
      </c>
      <c r="S3453" s="296">
        <f t="shared" si="787"/>
        <v>9.0276080450434032E-2</v>
      </c>
      <c r="T3453" s="283">
        <f t="shared" si="788"/>
        <v>9.0276080450434032E-2</v>
      </c>
    </row>
    <row r="3454" spans="1:20" x14ac:dyDescent="0.25">
      <c r="A3454" s="286">
        <v>43244</v>
      </c>
      <c r="B3454" s="1">
        <f t="shared" si="781"/>
        <v>4</v>
      </c>
      <c r="C3454" s="285">
        <v>20</v>
      </c>
      <c r="D3454" t="s">
        <v>714</v>
      </c>
      <c r="F3454" s="16">
        <v>70</v>
      </c>
      <c r="G3454" t="str">
        <f t="shared" si="775"/>
        <v>Cooling</v>
      </c>
      <c r="H3454" s="283">
        <f>IF(G3454="heating",F3454*Assumptions!M$4+Assumptions!M$7,0)</f>
        <v>0</v>
      </c>
      <c r="I3454" s="15">
        <f t="shared" si="776"/>
        <v>0.97071962311712034</v>
      </c>
      <c r="J3454" s="15">
        <f t="shared" si="777"/>
        <v>1.0020455199443592</v>
      </c>
      <c r="K3454" s="283">
        <f t="shared" si="782"/>
        <v>0</v>
      </c>
      <c r="L3454" s="283">
        <f t="shared" si="783"/>
        <v>4.3818232651749627</v>
      </c>
      <c r="M3454" s="283">
        <f t="shared" si="784"/>
        <v>0</v>
      </c>
      <c r="N3454" s="283">
        <f t="shared" si="785"/>
        <v>4.3585758300027857</v>
      </c>
      <c r="O3454" s="283">
        <f t="shared" si="786"/>
        <v>0</v>
      </c>
      <c r="P3454" s="21">
        <f t="shared" si="778"/>
        <v>4.0604560274080326E-2</v>
      </c>
      <c r="Q3454" s="21">
        <f t="shared" si="779"/>
        <v>1.52436960139122</v>
      </c>
      <c r="R3454">
        <f t="shared" si="780"/>
        <v>1.0705685074825908</v>
      </c>
      <c r="S3454" s="296">
        <f t="shared" si="787"/>
        <v>6.6264290917146265E-2</v>
      </c>
      <c r="T3454" s="283">
        <f t="shared" si="788"/>
        <v>6.6264290917146265E-2</v>
      </c>
    </row>
    <row r="3455" spans="1:20" x14ac:dyDescent="0.25">
      <c r="A3455" s="286">
        <v>43244</v>
      </c>
      <c r="B3455" s="1">
        <f t="shared" si="781"/>
        <v>4</v>
      </c>
      <c r="C3455" s="285">
        <v>21</v>
      </c>
      <c r="D3455" t="s">
        <v>714</v>
      </c>
      <c r="F3455" s="16">
        <v>64</v>
      </c>
      <c r="G3455" t="str">
        <f t="shared" si="775"/>
        <v>Cooling</v>
      </c>
      <c r="H3455" s="283">
        <f>IF(G3455="heating",F3455*Assumptions!M$4+Assumptions!M$7,0)</f>
        <v>0</v>
      </c>
      <c r="I3455" s="15">
        <f t="shared" si="776"/>
        <v>0.95751150862929935</v>
      </c>
      <c r="J3455" s="15">
        <f t="shared" si="777"/>
        <v>1.0020455199443592</v>
      </c>
      <c r="K3455" s="283">
        <f t="shared" si="782"/>
        <v>0</v>
      </c>
      <c r="L3455" s="283">
        <f t="shared" si="783"/>
        <v>4.3818232651749627</v>
      </c>
      <c r="M3455" s="283">
        <f t="shared" si="784"/>
        <v>0</v>
      </c>
      <c r="N3455" s="283">
        <f t="shared" si="785"/>
        <v>4.3585758300027857</v>
      </c>
      <c r="O3455" s="283">
        <f t="shared" si="786"/>
        <v>0</v>
      </c>
      <c r="P3455" s="21">
        <f t="shared" si="778"/>
        <v>3.8036447069942136E-2</v>
      </c>
      <c r="Q3455" s="21">
        <f t="shared" si="779"/>
        <v>1.4448604713749031</v>
      </c>
      <c r="R3455">
        <f t="shared" si="780"/>
        <v>1.0705685074825908</v>
      </c>
      <c r="S3455" s="296">
        <f t="shared" si="787"/>
        <v>5.883561763163199E-2</v>
      </c>
      <c r="T3455" s="283">
        <f t="shared" si="788"/>
        <v>5.883561763163199E-2</v>
      </c>
    </row>
    <row r="3456" spans="1:20" x14ac:dyDescent="0.25">
      <c r="A3456" s="286">
        <v>43244</v>
      </c>
      <c r="B3456" s="1">
        <f t="shared" si="781"/>
        <v>4</v>
      </c>
      <c r="C3456" s="285">
        <v>22</v>
      </c>
      <c r="D3456" t="s">
        <v>714</v>
      </c>
      <c r="F3456" s="16">
        <v>64</v>
      </c>
      <c r="G3456" t="str">
        <f t="shared" si="775"/>
        <v>Cooling</v>
      </c>
      <c r="H3456" s="283">
        <f>IF(G3456="heating",F3456*Assumptions!M$4+Assumptions!M$7,0)</f>
        <v>0</v>
      </c>
      <c r="I3456" s="15">
        <f t="shared" si="776"/>
        <v>0.9426530227543114</v>
      </c>
      <c r="J3456" s="15">
        <f t="shared" si="777"/>
        <v>1.0020455199443592</v>
      </c>
      <c r="K3456" s="283">
        <f t="shared" si="782"/>
        <v>0</v>
      </c>
      <c r="L3456" s="283">
        <f t="shared" si="783"/>
        <v>4.3818232651749627</v>
      </c>
      <c r="M3456" s="283">
        <f t="shared" si="784"/>
        <v>0</v>
      </c>
      <c r="N3456" s="283">
        <f t="shared" si="785"/>
        <v>4.3585758300027857</v>
      </c>
      <c r="O3456" s="283">
        <f t="shared" si="786"/>
        <v>0</v>
      </c>
      <c r="P3456" s="21">
        <f t="shared" si="778"/>
        <v>3.8036447069942136E-2</v>
      </c>
      <c r="Q3456" s="21">
        <f t="shared" si="779"/>
        <v>1.2427137171080138</v>
      </c>
      <c r="R3456">
        <f t="shared" si="780"/>
        <v>1.0705685074825908</v>
      </c>
      <c r="S3456" s="296">
        <f t="shared" si="787"/>
        <v>5.0604075987887936E-2</v>
      </c>
      <c r="T3456" s="283">
        <f t="shared" si="788"/>
        <v>5.0604075987887936E-2</v>
      </c>
    </row>
    <row r="3457" spans="1:20" x14ac:dyDescent="0.25">
      <c r="A3457" s="286">
        <v>43244</v>
      </c>
      <c r="B3457" s="1">
        <f t="shared" si="781"/>
        <v>4</v>
      </c>
      <c r="C3457" s="285">
        <v>23</v>
      </c>
      <c r="D3457" t="s">
        <v>713</v>
      </c>
      <c r="F3457" s="16">
        <v>63</v>
      </c>
      <c r="G3457" t="str">
        <f t="shared" si="775"/>
        <v>Cooling</v>
      </c>
      <c r="H3457" s="283">
        <f>IF(G3457="heating",F3457*Assumptions!M$4+Assumptions!M$7,0)</f>
        <v>0</v>
      </c>
      <c r="I3457" s="15">
        <f t="shared" si="776"/>
        <v>0.94450710149963013</v>
      </c>
      <c r="J3457" s="15">
        <f t="shared" si="777"/>
        <v>1.0020455199443592</v>
      </c>
      <c r="K3457" s="283">
        <f t="shared" si="782"/>
        <v>0</v>
      </c>
      <c r="L3457" s="283">
        <f t="shared" si="783"/>
        <v>4.3818232651749627</v>
      </c>
      <c r="M3457" s="283">
        <f t="shared" si="784"/>
        <v>0</v>
      </c>
      <c r="N3457" s="283">
        <f t="shared" si="785"/>
        <v>4.3585758300027857</v>
      </c>
      <c r="O3457" s="283">
        <f t="shared" si="786"/>
        <v>0</v>
      </c>
      <c r="P3457" s="21">
        <f t="shared" si="778"/>
        <v>3.9789369881031433E-2</v>
      </c>
      <c r="Q3457" s="21">
        <f t="shared" si="779"/>
        <v>1.0297519246597011</v>
      </c>
      <c r="R3457">
        <f t="shared" si="780"/>
        <v>1.0705685074825908</v>
      </c>
      <c r="S3457" s="296">
        <f t="shared" si="787"/>
        <v>4.3864596390646417E-2</v>
      </c>
      <c r="T3457" s="283">
        <f t="shared" si="788"/>
        <v>4.3864596390646417E-2</v>
      </c>
    </row>
    <row r="3458" spans="1:20" x14ac:dyDescent="0.25">
      <c r="A3458" s="286">
        <v>43245</v>
      </c>
      <c r="B3458" s="1">
        <f t="shared" si="781"/>
        <v>5</v>
      </c>
      <c r="C3458" s="285">
        <v>0</v>
      </c>
      <c r="D3458" t="s">
        <v>713</v>
      </c>
      <c r="F3458" s="16">
        <v>61</v>
      </c>
      <c r="G3458" t="str">
        <f t="shared" ref="G3458:G3521" si="789">VLOOKUP(A3458,U$2:W$366,3,FALSE)</f>
        <v>Cooling</v>
      </c>
      <c r="H3458" s="283">
        <f>IF(G3458="heating",F3458*Assumptions!M$4+Assumptions!M$7,0)</f>
        <v>0</v>
      </c>
      <c r="I3458" s="15">
        <f t="shared" ref="I3458:I3521" si="790">VLOOKUP(C3458,AO$2:AQ$25,3,FALSE)</f>
        <v>0.97481507806017154</v>
      </c>
      <c r="J3458" s="15">
        <f t="shared" ref="J3458:J3521" si="791">VLOOKUP(B3458,AS$4:AU$10,3,FALSE)</f>
        <v>1.0078033906966741</v>
      </c>
      <c r="K3458" s="283">
        <f t="shared" si="782"/>
        <v>0</v>
      </c>
      <c r="L3458" s="283">
        <f t="shared" si="783"/>
        <v>4.3818232651749627</v>
      </c>
      <c r="M3458" s="283">
        <f t="shared" si="784"/>
        <v>0</v>
      </c>
      <c r="N3458" s="283">
        <f t="shared" si="785"/>
        <v>4.3585758300027857</v>
      </c>
      <c r="O3458" s="283">
        <f t="shared" si="786"/>
        <v>0</v>
      </c>
      <c r="P3458" s="21">
        <f t="shared" ref="P3458:P3521" si="792">IF(G3458="cooling",IF(F3458&lt;61,0.025,(F3458^2*AX$25+F3458*AY$25+AZ$25)),0)</f>
        <v>4.5164594084734722E-2</v>
      </c>
      <c r="Q3458" s="21">
        <f t="shared" ref="Q3458:Q3521" si="793">VLOOKUP(C3458,BB$2:BC$25,2,FALSE)</f>
        <v>0.90668853391740301</v>
      </c>
      <c r="R3458">
        <f t="shared" ref="R3458:R3521" si="794">VLOOKUP(B3458,AS$4:AV$10,4,FALSE)</f>
        <v>1.1856283047139096</v>
      </c>
      <c r="S3458" s="296">
        <f t="shared" si="787"/>
        <v>4.8551739436867927E-2</v>
      </c>
      <c r="T3458" s="283">
        <f t="shared" si="788"/>
        <v>4.8551739436867927E-2</v>
      </c>
    </row>
    <row r="3459" spans="1:20" x14ac:dyDescent="0.25">
      <c r="A3459" s="286">
        <v>43245</v>
      </c>
      <c r="B3459" s="1">
        <f t="shared" ref="B3459:B3522" si="795">WEEKDAY(A3459,2)</f>
        <v>5</v>
      </c>
      <c r="C3459" s="285">
        <v>1</v>
      </c>
      <c r="D3459" t="s">
        <v>713</v>
      </c>
      <c r="F3459" s="16">
        <v>61</v>
      </c>
      <c r="G3459" t="str">
        <f t="shared" si="789"/>
        <v>Cooling</v>
      </c>
      <c r="H3459" s="283">
        <f>IF(G3459="heating",F3459*Assumptions!M$4+Assumptions!M$7,0)</f>
        <v>0</v>
      </c>
      <c r="I3459" s="15">
        <f t="shared" si="790"/>
        <v>1.012242869806885</v>
      </c>
      <c r="J3459" s="15">
        <f t="shared" si="791"/>
        <v>1.0078033906966741</v>
      </c>
      <c r="K3459" s="283">
        <f t="shared" ref="K3459:K3522" si="796">H3459*I3459*J3459</f>
        <v>0</v>
      </c>
      <c r="L3459" s="283">
        <f t="shared" ref="L3459:L3522" si="797">VLOOKUP(F3459,BL$2:BN$92,2,FALSE)</f>
        <v>4.3818232651749627</v>
      </c>
      <c r="M3459" s="283">
        <f t="shared" ref="M3459:M3522" si="798">IF(G3459="heating",K3459*(L3459*3.412),0)</f>
        <v>0</v>
      </c>
      <c r="N3459" s="283">
        <f t="shared" ref="N3459:N3522" si="799">VLOOKUP(F3459,BL$2:BN$92,3,FALSE)</f>
        <v>4.3585758300027857</v>
      </c>
      <c r="O3459" s="283">
        <f t="shared" ref="O3459:O3522" si="800">IF(F3459&lt;=61,IF(G3459="heating",IF(F3459&gt;=5,K3459*L3459/N3459,0),0),0)</f>
        <v>0</v>
      </c>
      <c r="P3459" s="21">
        <f t="shared" si="792"/>
        <v>4.5164594084734722E-2</v>
      </c>
      <c r="Q3459" s="21">
        <f t="shared" si="793"/>
        <v>0.81803459285312596</v>
      </c>
      <c r="R3459">
        <f t="shared" si="794"/>
        <v>1.1856283047139096</v>
      </c>
      <c r="S3459" s="296">
        <f t="shared" ref="S3459:S3522" si="801">P3459*Q3459*R3459</f>
        <v>4.3804460867007539E-2</v>
      </c>
      <c r="T3459" s="283">
        <f t="shared" ref="T3459:T3522" si="802">K3459+S3459</f>
        <v>4.3804460867007539E-2</v>
      </c>
    </row>
    <row r="3460" spans="1:20" x14ac:dyDescent="0.25">
      <c r="A3460" s="286">
        <v>43245</v>
      </c>
      <c r="B3460" s="1">
        <f t="shared" si="795"/>
        <v>5</v>
      </c>
      <c r="C3460" s="285">
        <v>2</v>
      </c>
      <c r="D3460" t="s">
        <v>713</v>
      </c>
      <c r="F3460" s="16">
        <v>59</v>
      </c>
      <c r="G3460" t="str">
        <f t="shared" si="789"/>
        <v>Cooling</v>
      </c>
      <c r="H3460" s="283">
        <f>IF(G3460="heating",F3460*Assumptions!M$4+Assumptions!M$7,0)</f>
        <v>0</v>
      </c>
      <c r="I3460" s="15">
        <f t="shared" si="790"/>
        <v>1.0509704703585963</v>
      </c>
      <c r="J3460" s="15">
        <f t="shared" si="791"/>
        <v>1.0078033906966741</v>
      </c>
      <c r="K3460" s="283">
        <f t="shared" si="796"/>
        <v>0</v>
      </c>
      <c r="L3460" s="283">
        <f t="shared" si="797"/>
        <v>4.3182081448486933</v>
      </c>
      <c r="M3460" s="283">
        <f t="shared" si="798"/>
        <v>0</v>
      </c>
      <c r="N3460" s="283">
        <f t="shared" si="799"/>
        <v>4.2355603137647586</v>
      </c>
      <c r="O3460" s="283">
        <f t="shared" si="800"/>
        <v>0</v>
      </c>
      <c r="P3460" s="21">
        <f t="shared" si="792"/>
        <v>2.5000000000000001E-2</v>
      </c>
      <c r="Q3460" s="21">
        <f t="shared" si="793"/>
        <v>0.74507607494346417</v>
      </c>
      <c r="R3460">
        <f t="shared" si="794"/>
        <v>1.1856283047139096</v>
      </c>
      <c r="S3460" s="296">
        <f t="shared" si="801"/>
        <v>2.2084582090452831E-2</v>
      </c>
      <c r="T3460" s="283">
        <f t="shared" si="802"/>
        <v>2.2084582090452831E-2</v>
      </c>
    </row>
    <row r="3461" spans="1:20" x14ac:dyDescent="0.25">
      <c r="A3461" s="286">
        <v>43245</v>
      </c>
      <c r="B3461" s="1">
        <f t="shared" si="795"/>
        <v>5</v>
      </c>
      <c r="C3461" s="285">
        <v>3</v>
      </c>
      <c r="D3461" t="s">
        <v>713</v>
      </c>
      <c r="F3461" s="16">
        <v>57</v>
      </c>
      <c r="G3461" t="str">
        <f t="shared" si="789"/>
        <v>Cooling</v>
      </c>
      <c r="H3461" s="283">
        <f>IF(G3461="heating",F3461*Assumptions!M$4+Assumptions!M$7,0)</f>
        <v>0</v>
      </c>
      <c r="I3461" s="15">
        <f t="shared" si="790"/>
        <v>1.0924036124451033</v>
      </c>
      <c r="J3461" s="15">
        <f t="shared" si="791"/>
        <v>1.0078033906966741</v>
      </c>
      <c r="K3461" s="283">
        <f t="shared" si="796"/>
        <v>0</v>
      </c>
      <c r="L3461" s="283">
        <f t="shared" si="797"/>
        <v>4.2530692972692208</v>
      </c>
      <c r="M3461" s="283">
        <f t="shared" si="798"/>
        <v>0</v>
      </c>
      <c r="N3461" s="283">
        <f t="shared" si="799"/>
        <v>4.1119599131986844</v>
      </c>
      <c r="O3461" s="283">
        <f t="shared" si="800"/>
        <v>0</v>
      </c>
      <c r="P3461" s="21">
        <f t="shared" si="792"/>
        <v>2.5000000000000001E-2</v>
      </c>
      <c r="Q3461" s="21">
        <f t="shared" si="793"/>
        <v>0.69158980876382303</v>
      </c>
      <c r="R3461">
        <f t="shared" si="794"/>
        <v>1.1856283047139096</v>
      </c>
      <c r="S3461" s="296">
        <f t="shared" si="801"/>
        <v>2.0499211313051713E-2</v>
      </c>
      <c r="T3461" s="283">
        <f t="shared" si="802"/>
        <v>2.0499211313051713E-2</v>
      </c>
    </row>
    <row r="3462" spans="1:20" x14ac:dyDescent="0.25">
      <c r="A3462" s="286">
        <v>43245</v>
      </c>
      <c r="B3462" s="1">
        <f t="shared" si="795"/>
        <v>5</v>
      </c>
      <c r="C3462" s="285">
        <v>4</v>
      </c>
      <c r="D3462" t="s">
        <v>713</v>
      </c>
      <c r="F3462" s="16">
        <v>55</v>
      </c>
      <c r="G3462" t="str">
        <f t="shared" si="789"/>
        <v>Cooling</v>
      </c>
      <c r="H3462" s="283">
        <f>IF(G3462="heating",F3462*Assumptions!M$4+Assumptions!M$7,0)</f>
        <v>0</v>
      </c>
      <c r="I3462" s="15">
        <f t="shared" si="790"/>
        <v>1.1348296917927807</v>
      </c>
      <c r="J3462" s="15">
        <f t="shared" si="791"/>
        <v>1.0078033906966741</v>
      </c>
      <c r="K3462" s="283">
        <f t="shared" si="796"/>
        <v>0</v>
      </c>
      <c r="L3462" s="283">
        <f t="shared" si="797"/>
        <v>4.1851135499983272</v>
      </c>
      <c r="M3462" s="283">
        <f t="shared" si="798"/>
        <v>0</v>
      </c>
      <c r="N3462" s="283">
        <f t="shared" si="799"/>
        <v>3.9876635481217684</v>
      </c>
      <c r="O3462" s="283">
        <f t="shared" si="800"/>
        <v>0</v>
      </c>
      <c r="P3462" s="21">
        <f t="shared" si="792"/>
        <v>2.5000000000000001E-2</v>
      </c>
      <c r="Q3462" s="21">
        <f t="shared" si="793"/>
        <v>0.6473875548762833</v>
      </c>
      <c r="R3462">
        <f t="shared" si="794"/>
        <v>1.1856283047139096</v>
      </c>
      <c r="S3462" s="296">
        <f t="shared" si="801"/>
        <v>1.9189025229521272E-2</v>
      </c>
      <c r="T3462" s="283">
        <f t="shared" si="802"/>
        <v>1.9189025229521272E-2</v>
      </c>
    </row>
    <row r="3463" spans="1:20" x14ac:dyDescent="0.25">
      <c r="A3463" s="286">
        <v>43245</v>
      </c>
      <c r="B3463" s="1">
        <f t="shared" si="795"/>
        <v>5</v>
      </c>
      <c r="C3463" s="285">
        <v>5</v>
      </c>
      <c r="D3463" t="s">
        <v>713</v>
      </c>
      <c r="F3463" s="16">
        <v>57</v>
      </c>
      <c r="G3463" t="str">
        <f t="shared" si="789"/>
        <v>Cooling</v>
      </c>
      <c r="H3463" s="283">
        <f>IF(G3463="heating",F3463*Assumptions!M$4+Assumptions!M$7,0)</f>
        <v>0</v>
      </c>
      <c r="I3463" s="15">
        <f t="shared" si="790"/>
        <v>1.1635558681477385</v>
      </c>
      <c r="J3463" s="15">
        <f t="shared" si="791"/>
        <v>1.0078033906966741</v>
      </c>
      <c r="K3463" s="283">
        <f t="shared" si="796"/>
        <v>0</v>
      </c>
      <c r="L3463" s="283">
        <f t="shared" si="797"/>
        <v>4.2530692972692208</v>
      </c>
      <c r="M3463" s="283">
        <f t="shared" si="798"/>
        <v>0</v>
      </c>
      <c r="N3463" s="283">
        <f t="shared" si="799"/>
        <v>4.1119599131986844</v>
      </c>
      <c r="O3463" s="283">
        <f t="shared" si="800"/>
        <v>0</v>
      </c>
      <c r="P3463" s="21">
        <f t="shared" si="792"/>
        <v>2.5000000000000001E-2</v>
      </c>
      <c r="Q3463" s="21">
        <f t="shared" si="793"/>
        <v>0.72139578924615555</v>
      </c>
      <c r="R3463">
        <f t="shared" si="794"/>
        <v>1.1856283047139096</v>
      </c>
      <c r="S3463" s="296">
        <f t="shared" si="801"/>
        <v>2.1382681665791808E-2</v>
      </c>
      <c r="T3463" s="283">
        <f t="shared" si="802"/>
        <v>2.1382681665791808E-2</v>
      </c>
    </row>
    <row r="3464" spans="1:20" x14ac:dyDescent="0.25">
      <c r="A3464" s="286">
        <v>43245</v>
      </c>
      <c r="B3464" s="1">
        <f t="shared" si="795"/>
        <v>5</v>
      </c>
      <c r="C3464" s="285">
        <v>6</v>
      </c>
      <c r="D3464" t="s">
        <v>713</v>
      </c>
      <c r="F3464" s="16">
        <v>61</v>
      </c>
      <c r="G3464" t="str">
        <f t="shared" si="789"/>
        <v>Cooling</v>
      </c>
      <c r="H3464" s="283">
        <f>IF(G3464="heating",F3464*Assumptions!M$4+Assumptions!M$7,0)</f>
        <v>0</v>
      </c>
      <c r="I3464" s="15">
        <f t="shared" si="790"/>
        <v>1.2083911162615524</v>
      </c>
      <c r="J3464" s="15">
        <f t="shared" si="791"/>
        <v>1.0078033906966741</v>
      </c>
      <c r="K3464" s="283">
        <f t="shared" si="796"/>
        <v>0</v>
      </c>
      <c r="L3464" s="283">
        <f t="shared" si="797"/>
        <v>4.3818232651749627</v>
      </c>
      <c r="M3464" s="283">
        <f t="shared" si="798"/>
        <v>0</v>
      </c>
      <c r="N3464" s="283">
        <f t="shared" si="799"/>
        <v>4.3585758300027857</v>
      </c>
      <c r="O3464" s="283">
        <f t="shared" si="800"/>
        <v>0</v>
      </c>
      <c r="P3464" s="21">
        <f t="shared" si="792"/>
        <v>4.5164594084734722E-2</v>
      </c>
      <c r="Q3464" s="21">
        <f t="shared" si="793"/>
        <v>0.87787080972652631</v>
      </c>
      <c r="R3464">
        <f t="shared" si="794"/>
        <v>1.1856283047139096</v>
      </c>
      <c r="S3464" s="296">
        <f t="shared" si="801"/>
        <v>4.7008595806238944E-2</v>
      </c>
      <c r="T3464" s="283">
        <f t="shared" si="802"/>
        <v>4.7008595806238944E-2</v>
      </c>
    </row>
    <row r="3465" spans="1:20" x14ac:dyDescent="0.25">
      <c r="A3465" s="286">
        <v>43245</v>
      </c>
      <c r="B3465" s="1">
        <f t="shared" si="795"/>
        <v>5</v>
      </c>
      <c r="C3465" s="285">
        <v>7</v>
      </c>
      <c r="D3465" t="s">
        <v>714</v>
      </c>
      <c r="F3465" s="16">
        <v>66</v>
      </c>
      <c r="G3465" t="str">
        <f t="shared" si="789"/>
        <v>Cooling</v>
      </c>
      <c r="H3465" s="283">
        <f>IF(G3465="heating",F3465*Assumptions!M$4+Assumptions!M$7,0)</f>
        <v>0</v>
      </c>
      <c r="I3465" s="15">
        <f t="shared" si="790"/>
        <v>1.1637425769249583</v>
      </c>
      <c r="J3465" s="15">
        <f t="shared" si="791"/>
        <v>1.0078033906966741</v>
      </c>
      <c r="K3465" s="283">
        <f t="shared" si="796"/>
        <v>0</v>
      </c>
      <c r="L3465" s="283">
        <f t="shared" si="797"/>
        <v>4.3818232651749627</v>
      </c>
      <c r="M3465" s="283">
        <f t="shared" si="798"/>
        <v>0</v>
      </c>
      <c r="N3465" s="283">
        <f t="shared" si="799"/>
        <v>4.3585758300027857</v>
      </c>
      <c r="O3465" s="283">
        <f t="shared" si="800"/>
        <v>0</v>
      </c>
      <c r="P3465" s="21">
        <f t="shared" si="792"/>
        <v>3.6399980029288459E-2</v>
      </c>
      <c r="Q3465" s="21">
        <f t="shared" si="793"/>
        <v>0.97331382064367777</v>
      </c>
      <c r="R3465">
        <f t="shared" si="794"/>
        <v>1.1856283047139096</v>
      </c>
      <c r="S3465" s="296">
        <f t="shared" si="801"/>
        <v>4.2005155264557746E-2</v>
      </c>
      <c r="T3465" s="283">
        <f t="shared" si="802"/>
        <v>4.2005155264557746E-2</v>
      </c>
    </row>
    <row r="3466" spans="1:20" x14ac:dyDescent="0.25">
      <c r="A3466" s="286">
        <v>43245</v>
      </c>
      <c r="B3466" s="1">
        <f t="shared" si="795"/>
        <v>5</v>
      </c>
      <c r="C3466" s="285">
        <v>8</v>
      </c>
      <c r="D3466" t="s">
        <v>714</v>
      </c>
      <c r="F3466" s="16">
        <v>70</v>
      </c>
      <c r="G3466" t="str">
        <f t="shared" si="789"/>
        <v>Cooling</v>
      </c>
      <c r="H3466" s="283">
        <f>IF(G3466="heating",F3466*Assumptions!M$4+Assumptions!M$7,0)</f>
        <v>0</v>
      </c>
      <c r="I3466" s="15">
        <f t="shared" si="790"/>
        <v>1.094193721037565</v>
      </c>
      <c r="J3466" s="15">
        <f t="shared" si="791"/>
        <v>1.0078033906966741</v>
      </c>
      <c r="K3466" s="283">
        <f t="shared" si="796"/>
        <v>0</v>
      </c>
      <c r="L3466" s="283">
        <f t="shared" si="797"/>
        <v>4.3818232651749627</v>
      </c>
      <c r="M3466" s="283">
        <f t="shared" si="798"/>
        <v>0</v>
      </c>
      <c r="N3466" s="283">
        <f t="shared" si="799"/>
        <v>4.3585758300027857</v>
      </c>
      <c r="O3466" s="283">
        <f t="shared" si="800"/>
        <v>0</v>
      </c>
      <c r="P3466" s="21">
        <f t="shared" si="792"/>
        <v>4.0604560274080326E-2</v>
      </c>
      <c r="Q3466" s="21">
        <f t="shared" si="793"/>
        <v>0.94940007506179924</v>
      </c>
      <c r="R3466">
        <f t="shared" si="794"/>
        <v>1.1856283047139096</v>
      </c>
      <c r="S3466" s="296">
        <f t="shared" si="801"/>
        <v>4.5705938627383015E-2</v>
      </c>
      <c r="T3466" s="283">
        <f t="shared" si="802"/>
        <v>4.5705938627383015E-2</v>
      </c>
    </row>
    <row r="3467" spans="1:20" x14ac:dyDescent="0.25">
      <c r="A3467" s="286">
        <v>43245</v>
      </c>
      <c r="B3467" s="1">
        <f t="shared" si="795"/>
        <v>5</v>
      </c>
      <c r="C3467" s="285">
        <v>9</v>
      </c>
      <c r="D3467" t="s">
        <v>714</v>
      </c>
      <c r="F3467" s="16">
        <v>73</v>
      </c>
      <c r="G3467" t="str">
        <f t="shared" si="789"/>
        <v>Cooling</v>
      </c>
      <c r="H3467" s="283">
        <f>IF(G3467="heating",F3467*Assumptions!M$4+Assumptions!M$7,0)</f>
        <v>0</v>
      </c>
      <c r="I3467" s="15">
        <f t="shared" si="790"/>
        <v>1.0343009000871222</v>
      </c>
      <c r="J3467" s="15">
        <f t="shared" si="791"/>
        <v>1.0078033906966741</v>
      </c>
      <c r="K3467" s="283">
        <f t="shared" si="796"/>
        <v>0</v>
      </c>
      <c r="L3467" s="283" t="e">
        <f t="shared" si="797"/>
        <v>#N/A</v>
      </c>
      <c r="M3467" s="283">
        <f t="shared" si="798"/>
        <v>0</v>
      </c>
      <c r="N3467" s="283" t="e">
        <f t="shared" si="799"/>
        <v>#N/A</v>
      </c>
      <c r="O3467" s="283">
        <f t="shared" si="800"/>
        <v>0</v>
      </c>
      <c r="P3467" s="21">
        <f t="shared" si="792"/>
        <v>5.0300820493010656E-2</v>
      </c>
      <c r="Q3467" s="21">
        <f t="shared" si="793"/>
        <v>0.8408485371888097</v>
      </c>
      <c r="R3467">
        <f t="shared" si="794"/>
        <v>1.1856283047139096</v>
      </c>
      <c r="S3467" s="296">
        <f t="shared" si="801"/>
        <v>5.0146589408353502E-2</v>
      </c>
      <c r="T3467" s="283">
        <f t="shared" si="802"/>
        <v>5.0146589408353502E-2</v>
      </c>
    </row>
    <row r="3468" spans="1:20" x14ac:dyDescent="0.25">
      <c r="A3468" s="286">
        <v>43245</v>
      </c>
      <c r="B3468" s="1">
        <f t="shared" si="795"/>
        <v>5</v>
      </c>
      <c r="C3468" s="285">
        <v>10</v>
      </c>
      <c r="D3468" t="s">
        <v>714</v>
      </c>
      <c r="F3468" s="16">
        <v>77</v>
      </c>
      <c r="G3468" t="str">
        <f t="shared" si="789"/>
        <v>Cooling</v>
      </c>
      <c r="H3468" s="283">
        <f>IF(G3468="heating",F3468*Assumptions!M$4+Assumptions!M$7,0)</f>
        <v>0</v>
      </c>
      <c r="I3468" s="15">
        <f t="shared" si="790"/>
        <v>0.98112329028689171</v>
      </c>
      <c r="J3468" s="15">
        <f t="shared" si="791"/>
        <v>1.0078033906966741</v>
      </c>
      <c r="K3468" s="283">
        <f t="shared" si="796"/>
        <v>0</v>
      </c>
      <c r="L3468" s="283" t="e">
        <f t="shared" si="797"/>
        <v>#N/A</v>
      </c>
      <c r="M3468" s="283">
        <f t="shared" si="798"/>
        <v>0</v>
      </c>
      <c r="N3468" s="283" t="e">
        <f t="shared" si="799"/>
        <v>#N/A</v>
      </c>
      <c r="O3468" s="283">
        <f t="shared" si="800"/>
        <v>0</v>
      </c>
      <c r="P3468" s="21">
        <f t="shared" si="792"/>
        <v>7.1952934165366855E-2</v>
      </c>
      <c r="Q3468" s="21">
        <f t="shared" si="793"/>
        <v>0.74504051125983206</v>
      </c>
      <c r="R3468">
        <f t="shared" si="794"/>
        <v>1.1856283047139096</v>
      </c>
      <c r="S3468" s="296">
        <f t="shared" si="801"/>
        <v>6.3558985331189949E-2</v>
      </c>
      <c r="T3468" s="283">
        <f t="shared" si="802"/>
        <v>6.3558985331189949E-2</v>
      </c>
    </row>
    <row r="3469" spans="1:20" x14ac:dyDescent="0.25">
      <c r="A3469" s="286">
        <v>43245</v>
      </c>
      <c r="B3469" s="1">
        <f t="shared" si="795"/>
        <v>5</v>
      </c>
      <c r="C3469" s="285">
        <v>11</v>
      </c>
      <c r="D3469" t="s">
        <v>714</v>
      </c>
      <c r="F3469" s="16">
        <v>81</v>
      </c>
      <c r="G3469" t="str">
        <f t="shared" si="789"/>
        <v>Cooling</v>
      </c>
      <c r="H3469" s="283">
        <f>IF(G3469="heating",F3469*Assumptions!M$4+Assumptions!M$7,0)</f>
        <v>0</v>
      </c>
      <c r="I3469" s="15">
        <f t="shared" si="790"/>
        <v>0.94956163997961163</v>
      </c>
      <c r="J3469" s="15">
        <f t="shared" si="791"/>
        <v>1.0078033906966741</v>
      </c>
      <c r="K3469" s="283">
        <f t="shared" si="796"/>
        <v>0</v>
      </c>
      <c r="L3469" s="283" t="e">
        <f t="shared" si="797"/>
        <v>#N/A</v>
      </c>
      <c r="M3469" s="283">
        <f t="shared" si="798"/>
        <v>0</v>
      </c>
      <c r="N3469" s="283" t="e">
        <f t="shared" si="799"/>
        <v>#N/A</v>
      </c>
      <c r="O3469" s="283">
        <f t="shared" si="800"/>
        <v>0</v>
      </c>
      <c r="P3469" s="21">
        <f t="shared" si="792"/>
        <v>0.10357506693918861</v>
      </c>
      <c r="Q3469" s="21">
        <f t="shared" si="793"/>
        <v>0.72850690893675296</v>
      </c>
      <c r="R3469">
        <f t="shared" si="794"/>
        <v>1.1856283047139096</v>
      </c>
      <c r="S3469" s="296">
        <f t="shared" si="801"/>
        <v>8.9461763780262535E-2</v>
      </c>
      <c r="T3469" s="283">
        <f t="shared" si="802"/>
        <v>8.9461763780262535E-2</v>
      </c>
    </row>
    <row r="3470" spans="1:20" x14ac:dyDescent="0.25">
      <c r="A3470" s="286">
        <v>43245</v>
      </c>
      <c r="B3470" s="1">
        <f t="shared" si="795"/>
        <v>5</v>
      </c>
      <c r="C3470" s="285">
        <v>12</v>
      </c>
      <c r="D3470" t="s">
        <v>714</v>
      </c>
      <c r="F3470" s="16">
        <v>82</v>
      </c>
      <c r="G3470" t="str">
        <f t="shared" si="789"/>
        <v>Cooling</v>
      </c>
      <c r="H3470" s="283">
        <f>IF(G3470="heating",F3470*Assumptions!M$4+Assumptions!M$7,0)</f>
        <v>0</v>
      </c>
      <c r="I3470" s="15">
        <f t="shared" si="790"/>
        <v>0.91648403420261149</v>
      </c>
      <c r="J3470" s="15">
        <f t="shared" si="791"/>
        <v>1.0078033906966741</v>
      </c>
      <c r="K3470" s="283">
        <f t="shared" si="796"/>
        <v>0</v>
      </c>
      <c r="L3470" s="283" t="e">
        <f t="shared" si="797"/>
        <v>#N/A</v>
      </c>
      <c r="M3470" s="283">
        <f t="shared" si="798"/>
        <v>0</v>
      </c>
      <c r="N3470" s="283" t="e">
        <f t="shared" si="799"/>
        <v>#N/A</v>
      </c>
      <c r="O3470" s="283">
        <f t="shared" si="800"/>
        <v>0</v>
      </c>
      <c r="P3470" s="21">
        <f t="shared" si="792"/>
        <v>0.1130384156172477</v>
      </c>
      <c r="Q3470" s="21">
        <f t="shared" si="793"/>
        <v>0.75910815787401487</v>
      </c>
      <c r="R3470">
        <f t="shared" si="794"/>
        <v>1.1856283047139096</v>
      </c>
      <c r="S3470" s="296">
        <f t="shared" si="801"/>
        <v>0.10173684819793778</v>
      </c>
      <c r="T3470" s="283">
        <f t="shared" si="802"/>
        <v>0.10173684819793778</v>
      </c>
    </row>
    <row r="3471" spans="1:20" x14ac:dyDescent="0.25">
      <c r="A3471" s="286">
        <v>43245</v>
      </c>
      <c r="B3471" s="1">
        <f t="shared" si="795"/>
        <v>5</v>
      </c>
      <c r="C3471" s="285">
        <v>13</v>
      </c>
      <c r="D3471" t="s">
        <v>714</v>
      </c>
      <c r="F3471" s="16">
        <v>82</v>
      </c>
      <c r="G3471" t="str">
        <f t="shared" si="789"/>
        <v>Cooling</v>
      </c>
      <c r="H3471" s="283">
        <f>IF(G3471="heating",F3471*Assumptions!M$4+Assumptions!M$7,0)</f>
        <v>0</v>
      </c>
      <c r="I3471" s="15">
        <f t="shared" si="790"/>
        <v>0.90040206880052787</v>
      </c>
      <c r="J3471" s="15">
        <f t="shared" si="791"/>
        <v>1.0078033906966741</v>
      </c>
      <c r="K3471" s="283">
        <f t="shared" si="796"/>
        <v>0</v>
      </c>
      <c r="L3471" s="283" t="e">
        <f t="shared" si="797"/>
        <v>#N/A</v>
      </c>
      <c r="M3471" s="283">
        <f t="shared" si="798"/>
        <v>0</v>
      </c>
      <c r="N3471" s="283" t="e">
        <f t="shared" si="799"/>
        <v>#N/A</v>
      </c>
      <c r="O3471" s="283">
        <f t="shared" si="800"/>
        <v>0</v>
      </c>
      <c r="P3471" s="21">
        <f t="shared" si="792"/>
        <v>0.1130384156172477</v>
      </c>
      <c r="Q3471" s="21">
        <f t="shared" si="793"/>
        <v>0.79115902007799765</v>
      </c>
      <c r="R3471">
        <f t="shared" si="794"/>
        <v>1.1856283047139096</v>
      </c>
      <c r="S3471" s="296">
        <f t="shared" si="801"/>
        <v>0.10603235427152788</v>
      </c>
      <c r="T3471" s="283">
        <f t="shared" si="802"/>
        <v>0.10603235427152788</v>
      </c>
    </row>
    <row r="3472" spans="1:20" x14ac:dyDescent="0.25">
      <c r="A3472" s="286">
        <v>43245</v>
      </c>
      <c r="B3472" s="1">
        <f t="shared" si="795"/>
        <v>5</v>
      </c>
      <c r="C3472" s="285">
        <v>14</v>
      </c>
      <c r="D3472" t="s">
        <v>714</v>
      </c>
      <c r="F3472" s="16">
        <v>84</v>
      </c>
      <c r="G3472" t="str">
        <f t="shared" si="789"/>
        <v>Cooling</v>
      </c>
      <c r="H3472" s="283">
        <f>IF(G3472="heating",F3472*Assumptions!M$4+Assumptions!M$7,0)</f>
        <v>0</v>
      </c>
      <c r="I3472" s="15">
        <f t="shared" si="790"/>
        <v>0.86032894500746537</v>
      </c>
      <c r="J3472" s="15">
        <f t="shared" si="791"/>
        <v>1.0078033906966741</v>
      </c>
      <c r="K3472" s="283">
        <f t="shared" si="796"/>
        <v>0</v>
      </c>
      <c r="L3472" s="283" t="e">
        <f t="shared" si="797"/>
        <v>#N/A</v>
      </c>
      <c r="M3472" s="283">
        <f t="shared" si="798"/>
        <v>0</v>
      </c>
      <c r="N3472" s="283" t="e">
        <f t="shared" si="799"/>
        <v>#N/A</v>
      </c>
      <c r="O3472" s="283">
        <f t="shared" si="800"/>
        <v>0</v>
      </c>
      <c r="P3472" s="21">
        <f t="shared" si="792"/>
        <v>0.13383449155489124</v>
      </c>
      <c r="Q3472" s="21">
        <f t="shared" si="793"/>
        <v>0.84355555031342389</v>
      </c>
      <c r="R3472">
        <f t="shared" si="794"/>
        <v>1.1856283047139096</v>
      </c>
      <c r="S3472" s="296">
        <f t="shared" si="801"/>
        <v>0.1338536749961142</v>
      </c>
      <c r="T3472" s="283">
        <f t="shared" si="802"/>
        <v>0.1338536749961142</v>
      </c>
    </row>
    <row r="3473" spans="1:20" x14ac:dyDescent="0.25">
      <c r="A3473" s="286">
        <v>43245</v>
      </c>
      <c r="B3473" s="1">
        <f t="shared" si="795"/>
        <v>5</v>
      </c>
      <c r="C3473" s="285">
        <v>15</v>
      </c>
      <c r="D3473" t="s">
        <v>714</v>
      </c>
      <c r="F3473" s="16">
        <v>84</v>
      </c>
      <c r="G3473" t="str">
        <f t="shared" si="789"/>
        <v>Cooling</v>
      </c>
      <c r="H3473" s="283">
        <f>IF(G3473="heating",F3473*Assumptions!M$4+Assumptions!M$7,0)</f>
        <v>0</v>
      </c>
      <c r="I3473" s="15">
        <f t="shared" si="790"/>
        <v>0.85754515037175039</v>
      </c>
      <c r="J3473" s="15">
        <f t="shared" si="791"/>
        <v>1.0078033906966741</v>
      </c>
      <c r="K3473" s="283">
        <f t="shared" si="796"/>
        <v>0</v>
      </c>
      <c r="L3473" s="283" t="e">
        <f t="shared" si="797"/>
        <v>#N/A</v>
      </c>
      <c r="M3473" s="283">
        <f t="shared" si="798"/>
        <v>0</v>
      </c>
      <c r="N3473" s="283" t="e">
        <f t="shared" si="799"/>
        <v>#N/A</v>
      </c>
      <c r="O3473" s="283">
        <f t="shared" si="800"/>
        <v>0</v>
      </c>
      <c r="P3473" s="21">
        <f t="shared" si="792"/>
        <v>0.13383449155489124</v>
      </c>
      <c r="Q3473" s="21">
        <f t="shared" si="793"/>
        <v>0.96592607327566882</v>
      </c>
      <c r="R3473">
        <f t="shared" si="794"/>
        <v>1.1856283047139096</v>
      </c>
      <c r="S3473" s="296">
        <f t="shared" si="801"/>
        <v>0.15327118010719665</v>
      </c>
      <c r="T3473" s="283">
        <f t="shared" si="802"/>
        <v>0.15327118010719665</v>
      </c>
    </row>
    <row r="3474" spans="1:20" x14ac:dyDescent="0.25">
      <c r="A3474" s="286">
        <v>43245</v>
      </c>
      <c r="B3474" s="1">
        <f t="shared" si="795"/>
        <v>5</v>
      </c>
      <c r="C3474" s="285">
        <v>16</v>
      </c>
      <c r="D3474" t="s">
        <v>714</v>
      </c>
      <c r="F3474" s="16">
        <v>86</v>
      </c>
      <c r="G3474" t="str">
        <f t="shared" si="789"/>
        <v>Cooling</v>
      </c>
      <c r="H3474" s="283">
        <f>IF(G3474="heating",F3474*Assumptions!M$4+Assumptions!M$7,0)</f>
        <v>0</v>
      </c>
      <c r="I3474" s="15">
        <f t="shared" si="790"/>
        <v>0.88344815438260227</v>
      </c>
      <c r="J3474" s="15">
        <f t="shared" si="791"/>
        <v>1.0078033906966741</v>
      </c>
      <c r="K3474" s="283">
        <f t="shared" si="796"/>
        <v>0</v>
      </c>
      <c r="L3474" s="283" t="e">
        <f t="shared" si="797"/>
        <v>#N/A</v>
      </c>
      <c r="M3474" s="283">
        <f t="shared" si="798"/>
        <v>0</v>
      </c>
      <c r="N3474" s="283" t="e">
        <f t="shared" si="799"/>
        <v>#N/A</v>
      </c>
      <c r="O3474" s="283">
        <f t="shared" si="800"/>
        <v>0</v>
      </c>
      <c r="P3474" s="21">
        <f t="shared" si="792"/>
        <v>0.15712307226790045</v>
      </c>
      <c r="Q3474" s="21">
        <f t="shared" si="793"/>
        <v>1.1649354943302594</v>
      </c>
      <c r="R3474">
        <f t="shared" si="794"/>
        <v>1.1856283047139096</v>
      </c>
      <c r="S3474" s="296">
        <f t="shared" si="801"/>
        <v>0.21701532276921331</v>
      </c>
      <c r="T3474" s="283">
        <f t="shared" si="802"/>
        <v>0.21701532276921331</v>
      </c>
    </row>
    <row r="3475" spans="1:20" x14ac:dyDescent="0.25">
      <c r="A3475" s="286">
        <v>43245</v>
      </c>
      <c r="B3475" s="1">
        <f t="shared" si="795"/>
        <v>5</v>
      </c>
      <c r="C3475" s="285">
        <v>17</v>
      </c>
      <c r="D3475" t="s">
        <v>714</v>
      </c>
      <c r="F3475" s="16">
        <v>84</v>
      </c>
      <c r="G3475" t="str">
        <f t="shared" si="789"/>
        <v>Cooling</v>
      </c>
      <c r="H3475" s="283">
        <f>IF(G3475="heating",F3475*Assumptions!M$4+Assumptions!M$7,0)</f>
        <v>0</v>
      </c>
      <c r="I3475" s="15">
        <f t="shared" si="790"/>
        <v>0.94025748850374469</v>
      </c>
      <c r="J3475" s="15">
        <f t="shared" si="791"/>
        <v>1.0078033906966741</v>
      </c>
      <c r="K3475" s="283">
        <f t="shared" si="796"/>
        <v>0</v>
      </c>
      <c r="L3475" s="283" t="e">
        <f t="shared" si="797"/>
        <v>#N/A</v>
      </c>
      <c r="M3475" s="283">
        <f t="shared" si="798"/>
        <v>0</v>
      </c>
      <c r="N3475" s="283" t="e">
        <f t="shared" si="799"/>
        <v>#N/A</v>
      </c>
      <c r="O3475" s="283">
        <f t="shared" si="800"/>
        <v>0</v>
      </c>
      <c r="P3475" s="21">
        <f t="shared" si="792"/>
        <v>0.13383449155489124</v>
      </c>
      <c r="Q3475" s="21">
        <f t="shared" si="793"/>
        <v>1.3521540118753073</v>
      </c>
      <c r="R3475">
        <f t="shared" si="794"/>
        <v>1.1856283047139096</v>
      </c>
      <c r="S3475" s="296">
        <f t="shared" si="801"/>
        <v>0.21455704201460357</v>
      </c>
      <c r="T3475" s="283">
        <f t="shared" si="802"/>
        <v>0.21455704201460357</v>
      </c>
    </row>
    <row r="3476" spans="1:20" x14ac:dyDescent="0.25">
      <c r="A3476" s="286">
        <v>43245</v>
      </c>
      <c r="B3476" s="1">
        <f t="shared" si="795"/>
        <v>5</v>
      </c>
      <c r="C3476" s="285">
        <v>18</v>
      </c>
      <c r="D3476" t="s">
        <v>714</v>
      </c>
      <c r="F3476" s="16">
        <v>84</v>
      </c>
      <c r="G3476" t="str">
        <f t="shared" si="789"/>
        <v>Cooling</v>
      </c>
      <c r="H3476" s="283">
        <f>IF(G3476="heating",F3476*Assumptions!M$4+Assumptions!M$7,0)</f>
        <v>0</v>
      </c>
      <c r="I3476" s="15">
        <f t="shared" si="790"/>
        <v>0.98182363790757687</v>
      </c>
      <c r="J3476" s="15">
        <f t="shared" si="791"/>
        <v>1.0078033906966741</v>
      </c>
      <c r="K3476" s="283">
        <f t="shared" si="796"/>
        <v>0</v>
      </c>
      <c r="L3476" s="283" t="e">
        <f t="shared" si="797"/>
        <v>#N/A</v>
      </c>
      <c r="M3476" s="283">
        <f t="shared" si="798"/>
        <v>0</v>
      </c>
      <c r="N3476" s="283" t="e">
        <f t="shared" si="799"/>
        <v>#N/A</v>
      </c>
      <c r="O3476" s="283">
        <f t="shared" si="800"/>
        <v>0</v>
      </c>
      <c r="P3476" s="21">
        <f t="shared" si="792"/>
        <v>0.13383449155489124</v>
      </c>
      <c r="Q3476" s="21">
        <f t="shared" si="793"/>
        <v>1.5598916921549892</v>
      </c>
      <c r="R3476">
        <f t="shared" si="794"/>
        <v>1.1856283047139096</v>
      </c>
      <c r="S3476" s="296">
        <f t="shared" si="801"/>
        <v>0.24752043361373621</v>
      </c>
      <c r="T3476" s="283">
        <f t="shared" si="802"/>
        <v>0.24752043361373621</v>
      </c>
    </row>
    <row r="3477" spans="1:20" x14ac:dyDescent="0.25">
      <c r="A3477" s="286">
        <v>43245</v>
      </c>
      <c r="B3477" s="1">
        <f t="shared" si="795"/>
        <v>5</v>
      </c>
      <c r="C3477" s="285">
        <v>19</v>
      </c>
      <c r="D3477" t="s">
        <v>714</v>
      </c>
      <c r="F3477" s="16">
        <v>77</v>
      </c>
      <c r="G3477" t="str">
        <f t="shared" si="789"/>
        <v>Cooling</v>
      </c>
      <c r="H3477" s="283">
        <f>IF(G3477="heating",F3477*Assumptions!M$4+Assumptions!M$7,0)</f>
        <v>0</v>
      </c>
      <c r="I3477" s="15">
        <f t="shared" si="790"/>
        <v>0.98418842963438757</v>
      </c>
      <c r="J3477" s="15">
        <f t="shared" si="791"/>
        <v>1.0078033906966741</v>
      </c>
      <c r="K3477" s="283">
        <f t="shared" si="796"/>
        <v>0</v>
      </c>
      <c r="L3477" s="283" t="e">
        <f t="shared" si="797"/>
        <v>#N/A</v>
      </c>
      <c r="M3477" s="283">
        <f t="shared" si="798"/>
        <v>0</v>
      </c>
      <c r="N3477" s="283" t="e">
        <f t="shared" si="799"/>
        <v>#N/A</v>
      </c>
      <c r="O3477" s="283">
        <f t="shared" si="800"/>
        <v>0</v>
      </c>
      <c r="P3477" s="21">
        <f t="shared" si="792"/>
        <v>7.1952934165366855E-2</v>
      </c>
      <c r="Q3477" s="21">
        <f t="shared" si="793"/>
        <v>1.6764212681468484</v>
      </c>
      <c r="R3477">
        <f t="shared" si="794"/>
        <v>1.1856283047139096</v>
      </c>
      <c r="S3477" s="296">
        <f t="shared" si="801"/>
        <v>0.14301455180050018</v>
      </c>
      <c r="T3477" s="283">
        <f t="shared" si="802"/>
        <v>0.14301455180050018</v>
      </c>
    </row>
    <row r="3478" spans="1:20" x14ac:dyDescent="0.25">
      <c r="A3478" s="286">
        <v>43245</v>
      </c>
      <c r="B3478" s="1">
        <f t="shared" si="795"/>
        <v>5</v>
      </c>
      <c r="C3478" s="285">
        <v>20</v>
      </c>
      <c r="D3478" t="s">
        <v>714</v>
      </c>
      <c r="F3478" s="16">
        <v>73</v>
      </c>
      <c r="G3478" t="str">
        <f t="shared" si="789"/>
        <v>Cooling</v>
      </c>
      <c r="H3478" s="283">
        <f>IF(G3478="heating",F3478*Assumptions!M$4+Assumptions!M$7,0)</f>
        <v>0</v>
      </c>
      <c r="I3478" s="15">
        <f t="shared" si="790"/>
        <v>0.97071962311712034</v>
      </c>
      <c r="J3478" s="15">
        <f t="shared" si="791"/>
        <v>1.0078033906966741</v>
      </c>
      <c r="K3478" s="283">
        <f t="shared" si="796"/>
        <v>0</v>
      </c>
      <c r="L3478" s="283" t="e">
        <f t="shared" si="797"/>
        <v>#N/A</v>
      </c>
      <c r="M3478" s="283">
        <f t="shared" si="798"/>
        <v>0</v>
      </c>
      <c r="N3478" s="283" t="e">
        <f t="shared" si="799"/>
        <v>#N/A</v>
      </c>
      <c r="O3478" s="283">
        <f t="shared" si="800"/>
        <v>0</v>
      </c>
      <c r="P3478" s="21">
        <f t="shared" si="792"/>
        <v>5.0300820493010656E-2</v>
      </c>
      <c r="Q3478" s="21">
        <f t="shared" si="793"/>
        <v>1.52436960139122</v>
      </c>
      <c r="R3478">
        <f t="shared" si="794"/>
        <v>1.1856283047139096</v>
      </c>
      <c r="S3478" s="296">
        <f t="shared" si="801"/>
        <v>9.0910470942968682E-2</v>
      </c>
      <c r="T3478" s="283">
        <f t="shared" si="802"/>
        <v>9.0910470942968682E-2</v>
      </c>
    </row>
    <row r="3479" spans="1:20" x14ac:dyDescent="0.25">
      <c r="A3479" s="286">
        <v>43245</v>
      </c>
      <c r="B3479" s="1">
        <f t="shared" si="795"/>
        <v>5</v>
      </c>
      <c r="C3479" s="285">
        <v>21</v>
      </c>
      <c r="D3479" t="s">
        <v>714</v>
      </c>
      <c r="F3479" s="16">
        <v>70</v>
      </c>
      <c r="G3479" t="str">
        <f t="shared" si="789"/>
        <v>Cooling</v>
      </c>
      <c r="H3479" s="283">
        <f>IF(G3479="heating",F3479*Assumptions!M$4+Assumptions!M$7,0)</f>
        <v>0</v>
      </c>
      <c r="I3479" s="15">
        <f t="shared" si="790"/>
        <v>0.95751150862929935</v>
      </c>
      <c r="J3479" s="15">
        <f t="shared" si="791"/>
        <v>1.0078033906966741</v>
      </c>
      <c r="K3479" s="283">
        <f t="shared" si="796"/>
        <v>0</v>
      </c>
      <c r="L3479" s="283">
        <f t="shared" si="797"/>
        <v>4.3818232651749627</v>
      </c>
      <c r="M3479" s="283">
        <f t="shared" si="798"/>
        <v>0</v>
      </c>
      <c r="N3479" s="283">
        <f t="shared" si="799"/>
        <v>4.3585758300027857</v>
      </c>
      <c r="O3479" s="283">
        <f t="shared" si="800"/>
        <v>0</v>
      </c>
      <c r="P3479" s="21">
        <f t="shared" si="792"/>
        <v>4.0604560274080326E-2</v>
      </c>
      <c r="Q3479" s="21">
        <f t="shared" si="793"/>
        <v>1.4448604713749031</v>
      </c>
      <c r="R3479">
        <f t="shared" si="794"/>
        <v>1.1856283047139096</v>
      </c>
      <c r="S3479" s="296">
        <f t="shared" si="801"/>
        <v>6.9558351388896156E-2</v>
      </c>
      <c r="T3479" s="283">
        <f t="shared" si="802"/>
        <v>6.9558351388896156E-2</v>
      </c>
    </row>
    <row r="3480" spans="1:20" x14ac:dyDescent="0.25">
      <c r="A3480" s="286">
        <v>43245</v>
      </c>
      <c r="B3480" s="1">
        <f t="shared" si="795"/>
        <v>5</v>
      </c>
      <c r="C3480" s="285">
        <v>22</v>
      </c>
      <c r="D3480" t="s">
        <v>714</v>
      </c>
      <c r="F3480" s="16">
        <v>68</v>
      </c>
      <c r="G3480" t="str">
        <f t="shared" si="789"/>
        <v>Cooling</v>
      </c>
      <c r="H3480" s="283">
        <f>IF(G3480="heating",F3480*Assumptions!M$4+Assumptions!M$7,0)</f>
        <v>0</v>
      </c>
      <c r="I3480" s="15">
        <f t="shared" si="790"/>
        <v>0.9426530227543114</v>
      </c>
      <c r="J3480" s="15">
        <f t="shared" si="791"/>
        <v>1.0078033906966741</v>
      </c>
      <c r="K3480" s="283">
        <f t="shared" si="796"/>
        <v>0</v>
      </c>
      <c r="L3480" s="283">
        <f t="shared" si="797"/>
        <v>4.3818232651749627</v>
      </c>
      <c r="M3480" s="283">
        <f t="shared" si="798"/>
        <v>0</v>
      </c>
      <c r="N3480" s="283">
        <f t="shared" si="799"/>
        <v>4.3585758300027857</v>
      </c>
      <c r="O3480" s="283">
        <f t="shared" si="800"/>
        <v>0</v>
      </c>
      <c r="P3480" s="21">
        <f t="shared" si="792"/>
        <v>3.7256017764001337E-2</v>
      </c>
      <c r="Q3480" s="21">
        <f t="shared" si="793"/>
        <v>1.2427137171080138</v>
      </c>
      <c r="R3480">
        <f t="shared" si="794"/>
        <v>1.1856283047139096</v>
      </c>
      <c r="S3480" s="296">
        <f t="shared" si="801"/>
        <v>5.4892888325580577E-2</v>
      </c>
      <c r="T3480" s="283">
        <f t="shared" si="802"/>
        <v>5.4892888325580577E-2</v>
      </c>
    </row>
    <row r="3481" spans="1:20" x14ac:dyDescent="0.25">
      <c r="A3481" s="286">
        <v>43245</v>
      </c>
      <c r="B3481" s="1">
        <f t="shared" si="795"/>
        <v>5</v>
      </c>
      <c r="C3481" s="285">
        <v>23</v>
      </c>
      <c r="D3481" t="s">
        <v>713</v>
      </c>
      <c r="F3481" s="16">
        <v>66</v>
      </c>
      <c r="G3481" t="str">
        <f t="shared" si="789"/>
        <v>Cooling</v>
      </c>
      <c r="H3481" s="283">
        <f>IF(G3481="heating",F3481*Assumptions!M$4+Assumptions!M$7,0)</f>
        <v>0</v>
      </c>
      <c r="I3481" s="15">
        <f t="shared" si="790"/>
        <v>0.94450710149963013</v>
      </c>
      <c r="J3481" s="15">
        <f t="shared" si="791"/>
        <v>1.0078033906966741</v>
      </c>
      <c r="K3481" s="283">
        <f t="shared" si="796"/>
        <v>0</v>
      </c>
      <c r="L3481" s="283">
        <f t="shared" si="797"/>
        <v>4.3818232651749627</v>
      </c>
      <c r="M3481" s="283">
        <f t="shared" si="798"/>
        <v>0</v>
      </c>
      <c r="N3481" s="283">
        <f t="shared" si="799"/>
        <v>4.3585758300027857</v>
      </c>
      <c r="O3481" s="283">
        <f t="shared" si="800"/>
        <v>0</v>
      </c>
      <c r="P3481" s="21">
        <f t="shared" si="792"/>
        <v>3.6399980029288459E-2</v>
      </c>
      <c r="Q3481" s="21">
        <f t="shared" si="793"/>
        <v>1.0297519246597011</v>
      </c>
      <c r="R3481">
        <f t="shared" si="794"/>
        <v>1.1856283047139096</v>
      </c>
      <c r="S3481" s="296">
        <f t="shared" si="801"/>
        <v>4.4440845862747873E-2</v>
      </c>
      <c r="T3481" s="283">
        <f t="shared" si="802"/>
        <v>4.4440845862747873E-2</v>
      </c>
    </row>
    <row r="3482" spans="1:20" x14ac:dyDescent="0.25">
      <c r="A3482" s="286">
        <v>43246</v>
      </c>
      <c r="B3482" s="1">
        <f t="shared" si="795"/>
        <v>6</v>
      </c>
      <c r="C3482" s="285">
        <v>0</v>
      </c>
      <c r="D3482" t="s">
        <v>713</v>
      </c>
      <c r="F3482" s="16">
        <v>64</v>
      </c>
      <c r="G3482" t="str">
        <f t="shared" si="789"/>
        <v>Cooling</v>
      </c>
      <c r="H3482" s="283">
        <f>IF(G3482="heating",F3482*Assumptions!M$4+Assumptions!M$7,0)</f>
        <v>0</v>
      </c>
      <c r="I3482" s="15">
        <f t="shared" si="790"/>
        <v>0.97481507806017154</v>
      </c>
      <c r="J3482" s="15">
        <f t="shared" si="791"/>
        <v>0.9885470267915587</v>
      </c>
      <c r="K3482" s="283">
        <f t="shared" si="796"/>
        <v>0</v>
      </c>
      <c r="L3482" s="283">
        <f t="shared" si="797"/>
        <v>4.3818232651749627</v>
      </c>
      <c r="M3482" s="283">
        <f t="shared" si="798"/>
        <v>0</v>
      </c>
      <c r="N3482" s="283">
        <f t="shared" si="799"/>
        <v>4.3585758300027857</v>
      </c>
      <c r="O3482" s="283">
        <f t="shared" si="800"/>
        <v>0</v>
      </c>
      <c r="P3482" s="21">
        <f t="shared" si="792"/>
        <v>3.8036447069942136E-2</v>
      </c>
      <c r="Q3482" s="21">
        <f t="shared" si="793"/>
        <v>0.90668853391740301</v>
      </c>
      <c r="R3482">
        <f t="shared" si="794"/>
        <v>1.0112882868167345</v>
      </c>
      <c r="S3482" s="296">
        <f t="shared" si="801"/>
        <v>3.487651195210744E-2</v>
      </c>
      <c r="T3482" s="283">
        <f t="shared" si="802"/>
        <v>3.487651195210744E-2</v>
      </c>
    </row>
    <row r="3483" spans="1:20" x14ac:dyDescent="0.25">
      <c r="A3483" s="286">
        <v>43246</v>
      </c>
      <c r="B3483" s="1">
        <f t="shared" si="795"/>
        <v>6</v>
      </c>
      <c r="C3483" s="285">
        <v>1</v>
      </c>
      <c r="D3483" t="s">
        <v>713</v>
      </c>
      <c r="F3483" s="16">
        <v>63</v>
      </c>
      <c r="G3483" t="str">
        <f t="shared" si="789"/>
        <v>Cooling</v>
      </c>
      <c r="H3483" s="283">
        <f>IF(G3483="heating",F3483*Assumptions!M$4+Assumptions!M$7,0)</f>
        <v>0</v>
      </c>
      <c r="I3483" s="15">
        <f t="shared" si="790"/>
        <v>1.012242869806885</v>
      </c>
      <c r="J3483" s="15">
        <f t="shared" si="791"/>
        <v>0.9885470267915587</v>
      </c>
      <c r="K3483" s="283">
        <f t="shared" si="796"/>
        <v>0</v>
      </c>
      <c r="L3483" s="283">
        <f t="shared" si="797"/>
        <v>4.3818232651749627</v>
      </c>
      <c r="M3483" s="283">
        <f t="shared" si="798"/>
        <v>0</v>
      </c>
      <c r="N3483" s="283">
        <f t="shared" si="799"/>
        <v>4.3585758300027857</v>
      </c>
      <c r="O3483" s="283">
        <f t="shared" si="800"/>
        <v>0</v>
      </c>
      <c r="P3483" s="21">
        <f t="shared" si="792"/>
        <v>3.9789369881031433E-2</v>
      </c>
      <c r="Q3483" s="21">
        <f t="shared" si="793"/>
        <v>0.81803459285312596</v>
      </c>
      <c r="R3483">
        <f t="shared" si="794"/>
        <v>1.0112882868167345</v>
      </c>
      <c r="S3483" s="296">
        <f t="shared" si="801"/>
        <v>3.2916504352353999E-2</v>
      </c>
      <c r="T3483" s="283">
        <f t="shared" si="802"/>
        <v>3.2916504352353999E-2</v>
      </c>
    </row>
    <row r="3484" spans="1:20" x14ac:dyDescent="0.25">
      <c r="A3484" s="286">
        <v>43246</v>
      </c>
      <c r="B3484" s="1">
        <f t="shared" si="795"/>
        <v>6</v>
      </c>
      <c r="C3484" s="285">
        <v>2</v>
      </c>
      <c r="D3484" t="s">
        <v>713</v>
      </c>
      <c r="F3484" s="16">
        <v>63</v>
      </c>
      <c r="G3484" t="str">
        <f t="shared" si="789"/>
        <v>Cooling</v>
      </c>
      <c r="H3484" s="283">
        <f>IF(G3484="heating",F3484*Assumptions!M$4+Assumptions!M$7,0)</f>
        <v>0</v>
      </c>
      <c r="I3484" s="15">
        <f t="shared" si="790"/>
        <v>1.0509704703585963</v>
      </c>
      <c r="J3484" s="15">
        <f t="shared" si="791"/>
        <v>0.9885470267915587</v>
      </c>
      <c r="K3484" s="283">
        <f t="shared" si="796"/>
        <v>0</v>
      </c>
      <c r="L3484" s="283">
        <f t="shared" si="797"/>
        <v>4.3818232651749627</v>
      </c>
      <c r="M3484" s="283">
        <f t="shared" si="798"/>
        <v>0</v>
      </c>
      <c r="N3484" s="283">
        <f t="shared" si="799"/>
        <v>4.3585758300027857</v>
      </c>
      <c r="O3484" s="283">
        <f t="shared" si="800"/>
        <v>0</v>
      </c>
      <c r="P3484" s="21">
        <f t="shared" si="792"/>
        <v>3.9789369881031433E-2</v>
      </c>
      <c r="Q3484" s="21">
        <f t="shared" si="793"/>
        <v>0.74507607494346417</v>
      </c>
      <c r="R3484">
        <f t="shared" si="794"/>
        <v>1.0112882868167345</v>
      </c>
      <c r="S3484" s="296">
        <f t="shared" si="801"/>
        <v>2.998076130029231E-2</v>
      </c>
      <c r="T3484" s="283">
        <f t="shared" si="802"/>
        <v>2.998076130029231E-2</v>
      </c>
    </row>
    <row r="3485" spans="1:20" x14ac:dyDescent="0.25">
      <c r="A3485" s="286">
        <v>43246</v>
      </c>
      <c r="B3485" s="1">
        <f t="shared" si="795"/>
        <v>6</v>
      </c>
      <c r="C3485" s="285">
        <v>3</v>
      </c>
      <c r="D3485" t="s">
        <v>713</v>
      </c>
      <c r="F3485" s="16">
        <v>61</v>
      </c>
      <c r="G3485" t="str">
        <f t="shared" si="789"/>
        <v>Cooling</v>
      </c>
      <c r="H3485" s="283">
        <f>IF(G3485="heating",F3485*Assumptions!M$4+Assumptions!M$7,0)</f>
        <v>0</v>
      </c>
      <c r="I3485" s="15">
        <f t="shared" si="790"/>
        <v>1.0924036124451033</v>
      </c>
      <c r="J3485" s="15">
        <f t="shared" si="791"/>
        <v>0.9885470267915587</v>
      </c>
      <c r="K3485" s="283">
        <f t="shared" si="796"/>
        <v>0</v>
      </c>
      <c r="L3485" s="283">
        <f t="shared" si="797"/>
        <v>4.3818232651749627</v>
      </c>
      <c r="M3485" s="283">
        <f t="shared" si="798"/>
        <v>0</v>
      </c>
      <c r="N3485" s="283">
        <f t="shared" si="799"/>
        <v>4.3585758300027857</v>
      </c>
      <c r="O3485" s="283">
        <f t="shared" si="800"/>
        <v>0</v>
      </c>
      <c r="P3485" s="21">
        <f t="shared" si="792"/>
        <v>4.5164594084734722E-2</v>
      </c>
      <c r="Q3485" s="21">
        <f t="shared" si="793"/>
        <v>0.69158980876382303</v>
      </c>
      <c r="R3485">
        <f t="shared" si="794"/>
        <v>1.0112882868167345</v>
      </c>
      <c r="S3485" s="296">
        <f t="shared" si="801"/>
        <v>3.1587966835050552E-2</v>
      </c>
      <c r="T3485" s="283">
        <f t="shared" si="802"/>
        <v>3.1587966835050552E-2</v>
      </c>
    </row>
    <row r="3486" spans="1:20" x14ac:dyDescent="0.25">
      <c r="A3486" s="286">
        <v>43246</v>
      </c>
      <c r="B3486" s="1">
        <f t="shared" si="795"/>
        <v>6</v>
      </c>
      <c r="C3486" s="285">
        <v>4</v>
      </c>
      <c r="D3486" t="s">
        <v>713</v>
      </c>
      <c r="F3486" s="16">
        <v>61</v>
      </c>
      <c r="G3486" t="str">
        <f t="shared" si="789"/>
        <v>Cooling</v>
      </c>
      <c r="H3486" s="283">
        <f>IF(G3486="heating",F3486*Assumptions!M$4+Assumptions!M$7,0)</f>
        <v>0</v>
      </c>
      <c r="I3486" s="15">
        <f t="shared" si="790"/>
        <v>1.1348296917927807</v>
      </c>
      <c r="J3486" s="15">
        <f t="shared" si="791"/>
        <v>0.9885470267915587</v>
      </c>
      <c r="K3486" s="283">
        <f t="shared" si="796"/>
        <v>0</v>
      </c>
      <c r="L3486" s="283">
        <f t="shared" si="797"/>
        <v>4.3818232651749627</v>
      </c>
      <c r="M3486" s="283">
        <f t="shared" si="798"/>
        <v>0</v>
      </c>
      <c r="N3486" s="283">
        <f t="shared" si="799"/>
        <v>4.3585758300027857</v>
      </c>
      <c r="O3486" s="283">
        <f t="shared" si="800"/>
        <v>0</v>
      </c>
      <c r="P3486" s="21">
        <f t="shared" si="792"/>
        <v>4.5164594084734722E-2</v>
      </c>
      <c r="Q3486" s="21">
        <f t="shared" si="793"/>
        <v>0.6473875548762833</v>
      </c>
      <c r="R3486">
        <f t="shared" si="794"/>
        <v>1.0112882868167345</v>
      </c>
      <c r="S3486" s="296">
        <f t="shared" si="801"/>
        <v>2.9569054306061979E-2</v>
      </c>
      <c r="T3486" s="283">
        <f t="shared" si="802"/>
        <v>2.9569054306061979E-2</v>
      </c>
    </row>
    <row r="3487" spans="1:20" x14ac:dyDescent="0.25">
      <c r="A3487" s="286">
        <v>43246</v>
      </c>
      <c r="B3487" s="1">
        <f t="shared" si="795"/>
        <v>6</v>
      </c>
      <c r="C3487" s="285">
        <v>5</v>
      </c>
      <c r="D3487" t="s">
        <v>713</v>
      </c>
      <c r="F3487" s="16">
        <v>61</v>
      </c>
      <c r="G3487" t="str">
        <f t="shared" si="789"/>
        <v>Cooling</v>
      </c>
      <c r="H3487" s="283">
        <f>IF(G3487="heating",F3487*Assumptions!M$4+Assumptions!M$7,0)</f>
        <v>0</v>
      </c>
      <c r="I3487" s="15">
        <f t="shared" si="790"/>
        <v>1.1635558681477385</v>
      </c>
      <c r="J3487" s="15">
        <f t="shared" si="791"/>
        <v>0.9885470267915587</v>
      </c>
      <c r="K3487" s="283">
        <f t="shared" si="796"/>
        <v>0</v>
      </c>
      <c r="L3487" s="283">
        <f t="shared" si="797"/>
        <v>4.3818232651749627</v>
      </c>
      <c r="M3487" s="283">
        <f t="shared" si="798"/>
        <v>0</v>
      </c>
      <c r="N3487" s="283">
        <f t="shared" si="799"/>
        <v>4.3585758300027857</v>
      </c>
      <c r="O3487" s="283">
        <f t="shared" si="800"/>
        <v>0</v>
      </c>
      <c r="P3487" s="21">
        <f t="shared" si="792"/>
        <v>4.5164594084734722E-2</v>
      </c>
      <c r="Q3487" s="21">
        <f t="shared" si="793"/>
        <v>0.72139578924615555</v>
      </c>
      <c r="R3487">
        <f t="shared" si="794"/>
        <v>1.0112882868167345</v>
      </c>
      <c r="S3487" s="296">
        <f t="shared" si="801"/>
        <v>3.2949337854448563E-2</v>
      </c>
      <c r="T3487" s="283">
        <f t="shared" si="802"/>
        <v>3.2949337854448563E-2</v>
      </c>
    </row>
    <row r="3488" spans="1:20" x14ac:dyDescent="0.25">
      <c r="A3488" s="286">
        <v>43246</v>
      </c>
      <c r="B3488" s="1">
        <f t="shared" si="795"/>
        <v>6</v>
      </c>
      <c r="C3488" s="285">
        <v>6</v>
      </c>
      <c r="D3488" t="s">
        <v>713</v>
      </c>
      <c r="F3488" s="16">
        <v>64</v>
      </c>
      <c r="G3488" t="str">
        <f t="shared" si="789"/>
        <v>Cooling</v>
      </c>
      <c r="H3488" s="283">
        <f>IF(G3488="heating",F3488*Assumptions!M$4+Assumptions!M$7,0)</f>
        <v>0</v>
      </c>
      <c r="I3488" s="15">
        <f t="shared" si="790"/>
        <v>1.2083911162615524</v>
      </c>
      <c r="J3488" s="15">
        <f t="shared" si="791"/>
        <v>0.9885470267915587</v>
      </c>
      <c r="K3488" s="283">
        <f t="shared" si="796"/>
        <v>0</v>
      </c>
      <c r="L3488" s="283">
        <f t="shared" si="797"/>
        <v>4.3818232651749627</v>
      </c>
      <c r="M3488" s="283">
        <f t="shared" si="798"/>
        <v>0</v>
      </c>
      <c r="N3488" s="283">
        <f t="shared" si="799"/>
        <v>4.3585758300027857</v>
      </c>
      <c r="O3488" s="283">
        <f t="shared" si="800"/>
        <v>0</v>
      </c>
      <c r="P3488" s="21">
        <f t="shared" si="792"/>
        <v>3.8036447069942136E-2</v>
      </c>
      <c r="Q3488" s="21">
        <f t="shared" si="793"/>
        <v>0.87787080972652631</v>
      </c>
      <c r="R3488">
        <f t="shared" si="794"/>
        <v>1.0112882868167345</v>
      </c>
      <c r="S3488" s="296">
        <f t="shared" si="801"/>
        <v>3.3768014750942661E-2</v>
      </c>
      <c r="T3488" s="283">
        <f t="shared" si="802"/>
        <v>3.3768014750942661E-2</v>
      </c>
    </row>
    <row r="3489" spans="1:20" x14ac:dyDescent="0.25">
      <c r="A3489" s="286">
        <v>43246</v>
      </c>
      <c r="B3489" s="1">
        <f t="shared" si="795"/>
        <v>6</v>
      </c>
      <c r="C3489" s="285">
        <v>7</v>
      </c>
      <c r="D3489" t="s">
        <v>713</v>
      </c>
      <c r="F3489" s="16">
        <v>70</v>
      </c>
      <c r="G3489" t="str">
        <f t="shared" si="789"/>
        <v>Cooling</v>
      </c>
      <c r="H3489" s="283">
        <f>IF(G3489="heating",F3489*Assumptions!M$4+Assumptions!M$7,0)</f>
        <v>0</v>
      </c>
      <c r="I3489" s="15">
        <f t="shared" si="790"/>
        <v>1.1637425769249583</v>
      </c>
      <c r="J3489" s="15">
        <f t="shared" si="791"/>
        <v>0.9885470267915587</v>
      </c>
      <c r="K3489" s="283">
        <f t="shared" si="796"/>
        <v>0</v>
      </c>
      <c r="L3489" s="283">
        <f t="shared" si="797"/>
        <v>4.3818232651749627</v>
      </c>
      <c r="M3489" s="283">
        <f t="shared" si="798"/>
        <v>0</v>
      </c>
      <c r="N3489" s="283">
        <f t="shared" si="799"/>
        <v>4.3585758300027857</v>
      </c>
      <c r="O3489" s="283">
        <f t="shared" si="800"/>
        <v>0</v>
      </c>
      <c r="P3489" s="21">
        <f t="shared" si="792"/>
        <v>4.0604560274080326E-2</v>
      </c>
      <c r="Q3489" s="21">
        <f t="shared" si="793"/>
        <v>0.97331382064367777</v>
      </c>
      <c r="R3489">
        <f t="shared" si="794"/>
        <v>1.0112882868167345</v>
      </c>
      <c r="S3489" s="296">
        <f t="shared" si="801"/>
        <v>3.9967103850007527E-2</v>
      </c>
      <c r="T3489" s="283">
        <f t="shared" si="802"/>
        <v>3.9967103850007527E-2</v>
      </c>
    </row>
    <row r="3490" spans="1:20" x14ac:dyDescent="0.25">
      <c r="A3490" s="286">
        <v>43246</v>
      </c>
      <c r="B3490" s="1">
        <f t="shared" si="795"/>
        <v>6</v>
      </c>
      <c r="C3490" s="285">
        <v>8</v>
      </c>
      <c r="D3490" t="s">
        <v>713</v>
      </c>
      <c r="F3490" s="16">
        <v>73</v>
      </c>
      <c r="G3490" t="str">
        <f t="shared" si="789"/>
        <v>Cooling</v>
      </c>
      <c r="H3490" s="283">
        <f>IF(G3490="heating",F3490*Assumptions!M$4+Assumptions!M$7,0)</f>
        <v>0</v>
      </c>
      <c r="I3490" s="15">
        <f t="shared" si="790"/>
        <v>1.094193721037565</v>
      </c>
      <c r="J3490" s="15">
        <f t="shared" si="791"/>
        <v>0.9885470267915587</v>
      </c>
      <c r="K3490" s="283">
        <f t="shared" si="796"/>
        <v>0</v>
      </c>
      <c r="L3490" s="283" t="e">
        <f t="shared" si="797"/>
        <v>#N/A</v>
      </c>
      <c r="M3490" s="283">
        <f t="shared" si="798"/>
        <v>0</v>
      </c>
      <c r="N3490" s="283" t="e">
        <f t="shared" si="799"/>
        <v>#N/A</v>
      </c>
      <c r="O3490" s="283">
        <f t="shared" si="800"/>
        <v>0</v>
      </c>
      <c r="P3490" s="21">
        <f t="shared" si="792"/>
        <v>5.0300820493010656E-2</v>
      </c>
      <c r="Q3490" s="21">
        <f t="shared" si="793"/>
        <v>0.94940007506179924</v>
      </c>
      <c r="R3490">
        <f t="shared" si="794"/>
        <v>1.0112882868167345</v>
      </c>
      <c r="S3490" s="296">
        <f t="shared" si="801"/>
        <v>4.829468169270202E-2</v>
      </c>
      <c r="T3490" s="283">
        <f t="shared" si="802"/>
        <v>4.829468169270202E-2</v>
      </c>
    </row>
    <row r="3491" spans="1:20" x14ac:dyDescent="0.25">
      <c r="A3491" s="286">
        <v>43246</v>
      </c>
      <c r="B3491" s="1">
        <f t="shared" si="795"/>
        <v>6</v>
      </c>
      <c r="C3491" s="285">
        <v>9</v>
      </c>
      <c r="D3491" t="s">
        <v>713</v>
      </c>
      <c r="F3491" s="16">
        <v>79</v>
      </c>
      <c r="G3491" t="str">
        <f t="shared" si="789"/>
        <v>Cooling</v>
      </c>
      <c r="H3491" s="283">
        <f>IF(G3491="heating",F3491*Assumptions!M$4+Assumptions!M$7,0)</f>
        <v>0</v>
      </c>
      <c r="I3491" s="15">
        <f t="shared" si="790"/>
        <v>1.0343009000871222</v>
      </c>
      <c r="J3491" s="15">
        <f t="shared" si="791"/>
        <v>0.9885470267915587</v>
      </c>
      <c r="K3491" s="283">
        <f t="shared" si="796"/>
        <v>0</v>
      </c>
      <c r="L3491" s="283" t="e">
        <f t="shared" si="797"/>
        <v>#N/A</v>
      </c>
      <c r="M3491" s="283">
        <f t="shared" si="798"/>
        <v>0</v>
      </c>
      <c r="N3491" s="283" t="e">
        <f t="shared" si="799"/>
        <v>#N/A</v>
      </c>
      <c r="O3491" s="283">
        <f t="shared" si="800"/>
        <v>0</v>
      </c>
      <c r="P3491" s="21">
        <f t="shared" si="792"/>
        <v>8.6517748164594233E-2</v>
      </c>
      <c r="Q3491" s="21">
        <f t="shared" si="793"/>
        <v>0.8408485371888097</v>
      </c>
      <c r="R3491">
        <f t="shared" si="794"/>
        <v>1.0112882868167345</v>
      </c>
      <c r="S3491" s="296">
        <f t="shared" si="801"/>
        <v>7.3569525909072508E-2</v>
      </c>
      <c r="T3491" s="283">
        <f t="shared" si="802"/>
        <v>7.3569525909072508E-2</v>
      </c>
    </row>
    <row r="3492" spans="1:20" x14ac:dyDescent="0.25">
      <c r="A3492" s="286">
        <v>43246</v>
      </c>
      <c r="B3492" s="1">
        <f t="shared" si="795"/>
        <v>6</v>
      </c>
      <c r="C3492" s="285">
        <v>10</v>
      </c>
      <c r="D3492" t="s">
        <v>713</v>
      </c>
      <c r="F3492" s="16">
        <v>81</v>
      </c>
      <c r="G3492" t="str">
        <f t="shared" si="789"/>
        <v>Cooling</v>
      </c>
      <c r="H3492" s="283">
        <f>IF(G3492="heating",F3492*Assumptions!M$4+Assumptions!M$7,0)</f>
        <v>0</v>
      </c>
      <c r="I3492" s="15">
        <f t="shared" si="790"/>
        <v>0.98112329028689171</v>
      </c>
      <c r="J3492" s="15">
        <f t="shared" si="791"/>
        <v>0.9885470267915587</v>
      </c>
      <c r="K3492" s="283">
        <f t="shared" si="796"/>
        <v>0</v>
      </c>
      <c r="L3492" s="283" t="e">
        <f t="shared" si="797"/>
        <v>#N/A</v>
      </c>
      <c r="M3492" s="283">
        <f t="shared" si="798"/>
        <v>0</v>
      </c>
      <c r="N3492" s="283" t="e">
        <f t="shared" si="799"/>
        <v>#N/A</v>
      </c>
      <c r="O3492" s="283">
        <f t="shared" si="800"/>
        <v>0</v>
      </c>
      <c r="P3492" s="21">
        <f t="shared" si="792"/>
        <v>0.10357506693918861</v>
      </c>
      <c r="Q3492" s="21">
        <f t="shared" si="793"/>
        <v>0.74504051125983206</v>
      </c>
      <c r="R3492">
        <f t="shared" si="794"/>
        <v>1.0112882868167345</v>
      </c>
      <c r="S3492" s="296">
        <f t="shared" si="801"/>
        <v>7.8038711062994939E-2</v>
      </c>
      <c r="T3492" s="283">
        <f t="shared" si="802"/>
        <v>7.8038711062994939E-2</v>
      </c>
    </row>
    <row r="3493" spans="1:20" x14ac:dyDescent="0.25">
      <c r="A3493" s="286">
        <v>43246</v>
      </c>
      <c r="B3493" s="1">
        <f t="shared" si="795"/>
        <v>6</v>
      </c>
      <c r="C3493" s="285">
        <v>11</v>
      </c>
      <c r="D3493" t="s">
        <v>713</v>
      </c>
      <c r="F3493" s="16">
        <v>84</v>
      </c>
      <c r="G3493" t="str">
        <f t="shared" si="789"/>
        <v>Cooling</v>
      </c>
      <c r="H3493" s="283">
        <f>IF(G3493="heating",F3493*Assumptions!M$4+Assumptions!M$7,0)</f>
        <v>0</v>
      </c>
      <c r="I3493" s="15">
        <f t="shared" si="790"/>
        <v>0.94956163997961163</v>
      </c>
      <c r="J3493" s="15">
        <f t="shared" si="791"/>
        <v>0.9885470267915587</v>
      </c>
      <c r="K3493" s="283">
        <f t="shared" si="796"/>
        <v>0</v>
      </c>
      <c r="L3493" s="283" t="e">
        <f t="shared" si="797"/>
        <v>#N/A</v>
      </c>
      <c r="M3493" s="283">
        <f t="shared" si="798"/>
        <v>0</v>
      </c>
      <c r="N3493" s="283" t="e">
        <f t="shared" si="799"/>
        <v>#N/A</v>
      </c>
      <c r="O3493" s="283">
        <f t="shared" si="800"/>
        <v>0</v>
      </c>
      <c r="P3493" s="21">
        <f t="shared" si="792"/>
        <v>0.13383449155489124</v>
      </c>
      <c r="Q3493" s="21">
        <f t="shared" si="793"/>
        <v>0.72850690893675296</v>
      </c>
      <c r="R3493">
        <f t="shared" si="794"/>
        <v>1.0112882868167345</v>
      </c>
      <c r="S3493" s="296">
        <f t="shared" si="801"/>
        <v>9.8599952398795529E-2</v>
      </c>
      <c r="T3493" s="283">
        <f t="shared" si="802"/>
        <v>9.8599952398795529E-2</v>
      </c>
    </row>
    <row r="3494" spans="1:20" x14ac:dyDescent="0.25">
      <c r="A3494" s="286">
        <v>43246</v>
      </c>
      <c r="B3494" s="1">
        <f t="shared" si="795"/>
        <v>6</v>
      </c>
      <c r="C3494" s="285">
        <v>12</v>
      </c>
      <c r="D3494" t="s">
        <v>713</v>
      </c>
      <c r="F3494" s="16">
        <v>86</v>
      </c>
      <c r="G3494" t="str">
        <f t="shared" si="789"/>
        <v>Cooling</v>
      </c>
      <c r="H3494" s="283">
        <f>IF(G3494="heating",F3494*Assumptions!M$4+Assumptions!M$7,0)</f>
        <v>0</v>
      </c>
      <c r="I3494" s="15">
        <f t="shared" si="790"/>
        <v>0.91648403420261149</v>
      </c>
      <c r="J3494" s="15">
        <f t="shared" si="791"/>
        <v>0.9885470267915587</v>
      </c>
      <c r="K3494" s="283">
        <f t="shared" si="796"/>
        <v>0</v>
      </c>
      <c r="L3494" s="283" t="e">
        <f t="shared" si="797"/>
        <v>#N/A</v>
      </c>
      <c r="M3494" s="283">
        <f t="shared" si="798"/>
        <v>0</v>
      </c>
      <c r="N3494" s="283" t="e">
        <f t="shared" si="799"/>
        <v>#N/A</v>
      </c>
      <c r="O3494" s="283">
        <f t="shared" si="800"/>
        <v>0</v>
      </c>
      <c r="P3494" s="21">
        <f t="shared" si="792"/>
        <v>0.15712307226790045</v>
      </c>
      <c r="Q3494" s="21">
        <f t="shared" si="793"/>
        <v>0.75910815787401487</v>
      </c>
      <c r="R3494">
        <f t="shared" si="794"/>
        <v>1.0112882868167345</v>
      </c>
      <c r="S3494" s="296">
        <f t="shared" si="801"/>
        <v>0.1206197983647504</v>
      </c>
      <c r="T3494" s="283">
        <f t="shared" si="802"/>
        <v>0.1206197983647504</v>
      </c>
    </row>
    <row r="3495" spans="1:20" x14ac:dyDescent="0.25">
      <c r="A3495" s="286">
        <v>43246</v>
      </c>
      <c r="B3495" s="1">
        <f t="shared" si="795"/>
        <v>6</v>
      </c>
      <c r="C3495" s="285">
        <v>13</v>
      </c>
      <c r="D3495" t="s">
        <v>713</v>
      </c>
      <c r="F3495" s="16">
        <v>88</v>
      </c>
      <c r="G3495" t="str">
        <f t="shared" si="789"/>
        <v>Cooling</v>
      </c>
      <c r="H3495" s="283">
        <f>IF(G3495="heating",F3495*Assumptions!M$4+Assumptions!M$7,0)</f>
        <v>0</v>
      </c>
      <c r="I3495" s="15">
        <f t="shared" si="790"/>
        <v>0.90040206880052787</v>
      </c>
      <c r="J3495" s="15">
        <f t="shared" si="791"/>
        <v>0.9885470267915587</v>
      </c>
      <c r="K3495" s="283">
        <f t="shared" si="796"/>
        <v>0</v>
      </c>
      <c r="L3495" s="283" t="e">
        <f t="shared" si="797"/>
        <v>#N/A</v>
      </c>
      <c r="M3495" s="283">
        <f t="shared" si="798"/>
        <v>0</v>
      </c>
      <c r="N3495" s="283" t="e">
        <f t="shared" si="799"/>
        <v>#N/A</v>
      </c>
      <c r="O3495" s="283">
        <f t="shared" si="800"/>
        <v>0</v>
      </c>
      <c r="P3495" s="21">
        <f t="shared" si="792"/>
        <v>0.18290415775627711</v>
      </c>
      <c r="Q3495" s="21">
        <f t="shared" si="793"/>
        <v>0.79115902007799765</v>
      </c>
      <c r="R3495">
        <f t="shared" si="794"/>
        <v>1.0112882868167345</v>
      </c>
      <c r="S3495" s="296">
        <f t="shared" si="801"/>
        <v>0.14633976014620881</v>
      </c>
      <c r="T3495" s="283">
        <f t="shared" si="802"/>
        <v>0.14633976014620881</v>
      </c>
    </row>
    <row r="3496" spans="1:20" x14ac:dyDescent="0.25">
      <c r="A3496" s="286">
        <v>43246</v>
      </c>
      <c r="B3496" s="1">
        <f t="shared" si="795"/>
        <v>6</v>
      </c>
      <c r="C3496" s="285">
        <v>14</v>
      </c>
      <c r="D3496" t="s">
        <v>713</v>
      </c>
      <c r="F3496" s="16">
        <v>88</v>
      </c>
      <c r="G3496" t="str">
        <f t="shared" si="789"/>
        <v>Cooling</v>
      </c>
      <c r="H3496" s="283">
        <f>IF(G3496="heating",F3496*Assumptions!M$4+Assumptions!M$7,0)</f>
        <v>0</v>
      </c>
      <c r="I3496" s="15">
        <f t="shared" si="790"/>
        <v>0.86032894500746537</v>
      </c>
      <c r="J3496" s="15">
        <f t="shared" si="791"/>
        <v>0.9885470267915587</v>
      </c>
      <c r="K3496" s="283">
        <f t="shared" si="796"/>
        <v>0</v>
      </c>
      <c r="L3496" s="283" t="e">
        <f t="shared" si="797"/>
        <v>#N/A</v>
      </c>
      <c r="M3496" s="283">
        <f t="shared" si="798"/>
        <v>0</v>
      </c>
      <c r="N3496" s="283" t="e">
        <f t="shared" si="799"/>
        <v>#N/A</v>
      </c>
      <c r="O3496" s="283">
        <f t="shared" si="800"/>
        <v>0</v>
      </c>
      <c r="P3496" s="21">
        <f t="shared" si="792"/>
        <v>0.18290415775627711</v>
      </c>
      <c r="Q3496" s="21">
        <f t="shared" si="793"/>
        <v>0.84355555031342389</v>
      </c>
      <c r="R3496">
        <f t="shared" si="794"/>
        <v>1.0112882868167345</v>
      </c>
      <c r="S3496" s="296">
        <f t="shared" si="801"/>
        <v>0.15603148516299487</v>
      </c>
      <c r="T3496" s="283">
        <f t="shared" si="802"/>
        <v>0.15603148516299487</v>
      </c>
    </row>
    <row r="3497" spans="1:20" x14ac:dyDescent="0.25">
      <c r="A3497" s="286">
        <v>43246</v>
      </c>
      <c r="B3497" s="1">
        <f t="shared" si="795"/>
        <v>6</v>
      </c>
      <c r="C3497" s="285">
        <v>15</v>
      </c>
      <c r="D3497" t="s">
        <v>713</v>
      </c>
      <c r="F3497" s="16">
        <v>90</v>
      </c>
      <c r="G3497" t="str">
        <f t="shared" si="789"/>
        <v>Cooling</v>
      </c>
      <c r="H3497" s="283">
        <f>IF(G3497="heating",F3497*Assumptions!M$4+Assumptions!M$7,0)</f>
        <v>0</v>
      </c>
      <c r="I3497" s="15">
        <f t="shared" si="790"/>
        <v>0.85754515037175039</v>
      </c>
      <c r="J3497" s="15">
        <f t="shared" si="791"/>
        <v>0.9885470267915587</v>
      </c>
      <c r="K3497" s="283">
        <f t="shared" si="796"/>
        <v>0</v>
      </c>
      <c r="L3497" s="283" t="e">
        <f t="shared" si="797"/>
        <v>#N/A</v>
      </c>
      <c r="M3497" s="283">
        <f t="shared" si="798"/>
        <v>0</v>
      </c>
      <c r="N3497" s="283" t="e">
        <f t="shared" si="799"/>
        <v>#N/A</v>
      </c>
      <c r="O3497" s="283">
        <f t="shared" si="800"/>
        <v>0</v>
      </c>
      <c r="P3497" s="21">
        <f t="shared" si="792"/>
        <v>0.21117774802001943</v>
      </c>
      <c r="Q3497" s="21">
        <f t="shared" si="793"/>
        <v>0.96592607327566882</v>
      </c>
      <c r="R3497">
        <f t="shared" si="794"/>
        <v>1.0112882868167345</v>
      </c>
      <c r="S3497" s="296">
        <f t="shared" si="801"/>
        <v>0.20628470127840129</v>
      </c>
      <c r="T3497" s="283">
        <f t="shared" si="802"/>
        <v>0.20628470127840129</v>
      </c>
    </row>
    <row r="3498" spans="1:20" x14ac:dyDescent="0.25">
      <c r="A3498" s="286">
        <v>43246</v>
      </c>
      <c r="B3498" s="1">
        <f t="shared" si="795"/>
        <v>6</v>
      </c>
      <c r="C3498" s="285">
        <v>16</v>
      </c>
      <c r="D3498" t="s">
        <v>713</v>
      </c>
      <c r="F3498" s="16">
        <v>88</v>
      </c>
      <c r="G3498" t="str">
        <f t="shared" si="789"/>
        <v>Cooling</v>
      </c>
      <c r="H3498" s="283">
        <f>IF(G3498="heating",F3498*Assumptions!M$4+Assumptions!M$7,0)</f>
        <v>0</v>
      </c>
      <c r="I3498" s="15">
        <f t="shared" si="790"/>
        <v>0.88344815438260227</v>
      </c>
      <c r="J3498" s="15">
        <f t="shared" si="791"/>
        <v>0.9885470267915587</v>
      </c>
      <c r="K3498" s="283">
        <f t="shared" si="796"/>
        <v>0</v>
      </c>
      <c r="L3498" s="283" t="e">
        <f t="shared" si="797"/>
        <v>#N/A</v>
      </c>
      <c r="M3498" s="283">
        <f t="shared" si="798"/>
        <v>0</v>
      </c>
      <c r="N3498" s="283" t="e">
        <f t="shared" si="799"/>
        <v>#N/A</v>
      </c>
      <c r="O3498" s="283">
        <f t="shared" si="800"/>
        <v>0</v>
      </c>
      <c r="P3498" s="21">
        <f t="shared" si="792"/>
        <v>0.18290415775627711</v>
      </c>
      <c r="Q3498" s="21">
        <f t="shared" si="793"/>
        <v>1.1649354943302594</v>
      </c>
      <c r="R3498">
        <f t="shared" si="794"/>
        <v>1.0112882868167345</v>
      </c>
      <c r="S3498" s="296">
        <f t="shared" si="801"/>
        <v>0.21547675814817696</v>
      </c>
      <c r="T3498" s="283">
        <f t="shared" si="802"/>
        <v>0.21547675814817696</v>
      </c>
    </row>
    <row r="3499" spans="1:20" x14ac:dyDescent="0.25">
      <c r="A3499" s="286">
        <v>43246</v>
      </c>
      <c r="B3499" s="1">
        <f t="shared" si="795"/>
        <v>6</v>
      </c>
      <c r="C3499" s="285">
        <v>17</v>
      </c>
      <c r="D3499" t="s">
        <v>713</v>
      </c>
      <c r="F3499" s="16">
        <v>88</v>
      </c>
      <c r="G3499" t="str">
        <f t="shared" si="789"/>
        <v>Cooling</v>
      </c>
      <c r="H3499" s="283">
        <f>IF(G3499="heating",F3499*Assumptions!M$4+Assumptions!M$7,0)</f>
        <v>0</v>
      </c>
      <c r="I3499" s="15">
        <f t="shared" si="790"/>
        <v>0.94025748850374469</v>
      </c>
      <c r="J3499" s="15">
        <f t="shared" si="791"/>
        <v>0.9885470267915587</v>
      </c>
      <c r="K3499" s="283">
        <f t="shared" si="796"/>
        <v>0</v>
      </c>
      <c r="L3499" s="283" t="e">
        <f t="shared" si="797"/>
        <v>#N/A</v>
      </c>
      <c r="M3499" s="283">
        <f t="shared" si="798"/>
        <v>0</v>
      </c>
      <c r="N3499" s="283" t="e">
        <f t="shared" si="799"/>
        <v>#N/A</v>
      </c>
      <c r="O3499" s="283">
        <f t="shared" si="800"/>
        <v>0</v>
      </c>
      <c r="P3499" s="21">
        <f t="shared" si="792"/>
        <v>0.18290415775627711</v>
      </c>
      <c r="Q3499" s="21">
        <f t="shared" si="793"/>
        <v>1.3521540118753073</v>
      </c>
      <c r="R3499">
        <f t="shared" si="794"/>
        <v>1.0112882868167345</v>
      </c>
      <c r="S3499" s="296">
        <f t="shared" si="801"/>
        <v>0.25010634873259585</v>
      </c>
      <c r="T3499" s="283">
        <f t="shared" si="802"/>
        <v>0.25010634873259585</v>
      </c>
    </row>
    <row r="3500" spans="1:20" x14ac:dyDescent="0.25">
      <c r="A3500" s="286">
        <v>43246</v>
      </c>
      <c r="B3500" s="1">
        <f t="shared" si="795"/>
        <v>6</v>
      </c>
      <c r="C3500" s="285">
        <v>18</v>
      </c>
      <c r="D3500" t="s">
        <v>713</v>
      </c>
      <c r="F3500" s="16">
        <v>86</v>
      </c>
      <c r="G3500" t="str">
        <f t="shared" si="789"/>
        <v>Cooling</v>
      </c>
      <c r="H3500" s="283">
        <f>IF(G3500="heating",F3500*Assumptions!M$4+Assumptions!M$7,0)</f>
        <v>0</v>
      </c>
      <c r="I3500" s="15">
        <f t="shared" si="790"/>
        <v>0.98182363790757687</v>
      </c>
      <c r="J3500" s="15">
        <f t="shared" si="791"/>
        <v>0.9885470267915587</v>
      </c>
      <c r="K3500" s="283">
        <f t="shared" si="796"/>
        <v>0</v>
      </c>
      <c r="L3500" s="283" t="e">
        <f t="shared" si="797"/>
        <v>#N/A</v>
      </c>
      <c r="M3500" s="283">
        <f t="shared" si="798"/>
        <v>0</v>
      </c>
      <c r="N3500" s="283" t="e">
        <f t="shared" si="799"/>
        <v>#N/A</v>
      </c>
      <c r="O3500" s="283">
        <f t="shared" si="800"/>
        <v>0</v>
      </c>
      <c r="P3500" s="21">
        <f t="shared" si="792"/>
        <v>0.15712307226790045</v>
      </c>
      <c r="Q3500" s="21">
        <f t="shared" si="793"/>
        <v>1.5598916921549892</v>
      </c>
      <c r="R3500">
        <f t="shared" si="794"/>
        <v>1.0112882868167345</v>
      </c>
      <c r="S3500" s="296">
        <f t="shared" si="801"/>
        <v>0.24786167745257059</v>
      </c>
      <c r="T3500" s="283">
        <f t="shared" si="802"/>
        <v>0.24786167745257059</v>
      </c>
    </row>
    <row r="3501" spans="1:20" x14ac:dyDescent="0.25">
      <c r="A3501" s="286">
        <v>43246</v>
      </c>
      <c r="B3501" s="1">
        <f t="shared" si="795"/>
        <v>6</v>
      </c>
      <c r="C3501" s="285">
        <v>19</v>
      </c>
      <c r="D3501" t="s">
        <v>713</v>
      </c>
      <c r="F3501" s="16">
        <v>79</v>
      </c>
      <c r="G3501" t="str">
        <f t="shared" si="789"/>
        <v>Cooling</v>
      </c>
      <c r="H3501" s="283">
        <f>IF(G3501="heating",F3501*Assumptions!M$4+Assumptions!M$7,0)</f>
        <v>0</v>
      </c>
      <c r="I3501" s="15">
        <f t="shared" si="790"/>
        <v>0.98418842963438757</v>
      </c>
      <c r="J3501" s="15">
        <f t="shared" si="791"/>
        <v>0.9885470267915587</v>
      </c>
      <c r="K3501" s="283">
        <f t="shared" si="796"/>
        <v>0</v>
      </c>
      <c r="L3501" s="283" t="e">
        <f t="shared" si="797"/>
        <v>#N/A</v>
      </c>
      <c r="M3501" s="283">
        <f t="shared" si="798"/>
        <v>0</v>
      </c>
      <c r="N3501" s="283" t="e">
        <f t="shared" si="799"/>
        <v>#N/A</v>
      </c>
      <c r="O3501" s="283">
        <f t="shared" si="800"/>
        <v>0</v>
      </c>
      <c r="P3501" s="21">
        <f t="shared" si="792"/>
        <v>8.6517748164594233E-2</v>
      </c>
      <c r="Q3501" s="21">
        <f t="shared" si="793"/>
        <v>1.6764212681468484</v>
      </c>
      <c r="R3501">
        <f t="shared" si="794"/>
        <v>1.0112882868167345</v>
      </c>
      <c r="S3501" s="296">
        <f t="shared" si="801"/>
        <v>0.14667744839491301</v>
      </c>
      <c r="T3501" s="283">
        <f t="shared" si="802"/>
        <v>0.14667744839491301</v>
      </c>
    </row>
    <row r="3502" spans="1:20" x14ac:dyDescent="0.25">
      <c r="A3502" s="286">
        <v>43246</v>
      </c>
      <c r="B3502" s="1">
        <f t="shared" si="795"/>
        <v>6</v>
      </c>
      <c r="C3502" s="285">
        <v>20</v>
      </c>
      <c r="D3502" t="s">
        <v>713</v>
      </c>
      <c r="F3502" s="16">
        <v>75</v>
      </c>
      <c r="G3502" t="str">
        <f t="shared" si="789"/>
        <v>Cooling</v>
      </c>
      <c r="H3502" s="283">
        <f>IF(G3502="heating",F3502*Assumptions!M$4+Assumptions!M$7,0)</f>
        <v>0</v>
      </c>
      <c r="I3502" s="15">
        <f t="shared" si="790"/>
        <v>0.97071962311712034</v>
      </c>
      <c r="J3502" s="15">
        <f t="shared" si="791"/>
        <v>0.9885470267915587</v>
      </c>
      <c r="K3502" s="283">
        <f t="shared" si="796"/>
        <v>0</v>
      </c>
      <c r="L3502" s="283" t="e">
        <f t="shared" si="797"/>
        <v>#N/A</v>
      </c>
      <c r="M3502" s="283">
        <f t="shared" si="798"/>
        <v>0</v>
      </c>
      <c r="N3502" s="283" t="e">
        <f t="shared" si="799"/>
        <v>#N/A</v>
      </c>
      <c r="O3502" s="283">
        <f t="shared" si="800"/>
        <v>0</v>
      </c>
      <c r="P3502" s="21">
        <f t="shared" si="792"/>
        <v>5.9880624941505811E-2</v>
      </c>
      <c r="Q3502" s="21">
        <f t="shared" si="793"/>
        <v>1.52436960139122</v>
      </c>
      <c r="R3502">
        <f t="shared" si="794"/>
        <v>1.0112882868167345</v>
      </c>
      <c r="S3502" s="296">
        <f t="shared" si="801"/>
        <v>9.2310601500794509E-2</v>
      </c>
      <c r="T3502" s="283">
        <f t="shared" si="802"/>
        <v>9.2310601500794509E-2</v>
      </c>
    </row>
    <row r="3503" spans="1:20" x14ac:dyDescent="0.25">
      <c r="A3503" s="286">
        <v>43246</v>
      </c>
      <c r="B3503" s="1">
        <f t="shared" si="795"/>
        <v>6</v>
      </c>
      <c r="C3503" s="285">
        <v>21</v>
      </c>
      <c r="D3503" t="s">
        <v>713</v>
      </c>
      <c r="F3503" s="16">
        <v>68</v>
      </c>
      <c r="G3503" t="str">
        <f t="shared" si="789"/>
        <v>Cooling</v>
      </c>
      <c r="H3503" s="283">
        <f>IF(G3503="heating",F3503*Assumptions!M$4+Assumptions!M$7,0)</f>
        <v>0</v>
      </c>
      <c r="I3503" s="15">
        <f t="shared" si="790"/>
        <v>0.95751150862929935</v>
      </c>
      <c r="J3503" s="15">
        <f t="shared" si="791"/>
        <v>0.9885470267915587</v>
      </c>
      <c r="K3503" s="283">
        <f t="shared" si="796"/>
        <v>0</v>
      </c>
      <c r="L3503" s="283">
        <f t="shared" si="797"/>
        <v>4.3818232651749627</v>
      </c>
      <c r="M3503" s="283">
        <f t="shared" si="798"/>
        <v>0</v>
      </c>
      <c r="N3503" s="283">
        <f t="shared" si="799"/>
        <v>4.3585758300027857</v>
      </c>
      <c r="O3503" s="283">
        <f t="shared" si="800"/>
        <v>0</v>
      </c>
      <c r="P3503" s="21">
        <f t="shared" si="792"/>
        <v>3.7256017764001337E-2</v>
      </c>
      <c r="Q3503" s="21">
        <f t="shared" si="793"/>
        <v>1.4448604713749031</v>
      </c>
      <c r="R3503">
        <f t="shared" si="794"/>
        <v>1.0112882868167345</v>
      </c>
      <c r="S3503" s="296">
        <f t="shared" si="801"/>
        <v>5.4437393015835375E-2</v>
      </c>
      <c r="T3503" s="283">
        <f t="shared" si="802"/>
        <v>5.4437393015835375E-2</v>
      </c>
    </row>
    <row r="3504" spans="1:20" x14ac:dyDescent="0.25">
      <c r="A3504" s="286">
        <v>43246</v>
      </c>
      <c r="B3504" s="1">
        <f t="shared" si="795"/>
        <v>6</v>
      </c>
      <c r="C3504" s="285">
        <v>22</v>
      </c>
      <c r="D3504" t="s">
        <v>713</v>
      </c>
      <c r="F3504" s="16">
        <v>64</v>
      </c>
      <c r="G3504" t="str">
        <f t="shared" si="789"/>
        <v>Cooling</v>
      </c>
      <c r="H3504" s="283">
        <f>IF(G3504="heating",F3504*Assumptions!M$4+Assumptions!M$7,0)</f>
        <v>0</v>
      </c>
      <c r="I3504" s="15">
        <f t="shared" si="790"/>
        <v>0.9426530227543114</v>
      </c>
      <c r="J3504" s="15">
        <f t="shared" si="791"/>
        <v>0.9885470267915587</v>
      </c>
      <c r="K3504" s="283">
        <f t="shared" si="796"/>
        <v>0</v>
      </c>
      <c r="L3504" s="283">
        <f t="shared" si="797"/>
        <v>4.3818232651749627</v>
      </c>
      <c r="M3504" s="283">
        <f t="shared" si="798"/>
        <v>0</v>
      </c>
      <c r="N3504" s="283">
        <f t="shared" si="799"/>
        <v>4.3585758300027857</v>
      </c>
      <c r="O3504" s="283">
        <f t="shared" si="800"/>
        <v>0</v>
      </c>
      <c r="P3504" s="21">
        <f t="shared" si="792"/>
        <v>3.8036447069942136E-2</v>
      </c>
      <c r="Q3504" s="21">
        <f t="shared" si="793"/>
        <v>1.2427137171080138</v>
      </c>
      <c r="R3504">
        <f t="shared" si="794"/>
        <v>1.0112882868167345</v>
      </c>
      <c r="S3504" s="296">
        <f t="shared" si="801"/>
        <v>4.7801993944387756E-2</v>
      </c>
      <c r="T3504" s="283">
        <f t="shared" si="802"/>
        <v>4.7801993944387756E-2</v>
      </c>
    </row>
    <row r="3505" spans="1:20" x14ac:dyDescent="0.25">
      <c r="A3505" s="286">
        <v>43246</v>
      </c>
      <c r="B3505" s="1">
        <f t="shared" si="795"/>
        <v>6</v>
      </c>
      <c r="C3505" s="285">
        <v>23</v>
      </c>
      <c r="D3505" t="s">
        <v>713</v>
      </c>
      <c r="F3505" s="16">
        <v>63</v>
      </c>
      <c r="G3505" t="str">
        <f t="shared" si="789"/>
        <v>Cooling</v>
      </c>
      <c r="H3505" s="283">
        <f>IF(G3505="heating",F3505*Assumptions!M$4+Assumptions!M$7,0)</f>
        <v>0</v>
      </c>
      <c r="I3505" s="15">
        <f t="shared" si="790"/>
        <v>0.94450710149963013</v>
      </c>
      <c r="J3505" s="15">
        <f t="shared" si="791"/>
        <v>0.9885470267915587</v>
      </c>
      <c r="K3505" s="283">
        <f t="shared" si="796"/>
        <v>0</v>
      </c>
      <c r="L3505" s="283">
        <f t="shared" si="797"/>
        <v>4.3818232651749627</v>
      </c>
      <c r="M3505" s="283">
        <f t="shared" si="798"/>
        <v>0</v>
      </c>
      <c r="N3505" s="283">
        <f t="shared" si="799"/>
        <v>4.3585758300027857</v>
      </c>
      <c r="O3505" s="283">
        <f t="shared" si="800"/>
        <v>0</v>
      </c>
      <c r="P3505" s="21">
        <f t="shared" si="792"/>
        <v>3.9789369881031433E-2</v>
      </c>
      <c r="Q3505" s="21">
        <f t="shared" si="793"/>
        <v>1.0297519246597011</v>
      </c>
      <c r="R3505">
        <f t="shared" si="794"/>
        <v>1.0112882868167345</v>
      </c>
      <c r="S3505" s="296">
        <f t="shared" si="801"/>
        <v>4.1435697226060698E-2</v>
      </c>
      <c r="T3505" s="283">
        <f t="shared" si="802"/>
        <v>4.1435697226060698E-2</v>
      </c>
    </row>
    <row r="3506" spans="1:20" x14ac:dyDescent="0.25">
      <c r="A3506" s="286">
        <v>43247</v>
      </c>
      <c r="B3506" s="1">
        <f t="shared" si="795"/>
        <v>7</v>
      </c>
      <c r="C3506" s="285">
        <v>0</v>
      </c>
      <c r="D3506" t="s">
        <v>713</v>
      </c>
      <c r="F3506" s="16">
        <v>63</v>
      </c>
      <c r="G3506" t="str">
        <f t="shared" si="789"/>
        <v>Cooling</v>
      </c>
      <c r="H3506" s="283">
        <f>IF(G3506="heating",F3506*Assumptions!M$4+Assumptions!M$7,0)</f>
        <v>0</v>
      </c>
      <c r="I3506" s="15">
        <f t="shared" si="790"/>
        <v>0.97481507806017154</v>
      </c>
      <c r="J3506" s="15">
        <f t="shared" si="791"/>
        <v>0.93760781206536892</v>
      </c>
      <c r="K3506" s="283">
        <f t="shared" si="796"/>
        <v>0</v>
      </c>
      <c r="L3506" s="283">
        <f t="shared" si="797"/>
        <v>4.3818232651749627</v>
      </c>
      <c r="M3506" s="283">
        <f t="shared" si="798"/>
        <v>0</v>
      </c>
      <c r="N3506" s="283">
        <f t="shared" si="799"/>
        <v>4.3585758300027857</v>
      </c>
      <c r="O3506" s="283">
        <f t="shared" si="800"/>
        <v>0</v>
      </c>
      <c r="P3506" s="21">
        <f t="shared" si="792"/>
        <v>3.9789369881031433E-2</v>
      </c>
      <c r="Q3506" s="21">
        <f t="shared" si="793"/>
        <v>0.90668853391740301</v>
      </c>
      <c r="R3506">
        <f t="shared" si="794"/>
        <v>1.0096214758538746</v>
      </c>
      <c r="S3506" s="296">
        <f t="shared" si="801"/>
        <v>3.6423675246229539E-2</v>
      </c>
      <c r="T3506" s="283">
        <f t="shared" si="802"/>
        <v>3.6423675246229539E-2</v>
      </c>
    </row>
    <row r="3507" spans="1:20" x14ac:dyDescent="0.25">
      <c r="A3507" s="286">
        <v>43247</v>
      </c>
      <c r="B3507" s="1">
        <f t="shared" si="795"/>
        <v>7</v>
      </c>
      <c r="C3507" s="285">
        <v>1</v>
      </c>
      <c r="D3507" t="s">
        <v>713</v>
      </c>
      <c r="F3507" s="16">
        <v>64</v>
      </c>
      <c r="G3507" t="str">
        <f t="shared" si="789"/>
        <v>Cooling</v>
      </c>
      <c r="H3507" s="283">
        <f>IF(G3507="heating",F3507*Assumptions!M$4+Assumptions!M$7,0)</f>
        <v>0</v>
      </c>
      <c r="I3507" s="15">
        <f t="shared" si="790"/>
        <v>1.012242869806885</v>
      </c>
      <c r="J3507" s="15">
        <f t="shared" si="791"/>
        <v>0.93760781206536892</v>
      </c>
      <c r="K3507" s="283">
        <f t="shared" si="796"/>
        <v>0</v>
      </c>
      <c r="L3507" s="283">
        <f t="shared" si="797"/>
        <v>4.3818232651749627</v>
      </c>
      <c r="M3507" s="283">
        <f t="shared" si="798"/>
        <v>0</v>
      </c>
      <c r="N3507" s="283">
        <f t="shared" si="799"/>
        <v>4.3585758300027857</v>
      </c>
      <c r="O3507" s="283">
        <f t="shared" si="800"/>
        <v>0</v>
      </c>
      <c r="P3507" s="21">
        <f t="shared" si="792"/>
        <v>3.8036447069942136E-2</v>
      </c>
      <c r="Q3507" s="21">
        <f t="shared" si="793"/>
        <v>0.81803459285312596</v>
      </c>
      <c r="R3507">
        <f t="shared" si="794"/>
        <v>1.0096214758538746</v>
      </c>
      <c r="S3507" s="296">
        <f t="shared" si="801"/>
        <v>3.1414502959541284E-2</v>
      </c>
      <c r="T3507" s="283">
        <f t="shared" si="802"/>
        <v>3.1414502959541284E-2</v>
      </c>
    </row>
    <row r="3508" spans="1:20" x14ac:dyDescent="0.25">
      <c r="A3508" s="286">
        <v>43247</v>
      </c>
      <c r="B3508" s="1">
        <f t="shared" si="795"/>
        <v>7</v>
      </c>
      <c r="C3508" s="285">
        <v>2</v>
      </c>
      <c r="D3508" t="s">
        <v>713</v>
      </c>
      <c r="F3508" s="16">
        <v>63</v>
      </c>
      <c r="G3508" t="str">
        <f t="shared" si="789"/>
        <v>Cooling</v>
      </c>
      <c r="H3508" s="283">
        <f>IF(G3508="heating",F3508*Assumptions!M$4+Assumptions!M$7,0)</f>
        <v>0</v>
      </c>
      <c r="I3508" s="15">
        <f t="shared" si="790"/>
        <v>1.0509704703585963</v>
      </c>
      <c r="J3508" s="15">
        <f t="shared" si="791"/>
        <v>0.93760781206536892</v>
      </c>
      <c r="K3508" s="283">
        <f t="shared" si="796"/>
        <v>0</v>
      </c>
      <c r="L3508" s="283">
        <f t="shared" si="797"/>
        <v>4.3818232651749627</v>
      </c>
      <c r="M3508" s="283">
        <f t="shared" si="798"/>
        <v>0</v>
      </c>
      <c r="N3508" s="283">
        <f t="shared" si="799"/>
        <v>4.3585758300027857</v>
      </c>
      <c r="O3508" s="283">
        <f t="shared" si="800"/>
        <v>0</v>
      </c>
      <c r="P3508" s="21">
        <f t="shared" si="792"/>
        <v>3.9789369881031433E-2</v>
      </c>
      <c r="Q3508" s="21">
        <f t="shared" si="793"/>
        <v>0.74507607494346417</v>
      </c>
      <c r="R3508">
        <f t="shared" si="794"/>
        <v>1.0096214758538746</v>
      </c>
      <c r="S3508" s="296">
        <f t="shared" si="801"/>
        <v>2.9931346843246127E-2</v>
      </c>
      <c r="T3508" s="283">
        <f t="shared" si="802"/>
        <v>2.9931346843246127E-2</v>
      </c>
    </row>
    <row r="3509" spans="1:20" x14ac:dyDescent="0.25">
      <c r="A3509" s="286">
        <v>43247</v>
      </c>
      <c r="B3509" s="1">
        <f t="shared" si="795"/>
        <v>7</v>
      </c>
      <c r="C3509" s="285">
        <v>3</v>
      </c>
      <c r="D3509" t="s">
        <v>713</v>
      </c>
      <c r="F3509" s="16">
        <v>61</v>
      </c>
      <c r="G3509" t="str">
        <f t="shared" si="789"/>
        <v>Cooling</v>
      </c>
      <c r="H3509" s="283">
        <f>IF(G3509="heating",F3509*Assumptions!M$4+Assumptions!M$7,0)</f>
        <v>0</v>
      </c>
      <c r="I3509" s="15">
        <f t="shared" si="790"/>
        <v>1.0924036124451033</v>
      </c>
      <c r="J3509" s="15">
        <f t="shared" si="791"/>
        <v>0.93760781206536892</v>
      </c>
      <c r="K3509" s="283">
        <f t="shared" si="796"/>
        <v>0</v>
      </c>
      <c r="L3509" s="283">
        <f t="shared" si="797"/>
        <v>4.3818232651749627</v>
      </c>
      <c r="M3509" s="283">
        <f t="shared" si="798"/>
        <v>0</v>
      </c>
      <c r="N3509" s="283">
        <f t="shared" si="799"/>
        <v>4.3585758300027857</v>
      </c>
      <c r="O3509" s="283">
        <f t="shared" si="800"/>
        <v>0</v>
      </c>
      <c r="P3509" s="21">
        <f t="shared" si="792"/>
        <v>4.5164594084734722E-2</v>
      </c>
      <c r="Q3509" s="21">
        <f t="shared" si="793"/>
        <v>0.69158980876382303</v>
      </c>
      <c r="R3509">
        <f t="shared" si="794"/>
        <v>1.0096214758538746</v>
      </c>
      <c r="S3509" s="296">
        <f t="shared" si="801"/>
        <v>3.1535903372928539E-2</v>
      </c>
      <c r="T3509" s="283">
        <f t="shared" si="802"/>
        <v>3.1535903372928539E-2</v>
      </c>
    </row>
    <row r="3510" spans="1:20" x14ac:dyDescent="0.25">
      <c r="A3510" s="286">
        <v>43247</v>
      </c>
      <c r="B3510" s="1">
        <f t="shared" si="795"/>
        <v>7</v>
      </c>
      <c r="C3510" s="285">
        <v>4</v>
      </c>
      <c r="D3510" t="s">
        <v>713</v>
      </c>
      <c r="F3510" s="16">
        <v>59</v>
      </c>
      <c r="G3510" t="str">
        <f t="shared" si="789"/>
        <v>Cooling</v>
      </c>
      <c r="H3510" s="283">
        <f>IF(G3510="heating",F3510*Assumptions!M$4+Assumptions!M$7,0)</f>
        <v>0</v>
      </c>
      <c r="I3510" s="15">
        <f t="shared" si="790"/>
        <v>1.1348296917927807</v>
      </c>
      <c r="J3510" s="15">
        <f t="shared" si="791"/>
        <v>0.93760781206536892</v>
      </c>
      <c r="K3510" s="283">
        <f t="shared" si="796"/>
        <v>0</v>
      </c>
      <c r="L3510" s="283">
        <f t="shared" si="797"/>
        <v>4.3182081448486933</v>
      </c>
      <c r="M3510" s="283">
        <f t="shared" si="798"/>
        <v>0</v>
      </c>
      <c r="N3510" s="283">
        <f t="shared" si="799"/>
        <v>4.2355603137647586</v>
      </c>
      <c r="O3510" s="283">
        <f t="shared" si="800"/>
        <v>0</v>
      </c>
      <c r="P3510" s="21">
        <f t="shared" si="792"/>
        <v>2.5000000000000001E-2</v>
      </c>
      <c r="Q3510" s="21">
        <f t="shared" si="793"/>
        <v>0.6473875548762833</v>
      </c>
      <c r="R3510">
        <f t="shared" si="794"/>
        <v>1.0096214758538746</v>
      </c>
      <c r="S3510" s="296">
        <f t="shared" si="801"/>
        <v>1.6340409465090612E-2</v>
      </c>
      <c r="T3510" s="283">
        <f t="shared" si="802"/>
        <v>1.6340409465090612E-2</v>
      </c>
    </row>
    <row r="3511" spans="1:20" x14ac:dyDescent="0.25">
      <c r="A3511" s="286">
        <v>43247</v>
      </c>
      <c r="B3511" s="1">
        <f t="shared" si="795"/>
        <v>7</v>
      </c>
      <c r="C3511" s="285">
        <v>5</v>
      </c>
      <c r="D3511" t="s">
        <v>713</v>
      </c>
      <c r="F3511" s="16">
        <v>59</v>
      </c>
      <c r="G3511" t="str">
        <f t="shared" si="789"/>
        <v>Cooling</v>
      </c>
      <c r="H3511" s="283">
        <f>IF(G3511="heating",F3511*Assumptions!M$4+Assumptions!M$7,0)</f>
        <v>0</v>
      </c>
      <c r="I3511" s="15">
        <f t="shared" si="790"/>
        <v>1.1635558681477385</v>
      </c>
      <c r="J3511" s="15">
        <f t="shared" si="791"/>
        <v>0.93760781206536892</v>
      </c>
      <c r="K3511" s="283">
        <f t="shared" si="796"/>
        <v>0</v>
      </c>
      <c r="L3511" s="283">
        <f t="shared" si="797"/>
        <v>4.3182081448486933</v>
      </c>
      <c r="M3511" s="283">
        <f t="shared" si="798"/>
        <v>0</v>
      </c>
      <c r="N3511" s="283">
        <f t="shared" si="799"/>
        <v>4.2355603137647586</v>
      </c>
      <c r="O3511" s="283">
        <f t="shared" si="800"/>
        <v>0</v>
      </c>
      <c r="P3511" s="21">
        <f t="shared" si="792"/>
        <v>2.5000000000000001E-2</v>
      </c>
      <c r="Q3511" s="21">
        <f t="shared" si="793"/>
        <v>0.72139578924615555</v>
      </c>
      <c r="R3511">
        <f t="shared" si="794"/>
        <v>1.0096214758538746</v>
      </c>
      <c r="S3511" s="296">
        <f t="shared" si="801"/>
        <v>1.8208417035336859E-2</v>
      </c>
      <c r="T3511" s="283">
        <f t="shared" si="802"/>
        <v>1.8208417035336859E-2</v>
      </c>
    </row>
    <row r="3512" spans="1:20" x14ac:dyDescent="0.25">
      <c r="A3512" s="286">
        <v>43247</v>
      </c>
      <c r="B3512" s="1">
        <f t="shared" si="795"/>
        <v>7</v>
      </c>
      <c r="C3512" s="285">
        <v>6</v>
      </c>
      <c r="D3512" t="s">
        <v>713</v>
      </c>
      <c r="F3512" s="16">
        <v>61</v>
      </c>
      <c r="G3512" t="str">
        <f t="shared" si="789"/>
        <v>Cooling</v>
      </c>
      <c r="H3512" s="283">
        <f>IF(G3512="heating",F3512*Assumptions!M$4+Assumptions!M$7,0)</f>
        <v>0</v>
      </c>
      <c r="I3512" s="15">
        <f t="shared" si="790"/>
        <v>1.2083911162615524</v>
      </c>
      <c r="J3512" s="15">
        <f t="shared" si="791"/>
        <v>0.93760781206536892</v>
      </c>
      <c r="K3512" s="283">
        <f t="shared" si="796"/>
        <v>0</v>
      </c>
      <c r="L3512" s="283">
        <f t="shared" si="797"/>
        <v>4.3818232651749627</v>
      </c>
      <c r="M3512" s="283">
        <f t="shared" si="798"/>
        <v>0</v>
      </c>
      <c r="N3512" s="283">
        <f t="shared" si="799"/>
        <v>4.3585758300027857</v>
      </c>
      <c r="O3512" s="283">
        <f t="shared" si="800"/>
        <v>0</v>
      </c>
      <c r="P3512" s="21">
        <f t="shared" si="792"/>
        <v>4.5164594084734722E-2</v>
      </c>
      <c r="Q3512" s="21">
        <f t="shared" si="793"/>
        <v>0.87787080972652631</v>
      </c>
      <c r="R3512">
        <f t="shared" si="794"/>
        <v>1.0096214758538746</v>
      </c>
      <c r="S3512" s="296">
        <f t="shared" si="801"/>
        <v>4.0030157585657061E-2</v>
      </c>
      <c r="T3512" s="283">
        <f t="shared" si="802"/>
        <v>4.0030157585657061E-2</v>
      </c>
    </row>
    <row r="3513" spans="1:20" x14ac:dyDescent="0.25">
      <c r="A3513" s="286">
        <v>43247</v>
      </c>
      <c r="B3513" s="1">
        <f t="shared" si="795"/>
        <v>7</v>
      </c>
      <c r="C3513" s="285">
        <v>7</v>
      </c>
      <c r="D3513" t="s">
        <v>713</v>
      </c>
      <c r="F3513" s="16">
        <v>63</v>
      </c>
      <c r="G3513" t="str">
        <f t="shared" si="789"/>
        <v>Cooling</v>
      </c>
      <c r="H3513" s="283">
        <f>IF(G3513="heating",F3513*Assumptions!M$4+Assumptions!M$7,0)</f>
        <v>0</v>
      </c>
      <c r="I3513" s="15">
        <f t="shared" si="790"/>
        <v>1.1637425769249583</v>
      </c>
      <c r="J3513" s="15">
        <f t="shared" si="791"/>
        <v>0.93760781206536892</v>
      </c>
      <c r="K3513" s="283">
        <f t="shared" si="796"/>
        <v>0</v>
      </c>
      <c r="L3513" s="283">
        <f t="shared" si="797"/>
        <v>4.3818232651749627</v>
      </c>
      <c r="M3513" s="283">
        <f t="shared" si="798"/>
        <v>0</v>
      </c>
      <c r="N3513" s="283">
        <f t="shared" si="799"/>
        <v>4.3585758300027857</v>
      </c>
      <c r="O3513" s="283">
        <f t="shared" si="800"/>
        <v>0</v>
      </c>
      <c r="P3513" s="21">
        <f t="shared" si="792"/>
        <v>3.9789369881031433E-2</v>
      </c>
      <c r="Q3513" s="21">
        <f t="shared" si="793"/>
        <v>0.97331382064367777</v>
      </c>
      <c r="R3513">
        <f t="shared" si="794"/>
        <v>1.0096214758538746</v>
      </c>
      <c r="S3513" s="296">
        <f t="shared" si="801"/>
        <v>3.9100159745730036E-2</v>
      </c>
      <c r="T3513" s="283">
        <f t="shared" si="802"/>
        <v>3.9100159745730036E-2</v>
      </c>
    </row>
    <row r="3514" spans="1:20" x14ac:dyDescent="0.25">
      <c r="A3514" s="286">
        <v>43247</v>
      </c>
      <c r="B3514" s="1">
        <f t="shared" si="795"/>
        <v>7</v>
      </c>
      <c r="C3514" s="285">
        <v>8</v>
      </c>
      <c r="D3514" t="s">
        <v>713</v>
      </c>
      <c r="F3514" s="16">
        <v>66</v>
      </c>
      <c r="G3514" t="str">
        <f t="shared" si="789"/>
        <v>Cooling</v>
      </c>
      <c r="H3514" s="283">
        <f>IF(G3514="heating",F3514*Assumptions!M$4+Assumptions!M$7,0)</f>
        <v>0</v>
      </c>
      <c r="I3514" s="15">
        <f t="shared" si="790"/>
        <v>1.094193721037565</v>
      </c>
      <c r="J3514" s="15">
        <f t="shared" si="791"/>
        <v>0.93760781206536892</v>
      </c>
      <c r="K3514" s="283">
        <f t="shared" si="796"/>
        <v>0</v>
      </c>
      <c r="L3514" s="283">
        <f t="shared" si="797"/>
        <v>4.3818232651749627</v>
      </c>
      <c r="M3514" s="283">
        <f t="shared" si="798"/>
        <v>0</v>
      </c>
      <c r="N3514" s="283">
        <f t="shared" si="799"/>
        <v>4.3585758300027857</v>
      </c>
      <c r="O3514" s="283">
        <f t="shared" si="800"/>
        <v>0</v>
      </c>
      <c r="P3514" s="21">
        <f t="shared" si="792"/>
        <v>3.6399980029288459E-2</v>
      </c>
      <c r="Q3514" s="21">
        <f t="shared" si="793"/>
        <v>0.94940007506179924</v>
      </c>
      <c r="R3514">
        <f t="shared" si="794"/>
        <v>1.0096214758538746</v>
      </c>
      <c r="S3514" s="296">
        <f t="shared" si="801"/>
        <v>3.4890644117912005E-2</v>
      </c>
      <c r="T3514" s="283">
        <f t="shared" si="802"/>
        <v>3.4890644117912005E-2</v>
      </c>
    </row>
    <row r="3515" spans="1:20" x14ac:dyDescent="0.25">
      <c r="A3515" s="286">
        <v>43247</v>
      </c>
      <c r="B3515" s="1">
        <f t="shared" si="795"/>
        <v>7</v>
      </c>
      <c r="C3515" s="285">
        <v>9</v>
      </c>
      <c r="D3515" t="s">
        <v>713</v>
      </c>
      <c r="F3515" s="16">
        <v>68</v>
      </c>
      <c r="G3515" t="str">
        <f t="shared" si="789"/>
        <v>Cooling</v>
      </c>
      <c r="H3515" s="283">
        <f>IF(G3515="heating",F3515*Assumptions!M$4+Assumptions!M$7,0)</f>
        <v>0</v>
      </c>
      <c r="I3515" s="15">
        <f t="shared" si="790"/>
        <v>1.0343009000871222</v>
      </c>
      <c r="J3515" s="15">
        <f t="shared" si="791"/>
        <v>0.93760781206536892</v>
      </c>
      <c r="K3515" s="283">
        <f t="shared" si="796"/>
        <v>0</v>
      </c>
      <c r="L3515" s="283">
        <f t="shared" si="797"/>
        <v>4.3818232651749627</v>
      </c>
      <c r="M3515" s="283">
        <f t="shared" si="798"/>
        <v>0</v>
      </c>
      <c r="N3515" s="283">
        <f t="shared" si="799"/>
        <v>4.3585758300027857</v>
      </c>
      <c r="O3515" s="283">
        <f t="shared" si="800"/>
        <v>0</v>
      </c>
      <c r="P3515" s="21">
        <f t="shared" si="792"/>
        <v>3.7256017764001337E-2</v>
      </c>
      <c r="Q3515" s="21">
        <f t="shared" si="793"/>
        <v>0.8408485371888097</v>
      </c>
      <c r="R3515">
        <f t="shared" si="794"/>
        <v>1.0096214758538746</v>
      </c>
      <c r="S3515" s="296">
        <f t="shared" si="801"/>
        <v>3.1628076818454073E-2</v>
      </c>
      <c r="T3515" s="283">
        <f t="shared" si="802"/>
        <v>3.1628076818454073E-2</v>
      </c>
    </row>
    <row r="3516" spans="1:20" x14ac:dyDescent="0.25">
      <c r="A3516" s="286">
        <v>43247</v>
      </c>
      <c r="B3516" s="1">
        <f t="shared" si="795"/>
        <v>7</v>
      </c>
      <c r="C3516" s="285">
        <v>10</v>
      </c>
      <c r="D3516" t="s">
        <v>713</v>
      </c>
      <c r="F3516" s="16">
        <v>70</v>
      </c>
      <c r="G3516" t="str">
        <f t="shared" si="789"/>
        <v>Cooling</v>
      </c>
      <c r="H3516" s="283">
        <f>IF(G3516="heating",F3516*Assumptions!M$4+Assumptions!M$7,0)</f>
        <v>0</v>
      </c>
      <c r="I3516" s="15">
        <f t="shared" si="790"/>
        <v>0.98112329028689171</v>
      </c>
      <c r="J3516" s="15">
        <f t="shared" si="791"/>
        <v>0.93760781206536892</v>
      </c>
      <c r="K3516" s="283">
        <f t="shared" si="796"/>
        <v>0</v>
      </c>
      <c r="L3516" s="283">
        <f t="shared" si="797"/>
        <v>4.3818232651749627</v>
      </c>
      <c r="M3516" s="283">
        <f t="shared" si="798"/>
        <v>0</v>
      </c>
      <c r="N3516" s="283">
        <f t="shared" si="799"/>
        <v>4.3585758300027857</v>
      </c>
      <c r="O3516" s="283">
        <f t="shared" si="800"/>
        <v>0</v>
      </c>
      <c r="P3516" s="21">
        <f t="shared" si="792"/>
        <v>4.0604560274080326E-2</v>
      </c>
      <c r="Q3516" s="21">
        <f t="shared" si="793"/>
        <v>0.74504051125983206</v>
      </c>
      <c r="R3516">
        <f t="shared" si="794"/>
        <v>1.0096214758538746</v>
      </c>
      <c r="S3516" s="296">
        <f t="shared" si="801"/>
        <v>3.0543111641044687E-2</v>
      </c>
      <c r="T3516" s="283">
        <f t="shared" si="802"/>
        <v>3.0543111641044687E-2</v>
      </c>
    </row>
    <row r="3517" spans="1:20" x14ac:dyDescent="0.25">
      <c r="A3517" s="286">
        <v>43247</v>
      </c>
      <c r="B3517" s="1">
        <f t="shared" si="795"/>
        <v>7</v>
      </c>
      <c r="C3517" s="285">
        <v>11</v>
      </c>
      <c r="D3517" t="s">
        <v>713</v>
      </c>
      <c r="F3517" s="16">
        <v>72</v>
      </c>
      <c r="G3517" t="str">
        <f t="shared" si="789"/>
        <v>Cooling</v>
      </c>
      <c r="H3517" s="283">
        <f>IF(G3517="heating",F3517*Assumptions!M$4+Assumptions!M$7,0)</f>
        <v>0</v>
      </c>
      <c r="I3517" s="15">
        <f t="shared" si="790"/>
        <v>0.94956163997961163</v>
      </c>
      <c r="J3517" s="15">
        <f t="shared" si="791"/>
        <v>0.93760781206536892</v>
      </c>
      <c r="K3517" s="283">
        <f t="shared" si="796"/>
        <v>0</v>
      </c>
      <c r="L3517" s="283" t="e">
        <f t="shared" si="797"/>
        <v>#N/A</v>
      </c>
      <c r="M3517" s="283">
        <f t="shared" si="798"/>
        <v>0</v>
      </c>
      <c r="N3517" s="283" t="e">
        <f t="shared" si="799"/>
        <v>#N/A</v>
      </c>
      <c r="O3517" s="283">
        <f t="shared" si="800"/>
        <v>0</v>
      </c>
      <c r="P3517" s="21">
        <f t="shared" si="792"/>
        <v>4.6445607559525648E-2</v>
      </c>
      <c r="Q3517" s="21">
        <f t="shared" si="793"/>
        <v>0.72850690893675296</v>
      </c>
      <c r="R3517">
        <f t="shared" si="794"/>
        <v>1.0096214758538746</v>
      </c>
      <c r="S3517" s="296">
        <f t="shared" si="801"/>
        <v>3.4161497734281496E-2</v>
      </c>
      <c r="T3517" s="283">
        <f t="shared" si="802"/>
        <v>3.4161497734281496E-2</v>
      </c>
    </row>
    <row r="3518" spans="1:20" x14ac:dyDescent="0.25">
      <c r="A3518" s="286">
        <v>43247</v>
      </c>
      <c r="B3518" s="1">
        <f t="shared" si="795"/>
        <v>7</v>
      </c>
      <c r="C3518" s="285">
        <v>12</v>
      </c>
      <c r="D3518" t="s">
        <v>713</v>
      </c>
      <c r="F3518" s="16">
        <v>73</v>
      </c>
      <c r="G3518" t="str">
        <f t="shared" si="789"/>
        <v>Cooling</v>
      </c>
      <c r="H3518" s="283">
        <f>IF(G3518="heating",F3518*Assumptions!M$4+Assumptions!M$7,0)</f>
        <v>0</v>
      </c>
      <c r="I3518" s="15">
        <f t="shared" si="790"/>
        <v>0.91648403420261149</v>
      </c>
      <c r="J3518" s="15">
        <f t="shared" si="791"/>
        <v>0.93760781206536892</v>
      </c>
      <c r="K3518" s="283">
        <f t="shared" si="796"/>
        <v>0</v>
      </c>
      <c r="L3518" s="283" t="e">
        <f t="shared" si="797"/>
        <v>#N/A</v>
      </c>
      <c r="M3518" s="283">
        <f t="shared" si="798"/>
        <v>0</v>
      </c>
      <c r="N3518" s="283" t="e">
        <f t="shared" si="799"/>
        <v>#N/A</v>
      </c>
      <c r="O3518" s="283">
        <f t="shared" si="800"/>
        <v>0</v>
      </c>
      <c r="P3518" s="21">
        <f t="shared" si="792"/>
        <v>5.0300820493010656E-2</v>
      </c>
      <c r="Q3518" s="21">
        <f t="shared" si="793"/>
        <v>0.75910815787401487</v>
      </c>
      <c r="R3518">
        <f t="shared" si="794"/>
        <v>1.0096214758538746</v>
      </c>
      <c r="S3518" s="296">
        <f t="shared" si="801"/>
        <v>3.8551147339485746E-2</v>
      </c>
      <c r="T3518" s="283">
        <f t="shared" si="802"/>
        <v>3.8551147339485746E-2</v>
      </c>
    </row>
    <row r="3519" spans="1:20" x14ac:dyDescent="0.25">
      <c r="A3519" s="286">
        <v>43247</v>
      </c>
      <c r="B3519" s="1">
        <f t="shared" si="795"/>
        <v>7</v>
      </c>
      <c r="C3519" s="285">
        <v>13</v>
      </c>
      <c r="D3519" t="s">
        <v>713</v>
      </c>
      <c r="F3519" s="16">
        <v>73</v>
      </c>
      <c r="G3519" t="str">
        <f t="shared" si="789"/>
        <v>Cooling</v>
      </c>
      <c r="H3519" s="283">
        <f>IF(G3519="heating",F3519*Assumptions!M$4+Assumptions!M$7,0)</f>
        <v>0</v>
      </c>
      <c r="I3519" s="15">
        <f t="shared" si="790"/>
        <v>0.90040206880052787</v>
      </c>
      <c r="J3519" s="15">
        <f t="shared" si="791"/>
        <v>0.93760781206536892</v>
      </c>
      <c r="K3519" s="283">
        <f t="shared" si="796"/>
        <v>0</v>
      </c>
      <c r="L3519" s="283" t="e">
        <f t="shared" si="797"/>
        <v>#N/A</v>
      </c>
      <c r="M3519" s="283">
        <f t="shared" si="798"/>
        <v>0</v>
      </c>
      <c r="N3519" s="283" t="e">
        <f t="shared" si="799"/>
        <v>#N/A</v>
      </c>
      <c r="O3519" s="283">
        <f t="shared" si="800"/>
        <v>0</v>
      </c>
      <c r="P3519" s="21">
        <f t="shared" si="792"/>
        <v>5.0300820493010656E-2</v>
      </c>
      <c r="Q3519" s="21">
        <f t="shared" si="793"/>
        <v>0.79115902007799765</v>
      </c>
      <c r="R3519">
        <f t="shared" si="794"/>
        <v>1.0096214758538746</v>
      </c>
      <c r="S3519" s="296">
        <f t="shared" si="801"/>
        <v>4.0178843601693957E-2</v>
      </c>
      <c r="T3519" s="283">
        <f t="shared" si="802"/>
        <v>4.0178843601693957E-2</v>
      </c>
    </row>
    <row r="3520" spans="1:20" x14ac:dyDescent="0.25">
      <c r="A3520" s="286">
        <v>43247</v>
      </c>
      <c r="B3520" s="1">
        <f t="shared" si="795"/>
        <v>7</v>
      </c>
      <c r="C3520" s="285">
        <v>14</v>
      </c>
      <c r="D3520" t="s">
        <v>713</v>
      </c>
      <c r="F3520" s="16">
        <v>75</v>
      </c>
      <c r="G3520" t="str">
        <f t="shared" si="789"/>
        <v>Cooling</v>
      </c>
      <c r="H3520" s="283">
        <f>IF(G3520="heating",F3520*Assumptions!M$4+Assumptions!M$7,0)</f>
        <v>0</v>
      </c>
      <c r="I3520" s="15">
        <f t="shared" si="790"/>
        <v>0.86032894500746537</v>
      </c>
      <c r="J3520" s="15">
        <f t="shared" si="791"/>
        <v>0.93760781206536892</v>
      </c>
      <c r="K3520" s="283">
        <f t="shared" si="796"/>
        <v>0</v>
      </c>
      <c r="L3520" s="283" t="e">
        <f t="shared" si="797"/>
        <v>#N/A</v>
      </c>
      <c r="M3520" s="283">
        <f t="shared" si="798"/>
        <v>0</v>
      </c>
      <c r="N3520" s="283" t="e">
        <f t="shared" si="799"/>
        <v>#N/A</v>
      </c>
      <c r="O3520" s="283">
        <f t="shared" si="800"/>
        <v>0</v>
      </c>
      <c r="P3520" s="21">
        <f t="shared" si="792"/>
        <v>5.9880624941505811E-2</v>
      </c>
      <c r="Q3520" s="21">
        <f t="shared" si="793"/>
        <v>0.84355555031342389</v>
      </c>
      <c r="R3520">
        <f t="shared" si="794"/>
        <v>1.0096214758538746</v>
      </c>
      <c r="S3520" s="296">
        <f t="shared" si="801"/>
        <v>5.0998639609426265E-2</v>
      </c>
      <c r="T3520" s="283">
        <f t="shared" si="802"/>
        <v>5.0998639609426265E-2</v>
      </c>
    </row>
    <row r="3521" spans="1:20" x14ac:dyDescent="0.25">
      <c r="A3521" s="286">
        <v>43247</v>
      </c>
      <c r="B3521" s="1">
        <f t="shared" si="795"/>
        <v>7</v>
      </c>
      <c r="C3521" s="285">
        <v>15</v>
      </c>
      <c r="D3521" t="s">
        <v>713</v>
      </c>
      <c r="F3521" s="16">
        <v>75</v>
      </c>
      <c r="G3521" t="str">
        <f t="shared" si="789"/>
        <v>Cooling</v>
      </c>
      <c r="H3521" s="283">
        <f>IF(G3521="heating",F3521*Assumptions!M$4+Assumptions!M$7,0)</f>
        <v>0</v>
      </c>
      <c r="I3521" s="15">
        <f t="shared" si="790"/>
        <v>0.85754515037175039</v>
      </c>
      <c r="J3521" s="15">
        <f t="shared" si="791"/>
        <v>0.93760781206536892</v>
      </c>
      <c r="K3521" s="283">
        <f t="shared" si="796"/>
        <v>0</v>
      </c>
      <c r="L3521" s="283" t="e">
        <f t="shared" si="797"/>
        <v>#N/A</v>
      </c>
      <c r="M3521" s="283">
        <f t="shared" si="798"/>
        <v>0</v>
      </c>
      <c r="N3521" s="283" t="e">
        <f t="shared" si="799"/>
        <v>#N/A</v>
      </c>
      <c r="O3521" s="283">
        <f t="shared" si="800"/>
        <v>0</v>
      </c>
      <c r="P3521" s="21">
        <f t="shared" si="792"/>
        <v>5.9880624941505811E-2</v>
      </c>
      <c r="Q3521" s="21">
        <f t="shared" si="793"/>
        <v>0.96592607327566882</v>
      </c>
      <c r="R3521">
        <f t="shared" si="794"/>
        <v>1.0096214758538746</v>
      </c>
      <c r="S3521" s="296">
        <f t="shared" si="801"/>
        <v>5.8396765550331763E-2</v>
      </c>
      <c r="T3521" s="283">
        <f t="shared" si="802"/>
        <v>5.8396765550331763E-2</v>
      </c>
    </row>
    <row r="3522" spans="1:20" x14ac:dyDescent="0.25">
      <c r="A3522" s="286">
        <v>43247</v>
      </c>
      <c r="B3522" s="1">
        <f t="shared" si="795"/>
        <v>7</v>
      </c>
      <c r="C3522" s="285">
        <v>16</v>
      </c>
      <c r="D3522" t="s">
        <v>713</v>
      </c>
      <c r="F3522" s="16">
        <v>73</v>
      </c>
      <c r="G3522" t="str">
        <f t="shared" ref="G3522:G3585" si="803">VLOOKUP(A3522,U$2:W$366,3,FALSE)</f>
        <v>Cooling</v>
      </c>
      <c r="H3522" s="283">
        <f>IF(G3522="heating",F3522*Assumptions!M$4+Assumptions!M$7,0)</f>
        <v>0</v>
      </c>
      <c r="I3522" s="15">
        <f t="shared" ref="I3522:I3585" si="804">VLOOKUP(C3522,AO$2:AQ$25,3,FALSE)</f>
        <v>0.88344815438260227</v>
      </c>
      <c r="J3522" s="15">
        <f t="shared" ref="J3522:J3585" si="805">VLOOKUP(B3522,AS$4:AU$10,3,FALSE)</f>
        <v>0.93760781206536892</v>
      </c>
      <c r="K3522" s="283">
        <f t="shared" si="796"/>
        <v>0</v>
      </c>
      <c r="L3522" s="283" t="e">
        <f t="shared" si="797"/>
        <v>#N/A</v>
      </c>
      <c r="M3522" s="283">
        <f t="shared" si="798"/>
        <v>0</v>
      </c>
      <c r="N3522" s="283" t="e">
        <f t="shared" si="799"/>
        <v>#N/A</v>
      </c>
      <c r="O3522" s="283">
        <f t="shared" si="800"/>
        <v>0</v>
      </c>
      <c r="P3522" s="21">
        <f t="shared" ref="P3522:P3585" si="806">IF(G3522="cooling",IF(F3522&lt;61,0.025,(F3522^2*AX$25+F3522*AY$25+AZ$25)),0)</f>
        <v>5.0300820493010656E-2</v>
      </c>
      <c r="Q3522" s="21">
        <f t="shared" ref="Q3522:Q3585" si="807">VLOOKUP(C3522,BB$2:BC$25,2,FALSE)</f>
        <v>1.1649354943302594</v>
      </c>
      <c r="R3522">
        <f t="shared" ref="R3522:R3585" si="808">VLOOKUP(B3522,AS$4:AV$10,4,FALSE)</f>
        <v>1.0096214758538746</v>
      </c>
      <c r="S3522" s="296">
        <f t="shared" si="801"/>
        <v>5.9161002838775838E-2</v>
      </c>
      <c r="T3522" s="283">
        <f t="shared" si="802"/>
        <v>5.9161002838775838E-2</v>
      </c>
    </row>
    <row r="3523" spans="1:20" x14ac:dyDescent="0.25">
      <c r="A3523" s="286">
        <v>43247</v>
      </c>
      <c r="B3523" s="1">
        <f t="shared" ref="B3523:B3586" si="809">WEEKDAY(A3523,2)</f>
        <v>7</v>
      </c>
      <c r="C3523" s="285">
        <v>17</v>
      </c>
      <c r="D3523" t="s">
        <v>713</v>
      </c>
      <c r="F3523" s="16">
        <v>72</v>
      </c>
      <c r="G3523" t="str">
        <f t="shared" si="803"/>
        <v>Cooling</v>
      </c>
      <c r="H3523" s="283">
        <f>IF(G3523="heating",F3523*Assumptions!M$4+Assumptions!M$7,0)</f>
        <v>0</v>
      </c>
      <c r="I3523" s="15">
        <f t="shared" si="804"/>
        <v>0.94025748850374469</v>
      </c>
      <c r="J3523" s="15">
        <f t="shared" si="805"/>
        <v>0.93760781206536892</v>
      </c>
      <c r="K3523" s="283">
        <f t="shared" ref="K3523:K3586" si="810">H3523*I3523*J3523</f>
        <v>0</v>
      </c>
      <c r="L3523" s="283" t="e">
        <f t="shared" ref="L3523:L3586" si="811">VLOOKUP(F3523,BL$2:BN$92,2,FALSE)</f>
        <v>#N/A</v>
      </c>
      <c r="M3523" s="283">
        <f t="shared" ref="M3523:M3586" si="812">IF(G3523="heating",K3523*(L3523*3.412),0)</f>
        <v>0</v>
      </c>
      <c r="N3523" s="283" t="e">
        <f t="shared" ref="N3523:N3586" si="813">VLOOKUP(F3523,BL$2:BN$92,3,FALSE)</f>
        <v>#N/A</v>
      </c>
      <c r="O3523" s="283">
        <f t="shared" ref="O3523:O3586" si="814">IF(F3523&lt;=61,IF(G3523="heating",IF(F3523&gt;=5,K3523*L3523/N3523,0),0),0)</f>
        <v>0</v>
      </c>
      <c r="P3523" s="21">
        <f t="shared" si="806"/>
        <v>4.6445607559525648E-2</v>
      </c>
      <c r="Q3523" s="21">
        <f t="shared" si="807"/>
        <v>1.3521540118753073</v>
      </c>
      <c r="R3523">
        <f t="shared" si="808"/>
        <v>1.0096214758538746</v>
      </c>
      <c r="S3523" s="296">
        <f t="shared" ref="S3523:S3586" si="815">P3523*Q3523*R3523</f>
        <v>6.3405858814014587E-2</v>
      </c>
      <c r="T3523" s="283">
        <f t="shared" ref="T3523:T3586" si="816">K3523+S3523</f>
        <v>6.3405858814014587E-2</v>
      </c>
    </row>
    <row r="3524" spans="1:20" x14ac:dyDescent="0.25">
      <c r="A3524" s="286">
        <v>43247</v>
      </c>
      <c r="B3524" s="1">
        <f t="shared" si="809"/>
        <v>7</v>
      </c>
      <c r="C3524" s="285">
        <v>18</v>
      </c>
      <c r="D3524" t="s">
        <v>713</v>
      </c>
      <c r="F3524" s="16">
        <v>70</v>
      </c>
      <c r="G3524" t="str">
        <f t="shared" si="803"/>
        <v>Cooling</v>
      </c>
      <c r="H3524" s="283">
        <f>IF(G3524="heating",F3524*Assumptions!M$4+Assumptions!M$7,0)</f>
        <v>0</v>
      </c>
      <c r="I3524" s="15">
        <f t="shared" si="804"/>
        <v>0.98182363790757687</v>
      </c>
      <c r="J3524" s="15">
        <f t="shared" si="805"/>
        <v>0.93760781206536892</v>
      </c>
      <c r="K3524" s="283">
        <f t="shared" si="810"/>
        <v>0</v>
      </c>
      <c r="L3524" s="283">
        <f t="shared" si="811"/>
        <v>4.3818232651749627</v>
      </c>
      <c r="M3524" s="283">
        <f t="shared" si="812"/>
        <v>0</v>
      </c>
      <c r="N3524" s="283">
        <f t="shared" si="813"/>
        <v>4.3585758300027857</v>
      </c>
      <c r="O3524" s="283">
        <f t="shared" si="814"/>
        <v>0</v>
      </c>
      <c r="P3524" s="21">
        <f t="shared" si="806"/>
        <v>4.0604560274080326E-2</v>
      </c>
      <c r="Q3524" s="21">
        <f t="shared" si="807"/>
        <v>1.5598916921549892</v>
      </c>
      <c r="R3524">
        <f t="shared" si="808"/>
        <v>1.0096214758538746</v>
      </c>
      <c r="S3524" s="296">
        <f t="shared" si="815"/>
        <v>6.3948128164016266E-2</v>
      </c>
      <c r="T3524" s="283">
        <f t="shared" si="816"/>
        <v>6.3948128164016266E-2</v>
      </c>
    </row>
    <row r="3525" spans="1:20" x14ac:dyDescent="0.25">
      <c r="A3525" s="286">
        <v>43247</v>
      </c>
      <c r="B3525" s="1">
        <f t="shared" si="809"/>
        <v>7</v>
      </c>
      <c r="C3525" s="285">
        <v>19</v>
      </c>
      <c r="D3525" t="s">
        <v>713</v>
      </c>
      <c r="F3525" s="16">
        <v>64</v>
      </c>
      <c r="G3525" t="str">
        <f t="shared" si="803"/>
        <v>Cooling</v>
      </c>
      <c r="H3525" s="283">
        <f>IF(G3525="heating",F3525*Assumptions!M$4+Assumptions!M$7,0)</f>
        <v>0</v>
      </c>
      <c r="I3525" s="15">
        <f t="shared" si="804"/>
        <v>0.98418842963438757</v>
      </c>
      <c r="J3525" s="15">
        <f t="shared" si="805"/>
        <v>0.93760781206536892</v>
      </c>
      <c r="K3525" s="283">
        <f t="shared" si="810"/>
        <v>0</v>
      </c>
      <c r="L3525" s="283">
        <f t="shared" si="811"/>
        <v>4.3818232651749627</v>
      </c>
      <c r="M3525" s="283">
        <f t="shared" si="812"/>
        <v>0</v>
      </c>
      <c r="N3525" s="283">
        <f t="shared" si="813"/>
        <v>4.3585758300027857</v>
      </c>
      <c r="O3525" s="283">
        <f t="shared" si="814"/>
        <v>0</v>
      </c>
      <c r="P3525" s="21">
        <f t="shared" si="806"/>
        <v>3.8036447069942136E-2</v>
      </c>
      <c r="Q3525" s="21">
        <f t="shared" si="807"/>
        <v>1.6764212681468484</v>
      </c>
      <c r="R3525">
        <f t="shared" si="808"/>
        <v>1.0096214758538746</v>
      </c>
      <c r="S3525" s="296">
        <f t="shared" si="815"/>
        <v>6.437862328774728E-2</v>
      </c>
      <c r="T3525" s="283">
        <f t="shared" si="816"/>
        <v>6.437862328774728E-2</v>
      </c>
    </row>
    <row r="3526" spans="1:20" x14ac:dyDescent="0.25">
      <c r="A3526" s="286">
        <v>43247</v>
      </c>
      <c r="B3526" s="1">
        <f t="shared" si="809"/>
        <v>7</v>
      </c>
      <c r="C3526" s="285">
        <v>20</v>
      </c>
      <c r="D3526" t="s">
        <v>713</v>
      </c>
      <c r="F3526" s="16">
        <v>59</v>
      </c>
      <c r="G3526" t="str">
        <f t="shared" si="803"/>
        <v>Cooling</v>
      </c>
      <c r="H3526" s="283">
        <f>IF(G3526="heating",F3526*Assumptions!M$4+Assumptions!M$7,0)</f>
        <v>0</v>
      </c>
      <c r="I3526" s="15">
        <f t="shared" si="804"/>
        <v>0.97071962311712034</v>
      </c>
      <c r="J3526" s="15">
        <f t="shared" si="805"/>
        <v>0.93760781206536892</v>
      </c>
      <c r="K3526" s="283">
        <f t="shared" si="810"/>
        <v>0</v>
      </c>
      <c r="L3526" s="283">
        <f t="shared" si="811"/>
        <v>4.3182081448486933</v>
      </c>
      <c r="M3526" s="283">
        <f t="shared" si="812"/>
        <v>0</v>
      </c>
      <c r="N3526" s="283">
        <f t="shared" si="813"/>
        <v>4.2355603137647586</v>
      </c>
      <c r="O3526" s="283">
        <f t="shared" si="814"/>
        <v>0</v>
      </c>
      <c r="P3526" s="21">
        <f t="shared" si="806"/>
        <v>2.5000000000000001E-2</v>
      </c>
      <c r="Q3526" s="21">
        <f t="shared" si="807"/>
        <v>1.52436960139122</v>
      </c>
      <c r="R3526">
        <f t="shared" si="808"/>
        <v>1.0096214758538746</v>
      </c>
      <c r="S3526" s="296">
        <f t="shared" si="815"/>
        <v>3.8475907167584651E-2</v>
      </c>
      <c r="T3526" s="283">
        <f t="shared" si="816"/>
        <v>3.8475907167584651E-2</v>
      </c>
    </row>
    <row r="3527" spans="1:20" x14ac:dyDescent="0.25">
      <c r="A3527" s="286">
        <v>43247</v>
      </c>
      <c r="B3527" s="1">
        <f t="shared" si="809"/>
        <v>7</v>
      </c>
      <c r="C3527" s="285">
        <v>21</v>
      </c>
      <c r="D3527" t="s">
        <v>713</v>
      </c>
      <c r="F3527" s="16">
        <v>57</v>
      </c>
      <c r="G3527" t="str">
        <f t="shared" si="803"/>
        <v>Cooling</v>
      </c>
      <c r="H3527" s="283">
        <f>IF(G3527="heating",F3527*Assumptions!M$4+Assumptions!M$7,0)</f>
        <v>0</v>
      </c>
      <c r="I3527" s="15">
        <f t="shared" si="804"/>
        <v>0.95751150862929935</v>
      </c>
      <c r="J3527" s="15">
        <f t="shared" si="805"/>
        <v>0.93760781206536892</v>
      </c>
      <c r="K3527" s="283">
        <f t="shared" si="810"/>
        <v>0</v>
      </c>
      <c r="L3527" s="283">
        <f t="shared" si="811"/>
        <v>4.2530692972692208</v>
      </c>
      <c r="M3527" s="283">
        <f t="shared" si="812"/>
        <v>0</v>
      </c>
      <c r="N3527" s="283">
        <f t="shared" si="813"/>
        <v>4.1119599131986844</v>
      </c>
      <c r="O3527" s="283">
        <f t="shared" si="814"/>
        <v>0</v>
      </c>
      <c r="P3527" s="21">
        <f t="shared" si="806"/>
        <v>2.5000000000000001E-2</v>
      </c>
      <c r="Q3527" s="21">
        <f t="shared" si="807"/>
        <v>1.4448604713749031</v>
      </c>
      <c r="R3527">
        <f t="shared" si="808"/>
        <v>1.0096214758538746</v>
      </c>
      <c r="S3527" s="296">
        <f t="shared" si="815"/>
        <v>3.6469054037811373E-2</v>
      </c>
      <c r="T3527" s="283">
        <f t="shared" si="816"/>
        <v>3.6469054037811373E-2</v>
      </c>
    </row>
    <row r="3528" spans="1:20" x14ac:dyDescent="0.25">
      <c r="A3528" s="286">
        <v>43247</v>
      </c>
      <c r="B3528" s="1">
        <f t="shared" si="809"/>
        <v>7</v>
      </c>
      <c r="C3528" s="285">
        <v>22</v>
      </c>
      <c r="D3528" t="s">
        <v>713</v>
      </c>
      <c r="F3528" s="16">
        <v>55</v>
      </c>
      <c r="G3528" t="str">
        <f t="shared" si="803"/>
        <v>Cooling</v>
      </c>
      <c r="H3528" s="283">
        <f>IF(G3528="heating",F3528*Assumptions!M$4+Assumptions!M$7,0)</f>
        <v>0</v>
      </c>
      <c r="I3528" s="15">
        <f t="shared" si="804"/>
        <v>0.9426530227543114</v>
      </c>
      <c r="J3528" s="15">
        <f t="shared" si="805"/>
        <v>0.93760781206536892</v>
      </c>
      <c r="K3528" s="283">
        <f t="shared" si="810"/>
        <v>0</v>
      </c>
      <c r="L3528" s="283">
        <f t="shared" si="811"/>
        <v>4.1851135499983272</v>
      </c>
      <c r="M3528" s="283">
        <f t="shared" si="812"/>
        <v>0</v>
      </c>
      <c r="N3528" s="283">
        <f t="shared" si="813"/>
        <v>3.9876635481217684</v>
      </c>
      <c r="O3528" s="283">
        <f t="shared" si="814"/>
        <v>0</v>
      </c>
      <c r="P3528" s="21">
        <f t="shared" si="806"/>
        <v>2.5000000000000001E-2</v>
      </c>
      <c r="Q3528" s="21">
        <f t="shared" si="807"/>
        <v>1.2427137171080138</v>
      </c>
      <c r="R3528">
        <f t="shared" si="808"/>
        <v>1.0096214758538746</v>
      </c>
      <c r="S3528" s="296">
        <f t="shared" si="815"/>
        <v>3.1366761428261183E-2</v>
      </c>
      <c r="T3528" s="283">
        <f t="shared" si="816"/>
        <v>3.1366761428261183E-2</v>
      </c>
    </row>
    <row r="3529" spans="1:20" x14ac:dyDescent="0.25">
      <c r="A3529" s="286">
        <v>43247</v>
      </c>
      <c r="B3529" s="1">
        <f t="shared" si="809"/>
        <v>7</v>
      </c>
      <c r="C3529" s="285">
        <v>23</v>
      </c>
      <c r="D3529" t="s">
        <v>713</v>
      </c>
      <c r="F3529" s="16">
        <v>54</v>
      </c>
      <c r="G3529" t="str">
        <f t="shared" si="803"/>
        <v>Cooling</v>
      </c>
      <c r="H3529" s="283">
        <f>IF(G3529="heating",F3529*Assumptions!M$4+Assumptions!M$7,0)</f>
        <v>0</v>
      </c>
      <c r="I3529" s="15">
        <f t="shared" si="804"/>
        <v>0.94450710149963013</v>
      </c>
      <c r="J3529" s="15">
        <f t="shared" si="805"/>
        <v>0.93760781206536892</v>
      </c>
      <c r="K3529" s="283">
        <f t="shared" si="810"/>
        <v>0</v>
      </c>
      <c r="L3529" s="283">
        <f t="shared" si="811"/>
        <v>4.1559947708987721</v>
      </c>
      <c r="M3529" s="283">
        <f t="shared" si="812"/>
        <v>0</v>
      </c>
      <c r="N3529" s="283">
        <f t="shared" si="813"/>
        <v>3.9259252525022648</v>
      </c>
      <c r="O3529" s="283">
        <f t="shared" si="814"/>
        <v>0</v>
      </c>
      <c r="P3529" s="21">
        <f t="shared" si="806"/>
        <v>2.5000000000000001E-2</v>
      </c>
      <c r="Q3529" s="21">
        <f t="shared" si="807"/>
        <v>1.0297519246597011</v>
      </c>
      <c r="R3529">
        <f t="shared" si="808"/>
        <v>1.0096214758538746</v>
      </c>
      <c r="S3529" s="296">
        <f t="shared" si="815"/>
        <v>2.5991491448457384E-2</v>
      </c>
      <c r="T3529" s="283">
        <f t="shared" si="816"/>
        <v>2.5991491448457384E-2</v>
      </c>
    </row>
    <row r="3530" spans="1:20" x14ac:dyDescent="0.25">
      <c r="A3530" s="286">
        <v>43248</v>
      </c>
      <c r="B3530" s="1">
        <f t="shared" si="809"/>
        <v>1</v>
      </c>
      <c r="C3530" s="285">
        <v>0</v>
      </c>
      <c r="D3530" t="s">
        <v>713</v>
      </c>
      <c r="F3530" s="16">
        <v>54</v>
      </c>
      <c r="G3530" t="str">
        <f t="shared" si="803"/>
        <v>Cooling</v>
      </c>
      <c r="H3530" s="283">
        <f>IF(G3530="heating",F3530*Assumptions!M$4+Assumptions!M$7,0)</f>
        <v>0</v>
      </c>
      <c r="I3530" s="15">
        <f t="shared" si="804"/>
        <v>0.97481507806017154</v>
      </c>
      <c r="J3530" s="15">
        <f t="shared" si="805"/>
        <v>1.017726725449043</v>
      </c>
      <c r="K3530" s="283">
        <f t="shared" si="810"/>
        <v>0</v>
      </c>
      <c r="L3530" s="283">
        <f t="shared" si="811"/>
        <v>4.1559947708987721</v>
      </c>
      <c r="M3530" s="283">
        <f t="shared" si="812"/>
        <v>0</v>
      </c>
      <c r="N3530" s="283">
        <f t="shared" si="813"/>
        <v>3.9259252525022648</v>
      </c>
      <c r="O3530" s="283">
        <f t="shared" si="814"/>
        <v>0</v>
      </c>
      <c r="P3530" s="21">
        <f t="shared" si="806"/>
        <v>2.5000000000000001E-2</v>
      </c>
      <c r="Q3530" s="21">
        <f t="shared" si="807"/>
        <v>0.90668853391740301</v>
      </c>
      <c r="R3530">
        <f t="shared" si="808"/>
        <v>0.9440993384982781</v>
      </c>
      <c r="S3530" s="296">
        <f t="shared" si="815"/>
        <v>2.1400101127384843E-2</v>
      </c>
      <c r="T3530" s="283">
        <f t="shared" si="816"/>
        <v>2.1400101127384843E-2</v>
      </c>
    </row>
    <row r="3531" spans="1:20" x14ac:dyDescent="0.25">
      <c r="A3531" s="286">
        <v>43248</v>
      </c>
      <c r="B3531" s="1">
        <f t="shared" si="809"/>
        <v>1</v>
      </c>
      <c r="C3531" s="285">
        <v>1</v>
      </c>
      <c r="D3531" t="s">
        <v>713</v>
      </c>
      <c r="F3531" s="16">
        <v>52</v>
      </c>
      <c r="G3531" t="str">
        <f t="shared" si="803"/>
        <v>Cooling</v>
      </c>
      <c r="H3531" s="283">
        <f>IF(G3531="heating",F3531*Assumptions!M$4+Assumptions!M$7,0)</f>
        <v>0</v>
      </c>
      <c r="I3531" s="15">
        <f t="shared" si="804"/>
        <v>1.012242869806885</v>
      </c>
      <c r="J3531" s="15">
        <f t="shared" si="805"/>
        <v>1.017726725449043</v>
      </c>
      <c r="K3531" s="283">
        <f t="shared" si="810"/>
        <v>0</v>
      </c>
      <c r="L3531" s="283">
        <f t="shared" si="811"/>
        <v>4.0950984110509578</v>
      </c>
      <c r="M3531" s="283">
        <f t="shared" si="812"/>
        <v>0</v>
      </c>
      <c r="N3531" s="283">
        <f t="shared" si="813"/>
        <v>3.802065958051716</v>
      </c>
      <c r="O3531" s="283">
        <f t="shared" si="814"/>
        <v>0</v>
      </c>
      <c r="P3531" s="21">
        <f t="shared" si="806"/>
        <v>2.5000000000000001E-2</v>
      </c>
      <c r="Q3531" s="21">
        <f t="shared" si="807"/>
        <v>0.81803459285312596</v>
      </c>
      <c r="R3531">
        <f t="shared" si="808"/>
        <v>0.9440993384982781</v>
      </c>
      <c r="S3531" s="296">
        <f t="shared" si="815"/>
        <v>1.9307647949533612E-2</v>
      </c>
      <c r="T3531" s="283">
        <f t="shared" si="816"/>
        <v>1.9307647949533612E-2</v>
      </c>
    </row>
    <row r="3532" spans="1:20" x14ac:dyDescent="0.25">
      <c r="A3532" s="286">
        <v>43248</v>
      </c>
      <c r="B3532" s="1">
        <f t="shared" si="809"/>
        <v>1</v>
      </c>
      <c r="C3532" s="285">
        <v>2</v>
      </c>
      <c r="D3532" t="s">
        <v>713</v>
      </c>
      <c r="F3532" s="16">
        <v>52</v>
      </c>
      <c r="G3532" t="str">
        <f t="shared" si="803"/>
        <v>Cooling</v>
      </c>
      <c r="H3532" s="283">
        <f>IF(G3532="heating",F3532*Assumptions!M$4+Assumptions!M$7,0)</f>
        <v>0</v>
      </c>
      <c r="I3532" s="15">
        <f t="shared" si="804"/>
        <v>1.0509704703585963</v>
      </c>
      <c r="J3532" s="15">
        <f t="shared" si="805"/>
        <v>1.017726725449043</v>
      </c>
      <c r="K3532" s="283">
        <f t="shared" si="810"/>
        <v>0</v>
      </c>
      <c r="L3532" s="283">
        <f t="shared" si="811"/>
        <v>4.0950984110509578</v>
      </c>
      <c r="M3532" s="283">
        <f t="shared" si="812"/>
        <v>0</v>
      </c>
      <c r="N3532" s="283">
        <f t="shared" si="813"/>
        <v>3.802065958051716</v>
      </c>
      <c r="O3532" s="283">
        <f t="shared" si="814"/>
        <v>0</v>
      </c>
      <c r="P3532" s="21">
        <f t="shared" si="806"/>
        <v>2.5000000000000001E-2</v>
      </c>
      <c r="Q3532" s="21">
        <f t="shared" si="807"/>
        <v>0.74507607494346417</v>
      </c>
      <c r="R3532">
        <f t="shared" si="808"/>
        <v>0.9440993384982781</v>
      </c>
      <c r="S3532" s="296">
        <f t="shared" si="815"/>
        <v>1.7585645737125448E-2</v>
      </c>
      <c r="T3532" s="283">
        <f t="shared" si="816"/>
        <v>1.7585645737125448E-2</v>
      </c>
    </row>
    <row r="3533" spans="1:20" x14ac:dyDescent="0.25">
      <c r="A3533" s="286">
        <v>43248</v>
      </c>
      <c r="B3533" s="1">
        <f t="shared" si="809"/>
        <v>1</v>
      </c>
      <c r="C3533" s="285">
        <v>3</v>
      </c>
      <c r="D3533" t="s">
        <v>713</v>
      </c>
      <c r="F3533" s="16">
        <v>48</v>
      </c>
      <c r="G3533" t="str">
        <f t="shared" si="803"/>
        <v>Cooling</v>
      </c>
      <c r="H3533" s="283">
        <f>IF(G3533="heating",F3533*Assumptions!M$4+Assumptions!M$7,0)</f>
        <v>0</v>
      </c>
      <c r="I3533" s="15">
        <f t="shared" si="804"/>
        <v>1.0924036124451033</v>
      </c>
      <c r="J3533" s="15">
        <f t="shared" si="805"/>
        <v>1.017726725449043</v>
      </c>
      <c r="K3533" s="283">
        <f t="shared" si="810"/>
        <v>0</v>
      </c>
      <c r="L3533" s="283">
        <f t="shared" si="811"/>
        <v>3.9630740889572826</v>
      </c>
      <c r="M3533" s="283">
        <f t="shared" si="812"/>
        <v>0</v>
      </c>
      <c r="N3533" s="283">
        <f t="shared" si="813"/>
        <v>3.5524856183738187</v>
      </c>
      <c r="O3533" s="283">
        <f t="shared" si="814"/>
        <v>0</v>
      </c>
      <c r="P3533" s="21">
        <f t="shared" si="806"/>
        <v>2.5000000000000001E-2</v>
      </c>
      <c r="Q3533" s="21">
        <f t="shared" si="807"/>
        <v>0.69158980876382303</v>
      </c>
      <c r="R3533">
        <f t="shared" si="808"/>
        <v>0.9440993384982781</v>
      </c>
      <c r="S3533" s="296">
        <f t="shared" si="815"/>
        <v>1.63232370241519E-2</v>
      </c>
      <c r="T3533" s="283">
        <f t="shared" si="816"/>
        <v>1.63232370241519E-2</v>
      </c>
    </row>
    <row r="3534" spans="1:20" x14ac:dyDescent="0.25">
      <c r="A3534" s="286">
        <v>43248</v>
      </c>
      <c r="B3534" s="1">
        <f t="shared" si="809"/>
        <v>1</v>
      </c>
      <c r="C3534" s="285">
        <v>4</v>
      </c>
      <c r="D3534" t="s">
        <v>713</v>
      </c>
      <c r="F3534" s="16">
        <v>48</v>
      </c>
      <c r="G3534" t="str">
        <f t="shared" si="803"/>
        <v>Cooling</v>
      </c>
      <c r="H3534" s="283">
        <f>IF(G3534="heating",F3534*Assumptions!M$4+Assumptions!M$7,0)</f>
        <v>0</v>
      </c>
      <c r="I3534" s="15">
        <f t="shared" si="804"/>
        <v>1.1348296917927807</v>
      </c>
      <c r="J3534" s="15">
        <f t="shared" si="805"/>
        <v>1.017726725449043</v>
      </c>
      <c r="K3534" s="283">
        <f t="shared" si="810"/>
        <v>0</v>
      </c>
      <c r="L3534" s="283">
        <f t="shared" si="811"/>
        <v>3.9630740889572826</v>
      </c>
      <c r="M3534" s="283">
        <f t="shared" si="812"/>
        <v>0</v>
      </c>
      <c r="N3534" s="283">
        <f t="shared" si="813"/>
        <v>3.5524856183738187</v>
      </c>
      <c r="O3534" s="283">
        <f t="shared" si="814"/>
        <v>0</v>
      </c>
      <c r="P3534" s="21">
        <f t="shared" si="806"/>
        <v>2.5000000000000001E-2</v>
      </c>
      <c r="Q3534" s="21">
        <f t="shared" si="807"/>
        <v>0.6473875548762833</v>
      </c>
      <c r="R3534">
        <f t="shared" si="808"/>
        <v>0.9440993384982781</v>
      </c>
      <c r="S3534" s="296">
        <f t="shared" si="815"/>
        <v>1.5279954057767921E-2</v>
      </c>
      <c r="T3534" s="283">
        <f t="shared" si="816"/>
        <v>1.5279954057767921E-2</v>
      </c>
    </row>
    <row r="3535" spans="1:20" x14ac:dyDescent="0.25">
      <c r="A3535" s="286">
        <v>43248</v>
      </c>
      <c r="B3535" s="1">
        <f t="shared" si="809"/>
        <v>1</v>
      </c>
      <c r="C3535" s="285">
        <v>5</v>
      </c>
      <c r="D3535" t="s">
        <v>713</v>
      </c>
      <c r="F3535" s="16">
        <v>48</v>
      </c>
      <c r="G3535" t="str">
        <f t="shared" si="803"/>
        <v>Cooling</v>
      </c>
      <c r="H3535" s="283">
        <f>IF(G3535="heating",F3535*Assumptions!M$4+Assumptions!M$7,0)</f>
        <v>0</v>
      </c>
      <c r="I3535" s="15">
        <f t="shared" si="804"/>
        <v>1.1635558681477385</v>
      </c>
      <c r="J3535" s="15">
        <f t="shared" si="805"/>
        <v>1.017726725449043</v>
      </c>
      <c r="K3535" s="283">
        <f t="shared" si="810"/>
        <v>0</v>
      </c>
      <c r="L3535" s="283">
        <f t="shared" si="811"/>
        <v>3.9630740889572826</v>
      </c>
      <c r="M3535" s="283">
        <f t="shared" si="812"/>
        <v>0</v>
      </c>
      <c r="N3535" s="283">
        <f t="shared" si="813"/>
        <v>3.5524856183738187</v>
      </c>
      <c r="O3535" s="283">
        <f t="shared" si="814"/>
        <v>0</v>
      </c>
      <c r="P3535" s="21">
        <f t="shared" si="806"/>
        <v>2.5000000000000001E-2</v>
      </c>
      <c r="Q3535" s="21">
        <f t="shared" si="807"/>
        <v>0.72139578924615555</v>
      </c>
      <c r="R3535">
        <f t="shared" si="808"/>
        <v>0.9440993384982781</v>
      </c>
      <c r="S3535" s="296">
        <f t="shared" si="815"/>
        <v>1.702673218556847E-2</v>
      </c>
      <c r="T3535" s="283">
        <f t="shared" si="816"/>
        <v>1.702673218556847E-2</v>
      </c>
    </row>
    <row r="3536" spans="1:20" x14ac:dyDescent="0.25">
      <c r="A3536" s="286">
        <v>43248</v>
      </c>
      <c r="B3536" s="1">
        <f t="shared" si="809"/>
        <v>1</v>
      </c>
      <c r="C3536" s="285">
        <v>6</v>
      </c>
      <c r="D3536" t="s">
        <v>713</v>
      </c>
      <c r="F3536" s="16">
        <v>52</v>
      </c>
      <c r="G3536" t="str">
        <f t="shared" si="803"/>
        <v>Cooling</v>
      </c>
      <c r="H3536" s="283">
        <f>IF(G3536="heating",F3536*Assumptions!M$4+Assumptions!M$7,0)</f>
        <v>0</v>
      </c>
      <c r="I3536" s="15">
        <f t="shared" si="804"/>
        <v>1.2083911162615524</v>
      </c>
      <c r="J3536" s="15">
        <f t="shared" si="805"/>
        <v>1.017726725449043</v>
      </c>
      <c r="K3536" s="283">
        <f t="shared" si="810"/>
        <v>0</v>
      </c>
      <c r="L3536" s="283">
        <f t="shared" si="811"/>
        <v>4.0950984110509578</v>
      </c>
      <c r="M3536" s="283">
        <f t="shared" si="812"/>
        <v>0</v>
      </c>
      <c r="N3536" s="283">
        <f t="shared" si="813"/>
        <v>3.802065958051716</v>
      </c>
      <c r="O3536" s="283">
        <f t="shared" si="814"/>
        <v>0</v>
      </c>
      <c r="P3536" s="21">
        <f t="shared" si="806"/>
        <v>2.5000000000000001E-2</v>
      </c>
      <c r="Q3536" s="21">
        <f t="shared" si="807"/>
        <v>0.87787080972652631</v>
      </c>
      <c r="R3536">
        <f t="shared" si="808"/>
        <v>0.9440993384982781</v>
      </c>
      <c r="S3536" s="296">
        <f t="shared" si="815"/>
        <v>2.0719931268744034E-2</v>
      </c>
      <c r="T3536" s="283">
        <f t="shared" si="816"/>
        <v>2.0719931268744034E-2</v>
      </c>
    </row>
    <row r="3537" spans="1:20" x14ac:dyDescent="0.25">
      <c r="A3537" s="286">
        <v>43248</v>
      </c>
      <c r="B3537" s="1">
        <f t="shared" si="809"/>
        <v>1</v>
      </c>
      <c r="C3537" s="285">
        <v>7</v>
      </c>
      <c r="D3537" t="s">
        <v>714</v>
      </c>
      <c r="F3537" s="16">
        <v>57</v>
      </c>
      <c r="G3537" t="str">
        <f t="shared" si="803"/>
        <v>Cooling</v>
      </c>
      <c r="H3537" s="283">
        <f>IF(G3537="heating",F3537*Assumptions!M$4+Assumptions!M$7,0)</f>
        <v>0</v>
      </c>
      <c r="I3537" s="15">
        <f t="shared" si="804"/>
        <v>1.1637425769249583</v>
      </c>
      <c r="J3537" s="15">
        <f t="shared" si="805"/>
        <v>1.017726725449043</v>
      </c>
      <c r="K3537" s="283">
        <f t="shared" si="810"/>
        <v>0</v>
      </c>
      <c r="L3537" s="283">
        <f t="shared" si="811"/>
        <v>4.2530692972692208</v>
      </c>
      <c r="M3537" s="283">
        <f t="shared" si="812"/>
        <v>0</v>
      </c>
      <c r="N3537" s="283">
        <f t="shared" si="813"/>
        <v>4.1119599131986844</v>
      </c>
      <c r="O3537" s="283">
        <f t="shared" si="814"/>
        <v>0</v>
      </c>
      <c r="P3537" s="21">
        <f t="shared" si="806"/>
        <v>2.5000000000000001E-2</v>
      </c>
      <c r="Q3537" s="21">
        <f t="shared" si="807"/>
        <v>0.97331382064367777</v>
      </c>
      <c r="R3537">
        <f t="shared" si="808"/>
        <v>0.9440993384982781</v>
      </c>
      <c r="S3537" s="296">
        <f t="shared" si="815"/>
        <v>2.2972623355523199E-2</v>
      </c>
      <c r="T3537" s="283">
        <f t="shared" si="816"/>
        <v>2.2972623355523199E-2</v>
      </c>
    </row>
    <row r="3538" spans="1:20" x14ac:dyDescent="0.25">
      <c r="A3538" s="286">
        <v>43248</v>
      </c>
      <c r="B3538" s="1">
        <f t="shared" si="809"/>
        <v>1</v>
      </c>
      <c r="C3538" s="285">
        <v>8</v>
      </c>
      <c r="D3538" t="s">
        <v>714</v>
      </c>
      <c r="F3538" s="16">
        <v>63</v>
      </c>
      <c r="G3538" t="str">
        <f t="shared" si="803"/>
        <v>Cooling</v>
      </c>
      <c r="H3538" s="283">
        <f>IF(G3538="heating",F3538*Assumptions!M$4+Assumptions!M$7,0)</f>
        <v>0</v>
      </c>
      <c r="I3538" s="15">
        <f t="shared" si="804"/>
        <v>1.094193721037565</v>
      </c>
      <c r="J3538" s="15">
        <f t="shared" si="805"/>
        <v>1.017726725449043</v>
      </c>
      <c r="K3538" s="283">
        <f t="shared" si="810"/>
        <v>0</v>
      </c>
      <c r="L3538" s="283">
        <f t="shared" si="811"/>
        <v>4.3818232651749627</v>
      </c>
      <c r="M3538" s="283">
        <f t="shared" si="812"/>
        <v>0</v>
      </c>
      <c r="N3538" s="283">
        <f t="shared" si="813"/>
        <v>4.3585758300027857</v>
      </c>
      <c r="O3538" s="283">
        <f t="shared" si="814"/>
        <v>0</v>
      </c>
      <c r="P3538" s="21">
        <f t="shared" si="806"/>
        <v>3.9789369881031433E-2</v>
      </c>
      <c r="Q3538" s="21">
        <f t="shared" si="807"/>
        <v>0.94940007506179924</v>
      </c>
      <c r="R3538">
        <f t="shared" si="808"/>
        <v>0.9440993384982781</v>
      </c>
      <c r="S3538" s="296">
        <f t="shared" si="815"/>
        <v>3.5664325643782795E-2</v>
      </c>
      <c r="T3538" s="283">
        <f t="shared" si="816"/>
        <v>3.5664325643782795E-2</v>
      </c>
    </row>
    <row r="3539" spans="1:20" x14ac:dyDescent="0.25">
      <c r="A3539" s="286">
        <v>43248</v>
      </c>
      <c r="B3539" s="1">
        <f t="shared" si="809"/>
        <v>1</v>
      </c>
      <c r="C3539" s="285">
        <v>9</v>
      </c>
      <c r="D3539" t="s">
        <v>714</v>
      </c>
      <c r="F3539" s="16">
        <v>66</v>
      </c>
      <c r="G3539" t="str">
        <f t="shared" si="803"/>
        <v>Cooling</v>
      </c>
      <c r="H3539" s="283">
        <f>IF(G3539="heating",F3539*Assumptions!M$4+Assumptions!M$7,0)</f>
        <v>0</v>
      </c>
      <c r="I3539" s="15">
        <f t="shared" si="804"/>
        <v>1.0343009000871222</v>
      </c>
      <c r="J3539" s="15">
        <f t="shared" si="805"/>
        <v>1.017726725449043</v>
      </c>
      <c r="K3539" s="283">
        <f t="shared" si="810"/>
        <v>0</v>
      </c>
      <c r="L3539" s="283">
        <f t="shared" si="811"/>
        <v>4.3818232651749627</v>
      </c>
      <c r="M3539" s="283">
        <f t="shared" si="812"/>
        <v>0</v>
      </c>
      <c r="N3539" s="283">
        <f t="shared" si="813"/>
        <v>4.3585758300027857</v>
      </c>
      <c r="O3539" s="283">
        <f t="shared" si="814"/>
        <v>0</v>
      </c>
      <c r="P3539" s="21">
        <f t="shared" si="806"/>
        <v>3.6399980029288459E-2</v>
      </c>
      <c r="Q3539" s="21">
        <f t="shared" si="807"/>
        <v>0.8408485371888097</v>
      </c>
      <c r="R3539">
        <f t="shared" si="808"/>
        <v>0.9440993384982781</v>
      </c>
      <c r="S3539" s="296">
        <f t="shared" si="815"/>
        <v>2.8895925683993611E-2</v>
      </c>
      <c r="T3539" s="283">
        <f t="shared" si="816"/>
        <v>2.8895925683993611E-2</v>
      </c>
    </row>
    <row r="3540" spans="1:20" x14ac:dyDescent="0.25">
      <c r="A3540" s="286">
        <v>43248</v>
      </c>
      <c r="B3540" s="1">
        <f t="shared" si="809"/>
        <v>1</v>
      </c>
      <c r="C3540" s="285">
        <v>10</v>
      </c>
      <c r="D3540" t="s">
        <v>714</v>
      </c>
      <c r="F3540" s="16">
        <v>70</v>
      </c>
      <c r="G3540" t="str">
        <f t="shared" si="803"/>
        <v>Cooling</v>
      </c>
      <c r="H3540" s="283">
        <f>IF(G3540="heating",F3540*Assumptions!M$4+Assumptions!M$7,0)</f>
        <v>0</v>
      </c>
      <c r="I3540" s="15">
        <f t="shared" si="804"/>
        <v>0.98112329028689171</v>
      </c>
      <c r="J3540" s="15">
        <f t="shared" si="805"/>
        <v>1.017726725449043</v>
      </c>
      <c r="K3540" s="283">
        <f t="shared" si="810"/>
        <v>0</v>
      </c>
      <c r="L3540" s="283">
        <f t="shared" si="811"/>
        <v>4.3818232651749627</v>
      </c>
      <c r="M3540" s="283">
        <f t="shared" si="812"/>
        <v>0</v>
      </c>
      <c r="N3540" s="283">
        <f t="shared" si="813"/>
        <v>4.3585758300027857</v>
      </c>
      <c r="O3540" s="283">
        <f t="shared" si="814"/>
        <v>0</v>
      </c>
      <c r="P3540" s="21">
        <f t="shared" si="806"/>
        <v>4.0604560274080326E-2</v>
      </c>
      <c r="Q3540" s="21">
        <f t="shared" si="807"/>
        <v>0.74504051125983206</v>
      </c>
      <c r="R3540">
        <f t="shared" si="808"/>
        <v>0.9440993384982781</v>
      </c>
      <c r="S3540" s="296">
        <f t="shared" si="815"/>
        <v>2.8560933167157417E-2</v>
      </c>
      <c r="T3540" s="283">
        <f t="shared" si="816"/>
        <v>2.8560933167157417E-2</v>
      </c>
    </row>
    <row r="3541" spans="1:20" x14ac:dyDescent="0.25">
      <c r="A3541" s="286">
        <v>43248</v>
      </c>
      <c r="B3541" s="1">
        <f t="shared" si="809"/>
        <v>1</v>
      </c>
      <c r="C3541" s="285">
        <v>11</v>
      </c>
      <c r="D3541" t="s">
        <v>714</v>
      </c>
      <c r="F3541" s="16">
        <v>72</v>
      </c>
      <c r="G3541" t="str">
        <f t="shared" si="803"/>
        <v>Cooling</v>
      </c>
      <c r="H3541" s="283">
        <f>IF(G3541="heating",F3541*Assumptions!M$4+Assumptions!M$7,0)</f>
        <v>0</v>
      </c>
      <c r="I3541" s="15">
        <f t="shared" si="804"/>
        <v>0.94956163997961163</v>
      </c>
      <c r="J3541" s="15">
        <f t="shared" si="805"/>
        <v>1.017726725449043</v>
      </c>
      <c r="K3541" s="283">
        <f t="shared" si="810"/>
        <v>0</v>
      </c>
      <c r="L3541" s="283" t="e">
        <f t="shared" si="811"/>
        <v>#N/A</v>
      </c>
      <c r="M3541" s="283">
        <f t="shared" si="812"/>
        <v>0</v>
      </c>
      <c r="N3541" s="283" t="e">
        <f t="shared" si="813"/>
        <v>#N/A</v>
      </c>
      <c r="O3541" s="283">
        <f t="shared" si="814"/>
        <v>0</v>
      </c>
      <c r="P3541" s="21">
        <f t="shared" si="806"/>
        <v>4.6445607559525648E-2</v>
      </c>
      <c r="Q3541" s="21">
        <f t="shared" si="807"/>
        <v>0.72850690893675296</v>
      </c>
      <c r="R3541">
        <f t="shared" si="808"/>
        <v>0.9440993384982781</v>
      </c>
      <c r="S3541" s="296">
        <f t="shared" si="815"/>
        <v>3.1944494233117411E-2</v>
      </c>
      <c r="T3541" s="283">
        <f t="shared" si="816"/>
        <v>3.1944494233117411E-2</v>
      </c>
    </row>
    <row r="3542" spans="1:20" x14ac:dyDescent="0.25">
      <c r="A3542" s="286">
        <v>43248</v>
      </c>
      <c r="B3542" s="1">
        <f t="shared" si="809"/>
        <v>1</v>
      </c>
      <c r="C3542" s="285">
        <v>12</v>
      </c>
      <c r="D3542" t="s">
        <v>714</v>
      </c>
      <c r="F3542" s="16">
        <v>72</v>
      </c>
      <c r="G3542" t="str">
        <f t="shared" si="803"/>
        <v>Cooling</v>
      </c>
      <c r="H3542" s="283">
        <f>IF(G3542="heating",F3542*Assumptions!M$4+Assumptions!M$7,0)</f>
        <v>0</v>
      </c>
      <c r="I3542" s="15">
        <f t="shared" si="804"/>
        <v>0.91648403420261149</v>
      </c>
      <c r="J3542" s="15">
        <f t="shared" si="805"/>
        <v>1.017726725449043</v>
      </c>
      <c r="K3542" s="283">
        <f t="shared" si="810"/>
        <v>0</v>
      </c>
      <c r="L3542" s="283" t="e">
        <f t="shared" si="811"/>
        <v>#N/A</v>
      </c>
      <c r="M3542" s="283">
        <f t="shared" si="812"/>
        <v>0</v>
      </c>
      <c r="N3542" s="283" t="e">
        <f t="shared" si="813"/>
        <v>#N/A</v>
      </c>
      <c r="O3542" s="283">
        <f t="shared" si="814"/>
        <v>0</v>
      </c>
      <c r="P3542" s="21">
        <f t="shared" si="806"/>
        <v>4.6445607559525648E-2</v>
      </c>
      <c r="Q3542" s="21">
        <f t="shared" si="807"/>
        <v>0.75910815787401487</v>
      </c>
      <c r="R3542">
        <f t="shared" si="808"/>
        <v>0.9440993384982781</v>
      </c>
      <c r="S3542" s="296">
        <f t="shared" si="815"/>
        <v>3.3286336579718162E-2</v>
      </c>
      <c r="T3542" s="283">
        <f t="shared" si="816"/>
        <v>3.3286336579718162E-2</v>
      </c>
    </row>
    <row r="3543" spans="1:20" x14ac:dyDescent="0.25">
      <c r="A3543" s="286">
        <v>43248</v>
      </c>
      <c r="B3543" s="1">
        <f t="shared" si="809"/>
        <v>1</v>
      </c>
      <c r="C3543" s="285">
        <v>13</v>
      </c>
      <c r="D3543" t="s">
        <v>714</v>
      </c>
      <c r="F3543" s="16">
        <v>73</v>
      </c>
      <c r="G3543" t="str">
        <f t="shared" si="803"/>
        <v>Cooling</v>
      </c>
      <c r="H3543" s="283">
        <f>IF(G3543="heating",F3543*Assumptions!M$4+Assumptions!M$7,0)</f>
        <v>0</v>
      </c>
      <c r="I3543" s="15">
        <f t="shared" si="804"/>
        <v>0.90040206880052787</v>
      </c>
      <c r="J3543" s="15">
        <f t="shared" si="805"/>
        <v>1.017726725449043</v>
      </c>
      <c r="K3543" s="283">
        <f t="shared" si="810"/>
        <v>0</v>
      </c>
      <c r="L3543" s="283" t="e">
        <f t="shared" si="811"/>
        <v>#N/A</v>
      </c>
      <c r="M3543" s="283">
        <f t="shared" si="812"/>
        <v>0</v>
      </c>
      <c r="N3543" s="283" t="e">
        <f t="shared" si="813"/>
        <v>#N/A</v>
      </c>
      <c r="O3543" s="283">
        <f t="shared" si="814"/>
        <v>0</v>
      </c>
      <c r="P3543" s="21">
        <f t="shared" si="806"/>
        <v>5.0300820493010656E-2</v>
      </c>
      <c r="Q3543" s="21">
        <f t="shared" si="807"/>
        <v>0.79115902007799765</v>
      </c>
      <c r="R3543">
        <f t="shared" si="808"/>
        <v>0.9440993384982781</v>
      </c>
      <c r="S3543" s="296">
        <f t="shared" si="815"/>
        <v>3.7571328040445884E-2</v>
      </c>
      <c r="T3543" s="283">
        <f t="shared" si="816"/>
        <v>3.7571328040445884E-2</v>
      </c>
    </row>
    <row r="3544" spans="1:20" x14ac:dyDescent="0.25">
      <c r="A3544" s="286">
        <v>43248</v>
      </c>
      <c r="B3544" s="1">
        <f t="shared" si="809"/>
        <v>1</v>
      </c>
      <c r="C3544" s="285">
        <v>14</v>
      </c>
      <c r="D3544" t="s">
        <v>714</v>
      </c>
      <c r="F3544" s="16">
        <v>73</v>
      </c>
      <c r="G3544" t="str">
        <f t="shared" si="803"/>
        <v>Cooling</v>
      </c>
      <c r="H3544" s="283">
        <f>IF(G3544="heating",F3544*Assumptions!M$4+Assumptions!M$7,0)</f>
        <v>0</v>
      </c>
      <c r="I3544" s="15">
        <f t="shared" si="804"/>
        <v>0.86032894500746537</v>
      </c>
      <c r="J3544" s="15">
        <f t="shared" si="805"/>
        <v>1.017726725449043</v>
      </c>
      <c r="K3544" s="283">
        <f t="shared" si="810"/>
        <v>0</v>
      </c>
      <c r="L3544" s="283" t="e">
        <f t="shared" si="811"/>
        <v>#N/A</v>
      </c>
      <c r="M3544" s="283">
        <f t="shared" si="812"/>
        <v>0</v>
      </c>
      <c r="N3544" s="283" t="e">
        <f t="shared" si="813"/>
        <v>#N/A</v>
      </c>
      <c r="O3544" s="283">
        <f t="shared" si="814"/>
        <v>0</v>
      </c>
      <c r="P3544" s="21">
        <f t="shared" si="806"/>
        <v>5.0300820493010656E-2</v>
      </c>
      <c r="Q3544" s="21">
        <f t="shared" si="807"/>
        <v>0.84355555031342389</v>
      </c>
      <c r="R3544">
        <f t="shared" si="808"/>
        <v>0.9440993384982781</v>
      </c>
      <c r="S3544" s="296">
        <f t="shared" si="815"/>
        <v>4.0059585363812135E-2</v>
      </c>
      <c r="T3544" s="283">
        <f t="shared" si="816"/>
        <v>4.0059585363812135E-2</v>
      </c>
    </row>
    <row r="3545" spans="1:20" x14ac:dyDescent="0.25">
      <c r="A3545" s="286">
        <v>43248</v>
      </c>
      <c r="B3545" s="1">
        <f t="shared" si="809"/>
        <v>1</v>
      </c>
      <c r="C3545" s="285">
        <v>15</v>
      </c>
      <c r="D3545" t="s">
        <v>714</v>
      </c>
      <c r="F3545" s="16">
        <v>75</v>
      </c>
      <c r="G3545" t="str">
        <f t="shared" si="803"/>
        <v>Cooling</v>
      </c>
      <c r="H3545" s="283">
        <f>IF(G3545="heating",F3545*Assumptions!M$4+Assumptions!M$7,0)</f>
        <v>0</v>
      </c>
      <c r="I3545" s="15">
        <f t="shared" si="804"/>
        <v>0.85754515037175039</v>
      </c>
      <c r="J3545" s="15">
        <f t="shared" si="805"/>
        <v>1.017726725449043</v>
      </c>
      <c r="K3545" s="283">
        <f t="shared" si="810"/>
        <v>0</v>
      </c>
      <c r="L3545" s="283" t="e">
        <f t="shared" si="811"/>
        <v>#N/A</v>
      </c>
      <c r="M3545" s="283">
        <f t="shared" si="812"/>
        <v>0</v>
      </c>
      <c r="N3545" s="283" t="e">
        <f t="shared" si="813"/>
        <v>#N/A</v>
      </c>
      <c r="O3545" s="283">
        <f t="shared" si="814"/>
        <v>0</v>
      </c>
      <c r="P3545" s="21">
        <f t="shared" si="806"/>
        <v>5.9880624941505811E-2</v>
      </c>
      <c r="Q3545" s="21">
        <f t="shared" si="807"/>
        <v>0.96592607327566882</v>
      </c>
      <c r="R3545">
        <f t="shared" si="808"/>
        <v>0.9440993384982781</v>
      </c>
      <c r="S3545" s="296">
        <f t="shared" si="815"/>
        <v>5.4606948292061405E-2</v>
      </c>
      <c r="T3545" s="283">
        <f t="shared" si="816"/>
        <v>5.4606948292061405E-2</v>
      </c>
    </row>
    <row r="3546" spans="1:20" x14ac:dyDescent="0.25">
      <c r="A3546" s="286">
        <v>43248</v>
      </c>
      <c r="B3546" s="1">
        <f t="shared" si="809"/>
        <v>1</v>
      </c>
      <c r="C3546" s="285">
        <v>16</v>
      </c>
      <c r="D3546" t="s">
        <v>714</v>
      </c>
      <c r="F3546" s="16">
        <v>75</v>
      </c>
      <c r="G3546" t="str">
        <f t="shared" si="803"/>
        <v>Cooling</v>
      </c>
      <c r="H3546" s="283">
        <f>IF(G3546="heating",F3546*Assumptions!M$4+Assumptions!M$7,0)</f>
        <v>0</v>
      </c>
      <c r="I3546" s="15">
        <f t="shared" si="804"/>
        <v>0.88344815438260227</v>
      </c>
      <c r="J3546" s="15">
        <f t="shared" si="805"/>
        <v>1.017726725449043</v>
      </c>
      <c r="K3546" s="283">
        <f t="shared" si="810"/>
        <v>0</v>
      </c>
      <c r="L3546" s="283" t="e">
        <f t="shared" si="811"/>
        <v>#N/A</v>
      </c>
      <c r="M3546" s="283">
        <f t="shared" si="812"/>
        <v>0</v>
      </c>
      <c r="N3546" s="283" t="e">
        <f t="shared" si="813"/>
        <v>#N/A</v>
      </c>
      <c r="O3546" s="283">
        <f t="shared" si="814"/>
        <v>0</v>
      </c>
      <c r="P3546" s="21">
        <f t="shared" si="806"/>
        <v>5.9880624941505811E-2</v>
      </c>
      <c r="Q3546" s="21">
        <f t="shared" si="807"/>
        <v>1.1649354943302594</v>
      </c>
      <c r="R3546">
        <f t="shared" si="808"/>
        <v>0.9440993384982781</v>
      </c>
      <c r="S3546" s="296">
        <f t="shared" si="815"/>
        <v>6.5857599315806634E-2</v>
      </c>
      <c r="T3546" s="283">
        <f t="shared" si="816"/>
        <v>6.5857599315806634E-2</v>
      </c>
    </row>
    <row r="3547" spans="1:20" x14ac:dyDescent="0.25">
      <c r="A3547" s="286">
        <v>43248</v>
      </c>
      <c r="B3547" s="1">
        <f t="shared" si="809"/>
        <v>1</v>
      </c>
      <c r="C3547" s="285">
        <v>17</v>
      </c>
      <c r="D3547" t="s">
        <v>714</v>
      </c>
      <c r="F3547" s="16">
        <v>75</v>
      </c>
      <c r="G3547" t="str">
        <f t="shared" si="803"/>
        <v>Cooling</v>
      </c>
      <c r="H3547" s="283">
        <f>IF(G3547="heating",F3547*Assumptions!M$4+Assumptions!M$7,0)</f>
        <v>0</v>
      </c>
      <c r="I3547" s="15">
        <f t="shared" si="804"/>
        <v>0.94025748850374469</v>
      </c>
      <c r="J3547" s="15">
        <f t="shared" si="805"/>
        <v>1.017726725449043</v>
      </c>
      <c r="K3547" s="283">
        <f t="shared" si="810"/>
        <v>0</v>
      </c>
      <c r="L3547" s="283" t="e">
        <f t="shared" si="811"/>
        <v>#N/A</v>
      </c>
      <c r="M3547" s="283">
        <f t="shared" si="812"/>
        <v>0</v>
      </c>
      <c r="N3547" s="283" t="e">
        <f t="shared" si="813"/>
        <v>#N/A</v>
      </c>
      <c r="O3547" s="283">
        <f t="shared" si="814"/>
        <v>0</v>
      </c>
      <c r="P3547" s="21">
        <f t="shared" si="806"/>
        <v>5.9880624941505811E-2</v>
      </c>
      <c r="Q3547" s="21">
        <f t="shared" si="807"/>
        <v>1.3521540118753073</v>
      </c>
      <c r="R3547">
        <f t="shared" si="808"/>
        <v>0.9440993384982781</v>
      </c>
      <c r="S3547" s="296">
        <f t="shared" si="815"/>
        <v>7.6441672144722916E-2</v>
      </c>
      <c r="T3547" s="283">
        <f t="shared" si="816"/>
        <v>7.6441672144722916E-2</v>
      </c>
    </row>
    <row r="3548" spans="1:20" x14ac:dyDescent="0.25">
      <c r="A3548" s="286">
        <v>43248</v>
      </c>
      <c r="B3548" s="1">
        <f t="shared" si="809"/>
        <v>1</v>
      </c>
      <c r="C3548" s="285">
        <v>18</v>
      </c>
      <c r="D3548" t="s">
        <v>714</v>
      </c>
      <c r="F3548" s="16">
        <v>73</v>
      </c>
      <c r="G3548" t="str">
        <f t="shared" si="803"/>
        <v>Cooling</v>
      </c>
      <c r="H3548" s="283">
        <f>IF(G3548="heating",F3548*Assumptions!M$4+Assumptions!M$7,0)</f>
        <v>0</v>
      </c>
      <c r="I3548" s="15">
        <f t="shared" si="804"/>
        <v>0.98182363790757687</v>
      </c>
      <c r="J3548" s="15">
        <f t="shared" si="805"/>
        <v>1.017726725449043</v>
      </c>
      <c r="K3548" s="283">
        <f t="shared" si="810"/>
        <v>0</v>
      </c>
      <c r="L3548" s="283" t="e">
        <f t="shared" si="811"/>
        <v>#N/A</v>
      </c>
      <c r="M3548" s="283">
        <f t="shared" si="812"/>
        <v>0</v>
      </c>
      <c r="N3548" s="283" t="e">
        <f t="shared" si="813"/>
        <v>#N/A</v>
      </c>
      <c r="O3548" s="283">
        <f t="shared" si="814"/>
        <v>0</v>
      </c>
      <c r="P3548" s="21">
        <f t="shared" si="806"/>
        <v>5.0300820493010656E-2</v>
      </c>
      <c r="Q3548" s="21">
        <f t="shared" si="807"/>
        <v>1.5598916921549892</v>
      </c>
      <c r="R3548">
        <f t="shared" si="808"/>
        <v>0.9440993384982781</v>
      </c>
      <c r="S3548" s="296">
        <f t="shared" si="815"/>
        <v>7.4077651883111245E-2</v>
      </c>
      <c r="T3548" s="283">
        <f t="shared" si="816"/>
        <v>7.4077651883111245E-2</v>
      </c>
    </row>
    <row r="3549" spans="1:20" x14ac:dyDescent="0.25">
      <c r="A3549" s="286">
        <v>43248</v>
      </c>
      <c r="B3549" s="1">
        <f t="shared" si="809"/>
        <v>1</v>
      </c>
      <c r="C3549" s="285">
        <v>19</v>
      </c>
      <c r="D3549" t="s">
        <v>714</v>
      </c>
      <c r="F3549" s="16">
        <v>68</v>
      </c>
      <c r="G3549" t="str">
        <f t="shared" si="803"/>
        <v>Cooling</v>
      </c>
      <c r="H3549" s="283">
        <f>IF(G3549="heating",F3549*Assumptions!M$4+Assumptions!M$7,0)</f>
        <v>0</v>
      </c>
      <c r="I3549" s="15">
        <f t="shared" si="804"/>
        <v>0.98418842963438757</v>
      </c>
      <c r="J3549" s="15">
        <f t="shared" si="805"/>
        <v>1.017726725449043</v>
      </c>
      <c r="K3549" s="283">
        <f t="shared" si="810"/>
        <v>0</v>
      </c>
      <c r="L3549" s="283">
        <f t="shared" si="811"/>
        <v>4.3818232651749627</v>
      </c>
      <c r="M3549" s="283">
        <f t="shared" si="812"/>
        <v>0</v>
      </c>
      <c r="N3549" s="283">
        <f t="shared" si="813"/>
        <v>4.3585758300027857</v>
      </c>
      <c r="O3549" s="283">
        <f t="shared" si="814"/>
        <v>0</v>
      </c>
      <c r="P3549" s="21">
        <f t="shared" si="806"/>
        <v>3.7256017764001337E-2</v>
      </c>
      <c r="Q3549" s="21">
        <f t="shared" si="807"/>
        <v>1.6764212681468484</v>
      </c>
      <c r="R3549">
        <f t="shared" si="808"/>
        <v>0.9440993384982781</v>
      </c>
      <c r="S3549" s="296">
        <f t="shared" si="815"/>
        <v>5.8965405198237758E-2</v>
      </c>
      <c r="T3549" s="283">
        <f t="shared" si="816"/>
        <v>5.8965405198237758E-2</v>
      </c>
    </row>
    <row r="3550" spans="1:20" x14ac:dyDescent="0.25">
      <c r="A3550" s="286">
        <v>43248</v>
      </c>
      <c r="B3550" s="1">
        <f t="shared" si="809"/>
        <v>1</v>
      </c>
      <c r="C3550" s="285">
        <v>20</v>
      </c>
      <c r="D3550" t="s">
        <v>714</v>
      </c>
      <c r="F3550" s="16">
        <v>63</v>
      </c>
      <c r="G3550" t="str">
        <f t="shared" si="803"/>
        <v>Cooling</v>
      </c>
      <c r="H3550" s="283">
        <f>IF(G3550="heating",F3550*Assumptions!M$4+Assumptions!M$7,0)</f>
        <v>0</v>
      </c>
      <c r="I3550" s="15">
        <f t="shared" si="804"/>
        <v>0.97071962311712034</v>
      </c>
      <c r="J3550" s="15">
        <f t="shared" si="805"/>
        <v>1.017726725449043</v>
      </c>
      <c r="K3550" s="283">
        <f t="shared" si="810"/>
        <v>0</v>
      </c>
      <c r="L3550" s="283">
        <f t="shared" si="811"/>
        <v>4.3818232651749627</v>
      </c>
      <c r="M3550" s="283">
        <f t="shared" si="812"/>
        <v>0</v>
      </c>
      <c r="N3550" s="283">
        <f t="shared" si="813"/>
        <v>4.3585758300027857</v>
      </c>
      <c r="O3550" s="283">
        <f t="shared" si="814"/>
        <v>0</v>
      </c>
      <c r="P3550" s="21">
        <f t="shared" si="806"/>
        <v>3.9789369881031433E-2</v>
      </c>
      <c r="Q3550" s="21">
        <f t="shared" si="807"/>
        <v>1.52436960139122</v>
      </c>
      <c r="R3550">
        <f t="shared" si="808"/>
        <v>0.9440993384982781</v>
      </c>
      <c r="S3550" s="296">
        <f t="shared" si="815"/>
        <v>5.7263123622526606E-2</v>
      </c>
      <c r="T3550" s="283">
        <f t="shared" si="816"/>
        <v>5.7263123622526606E-2</v>
      </c>
    </row>
    <row r="3551" spans="1:20" x14ac:dyDescent="0.25">
      <c r="A3551" s="286">
        <v>43248</v>
      </c>
      <c r="B3551" s="1">
        <f t="shared" si="809"/>
        <v>1</v>
      </c>
      <c r="C3551" s="285">
        <v>21</v>
      </c>
      <c r="D3551" t="s">
        <v>714</v>
      </c>
      <c r="F3551" s="16">
        <v>61</v>
      </c>
      <c r="G3551" t="str">
        <f t="shared" si="803"/>
        <v>Cooling</v>
      </c>
      <c r="H3551" s="283">
        <f>IF(G3551="heating",F3551*Assumptions!M$4+Assumptions!M$7,0)</f>
        <v>0</v>
      </c>
      <c r="I3551" s="15">
        <f t="shared" si="804"/>
        <v>0.95751150862929935</v>
      </c>
      <c r="J3551" s="15">
        <f t="shared" si="805"/>
        <v>1.017726725449043</v>
      </c>
      <c r="K3551" s="283">
        <f t="shared" si="810"/>
        <v>0</v>
      </c>
      <c r="L3551" s="283">
        <f t="shared" si="811"/>
        <v>4.3818232651749627</v>
      </c>
      <c r="M3551" s="283">
        <f t="shared" si="812"/>
        <v>0</v>
      </c>
      <c r="N3551" s="283">
        <f t="shared" si="813"/>
        <v>4.3585758300027857</v>
      </c>
      <c r="O3551" s="283">
        <f t="shared" si="814"/>
        <v>0</v>
      </c>
      <c r="P3551" s="21">
        <f t="shared" si="806"/>
        <v>4.5164594084734722E-2</v>
      </c>
      <c r="Q3551" s="21">
        <f t="shared" si="807"/>
        <v>1.4448604713749031</v>
      </c>
      <c r="R3551">
        <f t="shared" si="808"/>
        <v>0.9440993384982781</v>
      </c>
      <c r="S3551" s="296">
        <f t="shared" si="815"/>
        <v>6.1608653129955795E-2</v>
      </c>
      <c r="T3551" s="283">
        <f t="shared" si="816"/>
        <v>6.1608653129955795E-2</v>
      </c>
    </row>
    <row r="3552" spans="1:20" x14ac:dyDescent="0.25">
      <c r="A3552" s="286">
        <v>43248</v>
      </c>
      <c r="B3552" s="1">
        <f t="shared" si="809"/>
        <v>1</v>
      </c>
      <c r="C3552" s="285">
        <v>22</v>
      </c>
      <c r="D3552" t="s">
        <v>714</v>
      </c>
      <c r="F3552" s="16">
        <v>57</v>
      </c>
      <c r="G3552" t="str">
        <f t="shared" si="803"/>
        <v>Cooling</v>
      </c>
      <c r="H3552" s="283">
        <f>IF(G3552="heating",F3552*Assumptions!M$4+Assumptions!M$7,0)</f>
        <v>0</v>
      </c>
      <c r="I3552" s="15">
        <f t="shared" si="804"/>
        <v>0.9426530227543114</v>
      </c>
      <c r="J3552" s="15">
        <f t="shared" si="805"/>
        <v>1.017726725449043</v>
      </c>
      <c r="K3552" s="283">
        <f t="shared" si="810"/>
        <v>0</v>
      </c>
      <c r="L3552" s="283">
        <f t="shared" si="811"/>
        <v>4.2530692972692208</v>
      </c>
      <c r="M3552" s="283">
        <f t="shared" si="812"/>
        <v>0</v>
      </c>
      <c r="N3552" s="283">
        <f t="shared" si="813"/>
        <v>4.1119599131986844</v>
      </c>
      <c r="O3552" s="283">
        <f t="shared" si="814"/>
        <v>0</v>
      </c>
      <c r="P3552" s="21">
        <f t="shared" si="806"/>
        <v>2.5000000000000001E-2</v>
      </c>
      <c r="Q3552" s="21">
        <f t="shared" si="807"/>
        <v>1.2427137171080138</v>
      </c>
      <c r="R3552">
        <f t="shared" si="808"/>
        <v>0.9440993384982781</v>
      </c>
      <c r="S3552" s="296">
        <f t="shared" si="815"/>
        <v>2.9331129956610302E-2</v>
      </c>
      <c r="T3552" s="283">
        <f t="shared" si="816"/>
        <v>2.9331129956610302E-2</v>
      </c>
    </row>
    <row r="3553" spans="1:20" x14ac:dyDescent="0.25">
      <c r="A3553" s="286">
        <v>43248</v>
      </c>
      <c r="B3553" s="1">
        <f t="shared" si="809"/>
        <v>1</v>
      </c>
      <c r="C3553" s="285">
        <v>23</v>
      </c>
      <c r="D3553" t="s">
        <v>713</v>
      </c>
      <c r="F3553" s="16">
        <v>57</v>
      </c>
      <c r="G3553" t="str">
        <f t="shared" si="803"/>
        <v>Cooling</v>
      </c>
      <c r="H3553" s="283">
        <f>IF(G3553="heating",F3553*Assumptions!M$4+Assumptions!M$7,0)</f>
        <v>0</v>
      </c>
      <c r="I3553" s="15">
        <f t="shared" si="804"/>
        <v>0.94450710149963013</v>
      </c>
      <c r="J3553" s="15">
        <f t="shared" si="805"/>
        <v>1.017726725449043</v>
      </c>
      <c r="K3553" s="283">
        <f t="shared" si="810"/>
        <v>0</v>
      </c>
      <c r="L3553" s="283">
        <f t="shared" si="811"/>
        <v>4.2530692972692208</v>
      </c>
      <c r="M3553" s="283">
        <f t="shared" si="812"/>
        <v>0</v>
      </c>
      <c r="N3553" s="283">
        <f t="shared" si="813"/>
        <v>4.1119599131986844</v>
      </c>
      <c r="O3553" s="283">
        <f t="shared" si="814"/>
        <v>0</v>
      </c>
      <c r="P3553" s="21">
        <f t="shared" si="806"/>
        <v>2.5000000000000001E-2</v>
      </c>
      <c r="Q3553" s="21">
        <f t="shared" si="807"/>
        <v>1.0297519246597011</v>
      </c>
      <c r="R3553">
        <f t="shared" si="808"/>
        <v>0.9440993384982781</v>
      </c>
      <c r="S3553" s="296">
        <f t="shared" si="815"/>
        <v>2.4304702772213815E-2</v>
      </c>
      <c r="T3553" s="283">
        <f t="shared" si="816"/>
        <v>2.4304702772213815E-2</v>
      </c>
    </row>
    <row r="3554" spans="1:20" x14ac:dyDescent="0.25">
      <c r="A3554" s="286">
        <v>43249</v>
      </c>
      <c r="B3554" s="1">
        <f t="shared" si="809"/>
        <v>2</v>
      </c>
      <c r="C3554" s="285">
        <v>0</v>
      </c>
      <c r="D3554" t="s">
        <v>713</v>
      </c>
      <c r="F3554" s="16">
        <v>55</v>
      </c>
      <c r="G3554" t="str">
        <f t="shared" si="803"/>
        <v>Cooling</v>
      </c>
      <c r="H3554" s="283">
        <f>IF(G3554="heating",F3554*Assumptions!M$4+Assumptions!M$7,0)</f>
        <v>0</v>
      </c>
      <c r="I3554" s="15">
        <f t="shared" si="804"/>
        <v>0.97481507806017154</v>
      </c>
      <c r="J3554" s="15">
        <f t="shared" si="805"/>
        <v>1.0199659078795975</v>
      </c>
      <c r="K3554" s="283">
        <f t="shared" si="810"/>
        <v>0</v>
      </c>
      <c r="L3554" s="283">
        <f t="shared" si="811"/>
        <v>4.1851135499983272</v>
      </c>
      <c r="M3554" s="283">
        <f t="shared" si="812"/>
        <v>0</v>
      </c>
      <c r="N3554" s="283">
        <f t="shared" si="813"/>
        <v>3.9876635481217684</v>
      </c>
      <c r="O3554" s="283">
        <f t="shared" si="814"/>
        <v>0</v>
      </c>
      <c r="P3554" s="21">
        <f t="shared" si="806"/>
        <v>2.5000000000000001E-2</v>
      </c>
      <c r="Q3554" s="21">
        <f t="shared" si="807"/>
        <v>0.90668853391740301</v>
      </c>
      <c r="R3554">
        <f t="shared" si="808"/>
        <v>0.83668510409641816</v>
      </c>
      <c r="S3554" s="296">
        <f t="shared" si="815"/>
        <v>1.8965319759592779E-2</v>
      </c>
      <c r="T3554" s="283">
        <f t="shared" si="816"/>
        <v>1.8965319759592779E-2</v>
      </c>
    </row>
    <row r="3555" spans="1:20" x14ac:dyDescent="0.25">
      <c r="A3555" s="286">
        <v>43249</v>
      </c>
      <c r="B3555" s="1">
        <f t="shared" si="809"/>
        <v>2</v>
      </c>
      <c r="C3555" s="285">
        <v>1</v>
      </c>
      <c r="D3555" t="s">
        <v>713</v>
      </c>
      <c r="F3555" s="16">
        <v>54</v>
      </c>
      <c r="G3555" t="str">
        <f t="shared" si="803"/>
        <v>Cooling</v>
      </c>
      <c r="H3555" s="283">
        <f>IF(G3555="heating",F3555*Assumptions!M$4+Assumptions!M$7,0)</f>
        <v>0</v>
      </c>
      <c r="I3555" s="15">
        <f t="shared" si="804"/>
        <v>1.012242869806885</v>
      </c>
      <c r="J3555" s="15">
        <f t="shared" si="805"/>
        <v>1.0199659078795975</v>
      </c>
      <c r="K3555" s="283">
        <f t="shared" si="810"/>
        <v>0</v>
      </c>
      <c r="L3555" s="283">
        <f t="shared" si="811"/>
        <v>4.1559947708987721</v>
      </c>
      <c r="M3555" s="283">
        <f t="shared" si="812"/>
        <v>0</v>
      </c>
      <c r="N3555" s="283">
        <f t="shared" si="813"/>
        <v>3.9259252525022648</v>
      </c>
      <c r="O3555" s="283">
        <f t="shared" si="814"/>
        <v>0</v>
      </c>
      <c r="P3555" s="21">
        <f t="shared" si="806"/>
        <v>2.5000000000000001E-2</v>
      </c>
      <c r="Q3555" s="21">
        <f t="shared" si="807"/>
        <v>0.81803459285312596</v>
      </c>
      <c r="R3555">
        <f t="shared" si="808"/>
        <v>0.83668510409641816</v>
      </c>
      <c r="S3555" s="296">
        <f t="shared" si="815"/>
        <v>1.7110933961894718E-2</v>
      </c>
      <c r="T3555" s="283">
        <f t="shared" si="816"/>
        <v>1.7110933961894718E-2</v>
      </c>
    </row>
    <row r="3556" spans="1:20" x14ac:dyDescent="0.25">
      <c r="A3556" s="286">
        <v>43249</v>
      </c>
      <c r="B3556" s="1">
        <f t="shared" si="809"/>
        <v>2</v>
      </c>
      <c r="C3556" s="285">
        <v>2</v>
      </c>
      <c r="D3556" t="s">
        <v>713</v>
      </c>
      <c r="F3556" s="16">
        <v>54</v>
      </c>
      <c r="G3556" t="str">
        <f t="shared" si="803"/>
        <v>Cooling</v>
      </c>
      <c r="H3556" s="283">
        <f>IF(G3556="heating",F3556*Assumptions!M$4+Assumptions!M$7,0)</f>
        <v>0</v>
      </c>
      <c r="I3556" s="15">
        <f t="shared" si="804"/>
        <v>1.0509704703585963</v>
      </c>
      <c r="J3556" s="15">
        <f t="shared" si="805"/>
        <v>1.0199659078795975</v>
      </c>
      <c r="K3556" s="283">
        <f t="shared" si="810"/>
        <v>0</v>
      </c>
      <c r="L3556" s="283">
        <f t="shared" si="811"/>
        <v>4.1559947708987721</v>
      </c>
      <c r="M3556" s="283">
        <f t="shared" si="812"/>
        <v>0</v>
      </c>
      <c r="N3556" s="283">
        <f t="shared" si="813"/>
        <v>3.9259252525022648</v>
      </c>
      <c r="O3556" s="283">
        <f t="shared" si="814"/>
        <v>0</v>
      </c>
      <c r="P3556" s="21">
        <f t="shared" si="806"/>
        <v>2.5000000000000001E-2</v>
      </c>
      <c r="Q3556" s="21">
        <f t="shared" si="807"/>
        <v>0.74507607494346417</v>
      </c>
      <c r="R3556">
        <f t="shared" si="808"/>
        <v>0.83668510409641816</v>
      </c>
      <c r="S3556" s="296">
        <f t="shared" si="815"/>
        <v>1.5584851333095574E-2</v>
      </c>
      <c r="T3556" s="283">
        <f t="shared" si="816"/>
        <v>1.5584851333095574E-2</v>
      </c>
    </row>
    <row r="3557" spans="1:20" x14ac:dyDescent="0.25">
      <c r="A3557" s="286">
        <v>43249</v>
      </c>
      <c r="B3557" s="1">
        <f t="shared" si="809"/>
        <v>2</v>
      </c>
      <c r="C3557" s="285">
        <v>3</v>
      </c>
      <c r="D3557" t="s">
        <v>713</v>
      </c>
      <c r="F3557" s="16">
        <v>54</v>
      </c>
      <c r="G3557" t="str">
        <f t="shared" si="803"/>
        <v>Cooling</v>
      </c>
      <c r="H3557" s="283">
        <f>IF(G3557="heating",F3557*Assumptions!M$4+Assumptions!M$7,0)</f>
        <v>0</v>
      </c>
      <c r="I3557" s="15">
        <f t="shared" si="804"/>
        <v>1.0924036124451033</v>
      </c>
      <c r="J3557" s="15">
        <f t="shared" si="805"/>
        <v>1.0199659078795975</v>
      </c>
      <c r="K3557" s="283">
        <f t="shared" si="810"/>
        <v>0</v>
      </c>
      <c r="L3557" s="283">
        <f t="shared" si="811"/>
        <v>4.1559947708987721</v>
      </c>
      <c r="M3557" s="283">
        <f t="shared" si="812"/>
        <v>0</v>
      </c>
      <c r="N3557" s="283">
        <f t="shared" si="813"/>
        <v>3.9259252525022648</v>
      </c>
      <c r="O3557" s="283">
        <f t="shared" si="814"/>
        <v>0</v>
      </c>
      <c r="P3557" s="21">
        <f t="shared" si="806"/>
        <v>2.5000000000000001E-2</v>
      </c>
      <c r="Q3557" s="21">
        <f t="shared" si="807"/>
        <v>0.69158980876382303</v>
      </c>
      <c r="R3557">
        <f t="shared" si="808"/>
        <v>0.83668510409641816</v>
      </c>
      <c r="S3557" s="296">
        <f t="shared" si="815"/>
        <v>1.4466072278439532E-2</v>
      </c>
      <c r="T3557" s="283">
        <f t="shared" si="816"/>
        <v>1.4466072278439532E-2</v>
      </c>
    </row>
    <row r="3558" spans="1:20" x14ac:dyDescent="0.25">
      <c r="A3558" s="286">
        <v>43249</v>
      </c>
      <c r="B3558" s="1">
        <f t="shared" si="809"/>
        <v>2</v>
      </c>
      <c r="C3558" s="285">
        <v>4</v>
      </c>
      <c r="D3558" t="s">
        <v>713</v>
      </c>
      <c r="F3558" s="16">
        <v>54</v>
      </c>
      <c r="G3558" t="str">
        <f t="shared" si="803"/>
        <v>Cooling</v>
      </c>
      <c r="H3558" s="283">
        <f>IF(G3558="heating",F3558*Assumptions!M$4+Assumptions!M$7,0)</f>
        <v>0</v>
      </c>
      <c r="I3558" s="15">
        <f t="shared" si="804"/>
        <v>1.1348296917927807</v>
      </c>
      <c r="J3558" s="15">
        <f t="shared" si="805"/>
        <v>1.0199659078795975</v>
      </c>
      <c r="K3558" s="283">
        <f t="shared" si="810"/>
        <v>0</v>
      </c>
      <c r="L3558" s="283">
        <f t="shared" si="811"/>
        <v>4.1559947708987721</v>
      </c>
      <c r="M3558" s="283">
        <f t="shared" si="812"/>
        <v>0</v>
      </c>
      <c r="N3558" s="283">
        <f t="shared" si="813"/>
        <v>3.9259252525022648</v>
      </c>
      <c r="O3558" s="283">
        <f t="shared" si="814"/>
        <v>0</v>
      </c>
      <c r="P3558" s="21">
        <f t="shared" si="806"/>
        <v>2.5000000000000001E-2</v>
      </c>
      <c r="Q3558" s="21">
        <f t="shared" si="807"/>
        <v>0.6473875548762833</v>
      </c>
      <c r="R3558">
        <f t="shared" si="808"/>
        <v>0.83668510409641816</v>
      </c>
      <c r="S3558" s="296">
        <f t="shared" si="815"/>
        <v>1.354148809355972E-2</v>
      </c>
      <c r="T3558" s="283">
        <f t="shared" si="816"/>
        <v>1.354148809355972E-2</v>
      </c>
    </row>
    <row r="3559" spans="1:20" x14ac:dyDescent="0.25">
      <c r="A3559" s="286">
        <v>43249</v>
      </c>
      <c r="B3559" s="1">
        <f t="shared" si="809"/>
        <v>2</v>
      </c>
      <c r="C3559" s="285">
        <v>5</v>
      </c>
      <c r="D3559" t="s">
        <v>713</v>
      </c>
      <c r="F3559" s="16">
        <v>54</v>
      </c>
      <c r="G3559" t="str">
        <f t="shared" si="803"/>
        <v>Cooling</v>
      </c>
      <c r="H3559" s="283">
        <f>IF(G3559="heating",F3559*Assumptions!M$4+Assumptions!M$7,0)</f>
        <v>0</v>
      </c>
      <c r="I3559" s="15">
        <f t="shared" si="804"/>
        <v>1.1635558681477385</v>
      </c>
      <c r="J3559" s="15">
        <f t="shared" si="805"/>
        <v>1.0199659078795975</v>
      </c>
      <c r="K3559" s="283">
        <f t="shared" si="810"/>
        <v>0</v>
      </c>
      <c r="L3559" s="283">
        <f t="shared" si="811"/>
        <v>4.1559947708987721</v>
      </c>
      <c r="M3559" s="283">
        <f t="shared" si="812"/>
        <v>0</v>
      </c>
      <c r="N3559" s="283">
        <f t="shared" si="813"/>
        <v>3.9259252525022648</v>
      </c>
      <c r="O3559" s="283">
        <f t="shared" si="814"/>
        <v>0</v>
      </c>
      <c r="P3559" s="21">
        <f t="shared" si="806"/>
        <v>2.5000000000000001E-2</v>
      </c>
      <c r="Q3559" s="21">
        <f t="shared" si="807"/>
        <v>0.72139578924615555</v>
      </c>
      <c r="R3559">
        <f t="shared" si="808"/>
        <v>0.83668510409641816</v>
      </c>
      <c r="S3559" s="296">
        <f t="shared" si="815"/>
        <v>1.5089527775503436E-2</v>
      </c>
      <c r="T3559" s="283">
        <f t="shared" si="816"/>
        <v>1.5089527775503436E-2</v>
      </c>
    </row>
    <row r="3560" spans="1:20" x14ac:dyDescent="0.25">
      <c r="A3560" s="286">
        <v>43249</v>
      </c>
      <c r="B3560" s="1">
        <f t="shared" si="809"/>
        <v>2</v>
      </c>
      <c r="C3560" s="285">
        <v>6</v>
      </c>
      <c r="D3560" t="s">
        <v>713</v>
      </c>
      <c r="F3560" s="16">
        <v>55</v>
      </c>
      <c r="G3560" t="str">
        <f t="shared" si="803"/>
        <v>Cooling</v>
      </c>
      <c r="H3560" s="283">
        <f>IF(G3560="heating",F3560*Assumptions!M$4+Assumptions!M$7,0)</f>
        <v>0</v>
      </c>
      <c r="I3560" s="15">
        <f t="shared" si="804"/>
        <v>1.2083911162615524</v>
      </c>
      <c r="J3560" s="15">
        <f t="shared" si="805"/>
        <v>1.0199659078795975</v>
      </c>
      <c r="K3560" s="283">
        <f t="shared" si="810"/>
        <v>0</v>
      </c>
      <c r="L3560" s="283">
        <f t="shared" si="811"/>
        <v>4.1851135499983272</v>
      </c>
      <c r="M3560" s="283">
        <f t="shared" si="812"/>
        <v>0</v>
      </c>
      <c r="N3560" s="283">
        <f t="shared" si="813"/>
        <v>3.9876635481217684</v>
      </c>
      <c r="O3560" s="283">
        <f t="shared" si="814"/>
        <v>0</v>
      </c>
      <c r="P3560" s="21">
        <f t="shared" si="806"/>
        <v>2.5000000000000001E-2</v>
      </c>
      <c r="Q3560" s="21">
        <f t="shared" si="807"/>
        <v>0.87787080972652631</v>
      </c>
      <c r="R3560">
        <f t="shared" si="808"/>
        <v>0.83668510409641816</v>
      </c>
      <c r="S3560" s="296">
        <f t="shared" si="815"/>
        <v>1.8362535745481141E-2</v>
      </c>
      <c r="T3560" s="283">
        <f t="shared" si="816"/>
        <v>1.8362535745481141E-2</v>
      </c>
    </row>
    <row r="3561" spans="1:20" x14ac:dyDescent="0.25">
      <c r="A3561" s="286">
        <v>43249</v>
      </c>
      <c r="B3561" s="1">
        <f t="shared" si="809"/>
        <v>2</v>
      </c>
      <c r="C3561" s="285">
        <v>7</v>
      </c>
      <c r="D3561" t="s">
        <v>714</v>
      </c>
      <c r="F3561" s="16">
        <v>55</v>
      </c>
      <c r="G3561" t="str">
        <f t="shared" si="803"/>
        <v>Cooling</v>
      </c>
      <c r="H3561" s="283">
        <f>IF(G3561="heating",F3561*Assumptions!M$4+Assumptions!M$7,0)</f>
        <v>0</v>
      </c>
      <c r="I3561" s="15">
        <f t="shared" si="804"/>
        <v>1.1637425769249583</v>
      </c>
      <c r="J3561" s="15">
        <f t="shared" si="805"/>
        <v>1.0199659078795975</v>
      </c>
      <c r="K3561" s="283">
        <f t="shared" si="810"/>
        <v>0</v>
      </c>
      <c r="L3561" s="283">
        <f t="shared" si="811"/>
        <v>4.1851135499983272</v>
      </c>
      <c r="M3561" s="283">
        <f t="shared" si="812"/>
        <v>0</v>
      </c>
      <c r="N3561" s="283">
        <f t="shared" si="813"/>
        <v>3.9876635481217684</v>
      </c>
      <c r="O3561" s="283">
        <f t="shared" si="814"/>
        <v>0</v>
      </c>
      <c r="P3561" s="21">
        <f t="shared" si="806"/>
        <v>2.5000000000000001E-2</v>
      </c>
      <c r="Q3561" s="21">
        <f t="shared" si="807"/>
        <v>0.97331382064367777</v>
      </c>
      <c r="R3561">
        <f t="shared" si="808"/>
        <v>0.83668510409641816</v>
      </c>
      <c r="S3561" s="296">
        <f t="shared" si="815"/>
        <v>2.035892938359345E-2</v>
      </c>
      <c r="T3561" s="283">
        <f t="shared" si="816"/>
        <v>2.035892938359345E-2</v>
      </c>
    </row>
    <row r="3562" spans="1:20" x14ac:dyDescent="0.25">
      <c r="A3562" s="286">
        <v>43249</v>
      </c>
      <c r="B3562" s="1">
        <f t="shared" si="809"/>
        <v>2</v>
      </c>
      <c r="C3562" s="285">
        <v>8</v>
      </c>
      <c r="D3562" t="s">
        <v>714</v>
      </c>
      <c r="F3562" s="16">
        <v>57</v>
      </c>
      <c r="G3562" t="str">
        <f t="shared" si="803"/>
        <v>Cooling</v>
      </c>
      <c r="H3562" s="283">
        <f>IF(G3562="heating",F3562*Assumptions!M$4+Assumptions!M$7,0)</f>
        <v>0</v>
      </c>
      <c r="I3562" s="15">
        <f t="shared" si="804"/>
        <v>1.094193721037565</v>
      </c>
      <c r="J3562" s="15">
        <f t="shared" si="805"/>
        <v>1.0199659078795975</v>
      </c>
      <c r="K3562" s="283">
        <f t="shared" si="810"/>
        <v>0</v>
      </c>
      <c r="L3562" s="283">
        <f t="shared" si="811"/>
        <v>4.2530692972692208</v>
      </c>
      <c r="M3562" s="283">
        <f t="shared" si="812"/>
        <v>0</v>
      </c>
      <c r="N3562" s="283">
        <f t="shared" si="813"/>
        <v>4.1119599131986844</v>
      </c>
      <c r="O3562" s="283">
        <f t="shared" si="814"/>
        <v>0</v>
      </c>
      <c r="P3562" s="21">
        <f t="shared" si="806"/>
        <v>2.5000000000000001E-2</v>
      </c>
      <c r="Q3562" s="21">
        <f t="shared" si="807"/>
        <v>0.94940007506179924</v>
      </c>
      <c r="R3562">
        <f t="shared" si="808"/>
        <v>0.83668510409641816</v>
      </c>
      <c r="S3562" s="296">
        <f t="shared" si="815"/>
        <v>1.9858722515805716E-2</v>
      </c>
      <c r="T3562" s="283">
        <f t="shared" si="816"/>
        <v>1.9858722515805716E-2</v>
      </c>
    </row>
    <row r="3563" spans="1:20" x14ac:dyDescent="0.25">
      <c r="A3563" s="286">
        <v>43249</v>
      </c>
      <c r="B3563" s="1">
        <f t="shared" si="809"/>
        <v>2</v>
      </c>
      <c r="C3563" s="285">
        <v>9</v>
      </c>
      <c r="D3563" t="s">
        <v>714</v>
      </c>
      <c r="F3563" s="16">
        <v>61</v>
      </c>
      <c r="G3563" t="str">
        <f t="shared" si="803"/>
        <v>Cooling</v>
      </c>
      <c r="H3563" s="283">
        <f>IF(G3563="heating",F3563*Assumptions!M$4+Assumptions!M$7,0)</f>
        <v>0</v>
      </c>
      <c r="I3563" s="15">
        <f t="shared" si="804"/>
        <v>1.0343009000871222</v>
      </c>
      <c r="J3563" s="15">
        <f t="shared" si="805"/>
        <v>1.0199659078795975</v>
      </c>
      <c r="K3563" s="283">
        <f t="shared" si="810"/>
        <v>0</v>
      </c>
      <c r="L3563" s="283">
        <f t="shared" si="811"/>
        <v>4.3818232651749627</v>
      </c>
      <c r="M3563" s="283">
        <f t="shared" si="812"/>
        <v>0</v>
      </c>
      <c r="N3563" s="283">
        <f t="shared" si="813"/>
        <v>4.3585758300027857</v>
      </c>
      <c r="O3563" s="283">
        <f t="shared" si="814"/>
        <v>0</v>
      </c>
      <c r="P3563" s="21">
        <f t="shared" si="806"/>
        <v>4.5164594084734722E-2</v>
      </c>
      <c r="Q3563" s="21">
        <f t="shared" si="807"/>
        <v>0.8408485371888097</v>
      </c>
      <c r="R3563">
        <f t="shared" si="808"/>
        <v>0.83668510409641816</v>
      </c>
      <c r="S3563" s="296">
        <f t="shared" si="815"/>
        <v>3.1774441190871396E-2</v>
      </c>
      <c r="T3563" s="283">
        <f t="shared" si="816"/>
        <v>3.1774441190871396E-2</v>
      </c>
    </row>
    <row r="3564" spans="1:20" x14ac:dyDescent="0.25">
      <c r="A3564" s="286">
        <v>43249</v>
      </c>
      <c r="B3564" s="1">
        <f t="shared" si="809"/>
        <v>2</v>
      </c>
      <c r="C3564" s="285">
        <v>10</v>
      </c>
      <c r="D3564" t="s">
        <v>714</v>
      </c>
      <c r="F3564" s="16">
        <v>66</v>
      </c>
      <c r="G3564" t="str">
        <f t="shared" si="803"/>
        <v>Cooling</v>
      </c>
      <c r="H3564" s="283">
        <f>IF(G3564="heating",F3564*Assumptions!M$4+Assumptions!M$7,0)</f>
        <v>0</v>
      </c>
      <c r="I3564" s="15">
        <f t="shared" si="804"/>
        <v>0.98112329028689171</v>
      </c>
      <c r="J3564" s="15">
        <f t="shared" si="805"/>
        <v>1.0199659078795975</v>
      </c>
      <c r="K3564" s="283">
        <f t="shared" si="810"/>
        <v>0</v>
      </c>
      <c r="L3564" s="283">
        <f t="shared" si="811"/>
        <v>4.3818232651749627</v>
      </c>
      <c r="M3564" s="283">
        <f t="shared" si="812"/>
        <v>0</v>
      </c>
      <c r="N3564" s="283">
        <f t="shared" si="813"/>
        <v>4.3585758300027857</v>
      </c>
      <c r="O3564" s="283">
        <f t="shared" si="814"/>
        <v>0</v>
      </c>
      <c r="P3564" s="21">
        <f t="shared" si="806"/>
        <v>3.6399980029288459E-2</v>
      </c>
      <c r="Q3564" s="21">
        <f t="shared" si="807"/>
        <v>0.74504051125983206</v>
      </c>
      <c r="R3564">
        <f t="shared" si="808"/>
        <v>0.83668510409641816</v>
      </c>
      <c r="S3564" s="296">
        <f t="shared" si="815"/>
        <v>2.2690447987960539E-2</v>
      </c>
      <c r="T3564" s="283">
        <f t="shared" si="816"/>
        <v>2.2690447987960539E-2</v>
      </c>
    </row>
    <row r="3565" spans="1:20" x14ac:dyDescent="0.25">
      <c r="A3565" s="286">
        <v>43249</v>
      </c>
      <c r="B3565" s="1">
        <f t="shared" si="809"/>
        <v>2</v>
      </c>
      <c r="C3565" s="285">
        <v>11</v>
      </c>
      <c r="D3565" t="s">
        <v>714</v>
      </c>
      <c r="F3565" s="16">
        <v>68</v>
      </c>
      <c r="G3565" t="str">
        <f t="shared" si="803"/>
        <v>Cooling</v>
      </c>
      <c r="H3565" s="283">
        <f>IF(G3565="heating",F3565*Assumptions!M$4+Assumptions!M$7,0)</f>
        <v>0</v>
      </c>
      <c r="I3565" s="15">
        <f t="shared" si="804"/>
        <v>0.94956163997961163</v>
      </c>
      <c r="J3565" s="15">
        <f t="shared" si="805"/>
        <v>1.0199659078795975</v>
      </c>
      <c r="K3565" s="283">
        <f t="shared" si="810"/>
        <v>0</v>
      </c>
      <c r="L3565" s="283">
        <f t="shared" si="811"/>
        <v>4.3818232651749627</v>
      </c>
      <c r="M3565" s="283">
        <f t="shared" si="812"/>
        <v>0</v>
      </c>
      <c r="N3565" s="283">
        <f t="shared" si="813"/>
        <v>4.3585758300027857</v>
      </c>
      <c r="O3565" s="283">
        <f t="shared" si="814"/>
        <v>0</v>
      </c>
      <c r="P3565" s="21">
        <f t="shared" si="806"/>
        <v>3.7256017764001337E-2</v>
      </c>
      <c r="Q3565" s="21">
        <f t="shared" si="807"/>
        <v>0.72850690893675296</v>
      </c>
      <c r="R3565">
        <f t="shared" si="808"/>
        <v>0.83668510409641816</v>
      </c>
      <c r="S3565" s="296">
        <f t="shared" si="815"/>
        <v>2.2708693253447817E-2</v>
      </c>
      <c r="T3565" s="283">
        <f t="shared" si="816"/>
        <v>2.2708693253447817E-2</v>
      </c>
    </row>
    <row r="3566" spans="1:20" x14ac:dyDescent="0.25">
      <c r="A3566" s="286">
        <v>43249</v>
      </c>
      <c r="B3566" s="1">
        <f t="shared" si="809"/>
        <v>2</v>
      </c>
      <c r="C3566" s="285">
        <v>12</v>
      </c>
      <c r="D3566" t="s">
        <v>714</v>
      </c>
      <c r="F3566" s="16">
        <v>64</v>
      </c>
      <c r="G3566" t="str">
        <f t="shared" si="803"/>
        <v>Cooling</v>
      </c>
      <c r="H3566" s="283">
        <f>IF(G3566="heating",F3566*Assumptions!M$4+Assumptions!M$7,0)</f>
        <v>0</v>
      </c>
      <c r="I3566" s="15">
        <f t="shared" si="804"/>
        <v>0.91648403420261149</v>
      </c>
      <c r="J3566" s="15">
        <f t="shared" si="805"/>
        <v>1.0199659078795975</v>
      </c>
      <c r="K3566" s="283">
        <f t="shared" si="810"/>
        <v>0</v>
      </c>
      <c r="L3566" s="283">
        <f t="shared" si="811"/>
        <v>4.3818232651749627</v>
      </c>
      <c r="M3566" s="283">
        <f t="shared" si="812"/>
        <v>0</v>
      </c>
      <c r="N3566" s="283">
        <f t="shared" si="813"/>
        <v>4.3585758300027857</v>
      </c>
      <c r="O3566" s="283">
        <f t="shared" si="814"/>
        <v>0</v>
      </c>
      <c r="P3566" s="21">
        <f t="shared" si="806"/>
        <v>3.8036447069942136E-2</v>
      </c>
      <c r="Q3566" s="21">
        <f t="shared" si="807"/>
        <v>0.75910815787401487</v>
      </c>
      <c r="R3566">
        <f t="shared" si="808"/>
        <v>0.83668510409641816</v>
      </c>
      <c r="S3566" s="296">
        <f t="shared" si="815"/>
        <v>2.4158259338578021E-2</v>
      </c>
      <c r="T3566" s="283">
        <f t="shared" si="816"/>
        <v>2.4158259338578021E-2</v>
      </c>
    </row>
    <row r="3567" spans="1:20" x14ac:dyDescent="0.25">
      <c r="A3567" s="286">
        <v>43249</v>
      </c>
      <c r="B3567" s="1">
        <f t="shared" si="809"/>
        <v>2</v>
      </c>
      <c r="C3567" s="285">
        <v>13</v>
      </c>
      <c r="D3567" t="s">
        <v>714</v>
      </c>
      <c r="F3567" s="16">
        <v>68</v>
      </c>
      <c r="G3567" t="str">
        <f t="shared" si="803"/>
        <v>Cooling</v>
      </c>
      <c r="H3567" s="283">
        <f>IF(G3567="heating",F3567*Assumptions!M$4+Assumptions!M$7,0)</f>
        <v>0</v>
      </c>
      <c r="I3567" s="15">
        <f t="shared" si="804"/>
        <v>0.90040206880052787</v>
      </c>
      <c r="J3567" s="15">
        <f t="shared" si="805"/>
        <v>1.0199659078795975</v>
      </c>
      <c r="K3567" s="283">
        <f t="shared" si="810"/>
        <v>0</v>
      </c>
      <c r="L3567" s="283">
        <f t="shared" si="811"/>
        <v>4.3818232651749627</v>
      </c>
      <c r="M3567" s="283">
        <f t="shared" si="812"/>
        <v>0</v>
      </c>
      <c r="N3567" s="283">
        <f t="shared" si="813"/>
        <v>4.3585758300027857</v>
      </c>
      <c r="O3567" s="283">
        <f t="shared" si="814"/>
        <v>0</v>
      </c>
      <c r="P3567" s="21">
        <f t="shared" si="806"/>
        <v>3.7256017764001337E-2</v>
      </c>
      <c r="Q3567" s="21">
        <f t="shared" si="807"/>
        <v>0.79115902007799765</v>
      </c>
      <c r="R3567">
        <f t="shared" si="808"/>
        <v>0.83668510409641816</v>
      </c>
      <c r="S3567" s="296">
        <f t="shared" si="815"/>
        <v>2.4661656988086828E-2</v>
      </c>
      <c r="T3567" s="283">
        <f t="shared" si="816"/>
        <v>2.4661656988086828E-2</v>
      </c>
    </row>
    <row r="3568" spans="1:20" x14ac:dyDescent="0.25">
      <c r="A3568" s="286">
        <v>43249</v>
      </c>
      <c r="B3568" s="1">
        <f t="shared" si="809"/>
        <v>2</v>
      </c>
      <c r="C3568" s="285">
        <v>14</v>
      </c>
      <c r="D3568" t="s">
        <v>714</v>
      </c>
      <c r="F3568" s="16">
        <v>72</v>
      </c>
      <c r="G3568" t="str">
        <f t="shared" si="803"/>
        <v>Cooling</v>
      </c>
      <c r="H3568" s="283">
        <f>IF(G3568="heating",F3568*Assumptions!M$4+Assumptions!M$7,0)</f>
        <v>0</v>
      </c>
      <c r="I3568" s="15">
        <f t="shared" si="804"/>
        <v>0.86032894500746537</v>
      </c>
      <c r="J3568" s="15">
        <f t="shared" si="805"/>
        <v>1.0199659078795975</v>
      </c>
      <c r="K3568" s="283">
        <f t="shared" si="810"/>
        <v>0</v>
      </c>
      <c r="L3568" s="283" t="e">
        <f t="shared" si="811"/>
        <v>#N/A</v>
      </c>
      <c r="M3568" s="283">
        <f t="shared" si="812"/>
        <v>0</v>
      </c>
      <c r="N3568" s="283" t="e">
        <f t="shared" si="813"/>
        <v>#N/A</v>
      </c>
      <c r="O3568" s="283">
        <f t="shared" si="814"/>
        <v>0</v>
      </c>
      <c r="P3568" s="21">
        <f t="shared" si="806"/>
        <v>4.6445607559525648E-2</v>
      </c>
      <c r="Q3568" s="21">
        <f t="shared" si="807"/>
        <v>0.84355555031342389</v>
      </c>
      <c r="R3568">
        <f t="shared" si="808"/>
        <v>0.83668510409641816</v>
      </c>
      <c r="S3568" s="296">
        <f t="shared" si="815"/>
        <v>3.27808622389371E-2</v>
      </c>
      <c r="T3568" s="283">
        <f t="shared" si="816"/>
        <v>3.27808622389371E-2</v>
      </c>
    </row>
    <row r="3569" spans="1:20" x14ac:dyDescent="0.25">
      <c r="A3569" s="286">
        <v>43249</v>
      </c>
      <c r="B3569" s="1">
        <f t="shared" si="809"/>
        <v>2</v>
      </c>
      <c r="C3569" s="285">
        <v>15</v>
      </c>
      <c r="D3569" t="s">
        <v>714</v>
      </c>
      <c r="F3569" s="16">
        <v>73</v>
      </c>
      <c r="G3569" t="str">
        <f t="shared" si="803"/>
        <v>Cooling</v>
      </c>
      <c r="H3569" s="283">
        <f>IF(G3569="heating",F3569*Assumptions!M$4+Assumptions!M$7,0)</f>
        <v>0</v>
      </c>
      <c r="I3569" s="15">
        <f t="shared" si="804"/>
        <v>0.85754515037175039</v>
      </c>
      <c r="J3569" s="15">
        <f t="shared" si="805"/>
        <v>1.0199659078795975</v>
      </c>
      <c r="K3569" s="283">
        <f t="shared" si="810"/>
        <v>0</v>
      </c>
      <c r="L3569" s="283" t="e">
        <f t="shared" si="811"/>
        <v>#N/A</v>
      </c>
      <c r="M3569" s="283">
        <f t="shared" si="812"/>
        <v>0</v>
      </c>
      <c r="N3569" s="283" t="e">
        <f t="shared" si="813"/>
        <v>#N/A</v>
      </c>
      <c r="O3569" s="283">
        <f t="shared" si="814"/>
        <v>0</v>
      </c>
      <c r="P3569" s="21">
        <f t="shared" si="806"/>
        <v>5.0300820493010656E-2</v>
      </c>
      <c r="Q3569" s="21">
        <f t="shared" si="807"/>
        <v>0.96592607327566882</v>
      </c>
      <c r="R3569">
        <f t="shared" si="808"/>
        <v>0.83668510409641816</v>
      </c>
      <c r="S3569" s="296">
        <f t="shared" si="815"/>
        <v>4.065191374827954E-2</v>
      </c>
      <c r="T3569" s="283">
        <f t="shared" si="816"/>
        <v>4.065191374827954E-2</v>
      </c>
    </row>
    <row r="3570" spans="1:20" x14ac:dyDescent="0.25">
      <c r="A3570" s="286">
        <v>43249</v>
      </c>
      <c r="B3570" s="1">
        <f t="shared" si="809"/>
        <v>2</v>
      </c>
      <c r="C3570" s="285">
        <v>16</v>
      </c>
      <c r="D3570" t="s">
        <v>714</v>
      </c>
      <c r="F3570" s="16">
        <v>73</v>
      </c>
      <c r="G3570" t="str">
        <f t="shared" si="803"/>
        <v>Cooling</v>
      </c>
      <c r="H3570" s="283">
        <f>IF(G3570="heating",F3570*Assumptions!M$4+Assumptions!M$7,0)</f>
        <v>0</v>
      </c>
      <c r="I3570" s="15">
        <f t="shared" si="804"/>
        <v>0.88344815438260227</v>
      </c>
      <c r="J3570" s="15">
        <f t="shared" si="805"/>
        <v>1.0199659078795975</v>
      </c>
      <c r="K3570" s="283">
        <f t="shared" si="810"/>
        <v>0</v>
      </c>
      <c r="L3570" s="283" t="e">
        <f t="shared" si="811"/>
        <v>#N/A</v>
      </c>
      <c r="M3570" s="283">
        <f t="shared" si="812"/>
        <v>0</v>
      </c>
      <c r="N3570" s="283" t="e">
        <f t="shared" si="813"/>
        <v>#N/A</v>
      </c>
      <c r="O3570" s="283">
        <f t="shared" si="814"/>
        <v>0</v>
      </c>
      <c r="P3570" s="21">
        <f t="shared" si="806"/>
        <v>5.0300820493010656E-2</v>
      </c>
      <c r="Q3570" s="21">
        <f t="shared" si="807"/>
        <v>1.1649354943302594</v>
      </c>
      <c r="R3570">
        <f t="shared" si="808"/>
        <v>0.83668510409641816</v>
      </c>
      <c r="S3570" s="296">
        <f t="shared" si="815"/>
        <v>4.9027413741121531E-2</v>
      </c>
      <c r="T3570" s="283">
        <f t="shared" si="816"/>
        <v>4.9027413741121531E-2</v>
      </c>
    </row>
    <row r="3571" spans="1:20" x14ac:dyDescent="0.25">
      <c r="A3571" s="286">
        <v>43249</v>
      </c>
      <c r="B3571" s="1">
        <f t="shared" si="809"/>
        <v>2</v>
      </c>
      <c r="C3571" s="285">
        <v>17</v>
      </c>
      <c r="D3571" t="s">
        <v>714</v>
      </c>
      <c r="F3571" s="16">
        <v>73</v>
      </c>
      <c r="G3571" t="str">
        <f t="shared" si="803"/>
        <v>Cooling</v>
      </c>
      <c r="H3571" s="283">
        <f>IF(G3571="heating",F3571*Assumptions!M$4+Assumptions!M$7,0)</f>
        <v>0</v>
      </c>
      <c r="I3571" s="15">
        <f t="shared" si="804"/>
        <v>0.94025748850374469</v>
      </c>
      <c r="J3571" s="15">
        <f t="shared" si="805"/>
        <v>1.0199659078795975</v>
      </c>
      <c r="K3571" s="283">
        <f t="shared" si="810"/>
        <v>0</v>
      </c>
      <c r="L3571" s="283" t="e">
        <f t="shared" si="811"/>
        <v>#N/A</v>
      </c>
      <c r="M3571" s="283">
        <f t="shared" si="812"/>
        <v>0</v>
      </c>
      <c r="N3571" s="283" t="e">
        <f t="shared" si="813"/>
        <v>#N/A</v>
      </c>
      <c r="O3571" s="283">
        <f t="shared" si="814"/>
        <v>0</v>
      </c>
      <c r="P3571" s="21">
        <f t="shared" si="806"/>
        <v>5.0300820493010656E-2</v>
      </c>
      <c r="Q3571" s="21">
        <f t="shared" si="807"/>
        <v>1.3521540118753073</v>
      </c>
      <c r="R3571">
        <f t="shared" si="808"/>
        <v>0.83668510409641816</v>
      </c>
      <c r="S3571" s="296">
        <f t="shared" si="815"/>
        <v>5.6906682391063008E-2</v>
      </c>
      <c r="T3571" s="283">
        <f t="shared" si="816"/>
        <v>5.6906682391063008E-2</v>
      </c>
    </row>
    <row r="3572" spans="1:20" x14ac:dyDescent="0.25">
      <c r="A3572" s="286">
        <v>43249</v>
      </c>
      <c r="B3572" s="1">
        <f t="shared" si="809"/>
        <v>2</v>
      </c>
      <c r="C3572" s="285">
        <v>18</v>
      </c>
      <c r="D3572" t="s">
        <v>714</v>
      </c>
      <c r="F3572" s="16">
        <v>73</v>
      </c>
      <c r="G3572" t="str">
        <f t="shared" si="803"/>
        <v>Cooling</v>
      </c>
      <c r="H3572" s="283">
        <f>IF(G3572="heating",F3572*Assumptions!M$4+Assumptions!M$7,0)</f>
        <v>0</v>
      </c>
      <c r="I3572" s="15">
        <f t="shared" si="804"/>
        <v>0.98182363790757687</v>
      </c>
      <c r="J3572" s="15">
        <f t="shared" si="805"/>
        <v>1.0199659078795975</v>
      </c>
      <c r="K3572" s="283">
        <f t="shared" si="810"/>
        <v>0</v>
      </c>
      <c r="L3572" s="283" t="e">
        <f t="shared" si="811"/>
        <v>#N/A</v>
      </c>
      <c r="M3572" s="283">
        <f t="shared" si="812"/>
        <v>0</v>
      </c>
      <c r="N3572" s="283" t="e">
        <f t="shared" si="813"/>
        <v>#N/A</v>
      </c>
      <c r="O3572" s="283">
        <f t="shared" si="814"/>
        <v>0</v>
      </c>
      <c r="P3572" s="21">
        <f t="shared" si="806"/>
        <v>5.0300820493010656E-2</v>
      </c>
      <c r="Q3572" s="21">
        <f t="shared" si="807"/>
        <v>1.5598916921549892</v>
      </c>
      <c r="R3572">
        <f t="shared" si="808"/>
        <v>0.83668510409641816</v>
      </c>
      <c r="S3572" s="296">
        <f t="shared" si="815"/>
        <v>6.5649519441064841E-2</v>
      </c>
      <c r="T3572" s="283">
        <f t="shared" si="816"/>
        <v>6.5649519441064841E-2</v>
      </c>
    </row>
    <row r="3573" spans="1:20" x14ac:dyDescent="0.25">
      <c r="A3573" s="286">
        <v>43249</v>
      </c>
      <c r="B3573" s="1">
        <f t="shared" si="809"/>
        <v>2</v>
      </c>
      <c r="C3573" s="285">
        <v>19</v>
      </c>
      <c r="D3573" t="s">
        <v>714</v>
      </c>
      <c r="F3573" s="16">
        <v>68</v>
      </c>
      <c r="G3573" t="str">
        <f t="shared" si="803"/>
        <v>Cooling</v>
      </c>
      <c r="H3573" s="283">
        <f>IF(G3573="heating",F3573*Assumptions!M$4+Assumptions!M$7,0)</f>
        <v>0</v>
      </c>
      <c r="I3573" s="15">
        <f t="shared" si="804"/>
        <v>0.98418842963438757</v>
      </c>
      <c r="J3573" s="15">
        <f t="shared" si="805"/>
        <v>1.0199659078795975</v>
      </c>
      <c r="K3573" s="283">
        <f t="shared" si="810"/>
        <v>0</v>
      </c>
      <c r="L3573" s="283">
        <f t="shared" si="811"/>
        <v>4.3818232651749627</v>
      </c>
      <c r="M3573" s="283">
        <f t="shared" si="812"/>
        <v>0</v>
      </c>
      <c r="N3573" s="283">
        <f t="shared" si="813"/>
        <v>4.3585758300027857</v>
      </c>
      <c r="O3573" s="283">
        <f t="shared" si="814"/>
        <v>0</v>
      </c>
      <c r="P3573" s="21">
        <f t="shared" si="806"/>
        <v>3.7256017764001337E-2</v>
      </c>
      <c r="Q3573" s="21">
        <f t="shared" si="807"/>
        <v>1.6764212681468484</v>
      </c>
      <c r="R3573">
        <f t="shared" si="808"/>
        <v>0.83668510409641816</v>
      </c>
      <c r="S3573" s="296">
        <f t="shared" si="815"/>
        <v>5.2256657932681111E-2</v>
      </c>
      <c r="T3573" s="283">
        <f t="shared" si="816"/>
        <v>5.2256657932681111E-2</v>
      </c>
    </row>
    <row r="3574" spans="1:20" x14ac:dyDescent="0.25">
      <c r="A3574" s="286">
        <v>43249</v>
      </c>
      <c r="B3574" s="1">
        <f t="shared" si="809"/>
        <v>2</v>
      </c>
      <c r="C3574" s="285">
        <v>20</v>
      </c>
      <c r="D3574" t="s">
        <v>714</v>
      </c>
      <c r="F3574" s="16">
        <v>64</v>
      </c>
      <c r="G3574" t="str">
        <f t="shared" si="803"/>
        <v>Cooling</v>
      </c>
      <c r="H3574" s="283">
        <f>IF(G3574="heating",F3574*Assumptions!M$4+Assumptions!M$7,0)</f>
        <v>0</v>
      </c>
      <c r="I3574" s="15">
        <f t="shared" si="804"/>
        <v>0.97071962311712034</v>
      </c>
      <c r="J3574" s="15">
        <f t="shared" si="805"/>
        <v>1.0199659078795975</v>
      </c>
      <c r="K3574" s="283">
        <f t="shared" si="810"/>
        <v>0</v>
      </c>
      <c r="L3574" s="283">
        <f t="shared" si="811"/>
        <v>4.3818232651749627</v>
      </c>
      <c r="M3574" s="283">
        <f t="shared" si="812"/>
        <v>0</v>
      </c>
      <c r="N3574" s="283">
        <f t="shared" si="813"/>
        <v>4.3585758300027857</v>
      </c>
      <c r="O3574" s="283">
        <f t="shared" si="814"/>
        <v>0</v>
      </c>
      <c r="P3574" s="21">
        <f t="shared" si="806"/>
        <v>3.8036447069942136E-2</v>
      </c>
      <c r="Q3574" s="21">
        <f t="shared" si="807"/>
        <v>1.52436960139122</v>
      </c>
      <c r="R3574">
        <f t="shared" si="808"/>
        <v>0.83668510409641816</v>
      </c>
      <c r="S3574" s="296">
        <f t="shared" si="815"/>
        <v>4.851234409256043E-2</v>
      </c>
      <c r="T3574" s="283">
        <f t="shared" si="816"/>
        <v>4.851234409256043E-2</v>
      </c>
    </row>
    <row r="3575" spans="1:20" x14ac:dyDescent="0.25">
      <c r="A3575" s="286">
        <v>43249</v>
      </c>
      <c r="B3575" s="1">
        <f t="shared" si="809"/>
        <v>2</v>
      </c>
      <c r="C3575" s="285">
        <v>21</v>
      </c>
      <c r="D3575" t="s">
        <v>714</v>
      </c>
      <c r="F3575" s="16">
        <v>63</v>
      </c>
      <c r="G3575" t="str">
        <f t="shared" si="803"/>
        <v>Cooling</v>
      </c>
      <c r="H3575" s="283">
        <f>IF(G3575="heating",F3575*Assumptions!M$4+Assumptions!M$7,0)</f>
        <v>0</v>
      </c>
      <c r="I3575" s="15">
        <f t="shared" si="804"/>
        <v>0.95751150862929935</v>
      </c>
      <c r="J3575" s="15">
        <f t="shared" si="805"/>
        <v>1.0199659078795975</v>
      </c>
      <c r="K3575" s="283">
        <f t="shared" si="810"/>
        <v>0</v>
      </c>
      <c r="L3575" s="283">
        <f t="shared" si="811"/>
        <v>4.3818232651749627</v>
      </c>
      <c r="M3575" s="283">
        <f t="shared" si="812"/>
        <v>0</v>
      </c>
      <c r="N3575" s="283">
        <f t="shared" si="813"/>
        <v>4.3585758300027857</v>
      </c>
      <c r="O3575" s="283">
        <f t="shared" si="814"/>
        <v>0</v>
      </c>
      <c r="P3575" s="21">
        <f t="shared" si="806"/>
        <v>3.9789369881031433E-2</v>
      </c>
      <c r="Q3575" s="21">
        <f t="shared" si="807"/>
        <v>1.4448604713749031</v>
      </c>
      <c r="R3575">
        <f t="shared" si="808"/>
        <v>0.83668510409641816</v>
      </c>
      <c r="S3575" s="296">
        <f t="shared" si="815"/>
        <v>4.8101100030208378E-2</v>
      </c>
      <c r="T3575" s="283">
        <f t="shared" si="816"/>
        <v>4.8101100030208378E-2</v>
      </c>
    </row>
    <row r="3576" spans="1:20" x14ac:dyDescent="0.25">
      <c r="A3576" s="286">
        <v>43249</v>
      </c>
      <c r="B3576" s="1">
        <f t="shared" si="809"/>
        <v>2</v>
      </c>
      <c r="C3576" s="285">
        <v>22</v>
      </c>
      <c r="D3576" t="s">
        <v>714</v>
      </c>
      <c r="F3576" s="16">
        <v>63</v>
      </c>
      <c r="G3576" t="str">
        <f t="shared" si="803"/>
        <v>Cooling</v>
      </c>
      <c r="H3576" s="283">
        <f>IF(G3576="heating",F3576*Assumptions!M$4+Assumptions!M$7,0)</f>
        <v>0</v>
      </c>
      <c r="I3576" s="15">
        <f t="shared" si="804"/>
        <v>0.9426530227543114</v>
      </c>
      <c r="J3576" s="15">
        <f t="shared" si="805"/>
        <v>1.0199659078795975</v>
      </c>
      <c r="K3576" s="283">
        <f t="shared" si="810"/>
        <v>0</v>
      </c>
      <c r="L3576" s="283">
        <f t="shared" si="811"/>
        <v>4.3818232651749627</v>
      </c>
      <c r="M3576" s="283">
        <f t="shared" si="812"/>
        <v>0</v>
      </c>
      <c r="N3576" s="283">
        <f t="shared" si="813"/>
        <v>4.3585758300027857</v>
      </c>
      <c r="O3576" s="283">
        <f t="shared" si="814"/>
        <v>0</v>
      </c>
      <c r="P3576" s="21">
        <f t="shared" si="806"/>
        <v>3.9789369881031433E-2</v>
      </c>
      <c r="Q3576" s="21">
        <f t="shared" si="807"/>
        <v>1.2427137171080138</v>
      </c>
      <c r="R3576">
        <f t="shared" si="808"/>
        <v>0.83668510409641816</v>
      </c>
      <c r="S3576" s="296">
        <f t="shared" si="815"/>
        <v>4.1371397446179001E-2</v>
      </c>
      <c r="T3576" s="283">
        <f t="shared" si="816"/>
        <v>4.1371397446179001E-2</v>
      </c>
    </row>
    <row r="3577" spans="1:20" x14ac:dyDescent="0.25">
      <c r="A3577" s="286">
        <v>43249</v>
      </c>
      <c r="B3577" s="1">
        <f t="shared" si="809"/>
        <v>2</v>
      </c>
      <c r="C3577" s="285">
        <v>23</v>
      </c>
      <c r="D3577" t="s">
        <v>713</v>
      </c>
      <c r="F3577" s="16">
        <v>61</v>
      </c>
      <c r="G3577" t="str">
        <f t="shared" si="803"/>
        <v>Cooling</v>
      </c>
      <c r="H3577" s="283">
        <f>IF(G3577="heating",F3577*Assumptions!M$4+Assumptions!M$7,0)</f>
        <v>0</v>
      </c>
      <c r="I3577" s="15">
        <f t="shared" si="804"/>
        <v>0.94450710149963013</v>
      </c>
      <c r="J3577" s="15">
        <f t="shared" si="805"/>
        <v>1.0199659078795975</v>
      </c>
      <c r="K3577" s="283">
        <f t="shared" si="810"/>
        <v>0</v>
      </c>
      <c r="L3577" s="283">
        <f t="shared" si="811"/>
        <v>4.3818232651749627</v>
      </c>
      <c r="M3577" s="283">
        <f t="shared" si="812"/>
        <v>0</v>
      </c>
      <c r="N3577" s="283">
        <f t="shared" si="813"/>
        <v>4.3585758300027857</v>
      </c>
      <c r="O3577" s="283">
        <f t="shared" si="814"/>
        <v>0</v>
      </c>
      <c r="P3577" s="21">
        <f t="shared" si="806"/>
        <v>4.5164594084734722E-2</v>
      </c>
      <c r="Q3577" s="21">
        <f t="shared" si="807"/>
        <v>1.0297519246597011</v>
      </c>
      <c r="R3577">
        <f t="shared" si="808"/>
        <v>0.83668510409641816</v>
      </c>
      <c r="S3577" s="296">
        <f t="shared" si="815"/>
        <v>3.8912824990666763E-2</v>
      </c>
      <c r="T3577" s="283">
        <f t="shared" si="816"/>
        <v>3.8912824990666763E-2</v>
      </c>
    </row>
    <row r="3578" spans="1:20" x14ac:dyDescent="0.25">
      <c r="A3578" s="286">
        <v>43250</v>
      </c>
      <c r="B3578" s="1">
        <f t="shared" si="809"/>
        <v>3</v>
      </c>
      <c r="C3578" s="285">
        <v>0</v>
      </c>
      <c r="D3578" t="s">
        <v>713</v>
      </c>
      <c r="F3578" s="16">
        <v>59</v>
      </c>
      <c r="G3578" t="str">
        <f t="shared" si="803"/>
        <v>Cooling</v>
      </c>
      <c r="H3578" s="283">
        <f>IF(G3578="heating",F3578*Assumptions!M$4+Assumptions!M$7,0)</f>
        <v>0</v>
      </c>
      <c r="I3578" s="15">
        <f t="shared" si="804"/>
        <v>0.97481507806017154</v>
      </c>
      <c r="J3578" s="15">
        <f t="shared" si="805"/>
        <v>1.0263036171733995</v>
      </c>
      <c r="K3578" s="283">
        <f t="shared" si="810"/>
        <v>0</v>
      </c>
      <c r="L3578" s="283">
        <f t="shared" si="811"/>
        <v>4.3182081448486933</v>
      </c>
      <c r="M3578" s="283">
        <f t="shared" si="812"/>
        <v>0</v>
      </c>
      <c r="N3578" s="283">
        <f t="shared" si="813"/>
        <v>4.2355603137647586</v>
      </c>
      <c r="O3578" s="283">
        <f t="shared" si="814"/>
        <v>0</v>
      </c>
      <c r="P3578" s="21">
        <f t="shared" si="806"/>
        <v>2.5000000000000001E-2</v>
      </c>
      <c r="Q3578" s="21">
        <f t="shared" si="807"/>
        <v>0.90668853391740301</v>
      </c>
      <c r="R3578">
        <f t="shared" si="808"/>
        <v>0.9421089825381942</v>
      </c>
      <c r="S3578" s="296">
        <f t="shared" si="815"/>
        <v>2.1354985304199287E-2</v>
      </c>
      <c r="T3578" s="283">
        <f t="shared" si="816"/>
        <v>2.1354985304199287E-2</v>
      </c>
    </row>
    <row r="3579" spans="1:20" x14ac:dyDescent="0.25">
      <c r="A3579" s="286">
        <v>43250</v>
      </c>
      <c r="B3579" s="1">
        <f t="shared" si="809"/>
        <v>3</v>
      </c>
      <c r="C3579" s="285">
        <v>1</v>
      </c>
      <c r="D3579" t="s">
        <v>713</v>
      </c>
      <c r="F3579" s="16">
        <v>55</v>
      </c>
      <c r="G3579" t="str">
        <f t="shared" si="803"/>
        <v>Cooling</v>
      </c>
      <c r="H3579" s="283">
        <f>IF(G3579="heating",F3579*Assumptions!M$4+Assumptions!M$7,0)</f>
        <v>0</v>
      </c>
      <c r="I3579" s="15">
        <f t="shared" si="804"/>
        <v>1.012242869806885</v>
      </c>
      <c r="J3579" s="15">
        <f t="shared" si="805"/>
        <v>1.0263036171733995</v>
      </c>
      <c r="K3579" s="283">
        <f t="shared" si="810"/>
        <v>0</v>
      </c>
      <c r="L3579" s="283">
        <f t="shared" si="811"/>
        <v>4.1851135499983272</v>
      </c>
      <c r="M3579" s="283">
        <f t="shared" si="812"/>
        <v>0</v>
      </c>
      <c r="N3579" s="283">
        <f t="shared" si="813"/>
        <v>3.9876635481217684</v>
      </c>
      <c r="O3579" s="283">
        <f t="shared" si="814"/>
        <v>0</v>
      </c>
      <c r="P3579" s="21">
        <f t="shared" si="806"/>
        <v>2.5000000000000001E-2</v>
      </c>
      <c r="Q3579" s="21">
        <f t="shared" si="807"/>
        <v>0.81803459285312596</v>
      </c>
      <c r="R3579">
        <f t="shared" si="808"/>
        <v>0.9421089825381942</v>
      </c>
      <c r="S3579" s="296">
        <f t="shared" si="815"/>
        <v>1.9266943448847614E-2</v>
      </c>
      <c r="T3579" s="283">
        <f t="shared" si="816"/>
        <v>1.9266943448847614E-2</v>
      </c>
    </row>
    <row r="3580" spans="1:20" x14ac:dyDescent="0.25">
      <c r="A3580" s="286">
        <v>43250</v>
      </c>
      <c r="B3580" s="1">
        <f t="shared" si="809"/>
        <v>3</v>
      </c>
      <c r="C3580" s="285">
        <v>2</v>
      </c>
      <c r="D3580" t="s">
        <v>713</v>
      </c>
      <c r="F3580" s="16">
        <v>55</v>
      </c>
      <c r="G3580" t="str">
        <f t="shared" si="803"/>
        <v>Cooling</v>
      </c>
      <c r="H3580" s="283">
        <f>IF(G3580="heating",F3580*Assumptions!M$4+Assumptions!M$7,0)</f>
        <v>0</v>
      </c>
      <c r="I3580" s="15">
        <f t="shared" si="804"/>
        <v>1.0509704703585963</v>
      </c>
      <c r="J3580" s="15">
        <f t="shared" si="805"/>
        <v>1.0263036171733995</v>
      </c>
      <c r="K3580" s="283">
        <f t="shared" si="810"/>
        <v>0</v>
      </c>
      <c r="L3580" s="283">
        <f t="shared" si="811"/>
        <v>4.1851135499983272</v>
      </c>
      <c r="M3580" s="283">
        <f t="shared" si="812"/>
        <v>0</v>
      </c>
      <c r="N3580" s="283">
        <f t="shared" si="813"/>
        <v>3.9876635481217684</v>
      </c>
      <c r="O3580" s="283">
        <f t="shared" si="814"/>
        <v>0</v>
      </c>
      <c r="P3580" s="21">
        <f t="shared" si="806"/>
        <v>2.5000000000000001E-2</v>
      </c>
      <c r="Q3580" s="21">
        <f t="shared" si="807"/>
        <v>0.74507607494346417</v>
      </c>
      <c r="R3580">
        <f t="shared" si="808"/>
        <v>0.9421089825381942</v>
      </c>
      <c r="S3580" s="296">
        <f t="shared" si="815"/>
        <v>1.7548571571963458E-2</v>
      </c>
      <c r="T3580" s="283">
        <f t="shared" si="816"/>
        <v>1.7548571571963458E-2</v>
      </c>
    </row>
    <row r="3581" spans="1:20" x14ac:dyDescent="0.25">
      <c r="A3581" s="286">
        <v>43250</v>
      </c>
      <c r="B3581" s="1">
        <f t="shared" si="809"/>
        <v>3</v>
      </c>
      <c r="C3581" s="285">
        <v>3</v>
      </c>
      <c r="D3581" t="s">
        <v>713</v>
      </c>
      <c r="F3581" s="16">
        <v>54</v>
      </c>
      <c r="G3581" t="str">
        <f t="shared" si="803"/>
        <v>Cooling</v>
      </c>
      <c r="H3581" s="283">
        <f>IF(G3581="heating",F3581*Assumptions!M$4+Assumptions!M$7,0)</f>
        <v>0</v>
      </c>
      <c r="I3581" s="15">
        <f t="shared" si="804"/>
        <v>1.0924036124451033</v>
      </c>
      <c r="J3581" s="15">
        <f t="shared" si="805"/>
        <v>1.0263036171733995</v>
      </c>
      <c r="K3581" s="283">
        <f t="shared" si="810"/>
        <v>0</v>
      </c>
      <c r="L3581" s="283">
        <f t="shared" si="811"/>
        <v>4.1559947708987721</v>
      </c>
      <c r="M3581" s="283">
        <f t="shared" si="812"/>
        <v>0</v>
      </c>
      <c r="N3581" s="283">
        <f t="shared" si="813"/>
        <v>3.9259252525022648</v>
      </c>
      <c r="O3581" s="283">
        <f t="shared" si="814"/>
        <v>0</v>
      </c>
      <c r="P3581" s="21">
        <f t="shared" si="806"/>
        <v>2.5000000000000001E-2</v>
      </c>
      <c r="Q3581" s="21">
        <f t="shared" si="807"/>
        <v>0.69158980876382303</v>
      </c>
      <c r="R3581">
        <f t="shared" si="808"/>
        <v>0.9421089825381942</v>
      </c>
      <c r="S3581" s="296">
        <f t="shared" si="815"/>
        <v>1.6288824276706741E-2</v>
      </c>
      <c r="T3581" s="283">
        <f t="shared" si="816"/>
        <v>1.6288824276706741E-2</v>
      </c>
    </row>
    <row r="3582" spans="1:20" x14ac:dyDescent="0.25">
      <c r="A3582" s="286">
        <v>43250</v>
      </c>
      <c r="B3582" s="1">
        <f t="shared" si="809"/>
        <v>3</v>
      </c>
      <c r="C3582" s="285">
        <v>4</v>
      </c>
      <c r="D3582" t="s">
        <v>713</v>
      </c>
      <c r="F3582" s="16">
        <v>54</v>
      </c>
      <c r="G3582" t="str">
        <f t="shared" si="803"/>
        <v>Cooling</v>
      </c>
      <c r="H3582" s="283">
        <f>IF(G3582="heating",F3582*Assumptions!M$4+Assumptions!M$7,0)</f>
        <v>0</v>
      </c>
      <c r="I3582" s="15">
        <f t="shared" si="804"/>
        <v>1.1348296917927807</v>
      </c>
      <c r="J3582" s="15">
        <f t="shared" si="805"/>
        <v>1.0263036171733995</v>
      </c>
      <c r="K3582" s="283">
        <f t="shared" si="810"/>
        <v>0</v>
      </c>
      <c r="L3582" s="283">
        <f t="shared" si="811"/>
        <v>4.1559947708987721</v>
      </c>
      <c r="M3582" s="283">
        <f t="shared" si="812"/>
        <v>0</v>
      </c>
      <c r="N3582" s="283">
        <f t="shared" si="813"/>
        <v>3.9259252525022648</v>
      </c>
      <c r="O3582" s="283">
        <f t="shared" si="814"/>
        <v>0</v>
      </c>
      <c r="P3582" s="21">
        <f t="shared" si="806"/>
        <v>2.5000000000000001E-2</v>
      </c>
      <c r="Q3582" s="21">
        <f t="shared" si="807"/>
        <v>0.6473875548762833</v>
      </c>
      <c r="R3582">
        <f t="shared" si="808"/>
        <v>0.9421089825381942</v>
      </c>
      <c r="S3582" s="296">
        <f t="shared" si="815"/>
        <v>1.5247740765809616E-2</v>
      </c>
      <c r="T3582" s="283">
        <f t="shared" si="816"/>
        <v>1.5247740765809616E-2</v>
      </c>
    </row>
    <row r="3583" spans="1:20" x14ac:dyDescent="0.25">
      <c r="A3583" s="286">
        <v>43250</v>
      </c>
      <c r="B3583" s="1">
        <f t="shared" si="809"/>
        <v>3</v>
      </c>
      <c r="C3583" s="285">
        <v>5</v>
      </c>
      <c r="D3583" t="s">
        <v>713</v>
      </c>
      <c r="F3583" s="16">
        <v>54</v>
      </c>
      <c r="G3583" t="str">
        <f t="shared" si="803"/>
        <v>Cooling</v>
      </c>
      <c r="H3583" s="283">
        <f>IF(G3583="heating",F3583*Assumptions!M$4+Assumptions!M$7,0)</f>
        <v>0</v>
      </c>
      <c r="I3583" s="15">
        <f t="shared" si="804"/>
        <v>1.1635558681477385</v>
      </c>
      <c r="J3583" s="15">
        <f t="shared" si="805"/>
        <v>1.0263036171733995</v>
      </c>
      <c r="K3583" s="283">
        <f t="shared" si="810"/>
        <v>0</v>
      </c>
      <c r="L3583" s="283">
        <f t="shared" si="811"/>
        <v>4.1559947708987721</v>
      </c>
      <c r="M3583" s="283">
        <f t="shared" si="812"/>
        <v>0</v>
      </c>
      <c r="N3583" s="283">
        <f t="shared" si="813"/>
        <v>3.9259252525022648</v>
      </c>
      <c r="O3583" s="283">
        <f t="shared" si="814"/>
        <v>0</v>
      </c>
      <c r="P3583" s="21">
        <f t="shared" si="806"/>
        <v>2.5000000000000001E-2</v>
      </c>
      <c r="Q3583" s="21">
        <f t="shared" si="807"/>
        <v>0.72139578924615555</v>
      </c>
      <c r="R3583">
        <f t="shared" si="808"/>
        <v>0.9421089825381942</v>
      </c>
      <c r="S3583" s="296">
        <f t="shared" si="815"/>
        <v>1.6990836325350832E-2</v>
      </c>
      <c r="T3583" s="283">
        <f t="shared" si="816"/>
        <v>1.6990836325350832E-2</v>
      </c>
    </row>
    <row r="3584" spans="1:20" x14ac:dyDescent="0.25">
      <c r="A3584" s="286">
        <v>43250</v>
      </c>
      <c r="B3584" s="1">
        <f t="shared" si="809"/>
        <v>3</v>
      </c>
      <c r="C3584" s="285">
        <v>6</v>
      </c>
      <c r="D3584" t="s">
        <v>713</v>
      </c>
      <c r="F3584" s="16">
        <v>55</v>
      </c>
      <c r="G3584" t="str">
        <f t="shared" si="803"/>
        <v>Cooling</v>
      </c>
      <c r="H3584" s="283">
        <f>IF(G3584="heating",F3584*Assumptions!M$4+Assumptions!M$7,0)</f>
        <v>0</v>
      </c>
      <c r="I3584" s="15">
        <f t="shared" si="804"/>
        <v>1.2083911162615524</v>
      </c>
      <c r="J3584" s="15">
        <f t="shared" si="805"/>
        <v>1.0263036171733995</v>
      </c>
      <c r="K3584" s="283">
        <f t="shared" si="810"/>
        <v>0</v>
      </c>
      <c r="L3584" s="283">
        <f t="shared" si="811"/>
        <v>4.1851135499983272</v>
      </c>
      <c r="M3584" s="283">
        <f t="shared" si="812"/>
        <v>0</v>
      </c>
      <c r="N3584" s="283">
        <f t="shared" si="813"/>
        <v>3.9876635481217684</v>
      </c>
      <c r="O3584" s="283">
        <f t="shared" si="814"/>
        <v>0</v>
      </c>
      <c r="P3584" s="21">
        <f t="shared" si="806"/>
        <v>2.5000000000000001E-2</v>
      </c>
      <c r="Q3584" s="21">
        <f t="shared" si="807"/>
        <v>0.87787080972652631</v>
      </c>
      <c r="R3584">
        <f t="shared" si="808"/>
        <v>0.9421089825381942</v>
      </c>
      <c r="S3584" s="296">
        <f t="shared" si="815"/>
        <v>2.0676249383785962E-2</v>
      </c>
      <c r="T3584" s="283">
        <f t="shared" si="816"/>
        <v>2.0676249383785962E-2</v>
      </c>
    </row>
    <row r="3585" spans="1:20" x14ac:dyDescent="0.25">
      <c r="A3585" s="286">
        <v>43250</v>
      </c>
      <c r="B3585" s="1">
        <f t="shared" si="809"/>
        <v>3</v>
      </c>
      <c r="C3585" s="285">
        <v>7</v>
      </c>
      <c r="D3585" t="s">
        <v>714</v>
      </c>
      <c r="F3585" s="16">
        <v>61</v>
      </c>
      <c r="G3585" t="str">
        <f t="shared" si="803"/>
        <v>Cooling</v>
      </c>
      <c r="H3585" s="283">
        <f>IF(G3585="heating",F3585*Assumptions!M$4+Assumptions!M$7,0)</f>
        <v>0</v>
      </c>
      <c r="I3585" s="15">
        <f t="shared" si="804"/>
        <v>1.1637425769249583</v>
      </c>
      <c r="J3585" s="15">
        <f t="shared" si="805"/>
        <v>1.0263036171733995</v>
      </c>
      <c r="K3585" s="283">
        <f t="shared" si="810"/>
        <v>0</v>
      </c>
      <c r="L3585" s="283">
        <f t="shared" si="811"/>
        <v>4.3818232651749627</v>
      </c>
      <c r="M3585" s="283">
        <f t="shared" si="812"/>
        <v>0</v>
      </c>
      <c r="N3585" s="283">
        <f t="shared" si="813"/>
        <v>4.3585758300027857</v>
      </c>
      <c r="O3585" s="283">
        <f t="shared" si="814"/>
        <v>0</v>
      </c>
      <c r="P3585" s="21">
        <f t="shared" si="806"/>
        <v>4.5164594084734722E-2</v>
      </c>
      <c r="Q3585" s="21">
        <f t="shared" si="807"/>
        <v>0.97331382064367777</v>
      </c>
      <c r="R3585">
        <f t="shared" si="808"/>
        <v>0.9421089825381942</v>
      </c>
      <c r="S3585" s="296">
        <f t="shared" si="815"/>
        <v>4.1414473654766942E-2</v>
      </c>
      <c r="T3585" s="283">
        <f t="shared" si="816"/>
        <v>4.1414473654766942E-2</v>
      </c>
    </row>
    <row r="3586" spans="1:20" x14ac:dyDescent="0.25">
      <c r="A3586" s="286">
        <v>43250</v>
      </c>
      <c r="B3586" s="1">
        <f t="shared" si="809"/>
        <v>3</v>
      </c>
      <c r="C3586" s="285">
        <v>8</v>
      </c>
      <c r="D3586" t="s">
        <v>714</v>
      </c>
      <c r="F3586" s="16">
        <v>64</v>
      </c>
      <c r="G3586" t="str">
        <f t="shared" ref="G3586:G3649" si="817">VLOOKUP(A3586,U$2:W$366,3,FALSE)</f>
        <v>Cooling</v>
      </c>
      <c r="H3586" s="283">
        <f>IF(G3586="heating",F3586*Assumptions!M$4+Assumptions!M$7,0)</f>
        <v>0</v>
      </c>
      <c r="I3586" s="15">
        <f t="shared" ref="I3586:I3649" si="818">VLOOKUP(C3586,AO$2:AQ$25,3,FALSE)</f>
        <v>1.094193721037565</v>
      </c>
      <c r="J3586" s="15">
        <f t="shared" ref="J3586:J3649" si="819">VLOOKUP(B3586,AS$4:AU$10,3,FALSE)</f>
        <v>1.0263036171733995</v>
      </c>
      <c r="K3586" s="283">
        <f t="shared" si="810"/>
        <v>0</v>
      </c>
      <c r="L3586" s="283">
        <f t="shared" si="811"/>
        <v>4.3818232651749627</v>
      </c>
      <c r="M3586" s="283">
        <f t="shared" si="812"/>
        <v>0</v>
      </c>
      <c r="N3586" s="283">
        <f t="shared" si="813"/>
        <v>4.3585758300027857</v>
      </c>
      <c r="O3586" s="283">
        <f t="shared" si="814"/>
        <v>0</v>
      </c>
      <c r="P3586" s="21">
        <f t="shared" ref="P3586:P3649" si="820">IF(G3586="cooling",IF(F3586&lt;61,0.025,(F3586^2*AX$25+F3586*AY$25+AZ$25)),0)</f>
        <v>3.8036447069942136E-2</v>
      </c>
      <c r="Q3586" s="21">
        <f t="shared" ref="Q3586:Q3649" si="821">VLOOKUP(C3586,BB$2:BC$25,2,FALSE)</f>
        <v>0.94940007506179924</v>
      </c>
      <c r="R3586">
        <f t="shared" ref="R3586:R3649" si="822">VLOOKUP(B3586,AS$4:AV$10,4,FALSE)</f>
        <v>0.9421089825381942</v>
      </c>
      <c r="S3586" s="296">
        <f t="shared" si="815"/>
        <v>3.4021256528740877E-2</v>
      </c>
      <c r="T3586" s="283">
        <f t="shared" si="816"/>
        <v>3.4021256528740877E-2</v>
      </c>
    </row>
    <row r="3587" spans="1:20" x14ac:dyDescent="0.25">
      <c r="A3587" s="286">
        <v>43250</v>
      </c>
      <c r="B3587" s="1">
        <f t="shared" ref="B3587:B3650" si="823">WEEKDAY(A3587,2)</f>
        <v>3</v>
      </c>
      <c r="C3587" s="285">
        <v>9</v>
      </c>
      <c r="D3587" t="s">
        <v>714</v>
      </c>
      <c r="F3587" s="16">
        <v>64</v>
      </c>
      <c r="G3587" t="str">
        <f t="shared" si="817"/>
        <v>Cooling</v>
      </c>
      <c r="H3587" s="283">
        <f>IF(G3587="heating",F3587*Assumptions!M$4+Assumptions!M$7,0)</f>
        <v>0</v>
      </c>
      <c r="I3587" s="15">
        <f t="shared" si="818"/>
        <v>1.0343009000871222</v>
      </c>
      <c r="J3587" s="15">
        <f t="shared" si="819"/>
        <v>1.0263036171733995</v>
      </c>
      <c r="K3587" s="283">
        <f t="shared" ref="K3587:K3650" si="824">H3587*I3587*J3587</f>
        <v>0</v>
      </c>
      <c r="L3587" s="283">
        <f t="shared" ref="L3587:L3650" si="825">VLOOKUP(F3587,BL$2:BN$92,2,FALSE)</f>
        <v>4.3818232651749627</v>
      </c>
      <c r="M3587" s="283">
        <f t="shared" ref="M3587:M3650" si="826">IF(G3587="heating",K3587*(L3587*3.412),0)</f>
        <v>0</v>
      </c>
      <c r="N3587" s="283">
        <f t="shared" ref="N3587:N3650" si="827">VLOOKUP(F3587,BL$2:BN$92,3,FALSE)</f>
        <v>4.3585758300027857</v>
      </c>
      <c r="O3587" s="283">
        <f t="shared" ref="O3587:O3650" si="828">IF(F3587&lt;=61,IF(G3587="heating",IF(F3587&gt;=5,K3587*L3587/N3587,0),0),0)</f>
        <v>0</v>
      </c>
      <c r="P3587" s="21">
        <f t="shared" si="820"/>
        <v>3.8036447069942136E-2</v>
      </c>
      <c r="Q3587" s="21">
        <f t="shared" si="821"/>
        <v>0.8408485371888097</v>
      </c>
      <c r="R3587">
        <f t="shared" si="822"/>
        <v>0.9421089825381942</v>
      </c>
      <c r="S3587" s="296">
        <f t="shared" ref="S3587:S3650" si="829">P3587*Q3587*R3587</f>
        <v>3.0131368784287189E-2</v>
      </c>
      <c r="T3587" s="283">
        <f t="shared" ref="T3587:T3650" si="830">K3587+S3587</f>
        <v>3.0131368784287189E-2</v>
      </c>
    </row>
    <row r="3588" spans="1:20" x14ac:dyDescent="0.25">
      <c r="A3588" s="286">
        <v>43250</v>
      </c>
      <c r="B3588" s="1">
        <f t="shared" si="823"/>
        <v>3</v>
      </c>
      <c r="C3588" s="285">
        <v>10</v>
      </c>
      <c r="D3588" t="s">
        <v>714</v>
      </c>
      <c r="F3588" s="16">
        <v>66</v>
      </c>
      <c r="G3588" t="str">
        <f t="shared" si="817"/>
        <v>Cooling</v>
      </c>
      <c r="H3588" s="283">
        <f>IF(G3588="heating",F3588*Assumptions!M$4+Assumptions!M$7,0)</f>
        <v>0</v>
      </c>
      <c r="I3588" s="15">
        <f t="shared" si="818"/>
        <v>0.98112329028689171</v>
      </c>
      <c r="J3588" s="15">
        <f t="shared" si="819"/>
        <v>1.0263036171733995</v>
      </c>
      <c r="K3588" s="283">
        <f t="shared" si="824"/>
        <v>0</v>
      </c>
      <c r="L3588" s="283">
        <f t="shared" si="825"/>
        <v>4.3818232651749627</v>
      </c>
      <c r="M3588" s="283">
        <f t="shared" si="826"/>
        <v>0</v>
      </c>
      <c r="N3588" s="283">
        <f t="shared" si="827"/>
        <v>4.3585758300027857</v>
      </c>
      <c r="O3588" s="283">
        <f t="shared" si="828"/>
        <v>0</v>
      </c>
      <c r="P3588" s="21">
        <f t="shared" si="820"/>
        <v>3.6399980029288459E-2</v>
      </c>
      <c r="Q3588" s="21">
        <f t="shared" si="821"/>
        <v>0.74504051125983206</v>
      </c>
      <c r="R3588">
        <f t="shared" si="822"/>
        <v>0.9421089825381942</v>
      </c>
      <c r="S3588" s="296">
        <f t="shared" si="829"/>
        <v>2.5549486614034288E-2</v>
      </c>
      <c r="T3588" s="283">
        <f t="shared" si="830"/>
        <v>2.5549486614034288E-2</v>
      </c>
    </row>
    <row r="3589" spans="1:20" x14ac:dyDescent="0.25">
      <c r="A3589" s="286">
        <v>43250</v>
      </c>
      <c r="B3589" s="1">
        <f t="shared" si="823"/>
        <v>3</v>
      </c>
      <c r="C3589" s="285">
        <v>11</v>
      </c>
      <c r="D3589" t="s">
        <v>714</v>
      </c>
      <c r="F3589" s="16">
        <v>68</v>
      </c>
      <c r="G3589" t="str">
        <f t="shared" si="817"/>
        <v>Cooling</v>
      </c>
      <c r="H3589" s="283">
        <f>IF(G3589="heating",F3589*Assumptions!M$4+Assumptions!M$7,0)</f>
        <v>0</v>
      </c>
      <c r="I3589" s="15">
        <f t="shared" si="818"/>
        <v>0.94956163997961163</v>
      </c>
      <c r="J3589" s="15">
        <f t="shared" si="819"/>
        <v>1.0263036171733995</v>
      </c>
      <c r="K3589" s="283">
        <f t="shared" si="824"/>
        <v>0</v>
      </c>
      <c r="L3589" s="283">
        <f t="shared" si="825"/>
        <v>4.3818232651749627</v>
      </c>
      <c r="M3589" s="283">
        <f t="shared" si="826"/>
        <v>0</v>
      </c>
      <c r="N3589" s="283">
        <f t="shared" si="827"/>
        <v>4.3585758300027857</v>
      </c>
      <c r="O3589" s="283">
        <f t="shared" si="828"/>
        <v>0</v>
      </c>
      <c r="P3589" s="21">
        <f t="shared" si="820"/>
        <v>3.7256017764001337E-2</v>
      </c>
      <c r="Q3589" s="21">
        <f t="shared" si="821"/>
        <v>0.72850690893675296</v>
      </c>
      <c r="R3589">
        <f t="shared" si="822"/>
        <v>0.9421089825381942</v>
      </c>
      <c r="S3589" s="296">
        <f t="shared" si="829"/>
        <v>2.5570030816889338E-2</v>
      </c>
      <c r="T3589" s="283">
        <f t="shared" si="830"/>
        <v>2.5570030816889338E-2</v>
      </c>
    </row>
    <row r="3590" spans="1:20" x14ac:dyDescent="0.25">
      <c r="A3590" s="286">
        <v>43250</v>
      </c>
      <c r="B3590" s="1">
        <f t="shared" si="823"/>
        <v>3</v>
      </c>
      <c r="C3590" s="285">
        <v>12</v>
      </c>
      <c r="D3590" t="s">
        <v>714</v>
      </c>
      <c r="F3590" s="16">
        <v>70</v>
      </c>
      <c r="G3590" t="str">
        <f t="shared" si="817"/>
        <v>Cooling</v>
      </c>
      <c r="H3590" s="283">
        <f>IF(G3590="heating",F3590*Assumptions!M$4+Assumptions!M$7,0)</f>
        <v>0</v>
      </c>
      <c r="I3590" s="15">
        <f t="shared" si="818"/>
        <v>0.91648403420261149</v>
      </c>
      <c r="J3590" s="15">
        <f t="shared" si="819"/>
        <v>1.0263036171733995</v>
      </c>
      <c r="K3590" s="283">
        <f t="shared" si="824"/>
        <v>0</v>
      </c>
      <c r="L3590" s="283">
        <f t="shared" si="825"/>
        <v>4.3818232651749627</v>
      </c>
      <c r="M3590" s="283">
        <f t="shared" si="826"/>
        <v>0</v>
      </c>
      <c r="N3590" s="283">
        <f t="shared" si="827"/>
        <v>4.3585758300027857</v>
      </c>
      <c r="O3590" s="283">
        <f t="shared" si="828"/>
        <v>0</v>
      </c>
      <c r="P3590" s="21">
        <f t="shared" si="820"/>
        <v>4.0604560274080326E-2</v>
      </c>
      <c r="Q3590" s="21">
        <f t="shared" si="821"/>
        <v>0.75910815787401487</v>
      </c>
      <c r="R3590">
        <f t="shared" si="822"/>
        <v>0.9421089825381942</v>
      </c>
      <c r="S3590" s="296">
        <f t="shared" si="829"/>
        <v>2.9038863476128905E-2</v>
      </c>
      <c r="T3590" s="283">
        <f t="shared" si="830"/>
        <v>2.9038863476128905E-2</v>
      </c>
    </row>
    <row r="3591" spans="1:20" x14ac:dyDescent="0.25">
      <c r="A3591" s="286">
        <v>43250</v>
      </c>
      <c r="B3591" s="1">
        <f t="shared" si="823"/>
        <v>3</v>
      </c>
      <c r="C3591" s="285">
        <v>13</v>
      </c>
      <c r="D3591" t="s">
        <v>714</v>
      </c>
      <c r="F3591" s="16">
        <v>70</v>
      </c>
      <c r="G3591" t="str">
        <f t="shared" si="817"/>
        <v>Cooling</v>
      </c>
      <c r="H3591" s="283">
        <f>IF(G3591="heating",F3591*Assumptions!M$4+Assumptions!M$7,0)</f>
        <v>0</v>
      </c>
      <c r="I3591" s="15">
        <f t="shared" si="818"/>
        <v>0.90040206880052787</v>
      </c>
      <c r="J3591" s="15">
        <f t="shared" si="819"/>
        <v>1.0263036171733995</v>
      </c>
      <c r="K3591" s="283">
        <f t="shared" si="824"/>
        <v>0</v>
      </c>
      <c r="L3591" s="283">
        <f t="shared" si="825"/>
        <v>4.3818232651749627</v>
      </c>
      <c r="M3591" s="283">
        <f t="shared" si="826"/>
        <v>0</v>
      </c>
      <c r="N3591" s="283">
        <f t="shared" si="827"/>
        <v>4.3585758300027857</v>
      </c>
      <c r="O3591" s="283">
        <f t="shared" si="828"/>
        <v>0</v>
      </c>
      <c r="P3591" s="21">
        <f t="shared" si="820"/>
        <v>4.0604560274080326E-2</v>
      </c>
      <c r="Q3591" s="21">
        <f t="shared" si="821"/>
        <v>0.79115902007799765</v>
      </c>
      <c r="R3591">
        <f t="shared" si="822"/>
        <v>0.9421089825381942</v>
      </c>
      <c r="S3591" s="296">
        <f t="shared" si="829"/>
        <v>3.0264934625779422E-2</v>
      </c>
      <c r="T3591" s="283">
        <f t="shared" si="830"/>
        <v>3.0264934625779422E-2</v>
      </c>
    </row>
    <row r="3592" spans="1:20" x14ac:dyDescent="0.25">
      <c r="A3592" s="286">
        <v>43250</v>
      </c>
      <c r="B3592" s="1">
        <f t="shared" si="823"/>
        <v>3</v>
      </c>
      <c r="C3592" s="285">
        <v>14</v>
      </c>
      <c r="D3592" t="s">
        <v>714</v>
      </c>
      <c r="F3592" s="16">
        <v>70</v>
      </c>
      <c r="G3592" t="str">
        <f t="shared" si="817"/>
        <v>Cooling</v>
      </c>
      <c r="H3592" s="283">
        <f>IF(G3592="heating",F3592*Assumptions!M$4+Assumptions!M$7,0)</f>
        <v>0</v>
      </c>
      <c r="I3592" s="15">
        <f t="shared" si="818"/>
        <v>0.86032894500746537</v>
      </c>
      <c r="J3592" s="15">
        <f t="shared" si="819"/>
        <v>1.0263036171733995</v>
      </c>
      <c r="K3592" s="283">
        <f t="shared" si="824"/>
        <v>0</v>
      </c>
      <c r="L3592" s="283">
        <f t="shared" si="825"/>
        <v>4.3818232651749627</v>
      </c>
      <c r="M3592" s="283">
        <f t="shared" si="826"/>
        <v>0</v>
      </c>
      <c r="N3592" s="283">
        <f t="shared" si="827"/>
        <v>4.3585758300027857</v>
      </c>
      <c r="O3592" s="283">
        <f t="shared" si="828"/>
        <v>0</v>
      </c>
      <c r="P3592" s="21">
        <f t="shared" si="820"/>
        <v>4.0604560274080326E-2</v>
      </c>
      <c r="Q3592" s="21">
        <f t="shared" si="821"/>
        <v>0.84355555031342389</v>
      </c>
      <c r="R3592">
        <f t="shared" si="822"/>
        <v>0.9421089825381942</v>
      </c>
      <c r="S3592" s="296">
        <f t="shared" si="829"/>
        <v>3.226930735230981E-2</v>
      </c>
      <c r="T3592" s="283">
        <f t="shared" si="830"/>
        <v>3.226930735230981E-2</v>
      </c>
    </row>
    <row r="3593" spans="1:20" x14ac:dyDescent="0.25">
      <c r="A3593" s="286">
        <v>43250</v>
      </c>
      <c r="B3593" s="1">
        <f t="shared" si="823"/>
        <v>3</v>
      </c>
      <c r="C3593" s="285">
        <v>15</v>
      </c>
      <c r="D3593" t="s">
        <v>714</v>
      </c>
      <c r="F3593" s="16">
        <v>72</v>
      </c>
      <c r="G3593" t="str">
        <f t="shared" si="817"/>
        <v>Cooling</v>
      </c>
      <c r="H3593" s="283">
        <f>IF(G3593="heating",F3593*Assumptions!M$4+Assumptions!M$7,0)</f>
        <v>0</v>
      </c>
      <c r="I3593" s="15">
        <f t="shared" si="818"/>
        <v>0.85754515037175039</v>
      </c>
      <c r="J3593" s="15">
        <f t="shared" si="819"/>
        <v>1.0263036171733995</v>
      </c>
      <c r="K3593" s="283">
        <f t="shared" si="824"/>
        <v>0</v>
      </c>
      <c r="L3593" s="283" t="e">
        <f t="shared" si="825"/>
        <v>#N/A</v>
      </c>
      <c r="M3593" s="283">
        <f t="shared" si="826"/>
        <v>0</v>
      </c>
      <c r="N3593" s="283" t="e">
        <f t="shared" si="827"/>
        <v>#N/A</v>
      </c>
      <c r="O3593" s="283">
        <f t="shared" si="828"/>
        <v>0</v>
      </c>
      <c r="P3593" s="21">
        <f t="shared" si="820"/>
        <v>4.6445607559525648E-2</v>
      </c>
      <c r="Q3593" s="21">
        <f t="shared" si="821"/>
        <v>0.96592607327566882</v>
      </c>
      <c r="R3593">
        <f t="shared" si="822"/>
        <v>0.9421089825381942</v>
      </c>
      <c r="S3593" s="296">
        <f t="shared" si="829"/>
        <v>4.2265857263838226E-2</v>
      </c>
      <c r="T3593" s="283">
        <f t="shared" si="830"/>
        <v>4.2265857263838226E-2</v>
      </c>
    </row>
    <row r="3594" spans="1:20" x14ac:dyDescent="0.25">
      <c r="A3594" s="286">
        <v>43250</v>
      </c>
      <c r="B3594" s="1">
        <f t="shared" si="823"/>
        <v>3</v>
      </c>
      <c r="C3594" s="285">
        <v>16</v>
      </c>
      <c r="D3594" t="s">
        <v>714</v>
      </c>
      <c r="F3594" s="16">
        <v>68</v>
      </c>
      <c r="G3594" t="str">
        <f t="shared" si="817"/>
        <v>Cooling</v>
      </c>
      <c r="H3594" s="283">
        <f>IF(G3594="heating",F3594*Assumptions!M$4+Assumptions!M$7,0)</f>
        <v>0</v>
      </c>
      <c r="I3594" s="15">
        <f t="shared" si="818"/>
        <v>0.88344815438260227</v>
      </c>
      <c r="J3594" s="15">
        <f t="shared" si="819"/>
        <v>1.0263036171733995</v>
      </c>
      <c r="K3594" s="283">
        <f t="shared" si="824"/>
        <v>0</v>
      </c>
      <c r="L3594" s="283">
        <f t="shared" si="825"/>
        <v>4.3818232651749627</v>
      </c>
      <c r="M3594" s="283">
        <f t="shared" si="826"/>
        <v>0</v>
      </c>
      <c r="N3594" s="283">
        <f t="shared" si="827"/>
        <v>4.3585758300027857</v>
      </c>
      <c r="O3594" s="283">
        <f t="shared" si="828"/>
        <v>0</v>
      </c>
      <c r="P3594" s="21">
        <f t="shared" si="820"/>
        <v>3.7256017764001337E-2</v>
      </c>
      <c r="Q3594" s="21">
        <f t="shared" si="821"/>
        <v>1.1649354943302594</v>
      </c>
      <c r="R3594">
        <f t="shared" si="822"/>
        <v>0.9421089825381942</v>
      </c>
      <c r="S3594" s="296">
        <f t="shared" si="829"/>
        <v>4.0888337672991125E-2</v>
      </c>
      <c r="T3594" s="283">
        <f t="shared" si="830"/>
        <v>4.0888337672991125E-2</v>
      </c>
    </row>
    <row r="3595" spans="1:20" x14ac:dyDescent="0.25">
      <c r="A3595" s="286">
        <v>43250</v>
      </c>
      <c r="B3595" s="1">
        <f t="shared" si="823"/>
        <v>3</v>
      </c>
      <c r="C3595" s="285">
        <v>17</v>
      </c>
      <c r="D3595" t="s">
        <v>714</v>
      </c>
      <c r="F3595" s="16">
        <v>68</v>
      </c>
      <c r="G3595" t="str">
        <f t="shared" si="817"/>
        <v>Cooling</v>
      </c>
      <c r="H3595" s="283">
        <f>IF(G3595="heating",F3595*Assumptions!M$4+Assumptions!M$7,0)</f>
        <v>0</v>
      </c>
      <c r="I3595" s="15">
        <f t="shared" si="818"/>
        <v>0.94025748850374469</v>
      </c>
      <c r="J3595" s="15">
        <f t="shared" si="819"/>
        <v>1.0263036171733995</v>
      </c>
      <c r="K3595" s="283">
        <f t="shared" si="824"/>
        <v>0</v>
      </c>
      <c r="L3595" s="283">
        <f t="shared" si="825"/>
        <v>4.3818232651749627</v>
      </c>
      <c r="M3595" s="283">
        <f t="shared" si="826"/>
        <v>0</v>
      </c>
      <c r="N3595" s="283">
        <f t="shared" si="827"/>
        <v>4.3585758300027857</v>
      </c>
      <c r="O3595" s="283">
        <f t="shared" si="828"/>
        <v>0</v>
      </c>
      <c r="P3595" s="21">
        <f t="shared" si="820"/>
        <v>3.7256017764001337E-2</v>
      </c>
      <c r="Q3595" s="21">
        <f t="shared" si="821"/>
        <v>1.3521540118753073</v>
      </c>
      <c r="R3595">
        <f t="shared" si="822"/>
        <v>0.9421089825381942</v>
      </c>
      <c r="S3595" s="296">
        <f t="shared" si="829"/>
        <v>4.7459563291298641E-2</v>
      </c>
      <c r="T3595" s="283">
        <f t="shared" si="830"/>
        <v>4.7459563291298641E-2</v>
      </c>
    </row>
    <row r="3596" spans="1:20" x14ac:dyDescent="0.25">
      <c r="A3596" s="286">
        <v>43250</v>
      </c>
      <c r="B3596" s="1">
        <f t="shared" si="823"/>
        <v>3</v>
      </c>
      <c r="C3596" s="285">
        <v>18</v>
      </c>
      <c r="D3596" t="s">
        <v>714</v>
      </c>
      <c r="F3596" s="16">
        <v>68</v>
      </c>
      <c r="G3596" t="str">
        <f t="shared" si="817"/>
        <v>Cooling</v>
      </c>
      <c r="H3596" s="283">
        <f>IF(G3596="heating",F3596*Assumptions!M$4+Assumptions!M$7,0)</f>
        <v>0</v>
      </c>
      <c r="I3596" s="15">
        <f t="shared" si="818"/>
        <v>0.98182363790757687</v>
      </c>
      <c r="J3596" s="15">
        <f t="shared" si="819"/>
        <v>1.0263036171733995</v>
      </c>
      <c r="K3596" s="283">
        <f t="shared" si="824"/>
        <v>0</v>
      </c>
      <c r="L3596" s="283">
        <f t="shared" si="825"/>
        <v>4.3818232651749627</v>
      </c>
      <c r="M3596" s="283">
        <f t="shared" si="826"/>
        <v>0</v>
      </c>
      <c r="N3596" s="283">
        <f t="shared" si="827"/>
        <v>4.3585758300027857</v>
      </c>
      <c r="O3596" s="283">
        <f t="shared" si="828"/>
        <v>0</v>
      </c>
      <c r="P3596" s="21">
        <f t="shared" si="820"/>
        <v>3.7256017764001337E-2</v>
      </c>
      <c r="Q3596" s="21">
        <f t="shared" si="821"/>
        <v>1.5598916921549892</v>
      </c>
      <c r="R3596">
        <f t="shared" si="822"/>
        <v>0.9421089825381942</v>
      </c>
      <c r="S3596" s="296">
        <f t="shared" si="829"/>
        <v>5.4750995701093035E-2</v>
      </c>
      <c r="T3596" s="283">
        <f t="shared" si="830"/>
        <v>5.4750995701093035E-2</v>
      </c>
    </row>
    <row r="3597" spans="1:20" x14ac:dyDescent="0.25">
      <c r="A3597" s="286">
        <v>43250</v>
      </c>
      <c r="B3597" s="1">
        <f t="shared" si="823"/>
        <v>3</v>
      </c>
      <c r="C3597" s="285">
        <v>19</v>
      </c>
      <c r="D3597" t="s">
        <v>714</v>
      </c>
      <c r="F3597" s="16">
        <v>66</v>
      </c>
      <c r="G3597" t="str">
        <f t="shared" si="817"/>
        <v>Cooling</v>
      </c>
      <c r="H3597" s="283">
        <f>IF(G3597="heating",F3597*Assumptions!M$4+Assumptions!M$7,0)</f>
        <v>0</v>
      </c>
      <c r="I3597" s="15">
        <f t="shared" si="818"/>
        <v>0.98418842963438757</v>
      </c>
      <c r="J3597" s="15">
        <f t="shared" si="819"/>
        <v>1.0263036171733995</v>
      </c>
      <c r="K3597" s="283">
        <f t="shared" si="824"/>
        <v>0</v>
      </c>
      <c r="L3597" s="283">
        <f t="shared" si="825"/>
        <v>4.3818232651749627</v>
      </c>
      <c r="M3597" s="283">
        <f t="shared" si="826"/>
        <v>0</v>
      </c>
      <c r="N3597" s="283">
        <f t="shared" si="827"/>
        <v>4.3585758300027857</v>
      </c>
      <c r="O3597" s="283">
        <f t="shared" si="828"/>
        <v>0</v>
      </c>
      <c r="P3597" s="21">
        <f t="shared" si="820"/>
        <v>3.6399980029288459E-2</v>
      </c>
      <c r="Q3597" s="21">
        <f t="shared" si="821"/>
        <v>1.6764212681468484</v>
      </c>
      <c r="R3597">
        <f t="shared" si="822"/>
        <v>0.9421089825381942</v>
      </c>
      <c r="S3597" s="296">
        <f t="shared" si="829"/>
        <v>5.748909234153414E-2</v>
      </c>
      <c r="T3597" s="283">
        <f t="shared" si="830"/>
        <v>5.748909234153414E-2</v>
      </c>
    </row>
    <row r="3598" spans="1:20" x14ac:dyDescent="0.25">
      <c r="A3598" s="286">
        <v>43250</v>
      </c>
      <c r="B3598" s="1">
        <f t="shared" si="823"/>
        <v>3</v>
      </c>
      <c r="C3598" s="285">
        <v>20</v>
      </c>
      <c r="D3598" t="s">
        <v>714</v>
      </c>
      <c r="F3598" s="16">
        <v>64</v>
      </c>
      <c r="G3598" t="str">
        <f t="shared" si="817"/>
        <v>Cooling</v>
      </c>
      <c r="H3598" s="283">
        <f>IF(G3598="heating",F3598*Assumptions!M$4+Assumptions!M$7,0)</f>
        <v>0</v>
      </c>
      <c r="I3598" s="15">
        <f t="shared" si="818"/>
        <v>0.97071962311712034</v>
      </c>
      <c r="J3598" s="15">
        <f t="shared" si="819"/>
        <v>1.0263036171733995</v>
      </c>
      <c r="K3598" s="283">
        <f t="shared" si="824"/>
        <v>0</v>
      </c>
      <c r="L3598" s="283">
        <f t="shared" si="825"/>
        <v>4.3818232651749627</v>
      </c>
      <c r="M3598" s="283">
        <f t="shared" si="826"/>
        <v>0</v>
      </c>
      <c r="N3598" s="283">
        <f t="shared" si="827"/>
        <v>4.3585758300027857</v>
      </c>
      <c r="O3598" s="283">
        <f t="shared" si="828"/>
        <v>0</v>
      </c>
      <c r="P3598" s="21">
        <f t="shared" si="820"/>
        <v>3.8036447069942136E-2</v>
      </c>
      <c r="Q3598" s="21">
        <f t="shared" si="821"/>
        <v>1.52436960139122</v>
      </c>
      <c r="R3598">
        <f t="shared" si="822"/>
        <v>0.9421089825381942</v>
      </c>
      <c r="S3598" s="296">
        <f t="shared" si="829"/>
        <v>5.4624989628497128E-2</v>
      </c>
      <c r="T3598" s="283">
        <f t="shared" si="830"/>
        <v>5.4624989628497128E-2</v>
      </c>
    </row>
    <row r="3599" spans="1:20" x14ac:dyDescent="0.25">
      <c r="A3599" s="286">
        <v>43250</v>
      </c>
      <c r="B3599" s="1">
        <f t="shared" si="823"/>
        <v>3</v>
      </c>
      <c r="C3599" s="285">
        <v>21</v>
      </c>
      <c r="D3599" t="s">
        <v>714</v>
      </c>
      <c r="F3599" s="16">
        <v>64</v>
      </c>
      <c r="G3599" t="str">
        <f t="shared" si="817"/>
        <v>Cooling</v>
      </c>
      <c r="H3599" s="283">
        <f>IF(G3599="heating",F3599*Assumptions!M$4+Assumptions!M$7,0)</f>
        <v>0</v>
      </c>
      <c r="I3599" s="15">
        <f t="shared" si="818"/>
        <v>0.95751150862929935</v>
      </c>
      <c r="J3599" s="15">
        <f t="shared" si="819"/>
        <v>1.0263036171733995</v>
      </c>
      <c r="K3599" s="283">
        <f t="shared" si="824"/>
        <v>0</v>
      </c>
      <c r="L3599" s="283">
        <f t="shared" si="825"/>
        <v>4.3818232651749627</v>
      </c>
      <c r="M3599" s="283">
        <f t="shared" si="826"/>
        <v>0</v>
      </c>
      <c r="N3599" s="283">
        <f t="shared" si="827"/>
        <v>4.3585758300027857</v>
      </c>
      <c r="O3599" s="283">
        <f t="shared" si="828"/>
        <v>0</v>
      </c>
      <c r="P3599" s="21">
        <f t="shared" si="820"/>
        <v>3.8036447069942136E-2</v>
      </c>
      <c r="Q3599" s="21">
        <f t="shared" si="821"/>
        <v>1.4448604713749031</v>
      </c>
      <c r="R3599">
        <f t="shared" si="822"/>
        <v>0.9421089825381942</v>
      </c>
      <c r="S3599" s="296">
        <f t="shared" si="829"/>
        <v>5.1775821422473917E-2</v>
      </c>
      <c r="T3599" s="283">
        <f t="shared" si="830"/>
        <v>5.1775821422473917E-2</v>
      </c>
    </row>
    <row r="3600" spans="1:20" x14ac:dyDescent="0.25">
      <c r="A3600" s="286">
        <v>43250</v>
      </c>
      <c r="B3600" s="1">
        <f t="shared" si="823"/>
        <v>3</v>
      </c>
      <c r="C3600" s="285">
        <v>22</v>
      </c>
      <c r="D3600" t="s">
        <v>714</v>
      </c>
      <c r="F3600" s="16">
        <v>63</v>
      </c>
      <c r="G3600" t="str">
        <f t="shared" si="817"/>
        <v>Cooling</v>
      </c>
      <c r="H3600" s="283">
        <f>IF(G3600="heating",F3600*Assumptions!M$4+Assumptions!M$7,0)</f>
        <v>0</v>
      </c>
      <c r="I3600" s="15">
        <f t="shared" si="818"/>
        <v>0.9426530227543114</v>
      </c>
      <c r="J3600" s="15">
        <f t="shared" si="819"/>
        <v>1.0263036171733995</v>
      </c>
      <c r="K3600" s="283">
        <f t="shared" si="824"/>
        <v>0</v>
      </c>
      <c r="L3600" s="283">
        <f t="shared" si="825"/>
        <v>4.3818232651749627</v>
      </c>
      <c r="M3600" s="283">
        <f t="shared" si="826"/>
        <v>0</v>
      </c>
      <c r="N3600" s="283">
        <f t="shared" si="827"/>
        <v>4.3585758300027857</v>
      </c>
      <c r="O3600" s="283">
        <f t="shared" si="828"/>
        <v>0</v>
      </c>
      <c r="P3600" s="21">
        <f t="shared" si="820"/>
        <v>3.9789369881031433E-2</v>
      </c>
      <c r="Q3600" s="21">
        <f t="shared" si="821"/>
        <v>1.2427137171080138</v>
      </c>
      <c r="R3600">
        <f t="shared" si="822"/>
        <v>0.9421089825381942</v>
      </c>
      <c r="S3600" s="296">
        <f t="shared" si="829"/>
        <v>4.6584270430266167E-2</v>
      </c>
      <c r="T3600" s="283">
        <f t="shared" si="830"/>
        <v>4.6584270430266167E-2</v>
      </c>
    </row>
    <row r="3601" spans="1:20" x14ac:dyDescent="0.25">
      <c r="A3601" s="286">
        <v>43250</v>
      </c>
      <c r="B3601" s="1">
        <f t="shared" si="823"/>
        <v>3</v>
      </c>
      <c r="C3601" s="285">
        <v>23</v>
      </c>
      <c r="D3601" t="s">
        <v>713</v>
      </c>
      <c r="F3601" s="16">
        <v>63</v>
      </c>
      <c r="G3601" t="str">
        <f t="shared" si="817"/>
        <v>Cooling</v>
      </c>
      <c r="H3601" s="283">
        <f>IF(G3601="heating",F3601*Assumptions!M$4+Assumptions!M$7,0)</f>
        <v>0</v>
      </c>
      <c r="I3601" s="15">
        <f t="shared" si="818"/>
        <v>0.94450710149963013</v>
      </c>
      <c r="J3601" s="15">
        <f t="shared" si="819"/>
        <v>1.0263036171733995</v>
      </c>
      <c r="K3601" s="283">
        <f t="shared" si="824"/>
        <v>0</v>
      </c>
      <c r="L3601" s="283">
        <f t="shared" si="825"/>
        <v>4.3818232651749627</v>
      </c>
      <c r="M3601" s="283">
        <f t="shared" si="826"/>
        <v>0</v>
      </c>
      <c r="N3601" s="283">
        <f t="shared" si="827"/>
        <v>4.3585758300027857</v>
      </c>
      <c r="O3601" s="283">
        <f t="shared" si="828"/>
        <v>0</v>
      </c>
      <c r="P3601" s="21">
        <f t="shared" si="820"/>
        <v>3.9789369881031433E-2</v>
      </c>
      <c r="Q3601" s="21">
        <f t="shared" si="821"/>
        <v>1.0297519246597011</v>
      </c>
      <c r="R3601">
        <f t="shared" si="822"/>
        <v>0.9421089825381942</v>
      </c>
      <c r="S3601" s="296">
        <f t="shared" si="829"/>
        <v>3.8601201124639335E-2</v>
      </c>
      <c r="T3601" s="283">
        <f t="shared" si="830"/>
        <v>3.8601201124639335E-2</v>
      </c>
    </row>
    <row r="3602" spans="1:20" x14ac:dyDescent="0.25">
      <c r="A3602" s="286">
        <v>43251</v>
      </c>
      <c r="B3602" s="1">
        <f t="shared" si="823"/>
        <v>4</v>
      </c>
      <c r="C3602" s="285">
        <v>0</v>
      </c>
      <c r="D3602" t="s">
        <v>713</v>
      </c>
      <c r="F3602" s="16">
        <v>63</v>
      </c>
      <c r="G3602" t="str">
        <f t="shared" si="817"/>
        <v>Cooling</v>
      </c>
      <c r="H3602" s="283">
        <f>IF(G3602="heating",F3602*Assumptions!M$4+Assumptions!M$7,0)</f>
        <v>0</v>
      </c>
      <c r="I3602" s="15">
        <f t="shared" si="818"/>
        <v>0.97481507806017154</v>
      </c>
      <c r="J3602" s="15">
        <f t="shared" si="819"/>
        <v>1.0020455199443592</v>
      </c>
      <c r="K3602" s="283">
        <f t="shared" si="824"/>
        <v>0</v>
      </c>
      <c r="L3602" s="283">
        <f t="shared" si="825"/>
        <v>4.3818232651749627</v>
      </c>
      <c r="M3602" s="283">
        <f t="shared" si="826"/>
        <v>0</v>
      </c>
      <c r="N3602" s="283">
        <f t="shared" si="827"/>
        <v>4.3585758300027857</v>
      </c>
      <c r="O3602" s="283">
        <f t="shared" si="828"/>
        <v>0</v>
      </c>
      <c r="P3602" s="21">
        <f t="shared" si="820"/>
        <v>3.9789369881031433E-2</v>
      </c>
      <c r="Q3602" s="21">
        <f t="shared" si="821"/>
        <v>0.90668853391740301</v>
      </c>
      <c r="R3602">
        <f t="shared" si="822"/>
        <v>1.0705685074825908</v>
      </c>
      <c r="S3602" s="296">
        <f t="shared" si="829"/>
        <v>3.8622434821335219E-2</v>
      </c>
      <c r="T3602" s="283">
        <f t="shared" si="830"/>
        <v>3.8622434821335219E-2</v>
      </c>
    </row>
    <row r="3603" spans="1:20" x14ac:dyDescent="0.25">
      <c r="A3603" s="286">
        <v>43251</v>
      </c>
      <c r="B3603" s="1">
        <f t="shared" si="823"/>
        <v>4</v>
      </c>
      <c r="C3603" s="285">
        <v>1</v>
      </c>
      <c r="D3603" t="s">
        <v>713</v>
      </c>
      <c r="F3603" s="16">
        <v>61</v>
      </c>
      <c r="G3603" t="str">
        <f t="shared" si="817"/>
        <v>Cooling</v>
      </c>
      <c r="H3603" s="283">
        <f>IF(G3603="heating",F3603*Assumptions!M$4+Assumptions!M$7,0)</f>
        <v>0</v>
      </c>
      <c r="I3603" s="15">
        <f t="shared" si="818"/>
        <v>1.012242869806885</v>
      </c>
      <c r="J3603" s="15">
        <f t="shared" si="819"/>
        <v>1.0020455199443592</v>
      </c>
      <c r="K3603" s="283">
        <f t="shared" si="824"/>
        <v>0</v>
      </c>
      <c r="L3603" s="283">
        <f t="shared" si="825"/>
        <v>4.3818232651749627</v>
      </c>
      <c r="M3603" s="283">
        <f t="shared" si="826"/>
        <v>0</v>
      </c>
      <c r="N3603" s="283">
        <f t="shared" si="827"/>
        <v>4.3585758300027857</v>
      </c>
      <c r="O3603" s="283">
        <f t="shared" si="828"/>
        <v>0</v>
      </c>
      <c r="P3603" s="21">
        <f t="shared" si="820"/>
        <v>4.5164594084734722E-2</v>
      </c>
      <c r="Q3603" s="21">
        <f t="shared" si="821"/>
        <v>0.81803459285312596</v>
      </c>
      <c r="R3603">
        <f t="shared" si="822"/>
        <v>1.0705685074825908</v>
      </c>
      <c r="S3603" s="296">
        <f t="shared" si="829"/>
        <v>3.955343854816934E-2</v>
      </c>
      <c r="T3603" s="283">
        <f t="shared" si="830"/>
        <v>3.955343854816934E-2</v>
      </c>
    </row>
    <row r="3604" spans="1:20" x14ac:dyDescent="0.25">
      <c r="A3604" s="286">
        <v>43251</v>
      </c>
      <c r="B3604" s="1">
        <f t="shared" si="823"/>
        <v>4</v>
      </c>
      <c r="C3604" s="285">
        <v>2</v>
      </c>
      <c r="D3604" t="s">
        <v>713</v>
      </c>
      <c r="F3604" s="16">
        <v>57</v>
      </c>
      <c r="G3604" t="str">
        <f t="shared" si="817"/>
        <v>Cooling</v>
      </c>
      <c r="H3604" s="283">
        <f>IF(G3604="heating",F3604*Assumptions!M$4+Assumptions!M$7,0)</f>
        <v>0</v>
      </c>
      <c r="I3604" s="15">
        <f t="shared" si="818"/>
        <v>1.0509704703585963</v>
      </c>
      <c r="J3604" s="15">
        <f t="shared" si="819"/>
        <v>1.0020455199443592</v>
      </c>
      <c r="K3604" s="283">
        <f t="shared" si="824"/>
        <v>0</v>
      </c>
      <c r="L3604" s="283">
        <f t="shared" si="825"/>
        <v>4.2530692972692208</v>
      </c>
      <c r="M3604" s="283">
        <f t="shared" si="826"/>
        <v>0</v>
      </c>
      <c r="N3604" s="283">
        <f t="shared" si="827"/>
        <v>4.1119599131986844</v>
      </c>
      <c r="O3604" s="283">
        <f t="shared" si="828"/>
        <v>0</v>
      </c>
      <c r="P3604" s="21">
        <f t="shared" si="820"/>
        <v>2.5000000000000001E-2</v>
      </c>
      <c r="Q3604" s="21">
        <f t="shared" si="821"/>
        <v>0.74507607494346417</v>
      </c>
      <c r="R3604">
        <f t="shared" si="822"/>
        <v>1.0705685074825908</v>
      </c>
      <c r="S3604" s="296">
        <f t="shared" si="829"/>
        <v>1.9941374537830285E-2</v>
      </c>
      <c r="T3604" s="283">
        <f t="shared" si="830"/>
        <v>1.9941374537830285E-2</v>
      </c>
    </row>
    <row r="3605" spans="1:20" x14ac:dyDescent="0.25">
      <c r="A3605" s="286">
        <v>43251</v>
      </c>
      <c r="B3605" s="1">
        <f t="shared" si="823"/>
        <v>4</v>
      </c>
      <c r="C3605" s="285">
        <v>3</v>
      </c>
      <c r="D3605" t="s">
        <v>713</v>
      </c>
      <c r="F3605" s="16">
        <v>55</v>
      </c>
      <c r="G3605" t="str">
        <f t="shared" si="817"/>
        <v>Cooling</v>
      </c>
      <c r="H3605" s="283">
        <f>IF(G3605="heating",F3605*Assumptions!M$4+Assumptions!M$7,0)</f>
        <v>0</v>
      </c>
      <c r="I3605" s="15">
        <f t="shared" si="818"/>
        <v>1.0924036124451033</v>
      </c>
      <c r="J3605" s="15">
        <f t="shared" si="819"/>
        <v>1.0020455199443592</v>
      </c>
      <c r="K3605" s="283">
        <f t="shared" si="824"/>
        <v>0</v>
      </c>
      <c r="L3605" s="283">
        <f t="shared" si="825"/>
        <v>4.1851135499983272</v>
      </c>
      <c r="M3605" s="283">
        <f t="shared" si="826"/>
        <v>0</v>
      </c>
      <c r="N3605" s="283">
        <f t="shared" si="827"/>
        <v>3.9876635481217684</v>
      </c>
      <c r="O3605" s="283">
        <f t="shared" si="828"/>
        <v>0</v>
      </c>
      <c r="P3605" s="21">
        <f t="shared" si="820"/>
        <v>2.5000000000000001E-2</v>
      </c>
      <c r="Q3605" s="21">
        <f t="shared" si="821"/>
        <v>0.69158980876382303</v>
      </c>
      <c r="R3605">
        <f t="shared" si="822"/>
        <v>1.0705685074825908</v>
      </c>
      <c r="S3605" s="296">
        <f t="shared" si="829"/>
        <v>1.8509856733961411E-2</v>
      </c>
      <c r="T3605" s="283">
        <f t="shared" si="830"/>
        <v>1.8509856733961411E-2</v>
      </c>
    </row>
    <row r="3606" spans="1:20" x14ac:dyDescent="0.25">
      <c r="A3606" s="286">
        <v>43251</v>
      </c>
      <c r="B3606" s="1">
        <f t="shared" si="823"/>
        <v>4</v>
      </c>
      <c r="C3606" s="285">
        <v>4</v>
      </c>
      <c r="D3606" t="s">
        <v>713</v>
      </c>
      <c r="F3606" s="16">
        <v>54</v>
      </c>
      <c r="G3606" t="str">
        <f t="shared" si="817"/>
        <v>Cooling</v>
      </c>
      <c r="H3606" s="283">
        <f>IF(G3606="heating",F3606*Assumptions!M$4+Assumptions!M$7,0)</f>
        <v>0</v>
      </c>
      <c r="I3606" s="15">
        <f t="shared" si="818"/>
        <v>1.1348296917927807</v>
      </c>
      <c r="J3606" s="15">
        <f t="shared" si="819"/>
        <v>1.0020455199443592</v>
      </c>
      <c r="K3606" s="283">
        <f t="shared" si="824"/>
        <v>0</v>
      </c>
      <c r="L3606" s="283">
        <f t="shared" si="825"/>
        <v>4.1559947708987721</v>
      </c>
      <c r="M3606" s="283">
        <f t="shared" si="826"/>
        <v>0</v>
      </c>
      <c r="N3606" s="283">
        <f t="shared" si="827"/>
        <v>3.9259252525022648</v>
      </c>
      <c r="O3606" s="283">
        <f t="shared" si="828"/>
        <v>0</v>
      </c>
      <c r="P3606" s="21">
        <f t="shared" si="820"/>
        <v>2.5000000000000001E-2</v>
      </c>
      <c r="Q3606" s="21">
        <f t="shared" si="821"/>
        <v>0.6473875548762833</v>
      </c>
      <c r="R3606">
        <f t="shared" si="822"/>
        <v>1.0705685074825908</v>
      </c>
      <c r="S3606" s="296">
        <f t="shared" si="829"/>
        <v>1.7326818209667662E-2</v>
      </c>
      <c r="T3606" s="283">
        <f t="shared" si="830"/>
        <v>1.7326818209667662E-2</v>
      </c>
    </row>
    <row r="3607" spans="1:20" x14ac:dyDescent="0.25">
      <c r="A3607" s="286">
        <v>43251</v>
      </c>
      <c r="B3607" s="1">
        <f t="shared" si="823"/>
        <v>4</v>
      </c>
      <c r="C3607" s="285">
        <v>5</v>
      </c>
      <c r="D3607" t="s">
        <v>713</v>
      </c>
      <c r="F3607" s="16">
        <v>52</v>
      </c>
      <c r="G3607" t="str">
        <f t="shared" si="817"/>
        <v>Cooling</v>
      </c>
      <c r="H3607" s="283">
        <f>IF(G3607="heating",F3607*Assumptions!M$4+Assumptions!M$7,0)</f>
        <v>0</v>
      </c>
      <c r="I3607" s="15">
        <f t="shared" si="818"/>
        <v>1.1635558681477385</v>
      </c>
      <c r="J3607" s="15">
        <f t="shared" si="819"/>
        <v>1.0020455199443592</v>
      </c>
      <c r="K3607" s="283">
        <f t="shared" si="824"/>
        <v>0</v>
      </c>
      <c r="L3607" s="283">
        <f t="shared" si="825"/>
        <v>4.0950984110509578</v>
      </c>
      <c r="M3607" s="283">
        <f t="shared" si="826"/>
        <v>0</v>
      </c>
      <c r="N3607" s="283">
        <f t="shared" si="827"/>
        <v>3.802065958051716</v>
      </c>
      <c r="O3607" s="283">
        <f t="shared" si="828"/>
        <v>0</v>
      </c>
      <c r="P3607" s="21">
        <f t="shared" si="820"/>
        <v>2.5000000000000001E-2</v>
      </c>
      <c r="Q3607" s="21">
        <f t="shared" si="821"/>
        <v>0.72139578924615555</v>
      </c>
      <c r="R3607">
        <f t="shared" si="822"/>
        <v>1.0705685074825908</v>
      </c>
      <c r="S3607" s="296">
        <f t="shared" si="829"/>
        <v>1.930759033493706E-2</v>
      </c>
      <c r="T3607" s="283">
        <f t="shared" si="830"/>
        <v>1.930759033493706E-2</v>
      </c>
    </row>
    <row r="3608" spans="1:20" x14ac:dyDescent="0.25">
      <c r="A3608" s="286">
        <v>43251</v>
      </c>
      <c r="B3608" s="1">
        <f t="shared" si="823"/>
        <v>4</v>
      </c>
      <c r="C3608" s="285">
        <v>6</v>
      </c>
      <c r="D3608" t="s">
        <v>713</v>
      </c>
      <c r="F3608" s="16">
        <v>55</v>
      </c>
      <c r="G3608" t="str">
        <f t="shared" si="817"/>
        <v>Cooling</v>
      </c>
      <c r="H3608" s="283">
        <f>IF(G3608="heating",F3608*Assumptions!M$4+Assumptions!M$7,0)</f>
        <v>0</v>
      </c>
      <c r="I3608" s="15">
        <f t="shared" si="818"/>
        <v>1.2083911162615524</v>
      </c>
      <c r="J3608" s="15">
        <f t="shared" si="819"/>
        <v>1.0020455199443592</v>
      </c>
      <c r="K3608" s="283">
        <f t="shared" si="824"/>
        <v>0</v>
      </c>
      <c r="L3608" s="283">
        <f t="shared" si="825"/>
        <v>4.1851135499983272</v>
      </c>
      <c r="M3608" s="283">
        <f t="shared" si="826"/>
        <v>0</v>
      </c>
      <c r="N3608" s="283">
        <f t="shared" si="827"/>
        <v>3.9876635481217684</v>
      </c>
      <c r="O3608" s="283">
        <f t="shared" si="828"/>
        <v>0</v>
      </c>
      <c r="P3608" s="21">
        <f t="shared" si="820"/>
        <v>2.5000000000000001E-2</v>
      </c>
      <c r="Q3608" s="21">
        <f t="shared" si="821"/>
        <v>0.87787080972652631</v>
      </c>
      <c r="R3608">
        <f t="shared" si="822"/>
        <v>1.0705685074825908</v>
      </c>
      <c r="S3608" s="296">
        <f t="shared" si="829"/>
        <v>2.349552106328652E-2</v>
      </c>
      <c r="T3608" s="283">
        <f t="shared" si="830"/>
        <v>2.349552106328652E-2</v>
      </c>
    </row>
    <row r="3609" spans="1:20" x14ac:dyDescent="0.25">
      <c r="A3609" s="286">
        <v>43251</v>
      </c>
      <c r="B3609" s="1">
        <f t="shared" si="823"/>
        <v>4</v>
      </c>
      <c r="C3609" s="285">
        <v>7</v>
      </c>
      <c r="D3609" t="s">
        <v>714</v>
      </c>
      <c r="F3609" s="16">
        <v>57</v>
      </c>
      <c r="G3609" t="str">
        <f t="shared" si="817"/>
        <v>Cooling</v>
      </c>
      <c r="H3609" s="283">
        <f>IF(G3609="heating",F3609*Assumptions!M$4+Assumptions!M$7,0)</f>
        <v>0</v>
      </c>
      <c r="I3609" s="15">
        <f t="shared" si="818"/>
        <v>1.1637425769249583</v>
      </c>
      <c r="J3609" s="15">
        <f t="shared" si="819"/>
        <v>1.0020455199443592</v>
      </c>
      <c r="K3609" s="283">
        <f t="shared" si="824"/>
        <v>0</v>
      </c>
      <c r="L3609" s="283">
        <f t="shared" si="825"/>
        <v>4.2530692972692208</v>
      </c>
      <c r="M3609" s="283">
        <f t="shared" si="826"/>
        <v>0</v>
      </c>
      <c r="N3609" s="283">
        <f t="shared" si="827"/>
        <v>4.1119599131986844</v>
      </c>
      <c r="O3609" s="283">
        <f t="shared" si="828"/>
        <v>0</v>
      </c>
      <c r="P3609" s="21">
        <f t="shared" si="820"/>
        <v>2.5000000000000001E-2</v>
      </c>
      <c r="Q3609" s="21">
        <f t="shared" si="821"/>
        <v>0.97331382064367777</v>
      </c>
      <c r="R3609">
        <f t="shared" si="822"/>
        <v>1.0705685074825908</v>
      </c>
      <c r="S3609" s="296">
        <f t="shared" si="829"/>
        <v>2.6049978106967006E-2</v>
      </c>
      <c r="T3609" s="283">
        <f t="shared" si="830"/>
        <v>2.6049978106967006E-2</v>
      </c>
    </row>
    <row r="3610" spans="1:20" x14ac:dyDescent="0.25">
      <c r="A3610" s="286">
        <v>43251</v>
      </c>
      <c r="B3610" s="1">
        <f t="shared" si="823"/>
        <v>4</v>
      </c>
      <c r="C3610" s="285">
        <v>8</v>
      </c>
      <c r="D3610" t="s">
        <v>714</v>
      </c>
      <c r="F3610" s="16">
        <v>61</v>
      </c>
      <c r="G3610" t="str">
        <f t="shared" si="817"/>
        <v>Cooling</v>
      </c>
      <c r="H3610" s="283">
        <f>IF(G3610="heating",F3610*Assumptions!M$4+Assumptions!M$7,0)</f>
        <v>0</v>
      </c>
      <c r="I3610" s="15">
        <f t="shared" si="818"/>
        <v>1.094193721037565</v>
      </c>
      <c r="J3610" s="15">
        <f t="shared" si="819"/>
        <v>1.0020455199443592</v>
      </c>
      <c r="K3610" s="283">
        <f t="shared" si="824"/>
        <v>0</v>
      </c>
      <c r="L3610" s="283">
        <f t="shared" si="825"/>
        <v>4.3818232651749627</v>
      </c>
      <c r="M3610" s="283">
        <f t="shared" si="826"/>
        <v>0</v>
      </c>
      <c r="N3610" s="283">
        <f t="shared" si="827"/>
        <v>4.3585758300027857</v>
      </c>
      <c r="O3610" s="283">
        <f t="shared" si="828"/>
        <v>0</v>
      </c>
      <c r="P3610" s="21">
        <f t="shared" si="820"/>
        <v>4.5164594084734722E-2</v>
      </c>
      <c r="Q3610" s="21">
        <f t="shared" si="821"/>
        <v>0.94940007506179924</v>
      </c>
      <c r="R3610">
        <f t="shared" si="822"/>
        <v>1.0705685074825908</v>
      </c>
      <c r="S3610" s="296">
        <f t="shared" si="829"/>
        <v>4.5905195030458229E-2</v>
      </c>
      <c r="T3610" s="283">
        <f t="shared" si="830"/>
        <v>4.5905195030458229E-2</v>
      </c>
    </row>
    <row r="3611" spans="1:20" x14ac:dyDescent="0.25">
      <c r="A3611" s="286">
        <v>43251</v>
      </c>
      <c r="B3611" s="1">
        <f t="shared" si="823"/>
        <v>4</v>
      </c>
      <c r="C3611" s="285">
        <v>9</v>
      </c>
      <c r="D3611" t="s">
        <v>714</v>
      </c>
      <c r="F3611" s="16">
        <v>64</v>
      </c>
      <c r="G3611" t="str">
        <f t="shared" si="817"/>
        <v>Cooling</v>
      </c>
      <c r="H3611" s="283">
        <f>IF(G3611="heating",F3611*Assumptions!M$4+Assumptions!M$7,0)</f>
        <v>0</v>
      </c>
      <c r="I3611" s="15">
        <f t="shared" si="818"/>
        <v>1.0343009000871222</v>
      </c>
      <c r="J3611" s="15">
        <f t="shared" si="819"/>
        <v>1.0020455199443592</v>
      </c>
      <c r="K3611" s="283">
        <f t="shared" si="824"/>
        <v>0</v>
      </c>
      <c r="L3611" s="283">
        <f t="shared" si="825"/>
        <v>4.3818232651749627</v>
      </c>
      <c r="M3611" s="283">
        <f t="shared" si="826"/>
        <v>0</v>
      </c>
      <c r="N3611" s="283">
        <f t="shared" si="827"/>
        <v>4.3585758300027857</v>
      </c>
      <c r="O3611" s="283">
        <f t="shared" si="828"/>
        <v>0</v>
      </c>
      <c r="P3611" s="21">
        <f t="shared" si="820"/>
        <v>3.8036447069942136E-2</v>
      </c>
      <c r="Q3611" s="21">
        <f t="shared" si="821"/>
        <v>0.8408485371888097</v>
      </c>
      <c r="R3611">
        <f t="shared" si="822"/>
        <v>1.0705685074825908</v>
      </c>
      <c r="S3611" s="296">
        <f t="shared" si="829"/>
        <v>3.4239875752903243E-2</v>
      </c>
      <c r="T3611" s="283">
        <f t="shared" si="830"/>
        <v>3.4239875752903243E-2</v>
      </c>
    </row>
    <row r="3612" spans="1:20" x14ac:dyDescent="0.25">
      <c r="A3612" s="286">
        <v>43251</v>
      </c>
      <c r="B3612" s="1">
        <f t="shared" si="823"/>
        <v>4</v>
      </c>
      <c r="C3612" s="285">
        <v>10</v>
      </c>
      <c r="D3612" t="s">
        <v>714</v>
      </c>
      <c r="F3612" s="16">
        <v>66</v>
      </c>
      <c r="G3612" t="str">
        <f t="shared" si="817"/>
        <v>Cooling</v>
      </c>
      <c r="H3612" s="283">
        <f>IF(G3612="heating",F3612*Assumptions!M$4+Assumptions!M$7,0)</f>
        <v>0</v>
      </c>
      <c r="I3612" s="15">
        <f t="shared" si="818"/>
        <v>0.98112329028689171</v>
      </c>
      <c r="J3612" s="15">
        <f t="shared" si="819"/>
        <v>1.0020455199443592</v>
      </c>
      <c r="K3612" s="283">
        <f t="shared" si="824"/>
        <v>0</v>
      </c>
      <c r="L3612" s="283">
        <f t="shared" si="825"/>
        <v>4.3818232651749627</v>
      </c>
      <c r="M3612" s="283">
        <f t="shared" si="826"/>
        <v>0</v>
      </c>
      <c r="N3612" s="283">
        <f t="shared" si="827"/>
        <v>4.3585758300027857</v>
      </c>
      <c r="O3612" s="283">
        <f t="shared" si="828"/>
        <v>0</v>
      </c>
      <c r="P3612" s="21">
        <f t="shared" si="820"/>
        <v>3.6399980029288459E-2</v>
      </c>
      <c r="Q3612" s="21">
        <f t="shared" si="821"/>
        <v>0.74504051125983206</v>
      </c>
      <c r="R3612">
        <f t="shared" si="822"/>
        <v>1.0705685074825908</v>
      </c>
      <c r="S3612" s="296">
        <f t="shared" si="829"/>
        <v>2.9033239527810381E-2</v>
      </c>
      <c r="T3612" s="283">
        <f t="shared" si="830"/>
        <v>2.9033239527810381E-2</v>
      </c>
    </row>
    <row r="3613" spans="1:20" x14ac:dyDescent="0.25">
      <c r="A3613" s="286">
        <v>43251</v>
      </c>
      <c r="B3613" s="1">
        <f t="shared" si="823"/>
        <v>4</v>
      </c>
      <c r="C3613" s="285">
        <v>11</v>
      </c>
      <c r="D3613" t="s">
        <v>714</v>
      </c>
      <c r="F3613" s="16">
        <v>70</v>
      </c>
      <c r="G3613" t="str">
        <f t="shared" si="817"/>
        <v>Cooling</v>
      </c>
      <c r="H3613" s="283">
        <f>IF(G3613="heating",F3613*Assumptions!M$4+Assumptions!M$7,0)</f>
        <v>0</v>
      </c>
      <c r="I3613" s="15">
        <f t="shared" si="818"/>
        <v>0.94956163997961163</v>
      </c>
      <c r="J3613" s="15">
        <f t="shared" si="819"/>
        <v>1.0020455199443592</v>
      </c>
      <c r="K3613" s="283">
        <f t="shared" si="824"/>
        <v>0</v>
      </c>
      <c r="L3613" s="283">
        <f t="shared" si="825"/>
        <v>4.3818232651749627</v>
      </c>
      <c r="M3613" s="283">
        <f t="shared" si="826"/>
        <v>0</v>
      </c>
      <c r="N3613" s="283">
        <f t="shared" si="827"/>
        <v>4.3585758300027857</v>
      </c>
      <c r="O3613" s="283">
        <f t="shared" si="828"/>
        <v>0</v>
      </c>
      <c r="P3613" s="21">
        <f t="shared" si="820"/>
        <v>4.0604560274080326E-2</v>
      </c>
      <c r="Q3613" s="21">
        <f t="shared" si="821"/>
        <v>0.72850690893675296</v>
      </c>
      <c r="R3613">
        <f t="shared" si="822"/>
        <v>1.0705685074825908</v>
      </c>
      <c r="S3613" s="296">
        <f t="shared" si="829"/>
        <v>3.1668168733408615E-2</v>
      </c>
      <c r="T3613" s="283">
        <f t="shared" si="830"/>
        <v>3.1668168733408615E-2</v>
      </c>
    </row>
    <row r="3614" spans="1:20" x14ac:dyDescent="0.25">
      <c r="A3614" s="286">
        <v>43251</v>
      </c>
      <c r="B3614" s="1">
        <f t="shared" si="823"/>
        <v>4</v>
      </c>
      <c r="C3614" s="285">
        <v>12</v>
      </c>
      <c r="D3614" t="s">
        <v>714</v>
      </c>
      <c r="F3614" s="16">
        <v>73</v>
      </c>
      <c r="G3614" t="str">
        <f t="shared" si="817"/>
        <v>Cooling</v>
      </c>
      <c r="H3614" s="283">
        <f>IF(G3614="heating",F3614*Assumptions!M$4+Assumptions!M$7,0)</f>
        <v>0</v>
      </c>
      <c r="I3614" s="15">
        <f t="shared" si="818"/>
        <v>0.91648403420261149</v>
      </c>
      <c r="J3614" s="15">
        <f t="shared" si="819"/>
        <v>1.0020455199443592</v>
      </c>
      <c r="K3614" s="283">
        <f t="shared" si="824"/>
        <v>0</v>
      </c>
      <c r="L3614" s="283" t="e">
        <f t="shared" si="825"/>
        <v>#N/A</v>
      </c>
      <c r="M3614" s="283">
        <f t="shared" si="826"/>
        <v>0</v>
      </c>
      <c r="N3614" s="283" t="e">
        <f t="shared" si="827"/>
        <v>#N/A</v>
      </c>
      <c r="O3614" s="283">
        <f t="shared" si="828"/>
        <v>0</v>
      </c>
      <c r="P3614" s="21">
        <f t="shared" si="820"/>
        <v>5.0300820493010656E-2</v>
      </c>
      <c r="Q3614" s="21">
        <f t="shared" si="821"/>
        <v>0.75910815787401487</v>
      </c>
      <c r="R3614">
        <f t="shared" si="822"/>
        <v>1.0705685074825908</v>
      </c>
      <c r="S3614" s="296">
        <f t="shared" si="829"/>
        <v>4.0878334361964454E-2</v>
      </c>
      <c r="T3614" s="283">
        <f t="shared" si="830"/>
        <v>4.0878334361964454E-2</v>
      </c>
    </row>
    <row r="3615" spans="1:20" x14ac:dyDescent="0.25">
      <c r="A3615" s="286">
        <v>43251</v>
      </c>
      <c r="B3615" s="1">
        <f t="shared" si="823"/>
        <v>4</v>
      </c>
      <c r="C3615" s="285">
        <v>13</v>
      </c>
      <c r="D3615" t="s">
        <v>714</v>
      </c>
      <c r="F3615" s="16">
        <v>75</v>
      </c>
      <c r="G3615" t="str">
        <f t="shared" si="817"/>
        <v>Cooling</v>
      </c>
      <c r="H3615" s="283">
        <f>IF(G3615="heating",F3615*Assumptions!M$4+Assumptions!M$7,0)</f>
        <v>0</v>
      </c>
      <c r="I3615" s="15">
        <f t="shared" si="818"/>
        <v>0.90040206880052787</v>
      </c>
      <c r="J3615" s="15">
        <f t="shared" si="819"/>
        <v>1.0020455199443592</v>
      </c>
      <c r="K3615" s="283">
        <f t="shared" si="824"/>
        <v>0</v>
      </c>
      <c r="L3615" s="283" t="e">
        <f t="shared" si="825"/>
        <v>#N/A</v>
      </c>
      <c r="M3615" s="283">
        <f t="shared" si="826"/>
        <v>0</v>
      </c>
      <c r="N3615" s="283" t="e">
        <f t="shared" si="827"/>
        <v>#N/A</v>
      </c>
      <c r="O3615" s="283">
        <f t="shared" si="828"/>
        <v>0</v>
      </c>
      <c r="P3615" s="21">
        <f t="shared" si="820"/>
        <v>5.9880624941505811E-2</v>
      </c>
      <c r="Q3615" s="21">
        <f t="shared" si="821"/>
        <v>0.79115902007799765</v>
      </c>
      <c r="R3615">
        <f t="shared" si="822"/>
        <v>1.0705685074825908</v>
      </c>
      <c r="S3615" s="296">
        <f t="shared" si="829"/>
        <v>5.0718286405783783E-2</v>
      </c>
      <c r="T3615" s="283">
        <f t="shared" si="830"/>
        <v>5.0718286405783783E-2</v>
      </c>
    </row>
    <row r="3616" spans="1:20" x14ac:dyDescent="0.25">
      <c r="A3616" s="286">
        <v>43251</v>
      </c>
      <c r="B3616" s="1">
        <f t="shared" si="823"/>
        <v>4</v>
      </c>
      <c r="C3616" s="285">
        <v>14</v>
      </c>
      <c r="D3616" t="s">
        <v>714</v>
      </c>
      <c r="F3616" s="16">
        <v>79</v>
      </c>
      <c r="G3616" t="str">
        <f t="shared" si="817"/>
        <v>Cooling</v>
      </c>
      <c r="H3616" s="283">
        <f>IF(G3616="heating",F3616*Assumptions!M$4+Assumptions!M$7,0)</f>
        <v>0</v>
      </c>
      <c r="I3616" s="15">
        <f t="shared" si="818"/>
        <v>0.86032894500746537</v>
      </c>
      <c r="J3616" s="15">
        <f t="shared" si="819"/>
        <v>1.0020455199443592</v>
      </c>
      <c r="K3616" s="283">
        <f t="shared" si="824"/>
        <v>0</v>
      </c>
      <c r="L3616" s="283" t="e">
        <f t="shared" si="825"/>
        <v>#N/A</v>
      </c>
      <c r="M3616" s="283">
        <f t="shared" si="826"/>
        <v>0</v>
      </c>
      <c r="N3616" s="283" t="e">
        <f t="shared" si="827"/>
        <v>#N/A</v>
      </c>
      <c r="O3616" s="283">
        <f t="shared" si="828"/>
        <v>0</v>
      </c>
      <c r="P3616" s="21">
        <f t="shared" si="820"/>
        <v>8.6517748164594233E-2</v>
      </c>
      <c r="Q3616" s="21">
        <f t="shared" si="821"/>
        <v>0.84355555031342389</v>
      </c>
      <c r="R3616">
        <f t="shared" si="822"/>
        <v>1.0705685074825908</v>
      </c>
      <c r="S3616" s="296">
        <f t="shared" si="829"/>
        <v>7.8132794643910236E-2</v>
      </c>
      <c r="T3616" s="283">
        <f t="shared" si="830"/>
        <v>7.8132794643910236E-2</v>
      </c>
    </row>
    <row r="3617" spans="1:20" x14ac:dyDescent="0.25">
      <c r="A3617" s="286">
        <v>43251</v>
      </c>
      <c r="B3617" s="1">
        <f t="shared" si="823"/>
        <v>4</v>
      </c>
      <c r="C3617" s="285">
        <v>15</v>
      </c>
      <c r="D3617" t="s">
        <v>714</v>
      </c>
      <c r="F3617" s="16">
        <v>81</v>
      </c>
      <c r="G3617" t="str">
        <f t="shared" si="817"/>
        <v>Cooling</v>
      </c>
      <c r="H3617" s="283">
        <f>IF(G3617="heating",F3617*Assumptions!M$4+Assumptions!M$7,0)</f>
        <v>0</v>
      </c>
      <c r="I3617" s="15">
        <f t="shared" si="818"/>
        <v>0.85754515037175039</v>
      </c>
      <c r="J3617" s="15">
        <f t="shared" si="819"/>
        <v>1.0020455199443592</v>
      </c>
      <c r="K3617" s="283">
        <f t="shared" si="824"/>
        <v>0</v>
      </c>
      <c r="L3617" s="283" t="e">
        <f t="shared" si="825"/>
        <v>#N/A</v>
      </c>
      <c r="M3617" s="283">
        <f t="shared" si="826"/>
        <v>0</v>
      </c>
      <c r="N3617" s="283" t="e">
        <f t="shared" si="827"/>
        <v>#N/A</v>
      </c>
      <c r="O3617" s="283">
        <f t="shared" si="828"/>
        <v>0</v>
      </c>
      <c r="P3617" s="21">
        <f t="shared" si="820"/>
        <v>0.10357506693918861</v>
      </c>
      <c r="Q3617" s="21">
        <f t="shared" si="821"/>
        <v>0.96592607327566882</v>
      </c>
      <c r="R3617">
        <f t="shared" si="822"/>
        <v>1.0705685074825908</v>
      </c>
      <c r="S3617" s="296">
        <f t="shared" si="829"/>
        <v>0.10710594455538688</v>
      </c>
      <c r="T3617" s="283">
        <f t="shared" si="830"/>
        <v>0.10710594455538688</v>
      </c>
    </row>
    <row r="3618" spans="1:20" x14ac:dyDescent="0.25">
      <c r="A3618" s="286">
        <v>43251</v>
      </c>
      <c r="B3618" s="1">
        <f t="shared" si="823"/>
        <v>4</v>
      </c>
      <c r="C3618" s="285">
        <v>16</v>
      </c>
      <c r="D3618" t="s">
        <v>714</v>
      </c>
      <c r="F3618" s="16">
        <v>82</v>
      </c>
      <c r="G3618" t="str">
        <f t="shared" si="817"/>
        <v>Cooling</v>
      </c>
      <c r="H3618" s="283">
        <f>IF(G3618="heating",F3618*Assumptions!M$4+Assumptions!M$7,0)</f>
        <v>0</v>
      </c>
      <c r="I3618" s="15">
        <f t="shared" si="818"/>
        <v>0.88344815438260227</v>
      </c>
      <c r="J3618" s="15">
        <f t="shared" si="819"/>
        <v>1.0020455199443592</v>
      </c>
      <c r="K3618" s="283">
        <f t="shared" si="824"/>
        <v>0</v>
      </c>
      <c r="L3618" s="283" t="e">
        <f t="shared" si="825"/>
        <v>#N/A</v>
      </c>
      <c r="M3618" s="283">
        <f t="shared" si="826"/>
        <v>0</v>
      </c>
      <c r="N3618" s="283" t="e">
        <f t="shared" si="827"/>
        <v>#N/A</v>
      </c>
      <c r="O3618" s="283">
        <f t="shared" si="828"/>
        <v>0</v>
      </c>
      <c r="P3618" s="21">
        <f t="shared" si="820"/>
        <v>0.1130384156172477</v>
      </c>
      <c r="Q3618" s="21">
        <f t="shared" si="821"/>
        <v>1.1649354943302594</v>
      </c>
      <c r="R3618">
        <f t="shared" si="822"/>
        <v>1.0705685074825908</v>
      </c>
      <c r="S3618" s="296">
        <f t="shared" si="829"/>
        <v>0.14097509742096501</v>
      </c>
      <c r="T3618" s="283">
        <f t="shared" si="830"/>
        <v>0.14097509742096501</v>
      </c>
    </row>
    <row r="3619" spans="1:20" x14ac:dyDescent="0.25">
      <c r="A3619" s="286">
        <v>43251</v>
      </c>
      <c r="B3619" s="1">
        <f t="shared" si="823"/>
        <v>4</v>
      </c>
      <c r="C3619" s="285">
        <v>17</v>
      </c>
      <c r="D3619" t="s">
        <v>714</v>
      </c>
      <c r="F3619" s="16">
        <v>82</v>
      </c>
      <c r="G3619" t="str">
        <f t="shared" si="817"/>
        <v>Cooling</v>
      </c>
      <c r="H3619" s="283">
        <f>IF(G3619="heating",F3619*Assumptions!M$4+Assumptions!M$7,0)</f>
        <v>0</v>
      </c>
      <c r="I3619" s="15">
        <f t="shared" si="818"/>
        <v>0.94025748850374469</v>
      </c>
      <c r="J3619" s="15">
        <f t="shared" si="819"/>
        <v>1.0020455199443592</v>
      </c>
      <c r="K3619" s="283">
        <f t="shared" si="824"/>
        <v>0</v>
      </c>
      <c r="L3619" s="283" t="e">
        <f t="shared" si="825"/>
        <v>#N/A</v>
      </c>
      <c r="M3619" s="283">
        <f t="shared" si="826"/>
        <v>0</v>
      </c>
      <c r="N3619" s="283" t="e">
        <f t="shared" si="827"/>
        <v>#N/A</v>
      </c>
      <c r="O3619" s="283">
        <f t="shared" si="828"/>
        <v>0</v>
      </c>
      <c r="P3619" s="21">
        <f t="shared" si="820"/>
        <v>0.1130384156172477</v>
      </c>
      <c r="Q3619" s="21">
        <f t="shared" si="821"/>
        <v>1.3521540118753073</v>
      </c>
      <c r="R3619">
        <f t="shared" si="822"/>
        <v>1.0705685074825908</v>
      </c>
      <c r="S3619" s="296">
        <f t="shared" si="829"/>
        <v>0.16363141519853913</v>
      </c>
      <c r="T3619" s="283">
        <f t="shared" si="830"/>
        <v>0.16363141519853913</v>
      </c>
    </row>
    <row r="3620" spans="1:20" x14ac:dyDescent="0.25">
      <c r="A3620" s="286">
        <v>43251</v>
      </c>
      <c r="B3620" s="1">
        <f t="shared" si="823"/>
        <v>4</v>
      </c>
      <c r="C3620" s="285">
        <v>18</v>
      </c>
      <c r="D3620" t="s">
        <v>714</v>
      </c>
      <c r="F3620" s="16">
        <v>81</v>
      </c>
      <c r="G3620" t="str">
        <f t="shared" si="817"/>
        <v>Cooling</v>
      </c>
      <c r="H3620" s="283">
        <f>IF(G3620="heating",F3620*Assumptions!M$4+Assumptions!M$7,0)</f>
        <v>0</v>
      </c>
      <c r="I3620" s="15">
        <f t="shared" si="818"/>
        <v>0.98182363790757687</v>
      </c>
      <c r="J3620" s="15">
        <f t="shared" si="819"/>
        <v>1.0020455199443592</v>
      </c>
      <c r="K3620" s="283">
        <f t="shared" si="824"/>
        <v>0</v>
      </c>
      <c r="L3620" s="283" t="e">
        <f t="shared" si="825"/>
        <v>#N/A</v>
      </c>
      <c r="M3620" s="283">
        <f t="shared" si="826"/>
        <v>0</v>
      </c>
      <c r="N3620" s="283" t="e">
        <f t="shared" si="827"/>
        <v>#N/A</v>
      </c>
      <c r="O3620" s="283">
        <f t="shared" si="828"/>
        <v>0</v>
      </c>
      <c r="P3620" s="21">
        <f t="shared" si="820"/>
        <v>0.10357506693918861</v>
      </c>
      <c r="Q3620" s="21">
        <f t="shared" si="821"/>
        <v>1.5598916921549892</v>
      </c>
      <c r="R3620">
        <f t="shared" si="822"/>
        <v>1.0705685074825908</v>
      </c>
      <c r="S3620" s="296">
        <f t="shared" si="829"/>
        <v>0.17296734989850429</v>
      </c>
      <c r="T3620" s="283">
        <f t="shared" si="830"/>
        <v>0.17296734989850429</v>
      </c>
    </row>
    <row r="3621" spans="1:20" x14ac:dyDescent="0.25">
      <c r="A3621" s="286">
        <v>43251</v>
      </c>
      <c r="B3621" s="1">
        <f t="shared" si="823"/>
        <v>4</v>
      </c>
      <c r="C3621" s="285">
        <v>19</v>
      </c>
      <c r="D3621" t="s">
        <v>714</v>
      </c>
      <c r="F3621" s="16">
        <v>77</v>
      </c>
      <c r="G3621" t="str">
        <f t="shared" si="817"/>
        <v>Cooling</v>
      </c>
      <c r="H3621" s="283">
        <f>IF(G3621="heating",F3621*Assumptions!M$4+Assumptions!M$7,0)</f>
        <v>0</v>
      </c>
      <c r="I3621" s="15">
        <f t="shared" si="818"/>
        <v>0.98418842963438757</v>
      </c>
      <c r="J3621" s="15">
        <f t="shared" si="819"/>
        <v>1.0020455199443592</v>
      </c>
      <c r="K3621" s="283">
        <f t="shared" si="824"/>
        <v>0</v>
      </c>
      <c r="L3621" s="283" t="e">
        <f t="shared" si="825"/>
        <v>#N/A</v>
      </c>
      <c r="M3621" s="283">
        <f t="shared" si="826"/>
        <v>0</v>
      </c>
      <c r="N3621" s="283" t="e">
        <f t="shared" si="827"/>
        <v>#N/A</v>
      </c>
      <c r="O3621" s="283">
        <f t="shared" si="828"/>
        <v>0</v>
      </c>
      <c r="P3621" s="21">
        <f t="shared" si="820"/>
        <v>7.1952934165366855E-2</v>
      </c>
      <c r="Q3621" s="21">
        <f t="shared" si="821"/>
        <v>1.6764212681468484</v>
      </c>
      <c r="R3621">
        <f t="shared" si="822"/>
        <v>1.0705685074825908</v>
      </c>
      <c r="S3621" s="296">
        <f t="shared" si="829"/>
        <v>0.12913564450226045</v>
      </c>
      <c r="T3621" s="283">
        <f t="shared" si="830"/>
        <v>0.12913564450226045</v>
      </c>
    </row>
    <row r="3622" spans="1:20" x14ac:dyDescent="0.25">
      <c r="A3622" s="286">
        <v>43251</v>
      </c>
      <c r="B3622" s="1">
        <f t="shared" si="823"/>
        <v>4</v>
      </c>
      <c r="C3622" s="285">
        <v>20</v>
      </c>
      <c r="D3622" t="s">
        <v>714</v>
      </c>
      <c r="F3622" s="16">
        <v>73</v>
      </c>
      <c r="G3622" t="str">
        <f t="shared" si="817"/>
        <v>Cooling</v>
      </c>
      <c r="H3622" s="283">
        <f>IF(G3622="heating",F3622*Assumptions!M$4+Assumptions!M$7,0)</f>
        <v>0</v>
      </c>
      <c r="I3622" s="15">
        <f t="shared" si="818"/>
        <v>0.97071962311712034</v>
      </c>
      <c r="J3622" s="15">
        <f t="shared" si="819"/>
        <v>1.0020455199443592</v>
      </c>
      <c r="K3622" s="283">
        <f t="shared" si="824"/>
        <v>0</v>
      </c>
      <c r="L3622" s="283" t="e">
        <f t="shared" si="825"/>
        <v>#N/A</v>
      </c>
      <c r="M3622" s="283">
        <f t="shared" si="826"/>
        <v>0</v>
      </c>
      <c r="N3622" s="283" t="e">
        <f t="shared" si="827"/>
        <v>#N/A</v>
      </c>
      <c r="O3622" s="283">
        <f t="shared" si="828"/>
        <v>0</v>
      </c>
      <c r="P3622" s="21">
        <f t="shared" si="820"/>
        <v>5.0300820493010656E-2</v>
      </c>
      <c r="Q3622" s="21">
        <f t="shared" si="821"/>
        <v>1.52436960139122</v>
      </c>
      <c r="R3622">
        <f t="shared" si="822"/>
        <v>1.0705685074825908</v>
      </c>
      <c r="S3622" s="296">
        <f t="shared" si="829"/>
        <v>8.2088026074443307E-2</v>
      </c>
      <c r="T3622" s="283">
        <f t="shared" si="830"/>
        <v>8.2088026074443307E-2</v>
      </c>
    </row>
    <row r="3623" spans="1:20" x14ac:dyDescent="0.25">
      <c r="A3623" s="286">
        <v>43251</v>
      </c>
      <c r="B3623" s="1">
        <f t="shared" si="823"/>
        <v>4</v>
      </c>
      <c r="C3623" s="285">
        <v>21</v>
      </c>
      <c r="D3623" t="s">
        <v>714</v>
      </c>
      <c r="F3623" s="16">
        <v>72</v>
      </c>
      <c r="G3623" t="str">
        <f t="shared" si="817"/>
        <v>Cooling</v>
      </c>
      <c r="H3623" s="283">
        <f>IF(G3623="heating",F3623*Assumptions!M$4+Assumptions!M$7,0)</f>
        <v>0</v>
      </c>
      <c r="I3623" s="15">
        <f t="shared" si="818"/>
        <v>0.95751150862929935</v>
      </c>
      <c r="J3623" s="15">
        <f t="shared" si="819"/>
        <v>1.0020455199443592</v>
      </c>
      <c r="K3623" s="283">
        <f t="shared" si="824"/>
        <v>0</v>
      </c>
      <c r="L3623" s="283" t="e">
        <f t="shared" si="825"/>
        <v>#N/A</v>
      </c>
      <c r="M3623" s="283">
        <f t="shared" si="826"/>
        <v>0</v>
      </c>
      <c r="N3623" s="283" t="e">
        <f t="shared" si="827"/>
        <v>#N/A</v>
      </c>
      <c r="O3623" s="283">
        <f t="shared" si="828"/>
        <v>0</v>
      </c>
      <c r="P3623" s="21">
        <f t="shared" si="820"/>
        <v>4.6445607559525648E-2</v>
      </c>
      <c r="Q3623" s="21">
        <f t="shared" si="821"/>
        <v>1.4448604713749031</v>
      </c>
      <c r="R3623">
        <f t="shared" si="822"/>
        <v>1.0705685074825908</v>
      </c>
      <c r="S3623" s="296">
        <f t="shared" si="829"/>
        <v>7.1843093073762326E-2</v>
      </c>
      <c r="T3623" s="283">
        <f t="shared" si="830"/>
        <v>7.1843093073762326E-2</v>
      </c>
    </row>
    <row r="3624" spans="1:20" x14ac:dyDescent="0.25">
      <c r="A3624" s="286">
        <v>43251</v>
      </c>
      <c r="B3624" s="1">
        <f t="shared" si="823"/>
        <v>4</v>
      </c>
      <c r="C3624" s="285">
        <v>22</v>
      </c>
      <c r="D3624" t="s">
        <v>714</v>
      </c>
      <c r="F3624" s="16">
        <v>72</v>
      </c>
      <c r="G3624" t="str">
        <f t="shared" si="817"/>
        <v>Cooling</v>
      </c>
      <c r="H3624" s="283">
        <f>IF(G3624="heating",F3624*Assumptions!M$4+Assumptions!M$7,0)</f>
        <v>0</v>
      </c>
      <c r="I3624" s="15">
        <f t="shared" si="818"/>
        <v>0.9426530227543114</v>
      </c>
      <c r="J3624" s="15">
        <f t="shared" si="819"/>
        <v>1.0020455199443592</v>
      </c>
      <c r="K3624" s="283">
        <f t="shared" si="824"/>
        <v>0</v>
      </c>
      <c r="L3624" s="283" t="e">
        <f t="shared" si="825"/>
        <v>#N/A</v>
      </c>
      <c r="M3624" s="283">
        <f t="shared" si="826"/>
        <v>0</v>
      </c>
      <c r="N3624" s="283" t="e">
        <f t="shared" si="827"/>
        <v>#N/A</v>
      </c>
      <c r="O3624" s="283">
        <f t="shared" si="828"/>
        <v>0</v>
      </c>
      <c r="P3624" s="21">
        <f t="shared" si="820"/>
        <v>4.6445607559525648E-2</v>
      </c>
      <c r="Q3624" s="21">
        <f t="shared" si="821"/>
        <v>1.2427137171080138</v>
      </c>
      <c r="R3624">
        <f t="shared" si="822"/>
        <v>1.0705685074825908</v>
      </c>
      <c r="S3624" s="296">
        <f t="shared" si="829"/>
        <v>6.1791708618946825E-2</v>
      </c>
      <c r="T3624" s="283">
        <f t="shared" si="830"/>
        <v>6.1791708618946825E-2</v>
      </c>
    </row>
    <row r="3625" spans="1:20" x14ac:dyDescent="0.25">
      <c r="A3625" s="286">
        <v>43251</v>
      </c>
      <c r="B3625" s="1">
        <f t="shared" si="823"/>
        <v>4</v>
      </c>
      <c r="C3625" s="285">
        <v>23</v>
      </c>
      <c r="D3625" t="s">
        <v>713</v>
      </c>
      <c r="F3625" s="16">
        <v>70</v>
      </c>
      <c r="G3625" t="str">
        <f t="shared" si="817"/>
        <v>Cooling</v>
      </c>
      <c r="H3625" s="283">
        <f>IF(G3625="heating",F3625*Assumptions!M$4+Assumptions!M$7,0)</f>
        <v>0</v>
      </c>
      <c r="I3625" s="15">
        <f t="shared" si="818"/>
        <v>0.94450710149963013</v>
      </c>
      <c r="J3625" s="15">
        <f t="shared" si="819"/>
        <v>1.0020455199443592</v>
      </c>
      <c r="K3625" s="283">
        <f t="shared" si="824"/>
        <v>0</v>
      </c>
      <c r="L3625" s="283">
        <f t="shared" si="825"/>
        <v>4.3818232651749627</v>
      </c>
      <c r="M3625" s="283">
        <f t="shared" si="826"/>
        <v>0</v>
      </c>
      <c r="N3625" s="283">
        <f t="shared" si="827"/>
        <v>4.3585758300027857</v>
      </c>
      <c r="O3625" s="283">
        <f t="shared" si="828"/>
        <v>0</v>
      </c>
      <c r="P3625" s="21">
        <f t="shared" si="820"/>
        <v>4.0604560274080326E-2</v>
      </c>
      <c r="Q3625" s="21">
        <f t="shared" si="821"/>
        <v>1.0297519246597011</v>
      </c>
      <c r="R3625">
        <f t="shared" si="822"/>
        <v>1.0705685074825908</v>
      </c>
      <c r="S3625" s="296">
        <f t="shared" si="829"/>
        <v>4.476327856831188E-2</v>
      </c>
      <c r="T3625" s="283">
        <f t="shared" si="830"/>
        <v>4.476327856831188E-2</v>
      </c>
    </row>
    <row r="3626" spans="1:20" x14ac:dyDescent="0.25">
      <c r="A3626" s="286">
        <v>43252</v>
      </c>
      <c r="B3626" s="1">
        <f t="shared" si="823"/>
        <v>5</v>
      </c>
      <c r="C3626" s="285">
        <v>0</v>
      </c>
      <c r="D3626" t="s">
        <v>715</v>
      </c>
      <c r="F3626" s="16">
        <v>70</v>
      </c>
      <c r="G3626" t="str">
        <f t="shared" si="817"/>
        <v>Cooling</v>
      </c>
      <c r="H3626" s="283">
        <f>IF(G3626="heating",F3626*Assumptions!M$4+Assumptions!M$7,0)</f>
        <v>0</v>
      </c>
      <c r="I3626" s="15">
        <f t="shared" si="818"/>
        <v>0.97481507806017154</v>
      </c>
      <c r="J3626" s="15">
        <f t="shared" si="819"/>
        <v>1.0078033906966741</v>
      </c>
      <c r="K3626" s="283">
        <f t="shared" si="824"/>
        <v>0</v>
      </c>
      <c r="L3626" s="283">
        <f t="shared" si="825"/>
        <v>4.3818232651749627</v>
      </c>
      <c r="M3626" s="283">
        <f t="shared" si="826"/>
        <v>0</v>
      </c>
      <c r="N3626" s="283">
        <f t="shared" si="827"/>
        <v>4.3585758300027857</v>
      </c>
      <c r="O3626" s="283">
        <f t="shared" si="828"/>
        <v>0</v>
      </c>
      <c r="P3626" s="21">
        <f t="shared" si="820"/>
        <v>4.0604560274080326E-2</v>
      </c>
      <c r="Q3626" s="21">
        <f t="shared" si="821"/>
        <v>0.90668853391740301</v>
      </c>
      <c r="R3626">
        <f t="shared" si="822"/>
        <v>1.1856283047139096</v>
      </c>
      <c r="S3626" s="296">
        <f t="shared" si="829"/>
        <v>4.3649723203027117E-2</v>
      </c>
      <c r="T3626" s="283">
        <f t="shared" si="830"/>
        <v>4.3649723203027117E-2</v>
      </c>
    </row>
    <row r="3627" spans="1:20" x14ac:dyDescent="0.25">
      <c r="A3627" s="286">
        <v>43252</v>
      </c>
      <c r="B3627" s="1">
        <f t="shared" si="823"/>
        <v>5</v>
      </c>
      <c r="C3627" s="285">
        <v>1</v>
      </c>
      <c r="D3627" t="s">
        <v>715</v>
      </c>
      <c r="F3627" s="16">
        <v>68</v>
      </c>
      <c r="G3627" t="str">
        <f t="shared" si="817"/>
        <v>Cooling</v>
      </c>
      <c r="H3627" s="283">
        <f>IF(G3627="heating",F3627*Assumptions!M$4+Assumptions!M$7,0)</f>
        <v>0</v>
      </c>
      <c r="I3627" s="15">
        <f t="shared" si="818"/>
        <v>1.012242869806885</v>
      </c>
      <c r="J3627" s="15">
        <f t="shared" si="819"/>
        <v>1.0078033906966741</v>
      </c>
      <c r="K3627" s="283">
        <f t="shared" si="824"/>
        <v>0</v>
      </c>
      <c r="L3627" s="283">
        <f t="shared" si="825"/>
        <v>4.3818232651749627</v>
      </c>
      <c r="M3627" s="283">
        <f t="shared" si="826"/>
        <v>0</v>
      </c>
      <c r="N3627" s="283">
        <f t="shared" si="827"/>
        <v>4.3585758300027857</v>
      </c>
      <c r="O3627" s="283">
        <f t="shared" si="828"/>
        <v>0</v>
      </c>
      <c r="P3627" s="21">
        <f t="shared" si="820"/>
        <v>3.7256017764001337E-2</v>
      </c>
      <c r="Q3627" s="21">
        <f t="shared" si="821"/>
        <v>0.81803459285312596</v>
      </c>
      <c r="R3627">
        <f t="shared" si="822"/>
        <v>1.1856283047139096</v>
      </c>
      <c r="S3627" s="296">
        <f t="shared" si="829"/>
        <v>3.6134051579029484E-2</v>
      </c>
      <c r="T3627" s="283">
        <f t="shared" si="830"/>
        <v>3.6134051579029484E-2</v>
      </c>
    </row>
    <row r="3628" spans="1:20" x14ac:dyDescent="0.25">
      <c r="A3628" s="286">
        <v>43252</v>
      </c>
      <c r="B3628" s="1">
        <f t="shared" si="823"/>
        <v>5</v>
      </c>
      <c r="C3628" s="285">
        <v>2</v>
      </c>
      <c r="D3628" t="s">
        <v>715</v>
      </c>
      <c r="F3628" s="16">
        <v>66</v>
      </c>
      <c r="G3628" t="str">
        <f t="shared" si="817"/>
        <v>Cooling</v>
      </c>
      <c r="H3628" s="283">
        <f>IF(G3628="heating",F3628*Assumptions!M$4+Assumptions!M$7,0)</f>
        <v>0</v>
      </c>
      <c r="I3628" s="15">
        <f t="shared" si="818"/>
        <v>1.0509704703585963</v>
      </c>
      <c r="J3628" s="15">
        <f t="shared" si="819"/>
        <v>1.0078033906966741</v>
      </c>
      <c r="K3628" s="283">
        <f t="shared" si="824"/>
        <v>0</v>
      </c>
      <c r="L3628" s="283">
        <f t="shared" si="825"/>
        <v>4.3818232651749627</v>
      </c>
      <c r="M3628" s="283">
        <f t="shared" si="826"/>
        <v>0</v>
      </c>
      <c r="N3628" s="283">
        <f t="shared" si="827"/>
        <v>4.3585758300027857</v>
      </c>
      <c r="O3628" s="283">
        <f t="shared" si="828"/>
        <v>0</v>
      </c>
      <c r="P3628" s="21">
        <f t="shared" si="820"/>
        <v>3.6399980029288459E-2</v>
      </c>
      <c r="Q3628" s="21">
        <f t="shared" si="821"/>
        <v>0.74507607494346417</v>
      </c>
      <c r="R3628">
        <f t="shared" si="822"/>
        <v>1.1856283047139096</v>
      </c>
      <c r="S3628" s="296">
        <f t="shared" si="829"/>
        <v>3.2155133881906585E-2</v>
      </c>
      <c r="T3628" s="283">
        <f t="shared" si="830"/>
        <v>3.2155133881906585E-2</v>
      </c>
    </row>
    <row r="3629" spans="1:20" x14ac:dyDescent="0.25">
      <c r="A3629" s="286">
        <v>43252</v>
      </c>
      <c r="B3629" s="1">
        <f t="shared" si="823"/>
        <v>5</v>
      </c>
      <c r="C3629" s="285">
        <v>3</v>
      </c>
      <c r="D3629" t="s">
        <v>715</v>
      </c>
      <c r="F3629" s="16">
        <v>64</v>
      </c>
      <c r="G3629" t="str">
        <f t="shared" si="817"/>
        <v>Cooling</v>
      </c>
      <c r="H3629" s="283">
        <f>IF(G3629="heating",F3629*Assumptions!M$4+Assumptions!M$7,0)</f>
        <v>0</v>
      </c>
      <c r="I3629" s="15">
        <f t="shared" si="818"/>
        <v>1.0924036124451033</v>
      </c>
      <c r="J3629" s="15">
        <f t="shared" si="819"/>
        <v>1.0078033906966741</v>
      </c>
      <c r="K3629" s="283">
        <f t="shared" si="824"/>
        <v>0</v>
      </c>
      <c r="L3629" s="283">
        <f t="shared" si="825"/>
        <v>4.3818232651749627</v>
      </c>
      <c r="M3629" s="283">
        <f t="shared" si="826"/>
        <v>0</v>
      </c>
      <c r="N3629" s="283">
        <f t="shared" si="827"/>
        <v>4.3585758300027857</v>
      </c>
      <c r="O3629" s="283">
        <f t="shared" si="828"/>
        <v>0</v>
      </c>
      <c r="P3629" s="21">
        <f t="shared" si="820"/>
        <v>3.8036447069942136E-2</v>
      </c>
      <c r="Q3629" s="21">
        <f t="shared" si="821"/>
        <v>0.69158980876382303</v>
      </c>
      <c r="R3629">
        <f t="shared" si="822"/>
        <v>1.1856283047139096</v>
      </c>
      <c r="S3629" s="296">
        <f t="shared" si="829"/>
        <v>3.1188686643378018E-2</v>
      </c>
      <c r="T3629" s="283">
        <f t="shared" si="830"/>
        <v>3.1188686643378018E-2</v>
      </c>
    </row>
    <row r="3630" spans="1:20" x14ac:dyDescent="0.25">
      <c r="A3630" s="286">
        <v>43252</v>
      </c>
      <c r="B3630" s="1">
        <f t="shared" si="823"/>
        <v>5</v>
      </c>
      <c r="C3630" s="285">
        <v>4</v>
      </c>
      <c r="D3630" t="s">
        <v>715</v>
      </c>
      <c r="F3630" s="16">
        <v>63</v>
      </c>
      <c r="G3630" t="str">
        <f t="shared" si="817"/>
        <v>Cooling</v>
      </c>
      <c r="H3630" s="283">
        <f>IF(G3630="heating",F3630*Assumptions!M$4+Assumptions!M$7,0)</f>
        <v>0</v>
      </c>
      <c r="I3630" s="15">
        <f t="shared" si="818"/>
        <v>1.1348296917927807</v>
      </c>
      <c r="J3630" s="15">
        <f t="shared" si="819"/>
        <v>1.0078033906966741</v>
      </c>
      <c r="K3630" s="283">
        <f t="shared" si="824"/>
        <v>0</v>
      </c>
      <c r="L3630" s="283">
        <f t="shared" si="825"/>
        <v>4.3818232651749627</v>
      </c>
      <c r="M3630" s="283">
        <f t="shared" si="826"/>
        <v>0</v>
      </c>
      <c r="N3630" s="283">
        <f t="shared" si="827"/>
        <v>4.3585758300027857</v>
      </c>
      <c r="O3630" s="283">
        <f t="shared" si="828"/>
        <v>0</v>
      </c>
      <c r="P3630" s="21">
        <f t="shared" si="820"/>
        <v>3.9789369881031433E-2</v>
      </c>
      <c r="Q3630" s="21">
        <f t="shared" si="821"/>
        <v>0.6473875548762833</v>
      </c>
      <c r="R3630">
        <f t="shared" si="822"/>
        <v>1.1856283047139096</v>
      </c>
      <c r="S3630" s="296">
        <f t="shared" si="829"/>
        <v>3.0540768900554637E-2</v>
      </c>
      <c r="T3630" s="283">
        <f t="shared" si="830"/>
        <v>3.0540768900554637E-2</v>
      </c>
    </row>
    <row r="3631" spans="1:20" x14ac:dyDescent="0.25">
      <c r="A3631" s="286">
        <v>43252</v>
      </c>
      <c r="B3631" s="1">
        <f t="shared" si="823"/>
        <v>5</v>
      </c>
      <c r="C3631" s="285">
        <v>5</v>
      </c>
      <c r="D3631" t="s">
        <v>715</v>
      </c>
      <c r="F3631" s="16">
        <v>63</v>
      </c>
      <c r="G3631" t="str">
        <f t="shared" si="817"/>
        <v>Cooling</v>
      </c>
      <c r="H3631" s="283">
        <f>IF(G3631="heating",F3631*Assumptions!M$4+Assumptions!M$7,0)</f>
        <v>0</v>
      </c>
      <c r="I3631" s="15">
        <f t="shared" si="818"/>
        <v>1.1635558681477385</v>
      </c>
      <c r="J3631" s="15">
        <f t="shared" si="819"/>
        <v>1.0078033906966741</v>
      </c>
      <c r="K3631" s="283">
        <f t="shared" si="824"/>
        <v>0</v>
      </c>
      <c r="L3631" s="283">
        <f t="shared" si="825"/>
        <v>4.3818232651749627</v>
      </c>
      <c r="M3631" s="283">
        <f t="shared" si="826"/>
        <v>0</v>
      </c>
      <c r="N3631" s="283">
        <f t="shared" si="827"/>
        <v>4.3585758300027857</v>
      </c>
      <c r="O3631" s="283">
        <f t="shared" si="828"/>
        <v>0</v>
      </c>
      <c r="P3631" s="21">
        <f t="shared" si="820"/>
        <v>3.9789369881031433E-2</v>
      </c>
      <c r="Q3631" s="21">
        <f t="shared" si="821"/>
        <v>0.72139578924615555</v>
      </c>
      <c r="R3631">
        <f t="shared" si="822"/>
        <v>1.1856283047139096</v>
      </c>
      <c r="S3631" s="296">
        <f t="shared" si="829"/>
        <v>3.4032137193941582E-2</v>
      </c>
      <c r="T3631" s="283">
        <f t="shared" si="830"/>
        <v>3.4032137193941582E-2</v>
      </c>
    </row>
    <row r="3632" spans="1:20" x14ac:dyDescent="0.25">
      <c r="A3632" s="286">
        <v>43252</v>
      </c>
      <c r="B3632" s="1">
        <f t="shared" si="823"/>
        <v>5</v>
      </c>
      <c r="C3632" s="285">
        <v>6</v>
      </c>
      <c r="D3632" t="s">
        <v>715</v>
      </c>
      <c r="F3632" s="16">
        <v>64</v>
      </c>
      <c r="G3632" t="str">
        <f t="shared" si="817"/>
        <v>Cooling</v>
      </c>
      <c r="H3632" s="283">
        <f>IF(G3632="heating",F3632*Assumptions!M$4+Assumptions!M$7,0)</f>
        <v>0</v>
      </c>
      <c r="I3632" s="15">
        <f t="shared" si="818"/>
        <v>1.2083911162615524</v>
      </c>
      <c r="J3632" s="15">
        <f t="shared" si="819"/>
        <v>1.0078033906966741</v>
      </c>
      <c r="K3632" s="283">
        <f t="shared" si="824"/>
        <v>0</v>
      </c>
      <c r="L3632" s="283">
        <f t="shared" si="825"/>
        <v>4.3818232651749627</v>
      </c>
      <c r="M3632" s="283">
        <f t="shared" si="826"/>
        <v>0</v>
      </c>
      <c r="N3632" s="283">
        <f t="shared" si="827"/>
        <v>4.3585758300027857</v>
      </c>
      <c r="O3632" s="283">
        <f t="shared" si="828"/>
        <v>0</v>
      </c>
      <c r="P3632" s="21">
        <f t="shared" si="820"/>
        <v>3.8036447069942136E-2</v>
      </c>
      <c r="Q3632" s="21">
        <f t="shared" si="821"/>
        <v>0.87787080972652631</v>
      </c>
      <c r="R3632">
        <f t="shared" si="822"/>
        <v>1.1856283047139096</v>
      </c>
      <c r="S3632" s="296">
        <f t="shared" si="829"/>
        <v>3.9589417384372223E-2</v>
      </c>
      <c r="T3632" s="283">
        <f t="shared" si="830"/>
        <v>3.9589417384372223E-2</v>
      </c>
    </row>
    <row r="3633" spans="1:20" x14ac:dyDescent="0.25">
      <c r="A3633" s="286">
        <v>43252</v>
      </c>
      <c r="B3633" s="1">
        <f t="shared" si="823"/>
        <v>5</v>
      </c>
      <c r="C3633" s="285">
        <v>7</v>
      </c>
      <c r="D3633" t="s">
        <v>716</v>
      </c>
      <c r="F3633" s="16">
        <v>66</v>
      </c>
      <c r="G3633" t="str">
        <f t="shared" si="817"/>
        <v>Cooling</v>
      </c>
      <c r="H3633" s="283">
        <f>IF(G3633="heating",F3633*Assumptions!M$4+Assumptions!M$7,0)</f>
        <v>0</v>
      </c>
      <c r="I3633" s="15">
        <f t="shared" si="818"/>
        <v>1.1637425769249583</v>
      </c>
      <c r="J3633" s="15">
        <f t="shared" si="819"/>
        <v>1.0078033906966741</v>
      </c>
      <c r="K3633" s="283">
        <f t="shared" si="824"/>
        <v>0</v>
      </c>
      <c r="L3633" s="283">
        <f t="shared" si="825"/>
        <v>4.3818232651749627</v>
      </c>
      <c r="M3633" s="283">
        <f t="shared" si="826"/>
        <v>0</v>
      </c>
      <c r="N3633" s="283">
        <f t="shared" si="827"/>
        <v>4.3585758300027857</v>
      </c>
      <c r="O3633" s="283">
        <f t="shared" si="828"/>
        <v>0</v>
      </c>
      <c r="P3633" s="21">
        <f t="shared" si="820"/>
        <v>3.6399980029288459E-2</v>
      </c>
      <c r="Q3633" s="21">
        <f t="shared" si="821"/>
        <v>0.97331382064367777</v>
      </c>
      <c r="R3633">
        <f t="shared" si="822"/>
        <v>1.1856283047139096</v>
      </c>
      <c r="S3633" s="296">
        <f t="shared" si="829"/>
        <v>4.2005155264557746E-2</v>
      </c>
      <c r="T3633" s="283">
        <f t="shared" si="830"/>
        <v>4.2005155264557746E-2</v>
      </c>
    </row>
    <row r="3634" spans="1:20" x14ac:dyDescent="0.25">
      <c r="A3634" s="286">
        <v>43252</v>
      </c>
      <c r="B3634" s="1">
        <f t="shared" si="823"/>
        <v>5</v>
      </c>
      <c r="C3634" s="285">
        <v>8</v>
      </c>
      <c r="D3634" t="s">
        <v>716</v>
      </c>
      <c r="F3634" s="16">
        <v>66</v>
      </c>
      <c r="G3634" t="str">
        <f t="shared" si="817"/>
        <v>Cooling</v>
      </c>
      <c r="H3634" s="283">
        <f>IF(G3634="heating",F3634*Assumptions!M$4+Assumptions!M$7,0)</f>
        <v>0</v>
      </c>
      <c r="I3634" s="15">
        <f t="shared" si="818"/>
        <v>1.094193721037565</v>
      </c>
      <c r="J3634" s="15">
        <f t="shared" si="819"/>
        <v>1.0078033906966741</v>
      </c>
      <c r="K3634" s="283">
        <f t="shared" si="824"/>
        <v>0</v>
      </c>
      <c r="L3634" s="283">
        <f t="shared" si="825"/>
        <v>4.3818232651749627</v>
      </c>
      <c r="M3634" s="283">
        <f t="shared" si="826"/>
        <v>0</v>
      </c>
      <c r="N3634" s="283">
        <f t="shared" si="827"/>
        <v>4.3585758300027857</v>
      </c>
      <c r="O3634" s="283">
        <f t="shared" si="828"/>
        <v>0</v>
      </c>
      <c r="P3634" s="21">
        <f t="shared" si="820"/>
        <v>3.6399980029288459E-2</v>
      </c>
      <c r="Q3634" s="21">
        <f t="shared" si="821"/>
        <v>0.94940007506179924</v>
      </c>
      <c r="R3634">
        <f t="shared" si="822"/>
        <v>1.1856283047139096</v>
      </c>
      <c r="S3634" s="296">
        <f t="shared" si="829"/>
        <v>4.0973113414520472E-2</v>
      </c>
      <c r="T3634" s="283">
        <f t="shared" si="830"/>
        <v>4.0973113414520472E-2</v>
      </c>
    </row>
    <row r="3635" spans="1:20" x14ac:dyDescent="0.25">
      <c r="A3635" s="286">
        <v>43252</v>
      </c>
      <c r="B3635" s="1">
        <f t="shared" si="823"/>
        <v>5</v>
      </c>
      <c r="C3635" s="285">
        <v>9</v>
      </c>
      <c r="D3635" t="s">
        <v>716</v>
      </c>
      <c r="F3635" s="16">
        <v>68</v>
      </c>
      <c r="G3635" t="str">
        <f t="shared" si="817"/>
        <v>Cooling</v>
      </c>
      <c r="H3635" s="283">
        <f>IF(G3635="heating",F3635*Assumptions!M$4+Assumptions!M$7,0)</f>
        <v>0</v>
      </c>
      <c r="I3635" s="15">
        <f t="shared" si="818"/>
        <v>1.0343009000871222</v>
      </c>
      <c r="J3635" s="15">
        <f t="shared" si="819"/>
        <v>1.0078033906966741</v>
      </c>
      <c r="K3635" s="283">
        <f t="shared" si="824"/>
        <v>0</v>
      </c>
      <c r="L3635" s="283">
        <f t="shared" si="825"/>
        <v>4.3818232651749627</v>
      </c>
      <c r="M3635" s="283">
        <f t="shared" si="826"/>
        <v>0</v>
      </c>
      <c r="N3635" s="283">
        <f t="shared" si="827"/>
        <v>4.3585758300027857</v>
      </c>
      <c r="O3635" s="283">
        <f t="shared" si="828"/>
        <v>0</v>
      </c>
      <c r="P3635" s="21">
        <f t="shared" si="820"/>
        <v>3.7256017764001337E-2</v>
      </c>
      <c r="Q3635" s="21">
        <f t="shared" si="821"/>
        <v>0.8408485371888097</v>
      </c>
      <c r="R3635">
        <f t="shared" si="822"/>
        <v>1.1856283047139096</v>
      </c>
      <c r="S3635" s="296">
        <f t="shared" si="829"/>
        <v>3.7141784318633457E-2</v>
      </c>
      <c r="T3635" s="283">
        <f t="shared" si="830"/>
        <v>3.7141784318633457E-2</v>
      </c>
    </row>
    <row r="3636" spans="1:20" x14ac:dyDescent="0.25">
      <c r="A3636" s="286">
        <v>43252</v>
      </c>
      <c r="B3636" s="1">
        <f t="shared" si="823"/>
        <v>5</v>
      </c>
      <c r="C3636" s="285">
        <v>10</v>
      </c>
      <c r="D3636" t="s">
        <v>716</v>
      </c>
      <c r="F3636" s="16">
        <v>68</v>
      </c>
      <c r="G3636" t="str">
        <f t="shared" si="817"/>
        <v>Cooling</v>
      </c>
      <c r="H3636" s="283">
        <f>IF(G3636="heating",F3636*Assumptions!M$4+Assumptions!M$7,0)</f>
        <v>0</v>
      </c>
      <c r="I3636" s="15">
        <f t="shared" si="818"/>
        <v>0.98112329028689171</v>
      </c>
      <c r="J3636" s="15">
        <f t="shared" si="819"/>
        <v>1.0078033906966741</v>
      </c>
      <c r="K3636" s="283">
        <f t="shared" si="824"/>
        <v>0</v>
      </c>
      <c r="L3636" s="283">
        <f t="shared" si="825"/>
        <v>4.3818232651749627</v>
      </c>
      <c r="M3636" s="283">
        <f t="shared" si="826"/>
        <v>0</v>
      </c>
      <c r="N3636" s="283">
        <f t="shared" si="827"/>
        <v>4.3585758300027857</v>
      </c>
      <c r="O3636" s="283">
        <f t="shared" si="828"/>
        <v>0</v>
      </c>
      <c r="P3636" s="21">
        <f t="shared" si="820"/>
        <v>3.7256017764001337E-2</v>
      </c>
      <c r="Q3636" s="21">
        <f t="shared" si="821"/>
        <v>0.74504051125983206</v>
      </c>
      <c r="R3636">
        <f t="shared" si="822"/>
        <v>1.1856283047139096</v>
      </c>
      <c r="S3636" s="296">
        <f t="shared" si="829"/>
        <v>3.2909772395362323E-2</v>
      </c>
      <c r="T3636" s="283">
        <f t="shared" si="830"/>
        <v>3.2909772395362323E-2</v>
      </c>
    </row>
    <row r="3637" spans="1:20" x14ac:dyDescent="0.25">
      <c r="A3637" s="286">
        <v>43252</v>
      </c>
      <c r="B3637" s="1">
        <f t="shared" si="823"/>
        <v>5</v>
      </c>
      <c r="C3637" s="285">
        <v>11</v>
      </c>
      <c r="D3637" t="s">
        <v>716</v>
      </c>
      <c r="F3637" s="16">
        <v>68</v>
      </c>
      <c r="G3637" t="str">
        <f t="shared" si="817"/>
        <v>Cooling</v>
      </c>
      <c r="H3637" s="283">
        <f>IF(G3637="heating",F3637*Assumptions!M$4+Assumptions!M$7,0)</f>
        <v>0</v>
      </c>
      <c r="I3637" s="15">
        <f t="shared" si="818"/>
        <v>0.94956163997961163</v>
      </c>
      <c r="J3637" s="15">
        <f t="shared" si="819"/>
        <v>1.0078033906966741</v>
      </c>
      <c r="K3637" s="283">
        <f t="shared" si="824"/>
        <v>0</v>
      </c>
      <c r="L3637" s="283">
        <f t="shared" si="825"/>
        <v>4.3818232651749627</v>
      </c>
      <c r="M3637" s="283">
        <f t="shared" si="826"/>
        <v>0</v>
      </c>
      <c r="N3637" s="283">
        <f t="shared" si="827"/>
        <v>4.3585758300027857</v>
      </c>
      <c r="O3637" s="283">
        <f t="shared" si="828"/>
        <v>0</v>
      </c>
      <c r="P3637" s="21">
        <f t="shared" si="820"/>
        <v>3.7256017764001337E-2</v>
      </c>
      <c r="Q3637" s="21">
        <f t="shared" si="821"/>
        <v>0.72850690893675296</v>
      </c>
      <c r="R3637">
        <f t="shared" si="822"/>
        <v>1.1856283047139096</v>
      </c>
      <c r="S3637" s="296">
        <f t="shared" si="829"/>
        <v>3.2179453599129507E-2</v>
      </c>
      <c r="T3637" s="283">
        <f t="shared" si="830"/>
        <v>3.2179453599129507E-2</v>
      </c>
    </row>
    <row r="3638" spans="1:20" x14ac:dyDescent="0.25">
      <c r="A3638" s="286">
        <v>43252</v>
      </c>
      <c r="B3638" s="1">
        <f t="shared" si="823"/>
        <v>5</v>
      </c>
      <c r="C3638" s="285">
        <v>12</v>
      </c>
      <c r="D3638" t="s">
        <v>716</v>
      </c>
      <c r="F3638" s="16">
        <v>70</v>
      </c>
      <c r="G3638" t="str">
        <f t="shared" si="817"/>
        <v>Cooling</v>
      </c>
      <c r="H3638" s="283">
        <f>IF(G3638="heating",F3638*Assumptions!M$4+Assumptions!M$7,0)</f>
        <v>0</v>
      </c>
      <c r="I3638" s="15">
        <f t="shared" si="818"/>
        <v>0.91648403420261149</v>
      </c>
      <c r="J3638" s="15">
        <f t="shared" si="819"/>
        <v>1.0078033906966741</v>
      </c>
      <c r="K3638" s="283">
        <f t="shared" si="824"/>
        <v>0</v>
      </c>
      <c r="L3638" s="283">
        <f t="shared" si="825"/>
        <v>4.3818232651749627</v>
      </c>
      <c r="M3638" s="283">
        <f t="shared" si="826"/>
        <v>0</v>
      </c>
      <c r="N3638" s="283">
        <f t="shared" si="827"/>
        <v>4.3585758300027857</v>
      </c>
      <c r="O3638" s="283">
        <f t="shared" si="828"/>
        <v>0</v>
      </c>
      <c r="P3638" s="21">
        <f t="shared" si="820"/>
        <v>4.0604560274080326E-2</v>
      </c>
      <c r="Q3638" s="21">
        <f t="shared" si="821"/>
        <v>0.75910815787401487</v>
      </c>
      <c r="R3638">
        <f t="shared" si="822"/>
        <v>1.1856283047139096</v>
      </c>
      <c r="S3638" s="296">
        <f t="shared" si="829"/>
        <v>3.6544921141992801E-2</v>
      </c>
      <c r="T3638" s="283">
        <f t="shared" si="830"/>
        <v>3.6544921141992801E-2</v>
      </c>
    </row>
    <row r="3639" spans="1:20" x14ac:dyDescent="0.25">
      <c r="A3639" s="286">
        <v>43252</v>
      </c>
      <c r="B3639" s="1">
        <f t="shared" si="823"/>
        <v>5</v>
      </c>
      <c r="C3639" s="285">
        <v>13</v>
      </c>
      <c r="D3639" t="s">
        <v>716</v>
      </c>
      <c r="E3639" t="s">
        <v>704</v>
      </c>
      <c r="F3639" s="16">
        <v>70</v>
      </c>
      <c r="G3639" t="str">
        <f t="shared" si="817"/>
        <v>Cooling</v>
      </c>
      <c r="H3639" s="283">
        <f>IF(G3639="heating",F3639*Assumptions!M$4+Assumptions!M$7,0)</f>
        <v>0</v>
      </c>
      <c r="I3639" s="15">
        <f t="shared" si="818"/>
        <v>0.90040206880052787</v>
      </c>
      <c r="J3639" s="15">
        <f t="shared" si="819"/>
        <v>1.0078033906966741</v>
      </c>
      <c r="K3639" s="283">
        <f t="shared" si="824"/>
        <v>0</v>
      </c>
      <c r="L3639" s="283">
        <f t="shared" si="825"/>
        <v>4.3818232651749627</v>
      </c>
      <c r="M3639" s="283">
        <f t="shared" si="826"/>
        <v>0</v>
      </c>
      <c r="N3639" s="283">
        <f t="shared" si="827"/>
        <v>4.3585758300027857</v>
      </c>
      <c r="O3639" s="283">
        <f t="shared" si="828"/>
        <v>0</v>
      </c>
      <c r="P3639" s="21">
        <f t="shared" si="820"/>
        <v>4.0604560274080326E-2</v>
      </c>
      <c r="Q3639" s="21">
        <f t="shared" si="821"/>
        <v>0.79115902007799765</v>
      </c>
      <c r="R3639">
        <f t="shared" si="822"/>
        <v>1.1856283047139096</v>
      </c>
      <c r="S3639" s="296">
        <f t="shared" si="829"/>
        <v>3.8087911056707731E-2</v>
      </c>
      <c r="T3639" s="283">
        <f t="shared" si="830"/>
        <v>3.8087911056707731E-2</v>
      </c>
    </row>
    <row r="3640" spans="1:20" x14ac:dyDescent="0.25">
      <c r="A3640" s="286">
        <v>43252</v>
      </c>
      <c r="B3640" s="1">
        <f t="shared" si="823"/>
        <v>5</v>
      </c>
      <c r="C3640" s="285">
        <v>14</v>
      </c>
      <c r="D3640" t="s">
        <v>716</v>
      </c>
      <c r="E3640" t="s">
        <v>704</v>
      </c>
      <c r="F3640" s="16">
        <v>73</v>
      </c>
      <c r="G3640" t="str">
        <f t="shared" si="817"/>
        <v>Cooling</v>
      </c>
      <c r="H3640" s="283">
        <f>IF(G3640="heating",F3640*Assumptions!M$4+Assumptions!M$7,0)</f>
        <v>0</v>
      </c>
      <c r="I3640" s="15">
        <f t="shared" si="818"/>
        <v>0.86032894500746537</v>
      </c>
      <c r="J3640" s="15">
        <f t="shared" si="819"/>
        <v>1.0078033906966741</v>
      </c>
      <c r="K3640" s="283">
        <f t="shared" si="824"/>
        <v>0</v>
      </c>
      <c r="L3640" s="283" t="e">
        <f t="shared" si="825"/>
        <v>#N/A</v>
      </c>
      <c r="M3640" s="283">
        <f t="shared" si="826"/>
        <v>0</v>
      </c>
      <c r="N3640" s="283" t="e">
        <f t="shared" si="827"/>
        <v>#N/A</v>
      </c>
      <c r="O3640" s="283">
        <f t="shared" si="828"/>
        <v>0</v>
      </c>
      <c r="P3640" s="21">
        <f t="shared" si="820"/>
        <v>5.0300820493010656E-2</v>
      </c>
      <c r="Q3640" s="21">
        <f t="shared" si="821"/>
        <v>0.84355555031342389</v>
      </c>
      <c r="R3640">
        <f t="shared" si="822"/>
        <v>1.1856283047139096</v>
      </c>
      <c r="S3640" s="296">
        <f t="shared" si="829"/>
        <v>5.0308030464238429E-2</v>
      </c>
      <c r="T3640" s="283">
        <f t="shared" si="830"/>
        <v>5.0308030464238429E-2</v>
      </c>
    </row>
    <row r="3641" spans="1:20" x14ac:dyDescent="0.25">
      <c r="A3641" s="286">
        <v>43252</v>
      </c>
      <c r="B3641" s="1">
        <f t="shared" si="823"/>
        <v>5</v>
      </c>
      <c r="C3641" s="285">
        <v>15</v>
      </c>
      <c r="D3641" t="s">
        <v>716</v>
      </c>
      <c r="E3641" t="s">
        <v>704</v>
      </c>
      <c r="F3641" s="16">
        <v>73</v>
      </c>
      <c r="G3641" t="str">
        <f t="shared" si="817"/>
        <v>Cooling</v>
      </c>
      <c r="H3641" s="283">
        <f>IF(G3641="heating",F3641*Assumptions!M$4+Assumptions!M$7,0)</f>
        <v>0</v>
      </c>
      <c r="I3641" s="15">
        <f t="shared" si="818"/>
        <v>0.85754515037175039</v>
      </c>
      <c r="J3641" s="15">
        <f t="shared" si="819"/>
        <v>1.0078033906966741</v>
      </c>
      <c r="K3641" s="283">
        <f t="shared" si="824"/>
        <v>0</v>
      </c>
      <c r="L3641" s="283" t="e">
        <f t="shared" si="825"/>
        <v>#N/A</v>
      </c>
      <c r="M3641" s="283">
        <f t="shared" si="826"/>
        <v>0</v>
      </c>
      <c r="N3641" s="283" t="e">
        <f t="shared" si="827"/>
        <v>#N/A</v>
      </c>
      <c r="O3641" s="283">
        <f t="shared" si="828"/>
        <v>0</v>
      </c>
      <c r="P3641" s="21">
        <f t="shared" si="820"/>
        <v>5.0300820493010656E-2</v>
      </c>
      <c r="Q3641" s="21">
        <f t="shared" si="821"/>
        <v>0.96592607327566882</v>
      </c>
      <c r="R3641">
        <f t="shared" si="822"/>
        <v>1.1856283047139096</v>
      </c>
      <c r="S3641" s="296">
        <f t="shared" si="829"/>
        <v>5.7605973077291074E-2</v>
      </c>
      <c r="T3641" s="283">
        <f t="shared" si="830"/>
        <v>5.7605973077291074E-2</v>
      </c>
    </row>
    <row r="3642" spans="1:20" x14ac:dyDescent="0.25">
      <c r="A3642" s="286">
        <v>43252</v>
      </c>
      <c r="B3642" s="1">
        <f t="shared" si="823"/>
        <v>5</v>
      </c>
      <c r="C3642" s="285">
        <v>16</v>
      </c>
      <c r="D3642" t="s">
        <v>716</v>
      </c>
      <c r="E3642" t="s">
        <v>704</v>
      </c>
      <c r="F3642" s="16">
        <v>66</v>
      </c>
      <c r="G3642" t="str">
        <f t="shared" si="817"/>
        <v>Cooling</v>
      </c>
      <c r="H3642" s="283">
        <f>IF(G3642="heating",F3642*Assumptions!M$4+Assumptions!M$7,0)</f>
        <v>0</v>
      </c>
      <c r="I3642" s="15">
        <f t="shared" si="818"/>
        <v>0.88344815438260227</v>
      </c>
      <c r="J3642" s="15">
        <f t="shared" si="819"/>
        <v>1.0078033906966741</v>
      </c>
      <c r="K3642" s="283">
        <f t="shared" si="824"/>
        <v>0</v>
      </c>
      <c r="L3642" s="283">
        <f t="shared" si="825"/>
        <v>4.3818232651749627</v>
      </c>
      <c r="M3642" s="283">
        <f t="shared" si="826"/>
        <v>0</v>
      </c>
      <c r="N3642" s="283">
        <f t="shared" si="827"/>
        <v>4.3585758300027857</v>
      </c>
      <c r="O3642" s="283">
        <f t="shared" si="828"/>
        <v>0</v>
      </c>
      <c r="P3642" s="21">
        <f t="shared" si="820"/>
        <v>3.6399980029288459E-2</v>
      </c>
      <c r="Q3642" s="21">
        <f t="shared" si="821"/>
        <v>1.1649354943302594</v>
      </c>
      <c r="R3642">
        <f t="shared" si="822"/>
        <v>1.1856283047139096</v>
      </c>
      <c r="S3642" s="296">
        <f t="shared" si="829"/>
        <v>5.0274942443718731E-2</v>
      </c>
      <c r="T3642" s="283">
        <f t="shared" si="830"/>
        <v>5.0274942443718731E-2</v>
      </c>
    </row>
    <row r="3643" spans="1:20" x14ac:dyDescent="0.25">
      <c r="A3643" s="286">
        <v>43252</v>
      </c>
      <c r="B3643" s="1">
        <f t="shared" si="823"/>
        <v>5</v>
      </c>
      <c r="C3643" s="285">
        <v>17</v>
      </c>
      <c r="D3643" t="s">
        <v>716</v>
      </c>
      <c r="F3643" s="16">
        <v>68</v>
      </c>
      <c r="G3643" t="str">
        <f t="shared" si="817"/>
        <v>Cooling</v>
      </c>
      <c r="H3643" s="283">
        <f>IF(G3643="heating",F3643*Assumptions!M$4+Assumptions!M$7,0)</f>
        <v>0</v>
      </c>
      <c r="I3643" s="15">
        <f t="shared" si="818"/>
        <v>0.94025748850374469</v>
      </c>
      <c r="J3643" s="15">
        <f t="shared" si="819"/>
        <v>1.0078033906966741</v>
      </c>
      <c r="K3643" s="283">
        <f t="shared" si="824"/>
        <v>0</v>
      </c>
      <c r="L3643" s="283">
        <f t="shared" si="825"/>
        <v>4.3818232651749627</v>
      </c>
      <c r="M3643" s="283">
        <f t="shared" si="826"/>
        <v>0</v>
      </c>
      <c r="N3643" s="283">
        <f t="shared" si="827"/>
        <v>4.3585758300027857</v>
      </c>
      <c r="O3643" s="283">
        <f t="shared" si="828"/>
        <v>0</v>
      </c>
      <c r="P3643" s="21">
        <f t="shared" si="820"/>
        <v>3.7256017764001337E-2</v>
      </c>
      <c r="Q3643" s="21">
        <f t="shared" si="821"/>
        <v>1.3521540118753073</v>
      </c>
      <c r="R3643">
        <f t="shared" si="822"/>
        <v>1.1856283047139096</v>
      </c>
      <c r="S3643" s="296">
        <f t="shared" si="829"/>
        <v>5.9727061954049115E-2</v>
      </c>
      <c r="T3643" s="283">
        <f t="shared" si="830"/>
        <v>5.9727061954049115E-2</v>
      </c>
    </row>
    <row r="3644" spans="1:20" x14ac:dyDescent="0.25">
      <c r="A3644" s="286">
        <v>43252</v>
      </c>
      <c r="B3644" s="1">
        <f t="shared" si="823"/>
        <v>5</v>
      </c>
      <c r="C3644" s="285">
        <v>18</v>
      </c>
      <c r="D3644" t="s">
        <v>716</v>
      </c>
      <c r="F3644" s="16">
        <v>66</v>
      </c>
      <c r="G3644" t="str">
        <f t="shared" si="817"/>
        <v>Cooling</v>
      </c>
      <c r="H3644" s="283">
        <f>IF(G3644="heating",F3644*Assumptions!M$4+Assumptions!M$7,0)</f>
        <v>0</v>
      </c>
      <c r="I3644" s="15">
        <f t="shared" si="818"/>
        <v>0.98182363790757687</v>
      </c>
      <c r="J3644" s="15">
        <f t="shared" si="819"/>
        <v>1.0078033906966741</v>
      </c>
      <c r="K3644" s="283">
        <f t="shared" si="824"/>
        <v>0</v>
      </c>
      <c r="L3644" s="283">
        <f t="shared" si="825"/>
        <v>4.3818232651749627</v>
      </c>
      <c r="M3644" s="283">
        <f t="shared" si="826"/>
        <v>0</v>
      </c>
      <c r="N3644" s="283">
        <f t="shared" si="827"/>
        <v>4.3585758300027857</v>
      </c>
      <c r="O3644" s="283">
        <f t="shared" si="828"/>
        <v>0</v>
      </c>
      <c r="P3644" s="21">
        <f t="shared" si="820"/>
        <v>3.6399980029288459E-2</v>
      </c>
      <c r="Q3644" s="21">
        <f t="shared" si="821"/>
        <v>1.5598916921549892</v>
      </c>
      <c r="R3644">
        <f t="shared" si="822"/>
        <v>1.1856283047139096</v>
      </c>
      <c r="S3644" s="296">
        <f t="shared" si="829"/>
        <v>6.7320006492388687E-2</v>
      </c>
      <c r="T3644" s="283">
        <f t="shared" si="830"/>
        <v>6.7320006492388687E-2</v>
      </c>
    </row>
    <row r="3645" spans="1:20" x14ac:dyDescent="0.25">
      <c r="A3645" s="286">
        <v>43252</v>
      </c>
      <c r="B3645" s="1">
        <f t="shared" si="823"/>
        <v>5</v>
      </c>
      <c r="C3645" s="285">
        <v>19</v>
      </c>
      <c r="D3645" t="s">
        <v>716</v>
      </c>
      <c r="F3645" s="16">
        <v>64</v>
      </c>
      <c r="G3645" t="str">
        <f t="shared" si="817"/>
        <v>Cooling</v>
      </c>
      <c r="H3645" s="283">
        <f>IF(G3645="heating",F3645*Assumptions!M$4+Assumptions!M$7,0)</f>
        <v>0</v>
      </c>
      <c r="I3645" s="15">
        <f t="shared" si="818"/>
        <v>0.98418842963438757</v>
      </c>
      <c r="J3645" s="15">
        <f t="shared" si="819"/>
        <v>1.0078033906966741</v>
      </c>
      <c r="K3645" s="283">
        <f t="shared" si="824"/>
        <v>0</v>
      </c>
      <c r="L3645" s="283">
        <f t="shared" si="825"/>
        <v>4.3818232651749627</v>
      </c>
      <c r="M3645" s="283">
        <f t="shared" si="826"/>
        <v>0</v>
      </c>
      <c r="N3645" s="283">
        <f t="shared" si="827"/>
        <v>4.3585758300027857</v>
      </c>
      <c r="O3645" s="283">
        <f t="shared" si="828"/>
        <v>0</v>
      </c>
      <c r="P3645" s="21">
        <f t="shared" si="820"/>
        <v>3.8036447069942136E-2</v>
      </c>
      <c r="Q3645" s="21">
        <f t="shared" si="821"/>
        <v>1.6764212681468484</v>
      </c>
      <c r="R3645">
        <f t="shared" si="822"/>
        <v>1.1856283047139096</v>
      </c>
      <c r="S3645" s="296">
        <f t="shared" si="829"/>
        <v>7.5601717885322162E-2</v>
      </c>
      <c r="T3645" s="283">
        <f t="shared" si="830"/>
        <v>7.5601717885322162E-2</v>
      </c>
    </row>
    <row r="3646" spans="1:20" x14ac:dyDescent="0.25">
      <c r="A3646" s="286">
        <v>43252</v>
      </c>
      <c r="B3646" s="1">
        <f t="shared" si="823"/>
        <v>5</v>
      </c>
      <c r="C3646" s="285">
        <v>20</v>
      </c>
      <c r="D3646" t="s">
        <v>716</v>
      </c>
      <c r="F3646" s="16">
        <v>61</v>
      </c>
      <c r="G3646" t="str">
        <f t="shared" si="817"/>
        <v>Cooling</v>
      </c>
      <c r="H3646" s="283">
        <f>IF(G3646="heating",F3646*Assumptions!M$4+Assumptions!M$7,0)</f>
        <v>0</v>
      </c>
      <c r="I3646" s="15">
        <f t="shared" si="818"/>
        <v>0.97071962311712034</v>
      </c>
      <c r="J3646" s="15">
        <f t="shared" si="819"/>
        <v>1.0078033906966741</v>
      </c>
      <c r="K3646" s="283">
        <f t="shared" si="824"/>
        <v>0</v>
      </c>
      <c r="L3646" s="283">
        <f t="shared" si="825"/>
        <v>4.3818232651749627</v>
      </c>
      <c r="M3646" s="283">
        <f t="shared" si="826"/>
        <v>0</v>
      </c>
      <c r="N3646" s="283">
        <f t="shared" si="827"/>
        <v>4.3585758300027857</v>
      </c>
      <c r="O3646" s="283">
        <f t="shared" si="828"/>
        <v>0</v>
      </c>
      <c r="P3646" s="21">
        <f t="shared" si="820"/>
        <v>4.5164594084734722E-2</v>
      </c>
      <c r="Q3646" s="21">
        <f t="shared" si="821"/>
        <v>1.52436960139122</v>
      </c>
      <c r="R3646">
        <f t="shared" si="822"/>
        <v>1.1856283047139096</v>
      </c>
      <c r="S3646" s="296">
        <f t="shared" si="829"/>
        <v>8.1627585354433221E-2</v>
      </c>
      <c r="T3646" s="283">
        <f t="shared" si="830"/>
        <v>8.1627585354433221E-2</v>
      </c>
    </row>
    <row r="3647" spans="1:20" x14ac:dyDescent="0.25">
      <c r="A3647" s="286">
        <v>43252</v>
      </c>
      <c r="B3647" s="1">
        <f t="shared" si="823"/>
        <v>5</v>
      </c>
      <c r="C3647" s="285">
        <v>21</v>
      </c>
      <c r="D3647" t="s">
        <v>716</v>
      </c>
      <c r="F3647" s="16">
        <v>59</v>
      </c>
      <c r="G3647" t="str">
        <f t="shared" si="817"/>
        <v>Cooling</v>
      </c>
      <c r="H3647" s="283">
        <f>IF(G3647="heating",F3647*Assumptions!M$4+Assumptions!M$7,0)</f>
        <v>0</v>
      </c>
      <c r="I3647" s="15">
        <f t="shared" si="818"/>
        <v>0.95751150862929935</v>
      </c>
      <c r="J3647" s="15">
        <f t="shared" si="819"/>
        <v>1.0078033906966741</v>
      </c>
      <c r="K3647" s="283">
        <f t="shared" si="824"/>
        <v>0</v>
      </c>
      <c r="L3647" s="283">
        <f t="shared" si="825"/>
        <v>4.3182081448486933</v>
      </c>
      <c r="M3647" s="283">
        <f t="shared" si="826"/>
        <v>0</v>
      </c>
      <c r="N3647" s="283">
        <f t="shared" si="827"/>
        <v>4.2355603137647586</v>
      </c>
      <c r="O3647" s="283">
        <f t="shared" si="828"/>
        <v>0</v>
      </c>
      <c r="P3647" s="21">
        <f t="shared" si="820"/>
        <v>2.5000000000000001E-2</v>
      </c>
      <c r="Q3647" s="21">
        <f t="shared" si="821"/>
        <v>1.4448604713749031</v>
      </c>
      <c r="R3647">
        <f t="shared" si="822"/>
        <v>1.1856283047139096</v>
      </c>
      <c r="S3647" s="296">
        <f t="shared" si="829"/>
        <v>4.282668678060917E-2</v>
      </c>
      <c r="T3647" s="283">
        <f t="shared" si="830"/>
        <v>4.282668678060917E-2</v>
      </c>
    </row>
    <row r="3648" spans="1:20" x14ac:dyDescent="0.25">
      <c r="A3648" s="286">
        <v>43252</v>
      </c>
      <c r="B3648" s="1">
        <f t="shared" si="823"/>
        <v>5</v>
      </c>
      <c r="C3648" s="285">
        <v>22</v>
      </c>
      <c r="D3648" t="s">
        <v>716</v>
      </c>
      <c r="F3648" s="16">
        <v>57</v>
      </c>
      <c r="G3648" t="str">
        <f t="shared" si="817"/>
        <v>Cooling</v>
      </c>
      <c r="H3648" s="283">
        <f>IF(G3648="heating",F3648*Assumptions!M$4+Assumptions!M$7,0)</f>
        <v>0</v>
      </c>
      <c r="I3648" s="15">
        <f t="shared" si="818"/>
        <v>0.9426530227543114</v>
      </c>
      <c r="J3648" s="15">
        <f t="shared" si="819"/>
        <v>1.0078033906966741</v>
      </c>
      <c r="K3648" s="283">
        <f t="shared" si="824"/>
        <v>0</v>
      </c>
      <c r="L3648" s="283">
        <f t="shared" si="825"/>
        <v>4.2530692972692208</v>
      </c>
      <c r="M3648" s="283">
        <f t="shared" si="826"/>
        <v>0</v>
      </c>
      <c r="N3648" s="283">
        <f t="shared" si="827"/>
        <v>4.1119599131986844</v>
      </c>
      <c r="O3648" s="283">
        <f t="shared" si="828"/>
        <v>0</v>
      </c>
      <c r="P3648" s="21">
        <f t="shared" si="820"/>
        <v>2.5000000000000001E-2</v>
      </c>
      <c r="Q3648" s="21">
        <f t="shared" si="821"/>
        <v>1.2427137171080138</v>
      </c>
      <c r="R3648">
        <f t="shared" si="822"/>
        <v>1.1856283047139096</v>
      </c>
      <c r="S3648" s="296">
        <f t="shared" si="829"/>
        <v>3.6834913941487385E-2</v>
      </c>
      <c r="T3648" s="283">
        <f t="shared" si="830"/>
        <v>3.6834913941487385E-2</v>
      </c>
    </row>
    <row r="3649" spans="1:20" x14ac:dyDescent="0.25">
      <c r="A3649" s="286">
        <v>43252</v>
      </c>
      <c r="B3649" s="1">
        <f t="shared" si="823"/>
        <v>5</v>
      </c>
      <c r="C3649" s="285">
        <v>23</v>
      </c>
      <c r="D3649" t="s">
        <v>715</v>
      </c>
      <c r="F3649" s="16">
        <v>55</v>
      </c>
      <c r="G3649" t="str">
        <f t="shared" si="817"/>
        <v>Cooling</v>
      </c>
      <c r="H3649" s="283">
        <f>IF(G3649="heating",F3649*Assumptions!M$4+Assumptions!M$7,0)</f>
        <v>0</v>
      </c>
      <c r="I3649" s="15">
        <f t="shared" si="818"/>
        <v>0.94450710149963013</v>
      </c>
      <c r="J3649" s="15">
        <f t="shared" si="819"/>
        <v>1.0078033906966741</v>
      </c>
      <c r="K3649" s="283">
        <f t="shared" si="824"/>
        <v>0</v>
      </c>
      <c r="L3649" s="283">
        <f t="shared" si="825"/>
        <v>4.1851135499983272</v>
      </c>
      <c r="M3649" s="283">
        <f t="shared" si="826"/>
        <v>0</v>
      </c>
      <c r="N3649" s="283">
        <f t="shared" si="827"/>
        <v>3.9876635481217684</v>
      </c>
      <c r="O3649" s="283">
        <f t="shared" si="828"/>
        <v>0</v>
      </c>
      <c r="P3649" s="21">
        <f t="shared" si="820"/>
        <v>2.5000000000000001E-2</v>
      </c>
      <c r="Q3649" s="21">
        <f t="shared" si="821"/>
        <v>1.0297519246597011</v>
      </c>
      <c r="R3649">
        <f t="shared" si="822"/>
        <v>1.1856283047139096</v>
      </c>
      <c r="S3649" s="296">
        <f t="shared" si="829"/>
        <v>3.0522575717754175E-2</v>
      </c>
      <c r="T3649" s="283">
        <f t="shared" si="830"/>
        <v>3.0522575717754175E-2</v>
      </c>
    </row>
    <row r="3650" spans="1:20" x14ac:dyDescent="0.25">
      <c r="A3650" s="286">
        <v>43253</v>
      </c>
      <c r="B3650" s="1">
        <f t="shared" si="823"/>
        <v>6</v>
      </c>
      <c r="C3650" s="285">
        <v>0</v>
      </c>
      <c r="D3650" t="s">
        <v>715</v>
      </c>
      <c r="F3650" s="16">
        <v>55</v>
      </c>
      <c r="G3650" t="str">
        <f t="shared" ref="G3650:G3713" si="831">VLOOKUP(A3650,U$2:W$366,3,FALSE)</f>
        <v>Cooling</v>
      </c>
      <c r="H3650" s="283">
        <f>IF(G3650="heating",F3650*Assumptions!M$4+Assumptions!M$7,0)</f>
        <v>0</v>
      </c>
      <c r="I3650" s="15">
        <f t="shared" ref="I3650:I3713" si="832">VLOOKUP(C3650,AO$2:AQ$25,3,FALSE)</f>
        <v>0.97481507806017154</v>
      </c>
      <c r="J3650" s="15">
        <f t="shared" ref="J3650:J3713" si="833">VLOOKUP(B3650,AS$4:AU$10,3,FALSE)</f>
        <v>0.9885470267915587</v>
      </c>
      <c r="K3650" s="283">
        <f t="shared" si="824"/>
        <v>0</v>
      </c>
      <c r="L3650" s="283">
        <f t="shared" si="825"/>
        <v>4.1851135499983272</v>
      </c>
      <c r="M3650" s="283">
        <f t="shared" si="826"/>
        <v>0</v>
      </c>
      <c r="N3650" s="283">
        <f t="shared" si="827"/>
        <v>3.9876635481217684</v>
      </c>
      <c r="O3650" s="283">
        <f t="shared" si="828"/>
        <v>0</v>
      </c>
      <c r="P3650" s="21">
        <f t="shared" ref="P3650:P3713" si="834">IF(G3650="cooling",IF(F3650&lt;61,0.025,(F3650^2*AX$25+F3650*AY$25+AZ$25)),0)</f>
        <v>2.5000000000000001E-2</v>
      </c>
      <c r="Q3650" s="21">
        <f t="shared" ref="Q3650:Q3713" si="835">VLOOKUP(C3650,BB$2:BC$25,2,FALSE)</f>
        <v>0.90668853391740301</v>
      </c>
      <c r="R3650">
        <f t="shared" ref="R3650:R3713" si="836">VLOOKUP(B3650,AS$4:AV$10,4,FALSE)</f>
        <v>1.0112882868167345</v>
      </c>
      <c r="S3650" s="296">
        <f t="shared" si="829"/>
        <v>2.2923087353542679E-2</v>
      </c>
      <c r="T3650" s="283">
        <f t="shared" si="830"/>
        <v>2.2923087353542679E-2</v>
      </c>
    </row>
    <row r="3651" spans="1:20" x14ac:dyDescent="0.25">
      <c r="A3651" s="286">
        <v>43253</v>
      </c>
      <c r="B3651" s="1">
        <f t="shared" ref="B3651:B3714" si="837">WEEKDAY(A3651,2)</f>
        <v>6</v>
      </c>
      <c r="C3651" s="285">
        <v>1</v>
      </c>
      <c r="D3651" t="s">
        <v>715</v>
      </c>
      <c r="F3651" s="16">
        <v>55</v>
      </c>
      <c r="G3651" t="str">
        <f t="shared" si="831"/>
        <v>Cooling</v>
      </c>
      <c r="H3651" s="283">
        <f>IF(G3651="heating",F3651*Assumptions!M$4+Assumptions!M$7,0)</f>
        <v>0</v>
      </c>
      <c r="I3651" s="15">
        <f t="shared" si="832"/>
        <v>1.012242869806885</v>
      </c>
      <c r="J3651" s="15">
        <f t="shared" si="833"/>
        <v>0.9885470267915587</v>
      </c>
      <c r="K3651" s="283">
        <f t="shared" ref="K3651:K3714" si="838">H3651*I3651*J3651</f>
        <v>0</v>
      </c>
      <c r="L3651" s="283">
        <f t="shared" ref="L3651:L3714" si="839">VLOOKUP(F3651,BL$2:BN$92,2,FALSE)</f>
        <v>4.1851135499983272</v>
      </c>
      <c r="M3651" s="283">
        <f t="shared" ref="M3651:M3714" si="840">IF(G3651="heating",K3651*(L3651*3.412),0)</f>
        <v>0</v>
      </c>
      <c r="N3651" s="283">
        <f t="shared" ref="N3651:N3714" si="841">VLOOKUP(F3651,BL$2:BN$92,3,FALSE)</f>
        <v>3.9876635481217684</v>
      </c>
      <c r="O3651" s="283">
        <f t="shared" ref="O3651:O3714" si="842">IF(F3651&lt;=61,IF(G3651="heating",IF(F3651&gt;=5,K3651*L3651/N3651,0),0),0)</f>
        <v>0</v>
      </c>
      <c r="P3651" s="21">
        <f t="shared" si="834"/>
        <v>2.5000000000000001E-2</v>
      </c>
      <c r="Q3651" s="21">
        <f t="shared" si="835"/>
        <v>0.81803459285312596</v>
      </c>
      <c r="R3651">
        <f t="shared" si="836"/>
        <v>1.0112882868167345</v>
      </c>
      <c r="S3651" s="296">
        <f t="shared" ref="S3651:S3714" si="843">P3651*Q3651*R3651</f>
        <v>2.0681720049081569E-2</v>
      </c>
      <c r="T3651" s="283">
        <f t="shared" ref="T3651:T3714" si="844">K3651+S3651</f>
        <v>2.0681720049081569E-2</v>
      </c>
    </row>
    <row r="3652" spans="1:20" x14ac:dyDescent="0.25">
      <c r="A3652" s="286">
        <v>43253</v>
      </c>
      <c r="B3652" s="1">
        <f t="shared" si="837"/>
        <v>6</v>
      </c>
      <c r="C3652" s="285">
        <v>2</v>
      </c>
      <c r="D3652" t="s">
        <v>715</v>
      </c>
      <c r="F3652" s="16">
        <v>55</v>
      </c>
      <c r="G3652" t="str">
        <f t="shared" si="831"/>
        <v>Cooling</v>
      </c>
      <c r="H3652" s="283">
        <f>IF(G3652="heating",F3652*Assumptions!M$4+Assumptions!M$7,0)</f>
        <v>0</v>
      </c>
      <c r="I3652" s="15">
        <f t="shared" si="832"/>
        <v>1.0509704703585963</v>
      </c>
      <c r="J3652" s="15">
        <f t="shared" si="833"/>
        <v>0.9885470267915587</v>
      </c>
      <c r="K3652" s="283">
        <f t="shared" si="838"/>
        <v>0</v>
      </c>
      <c r="L3652" s="283">
        <f t="shared" si="839"/>
        <v>4.1851135499983272</v>
      </c>
      <c r="M3652" s="283">
        <f t="shared" si="840"/>
        <v>0</v>
      </c>
      <c r="N3652" s="283">
        <f t="shared" si="841"/>
        <v>3.9876635481217684</v>
      </c>
      <c r="O3652" s="283">
        <f t="shared" si="842"/>
        <v>0</v>
      </c>
      <c r="P3652" s="21">
        <f t="shared" si="834"/>
        <v>2.5000000000000001E-2</v>
      </c>
      <c r="Q3652" s="21">
        <f t="shared" si="835"/>
        <v>0.74507607494346417</v>
      </c>
      <c r="R3652">
        <f t="shared" si="836"/>
        <v>1.0112882868167345</v>
      </c>
      <c r="S3652" s="296">
        <f t="shared" si="843"/>
        <v>1.883716768444282E-2</v>
      </c>
      <c r="T3652" s="283">
        <f t="shared" si="844"/>
        <v>1.883716768444282E-2</v>
      </c>
    </row>
    <row r="3653" spans="1:20" x14ac:dyDescent="0.25">
      <c r="A3653" s="286">
        <v>43253</v>
      </c>
      <c r="B3653" s="1">
        <f t="shared" si="837"/>
        <v>6</v>
      </c>
      <c r="C3653" s="285">
        <v>3</v>
      </c>
      <c r="D3653" t="s">
        <v>715</v>
      </c>
      <c r="F3653" s="16">
        <v>55</v>
      </c>
      <c r="G3653" t="str">
        <f t="shared" si="831"/>
        <v>Cooling</v>
      </c>
      <c r="H3653" s="283">
        <f>IF(G3653="heating",F3653*Assumptions!M$4+Assumptions!M$7,0)</f>
        <v>0</v>
      </c>
      <c r="I3653" s="15">
        <f t="shared" si="832"/>
        <v>1.0924036124451033</v>
      </c>
      <c r="J3653" s="15">
        <f t="shared" si="833"/>
        <v>0.9885470267915587</v>
      </c>
      <c r="K3653" s="283">
        <f t="shared" si="838"/>
        <v>0</v>
      </c>
      <c r="L3653" s="283">
        <f t="shared" si="839"/>
        <v>4.1851135499983272</v>
      </c>
      <c r="M3653" s="283">
        <f t="shared" si="840"/>
        <v>0</v>
      </c>
      <c r="N3653" s="283">
        <f t="shared" si="841"/>
        <v>3.9876635481217684</v>
      </c>
      <c r="O3653" s="283">
        <f t="shared" si="842"/>
        <v>0</v>
      </c>
      <c r="P3653" s="21">
        <f t="shared" si="834"/>
        <v>2.5000000000000001E-2</v>
      </c>
      <c r="Q3653" s="21">
        <f t="shared" si="835"/>
        <v>0.69158980876382303</v>
      </c>
      <c r="R3653">
        <f t="shared" si="836"/>
        <v>1.0112882868167345</v>
      </c>
      <c r="S3653" s="296">
        <f t="shared" si="843"/>
        <v>1.7484916822116992E-2</v>
      </c>
      <c r="T3653" s="283">
        <f t="shared" si="844"/>
        <v>1.7484916822116992E-2</v>
      </c>
    </row>
    <row r="3654" spans="1:20" x14ac:dyDescent="0.25">
      <c r="A3654" s="286">
        <v>43253</v>
      </c>
      <c r="B3654" s="1">
        <f t="shared" si="837"/>
        <v>6</v>
      </c>
      <c r="C3654" s="285">
        <v>4</v>
      </c>
      <c r="D3654" t="s">
        <v>715</v>
      </c>
      <c r="F3654" s="16">
        <v>55</v>
      </c>
      <c r="G3654" t="str">
        <f t="shared" si="831"/>
        <v>Cooling</v>
      </c>
      <c r="H3654" s="283">
        <f>IF(G3654="heating",F3654*Assumptions!M$4+Assumptions!M$7,0)</f>
        <v>0</v>
      </c>
      <c r="I3654" s="15">
        <f t="shared" si="832"/>
        <v>1.1348296917927807</v>
      </c>
      <c r="J3654" s="15">
        <f t="shared" si="833"/>
        <v>0.9885470267915587</v>
      </c>
      <c r="K3654" s="283">
        <f t="shared" si="838"/>
        <v>0</v>
      </c>
      <c r="L3654" s="283">
        <f t="shared" si="839"/>
        <v>4.1851135499983272</v>
      </c>
      <c r="M3654" s="283">
        <f t="shared" si="840"/>
        <v>0</v>
      </c>
      <c r="N3654" s="283">
        <f t="shared" si="841"/>
        <v>3.9876635481217684</v>
      </c>
      <c r="O3654" s="283">
        <f t="shared" si="842"/>
        <v>0</v>
      </c>
      <c r="P3654" s="21">
        <f t="shared" si="834"/>
        <v>2.5000000000000001E-2</v>
      </c>
      <c r="Q3654" s="21">
        <f t="shared" si="835"/>
        <v>0.6473875548762833</v>
      </c>
      <c r="R3654">
        <f t="shared" si="836"/>
        <v>1.0112882868167345</v>
      </c>
      <c r="S3654" s="296">
        <f t="shared" si="843"/>
        <v>1.6367386281932784E-2</v>
      </c>
      <c r="T3654" s="283">
        <f t="shared" si="844"/>
        <v>1.6367386281932784E-2</v>
      </c>
    </row>
    <row r="3655" spans="1:20" x14ac:dyDescent="0.25">
      <c r="A3655" s="286">
        <v>43253</v>
      </c>
      <c r="B3655" s="1">
        <f t="shared" si="837"/>
        <v>6</v>
      </c>
      <c r="C3655" s="285">
        <v>5</v>
      </c>
      <c r="D3655" t="s">
        <v>715</v>
      </c>
      <c r="F3655" s="16">
        <v>54</v>
      </c>
      <c r="G3655" t="str">
        <f t="shared" si="831"/>
        <v>Cooling</v>
      </c>
      <c r="H3655" s="283">
        <f>IF(G3655="heating",F3655*Assumptions!M$4+Assumptions!M$7,0)</f>
        <v>0</v>
      </c>
      <c r="I3655" s="15">
        <f t="shared" si="832"/>
        <v>1.1635558681477385</v>
      </c>
      <c r="J3655" s="15">
        <f t="shared" si="833"/>
        <v>0.9885470267915587</v>
      </c>
      <c r="K3655" s="283">
        <f t="shared" si="838"/>
        <v>0</v>
      </c>
      <c r="L3655" s="283">
        <f t="shared" si="839"/>
        <v>4.1559947708987721</v>
      </c>
      <c r="M3655" s="283">
        <f t="shared" si="840"/>
        <v>0</v>
      </c>
      <c r="N3655" s="283">
        <f t="shared" si="841"/>
        <v>3.9259252525022648</v>
      </c>
      <c r="O3655" s="283">
        <f t="shared" si="842"/>
        <v>0</v>
      </c>
      <c r="P3655" s="21">
        <f t="shared" si="834"/>
        <v>2.5000000000000001E-2</v>
      </c>
      <c r="Q3655" s="21">
        <f t="shared" si="835"/>
        <v>0.72139578924615555</v>
      </c>
      <c r="R3655">
        <f t="shared" si="836"/>
        <v>1.0112882868167345</v>
      </c>
      <c r="S3655" s="296">
        <f t="shared" si="843"/>
        <v>1.8238477795588771E-2</v>
      </c>
      <c r="T3655" s="283">
        <f t="shared" si="844"/>
        <v>1.8238477795588771E-2</v>
      </c>
    </row>
    <row r="3656" spans="1:20" x14ac:dyDescent="0.25">
      <c r="A3656" s="286">
        <v>43253</v>
      </c>
      <c r="B3656" s="1">
        <f t="shared" si="837"/>
        <v>6</v>
      </c>
      <c r="C3656" s="285">
        <v>6</v>
      </c>
      <c r="D3656" t="s">
        <v>715</v>
      </c>
      <c r="F3656" s="16">
        <v>55</v>
      </c>
      <c r="G3656" t="str">
        <f t="shared" si="831"/>
        <v>Cooling</v>
      </c>
      <c r="H3656" s="283">
        <f>IF(G3656="heating",F3656*Assumptions!M$4+Assumptions!M$7,0)</f>
        <v>0</v>
      </c>
      <c r="I3656" s="15">
        <f t="shared" si="832"/>
        <v>1.2083911162615524</v>
      </c>
      <c r="J3656" s="15">
        <f t="shared" si="833"/>
        <v>0.9885470267915587</v>
      </c>
      <c r="K3656" s="283">
        <f t="shared" si="838"/>
        <v>0</v>
      </c>
      <c r="L3656" s="283">
        <f t="shared" si="839"/>
        <v>4.1851135499983272</v>
      </c>
      <c r="M3656" s="283">
        <f t="shared" si="840"/>
        <v>0</v>
      </c>
      <c r="N3656" s="283">
        <f t="shared" si="841"/>
        <v>3.9876635481217684</v>
      </c>
      <c r="O3656" s="283">
        <f t="shared" si="842"/>
        <v>0</v>
      </c>
      <c r="P3656" s="21">
        <f t="shared" si="834"/>
        <v>2.5000000000000001E-2</v>
      </c>
      <c r="Q3656" s="21">
        <f t="shared" si="835"/>
        <v>0.87787080972652631</v>
      </c>
      <c r="R3656">
        <f t="shared" si="836"/>
        <v>1.0112882868167345</v>
      </c>
      <c r="S3656" s="296">
        <f t="shared" si="843"/>
        <v>2.2194511680368963E-2</v>
      </c>
      <c r="T3656" s="283">
        <f t="shared" si="844"/>
        <v>2.2194511680368963E-2</v>
      </c>
    </row>
    <row r="3657" spans="1:20" x14ac:dyDescent="0.25">
      <c r="A3657" s="286">
        <v>43253</v>
      </c>
      <c r="B3657" s="1">
        <f t="shared" si="837"/>
        <v>6</v>
      </c>
      <c r="C3657" s="285">
        <v>7</v>
      </c>
      <c r="D3657" t="s">
        <v>715</v>
      </c>
      <c r="F3657" s="16">
        <v>61</v>
      </c>
      <c r="G3657" t="str">
        <f t="shared" si="831"/>
        <v>Cooling</v>
      </c>
      <c r="H3657" s="283">
        <f>IF(G3657="heating",F3657*Assumptions!M$4+Assumptions!M$7,0)</f>
        <v>0</v>
      </c>
      <c r="I3657" s="15">
        <f t="shared" si="832"/>
        <v>1.1637425769249583</v>
      </c>
      <c r="J3657" s="15">
        <f t="shared" si="833"/>
        <v>0.9885470267915587</v>
      </c>
      <c r="K3657" s="283">
        <f t="shared" si="838"/>
        <v>0</v>
      </c>
      <c r="L3657" s="283">
        <f t="shared" si="839"/>
        <v>4.3818232651749627</v>
      </c>
      <c r="M3657" s="283">
        <f t="shared" si="840"/>
        <v>0</v>
      </c>
      <c r="N3657" s="283">
        <f t="shared" si="841"/>
        <v>4.3585758300027857</v>
      </c>
      <c r="O3657" s="283">
        <f t="shared" si="842"/>
        <v>0</v>
      </c>
      <c r="P3657" s="21">
        <f t="shared" si="834"/>
        <v>4.5164594084734722E-2</v>
      </c>
      <c r="Q3657" s="21">
        <f t="shared" si="835"/>
        <v>0.97331382064367777</v>
      </c>
      <c r="R3657">
        <f t="shared" si="836"/>
        <v>1.0112882868167345</v>
      </c>
      <c r="S3657" s="296">
        <f t="shared" si="843"/>
        <v>4.4455549079798845E-2</v>
      </c>
      <c r="T3657" s="283">
        <f t="shared" si="844"/>
        <v>4.4455549079798845E-2</v>
      </c>
    </row>
    <row r="3658" spans="1:20" x14ac:dyDescent="0.25">
      <c r="A3658" s="286">
        <v>43253</v>
      </c>
      <c r="B3658" s="1">
        <f t="shared" si="837"/>
        <v>6</v>
      </c>
      <c r="C3658" s="285">
        <v>8</v>
      </c>
      <c r="D3658" t="s">
        <v>715</v>
      </c>
      <c r="F3658" s="16">
        <v>66</v>
      </c>
      <c r="G3658" t="str">
        <f t="shared" si="831"/>
        <v>Cooling</v>
      </c>
      <c r="H3658" s="283">
        <f>IF(G3658="heating",F3658*Assumptions!M$4+Assumptions!M$7,0)</f>
        <v>0</v>
      </c>
      <c r="I3658" s="15">
        <f t="shared" si="832"/>
        <v>1.094193721037565</v>
      </c>
      <c r="J3658" s="15">
        <f t="shared" si="833"/>
        <v>0.9885470267915587</v>
      </c>
      <c r="K3658" s="283">
        <f t="shared" si="838"/>
        <v>0</v>
      </c>
      <c r="L3658" s="283">
        <f t="shared" si="839"/>
        <v>4.3818232651749627</v>
      </c>
      <c r="M3658" s="283">
        <f t="shared" si="840"/>
        <v>0</v>
      </c>
      <c r="N3658" s="283">
        <f t="shared" si="841"/>
        <v>4.3585758300027857</v>
      </c>
      <c r="O3658" s="283">
        <f t="shared" si="842"/>
        <v>0</v>
      </c>
      <c r="P3658" s="21">
        <f t="shared" si="834"/>
        <v>3.6399980029288459E-2</v>
      </c>
      <c r="Q3658" s="21">
        <f t="shared" si="835"/>
        <v>0.94940007506179924</v>
      </c>
      <c r="R3658">
        <f t="shared" si="836"/>
        <v>1.0112882868167345</v>
      </c>
      <c r="S3658" s="296">
        <f t="shared" si="843"/>
        <v>3.4948246010807357E-2</v>
      </c>
      <c r="T3658" s="283">
        <f t="shared" si="844"/>
        <v>3.4948246010807357E-2</v>
      </c>
    </row>
    <row r="3659" spans="1:20" x14ac:dyDescent="0.25">
      <c r="A3659" s="286">
        <v>43253</v>
      </c>
      <c r="B3659" s="1">
        <f t="shared" si="837"/>
        <v>6</v>
      </c>
      <c r="C3659" s="285">
        <v>9</v>
      </c>
      <c r="D3659" t="s">
        <v>715</v>
      </c>
      <c r="F3659" s="16">
        <v>72</v>
      </c>
      <c r="G3659" t="str">
        <f t="shared" si="831"/>
        <v>Cooling</v>
      </c>
      <c r="H3659" s="283">
        <f>IF(G3659="heating",F3659*Assumptions!M$4+Assumptions!M$7,0)</f>
        <v>0</v>
      </c>
      <c r="I3659" s="15">
        <f t="shared" si="832"/>
        <v>1.0343009000871222</v>
      </c>
      <c r="J3659" s="15">
        <f t="shared" si="833"/>
        <v>0.9885470267915587</v>
      </c>
      <c r="K3659" s="283">
        <f t="shared" si="838"/>
        <v>0</v>
      </c>
      <c r="L3659" s="283" t="e">
        <f t="shared" si="839"/>
        <v>#N/A</v>
      </c>
      <c r="M3659" s="283">
        <f t="shared" si="840"/>
        <v>0</v>
      </c>
      <c r="N3659" s="283" t="e">
        <f t="shared" si="841"/>
        <v>#N/A</v>
      </c>
      <c r="O3659" s="283">
        <f t="shared" si="842"/>
        <v>0</v>
      </c>
      <c r="P3659" s="21">
        <f t="shared" si="834"/>
        <v>4.6445607559525648E-2</v>
      </c>
      <c r="Q3659" s="21">
        <f t="shared" si="835"/>
        <v>0.8408485371888097</v>
      </c>
      <c r="R3659">
        <f t="shared" si="836"/>
        <v>1.0112882868167345</v>
      </c>
      <c r="S3659" s="296">
        <f t="shared" si="843"/>
        <v>3.9494570781159921E-2</v>
      </c>
      <c r="T3659" s="283">
        <f t="shared" si="844"/>
        <v>3.9494570781159921E-2</v>
      </c>
    </row>
    <row r="3660" spans="1:20" x14ac:dyDescent="0.25">
      <c r="A3660" s="286">
        <v>43253</v>
      </c>
      <c r="B3660" s="1">
        <f t="shared" si="837"/>
        <v>6</v>
      </c>
      <c r="C3660" s="285">
        <v>10</v>
      </c>
      <c r="D3660" t="s">
        <v>715</v>
      </c>
      <c r="F3660" s="16">
        <v>73</v>
      </c>
      <c r="G3660" t="str">
        <f t="shared" si="831"/>
        <v>Cooling</v>
      </c>
      <c r="H3660" s="283">
        <f>IF(G3660="heating",F3660*Assumptions!M$4+Assumptions!M$7,0)</f>
        <v>0</v>
      </c>
      <c r="I3660" s="15">
        <f t="shared" si="832"/>
        <v>0.98112329028689171</v>
      </c>
      <c r="J3660" s="15">
        <f t="shared" si="833"/>
        <v>0.9885470267915587</v>
      </c>
      <c r="K3660" s="283">
        <f t="shared" si="838"/>
        <v>0</v>
      </c>
      <c r="L3660" s="283" t="e">
        <f t="shared" si="839"/>
        <v>#N/A</v>
      </c>
      <c r="M3660" s="283">
        <f t="shared" si="840"/>
        <v>0</v>
      </c>
      <c r="N3660" s="283" t="e">
        <f t="shared" si="841"/>
        <v>#N/A</v>
      </c>
      <c r="O3660" s="283">
        <f t="shared" si="842"/>
        <v>0</v>
      </c>
      <c r="P3660" s="21">
        <f t="shared" si="834"/>
        <v>5.0300820493010656E-2</v>
      </c>
      <c r="Q3660" s="21">
        <f t="shared" si="835"/>
        <v>0.74504051125983206</v>
      </c>
      <c r="R3660">
        <f t="shared" si="836"/>
        <v>1.0112882868167345</v>
      </c>
      <c r="S3660" s="296">
        <f t="shared" si="843"/>
        <v>3.7899190535791168E-2</v>
      </c>
      <c r="T3660" s="283">
        <f t="shared" si="844"/>
        <v>3.7899190535791168E-2</v>
      </c>
    </row>
    <row r="3661" spans="1:20" x14ac:dyDescent="0.25">
      <c r="A3661" s="286">
        <v>43253</v>
      </c>
      <c r="B3661" s="1">
        <f t="shared" si="837"/>
        <v>6</v>
      </c>
      <c r="C3661" s="285">
        <v>11</v>
      </c>
      <c r="D3661" t="s">
        <v>715</v>
      </c>
      <c r="F3661" s="16">
        <v>75</v>
      </c>
      <c r="G3661" t="str">
        <f t="shared" si="831"/>
        <v>Cooling</v>
      </c>
      <c r="H3661" s="283">
        <f>IF(G3661="heating",F3661*Assumptions!M$4+Assumptions!M$7,0)</f>
        <v>0</v>
      </c>
      <c r="I3661" s="15">
        <f t="shared" si="832"/>
        <v>0.94956163997961163</v>
      </c>
      <c r="J3661" s="15">
        <f t="shared" si="833"/>
        <v>0.9885470267915587</v>
      </c>
      <c r="K3661" s="283">
        <f t="shared" si="838"/>
        <v>0</v>
      </c>
      <c r="L3661" s="283" t="e">
        <f t="shared" si="839"/>
        <v>#N/A</v>
      </c>
      <c r="M3661" s="283">
        <f t="shared" si="840"/>
        <v>0</v>
      </c>
      <c r="N3661" s="283" t="e">
        <f t="shared" si="841"/>
        <v>#N/A</v>
      </c>
      <c r="O3661" s="283">
        <f t="shared" si="842"/>
        <v>0</v>
      </c>
      <c r="P3661" s="21">
        <f t="shared" si="834"/>
        <v>5.9880624941505811E-2</v>
      </c>
      <c r="Q3661" s="21">
        <f t="shared" si="835"/>
        <v>0.72850690893675296</v>
      </c>
      <c r="R3661">
        <f t="shared" si="836"/>
        <v>1.0112882868167345</v>
      </c>
      <c r="S3661" s="296">
        <f t="shared" si="843"/>
        <v>4.4115882985373951E-2</v>
      </c>
      <c r="T3661" s="283">
        <f t="shared" si="844"/>
        <v>4.4115882985373951E-2</v>
      </c>
    </row>
    <row r="3662" spans="1:20" x14ac:dyDescent="0.25">
      <c r="A3662" s="286">
        <v>43253</v>
      </c>
      <c r="B3662" s="1">
        <f t="shared" si="837"/>
        <v>6</v>
      </c>
      <c r="C3662" s="285">
        <v>12</v>
      </c>
      <c r="D3662" t="s">
        <v>715</v>
      </c>
      <c r="F3662" s="16">
        <v>77</v>
      </c>
      <c r="G3662" t="str">
        <f t="shared" si="831"/>
        <v>Cooling</v>
      </c>
      <c r="H3662" s="283">
        <f>IF(G3662="heating",F3662*Assumptions!M$4+Assumptions!M$7,0)</f>
        <v>0</v>
      </c>
      <c r="I3662" s="15">
        <f t="shared" si="832"/>
        <v>0.91648403420261149</v>
      </c>
      <c r="J3662" s="15">
        <f t="shared" si="833"/>
        <v>0.9885470267915587</v>
      </c>
      <c r="K3662" s="283">
        <f t="shared" si="838"/>
        <v>0</v>
      </c>
      <c r="L3662" s="283" t="e">
        <f t="shared" si="839"/>
        <v>#N/A</v>
      </c>
      <c r="M3662" s="283">
        <f t="shared" si="840"/>
        <v>0</v>
      </c>
      <c r="N3662" s="283" t="e">
        <f t="shared" si="841"/>
        <v>#N/A</v>
      </c>
      <c r="O3662" s="283">
        <f t="shared" si="842"/>
        <v>0</v>
      </c>
      <c r="P3662" s="21">
        <f t="shared" si="834"/>
        <v>7.1952934165366855E-2</v>
      </c>
      <c r="Q3662" s="21">
        <f t="shared" si="835"/>
        <v>0.75910815787401487</v>
      </c>
      <c r="R3662">
        <f t="shared" si="836"/>
        <v>1.0112882868167345</v>
      </c>
      <c r="S3662" s="296">
        <f t="shared" si="843"/>
        <v>5.5236626203316555E-2</v>
      </c>
      <c r="T3662" s="283">
        <f t="shared" si="844"/>
        <v>5.5236626203316555E-2</v>
      </c>
    </row>
    <row r="3663" spans="1:20" x14ac:dyDescent="0.25">
      <c r="A3663" s="286">
        <v>43253</v>
      </c>
      <c r="B3663" s="1">
        <f t="shared" si="837"/>
        <v>6</v>
      </c>
      <c r="C3663" s="285">
        <v>13</v>
      </c>
      <c r="D3663" t="s">
        <v>715</v>
      </c>
      <c r="F3663" s="16">
        <v>79</v>
      </c>
      <c r="G3663" t="str">
        <f t="shared" si="831"/>
        <v>Cooling</v>
      </c>
      <c r="H3663" s="283">
        <f>IF(G3663="heating",F3663*Assumptions!M$4+Assumptions!M$7,0)</f>
        <v>0</v>
      </c>
      <c r="I3663" s="15">
        <f t="shared" si="832"/>
        <v>0.90040206880052787</v>
      </c>
      <c r="J3663" s="15">
        <f t="shared" si="833"/>
        <v>0.9885470267915587</v>
      </c>
      <c r="K3663" s="283">
        <f t="shared" si="838"/>
        <v>0</v>
      </c>
      <c r="L3663" s="283" t="e">
        <f t="shared" si="839"/>
        <v>#N/A</v>
      </c>
      <c r="M3663" s="283">
        <f t="shared" si="840"/>
        <v>0</v>
      </c>
      <c r="N3663" s="283" t="e">
        <f t="shared" si="841"/>
        <v>#N/A</v>
      </c>
      <c r="O3663" s="283">
        <f t="shared" si="842"/>
        <v>0</v>
      </c>
      <c r="P3663" s="21">
        <f t="shared" si="834"/>
        <v>8.6517748164594233E-2</v>
      </c>
      <c r="Q3663" s="21">
        <f t="shared" si="835"/>
        <v>0.79115902007799765</v>
      </c>
      <c r="R3663">
        <f t="shared" si="836"/>
        <v>1.0112882868167345</v>
      </c>
      <c r="S3663" s="296">
        <f t="shared" si="843"/>
        <v>6.9221972152583869E-2</v>
      </c>
      <c r="T3663" s="283">
        <f t="shared" si="844"/>
        <v>6.9221972152583869E-2</v>
      </c>
    </row>
    <row r="3664" spans="1:20" x14ac:dyDescent="0.25">
      <c r="A3664" s="286">
        <v>43253</v>
      </c>
      <c r="B3664" s="1">
        <f t="shared" si="837"/>
        <v>6</v>
      </c>
      <c r="C3664" s="285">
        <v>14</v>
      </c>
      <c r="D3664" t="s">
        <v>715</v>
      </c>
      <c r="F3664" s="16">
        <v>81</v>
      </c>
      <c r="G3664" t="str">
        <f t="shared" si="831"/>
        <v>Cooling</v>
      </c>
      <c r="H3664" s="283">
        <f>IF(G3664="heating",F3664*Assumptions!M$4+Assumptions!M$7,0)</f>
        <v>0</v>
      </c>
      <c r="I3664" s="15">
        <f t="shared" si="832"/>
        <v>0.86032894500746537</v>
      </c>
      <c r="J3664" s="15">
        <f t="shared" si="833"/>
        <v>0.9885470267915587</v>
      </c>
      <c r="K3664" s="283">
        <f t="shared" si="838"/>
        <v>0</v>
      </c>
      <c r="L3664" s="283" t="e">
        <f t="shared" si="839"/>
        <v>#N/A</v>
      </c>
      <c r="M3664" s="283">
        <f t="shared" si="840"/>
        <v>0</v>
      </c>
      <c r="N3664" s="283" t="e">
        <f t="shared" si="841"/>
        <v>#N/A</v>
      </c>
      <c r="O3664" s="283">
        <f t="shared" si="842"/>
        <v>0</v>
      </c>
      <c r="P3664" s="21">
        <f t="shared" si="834"/>
        <v>0.10357506693918861</v>
      </c>
      <c r="Q3664" s="21">
        <f t="shared" si="835"/>
        <v>0.84355555031342389</v>
      </c>
      <c r="R3664">
        <f t="shared" si="836"/>
        <v>1.0112882868167345</v>
      </c>
      <c r="S3664" s="296">
        <f t="shared" si="843"/>
        <v>8.8357595139597511E-2</v>
      </c>
      <c r="T3664" s="283">
        <f t="shared" si="844"/>
        <v>8.8357595139597511E-2</v>
      </c>
    </row>
    <row r="3665" spans="1:20" x14ac:dyDescent="0.25">
      <c r="A3665" s="286">
        <v>43253</v>
      </c>
      <c r="B3665" s="1">
        <f t="shared" si="837"/>
        <v>6</v>
      </c>
      <c r="C3665" s="285">
        <v>15</v>
      </c>
      <c r="D3665" t="s">
        <v>715</v>
      </c>
      <c r="F3665" s="16">
        <v>81</v>
      </c>
      <c r="G3665" t="str">
        <f t="shared" si="831"/>
        <v>Cooling</v>
      </c>
      <c r="H3665" s="283">
        <f>IF(G3665="heating",F3665*Assumptions!M$4+Assumptions!M$7,0)</f>
        <v>0</v>
      </c>
      <c r="I3665" s="15">
        <f t="shared" si="832"/>
        <v>0.85754515037175039</v>
      </c>
      <c r="J3665" s="15">
        <f t="shared" si="833"/>
        <v>0.9885470267915587</v>
      </c>
      <c r="K3665" s="283">
        <f t="shared" si="838"/>
        <v>0</v>
      </c>
      <c r="L3665" s="283" t="e">
        <f t="shared" si="839"/>
        <v>#N/A</v>
      </c>
      <c r="M3665" s="283">
        <f t="shared" si="840"/>
        <v>0</v>
      </c>
      <c r="N3665" s="283" t="e">
        <f t="shared" si="841"/>
        <v>#N/A</v>
      </c>
      <c r="O3665" s="283">
        <f t="shared" si="842"/>
        <v>0</v>
      </c>
      <c r="P3665" s="21">
        <f t="shared" si="834"/>
        <v>0.10357506693918861</v>
      </c>
      <c r="Q3665" s="21">
        <f t="shared" si="835"/>
        <v>0.96592607327566882</v>
      </c>
      <c r="R3665">
        <f t="shared" si="836"/>
        <v>1.0112882868167345</v>
      </c>
      <c r="S3665" s="296">
        <f t="shared" si="843"/>
        <v>0.10117520403435437</v>
      </c>
      <c r="T3665" s="283">
        <f t="shared" si="844"/>
        <v>0.10117520403435437</v>
      </c>
    </row>
    <row r="3666" spans="1:20" x14ac:dyDescent="0.25">
      <c r="A3666" s="286">
        <v>43253</v>
      </c>
      <c r="B3666" s="1">
        <f t="shared" si="837"/>
        <v>6</v>
      </c>
      <c r="C3666" s="285">
        <v>16</v>
      </c>
      <c r="D3666" t="s">
        <v>715</v>
      </c>
      <c r="F3666" s="16">
        <v>79</v>
      </c>
      <c r="G3666" t="str">
        <f t="shared" si="831"/>
        <v>Cooling</v>
      </c>
      <c r="H3666" s="283">
        <f>IF(G3666="heating",F3666*Assumptions!M$4+Assumptions!M$7,0)</f>
        <v>0</v>
      </c>
      <c r="I3666" s="15">
        <f t="shared" si="832"/>
        <v>0.88344815438260227</v>
      </c>
      <c r="J3666" s="15">
        <f t="shared" si="833"/>
        <v>0.9885470267915587</v>
      </c>
      <c r="K3666" s="283">
        <f t="shared" si="838"/>
        <v>0</v>
      </c>
      <c r="L3666" s="283" t="e">
        <f t="shared" si="839"/>
        <v>#N/A</v>
      </c>
      <c r="M3666" s="283">
        <f t="shared" si="840"/>
        <v>0</v>
      </c>
      <c r="N3666" s="283" t="e">
        <f t="shared" si="841"/>
        <v>#N/A</v>
      </c>
      <c r="O3666" s="283">
        <f t="shared" si="842"/>
        <v>0</v>
      </c>
      <c r="P3666" s="21">
        <f t="shared" si="834"/>
        <v>8.6517748164594233E-2</v>
      </c>
      <c r="Q3666" s="21">
        <f t="shared" si="835"/>
        <v>1.1649354943302594</v>
      </c>
      <c r="R3666">
        <f t="shared" si="836"/>
        <v>1.0112882868167345</v>
      </c>
      <c r="S3666" s="296">
        <f t="shared" si="843"/>
        <v>0.10192531501459189</v>
      </c>
      <c r="T3666" s="283">
        <f t="shared" si="844"/>
        <v>0.10192531501459189</v>
      </c>
    </row>
    <row r="3667" spans="1:20" x14ac:dyDescent="0.25">
      <c r="A3667" s="286">
        <v>43253</v>
      </c>
      <c r="B3667" s="1">
        <f t="shared" si="837"/>
        <v>6</v>
      </c>
      <c r="C3667" s="285">
        <v>17</v>
      </c>
      <c r="D3667" t="s">
        <v>715</v>
      </c>
      <c r="F3667" s="16">
        <v>79</v>
      </c>
      <c r="G3667" t="str">
        <f t="shared" si="831"/>
        <v>Cooling</v>
      </c>
      <c r="H3667" s="283">
        <f>IF(G3667="heating",F3667*Assumptions!M$4+Assumptions!M$7,0)</f>
        <v>0</v>
      </c>
      <c r="I3667" s="15">
        <f t="shared" si="832"/>
        <v>0.94025748850374469</v>
      </c>
      <c r="J3667" s="15">
        <f t="shared" si="833"/>
        <v>0.9885470267915587</v>
      </c>
      <c r="K3667" s="283">
        <f t="shared" si="838"/>
        <v>0</v>
      </c>
      <c r="L3667" s="283" t="e">
        <f t="shared" si="839"/>
        <v>#N/A</v>
      </c>
      <c r="M3667" s="283">
        <f t="shared" si="840"/>
        <v>0</v>
      </c>
      <c r="N3667" s="283" t="e">
        <f t="shared" si="841"/>
        <v>#N/A</v>
      </c>
      <c r="O3667" s="283">
        <f t="shared" si="842"/>
        <v>0</v>
      </c>
      <c r="P3667" s="21">
        <f t="shared" si="834"/>
        <v>8.6517748164594233E-2</v>
      </c>
      <c r="Q3667" s="21">
        <f t="shared" si="835"/>
        <v>1.3521540118753073</v>
      </c>
      <c r="R3667">
        <f t="shared" si="836"/>
        <v>1.0112882868167345</v>
      </c>
      <c r="S3667" s="296">
        <f t="shared" si="843"/>
        <v>0.11830588412783245</v>
      </c>
      <c r="T3667" s="283">
        <f t="shared" si="844"/>
        <v>0.11830588412783245</v>
      </c>
    </row>
    <row r="3668" spans="1:20" x14ac:dyDescent="0.25">
      <c r="A3668" s="286">
        <v>43253</v>
      </c>
      <c r="B3668" s="1">
        <f t="shared" si="837"/>
        <v>6</v>
      </c>
      <c r="C3668" s="285">
        <v>18</v>
      </c>
      <c r="D3668" t="s">
        <v>715</v>
      </c>
      <c r="F3668" s="16">
        <v>75</v>
      </c>
      <c r="G3668" t="str">
        <f t="shared" si="831"/>
        <v>Cooling</v>
      </c>
      <c r="H3668" s="283">
        <f>IF(G3668="heating",F3668*Assumptions!M$4+Assumptions!M$7,0)</f>
        <v>0</v>
      </c>
      <c r="I3668" s="15">
        <f t="shared" si="832"/>
        <v>0.98182363790757687</v>
      </c>
      <c r="J3668" s="15">
        <f t="shared" si="833"/>
        <v>0.9885470267915587</v>
      </c>
      <c r="K3668" s="283">
        <f t="shared" si="838"/>
        <v>0</v>
      </c>
      <c r="L3668" s="283" t="e">
        <f t="shared" si="839"/>
        <v>#N/A</v>
      </c>
      <c r="M3668" s="283">
        <f t="shared" si="840"/>
        <v>0</v>
      </c>
      <c r="N3668" s="283" t="e">
        <f t="shared" si="841"/>
        <v>#N/A</v>
      </c>
      <c r="O3668" s="283">
        <f t="shared" si="842"/>
        <v>0</v>
      </c>
      <c r="P3668" s="21">
        <f t="shared" si="834"/>
        <v>5.9880624941505811E-2</v>
      </c>
      <c r="Q3668" s="21">
        <f t="shared" si="835"/>
        <v>1.5598916921549892</v>
      </c>
      <c r="R3668">
        <f t="shared" si="836"/>
        <v>1.0112882868167345</v>
      </c>
      <c r="S3668" s="296">
        <f t="shared" si="843"/>
        <v>9.4461697640455589E-2</v>
      </c>
      <c r="T3668" s="283">
        <f t="shared" si="844"/>
        <v>9.4461697640455589E-2</v>
      </c>
    </row>
    <row r="3669" spans="1:20" x14ac:dyDescent="0.25">
      <c r="A3669" s="286">
        <v>43253</v>
      </c>
      <c r="B3669" s="1">
        <f t="shared" si="837"/>
        <v>6</v>
      </c>
      <c r="C3669" s="285">
        <v>19</v>
      </c>
      <c r="D3669" t="s">
        <v>715</v>
      </c>
      <c r="F3669" s="16">
        <v>72</v>
      </c>
      <c r="G3669" t="str">
        <f t="shared" si="831"/>
        <v>Cooling</v>
      </c>
      <c r="H3669" s="283">
        <f>IF(G3669="heating",F3669*Assumptions!M$4+Assumptions!M$7,0)</f>
        <v>0</v>
      </c>
      <c r="I3669" s="15">
        <f t="shared" si="832"/>
        <v>0.98418842963438757</v>
      </c>
      <c r="J3669" s="15">
        <f t="shared" si="833"/>
        <v>0.9885470267915587</v>
      </c>
      <c r="K3669" s="283">
        <f t="shared" si="838"/>
        <v>0</v>
      </c>
      <c r="L3669" s="283" t="e">
        <f t="shared" si="839"/>
        <v>#N/A</v>
      </c>
      <c r="M3669" s="283">
        <f t="shared" si="840"/>
        <v>0</v>
      </c>
      <c r="N3669" s="283" t="e">
        <f t="shared" si="841"/>
        <v>#N/A</v>
      </c>
      <c r="O3669" s="283">
        <f t="shared" si="842"/>
        <v>0</v>
      </c>
      <c r="P3669" s="21">
        <f t="shared" si="834"/>
        <v>4.6445607559525648E-2</v>
      </c>
      <c r="Q3669" s="21">
        <f t="shared" si="835"/>
        <v>1.6764212681468484</v>
      </c>
      <c r="R3669">
        <f t="shared" si="836"/>
        <v>1.0112882868167345</v>
      </c>
      <c r="S3669" s="296">
        <f t="shared" si="843"/>
        <v>7.874133747704963E-2</v>
      </c>
      <c r="T3669" s="283">
        <f t="shared" si="844"/>
        <v>7.874133747704963E-2</v>
      </c>
    </row>
    <row r="3670" spans="1:20" x14ac:dyDescent="0.25">
      <c r="A3670" s="286">
        <v>43253</v>
      </c>
      <c r="B3670" s="1">
        <f t="shared" si="837"/>
        <v>6</v>
      </c>
      <c r="C3670" s="285">
        <v>20</v>
      </c>
      <c r="D3670" t="s">
        <v>715</v>
      </c>
      <c r="F3670" s="16">
        <v>68</v>
      </c>
      <c r="G3670" t="str">
        <f t="shared" si="831"/>
        <v>Cooling</v>
      </c>
      <c r="H3670" s="283">
        <f>IF(G3670="heating",F3670*Assumptions!M$4+Assumptions!M$7,0)</f>
        <v>0</v>
      </c>
      <c r="I3670" s="15">
        <f t="shared" si="832"/>
        <v>0.97071962311712034</v>
      </c>
      <c r="J3670" s="15">
        <f t="shared" si="833"/>
        <v>0.9885470267915587</v>
      </c>
      <c r="K3670" s="283">
        <f t="shared" si="838"/>
        <v>0</v>
      </c>
      <c r="L3670" s="283">
        <f t="shared" si="839"/>
        <v>4.3818232651749627</v>
      </c>
      <c r="M3670" s="283">
        <f t="shared" si="840"/>
        <v>0</v>
      </c>
      <c r="N3670" s="283">
        <f t="shared" si="841"/>
        <v>4.3585758300027857</v>
      </c>
      <c r="O3670" s="283">
        <f t="shared" si="842"/>
        <v>0</v>
      </c>
      <c r="P3670" s="21">
        <f t="shared" si="834"/>
        <v>3.7256017764001337E-2</v>
      </c>
      <c r="Q3670" s="21">
        <f t="shared" si="835"/>
        <v>1.52436960139122</v>
      </c>
      <c r="R3670">
        <f t="shared" si="836"/>
        <v>1.0112882868167345</v>
      </c>
      <c r="S3670" s="296">
        <f t="shared" si="843"/>
        <v>5.7433024666638785E-2</v>
      </c>
      <c r="T3670" s="283">
        <f t="shared" si="844"/>
        <v>5.7433024666638785E-2</v>
      </c>
    </row>
    <row r="3671" spans="1:20" x14ac:dyDescent="0.25">
      <c r="A3671" s="286">
        <v>43253</v>
      </c>
      <c r="B3671" s="1">
        <f t="shared" si="837"/>
        <v>6</v>
      </c>
      <c r="C3671" s="285">
        <v>21</v>
      </c>
      <c r="D3671" t="s">
        <v>715</v>
      </c>
      <c r="F3671" s="16">
        <v>68</v>
      </c>
      <c r="G3671" t="str">
        <f t="shared" si="831"/>
        <v>Cooling</v>
      </c>
      <c r="H3671" s="283">
        <f>IF(G3671="heating",F3671*Assumptions!M$4+Assumptions!M$7,0)</f>
        <v>0</v>
      </c>
      <c r="I3671" s="15">
        <f t="shared" si="832"/>
        <v>0.95751150862929935</v>
      </c>
      <c r="J3671" s="15">
        <f t="shared" si="833"/>
        <v>0.9885470267915587</v>
      </c>
      <c r="K3671" s="283">
        <f t="shared" si="838"/>
        <v>0</v>
      </c>
      <c r="L3671" s="283">
        <f t="shared" si="839"/>
        <v>4.3818232651749627</v>
      </c>
      <c r="M3671" s="283">
        <f t="shared" si="840"/>
        <v>0</v>
      </c>
      <c r="N3671" s="283">
        <f t="shared" si="841"/>
        <v>4.3585758300027857</v>
      </c>
      <c r="O3671" s="283">
        <f t="shared" si="842"/>
        <v>0</v>
      </c>
      <c r="P3671" s="21">
        <f t="shared" si="834"/>
        <v>3.7256017764001337E-2</v>
      </c>
      <c r="Q3671" s="21">
        <f t="shared" si="835"/>
        <v>1.4448604713749031</v>
      </c>
      <c r="R3671">
        <f t="shared" si="836"/>
        <v>1.0112882868167345</v>
      </c>
      <c r="S3671" s="296">
        <f t="shared" si="843"/>
        <v>5.4437393015835375E-2</v>
      </c>
      <c r="T3671" s="283">
        <f t="shared" si="844"/>
        <v>5.4437393015835375E-2</v>
      </c>
    </row>
    <row r="3672" spans="1:20" x14ac:dyDescent="0.25">
      <c r="A3672" s="286">
        <v>43253</v>
      </c>
      <c r="B3672" s="1">
        <f t="shared" si="837"/>
        <v>6</v>
      </c>
      <c r="C3672" s="285">
        <v>22</v>
      </c>
      <c r="D3672" t="s">
        <v>715</v>
      </c>
      <c r="F3672" s="16">
        <v>66</v>
      </c>
      <c r="G3672" t="str">
        <f t="shared" si="831"/>
        <v>Cooling</v>
      </c>
      <c r="H3672" s="283">
        <f>IF(G3672="heating",F3672*Assumptions!M$4+Assumptions!M$7,0)</f>
        <v>0</v>
      </c>
      <c r="I3672" s="15">
        <f t="shared" si="832"/>
        <v>0.9426530227543114</v>
      </c>
      <c r="J3672" s="15">
        <f t="shared" si="833"/>
        <v>0.9885470267915587</v>
      </c>
      <c r="K3672" s="283">
        <f t="shared" si="838"/>
        <v>0</v>
      </c>
      <c r="L3672" s="283">
        <f t="shared" si="839"/>
        <v>4.3818232651749627</v>
      </c>
      <c r="M3672" s="283">
        <f t="shared" si="840"/>
        <v>0</v>
      </c>
      <c r="N3672" s="283">
        <f t="shared" si="841"/>
        <v>4.3585758300027857</v>
      </c>
      <c r="O3672" s="283">
        <f t="shared" si="842"/>
        <v>0</v>
      </c>
      <c r="P3672" s="21">
        <f t="shared" si="834"/>
        <v>3.6399980029288459E-2</v>
      </c>
      <c r="Q3672" s="21">
        <f t="shared" si="835"/>
        <v>1.2427137171080138</v>
      </c>
      <c r="R3672">
        <f t="shared" si="836"/>
        <v>1.0112882868167345</v>
      </c>
      <c r="S3672" s="296">
        <f t="shared" si="843"/>
        <v>4.5745377367564143E-2</v>
      </c>
      <c r="T3672" s="283">
        <f t="shared" si="844"/>
        <v>4.5745377367564143E-2</v>
      </c>
    </row>
    <row r="3673" spans="1:20" x14ac:dyDescent="0.25">
      <c r="A3673" s="286">
        <v>43253</v>
      </c>
      <c r="B3673" s="1">
        <f t="shared" si="837"/>
        <v>6</v>
      </c>
      <c r="C3673" s="285">
        <v>23</v>
      </c>
      <c r="D3673" t="s">
        <v>715</v>
      </c>
      <c r="F3673" s="16">
        <v>64</v>
      </c>
      <c r="G3673" t="str">
        <f t="shared" si="831"/>
        <v>Cooling</v>
      </c>
      <c r="H3673" s="283">
        <f>IF(G3673="heating",F3673*Assumptions!M$4+Assumptions!M$7,0)</f>
        <v>0</v>
      </c>
      <c r="I3673" s="15">
        <f t="shared" si="832"/>
        <v>0.94450710149963013</v>
      </c>
      <c r="J3673" s="15">
        <f t="shared" si="833"/>
        <v>0.9885470267915587</v>
      </c>
      <c r="K3673" s="283">
        <f t="shared" si="838"/>
        <v>0</v>
      </c>
      <c r="L3673" s="283">
        <f t="shared" si="839"/>
        <v>4.3818232651749627</v>
      </c>
      <c r="M3673" s="283">
        <f t="shared" si="840"/>
        <v>0</v>
      </c>
      <c r="N3673" s="283">
        <f t="shared" si="841"/>
        <v>4.3585758300027857</v>
      </c>
      <c r="O3673" s="283">
        <f t="shared" si="842"/>
        <v>0</v>
      </c>
      <c r="P3673" s="21">
        <f t="shared" si="834"/>
        <v>3.8036447069942136E-2</v>
      </c>
      <c r="Q3673" s="21">
        <f t="shared" si="835"/>
        <v>1.0297519246597011</v>
      </c>
      <c r="R3673">
        <f t="shared" si="836"/>
        <v>1.0112882868167345</v>
      </c>
      <c r="S3673" s="296">
        <f t="shared" si="843"/>
        <v>3.9610245376028322E-2</v>
      </c>
      <c r="T3673" s="283">
        <f t="shared" si="844"/>
        <v>3.9610245376028322E-2</v>
      </c>
    </row>
    <row r="3674" spans="1:20" x14ac:dyDescent="0.25">
      <c r="A3674" s="286">
        <v>43254</v>
      </c>
      <c r="B3674" s="1">
        <f t="shared" si="837"/>
        <v>7</v>
      </c>
      <c r="C3674" s="285">
        <v>0</v>
      </c>
      <c r="D3674" t="s">
        <v>715</v>
      </c>
      <c r="F3674" s="16">
        <v>66</v>
      </c>
      <c r="G3674" t="str">
        <f t="shared" si="831"/>
        <v>Cooling</v>
      </c>
      <c r="H3674" s="283">
        <f>IF(G3674="heating",F3674*Assumptions!M$4+Assumptions!M$7,0)</f>
        <v>0</v>
      </c>
      <c r="I3674" s="15">
        <f t="shared" si="832"/>
        <v>0.97481507806017154</v>
      </c>
      <c r="J3674" s="15">
        <f t="shared" si="833"/>
        <v>0.93760781206536892</v>
      </c>
      <c r="K3674" s="283">
        <f t="shared" si="838"/>
        <v>0</v>
      </c>
      <c r="L3674" s="283">
        <f t="shared" si="839"/>
        <v>4.3818232651749627</v>
      </c>
      <c r="M3674" s="283">
        <f t="shared" si="840"/>
        <v>0</v>
      </c>
      <c r="N3674" s="283">
        <f t="shared" si="841"/>
        <v>4.3585758300027857</v>
      </c>
      <c r="O3674" s="283">
        <f t="shared" si="842"/>
        <v>0</v>
      </c>
      <c r="P3674" s="21">
        <f t="shared" si="834"/>
        <v>3.6399980029288459E-2</v>
      </c>
      <c r="Q3674" s="21">
        <f t="shared" si="835"/>
        <v>0.90668853391740301</v>
      </c>
      <c r="R3674">
        <f t="shared" si="836"/>
        <v>1.0096214758538746</v>
      </c>
      <c r="S3674" s="296">
        <f t="shared" si="843"/>
        <v>3.3320986371993162E-2</v>
      </c>
      <c r="T3674" s="283">
        <f t="shared" si="844"/>
        <v>3.3320986371993162E-2</v>
      </c>
    </row>
    <row r="3675" spans="1:20" x14ac:dyDescent="0.25">
      <c r="A3675" s="286">
        <v>43254</v>
      </c>
      <c r="B3675" s="1">
        <f t="shared" si="837"/>
        <v>7</v>
      </c>
      <c r="C3675" s="285">
        <v>1</v>
      </c>
      <c r="D3675" t="s">
        <v>715</v>
      </c>
      <c r="F3675" s="16">
        <v>70</v>
      </c>
      <c r="G3675" t="str">
        <f t="shared" si="831"/>
        <v>Cooling</v>
      </c>
      <c r="H3675" s="283">
        <f>IF(G3675="heating",F3675*Assumptions!M$4+Assumptions!M$7,0)</f>
        <v>0</v>
      </c>
      <c r="I3675" s="15">
        <f t="shared" si="832"/>
        <v>1.012242869806885</v>
      </c>
      <c r="J3675" s="15">
        <f t="shared" si="833"/>
        <v>0.93760781206536892</v>
      </c>
      <c r="K3675" s="283">
        <f t="shared" si="838"/>
        <v>0</v>
      </c>
      <c r="L3675" s="283">
        <f t="shared" si="839"/>
        <v>4.3818232651749627</v>
      </c>
      <c r="M3675" s="283">
        <f t="shared" si="840"/>
        <v>0</v>
      </c>
      <c r="N3675" s="283">
        <f t="shared" si="841"/>
        <v>4.3585758300027857</v>
      </c>
      <c r="O3675" s="283">
        <f t="shared" si="842"/>
        <v>0</v>
      </c>
      <c r="P3675" s="21">
        <f t="shared" si="834"/>
        <v>4.0604560274080326E-2</v>
      </c>
      <c r="Q3675" s="21">
        <f t="shared" si="835"/>
        <v>0.81803459285312596</v>
      </c>
      <c r="R3675">
        <f t="shared" si="836"/>
        <v>1.0096214758538746</v>
      </c>
      <c r="S3675" s="296">
        <f t="shared" si="843"/>
        <v>3.3535521247697576E-2</v>
      </c>
      <c r="T3675" s="283">
        <f t="shared" si="844"/>
        <v>3.3535521247697576E-2</v>
      </c>
    </row>
    <row r="3676" spans="1:20" x14ac:dyDescent="0.25">
      <c r="A3676" s="286">
        <v>43254</v>
      </c>
      <c r="B3676" s="1">
        <f t="shared" si="837"/>
        <v>7</v>
      </c>
      <c r="C3676" s="285">
        <v>2</v>
      </c>
      <c r="D3676" t="s">
        <v>715</v>
      </c>
      <c r="F3676" s="16">
        <v>68</v>
      </c>
      <c r="G3676" t="str">
        <f t="shared" si="831"/>
        <v>Cooling</v>
      </c>
      <c r="H3676" s="283">
        <f>IF(G3676="heating",F3676*Assumptions!M$4+Assumptions!M$7,0)</f>
        <v>0</v>
      </c>
      <c r="I3676" s="15">
        <f t="shared" si="832"/>
        <v>1.0509704703585963</v>
      </c>
      <c r="J3676" s="15">
        <f t="shared" si="833"/>
        <v>0.93760781206536892</v>
      </c>
      <c r="K3676" s="283">
        <f t="shared" si="838"/>
        <v>0</v>
      </c>
      <c r="L3676" s="283">
        <f t="shared" si="839"/>
        <v>4.3818232651749627</v>
      </c>
      <c r="M3676" s="283">
        <f t="shared" si="840"/>
        <v>0</v>
      </c>
      <c r="N3676" s="283">
        <f t="shared" si="841"/>
        <v>4.3585758300027857</v>
      </c>
      <c r="O3676" s="283">
        <f t="shared" si="842"/>
        <v>0</v>
      </c>
      <c r="P3676" s="21">
        <f t="shared" si="834"/>
        <v>3.7256017764001337E-2</v>
      </c>
      <c r="Q3676" s="21">
        <f t="shared" si="835"/>
        <v>0.74507607494346417</v>
      </c>
      <c r="R3676">
        <f t="shared" si="836"/>
        <v>1.0096214758538746</v>
      </c>
      <c r="S3676" s="296">
        <f t="shared" si="843"/>
        <v>2.8025645870407949E-2</v>
      </c>
      <c r="T3676" s="283">
        <f t="shared" si="844"/>
        <v>2.8025645870407949E-2</v>
      </c>
    </row>
    <row r="3677" spans="1:20" x14ac:dyDescent="0.25">
      <c r="A3677" s="286">
        <v>43254</v>
      </c>
      <c r="B3677" s="1">
        <f t="shared" si="837"/>
        <v>7</v>
      </c>
      <c r="C3677" s="285">
        <v>3</v>
      </c>
      <c r="D3677" t="s">
        <v>715</v>
      </c>
      <c r="F3677" s="16">
        <v>66</v>
      </c>
      <c r="G3677" t="str">
        <f t="shared" si="831"/>
        <v>Cooling</v>
      </c>
      <c r="H3677" s="283">
        <f>IF(G3677="heating",F3677*Assumptions!M$4+Assumptions!M$7,0)</f>
        <v>0</v>
      </c>
      <c r="I3677" s="15">
        <f t="shared" si="832"/>
        <v>1.0924036124451033</v>
      </c>
      <c r="J3677" s="15">
        <f t="shared" si="833"/>
        <v>0.93760781206536892</v>
      </c>
      <c r="K3677" s="283">
        <f t="shared" si="838"/>
        <v>0</v>
      </c>
      <c r="L3677" s="283">
        <f t="shared" si="839"/>
        <v>4.3818232651749627</v>
      </c>
      <c r="M3677" s="283">
        <f t="shared" si="840"/>
        <v>0</v>
      </c>
      <c r="N3677" s="283">
        <f t="shared" si="841"/>
        <v>4.3585758300027857</v>
      </c>
      <c r="O3677" s="283">
        <f t="shared" si="842"/>
        <v>0</v>
      </c>
      <c r="P3677" s="21">
        <f t="shared" si="834"/>
        <v>3.6399980029288459E-2</v>
      </c>
      <c r="Q3677" s="21">
        <f t="shared" si="835"/>
        <v>0.69158980876382303</v>
      </c>
      <c r="R3677">
        <f t="shared" si="836"/>
        <v>1.0096214758538746</v>
      </c>
      <c r="S3677" s="296">
        <f t="shared" si="843"/>
        <v>2.5416064867682549E-2</v>
      </c>
      <c r="T3677" s="283">
        <f t="shared" si="844"/>
        <v>2.5416064867682549E-2</v>
      </c>
    </row>
    <row r="3678" spans="1:20" x14ac:dyDescent="0.25">
      <c r="A3678" s="286">
        <v>43254</v>
      </c>
      <c r="B3678" s="1">
        <f t="shared" si="837"/>
        <v>7</v>
      </c>
      <c r="C3678" s="285">
        <v>4</v>
      </c>
      <c r="D3678" t="s">
        <v>715</v>
      </c>
      <c r="F3678" s="16">
        <v>64</v>
      </c>
      <c r="G3678" t="str">
        <f t="shared" si="831"/>
        <v>Cooling</v>
      </c>
      <c r="H3678" s="283">
        <f>IF(G3678="heating",F3678*Assumptions!M$4+Assumptions!M$7,0)</f>
        <v>0</v>
      </c>
      <c r="I3678" s="15">
        <f t="shared" si="832"/>
        <v>1.1348296917927807</v>
      </c>
      <c r="J3678" s="15">
        <f t="shared" si="833"/>
        <v>0.93760781206536892</v>
      </c>
      <c r="K3678" s="283">
        <f t="shared" si="838"/>
        <v>0</v>
      </c>
      <c r="L3678" s="283">
        <f t="shared" si="839"/>
        <v>4.3818232651749627</v>
      </c>
      <c r="M3678" s="283">
        <f t="shared" si="840"/>
        <v>0</v>
      </c>
      <c r="N3678" s="283">
        <f t="shared" si="841"/>
        <v>4.3585758300027857</v>
      </c>
      <c r="O3678" s="283">
        <f t="shared" si="842"/>
        <v>0</v>
      </c>
      <c r="P3678" s="21">
        <f t="shared" si="834"/>
        <v>3.8036447069942136E-2</v>
      </c>
      <c r="Q3678" s="21">
        <f t="shared" si="835"/>
        <v>0.6473875548762833</v>
      </c>
      <c r="R3678">
        <f t="shared" si="836"/>
        <v>1.0096214758538746</v>
      </c>
      <c r="S3678" s="296">
        <f t="shared" si="843"/>
        <v>2.4861244788804016E-2</v>
      </c>
      <c r="T3678" s="283">
        <f t="shared" si="844"/>
        <v>2.4861244788804016E-2</v>
      </c>
    </row>
    <row r="3679" spans="1:20" x14ac:dyDescent="0.25">
      <c r="A3679" s="286">
        <v>43254</v>
      </c>
      <c r="B3679" s="1">
        <f t="shared" si="837"/>
        <v>7</v>
      </c>
      <c r="C3679" s="285">
        <v>5</v>
      </c>
      <c r="D3679" t="s">
        <v>715</v>
      </c>
      <c r="F3679" s="16">
        <v>64</v>
      </c>
      <c r="G3679" t="str">
        <f t="shared" si="831"/>
        <v>Cooling</v>
      </c>
      <c r="H3679" s="283">
        <f>IF(G3679="heating",F3679*Assumptions!M$4+Assumptions!M$7,0)</f>
        <v>0</v>
      </c>
      <c r="I3679" s="15">
        <f t="shared" si="832"/>
        <v>1.1635558681477385</v>
      </c>
      <c r="J3679" s="15">
        <f t="shared" si="833"/>
        <v>0.93760781206536892</v>
      </c>
      <c r="K3679" s="283">
        <f t="shared" si="838"/>
        <v>0</v>
      </c>
      <c r="L3679" s="283">
        <f t="shared" si="839"/>
        <v>4.3818232651749627</v>
      </c>
      <c r="M3679" s="283">
        <f t="shared" si="840"/>
        <v>0</v>
      </c>
      <c r="N3679" s="283">
        <f t="shared" si="841"/>
        <v>4.3585758300027857</v>
      </c>
      <c r="O3679" s="283">
        <f t="shared" si="842"/>
        <v>0</v>
      </c>
      <c r="P3679" s="21">
        <f t="shared" si="834"/>
        <v>3.8036447069942136E-2</v>
      </c>
      <c r="Q3679" s="21">
        <f t="shared" si="835"/>
        <v>0.72139578924615555</v>
      </c>
      <c r="R3679">
        <f t="shared" si="836"/>
        <v>1.0096214758538746</v>
      </c>
      <c r="S3679" s="296">
        <f t="shared" si="843"/>
        <v>2.7703339631680923E-2</v>
      </c>
      <c r="T3679" s="283">
        <f t="shared" si="844"/>
        <v>2.7703339631680923E-2</v>
      </c>
    </row>
    <row r="3680" spans="1:20" x14ac:dyDescent="0.25">
      <c r="A3680" s="286">
        <v>43254</v>
      </c>
      <c r="B3680" s="1">
        <f t="shared" si="837"/>
        <v>7</v>
      </c>
      <c r="C3680" s="285">
        <v>6</v>
      </c>
      <c r="D3680" t="s">
        <v>715</v>
      </c>
      <c r="F3680" s="16">
        <v>66</v>
      </c>
      <c r="G3680" t="str">
        <f t="shared" si="831"/>
        <v>Cooling</v>
      </c>
      <c r="H3680" s="283">
        <f>IF(G3680="heating",F3680*Assumptions!M$4+Assumptions!M$7,0)</f>
        <v>0</v>
      </c>
      <c r="I3680" s="15">
        <f t="shared" si="832"/>
        <v>1.2083911162615524</v>
      </c>
      <c r="J3680" s="15">
        <f t="shared" si="833"/>
        <v>0.93760781206536892</v>
      </c>
      <c r="K3680" s="283">
        <f t="shared" si="838"/>
        <v>0</v>
      </c>
      <c r="L3680" s="283">
        <f t="shared" si="839"/>
        <v>4.3818232651749627</v>
      </c>
      <c r="M3680" s="283">
        <f t="shared" si="840"/>
        <v>0</v>
      </c>
      <c r="N3680" s="283">
        <f t="shared" si="841"/>
        <v>4.3585758300027857</v>
      </c>
      <c r="O3680" s="283">
        <f t="shared" si="842"/>
        <v>0</v>
      </c>
      <c r="P3680" s="21">
        <f t="shared" si="834"/>
        <v>3.6399980029288459E-2</v>
      </c>
      <c r="Q3680" s="21">
        <f t="shared" si="835"/>
        <v>0.87787080972652631</v>
      </c>
      <c r="R3680">
        <f t="shared" si="836"/>
        <v>1.0096214758538746</v>
      </c>
      <c r="S3680" s="296">
        <f t="shared" si="843"/>
        <v>3.22619291995292E-2</v>
      </c>
      <c r="T3680" s="283">
        <f t="shared" si="844"/>
        <v>3.22619291995292E-2</v>
      </c>
    </row>
    <row r="3681" spans="1:20" x14ac:dyDescent="0.25">
      <c r="A3681" s="286">
        <v>43254</v>
      </c>
      <c r="B3681" s="1">
        <f t="shared" si="837"/>
        <v>7</v>
      </c>
      <c r="C3681" s="285">
        <v>7</v>
      </c>
      <c r="D3681" t="s">
        <v>715</v>
      </c>
      <c r="F3681" s="16">
        <v>68</v>
      </c>
      <c r="G3681" t="str">
        <f t="shared" si="831"/>
        <v>Cooling</v>
      </c>
      <c r="H3681" s="283">
        <f>IF(G3681="heating",F3681*Assumptions!M$4+Assumptions!M$7,0)</f>
        <v>0</v>
      </c>
      <c r="I3681" s="15">
        <f t="shared" si="832"/>
        <v>1.1637425769249583</v>
      </c>
      <c r="J3681" s="15">
        <f t="shared" si="833"/>
        <v>0.93760781206536892</v>
      </c>
      <c r="K3681" s="283">
        <f t="shared" si="838"/>
        <v>0</v>
      </c>
      <c r="L3681" s="283">
        <f t="shared" si="839"/>
        <v>4.3818232651749627</v>
      </c>
      <c r="M3681" s="283">
        <f t="shared" si="840"/>
        <v>0</v>
      </c>
      <c r="N3681" s="283">
        <f t="shared" si="841"/>
        <v>4.3585758300027857</v>
      </c>
      <c r="O3681" s="283">
        <f t="shared" si="842"/>
        <v>0</v>
      </c>
      <c r="P3681" s="21">
        <f t="shared" si="834"/>
        <v>3.7256017764001337E-2</v>
      </c>
      <c r="Q3681" s="21">
        <f t="shared" si="835"/>
        <v>0.97331382064367777</v>
      </c>
      <c r="R3681">
        <f t="shared" si="836"/>
        <v>1.0096214758538746</v>
      </c>
      <c r="S3681" s="296">
        <f t="shared" si="843"/>
        <v>3.661068899602405E-2</v>
      </c>
      <c r="T3681" s="283">
        <f t="shared" si="844"/>
        <v>3.661068899602405E-2</v>
      </c>
    </row>
    <row r="3682" spans="1:20" x14ac:dyDescent="0.25">
      <c r="A3682" s="286">
        <v>43254</v>
      </c>
      <c r="B3682" s="1">
        <f t="shared" si="837"/>
        <v>7</v>
      </c>
      <c r="C3682" s="285">
        <v>8</v>
      </c>
      <c r="D3682" t="s">
        <v>715</v>
      </c>
      <c r="F3682" s="16">
        <v>70</v>
      </c>
      <c r="G3682" t="str">
        <f t="shared" si="831"/>
        <v>Cooling</v>
      </c>
      <c r="H3682" s="283">
        <f>IF(G3682="heating",F3682*Assumptions!M$4+Assumptions!M$7,0)</f>
        <v>0</v>
      </c>
      <c r="I3682" s="15">
        <f t="shared" si="832"/>
        <v>1.094193721037565</v>
      </c>
      <c r="J3682" s="15">
        <f t="shared" si="833"/>
        <v>0.93760781206536892</v>
      </c>
      <c r="K3682" s="283">
        <f t="shared" si="838"/>
        <v>0</v>
      </c>
      <c r="L3682" s="283">
        <f t="shared" si="839"/>
        <v>4.3818232651749627</v>
      </c>
      <c r="M3682" s="283">
        <f t="shared" si="840"/>
        <v>0</v>
      </c>
      <c r="N3682" s="283">
        <f t="shared" si="841"/>
        <v>4.3585758300027857</v>
      </c>
      <c r="O3682" s="283">
        <f t="shared" si="842"/>
        <v>0</v>
      </c>
      <c r="P3682" s="21">
        <f t="shared" si="834"/>
        <v>4.0604560274080326E-2</v>
      </c>
      <c r="Q3682" s="21">
        <f t="shared" si="835"/>
        <v>0.94940007506179924</v>
      </c>
      <c r="R3682">
        <f t="shared" si="836"/>
        <v>1.0096214758538746</v>
      </c>
      <c r="S3682" s="296">
        <f t="shared" si="843"/>
        <v>3.892088020233285E-2</v>
      </c>
      <c r="T3682" s="283">
        <f t="shared" si="844"/>
        <v>3.892088020233285E-2</v>
      </c>
    </row>
    <row r="3683" spans="1:20" x14ac:dyDescent="0.25">
      <c r="A3683" s="286">
        <v>43254</v>
      </c>
      <c r="B3683" s="1">
        <f t="shared" si="837"/>
        <v>7</v>
      </c>
      <c r="C3683" s="285">
        <v>9</v>
      </c>
      <c r="D3683" t="s">
        <v>715</v>
      </c>
      <c r="F3683" s="16">
        <v>72</v>
      </c>
      <c r="G3683" t="str">
        <f t="shared" si="831"/>
        <v>Cooling</v>
      </c>
      <c r="H3683" s="283">
        <f>IF(G3683="heating",F3683*Assumptions!M$4+Assumptions!M$7,0)</f>
        <v>0</v>
      </c>
      <c r="I3683" s="15">
        <f t="shared" si="832"/>
        <v>1.0343009000871222</v>
      </c>
      <c r="J3683" s="15">
        <f t="shared" si="833"/>
        <v>0.93760781206536892</v>
      </c>
      <c r="K3683" s="283">
        <f t="shared" si="838"/>
        <v>0</v>
      </c>
      <c r="L3683" s="283" t="e">
        <f t="shared" si="839"/>
        <v>#N/A</v>
      </c>
      <c r="M3683" s="283">
        <f t="shared" si="840"/>
        <v>0</v>
      </c>
      <c r="N3683" s="283" t="e">
        <f t="shared" si="841"/>
        <v>#N/A</v>
      </c>
      <c r="O3683" s="283">
        <f t="shared" si="842"/>
        <v>0</v>
      </c>
      <c r="P3683" s="21">
        <f t="shared" si="834"/>
        <v>4.6445607559525648E-2</v>
      </c>
      <c r="Q3683" s="21">
        <f t="shared" si="835"/>
        <v>0.8408485371888097</v>
      </c>
      <c r="R3683">
        <f t="shared" si="836"/>
        <v>1.0096214758538746</v>
      </c>
      <c r="S3683" s="296">
        <f t="shared" si="843"/>
        <v>3.94294756105645E-2</v>
      </c>
      <c r="T3683" s="283">
        <f t="shared" si="844"/>
        <v>3.94294756105645E-2</v>
      </c>
    </row>
    <row r="3684" spans="1:20" x14ac:dyDescent="0.25">
      <c r="A3684" s="286">
        <v>43254</v>
      </c>
      <c r="B3684" s="1">
        <f t="shared" si="837"/>
        <v>7</v>
      </c>
      <c r="C3684" s="285">
        <v>10</v>
      </c>
      <c r="D3684" t="s">
        <v>715</v>
      </c>
      <c r="F3684" s="16">
        <v>72</v>
      </c>
      <c r="G3684" t="str">
        <f t="shared" si="831"/>
        <v>Cooling</v>
      </c>
      <c r="H3684" s="283">
        <f>IF(G3684="heating",F3684*Assumptions!M$4+Assumptions!M$7,0)</f>
        <v>0</v>
      </c>
      <c r="I3684" s="15">
        <f t="shared" si="832"/>
        <v>0.98112329028689171</v>
      </c>
      <c r="J3684" s="15">
        <f t="shared" si="833"/>
        <v>0.93760781206536892</v>
      </c>
      <c r="K3684" s="283">
        <f t="shared" si="838"/>
        <v>0</v>
      </c>
      <c r="L3684" s="283" t="e">
        <f t="shared" si="839"/>
        <v>#N/A</v>
      </c>
      <c r="M3684" s="283">
        <f t="shared" si="840"/>
        <v>0</v>
      </c>
      <c r="N3684" s="283" t="e">
        <f t="shared" si="841"/>
        <v>#N/A</v>
      </c>
      <c r="O3684" s="283">
        <f t="shared" si="842"/>
        <v>0</v>
      </c>
      <c r="P3684" s="21">
        <f t="shared" si="834"/>
        <v>4.6445607559525648E-2</v>
      </c>
      <c r="Q3684" s="21">
        <f t="shared" si="835"/>
        <v>0.74504051125983206</v>
      </c>
      <c r="R3684">
        <f t="shared" si="836"/>
        <v>1.0096214758538746</v>
      </c>
      <c r="S3684" s="296">
        <f t="shared" si="843"/>
        <v>3.4936799397684681E-2</v>
      </c>
      <c r="T3684" s="283">
        <f t="shared" si="844"/>
        <v>3.4936799397684681E-2</v>
      </c>
    </row>
    <row r="3685" spans="1:20" x14ac:dyDescent="0.25">
      <c r="A3685" s="286">
        <v>43254</v>
      </c>
      <c r="B3685" s="1">
        <f t="shared" si="837"/>
        <v>7</v>
      </c>
      <c r="C3685" s="285">
        <v>11</v>
      </c>
      <c r="D3685" t="s">
        <v>715</v>
      </c>
      <c r="F3685" s="16">
        <v>73</v>
      </c>
      <c r="G3685" t="str">
        <f t="shared" si="831"/>
        <v>Cooling</v>
      </c>
      <c r="H3685" s="283">
        <f>IF(G3685="heating",F3685*Assumptions!M$4+Assumptions!M$7,0)</f>
        <v>0</v>
      </c>
      <c r="I3685" s="15">
        <f t="shared" si="832"/>
        <v>0.94956163997961163</v>
      </c>
      <c r="J3685" s="15">
        <f t="shared" si="833"/>
        <v>0.93760781206536892</v>
      </c>
      <c r="K3685" s="283">
        <f t="shared" si="838"/>
        <v>0</v>
      </c>
      <c r="L3685" s="283" t="e">
        <f t="shared" si="839"/>
        <v>#N/A</v>
      </c>
      <c r="M3685" s="283">
        <f t="shared" si="840"/>
        <v>0</v>
      </c>
      <c r="N3685" s="283" t="e">
        <f t="shared" si="841"/>
        <v>#N/A</v>
      </c>
      <c r="O3685" s="283">
        <f t="shared" si="842"/>
        <v>0</v>
      </c>
      <c r="P3685" s="21">
        <f t="shared" si="834"/>
        <v>5.0300820493010656E-2</v>
      </c>
      <c r="Q3685" s="21">
        <f t="shared" si="835"/>
        <v>0.72850690893675296</v>
      </c>
      <c r="R3685">
        <f t="shared" si="836"/>
        <v>1.0096214758538746</v>
      </c>
      <c r="S3685" s="296">
        <f t="shared" si="843"/>
        <v>3.6997069380612778E-2</v>
      </c>
      <c r="T3685" s="283">
        <f t="shared" si="844"/>
        <v>3.6997069380612778E-2</v>
      </c>
    </row>
    <row r="3686" spans="1:20" x14ac:dyDescent="0.25">
      <c r="A3686" s="286">
        <v>43254</v>
      </c>
      <c r="B3686" s="1">
        <f t="shared" si="837"/>
        <v>7</v>
      </c>
      <c r="C3686" s="285">
        <v>12</v>
      </c>
      <c r="D3686" t="s">
        <v>715</v>
      </c>
      <c r="F3686" s="16">
        <v>73</v>
      </c>
      <c r="G3686" t="str">
        <f t="shared" si="831"/>
        <v>Cooling</v>
      </c>
      <c r="H3686" s="283">
        <f>IF(G3686="heating",F3686*Assumptions!M$4+Assumptions!M$7,0)</f>
        <v>0</v>
      </c>
      <c r="I3686" s="15">
        <f t="shared" si="832"/>
        <v>0.91648403420261149</v>
      </c>
      <c r="J3686" s="15">
        <f t="shared" si="833"/>
        <v>0.93760781206536892</v>
      </c>
      <c r="K3686" s="283">
        <f t="shared" si="838"/>
        <v>0</v>
      </c>
      <c r="L3686" s="283" t="e">
        <f t="shared" si="839"/>
        <v>#N/A</v>
      </c>
      <c r="M3686" s="283">
        <f t="shared" si="840"/>
        <v>0</v>
      </c>
      <c r="N3686" s="283" t="e">
        <f t="shared" si="841"/>
        <v>#N/A</v>
      </c>
      <c r="O3686" s="283">
        <f t="shared" si="842"/>
        <v>0</v>
      </c>
      <c r="P3686" s="21">
        <f t="shared" si="834"/>
        <v>5.0300820493010656E-2</v>
      </c>
      <c r="Q3686" s="21">
        <f t="shared" si="835"/>
        <v>0.75910815787401487</v>
      </c>
      <c r="R3686">
        <f t="shared" si="836"/>
        <v>1.0096214758538746</v>
      </c>
      <c r="S3686" s="296">
        <f t="shared" si="843"/>
        <v>3.8551147339485746E-2</v>
      </c>
      <c r="T3686" s="283">
        <f t="shared" si="844"/>
        <v>3.8551147339485746E-2</v>
      </c>
    </row>
    <row r="3687" spans="1:20" x14ac:dyDescent="0.25">
      <c r="A3687" s="286">
        <v>43254</v>
      </c>
      <c r="B3687" s="1">
        <f t="shared" si="837"/>
        <v>7</v>
      </c>
      <c r="C3687" s="285">
        <v>13</v>
      </c>
      <c r="D3687" t="s">
        <v>715</v>
      </c>
      <c r="F3687" s="16">
        <v>63</v>
      </c>
      <c r="G3687" t="str">
        <f t="shared" si="831"/>
        <v>Cooling</v>
      </c>
      <c r="H3687" s="283">
        <f>IF(G3687="heating",F3687*Assumptions!M$4+Assumptions!M$7,0)</f>
        <v>0</v>
      </c>
      <c r="I3687" s="15">
        <f t="shared" si="832"/>
        <v>0.90040206880052787</v>
      </c>
      <c r="J3687" s="15">
        <f t="shared" si="833"/>
        <v>0.93760781206536892</v>
      </c>
      <c r="K3687" s="283">
        <f t="shared" si="838"/>
        <v>0</v>
      </c>
      <c r="L3687" s="283">
        <f t="shared" si="839"/>
        <v>4.3818232651749627</v>
      </c>
      <c r="M3687" s="283">
        <f t="shared" si="840"/>
        <v>0</v>
      </c>
      <c r="N3687" s="283">
        <f t="shared" si="841"/>
        <v>4.3585758300027857</v>
      </c>
      <c r="O3687" s="283">
        <f t="shared" si="842"/>
        <v>0</v>
      </c>
      <c r="P3687" s="21">
        <f t="shared" si="834"/>
        <v>3.9789369881031433E-2</v>
      </c>
      <c r="Q3687" s="21">
        <f t="shared" si="835"/>
        <v>0.79115902007799765</v>
      </c>
      <c r="R3687">
        <f t="shared" si="836"/>
        <v>1.0096214758538746</v>
      </c>
      <c r="S3687" s="296">
        <f t="shared" si="843"/>
        <v>3.1782600239732742E-2</v>
      </c>
      <c r="T3687" s="283">
        <f t="shared" si="844"/>
        <v>3.1782600239732742E-2</v>
      </c>
    </row>
    <row r="3688" spans="1:20" x14ac:dyDescent="0.25">
      <c r="A3688" s="286">
        <v>43254</v>
      </c>
      <c r="B3688" s="1">
        <f t="shared" si="837"/>
        <v>7</v>
      </c>
      <c r="C3688" s="285">
        <v>14</v>
      </c>
      <c r="D3688" t="s">
        <v>715</v>
      </c>
      <c r="F3688" s="16">
        <v>64</v>
      </c>
      <c r="G3688" t="str">
        <f t="shared" si="831"/>
        <v>Cooling</v>
      </c>
      <c r="H3688" s="283">
        <f>IF(G3688="heating",F3688*Assumptions!M$4+Assumptions!M$7,0)</f>
        <v>0</v>
      </c>
      <c r="I3688" s="15">
        <f t="shared" si="832"/>
        <v>0.86032894500746537</v>
      </c>
      <c r="J3688" s="15">
        <f t="shared" si="833"/>
        <v>0.93760781206536892</v>
      </c>
      <c r="K3688" s="283">
        <f t="shared" si="838"/>
        <v>0</v>
      </c>
      <c r="L3688" s="283">
        <f t="shared" si="839"/>
        <v>4.3818232651749627</v>
      </c>
      <c r="M3688" s="283">
        <f t="shared" si="840"/>
        <v>0</v>
      </c>
      <c r="N3688" s="283">
        <f t="shared" si="841"/>
        <v>4.3585758300027857</v>
      </c>
      <c r="O3688" s="283">
        <f t="shared" si="842"/>
        <v>0</v>
      </c>
      <c r="P3688" s="21">
        <f t="shared" si="834"/>
        <v>3.8036447069942136E-2</v>
      </c>
      <c r="Q3688" s="21">
        <f t="shared" si="835"/>
        <v>0.84355555031342389</v>
      </c>
      <c r="R3688">
        <f t="shared" si="836"/>
        <v>1.0096214758538746</v>
      </c>
      <c r="S3688" s="296">
        <f t="shared" si="843"/>
        <v>3.239456932919272E-2</v>
      </c>
      <c r="T3688" s="283">
        <f t="shared" si="844"/>
        <v>3.239456932919272E-2</v>
      </c>
    </row>
    <row r="3689" spans="1:20" x14ac:dyDescent="0.25">
      <c r="A3689" s="286">
        <v>43254</v>
      </c>
      <c r="B3689" s="1">
        <f t="shared" si="837"/>
        <v>7</v>
      </c>
      <c r="C3689" s="285">
        <v>15</v>
      </c>
      <c r="D3689" t="s">
        <v>715</v>
      </c>
      <c r="F3689" s="16">
        <v>68</v>
      </c>
      <c r="G3689" t="str">
        <f t="shared" si="831"/>
        <v>Cooling</v>
      </c>
      <c r="H3689" s="283">
        <f>IF(G3689="heating",F3689*Assumptions!M$4+Assumptions!M$7,0)</f>
        <v>0</v>
      </c>
      <c r="I3689" s="15">
        <f t="shared" si="832"/>
        <v>0.85754515037175039</v>
      </c>
      <c r="J3689" s="15">
        <f t="shared" si="833"/>
        <v>0.93760781206536892</v>
      </c>
      <c r="K3689" s="283">
        <f t="shared" si="838"/>
        <v>0</v>
      </c>
      <c r="L3689" s="283">
        <f t="shared" si="839"/>
        <v>4.3818232651749627</v>
      </c>
      <c r="M3689" s="283">
        <f t="shared" si="840"/>
        <v>0</v>
      </c>
      <c r="N3689" s="283">
        <f t="shared" si="841"/>
        <v>4.3585758300027857</v>
      </c>
      <c r="O3689" s="283">
        <f t="shared" si="842"/>
        <v>0</v>
      </c>
      <c r="P3689" s="21">
        <f t="shared" si="834"/>
        <v>3.7256017764001337E-2</v>
      </c>
      <c r="Q3689" s="21">
        <f t="shared" si="835"/>
        <v>0.96592607327566882</v>
      </c>
      <c r="R3689">
        <f t="shared" si="836"/>
        <v>1.0096214758538746</v>
      </c>
      <c r="S3689" s="296">
        <f t="shared" si="843"/>
        <v>3.6332802752620554E-2</v>
      </c>
      <c r="T3689" s="283">
        <f t="shared" si="844"/>
        <v>3.6332802752620554E-2</v>
      </c>
    </row>
    <row r="3690" spans="1:20" x14ac:dyDescent="0.25">
      <c r="A3690" s="286">
        <v>43254</v>
      </c>
      <c r="B3690" s="1">
        <f t="shared" si="837"/>
        <v>7</v>
      </c>
      <c r="C3690" s="285">
        <v>16</v>
      </c>
      <c r="D3690" t="s">
        <v>715</v>
      </c>
      <c r="F3690" s="16">
        <v>70</v>
      </c>
      <c r="G3690" t="str">
        <f t="shared" si="831"/>
        <v>Cooling</v>
      </c>
      <c r="H3690" s="283">
        <f>IF(G3690="heating",F3690*Assumptions!M$4+Assumptions!M$7,0)</f>
        <v>0</v>
      </c>
      <c r="I3690" s="15">
        <f t="shared" si="832"/>
        <v>0.88344815438260227</v>
      </c>
      <c r="J3690" s="15">
        <f t="shared" si="833"/>
        <v>0.93760781206536892</v>
      </c>
      <c r="K3690" s="283">
        <f t="shared" si="838"/>
        <v>0</v>
      </c>
      <c r="L3690" s="283">
        <f t="shared" si="839"/>
        <v>4.3818232651749627</v>
      </c>
      <c r="M3690" s="283">
        <f t="shared" si="840"/>
        <v>0</v>
      </c>
      <c r="N3690" s="283">
        <f t="shared" si="841"/>
        <v>4.3585758300027857</v>
      </c>
      <c r="O3690" s="283">
        <f t="shared" si="842"/>
        <v>0</v>
      </c>
      <c r="P3690" s="21">
        <f t="shared" si="834"/>
        <v>4.0604560274080326E-2</v>
      </c>
      <c r="Q3690" s="21">
        <f t="shared" si="835"/>
        <v>1.1649354943302594</v>
      </c>
      <c r="R3690">
        <f t="shared" si="836"/>
        <v>1.0096214758538746</v>
      </c>
      <c r="S3690" s="296">
        <f t="shared" si="843"/>
        <v>4.7756805596757608E-2</v>
      </c>
      <c r="T3690" s="283">
        <f t="shared" si="844"/>
        <v>4.7756805596757608E-2</v>
      </c>
    </row>
    <row r="3691" spans="1:20" x14ac:dyDescent="0.25">
      <c r="A3691" s="286">
        <v>43254</v>
      </c>
      <c r="B3691" s="1">
        <f t="shared" si="837"/>
        <v>7</v>
      </c>
      <c r="C3691" s="285">
        <v>17</v>
      </c>
      <c r="D3691" t="s">
        <v>715</v>
      </c>
      <c r="F3691" s="16">
        <v>70</v>
      </c>
      <c r="G3691" t="str">
        <f t="shared" si="831"/>
        <v>Cooling</v>
      </c>
      <c r="H3691" s="283">
        <f>IF(G3691="heating",F3691*Assumptions!M$4+Assumptions!M$7,0)</f>
        <v>0</v>
      </c>
      <c r="I3691" s="15">
        <f t="shared" si="832"/>
        <v>0.94025748850374469</v>
      </c>
      <c r="J3691" s="15">
        <f t="shared" si="833"/>
        <v>0.93760781206536892</v>
      </c>
      <c r="K3691" s="283">
        <f t="shared" si="838"/>
        <v>0</v>
      </c>
      <c r="L3691" s="283">
        <f t="shared" si="839"/>
        <v>4.3818232651749627</v>
      </c>
      <c r="M3691" s="283">
        <f t="shared" si="840"/>
        <v>0</v>
      </c>
      <c r="N3691" s="283">
        <f t="shared" si="841"/>
        <v>4.3585758300027857</v>
      </c>
      <c r="O3691" s="283">
        <f t="shared" si="842"/>
        <v>0</v>
      </c>
      <c r="P3691" s="21">
        <f t="shared" si="834"/>
        <v>4.0604560274080326E-2</v>
      </c>
      <c r="Q3691" s="21">
        <f t="shared" si="835"/>
        <v>1.3521540118753073</v>
      </c>
      <c r="R3691">
        <f t="shared" si="836"/>
        <v>1.0096214758538746</v>
      </c>
      <c r="S3691" s="296">
        <f t="shared" si="843"/>
        <v>5.5431872920251174E-2</v>
      </c>
      <c r="T3691" s="283">
        <f t="shared" si="844"/>
        <v>5.5431872920251174E-2</v>
      </c>
    </row>
    <row r="3692" spans="1:20" x14ac:dyDescent="0.25">
      <c r="A3692" s="286">
        <v>43254</v>
      </c>
      <c r="B3692" s="1">
        <f t="shared" si="837"/>
        <v>7</v>
      </c>
      <c r="C3692" s="285">
        <v>18</v>
      </c>
      <c r="D3692" t="s">
        <v>715</v>
      </c>
      <c r="F3692" s="16">
        <v>66</v>
      </c>
      <c r="G3692" t="str">
        <f t="shared" si="831"/>
        <v>Cooling</v>
      </c>
      <c r="H3692" s="283">
        <f>IF(G3692="heating",F3692*Assumptions!M$4+Assumptions!M$7,0)</f>
        <v>0</v>
      </c>
      <c r="I3692" s="15">
        <f t="shared" si="832"/>
        <v>0.98182363790757687</v>
      </c>
      <c r="J3692" s="15">
        <f t="shared" si="833"/>
        <v>0.93760781206536892</v>
      </c>
      <c r="K3692" s="283">
        <f t="shared" si="838"/>
        <v>0</v>
      </c>
      <c r="L3692" s="283">
        <f t="shared" si="839"/>
        <v>4.3818232651749627</v>
      </c>
      <c r="M3692" s="283">
        <f t="shared" si="840"/>
        <v>0</v>
      </c>
      <c r="N3692" s="283">
        <f t="shared" si="841"/>
        <v>4.3585758300027857</v>
      </c>
      <c r="O3692" s="283">
        <f t="shared" si="842"/>
        <v>0</v>
      </c>
      <c r="P3692" s="21">
        <f t="shared" si="834"/>
        <v>3.6399980029288459E-2</v>
      </c>
      <c r="Q3692" s="21">
        <f t="shared" si="835"/>
        <v>1.5598916921549892</v>
      </c>
      <c r="R3692">
        <f t="shared" si="836"/>
        <v>1.0096214758538746</v>
      </c>
      <c r="S3692" s="296">
        <f t="shared" si="843"/>
        <v>5.7326334095691489E-2</v>
      </c>
      <c r="T3692" s="283">
        <f t="shared" si="844"/>
        <v>5.7326334095691489E-2</v>
      </c>
    </row>
    <row r="3693" spans="1:20" x14ac:dyDescent="0.25">
      <c r="A3693" s="286">
        <v>43254</v>
      </c>
      <c r="B3693" s="1">
        <f t="shared" si="837"/>
        <v>7</v>
      </c>
      <c r="C3693" s="285">
        <v>19</v>
      </c>
      <c r="D3693" t="s">
        <v>715</v>
      </c>
      <c r="F3693" s="16">
        <v>66</v>
      </c>
      <c r="G3693" t="str">
        <f t="shared" si="831"/>
        <v>Cooling</v>
      </c>
      <c r="H3693" s="283">
        <f>IF(G3693="heating",F3693*Assumptions!M$4+Assumptions!M$7,0)</f>
        <v>0</v>
      </c>
      <c r="I3693" s="15">
        <f t="shared" si="832"/>
        <v>0.98418842963438757</v>
      </c>
      <c r="J3693" s="15">
        <f t="shared" si="833"/>
        <v>0.93760781206536892</v>
      </c>
      <c r="K3693" s="283">
        <f t="shared" si="838"/>
        <v>0</v>
      </c>
      <c r="L3693" s="283">
        <f t="shared" si="839"/>
        <v>4.3818232651749627</v>
      </c>
      <c r="M3693" s="283">
        <f t="shared" si="840"/>
        <v>0</v>
      </c>
      <c r="N3693" s="283">
        <f t="shared" si="841"/>
        <v>4.3585758300027857</v>
      </c>
      <c r="O3693" s="283">
        <f t="shared" si="842"/>
        <v>0</v>
      </c>
      <c r="P3693" s="21">
        <f t="shared" si="834"/>
        <v>3.6399980029288459E-2</v>
      </c>
      <c r="Q3693" s="21">
        <f t="shared" si="835"/>
        <v>1.6764212681468484</v>
      </c>
      <c r="R3693">
        <f t="shared" si="836"/>
        <v>1.0096214758538746</v>
      </c>
      <c r="S3693" s="296">
        <f t="shared" si="843"/>
        <v>6.1608819500886439E-2</v>
      </c>
      <c r="T3693" s="283">
        <f t="shared" si="844"/>
        <v>6.1608819500886439E-2</v>
      </c>
    </row>
    <row r="3694" spans="1:20" x14ac:dyDescent="0.25">
      <c r="A3694" s="286">
        <v>43254</v>
      </c>
      <c r="B3694" s="1">
        <f t="shared" si="837"/>
        <v>7</v>
      </c>
      <c r="C3694" s="285">
        <v>20</v>
      </c>
      <c r="D3694" t="s">
        <v>715</v>
      </c>
      <c r="F3694" s="16">
        <v>63</v>
      </c>
      <c r="G3694" t="str">
        <f t="shared" si="831"/>
        <v>Cooling</v>
      </c>
      <c r="H3694" s="283">
        <f>IF(G3694="heating",F3694*Assumptions!M$4+Assumptions!M$7,0)</f>
        <v>0</v>
      </c>
      <c r="I3694" s="15">
        <f t="shared" si="832"/>
        <v>0.97071962311712034</v>
      </c>
      <c r="J3694" s="15">
        <f t="shared" si="833"/>
        <v>0.93760781206536892</v>
      </c>
      <c r="K3694" s="283">
        <f t="shared" si="838"/>
        <v>0</v>
      </c>
      <c r="L3694" s="283">
        <f t="shared" si="839"/>
        <v>4.3818232651749627</v>
      </c>
      <c r="M3694" s="283">
        <f t="shared" si="840"/>
        <v>0</v>
      </c>
      <c r="N3694" s="283">
        <f t="shared" si="841"/>
        <v>4.3585758300027857</v>
      </c>
      <c r="O3694" s="283">
        <f t="shared" si="842"/>
        <v>0</v>
      </c>
      <c r="P3694" s="21">
        <f t="shared" si="834"/>
        <v>3.9789369881031433E-2</v>
      </c>
      <c r="Q3694" s="21">
        <f t="shared" si="835"/>
        <v>1.52436960139122</v>
      </c>
      <c r="R3694">
        <f t="shared" si="836"/>
        <v>1.0096214758538746</v>
      </c>
      <c r="S3694" s="296">
        <f t="shared" si="843"/>
        <v>6.1237284071970169E-2</v>
      </c>
      <c r="T3694" s="283">
        <f t="shared" si="844"/>
        <v>6.1237284071970169E-2</v>
      </c>
    </row>
    <row r="3695" spans="1:20" x14ac:dyDescent="0.25">
      <c r="A3695" s="286">
        <v>43254</v>
      </c>
      <c r="B3695" s="1">
        <f t="shared" si="837"/>
        <v>7</v>
      </c>
      <c r="C3695" s="285">
        <v>21</v>
      </c>
      <c r="D3695" t="s">
        <v>715</v>
      </c>
      <c r="F3695" s="16">
        <v>61</v>
      </c>
      <c r="G3695" t="str">
        <f t="shared" si="831"/>
        <v>Cooling</v>
      </c>
      <c r="H3695" s="283">
        <f>IF(G3695="heating",F3695*Assumptions!M$4+Assumptions!M$7,0)</f>
        <v>0</v>
      </c>
      <c r="I3695" s="15">
        <f t="shared" si="832"/>
        <v>0.95751150862929935</v>
      </c>
      <c r="J3695" s="15">
        <f t="shared" si="833"/>
        <v>0.93760781206536892</v>
      </c>
      <c r="K3695" s="283">
        <f t="shared" si="838"/>
        <v>0</v>
      </c>
      <c r="L3695" s="283">
        <f t="shared" si="839"/>
        <v>4.3818232651749627</v>
      </c>
      <c r="M3695" s="283">
        <f t="shared" si="840"/>
        <v>0</v>
      </c>
      <c r="N3695" s="283">
        <f t="shared" si="841"/>
        <v>4.3585758300027857</v>
      </c>
      <c r="O3695" s="283">
        <f t="shared" si="842"/>
        <v>0</v>
      </c>
      <c r="P3695" s="21">
        <f t="shared" si="834"/>
        <v>4.5164594084734722E-2</v>
      </c>
      <c r="Q3695" s="21">
        <f t="shared" si="835"/>
        <v>1.4448604713749031</v>
      </c>
      <c r="R3695">
        <f t="shared" si="836"/>
        <v>1.0096214758538746</v>
      </c>
      <c r="S3695" s="296">
        <f t="shared" si="843"/>
        <v>6.588440089088024E-2</v>
      </c>
      <c r="T3695" s="283">
        <f t="shared" si="844"/>
        <v>6.588440089088024E-2</v>
      </c>
    </row>
    <row r="3696" spans="1:20" x14ac:dyDescent="0.25">
      <c r="A3696" s="286">
        <v>43254</v>
      </c>
      <c r="B3696" s="1">
        <f t="shared" si="837"/>
        <v>7</v>
      </c>
      <c r="C3696" s="285">
        <v>22</v>
      </c>
      <c r="D3696" t="s">
        <v>715</v>
      </c>
      <c r="F3696" s="16">
        <v>61</v>
      </c>
      <c r="G3696" t="str">
        <f t="shared" si="831"/>
        <v>Cooling</v>
      </c>
      <c r="H3696" s="283">
        <f>IF(G3696="heating",F3696*Assumptions!M$4+Assumptions!M$7,0)</f>
        <v>0</v>
      </c>
      <c r="I3696" s="15">
        <f t="shared" si="832"/>
        <v>0.9426530227543114</v>
      </c>
      <c r="J3696" s="15">
        <f t="shared" si="833"/>
        <v>0.93760781206536892</v>
      </c>
      <c r="K3696" s="283">
        <f t="shared" si="838"/>
        <v>0</v>
      </c>
      <c r="L3696" s="283">
        <f t="shared" si="839"/>
        <v>4.3818232651749627</v>
      </c>
      <c r="M3696" s="283">
        <f t="shared" si="840"/>
        <v>0</v>
      </c>
      <c r="N3696" s="283">
        <f t="shared" si="841"/>
        <v>4.3585758300027857</v>
      </c>
      <c r="O3696" s="283">
        <f t="shared" si="842"/>
        <v>0</v>
      </c>
      <c r="P3696" s="21">
        <f t="shared" si="834"/>
        <v>4.5164594084734722E-2</v>
      </c>
      <c r="Q3696" s="21">
        <f t="shared" si="835"/>
        <v>1.2427137171080138</v>
      </c>
      <c r="R3696">
        <f t="shared" si="836"/>
        <v>1.0096214758538746</v>
      </c>
      <c r="S3696" s="296">
        <f t="shared" si="843"/>
        <v>5.6666681906405211E-2</v>
      </c>
      <c r="T3696" s="283">
        <f t="shared" si="844"/>
        <v>5.6666681906405211E-2</v>
      </c>
    </row>
    <row r="3697" spans="1:20" x14ac:dyDescent="0.25">
      <c r="A3697" s="286">
        <v>43254</v>
      </c>
      <c r="B3697" s="1">
        <f t="shared" si="837"/>
        <v>7</v>
      </c>
      <c r="C3697" s="285">
        <v>23</v>
      </c>
      <c r="D3697" t="s">
        <v>715</v>
      </c>
      <c r="F3697" s="16">
        <v>59</v>
      </c>
      <c r="G3697" t="str">
        <f t="shared" si="831"/>
        <v>Cooling</v>
      </c>
      <c r="H3697" s="283">
        <f>IF(G3697="heating",F3697*Assumptions!M$4+Assumptions!M$7,0)</f>
        <v>0</v>
      </c>
      <c r="I3697" s="15">
        <f t="shared" si="832"/>
        <v>0.94450710149963013</v>
      </c>
      <c r="J3697" s="15">
        <f t="shared" si="833"/>
        <v>0.93760781206536892</v>
      </c>
      <c r="K3697" s="283">
        <f t="shared" si="838"/>
        <v>0</v>
      </c>
      <c r="L3697" s="283">
        <f t="shared" si="839"/>
        <v>4.3182081448486933</v>
      </c>
      <c r="M3697" s="283">
        <f t="shared" si="840"/>
        <v>0</v>
      </c>
      <c r="N3697" s="283">
        <f t="shared" si="841"/>
        <v>4.2355603137647586</v>
      </c>
      <c r="O3697" s="283">
        <f t="shared" si="842"/>
        <v>0</v>
      </c>
      <c r="P3697" s="21">
        <f t="shared" si="834"/>
        <v>2.5000000000000001E-2</v>
      </c>
      <c r="Q3697" s="21">
        <f t="shared" si="835"/>
        <v>1.0297519246597011</v>
      </c>
      <c r="R3697">
        <f t="shared" si="836"/>
        <v>1.0096214758538746</v>
      </c>
      <c r="S3697" s="296">
        <f t="shared" si="843"/>
        <v>2.5991491448457384E-2</v>
      </c>
      <c r="T3697" s="283">
        <f t="shared" si="844"/>
        <v>2.5991491448457384E-2</v>
      </c>
    </row>
    <row r="3698" spans="1:20" x14ac:dyDescent="0.25">
      <c r="A3698" s="286">
        <v>43255</v>
      </c>
      <c r="B3698" s="1">
        <f t="shared" si="837"/>
        <v>1</v>
      </c>
      <c r="C3698" s="285">
        <v>0</v>
      </c>
      <c r="D3698" t="s">
        <v>715</v>
      </c>
      <c r="F3698" s="16">
        <v>57</v>
      </c>
      <c r="G3698" t="str">
        <f t="shared" si="831"/>
        <v>Cooling</v>
      </c>
      <c r="H3698" s="283">
        <f>IF(G3698="heating",F3698*Assumptions!M$4+Assumptions!M$7,0)</f>
        <v>0</v>
      </c>
      <c r="I3698" s="15">
        <f t="shared" si="832"/>
        <v>0.97481507806017154</v>
      </c>
      <c r="J3698" s="15">
        <f t="shared" si="833"/>
        <v>1.017726725449043</v>
      </c>
      <c r="K3698" s="283">
        <f t="shared" si="838"/>
        <v>0</v>
      </c>
      <c r="L3698" s="283">
        <f t="shared" si="839"/>
        <v>4.2530692972692208</v>
      </c>
      <c r="M3698" s="283">
        <f t="shared" si="840"/>
        <v>0</v>
      </c>
      <c r="N3698" s="283">
        <f t="shared" si="841"/>
        <v>4.1119599131986844</v>
      </c>
      <c r="O3698" s="283">
        <f t="shared" si="842"/>
        <v>0</v>
      </c>
      <c r="P3698" s="21">
        <f t="shared" si="834"/>
        <v>2.5000000000000001E-2</v>
      </c>
      <c r="Q3698" s="21">
        <f t="shared" si="835"/>
        <v>0.90668853391740301</v>
      </c>
      <c r="R3698">
        <f t="shared" si="836"/>
        <v>0.9440993384982781</v>
      </c>
      <c r="S3698" s="296">
        <f t="shared" si="843"/>
        <v>2.1400101127384843E-2</v>
      </c>
      <c r="T3698" s="283">
        <f t="shared" si="844"/>
        <v>2.1400101127384843E-2</v>
      </c>
    </row>
    <row r="3699" spans="1:20" x14ac:dyDescent="0.25">
      <c r="A3699" s="286">
        <v>43255</v>
      </c>
      <c r="B3699" s="1">
        <f t="shared" si="837"/>
        <v>1</v>
      </c>
      <c r="C3699" s="285">
        <v>1</v>
      </c>
      <c r="D3699" t="s">
        <v>715</v>
      </c>
      <c r="F3699" s="16">
        <v>57</v>
      </c>
      <c r="G3699" t="str">
        <f t="shared" si="831"/>
        <v>Cooling</v>
      </c>
      <c r="H3699" s="283">
        <f>IF(G3699="heating",F3699*Assumptions!M$4+Assumptions!M$7,0)</f>
        <v>0</v>
      </c>
      <c r="I3699" s="15">
        <f t="shared" si="832"/>
        <v>1.012242869806885</v>
      </c>
      <c r="J3699" s="15">
        <f t="shared" si="833"/>
        <v>1.017726725449043</v>
      </c>
      <c r="K3699" s="283">
        <f t="shared" si="838"/>
        <v>0</v>
      </c>
      <c r="L3699" s="283">
        <f t="shared" si="839"/>
        <v>4.2530692972692208</v>
      </c>
      <c r="M3699" s="283">
        <f t="shared" si="840"/>
        <v>0</v>
      </c>
      <c r="N3699" s="283">
        <f t="shared" si="841"/>
        <v>4.1119599131986844</v>
      </c>
      <c r="O3699" s="283">
        <f t="shared" si="842"/>
        <v>0</v>
      </c>
      <c r="P3699" s="21">
        <f t="shared" si="834"/>
        <v>2.5000000000000001E-2</v>
      </c>
      <c r="Q3699" s="21">
        <f t="shared" si="835"/>
        <v>0.81803459285312596</v>
      </c>
      <c r="R3699">
        <f t="shared" si="836"/>
        <v>0.9440993384982781</v>
      </c>
      <c r="S3699" s="296">
        <f t="shared" si="843"/>
        <v>1.9307647949533612E-2</v>
      </c>
      <c r="T3699" s="283">
        <f t="shared" si="844"/>
        <v>1.9307647949533612E-2</v>
      </c>
    </row>
    <row r="3700" spans="1:20" x14ac:dyDescent="0.25">
      <c r="A3700" s="286">
        <v>43255</v>
      </c>
      <c r="B3700" s="1">
        <f t="shared" si="837"/>
        <v>1</v>
      </c>
      <c r="C3700" s="285">
        <v>2</v>
      </c>
      <c r="D3700" t="s">
        <v>715</v>
      </c>
      <c r="F3700" s="16">
        <v>57</v>
      </c>
      <c r="G3700" t="str">
        <f t="shared" si="831"/>
        <v>Cooling</v>
      </c>
      <c r="H3700" s="283">
        <f>IF(G3700="heating",F3700*Assumptions!M$4+Assumptions!M$7,0)</f>
        <v>0</v>
      </c>
      <c r="I3700" s="15">
        <f t="shared" si="832"/>
        <v>1.0509704703585963</v>
      </c>
      <c r="J3700" s="15">
        <f t="shared" si="833"/>
        <v>1.017726725449043</v>
      </c>
      <c r="K3700" s="283">
        <f t="shared" si="838"/>
        <v>0</v>
      </c>
      <c r="L3700" s="283">
        <f t="shared" si="839"/>
        <v>4.2530692972692208</v>
      </c>
      <c r="M3700" s="283">
        <f t="shared" si="840"/>
        <v>0</v>
      </c>
      <c r="N3700" s="283">
        <f t="shared" si="841"/>
        <v>4.1119599131986844</v>
      </c>
      <c r="O3700" s="283">
        <f t="shared" si="842"/>
        <v>0</v>
      </c>
      <c r="P3700" s="21">
        <f t="shared" si="834"/>
        <v>2.5000000000000001E-2</v>
      </c>
      <c r="Q3700" s="21">
        <f t="shared" si="835"/>
        <v>0.74507607494346417</v>
      </c>
      <c r="R3700">
        <f t="shared" si="836"/>
        <v>0.9440993384982781</v>
      </c>
      <c r="S3700" s="296">
        <f t="shared" si="843"/>
        <v>1.7585645737125448E-2</v>
      </c>
      <c r="T3700" s="283">
        <f t="shared" si="844"/>
        <v>1.7585645737125448E-2</v>
      </c>
    </row>
    <row r="3701" spans="1:20" x14ac:dyDescent="0.25">
      <c r="A3701" s="286">
        <v>43255</v>
      </c>
      <c r="B3701" s="1">
        <f t="shared" si="837"/>
        <v>1</v>
      </c>
      <c r="C3701" s="285">
        <v>3</v>
      </c>
      <c r="D3701" t="s">
        <v>715</v>
      </c>
      <c r="F3701" s="16">
        <v>57</v>
      </c>
      <c r="G3701" t="str">
        <f t="shared" si="831"/>
        <v>Cooling</v>
      </c>
      <c r="H3701" s="283">
        <f>IF(G3701="heating",F3701*Assumptions!M$4+Assumptions!M$7,0)</f>
        <v>0</v>
      </c>
      <c r="I3701" s="15">
        <f t="shared" si="832"/>
        <v>1.0924036124451033</v>
      </c>
      <c r="J3701" s="15">
        <f t="shared" si="833"/>
        <v>1.017726725449043</v>
      </c>
      <c r="K3701" s="283">
        <f t="shared" si="838"/>
        <v>0</v>
      </c>
      <c r="L3701" s="283">
        <f t="shared" si="839"/>
        <v>4.2530692972692208</v>
      </c>
      <c r="M3701" s="283">
        <f t="shared" si="840"/>
        <v>0</v>
      </c>
      <c r="N3701" s="283">
        <f t="shared" si="841"/>
        <v>4.1119599131986844</v>
      </c>
      <c r="O3701" s="283">
        <f t="shared" si="842"/>
        <v>0</v>
      </c>
      <c r="P3701" s="21">
        <f t="shared" si="834"/>
        <v>2.5000000000000001E-2</v>
      </c>
      <c r="Q3701" s="21">
        <f t="shared" si="835"/>
        <v>0.69158980876382303</v>
      </c>
      <c r="R3701">
        <f t="shared" si="836"/>
        <v>0.9440993384982781</v>
      </c>
      <c r="S3701" s="296">
        <f t="shared" si="843"/>
        <v>1.63232370241519E-2</v>
      </c>
      <c r="T3701" s="283">
        <f t="shared" si="844"/>
        <v>1.63232370241519E-2</v>
      </c>
    </row>
    <row r="3702" spans="1:20" x14ac:dyDescent="0.25">
      <c r="A3702" s="286">
        <v>43255</v>
      </c>
      <c r="B3702" s="1">
        <f t="shared" si="837"/>
        <v>1</v>
      </c>
      <c r="C3702" s="285">
        <v>4</v>
      </c>
      <c r="D3702" t="s">
        <v>715</v>
      </c>
      <c r="F3702" s="16">
        <v>57</v>
      </c>
      <c r="G3702" t="str">
        <f t="shared" si="831"/>
        <v>Cooling</v>
      </c>
      <c r="H3702" s="283">
        <f>IF(G3702="heating",F3702*Assumptions!M$4+Assumptions!M$7,0)</f>
        <v>0</v>
      </c>
      <c r="I3702" s="15">
        <f t="shared" si="832"/>
        <v>1.1348296917927807</v>
      </c>
      <c r="J3702" s="15">
        <f t="shared" si="833"/>
        <v>1.017726725449043</v>
      </c>
      <c r="K3702" s="283">
        <f t="shared" si="838"/>
        <v>0</v>
      </c>
      <c r="L3702" s="283">
        <f t="shared" si="839"/>
        <v>4.2530692972692208</v>
      </c>
      <c r="M3702" s="283">
        <f t="shared" si="840"/>
        <v>0</v>
      </c>
      <c r="N3702" s="283">
        <f t="shared" si="841"/>
        <v>4.1119599131986844</v>
      </c>
      <c r="O3702" s="283">
        <f t="shared" si="842"/>
        <v>0</v>
      </c>
      <c r="P3702" s="21">
        <f t="shared" si="834"/>
        <v>2.5000000000000001E-2</v>
      </c>
      <c r="Q3702" s="21">
        <f t="shared" si="835"/>
        <v>0.6473875548762833</v>
      </c>
      <c r="R3702">
        <f t="shared" si="836"/>
        <v>0.9440993384982781</v>
      </c>
      <c r="S3702" s="296">
        <f t="shared" si="843"/>
        <v>1.5279954057767921E-2</v>
      </c>
      <c r="T3702" s="283">
        <f t="shared" si="844"/>
        <v>1.5279954057767921E-2</v>
      </c>
    </row>
    <row r="3703" spans="1:20" x14ac:dyDescent="0.25">
      <c r="A3703" s="286">
        <v>43255</v>
      </c>
      <c r="B3703" s="1">
        <f t="shared" si="837"/>
        <v>1</v>
      </c>
      <c r="C3703" s="285">
        <v>5</v>
      </c>
      <c r="D3703" t="s">
        <v>715</v>
      </c>
      <c r="F3703" s="16">
        <v>57</v>
      </c>
      <c r="G3703" t="str">
        <f t="shared" si="831"/>
        <v>Cooling</v>
      </c>
      <c r="H3703" s="283">
        <f>IF(G3703="heating",F3703*Assumptions!M$4+Assumptions!M$7,0)</f>
        <v>0</v>
      </c>
      <c r="I3703" s="15">
        <f t="shared" si="832"/>
        <v>1.1635558681477385</v>
      </c>
      <c r="J3703" s="15">
        <f t="shared" si="833"/>
        <v>1.017726725449043</v>
      </c>
      <c r="K3703" s="283">
        <f t="shared" si="838"/>
        <v>0</v>
      </c>
      <c r="L3703" s="283">
        <f t="shared" si="839"/>
        <v>4.2530692972692208</v>
      </c>
      <c r="M3703" s="283">
        <f t="shared" si="840"/>
        <v>0</v>
      </c>
      <c r="N3703" s="283">
        <f t="shared" si="841"/>
        <v>4.1119599131986844</v>
      </c>
      <c r="O3703" s="283">
        <f t="shared" si="842"/>
        <v>0</v>
      </c>
      <c r="P3703" s="21">
        <f t="shared" si="834"/>
        <v>2.5000000000000001E-2</v>
      </c>
      <c r="Q3703" s="21">
        <f t="shared" si="835"/>
        <v>0.72139578924615555</v>
      </c>
      <c r="R3703">
        <f t="shared" si="836"/>
        <v>0.9440993384982781</v>
      </c>
      <c r="S3703" s="296">
        <f t="shared" si="843"/>
        <v>1.702673218556847E-2</v>
      </c>
      <c r="T3703" s="283">
        <f t="shared" si="844"/>
        <v>1.702673218556847E-2</v>
      </c>
    </row>
    <row r="3704" spans="1:20" x14ac:dyDescent="0.25">
      <c r="A3704" s="286">
        <v>43255</v>
      </c>
      <c r="B3704" s="1">
        <f t="shared" si="837"/>
        <v>1</v>
      </c>
      <c r="C3704" s="285">
        <v>6</v>
      </c>
      <c r="D3704" t="s">
        <v>715</v>
      </c>
      <c r="F3704" s="16">
        <v>59</v>
      </c>
      <c r="G3704" t="str">
        <f t="shared" si="831"/>
        <v>Cooling</v>
      </c>
      <c r="H3704" s="283">
        <f>IF(G3704="heating",F3704*Assumptions!M$4+Assumptions!M$7,0)</f>
        <v>0</v>
      </c>
      <c r="I3704" s="15">
        <f t="shared" si="832"/>
        <v>1.2083911162615524</v>
      </c>
      <c r="J3704" s="15">
        <f t="shared" si="833"/>
        <v>1.017726725449043</v>
      </c>
      <c r="K3704" s="283">
        <f t="shared" si="838"/>
        <v>0</v>
      </c>
      <c r="L3704" s="283">
        <f t="shared" si="839"/>
        <v>4.3182081448486933</v>
      </c>
      <c r="M3704" s="283">
        <f t="shared" si="840"/>
        <v>0</v>
      </c>
      <c r="N3704" s="283">
        <f t="shared" si="841"/>
        <v>4.2355603137647586</v>
      </c>
      <c r="O3704" s="283">
        <f t="shared" si="842"/>
        <v>0</v>
      </c>
      <c r="P3704" s="21">
        <f t="shared" si="834"/>
        <v>2.5000000000000001E-2</v>
      </c>
      <c r="Q3704" s="21">
        <f t="shared" si="835"/>
        <v>0.87787080972652631</v>
      </c>
      <c r="R3704">
        <f t="shared" si="836"/>
        <v>0.9440993384982781</v>
      </c>
      <c r="S3704" s="296">
        <f t="shared" si="843"/>
        <v>2.0719931268744034E-2</v>
      </c>
      <c r="T3704" s="283">
        <f t="shared" si="844"/>
        <v>2.0719931268744034E-2</v>
      </c>
    </row>
    <row r="3705" spans="1:20" x14ac:dyDescent="0.25">
      <c r="A3705" s="286">
        <v>43255</v>
      </c>
      <c r="B3705" s="1">
        <f t="shared" si="837"/>
        <v>1</v>
      </c>
      <c r="C3705" s="285">
        <v>7</v>
      </c>
      <c r="D3705" t="s">
        <v>716</v>
      </c>
      <c r="F3705" s="16">
        <v>61</v>
      </c>
      <c r="G3705" t="str">
        <f t="shared" si="831"/>
        <v>Cooling</v>
      </c>
      <c r="H3705" s="283">
        <f>IF(G3705="heating",F3705*Assumptions!M$4+Assumptions!M$7,0)</f>
        <v>0</v>
      </c>
      <c r="I3705" s="15">
        <f t="shared" si="832"/>
        <v>1.1637425769249583</v>
      </c>
      <c r="J3705" s="15">
        <f t="shared" si="833"/>
        <v>1.017726725449043</v>
      </c>
      <c r="K3705" s="283">
        <f t="shared" si="838"/>
        <v>0</v>
      </c>
      <c r="L3705" s="283">
        <f t="shared" si="839"/>
        <v>4.3818232651749627</v>
      </c>
      <c r="M3705" s="283">
        <f t="shared" si="840"/>
        <v>0</v>
      </c>
      <c r="N3705" s="283">
        <f t="shared" si="841"/>
        <v>4.3585758300027857</v>
      </c>
      <c r="O3705" s="283">
        <f t="shared" si="842"/>
        <v>0</v>
      </c>
      <c r="P3705" s="21">
        <f t="shared" si="834"/>
        <v>4.5164594084734722E-2</v>
      </c>
      <c r="Q3705" s="21">
        <f t="shared" si="835"/>
        <v>0.97331382064367777</v>
      </c>
      <c r="R3705">
        <f t="shared" si="836"/>
        <v>0.9440993384982781</v>
      </c>
      <c r="S3705" s="296">
        <f t="shared" si="843"/>
        <v>4.1501968356548069E-2</v>
      </c>
      <c r="T3705" s="283">
        <f t="shared" si="844"/>
        <v>4.1501968356548069E-2</v>
      </c>
    </row>
    <row r="3706" spans="1:20" x14ac:dyDescent="0.25">
      <c r="A3706" s="286">
        <v>43255</v>
      </c>
      <c r="B3706" s="1">
        <f t="shared" si="837"/>
        <v>1</v>
      </c>
      <c r="C3706" s="285">
        <v>8</v>
      </c>
      <c r="D3706" t="s">
        <v>716</v>
      </c>
      <c r="F3706" s="16">
        <v>64</v>
      </c>
      <c r="G3706" t="str">
        <f t="shared" si="831"/>
        <v>Cooling</v>
      </c>
      <c r="H3706" s="283">
        <f>IF(G3706="heating",F3706*Assumptions!M$4+Assumptions!M$7,0)</f>
        <v>0</v>
      </c>
      <c r="I3706" s="15">
        <f t="shared" si="832"/>
        <v>1.094193721037565</v>
      </c>
      <c r="J3706" s="15">
        <f t="shared" si="833"/>
        <v>1.017726725449043</v>
      </c>
      <c r="K3706" s="283">
        <f t="shared" si="838"/>
        <v>0</v>
      </c>
      <c r="L3706" s="283">
        <f t="shared" si="839"/>
        <v>4.3818232651749627</v>
      </c>
      <c r="M3706" s="283">
        <f t="shared" si="840"/>
        <v>0</v>
      </c>
      <c r="N3706" s="283">
        <f t="shared" si="841"/>
        <v>4.3585758300027857</v>
      </c>
      <c r="O3706" s="283">
        <f t="shared" si="842"/>
        <v>0</v>
      </c>
      <c r="P3706" s="21">
        <f t="shared" si="834"/>
        <v>3.8036447069942136E-2</v>
      </c>
      <c r="Q3706" s="21">
        <f t="shared" si="835"/>
        <v>0.94940007506179924</v>
      </c>
      <c r="R3706">
        <f t="shared" si="836"/>
        <v>0.9440993384982781</v>
      </c>
      <c r="S3706" s="296">
        <f t="shared" si="843"/>
        <v>3.4093131876451806E-2</v>
      </c>
      <c r="T3706" s="283">
        <f t="shared" si="844"/>
        <v>3.4093131876451806E-2</v>
      </c>
    </row>
    <row r="3707" spans="1:20" x14ac:dyDescent="0.25">
      <c r="A3707" s="286">
        <v>43255</v>
      </c>
      <c r="B3707" s="1">
        <f t="shared" si="837"/>
        <v>1</v>
      </c>
      <c r="C3707" s="285">
        <v>9</v>
      </c>
      <c r="D3707" t="s">
        <v>716</v>
      </c>
      <c r="F3707" s="16">
        <v>66</v>
      </c>
      <c r="G3707" t="str">
        <f t="shared" si="831"/>
        <v>Cooling</v>
      </c>
      <c r="H3707" s="283">
        <f>IF(G3707="heating",F3707*Assumptions!M$4+Assumptions!M$7,0)</f>
        <v>0</v>
      </c>
      <c r="I3707" s="15">
        <f t="shared" si="832"/>
        <v>1.0343009000871222</v>
      </c>
      <c r="J3707" s="15">
        <f t="shared" si="833"/>
        <v>1.017726725449043</v>
      </c>
      <c r="K3707" s="283">
        <f t="shared" si="838"/>
        <v>0</v>
      </c>
      <c r="L3707" s="283">
        <f t="shared" si="839"/>
        <v>4.3818232651749627</v>
      </c>
      <c r="M3707" s="283">
        <f t="shared" si="840"/>
        <v>0</v>
      </c>
      <c r="N3707" s="283">
        <f t="shared" si="841"/>
        <v>4.3585758300027857</v>
      </c>
      <c r="O3707" s="283">
        <f t="shared" si="842"/>
        <v>0</v>
      </c>
      <c r="P3707" s="21">
        <f t="shared" si="834"/>
        <v>3.6399980029288459E-2</v>
      </c>
      <c r="Q3707" s="21">
        <f t="shared" si="835"/>
        <v>0.8408485371888097</v>
      </c>
      <c r="R3707">
        <f t="shared" si="836"/>
        <v>0.9440993384982781</v>
      </c>
      <c r="S3707" s="296">
        <f t="shared" si="843"/>
        <v>2.8895925683993611E-2</v>
      </c>
      <c r="T3707" s="283">
        <f t="shared" si="844"/>
        <v>2.8895925683993611E-2</v>
      </c>
    </row>
    <row r="3708" spans="1:20" x14ac:dyDescent="0.25">
      <c r="A3708" s="286">
        <v>43255</v>
      </c>
      <c r="B3708" s="1">
        <f t="shared" si="837"/>
        <v>1</v>
      </c>
      <c r="C3708" s="285">
        <v>10</v>
      </c>
      <c r="D3708" t="s">
        <v>716</v>
      </c>
      <c r="F3708" s="16">
        <v>70</v>
      </c>
      <c r="G3708" t="str">
        <f t="shared" si="831"/>
        <v>Cooling</v>
      </c>
      <c r="H3708" s="283">
        <f>IF(G3708="heating",F3708*Assumptions!M$4+Assumptions!M$7,0)</f>
        <v>0</v>
      </c>
      <c r="I3708" s="15">
        <f t="shared" si="832"/>
        <v>0.98112329028689171</v>
      </c>
      <c r="J3708" s="15">
        <f t="shared" si="833"/>
        <v>1.017726725449043</v>
      </c>
      <c r="K3708" s="283">
        <f t="shared" si="838"/>
        <v>0</v>
      </c>
      <c r="L3708" s="283">
        <f t="shared" si="839"/>
        <v>4.3818232651749627</v>
      </c>
      <c r="M3708" s="283">
        <f t="shared" si="840"/>
        <v>0</v>
      </c>
      <c r="N3708" s="283">
        <f t="shared" si="841"/>
        <v>4.3585758300027857</v>
      </c>
      <c r="O3708" s="283">
        <f t="shared" si="842"/>
        <v>0</v>
      </c>
      <c r="P3708" s="21">
        <f t="shared" si="834"/>
        <v>4.0604560274080326E-2</v>
      </c>
      <c r="Q3708" s="21">
        <f t="shared" si="835"/>
        <v>0.74504051125983206</v>
      </c>
      <c r="R3708">
        <f t="shared" si="836"/>
        <v>0.9440993384982781</v>
      </c>
      <c r="S3708" s="296">
        <f t="shared" si="843"/>
        <v>2.8560933167157417E-2</v>
      </c>
      <c r="T3708" s="283">
        <f t="shared" si="844"/>
        <v>2.8560933167157417E-2</v>
      </c>
    </row>
    <row r="3709" spans="1:20" x14ac:dyDescent="0.25">
      <c r="A3709" s="286">
        <v>43255</v>
      </c>
      <c r="B3709" s="1">
        <f t="shared" si="837"/>
        <v>1</v>
      </c>
      <c r="C3709" s="285">
        <v>11</v>
      </c>
      <c r="D3709" t="s">
        <v>716</v>
      </c>
      <c r="F3709" s="16">
        <v>72</v>
      </c>
      <c r="G3709" t="str">
        <f t="shared" si="831"/>
        <v>Cooling</v>
      </c>
      <c r="H3709" s="283">
        <f>IF(G3709="heating",F3709*Assumptions!M$4+Assumptions!M$7,0)</f>
        <v>0</v>
      </c>
      <c r="I3709" s="15">
        <f t="shared" si="832"/>
        <v>0.94956163997961163</v>
      </c>
      <c r="J3709" s="15">
        <f t="shared" si="833"/>
        <v>1.017726725449043</v>
      </c>
      <c r="K3709" s="283">
        <f t="shared" si="838"/>
        <v>0</v>
      </c>
      <c r="L3709" s="283" t="e">
        <f t="shared" si="839"/>
        <v>#N/A</v>
      </c>
      <c r="M3709" s="283">
        <f t="shared" si="840"/>
        <v>0</v>
      </c>
      <c r="N3709" s="283" t="e">
        <f t="shared" si="841"/>
        <v>#N/A</v>
      </c>
      <c r="O3709" s="283">
        <f t="shared" si="842"/>
        <v>0</v>
      </c>
      <c r="P3709" s="21">
        <f t="shared" si="834"/>
        <v>4.6445607559525648E-2</v>
      </c>
      <c r="Q3709" s="21">
        <f t="shared" si="835"/>
        <v>0.72850690893675296</v>
      </c>
      <c r="R3709">
        <f t="shared" si="836"/>
        <v>0.9440993384982781</v>
      </c>
      <c r="S3709" s="296">
        <f t="shared" si="843"/>
        <v>3.1944494233117411E-2</v>
      </c>
      <c r="T3709" s="283">
        <f t="shared" si="844"/>
        <v>3.1944494233117411E-2</v>
      </c>
    </row>
    <row r="3710" spans="1:20" x14ac:dyDescent="0.25">
      <c r="A3710" s="286">
        <v>43255</v>
      </c>
      <c r="B3710" s="1">
        <f t="shared" si="837"/>
        <v>1</v>
      </c>
      <c r="C3710" s="285">
        <v>12</v>
      </c>
      <c r="D3710" t="s">
        <v>716</v>
      </c>
      <c r="F3710" s="16">
        <v>72</v>
      </c>
      <c r="G3710" t="str">
        <f t="shared" si="831"/>
        <v>Cooling</v>
      </c>
      <c r="H3710" s="283">
        <f>IF(G3710="heating",F3710*Assumptions!M$4+Assumptions!M$7,0)</f>
        <v>0</v>
      </c>
      <c r="I3710" s="15">
        <f t="shared" si="832"/>
        <v>0.91648403420261149</v>
      </c>
      <c r="J3710" s="15">
        <f t="shared" si="833"/>
        <v>1.017726725449043</v>
      </c>
      <c r="K3710" s="283">
        <f t="shared" si="838"/>
        <v>0</v>
      </c>
      <c r="L3710" s="283" t="e">
        <f t="shared" si="839"/>
        <v>#N/A</v>
      </c>
      <c r="M3710" s="283">
        <f t="shared" si="840"/>
        <v>0</v>
      </c>
      <c r="N3710" s="283" t="e">
        <f t="shared" si="841"/>
        <v>#N/A</v>
      </c>
      <c r="O3710" s="283">
        <f t="shared" si="842"/>
        <v>0</v>
      </c>
      <c r="P3710" s="21">
        <f t="shared" si="834"/>
        <v>4.6445607559525648E-2</v>
      </c>
      <c r="Q3710" s="21">
        <f t="shared" si="835"/>
        <v>0.75910815787401487</v>
      </c>
      <c r="R3710">
        <f t="shared" si="836"/>
        <v>0.9440993384982781</v>
      </c>
      <c r="S3710" s="296">
        <f t="shared" si="843"/>
        <v>3.3286336579718162E-2</v>
      </c>
      <c r="T3710" s="283">
        <f t="shared" si="844"/>
        <v>3.3286336579718162E-2</v>
      </c>
    </row>
    <row r="3711" spans="1:20" x14ac:dyDescent="0.25">
      <c r="A3711" s="286">
        <v>43255</v>
      </c>
      <c r="B3711" s="1">
        <f t="shared" si="837"/>
        <v>1</v>
      </c>
      <c r="C3711" s="285">
        <v>13</v>
      </c>
      <c r="D3711" t="s">
        <v>716</v>
      </c>
      <c r="E3711" t="s">
        <v>704</v>
      </c>
      <c r="F3711" s="16">
        <v>75</v>
      </c>
      <c r="G3711" t="str">
        <f t="shared" si="831"/>
        <v>Cooling</v>
      </c>
      <c r="H3711" s="283">
        <f>IF(G3711="heating",F3711*Assumptions!M$4+Assumptions!M$7,0)</f>
        <v>0</v>
      </c>
      <c r="I3711" s="15">
        <f t="shared" si="832"/>
        <v>0.90040206880052787</v>
      </c>
      <c r="J3711" s="15">
        <f t="shared" si="833"/>
        <v>1.017726725449043</v>
      </c>
      <c r="K3711" s="283">
        <f t="shared" si="838"/>
        <v>0</v>
      </c>
      <c r="L3711" s="283" t="e">
        <f t="shared" si="839"/>
        <v>#N/A</v>
      </c>
      <c r="M3711" s="283">
        <f t="shared" si="840"/>
        <v>0</v>
      </c>
      <c r="N3711" s="283" t="e">
        <f t="shared" si="841"/>
        <v>#N/A</v>
      </c>
      <c r="O3711" s="283">
        <f t="shared" si="842"/>
        <v>0</v>
      </c>
      <c r="P3711" s="21">
        <f t="shared" si="834"/>
        <v>5.9880624941505811E-2</v>
      </c>
      <c r="Q3711" s="21">
        <f t="shared" si="835"/>
        <v>0.79115902007799765</v>
      </c>
      <c r="R3711">
        <f t="shared" si="836"/>
        <v>0.9440993384982781</v>
      </c>
      <c r="S3711" s="296">
        <f t="shared" si="843"/>
        <v>4.472679731450567E-2</v>
      </c>
      <c r="T3711" s="283">
        <f t="shared" si="844"/>
        <v>4.472679731450567E-2</v>
      </c>
    </row>
    <row r="3712" spans="1:20" x14ac:dyDescent="0.25">
      <c r="A3712" s="286">
        <v>43255</v>
      </c>
      <c r="B3712" s="1">
        <f t="shared" si="837"/>
        <v>1</v>
      </c>
      <c r="C3712" s="285">
        <v>14</v>
      </c>
      <c r="D3712" t="s">
        <v>716</v>
      </c>
      <c r="E3712" t="s">
        <v>704</v>
      </c>
      <c r="F3712" s="16">
        <v>75</v>
      </c>
      <c r="G3712" t="str">
        <f t="shared" si="831"/>
        <v>Cooling</v>
      </c>
      <c r="H3712" s="283">
        <f>IF(G3712="heating",F3712*Assumptions!M$4+Assumptions!M$7,0)</f>
        <v>0</v>
      </c>
      <c r="I3712" s="15">
        <f t="shared" si="832"/>
        <v>0.86032894500746537</v>
      </c>
      <c r="J3712" s="15">
        <f t="shared" si="833"/>
        <v>1.017726725449043</v>
      </c>
      <c r="K3712" s="283">
        <f t="shared" si="838"/>
        <v>0</v>
      </c>
      <c r="L3712" s="283" t="e">
        <f t="shared" si="839"/>
        <v>#N/A</v>
      </c>
      <c r="M3712" s="283">
        <f t="shared" si="840"/>
        <v>0</v>
      </c>
      <c r="N3712" s="283" t="e">
        <f t="shared" si="841"/>
        <v>#N/A</v>
      </c>
      <c r="O3712" s="283">
        <f t="shared" si="842"/>
        <v>0</v>
      </c>
      <c r="P3712" s="21">
        <f t="shared" si="834"/>
        <v>5.9880624941505811E-2</v>
      </c>
      <c r="Q3712" s="21">
        <f t="shared" si="835"/>
        <v>0.84355555031342389</v>
      </c>
      <c r="R3712">
        <f t="shared" si="836"/>
        <v>0.9440993384982781</v>
      </c>
      <c r="S3712" s="296">
        <f t="shared" si="843"/>
        <v>4.768894389736613E-2</v>
      </c>
      <c r="T3712" s="283">
        <f t="shared" si="844"/>
        <v>4.768894389736613E-2</v>
      </c>
    </row>
    <row r="3713" spans="1:20" x14ac:dyDescent="0.25">
      <c r="A3713" s="286">
        <v>43255</v>
      </c>
      <c r="B3713" s="1">
        <f t="shared" si="837"/>
        <v>1</v>
      </c>
      <c r="C3713" s="285">
        <v>15</v>
      </c>
      <c r="D3713" t="s">
        <v>716</v>
      </c>
      <c r="E3713" t="s">
        <v>704</v>
      </c>
      <c r="F3713" s="16">
        <v>75</v>
      </c>
      <c r="G3713" t="str">
        <f t="shared" si="831"/>
        <v>Cooling</v>
      </c>
      <c r="H3713" s="283">
        <f>IF(G3713="heating",F3713*Assumptions!M$4+Assumptions!M$7,0)</f>
        <v>0</v>
      </c>
      <c r="I3713" s="15">
        <f t="shared" si="832"/>
        <v>0.85754515037175039</v>
      </c>
      <c r="J3713" s="15">
        <f t="shared" si="833"/>
        <v>1.017726725449043</v>
      </c>
      <c r="K3713" s="283">
        <f t="shared" si="838"/>
        <v>0</v>
      </c>
      <c r="L3713" s="283" t="e">
        <f t="shared" si="839"/>
        <v>#N/A</v>
      </c>
      <c r="M3713" s="283">
        <f t="shared" si="840"/>
        <v>0</v>
      </c>
      <c r="N3713" s="283" t="e">
        <f t="shared" si="841"/>
        <v>#N/A</v>
      </c>
      <c r="O3713" s="283">
        <f t="shared" si="842"/>
        <v>0</v>
      </c>
      <c r="P3713" s="21">
        <f t="shared" si="834"/>
        <v>5.9880624941505811E-2</v>
      </c>
      <c r="Q3713" s="21">
        <f t="shared" si="835"/>
        <v>0.96592607327566882</v>
      </c>
      <c r="R3713">
        <f t="shared" si="836"/>
        <v>0.9440993384982781</v>
      </c>
      <c r="S3713" s="296">
        <f t="shared" si="843"/>
        <v>5.4606948292061405E-2</v>
      </c>
      <c r="T3713" s="283">
        <f t="shared" si="844"/>
        <v>5.4606948292061405E-2</v>
      </c>
    </row>
    <row r="3714" spans="1:20" x14ac:dyDescent="0.25">
      <c r="A3714" s="286">
        <v>43255</v>
      </c>
      <c r="B3714" s="1">
        <f t="shared" si="837"/>
        <v>1</v>
      </c>
      <c r="C3714" s="285">
        <v>16</v>
      </c>
      <c r="D3714" t="s">
        <v>716</v>
      </c>
      <c r="E3714" t="s">
        <v>704</v>
      </c>
      <c r="F3714" s="16">
        <v>77</v>
      </c>
      <c r="G3714" t="str">
        <f t="shared" ref="G3714:G3777" si="845">VLOOKUP(A3714,U$2:W$366,3,FALSE)</f>
        <v>Cooling</v>
      </c>
      <c r="H3714" s="283">
        <f>IF(G3714="heating",F3714*Assumptions!M$4+Assumptions!M$7,0)</f>
        <v>0</v>
      </c>
      <c r="I3714" s="15">
        <f t="shared" ref="I3714:I3777" si="846">VLOOKUP(C3714,AO$2:AQ$25,3,FALSE)</f>
        <v>0.88344815438260227</v>
      </c>
      <c r="J3714" s="15">
        <f t="shared" ref="J3714:J3777" si="847">VLOOKUP(B3714,AS$4:AU$10,3,FALSE)</f>
        <v>1.017726725449043</v>
      </c>
      <c r="K3714" s="283">
        <f t="shared" si="838"/>
        <v>0</v>
      </c>
      <c r="L3714" s="283" t="e">
        <f t="shared" si="839"/>
        <v>#N/A</v>
      </c>
      <c r="M3714" s="283">
        <f t="shared" si="840"/>
        <v>0</v>
      </c>
      <c r="N3714" s="283" t="e">
        <f t="shared" si="841"/>
        <v>#N/A</v>
      </c>
      <c r="O3714" s="283">
        <f t="shared" si="842"/>
        <v>0</v>
      </c>
      <c r="P3714" s="21">
        <f t="shared" ref="P3714:P3777" si="848">IF(G3714="cooling",IF(F3714&lt;61,0.025,(F3714^2*AX$25+F3714*AY$25+AZ$25)),0)</f>
        <v>7.1952934165366855E-2</v>
      </c>
      <c r="Q3714" s="21">
        <f t="shared" ref="Q3714:Q3777" si="849">VLOOKUP(C3714,BB$2:BC$25,2,FALSE)</f>
        <v>1.1649354943302594</v>
      </c>
      <c r="R3714">
        <f t="shared" ref="R3714:R3777" si="850">VLOOKUP(B3714,AS$4:AV$10,4,FALSE)</f>
        <v>0.9440993384982781</v>
      </c>
      <c r="S3714" s="296">
        <f t="shared" si="843"/>
        <v>7.9134904027609532E-2</v>
      </c>
      <c r="T3714" s="283">
        <f t="shared" si="844"/>
        <v>7.9134904027609532E-2</v>
      </c>
    </row>
    <row r="3715" spans="1:20" x14ac:dyDescent="0.25">
      <c r="A3715" s="286">
        <v>43255</v>
      </c>
      <c r="B3715" s="1">
        <f t="shared" ref="B3715:B3778" si="851">WEEKDAY(A3715,2)</f>
        <v>1</v>
      </c>
      <c r="C3715" s="285">
        <v>17</v>
      </c>
      <c r="D3715" t="s">
        <v>716</v>
      </c>
      <c r="F3715" s="16">
        <v>75</v>
      </c>
      <c r="G3715" t="str">
        <f t="shared" si="845"/>
        <v>Cooling</v>
      </c>
      <c r="H3715" s="283">
        <f>IF(G3715="heating",F3715*Assumptions!M$4+Assumptions!M$7,0)</f>
        <v>0</v>
      </c>
      <c r="I3715" s="15">
        <f t="shared" si="846"/>
        <v>0.94025748850374469</v>
      </c>
      <c r="J3715" s="15">
        <f t="shared" si="847"/>
        <v>1.017726725449043</v>
      </c>
      <c r="K3715" s="283">
        <f t="shared" ref="K3715:K3778" si="852">H3715*I3715*J3715</f>
        <v>0</v>
      </c>
      <c r="L3715" s="283" t="e">
        <f t="shared" ref="L3715:L3778" si="853">VLOOKUP(F3715,BL$2:BN$92,2,FALSE)</f>
        <v>#N/A</v>
      </c>
      <c r="M3715" s="283">
        <f t="shared" ref="M3715:M3778" si="854">IF(G3715="heating",K3715*(L3715*3.412),0)</f>
        <v>0</v>
      </c>
      <c r="N3715" s="283" t="e">
        <f t="shared" ref="N3715:N3778" si="855">VLOOKUP(F3715,BL$2:BN$92,3,FALSE)</f>
        <v>#N/A</v>
      </c>
      <c r="O3715" s="283">
        <f t="shared" ref="O3715:O3778" si="856">IF(F3715&lt;=61,IF(G3715="heating",IF(F3715&gt;=5,K3715*L3715/N3715,0),0),0)</f>
        <v>0</v>
      </c>
      <c r="P3715" s="21">
        <f t="shared" si="848"/>
        <v>5.9880624941505811E-2</v>
      </c>
      <c r="Q3715" s="21">
        <f t="shared" si="849"/>
        <v>1.3521540118753073</v>
      </c>
      <c r="R3715">
        <f t="shared" si="850"/>
        <v>0.9440993384982781</v>
      </c>
      <c r="S3715" s="296">
        <f t="shared" ref="S3715:S3778" si="857">P3715*Q3715*R3715</f>
        <v>7.6441672144722916E-2</v>
      </c>
      <c r="T3715" s="283">
        <f t="shared" ref="T3715:T3778" si="858">K3715+S3715</f>
        <v>7.6441672144722916E-2</v>
      </c>
    </row>
    <row r="3716" spans="1:20" x14ac:dyDescent="0.25">
      <c r="A3716" s="286">
        <v>43255</v>
      </c>
      <c r="B3716" s="1">
        <f t="shared" si="851"/>
        <v>1</v>
      </c>
      <c r="C3716" s="285">
        <v>18</v>
      </c>
      <c r="D3716" t="s">
        <v>716</v>
      </c>
      <c r="F3716" s="16">
        <v>75</v>
      </c>
      <c r="G3716" t="str">
        <f t="shared" si="845"/>
        <v>Cooling</v>
      </c>
      <c r="H3716" s="283">
        <f>IF(G3716="heating",F3716*Assumptions!M$4+Assumptions!M$7,0)</f>
        <v>0</v>
      </c>
      <c r="I3716" s="15">
        <f t="shared" si="846"/>
        <v>0.98182363790757687</v>
      </c>
      <c r="J3716" s="15">
        <f t="shared" si="847"/>
        <v>1.017726725449043</v>
      </c>
      <c r="K3716" s="283">
        <f t="shared" si="852"/>
        <v>0</v>
      </c>
      <c r="L3716" s="283" t="e">
        <f t="shared" si="853"/>
        <v>#N/A</v>
      </c>
      <c r="M3716" s="283">
        <f t="shared" si="854"/>
        <v>0</v>
      </c>
      <c r="N3716" s="283" t="e">
        <f t="shared" si="855"/>
        <v>#N/A</v>
      </c>
      <c r="O3716" s="283">
        <f t="shared" si="856"/>
        <v>0</v>
      </c>
      <c r="P3716" s="21">
        <f t="shared" si="848"/>
        <v>5.9880624941505811E-2</v>
      </c>
      <c r="Q3716" s="21">
        <f t="shared" si="849"/>
        <v>1.5598916921549892</v>
      </c>
      <c r="R3716">
        <f t="shared" si="850"/>
        <v>0.9440993384982781</v>
      </c>
      <c r="S3716" s="296">
        <f t="shared" si="857"/>
        <v>8.8185760102588717E-2</v>
      </c>
      <c r="T3716" s="283">
        <f t="shared" si="858"/>
        <v>8.8185760102588717E-2</v>
      </c>
    </row>
    <row r="3717" spans="1:20" x14ac:dyDescent="0.25">
      <c r="A3717" s="286">
        <v>43255</v>
      </c>
      <c r="B3717" s="1">
        <f t="shared" si="851"/>
        <v>1</v>
      </c>
      <c r="C3717" s="285">
        <v>19</v>
      </c>
      <c r="D3717" t="s">
        <v>716</v>
      </c>
      <c r="F3717" s="16">
        <v>70</v>
      </c>
      <c r="G3717" t="str">
        <f t="shared" si="845"/>
        <v>Cooling</v>
      </c>
      <c r="H3717" s="283">
        <f>IF(G3717="heating",F3717*Assumptions!M$4+Assumptions!M$7,0)</f>
        <v>0</v>
      </c>
      <c r="I3717" s="15">
        <f t="shared" si="846"/>
        <v>0.98418842963438757</v>
      </c>
      <c r="J3717" s="15">
        <f t="shared" si="847"/>
        <v>1.017726725449043</v>
      </c>
      <c r="K3717" s="283">
        <f t="shared" si="852"/>
        <v>0</v>
      </c>
      <c r="L3717" s="283">
        <f t="shared" si="853"/>
        <v>4.3818232651749627</v>
      </c>
      <c r="M3717" s="283">
        <f t="shared" si="854"/>
        <v>0</v>
      </c>
      <c r="N3717" s="283">
        <f t="shared" si="855"/>
        <v>4.3585758300027857</v>
      </c>
      <c r="O3717" s="283">
        <f t="shared" si="856"/>
        <v>0</v>
      </c>
      <c r="P3717" s="21">
        <f t="shared" si="848"/>
        <v>4.0604560274080326E-2</v>
      </c>
      <c r="Q3717" s="21">
        <f t="shared" si="849"/>
        <v>1.6764212681468484</v>
      </c>
      <c r="R3717">
        <f t="shared" si="850"/>
        <v>0.9440993384982781</v>
      </c>
      <c r="S3717" s="296">
        <f t="shared" si="857"/>
        <v>6.4265170921484663E-2</v>
      </c>
      <c r="T3717" s="283">
        <f t="shared" si="858"/>
        <v>6.4265170921484663E-2</v>
      </c>
    </row>
    <row r="3718" spans="1:20" x14ac:dyDescent="0.25">
      <c r="A3718" s="286">
        <v>43255</v>
      </c>
      <c r="B3718" s="1">
        <f t="shared" si="851"/>
        <v>1</v>
      </c>
      <c r="C3718" s="285">
        <v>20</v>
      </c>
      <c r="D3718" t="s">
        <v>716</v>
      </c>
      <c r="F3718" s="16">
        <v>68</v>
      </c>
      <c r="G3718" t="str">
        <f t="shared" si="845"/>
        <v>Cooling</v>
      </c>
      <c r="H3718" s="283">
        <f>IF(G3718="heating",F3718*Assumptions!M$4+Assumptions!M$7,0)</f>
        <v>0</v>
      </c>
      <c r="I3718" s="15">
        <f t="shared" si="846"/>
        <v>0.97071962311712034</v>
      </c>
      <c r="J3718" s="15">
        <f t="shared" si="847"/>
        <v>1.017726725449043</v>
      </c>
      <c r="K3718" s="283">
        <f t="shared" si="852"/>
        <v>0</v>
      </c>
      <c r="L3718" s="283">
        <f t="shared" si="853"/>
        <v>4.3818232651749627</v>
      </c>
      <c r="M3718" s="283">
        <f t="shared" si="854"/>
        <v>0</v>
      </c>
      <c r="N3718" s="283">
        <f t="shared" si="855"/>
        <v>4.3585758300027857</v>
      </c>
      <c r="O3718" s="283">
        <f t="shared" si="856"/>
        <v>0</v>
      </c>
      <c r="P3718" s="21">
        <f t="shared" si="848"/>
        <v>3.7256017764001337E-2</v>
      </c>
      <c r="Q3718" s="21">
        <f t="shared" si="849"/>
        <v>1.52436960139122</v>
      </c>
      <c r="R3718">
        <f t="shared" si="850"/>
        <v>0.9440993384982781</v>
      </c>
      <c r="S3718" s="296">
        <f t="shared" si="857"/>
        <v>5.361723388135628E-2</v>
      </c>
      <c r="T3718" s="283">
        <f t="shared" si="858"/>
        <v>5.361723388135628E-2</v>
      </c>
    </row>
    <row r="3719" spans="1:20" x14ac:dyDescent="0.25">
      <c r="A3719" s="286">
        <v>43255</v>
      </c>
      <c r="B3719" s="1">
        <f t="shared" si="851"/>
        <v>1</v>
      </c>
      <c r="C3719" s="285">
        <v>21</v>
      </c>
      <c r="D3719" t="s">
        <v>716</v>
      </c>
      <c r="F3719" s="16">
        <v>66</v>
      </c>
      <c r="G3719" t="str">
        <f t="shared" si="845"/>
        <v>Cooling</v>
      </c>
      <c r="H3719" s="283">
        <f>IF(G3719="heating",F3719*Assumptions!M$4+Assumptions!M$7,0)</f>
        <v>0</v>
      </c>
      <c r="I3719" s="15">
        <f t="shared" si="846"/>
        <v>0.95751150862929935</v>
      </c>
      <c r="J3719" s="15">
        <f t="shared" si="847"/>
        <v>1.017726725449043</v>
      </c>
      <c r="K3719" s="283">
        <f t="shared" si="852"/>
        <v>0</v>
      </c>
      <c r="L3719" s="283">
        <f t="shared" si="853"/>
        <v>4.3818232651749627</v>
      </c>
      <c r="M3719" s="283">
        <f t="shared" si="854"/>
        <v>0</v>
      </c>
      <c r="N3719" s="283">
        <f t="shared" si="855"/>
        <v>4.3585758300027857</v>
      </c>
      <c r="O3719" s="283">
        <f t="shared" si="856"/>
        <v>0</v>
      </c>
      <c r="P3719" s="21">
        <f t="shared" si="848"/>
        <v>3.6399980029288459E-2</v>
      </c>
      <c r="Q3719" s="21">
        <f t="shared" si="849"/>
        <v>1.4448604713749031</v>
      </c>
      <c r="R3719">
        <f t="shared" si="850"/>
        <v>0.9440993384982781</v>
      </c>
      <c r="S3719" s="296">
        <f t="shared" si="857"/>
        <v>4.9652914833119607E-2</v>
      </c>
      <c r="T3719" s="283">
        <f t="shared" si="858"/>
        <v>4.9652914833119607E-2</v>
      </c>
    </row>
    <row r="3720" spans="1:20" x14ac:dyDescent="0.25">
      <c r="A3720" s="286">
        <v>43255</v>
      </c>
      <c r="B3720" s="1">
        <f t="shared" si="851"/>
        <v>1</v>
      </c>
      <c r="C3720" s="285">
        <v>22</v>
      </c>
      <c r="D3720" t="s">
        <v>716</v>
      </c>
      <c r="F3720" s="16">
        <v>64</v>
      </c>
      <c r="G3720" t="str">
        <f t="shared" si="845"/>
        <v>Cooling</v>
      </c>
      <c r="H3720" s="283">
        <f>IF(G3720="heating",F3720*Assumptions!M$4+Assumptions!M$7,0)</f>
        <v>0</v>
      </c>
      <c r="I3720" s="15">
        <f t="shared" si="846"/>
        <v>0.9426530227543114</v>
      </c>
      <c r="J3720" s="15">
        <f t="shared" si="847"/>
        <v>1.017726725449043</v>
      </c>
      <c r="K3720" s="283">
        <f t="shared" si="852"/>
        <v>0</v>
      </c>
      <c r="L3720" s="283">
        <f t="shared" si="853"/>
        <v>4.3818232651749627</v>
      </c>
      <c r="M3720" s="283">
        <f t="shared" si="854"/>
        <v>0</v>
      </c>
      <c r="N3720" s="283">
        <f t="shared" si="855"/>
        <v>4.3585758300027857</v>
      </c>
      <c r="O3720" s="283">
        <f t="shared" si="856"/>
        <v>0</v>
      </c>
      <c r="P3720" s="21">
        <f t="shared" si="848"/>
        <v>3.8036447069942136E-2</v>
      </c>
      <c r="Q3720" s="21">
        <f t="shared" si="849"/>
        <v>1.2427137171080138</v>
      </c>
      <c r="R3720">
        <f t="shared" si="850"/>
        <v>0.9440993384982781</v>
      </c>
      <c r="S3720" s="296">
        <f t="shared" si="857"/>
        <v>4.4626078883848078E-2</v>
      </c>
      <c r="T3720" s="283">
        <f t="shared" si="858"/>
        <v>4.4626078883848078E-2</v>
      </c>
    </row>
    <row r="3721" spans="1:20" x14ac:dyDescent="0.25">
      <c r="A3721" s="286">
        <v>43255</v>
      </c>
      <c r="B3721" s="1">
        <f t="shared" si="851"/>
        <v>1</v>
      </c>
      <c r="C3721" s="285">
        <v>23</v>
      </c>
      <c r="D3721" t="s">
        <v>715</v>
      </c>
      <c r="F3721" s="16">
        <v>64</v>
      </c>
      <c r="G3721" t="str">
        <f t="shared" si="845"/>
        <v>Cooling</v>
      </c>
      <c r="H3721" s="283">
        <f>IF(G3721="heating",F3721*Assumptions!M$4+Assumptions!M$7,0)</f>
        <v>0</v>
      </c>
      <c r="I3721" s="15">
        <f t="shared" si="846"/>
        <v>0.94450710149963013</v>
      </c>
      <c r="J3721" s="15">
        <f t="shared" si="847"/>
        <v>1.017726725449043</v>
      </c>
      <c r="K3721" s="283">
        <f t="shared" si="852"/>
        <v>0</v>
      </c>
      <c r="L3721" s="283">
        <f t="shared" si="853"/>
        <v>4.3818232651749627</v>
      </c>
      <c r="M3721" s="283">
        <f t="shared" si="854"/>
        <v>0</v>
      </c>
      <c r="N3721" s="283">
        <f t="shared" si="855"/>
        <v>4.3585758300027857</v>
      </c>
      <c r="O3721" s="283">
        <f t="shared" si="856"/>
        <v>0</v>
      </c>
      <c r="P3721" s="21">
        <f t="shared" si="848"/>
        <v>3.8036447069942136E-2</v>
      </c>
      <c r="Q3721" s="21">
        <f t="shared" si="849"/>
        <v>1.0297519246597011</v>
      </c>
      <c r="R3721">
        <f t="shared" si="850"/>
        <v>0.9440993384982781</v>
      </c>
      <c r="S3721" s="296">
        <f t="shared" si="857"/>
        <v>3.6978581621839465E-2</v>
      </c>
      <c r="T3721" s="283">
        <f t="shared" si="858"/>
        <v>3.6978581621839465E-2</v>
      </c>
    </row>
    <row r="3722" spans="1:20" x14ac:dyDescent="0.25">
      <c r="A3722" s="286">
        <v>43256</v>
      </c>
      <c r="B3722" s="1">
        <f t="shared" si="851"/>
        <v>2</v>
      </c>
      <c r="C3722" s="285">
        <v>0</v>
      </c>
      <c r="D3722" t="s">
        <v>715</v>
      </c>
      <c r="F3722" s="16">
        <v>63</v>
      </c>
      <c r="G3722" t="str">
        <f t="shared" si="845"/>
        <v>Cooling</v>
      </c>
      <c r="H3722" s="283">
        <f>IF(G3722="heating",F3722*Assumptions!M$4+Assumptions!M$7,0)</f>
        <v>0</v>
      </c>
      <c r="I3722" s="15">
        <f t="shared" si="846"/>
        <v>0.97481507806017154</v>
      </c>
      <c r="J3722" s="15">
        <f t="shared" si="847"/>
        <v>1.0199659078795975</v>
      </c>
      <c r="K3722" s="283">
        <f t="shared" si="852"/>
        <v>0</v>
      </c>
      <c r="L3722" s="283">
        <f t="shared" si="853"/>
        <v>4.3818232651749627</v>
      </c>
      <c r="M3722" s="283">
        <f t="shared" si="854"/>
        <v>0</v>
      </c>
      <c r="N3722" s="283">
        <f t="shared" si="855"/>
        <v>4.3585758300027857</v>
      </c>
      <c r="O3722" s="283">
        <f t="shared" si="856"/>
        <v>0</v>
      </c>
      <c r="P3722" s="21">
        <f t="shared" si="848"/>
        <v>3.9789369881031433E-2</v>
      </c>
      <c r="Q3722" s="21">
        <f t="shared" si="849"/>
        <v>0.90668853391740301</v>
      </c>
      <c r="R3722">
        <f t="shared" si="850"/>
        <v>0.83668510409641816</v>
      </c>
      <c r="S3722" s="296">
        <f t="shared" si="857"/>
        <v>3.0184724913058847E-2</v>
      </c>
      <c r="T3722" s="283">
        <f t="shared" si="858"/>
        <v>3.0184724913058847E-2</v>
      </c>
    </row>
    <row r="3723" spans="1:20" x14ac:dyDescent="0.25">
      <c r="A3723" s="286">
        <v>43256</v>
      </c>
      <c r="B3723" s="1">
        <f t="shared" si="851"/>
        <v>2</v>
      </c>
      <c r="C3723" s="285">
        <v>1</v>
      </c>
      <c r="D3723" t="s">
        <v>715</v>
      </c>
      <c r="F3723" s="16">
        <v>63</v>
      </c>
      <c r="G3723" t="str">
        <f t="shared" si="845"/>
        <v>Cooling</v>
      </c>
      <c r="H3723" s="283">
        <f>IF(G3723="heating",F3723*Assumptions!M$4+Assumptions!M$7,0)</f>
        <v>0</v>
      </c>
      <c r="I3723" s="15">
        <f t="shared" si="846"/>
        <v>1.012242869806885</v>
      </c>
      <c r="J3723" s="15">
        <f t="shared" si="847"/>
        <v>1.0199659078795975</v>
      </c>
      <c r="K3723" s="283">
        <f t="shared" si="852"/>
        <v>0</v>
      </c>
      <c r="L3723" s="283">
        <f t="shared" si="853"/>
        <v>4.3818232651749627</v>
      </c>
      <c r="M3723" s="283">
        <f t="shared" si="854"/>
        <v>0</v>
      </c>
      <c r="N3723" s="283">
        <f t="shared" si="855"/>
        <v>4.3585758300027857</v>
      </c>
      <c r="O3723" s="283">
        <f t="shared" si="856"/>
        <v>0</v>
      </c>
      <c r="P3723" s="21">
        <f t="shared" si="848"/>
        <v>3.9789369881031433E-2</v>
      </c>
      <c r="Q3723" s="21">
        <f t="shared" si="849"/>
        <v>0.81803459285312596</v>
      </c>
      <c r="R3723">
        <f t="shared" si="850"/>
        <v>0.83668510409641816</v>
      </c>
      <c r="S3723" s="296">
        <f t="shared" si="857"/>
        <v>2.723333121678926E-2</v>
      </c>
      <c r="T3723" s="283">
        <f t="shared" si="858"/>
        <v>2.723333121678926E-2</v>
      </c>
    </row>
    <row r="3724" spans="1:20" x14ac:dyDescent="0.25">
      <c r="A3724" s="286">
        <v>43256</v>
      </c>
      <c r="B3724" s="1">
        <f t="shared" si="851"/>
        <v>2</v>
      </c>
      <c r="C3724" s="285">
        <v>2</v>
      </c>
      <c r="D3724" t="s">
        <v>715</v>
      </c>
      <c r="F3724" s="16">
        <v>64</v>
      </c>
      <c r="G3724" t="str">
        <f t="shared" si="845"/>
        <v>Cooling</v>
      </c>
      <c r="H3724" s="283">
        <f>IF(G3724="heating",F3724*Assumptions!M$4+Assumptions!M$7,0)</f>
        <v>0</v>
      </c>
      <c r="I3724" s="15">
        <f t="shared" si="846"/>
        <v>1.0509704703585963</v>
      </c>
      <c r="J3724" s="15">
        <f t="shared" si="847"/>
        <v>1.0199659078795975</v>
      </c>
      <c r="K3724" s="283">
        <f t="shared" si="852"/>
        <v>0</v>
      </c>
      <c r="L3724" s="283">
        <f t="shared" si="853"/>
        <v>4.3818232651749627</v>
      </c>
      <c r="M3724" s="283">
        <f t="shared" si="854"/>
        <v>0</v>
      </c>
      <c r="N3724" s="283">
        <f t="shared" si="855"/>
        <v>4.3585758300027857</v>
      </c>
      <c r="O3724" s="283">
        <f t="shared" si="856"/>
        <v>0</v>
      </c>
      <c r="P3724" s="21">
        <f t="shared" si="848"/>
        <v>3.8036447069942136E-2</v>
      </c>
      <c r="Q3724" s="21">
        <f t="shared" si="849"/>
        <v>0.74507607494346417</v>
      </c>
      <c r="R3724">
        <f t="shared" si="850"/>
        <v>0.83668510409641816</v>
      </c>
      <c r="S3724" s="296">
        <f t="shared" si="857"/>
        <v>2.3711694912968279E-2</v>
      </c>
      <c r="T3724" s="283">
        <f t="shared" si="858"/>
        <v>2.3711694912968279E-2</v>
      </c>
    </row>
    <row r="3725" spans="1:20" x14ac:dyDescent="0.25">
      <c r="A3725" s="286">
        <v>43256</v>
      </c>
      <c r="B3725" s="1">
        <f t="shared" si="851"/>
        <v>2</v>
      </c>
      <c r="C3725" s="285">
        <v>3</v>
      </c>
      <c r="D3725" t="s">
        <v>715</v>
      </c>
      <c r="F3725" s="16">
        <v>64</v>
      </c>
      <c r="G3725" t="str">
        <f t="shared" si="845"/>
        <v>Cooling</v>
      </c>
      <c r="H3725" s="283">
        <f>IF(G3725="heating",F3725*Assumptions!M$4+Assumptions!M$7,0)</f>
        <v>0</v>
      </c>
      <c r="I3725" s="15">
        <f t="shared" si="846"/>
        <v>1.0924036124451033</v>
      </c>
      <c r="J3725" s="15">
        <f t="shared" si="847"/>
        <v>1.0199659078795975</v>
      </c>
      <c r="K3725" s="283">
        <f t="shared" si="852"/>
        <v>0</v>
      </c>
      <c r="L3725" s="283">
        <f t="shared" si="853"/>
        <v>4.3818232651749627</v>
      </c>
      <c r="M3725" s="283">
        <f t="shared" si="854"/>
        <v>0</v>
      </c>
      <c r="N3725" s="283">
        <f t="shared" si="855"/>
        <v>4.3585758300027857</v>
      </c>
      <c r="O3725" s="283">
        <f t="shared" si="856"/>
        <v>0</v>
      </c>
      <c r="P3725" s="21">
        <f t="shared" si="848"/>
        <v>3.8036447069942136E-2</v>
      </c>
      <c r="Q3725" s="21">
        <f t="shared" si="849"/>
        <v>0.69158980876382303</v>
      </c>
      <c r="R3725">
        <f t="shared" si="850"/>
        <v>0.83668510409641816</v>
      </c>
      <c r="S3725" s="296">
        <f t="shared" si="857"/>
        <v>2.2009519701152898E-2</v>
      </c>
      <c r="T3725" s="283">
        <f t="shared" si="858"/>
        <v>2.2009519701152898E-2</v>
      </c>
    </row>
    <row r="3726" spans="1:20" x14ac:dyDescent="0.25">
      <c r="A3726" s="286">
        <v>43256</v>
      </c>
      <c r="B3726" s="1">
        <f t="shared" si="851"/>
        <v>2</v>
      </c>
      <c r="C3726" s="285">
        <v>4</v>
      </c>
      <c r="D3726" t="s">
        <v>715</v>
      </c>
      <c r="F3726" s="16">
        <v>61</v>
      </c>
      <c r="G3726" t="str">
        <f t="shared" si="845"/>
        <v>Cooling</v>
      </c>
      <c r="H3726" s="283">
        <f>IF(G3726="heating",F3726*Assumptions!M$4+Assumptions!M$7,0)</f>
        <v>0</v>
      </c>
      <c r="I3726" s="15">
        <f t="shared" si="846"/>
        <v>1.1348296917927807</v>
      </c>
      <c r="J3726" s="15">
        <f t="shared" si="847"/>
        <v>1.0199659078795975</v>
      </c>
      <c r="K3726" s="283">
        <f t="shared" si="852"/>
        <v>0</v>
      </c>
      <c r="L3726" s="283">
        <f t="shared" si="853"/>
        <v>4.3818232651749627</v>
      </c>
      <c r="M3726" s="283">
        <f t="shared" si="854"/>
        <v>0</v>
      </c>
      <c r="N3726" s="283">
        <f t="shared" si="855"/>
        <v>4.3585758300027857</v>
      </c>
      <c r="O3726" s="283">
        <f t="shared" si="856"/>
        <v>0</v>
      </c>
      <c r="P3726" s="21">
        <f t="shared" si="848"/>
        <v>4.5164594084734722E-2</v>
      </c>
      <c r="Q3726" s="21">
        <f t="shared" si="849"/>
        <v>0.6473875548762833</v>
      </c>
      <c r="R3726">
        <f t="shared" si="850"/>
        <v>0.83668510409641816</v>
      </c>
      <c r="S3726" s="296">
        <f t="shared" si="857"/>
        <v>2.4463832521955716E-2</v>
      </c>
      <c r="T3726" s="283">
        <f t="shared" si="858"/>
        <v>2.4463832521955716E-2</v>
      </c>
    </row>
    <row r="3727" spans="1:20" x14ac:dyDescent="0.25">
      <c r="A3727" s="286">
        <v>43256</v>
      </c>
      <c r="B3727" s="1">
        <f t="shared" si="851"/>
        <v>2</v>
      </c>
      <c r="C3727" s="285">
        <v>5</v>
      </c>
      <c r="D3727" t="s">
        <v>715</v>
      </c>
      <c r="F3727" s="16">
        <v>61</v>
      </c>
      <c r="G3727" t="str">
        <f t="shared" si="845"/>
        <v>Cooling</v>
      </c>
      <c r="H3727" s="283">
        <f>IF(G3727="heating",F3727*Assumptions!M$4+Assumptions!M$7,0)</f>
        <v>0</v>
      </c>
      <c r="I3727" s="15">
        <f t="shared" si="846"/>
        <v>1.1635558681477385</v>
      </c>
      <c r="J3727" s="15">
        <f t="shared" si="847"/>
        <v>1.0199659078795975</v>
      </c>
      <c r="K3727" s="283">
        <f t="shared" si="852"/>
        <v>0</v>
      </c>
      <c r="L3727" s="283">
        <f t="shared" si="853"/>
        <v>4.3818232651749627</v>
      </c>
      <c r="M3727" s="283">
        <f t="shared" si="854"/>
        <v>0</v>
      </c>
      <c r="N3727" s="283">
        <f t="shared" si="855"/>
        <v>4.3585758300027857</v>
      </c>
      <c r="O3727" s="283">
        <f t="shared" si="856"/>
        <v>0</v>
      </c>
      <c r="P3727" s="21">
        <f t="shared" si="848"/>
        <v>4.5164594084734722E-2</v>
      </c>
      <c r="Q3727" s="21">
        <f t="shared" si="849"/>
        <v>0.72139578924615555</v>
      </c>
      <c r="R3727">
        <f t="shared" si="850"/>
        <v>0.83668510409641816</v>
      </c>
      <c r="S3727" s="296">
        <f t="shared" si="857"/>
        <v>2.7260495876437706E-2</v>
      </c>
      <c r="T3727" s="283">
        <f t="shared" si="858"/>
        <v>2.7260495876437706E-2</v>
      </c>
    </row>
    <row r="3728" spans="1:20" x14ac:dyDescent="0.25">
      <c r="A3728" s="286">
        <v>43256</v>
      </c>
      <c r="B3728" s="1">
        <f t="shared" si="851"/>
        <v>2</v>
      </c>
      <c r="C3728" s="285">
        <v>6</v>
      </c>
      <c r="D3728" t="s">
        <v>715</v>
      </c>
      <c r="F3728" s="16">
        <v>63</v>
      </c>
      <c r="G3728" t="str">
        <f t="shared" si="845"/>
        <v>Cooling</v>
      </c>
      <c r="H3728" s="283">
        <f>IF(G3728="heating",F3728*Assumptions!M$4+Assumptions!M$7,0)</f>
        <v>0</v>
      </c>
      <c r="I3728" s="15">
        <f t="shared" si="846"/>
        <v>1.2083911162615524</v>
      </c>
      <c r="J3728" s="15">
        <f t="shared" si="847"/>
        <v>1.0199659078795975</v>
      </c>
      <c r="K3728" s="283">
        <f t="shared" si="852"/>
        <v>0</v>
      </c>
      <c r="L3728" s="283">
        <f t="shared" si="853"/>
        <v>4.3818232651749627</v>
      </c>
      <c r="M3728" s="283">
        <f t="shared" si="854"/>
        <v>0</v>
      </c>
      <c r="N3728" s="283">
        <f t="shared" si="855"/>
        <v>4.3585758300027857</v>
      </c>
      <c r="O3728" s="283">
        <f t="shared" si="856"/>
        <v>0</v>
      </c>
      <c r="P3728" s="21">
        <f t="shared" si="848"/>
        <v>3.9789369881031433E-2</v>
      </c>
      <c r="Q3728" s="21">
        <f t="shared" si="849"/>
        <v>0.87787080972652631</v>
      </c>
      <c r="R3728">
        <f t="shared" si="850"/>
        <v>0.83668510409641816</v>
      </c>
      <c r="S3728" s="296">
        <f t="shared" si="857"/>
        <v>2.9225349069224412E-2</v>
      </c>
      <c r="T3728" s="283">
        <f t="shared" si="858"/>
        <v>2.9225349069224412E-2</v>
      </c>
    </row>
    <row r="3729" spans="1:20" x14ac:dyDescent="0.25">
      <c r="A3729" s="286">
        <v>43256</v>
      </c>
      <c r="B3729" s="1">
        <f t="shared" si="851"/>
        <v>2</v>
      </c>
      <c r="C3729" s="285">
        <v>7</v>
      </c>
      <c r="D3729" t="s">
        <v>716</v>
      </c>
      <c r="F3729" s="16">
        <v>64</v>
      </c>
      <c r="G3729" t="str">
        <f t="shared" si="845"/>
        <v>Cooling</v>
      </c>
      <c r="H3729" s="283">
        <f>IF(G3729="heating",F3729*Assumptions!M$4+Assumptions!M$7,0)</f>
        <v>0</v>
      </c>
      <c r="I3729" s="15">
        <f t="shared" si="846"/>
        <v>1.1637425769249583</v>
      </c>
      <c r="J3729" s="15">
        <f t="shared" si="847"/>
        <v>1.0199659078795975</v>
      </c>
      <c r="K3729" s="283">
        <f t="shared" si="852"/>
        <v>0</v>
      </c>
      <c r="L3729" s="283">
        <f t="shared" si="853"/>
        <v>4.3818232651749627</v>
      </c>
      <c r="M3729" s="283">
        <f t="shared" si="854"/>
        <v>0</v>
      </c>
      <c r="N3729" s="283">
        <f t="shared" si="855"/>
        <v>4.3585758300027857</v>
      </c>
      <c r="O3729" s="283">
        <f t="shared" si="856"/>
        <v>0</v>
      </c>
      <c r="P3729" s="21">
        <f t="shared" si="848"/>
        <v>3.8036447069942136E-2</v>
      </c>
      <c r="Q3729" s="21">
        <f t="shared" si="849"/>
        <v>0.97331382064367777</v>
      </c>
      <c r="R3729">
        <f t="shared" si="850"/>
        <v>0.83668510409641816</v>
      </c>
      <c r="S3729" s="296">
        <f t="shared" si="857"/>
        <v>3.0975253595989675E-2</v>
      </c>
      <c r="T3729" s="283">
        <f t="shared" si="858"/>
        <v>3.0975253595989675E-2</v>
      </c>
    </row>
    <row r="3730" spans="1:20" x14ac:dyDescent="0.25">
      <c r="A3730" s="286">
        <v>43256</v>
      </c>
      <c r="B3730" s="1">
        <f t="shared" si="851"/>
        <v>2</v>
      </c>
      <c r="C3730" s="285">
        <v>8</v>
      </c>
      <c r="D3730" t="s">
        <v>716</v>
      </c>
      <c r="F3730" s="16">
        <v>68</v>
      </c>
      <c r="G3730" t="str">
        <f t="shared" si="845"/>
        <v>Cooling</v>
      </c>
      <c r="H3730" s="283">
        <f>IF(G3730="heating",F3730*Assumptions!M$4+Assumptions!M$7,0)</f>
        <v>0</v>
      </c>
      <c r="I3730" s="15">
        <f t="shared" si="846"/>
        <v>1.094193721037565</v>
      </c>
      <c r="J3730" s="15">
        <f t="shared" si="847"/>
        <v>1.0199659078795975</v>
      </c>
      <c r="K3730" s="283">
        <f t="shared" si="852"/>
        <v>0</v>
      </c>
      <c r="L3730" s="283">
        <f t="shared" si="853"/>
        <v>4.3818232651749627</v>
      </c>
      <c r="M3730" s="283">
        <f t="shared" si="854"/>
        <v>0</v>
      </c>
      <c r="N3730" s="283">
        <f t="shared" si="855"/>
        <v>4.3585758300027857</v>
      </c>
      <c r="O3730" s="283">
        <f t="shared" si="856"/>
        <v>0</v>
      </c>
      <c r="P3730" s="21">
        <f t="shared" si="848"/>
        <v>3.7256017764001337E-2</v>
      </c>
      <c r="Q3730" s="21">
        <f t="shared" si="849"/>
        <v>0.94940007506179924</v>
      </c>
      <c r="R3730">
        <f t="shared" si="850"/>
        <v>0.83668510409641816</v>
      </c>
      <c r="S3730" s="296">
        <f t="shared" si="857"/>
        <v>2.9594276752769249E-2</v>
      </c>
      <c r="T3730" s="283">
        <f t="shared" si="858"/>
        <v>2.9594276752769249E-2</v>
      </c>
    </row>
    <row r="3731" spans="1:20" x14ac:dyDescent="0.25">
      <c r="A3731" s="286">
        <v>43256</v>
      </c>
      <c r="B3731" s="1">
        <f t="shared" si="851"/>
        <v>2</v>
      </c>
      <c r="C3731" s="285">
        <v>9</v>
      </c>
      <c r="D3731" t="s">
        <v>716</v>
      </c>
      <c r="F3731" s="16">
        <v>72</v>
      </c>
      <c r="G3731" t="str">
        <f t="shared" si="845"/>
        <v>Cooling</v>
      </c>
      <c r="H3731" s="283">
        <f>IF(G3731="heating",F3731*Assumptions!M$4+Assumptions!M$7,0)</f>
        <v>0</v>
      </c>
      <c r="I3731" s="15">
        <f t="shared" si="846"/>
        <v>1.0343009000871222</v>
      </c>
      <c r="J3731" s="15">
        <f t="shared" si="847"/>
        <v>1.0199659078795975</v>
      </c>
      <c r="K3731" s="283">
        <f t="shared" si="852"/>
        <v>0</v>
      </c>
      <c r="L3731" s="283" t="e">
        <f t="shared" si="853"/>
        <v>#N/A</v>
      </c>
      <c r="M3731" s="283">
        <f t="shared" si="854"/>
        <v>0</v>
      </c>
      <c r="N3731" s="283" t="e">
        <f t="shared" si="855"/>
        <v>#N/A</v>
      </c>
      <c r="O3731" s="283">
        <f t="shared" si="856"/>
        <v>0</v>
      </c>
      <c r="P3731" s="21">
        <f t="shared" si="848"/>
        <v>4.6445607559525648E-2</v>
      </c>
      <c r="Q3731" s="21">
        <f t="shared" si="849"/>
        <v>0.8408485371888097</v>
      </c>
      <c r="R3731">
        <f t="shared" si="850"/>
        <v>0.83668510409641816</v>
      </c>
      <c r="S3731" s="296">
        <f t="shared" si="857"/>
        <v>3.2675666766885499E-2</v>
      </c>
      <c r="T3731" s="283">
        <f t="shared" si="858"/>
        <v>3.2675666766885499E-2</v>
      </c>
    </row>
    <row r="3732" spans="1:20" x14ac:dyDescent="0.25">
      <c r="A3732" s="286">
        <v>43256</v>
      </c>
      <c r="B3732" s="1">
        <f t="shared" si="851"/>
        <v>2</v>
      </c>
      <c r="C3732" s="285">
        <v>10</v>
      </c>
      <c r="D3732" t="s">
        <v>716</v>
      </c>
      <c r="F3732" s="16">
        <v>70</v>
      </c>
      <c r="G3732" t="str">
        <f t="shared" si="845"/>
        <v>Cooling</v>
      </c>
      <c r="H3732" s="283">
        <f>IF(G3732="heating",F3732*Assumptions!M$4+Assumptions!M$7,0)</f>
        <v>0</v>
      </c>
      <c r="I3732" s="15">
        <f t="shared" si="846"/>
        <v>0.98112329028689171</v>
      </c>
      <c r="J3732" s="15">
        <f t="shared" si="847"/>
        <v>1.0199659078795975</v>
      </c>
      <c r="K3732" s="283">
        <f t="shared" si="852"/>
        <v>0</v>
      </c>
      <c r="L3732" s="283">
        <f t="shared" si="853"/>
        <v>4.3818232651749627</v>
      </c>
      <c r="M3732" s="283">
        <f t="shared" si="854"/>
        <v>0</v>
      </c>
      <c r="N3732" s="283">
        <f t="shared" si="855"/>
        <v>4.3585758300027857</v>
      </c>
      <c r="O3732" s="283">
        <f t="shared" si="856"/>
        <v>0</v>
      </c>
      <c r="P3732" s="21">
        <f t="shared" si="848"/>
        <v>4.0604560274080326E-2</v>
      </c>
      <c r="Q3732" s="21">
        <f t="shared" si="849"/>
        <v>0.74504051125983206</v>
      </c>
      <c r="R3732">
        <f t="shared" si="850"/>
        <v>0.83668510409641816</v>
      </c>
      <c r="S3732" s="296">
        <f t="shared" si="857"/>
        <v>2.5311433199460429E-2</v>
      </c>
      <c r="T3732" s="283">
        <f t="shared" si="858"/>
        <v>2.5311433199460429E-2</v>
      </c>
    </row>
    <row r="3733" spans="1:20" x14ac:dyDescent="0.25">
      <c r="A3733" s="286">
        <v>43256</v>
      </c>
      <c r="B3733" s="1">
        <f t="shared" si="851"/>
        <v>2</v>
      </c>
      <c r="C3733" s="285">
        <v>11</v>
      </c>
      <c r="D3733" t="s">
        <v>716</v>
      </c>
      <c r="F3733" s="16">
        <v>72</v>
      </c>
      <c r="G3733" t="str">
        <f t="shared" si="845"/>
        <v>Cooling</v>
      </c>
      <c r="H3733" s="283">
        <f>IF(G3733="heating",F3733*Assumptions!M$4+Assumptions!M$7,0)</f>
        <v>0</v>
      </c>
      <c r="I3733" s="15">
        <f t="shared" si="846"/>
        <v>0.94956163997961163</v>
      </c>
      <c r="J3733" s="15">
        <f t="shared" si="847"/>
        <v>1.0199659078795975</v>
      </c>
      <c r="K3733" s="283">
        <f t="shared" si="852"/>
        <v>0</v>
      </c>
      <c r="L3733" s="283" t="e">
        <f t="shared" si="853"/>
        <v>#N/A</v>
      </c>
      <c r="M3733" s="283">
        <f t="shared" si="854"/>
        <v>0</v>
      </c>
      <c r="N3733" s="283" t="e">
        <f t="shared" si="855"/>
        <v>#N/A</v>
      </c>
      <c r="O3733" s="283">
        <f t="shared" si="856"/>
        <v>0</v>
      </c>
      <c r="P3733" s="21">
        <f t="shared" si="848"/>
        <v>4.6445607559525648E-2</v>
      </c>
      <c r="Q3733" s="21">
        <f t="shared" si="849"/>
        <v>0.72850690893675296</v>
      </c>
      <c r="R3733">
        <f t="shared" si="850"/>
        <v>0.83668510409641816</v>
      </c>
      <c r="S3733" s="296">
        <f t="shared" si="857"/>
        <v>2.8310031998599921E-2</v>
      </c>
      <c r="T3733" s="283">
        <f t="shared" si="858"/>
        <v>2.8310031998599921E-2</v>
      </c>
    </row>
    <row r="3734" spans="1:20" x14ac:dyDescent="0.25">
      <c r="A3734" s="286">
        <v>43256</v>
      </c>
      <c r="B3734" s="1">
        <f t="shared" si="851"/>
        <v>2</v>
      </c>
      <c r="C3734" s="285">
        <v>12</v>
      </c>
      <c r="D3734" t="s">
        <v>716</v>
      </c>
      <c r="F3734" s="16">
        <v>75</v>
      </c>
      <c r="G3734" t="str">
        <f t="shared" si="845"/>
        <v>Cooling</v>
      </c>
      <c r="H3734" s="283">
        <f>IF(G3734="heating",F3734*Assumptions!M$4+Assumptions!M$7,0)</f>
        <v>0</v>
      </c>
      <c r="I3734" s="15">
        <f t="shared" si="846"/>
        <v>0.91648403420261149</v>
      </c>
      <c r="J3734" s="15">
        <f t="shared" si="847"/>
        <v>1.0199659078795975</v>
      </c>
      <c r="K3734" s="283">
        <f t="shared" si="852"/>
        <v>0</v>
      </c>
      <c r="L3734" s="283" t="e">
        <f t="shared" si="853"/>
        <v>#N/A</v>
      </c>
      <c r="M3734" s="283">
        <f t="shared" si="854"/>
        <v>0</v>
      </c>
      <c r="N3734" s="283" t="e">
        <f t="shared" si="855"/>
        <v>#N/A</v>
      </c>
      <c r="O3734" s="283">
        <f t="shared" si="856"/>
        <v>0</v>
      </c>
      <c r="P3734" s="21">
        <f t="shared" si="848"/>
        <v>5.9880624941505811E-2</v>
      </c>
      <c r="Q3734" s="21">
        <f t="shared" si="849"/>
        <v>0.75910815787401487</v>
      </c>
      <c r="R3734">
        <f t="shared" si="850"/>
        <v>0.83668510409641816</v>
      </c>
      <c r="S3734" s="296">
        <f t="shared" si="857"/>
        <v>3.8032250068808053E-2</v>
      </c>
      <c r="T3734" s="283">
        <f t="shared" si="858"/>
        <v>3.8032250068808053E-2</v>
      </c>
    </row>
    <row r="3735" spans="1:20" x14ac:dyDescent="0.25">
      <c r="A3735" s="286">
        <v>43256</v>
      </c>
      <c r="B3735" s="1">
        <f t="shared" si="851"/>
        <v>2</v>
      </c>
      <c r="C3735" s="285">
        <v>13</v>
      </c>
      <c r="D3735" t="s">
        <v>716</v>
      </c>
      <c r="E3735" t="s">
        <v>704</v>
      </c>
      <c r="F3735" s="16">
        <v>79</v>
      </c>
      <c r="G3735" t="str">
        <f t="shared" si="845"/>
        <v>Cooling</v>
      </c>
      <c r="H3735" s="283">
        <f>IF(G3735="heating",F3735*Assumptions!M$4+Assumptions!M$7,0)</f>
        <v>0</v>
      </c>
      <c r="I3735" s="15">
        <f t="shared" si="846"/>
        <v>0.90040206880052787</v>
      </c>
      <c r="J3735" s="15">
        <f t="shared" si="847"/>
        <v>1.0199659078795975</v>
      </c>
      <c r="K3735" s="283">
        <f t="shared" si="852"/>
        <v>0</v>
      </c>
      <c r="L3735" s="283" t="e">
        <f t="shared" si="853"/>
        <v>#N/A</v>
      </c>
      <c r="M3735" s="283">
        <f t="shared" si="854"/>
        <v>0</v>
      </c>
      <c r="N3735" s="283" t="e">
        <f t="shared" si="855"/>
        <v>#N/A</v>
      </c>
      <c r="O3735" s="283">
        <f t="shared" si="856"/>
        <v>0</v>
      </c>
      <c r="P3735" s="21">
        <f t="shared" si="848"/>
        <v>8.6517748164594233E-2</v>
      </c>
      <c r="Q3735" s="21">
        <f t="shared" si="849"/>
        <v>0.79115902007799765</v>
      </c>
      <c r="R3735">
        <f t="shared" si="850"/>
        <v>0.83668510409641816</v>
      </c>
      <c r="S3735" s="296">
        <f t="shared" si="857"/>
        <v>5.7270507066339328E-2</v>
      </c>
      <c r="T3735" s="283">
        <f t="shared" si="858"/>
        <v>5.7270507066339328E-2</v>
      </c>
    </row>
    <row r="3736" spans="1:20" x14ac:dyDescent="0.25">
      <c r="A3736" s="286">
        <v>43256</v>
      </c>
      <c r="B3736" s="1">
        <f t="shared" si="851"/>
        <v>2</v>
      </c>
      <c r="C3736" s="285">
        <v>14</v>
      </c>
      <c r="D3736" t="s">
        <v>716</v>
      </c>
      <c r="E3736" t="s">
        <v>704</v>
      </c>
      <c r="F3736" s="16">
        <v>81</v>
      </c>
      <c r="G3736" t="str">
        <f t="shared" si="845"/>
        <v>Cooling</v>
      </c>
      <c r="H3736" s="283">
        <f>IF(G3736="heating",F3736*Assumptions!M$4+Assumptions!M$7,0)</f>
        <v>0</v>
      </c>
      <c r="I3736" s="15">
        <f t="shared" si="846"/>
        <v>0.86032894500746537</v>
      </c>
      <c r="J3736" s="15">
        <f t="shared" si="847"/>
        <v>1.0199659078795975</v>
      </c>
      <c r="K3736" s="283">
        <f t="shared" si="852"/>
        <v>0</v>
      </c>
      <c r="L3736" s="283" t="e">
        <f t="shared" si="853"/>
        <v>#N/A</v>
      </c>
      <c r="M3736" s="283">
        <f t="shared" si="854"/>
        <v>0</v>
      </c>
      <c r="N3736" s="283" t="e">
        <f t="shared" si="855"/>
        <v>#N/A</v>
      </c>
      <c r="O3736" s="283">
        <f t="shared" si="856"/>
        <v>0</v>
      </c>
      <c r="P3736" s="21">
        <f t="shared" si="848"/>
        <v>0.10357506693918861</v>
      </c>
      <c r="Q3736" s="21">
        <f t="shared" si="849"/>
        <v>0.84355555031342389</v>
      </c>
      <c r="R3736">
        <f t="shared" si="850"/>
        <v>0.83668510409641816</v>
      </c>
      <c r="S3736" s="296">
        <f t="shared" si="857"/>
        <v>7.310228413678882E-2</v>
      </c>
      <c r="T3736" s="283">
        <f t="shared" si="858"/>
        <v>7.310228413678882E-2</v>
      </c>
    </row>
    <row r="3737" spans="1:20" x14ac:dyDescent="0.25">
      <c r="A3737" s="286">
        <v>43256</v>
      </c>
      <c r="B3737" s="1">
        <f t="shared" si="851"/>
        <v>2</v>
      </c>
      <c r="C3737" s="285">
        <v>15</v>
      </c>
      <c r="D3737" t="s">
        <v>716</v>
      </c>
      <c r="E3737" t="s">
        <v>704</v>
      </c>
      <c r="F3737" s="16">
        <v>79</v>
      </c>
      <c r="G3737" t="str">
        <f t="shared" si="845"/>
        <v>Cooling</v>
      </c>
      <c r="H3737" s="283">
        <f>IF(G3737="heating",F3737*Assumptions!M$4+Assumptions!M$7,0)</f>
        <v>0</v>
      </c>
      <c r="I3737" s="15">
        <f t="shared" si="846"/>
        <v>0.85754515037175039</v>
      </c>
      <c r="J3737" s="15">
        <f t="shared" si="847"/>
        <v>1.0199659078795975</v>
      </c>
      <c r="K3737" s="283">
        <f t="shared" si="852"/>
        <v>0</v>
      </c>
      <c r="L3737" s="283" t="e">
        <f t="shared" si="853"/>
        <v>#N/A</v>
      </c>
      <c r="M3737" s="283">
        <f t="shared" si="854"/>
        <v>0</v>
      </c>
      <c r="N3737" s="283" t="e">
        <f t="shared" si="855"/>
        <v>#N/A</v>
      </c>
      <c r="O3737" s="283">
        <f t="shared" si="856"/>
        <v>0</v>
      </c>
      <c r="P3737" s="21">
        <f t="shared" si="848"/>
        <v>8.6517748164594233E-2</v>
      </c>
      <c r="Q3737" s="21">
        <f t="shared" si="849"/>
        <v>0.96592607327566882</v>
      </c>
      <c r="R3737">
        <f t="shared" si="850"/>
        <v>0.83668510409641816</v>
      </c>
      <c r="S3737" s="296">
        <f t="shared" si="857"/>
        <v>6.9921563934949346E-2</v>
      </c>
      <c r="T3737" s="283">
        <f t="shared" si="858"/>
        <v>6.9921563934949346E-2</v>
      </c>
    </row>
    <row r="3738" spans="1:20" x14ac:dyDescent="0.25">
      <c r="A3738" s="286">
        <v>43256</v>
      </c>
      <c r="B3738" s="1">
        <f t="shared" si="851"/>
        <v>2</v>
      </c>
      <c r="C3738" s="285">
        <v>16</v>
      </c>
      <c r="D3738" t="s">
        <v>716</v>
      </c>
      <c r="E3738" t="s">
        <v>704</v>
      </c>
      <c r="F3738" s="16">
        <v>81</v>
      </c>
      <c r="G3738" t="str">
        <f t="shared" si="845"/>
        <v>Cooling</v>
      </c>
      <c r="H3738" s="283">
        <f>IF(G3738="heating",F3738*Assumptions!M$4+Assumptions!M$7,0)</f>
        <v>0</v>
      </c>
      <c r="I3738" s="15">
        <f t="shared" si="846"/>
        <v>0.88344815438260227</v>
      </c>
      <c r="J3738" s="15">
        <f t="shared" si="847"/>
        <v>1.0199659078795975</v>
      </c>
      <c r="K3738" s="283">
        <f t="shared" si="852"/>
        <v>0</v>
      </c>
      <c r="L3738" s="283" t="e">
        <f t="shared" si="853"/>
        <v>#N/A</v>
      </c>
      <c r="M3738" s="283">
        <f t="shared" si="854"/>
        <v>0</v>
      </c>
      <c r="N3738" s="283" t="e">
        <f t="shared" si="855"/>
        <v>#N/A</v>
      </c>
      <c r="O3738" s="283">
        <f t="shared" si="856"/>
        <v>0</v>
      </c>
      <c r="P3738" s="21">
        <f t="shared" si="848"/>
        <v>0.10357506693918861</v>
      </c>
      <c r="Q3738" s="21">
        <f t="shared" si="849"/>
        <v>1.1649354943302594</v>
      </c>
      <c r="R3738">
        <f t="shared" si="850"/>
        <v>0.83668510409641816</v>
      </c>
      <c r="S3738" s="296">
        <f t="shared" si="857"/>
        <v>0.10095297870533848</v>
      </c>
      <c r="T3738" s="283">
        <f t="shared" si="858"/>
        <v>0.10095297870533848</v>
      </c>
    </row>
    <row r="3739" spans="1:20" x14ac:dyDescent="0.25">
      <c r="A3739" s="286">
        <v>43256</v>
      </c>
      <c r="B3739" s="1">
        <f t="shared" si="851"/>
        <v>2</v>
      </c>
      <c r="C3739" s="285">
        <v>17</v>
      </c>
      <c r="D3739" t="s">
        <v>716</v>
      </c>
      <c r="F3739" s="16">
        <v>79</v>
      </c>
      <c r="G3739" t="str">
        <f t="shared" si="845"/>
        <v>Cooling</v>
      </c>
      <c r="H3739" s="283">
        <f>IF(G3739="heating",F3739*Assumptions!M$4+Assumptions!M$7,0)</f>
        <v>0</v>
      </c>
      <c r="I3739" s="15">
        <f t="shared" si="846"/>
        <v>0.94025748850374469</v>
      </c>
      <c r="J3739" s="15">
        <f t="shared" si="847"/>
        <v>1.0199659078795975</v>
      </c>
      <c r="K3739" s="283">
        <f t="shared" si="852"/>
        <v>0</v>
      </c>
      <c r="L3739" s="283" t="e">
        <f t="shared" si="853"/>
        <v>#N/A</v>
      </c>
      <c r="M3739" s="283">
        <f t="shared" si="854"/>
        <v>0</v>
      </c>
      <c r="N3739" s="283" t="e">
        <f t="shared" si="855"/>
        <v>#N/A</v>
      </c>
      <c r="O3739" s="283">
        <f t="shared" si="856"/>
        <v>0</v>
      </c>
      <c r="P3739" s="21">
        <f t="shared" si="848"/>
        <v>8.6517748164594233E-2</v>
      </c>
      <c r="Q3739" s="21">
        <f t="shared" si="849"/>
        <v>1.3521540118753073</v>
      </c>
      <c r="R3739">
        <f t="shared" si="850"/>
        <v>0.83668510409641816</v>
      </c>
      <c r="S3739" s="296">
        <f t="shared" si="857"/>
        <v>9.7879874875533179E-2</v>
      </c>
      <c r="T3739" s="283">
        <f t="shared" si="858"/>
        <v>9.7879874875533179E-2</v>
      </c>
    </row>
    <row r="3740" spans="1:20" x14ac:dyDescent="0.25">
      <c r="A3740" s="286">
        <v>43256</v>
      </c>
      <c r="B3740" s="1">
        <f t="shared" si="851"/>
        <v>2</v>
      </c>
      <c r="C3740" s="285">
        <v>18</v>
      </c>
      <c r="D3740" t="s">
        <v>716</v>
      </c>
      <c r="F3740" s="16">
        <v>79</v>
      </c>
      <c r="G3740" t="str">
        <f t="shared" si="845"/>
        <v>Cooling</v>
      </c>
      <c r="H3740" s="283">
        <f>IF(G3740="heating",F3740*Assumptions!M$4+Assumptions!M$7,0)</f>
        <v>0</v>
      </c>
      <c r="I3740" s="15">
        <f t="shared" si="846"/>
        <v>0.98182363790757687</v>
      </c>
      <c r="J3740" s="15">
        <f t="shared" si="847"/>
        <v>1.0199659078795975</v>
      </c>
      <c r="K3740" s="283">
        <f t="shared" si="852"/>
        <v>0</v>
      </c>
      <c r="L3740" s="283" t="e">
        <f t="shared" si="853"/>
        <v>#N/A</v>
      </c>
      <c r="M3740" s="283">
        <f t="shared" si="854"/>
        <v>0</v>
      </c>
      <c r="N3740" s="283" t="e">
        <f t="shared" si="855"/>
        <v>#N/A</v>
      </c>
      <c r="O3740" s="283">
        <f t="shared" si="856"/>
        <v>0</v>
      </c>
      <c r="P3740" s="21">
        <f t="shared" si="848"/>
        <v>8.6517748164594233E-2</v>
      </c>
      <c r="Q3740" s="21">
        <f t="shared" si="849"/>
        <v>1.5598916921549892</v>
      </c>
      <c r="R3740">
        <f t="shared" si="850"/>
        <v>0.83668510409641816</v>
      </c>
      <c r="S3740" s="296">
        <f t="shared" si="857"/>
        <v>0.1129176131613579</v>
      </c>
      <c r="T3740" s="283">
        <f t="shared" si="858"/>
        <v>0.1129176131613579</v>
      </c>
    </row>
    <row r="3741" spans="1:20" x14ac:dyDescent="0.25">
      <c r="A3741" s="286">
        <v>43256</v>
      </c>
      <c r="B3741" s="1">
        <f t="shared" si="851"/>
        <v>2</v>
      </c>
      <c r="C3741" s="285">
        <v>19</v>
      </c>
      <c r="D3741" t="s">
        <v>716</v>
      </c>
      <c r="F3741" s="16">
        <v>75</v>
      </c>
      <c r="G3741" t="str">
        <f t="shared" si="845"/>
        <v>Cooling</v>
      </c>
      <c r="H3741" s="283">
        <f>IF(G3741="heating",F3741*Assumptions!M$4+Assumptions!M$7,0)</f>
        <v>0</v>
      </c>
      <c r="I3741" s="15">
        <f t="shared" si="846"/>
        <v>0.98418842963438757</v>
      </c>
      <c r="J3741" s="15">
        <f t="shared" si="847"/>
        <v>1.0199659078795975</v>
      </c>
      <c r="K3741" s="283">
        <f t="shared" si="852"/>
        <v>0</v>
      </c>
      <c r="L3741" s="283" t="e">
        <f t="shared" si="853"/>
        <v>#N/A</v>
      </c>
      <c r="M3741" s="283">
        <f t="shared" si="854"/>
        <v>0</v>
      </c>
      <c r="N3741" s="283" t="e">
        <f t="shared" si="855"/>
        <v>#N/A</v>
      </c>
      <c r="O3741" s="283">
        <f t="shared" si="856"/>
        <v>0</v>
      </c>
      <c r="P3741" s="21">
        <f t="shared" si="848"/>
        <v>5.9880624941505811E-2</v>
      </c>
      <c r="Q3741" s="21">
        <f t="shared" si="849"/>
        <v>1.6764212681468484</v>
      </c>
      <c r="R3741">
        <f t="shared" si="850"/>
        <v>0.83668510409641816</v>
      </c>
      <c r="S3741" s="296">
        <f t="shared" si="857"/>
        <v>8.3990762356437279E-2</v>
      </c>
      <c r="T3741" s="283">
        <f t="shared" si="858"/>
        <v>8.3990762356437279E-2</v>
      </c>
    </row>
    <row r="3742" spans="1:20" x14ac:dyDescent="0.25">
      <c r="A3742" s="286">
        <v>43256</v>
      </c>
      <c r="B3742" s="1">
        <f t="shared" si="851"/>
        <v>2</v>
      </c>
      <c r="C3742" s="285">
        <v>20</v>
      </c>
      <c r="D3742" t="s">
        <v>716</v>
      </c>
      <c r="F3742" s="16">
        <v>73</v>
      </c>
      <c r="G3742" t="str">
        <f t="shared" si="845"/>
        <v>Cooling</v>
      </c>
      <c r="H3742" s="283">
        <f>IF(G3742="heating",F3742*Assumptions!M$4+Assumptions!M$7,0)</f>
        <v>0</v>
      </c>
      <c r="I3742" s="15">
        <f t="shared" si="846"/>
        <v>0.97071962311712034</v>
      </c>
      <c r="J3742" s="15">
        <f t="shared" si="847"/>
        <v>1.0199659078795975</v>
      </c>
      <c r="K3742" s="283">
        <f t="shared" si="852"/>
        <v>0</v>
      </c>
      <c r="L3742" s="283" t="e">
        <f t="shared" si="853"/>
        <v>#N/A</v>
      </c>
      <c r="M3742" s="283">
        <f t="shared" si="854"/>
        <v>0</v>
      </c>
      <c r="N3742" s="283" t="e">
        <f t="shared" si="855"/>
        <v>#N/A</v>
      </c>
      <c r="O3742" s="283">
        <f t="shared" si="856"/>
        <v>0</v>
      </c>
      <c r="P3742" s="21">
        <f t="shared" si="848"/>
        <v>5.0300820493010656E-2</v>
      </c>
      <c r="Q3742" s="21">
        <f t="shared" si="849"/>
        <v>1.52436960139122</v>
      </c>
      <c r="R3742">
        <f t="shared" si="850"/>
        <v>0.83668510409641816</v>
      </c>
      <c r="S3742" s="296">
        <f t="shared" si="857"/>
        <v>6.4154538603669847E-2</v>
      </c>
      <c r="T3742" s="283">
        <f t="shared" si="858"/>
        <v>6.4154538603669847E-2</v>
      </c>
    </row>
    <row r="3743" spans="1:20" x14ac:dyDescent="0.25">
      <c r="A3743" s="286">
        <v>43256</v>
      </c>
      <c r="B3743" s="1">
        <f t="shared" si="851"/>
        <v>2</v>
      </c>
      <c r="C3743" s="285">
        <v>21</v>
      </c>
      <c r="D3743" t="s">
        <v>716</v>
      </c>
      <c r="F3743" s="16">
        <v>70</v>
      </c>
      <c r="G3743" t="str">
        <f t="shared" si="845"/>
        <v>Cooling</v>
      </c>
      <c r="H3743" s="283">
        <f>IF(G3743="heating",F3743*Assumptions!M$4+Assumptions!M$7,0)</f>
        <v>0</v>
      </c>
      <c r="I3743" s="15">
        <f t="shared" si="846"/>
        <v>0.95751150862929935</v>
      </c>
      <c r="J3743" s="15">
        <f t="shared" si="847"/>
        <v>1.0199659078795975</v>
      </c>
      <c r="K3743" s="283">
        <f t="shared" si="852"/>
        <v>0</v>
      </c>
      <c r="L3743" s="283">
        <f t="shared" si="853"/>
        <v>4.3818232651749627</v>
      </c>
      <c r="M3743" s="283">
        <f t="shared" si="854"/>
        <v>0</v>
      </c>
      <c r="N3743" s="283">
        <f t="shared" si="855"/>
        <v>4.3585758300027857</v>
      </c>
      <c r="O3743" s="283">
        <f t="shared" si="856"/>
        <v>0</v>
      </c>
      <c r="P3743" s="21">
        <f t="shared" si="848"/>
        <v>4.0604560274080326E-2</v>
      </c>
      <c r="Q3743" s="21">
        <f t="shared" si="849"/>
        <v>1.4448604713749031</v>
      </c>
      <c r="R3743">
        <f t="shared" si="850"/>
        <v>0.83668510409641816</v>
      </c>
      <c r="S3743" s="296">
        <f t="shared" si="857"/>
        <v>4.9086578180703111E-2</v>
      </c>
      <c r="T3743" s="283">
        <f t="shared" si="858"/>
        <v>4.9086578180703111E-2</v>
      </c>
    </row>
    <row r="3744" spans="1:20" x14ac:dyDescent="0.25">
      <c r="A3744" s="286">
        <v>43256</v>
      </c>
      <c r="B3744" s="1">
        <f t="shared" si="851"/>
        <v>2</v>
      </c>
      <c r="C3744" s="285">
        <v>22</v>
      </c>
      <c r="D3744" t="s">
        <v>716</v>
      </c>
      <c r="F3744" s="16">
        <v>70</v>
      </c>
      <c r="G3744" t="str">
        <f t="shared" si="845"/>
        <v>Cooling</v>
      </c>
      <c r="H3744" s="283">
        <f>IF(G3744="heating",F3744*Assumptions!M$4+Assumptions!M$7,0)</f>
        <v>0</v>
      </c>
      <c r="I3744" s="15">
        <f t="shared" si="846"/>
        <v>0.9426530227543114</v>
      </c>
      <c r="J3744" s="15">
        <f t="shared" si="847"/>
        <v>1.0199659078795975</v>
      </c>
      <c r="K3744" s="283">
        <f t="shared" si="852"/>
        <v>0</v>
      </c>
      <c r="L3744" s="283">
        <f t="shared" si="853"/>
        <v>4.3818232651749627</v>
      </c>
      <c r="M3744" s="283">
        <f t="shared" si="854"/>
        <v>0</v>
      </c>
      <c r="N3744" s="283">
        <f t="shared" si="855"/>
        <v>4.3585758300027857</v>
      </c>
      <c r="O3744" s="283">
        <f t="shared" si="856"/>
        <v>0</v>
      </c>
      <c r="P3744" s="21">
        <f t="shared" si="848"/>
        <v>4.0604560274080326E-2</v>
      </c>
      <c r="Q3744" s="21">
        <f t="shared" si="849"/>
        <v>1.2427137171080138</v>
      </c>
      <c r="R3744">
        <f t="shared" si="850"/>
        <v>0.83668510409641816</v>
      </c>
      <c r="S3744" s="296">
        <f t="shared" si="857"/>
        <v>4.2218999854710997E-2</v>
      </c>
      <c r="T3744" s="283">
        <f t="shared" si="858"/>
        <v>4.2218999854710997E-2</v>
      </c>
    </row>
    <row r="3745" spans="1:20" x14ac:dyDescent="0.25">
      <c r="A3745" s="286">
        <v>43256</v>
      </c>
      <c r="B3745" s="1">
        <f t="shared" si="851"/>
        <v>2</v>
      </c>
      <c r="C3745" s="285">
        <v>23</v>
      </c>
      <c r="D3745" t="s">
        <v>715</v>
      </c>
      <c r="F3745" s="16">
        <v>68</v>
      </c>
      <c r="G3745" t="str">
        <f t="shared" si="845"/>
        <v>Cooling</v>
      </c>
      <c r="H3745" s="283">
        <f>IF(G3745="heating",F3745*Assumptions!M$4+Assumptions!M$7,0)</f>
        <v>0</v>
      </c>
      <c r="I3745" s="15">
        <f t="shared" si="846"/>
        <v>0.94450710149963013</v>
      </c>
      <c r="J3745" s="15">
        <f t="shared" si="847"/>
        <v>1.0199659078795975</v>
      </c>
      <c r="K3745" s="283">
        <f t="shared" si="852"/>
        <v>0</v>
      </c>
      <c r="L3745" s="283">
        <f t="shared" si="853"/>
        <v>4.3818232651749627</v>
      </c>
      <c r="M3745" s="283">
        <f t="shared" si="854"/>
        <v>0</v>
      </c>
      <c r="N3745" s="283">
        <f t="shared" si="855"/>
        <v>4.3585758300027857</v>
      </c>
      <c r="O3745" s="283">
        <f t="shared" si="856"/>
        <v>0</v>
      </c>
      <c r="P3745" s="21">
        <f t="shared" si="848"/>
        <v>3.7256017764001337E-2</v>
      </c>
      <c r="Q3745" s="21">
        <f t="shared" si="849"/>
        <v>1.0297519246597011</v>
      </c>
      <c r="R3745">
        <f t="shared" si="850"/>
        <v>0.83668510409641816</v>
      </c>
      <c r="S3745" s="296">
        <f t="shared" si="857"/>
        <v>3.2098968859984853E-2</v>
      </c>
      <c r="T3745" s="283">
        <f t="shared" si="858"/>
        <v>3.2098968859984853E-2</v>
      </c>
    </row>
    <row r="3746" spans="1:20" x14ac:dyDescent="0.25">
      <c r="A3746" s="286">
        <v>43257</v>
      </c>
      <c r="B3746" s="1">
        <f t="shared" si="851"/>
        <v>3</v>
      </c>
      <c r="C3746" s="285">
        <v>0</v>
      </c>
      <c r="D3746" t="s">
        <v>715</v>
      </c>
      <c r="F3746" s="16">
        <v>66</v>
      </c>
      <c r="G3746" t="str">
        <f t="shared" si="845"/>
        <v>Neither</v>
      </c>
      <c r="H3746" s="283">
        <f>IF(G3746="heating",F3746*Assumptions!M$4+Assumptions!M$7,0)</f>
        <v>0</v>
      </c>
      <c r="I3746" s="15">
        <f t="shared" si="846"/>
        <v>0.97481507806017154</v>
      </c>
      <c r="J3746" s="15">
        <f t="shared" si="847"/>
        <v>1.0263036171733995</v>
      </c>
      <c r="K3746" s="283">
        <f t="shared" si="852"/>
        <v>0</v>
      </c>
      <c r="L3746" s="283">
        <f t="shared" si="853"/>
        <v>4.3818232651749627</v>
      </c>
      <c r="M3746" s="283">
        <f t="shared" si="854"/>
        <v>0</v>
      </c>
      <c r="N3746" s="283">
        <f t="shared" si="855"/>
        <v>4.3585758300027857</v>
      </c>
      <c r="O3746" s="283">
        <f t="shared" si="856"/>
        <v>0</v>
      </c>
      <c r="P3746" s="21">
        <f t="shared" si="848"/>
        <v>0</v>
      </c>
      <c r="Q3746" s="21">
        <f t="shared" si="849"/>
        <v>0.90668853391740301</v>
      </c>
      <c r="R3746">
        <f t="shared" si="850"/>
        <v>0.9421089825381942</v>
      </c>
      <c r="S3746" s="296">
        <f t="shared" si="857"/>
        <v>0</v>
      </c>
      <c r="T3746" s="283">
        <f t="shared" si="858"/>
        <v>0</v>
      </c>
    </row>
    <row r="3747" spans="1:20" x14ac:dyDescent="0.25">
      <c r="A3747" s="286">
        <v>43257</v>
      </c>
      <c r="B3747" s="1">
        <f t="shared" si="851"/>
        <v>3</v>
      </c>
      <c r="C3747" s="285">
        <v>1</v>
      </c>
      <c r="D3747" t="s">
        <v>715</v>
      </c>
      <c r="F3747" s="16">
        <v>64</v>
      </c>
      <c r="G3747" t="str">
        <f t="shared" si="845"/>
        <v>Neither</v>
      </c>
      <c r="H3747" s="283">
        <f>IF(G3747="heating",F3747*Assumptions!M$4+Assumptions!M$7,0)</f>
        <v>0</v>
      </c>
      <c r="I3747" s="15">
        <f t="shared" si="846"/>
        <v>1.012242869806885</v>
      </c>
      <c r="J3747" s="15">
        <f t="shared" si="847"/>
        <v>1.0263036171733995</v>
      </c>
      <c r="K3747" s="283">
        <f t="shared" si="852"/>
        <v>0</v>
      </c>
      <c r="L3747" s="283">
        <f t="shared" si="853"/>
        <v>4.3818232651749627</v>
      </c>
      <c r="M3747" s="283">
        <f t="shared" si="854"/>
        <v>0</v>
      </c>
      <c r="N3747" s="283">
        <f t="shared" si="855"/>
        <v>4.3585758300027857</v>
      </c>
      <c r="O3747" s="283">
        <f t="shared" si="856"/>
        <v>0</v>
      </c>
      <c r="P3747" s="21">
        <f t="shared" si="848"/>
        <v>0</v>
      </c>
      <c r="Q3747" s="21">
        <f t="shared" si="849"/>
        <v>0.81803459285312596</v>
      </c>
      <c r="R3747">
        <f t="shared" si="850"/>
        <v>0.9421089825381942</v>
      </c>
      <c r="S3747" s="296">
        <f t="shared" si="857"/>
        <v>0</v>
      </c>
      <c r="T3747" s="283">
        <f t="shared" si="858"/>
        <v>0</v>
      </c>
    </row>
    <row r="3748" spans="1:20" x14ac:dyDescent="0.25">
      <c r="A3748" s="286">
        <v>43257</v>
      </c>
      <c r="B3748" s="1">
        <f t="shared" si="851"/>
        <v>3</v>
      </c>
      <c r="C3748" s="285">
        <v>2</v>
      </c>
      <c r="D3748" t="s">
        <v>715</v>
      </c>
      <c r="F3748" s="16">
        <v>63</v>
      </c>
      <c r="G3748" t="str">
        <f t="shared" si="845"/>
        <v>Neither</v>
      </c>
      <c r="H3748" s="283">
        <f>IF(G3748="heating",F3748*Assumptions!M$4+Assumptions!M$7,0)</f>
        <v>0</v>
      </c>
      <c r="I3748" s="15">
        <f t="shared" si="846"/>
        <v>1.0509704703585963</v>
      </c>
      <c r="J3748" s="15">
        <f t="shared" si="847"/>
        <v>1.0263036171733995</v>
      </c>
      <c r="K3748" s="283">
        <f t="shared" si="852"/>
        <v>0</v>
      </c>
      <c r="L3748" s="283">
        <f t="shared" si="853"/>
        <v>4.3818232651749627</v>
      </c>
      <c r="M3748" s="283">
        <f t="shared" si="854"/>
        <v>0</v>
      </c>
      <c r="N3748" s="283">
        <f t="shared" si="855"/>
        <v>4.3585758300027857</v>
      </c>
      <c r="O3748" s="283">
        <f t="shared" si="856"/>
        <v>0</v>
      </c>
      <c r="P3748" s="21">
        <f t="shared" si="848"/>
        <v>0</v>
      </c>
      <c r="Q3748" s="21">
        <f t="shared" si="849"/>
        <v>0.74507607494346417</v>
      </c>
      <c r="R3748">
        <f t="shared" si="850"/>
        <v>0.9421089825381942</v>
      </c>
      <c r="S3748" s="296">
        <f t="shared" si="857"/>
        <v>0</v>
      </c>
      <c r="T3748" s="283">
        <f t="shared" si="858"/>
        <v>0</v>
      </c>
    </row>
    <row r="3749" spans="1:20" x14ac:dyDescent="0.25">
      <c r="A3749" s="286">
        <v>43257</v>
      </c>
      <c r="B3749" s="1">
        <f t="shared" si="851"/>
        <v>3</v>
      </c>
      <c r="C3749" s="285">
        <v>3</v>
      </c>
      <c r="D3749" t="s">
        <v>715</v>
      </c>
      <c r="F3749" s="16">
        <v>61</v>
      </c>
      <c r="G3749" t="str">
        <f t="shared" si="845"/>
        <v>Neither</v>
      </c>
      <c r="H3749" s="283">
        <f>IF(G3749="heating",F3749*Assumptions!M$4+Assumptions!M$7,0)</f>
        <v>0</v>
      </c>
      <c r="I3749" s="15">
        <f t="shared" si="846"/>
        <v>1.0924036124451033</v>
      </c>
      <c r="J3749" s="15">
        <f t="shared" si="847"/>
        <v>1.0263036171733995</v>
      </c>
      <c r="K3749" s="283">
        <f t="shared" si="852"/>
        <v>0</v>
      </c>
      <c r="L3749" s="283">
        <f t="shared" si="853"/>
        <v>4.3818232651749627</v>
      </c>
      <c r="M3749" s="283">
        <f t="shared" si="854"/>
        <v>0</v>
      </c>
      <c r="N3749" s="283">
        <f t="shared" si="855"/>
        <v>4.3585758300027857</v>
      </c>
      <c r="O3749" s="283">
        <f t="shared" si="856"/>
        <v>0</v>
      </c>
      <c r="P3749" s="21">
        <f t="shared" si="848"/>
        <v>0</v>
      </c>
      <c r="Q3749" s="21">
        <f t="shared" si="849"/>
        <v>0.69158980876382303</v>
      </c>
      <c r="R3749">
        <f t="shared" si="850"/>
        <v>0.9421089825381942</v>
      </c>
      <c r="S3749" s="296">
        <f t="shared" si="857"/>
        <v>0</v>
      </c>
      <c r="T3749" s="283">
        <f t="shared" si="858"/>
        <v>0</v>
      </c>
    </row>
    <row r="3750" spans="1:20" x14ac:dyDescent="0.25">
      <c r="A3750" s="286">
        <v>43257</v>
      </c>
      <c r="B3750" s="1">
        <f t="shared" si="851"/>
        <v>3</v>
      </c>
      <c r="C3750" s="285">
        <v>4</v>
      </c>
      <c r="D3750" t="s">
        <v>715</v>
      </c>
      <c r="F3750" s="16">
        <v>61</v>
      </c>
      <c r="G3750" t="str">
        <f t="shared" si="845"/>
        <v>Neither</v>
      </c>
      <c r="H3750" s="283">
        <f>IF(G3750="heating",F3750*Assumptions!M$4+Assumptions!M$7,0)</f>
        <v>0</v>
      </c>
      <c r="I3750" s="15">
        <f t="shared" si="846"/>
        <v>1.1348296917927807</v>
      </c>
      <c r="J3750" s="15">
        <f t="shared" si="847"/>
        <v>1.0263036171733995</v>
      </c>
      <c r="K3750" s="283">
        <f t="shared" si="852"/>
        <v>0</v>
      </c>
      <c r="L3750" s="283">
        <f t="shared" si="853"/>
        <v>4.3818232651749627</v>
      </c>
      <c r="M3750" s="283">
        <f t="shared" si="854"/>
        <v>0</v>
      </c>
      <c r="N3750" s="283">
        <f t="shared" si="855"/>
        <v>4.3585758300027857</v>
      </c>
      <c r="O3750" s="283">
        <f t="shared" si="856"/>
        <v>0</v>
      </c>
      <c r="P3750" s="21">
        <f t="shared" si="848"/>
        <v>0</v>
      </c>
      <c r="Q3750" s="21">
        <f t="shared" si="849"/>
        <v>0.6473875548762833</v>
      </c>
      <c r="R3750">
        <f t="shared" si="850"/>
        <v>0.9421089825381942</v>
      </c>
      <c r="S3750" s="296">
        <f t="shared" si="857"/>
        <v>0</v>
      </c>
      <c r="T3750" s="283">
        <f t="shared" si="858"/>
        <v>0</v>
      </c>
    </row>
    <row r="3751" spans="1:20" x14ac:dyDescent="0.25">
      <c r="A3751" s="286">
        <v>43257</v>
      </c>
      <c r="B3751" s="1">
        <f t="shared" si="851"/>
        <v>3</v>
      </c>
      <c r="C3751" s="285">
        <v>5</v>
      </c>
      <c r="D3751" t="s">
        <v>715</v>
      </c>
      <c r="F3751" s="16">
        <v>59</v>
      </c>
      <c r="G3751" t="str">
        <f t="shared" si="845"/>
        <v>Neither</v>
      </c>
      <c r="H3751" s="283">
        <f>IF(G3751="heating",F3751*Assumptions!M$4+Assumptions!M$7,0)</f>
        <v>0</v>
      </c>
      <c r="I3751" s="15">
        <f t="shared" si="846"/>
        <v>1.1635558681477385</v>
      </c>
      <c r="J3751" s="15">
        <f t="shared" si="847"/>
        <v>1.0263036171733995</v>
      </c>
      <c r="K3751" s="283">
        <f t="shared" si="852"/>
        <v>0</v>
      </c>
      <c r="L3751" s="283">
        <f t="shared" si="853"/>
        <v>4.3182081448486933</v>
      </c>
      <c r="M3751" s="283">
        <f t="shared" si="854"/>
        <v>0</v>
      </c>
      <c r="N3751" s="283">
        <f t="shared" si="855"/>
        <v>4.2355603137647586</v>
      </c>
      <c r="O3751" s="283">
        <f t="shared" si="856"/>
        <v>0</v>
      </c>
      <c r="P3751" s="21">
        <f t="shared" si="848"/>
        <v>0</v>
      </c>
      <c r="Q3751" s="21">
        <f t="shared" si="849"/>
        <v>0.72139578924615555</v>
      </c>
      <c r="R3751">
        <f t="shared" si="850"/>
        <v>0.9421089825381942</v>
      </c>
      <c r="S3751" s="296">
        <f t="shared" si="857"/>
        <v>0</v>
      </c>
      <c r="T3751" s="283">
        <f t="shared" si="858"/>
        <v>0</v>
      </c>
    </row>
    <row r="3752" spans="1:20" x14ac:dyDescent="0.25">
      <c r="A3752" s="286">
        <v>43257</v>
      </c>
      <c r="B3752" s="1">
        <f t="shared" si="851"/>
        <v>3</v>
      </c>
      <c r="C3752" s="285">
        <v>6</v>
      </c>
      <c r="D3752" t="s">
        <v>715</v>
      </c>
      <c r="F3752" s="16">
        <v>57</v>
      </c>
      <c r="G3752" t="str">
        <f t="shared" si="845"/>
        <v>Neither</v>
      </c>
      <c r="H3752" s="283">
        <f>IF(G3752="heating",F3752*Assumptions!M$4+Assumptions!M$7,0)</f>
        <v>0</v>
      </c>
      <c r="I3752" s="15">
        <f t="shared" si="846"/>
        <v>1.2083911162615524</v>
      </c>
      <c r="J3752" s="15">
        <f t="shared" si="847"/>
        <v>1.0263036171733995</v>
      </c>
      <c r="K3752" s="283">
        <f t="shared" si="852"/>
        <v>0</v>
      </c>
      <c r="L3752" s="283">
        <f t="shared" si="853"/>
        <v>4.2530692972692208</v>
      </c>
      <c r="M3752" s="283">
        <f t="shared" si="854"/>
        <v>0</v>
      </c>
      <c r="N3752" s="283">
        <f t="shared" si="855"/>
        <v>4.1119599131986844</v>
      </c>
      <c r="O3752" s="283">
        <f t="shared" si="856"/>
        <v>0</v>
      </c>
      <c r="P3752" s="21">
        <f t="shared" si="848"/>
        <v>0</v>
      </c>
      <c r="Q3752" s="21">
        <f t="shared" si="849"/>
        <v>0.87787080972652631</v>
      </c>
      <c r="R3752">
        <f t="shared" si="850"/>
        <v>0.9421089825381942</v>
      </c>
      <c r="S3752" s="296">
        <f t="shared" si="857"/>
        <v>0</v>
      </c>
      <c r="T3752" s="283">
        <f t="shared" si="858"/>
        <v>0</v>
      </c>
    </row>
    <row r="3753" spans="1:20" x14ac:dyDescent="0.25">
      <c r="A3753" s="286">
        <v>43257</v>
      </c>
      <c r="B3753" s="1">
        <f t="shared" si="851"/>
        <v>3</v>
      </c>
      <c r="C3753" s="285">
        <v>7</v>
      </c>
      <c r="D3753" t="s">
        <v>716</v>
      </c>
      <c r="F3753" s="16">
        <v>55</v>
      </c>
      <c r="G3753" t="str">
        <f t="shared" si="845"/>
        <v>Neither</v>
      </c>
      <c r="H3753" s="283">
        <f>IF(G3753="heating",F3753*Assumptions!M$4+Assumptions!M$7,0)</f>
        <v>0</v>
      </c>
      <c r="I3753" s="15">
        <f t="shared" si="846"/>
        <v>1.1637425769249583</v>
      </c>
      <c r="J3753" s="15">
        <f t="shared" si="847"/>
        <v>1.0263036171733995</v>
      </c>
      <c r="K3753" s="283">
        <f t="shared" si="852"/>
        <v>0</v>
      </c>
      <c r="L3753" s="283">
        <f t="shared" si="853"/>
        <v>4.1851135499983272</v>
      </c>
      <c r="M3753" s="283">
        <f t="shared" si="854"/>
        <v>0</v>
      </c>
      <c r="N3753" s="283">
        <f t="shared" si="855"/>
        <v>3.9876635481217684</v>
      </c>
      <c r="O3753" s="283">
        <f t="shared" si="856"/>
        <v>0</v>
      </c>
      <c r="P3753" s="21">
        <f t="shared" si="848"/>
        <v>0</v>
      </c>
      <c r="Q3753" s="21">
        <f t="shared" si="849"/>
        <v>0.97331382064367777</v>
      </c>
      <c r="R3753">
        <f t="shared" si="850"/>
        <v>0.9421089825381942</v>
      </c>
      <c r="S3753" s="296">
        <f t="shared" si="857"/>
        <v>0</v>
      </c>
      <c r="T3753" s="283">
        <f t="shared" si="858"/>
        <v>0</v>
      </c>
    </row>
    <row r="3754" spans="1:20" x14ac:dyDescent="0.25">
      <c r="A3754" s="286">
        <v>43257</v>
      </c>
      <c r="B3754" s="1">
        <f t="shared" si="851"/>
        <v>3</v>
      </c>
      <c r="C3754" s="285">
        <v>8</v>
      </c>
      <c r="D3754" t="s">
        <v>716</v>
      </c>
      <c r="F3754" s="16">
        <v>57</v>
      </c>
      <c r="G3754" t="str">
        <f t="shared" si="845"/>
        <v>Neither</v>
      </c>
      <c r="H3754" s="283">
        <f>IF(G3754="heating",F3754*Assumptions!M$4+Assumptions!M$7,0)</f>
        <v>0</v>
      </c>
      <c r="I3754" s="15">
        <f t="shared" si="846"/>
        <v>1.094193721037565</v>
      </c>
      <c r="J3754" s="15">
        <f t="shared" si="847"/>
        <v>1.0263036171733995</v>
      </c>
      <c r="K3754" s="283">
        <f t="shared" si="852"/>
        <v>0</v>
      </c>
      <c r="L3754" s="283">
        <f t="shared" si="853"/>
        <v>4.2530692972692208</v>
      </c>
      <c r="M3754" s="283">
        <f t="shared" si="854"/>
        <v>0</v>
      </c>
      <c r="N3754" s="283">
        <f t="shared" si="855"/>
        <v>4.1119599131986844</v>
      </c>
      <c r="O3754" s="283">
        <f t="shared" si="856"/>
        <v>0</v>
      </c>
      <c r="P3754" s="21">
        <f t="shared" si="848"/>
        <v>0</v>
      </c>
      <c r="Q3754" s="21">
        <f t="shared" si="849"/>
        <v>0.94940007506179924</v>
      </c>
      <c r="R3754">
        <f t="shared" si="850"/>
        <v>0.9421089825381942</v>
      </c>
      <c r="S3754" s="296">
        <f t="shared" si="857"/>
        <v>0</v>
      </c>
      <c r="T3754" s="283">
        <f t="shared" si="858"/>
        <v>0</v>
      </c>
    </row>
    <row r="3755" spans="1:20" x14ac:dyDescent="0.25">
      <c r="A3755" s="286">
        <v>43257</v>
      </c>
      <c r="B3755" s="1">
        <f t="shared" si="851"/>
        <v>3</v>
      </c>
      <c r="C3755" s="285">
        <v>9</v>
      </c>
      <c r="D3755" t="s">
        <v>716</v>
      </c>
      <c r="F3755" s="16">
        <v>59</v>
      </c>
      <c r="G3755" t="str">
        <f t="shared" si="845"/>
        <v>Neither</v>
      </c>
      <c r="H3755" s="283">
        <f>IF(G3755="heating",F3755*Assumptions!M$4+Assumptions!M$7,0)</f>
        <v>0</v>
      </c>
      <c r="I3755" s="15">
        <f t="shared" si="846"/>
        <v>1.0343009000871222</v>
      </c>
      <c r="J3755" s="15">
        <f t="shared" si="847"/>
        <v>1.0263036171733995</v>
      </c>
      <c r="K3755" s="283">
        <f t="shared" si="852"/>
        <v>0</v>
      </c>
      <c r="L3755" s="283">
        <f t="shared" si="853"/>
        <v>4.3182081448486933</v>
      </c>
      <c r="M3755" s="283">
        <f t="shared" si="854"/>
        <v>0</v>
      </c>
      <c r="N3755" s="283">
        <f t="shared" si="855"/>
        <v>4.2355603137647586</v>
      </c>
      <c r="O3755" s="283">
        <f t="shared" si="856"/>
        <v>0</v>
      </c>
      <c r="P3755" s="21">
        <f t="shared" si="848"/>
        <v>0</v>
      </c>
      <c r="Q3755" s="21">
        <f t="shared" si="849"/>
        <v>0.8408485371888097</v>
      </c>
      <c r="R3755">
        <f t="shared" si="850"/>
        <v>0.9421089825381942</v>
      </c>
      <c r="S3755" s="296">
        <f t="shared" si="857"/>
        <v>0</v>
      </c>
      <c r="T3755" s="283">
        <f t="shared" si="858"/>
        <v>0</v>
      </c>
    </row>
    <row r="3756" spans="1:20" x14ac:dyDescent="0.25">
      <c r="A3756" s="286">
        <v>43257</v>
      </c>
      <c r="B3756" s="1">
        <f t="shared" si="851"/>
        <v>3</v>
      </c>
      <c r="C3756" s="285">
        <v>10</v>
      </c>
      <c r="D3756" t="s">
        <v>716</v>
      </c>
      <c r="F3756" s="16">
        <v>59</v>
      </c>
      <c r="G3756" t="str">
        <f t="shared" si="845"/>
        <v>Neither</v>
      </c>
      <c r="H3756" s="283">
        <f>IF(G3756="heating",F3756*Assumptions!M$4+Assumptions!M$7,0)</f>
        <v>0</v>
      </c>
      <c r="I3756" s="15">
        <f t="shared" si="846"/>
        <v>0.98112329028689171</v>
      </c>
      <c r="J3756" s="15">
        <f t="shared" si="847"/>
        <v>1.0263036171733995</v>
      </c>
      <c r="K3756" s="283">
        <f t="shared" si="852"/>
        <v>0</v>
      </c>
      <c r="L3756" s="283">
        <f t="shared" si="853"/>
        <v>4.3182081448486933</v>
      </c>
      <c r="M3756" s="283">
        <f t="shared" si="854"/>
        <v>0</v>
      </c>
      <c r="N3756" s="283">
        <f t="shared" si="855"/>
        <v>4.2355603137647586</v>
      </c>
      <c r="O3756" s="283">
        <f t="shared" si="856"/>
        <v>0</v>
      </c>
      <c r="P3756" s="21">
        <f t="shared" si="848"/>
        <v>0</v>
      </c>
      <c r="Q3756" s="21">
        <f t="shared" si="849"/>
        <v>0.74504051125983206</v>
      </c>
      <c r="R3756">
        <f t="shared" si="850"/>
        <v>0.9421089825381942</v>
      </c>
      <c r="S3756" s="296">
        <f t="shared" si="857"/>
        <v>0</v>
      </c>
      <c r="T3756" s="283">
        <f t="shared" si="858"/>
        <v>0</v>
      </c>
    </row>
    <row r="3757" spans="1:20" x14ac:dyDescent="0.25">
      <c r="A3757" s="286">
        <v>43257</v>
      </c>
      <c r="B3757" s="1">
        <f t="shared" si="851"/>
        <v>3</v>
      </c>
      <c r="C3757" s="285">
        <v>11</v>
      </c>
      <c r="D3757" t="s">
        <v>716</v>
      </c>
      <c r="F3757" s="16">
        <v>59</v>
      </c>
      <c r="G3757" t="str">
        <f t="shared" si="845"/>
        <v>Neither</v>
      </c>
      <c r="H3757" s="283">
        <f>IF(G3757="heating",F3757*Assumptions!M$4+Assumptions!M$7,0)</f>
        <v>0</v>
      </c>
      <c r="I3757" s="15">
        <f t="shared" si="846"/>
        <v>0.94956163997961163</v>
      </c>
      <c r="J3757" s="15">
        <f t="shared" si="847"/>
        <v>1.0263036171733995</v>
      </c>
      <c r="K3757" s="283">
        <f t="shared" si="852"/>
        <v>0</v>
      </c>
      <c r="L3757" s="283">
        <f t="shared" si="853"/>
        <v>4.3182081448486933</v>
      </c>
      <c r="M3757" s="283">
        <f t="shared" si="854"/>
        <v>0</v>
      </c>
      <c r="N3757" s="283">
        <f t="shared" si="855"/>
        <v>4.2355603137647586</v>
      </c>
      <c r="O3757" s="283">
        <f t="shared" si="856"/>
        <v>0</v>
      </c>
      <c r="P3757" s="21">
        <f t="shared" si="848"/>
        <v>0</v>
      </c>
      <c r="Q3757" s="21">
        <f t="shared" si="849"/>
        <v>0.72850690893675296</v>
      </c>
      <c r="R3757">
        <f t="shared" si="850"/>
        <v>0.9421089825381942</v>
      </c>
      <c r="S3757" s="296">
        <f t="shared" si="857"/>
        <v>0</v>
      </c>
      <c r="T3757" s="283">
        <f t="shared" si="858"/>
        <v>0</v>
      </c>
    </row>
    <row r="3758" spans="1:20" x14ac:dyDescent="0.25">
      <c r="A3758" s="286">
        <v>43257</v>
      </c>
      <c r="B3758" s="1">
        <f t="shared" si="851"/>
        <v>3</v>
      </c>
      <c r="C3758" s="285">
        <v>12</v>
      </c>
      <c r="D3758" t="s">
        <v>716</v>
      </c>
      <c r="F3758" s="16">
        <v>61</v>
      </c>
      <c r="G3758" t="str">
        <f t="shared" si="845"/>
        <v>Neither</v>
      </c>
      <c r="H3758" s="283">
        <f>IF(G3758="heating",F3758*Assumptions!M$4+Assumptions!M$7,0)</f>
        <v>0</v>
      </c>
      <c r="I3758" s="15">
        <f t="shared" si="846"/>
        <v>0.91648403420261149</v>
      </c>
      <c r="J3758" s="15">
        <f t="shared" si="847"/>
        <v>1.0263036171733995</v>
      </c>
      <c r="K3758" s="283">
        <f t="shared" si="852"/>
        <v>0</v>
      </c>
      <c r="L3758" s="283">
        <f t="shared" si="853"/>
        <v>4.3818232651749627</v>
      </c>
      <c r="M3758" s="283">
        <f t="shared" si="854"/>
        <v>0</v>
      </c>
      <c r="N3758" s="283">
        <f t="shared" si="855"/>
        <v>4.3585758300027857</v>
      </c>
      <c r="O3758" s="283">
        <f t="shared" si="856"/>
        <v>0</v>
      </c>
      <c r="P3758" s="21">
        <f t="shared" si="848"/>
        <v>0</v>
      </c>
      <c r="Q3758" s="21">
        <f t="shared" si="849"/>
        <v>0.75910815787401487</v>
      </c>
      <c r="R3758">
        <f t="shared" si="850"/>
        <v>0.9421089825381942</v>
      </c>
      <c r="S3758" s="296">
        <f t="shared" si="857"/>
        <v>0</v>
      </c>
      <c r="T3758" s="283">
        <f t="shared" si="858"/>
        <v>0</v>
      </c>
    </row>
    <row r="3759" spans="1:20" x14ac:dyDescent="0.25">
      <c r="A3759" s="286">
        <v>43257</v>
      </c>
      <c r="B3759" s="1">
        <f t="shared" si="851"/>
        <v>3</v>
      </c>
      <c r="C3759" s="285">
        <v>13</v>
      </c>
      <c r="D3759" t="s">
        <v>716</v>
      </c>
      <c r="E3759" t="s">
        <v>704</v>
      </c>
      <c r="F3759" s="16">
        <v>57</v>
      </c>
      <c r="G3759" t="str">
        <f t="shared" si="845"/>
        <v>Neither</v>
      </c>
      <c r="H3759" s="283">
        <f>IF(G3759="heating",F3759*Assumptions!M$4+Assumptions!M$7,0)</f>
        <v>0</v>
      </c>
      <c r="I3759" s="15">
        <f t="shared" si="846"/>
        <v>0.90040206880052787</v>
      </c>
      <c r="J3759" s="15">
        <f t="shared" si="847"/>
        <v>1.0263036171733995</v>
      </c>
      <c r="K3759" s="283">
        <f t="shared" si="852"/>
        <v>0</v>
      </c>
      <c r="L3759" s="283">
        <f t="shared" si="853"/>
        <v>4.2530692972692208</v>
      </c>
      <c r="M3759" s="283">
        <f t="shared" si="854"/>
        <v>0</v>
      </c>
      <c r="N3759" s="283">
        <f t="shared" si="855"/>
        <v>4.1119599131986844</v>
      </c>
      <c r="O3759" s="283">
        <f t="shared" si="856"/>
        <v>0</v>
      </c>
      <c r="P3759" s="21">
        <f t="shared" si="848"/>
        <v>0</v>
      </c>
      <c r="Q3759" s="21">
        <f t="shared" si="849"/>
        <v>0.79115902007799765</v>
      </c>
      <c r="R3759">
        <f t="shared" si="850"/>
        <v>0.9421089825381942</v>
      </c>
      <c r="S3759" s="296">
        <f t="shared" si="857"/>
        <v>0</v>
      </c>
      <c r="T3759" s="283">
        <f t="shared" si="858"/>
        <v>0</v>
      </c>
    </row>
    <row r="3760" spans="1:20" x14ac:dyDescent="0.25">
      <c r="A3760" s="286">
        <v>43257</v>
      </c>
      <c r="B3760" s="1">
        <f t="shared" si="851"/>
        <v>3</v>
      </c>
      <c r="C3760" s="285">
        <v>14</v>
      </c>
      <c r="D3760" t="s">
        <v>716</v>
      </c>
      <c r="E3760" t="s">
        <v>704</v>
      </c>
      <c r="F3760" s="16">
        <v>57</v>
      </c>
      <c r="G3760" t="str">
        <f t="shared" si="845"/>
        <v>Neither</v>
      </c>
      <c r="H3760" s="283">
        <f>IF(G3760="heating",F3760*Assumptions!M$4+Assumptions!M$7,0)</f>
        <v>0</v>
      </c>
      <c r="I3760" s="15">
        <f t="shared" si="846"/>
        <v>0.86032894500746537</v>
      </c>
      <c r="J3760" s="15">
        <f t="shared" si="847"/>
        <v>1.0263036171733995</v>
      </c>
      <c r="K3760" s="283">
        <f t="shared" si="852"/>
        <v>0</v>
      </c>
      <c r="L3760" s="283">
        <f t="shared" si="853"/>
        <v>4.2530692972692208</v>
      </c>
      <c r="M3760" s="283">
        <f t="shared" si="854"/>
        <v>0</v>
      </c>
      <c r="N3760" s="283">
        <f t="shared" si="855"/>
        <v>4.1119599131986844</v>
      </c>
      <c r="O3760" s="283">
        <f t="shared" si="856"/>
        <v>0</v>
      </c>
      <c r="P3760" s="21">
        <f t="shared" si="848"/>
        <v>0</v>
      </c>
      <c r="Q3760" s="21">
        <f t="shared" si="849"/>
        <v>0.84355555031342389</v>
      </c>
      <c r="R3760">
        <f t="shared" si="850"/>
        <v>0.9421089825381942</v>
      </c>
      <c r="S3760" s="296">
        <f t="shared" si="857"/>
        <v>0</v>
      </c>
      <c r="T3760" s="283">
        <f t="shared" si="858"/>
        <v>0</v>
      </c>
    </row>
    <row r="3761" spans="1:20" x14ac:dyDescent="0.25">
      <c r="A3761" s="286">
        <v>43257</v>
      </c>
      <c r="B3761" s="1">
        <f t="shared" si="851"/>
        <v>3</v>
      </c>
      <c r="C3761" s="285">
        <v>15</v>
      </c>
      <c r="D3761" t="s">
        <v>716</v>
      </c>
      <c r="E3761" t="s">
        <v>704</v>
      </c>
      <c r="F3761" s="16">
        <v>55</v>
      </c>
      <c r="G3761" t="str">
        <f t="shared" si="845"/>
        <v>Neither</v>
      </c>
      <c r="H3761" s="283">
        <f>IF(G3761="heating",F3761*Assumptions!M$4+Assumptions!M$7,0)</f>
        <v>0</v>
      </c>
      <c r="I3761" s="15">
        <f t="shared" si="846"/>
        <v>0.85754515037175039</v>
      </c>
      <c r="J3761" s="15">
        <f t="shared" si="847"/>
        <v>1.0263036171733995</v>
      </c>
      <c r="K3761" s="283">
        <f t="shared" si="852"/>
        <v>0</v>
      </c>
      <c r="L3761" s="283">
        <f t="shared" si="853"/>
        <v>4.1851135499983272</v>
      </c>
      <c r="M3761" s="283">
        <f t="shared" si="854"/>
        <v>0</v>
      </c>
      <c r="N3761" s="283">
        <f t="shared" si="855"/>
        <v>3.9876635481217684</v>
      </c>
      <c r="O3761" s="283">
        <f t="shared" si="856"/>
        <v>0</v>
      </c>
      <c r="P3761" s="21">
        <f t="shared" si="848"/>
        <v>0</v>
      </c>
      <c r="Q3761" s="21">
        <f t="shared" si="849"/>
        <v>0.96592607327566882</v>
      </c>
      <c r="R3761">
        <f t="shared" si="850"/>
        <v>0.9421089825381942</v>
      </c>
      <c r="S3761" s="296">
        <f t="shared" si="857"/>
        <v>0</v>
      </c>
      <c r="T3761" s="283">
        <f t="shared" si="858"/>
        <v>0</v>
      </c>
    </row>
    <row r="3762" spans="1:20" x14ac:dyDescent="0.25">
      <c r="A3762" s="286">
        <v>43257</v>
      </c>
      <c r="B3762" s="1">
        <f t="shared" si="851"/>
        <v>3</v>
      </c>
      <c r="C3762" s="285">
        <v>16</v>
      </c>
      <c r="D3762" t="s">
        <v>716</v>
      </c>
      <c r="E3762" t="s">
        <v>704</v>
      </c>
      <c r="F3762" s="16">
        <v>55</v>
      </c>
      <c r="G3762" t="str">
        <f t="shared" si="845"/>
        <v>Neither</v>
      </c>
      <c r="H3762" s="283">
        <f>IF(G3762="heating",F3762*Assumptions!M$4+Assumptions!M$7,0)</f>
        <v>0</v>
      </c>
      <c r="I3762" s="15">
        <f t="shared" si="846"/>
        <v>0.88344815438260227</v>
      </c>
      <c r="J3762" s="15">
        <f t="shared" si="847"/>
        <v>1.0263036171733995</v>
      </c>
      <c r="K3762" s="283">
        <f t="shared" si="852"/>
        <v>0</v>
      </c>
      <c r="L3762" s="283">
        <f t="shared" si="853"/>
        <v>4.1851135499983272</v>
      </c>
      <c r="M3762" s="283">
        <f t="shared" si="854"/>
        <v>0</v>
      </c>
      <c r="N3762" s="283">
        <f t="shared" si="855"/>
        <v>3.9876635481217684</v>
      </c>
      <c r="O3762" s="283">
        <f t="shared" si="856"/>
        <v>0</v>
      </c>
      <c r="P3762" s="21">
        <f t="shared" si="848"/>
        <v>0</v>
      </c>
      <c r="Q3762" s="21">
        <f t="shared" si="849"/>
        <v>1.1649354943302594</v>
      </c>
      <c r="R3762">
        <f t="shared" si="850"/>
        <v>0.9421089825381942</v>
      </c>
      <c r="S3762" s="296">
        <f t="shared" si="857"/>
        <v>0</v>
      </c>
      <c r="T3762" s="283">
        <f t="shared" si="858"/>
        <v>0</v>
      </c>
    </row>
    <row r="3763" spans="1:20" x14ac:dyDescent="0.25">
      <c r="A3763" s="286">
        <v>43257</v>
      </c>
      <c r="B3763" s="1">
        <f t="shared" si="851"/>
        <v>3</v>
      </c>
      <c r="C3763" s="285">
        <v>17</v>
      </c>
      <c r="D3763" t="s">
        <v>716</v>
      </c>
      <c r="F3763" s="16">
        <v>54</v>
      </c>
      <c r="G3763" t="str">
        <f t="shared" si="845"/>
        <v>Neither</v>
      </c>
      <c r="H3763" s="283">
        <f>IF(G3763="heating",F3763*Assumptions!M$4+Assumptions!M$7,0)</f>
        <v>0</v>
      </c>
      <c r="I3763" s="15">
        <f t="shared" si="846"/>
        <v>0.94025748850374469</v>
      </c>
      <c r="J3763" s="15">
        <f t="shared" si="847"/>
        <v>1.0263036171733995</v>
      </c>
      <c r="K3763" s="283">
        <f t="shared" si="852"/>
        <v>0</v>
      </c>
      <c r="L3763" s="283">
        <f t="shared" si="853"/>
        <v>4.1559947708987721</v>
      </c>
      <c r="M3763" s="283">
        <f t="shared" si="854"/>
        <v>0</v>
      </c>
      <c r="N3763" s="283">
        <f t="shared" si="855"/>
        <v>3.9259252525022648</v>
      </c>
      <c r="O3763" s="283">
        <f t="shared" si="856"/>
        <v>0</v>
      </c>
      <c r="P3763" s="21">
        <f t="shared" si="848"/>
        <v>0</v>
      </c>
      <c r="Q3763" s="21">
        <f t="shared" si="849"/>
        <v>1.3521540118753073</v>
      </c>
      <c r="R3763">
        <f t="shared" si="850"/>
        <v>0.9421089825381942</v>
      </c>
      <c r="S3763" s="296">
        <f t="shared" si="857"/>
        <v>0</v>
      </c>
      <c r="T3763" s="283">
        <f t="shared" si="858"/>
        <v>0</v>
      </c>
    </row>
    <row r="3764" spans="1:20" x14ac:dyDescent="0.25">
      <c r="A3764" s="286">
        <v>43257</v>
      </c>
      <c r="B3764" s="1">
        <f t="shared" si="851"/>
        <v>3</v>
      </c>
      <c r="C3764" s="285">
        <v>18</v>
      </c>
      <c r="D3764" t="s">
        <v>716</v>
      </c>
      <c r="F3764" s="16">
        <v>54</v>
      </c>
      <c r="G3764" t="str">
        <f t="shared" si="845"/>
        <v>Neither</v>
      </c>
      <c r="H3764" s="283">
        <f>IF(G3764="heating",F3764*Assumptions!M$4+Assumptions!M$7,0)</f>
        <v>0</v>
      </c>
      <c r="I3764" s="15">
        <f t="shared" si="846"/>
        <v>0.98182363790757687</v>
      </c>
      <c r="J3764" s="15">
        <f t="shared" si="847"/>
        <v>1.0263036171733995</v>
      </c>
      <c r="K3764" s="283">
        <f t="shared" si="852"/>
        <v>0</v>
      </c>
      <c r="L3764" s="283">
        <f t="shared" si="853"/>
        <v>4.1559947708987721</v>
      </c>
      <c r="M3764" s="283">
        <f t="shared" si="854"/>
        <v>0</v>
      </c>
      <c r="N3764" s="283">
        <f t="shared" si="855"/>
        <v>3.9259252525022648</v>
      </c>
      <c r="O3764" s="283">
        <f t="shared" si="856"/>
        <v>0</v>
      </c>
      <c r="P3764" s="21">
        <f t="shared" si="848"/>
        <v>0</v>
      </c>
      <c r="Q3764" s="21">
        <f t="shared" si="849"/>
        <v>1.5598916921549892</v>
      </c>
      <c r="R3764">
        <f t="shared" si="850"/>
        <v>0.9421089825381942</v>
      </c>
      <c r="S3764" s="296">
        <f t="shared" si="857"/>
        <v>0</v>
      </c>
      <c r="T3764" s="283">
        <f t="shared" si="858"/>
        <v>0</v>
      </c>
    </row>
    <row r="3765" spans="1:20" x14ac:dyDescent="0.25">
      <c r="A3765" s="286">
        <v>43257</v>
      </c>
      <c r="B3765" s="1">
        <f t="shared" si="851"/>
        <v>3</v>
      </c>
      <c r="C3765" s="285">
        <v>19</v>
      </c>
      <c r="D3765" t="s">
        <v>716</v>
      </c>
      <c r="F3765" s="16">
        <v>52</v>
      </c>
      <c r="G3765" t="str">
        <f t="shared" si="845"/>
        <v>Neither</v>
      </c>
      <c r="H3765" s="283">
        <f>IF(G3765="heating",F3765*Assumptions!M$4+Assumptions!M$7,0)</f>
        <v>0</v>
      </c>
      <c r="I3765" s="15">
        <f t="shared" si="846"/>
        <v>0.98418842963438757</v>
      </c>
      <c r="J3765" s="15">
        <f t="shared" si="847"/>
        <v>1.0263036171733995</v>
      </c>
      <c r="K3765" s="283">
        <f t="shared" si="852"/>
        <v>0</v>
      </c>
      <c r="L3765" s="283">
        <f t="shared" si="853"/>
        <v>4.0950984110509578</v>
      </c>
      <c r="M3765" s="283">
        <f t="shared" si="854"/>
        <v>0</v>
      </c>
      <c r="N3765" s="283">
        <f t="shared" si="855"/>
        <v>3.802065958051716</v>
      </c>
      <c r="O3765" s="283">
        <f t="shared" si="856"/>
        <v>0</v>
      </c>
      <c r="P3765" s="21">
        <f t="shared" si="848"/>
        <v>0</v>
      </c>
      <c r="Q3765" s="21">
        <f t="shared" si="849"/>
        <v>1.6764212681468484</v>
      </c>
      <c r="R3765">
        <f t="shared" si="850"/>
        <v>0.9421089825381942</v>
      </c>
      <c r="S3765" s="296">
        <f t="shared" si="857"/>
        <v>0</v>
      </c>
      <c r="T3765" s="283">
        <f t="shared" si="858"/>
        <v>0</v>
      </c>
    </row>
    <row r="3766" spans="1:20" x14ac:dyDescent="0.25">
      <c r="A3766" s="286">
        <v>43257</v>
      </c>
      <c r="B3766" s="1">
        <f t="shared" si="851"/>
        <v>3</v>
      </c>
      <c r="C3766" s="285">
        <v>20</v>
      </c>
      <c r="D3766" t="s">
        <v>716</v>
      </c>
      <c r="F3766" s="16">
        <v>52</v>
      </c>
      <c r="G3766" t="str">
        <f t="shared" si="845"/>
        <v>Neither</v>
      </c>
      <c r="H3766" s="283">
        <f>IF(G3766="heating",F3766*Assumptions!M$4+Assumptions!M$7,0)</f>
        <v>0</v>
      </c>
      <c r="I3766" s="15">
        <f t="shared" si="846"/>
        <v>0.97071962311712034</v>
      </c>
      <c r="J3766" s="15">
        <f t="shared" si="847"/>
        <v>1.0263036171733995</v>
      </c>
      <c r="K3766" s="283">
        <f t="shared" si="852"/>
        <v>0</v>
      </c>
      <c r="L3766" s="283">
        <f t="shared" si="853"/>
        <v>4.0950984110509578</v>
      </c>
      <c r="M3766" s="283">
        <f t="shared" si="854"/>
        <v>0</v>
      </c>
      <c r="N3766" s="283">
        <f t="shared" si="855"/>
        <v>3.802065958051716</v>
      </c>
      <c r="O3766" s="283">
        <f t="shared" si="856"/>
        <v>0</v>
      </c>
      <c r="P3766" s="21">
        <f t="shared" si="848"/>
        <v>0</v>
      </c>
      <c r="Q3766" s="21">
        <f t="shared" si="849"/>
        <v>1.52436960139122</v>
      </c>
      <c r="R3766">
        <f t="shared" si="850"/>
        <v>0.9421089825381942</v>
      </c>
      <c r="S3766" s="296">
        <f t="shared" si="857"/>
        <v>0</v>
      </c>
      <c r="T3766" s="283">
        <f t="shared" si="858"/>
        <v>0</v>
      </c>
    </row>
    <row r="3767" spans="1:20" x14ac:dyDescent="0.25">
      <c r="A3767" s="286">
        <v>43257</v>
      </c>
      <c r="B3767" s="1">
        <f t="shared" si="851"/>
        <v>3</v>
      </c>
      <c r="C3767" s="285">
        <v>21</v>
      </c>
      <c r="D3767" t="s">
        <v>716</v>
      </c>
      <c r="F3767" s="16">
        <v>54</v>
      </c>
      <c r="G3767" t="str">
        <f t="shared" si="845"/>
        <v>Neither</v>
      </c>
      <c r="H3767" s="283">
        <f>IF(G3767="heating",F3767*Assumptions!M$4+Assumptions!M$7,0)</f>
        <v>0</v>
      </c>
      <c r="I3767" s="15">
        <f t="shared" si="846"/>
        <v>0.95751150862929935</v>
      </c>
      <c r="J3767" s="15">
        <f t="shared" si="847"/>
        <v>1.0263036171733995</v>
      </c>
      <c r="K3767" s="283">
        <f t="shared" si="852"/>
        <v>0</v>
      </c>
      <c r="L3767" s="283">
        <f t="shared" si="853"/>
        <v>4.1559947708987721</v>
      </c>
      <c r="M3767" s="283">
        <f t="shared" si="854"/>
        <v>0</v>
      </c>
      <c r="N3767" s="283">
        <f t="shared" si="855"/>
        <v>3.9259252525022648</v>
      </c>
      <c r="O3767" s="283">
        <f t="shared" si="856"/>
        <v>0</v>
      </c>
      <c r="P3767" s="21">
        <f t="shared" si="848"/>
        <v>0</v>
      </c>
      <c r="Q3767" s="21">
        <f t="shared" si="849"/>
        <v>1.4448604713749031</v>
      </c>
      <c r="R3767">
        <f t="shared" si="850"/>
        <v>0.9421089825381942</v>
      </c>
      <c r="S3767" s="296">
        <f t="shared" si="857"/>
        <v>0</v>
      </c>
      <c r="T3767" s="283">
        <f t="shared" si="858"/>
        <v>0</v>
      </c>
    </row>
    <row r="3768" spans="1:20" x14ac:dyDescent="0.25">
      <c r="A3768" s="286">
        <v>43257</v>
      </c>
      <c r="B3768" s="1">
        <f t="shared" si="851"/>
        <v>3</v>
      </c>
      <c r="C3768" s="285">
        <v>22</v>
      </c>
      <c r="D3768" t="s">
        <v>716</v>
      </c>
      <c r="F3768" s="16">
        <v>52</v>
      </c>
      <c r="G3768" t="str">
        <f t="shared" si="845"/>
        <v>Neither</v>
      </c>
      <c r="H3768" s="283">
        <f>IF(G3768="heating",F3768*Assumptions!M$4+Assumptions!M$7,0)</f>
        <v>0</v>
      </c>
      <c r="I3768" s="15">
        <f t="shared" si="846"/>
        <v>0.9426530227543114</v>
      </c>
      <c r="J3768" s="15">
        <f t="shared" si="847"/>
        <v>1.0263036171733995</v>
      </c>
      <c r="K3768" s="283">
        <f t="shared" si="852"/>
        <v>0</v>
      </c>
      <c r="L3768" s="283">
        <f t="shared" si="853"/>
        <v>4.0950984110509578</v>
      </c>
      <c r="M3768" s="283">
        <f t="shared" si="854"/>
        <v>0</v>
      </c>
      <c r="N3768" s="283">
        <f t="shared" si="855"/>
        <v>3.802065958051716</v>
      </c>
      <c r="O3768" s="283">
        <f t="shared" si="856"/>
        <v>0</v>
      </c>
      <c r="P3768" s="21">
        <f t="shared" si="848"/>
        <v>0</v>
      </c>
      <c r="Q3768" s="21">
        <f t="shared" si="849"/>
        <v>1.2427137171080138</v>
      </c>
      <c r="R3768">
        <f t="shared" si="850"/>
        <v>0.9421089825381942</v>
      </c>
      <c r="S3768" s="296">
        <f t="shared" si="857"/>
        <v>0</v>
      </c>
      <c r="T3768" s="283">
        <f t="shared" si="858"/>
        <v>0</v>
      </c>
    </row>
    <row r="3769" spans="1:20" x14ac:dyDescent="0.25">
      <c r="A3769" s="286">
        <v>43257</v>
      </c>
      <c r="B3769" s="1">
        <f t="shared" si="851"/>
        <v>3</v>
      </c>
      <c r="C3769" s="285">
        <v>23</v>
      </c>
      <c r="D3769" t="s">
        <v>715</v>
      </c>
      <c r="F3769" s="16">
        <v>52</v>
      </c>
      <c r="G3769" t="str">
        <f t="shared" si="845"/>
        <v>Neither</v>
      </c>
      <c r="H3769" s="283">
        <f>IF(G3769="heating",F3769*Assumptions!M$4+Assumptions!M$7,0)</f>
        <v>0</v>
      </c>
      <c r="I3769" s="15">
        <f t="shared" si="846"/>
        <v>0.94450710149963013</v>
      </c>
      <c r="J3769" s="15">
        <f t="shared" si="847"/>
        <v>1.0263036171733995</v>
      </c>
      <c r="K3769" s="283">
        <f t="shared" si="852"/>
        <v>0</v>
      </c>
      <c r="L3769" s="283">
        <f t="shared" si="853"/>
        <v>4.0950984110509578</v>
      </c>
      <c r="M3769" s="283">
        <f t="shared" si="854"/>
        <v>0</v>
      </c>
      <c r="N3769" s="283">
        <f t="shared" si="855"/>
        <v>3.802065958051716</v>
      </c>
      <c r="O3769" s="283">
        <f t="shared" si="856"/>
        <v>0</v>
      </c>
      <c r="P3769" s="21">
        <f t="shared" si="848"/>
        <v>0</v>
      </c>
      <c r="Q3769" s="21">
        <f t="shared" si="849"/>
        <v>1.0297519246597011</v>
      </c>
      <c r="R3769">
        <f t="shared" si="850"/>
        <v>0.9421089825381942</v>
      </c>
      <c r="S3769" s="296">
        <f t="shared" si="857"/>
        <v>0</v>
      </c>
      <c r="T3769" s="283">
        <f t="shared" si="858"/>
        <v>0</v>
      </c>
    </row>
    <row r="3770" spans="1:20" x14ac:dyDescent="0.25">
      <c r="A3770" s="286">
        <v>43258</v>
      </c>
      <c r="B3770" s="1">
        <f t="shared" si="851"/>
        <v>4</v>
      </c>
      <c r="C3770" s="285">
        <v>0</v>
      </c>
      <c r="D3770" t="s">
        <v>715</v>
      </c>
      <c r="F3770" s="16">
        <v>52</v>
      </c>
      <c r="G3770" t="str">
        <f t="shared" si="845"/>
        <v>Neither</v>
      </c>
      <c r="H3770" s="283">
        <f>IF(G3770="heating",F3770*Assumptions!M$4+Assumptions!M$7,0)</f>
        <v>0</v>
      </c>
      <c r="I3770" s="15">
        <f t="shared" si="846"/>
        <v>0.97481507806017154</v>
      </c>
      <c r="J3770" s="15">
        <f t="shared" si="847"/>
        <v>1.0020455199443592</v>
      </c>
      <c r="K3770" s="283">
        <f t="shared" si="852"/>
        <v>0</v>
      </c>
      <c r="L3770" s="283">
        <f t="shared" si="853"/>
        <v>4.0950984110509578</v>
      </c>
      <c r="M3770" s="283">
        <f t="shared" si="854"/>
        <v>0</v>
      </c>
      <c r="N3770" s="283">
        <f t="shared" si="855"/>
        <v>3.802065958051716</v>
      </c>
      <c r="O3770" s="283">
        <f t="shared" si="856"/>
        <v>0</v>
      </c>
      <c r="P3770" s="21">
        <f t="shared" si="848"/>
        <v>0</v>
      </c>
      <c r="Q3770" s="21">
        <f t="shared" si="849"/>
        <v>0.90668853391740301</v>
      </c>
      <c r="R3770">
        <f t="shared" si="850"/>
        <v>1.0705685074825908</v>
      </c>
      <c r="S3770" s="296">
        <f t="shared" si="857"/>
        <v>0</v>
      </c>
      <c r="T3770" s="283">
        <f t="shared" si="858"/>
        <v>0</v>
      </c>
    </row>
    <row r="3771" spans="1:20" x14ac:dyDescent="0.25">
      <c r="A3771" s="286">
        <v>43258</v>
      </c>
      <c r="B3771" s="1">
        <f t="shared" si="851"/>
        <v>4</v>
      </c>
      <c r="C3771" s="285">
        <v>1</v>
      </c>
      <c r="D3771" t="s">
        <v>715</v>
      </c>
      <c r="F3771" s="16">
        <v>52</v>
      </c>
      <c r="G3771" t="str">
        <f t="shared" si="845"/>
        <v>Neither</v>
      </c>
      <c r="H3771" s="283">
        <f>IF(G3771="heating",F3771*Assumptions!M$4+Assumptions!M$7,0)</f>
        <v>0</v>
      </c>
      <c r="I3771" s="15">
        <f t="shared" si="846"/>
        <v>1.012242869806885</v>
      </c>
      <c r="J3771" s="15">
        <f t="shared" si="847"/>
        <v>1.0020455199443592</v>
      </c>
      <c r="K3771" s="283">
        <f t="shared" si="852"/>
        <v>0</v>
      </c>
      <c r="L3771" s="283">
        <f t="shared" si="853"/>
        <v>4.0950984110509578</v>
      </c>
      <c r="M3771" s="283">
        <f t="shared" si="854"/>
        <v>0</v>
      </c>
      <c r="N3771" s="283">
        <f t="shared" si="855"/>
        <v>3.802065958051716</v>
      </c>
      <c r="O3771" s="283">
        <f t="shared" si="856"/>
        <v>0</v>
      </c>
      <c r="P3771" s="21">
        <f t="shared" si="848"/>
        <v>0</v>
      </c>
      <c r="Q3771" s="21">
        <f t="shared" si="849"/>
        <v>0.81803459285312596</v>
      </c>
      <c r="R3771">
        <f t="shared" si="850"/>
        <v>1.0705685074825908</v>
      </c>
      <c r="S3771" s="296">
        <f t="shared" si="857"/>
        <v>0</v>
      </c>
      <c r="T3771" s="283">
        <f t="shared" si="858"/>
        <v>0</v>
      </c>
    </row>
    <row r="3772" spans="1:20" x14ac:dyDescent="0.25">
      <c r="A3772" s="286">
        <v>43258</v>
      </c>
      <c r="B3772" s="1">
        <f t="shared" si="851"/>
        <v>4</v>
      </c>
      <c r="C3772" s="285">
        <v>2</v>
      </c>
      <c r="D3772" t="s">
        <v>715</v>
      </c>
      <c r="F3772" s="16">
        <v>52</v>
      </c>
      <c r="G3772" t="str">
        <f t="shared" si="845"/>
        <v>Neither</v>
      </c>
      <c r="H3772" s="283">
        <f>IF(G3772="heating",F3772*Assumptions!M$4+Assumptions!M$7,0)</f>
        <v>0</v>
      </c>
      <c r="I3772" s="15">
        <f t="shared" si="846"/>
        <v>1.0509704703585963</v>
      </c>
      <c r="J3772" s="15">
        <f t="shared" si="847"/>
        <v>1.0020455199443592</v>
      </c>
      <c r="K3772" s="283">
        <f t="shared" si="852"/>
        <v>0</v>
      </c>
      <c r="L3772" s="283">
        <f t="shared" si="853"/>
        <v>4.0950984110509578</v>
      </c>
      <c r="M3772" s="283">
        <f t="shared" si="854"/>
        <v>0</v>
      </c>
      <c r="N3772" s="283">
        <f t="shared" si="855"/>
        <v>3.802065958051716</v>
      </c>
      <c r="O3772" s="283">
        <f t="shared" si="856"/>
        <v>0</v>
      </c>
      <c r="P3772" s="21">
        <f t="shared" si="848"/>
        <v>0</v>
      </c>
      <c r="Q3772" s="21">
        <f t="shared" si="849"/>
        <v>0.74507607494346417</v>
      </c>
      <c r="R3772">
        <f t="shared" si="850"/>
        <v>1.0705685074825908</v>
      </c>
      <c r="S3772" s="296">
        <f t="shared" si="857"/>
        <v>0</v>
      </c>
      <c r="T3772" s="283">
        <f t="shared" si="858"/>
        <v>0</v>
      </c>
    </row>
    <row r="3773" spans="1:20" x14ac:dyDescent="0.25">
      <c r="A3773" s="286">
        <v>43258</v>
      </c>
      <c r="B3773" s="1">
        <f t="shared" si="851"/>
        <v>4</v>
      </c>
      <c r="C3773" s="285">
        <v>3</v>
      </c>
      <c r="D3773" t="s">
        <v>715</v>
      </c>
      <c r="F3773" s="16">
        <v>48</v>
      </c>
      <c r="G3773" t="str">
        <f t="shared" si="845"/>
        <v>Neither</v>
      </c>
      <c r="H3773" s="283">
        <f>IF(G3773="heating",F3773*Assumptions!M$4+Assumptions!M$7,0)</f>
        <v>0</v>
      </c>
      <c r="I3773" s="15">
        <f t="shared" si="846"/>
        <v>1.0924036124451033</v>
      </c>
      <c r="J3773" s="15">
        <f t="shared" si="847"/>
        <v>1.0020455199443592</v>
      </c>
      <c r="K3773" s="283">
        <f t="shared" si="852"/>
        <v>0</v>
      </c>
      <c r="L3773" s="283">
        <f t="shared" si="853"/>
        <v>3.9630740889572826</v>
      </c>
      <c r="M3773" s="283">
        <f t="shared" si="854"/>
        <v>0</v>
      </c>
      <c r="N3773" s="283">
        <f t="shared" si="855"/>
        <v>3.5524856183738187</v>
      </c>
      <c r="O3773" s="283">
        <f t="shared" si="856"/>
        <v>0</v>
      </c>
      <c r="P3773" s="21">
        <f t="shared" si="848"/>
        <v>0</v>
      </c>
      <c r="Q3773" s="21">
        <f t="shared" si="849"/>
        <v>0.69158980876382303</v>
      </c>
      <c r="R3773">
        <f t="shared" si="850"/>
        <v>1.0705685074825908</v>
      </c>
      <c r="S3773" s="296">
        <f t="shared" si="857"/>
        <v>0</v>
      </c>
      <c r="T3773" s="283">
        <f t="shared" si="858"/>
        <v>0</v>
      </c>
    </row>
    <row r="3774" spans="1:20" x14ac:dyDescent="0.25">
      <c r="A3774" s="286">
        <v>43258</v>
      </c>
      <c r="B3774" s="1">
        <f t="shared" si="851"/>
        <v>4</v>
      </c>
      <c r="C3774" s="285">
        <v>4</v>
      </c>
      <c r="D3774" t="s">
        <v>715</v>
      </c>
      <c r="F3774" s="16">
        <v>46</v>
      </c>
      <c r="G3774" t="str">
        <f t="shared" si="845"/>
        <v>Neither</v>
      </c>
      <c r="H3774" s="283">
        <f>IF(G3774="heating",F3774*Assumptions!M$4+Assumptions!M$7,0)</f>
        <v>0</v>
      </c>
      <c r="I3774" s="15">
        <f t="shared" si="846"/>
        <v>1.1348296917927807</v>
      </c>
      <c r="J3774" s="15">
        <f t="shared" si="847"/>
        <v>1.0020455199443592</v>
      </c>
      <c r="K3774" s="283">
        <f t="shared" si="852"/>
        <v>0</v>
      </c>
      <c r="L3774" s="283">
        <f t="shared" si="853"/>
        <v>3.8708416397494121</v>
      </c>
      <c r="M3774" s="283">
        <f t="shared" si="854"/>
        <v>0</v>
      </c>
      <c r="N3774" s="283">
        <f t="shared" si="855"/>
        <v>3.4228778732085736</v>
      </c>
      <c r="O3774" s="283">
        <f t="shared" si="856"/>
        <v>0</v>
      </c>
      <c r="P3774" s="21">
        <f t="shared" si="848"/>
        <v>0</v>
      </c>
      <c r="Q3774" s="21">
        <f t="shared" si="849"/>
        <v>0.6473875548762833</v>
      </c>
      <c r="R3774">
        <f t="shared" si="850"/>
        <v>1.0705685074825908</v>
      </c>
      <c r="S3774" s="296">
        <f t="shared" si="857"/>
        <v>0</v>
      </c>
      <c r="T3774" s="283">
        <f t="shared" si="858"/>
        <v>0</v>
      </c>
    </row>
    <row r="3775" spans="1:20" x14ac:dyDescent="0.25">
      <c r="A3775" s="286">
        <v>43258</v>
      </c>
      <c r="B3775" s="1">
        <f t="shared" si="851"/>
        <v>4</v>
      </c>
      <c r="C3775" s="285">
        <v>5</v>
      </c>
      <c r="D3775" t="s">
        <v>715</v>
      </c>
      <c r="F3775" s="16">
        <v>46</v>
      </c>
      <c r="G3775" t="str">
        <f t="shared" si="845"/>
        <v>Neither</v>
      </c>
      <c r="H3775" s="283">
        <f>IF(G3775="heating",F3775*Assumptions!M$4+Assumptions!M$7,0)</f>
        <v>0</v>
      </c>
      <c r="I3775" s="15">
        <f t="shared" si="846"/>
        <v>1.1635558681477385</v>
      </c>
      <c r="J3775" s="15">
        <f t="shared" si="847"/>
        <v>1.0020455199443592</v>
      </c>
      <c r="K3775" s="283">
        <f t="shared" si="852"/>
        <v>0</v>
      </c>
      <c r="L3775" s="283">
        <f t="shared" si="853"/>
        <v>3.8708416397494121</v>
      </c>
      <c r="M3775" s="283">
        <f t="shared" si="854"/>
        <v>0</v>
      </c>
      <c r="N3775" s="283">
        <f t="shared" si="855"/>
        <v>3.4228778732085736</v>
      </c>
      <c r="O3775" s="283">
        <f t="shared" si="856"/>
        <v>0</v>
      </c>
      <c r="P3775" s="21">
        <f t="shared" si="848"/>
        <v>0</v>
      </c>
      <c r="Q3775" s="21">
        <f t="shared" si="849"/>
        <v>0.72139578924615555</v>
      </c>
      <c r="R3775">
        <f t="shared" si="850"/>
        <v>1.0705685074825908</v>
      </c>
      <c r="S3775" s="296">
        <f t="shared" si="857"/>
        <v>0</v>
      </c>
      <c r="T3775" s="283">
        <f t="shared" si="858"/>
        <v>0</v>
      </c>
    </row>
    <row r="3776" spans="1:20" x14ac:dyDescent="0.25">
      <c r="A3776" s="286">
        <v>43258</v>
      </c>
      <c r="B3776" s="1">
        <f t="shared" si="851"/>
        <v>4</v>
      </c>
      <c r="C3776" s="285">
        <v>6</v>
      </c>
      <c r="D3776" t="s">
        <v>715</v>
      </c>
      <c r="F3776" s="16">
        <v>52</v>
      </c>
      <c r="G3776" t="str">
        <f t="shared" si="845"/>
        <v>Neither</v>
      </c>
      <c r="H3776" s="283">
        <f>IF(G3776="heating",F3776*Assumptions!M$4+Assumptions!M$7,0)</f>
        <v>0</v>
      </c>
      <c r="I3776" s="15">
        <f t="shared" si="846"/>
        <v>1.2083911162615524</v>
      </c>
      <c r="J3776" s="15">
        <f t="shared" si="847"/>
        <v>1.0020455199443592</v>
      </c>
      <c r="K3776" s="283">
        <f t="shared" si="852"/>
        <v>0</v>
      </c>
      <c r="L3776" s="283">
        <f t="shared" si="853"/>
        <v>4.0950984110509578</v>
      </c>
      <c r="M3776" s="283">
        <f t="shared" si="854"/>
        <v>0</v>
      </c>
      <c r="N3776" s="283">
        <f t="shared" si="855"/>
        <v>3.802065958051716</v>
      </c>
      <c r="O3776" s="283">
        <f t="shared" si="856"/>
        <v>0</v>
      </c>
      <c r="P3776" s="21">
        <f t="shared" si="848"/>
        <v>0</v>
      </c>
      <c r="Q3776" s="21">
        <f t="shared" si="849"/>
        <v>0.87787080972652631</v>
      </c>
      <c r="R3776">
        <f t="shared" si="850"/>
        <v>1.0705685074825908</v>
      </c>
      <c r="S3776" s="296">
        <f t="shared" si="857"/>
        <v>0</v>
      </c>
      <c r="T3776" s="283">
        <f t="shared" si="858"/>
        <v>0</v>
      </c>
    </row>
    <row r="3777" spans="1:20" x14ac:dyDescent="0.25">
      <c r="A3777" s="286">
        <v>43258</v>
      </c>
      <c r="B3777" s="1">
        <f t="shared" si="851"/>
        <v>4</v>
      </c>
      <c r="C3777" s="285">
        <v>7</v>
      </c>
      <c r="D3777" t="s">
        <v>716</v>
      </c>
      <c r="F3777" s="16">
        <v>54</v>
      </c>
      <c r="G3777" t="str">
        <f t="shared" si="845"/>
        <v>Neither</v>
      </c>
      <c r="H3777" s="283">
        <f>IF(G3777="heating",F3777*Assumptions!M$4+Assumptions!M$7,0)</f>
        <v>0</v>
      </c>
      <c r="I3777" s="15">
        <f t="shared" si="846"/>
        <v>1.1637425769249583</v>
      </c>
      <c r="J3777" s="15">
        <f t="shared" si="847"/>
        <v>1.0020455199443592</v>
      </c>
      <c r="K3777" s="283">
        <f t="shared" si="852"/>
        <v>0</v>
      </c>
      <c r="L3777" s="283">
        <f t="shared" si="853"/>
        <v>4.1559947708987721</v>
      </c>
      <c r="M3777" s="283">
        <f t="shared" si="854"/>
        <v>0</v>
      </c>
      <c r="N3777" s="283">
        <f t="shared" si="855"/>
        <v>3.9259252525022648</v>
      </c>
      <c r="O3777" s="283">
        <f t="shared" si="856"/>
        <v>0</v>
      </c>
      <c r="P3777" s="21">
        <f t="shared" si="848"/>
        <v>0</v>
      </c>
      <c r="Q3777" s="21">
        <f t="shared" si="849"/>
        <v>0.97331382064367777</v>
      </c>
      <c r="R3777">
        <f t="shared" si="850"/>
        <v>1.0705685074825908</v>
      </c>
      <c r="S3777" s="296">
        <f t="shared" si="857"/>
        <v>0</v>
      </c>
      <c r="T3777" s="283">
        <f t="shared" si="858"/>
        <v>0</v>
      </c>
    </row>
    <row r="3778" spans="1:20" x14ac:dyDescent="0.25">
      <c r="A3778" s="286">
        <v>43258</v>
      </c>
      <c r="B3778" s="1">
        <f t="shared" si="851"/>
        <v>4</v>
      </c>
      <c r="C3778" s="285">
        <v>8</v>
      </c>
      <c r="D3778" t="s">
        <v>716</v>
      </c>
      <c r="F3778" s="16">
        <v>57</v>
      </c>
      <c r="G3778" t="str">
        <f t="shared" ref="G3778:G3841" si="859">VLOOKUP(A3778,U$2:W$366,3,FALSE)</f>
        <v>Neither</v>
      </c>
      <c r="H3778" s="283">
        <f>IF(G3778="heating",F3778*Assumptions!M$4+Assumptions!M$7,0)</f>
        <v>0</v>
      </c>
      <c r="I3778" s="15">
        <f t="shared" ref="I3778:I3841" si="860">VLOOKUP(C3778,AO$2:AQ$25,3,FALSE)</f>
        <v>1.094193721037565</v>
      </c>
      <c r="J3778" s="15">
        <f t="shared" ref="J3778:J3841" si="861">VLOOKUP(B3778,AS$4:AU$10,3,FALSE)</f>
        <v>1.0020455199443592</v>
      </c>
      <c r="K3778" s="283">
        <f t="shared" si="852"/>
        <v>0</v>
      </c>
      <c r="L3778" s="283">
        <f t="shared" si="853"/>
        <v>4.2530692972692208</v>
      </c>
      <c r="M3778" s="283">
        <f t="shared" si="854"/>
        <v>0</v>
      </c>
      <c r="N3778" s="283">
        <f t="shared" si="855"/>
        <v>4.1119599131986844</v>
      </c>
      <c r="O3778" s="283">
        <f t="shared" si="856"/>
        <v>0</v>
      </c>
      <c r="P3778" s="21">
        <f t="shared" ref="P3778:P3841" si="862">IF(G3778="cooling",IF(F3778&lt;61,0.025,(F3778^2*AX$25+F3778*AY$25+AZ$25)),0)</f>
        <v>0</v>
      </c>
      <c r="Q3778" s="21">
        <f t="shared" ref="Q3778:Q3841" si="863">VLOOKUP(C3778,BB$2:BC$25,2,FALSE)</f>
        <v>0.94940007506179924</v>
      </c>
      <c r="R3778">
        <f t="shared" ref="R3778:R3841" si="864">VLOOKUP(B3778,AS$4:AV$10,4,FALSE)</f>
        <v>1.0705685074825908</v>
      </c>
      <c r="S3778" s="296">
        <f t="shared" si="857"/>
        <v>0</v>
      </c>
      <c r="T3778" s="283">
        <f t="shared" si="858"/>
        <v>0</v>
      </c>
    </row>
    <row r="3779" spans="1:20" x14ac:dyDescent="0.25">
      <c r="A3779" s="286">
        <v>43258</v>
      </c>
      <c r="B3779" s="1">
        <f t="shared" ref="B3779:B3842" si="865">WEEKDAY(A3779,2)</f>
        <v>4</v>
      </c>
      <c r="C3779" s="285">
        <v>9</v>
      </c>
      <c r="D3779" t="s">
        <v>716</v>
      </c>
      <c r="F3779" s="16">
        <v>59</v>
      </c>
      <c r="G3779" t="str">
        <f t="shared" si="859"/>
        <v>Neither</v>
      </c>
      <c r="H3779" s="283">
        <f>IF(G3779="heating",F3779*Assumptions!M$4+Assumptions!M$7,0)</f>
        <v>0</v>
      </c>
      <c r="I3779" s="15">
        <f t="shared" si="860"/>
        <v>1.0343009000871222</v>
      </c>
      <c r="J3779" s="15">
        <f t="shared" si="861"/>
        <v>1.0020455199443592</v>
      </c>
      <c r="K3779" s="283">
        <f t="shared" ref="K3779:K3842" si="866">H3779*I3779*J3779</f>
        <v>0</v>
      </c>
      <c r="L3779" s="283">
        <f t="shared" ref="L3779:L3842" si="867">VLOOKUP(F3779,BL$2:BN$92,2,FALSE)</f>
        <v>4.3182081448486933</v>
      </c>
      <c r="M3779" s="283">
        <f t="shared" ref="M3779:M3842" si="868">IF(G3779="heating",K3779*(L3779*3.412),0)</f>
        <v>0</v>
      </c>
      <c r="N3779" s="283">
        <f t="shared" ref="N3779:N3842" si="869">VLOOKUP(F3779,BL$2:BN$92,3,FALSE)</f>
        <v>4.2355603137647586</v>
      </c>
      <c r="O3779" s="283">
        <f t="shared" ref="O3779:O3842" si="870">IF(F3779&lt;=61,IF(G3779="heating",IF(F3779&gt;=5,K3779*L3779/N3779,0),0),0)</f>
        <v>0</v>
      </c>
      <c r="P3779" s="21">
        <f t="shared" si="862"/>
        <v>0</v>
      </c>
      <c r="Q3779" s="21">
        <f t="shared" si="863"/>
        <v>0.8408485371888097</v>
      </c>
      <c r="R3779">
        <f t="shared" si="864"/>
        <v>1.0705685074825908</v>
      </c>
      <c r="S3779" s="296">
        <f t="shared" ref="S3779:S3842" si="871">P3779*Q3779*R3779</f>
        <v>0</v>
      </c>
      <c r="T3779" s="283">
        <f t="shared" ref="T3779:T3842" si="872">K3779+S3779</f>
        <v>0</v>
      </c>
    </row>
    <row r="3780" spans="1:20" x14ac:dyDescent="0.25">
      <c r="A3780" s="286">
        <v>43258</v>
      </c>
      <c r="B3780" s="1">
        <f t="shared" si="865"/>
        <v>4</v>
      </c>
      <c r="C3780" s="285">
        <v>10</v>
      </c>
      <c r="D3780" t="s">
        <v>716</v>
      </c>
      <c r="F3780" s="16">
        <v>63</v>
      </c>
      <c r="G3780" t="str">
        <f t="shared" si="859"/>
        <v>Neither</v>
      </c>
      <c r="H3780" s="283">
        <f>IF(G3780="heating",F3780*Assumptions!M$4+Assumptions!M$7,0)</f>
        <v>0</v>
      </c>
      <c r="I3780" s="15">
        <f t="shared" si="860"/>
        <v>0.98112329028689171</v>
      </c>
      <c r="J3780" s="15">
        <f t="shared" si="861"/>
        <v>1.0020455199443592</v>
      </c>
      <c r="K3780" s="283">
        <f t="shared" si="866"/>
        <v>0</v>
      </c>
      <c r="L3780" s="283">
        <f t="shared" si="867"/>
        <v>4.3818232651749627</v>
      </c>
      <c r="M3780" s="283">
        <f t="shared" si="868"/>
        <v>0</v>
      </c>
      <c r="N3780" s="283">
        <f t="shared" si="869"/>
        <v>4.3585758300027857</v>
      </c>
      <c r="O3780" s="283">
        <f t="shared" si="870"/>
        <v>0</v>
      </c>
      <c r="P3780" s="21">
        <f t="shared" si="862"/>
        <v>0</v>
      </c>
      <c r="Q3780" s="21">
        <f t="shared" si="863"/>
        <v>0.74504051125983206</v>
      </c>
      <c r="R3780">
        <f t="shared" si="864"/>
        <v>1.0705685074825908</v>
      </c>
      <c r="S3780" s="296">
        <f t="shared" si="871"/>
        <v>0</v>
      </c>
      <c r="T3780" s="283">
        <f t="shared" si="872"/>
        <v>0</v>
      </c>
    </row>
    <row r="3781" spans="1:20" x14ac:dyDescent="0.25">
      <c r="A3781" s="286">
        <v>43258</v>
      </c>
      <c r="B3781" s="1">
        <f t="shared" si="865"/>
        <v>4</v>
      </c>
      <c r="C3781" s="285">
        <v>11</v>
      </c>
      <c r="D3781" t="s">
        <v>716</v>
      </c>
      <c r="F3781" s="16">
        <v>61</v>
      </c>
      <c r="G3781" t="str">
        <f t="shared" si="859"/>
        <v>Neither</v>
      </c>
      <c r="H3781" s="283">
        <f>IF(G3781="heating",F3781*Assumptions!M$4+Assumptions!M$7,0)</f>
        <v>0</v>
      </c>
      <c r="I3781" s="15">
        <f t="shared" si="860"/>
        <v>0.94956163997961163</v>
      </c>
      <c r="J3781" s="15">
        <f t="shared" si="861"/>
        <v>1.0020455199443592</v>
      </c>
      <c r="K3781" s="283">
        <f t="shared" si="866"/>
        <v>0</v>
      </c>
      <c r="L3781" s="283">
        <f t="shared" si="867"/>
        <v>4.3818232651749627</v>
      </c>
      <c r="M3781" s="283">
        <f t="shared" si="868"/>
        <v>0</v>
      </c>
      <c r="N3781" s="283">
        <f t="shared" si="869"/>
        <v>4.3585758300027857</v>
      </c>
      <c r="O3781" s="283">
        <f t="shared" si="870"/>
        <v>0</v>
      </c>
      <c r="P3781" s="21">
        <f t="shared" si="862"/>
        <v>0</v>
      </c>
      <c r="Q3781" s="21">
        <f t="shared" si="863"/>
        <v>0.72850690893675296</v>
      </c>
      <c r="R3781">
        <f t="shared" si="864"/>
        <v>1.0705685074825908</v>
      </c>
      <c r="S3781" s="296">
        <f t="shared" si="871"/>
        <v>0</v>
      </c>
      <c r="T3781" s="283">
        <f t="shared" si="872"/>
        <v>0</v>
      </c>
    </row>
    <row r="3782" spans="1:20" x14ac:dyDescent="0.25">
      <c r="A3782" s="286">
        <v>43258</v>
      </c>
      <c r="B3782" s="1">
        <f t="shared" si="865"/>
        <v>4</v>
      </c>
      <c r="C3782" s="285">
        <v>12</v>
      </c>
      <c r="D3782" t="s">
        <v>716</v>
      </c>
      <c r="F3782" s="16">
        <v>55</v>
      </c>
      <c r="G3782" t="str">
        <f t="shared" si="859"/>
        <v>Neither</v>
      </c>
      <c r="H3782" s="283">
        <f>IF(G3782="heating",F3782*Assumptions!M$4+Assumptions!M$7,0)</f>
        <v>0</v>
      </c>
      <c r="I3782" s="15">
        <f t="shared" si="860"/>
        <v>0.91648403420261149</v>
      </c>
      <c r="J3782" s="15">
        <f t="shared" si="861"/>
        <v>1.0020455199443592</v>
      </c>
      <c r="K3782" s="283">
        <f t="shared" si="866"/>
        <v>0</v>
      </c>
      <c r="L3782" s="283">
        <f t="shared" si="867"/>
        <v>4.1851135499983272</v>
      </c>
      <c r="M3782" s="283">
        <f t="shared" si="868"/>
        <v>0</v>
      </c>
      <c r="N3782" s="283">
        <f t="shared" si="869"/>
        <v>3.9876635481217684</v>
      </c>
      <c r="O3782" s="283">
        <f t="shared" si="870"/>
        <v>0</v>
      </c>
      <c r="P3782" s="21">
        <f t="shared" si="862"/>
        <v>0</v>
      </c>
      <c r="Q3782" s="21">
        <f t="shared" si="863"/>
        <v>0.75910815787401487</v>
      </c>
      <c r="R3782">
        <f t="shared" si="864"/>
        <v>1.0705685074825908</v>
      </c>
      <c r="S3782" s="296">
        <f t="shared" si="871"/>
        <v>0</v>
      </c>
      <c r="T3782" s="283">
        <f t="shared" si="872"/>
        <v>0</v>
      </c>
    </row>
    <row r="3783" spans="1:20" x14ac:dyDescent="0.25">
      <c r="A3783" s="286">
        <v>43258</v>
      </c>
      <c r="B3783" s="1">
        <f t="shared" si="865"/>
        <v>4</v>
      </c>
      <c r="C3783" s="285">
        <v>13</v>
      </c>
      <c r="D3783" t="s">
        <v>716</v>
      </c>
      <c r="E3783" t="s">
        <v>704</v>
      </c>
      <c r="F3783" s="16">
        <v>63</v>
      </c>
      <c r="G3783" t="str">
        <f t="shared" si="859"/>
        <v>Neither</v>
      </c>
      <c r="H3783" s="283">
        <f>IF(G3783="heating",F3783*Assumptions!M$4+Assumptions!M$7,0)</f>
        <v>0</v>
      </c>
      <c r="I3783" s="15">
        <f t="shared" si="860"/>
        <v>0.90040206880052787</v>
      </c>
      <c r="J3783" s="15">
        <f t="shared" si="861"/>
        <v>1.0020455199443592</v>
      </c>
      <c r="K3783" s="283">
        <f t="shared" si="866"/>
        <v>0</v>
      </c>
      <c r="L3783" s="283">
        <f t="shared" si="867"/>
        <v>4.3818232651749627</v>
      </c>
      <c r="M3783" s="283">
        <f t="shared" si="868"/>
        <v>0</v>
      </c>
      <c r="N3783" s="283">
        <f t="shared" si="869"/>
        <v>4.3585758300027857</v>
      </c>
      <c r="O3783" s="283">
        <f t="shared" si="870"/>
        <v>0</v>
      </c>
      <c r="P3783" s="21">
        <f t="shared" si="862"/>
        <v>0</v>
      </c>
      <c r="Q3783" s="21">
        <f t="shared" si="863"/>
        <v>0.79115902007799765</v>
      </c>
      <c r="R3783">
        <f t="shared" si="864"/>
        <v>1.0705685074825908</v>
      </c>
      <c r="S3783" s="296">
        <f t="shared" si="871"/>
        <v>0</v>
      </c>
      <c r="T3783" s="283">
        <f t="shared" si="872"/>
        <v>0</v>
      </c>
    </row>
    <row r="3784" spans="1:20" x14ac:dyDescent="0.25">
      <c r="A3784" s="286">
        <v>43258</v>
      </c>
      <c r="B3784" s="1">
        <f t="shared" si="865"/>
        <v>4</v>
      </c>
      <c r="C3784" s="285">
        <v>14</v>
      </c>
      <c r="D3784" t="s">
        <v>716</v>
      </c>
      <c r="E3784" t="s">
        <v>704</v>
      </c>
      <c r="F3784" s="16">
        <v>63</v>
      </c>
      <c r="G3784" t="str">
        <f t="shared" si="859"/>
        <v>Neither</v>
      </c>
      <c r="H3784" s="283">
        <f>IF(G3784="heating",F3784*Assumptions!M$4+Assumptions!M$7,0)</f>
        <v>0</v>
      </c>
      <c r="I3784" s="15">
        <f t="shared" si="860"/>
        <v>0.86032894500746537</v>
      </c>
      <c r="J3784" s="15">
        <f t="shared" si="861"/>
        <v>1.0020455199443592</v>
      </c>
      <c r="K3784" s="283">
        <f t="shared" si="866"/>
        <v>0</v>
      </c>
      <c r="L3784" s="283">
        <f t="shared" si="867"/>
        <v>4.3818232651749627</v>
      </c>
      <c r="M3784" s="283">
        <f t="shared" si="868"/>
        <v>0</v>
      </c>
      <c r="N3784" s="283">
        <f t="shared" si="869"/>
        <v>4.3585758300027857</v>
      </c>
      <c r="O3784" s="283">
        <f t="shared" si="870"/>
        <v>0</v>
      </c>
      <c r="P3784" s="21">
        <f t="shared" si="862"/>
        <v>0</v>
      </c>
      <c r="Q3784" s="21">
        <f t="shared" si="863"/>
        <v>0.84355555031342389</v>
      </c>
      <c r="R3784">
        <f t="shared" si="864"/>
        <v>1.0705685074825908</v>
      </c>
      <c r="S3784" s="296">
        <f t="shared" si="871"/>
        <v>0</v>
      </c>
      <c r="T3784" s="283">
        <f t="shared" si="872"/>
        <v>0</v>
      </c>
    </row>
    <row r="3785" spans="1:20" x14ac:dyDescent="0.25">
      <c r="A3785" s="286">
        <v>43258</v>
      </c>
      <c r="B3785" s="1">
        <f t="shared" si="865"/>
        <v>4</v>
      </c>
      <c r="C3785" s="285">
        <v>15</v>
      </c>
      <c r="D3785" t="s">
        <v>716</v>
      </c>
      <c r="E3785" t="s">
        <v>704</v>
      </c>
      <c r="F3785" s="16">
        <v>64</v>
      </c>
      <c r="G3785" t="str">
        <f t="shared" si="859"/>
        <v>Neither</v>
      </c>
      <c r="H3785" s="283">
        <f>IF(G3785="heating",F3785*Assumptions!M$4+Assumptions!M$7,0)</f>
        <v>0</v>
      </c>
      <c r="I3785" s="15">
        <f t="shared" si="860"/>
        <v>0.85754515037175039</v>
      </c>
      <c r="J3785" s="15">
        <f t="shared" si="861"/>
        <v>1.0020455199443592</v>
      </c>
      <c r="K3785" s="283">
        <f t="shared" si="866"/>
        <v>0</v>
      </c>
      <c r="L3785" s="283">
        <f t="shared" si="867"/>
        <v>4.3818232651749627</v>
      </c>
      <c r="M3785" s="283">
        <f t="shared" si="868"/>
        <v>0</v>
      </c>
      <c r="N3785" s="283">
        <f t="shared" si="869"/>
        <v>4.3585758300027857</v>
      </c>
      <c r="O3785" s="283">
        <f t="shared" si="870"/>
        <v>0</v>
      </c>
      <c r="P3785" s="21">
        <f t="shared" si="862"/>
        <v>0</v>
      </c>
      <c r="Q3785" s="21">
        <f t="shared" si="863"/>
        <v>0.96592607327566882</v>
      </c>
      <c r="R3785">
        <f t="shared" si="864"/>
        <v>1.0705685074825908</v>
      </c>
      <c r="S3785" s="296">
        <f t="shared" si="871"/>
        <v>0</v>
      </c>
      <c r="T3785" s="283">
        <f t="shared" si="872"/>
        <v>0</v>
      </c>
    </row>
    <row r="3786" spans="1:20" x14ac:dyDescent="0.25">
      <c r="A3786" s="286">
        <v>43258</v>
      </c>
      <c r="B3786" s="1">
        <f t="shared" si="865"/>
        <v>4</v>
      </c>
      <c r="C3786" s="285">
        <v>16</v>
      </c>
      <c r="D3786" t="s">
        <v>716</v>
      </c>
      <c r="E3786" t="s">
        <v>704</v>
      </c>
      <c r="F3786" s="16">
        <v>64</v>
      </c>
      <c r="G3786" t="str">
        <f t="shared" si="859"/>
        <v>Neither</v>
      </c>
      <c r="H3786" s="283">
        <f>IF(G3786="heating",F3786*Assumptions!M$4+Assumptions!M$7,0)</f>
        <v>0</v>
      </c>
      <c r="I3786" s="15">
        <f t="shared" si="860"/>
        <v>0.88344815438260227</v>
      </c>
      <c r="J3786" s="15">
        <f t="shared" si="861"/>
        <v>1.0020455199443592</v>
      </c>
      <c r="K3786" s="283">
        <f t="shared" si="866"/>
        <v>0</v>
      </c>
      <c r="L3786" s="283">
        <f t="shared" si="867"/>
        <v>4.3818232651749627</v>
      </c>
      <c r="M3786" s="283">
        <f t="shared" si="868"/>
        <v>0</v>
      </c>
      <c r="N3786" s="283">
        <f t="shared" si="869"/>
        <v>4.3585758300027857</v>
      </c>
      <c r="O3786" s="283">
        <f t="shared" si="870"/>
        <v>0</v>
      </c>
      <c r="P3786" s="21">
        <f t="shared" si="862"/>
        <v>0</v>
      </c>
      <c r="Q3786" s="21">
        <f t="shared" si="863"/>
        <v>1.1649354943302594</v>
      </c>
      <c r="R3786">
        <f t="shared" si="864"/>
        <v>1.0705685074825908</v>
      </c>
      <c r="S3786" s="296">
        <f t="shared" si="871"/>
        <v>0</v>
      </c>
      <c r="T3786" s="283">
        <f t="shared" si="872"/>
        <v>0</v>
      </c>
    </row>
    <row r="3787" spans="1:20" x14ac:dyDescent="0.25">
      <c r="A3787" s="286">
        <v>43258</v>
      </c>
      <c r="B3787" s="1">
        <f t="shared" si="865"/>
        <v>4</v>
      </c>
      <c r="C3787" s="285">
        <v>17</v>
      </c>
      <c r="D3787" t="s">
        <v>716</v>
      </c>
      <c r="F3787" s="16">
        <v>63</v>
      </c>
      <c r="G3787" t="str">
        <f t="shared" si="859"/>
        <v>Neither</v>
      </c>
      <c r="H3787" s="283">
        <f>IF(G3787="heating",F3787*Assumptions!M$4+Assumptions!M$7,0)</f>
        <v>0</v>
      </c>
      <c r="I3787" s="15">
        <f t="shared" si="860"/>
        <v>0.94025748850374469</v>
      </c>
      <c r="J3787" s="15">
        <f t="shared" si="861"/>
        <v>1.0020455199443592</v>
      </c>
      <c r="K3787" s="283">
        <f t="shared" si="866"/>
        <v>0</v>
      </c>
      <c r="L3787" s="283">
        <f t="shared" si="867"/>
        <v>4.3818232651749627</v>
      </c>
      <c r="M3787" s="283">
        <f t="shared" si="868"/>
        <v>0</v>
      </c>
      <c r="N3787" s="283">
        <f t="shared" si="869"/>
        <v>4.3585758300027857</v>
      </c>
      <c r="O3787" s="283">
        <f t="shared" si="870"/>
        <v>0</v>
      </c>
      <c r="P3787" s="21">
        <f t="shared" si="862"/>
        <v>0</v>
      </c>
      <c r="Q3787" s="21">
        <f t="shared" si="863"/>
        <v>1.3521540118753073</v>
      </c>
      <c r="R3787">
        <f t="shared" si="864"/>
        <v>1.0705685074825908</v>
      </c>
      <c r="S3787" s="296">
        <f t="shared" si="871"/>
        <v>0</v>
      </c>
      <c r="T3787" s="283">
        <f t="shared" si="872"/>
        <v>0</v>
      </c>
    </row>
    <row r="3788" spans="1:20" x14ac:dyDescent="0.25">
      <c r="A3788" s="286">
        <v>43258</v>
      </c>
      <c r="B3788" s="1">
        <f t="shared" si="865"/>
        <v>4</v>
      </c>
      <c r="C3788" s="285">
        <v>18</v>
      </c>
      <c r="D3788" t="s">
        <v>716</v>
      </c>
      <c r="F3788" s="16">
        <v>63</v>
      </c>
      <c r="G3788" t="str">
        <f t="shared" si="859"/>
        <v>Neither</v>
      </c>
      <c r="H3788" s="283">
        <f>IF(G3788="heating",F3788*Assumptions!M$4+Assumptions!M$7,0)</f>
        <v>0</v>
      </c>
      <c r="I3788" s="15">
        <f t="shared" si="860"/>
        <v>0.98182363790757687</v>
      </c>
      <c r="J3788" s="15">
        <f t="shared" si="861"/>
        <v>1.0020455199443592</v>
      </c>
      <c r="K3788" s="283">
        <f t="shared" si="866"/>
        <v>0</v>
      </c>
      <c r="L3788" s="283">
        <f t="shared" si="867"/>
        <v>4.3818232651749627</v>
      </c>
      <c r="M3788" s="283">
        <f t="shared" si="868"/>
        <v>0</v>
      </c>
      <c r="N3788" s="283">
        <f t="shared" si="869"/>
        <v>4.3585758300027857</v>
      </c>
      <c r="O3788" s="283">
        <f t="shared" si="870"/>
        <v>0</v>
      </c>
      <c r="P3788" s="21">
        <f t="shared" si="862"/>
        <v>0</v>
      </c>
      <c r="Q3788" s="21">
        <f t="shared" si="863"/>
        <v>1.5598916921549892</v>
      </c>
      <c r="R3788">
        <f t="shared" si="864"/>
        <v>1.0705685074825908</v>
      </c>
      <c r="S3788" s="296">
        <f t="shared" si="871"/>
        <v>0</v>
      </c>
      <c r="T3788" s="283">
        <f t="shared" si="872"/>
        <v>0</v>
      </c>
    </row>
    <row r="3789" spans="1:20" x14ac:dyDescent="0.25">
      <c r="A3789" s="286">
        <v>43258</v>
      </c>
      <c r="B3789" s="1">
        <f t="shared" si="865"/>
        <v>4</v>
      </c>
      <c r="C3789" s="285">
        <v>19</v>
      </c>
      <c r="D3789" t="s">
        <v>716</v>
      </c>
      <c r="F3789" s="16">
        <v>61</v>
      </c>
      <c r="G3789" t="str">
        <f t="shared" si="859"/>
        <v>Neither</v>
      </c>
      <c r="H3789" s="283">
        <f>IF(G3789="heating",F3789*Assumptions!M$4+Assumptions!M$7,0)</f>
        <v>0</v>
      </c>
      <c r="I3789" s="15">
        <f t="shared" si="860"/>
        <v>0.98418842963438757</v>
      </c>
      <c r="J3789" s="15">
        <f t="shared" si="861"/>
        <v>1.0020455199443592</v>
      </c>
      <c r="K3789" s="283">
        <f t="shared" si="866"/>
        <v>0</v>
      </c>
      <c r="L3789" s="283">
        <f t="shared" si="867"/>
        <v>4.3818232651749627</v>
      </c>
      <c r="M3789" s="283">
        <f t="shared" si="868"/>
        <v>0</v>
      </c>
      <c r="N3789" s="283">
        <f t="shared" si="869"/>
        <v>4.3585758300027857</v>
      </c>
      <c r="O3789" s="283">
        <f t="shared" si="870"/>
        <v>0</v>
      </c>
      <c r="P3789" s="21">
        <f t="shared" si="862"/>
        <v>0</v>
      </c>
      <c r="Q3789" s="21">
        <f t="shared" si="863"/>
        <v>1.6764212681468484</v>
      </c>
      <c r="R3789">
        <f t="shared" si="864"/>
        <v>1.0705685074825908</v>
      </c>
      <c r="S3789" s="296">
        <f t="shared" si="871"/>
        <v>0</v>
      </c>
      <c r="T3789" s="283">
        <f t="shared" si="872"/>
        <v>0</v>
      </c>
    </row>
    <row r="3790" spans="1:20" x14ac:dyDescent="0.25">
      <c r="A3790" s="286">
        <v>43258</v>
      </c>
      <c r="B3790" s="1">
        <f t="shared" si="865"/>
        <v>4</v>
      </c>
      <c r="C3790" s="285">
        <v>20</v>
      </c>
      <c r="D3790" t="s">
        <v>716</v>
      </c>
      <c r="F3790" s="16">
        <v>57</v>
      </c>
      <c r="G3790" t="str">
        <f t="shared" si="859"/>
        <v>Neither</v>
      </c>
      <c r="H3790" s="283">
        <f>IF(G3790="heating",F3790*Assumptions!M$4+Assumptions!M$7,0)</f>
        <v>0</v>
      </c>
      <c r="I3790" s="15">
        <f t="shared" si="860"/>
        <v>0.97071962311712034</v>
      </c>
      <c r="J3790" s="15">
        <f t="shared" si="861"/>
        <v>1.0020455199443592</v>
      </c>
      <c r="K3790" s="283">
        <f t="shared" si="866"/>
        <v>0</v>
      </c>
      <c r="L3790" s="283">
        <f t="shared" si="867"/>
        <v>4.2530692972692208</v>
      </c>
      <c r="M3790" s="283">
        <f t="shared" si="868"/>
        <v>0</v>
      </c>
      <c r="N3790" s="283">
        <f t="shared" si="869"/>
        <v>4.1119599131986844</v>
      </c>
      <c r="O3790" s="283">
        <f t="shared" si="870"/>
        <v>0</v>
      </c>
      <c r="P3790" s="21">
        <f t="shared" si="862"/>
        <v>0</v>
      </c>
      <c r="Q3790" s="21">
        <f t="shared" si="863"/>
        <v>1.52436960139122</v>
      </c>
      <c r="R3790">
        <f t="shared" si="864"/>
        <v>1.0705685074825908</v>
      </c>
      <c r="S3790" s="296">
        <f t="shared" si="871"/>
        <v>0</v>
      </c>
      <c r="T3790" s="283">
        <f t="shared" si="872"/>
        <v>0</v>
      </c>
    </row>
    <row r="3791" spans="1:20" x14ac:dyDescent="0.25">
      <c r="A3791" s="286">
        <v>43258</v>
      </c>
      <c r="B3791" s="1">
        <f t="shared" si="865"/>
        <v>4</v>
      </c>
      <c r="C3791" s="285">
        <v>21</v>
      </c>
      <c r="D3791" t="s">
        <v>716</v>
      </c>
      <c r="F3791" s="16">
        <v>54</v>
      </c>
      <c r="G3791" t="str">
        <f t="shared" si="859"/>
        <v>Neither</v>
      </c>
      <c r="H3791" s="283">
        <f>IF(G3791="heating",F3791*Assumptions!M$4+Assumptions!M$7,0)</f>
        <v>0</v>
      </c>
      <c r="I3791" s="15">
        <f t="shared" si="860"/>
        <v>0.95751150862929935</v>
      </c>
      <c r="J3791" s="15">
        <f t="shared" si="861"/>
        <v>1.0020455199443592</v>
      </c>
      <c r="K3791" s="283">
        <f t="shared" si="866"/>
        <v>0</v>
      </c>
      <c r="L3791" s="283">
        <f t="shared" si="867"/>
        <v>4.1559947708987721</v>
      </c>
      <c r="M3791" s="283">
        <f t="shared" si="868"/>
        <v>0</v>
      </c>
      <c r="N3791" s="283">
        <f t="shared" si="869"/>
        <v>3.9259252525022648</v>
      </c>
      <c r="O3791" s="283">
        <f t="shared" si="870"/>
        <v>0</v>
      </c>
      <c r="P3791" s="21">
        <f t="shared" si="862"/>
        <v>0</v>
      </c>
      <c r="Q3791" s="21">
        <f t="shared" si="863"/>
        <v>1.4448604713749031</v>
      </c>
      <c r="R3791">
        <f t="shared" si="864"/>
        <v>1.0705685074825908</v>
      </c>
      <c r="S3791" s="296">
        <f t="shared" si="871"/>
        <v>0</v>
      </c>
      <c r="T3791" s="283">
        <f t="shared" si="872"/>
        <v>0</v>
      </c>
    </row>
    <row r="3792" spans="1:20" x14ac:dyDescent="0.25">
      <c r="A3792" s="286">
        <v>43258</v>
      </c>
      <c r="B3792" s="1">
        <f t="shared" si="865"/>
        <v>4</v>
      </c>
      <c r="C3792" s="285">
        <v>22</v>
      </c>
      <c r="D3792" t="s">
        <v>716</v>
      </c>
      <c r="F3792" s="16">
        <v>52</v>
      </c>
      <c r="G3792" t="str">
        <f t="shared" si="859"/>
        <v>Neither</v>
      </c>
      <c r="H3792" s="283">
        <f>IF(G3792="heating",F3792*Assumptions!M$4+Assumptions!M$7,0)</f>
        <v>0</v>
      </c>
      <c r="I3792" s="15">
        <f t="shared" si="860"/>
        <v>0.9426530227543114</v>
      </c>
      <c r="J3792" s="15">
        <f t="shared" si="861"/>
        <v>1.0020455199443592</v>
      </c>
      <c r="K3792" s="283">
        <f t="shared" si="866"/>
        <v>0</v>
      </c>
      <c r="L3792" s="283">
        <f t="shared" si="867"/>
        <v>4.0950984110509578</v>
      </c>
      <c r="M3792" s="283">
        <f t="shared" si="868"/>
        <v>0</v>
      </c>
      <c r="N3792" s="283">
        <f t="shared" si="869"/>
        <v>3.802065958051716</v>
      </c>
      <c r="O3792" s="283">
        <f t="shared" si="870"/>
        <v>0</v>
      </c>
      <c r="P3792" s="21">
        <f t="shared" si="862"/>
        <v>0</v>
      </c>
      <c r="Q3792" s="21">
        <f t="shared" si="863"/>
        <v>1.2427137171080138</v>
      </c>
      <c r="R3792">
        <f t="shared" si="864"/>
        <v>1.0705685074825908</v>
      </c>
      <c r="S3792" s="296">
        <f t="shared" si="871"/>
        <v>0</v>
      </c>
      <c r="T3792" s="283">
        <f t="shared" si="872"/>
        <v>0</v>
      </c>
    </row>
    <row r="3793" spans="1:20" x14ac:dyDescent="0.25">
      <c r="A3793" s="286">
        <v>43258</v>
      </c>
      <c r="B3793" s="1">
        <f t="shared" si="865"/>
        <v>4</v>
      </c>
      <c r="C3793" s="285">
        <v>23</v>
      </c>
      <c r="D3793" t="s">
        <v>715</v>
      </c>
      <c r="F3793" s="16">
        <v>48</v>
      </c>
      <c r="G3793" t="str">
        <f t="shared" si="859"/>
        <v>Neither</v>
      </c>
      <c r="H3793" s="283">
        <f>IF(G3793="heating",F3793*Assumptions!M$4+Assumptions!M$7,0)</f>
        <v>0</v>
      </c>
      <c r="I3793" s="15">
        <f t="shared" si="860"/>
        <v>0.94450710149963013</v>
      </c>
      <c r="J3793" s="15">
        <f t="shared" si="861"/>
        <v>1.0020455199443592</v>
      </c>
      <c r="K3793" s="283">
        <f t="shared" si="866"/>
        <v>0</v>
      </c>
      <c r="L3793" s="283">
        <f t="shared" si="867"/>
        <v>3.9630740889572826</v>
      </c>
      <c r="M3793" s="283">
        <f t="shared" si="868"/>
        <v>0</v>
      </c>
      <c r="N3793" s="283">
        <f t="shared" si="869"/>
        <v>3.5524856183738187</v>
      </c>
      <c r="O3793" s="283">
        <f t="shared" si="870"/>
        <v>0</v>
      </c>
      <c r="P3793" s="21">
        <f t="shared" si="862"/>
        <v>0</v>
      </c>
      <c r="Q3793" s="21">
        <f t="shared" si="863"/>
        <v>1.0297519246597011</v>
      </c>
      <c r="R3793">
        <f t="shared" si="864"/>
        <v>1.0705685074825908</v>
      </c>
      <c r="S3793" s="296">
        <f t="shared" si="871"/>
        <v>0</v>
      </c>
      <c r="T3793" s="283">
        <f t="shared" si="872"/>
        <v>0</v>
      </c>
    </row>
    <row r="3794" spans="1:20" x14ac:dyDescent="0.25">
      <c r="A3794" s="286">
        <v>43259</v>
      </c>
      <c r="B3794" s="1">
        <f t="shared" si="865"/>
        <v>5</v>
      </c>
      <c r="C3794" s="285">
        <v>0</v>
      </c>
      <c r="D3794" t="s">
        <v>715</v>
      </c>
      <c r="F3794" s="16">
        <v>46</v>
      </c>
      <c r="G3794" t="str">
        <f t="shared" si="859"/>
        <v>Neither</v>
      </c>
      <c r="H3794" s="283">
        <f>IF(G3794="heating",F3794*Assumptions!M$4+Assumptions!M$7,0)</f>
        <v>0</v>
      </c>
      <c r="I3794" s="15">
        <f t="shared" si="860"/>
        <v>0.97481507806017154</v>
      </c>
      <c r="J3794" s="15">
        <f t="shared" si="861"/>
        <v>1.0078033906966741</v>
      </c>
      <c r="K3794" s="283">
        <f t="shared" si="866"/>
        <v>0</v>
      </c>
      <c r="L3794" s="283">
        <f t="shared" si="867"/>
        <v>3.8708416397494121</v>
      </c>
      <c r="M3794" s="283">
        <f t="shared" si="868"/>
        <v>0</v>
      </c>
      <c r="N3794" s="283">
        <f t="shared" si="869"/>
        <v>3.4228778732085736</v>
      </c>
      <c r="O3794" s="283">
        <f t="shared" si="870"/>
        <v>0</v>
      </c>
      <c r="P3794" s="21">
        <f t="shared" si="862"/>
        <v>0</v>
      </c>
      <c r="Q3794" s="21">
        <f t="shared" si="863"/>
        <v>0.90668853391740301</v>
      </c>
      <c r="R3794">
        <f t="shared" si="864"/>
        <v>1.1856283047139096</v>
      </c>
      <c r="S3794" s="296">
        <f t="shared" si="871"/>
        <v>0</v>
      </c>
      <c r="T3794" s="283">
        <f t="shared" si="872"/>
        <v>0</v>
      </c>
    </row>
    <row r="3795" spans="1:20" x14ac:dyDescent="0.25">
      <c r="A3795" s="286">
        <v>43259</v>
      </c>
      <c r="B3795" s="1">
        <f t="shared" si="865"/>
        <v>5</v>
      </c>
      <c r="C3795" s="285">
        <v>1</v>
      </c>
      <c r="D3795" t="s">
        <v>715</v>
      </c>
      <c r="F3795" s="16">
        <v>46</v>
      </c>
      <c r="G3795" t="str">
        <f t="shared" si="859"/>
        <v>Neither</v>
      </c>
      <c r="H3795" s="283">
        <f>IF(G3795="heating",F3795*Assumptions!M$4+Assumptions!M$7,0)</f>
        <v>0</v>
      </c>
      <c r="I3795" s="15">
        <f t="shared" si="860"/>
        <v>1.012242869806885</v>
      </c>
      <c r="J3795" s="15">
        <f t="shared" si="861"/>
        <v>1.0078033906966741</v>
      </c>
      <c r="K3795" s="283">
        <f t="shared" si="866"/>
        <v>0</v>
      </c>
      <c r="L3795" s="283">
        <f t="shared" si="867"/>
        <v>3.8708416397494121</v>
      </c>
      <c r="M3795" s="283">
        <f t="shared" si="868"/>
        <v>0</v>
      </c>
      <c r="N3795" s="283">
        <f t="shared" si="869"/>
        <v>3.4228778732085736</v>
      </c>
      <c r="O3795" s="283">
        <f t="shared" si="870"/>
        <v>0</v>
      </c>
      <c r="P3795" s="21">
        <f t="shared" si="862"/>
        <v>0</v>
      </c>
      <c r="Q3795" s="21">
        <f t="shared" si="863"/>
        <v>0.81803459285312596</v>
      </c>
      <c r="R3795">
        <f t="shared" si="864"/>
        <v>1.1856283047139096</v>
      </c>
      <c r="S3795" s="296">
        <f t="shared" si="871"/>
        <v>0</v>
      </c>
      <c r="T3795" s="283">
        <f t="shared" si="872"/>
        <v>0</v>
      </c>
    </row>
    <row r="3796" spans="1:20" x14ac:dyDescent="0.25">
      <c r="A3796" s="286">
        <v>43259</v>
      </c>
      <c r="B3796" s="1">
        <f t="shared" si="865"/>
        <v>5</v>
      </c>
      <c r="C3796" s="285">
        <v>2</v>
      </c>
      <c r="D3796" t="s">
        <v>715</v>
      </c>
      <c r="F3796" s="16">
        <v>45</v>
      </c>
      <c r="G3796" t="str">
        <f t="shared" si="859"/>
        <v>Neither</v>
      </c>
      <c r="H3796" s="283">
        <f>IF(G3796="heating",F3796*Assumptions!M$4+Assumptions!M$7,0)</f>
        <v>0</v>
      </c>
      <c r="I3796" s="15">
        <f t="shared" si="860"/>
        <v>1.0509704703585963</v>
      </c>
      <c r="J3796" s="15">
        <f t="shared" si="861"/>
        <v>1.0078033906966741</v>
      </c>
      <c r="K3796" s="283">
        <f t="shared" si="866"/>
        <v>0</v>
      </c>
      <c r="L3796" s="283">
        <f t="shared" si="867"/>
        <v>3.8225513186096443</v>
      </c>
      <c r="M3796" s="283">
        <f t="shared" si="868"/>
        <v>0</v>
      </c>
      <c r="N3796" s="283">
        <f t="shared" si="869"/>
        <v>3.3574836377085973</v>
      </c>
      <c r="O3796" s="283">
        <f t="shared" si="870"/>
        <v>0</v>
      </c>
      <c r="P3796" s="21">
        <f t="shared" si="862"/>
        <v>0</v>
      </c>
      <c r="Q3796" s="21">
        <f t="shared" si="863"/>
        <v>0.74507607494346417</v>
      </c>
      <c r="R3796">
        <f t="shared" si="864"/>
        <v>1.1856283047139096</v>
      </c>
      <c r="S3796" s="296">
        <f t="shared" si="871"/>
        <v>0</v>
      </c>
      <c r="T3796" s="283">
        <f t="shared" si="872"/>
        <v>0</v>
      </c>
    </row>
    <row r="3797" spans="1:20" x14ac:dyDescent="0.25">
      <c r="A3797" s="286">
        <v>43259</v>
      </c>
      <c r="B3797" s="1">
        <f t="shared" si="865"/>
        <v>5</v>
      </c>
      <c r="C3797" s="285">
        <v>3</v>
      </c>
      <c r="D3797" t="s">
        <v>715</v>
      </c>
      <c r="F3797" s="16">
        <v>45</v>
      </c>
      <c r="G3797" t="str">
        <f t="shared" si="859"/>
        <v>Neither</v>
      </c>
      <c r="H3797" s="283">
        <f>IF(G3797="heating",F3797*Assumptions!M$4+Assumptions!M$7,0)</f>
        <v>0</v>
      </c>
      <c r="I3797" s="15">
        <f t="shared" si="860"/>
        <v>1.0924036124451033</v>
      </c>
      <c r="J3797" s="15">
        <f t="shared" si="861"/>
        <v>1.0078033906966741</v>
      </c>
      <c r="K3797" s="283">
        <f t="shared" si="866"/>
        <v>0</v>
      </c>
      <c r="L3797" s="283">
        <f t="shared" si="867"/>
        <v>3.8225513186096443</v>
      </c>
      <c r="M3797" s="283">
        <f t="shared" si="868"/>
        <v>0</v>
      </c>
      <c r="N3797" s="283">
        <f t="shared" si="869"/>
        <v>3.3574836377085973</v>
      </c>
      <c r="O3797" s="283">
        <f t="shared" si="870"/>
        <v>0</v>
      </c>
      <c r="P3797" s="21">
        <f t="shared" si="862"/>
        <v>0</v>
      </c>
      <c r="Q3797" s="21">
        <f t="shared" si="863"/>
        <v>0.69158980876382303</v>
      </c>
      <c r="R3797">
        <f t="shared" si="864"/>
        <v>1.1856283047139096</v>
      </c>
      <c r="S3797" s="296">
        <f t="shared" si="871"/>
        <v>0</v>
      </c>
      <c r="T3797" s="283">
        <f t="shared" si="872"/>
        <v>0</v>
      </c>
    </row>
    <row r="3798" spans="1:20" x14ac:dyDescent="0.25">
      <c r="A3798" s="286">
        <v>43259</v>
      </c>
      <c r="B3798" s="1">
        <f t="shared" si="865"/>
        <v>5</v>
      </c>
      <c r="C3798" s="285">
        <v>4</v>
      </c>
      <c r="D3798" t="s">
        <v>715</v>
      </c>
      <c r="F3798" s="16">
        <v>43</v>
      </c>
      <c r="G3798" t="str">
        <f t="shared" si="859"/>
        <v>Neither</v>
      </c>
      <c r="H3798" s="283">
        <f>IF(G3798="heating",F3798*Assumptions!M$4+Assumptions!M$7,0)</f>
        <v>0</v>
      </c>
      <c r="I3798" s="15">
        <f t="shared" si="860"/>
        <v>1.1348296917927807</v>
      </c>
      <c r="J3798" s="15">
        <f t="shared" si="861"/>
        <v>1.0078033906966741</v>
      </c>
      <c r="K3798" s="283">
        <f t="shared" si="866"/>
        <v>0</v>
      </c>
      <c r="L3798" s="283">
        <f t="shared" si="867"/>
        <v>3.7370271581932331</v>
      </c>
      <c r="M3798" s="283">
        <f t="shared" si="868"/>
        <v>0</v>
      </c>
      <c r="N3798" s="283">
        <f t="shared" si="869"/>
        <v>3.2278965655525562</v>
      </c>
      <c r="O3798" s="283">
        <f t="shared" si="870"/>
        <v>0</v>
      </c>
      <c r="P3798" s="21">
        <f t="shared" si="862"/>
        <v>0</v>
      </c>
      <c r="Q3798" s="21">
        <f t="shared" si="863"/>
        <v>0.6473875548762833</v>
      </c>
      <c r="R3798">
        <f t="shared" si="864"/>
        <v>1.1856283047139096</v>
      </c>
      <c r="S3798" s="296">
        <f t="shared" si="871"/>
        <v>0</v>
      </c>
      <c r="T3798" s="283">
        <f t="shared" si="872"/>
        <v>0</v>
      </c>
    </row>
    <row r="3799" spans="1:20" x14ac:dyDescent="0.25">
      <c r="A3799" s="286">
        <v>43259</v>
      </c>
      <c r="B3799" s="1">
        <f t="shared" si="865"/>
        <v>5</v>
      </c>
      <c r="C3799" s="285">
        <v>5</v>
      </c>
      <c r="D3799" t="s">
        <v>715</v>
      </c>
      <c r="F3799" s="16">
        <v>43</v>
      </c>
      <c r="G3799" t="str">
        <f t="shared" si="859"/>
        <v>Neither</v>
      </c>
      <c r="H3799" s="283">
        <f>IF(G3799="heating",F3799*Assumptions!M$4+Assumptions!M$7,0)</f>
        <v>0</v>
      </c>
      <c r="I3799" s="15">
        <f t="shared" si="860"/>
        <v>1.1635558681477385</v>
      </c>
      <c r="J3799" s="15">
        <f t="shared" si="861"/>
        <v>1.0078033906966741</v>
      </c>
      <c r="K3799" s="283">
        <f t="shared" si="866"/>
        <v>0</v>
      </c>
      <c r="L3799" s="283">
        <f t="shared" si="867"/>
        <v>3.7370271581932331</v>
      </c>
      <c r="M3799" s="283">
        <f t="shared" si="868"/>
        <v>0</v>
      </c>
      <c r="N3799" s="283">
        <f t="shared" si="869"/>
        <v>3.2278965655525562</v>
      </c>
      <c r="O3799" s="283">
        <f t="shared" si="870"/>
        <v>0</v>
      </c>
      <c r="P3799" s="21">
        <f t="shared" si="862"/>
        <v>0</v>
      </c>
      <c r="Q3799" s="21">
        <f t="shared" si="863"/>
        <v>0.72139578924615555</v>
      </c>
      <c r="R3799">
        <f t="shared" si="864"/>
        <v>1.1856283047139096</v>
      </c>
      <c r="S3799" s="296">
        <f t="shared" si="871"/>
        <v>0</v>
      </c>
      <c r="T3799" s="283">
        <f t="shared" si="872"/>
        <v>0</v>
      </c>
    </row>
    <row r="3800" spans="1:20" x14ac:dyDescent="0.25">
      <c r="A3800" s="286">
        <v>43259</v>
      </c>
      <c r="B3800" s="1">
        <f t="shared" si="865"/>
        <v>5</v>
      </c>
      <c r="C3800" s="285">
        <v>6</v>
      </c>
      <c r="D3800" t="s">
        <v>715</v>
      </c>
      <c r="F3800" s="16">
        <v>46</v>
      </c>
      <c r="G3800" t="str">
        <f t="shared" si="859"/>
        <v>Neither</v>
      </c>
      <c r="H3800" s="283">
        <f>IF(G3800="heating",F3800*Assumptions!M$4+Assumptions!M$7,0)</f>
        <v>0</v>
      </c>
      <c r="I3800" s="15">
        <f t="shared" si="860"/>
        <v>1.2083911162615524</v>
      </c>
      <c r="J3800" s="15">
        <f t="shared" si="861"/>
        <v>1.0078033906966741</v>
      </c>
      <c r="K3800" s="283">
        <f t="shared" si="866"/>
        <v>0</v>
      </c>
      <c r="L3800" s="283">
        <f t="shared" si="867"/>
        <v>3.8708416397494121</v>
      </c>
      <c r="M3800" s="283">
        <f t="shared" si="868"/>
        <v>0</v>
      </c>
      <c r="N3800" s="283">
        <f t="shared" si="869"/>
        <v>3.4228778732085736</v>
      </c>
      <c r="O3800" s="283">
        <f t="shared" si="870"/>
        <v>0</v>
      </c>
      <c r="P3800" s="21">
        <f t="shared" si="862"/>
        <v>0</v>
      </c>
      <c r="Q3800" s="21">
        <f t="shared" si="863"/>
        <v>0.87787080972652631</v>
      </c>
      <c r="R3800">
        <f t="shared" si="864"/>
        <v>1.1856283047139096</v>
      </c>
      <c r="S3800" s="296">
        <f t="shared" si="871"/>
        <v>0</v>
      </c>
      <c r="T3800" s="283">
        <f t="shared" si="872"/>
        <v>0</v>
      </c>
    </row>
    <row r="3801" spans="1:20" x14ac:dyDescent="0.25">
      <c r="A3801" s="286">
        <v>43259</v>
      </c>
      <c r="B3801" s="1">
        <f t="shared" si="865"/>
        <v>5</v>
      </c>
      <c r="C3801" s="285">
        <v>7</v>
      </c>
      <c r="D3801" t="s">
        <v>716</v>
      </c>
      <c r="F3801" s="16">
        <v>52</v>
      </c>
      <c r="G3801" t="str">
        <f t="shared" si="859"/>
        <v>Neither</v>
      </c>
      <c r="H3801" s="283">
        <f>IF(G3801="heating",F3801*Assumptions!M$4+Assumptions!M$7,0)</f>
        <v>0</v>
      </c>
      <c r="I3801" s="15">
        <f t="shared" si="860"/>
        <v>1.1637425769249583</v>
      </c>
      <c r="J3801" s="15">
        <f t="shared" si="861"/>
        <v>1.0078033906966741</v>
      </c>
      <c r="K3801" s="283">
        <f t="shared" si="866"/>
        <v>0</v>
      </c>
      <c r="L3801" s="283">
        <f t="shared" si="867"/>
        <v>4.0950984110509578</v>
      </c>
      <c r="M3801" s="283">
        <f t="shared" si="868"/>
        <v>0</v>
      </c>
      <c r="N3801" s="283">
        <f t="shared" si="869"/>
        <v>3.802065958051716</v>
      </c>
      <c r="O3801" s="283">
        <f t="shared" si="870"/>
        <v>0</v>
      </c>
      <c r="P3801" s="21">
        <f t="shared" si="862"/>
        <v>0</v>
      </c>
      <c r="Q3801" s="21">
        <f t="shared" si="863"/>
        <v>0.97331382064367777</v>
      </c>
      <c r="R3801">
        <f t="shared" si="864"/>
        <v>1.1856283047139096</v>
      </c>
      <c r="S3801" s="296">
        <f t="shared" si="871"/>
        <v>0</v>
      </c>
      <c r="T3801" s="283">
        <f t="shared" si="872"/>
        <v>0</v>
      </c>
    </row>
    <row r="3802" spans="1:20" x14ac:dyDescent="0.25">
      <c r="A3802" s="286">
        <v>43259</v>
      </c>
      <c r="B3802" s="1">
        <f t="shared" si="865"/>
        <v>5</v>
      </c>
      <c r="C3802" s="285">
        <v>8</v>
      </c>
      <c r="D3802" t="s">
        <v>716</v>
      </c>
      <c r="F3802" s="16">
        <v>55</v>
      </c>
      <c r="G3802" t="str">
        <f t="shared" si="859"/>
        <v>Neither</v>
      </c>
      <c r="H3802" s="283">
        <f>IF(G3802="heating",F3802*Assumptions!M$4+Assumptions!M$7,0)</f>
        <v>0</v>
      </c>
      <c r="I3802" s="15">
        <f t="shared" si="860"/>
        <v>1.094193721037565</v>
      </c>
      <c r="J3802" s="15">
        <f t="shared" si="861"/>
        <v>1.0078033906966741</v>
      </c>
      <c r="K3802" s="283">
        <f t="shared" si="866"/>
        <v>0</v>
      </c>
      <c r="L3802" s="283">
        <f t="shared" si="867"/>
        <v>4.1851135499983272</v>
      </c>
      <c r="M3802" s="283">
        <f t="shared" si="868"/>
        <v>0</v>
      </c>
      <c r="N3802" s="283">
        <f t="shared" si="869"/>
        <v>3.9876635481217684</v>
      </c>
      <c r="O3802" s="283">
        <f t="shared" si="870"/>
        <v>0</v>
      </c>
      <c r="P3802" s="21">
        <f t="shared" si="862"/>
        <v>0</v>
      </c>
      <c r="Q3802" s="21">
        <f t="shared" si="863"/>
        <v>0.94940007506179924</v>
      </c>
      <c r="R3802">
        <f t="shared" si="864"/>
        <v>1.1856283047139096</v>
      </c>
      <c r="S3802" s="296">
        <f t="shared" si="871"/>
        <v>0</v>
      </c>
      <c r="T3802" s="283">
        <f t="shared" si="872"/>
        <v>0</v>
      </c>
    </row>
    <row r="3803" spans="1:20" x14ac:dyDescent="0.25">
      <c r="A3803" s="286">
        <v>43259</v>
      </c>
      <c r="B3803" s="1">
        <f t="shared" si="865"/>
        <v>5</v>
      </c>
      <c r="C3803" s="285">
        <v>9</v>
      </c>
      <c r="D3803" t="s">
        <v>716</v>
      </c>
      <c r="F3803" s="16">
        <v>57</v>
      </c>
      <c r="G3803" t="str">
        <f t="shared" si="859"/>
        <v>Neither</v>
      </c>
      <c r="H3803" s="283">
        <f>IF(G3803="heating",F3803*Assumptions!M$4+Assumptions!M$7,0)</f>
        <v>0</v>
      </c>
      <c r="I3803" s="15">
        <f t="shared" si="860"/>
        <v>1.0343009000871222</v>
      </c>
      <c r="J3803" s="15">
        <f t="shared" si="861"/>
        <v>1.0078033906966741</v>
      </c>
      <c r="K3803" s="283">
        <f t="shared" si="866"/>
        <v>0</v>
      </c>
      <c r="L3803" s="283">
        <f t="shared" si="867"/>
        <v>4.2530692972692208</v>
      </c>
      <c r="M3803" s="283">
        <f t="shared" si="868"/>
        <v>0</v>
      </c>
      <c r="N3803" s="283">
        <f t="shared" si="869"/>
        <v>4.1119599131986844</v>
      </c>
      <c r="O3803" s="283">
        <f t="shared" si="870"/>
        <v>0</v>
      </c>
      <c r="P3803" s="21">
        <f t="shared" si="862"/>
        <v>0</v>
      </c>
      <c r="Q3803" s="21">
        <f t="shared" si="863"/>
        <v>0.8408485371888097</v>
      </c>
      <c r="R3803">
        <f t="shared" si="864"/>
        <v>1.1856283047139096</v>
      </c>
      <c r="S3803" s="296">
        <f t="shared" si="871"/>
        <v>0</v>
      </c>
      <c r="T3803" s="283">
        <f t="shared" si="872"/>
        <v>0</v>
      </c>
    </row>
    <row r="3804" spans="1:20" x14ac:dyDescent="0.25">
      <c r="A3804" s="286">
        <v>43259</v>
      </c>
      <c r="B3804" s="1">
        <f t="shared" si="865"/>
        <v>5</v>
      </c>
      <c r="C3804" s="285">
        <v>10</v>
      </c>
      <c r="D3804" t="s">
        <v>716</v>
      </c>
      <c r="F3804" s="16">
        <v>57</v>
      </c>
      <c r="G3804" t="str">
        <f t="shared" si="859"/>
        <v>Neither</v>
      </c>
      <c r="H3804" s="283">
        <f>IF(G3804="heating",F3804*Assumptions!M$4+Assumptions!M$7,0)</f>
        <v>0</v>
      </c>
      <c r="I3804" s="15">
        <f t="shared" si="860"/>
        <v>0.98112329028689171</v>
      </c>
      <c r="J3804" s="15">
        <f t="shared" si="861"/>
        <v>1.0078033906966741</v>
      </c>
      <c r="K3804" s="283">
        <f t="shared" si="866"/>
        <v>0</v>
      </c>
      <c r="L3804" s="283">
        <f t="shared" si="867"/>
        <v>4.2530692972692208</v>
      </c>
      <c r="M3804" s="283">
        <f t="shared" si="868"/>
        <v>0</v>
      </c>
      <c r="N3804" s="283">
        <f t="shared" si="869"/>
        <v>4.1119599131986844</v>
      </c>
      <c r="O3804" s="283">
        <f t="shared" si="870"/>
        <v>0</v>
      </c>
      <c r="P3804" s="21">
        <f t="shared" si="862"/>
        <v>0</v>
      </c>
      <c r="Q3804" s="21">
        <f t="shared" si="863"/>
        <v>0.74504051125983206</v>
      </c>
      <c r="R3804">
        <f t="shared" si="864"/>
        <v>1.1856283047139096</v>
      </c>
      <c r="S3804" s="296">
        <f t="shared" si="871"/>
        <v>0</v>
      </c>
      <c r="T3804" s="283">
        <f t="shared" si="872"/>
        <v>0</v>
      </c>
    </row>
    <row r="3805" spans="1:20" x14ac:dyDescent="0.25">
      <c r="A3805" s="286">
        <v>43259</v>
      </c>
      <c r="B3805" s="1">
        <f t="shared" si="865"/>
        <v>5</v>
      </c>
      <c r="C3805" s="285">
        <v>11</v>
      </c>
      <c r="D3805" t="s">
        <v>716</v>
      </c>
      <c r="F3805" s="16">
        <v>57</v>
      </c>
      <c r="G3805" t="str">
        <f t="shared" si="859"/>
        <v>Neither</v>
      </c>
      <c r="H3805" s="283">
        <f>IF(G3805="heating",F3805*Assumptions!M$4+Assumptions!M$7,0)</f>
        <v>0</v>
      </c>
      <c r="I3805" s="15">
        <f t="shared" si="860"/>
        <v>0.94956163997961163</v>
      </c>
      <c r="J3805" s="15">
        <f t="shared" si="861"/>
        <v>1.0078033906966741</v>
      </c>
      <c r="K3805" s="283">
        <f t="shared" si="866"/>
        <v>0</v>
      </c>
      <c r="L3805" s="283">
        <f t="shared" si="867"/>
        <v>4.2530692972692208</v>
      </c>
      <c r="M3805" s="283">
        <f t="shared" si="868"/>
        <v>0</v>
      </c>
      <c r="N3805" s="283">
        <f t="shared" si="869"/>
        <v>4.1119599131986844</v>
      </c>
      <c r="O3805" s="283">
        <f t="shared" si="870"/>
        <v>0</v>
      </c>
      <c r="P3805" s="21">
        <f t="shared" si="862"/>
        <v>0</v>
      </c>
      <c r="Q3805" s="21">
        <f t="shared" si="863"/>
        <v>0.72850690893675296</v>
      </c>
      <c r="R3805">
        <f t="shared" si="864"/>
        <v>1.1856283047139096</v>
      </c>
      <c r="S3805" s="296">
        <f t="shared" si="871"/>
        <v>0</v>
      </c>
      <c r="T3805" s="283">
        <f t="shared" si="872"/>
        <v>0</v>
      </c>
    </row>
    <row r="3806" spans="1:20" x14ac:dyDescent="0.25">
      <c r="A3806" s="286">
        <v>43259</v>
      </c>
      <c r="B3806" s="1">
        <f t="shared" si="865"/>
        <v>5</v>
      </c>
      <c r="C3806" s="285">
        <v>12</v>
      </c>
      <c r="D3806" t="s">
        <v>716</v>
      </c>
      <c r="F3806" s="16">
        <v>61</v>
      </c>
      <c r="G3806" t="str">
        <f t="shared" si="859"/>
        <v>Neither</v>
      </c>
      <c r="H3806" s="283">
        <f>IF(G3806="heating",F3806*Assumptions!M$4+Assumptions!M$7,0)</f>
        <v>0</v>
      </c>
      <c r="I3806" s="15">
        <f t="shared" si="860"/>
        <v>0.91648403420261149</v>
      </c>
      <c r="J3806" s="15">
        <f t="shared" si="861"/>
        <v>1.0078033906966741</v>
      </c>
      <c r="K3806" s="283">
        <f t="shared" si="866"/>
        <v>0</v>
      </c>
      <c r="L3806" s="283">
        <f t="shared" si="867"/>
        <v>4.3818232651749627</v>
      </c>
      <c r="M3806" s="283">
        <f t="shared" si="868"/>
        <v>0</v>
      </c>
      <c r="N3806" s="283">
        <f t="shared" si="869"/>
        <v>4.3585758300027857</v>
      </c>
      <c r="O3806" s="283">
        <f t="shared" si="870"/>
        <v>0</v>
      </c>
      <c r="P3806" s="21">
        <f t="shared" si="862"/>
        <v>0</v>
      </c>
      <c r="Q3806" s="21">
        <f t="shared" si="863"/>
        <v>0.75910815787401487</v>
      </c>
      <c r="R3806">
        <f t="shared" si="864"/>
        <v>1.1856283047139096</v>
      </c>
      <c r="S3806" s="296">
        <f t="shared" si="871"/>
        <v>0</v>
      </c>
      <c r="T3806" s="283">
        <f t="shared" si="872"/>
        <v>0</v>
      </c>
    </row>
    <row r="3807" spans="1:20" x14ac:dyDescent="0.25">
      <c r="A3807" s="286">
        <v>43259</v>
      </c>
      <c r="B3807" s="1">
        <f t="shared" si="865"/>
        <v>5</v>
      </c>
      <c r="C3807" s="285">
        <v>13</v>
      </c>
      <c r="D3807" t="s">
        <v>716</v>
      </c>
      <c r="E3807" t="s">
        <v>704</v>
      </c>
      <c r="F3807" s="16">
        <v>63</v>
      </c>
      <c r="G3807" t="str">
        <f t="shared" si="859"/>
        <v>Neither</v>
      </c>
      <c r="H3807" s="283">
        <f>IF(G3807="heating",F3807*Assumptions!M$4+Assumptions!M$7,0)</f>
        <v>0</v>
      </c>
      <c r="I3807" s="15">
        <f t="shared" si="860"/>
        <v>0.90040206880052787</v>
      </c>
      <c r="J3807" s="15">
        <f t="shared" si="861"/>
        <v>1.0078033906966741</v>
      </c>
      <c r="K3807" s="283">
        <f t="shared" si="866"/>
        <v>0</v>
      </c>
      <c r="L3807" s="283">
        <f t="shared" si="867"/>
        <v>4.3818232651749627</v>
      </c>
      <c r="M3807" s="283">
        <f t="shared" si="868"/>
        <v>0</v>
      </c>
      <c r="N3807" s="283">
        <f t="shared" si="869"/>
        <v>4.3585758300027857</v>
      </c>
      <c r="O3807" s="283">
        <f t="shared" si="870"/>
        <v>0</v>
      </c>
      <c r="P3807" s="21">
        <f t="shared" si="862"/>
        <v>0</v>
      </c>
      <c r="Q3807" s="21">
        <f t="shared" si="863"/>
        <v>0.79115902007799765</v>
      </c>
      <c r="R3807">
        <f t="shared" si="864"/>
        <v>1.1856283047139096</v>
      </c>
      <c r="S3807" s="296">
        <f t="shared" si="871"/>
        <v>0</v>
      </c>
      <c r="T3807" s="283">
        <f t="shared" si="872"/>
        <v>0</v>
      </c>
    </row>
    <row r="3808" spans="1:20" x14ac:dyDescent="0.25">
      <c r="A3808" s="286">
        <v>43259</v>
      </c>
      <c r="B3808" s="1">
        <f t="shared" si="865"/>
        <v>5</v>
      </c>
      <c r="C3808" s="285">
        <v>14</v>
      </c>
      <c r="D3808" t="s">
        <v>716</v>
      </c>
      <c r="E3808" t="s">
        <v>704</v>
      </c>
      <c r="F3808" s="16">
        <v>63</v>
      </c>
      <c r="G3808" t="str">
        <f t="shared" si="859"/>
        <v>Neither</v>
      </c>
      <c r="H3808" s="283">
        <f>IF(G3808="heating",F3808*Assumptions!M$4+Assumptions!M$7,0)</f>
        <v>0</v>
      </c>
      <c r="I3808" s="15">
        <f t="shared" si="860"/>
        <v>0.86032894500746537</v>
      </c>
      <c r="J3808" s="15">
        <f t="shared" si="861"/>
        <v>1.0078033906966741</v>
      </c>
      <c r="K3808" s="283">
        <f t="shared" si="866"/>
        <v>0</v>
      </c>
      <c r="L3808" s="283">
        <f t="shared" si="867"/>
        <v>4.3818232651749627</v>
      </c>
      <c r="M3808" s="283">
        <f t="shared" si="868"/>
        <v>0</v>
      </c>
      <c r="N3808" s="283">
        <f t="shared" si="869"/>
        <v>4.3585758300027857</v>
      </c>
      <c r="O3808" s="283">
        <f t="shared" si="870"/>
        <v>0</v>
      </c>
      <c r="P3808" s="21">
        <f t="shared" si="862"/>
        <v>0</v>
      </c>
      <c r="Q3808" s="21">
        <f t="shared" si="863"/>
        <v>0.84355555031342389</v>
      </c>
      <c r="R3808">
        <f t="shared" si="864"/>
        <v>1.1856283047139096</v>
      </c>
      <c r="S3808" s="296">
        <f t="shared" si="871"/>
        <v>0</v>
      </c>
      <c r="T3808" s="283">
        <f t="shared" si="872"/>
        <v>0</v>
      </c>
    </row>
    <row r="3809" spans="1:20" x14ac:dyDescent="0.25">
      <c r="A3809" s="286">
        <v>43259</v>
      </c>
      <c r="B3809" s="1">
        <f t="shared" si="865"/>
        <v>5</v>
      </c>
      <c r="C3809" s="285">
        <v>15</v>
      </c>
      <c r="D3809" t="s">
        <v>716</v>
      </c>
      <c r="E3809" t="s">
        <v>704</v>
      </c>
      <c r="F3809" s="16">
        <v>64</v>
      </c>
      <c r="G3809" t="str">
        <f t="shared" si="859"/>
        <v>Neither</v>
      </c>
      <c r="H3809" s="283">
        <f>IF(G3809="heating",F3809*Assumptions!M$4+Assumptions!M$7,0)</f>
        <v>0</v>
      </c>
      <c r="I3809" s="15">
        <f t="shared" si="860"/>
        <v>0.85754515037175039</v>
      </c>
      <c r="J3809" s="15">
        <f t="shared" si="861"/>
        <v>1.0078033906966741</v>
      </c>
      <c r="K3809" s="283">
        <f t="shared" si="866"/>
        <v>0</v>
      </c>
      <c r="L3809" s="283">
        <f t="shared" si="867"/>
        <v>4.3818232651749627</v>
      </c>
      <c r="M3809" s="283">
        <f t="shared" si="868"/>
        <v>0</v>
      </c>
      <c r="N3809" s="283">
        <f t="shared" si="869"/>
        <v>4.3585758300027857</v>
      </c>
      <c r="O3809" s="283">
        <f t="shared" si="870"/>
        <v>0</v>
      </c>
      <c r="P3809" s="21">
        <f t="shared" si="862"/>
        <v>0</v>
      </c>
      <c r="Q3809" s="21">
        <f t="shared" si="863"/>
        <v>0.96592607327566882</v>
      </c>
      <c r="R3809">
        <f t="shared" si="864"/>
        <v>1.1856283047139096</v>
      </c>
      <c r="S3809" s="296">
        <f t="shared" si="871"/>
        <v>0</v>
      </c>
      <c r="T3809" s="283">
        <f t="shared" si="872"/>
        <v>0</v>
      </c>
    </row>
    <row r="3810" spans="1:20" x14ac:dyDescent="0.25">
      <c r="A3810" s="286">
        <v>43259</v>
      </c>
      <c r="B3810" s="1">
        <f t="shared" si="865"/>
        <v>5</v>
      </c>
      <c r="C3810" s="285">
        <v>16</v>
      </c>
      <c r="D3810" t="s">
        <v>716</v>
      </c>
      <c r="E3810" t="s">
        <v>704</v>
      </c>
      <c r="F3810" s="16">
        <v>64</v>
      </c>
      <c r="G3810" t="str">
        <f t="shared" si="859"/>
        <v>Neither</v>
      </c>
      <c r="H3810" s="283">
        <f>IF(G3810="heating",F3810*Assumptions!M$4+Assumptions!M$7,0)</f>
        <v>0</v>
      </c>
      <c r="I3810" s="15">
        <f t="shared" si="860"/>
        <v>0.88344815438260227</v>
      </c>
      <c r="J3810" s="15">
        <f t="shared" si="861"/>
        <v>1.0078033906966741</v>
      </c>
      <c r="K3810" s="283">
        <f t="shared" si="866"/>
        <v>0</v>
      </c>
      <c r="L3810" s="283">
        <f t="shared" si="867"/>
        <v>4.3818232651749627</v>
      </c>
      <c r="M3810" s="283">
        <f t="shared" si="868"/>
        <v>0</v>
      </c>
      <c r="N3810" s="283">
        <f t="shared" si="869"/>
        <v>4.3585758300027857</v>
      </c>
      <c r="O3810" s="283">
        <f t="shared" si="870"/>
        <v>0</v>
      </c>
      <c r="P3810" s="21">
        <f t="shared" si="862"/>
        <v>0</v>
      </c>
      <c r="Q3810" s="21">
        <f t="shared" si="863"/>
        <v>1.1649354943302594</v>
      </c>
      <c r="R3810">
        <f t="shared" si="864"/>
        <v>1.1856283047139096</v>
      </c>
      <c r="S3810" s="296">
        <f t="shared" si="871"/>
        <v>0</v>
      </c>
      <c r="T3810" s="283">
        <f t="shared" si="872"/>
        <v>0</v>
      </c>
    </row>
    <row r="3811" spans="1:20" x14ac:dyDescent="0.25">
      <c r="A3811" s="286">
        <v>43259</v>
      </c>
      <c r="B3811" s="1">
        <f t="shared" si="865"/>
        <v>5</v>
      </c>
      <c r="C3811" s="285">
        <v>17</v>
      </c>
      <c r="D3811" t="s">
        <v>716</v>
      </c>
      <c r="F3811" s="16">
        <v>64</v>
      </c>
      <c r="G3811" t="str">
        <f t="shared" si="859"/>
        <v>Neither</v>
      </c>
      <c r="H3811" s="283">
        <f>IF(G3811="heating",F3811*Assumptions!M$4+Assumptions!M$7,0)</f>
        <v>0</v>
      </c>
      <c r="I3811" s="15">
        <f t="shared" si="860"/>
        <v>0.94025748850374469</v>
      </c>
      <c r="J3811" s="15">
        <f t="shared" si="861"/>
        <v>1.0078033906966741</v>
      </c>
      <c r="K3811" s="283">
        <f t="shared" si="866"/>
        <v>0</v>
      </c>
      <c r="L3811" s="283">
        <f t="shared" si="867"/>
        <v>4.3818232651749627</v>
      </c>
      <c r="M3811" s="283">
        <f t="shared" si="868"/>
        <v>0</v>
      </c>
      <c r="N3811" s="283">
        <f t="shared" si="869"/>
        <v>4.3585758300027857</v>
      </c>
      <c r="O3811" s="283">
        <f t="shared" si="870"/>
        <v>0</v>
      </c>
      <c r="P3811" s="21">
        <f t="shared" si="862"/>
        <v>0</v>
      </c>
      <c r="Q3811" s="21">
        <f t="shared" si="863"/>
        <v>1.3521540118753073</v>
      </c>
      <c r="R3811">
        <f t="shared" si="864"/>
        <v>1.1856283047139096</v>
      </c>
      <c r="S3811" s="296">
        <f t="shared" si="871"/>
        <v>0</v>
      </c>
      <c r="T3811" s="283">
        <f t="shared" si="872"/>
        <v>0</v>
      </c>
    </row>
    <row r="3812" spans="1:20" x14ac:dyDescent="0.25">
      <c r="A3812" s="286">
        <v>43259</v>
      </c>
      <c r="B3812" s="1">
        <f t="shared" si="865"/>
        <v>5</v>
      </c>
      <c r="C3812" s="285">
        <v>18</v>
      </c>
      <c r="D3812" t="s">
        <v>716</v>
      </c>
      <c r="F3812" s="16">
        <v>61</v>
      </c>
      <c r="G3812" t="str">
        <f t="shared" si="859"/>
        <v>Neither</v>
      </c>
      <c r="H3812" s="283">
        <f>IF(G3812="heating",F3812*Assumptions!M$4+Assumptions!M$7,0)</f>
        <v>0</v>
      </c>
      <c r="I3812" s="15">
        <f t="shared" si="860"/>
        <v>0.98182363790757687</v>
      </c>
      <c r="J3812" s="15">
        <f t="shared" si="861"/>
        <v>1.0078033906966741</v>
      </c>
      <c r="K3812" s="283">
        <f t="shared" si="866"/>
        <v>0</v>
      </c>
      <c r="L3812" s="283">
        <f t="shared" si="867"/>
        <v>4.3818232651749627</v>
      </c>
      <c r="M3812" s="283">
        <f t="shared" si="868"/>
        <v>0</v>
      </c>
      <c r="N3812" s="283">
        <f t="shared" si="869"/>
        <v>4.3585758300027857</v>
      </c>
      <c r="O3812" s="283">
        <f t="shared" si="870"/>
        <v>0</v>
      </c>
      <c r="P3812" s="21">
        <f t="shared" si="862"/>
        <v>0</v>
      </c>
      <c r="Q3812" s="21">
        <f t="shared" si="863"/>
        <v>1.5598916921549892</v>
      </c>
      <c r="R3812">
        <f t="shared" si="864"/>
        <v>1.1856283047139096</v>
      </c>
      <c r="S3812" s="296">
        <f t="shared" si="871"/>
        <v>0</v>
      </c>
      <c r="T3812" s="283">
        <f t="shared" si="872"/>
        <v>0</v>
      </c>
    </row>
    <row r="3813" spans="1:20" x14ac:dyDescent="0.25">
      <c r="A3813" s="286">
        <v>43259</v>
      </c>
      <c r="B3813" s="1">
        <f t="shared" si="865"/>
        <v>5</v>
      </c>
      <c r="C3813" s="285">
        <v>19</v>
      </c>
      <c r="D3813" t="s">
        <v>716</v>
      </c>
      <c r="F3813" s="16">
        <v>57</v>
      </c>
      <c r="G3813" t="str">
        <f t="shared" si="859"/>
        <v>Neither</v>
      </c>
      <c r="H3813" s="283">
        <f>IF(G3813="heating",F3813*Assumptions!M$4+Assumptions!M$7,0)</f>
        <v>0</v>
      </c>
      <c r="I3813" s="15">
        <f t="shared" si="860"/>
        <v>0.98418842963438757</v>
      </c>
      <c r="J3813" s="15">
        <f t="shared" si="861"/>
        <v>1.0078033906966741</v>
      </c>
      <c r="K3813" s="283">
        <f t="shared" si="866"/>
        <v>0</v>
      </c>
      <c r="L3813" s="283">
        <f t="shared" si="867"/>
        <v>4.2530692972692208</v>
      </c>
      <c r="M3813" s="283">
        <f t="shared" si="868"/>
        <v>0</v>
      </c>
      <c r="N3813" s="283">
        <f t="shared" si="869"/>
        <v>4.1119599131986844</v>
      </c>
      <c r="O3813" s="283">
        <f t="shared" si="870"/>
        <v>0</v>
      </c>
      <c r="P3813" s="21">
        <f t="shared" si="862"/>
        <v>0</v>
      </c>
      <c r="Q3813" s="21">
        <f t="shared" si="863"/>
        <v>1.6764212681468484</v>
      </c>
      <c r="R3813">
        <f t="shared" si="864"/>
        <v>1.1856283047139096</v>
      </c>
      <c r="S3813" s="296">
        <f t="shared" si="871"/>
        <v>0</v>
      </c>
      <c r="T3813" s="283">
        <f t="shared" si="872"/>
        <v>0</v>
      </c>
    </row>
    <row r="3814" spans="1:20" x14ac:dyDescent="0.25">
      <c r="A3814" s="286">
        <v>43259</v>
      </c>
      <c r="B3814" s="1">
        <f t="shared" si="865"/>
        <v>5</v>
      </c>
      <c r="C3814" s="285">
        <v>20</v>
      </c>
      <c r="D3814" t="s">
        <v>716</v>
      </c>
      <c r="F3814" s="16">
        <v>54</v>
      </c>
      <c r="G3814" t="str">
        <f t="shared" si="859"/>
        <v>Neither</v>
      </c>
      <c r="H3814" s="283">
        <f>IF(G3814="heating",F3814*Assumptions!M$4+Assumptions!M$7,0)</f>
        <v>0</v>
      </c>
      <c r="I3814" s="15">
        <f t="shared" si="860"/>
        <v>0.97071962311712034</v>
      </c>
      <c r="J3814" s="15">
        <f t="shared" si="861"/>
        <v>1.0078033906966741</v>
      </c>
      <c r="K3814" s="283">
        <f t="shared" si="866"/>
        <v>0</v>
      </c>
      <c r="L3814" s="283">
        <f t="shared" si="867"/>
        <v>4.1559947708987721</v>
      </c>
      <c r="M3814" s="283">
        <f t="shared" si="868"/>
        <v>0</v>
      </c>
      <c r="N3814" s="283">
        <f t="shared" si="869"/>
        <v>3.9259252525022648</v>
      </c>
      <c r="O3814" s="283">
        <f t="shared" si="870"/>
        <v>0</v>
      </c>
      <c r="P3814" s="21">
        <f t="shared" si="862"/>
        <v>0</v>
      </c>
      <c r="Q3814" s="21">
        <f t="shared" si="863"/>
        <v>1.52436960139122</v>
      </c>
      <c r="R3814">
        <f t="shared" si="864"/>
        <v>1.1856283047139096</v>
      </c>
      <c r="S3814" s="296">
        <f t="shared" si="871"/>
        <v>0</v>
      </c>
      <c r="T3814" s="283">
        <f t="shared" si="872"/>
        <v>0</v>
      </c>
    </row>
    <row r="3815" spans="1:20" x14ac:dyDescent="0.25">
      <c r="A3815" s="286">
        <v>43259</v>
      </c>
      <c r="B3815" s="1">
        <f t="shared" si="865"/>
        <v>5</v>
      </c>
      <c r="C3815" s="285">
        <v>21</v>
      </c>
      <c r="D3815" t="s">
        <v>716</v>
      </c>
      <c r="F3815" s="16">
        <v>48</v>
      </c>
      <c r="G3815" t="str">
        <f t="shared" si="859"/>
        <v>Neither</v>
      </c>
      <c r="H3815" s="283">
        <f>IF(G3815="heating",F3815*Assumptions!M$4+Assumptions!M$7,0)</f>
        <v>0</v>
      </c>
      <c r="I3815" s="15">
        <f t="shared" si="860"/>
        <v>0.95751150862929935</v>
      </c>
      <c r="J3815" s="15">
        <f t="shared" si="861"/>
        <v>1.0078033906966741</v>
      </c>
      <c r="K3815" s="283">
        <f t="shared" si="866"/>
        <v>0</v>
      </c>
      <c r="L3815" s="283">
        <f t="shared" si="867"/>
        <v>3.9630740889572826</v>
      </c>
      <c r="M3815" s="283">
        <f t="shared" si="868"/>
        <v>0</v>
      </c>
      <c r="N3815" s="283">
        <f t="shared" si="869"/>
        <v>3.5524856183738187</v>
      </c>
      <c r="O3815" s="283">
        <f t="shared" si="870"/>
        <v>0</v>
      </c>
      <c r="P3815" s="21">
        <f t="shared" si="862"/>
        <v>0</v>
      </c>
      <c r="Q3815" s="21">
        <f t="shared" si="863"/>
        <v>1.4448604713749031</v>
      </c>
      <c r="R3815">
        <f t="shared" si="864"/>
        <v>1.1856283047139096</v>
      </c>
      <c r="S3815" s="296">
        <f t="shared" si="871"/>
        <v>0</v>
      </c>
      <c r="T3815" s="283">
        <f t="shared" si="872"/>
        <v>0</v>
      </c>
    </row>
    <row r="3816" spans="1:20" x14ac:dyDescent="0.25">
      <c r="A3816" s="286">
        <v>43259</v>
      </c>
      <c r="B3816" s="1">
        <f t="shared" si="865"/>
        <v>5</v>
      </c>
      <c r="C3816" s="285">
        <v>22</v>
      </c>
      <c r="D3816" t="s">
        <v>716</v>
      </c>
      <c r="F3816" s="16">
        <v>48</v>
      </c>
      <c r="G3816" t="str">
        <f t="shared" si="859"/>
        <v>Neither</v>
      </c>
      <c r="H3816" s="283">
        <f>IF(G3816="heating",F3816*Assumptions!M$4+Assumptions!M$7,0)</f>
        <v>0</v>
      </c>
      <c r="I3816" s="15">
        <f t="shared" si="860"/>
        <v>0.9426530227543114</v>
      </c>
      <c r="J3816" s="15">
        <f t="shared" si="861"/>
        <v>1.0078033906966741</v>
      </c>
      <c r="K3816" s="283">
        <f t="shared" si="866"/>
        <v>0</v>
      </c>
      <c r="L3816" s="283">
        <f t="shared" si="867"/>
        <v>3.9630740889572826</v>
      </c>
      <c r="M3816" s="283">
        <f t="shared" si="868"/>
        <v>0</v>
      </c>
      <c r="N3816" s="283">
        <f t="shared" si="869"/>
        <v>3.5524856183738187</v>
      </c>
      <c r="O3816" s="283">
        <f t="shared" si="870"/>
        <v>0</v>
      </c>
      <c r="P3816" s="21">
        <f t="shared" si="862"/>
        <v>0</v>
      </c>
      <c r="Q3816" s="21">
        <f t="shared" si="863"/>
        <v>1.2427137171080138</v>
      </c>
      <c r="R3816">
        <f t="shared" si="864"/>
        <v>1.1856283047139096</v>
      </c>
      <c r="S3816" s="296">
        <f t="shared" si="871"/>
        <v>0</v>
      </c>
      <c r="T3816" s="283">
        <f t="shared" si="872"/>
        <v>0</v>
      </c>
    </row>
    <row r="3817" spans="1:20" x14ac:dyDescent="0.25">
      <c r="A3817" s="286">
        <v>43259</v>
      </c>
      <c r="B3817" s="1">
        <f t="shared" si="865"/>
        <v>5</v>
      </c>
      <c r="C3817" s="285">
        <v>23</v>
      </c>
      <c r="D3817" t="s">
        <v>715</v>
      </c>
      <c r="F3817" s="16">
        <v>46</v>
      </c>
      <c r="G3817" t="str">
        <f t="shared" si="859"/>
        <v>Neither</v>
      </c>
      <c r="H3817" s="283">
        <f>IF(G3817="heating",F3817*Assumptions!M$4+Assumptions!M$7,0)</f>
        <v>0</v>
      </c>
      <c r="I3817" s="15">
        <f t="shared" si="860"/>
        <v>0.94450710149963013</v>
      </c>
      <c r="J3817" s="15">
        <f t="shared" si="861"/>
        <v>1.0078033906966741</v>
      </c>
      <c r="K3817" s="283">
        <f t="shared" si="866"/>
        <v>0</v>
      </c>
      <c r="L3817" s="283">
        <f t="shared" si="867"/>
        <v>3.8708416397494121</v>
      </c>
      <c r="M3817" s="283">
        <f t="shared" si="868"/>
        <v>0</v>
      </c>
      <c r="N3817" s="283">
        <f t="shared" si="869"/>
        <v>3.4228778732085736</v>
      </c>
      <c r="O3817" s="283">
        <f t="shared" si="870"/>
        <v>0</v>
      </c>
      <c r="P3817" s="21">
        <f t="shared" si="862"/>
        <v>0</v>
      </c>
      <c r="Q3817" s="21">
        <f t="shared" si="863"/>
        <v>1.0297519246597011</v>
      </c>
      <c r="R3817">
        <f t="shared" si="864"/>
        <v>1.1856283047139096</v>
      </c>
      <c r="S3817" s="296">
        <f t="shared" si="871"/>
        <v>0</v>
      </c>
      <c r="T3817" s="283">
        <f t="shared" si="872"/>
        <v>0</v>
      </c>
    </row>
    <row r="3818" spans="1:20" x14ac:dyDescent="0.25">
      <c r="A3818" s="286">
        <v>43260</v>
      </c>
      <c r="B3818" s="1">
        <f t="shared" si="865"/>
        <v>6</v>
      </c>
      <c r="C3818" s="285">
        <v>0</v>
      </c>
      <c r="D3818" t="s">
        <v>715</v>
      </c>
      <c r="F3818" s="16">
        <v>46</v>
      </c>
      <c r="G3818" t="str">
        <f t="shared" si="859"/>
        <v>Neither</v>
      </c>
      <c r="H3818" s="283">
        <f>IF(G3818="heating",F3818*Assumptions!M$4+Assumptions!M$7,0)</f>
        <v>0</v>
      </c>
      <c r="I3818" s="15">
        <f t="shared" si="860"/>
        <v>0.97481507806017154</v>
      </c>
      <c r="J3818" s="15">
        <f t="shared" si="861"/>
        <v>0.9885470267915587</v>
      </c>
      <c r="K3818" s="283">
        <f t="shared" si="866"/>
        <v>0</v>
      </c>
      <c r="L3818" s="283">
        <f t="shared" si="867"/>
        <v>3.8708416397494121</v>
      </c>
      <c r="M3818" s="283">
        <f t="shared" si="868"/>
        <v>0</v>
      </c>
      <c r="N3818" s="283">
        <f t="shared" si="869"/>
        <v>3.4228778732085736</v>
      </c>
      <c r="O3818" s="283">
        <f t="shared" si="870"/>
        <v>0</v>
      </c>
      <c r="P3818" s="21">
        <f t="shared" si="862"/>
        <v>0</v>
      </c>
      <c r="Q3818" s="21">
        <f t="shared" si="863"/>
        <v>0.90668853391740301</v>
      </c>
      <c r="R3818">
        <f t="shared" si="864"/>
        <v>1.0112882868167345</v>
      </c>
      <c r="S3818" s="296">
        <f t="shared" si="871"/>
        <v>0</v>
      </c>
      <c r="T3818" s="283">
        <f t="shared" si="872"/>
        <v>0</v>
      </c>
    </row>
    <row r="3819" spans="1:20" x14ac:dyDescent="0.25">
      <c r="A3819" s="286">
        <v>43260</v>
      </c>
      <c r="B3819" s="1">
        <f t="shared" si="865"/>
        <v>6</v>
      </c>
      <c r="C3819" s="285">
        <v>1</v>
      </c>
      <c r="D3819" t="s">
        <v>715</v>
      </c>
      <c r="F3819" s="16">
        <v>45</v>
      </c>
      <c r="G3819" t="str">
        <f t="shared" si="859"/>
        <v>Neither</v>
      </c>
      <c r="H3819" s="283">
        <f>IF(G3819="heating",F3819*Assumptions!M$4+Assumptions!M$7,0)</f>
        <v>0</v>
      </c>
      <c r="I3819" s="15">
        <f t="shared" si="860"/>
        <v>1.012242869806885</v>
      </c>
      <c r="J3819" s="15">
        <f t="shared" si="861"/>
        <v>0.9885470267915587</v>
      </c>
      <c r="K3819" s="283">
        <f t="shared" si="866"/>
        <v>0</v>
      </c>
      <c r="L3819" s="283">
        <f t="shared" si="867"/>
        <v>3.8225513186096443</v>
      </c>
      <c r="M3819" s="283">
        <f t="shared" si="868"/>
        <v>0</v>
      </c>
      <c r="N3819" s="283">
        <f t="shared" si="869"/>
        <v>3.3574836377085973</v>
      </c>
      <c r="O3819" s="283">
        <f t="shared" si="870"/>
        <v>0</v>
      </c>
      <c r="P3819" s="21">
        <f t="shared" si="862"/>
        <v>0</v>
      </c>
      <c r="Q3819" s="21">
        <f t="shared" si="863"/>
        <v>0.81803459285312596</v>
      </c>
      <c r="R3819">
        <f t="shared" si="864"/>
        <v>1.0112882868167345</v>
      </c>
      <c r="S3819" s="296">
        <f t="shared" si="871"/>
        <v>0</v>
      </c>
      <c r="T3819" s="283">
        <f t="shared" si="872"/>
        <v>0</v>
      </c>
    </row>
    <row r="3820" spans="1:20" x14ac:dyDescent="0.25">
      <c r="A3820" s="286">
        <v>43260</v>
      </c>
      <c r="B3820" s="1">
        <f t="shared" si="865"/>
        <v>6</v>
      </c>
      <c r="C3820" s="285">
        <v>2</v>
      </c>
      <c r="D3820" t="s">
        <v>715</v>
      </c>
      <c r="F3820" s="16">
        <v>45</v>
      </c>
      <c r="G3820" t="str">
        <f t="shared" si="859"/>
        <v>Neither</v>
      </c>
      <c r="H3820" s="283">
        <f>IF(G3820="heating",F3820*Assumptions!M$4+Assumptions!M$7,0)</f>
        <v>0</v>
      </c>
      <c r="I3820" s="15">
        <f t="shared" si="860"/>
        <v>1.0509704703585963</v>
      </c>
      <c r="J3820" s="15">
        <f t="shared" si="861"/>
        <v>0.9885470267915587</v>
      </c>
      <c r="K3820" s="283">
        <f t="shared" si="866"/>
        <v>0</v>
      </c>
      <c r="L3820" s="283">
        <f t="shared" si="867"/>
        <v>3.8225513186096443</v>
      </c>
      <c r="M3820" s="283">
        <f t="shared" si="868"/>
        <v>0</v>
      </c>
      <c r="N3820" s="283">
        <f t="shared" si="869"/>
        <v>3.3574836377085973</v>
      </c>
      <c r="O3820" s="283">
        <f t="shared" si="870"/>
        <v>0</v>
      </c>
      <c r="P3820" s="21">
        <f t="shared" si="862"/>
        <v>0</v>
      </c>
      <c r="Q3820" s="21">
        <f t="shared" si="863"/>
        <v>0.74507607494346417</v>
      </c>
      <c r="R3820">
        <f t="shared" si="864"/>
        <v>1.0112882868167345</v>
      </c>
      <c r="S3820" s="296">
        <f t="shared" si="871"/>
        <v>0</v>
      </c>
      <c r="T3820" s="283">
        <f t="shared" si="872"/>
        <v>0</v>
      </c>
    </row>
    <row r="3821" spans="1:20" x14ac:dyDescent="0.25">
      <c r="A3821" s="286">
        <v>43260</v>
      </c>
      <c r="B3821" s="1">
        <f t="shared" si="865"/>
        <v>6</v>
      </c>
      <c r="C3821" s="285">
        <v>3</v>
      </c>
      <c r="D3821" t="s">
        <v>715</v>
      </c>
      <c r="F3821" s="16">
        <v>43</v>
      </c>
      <c r="G3821" t="str">
        <f t="shared" si="859"/>
        <v>Neither</v>
      </c>
      <c r="H3821" s="283">
        <f>IF(G3821="heating",F3821*Assumptions!M$4+Assumptions!M$7,0)</f>
        <v>0</v>
      </c>
      <c r="I3821" s="15">
        <f t="shared" si="860"/>
        <v>1.0924036124451033</v>
      </c>
      <c r="J3821" s="15">
        <f t="shared" si="861"/>
        <v>0.9885470267915587</v>
      </c>
      <c r="K3821" s="283">
        <f t="shared" si="866"/>
        <v>0</v>
      </c>
      <c r="L3821" s="283">
        <f t="shared" si="867"/>
        <v>3.7370271581932331</v>
      </c>
      <c r="M3821" s="283">
        <f t="shared" si="868"/>
        <v>0</v>
      </c>
      <c r="N3821" s="283">
        <f t="shared" si="869"/>
        <v>3.2278965655525562</v>
      </c>
      <c r="O3821" s="283">
        <f t="shared" si="870"/>
        <v>0</v>
      </c>
      <c r="P3821" s="21">
        <f t="shared" si="862"/>
        <v>0</v>
      </c>
      <c r="Q3821" s="21">
        <f t="shared" si="863"/>
        <v>0.69158980876382303</v>
      </c>
      <c r="R3821">
        <f t="shared" si="864"/>
        <v>1.0112882868167345</v>
      </c>
      <c r="S3821" s="296">
        <f t="shared" si="871"/>
        <v>0</v>
      </c>
      <c r="T3821" s="283">
        <f t="shared" si="872"/>
        <v>0</v>
      </c>
    </row>
    <row r="3822" spans="1:20" x14ac:dyDescent="0.25">
      <c r="A3822" s="286">
        <v>43260</v>
      </c>
      <c r="B3822" s="1">
        <f t="shared" si="865"/>
        <v>6</v>
      </c>
      <c r="C3822" s="285">
        <v>4</v>
      </c>
      <c r="D3822" t="s">
        <v>715</v>
      </c>
      <c r="F3822" s="16">
        <v>43</v>
      </c>
      <c r="G3822" t="str">
        <f t="shared" si="859"/>
        <v>Neither</v>
      </c>
      <c r="H3822" s="283">
        <f>IF(G3822="heating",F3822*Assumptions!M$4+Assumptions!M$7,0)</f>
        <v>0</v>
      </c>
      <c r="I3822" s="15">
        <f t="shared" si="860"/>
        <v>1.1348296917927807</v>
      </c>
      <c r="J3822" s="15">
        <f t="shared" si="861"/>
        <v>0.9885470267915587</v>
      </c>
      <c r="K3822" s="283">
        <f t="shared" si="866"/>
        <v>0</v>
      </c>
      <c r="L3822" s="283">
        <f t="shared" si="867"/>
        <v>3.7370271581932331</v>
      </c>
      <c r="M3822" s="283">
        <f t="shared" si="868"/>
        <v>0</v>
      </c>
      <c r="N3822" s="283">
        <f t="shared" si="869"/>
        <v>3.2278965655525562</v>
      </c>
      <c r="O3822" s="283">
        <f t="shared" si="870"/>
        <v>0</v>
      </c>
      <c r="P3822" s="21">
        <f t="shared" si="862"/>
        <v>0</v>
      </c>
      <c r="Q3822" s="21">
        <f t="shared" si="863"/>
        <v>0.6473875548762833</v>
      </c>
      <c r="R3822">
        <f t="shared" si="864"/>
        <v>1.0112882868167345</v>
      </c>
      <c r="S3822" s="296">
        <f t="shared" si="871"/>
        <v>0</v>
      </c>
      <c r="T3822" s="283">
        <f t="shared" si="872"/>
        <v>0</v>
      </c>
    </row>
    <row r="3823" spans="1:20" x14ac:dyDescent="0.25">
      <c r="A3823" s="286">
        <v>43260</v>
      </c>
      <c r="B3823" s="1">
        <f t="shared" si="865"/>
        <v>6</v>
      </c>
      <c r="C3823" s="285">
        <v>5</v>
      </c>
      <c r="D3823" t="s">
        <v>715</v>
      </c>
      <c r="F3823" s="16">
        <v>45</v>
      </c>
      <c r="G3823" t="str">
        <f t="shared" si="859"/>
        <v>Neither</v>
      </c>
      <c r="H3823" s="283">
        <f>IF(G3823="heating",F3823*Assumptions!M$4+Assumptions!M$7,0)</f>
        <v>0</v>
      </c>
      <c r="I3823" s="15">
        <f t="shared" si="860"/>
        <v>1.1635558681477385</v>
      </c>
      <c r="J3823" s="15">
        <f t="shared" si="861"/>
        <v>0.9885470267915587</v>
      </c>
      <c r="K3823" s="283">
        <f t="shared" si="866"/>
        <v>0</v>
      </c>
      <c r="L3823" s="283">
        <f t="shared" si="867"/>
        <v>3.8225513186096443</v>
      </c>
      <c r="M3823" s="283">
        <f t="shared" si="868"/>
        <v>0</v>
      </c>
      <c r="N3823" s="283">
        <f t="shared" si="869"/>
        <v>3.3574836377085973</v>
      </c>
      <c r="O3823" s="283">
        <f t="shared" si="870"/>
        <v>0</v>
      </c>
      <c r="P3823" s="21">
        <f t="shared" si="862"/>
        <v>0</v>
      </c>
      <c r="Q3823" s="21">
        <f t="shared" si="863"/>
        <v>0.72139578924615555</v>
      </c>
      <c r="R3823">
        <f t="shared" si="864"/>
        <v>1.0112882868167345</v>
      </c>
      <c r="S3823" s="296">
        <f t="shared" si="871"/>
        <v>0</v>
      </c>
      <c r="T3823" s="283">
        <f t="shared" si="872"/>
        <v>0</v>
      </c>
    </row>
    <row r="3824" spans="1:20" x14ac:dyDescent="0.25">
      <c r="A3824" s="286">
        <v>43260</v>
      </c>
      <c r="B3824" s="1">
        <f t="shared" si="865"/>
        <v>6</v>
      </c>
      <c r="C3824" s="285">
        <v>6</v>
      </c>
      <c r="D3824" t="s">
        <v>715</v>
      </c>
      <c r="F3824" s="16">
        <v>48</v>
      </c>
      <c r="G3824" t="str">
        <f t="shared" si="859"/>
        <v>Neither</v>
      </c>
      <c r="H3824" s="283">
        <f>IF(G3824="heating",F3824*Assumptions!M$4+Assumptions!M$7,0)</f>
        <v>0</v>
      </c>
      <c r="I3824" s="15">
        <f t="shared" si="860"/>
        <v>1.2083911162615524</v>
      </c>
      <c r="J3824" s="15">
        <f t="shared" si="861"/>
        <v>0.9885470267915587</v>
      </c>
      <c r="K3824" s="283">
        <f t="shared" si="866"/>
        <v>0</v>
      </c>
      <c r="L3824" s="283">
        <f t="shared" si="867"/>
        <v>3.9630740889572826</v>
      </c>
      <c r="M3824" s="283">
        <f t="shared" si="868"/>
        <v>0</v>
      </c>
      <c r="N3824" s="283">
        <f t="shared" si="869"/>
        <v>3.5524856183738187</v>
      </c>
      <c r="O3824" s="283">
        <f t="shared" si="870"/>
        <v>0</v>
      </c>
      <c r="P3824" s="21">
        <f t="shared" si="862"/>
        <v>0</v>
      </c>
      <c r="Q3824" s="21">
        <f t="shared" si="863"/>
        <v>0.87787080972652631</v>
      </c>
      <c r="R3824">
        <f t="shared" si="864"/>
        <v>1.0112882868167345</v>
      </c>
      <c r="S3824" s="296">
        <f t="shared" si="871"/>
        <v>0</v>
      </c>
      <c r="T3824" s="283">
        <f t="shared" si="872"/>
        <v>0</v>
      </c>
    </row>
    <row r="3825" spans="1:20" x14ac:dyDescent="0.25">
      <c r="A3825" s="286">
        <v>43260</v>
      </c>
      <c r="B3825" s="1">
        <f t="shared" si="865"/>
        <v>6</v>
      </c>
      <c r="C3825" s="285">
        <v>7</v>
      </c>
      <c r="D3825" t="s">
        <v>715</v>
      </c>
      <c r="F3825" s="16">
        <v>50</v>
      </c>
      <c r="G3825" t="str">
        <f t="shared" si="859"/>
        <v>Neither</v>
      </c>
      <c r="H3825" s="283">
        <f>IF(G3825="heating",F3825*Assumptions!M$4+Assumptions!M$7,0)</f>
        <v>0</v>
      </c>
      <c r="I3825" s="15">
        <f t="shared" si="860"/>
        <v>1.1637425769249583</v>
      </c>
      <c r="J3825" s="15">
        <f t="shared" si="861"/>
        <v>0.9885470267915587</v>
      </c>
      <c r="K3825" s="283">
        <f t="shared" si="866"/>
        <v>0</v>
      </c>
      <c r="L3825" s="283">
        <f t="shared" si="867"/>
        <v>4.0351685236640416</v>
      </c>
      <c r="M3825" s="283">
        <f t="shared" si="868"/>
        <v>0</v>
      </c>
      <c r="N3825" s="283">
        <f t="shared" si="869"/>
        <v>3.6783220436298789</v>
      </c>
      <c r="O3825" s="283">
        <f t="shared" si="870"/>
        <v>0</v>
      </c>
      <c r="P3825" s="21">
        <f t="shared" si="862"/>
        <v>0</v>
      </c>
      <c r="Q3825" s="21">
        <f t="shared" si="863"/>
        <v>0.97331382064367777</v>
      </c>
      <c r="R3825">
        <f t="shared" si="864"/>
        <v>1.0112882868167345</v>
      </c>
      <c r="S3825" s="296">
        <f t="shared" si="871"/>
        <v>0</v>
      </c>
      <c r="T3825" s="283">
        <f t="shared" si="872"/>
        <v>0</v>
      </c>
    </row>
    <row r="3826" spans="1:20" x14ac:dyDescent="0.25">
      <c r="A3826" s="286">
        <v>43260</v>
      </c>
      <c r="B3826" s="1">
        <f t="shared" si="865"/>
        <v>6</v>
      </c>
      <c r="C3826" s="285">
        <v>8</v>
      </c>
      <c r="D3826" t="s">
        <v>715</v>
      </c>
      <c r="F3826" s="16">
        <v>57</v>
      </c>
      <c r="G3826" t="str">
        <f t="shared" si="859"/>
        <v>Neither</v>
      </c>
      <c r="H3826" s="283">
        <f>IF(G3826="heating",F3826*Assumptions!M$4+Assumptions!M$7,0)</f>
        <v>0</v>
      </c>
      <c r="I3826" s="15">
        <f t="shared" si="860"/>
        <v>1.094193721037565</v>
      </c>
      <c r="J3826" s="15">
        <f t="shared" si="861"/>
        <v>0.9885470267915587</v>
      </c>
      <c r="K3826" s="283">
        <f t="shared" si="866"/>
        <v>0</v>
      </c>
      <c r="L3826" s="283">
        <f t="shared" si="867"/>
        <v>4.2530692972692208</v>
      </c>
      <c r="M3826" s="283">
        <f t="shared" si="868"/>
        <v>0</v>
      </c>
      <c r="N3826" s="283">
        <f t="shared" si="869"/>
        <v>4.1119599131986844</v>
      </c>
      <c r="O3826" s="283">
        <f t="shared" si="870"/>
        <v>0</v>
      </c>
      <c r="P3826" s="21">
        <f t="shared" si="862"/>
        <v>0</v>
      </c>
      <c r="Q3826" s="21">
        <f t="shared" si="863"/>
        <v>0.94940007506179924</v>
      </c>
      <c r="R3826">
        <f t="shared" si="864"/>
        <v>1.0112882868167345</v>
      </c>
      <c r="S3826" s="296">
        <f t="shared" si="871"/>
        <v>0</v>
      </c>
      <c r="T3826" s="283">
        <f t="shared" si="872"/>
        <v>0</v>
      </c>
    </row>
    <row r="3827" spans="1:20" x14ac:dyDescent="0.25">
      <c r="A3827" s="286">
        <v>43260</v>
      </c>
      <c r="B3827" s="1">
        <f t="shared" si="865"/>
        <v>6</v>
      </c>
      <c r="C3827" s="285">
        <v>9</v>
      </c>
      <c r="D3827" t="s">
        <v>715</v>
      </c>
      <c r="F3827" s="16">
        <v>61</v>
      </c>
      <c r="G3827" t="str">
        <f t="shared" si="859"/>
        <v>Neither</v>
      </c>
      <c r="H3827" s="283">
        <f>IF(G3827="heating",F3827*Assumptions!M$4+Assumptions!M$7,0)</f>
        <v>0</v>
      </c>
      <c r="I3827" s="15">
        <f t="shared" si="860"/>
        <v>1.0343009000871222</v>
      </c>
      <c r="J3827" s="15">
        <f t="shared" si="861"/>
        <v>0.9885470267915587</v>
      </c>
      <c r="K3827" s="283">
        <f t="shared" si="866"/>
        <v>0</v>
      </c>
      <c r="L3827" s="283">
        <f t="shared" si="867"/>
        <v>4.3818232651749627</v>
      </c>
      <c r="M3827" s="283">
        <f t="shared" si="868"/>
        <v>0</v>
      </c>
      <c r="N3827" s="283">
        <f t="shared" si="869"/>
        <v>4.3585758300027857</v>
      </c>
      <c r="O3827" s="283">
        <f t="shared" si="870"/>
        <v>0</v>
      </c>
      <c r="P3827" s="21">
        <f t="shared" si="862"/>
        <v>0</v>
      </c>
      <c r="Q3827" s="21">
        <f t="shared" si="863"/>
        <v>0.8408485371888097</v>
      </c>
      <c r="R3827">
        <f t="shared" si="864"/>
        <v>1.0112882868167345</v>
      </c>
      <c r="S3827" s="296">
        <f t="shared" si="871"/>
        <v>0</v>
      </c>
      <c r="T3827" s="283">
        <f t="shared" si="872"/>
        <v>0</v>
      </c>
    </row>
    <row r="3828" spans="1:20" x14ac:dyDescent="0.25">
      <c r="A3828" s="286">
        <v>43260</v>
      </c>
      <c r="B3828" s="1">
        <f t="shared" si="865"/>
        <v>6</v>
      </c>
      <c r="C3828" s="285">
        <v>10</v>
      </c>
      <c r="D3828" t="s">
        <v>715</v>
      </c>
      <c r="F3828" s="16">
        <v>63</v>
      </c>
      <c r="G3828" t="str">
        <f t="shared" si="859"/>
        <v>Neither</v>
      </c>
      <c r="H3828" s="283">
        <f>IF(G3828="heating",F3828*Assumptions!M$4+Assumptions!M$7,0)</f>
        <v>0</v>
      </c>
      <c r="I3828" s="15">
        <f t="shared" si="860"/>
        <v>0.98112329028689171</v>
      </c>
      <c r="J3828" s="15">
        <f t="shared" si="861"/>
        <v>0.9885470267915587</v>
      </c>
      <c r="K3828" s="283">
        <f t="shared" si="866"/>
        <v>0</v>
      </c>
      <c r="L3828" s="283">
        <f t="shared" si="867"/>
        <v>4.3818232651749627</v>
      </c>
      <c r="M3828" s="283">
        <f t="shared" si="868"/>
        <v>0</v>
      </c>
      <c r="N3828" s="283">
        <f t="shared" si="869"/>
        <v>4.3585758300027857</v>
      </c>
      <c r="O3828" s="283">
        <f t="shared" si="870"/>
        <v>0</v>
      </c>
      <c r="P3828" s="21">
        <f t="shared" si="862"/>
        <v>0</v>
      </c>
      <c r="Q3828" s="21">
        <f t="shared" si="863"/>
        <v>0.74504051125983206</v>
      </c>
      <c r="R3828">
        <f t="shared" si="864"/>
        <v>1.0112882868167345</v>
      </c>
      <c r="S3828" s="296">
        <f t="shared" si="871"/>
        <v>0</v>
      </c>
      <c r="T3828" s="283">
        <f t="shared" si="872"/>
        <v>0</v>
      </c>
    </row>
    <row r="3829" spans="1:20" x14ac:dyDescent="0.25">
      <c r="A3829" s="286">
        <v>43260</v>
      </c>
      <c r="B3829" s="1">
        <f t="shared" si="865"/>
        <v>6</v>
      </c>
      <c r="C3829" s="285">
        <v>11</v>
      </c>
      <c r="D3829" t="s">
        <v>715</v>
      </c>
      <c r="F3829" s="16">
        <v>64</v>
      </c>
      <c r="G3829" t="str">
        <f t="shared" si="859"/>
        <v>Neither</v>
      </c>
      <c r="H3829" s="283">
        <f>IF(G3829="heating",F3829*Assumptions!M$4+Assumptions!M$7,0)</f>
        <v>0</v>
      </c>
      <c r="I3829" s="15">
        <f t="shared" si="860"/>
        <v>0.94956163997961163</v>
      </c>
      <c r="J3829" s="15">
        <f t="shared" si="861"/>
        <v>0.9885470267915587</v>
      </c>
      <c r="K3829" s="283">
        <f t="shared" si="866"/>
        <v>0</v>
      </c>
      <c r="L3829" s="283">
        <f t="shared" si="867"/>
        <v>4.3818232651749627</v>
      </c>
      <c r="M3829" s="283">
        <f t="shared" si="868"/>
        <v>0</v>
      </c>
      <c r="N3829" s="283">
        <f t="shared" si="869"/>
        <v>4.3585758300027857</v>
      </c>
      <c r="O3829" s="283">
        <f t="shared" si="870"/>
        <v>0</v>
      </c>
      <c r="P3829" s="21">
        <f t="shared" si="862"/>
        <v>0</v>
      </c>
      <c r="Q3829" s="21">
        <f t="shared" si="863"/>
        <v>0.72850690893675296</v>
      </c>
      <c r="R3829">
        <f t="shared" si="864"/>
        <v>1.0112882868167345</v>
      </c>
      <c r="S3829" s="296">
        <f t="shared" si="871"/>
        <v>0</v>
      </c>
      <c r="T3829" s="283">
        <f t="shared" si="872"/>
        <v>0</v>
      </c>
    </row>
    <row r="3830" spans="1:20" x14ac:dyDescent="0.25">
      <c r="A3830" s="286">
        <v>43260</v>
      </c>
      <c r="B3830" s="1">
        <f t="shared" si="865"/>
        <v>6</v>
      </c>
      <c r="C3830" s="285">
        <v>12</v>
      </c>
      <c r="D3830" t="s">
        <v>715</v>
      </c>
      <c r="F3830" s="16">
        <v>64</v>
      </c>
      <c r="G3830" t="str">
        <f t="shared" si="859"/>
        <v>Neither</v>
      </c>
      <c r="H3830" s="283">
        <f>IF(G3830="heating",F3830*Assumptions!M$4+Assumptions!M$7,0)</f>
        <v>0</v>
      </c>
      <c r="I3830" s="15">
        <f t="shared" si="860"/>
        <v>0.91648403420261149</v>
      </c>
      <c r="J3830" s="15">
        <f t="shared" si="861"/>
        <v>0.9885470267915587</v>
      </c>
      <c r="K3830" s="283">
        <f t="shared" si="866"/>
        <v>0</v>
      </c>
      <c r="L3830" s="283">
        <f t="shared" si="867"/>
        <v>4.3818232651749627</v>
      </c>
      <c r="M3830" s="283">
        <f t="shared" si="868"/>
        <v>0</v>
      </c>
      <c r="N3830" s="283">
        <f t="shared" si="869"/>
        <v>4.3585758300027857</v>
      </c>
      <c r="O3830" s="283">
        <f t="shared" si="870"/>
        <v>0</v>
      </c>
      <c r="P3830" s="21">
        <f t="shared" si="862"/>
        <v>0</v>
      </c>
      <c r="Q3830" s="21">
        <f t="shared" si="863"/>
        <v>0.75910815787401487</v>
      </c>
      <c r="R3830">
        <f t="shared" si="864"/>
        <v>1.0112882868167345</v>
      </c>
      <c r="S3830" s="296">
        <f t="shared" si="871"/>
        <v>0</v>
      </c>
      <c r="T3830" s="283">
        <f t="shared" si="872"/>
        <v>0</v>
      </c>
    </row>
    <row r="3831" spans="1:20" x14ac:dyDescent="0.25">
      <c r="A3831" s="286">
        <v>43260</v>
      </c>
      <c r="B3831" s="1">
        <f t="shared" si="865"/>
        <v>6</v>
      </c>
      <c r="C3831" s="285">
        <v>13</v>
      </c>
      <c r="D3831" t="s">
        <v>715</v>
      </c>
      <c r="F3831" s="16">
        <v>64</v>
      </c>
      <c r="G3831" t="str">
        <f t="shared" si="859"/>
        <v>Neither</v>
      </c>
      <c r="H3831" s="283">
        <f>IF(G3831="heating",F3831*Assumptions!M$4+Assumptions!M$7,0)</f>
        <v>0</v>
      </c>
      <c r="I3831" s="15">
        <f t="shared" si="860"/>
        <v>0.90040206880052787</v>
      </c>
      <c r="J3831" s="15">
        <f t="shared" si="861"/>
        <v>0.9885470267915587</v>
      </c>
      <c r="K3831" s="283">
        <f t="shared" si="866"/>
        <v>0</v>
      </c>
      <c r="L3831" s="283">
        <f t="shared" si="867"/>
        <v>4.3818232651749627</v>
      </c>
      <c r="M3831" s="283">
        <f t="shared" si="868"/>
        <v>0</v>
      </c>
      <c r="N3831" s="283">
        <f t="shared" si="869"/>
        <v>4.3585758300027857</v>
      </c>
      <c r="O3831" s="283">
        <f t="shared" si="870"/>
        <v>0</v>
      </c>
      <c r="P3831" s="21">
        <f t="shared" si="862"/>
        <v>0</v>
      </c>
      <c r="Q3831" s="21">
        <f t="shared" si="863"/>
        <v>0.79115902007799765</v>
      </c>
      <c r="R3831">
        <f t="shared" si="864"/>
        <v>1.0112882868167345</v>
      </c>
      <c r="S3831" s="296">
        <f t="shared" si="871"/>
        <v>0</v>
      </c>
      <c r="T3831" s="283">
        <f t="shared" si="872"/>
        <v>0</v>
      </c>
    </row>
    <row r="3832" spans="1:20" x14ac:dyDescent="0.25">
      <c r="A3832" s="286">
        <v>43260</v>
      </c>
      <c r="B3832" s="1">
        <f t="shared" si="865"/>
        <v>6</v>
      </c>
      <c r="C3832" s="285">
        <v>14</v>
      </c>
      <c r="D3832" t="s">
        <v>715</v>
      </c>
      <c r="F3832" s="16">
        <v>63</v>
      </c>
      <c r="G3832" t="str">
        <f t="shared" si="859"/>
        <v>Neither</v>
      </c>
      <c r="H3832" s="283">
        <f>IF(G3832="heating",F3832*Assumptions!M$4+Assumptions!M$7,0)</f>
        <v>0</v>
      </c>
      <c r="I3832" s="15">
        <f t="shared" si="860"/>
        <v>0.86032894500746537</v>
      </c>
      <c r="J3832" s="15">
        <f t="shared" si="861"/>
        <v>0.9885470267915587</v>
      </c>
      <c r="K3832" s="283">
        <f t="shared" si="866"/>
        <v>0</v>
      </c>
      <c r="L3832" s="283">
        <f t="shared" si="867"/>
        <v>4.3818232651749627</v>
      </c>
      <c r="M3832" s="283">
        <f t="shared" si="868"/>
        <v>0</v>
      </c>
      <c r="N3832" s="283">
        <f t="shared" si="869"/>
        <v>4.3585758300027857</v>
      </c>
      <c r="O3832" s="283">
        <f t="shared" si="870"/>
        <v>0</v>
      </c>
      <c r="P3832" s="21">
        <f t="shared" si="862"/>
        <v>0</v>
      </c>
      <c r="Q3832" s="21">
        <f t="shared" si="863"/>
        <v>0.84355555031342389</v>
      </c>
      <c r="R3832">
        <f t="shared" si="864"/>
        <v>1.0112882868167345</v>
      </c>
      <c r="S3832" s="296">
        <f t="shared" si="871"/>
        <v>0</v>
      </c>
      <c r="T3832" s="283">
        <f t="shared" si="872"/>
        <v>0</v>
      </c>
    </row>
    <row r="3833" spans="1:20" x14ac:dyDescent="0.25">
      <c r="A3833" s="286">
        <v>43260</v>
      </c>
      <c r="B3833" s="1">
        <f t="shared" si="865"/>
        <v>6</v>
      </c>
      <c r="C3833" s="285">
        <v>15</v>
      </c>
      <c r="D3833" t="s">
        <v>715</v>
      </c>
      <c r="F3833" s="16">
        <v>61</v>
      </c>
      <c r="G3833" t="str">
        <f t="shared" si="859"/>
        <v>Neither</v>
      </c>
      <c r="H3833" s="283">
        <f>IF(G3833="heating",F3833*Assumptions!M$4+Assumptions!M$7,0)</f>
        <v>0</v>
      </c>
      <c r="I3833" s="15">
        <f t="shared" si="860"/>
        <v>0.85754515037175039</v>
      </c>
      <c r="J3833" s="15">
        <f t="shared" si="861"/>
        <v>0.9885470267915587</v>
      </c>
      <c r="K3833" s="283">
        <f t="shared" si="866"/>
        <v>0</v>
      </c>
      <c r="L3833" s="283">
        <f t="shared" si="867"/>
        <v>4.3818232651749627</v>
      </c>
      <c r="M3833" s="283">
        <f t="shared" si="868"/>
        <v>0</v>
      </c>
      <c r="N3833" s="283">
        <f t="shared" si="869"/>
        <v>4.3585758300027857</v>
      </c>
      <c r="O3833" s="283">
        <f t="shared" si="870"/>
        <v>0</v>
      </c>
      <c r="P3833" s="21">
        <f t="shared" si="862"/>
        <v>0</v>
      </c>
      <c r="Q3833" s="21">
        <f t="shared" si="863"/>
        <v>0.96592607327566882</v>
      </c>
      <c r="R3833">
        <f t="shared" si="864"/>
        <v>1.0112882868167345</v>
      </c>
      <c r="S3833" s="296">
        <f t="shared" si="871"/>
        <v>0</v>
      </c>
      <c r="T3833" s="283">
        <f t="shared" si="872"/>
        <v>0</v>
      </c>
    </row>
    <row r="3834" spans="1:20" x14ac:dyDescent="0.25">
      <c r="A3834" s="286">
        <v>43260</v>
      </c>
      <c r="B3834" s="1">
        <f t="shared" si="865"/>
        <v>6</v>
      </c>
      <c r="C3834" s="285">
        <v>16</v>
      </c>
      <c r="D3834" t="s">
        <v>715</v>
      </c>
      <c r="F3834" s="16">
        <v>55</v>
      </c>
      <c r="G3834" t="str">
        <f t="shared" si="859"/>
        <v>Neither</v>
      </c>
      <c r="H3834" s="283">
        <f>IF(G3834="heating",F3834*Assumptions!M$4+Assumptions!M$7,0)</f>
        <v>0</v>
      </c>
      <c r="I3834" s="15">
        <f t="shared" si="860"/>
        <v>0.88344815438260227</v>
      </c>
      <c r="J3834" s="15">
        <f t="shared" si="861"/>
        <v>0.9885470267915587</v>
      </c>
      <c r="K3834" s="283">
        <f t="shared" si="866"/>
        <v>0</v>
      </c>
      <c r="L3834" s="283">
        <f t="shared" si="867"/>
        <v>4.1851135499983272</v>
      </c>
      <c r="M3834" s="283">
        <f t="shared" si="868"/>
        <v>0</v>
      </c>
      <c r="N3834" s="283">
        <f t="shared" si="869"/>
        <v>3.9876635481217684</v>
      </c>
      <c r="O3834" s="283">
        <f t="shared" si="870"/>
        <v>0</v>
      </c>
      <c r="P3834" s="21">
        <f t="shared" si="862"/>
        <v>0</v>
      </c>
      <c r="Q3834" s="21">
        <f t="shared" si="863"/>
        <v>1.1649354943302594</v>
      </c>
      <c r="R3834">
        <f t="shared" si="864"/>
        <v>1.0112882868167345</v>
      </c>
      <c r="S3834" s="296">
        <f t="shared" si="871"/>
        <v>0</v>
      </c>
      <c r="T3834" s="283">
        <f t="shared" si="872"/>
        <v>0</v>
      </c>
    </row>
    <row r="3835" spans="1:20" x14ac:dyDescent="0.25">
      <c r="A3835" s="286">
        <v>43260</v>
      </c>
      <c r="B3835" s="1">
        <f t="shared" si="865"/>
        <v>6</v>
      </c>
      <c r="C3835" s="285">
        <v>17</v>
      </c>
      <c r="D3835" t="s">
        <v>715</v>
      </c>
      <c r="F3835" s="16">
        <v>55</v>
      </c>
      <c r="G3835" t="str">
        <f t="shared" si="859"/>
        <v>Neither</v>
      </c>
      <c r="H3835" s="283">
        <f>IF(G3835="heating",F3835*Assumptions!M$4+Assumptions!M$7,0)</f>
        <v>0</v>
      </c>
      <c r="I3835" s="15">
        <f t="shared" si="860"/>
        <v>0.94025748850374469</v>
      </c>
      <c r="J3835" s="15">
        <f t="shared" si="861"/>
        <v>0.9885470267915587</v>
      </c>
      <c r="K3835" s="283">
        <f t="shared" si="866"/>
        <v>0</v>
      </c>
      <c r="L3835" s="283">
        <f t="shared" si="867"/>
        <v>4.1851135499983272</v>
      </c>
      <c r="M3835" s="283">
        <f t="shared" si="868"/>
        <v>0</v>
      </c>
      <c r="N3835" s="283">
        <f t="shared" si="869"/>
        <v>3.9876635481217684</v>
      </c>
      <c r="O3835" s="283">
        <f t="shared" si="870"/>
        <v>0</v>
      </c>
      <c r="P3835" s="21">
        <f t="shared" si="862"/>
        <v>0</v>
      </c>
      <c r="Q3835" s="21">
        <f t="shared" si="863"/>
        <v>1.3521540118753073</v>
      </c>
      <c r="R3835">
        <f t="shared" si="864"/>
        <v>1.0112882868167345</v>
      </c>
      <c r="S3835" s="296">
        <f t="shared" si="871"/>
        <v>0</v>
      </c>
      <c r="T3835" s="283">
        <f t="shared" si="872"/>
        <v>0</v>
      </c>
    </row>
    <row r="3836" spans="1:20" x14ac:dyDescent="0.25">
      <c r="A3836" s="286">
        <v>43260</v>
      </c>
      <c r="B3836" s="1">
        <f t="shared" si="865"/>
        <v>6</v>
      </c>
      <c r="C3836" s="285">
        <v>18</v>
      </c>
      <c r="D3836" t="s">
        <v>715</v>
      </c>
      <c r="F3836" s="16">
        <v>55</v>
      </c>
      <c r="G3836" t="str">
        <f t="shared" si="859"/>
        <v>Neither</v>
      </c>
      <c r="H3836" s="283">
        <f>IF(G3836="heating",F3836*Assumptions!M$4+Assumptions!M$7,0)</f>
        <v>0</v>
      </c>
      <c r="I3836" s="15">
        <f t="shared" si="860"/>
        <v>0.98182363790757687</v>
      </c>
      <c r="J3836" s="15">
        <f t="shared" si="861"/>
        <v>0.9885470267915587</v>
      </c>
      <c r="K3836" s="283">
        <f t="shared" si="866"/>
        <v>0</v>
      </c>
      <c r="L3836" s="283">
        <f t="shared" si="867"/>
        <v>4.1851135499983272</v>
      </c>
      <c r="M3836" s="283">
        <f t="shared" si="868"/>
        <v>0</v>
      </c>
      <c r="N3836" s="283">
        <f t="shared" si="869"/>
        <v>3.9876635481217684</v>
      </c>
      <c r="O3836" s="283">
        <f t="shared" si="870"/>
        <v>0</v>
      </c>
      <c r="P3836" s="21">
        <f t="shared" si="862"/>
        <v>0</v>
      </c>
      <c r="Q3836" s="21">
        <f t="shared" si="863"/>
        <v>1.5598916921549892</v>
      </c>
      <c r="R3836">
        <f t="shared" si="864"/>
        <v>1.0112882868167345</v>
      </c>
      <c r="S3836" s="296">
        <f t="shared" si="871"/>
        <v>0</v>
      </c>
      <c r="T3836" s="283">
        <f t="shared" si="872"/>
        <v>0</v>
      </c>
    </row>
    <row r="3837" spans="1:20" x14ac:dyDescent="0.25">
      <c r="A3837" s="286">
        <v>43260</v>
      </c>
      <c r="B3837" s="1">
        <f t="shared" si="865"/>
        <v>6</v>
      </c>
      <c r="C3837" s="285">
        <v>19</v>
      </c>
      <c r="D3837" t="s">
        <v>715</v>
      </c>
      <c r="F3837" s="16">
        <v>55</v>
      </c>
      <c r="G3837" t="str">
        <f t="shared" si="859"/>
        <v>Neither</v>
      </c>
      <c r="H3837" s="283">
        <f>IF(G3837="heating",F3837*Assumptions!M$4+Assumptions!M$7,0)</f>
        <v>0</v>
      </c>
      <c r="I3837" s="15">
        <f t="shared" si="860"/>
        <v>0.98418842963438757</v>
      </c>
      <c r="J3837" s="15">
        <f t="shared" si="861"/>
        <v>0.9885470267915587</v>
      </c>
      <c r="K3837" s="283">
        <f t="shared" si="866"/>
        <v>0</v>
      </c>
      <c r="L3837" s="283">
        <f t="shared" si="867"/>
        <v>4.1851135499983272</v>
      </c>
      <c r="M3837" s="283">
        <f t="shared" si="868"/>
        <v>0</v>
      </c>
      <c r="N3837" s="283">
        <f t="shared" si="869"/>
        <v>3.9876635481217684</v>
      </c>
      <c r="O3837" s="283">
        <f t="shared" si="870"/>
        <v>0</v>
      </c>
      <c r="P3837" s="21">
        <f t="shared" si="862"/>
        <v>0</v>
      </c>
      <c r="Q3837" s="21">
        <f t="shared" si="863"/>
        <v>1.6764212681468484</v>
      </c>
      <c r="R3837">
        <f t="shared" si="864"/>
        <v>1.0112882868167345</v>
      </c>
      <c r="S3837" s="296">
        <f t="shared" si="871"/>
        <v>0</v>
      </c>
      <c r="T3837" s="283">
        <f t="shared" si="872"/>
        <v>0</v>
      </c>
    </row>
    <row r="3838" spans="1:20" x14ac:dyDescent="0.25">
      <c r="A3838" s="286">
        <v>43260</v>
      </c>
      <c r="B3838" s="1">
        <f t="shared" si="865"/>
        <v>6</v>
      </c>
      <c r="C3838" s="285">
        <v>20</v>
      </c>
      <c r="D3838" t="s">
        <v>715</v>
      </c>
      <c r="F3838" s="16">
        <v>54</v>
      </c>
      <c r="G3838" t="str">
        <f t="shared" si="859"/>
        <v>Neither</v>
      </c>
      <c r="H3838" s="283">
        <f>IF(G3838="heating",F3838*Assumptions!M$4+Assumptions!M$7,0)</f>
        <v>0</v>
      </c>
      <c r="I3838" s="15">
        <f t="shared" si="860"/>
        <v>0.97071962311712034</v>
      </c>
      <c r="J3838" s="15">
        <f t="shared" si="861"/>
        <v>0.9885470267915587</v>
      </c>
      <c r="K3838" s="283">
        <f t="shared" si="866"/>
        <v>0</v>
      </c>
      <c r="L3838" s="283">
        <f t="shared" si="867"/>
        <v>4.1559947708987721</v>
      </c>
      <c r="M3838" s="283">
        <f t="shared" si="868"/>
        <v>0</v>
      </c>
      <c r="N3838" s="283">
        <f t="shared" si="869"/>
        <v>3.9259252525022648</v>
      </c>
      <c r="O3838" s="283">
        <f t="shared" si="870"/>
        <v>0</v>
      </c>
      <c r="P3838" s="21">
        <f t="shared" si="862"/>
        <v>0</v>
      </c>
      <c r="Q3838" s="21">
        <f t="shared" si="863"/>
        <v>1.52436960139122</v>
      </c>
      <c r="R3838">
        <f t="shared" si="864"/>
        <v>1.0112882868167345</v>
      </c>
      <c r="S3838" s="296">
        <f t="shared" si="871"/>
        <v>0</v>
      </c>
      <c r="T3838" s="283">
        <f t="shared" si="872"/>
        <v>0</v>
      </c>
    </row>
    <row r="3839" spans="1:20" x14ac:dyDescent="0.25">
      <c r="A3839" s="286">
        <v>43260</v>
      </c>
      <c r="B3839" s="1">
        <f t="shared" si="865"/>
        <v>6</v>
      </c>
      <c r="C3839" s="285">
        <v>21</v>
      </c>
      <c r="D3839" t="s">
        <v>715</v>
      </c>
      <c r="F3839" s="16">
        <v>52</v>
      </c>
      <c r="G3839" t="str">
        <f t="shared" si="859"/>
        <v>Neither</v>
      </c>
      <c r="H3839" s="283">
        <f>IF(G3839="heating",F3839*Assumptions!M$4+Assumptions!M$7,0)</f>
        <v>0</v>
      </c>
      <c r="I3839" s="15">
        <f t="shared" si="860"/>
        <v>0.95751150862929935</v>
      </c>
      <c r="J3839" s="15">
        <f t="shared" si="861"/>
        <v>0.9885470267915587</v>
      </c>
      <c r="K3839" s="283">
        <f t="shared" si="866"/>
        <v>0</v>
      </c>
      <c r="L3839" s="283">
        <f t="shared" si="867"/>
        <v>4.0950984110509578</v>
      </c>
      <c r="M3839" s="283">
        <f t="shared" si="868"/>
        <v>0</v>
      </c>
      <c r="N3839" s="283">
        <f t="shared" si="869"/>
        <v>3.802065958051716</v>
      </c>
      <c r="O3839" s="283">
        <f t="shared" si="870"/>
        <v>0</v>
      </c>
      <c r="P3839" s="21">
        <f t="shared" si="862"/>
        <v>0</v>
      </c>
      <c r="Q3839" s="21">
        <f t="shared" si="863"/>
        <v>1.4448604713749031</v>
      </c>
      <c r="R3839">
        <f t="shared" si="864"/>
        <v>1.0112882868167345</v>
      </c>
      <c r="S3839" s="296">
        <f t="shared" si="871"/>
        <v>0</v>
      </c>
      <c r="T3839" s="283">
        <f t="shared" si="872"/>
        <v>0</v>
      </c>
    </row>
    <row r="3840" spans="1:20" x14ac:dyDescent="0.25">
      <c r="A3840" s="286">
        <v>43260</v>
      </c>
      <c r="B3840" s="1">
        <f t="shared" si="865"/>
        <v>6</v>
      </c>
      <c r="C3840" s="285">
        <v>22</v>
      </c>
      <c r="D3840" t="s">
        <v>715</v>
      </c>
      <c r="F3840" s="16">
        <v>52</v>
      </c>
      <c r="G3840" t="str">
        <f t="shared" si="859"/>
        <v>Neither</v>
      </c>
      <c r="H3840" s="283">
        <f>IF(G3840="heating",F3840*Assumptions!M$4+Assumptions!M$7,0)</f>
        <v>0</v>
      </c>
      <c r="I3840" s="15">
        <f t="shared" si="860"/>
        <v>0.9426530227543114</v>
      </c>
      <c r="J3840" s="15">
        <f t="shared" si="861"/>
        <v>0.9885470267915587</v>
      </c>
      <c r="K3840" s="283">
        <f t="shared" si="866"/>
        <v>0</v>
      </c>
      <c r="L3840" s="283">
        <f t="shared" si="867"/>
        <v>4.0950984110509578</v>
      </c>
      <c r="M3840" s="283">
        <f t="shared" si="868"/>
        <v>0</v>
      </c>
      <c r="N3840" s="283">
        <f t="shared" si="869"/>
        <v>3.802065958051716</v>
      </c>
      <c r="O3840" s="283">
        <f t="shared" si="870"/>
        <v>0</v>
      </c>
      <c r="P3840" s="21">
        <f t="shared" si="862"/>
        <v>0</v>
      </c>
      <c r="Q3840" s="21">
        <f t="shared" si="863"/>
        <v>1.2427137171080138</v>
      </c>
      <c r="R3840">
        <f t="shared" si="864"/>
        <v>1.0112882868167345</v>
      </c>
      <c r="S3840" s="296">
        <f t="shared" si="871"/>
        <v>0</v>
      </c>
      <c r="T3840" s="283">
        <f t="shared" si="872"/>
        <v>0</v>
      </c>
    </row>
    <row r="3841" spans="1:20" x14ac:dyDescent="0.25">
      <c r="A3841" s="286">
        <v>43260</v>
      </c>
      <c r="B3841" s="1">
        <f t="shared" si="865"/>
        <v>6</v>
      </c>
      <c r="C3841" s="285">
        <v>23</v>
      </c>
      <c r="D3841" t="s">
        <v>715</v>
      </c>
      <c r="F3841" s="16">
        <v>52</v>
      </c>
      <c r="G3841" t="str">
        <f t="shared" si="859"/>
        <v>Neither</v>
      </c>
      <c r="H3841" s="283">
        <f>IF(G3841="heating",F3841*Assumptions!M$4+Assumptions!M$7,0)</f>
        <v>0</v>
      </c>
      <c r="I3841" s="15">
        <f t="shared" si="860"/>
        <v>0.94450710149963013</v>
      </c>
      <c r="J3841" s="15">
        <f t="shared" si="861"/>
        <v>0.9885470267915587</v>
      </c>
      <c r="K3841" s="283">
        <f t="shared" si="866"/>
        <v>0</v>
      </c>
      <c r="L3841" s="283">
        <f t="shared" si="867"/>
        <v>4.0950984110509578</v>
      </c>
      <c r="M3841" s="283">
        <f t="shared" si="868"/>
        <v>0</v>
      </c>
      <c r="N3841" s="283">
        <f t="shared" si="869"/>
        <v>3.802065958051716</v>
      </c>
      <c r="O3841" s="283">
        <f t="shared" si="870"/>
        <v>0</v>
      </c>
      <c r="P3841" s="21">
        <f t="shared" si="862"/>
        <v>0</v>
      </c>
      <c r="Q3841" s="21">
        <f t="shared" si="863"/>
        <v>1.0297519246597011</v>
      </c>
      <c r="R3841">
        <f t="shared" si="864"/>
        <v>1.0112882868167345</v>
      </c>
      <c r="S3841" s="296">
        <f t="shared" si="871"/>
        <v>0</v>
      </c>
      <c r="T3841" s="283">
        <f t="shared" si="872"/>
        <v>0</v>
      </c>
    </row>
    <row r="3842" spans="1:20" x14ac:dyDescent="0.25">
      <c r="A3842" s="286">
        <v>43261</v>
      </c>
      <c r="B3842" s="1">
        <f t="shared" si="865"/>
        <v>7</v>
      </c>
      <c r="C3842" s="285">
        <v>0</v>
      </c>
      <c r="D3842" t="s">
        <v>715</v>
      </c>
      <c r="F3842" s="16">
        <v>54</v>
      </c>
      <c r="G3842" t="str">
        <f t="shared" ref="G3842:G3905" si="873">VLOOKUP(A3842,U$2:W$366,3,FALSE)</f>
        <v>Neither</v>
      </c>
      <c r="H3842" s="283">
        <f>IF(G3842="heating",F3842*Assumptions!M$4+Assumptions!M$7,0)</f>
        <v>0</v>
      </c>
      <c r="I3842" s="15">
        <f t="shared" ref="I3842:I3905" si="874">VLOOKUP(C3842,AO$2:AQ$25,3,FALSE)</f>
        <v>0.97481507806017154</v>
      </c>
      <c r="J3842" s="15">
        <f t="shared" ref="J3842:J3905" si="875">VLOOKUP(B3842,AS$4:AU$10,3,FALSE)</f>
        <v>0.93760781206536892</v>
      </c>
      <c r="K3842" s="283">
        <f t="shared" si="866"/>
        <v>0</v>
      </c>
      <c r="L3842" s="283">
        <f t="shared" si="867"/>
        <v>4.1559947708987721</v>
      </c>
      <c r="M3842" s="283">
        <f t="shared" si="868"/>
        <v>0</v>
      </c>
      <c r="N3842" s="283">
        <f t="shared" si="869"/>
        <v>3.9259252525022648</v>
      </c>
      <c r="O3842" s="283">
        <f t="shared" si="870"/>
        <v>0</v>
      </c>
      <c r="P3842" s="21">
        <f t="shared" ref="P3842:P3905" si="876">IF(G3842="cooling",IF(F3842&lt;61,0.025,(F3842^2*AX$25+F3842*AY$25+AZ$25)),0)</f>
        <v>0</v>
      </c>
      <c r="Q3842" s="21">
        <f t="shared" ref="Q3842:Q3905" si="877">VLOOKUP(C3842,BB$2:BC$25,2,FALSE)</f>
        <v>0.90668853391740301</v>
      </c>
      <c r="R3842">
        <f t="shared" ref="R3842:R3905" si="878">VLOOKUP(B3842,AS$4:AV$10,4,FALSE)</f>
        <v>1.0096214758538746</v>
      </c>
      <c r="S3842" s="296">
        <f t="shared" si="871"/>
        <v>0</v>
      </c>
      <c r="T3842" s="283">
        <f t="shared" si="872"/>
        <v>0</v>
      </c>
    </row>
    <row r="3843" spans="1:20" x14ac:dyDescent="0.25">
      <c r="A3843" s="286">
        <v>43261</v>
      </c>
      <c r="B3843" s="1">
        <f t="shared" ref="B3843:B3906" si="879">WEEKDAY(A3843,2)</f>
        <v>7</v>
      </c>
      <c r="C3843" s="285">
        <v>1</v>
      </c>
      <c r="D3843" t="s">
        <v>715</v>
      </c>
      <c r="F3843" s="16">
        <v>54</v>
      </c>
      <c r="G3843" t="str">
        <f t="shared" si="873"/>
        <v>Neither</v>
      </c>
      <c r="H3843" s="283">
        <f>IF(G3843="heating",F3843*Assumptions!M$4+Assumptions!M$7,0)</f>
        <v>0</v>
      </c>
      <c r="I3843" s="15">
        <f t="shared" si="874"/>
        <v>1.012242869806885</v>
      </c>
      <c r="J3843" s="15">
        <f t="shared" si="875"/>
        <v>0.93760781206536892</v>
      </c>
      <c r="K3843" s="283">
        <f t="shared" ref="K3843:K3906" si="880">H3843*I3843*J3843</f>
        <v>0</v>
      </c>
      <c r="L3843" s="283">
        <f t="shared" ref="L3843:L3906" si="881">VLOOKUP(F3843,BL$2:BN$92,2,FALSE)</f>
        <v>4.1559947708987721</v>
      </c>
      <c r="M3843" s="283">
        <f t="shared" ref="M3843:M3906" si="882">IF(G3843="heating",K3843*(L3843*3.412),0)</f>
        <v>0</v>
      </c>
      <c r="N3843" s="283">
        <f t="shared" ref="N3843:N3906" si="883">VLOOKUP(F3843,BL$2:BN$92,3,FALSE)</f>
        <v>3.9259252525022648</v>
      </c>
      <c r="O3843" s="283">
        <f t="shared" ref="O3843:O3906" si="884">IF(F3843&lt;=61,IF(G3843="heating",IF(F3843&gt;=5,K3843*L3843/N3843,0),0),0)</f>
        <v>0</v>
      </c>
      <c r="P3843" s="21">
        <f t="shared" si="876"/>
        <v>0</v>
      </c>
      <c r="Q3843" s="21">
        <f t="shared" si="877"/>
        <v>0.81803459285312596</v>
      </c>
      <c r="R3843">
        <f t="shared" si="878"/>
        <v>1.0096214758538746</v>
      </c>
      <c r="S3843" s="296">
        <f t="shared" ref="S3843:S3906" si="885">P3843*Q3843*R3843</f>
        <v>0</v>
      </c>
      <c r="T3843" s="283">
        <f t="shared" ref="T3843:T3906" si="886">K3843+S3843</f>
        <v>0</v>
      </c>
    </row>
    <row r="3844" spans="1:20" x14ac:dyDescent="0.25">
      <c r="A3844" s="286">
        <v>43261</v>
      </c>
      <c r="B3844" s="1">
        <f t="shared" si="879"/>
        <v>7</v>
      </c>
      <c r="C3844" s="285">
        <v>2</v>
      </c>
      <c r="D3844" t="s">
        <v>715</v>
      </c>
      <c r="F3844" s="16">
        <v>54</v>
      </c>
      <c r="G3844" t="str">
        <f t="shared" si="873"/>
        <v>Neither</v>
      </c>
      <c r="H3844" s="283">
        <f>IF(G3844="heating",F3844*Assumptions!M$4+Assumptions!M$7,0)</f>
        <v>0</v>
      </c>
      <c r="I3844" s="15">
        <f t="shared" si="874"/>
        <v>1.0509704703585963</v>
      </c>
      <c r="J3844" s="15">
        <f t="shared" si="875"/>
        <v>0.93760781206536892</v>
      </c>
      <c r="K3844" s="283">
        <f t="shared" si="880"/>
        <v>0</v>
      </c>
      <c r="L3844" s="283">
        <f t="shared" si="881"/>
        <v>4.1559947708987721</v>
      </c>
      <c r="M3844" s="283">
        <f t="shared" si="882"/>
        <v>0</v>
      </c>
      <c r="N3844" s="283">
        <f t="shared" si="883"/>
        <v>3.9259252525022648</v>
      </c>
      <c r="O3844" s="283">
        <f t="shared" si="884"/>
        <v>0</v>
      </c>
      <c r="P3844" s="21">
        <f t="shared" si="876"/>
        <v>0</v>
      </c>
      <c r="Q3844" s="21">
        <f t="shared" si="877"/>
        <v>0.74507607494346417</v>
      </c>
      <c r="R3844">
        <f t="shared" si="878"/>
        <v>1.0096214758538746</v>
      </c>
      <c r="S3844" s="296">
        <f t="shared" si="885"/>
        <v>0</v>
      </c>
      <c r="T3844" s="283">
        <f t="shared" si="886"/>
        <v>0</v>
      </c>
    </row>
    <row r="3845" spans="1:20" x14ac:dyDescent="0.25">
      <c r="A3845" s="286">
        <v>43261</v>
      </c>
      <c r="B3845" s="1">
        <f t="shared" si="879"/>
        <v>7</v>
      </c>
      <c r="C3845" s="285">
        <v>3</v>
      </c>
      <c r="D3845" t="s">
        <v>715</v>
      </c>
      <c r="F3845" s="16">
        <v>54</v>
      </c>
      <c r="G3845" t="str">
        <f t="shared" si="873"/>
        <v>Neither</v>
      </c>
      <c r="H3845" s="283">
        <f>IF(G3845="heating",F3845*Assumptions!M$4+Assumptions!M$7,0)</f>
        <v>0</v>
      </c>
      <c r="I3845" s="15">
        <f t="shared" si="874"/>
        <v>1.0924036124451033</v>
      </c>
      <c r="J3845" s="15">
        <f t="shared" si="875"/>
        <v>0.93760781206536892</v>
      </c>
      <c r="K3845" s="283">
        <f t="shared" si="880"/>
        <v>0</v>
      </c>
      <c r="L3845" s="283">
        <f t="shared" si="881"/>
        <v>4.1559947708987721</v>
      </c>
      <c r="M3845" s="283">
        <f t="shared" si="882"/>
        <v>0</v>
      </c>
      <c r="N3845" s="283">
        <f t="shared" si="883"/>
        <v>3.9259252525022648</v>
      </c>
      <c r="O3845" s="283">
        <f t="shared" si="884"/>
        <v>0</v>
      </c>
      <c r="P3845" s="21">
        <f t="shared" si="876"/>
        <v>0</v>
      </c>
      <c r="Q3845" s="21">
        <f t="shared" si="877"/>
        <v>0.69158980876382303</v>
      </c>
      <c r="R3845">
        <f t="shared" si="878"/>
        <v>1.0096214758538746</v>
      </c>
      <c r="S3845" s="296">
        <f t="shared" si="885"/>
        <v>0</v>
      </c>
      <c r="T3845" s="283">
        <f t="shared" si="886"/>
        <v>0</v>
      </c>
    </row>
    <row r="3846" spans="1:20" x14ac:dyDescent="0.25">
      <c r="A3846" s="286">
        <v>43261</v>
      </c>
      <c r="B3846" s="1">
        <f t="shared" si="879"/>
        <v>7</v>
      </c>
      <c r="C3846" s="285">
        <v>4</v>
      </c>
      <c r="D3846" t="s">
        <v>715</v>
      </c>
      <c r="F3846" s="16">
        <v>54</v>
      </c>
      <c r="G3846" t="str">
        <f t="shared" si="873"/>
        <v>Neither</v>
      </c>
      <c r="H3846" s="283">
        <f>IF(G3846="heating",F3846*Assumptions!M$4+Assumptions!M$7,0)</f>
        <v>0</v>
      </c>
      <c r="I3846" s="15">
        <f t="shared" si="874"/>
        <v>1.1348296917927807</v>
      </c>
      <c r="J3846" s="15">
        <f t="shared" si="875"/>
        <v>0.93760781206536892</v>
      </c>
      <c r="K3846" s="283">
        <f t="shared" si="880"/>
        <v>0</v>
      </c>
      <c r="L3846" s="283">
        <f t="shared" si="881"/>
        <v>4.1559947708987721</v>
      </c>
      <c r="M3846" s="283">
        <f t="shared" si="882"/>
        <v>0</v>
      </c>
      <c r="N3846" s="283">
        <f t="shared" si="883"/>
        <v>3.9259252525022648</v>
      </c>
      <c r="O3846" s="283">
        <f t="shared" si="884"/>
        <v>0</v>
      </c>
      <c r="P3846" s="21">
        <f t="shared" si="876"/>
        <v>0</v>
      </c>
      <c r="Q3846" s="21">
        <f t="shared" si="877"/>
        <v>0.6473875548762833</v>
      </c>
      <c r="R3846">
        <f t="shared" si="878"/>
        <v>1.0096214758538746</v>
      </c>
      <c r="S3846" s="296">
        <f t="shared" si="885"/>
        <v>0</v>
      </c>
      <c r="T3846" s="283">
        <f t="shared" si="886"/>
        <v>0</v>
      </c>
    </row>
    <row r="3847" spans="1:20" x14ac:dyDescent="0.25">
      <c r="A3847" s="286">
        <v>43261</v>
      </c>
      <c r="B3847" s="1">
        <f t="shared" si="879"/>
        <v>7</v>
      </c>
      <c r="C3847" s="285">
        <v>5</v>
      </c>
      <c r="D3847" t="s">
        <v>715</v>
      </c>
      <c r="F3847" s="16">
        <v>54</v>
      </c>
      <c r="G3847" t="str">
        <f t="shared" si="873"/>
        <v>Neither</v>
      </c>
      <c r="H3847" s="283">
        <f>IF(G3847="heating",F3847*Assumptions!M$4+Assumptions!M$7,0)</f>
        <v>0</v>
      </c>
      <c r="I3847" s="15">
        <f t="shared" si="874"/>
        <v>1.1635558681477385</v>
      </c>
      <c r="J3847" s="15">
        <f t="shared" si="875"/>
        <v>0.93760781206536892</v>
      </c>
      <c r="K3847" s="283">
        <f t="shared" si="880"/>
        <v>0</v>
      </c>
      <c r="L3847" s="283">
        <f t="shared" si="881"/>
        <v>4.1559947708987721</v>
      </c>
      <c r="M3847" s="283">
        <f t="shared" si="882"/>
        <v>0</v>
      </c>
      <c r="N3847" s="283">
        <f t="shared" si="883"/>
        <v>3.9259252525022648</v>
      </c>
      <c r="O3847" s="283">
        <f t="shared" si="884"/>
        <v>0</v>
      </c>
      <c r="P3847" s="21">
        <f t="shared" si="876"/>
        <v>0</v>
      </c>
      <c r="Q3847" s="21">
        <f t="shared" si="877"/>
        <v>0.72139578924615555</v>
      </c>
      <c r="R3847">
        <f t="shared" si="878"/>
        <v>1.0096214758538746</v>
      </c>
      <c r="S3847" s="296">
        <f t="shared" si="885"/>
        <v>0</v>
      </c>
      <c r="T3847" s="283">
        <f t="shared" si="886"/>
        <v>0</v>
      </c>
    </row>
    <row r="3848" spans="1:20" x14ac:dyDescent="0.25">
      <c r="A3848" s="286">
        <v>43261</v>
      </c>
      <c r="B3848" s="1">
        <f t="shared" si="879"/>
        <v>7</v>
      </c>
      <c r="C3848" s="285">
        <v>6</v>
      </c>
      <c r="D3848" t="s">
        <v>715</v>
      </c>
      <c r="F3848" s="16">
        <v>54</v>
      </c>
      <c r="G3848" t="str">
        <f t="shared" si="873"/>
        <v>Neither</v>
      </c>
      <c r="H3848" s="283">
        <f>IF(G3848="heating",F3848*Assumptions!M$4+Assumptions!M$7,0)</f>
        <v>0</v>
      </c>
      <c r="I3848" s="15">
        <f t="shared" si="874"/>
        <v>1.2083911162615524</v>
      </c>
      <c r="J3848" s="15">
        <f t="shared" si="875"/>
        <v>0.93760781206536892</v>
      </c>
      <c r="K3848" s="283">
        <f t="shared" si="880"/>
        <v>0</v>
      </c>
      <c r="L3848" s="283">
        <f t="shared" si="881"/>
        <v>4.1559947708987721</v>
      </c>
      <c r="M3848" s="283">
        <f t="shared" si="882"/>
        <v>0</v>
      </c>
      <c r="N3848" s="283">
        <f t="shared" si="883"/>
        <v>3.9259252525022648</v>
      </c>
      <c r="O3848" s="283">
        <f t="shared" si="884"/>
        <v>0</v>
      </c>
      <c r="P3848" s="21">
        <f t="shared" si="876"/>
        <v>0</v>
      </c>
      <c r="Q3848" s="21">
        <f t="shared" si="877"/>
        <v>0.87787080972652631</v>
      </c>
      <c r="R3848">
        <f t="shared" si="878"/>
        <v>1.0096214758538746</v>
      </c>
      <c r="S3848" s="296">
        <f t="shared" si="885"/>
        <v>0</v>
      </c>
      <c r="T3848" s="283">
        <f t="shared" si="886"/>
        <v>0</v>
      </c>
    </row>
    <row r="3849" spans="1:20" x14ac:dyDescent="0.25">
      <c r="A3849" s="286">
        <v>43261</v>
      </c>
      <c r="B3849" s="1">
        <f t="shared" si="879"/>
        <v>7</v>
      </c>
      <c r="C3849" s="285">
        <v>7</v>
      </c>
      <c r="D3849" t="s">
        <v>715</v>
      </c>
      <c r="F3849" s="16">
        <v>55</v>
      </c>
      <c r="G3849" t="str">
        <f t="shared" si="873"/>
        <v>Neither</v>
      </c>
      <c r="H3849" s="283">
        <f>IF(G3849="heating",F3849*Assumptions!M$4+Assumptions!M$7,0)</f>
        <v>0</v>
      </c>
      <c r="I3849" s="15">
        <f t="shared" si="874"/>
        <v>1.1637425769249583</v>
      </c>
      <c r="J3849" s="15">
        <f t="shared" si="875"/>
        <v>0.93760781206536892</v>
      </c>
      <c r="K3849" s="283">
        <f t="shared" si="880"/>
        <v>0</v>
      </c>
      <c r="L3849" s="283">
        <f t="shared" si="881"/>
        <v>4.1851135499983272</v>
      </c>
      <c r="M3849" s="283">
        <f t="shared" si="882"/>
        <v>0</v>
      </c>
      <c r="N3849" s="283">
        <f t="shared" si="883"/>
        <v>3.9876635481217684</v>
      </c>
      <c r="O3849" s="283">
        <f t="shared" si="884"/>
        <v>0</v>
      </c>
      <c r="P3849" s="21">
        <f t="shared" si="876"/>
        <v>0</v>
      </c>
      <c r="Q3849" s="21">
        <f t="shared" si="877"/>
        <v>0.97331382064367777</v>
      </c>
      <c r="R3849">
        <f t="shared" si="878"/>
        <v>1.0096214758538746</v>
      </c>
      <c r="S3849" s="296">
        <f t="shared" si="885"/>
        <v>0</v>
      </c>
      <c r="T3849" s="283">
        <f t="shared" si="886"/>
        <v>0</v>
      </c>
    </row>
    <row r="3850" spans="1:20" x14ac:dyDescent="0.25">
      <c r="A3850" s="286">
        <v>43261</v>
      </c>
      <c r="B3850" s="1">
        <f t="shared" si="879"/>
        <v>7</v>
      </c>
      <c r="C3850" s="285">
        <v>8</v>
      </c>
      <c r="D3850" t="s">
        <v>715</v>
      </c>
      <c r="F3850" s="16">
        <v>55</v>
      </c>
      <c r="G3850" t="str">
        <f t="shared" si="873"/>
        <v>Neither</v>
      </c>
      <c r="H3850" s="283">
        <f>IF(G3850="heating",F3850*Assumptions!M$4+Assumptions!M$7,0)</f>
        <v>0</v>
      </c>
      <c r="I3850" s="15">
        <f t="shared" si="874"/>
        <v>1.094193721037565</v>
      </c>
      <c r="J3850" s="15">
        <f t="shared" si="875"/>
        <v>0.93760781206536892</v>
      </c>
      <c r="K3850" s="283">
        <f t="shared" si="880"/>
        <v>0</v>
      </c>
      <c r="L3850" s="283">
        <f t="shared" si="881"/>
        <v>4.1851135499983272</v>
      </c>
      <c r="M3850" s="283">
        <f t="shared" si="882"/>
        <v>0</v>
      </c>
      <c r="N3850" s="283">
        <f t="shared" si="883"/>
        <v>3.9876635481217684</v>
      </c>
      <c r="O3850" s="283">
        <f t="shared" si="884"/>
        <v>0</v>
      </c>
      <c r="P3850" s="21">
        <f t="shared" si="876"/>
        <v>0</v>
      </c>
      <c r="Q3850" s="21">
        <f t="shared" si="877"/>
        <v>0.94940007506179924</v>
      </c>
      <c r="R3850">
        <f t="shared" si="878"/>
        <v>1.0096214758538746</v>
      </c>
      <c r="S3850" s="296">
        <f t="shared" si="885"/>
        <v>0</v>
      </c>
      <c r="T3850" s="283">
        <f t="shared" si="886"/>
        <v>0</v>
      </c>
    </row>
    <row r="3851" spans="1:20" x14ac:dyDescent="0.25">
      <c r="A3851" s="286">
        <v>43261</v>
      </c>
      <c r="B3851" s="1">
        <f t="shared" si="879"/>
        <v>7</v>
      </c>
      <c r="C3851" s="285">
        <v>9</v>
      </c>
      <c r="D3851" t="s">
        <v>715</v>
      </c>
      <c r="F3851" s="16">
        <v>54</v>
      </c>
      <c r="G3851" t="str">
        <f t="shared" si="873"/>
        <v>Neither</v>
      </c>
      <c r="H3851" s="283">
        <f>IF(G3851="heating",F3851*Assumptions!M$4+Assumptions!M$7,0)</f>
        <v>0</v>
      </c>
      <c r="I3851" s="15">
        <f t="shared" si="874"/>
        <v>1.0343009000871222</v>
      </c>
      <c r="J3851" s="15">
        <f t="shared" si="875"/>
        <v>0.93760781206536892</v>
      </c>
      <c r="K3851" s="283">
        <f t="shared" si="880"/>
        <v>0</v>
      </c>
      <c r="L3851" s="283">
        <f t="shared" si="881"/>
        <v>4.1559947708987721</v>
      </c>
      <c r="M3851" s="283">
        <f t="shared" si="882"/>
        <v>0</v>
      </c>
      <c r="N3851" s="283">
        <f t="shared" si="883"/>
        <v>3.9259252525022648</v>
      </c>
      <c r="O3851" s="283">
        <f t="shared" si="884"/>
        <v>0</v>
      </c>
      <c r="P3851" s="21">
        <f t="shared" si="876"/>
        <v>0</v>
      </c>
      <c r="Q3851" s="21">
        <f t="shared" si="877"/>
        <v>0.8408485371888097</v>
      </c>
      <c r="R3851">
        <f t="shared" si="878"/>
        <v>1.0096214758538746</v>
      </c>
      <c r="S3851" s="296">
        <f t="shared" si="885"/>
        <v>0</v>
      </c>
      <c r="T3851" s="283">
        <f t="shared" si="886"/>
        <v>0</v>
      </c>
    </row>
    <row r="3852" spans="1:20" x14ac:dyDescent="0.25">
      <c r="A3852" s="286">
        <v>43261</v>
      </c>
      <c r="B3852" s="1">
        <f t="shared" si="879"/>
        <v>7</v>
      </c>
      <c r="C3852" s="285">
        <v>10</v>
      </c>
      <c r="D3852" t="s">
        <v>715</v>
      </c>
      <c r="F3852" s="16">
        <v>55</v>
      </c>
      <c r="G3852" t="str">
        <f t="shared" si="873"/>
        <v>Neither</v>
      </c>
      <c r="H3852" s="283">
        <f>IF(G3852="heating",F3852*Assumptions!M$4+Assumptions!M$7,0)</f>
        <v>0</v>
      </c>
      <c r="I3852" s="15">
        <f t="shared" si="874"/>
        <v>0.98112329028689171</v>
      </c>
      <c r="J3852" s="15">
        <f t="shared" si="875"/>
        <v>0.93760781206536892</v>
      </c>
      <c r="K3852" s="283">
        <f t="shared" si="880"/>
        <v>0</v>
      </c>
      <c r="L3852" s="283">
        <f t="shared" si="881"/>
        <v>4.1851135499983272</v>
      </c>
      <c r="M3852" s="283">
        <f t="shared" si="882"/>
        <v>0</v>
      </c>
      <c r="N3852" s="283">
        <f t="shared" si="883"/>
        <v>3.9876635481217684</v>
      </c>
      <c r="O3852" s="283">
        <f t="shared" si="884"/>
        <v>0</v>
      </c>
      <c r="P3852" s="21">
        <f t="shared" si="876"/>
        <v>0</v>
      </c>
      <c r="Q3852" s="21">
        <f t="shared" si="877"/>
        <v>0.74504051125983206</v>
      </c>
      <c r="R3852">
        <f t="shared" si="878"/>
        <v>1.0096214758538746</v>
      </c>
      <c r="S3852" s="296">
        <f t="shared" si="885"/>
        <v>0</v>
      </c>
      <c r="T3852" s="283">
        <f t="shared" si="886"/>
        <v>0</v>
      </c>
    </row>
    <row r="3853" spans="1:20" x14ac:dyDescent="0.25">
      <c r="A3853" s="286">
        <v>43261</v>
      </c>
      <c r="B3853" s="1">
        <f t="shared" si="879"/>
        <v>7</v>
      </c>
      <c r="C3853" s="285">
        <v>11</v>
      </c>
      <c r="D3853" t="s">
        <v>715</v>
      </c>
      <c r="F3853" s="16">
        <v>57</v>
      </c>
      <c r="G3853" t="str">
        <f t="shared" si="873"/>
        <v>Neither</v>
      </c>
      <c r="H3853" s="283">
        <f>IF(G3853="heating",F3853*Assumptions!M$4+Assumptions!M$7,0)</f>
        <v>0</v>
      </c>
      <c r="I3853" s="15">
        <f t="shared" si="874"/>
        <v>0.94956163997961163</v>
      </c>
      <c r="J3853" s="15">
        <f t="shared" si="875"/>
        <v>0.93760781206536892</v>
      </c>
      <c r="K3853" s="283">
        <f t="shared" si="880"/>
        <v>0</v>
      </c>
      <c r="L3853" s="283">
        <f t="shared" si="881"/>
        <v>4.2530692972692208</v>
      </c>
      <c r="M3853" s="283">
        <f t="shared" si="882"/>
        <v>0</v>
      </c>
      <c r="N3853" s="283">
        <f t="shared" si="883"/>
        <v>4.1119599131986844</v>
      </c>
      <c r="O3853" s="283">
        <f t="shared" si="884"/>
        <v>0</v>
      </c>
      <c r="P3853" s="21">
        <f t="shared" si="876"/>
        <v>0</v>
      </c>
      <c r="Q3853" s="21">
        <f t="shared" si="877"/>
        <v>0.72850690893675296</v>
      </c>
      <c r="R3853">
        <f t="shared" si="878"/>
        <v>1.0096214758538746</v>
      </c>
      <c r="S3853" s="296">
        <f t="shared" si="885"/>
        <v>0</v>
      </c>
      <c r="T3853" s="283">
        <f t="shared" si="886"/>
        <v>0</v>
      </c>
    </row>
    <row r="3854" spans="1:20" x14ac:dyDescent="0.25">
      <c r="A3854" s="286">
        <v>43261</v>
      </c>
      <c r="B3854" s="1">
        <f t="shared" si="879"/>
        <v>7</v>
      </c>
      <c r="C3854" s="285">
        <v>12</v>
      </c>
      <c r="D3854" t="s">
        <v>715</v>
      </c>
      <c r="F3854" s="16">
        <v>59</v>
      </c>
      <c r="G3854" t="str">
        <f t="shared" si="873"/>
        <v>Neither</v>
      </c>
      <c r="H3854" s="283">
        <f>IF(G3854="heating",F3854*Assumptions!M$4+Assumptions!M$7,0)</f>
        <v>0</v>
      </c>
      <c r="I3854" s="15">
        <f t="shared" si="874"/>
        <v>0.91648403420261149</v>
      </c>
      <c r="J3854" s="15">
        <f t="shared" si="875"/>
        <v>0.93760781206536892</v>
      </c>
      <c r="K3854" s="283">
        <f t="shared" si="880"/>
        <v>0</v>
      </c>
      <c r="L3854" s="283">
        <f t="shared" si="881"/>
        <v>4.3182081448486933</v>
      </c>
      <c r="M3854" s="283">
        <f t="shared" si="882"/>
        <v>0</v>
      </c>
      <c r="N3854" s="283">
        <f t="shared" si="883"/>
        <v>4.2355603137647586</v>
      </c>
      <c r="O3854" s="283">
        <f t="shared" si="884"/>
        <v>0</v>
      </c>
      <c r="P3854" s="21">
        <f t="shared" si="876"/>
        <v>0</v>
      </c>
      <c r="Q3854" s="21">
        <f t="shared" si="877"/>
        <v>0.75910815787401487</v>
      </c>
      <c r="R3854">
        <f t="shared" si="878"/>
        <v>1.0096214758538746</v>
      </c>
      <c r="S3854" s="296">
        <f t="shared" si="885"/>
        <v>0</v>
      </c>
      <c r="T3854" s="283">
        <f t="shared" si="886"/>
        <v>0</v>
      </c>
    </row>
    <row r="3855" spans="1:20" x14ac:dyDescent="0.25">
      <c r="A3855" s="286">
        <v>43261</v>
      </c>
      <c r="B3855" s="1">
        <f t="shared" si="879"/>
        <v>7</v>
      </c>
      <c r="C3855" s="285">
        <v>13</v>
      </c>
      <c r="D3855" t="s">
        <v>715</v>
      </c>
      <c r="F3855" s="16">
        <v>63</v>
      </c>
      <c r="G3855" t="str">
        <f t="shared" si="873"/>
        <v>Neither</v>
      </c>
      <c r="H3855" s="283">
        <f>IF(G3855="heating",F3855*Assumptions!M$4+Assumptions!M$7,0)</f>
        <v>0</v>
      </c>
      <c r="I3855" s="15">
        <f t="shared" si="874"/>
        <v>0.90040206880052787</v>
      </c>
      <c r="J3855" s="15">
        <f t="shared" si="875"/>
        <v>0.93760781206536892</v>
      </c>
      <c r="K3855" s="283">
        <f t="shared" si="880"/>
        <v>0</v>
      </c>
      <c r="L3855" s="283">
        <f t="shared" si="881"/>
        <v>4.3818232651749627</v>
      </c>
      <c r="M3855" s="283">
        <f t="shared" si="882"/>
        <v>0</v>
      </c>
      <c r="N3855" s="283">
        <f t="shared" si="883"/>
        <v>4.3585758300027857</v>
      </c>
      <c r="O3855" s="283">
        <f t="shared" si="884"/>
        <v>0</v>
      </c>
      <c r="P3855" s="21">
        <f t="shared" si="876"/>
        <v>0</v>
      </c>
      <c r="Q3855" s="21">
        <f t="shared" si="877"/>
        <v>0.79115902007799765</v>
      </c>
      <c r="R3855">
        <f t="shared" si="878"/>
        <v>1.0096214758538746</v>
      </c>
      <c r="S3855" s="296">
        <f t="shared" si="885"/>
        <v>0</v>
      </c>
      <c r="T3855" s="283">
        <f t="shared" si="886"/>
        <v>0</v>
      </c>
    </row>
    <row r="3856" spans="1:20" x14ac:dyDescent="0.25">
      <c r="A3856" s="286">
        <v>43261</v>
      </c>
      <c r="B3856" s="1">
        <f t="shared" si="879"/>
        <v>7</v>
      </c>
      <c r="C3856" s="285">
        <v>14</v>
      </c>
      <c r="D3856" t="s">
        <v>715</v>
      </c>
      <c r="F3856" s="16">
        <v>61</v>
      </c>
      <c r="G3856" t="str">
        <f t="shared" si="873"/>
        <v>Neither</v>
      </c>
      <c r="H3856" s="283">
        <f>IF(G3856="heating",F3856*Assumptions!M$4+Assumptions!M$7,0)</f>
        <v>0</v>
      </c>
      <c r="I3856" s="15">
        <f t="shared" si="874"/>
        <v>0.86032894500746537</v>
      </c>
      <c r="J3856" s="15">
        <f t="shared" si="875"/>
        <v>0.93760781206536892</v>
      </c>
      <c r="K3856" s="283">
        <f t="shared" si="880"/>
        <v>0</v>
      </c>
      <c r="L3856" s="283">
        <f t="shared" si="881"/>
        <v>4.3818232651749627</v>
      </c>
      <c r="M3856" s="283">
        <f t="shared" si="882"/>
        <v>0</v>
      </c>
      <c r="N3856" s="283">
        <f t="shared" si="883"/>
        <v>4.3585758300027857</v>
      </c>
      <c r="O3856" s="283">
        <f t="shared" si="884"/>
        <v>0</v>
      </c>
      <c r="P3856" s="21">
        <f t="shared" si="876"/>
        <v>0</v>
      </c>
      <c r="Q3856" s="21">
        <f t="shared" si="877"/>
        <v>0.84355555031342389</v>
      </c>
      <c r="R3856">
        <f t="shared" si="878"/>
        <v>1.0096214758538746</v>
      </c>
      <c r="S3856" s="296">
        <f t="shared" si="885"/>
        <v>0</v>
      </c>
      <c r="T3856" s="283">
        <f t="shared" si="886"/>
        <v>0</v>
      </c>
    </row>
    <row r="3857" spans="1:20" x14ac:dyDescent="0.25">
      <c r="A3857" s="286">
        <v>43261</v>
      </c>
      <c r="B3857" s="1">
        <f t="shared" si="879"/>
        <v>7</v>
      </c>
      <c r="C3857" s="285">
        <v>15</v>
      </c>
      <c r="D3857" t="s">
        <v>715</v>
      </c>
      <c r="F3857" s="16">
        <v>61</v>
      </c>
      <c r="G3857" t="str">
        <f t="shared" si="873"/>
        <v>Neither</v>
      </c>
      <c r="H3857" s="283">
        <f>IF(G3857="heating",F3857*Assumptions!M$4+Assumptions!M$7,0)</f>
        <v>0</v>
      </c>
      <c r="I3857" s="15">
        <f t="shared" si="874"/>
        <v>0.85754515037175039</v>
      </c>
      <c r="J3857" s="15">
        <f t="shared" si="875"/>
        <v>0.93760781206536892</v>
      </c>
      <c r="K3857" s="283">
        <f t="shared" si="880"/>
        <v>0</v>
      </c>
      <c r="L3857" s="283">
        <f t="shared" si="881"/>
        <v>4.3818232651749627</v>
      </c>
      <c r="M3857" s="283">
        <f t="shared" si="882"/>
        <v>0</v>
      </c>
      <c r="N3857" s="283">
        <f t="shared" si="883"/>
        <v>4.3585758300027857</v>
      </c>
      <c r="O3857" s="283">
        <f t="shared" si="884"/>
        <v>0</v>
      </c>
      <c r="P3857" s="21">
        <f t="shared" si="876"/>
        <v>0</v>
      </c>
      <c r="Q3857" s="21">
        <f t="shared" si="877"/>
        <v>0.96592607327566882</v>
      </c>
      <c r="R3857">
        <f t="shared" si="878"/>
        <v>1.0096214758538746</v>
      </c>
      <c r="S3857" s="296">
        <f t="shared" si="885"/>
        <v>0</v>
      </c>
      <c r="T3857" s="283">
        <f t="shared" si="886"/>
        <v>0</v>
      </c>
    </row>
    <row r="3858" spans="1:20" x14ac:dyDescent="0.25">
      <c r="A3858" s="286">
        <v>43261</v>
      </c>
      <c r="B3858" s="1">
        <f t="shared" si="879"/>
        <v>7</v>
      </c>
      <c r="C3858" s="285">
        <v>16</v>
      </c>
      <c r="D3858" t="s">
        <v>715</v>
      </c>
      <c r="F3858" s="16">
        <v>59</v>
      </c>
      <c r="G3858" t="str">
        <f t="shared" si="873"/>
        <v>Neither</v>
      </c>
      <c r="H3858" s="283">
        <f>IF(G3858="heating",F3858*Assumptions!M$4+Assumptions!M$7,0)</f>
        <v>0</v>
      </c>
      <c r="I3858" s="15">
        <f t="shared" si="874"/>
        <v>0.88344815438260227</v>
      </c>
      <c r="J3858" s="15">
        <f t="shared" si="875"/>
        <v>0.93760781206536892</v>
      </c>
      <c r="K3858" s="283">
        <f t="shared" si="880"/>
        <v>0</v>
      </c>
      <c r="L3858" s="283">
        <f t="shared" si="881"/>
        <v>4.3182081448486933</v>
      </c>
      <c r="M3858" s="283">
        <f t="shared" si="882"/>
        <v>0</v>
      </c>
      <c r="N3858" s="283">
        <f t="shared" si="883"/>
        <v>4.2355603137647586</v>
      </c>
      <c r="O3858" s="283">
        <f t="shared" si="884"/>
        <v>0</v>
      </c>
      <c r="P3858" s="21">
        <f t="shared" si="876"/>
        <v>0</v>
      </c>
      <c r="Q3858" s="21">
        <f t="shared" si="877"/>
        <v>1.1649354943302594</v>
      </c>
      <c r="R3858">
        <f t="shared" si="878"/>
        <v>1.0096214758538746</v>
      </c>
      <c r="S3858" s="296">
        <f t="shared" si="885"/>
        <v>0</v>
      </c>
      <c r="T3858" s="283">
        <f t="shared" si="886"/>
        <v>0</v>
      </c>
    </row>
    <row r="3859" spans="1:20" x14ac:dyDescent="0.25">
      <c r="A3859" s="286">
        <v>43261</v>
      </c>
      <c r="B3859" s="1">
        <f t="shared" si="879"/>
        <v>7</v>
      </c>
      <c r="C3859" s="285">
        <v>17</v>
      </c>
      <c r="D3859" t="s">
        <v>715</v>
      </c>
      <c r="F3859" s="16">
        <v>61</v>
      </c>
      <c r="G3859" t="str">
        <f t="shared" si="873"/>
        <v>Neither</v>
      </c>
      <c r="H3859" s="283">
        <f>IF(G3859="heating",F3859*Assumptions!M$4+Assumptions!M$7,0)</f>
        <v>0</v>
      </c>
      <c r="I3859" s="15">
        <f t="shared" si="874"/>
        <v>0.94025748850374469</v>
      </c>
      <c r="J3859" s="15">
        <f t="shared" si="875"/>
        <v>0.93760781206536892</v>
      </c>
      <c r="K3859" s="283">
        <f t="shared" si="880"/>
        <v>0</v>
      </c>
      <c r="L3859" s="283">
        <f t="shared" si="881"/>
        <v>4.3818232651749627</v>
      </c>
      <c r="M3859" s="283">
        <f t="shared" si="882"/>
        <v>0</v>
      </c>
      <c r="N3859" s="283">
        <f t="shared" si="883"/>
        <v>4.3585758300027857</v>
      </c>
      <c r="O3859" s="283">
        <f t="shared" si="884"/>
        <v>0</v>
      </c>
      <c r="P3859" s="21">
        <f t="shared" si="876"/>
        <v>0</v>
      </c>
      <c r="Q3859" s="21">
        <f t="shared" si="877"/>
        <v>1.3521540118753073</v>
      </c>
      <c r="R3859">
        <f t="shared" si="878"/>
        <v>1.0096214758538746</v>
      </c>
      <c r="S3859" s="296">
        <f t="shared" si="885"/>
        <v>0</v>
      </c>
      <c r="T3859" s="283">
        <f t="shared" si="886"/>
        <v>0</v>
      </c>
    </row>
    <row r="3860" spans="1:20" x14ac:dyDescent="0.25">
      <c r="A3860" s="286">
        <v>43261</v>
      </c>
      <c r="B3860" s="1">
        <f t="shared" si="879"/>
        <v>7</v>
      </c>
      <c r="C3860" s="285">
        <v>18</v>
      </c>
      <c r="D3860" t="s">
        <v>715</v>
      </c>
      <c r="F3860" s="16">
        <v>61</v>
      </c>
      <c r="G3860" t="str">
        <f t="shared" si="873"/>
        <v>Neither</v>
      </c>
      <c r="H3860" s="283">
        <f>IF(G3860="heating",F3860*Assumptions!M$4+Assumptions!M$7,0)</f>
        <v>0</v>
      </c>
      <c r="I3860" s="15">
        <f t="shared" si="874"/>
        <v>0.98182363790757687</v>
      </c>
      <c r="J3860" s="15">
        <f t="shared" si="875"/>
        <v>0.93760781206536892</v>
      </c>
      <c r="K3860" s="283">
        <f t="shared" si="880"/>
        <v>0</v>
      </c>
      <c r="L3860" s="283">
        <f t="shared" si="881"/>
        <v>4.3818232651749627</v>
      </c>
      <c r="M3860" s="283">
        <f t="shared" si="882"/>
        <v>0</v>
      </c>
      <c r="N3860" s="283">
        <f t="shared" si="883"/>
        <v>4.3585758300027857</v>
      </c>
      <c r="O3860" s="283">
        <f t="shared" si="884"/>
        <v>0</v>
      </c>
      <c r="P3860" s="21">
        <f t="shared" si="876"/>
        <v>0</v>
      </c>
      <c r="Q3860" s="21">
        <f t="shared" si="877"/>
        <v>1.5598916921549892</v>
      </c>
      <c r="R3860">
        <f t="shared" si="878"/>
        <v>1.0096214758538746</v>
      </c>
      <c r="S3860" s="296">
        <f t="shared" si="885"/>
        <v>0</v>
      </c>
      <c r="T3860" s="283">
        <f t="shared" si="886"/>
        <v>0</v>
      </c>
    </row>
    <row r="3861" spans="1:20" x14ac:dyDescent="0.25">
      <c r="A3861" s="286">
        <v>43261</v>
      </c>
      <c r="B3861" s="1">
        <f t="shared" si="879"/>
        <v>7</v>
      </c>
      <c r="C3861" s="285">
        <v>19</v>
      </c>
      <c r="D3861" t="s">
        <v>715</v>
      </c>
      <c r="F3861" s="16">
        <v>59</v>
      </c>
      <c r="G3861" t="str">
        <f t="shared" si="873"/>
        <v>Neither</v>
      </c>
      <c r="H3861" s="283">
        <f>IF(G3861="heating",F3861*Assumptions!M$4+Assumptions!M$7,0)</f>
        <v>0</v>
      </c>
      <c r="I3861" s="15">
        <f t="shared" si="874"/>
        <v>0.98418842963438757</v>
      </c>
      <c r="J3861" s="15">
        <f t="shared" si="875"/>
        <v>0.93760781206536892</v>
      </c>
      <c r="K3861" s="283">
        <f t="shared" si="880"/>
        <v>0</v>
      </c>
      <c r="L3861" s="283">
        <f t="shared" si="881"/>
        <v>4.3182081448486933</v>
      </c>
      <c r="M3861" s="283">
        <f t="shared" si="882"/>
        <v>0</v>
      </c>
      <c r="N3861" s="283">
        <f t="shared" si="883"/>
        <v>4.2355603137647586</v>
      </c>
      <c r="O3861" s="283">
        <f t="shared" si="884"/>
        <v>0</v>
      </c>
      <c r="P3861" s="21">
        <f t="shared" si="876"/>
        <v>0</v>
      </c>
      <c r="Q3861" s="21">
        <f t="shared" si="877"/>
        <v>1.6764212681468484</v>
      </c>
      <c r="R3861">
        <f t="shared" si="878"/>
        <v>1.0096214758538746</v>
      </c>
      <c r="S3861" s="296">
        <f t="shared" si="885"/>
        <v>0</v>
      </c>
      <c r="T3861" s="283">
        <f t="shared" si="886"/>
        <v>0</v>
      </c>
    </row>
    <row r="3862" spans="1:20" x14ac:dyDescent="0.25">
      <c r="A3862" s="286">
        <v>43261</v>
      </c>
      <c r="B3862" s="1">
        <f t="shared" si="879"/>
        <v>7</v>
      </c>
      <c r="C3862" s="285">
        <v>20</v>
      </c>
      <c r="D3862" t="s">
        <v>715</v>
      </c>
      <c r="F3862" s="16">
        <v>57</v>
      </c>
      <c r="G3862" t="str">
        <f t="shared" si="873"/>
        <v>Neither</v>
      </c>
      <c r="H3862" s="283">
        <f>IF(G3862="heating",F3862*Assumptions!M$4+Assumptions!M$7,0)</f>
        <v>0</v>
      </c>
      <c r="I3862" s="15">
        <f t="shared" si="874"/>
        <v>0.97071962311712034</v>
      </c>
      <c r="J3862" s="15">
        <f t="shared" si="875"/>
        <v>0.93760781206536892</v>
      </c>
      <c r="K3862" s="283">
        <f t="shared" si="880"/>
        <v>0</v>
      </c>
      <c r="L3862" s="283">
        <f t="shared" si="881"/>
        <v>4.2530692972692208</v>
      </c>
      <c r="M3862" s="283">
        <f t="shared" si="882"/>
        <v>0</v>
      </c>
      <c r="N3862" s="283">
        <f t="shared" si="883"/>
        <v>4.1119599131986844</v>
      </c>
      <c r="O3862" s="283">
        <f t="shared" si="884"/>
        <v>0</v>
      </c>
      <c r="P3862" s="21">
        <f t="shared" si="876"/>
        <v>0</v>
      </c>
      <c r="Q3862" s="21">
        <f t="shared" si="877"/>
        <v>1.52436960139122</v>
      </c>
      <c r="R3862">
        <f t="shared" si="878"/>
        <v>1.0096214758538746</v>
      </c>
      <c r="S3862" s="296">
        <f t="shared" si="885"/>
        <v>0</v>
      </c>
      <c r="T3862" s="283">
        <f t="shared" si="886"/>
        <v>0</v>
      </c>
    </row>
    <row r="3863" spans="1:20" x14ac:dyDescent="0.25">
      <c r="A3863" s="286">
        <v>43261</v>
      </c>
      <c r="B3863" s="1">
        <f t="shared" si="879"/>
        <v>7</v>
      </c>
      <c r="C3863" s="285">
        <v>21</v>
      </c>
      <c r="D3863" t="s">
        <v>715</v>
      </c>
      <c r="F3863" s="16">
        <v>57</v>
      </c>
      <c r="G3863" t="str">
        <f t="shared" si="873"/>
        <v>Neither</v>
      </c>
      <c r="H3863" s="283">
        <f>IF(G3863="heating",F3863*Assumptions!M$4+Assumptions!M$7,0)</f>
        <v>0</v>
      </c>
      <c r="I3863" s="15">
        <f t="shared" si="874"/>
        <v>0.95751150862929935</v>
      </c>
      <c r="J3863" s="15">
        <f t="shared" si="875"/>
        <v>0.93760781206536892</v>
      </c>
      <c r="K3863" s="283">
        <f t="shared" si="880"/>
        <v>0</v>
      </c>
      <c r="L3863" s="283">
        <f t="shared" si="881"/>
        <v>4.2530692972692208</v>
      </c>
      <c r="M3863" s="283">
        <f t="shared" si="882"/>
        <v>0</v>
      </c>
      <c r="N3863" s="283">
        <f t="shared" si="883"/>
        <v>4.1119599131986844</v>
      </c>
      <c r="O3863" s="283">
        <f t="shared" si="884"/>
        <v>0</v>
      </c>
      <c r="P3863" s="21">
        <f t="shared" si="876"/>
        <v>0</v>
      </c>
      <c r="Q3863" s="21">
        <f t="shared" si="877"/>
        <v>1.4448604713749031</v>
      </c>
      <c r="R3863">
        <f t="shared" si="878"/>
        <v>1.0096214758538746</v>
      </c>
      <c r="S3863" s="296">
        <f t="shared" si="885"/>
        <v>0</v>
      </c>
      <c r="T3863" s="283">
        <f t="shared" si="886"/>
        <v>0</v>
      </c>
    </row>
    <row r="3864" spans="1:20" x14ac:dyDescent="0.25">
      <c r="A3864" s="286">
        <v>43261</v>
      </c>
      <c r="B3864" s="1">
        <f t="shared" si="879"/>
        <v>7</v>
      </c>
      <c r="C3864" s="285">
        <v>22</v>
      </c>
      <c r="D3864" t="s">
        <v>715</v>
      </c>
      <c r="F3864" s="16">
        <v>55</v>
      </c>
      <c r="G3864" t="str">
        <f t="shared" si="873"/>
        <v>Neither</v>
      </c>
      <c r="H3864" s="283">
        <f>IF(G3864="heating",F3864*Assumptions!M$4+Assumptions!M$7,0)</f>
        <v>0</v>
      </c>
      <c r="I3864" s="15">
        <f t="shared" si="874"/>
        <v>0.9426530227543114</v>
      </c>
      <c r="J3864" s="15">
        <f t="shared" si="875"/>
        <v>0.93760781206536892</v>
      </c>
      <c r="K3864" s="283">
        <f t="shared" si="880"/>
        <v>0</v>
      </c>
      <c r="L3864" s="283">
        <f t="shared" si="881"/>
        <v>4.1851135499983272</v>
      </c>
      <c r="M3864" s="283">
        <f t="shared" si="882"/>
        <v>0</v>
      </c>
      <c r="N3864" s="283">
        <f t="shared" si="883"/>
        <v>3.9876635481217684</v>
      </c>
      <c r="O3864" s="283">
        <f t="shared" si="884"/>
        <v>0</v>
      </c>
      <c r="P3864" s="21">
        <f t="shared" si="876"/>
        <v>0</v>
      </c>
      <c r="Q3864" s="21">
        <f t="shared" si="877"/>
        <v>1.2427137171080138</v>
      </c>
      <c r="R3864">
        <f t="shared" si="878"/>
        <v>1.0096214758538746</v>
      </c>
      <c r="S3864" s="296">
        <f t="shared" si="885"/>
        <v>0</v>
      </c>
      <c r="T3864" s="283">
        <f t="shared" si="886"/>
        <v>0</v>
      </c>
    </row>
    <row r="3865" spans="1:20" x14ac:dyDescent="0.25">
      <c r="A3865" s="286">
        <v>43261</v>
      </c>
      <c r="B3865" s="1">
        <f t="shared" si="879"/>
        <v>7</v>
      </c>
      <c r="C3865" s="285">
        <v>23</v>
      </c>
      <c r="D3865" t="s">
        <v>715</v>
      </c>
      <c r="F3865" s="16">
        <v>55</v>
      </c>
      <c r="G3865" t="str">
        <f t="shared" si="873"/>
        <v>Neither</v>
      </c>
      <c r="H3865" s="283">
        <f>IF(G3865="heating",F3865*Assumptions!M$4+Assumptions!M$7,0)</f>
        <v>0</v>
      </c>
      <c r="I3865" s="15">
        <f t="shared" si="874"/>
        <v>0.94450710149963013</v>
      </c>
      <c r="J3865" s="15">
        <f t="shared" si="875"/>
        <v>0.93760781206536892</v>
      </c>
      <c r="K3865" s="283">
        <f t="shared" si="880"/>
        <v>0</v>
      </c>
      <c r="L3865" s="283">
        <f t="shared" si="881"/>
        <v>4.1851135499983272</v>
      </c>
      <c r="M3865" s="283">
        <f t="shared" si="882"/>
        <v>0</v>
      </c>
      <c r="N3865" s="283">
        <f t="shared" si="883"/>
        <v>3.9876635481217684</v>
      </c>
      <c r="O3865" s="283">
        <f t="shared" si="884"/>
        <v>0</v>
      </c>
      <c r="P3865" s="21">
        <f t="shared" si="876"/>
        <v>0</v>
      </c>
      <c r="Q3865" s="21">
        <f t="shared" si="877"/>
        <v>1.0297519246597011</v>
      </c>
      <c r="R3865">
        <f t="shared" si="878"/>
        <v>1.0096214758538746</v>
      </c>
      <c r="S3865" s="296">
        <f t="shared" si="885"/>
        <v>0</v>
      </c>
      <c r="T3865" s="283">
        <f t="shared" si="886"/>
        <v>0</v>
      </c>
    </row>
    <row r="3866" spans="1:20" x14ac:dyDescent="0.25">
      <c r="A3866" s="286">
        <v>43262</v>
      </c>
      <c r="B3866" s="1">
        <f t="shared" si="879"/>
        <v>1</v>
      </c>
      <c r="C3866" s="285">
        <v>0</v>
      </c>
      <c r="D3866" t="s">
        <v>715</v>
      </c>
      <c r="F3866" s="16">
        <v>55</v>
      </c>
      <c r="G3866" t="str">
        <f t="shared" si="873"/>
        <v>Cooling</v>
      </c>
      <c r="H3866" s="283">
        <f>IF(G3866="heating",F3866*Assumptions!M$4+Assumptions!M$7,0)</f>
        <v>0</v>
      </c>
      <c r="I3866" s="15">
        <f t="shared" si="874"/>
        <v>0.97481507806017154</v>
      </c>
      <c r="J3866" s="15">
        <f t="shared" si="875"/>
        <v>1.017726725449043</v>
      </c>
      <c r="K3866" s="283">
        <f t="shared" si="880"/>
        <v>0</v>
      </c>
      <c r="L3866" s="283">
        <f t="shared" si="881"/>
        <v>4.1851135499983272</v>
      </c>
      <c r="M3866" s="283">
        <f t="shared" si="882"/>
        <v>0</v>
      </c>
      <c r="N3866" s="283">
        <f t="shared" si="883"/>
        <v>3.9876635481217684</v>
      </c>
      <c r="O3866" s="283">
        <f t="shared" si="884"/>
        <v>0</v>
      </c>
      <c r="P3866" s="21">
        <f t="shared" si="876"/>
        <v>2.5000000000000001E-2</v>
      </c>
      <c r="Q3866" s="21">
        <f t="shared" si="877"/>
        <v>0.90668853391740301</v>
      </c>
      <c r="R3866">
        <f t="shared" si="878"/>
        <v>0.9440993384982781</v>
      </c>
      <c r="S3866" s="296">
        <f t="shared" si="885"/>
        <v>2.1400101127384843E-2</v>
      </c>
      <c r="T3866" s="283">
        <f t="shared" si="886"/>
        <v>2.1400101127384843E-2</v>
      </c>
    </row>
    <row r="3867" spans="1:20" x14ac:dyDescent="0.25">
      <c r="A3867" s="286">
        <v>43262</v>
      </c>
      <c r="B3867" s="1">
        <f t="shared" si="879"/>
        <v>1</v>
      </c>
      <c r="C3867" s="285">
        <v>1</v>
      </c>
      <c r="D3867" t="s">
        <v>715</v>
      </c>
      <c r="F3867" s="16">
        <v>55</v>
      </c>
      <c r="G3867" t="str">
        <f t="shared" si="873"/>
        <v>Cooling</v>
      </c>
      <c r="H3867" s="283">
        <f>IF(G3867="heating",F3867*Assumptions!M$4+Assumptions!M$7,0)</f>
        <v>0</v>
      </c>
      <c r="I3867" s="15">
        <f t="shared" si="874"/>
        <v>1.012242869806885</v>
      </c>
      <c r="J3867" s="15">
        <f t="shared" si="875"/>
        <v>1.017726725449043</v>
      </c>
      <c r="K3867" s="283">
        <f t="shared" si="880"/>
        <v>0</v>
      </c>
      <c r="L3867" s="283">
        <f t="shared" si="881"/>
        <v>4.1851135499983272</v>
      </c>
      <c r="M3867" s="283">
        <f t="shared" si="882"/>
        <v>0</v>
      </c>
      <c r="N3867" s="283">
        <f t="shared" si="883"/>
        <v>3.9876635481217684</v>
      </c>
      <c r="O3867" s="283">
        <f t="shared" si="884"/>
        <v>0</v>
      </c>
      <c r="P3867" s="21">
        <f t="shared" si="876"/>
        <v>2.5000000000000001E-2</v>
      </c>
      <c r="Q3867" s="21">
        <f t="shared" si="877"/>
        <v>0.81803459285312596</v>
      </c>
      <c r="R3867">
        <f t="shared" si="878"/>
        <v>0.9440993384982781</v>
      </c>
      <c r="S3867" s="296">
        <f t="shared" si="885"/>
        <v>1.9307647949533612E-2</v>
      </c>
      <c r="T3867" s="283">
        <f t="shared" si="886"/>
        <v>1.9307647949533612E-2</v>
      </c>
    </row>
    <row r="3868" spans="1:20" x14ac:dyDescent="0.25">
      <c r="A3868" s="286">
        <v>43262</v>
      </c>
      <c r="B3868" s="1">
        <f t="shared" si="879"/>
        <v>1</v>
      </c>
      <c r="C3868" s="285">
        <v>2</v>
      </c>
      <c r="D3868" t="s">
        <v>715</v>
      </c>
      <c r="F3868" s="16">
        <v>55</v>
      </c>
      <c r="G3868" t="str">
        <f t="shared" si="873"/>
        <v>Cooling</v>
      </c>
      <c r="H3868" s="283">
        <f>IF(G3868="heating",F3868*Assumptions!M$4+Assumptions!M$7,0)</f>
        <v>0</v>
      </c>
      <c r="I3868" s="15">
        <f t="shared" si="874"/>
        <v>1.0509704703585963</v>
      </c>
      <c r="J3868" s="15">
        <f t="shared" si="875"/>
        <v>1.017726725449043</v>
      </c>
      <c r="K3868" s="283">
        <f t="shared" si="880"/>
        <v>0</v>
      </c>
      <c r="L3868" s="283">
        <f t="shared" si="881"/>
        <v>4.1851135499983272</v>
      </c>
      <c r="M3868" s="283">
        <f t="shared" si="882"/>
        <v>0</v>
      </c>
      <c r="N3868" s="283">
        <f t="shared" si="883"/>
        <v>3.9876635481217684</v>
      </c>
      <c r="O3868" s="283">
        <f t="shared" si="884"/>
        <v>0</v>
      </c>
      <c r="P3868" s="21">
        <f t="shared" si="876"/>
        <v>2.5000000000000001E-2</v>
      </c>
      <c r="Q3868" s="21">
        <f t="shared" si="877"/>
        <v>0.74507607494346417</v>
      </c>
      <c r="R3868">
        <f t="shared" si="878"/>
        <v>0.9440993384982781</v>
      </c>
      <c r="S3868" s="296">
        <f t="shared" si="885"/>
        <v>1.7585645737125448E-2</v>
      </c>
      <c r="T3868" s="283">
        <f t="shared" si="886"/>
        <v>1.7585645737125448E-2</v>
      </c>
    </row>
    <row r="3869" spans="1:20" x14ac:dyDescent="0.25">
      <c r="A3869" s="286">
        <v>43262</v>
      </c>
      <c r="B3869" s="1">
        <f t="shared" si="879"/>
        <v>1</v>
      </c>
      <c r="C3869" s="285">
        <v>3</v>
      </c>
      <c r="D3869" t="s">
        <v>715</v>
      </c>
      <c r="F3869" s="16">
        <v>55</v>
      </c>
      <c r="G3869" t="str">
        <f t="shared" si="873"/>
        <v>Cooling</v>
      </c>
      <c r="H3869" s="283">
        <f>IF(G3869="heating",F3869*Assumptions!M$4+Assumptions!M$7,0)</f>
        <v>0</v>
      </c>
      <c r="I3869" s="15">
        <f t="shared" si="874"/>
        <v>1.0924036124451033</v>
      </c>
      <c r="J3869" s="15">
        <f t="shared" si="875"/>
        <v>1.017726725449043</v>
      </c>
      <c r="K3869" s="283">
        <f t="shared" si="880"/>
        <v>0</v>
      </c>
      <c r="L3869" s="283">
        <f t="shared" si="881"/>
        <v>4.1851135499983272</v>
      </c>
      <c r="M3869" s="283">
        <f t="shared" si="882"/>
        <v>0</v>
      </c>
      <c r="N3869" s="283">
        <f t="shared" si="883"/>
        <v>3.9876635481217684</v>
      </c>
      <c r="O3869" s="283">
        <f t="shared" si="884"/>
        <v>0</v>
      </c>
      <c r="P3869" s="21">
        <f t="shared" si="876"/>
        <v>2.5000000000000001E-2</v>
      </c>
      <c r="Q3869" s="21">
        <f t="shared" si="877"/>
        <v>0.69158980876382303</v>
      </c>
      <c r="R3869">
        <f t="shared" si="878"/>
        <v>0.9440993384982781</v>
      </c>
      <c r="S3869" s="296">
        <f t="shared" si="885"/>
        <v>1.63232370241519E-2</v>
      </c>
      <c r="T3869" s="283">
        <f t="shared" si="886"/>
        <v>1.63232370241519E-2</v>
      </c>
    </row>
    <row r="3870" spans="1:20" x14ac:dyDescent="0.25">
      <c r="A3870" s="286">
        <v>43262</v>
      </c>
      <c r="B3870" s="1">
        <f t="shared" si="879"/>
        <v>1</v>
      </c>
      <c r="C3870" s="285">
        <v>4</v>
      </c>
      <c r="D3870" t="s">
        <v>715</v>
      </c>
      <c r="F3870" s="16">
        <v>55</v>
      </c>
      <c r="G3870" t="str">
        <f t="shared" si="873"/>
        <v>Cooling</v>
      </c>
      <c r="H3870" s="283">
        <f>IF(G3870="heating",F3870*Assumptions!M$4+Assumptions!M$7,0)</f>
        <v>0</v>
      </c>
      <c r="I3870" s="15">
        <f t="shared" si="874"/>
        <v>1.1348296917927807</v>
      </c>
      <c r="J3870" s="15">
        <f t="shared" si="875"/>
        <v>1.017726725449043</v>
      </c>
      <c r="K3870" s="283">
        <f t="shared" si="880"/>
        <v>0</v>
      </c>
      <c r="L3870" s="283">
        <f t="shared" si="881"/>
        <v>4.1851135499983272</v>
      </c>
      <c r="M3870" s="283">
        <f t="shared" si="882"/>
        <v>0</v>
      </c>
      <c r="N3870" s="283">
        <f t="shared" si="883"/>
        <v>3.9876635481217684</v>
      </c>
      <c r="O3870" s="283">
        <f t="shared" si="884"/>
        <v>0</v>
      </c>
      <c r="P3870" s="21">
        <f t="shared" si="876"/>
        <v>2.5000000000000001E-2</v>
      </c>
      <c r="Q3870" s="21">
        <f t="shared" si="877"/>
        <v>0.6473875548762833</v>
      </c>
      <c r="R3870">
        <f t="shared" si="878"/>
        <v>0.9440993384982781</v>
      </c>
      <c r="S3870" s="296">
        <f t="shared" si="885"/>
        <v>1.5279954057767921E-2</v>
      </c>
      <c r="T3870" s="283">
        <f t="shared" si="886"/>
        <v>1.5279954057767921E-2</v>
      </c>
    </row>
    <row r="3871" spans="1:20" x14ac:dyDescent="0.25">
      <c r="A3871" s="286">
        <v>43262</v>
      </c>
      <c r="B3871" s="1">
        <f t="shared" si="879"/>
        <v>1</v>
      </c>
      <c r="C3871" s="285">
        <v>5</v>
      </c>
      <c r="D3871" t="s">
        <v>715</v>
      </c>
      <c r="F3871" s="16">
        <v>55</v>
      </c>
      <c r="G3871" t="str">
        <f t="shared" si="873"/>
        <v>Cooling</v>
      </c>
      <c r="H3871" s="283">
        <f>IF(G3871="heating",F3871*Assumptions!M$4+Assumptions!M$7,0)</f>
        <v>0</v>
      </c>
      <c r="I3871" s="15">
        <f t="shared" si="874"/>
        <v>1.1635558681477385</v>
      </c>
      <c r="J3871" s="15">
        <f t="shared" si="875"/>
        <v>1.017726725449043</v>
      </c>
      <c r="K3871" s="283">
        <f t="shared" si="880"/>
        <v>0</v>
      </c>
      <c r="L3871" s="283">
        <f t="shared" si="881"/>
        <v>4.1851135499983272</v>
      </c>
      <c r="M3871" s="283">
        <f t="shared" si="882"/>
        <v>0</v>
      </c>
      <c r="N3871" s="283">
        <f t="shared" si="883"/>
        <v>3.9876635481217684</v>
      </c>
      <c r="O3871" s="283">
        <f t="shared" si="884"/>
        <v>0</v>
      </c>
      <c r="P3871" s="21">
        <f t="shared" si="876"/>
        <v>2.5000000000000001E-2</v>
      </c>
      <c r="Q3871" s="21">
        <f t="shared" si="877"/>
        <v>0.72139578924615555</v>
      </c>
      <c r="R3871">
        <f t="shared" si="878"/>
        <v>0.9440993384982781</v>
      </c>
      <c r="S3871" s="296">
        <f t="shared" si="885"/>
        <v>1.702673218556847E-2</v>
      </c>
      <c r="T3871" s="283">
        <f t="shared" si="886"/>
        <v>1.702673218556847E-2</v>
      </c>
    </row>
    <row r="3872" spans="1:20" x14ac:dyDescent="0.25">
      <c r="A3872" s="286">
        <v>43262</v>
      </c>
      <c r="B3872" s="1">
        <f t="shared" si="879"/>
        <v>1</v>
      </c>
      <c r="C3872" s="285">
        <v>6</v>
      </c>
      <c r="D3872" t="s">
        <v>715</v>
      </c>
      <c r="F3872" s="16">
        <v>55</v>
      </c>
      <c r="G3872" t="str">
        <f t="shared" si="873"/>
        <v>Cooling</v>
      </c>
      <c r="H3872" s="283">
        <f>IF(G3872="heating",F3872*Assumptions!M$4+Assumptions!M$7,0)</f>
        <v>0</v>
      </c>
      <c r="I3872" s="15">
        <f t="shared" si="874"/>
        <v>1.2083911162615524</v>
      </c>
      <c r="J3872" s="15">
        <f t="shared" si="875"/>
        <v>1.017726725449043</v>
      </c>
      <c r="K3872" s="283">
        <f t="shared" si="880"/>
        <v>0</v>
      </c>
      <c r="L3872" s="283">
        <f t="shared" si="881"/>
        <v>4.1851135499983272</v>
      </c>
      <c r="M3872" s="283">
        <f t="shared" si="882"/>
        <v>0</v>
      </c>
      <c r="N3872" s="283">
        <f t="shared" si="883"/>
        <v>3.9876635481217684</v>
      </c>
      <c r="O3872" s="283">
        <f t="shared" si="884"/>
        <v>0</v>
      </c>
      <c r="P3872" s="21">
        <f t="shared" si="876"/>
        <v>2.5000000000000001E-2</v>
      </c>
      <c r="Q3872" s="21">
        <f t="shared" si="877"/>
        <v>0.87787080972652631</v>
      </c>
      <c r="R3872">
        <f t="shared" si="878"/>
        <v>0.9440993384982781</v>
      </c>
      <c r="S3872" s="296">
        <f t="shared" si="885"/>
        <v>2.0719931268744034E-2</v>
      </c>
      <c r="T3872" s="283">
        <f t="shared" si="886"/>
        <v>2.0719931268744034E-2</v>
      </c>
    </row>
    <row r="3873" spans="1:20" x14ac:dyDescent="0.25">
      <c r="A3873" s="286">
        <v>43262</v>
      </c>
      <c r="B3873" s="1">
        <f t="shared" si="879"/>
        <v>1</v>
      </c>
      <c r="C3873" s="285">
        <v>7</v>
      </c>
      <c r="D3873" t="s">
        <v>716</v>
      </c>
      <c r="F3873" s="16">
        <v>57</v>
      </c>
      <c r="G3873" t="str">
        <f t="shared" si="873"/>
        <v>Cooling</v>
      </c>
      <c r="H3873" s="283">
        <f>IF(G3873="heating",F3873*Assumptions!M$4+Assumptions!M$7,0)</f>
        <v>0</v>
      </c>
      <c r="I3873" s="15">
        <f t="shared" si="874"/>
        <v>1.1637425769249583</v>
      </c>
      <c r="J3873" s="15">
        <f t="shared" si="875"/>
        <v>1.017726725449043</v>
      </c>
      <c r="K3873" s="283">
        <f t="shared" si="880"/>
        <v>0</v>
      </c>
      <c r="L3873" s="283">
        <f t="shared" si="881"/>
        <v>4.2530692972692208</v>
      </c>
      <c r="M3873" s="283">
        <f t="shared" si="882"/>
        <v>0</v>
      </c>
      <c r="N3873" s="283">
        <f t="shared" si="883"/>
        <v>4.1119599131986844</v>
      </c>
      <c r="O3873" s="283">
        <f t="shared" si="884"/>
        <v>0</v>
      </c>
      <c r="P3873" s="21">
        <f t="shared" si="876"/>
        <v>2.5000000000000001E-2</v>
      </c>
      <c r="Q3873" s="21">
        <f t="shared" si="877"/>
        <v>0.97331382064367777</v>
      </c>
      <c r="R3873">
        <f t="shared" si="878"/>
        <v>0.9440993384982781</v>
      </c>
      <c r="S3873" s="296">
        <f t="shared" si="885"/>
        <v>2.2972623355523199E-2</v>
      </c>
      <c r="T3873" s="283">
        <f t="shared" si="886"/>
        <v>2.2972623355523199E-2</v>
      </c>
    </row>
    <row r="3874" spans="1:20" x14ac:dyDescent="0.25">
      <c r="A3874" s="286">
        <v>43262</v>
      </c>
      <c r="B3874" s="1">
        <f t="shared" si="879"/>
        <v>1</v>
      </c>
      <c r="C3874" s="285">
        <v>8</v>
      </c>
      <c r="D3874" t="s">
        <v>716</v>
      </c>
      <c r="F3874" s="16">
        <v>59</v>
      </c>
      <c r="G3874" t="str">
        <f t="shared" si="873"/>
        <v>Cooling</v>
      </c>
      <c r="H3874" s="283">
        <f>IF(G3874="heating",F3874*Assumptions!M$4+Assumptions!M$7,0)</f>
        <v>0</v>
      </c>
      <c r="I3874" s="15">
        <f t="shared" si="874"/>
        <v>1.094193721037565</v>
      </c>
      <c r="J3874" s="15">
        <f t="shared" si="875"/>
        <v>1.017726725449043</v>
      </c>
      <c r="K3874" s="283">
        <f t="shared" si="880"/>
        <v>0</v>
      </c>
      <c r="L3874" s="283">
        <f t="shared" si="881"/>
        <v>4.3182081448486933</v>
      </c>
      <c r="M3874" s="283">
        <f t="shared" si="882"/>
        <v>0</v>
      </c>
      <c r="N3874" s="283">
        <f t="shared" si="883"/>
        <v>4.2355603137647586</v>
      </c>
      <c r="O3874" s="283">
        <f t="shared" si="884"/>
        <v>0</v>
      </c>
      <c r="P3874" s="21">
        <f t="shared" si="876"/>
        <v>2.5000000000000001E-2</v>
      </c>
      <c r="Q3874" s="21">
        <f t="shared" si="877"/>
        <v>0.94940007506179924</v>
      </c>
      <c r="R3874">
        <f t="shared" si="878"/>
        <v>0.9440993384982781</v>
      </c>
      <c r="S3874" s="296">
        <f t="shared" si="885"/>
        <v>2.2408199570901507E-2</v>
      </c>
      <c r="T3874" s="283">
        <f t="shared" si="886"/>
        <v>2.2408199570901507E-2</v>
      </c>
    </row>
    <row r="3875" spans="1:20" x14ac:dyDescent="0.25">
      <c r="A3875" s="286">
        <v>43262</v>
      </c>
      <c r="B3875" s="1">
        <f t="shared" si="879"/>
        <v>1</v>
      </c>
      <c r="C3875" s="285">
        <v>9</v>
      </c>
      <c r="D3875" t="s">
        <v>716</v>
      </c>
      <c r="F3875" s="16">
        <v>63</v>
      </c>
      <c r="G3875" t="str">
        <f t="shared" si="873"/>
        <v>Cooling</v>
      </c>
      <c r="H3875" s="283">
        <f>IF(G3875="heating",F3875*Assumptions!M$4+Assumptions!M$7,0)</f>
        <v>0</v>
      </c>
      <c r="I3875" s="15">
        <f t="shared" si="874"/>
        <v>1.0343009000871222</v>
      </c>
      <c r="J3875" s="15">
        <f t="shared" si="875"/>
        <v>1.017726725449043</v>
      </c>
      <c r="K3875" s="283">
        <f t="shared" si="880"/>
        <v>0</v>
      </c>
      <c r="L3875" s="283">
        <f t="shared" si="881"/>
        <v>4.3818232651749627</v>
      </c>
      <c r="M3875" s="283">
        <f t="shared" si="882"/>
        <v>0</v>
      </c>
      <c r="N3875" s="283">
        <f t="shared" si="883"/>
        <v>4.3585758300027857</v>
      </c>
      <c r="O3875" s="283">
        <f t="shared" si="884"/>
        <v>0</v>
      </c>
      <c r="P3875" s="21">
        <f t="shared" si="876"/>
        <v>3.9789369881031433E-2</v>
      </c>
      <c r="Q3875" s="21">
        <f t="shared" si="877"/>
        <v>0.8408485371888097</v>
      </c>
      <c r="R3875">
        <f t="shared" si="878"/>
        <v>0.9440993384982781</v>
      </c>
      <c r="S3875" s="296">
        <f t="shared" si="885"/>
        <v>3.1586574337955566E-2</v>
      </c>
      <c r="T3875" s="283">
        <f t="shared" si="886"/>
        <v>3.1586574337955566E-2</v>
      </c>
    </row>
    <row r="3876" spans="1:20" x14ac:dyDescent="0.25">
      <c r="A3876" s="286">
        <v>43262</v>
      </c>
      <c r="B3876" s="1">
        <f t="shared" si="879"/>
        <v>1</v>
      </c>
      <c r="C3876" s="285">
        <v>10</v>
      </c>
      <c r="D3876" t="s">
        <v>716</v>
      </c>
      <c r="F3876" s="16">
        <v>63</v>
      </c>
      <c r="G3876" t="str">
        <f t="shared" si="873"/>
        <v>Cooling</v>
      </c>
      <c r="H3876" s="283">
        <f>IF(G3876="heating",F3876*Assumptions!M$4+Assumptions!M$7,0)</f>
        <v>0</v>
      </c>
      <c r="I3876" s="15">
        <f t="shared" si="874"/>
        <v>0.98112329028689171</v>
      </c>
      <c r="J3876" s="15">
        <f t="shared" si="875"/>
        <v>1.017726725449043</v>
      </c>
      <c r="K3876" s="283">
        <f t="shared" si="880"/>
        <v>0</v>
      </c>
      <c r="L3876" s="283">
        <f t="shared" si="881"/>
        <v>4.3818232651749627</v>
      </c>
      <c r="M3876" s="283">
        <f t="shared" si="882"/>
        <v>0</v>
      </c>
      <c r="N3876" s="283">
        <f t="shared" si="883"/>
        <v>4.3585758300027857</v>
      </c>
      <c r="O3876" s="283">
        <f t="shared" si="884"/>
        <v>0</v>
      </c>
      <c r="P3876" s="21">
        <f t="shared" si="876"/>
        <v>3.9789369881031433E-2</v>
      </c>
      <c r="Q3876" s="21">
        <f t="shared" si="877"/>
        <v>0.74504051125983206</v>
      </c>
      <c r="R3876">
        <f t="shared" si="878"/>
        <v>0.9440993384982781</v>
      </c>
      <c r="S3876" s="296">
        <f t="shared" si="885"/>
        <v>2.7987534559286258E-2</v>
      </c>
      <c r="T3876" s="283">
        <f t="shared" si="886"/>
        <v>2.7987534559286258E-2</v>
      </c>
    </row>
    <row r="3877" spans="1:20" x14ac:dyDescent="0.25">
      <c r="A3877" s="286">
        <v>43262</v>
      </c>
      <c r="B3877" s="1">
        <f t="shared" si="879"/>
        <v>1</v>
      </c>
      <c r="C3877" s="285">
        <v>11</v>
      </c>
      <c r="D3877" t="s">
        <v>716</v>
      </c>
      <c r="F3877" s="16">
        <v>63</v>
      </c>
      <c r="G3877" t="str">
        <f t="shared" si="873"/>
        <v>Cooling</v>
      </c>
      <c r="H3877" s="283">
        <f>IF(G3877="heating",F3877*Assumptions!M$4+Assumptions!M$7,0)</f>
        <v>0</v>
      </c>
      <c r="I3877" s="15">
        <f t="shared" si="874"/>
        <v>0.94956163997961163</v>
      </c>
      <c r="J3877" s="15">
        <f t="shared" si="875"/>
        <v>1.017726725449043</v>
      </c>
      <c r="K3877" s="283">
        <f t="shared" si="880"/>
        <v>0</v>
      </c>
      <c r="L3877" s="283">
        <f t="shared" si="881"/>
        <v>4.3818232651749627</v>
      </c>
      <c r="M3877" s="283">
        <f t="shared" si="882"/>
        <v>0</v>
      </c>
      <c r="N3877" s="283">
        <f t="shared" si="883"/>
        <v>4.3585758300027857</v>
      </c>
      <c r="O3877" s="283">
        <f t="shared" si="884"/>
        <v>0</v>
      </c>
      <c r="P3877" s="21">
        <f t="shared" si="876"/>
        <v>3.9789369881031433E-2</v>
      </c>
      <c r="Q3877" s="21">
        <f t="shared" si="877"/>
        <v>0.72850690893675296</v>
      </c>
      <c r="R3877">
        <f t="shared" si="878"/>
        <v>0.9440993384982781</v>
      </c>
      <c r="S3877" s="296">
        <f t="shared" si="885"/>
        <v>2.7366447840626883E-2</v>
      </c>
      <c r="T3877" s="283">
        <f t="shared" si="886"/>
        <v>2.7366447840626883E-2</v>
      </c>
    </row>
    <row r="3878" spans="1:20" x14ac:dyDescent="0.25">
      <c r="A3878" s="286">
        <v>43262</v>
      </c>
      <c r="B3878" s="1">
        <f t="shared" si="879"/>
        <v>1</v>
      </c>
      <c r="C3878" s="285">
        <v>12</v>
      </c>
      <c r="D3878" t="s">
        <v>716</v>
      </c>
      <c r="F3878" s="16">
        <v>64</v>
      </c>
      <c r="G3878" t="str">
        <f t="shared" si="873"/>
        <v>Cooling</v>
      </c>
      <c r="H3878" s="283">
        <f>IF(G3878="heating",F3878*Assumptions!M$4+Assumptions!M$7,0)</f>
        <v>0</v>
      </c>
      <c r="I3878" s="15">
        <f t="shared" si="874"/>
        <v>0.91648403420261149</v>
      </c>
      <c r="J3878" s="15">
        <f t="shared" si="875"/>
        <v>1.017726725449043</v>
      </c>
      <c r="K3878" s="283">
        <f t="shared" si="880"/>
        <v>0</v>
      </c>
      <c r="L3878" s="283">
        <f t="shared" si="881"/>
        <v>4.3818232651749627</v>
      </c>
      <c r="M3878" s="283">
        <f t="shared" si="882"/>
        <v>0</v>
      </c>
      <c r="N3878" s="283">
        <f t="shared" si="883"/>
        <v>4.3585758300027857</v>
      </c>
      <c r="O3878" s="283">
        <f t="shared" si="884"/>
        <v>0</v>
      </c>
      <c r="P3878" s="21">
        <f t="shared" si="876"/>
        <v>3.8036447069942136E-2</v>
      </c>
      <c r="Q3878" s="21">
        <f t="shared" si="877"/>
        <v>0.75910815787401487</v>
      </c>
      <c r="R3878">
        <f t="shared" si="878"/>
        <v>0.9440993384982781</v>
      </c>
      <c r="S3878" s="296">
        <f t="shared" si="885"/>
        <v>2.7259714018038769E-2</v>
      </c>
      <c r="T3878" s="283">
        <f t="shared" si="886"/>
        <v>2.7259714018038769E-2</v>
      </c>
    </row>
    <row r="3879" spans="1:20" x14ac:dyDescent="0.25">
      <c r="A3879" s="286">
        <v>43262</v>
      </c>
      <c r="B3879" s="1">
        <f t="shared" si="879"/>
        <v>1</v>
      </c>
      <c r="C3879" s="285">
        <v>13</v>
      </c>
      <c r="D3879" t="s">
        <v>716</v>
      </c>
      <c r="E3879" t="s">
        <v>704</v>
      </c>
      <c r="F3879" s="16">
        <v>66</v>
      </c>
      <c r="G3879" t="str">
        <f t="shared" si="873"/>
        <v>Cooling</v>
      </c>
      <c r="H3879" s="283">
        <f>IF(G3879="heating",F3879*Assumptions!M$4+Assumptions!M$7,0)</f>
        <v>0</v>
      </c>
      <c r="I3879" s="15">
        <f t="shared" si="874"/>
        <v>0.90040206880052787</v>
      </c>
      <c r="J3879" s="15">
        <f t="shared" si="875"/>
        <v>1.017726725449043</v>
      </c>
      <c r="K3879" s="283">
        <f t="shared" si="880"/>
        <v>0</v>
      </c>
      <c r="L3879" s="283">
        <f t="shared" si="881"/>
        <v>4.3818232651749627</v>
      </c>
      <c r="M3879" s="283">
        <f t="shared" si="882"/>
        <v>0</v>
      </c>
      <c r="N3879" s="283">
        <f t="shared" si="883"/>
        <v>4.3585758300027857</v>
      </c>
      <c r="O3879" s="283">
        <f t="shared" si="884"/>
        <v>0</v>
      </c>
      <c r="P3879" s="21">
        <f t="shared" si="876"/>
        <v>3.6399980029288459E-2</v>
      </c>
      <c r="Q3879" s="21">
        <f t="shared" si="877"/>
        <v>0.79115902007799765</v>
      </c>
      <c r="R3879">
        <f t="shared" si="878"/>
        <v>0.9440993384982781</v>
      </c>
      <c r="S3879" s="296">
        <f t="shared" si="885"/>
        <v>2.71883356363164E-2</v>
      </c>
      <c r="T3879" s="283">
        <f t="shared" si="886"/>
        <v>2.71883356363164E-2</v>
      </c>
    </row>
    <row r="3880" spans="1:20" x14ac:dyDescent="0.25">
      <c r="A3880" s="286">
        <v>43262</v>
      </c>
      <c r="B3880" s="1">
        <f t="shared" si="879"/>
        <v>1</v>
      </c>
      <c r="C3880" s="285">
        <v>14</v>
      </c>
      <c r="D3880" t="s">
        <v>716</v>
      </c>
      <c r="E3880" t="s">
        <v>704</v>
      </c>
      <c r="F3880" s="16">
        <v>66</v>
      </c>
      <c r="G3880" t="str">
        <f t="shared" si="873"/>
        <v>Cooling</v>
      </c>
      <c r="H3880" s="283">
        <f>IF(G3880="heating",F3880*Assumptions!M$4+Assumptions!M$7,0)</f>
        <v>0</v>
      </c>
      <c r="I3880" s="15">
        <f t="shared" si="874"/>
        <v>0.86032894500746537</v>
      </c>
      <c r="J3880" s="15">
        <f t="shared" si="875"/>
        <v>1.017726725449043</v>
      </c>
      <c r="K3880" s="283">
        <f t="shared" si="880"/>
        <v>0</v>
      </c>
      <c r="L3880" s="283">
        <f t="shared" si="881"/>
        <v>4.3818232651749627</v>
      </c>
      <c r="M3880" s="283">
        <f t="shared" si="882"/>
        <v>0</v>
      </c>
      <c r="N3880" s="283">
        <f t="shared" si="883"/>
        <v>4.3585758300027857</v>
      </c>
      <c r="O3880" s="283">
        <f t="shared" si="884"/>
        <v>0</v>
      </c>
      <c r="P3880" s="21">
        <f t="shared" si="876"/>
        <v>3.6399980029288459E-2</v>
      </c>
      <c r="Q3880" s="21">
        <f t="shared" si="877"/>
        <v>0.84355555031342389</v>
      </c>
      <c r="R3880">
        <f t="shared" si="878"/>
        <v>0.9440993384982781</v>
      </c>
      <c r="S3880" s="296">
        <f t="shared" si="885"/>
        <v>2.8988952723483938E-2</v>
      </c>
      <c r="T3880" s="283">
        <f t="shared" si="886"/>
        <v>2.8988952723483938E-2</v>
      </c>
    </row>
    <row r="3881" spans="1:20" x14ac:dyDescent="0.25">
      <c r="A3881" s="286">
        <v>43262</v>
      </c>
      <c r="B3881" s="1">
        <f t="shared" si="879"/>
        <v>1</v>
      </c>
      <c r="C3881" s="285">
        <v>15</v>
      </c>
      <c r="D3881" t="s">
        <v>716</v>
      </c>
      <c r="E3881" t="s">
        <v>704</v>
      </c>
      <c r="F3881" s="16">
        <v>68</v>
      </c>
      <c r="G3881" t="str">
        <f t="shared" si="873"/>
        <v>Cooling</v>
      </c>
      <c r="H3881" s="283">
        <f>IF(G3881="heating",F3881*Assumptions!M$4+Assumptions!M$7,0)</f>
        <v>0</v>
      </c>
      <c r="I3881" s="15">
        <f t="shared" si="874"/>
        <v>0.85754515037175039</v>
      </c>
      <c r="J3881" s="15">
        <f t="shared" si="875"/>
        <v>1.017726725449043</v>
      </c>
      <c r="K3881" s="283">
        <f t="shared" si="880"/>
        <v>0</v>
      </c>
      <c r="L3881" s="283">
        <f t="shared" si="881"/>
        <v>4.3818232651749627</v>
      </c>
      <c r="M3881" s="283">
        <f t="shared" si="882"/>
        <v>0</v>
      </c>
      <c r="N3881" s="283">
        <f t="shared" si="883"/>
        <v>4.3585758300027857</v>
      </c>
      <c r="O3881" s="283">
        <f t="shared" si="884"/>
        <v>0</v>
      </c>
      <c r="P3881" s="21">
        <f t="shared" si="876"/>
        <v>3.7256017764001337E-2</v>
      </c>
      <c r="Q3881" s="21">
        <f t="shared" si="877"/>
        <v>0.96592607327566882</v>
      </c>
      <c r="R3881">
        <f t="shared" si="878"/>
        <v>0.9440993384982781</v>
      </c>
      <c r="S3881" s="296">
        <f t="shared" si="885"/>
        <v>3.3974886494492589E-2</v>
      </c>
      <c r="T3881" s="283">
        <f t="shared" si="886"/>
        <v>3.3974886494492589E-2</v>
      </c>
    </row>
    <row r="3882" spans="1:20" x14ac:dyDescent="0.25">
      <c r="A3882" s="286">
        <v>43262</v>
      </c>
      <c r="B3882" s="1">
        <f t="shared" si="879"/>
        <v>1</v>
      </c>
      <c r="C3882" s="285">
        <v>16</v>
      </c>
      <c r="D3882" t="s">
        <v>716</v>
      </c>
      <c r="E3882" t="s">
        <v>704</v>
      </c>
      <c r="F3882" s="16">
        <v>66</v>
      </c>
      <c r="G3882" t="str">
        <f t="shared" si="873"/>
        <v>Cooling</v>
      </c>
      <c r="H3882" s="283">
        <f>IF(G3882="heating",F3882*Assumptions!M$4+Assumptions!M$7,0)</f>
        <v>0</v>
      </c>
      <c r="I3882" s="15">
        <f t="shared" si="874"/>
        <v>0.88344815438260227</v>
      </c>
      <c r="J3882" s="15">
        <f t="shared" si="875"/>
        <v>1.017726725449043</v>
      </c>
      <c r="K3882" s="283">
        <f t="shared" si="880"/>
        <v>0</v>
      </c>
      <c r="L3882" s="283">
        <f t="shared" si="881"/>
        <v>4.3818232651749627</v>
      </c>
      <c r="M3882" s="283">
        <f t="shared" si="882"/>
        <v>0</v>
      </c>
      <c r="N3882" s="283">
        <f t="shared" si="883"/>
        <v>4.3585758300027857</v>
      </c>
      <c r="O3882" s="283">
        <f t="shared" si="884"/>
        <v>0</v>
      </c>
      <c r="P3882" s="21">
        <f t="shared" si="876"/>
        <v>3.6399980029288459E-2</v>
      </c>
      <c r="Q3882" s="21">
        <f t="shared" si="877"/>
        <v>1.1649354943302594</v>
      </c>
      <c r="R3882">
        <f t="shared" si="878"/>
        <v>0.9440993384982781</v>
      </c>
      <c r="S3882" s="296">
        <f t="shared" si="885"/>
        <v>4.0033237833004484E-2</v>
      </c>
      <c r="T3882" s="283">
        <f t="shared" si="886"/>
        <v>4.0033237833004484E-2</v>
      </c>
    </row>
    <row r="3883" spans="1:20" x14ac:dyDescent="0.25">
      <c r="A3883" s="286">
        <v>43262</v>
      </c>
      <c r="B3883" s="1">
        <f t="shared" si="879"/>
        <v>1</v>
      </c>
      <c r="C3883" s="285">
        <v>17</v>
      </c>
      <c r="D3883" t="s">
        <v>716</v>
      </c>
      <c r="F3883" s="16">
        <v>66</v>
      </c>
      <c r="G3883" t="str">
        <f t="shared" si="873"/>
        <v>Cooling</v>
      </c>
      <c r="H3883" s="283">
        <f>IF(G3883="heating",F3883*Assumptions!M$4+Assumptions!M$7,0)</f>
        <v>0</v>
      </c>
      <c r="I3883" s="15">
        <f t="shared" si="874"/>
        <v>0.94025748850374469</v>
      </c>
      <c r="J3883" s="15">
        <f t="shared" si="875"/>
        <v>1.017726725449043</v>
      </c>
      <c r="K3883" s="283">
        <f t="shared" si="880"/>
        <v>0</v>
      </c>
      <c r="L3883" s="283">
        <f t="shared" si="881"/>
        <v>4.3818232651749627</v>
      </c>
      <c r="M3883" s="283">
        <f t="shared" si="882"/>
        <v>0</v>
      </c>
      <c r="N3883" s="283">
        <f t="shared" si="883"/>
        <v>4.3585758300027857</v>
      </c>
      <c r="O3883" s="283">
        <f t="shared" si="884"/>
        <v>0</v>
      </c>
      <c r="P3883" s="21">
        <f t="shared" si="876"/>
        <v>3.6399980029288459E-2</v>
      </c>
      <c r="Q3883" s="21">
        <f t="shared" si="877"/>
        <v>1.3521540118753073</v>
      </c>
      <c r="R3883">
        <f t="shared" si="878"/>
        <v>0.9440993384982781</v>
      </c>
      <c r="S3883" s="296">
        <f t="shared" si="885"/>
        <v>4.6467039083031986E-2</v>
      </c>
      <c r="T3883" s="283">
        <f t="shared" si="886"/>
        <v>4.6467039083031986E-2</v>
      </c>
    </row>
    <row r="3884" spans="1:20" x14ac:dyDescent="0.25">
      <c r="A3884" s="286">
        <v>43262</v>
      </c>
      <c r="B3884" s="1">
        <f t="shared" si="879"/>
        <v>1</v>
      </c>
      <c r="C3884" s="285">
        <v>18</v>
      </c>
      <c r="D3884" t="s">
        <v>716</v>
      </c>
      <c r="F3884" s="16">
        <v>68</v>
      </c>
      <c r="G3884" t="str">
        <f t="shared" si="873"/>
        <v>Cooling</v>
      </c>
      <c r="H3884" s="283">
        <f>IF(G3884="heating",F3884*Assumptions!M$4+Assumptions!M$7,0)</f>
        <v>0</v>
      </c>
      <c r="I3884" s="15">
        <f t="shared" si="874"/>
        <v>0.98182363790757687</v>
      </c>
      <c r="J3884" s="15">
        <f t="shared" si="875"/>
        <v>1.017726725449043</v>
      </c>
      <c r="K3884" s="283">
        <f t="shared" si="880"/>
        <v>0</v>
      </c>
      <c r="L3884" s="283">
        <f t="shared" si="881"/>
        <v>4.3818232651749627</v>
      </c>
      <c r="M3884" s="283">
        <f t="shared" si="882"/>
        <v>0</v>
      </c>
      <c r="N3884" s="283">
        <f t="shared" si="883"/>
        <v>4.3585758300027857</v>
      </c>
      <c r="O3884" s="283">
        <f t="shared" si="884"/>
        <v>0</v>
      </c>
      <c r="P3884" s="21">
        <f t="shared" si="876"/>
        <v>3.7256017764001337E-2</v>
      </c>
      <c r="Q3884" s="21">
        <f t="shared" si="877"/>
        <v>1.5598916921549892</v>
      </c>
      <c r="R3884">
        <f t="shared" si="878"/>
        <v>0.9440993384982781</v>
      </c>
      <c r="S3884" s="296">
        <f t="shared" si="885"/>
        <v>5.4866665939498578E-2</v>
      </c>
      <c r="T3884" s="283">
        <f t="shared" si="886"/>
        <v>5.4866665939498578E-2</v>
      </c>
    </row>
    <row r="3885" spans="1:20" x14ac:dyDescent="0.25">
      <c r="A3885" s="286">
        <v>43262</v>
      </c>
      <c r="B3885" s="1">
        <f t="shared" si="879"/>
        <v>1</v>
      </c>
      <c r="C3885" s="285">
        <v>19</v>
      </c>
      <c r="D3885" t="s">
        <v>716</v>
      </c>
      <c r="F3885" s="16">
        <v>64</v>
      </c>
      <c r="G3885" t="str">
        <f t="shared" si="873"/>
        <v>Cooling</v>
      </c>
      <c r="H3885" s="283">
        <f>IF(G3885="heating",F3885*Assumptions!M$4+Assumptions!M$7,0)</f>
        <v>0</v>
      </c>
      <c r="I3885" s="15">
        <f t="shared" si="874"/>
        <v>0.98418842963438757</v>
      </c>
      <c r="J3885" s="15">
        <f t="shared" si="875"/>
        <v>1.017726725449043</v>
      </c>
      <c r="K3885" s="283">
        <f t="shared" si="880"/>
        <v>0</v>
      </c>
      <c r="L3885" s="283">
        <f t="shared" si="881"/>
        <v>4.3818232651749627</v>
      </c>
      <c r="M3885" s="283">
        <f t="shared" si="882"/>
        <v>0</v>
      </c>
      <c r="N3885" s="283">
        <f t="shared" si="883"/>
        <v>4.3585758300027857</v>
      </c>
      <c r="O3885" s="283">
        <f t="shared" si="884"/>
        <v>0</v>
      </c>
      <c r="P3885" s="21">
        <f t="shared" si="876"/>
        <v>3.8036447069942136E-2</v>
      </c>
      <c r="Q3885" s="21">
        <f t="shared" si="877"/>
        <v>1.6764212681468484</v>
      </c>
      <c r="R3885">
        <f t="shared" si="878"/>
        <v>0.9440993384982781</v>
      </c>
      <c r="S3885" s="296">
        <f t="shared" si="885"/>
        <v>6.0200597068310463E-2</v>
      </c>
      <c r="T3885" s="283">
        <f t="shared" si="886"/>
        <v>6.0200597068310463E-2</v>
      </c>
    </row>
    <row r="3886" spans="1:20" x14ac:dyDescent="0.25">
      <c r="A3886" s="286">
        <v>43262</v>
      </c>
      <c r="B3886" s="1">
        <f t="shared" si="879"/>
        <v>1</v>
      </c>
      <c r="C3886" s="285">
        <v>20</v>
      </c>
      <c r="D3886" t="s">
        <v>716</v>
      </c>
      <c r="F3886" s="16">
        <v>61</v>
      </c>
      <c r="G3886" t="str">
        <f t="shared" si="873"/>
        <v>Cooling</v>
      </c>
      <c r="H3886" s="283">
        <f>IF(G3886="heating",F3886*Assumptions!M$4+Assumptions!M$7,0)</f>
        <v>0</v>
      </c>
      <c r="I3886" s="15">
        <f t="shared" si="874"/>
        <v>0.97071962311712034</v>
      </c>
      <c r="J3886" s="15">
        <f t="shared" si="875"/>
        <v>1.017726725449043</v>
      </c>
      <c r="K3886" s="283">
        <f t="shared" si="880"/>
        <v>0</v>
      </c>
      <c r="L3886" s="283">
        <f t="shared" si="881"/>
        <v>4.3818232651749627</v>
      </c>
      <c r="M3886" s="283">
        <f t="shared" si="882"/>
        <v>0</v>
      </c>
      <c r="N3886" s="283">
        <f t="shared" si="883"/>
        <v>4.3585758300027857</v>
      </c>
      <c r="O3886" s="283">
        <f t="shared" si="884"/>
        <v>0</v>
      </c>
      <c r="P3886" s="21">
        <f t="shared" si="876"/>
        <v>4.5164594084734722E-2</v>
      </c>
      <c r="Q3886" s="21">
        <f t="shared" si="877"/>
        <v>1.52436960139122</v>
      </c>
      <c r="R3886">
        <f t="shared" si="878"/>
        <v>0.9440993384982781</v>
      </c>
      <c r="S3886" s="296">
        <f t="shared" si="885"/>
        <v>6.4998911572820214E-2</v>
      </c>
      <c r="T3886" s="283">
        <f t="shared" si="886"/>
        <v>6.4998911572820214E-2</v>
      </c>
    </row>
    <row r="3887" spans="1:20" x14ac:dyDescent="0.25">
      <c r="A3887" s="286">
        <v>43262</v>
      </c>
      <c r="B3887" s="1">
        <f t="shared" si="879"/>
        <v>1</v>
      </c>
      <c r="C3887" s="285">
        <v>21</v>
      </c>
      <c r="D3887" t="s">
        <v>716</v>
      </c>
      <c r="F3887" s="16">
        <v>57</v>
      </c>
      <c r="G3887" t="str">
        <f t="shared" si="873"/>
        <v>Cooling</v>
      </c>
      <c r="H3887" s="283">
        <f>IF(G3887="heating",F3887*Assumptions!M$4+Assumptions!M$7,0)</f>
        <v>0</v>
      </c>
      <c r="I3887" s="15">
        <f t="shared" si="874"/>
        <v>0.95751150862929935</v>
      </c>
      <c r="J3887" s="15">
        <f t="shared" si="875"/>
        <v>1.017726725449043</v>
      </c>
      <c r="K3887" s="283">
        <f t="shared" si="880"/>
        <v>0</v>
      </c>
      <c r="L3887" s="283">
        <f t="shared" si="881"/>
        <v>4.2530692972692208</v>
      </c>
      <c r="M3887" s="283">
        <f t="shared" si="882"/>
        <v>0</v>
      </c>
      <c r="N3887" s="283">
        <f t="shared" si="883"/>
        <v>4.1119599131986844</v>
      </c>
      <c r="O3887" s="283">
        <f t="shared" si="884"/>
        <v>0</v>
      </c>
      <c r="P3887" s="21">
        <f t="shared" si="876"/>
        <v>2.5000000000000001E-2</v>
      </c>
      <c r="Q3887" s="21">
        <f t="shared" si="877"/>
        <v>1.4448604713749031</v>
      </c>
      <c r="R3887">
        <f t="shared" si="878"/>
        <v>0.9440993384982781</v>
      </c>
      <c r="S3887" s="296">
        <f t="shared" si="885"/>
        <v>3.4102295381183916E-2</v>
      </c>
      <c r="T3887" s="283">
        <f t="shared" si="886"/>
        <v>3.4102295381183916E-2</v>
      </c>
    </row>
    <row r="3888" spans="1:20" x14ac:dyDescent="0.25">
      <c r="A3888" s="286">
        <v>43262</v>
      </c>
      <c r="B3888" s="1">
        <f t="shared" si="879"/>
        <v>1</v>
      </c>
      <c r="C3888" s="285">
        <v>22</v>
      </c>
      <c r="D3888" t="s">
        <v>716</v>
      </c>
      <c r="F3888" s="16">
        <v>55</v>
      </c>
      <c r="G3888" t="str">
        <f t="shared" si="873"/>
        <v>Cooling</v>
      </c>
      <c r="H3888" s="283">
        <f>IF(G3888="heating",F3888*Assumptions!M$4+Assumptions!M$7,0)</f>
        <v>0</v>
      </c>
      <c r="I3888" s="15">
        <f t="shared" si="874"/>
        <v>0.9426530227543114</v>
      </c>
      <c r="J3888" s="15">
        <f t="shared" si="875"/>
        <v>1.017726725449043</v>
      </c>
      <c r="K3888" s="283">
        <f t="shared" si="880"/>
        <v>0</v>
      </c>
      <c r="L3888" s="283">
        <f t="shared" si="881"/>
        <v>4.1851135499983272</v>
      </c>
      <c r="M3888" s="283">
        <f t="shared" si="882"/>
        <v>0</v>
      </c>
      <c r="N3888" s="283">
        <f t="shared" si="883"/>
        <v>3.9876635481217684</v>
      </c>
      <c r="O3888" s="283">
        <f t="shared" si="884"/>
        <v>0</v>
      </c>
      <c r="P3888" s="21">
        <f t="shared" si="876"/>
        <v>2.5000000000000001E-2</v>
      </c>
      <c r="Q3888" s="21">
        <f t="shared" si="877"/>
        <v>1.2427137171080138</v>
      </c>
      <c r="R3888">
        <f t="shared" si="878"/>
        <v>0.9440993384982781</v>
      </c>
      <c r="S3888" s="296">
        <f t="shared" si="885"/>
        <v>2.9331129956610302E-2</v>
      </c>
      <c r="T3888" s="283">
        <f t="shared" si="886"/>
        <v>2.9331129956610302E-2</v>
      </c>
    </row>
    <row r="3889" spans="1:20" x14ac:dyDescent="0.25">
      <c r="A3889" s="286">
        <v>43262</v>
      </c>
      <c r="B3889" s="1">
        <f t="shared" si="879"/>
        <v>1</v>
      </c>
      <c r="C3889" s="285">
        <v>23</v>
      </c>
      <c r="D3889" t="s">
        <v>715</v>
      </c>
      <c r="F3889" s="16">
        <v>55</v>
      </c>
      <c r="G3889" t="str">
        <f t="shared" si="873"/>
        <v>Cooling</v>
      </c>
      <c r="H3889" s="283">
        <f>IF(G3889="heating",F3889*Assumptions!M$4+Assumptions!M$7,0)</f>
        <v>0</v>
      </c>
      <c r="I3889" s="15">
        <f t="shared" si="874"/>
        <v>0.94450710149963013</v>
      </c>
      <c r="J3889" s="15">
        <f t="shared" si="875"/>
        <v>1.017726725449043</v>
      </c>
      <c r="K3889" s="283">
        <f t="shared" si="880"/>
        <v>0</v>
      </c>
      <c r="L3889" s="283">
        <f t="shared" si="881"/>
        <v>4.1851135499983272</v>
      </c>
      <c r="M3889" s="283">
        <f t="shared" si="882"/>
        <v>0</v>
      </c>
      <c r="N3889" s="283">
        <f t="shared" si="883"/>
        <v>3.9876635481217684</v>
      </c>
      <c r="O3889" s="283">
        <f t="shared" si="884"/>
        <v>0</v>
      </c>
      <c r="P3889" s="21">
        <f t="shared" si="876"/>
        <v>2.5000000000000001E-2</v>
      </c>
      <c r="Q3889" s="21">
        <f t="shared" si="877"/>
        <v>1.0297519246597011</v>
      </c>
      <c r="R3889">
        <f t="shared" si="878"/>
        <v>0.9440993384982781</v>
      </c>
      <c r="S3889" s="296">
        <f t="shared" si="885"/>
        <v>2.4304702772213815E-2</v>
      </c>
      <c r="T3889" s="283">
        <f t="shared" si="886"/>
        <v>2.4304702772213815E-2</v>
      </c>
    </row>
    <row r="3890" spans="1:20" x14ac:dyDescent="0.25">
      <c r="A3890" s="286">
        <v>43263</v>
      </c>
      <c r="B3890" s="1">
        <f t="shared" si="879"/>
        <v>2</v>
      </c>
      <c r="C3890" s="285">
        <v>0</v>
      </c>
      <c r="D3890" t="s">
        <v>715</v>
      </c>
      <c r="F3890" s="16">
        <v>55</v>
      </c>
      <c r="G3890" t="str">
        <f t="shared" si="873"/>
        <v>Neither</v>
      </c>
      <c r="H3890" s="283">
        <f>IF(G3890="heating",F3890*Assumptions!M$4+Assumptions!M$7,0)</f>
        <v>0</v>
      </c>
      <c r="I3890" s="15">
        <f t="shared" si="874"/>
        <v>0.97481507806017154</v>
      </c>
      <c r="J3890" s="15">
        <f t="shared" si="875"/>
        <v>1.0199659078795975</v>
      </c>
      <c r="K3890" s="283">
        <f t="shared" si="880"/>
        <v>0</v>
      </c>
      <c r="L3890" s="283">
        <f t="shared" si="881"/>
        <v>4.1851135499983272</v>
      </c>
      <c r="M3890" s="283">
        <f t="shared" si="882"/>
        <v>0</v>
      </c>
      <c r="N3890" s="283">
        <f t="shared" si="883"/>
        <v>3.9876635481217684</v>
      </c>
      <c r="O3890" s="283">
        <f t="shared" si="884"/>
        <v>0</v>
      </c>
      <c r="P3890" s="21">
        <f t="shared" si="876"/>
        <v>0</v>
      </c>
      <c r="Q3890" s="21">
        <f t="shared" si="877"/>
        <v>0.90668853391740301</v>
      </c>
      <c r="R3890">
        <f t="shared" si="878"/>
        <v>0.83668510409641816</v>
      </c>
      <c r="S3890" s="296">
        <f t="shared" si="885"/>
        <v>0</v>
      </c>
      <c r="T3890" s="283">
        <f t="shared" si="886"/>
        <v>0</v>
      </c>
    </row>
    <row r="3891" spans="1:20" x14ac:dyDescent="0.25">
      <c r="A3891" s="286">
        <v>43263</v>
      </c>
      <c r="B3891" s="1">
        <f t="shared" si="879"/>
        <v>2</v>
      </c>
      <c r="C3891" s="285">
        <v>1</v>
      </c>
      <c r="D3891" t="s">
        <v>715</v>
      </c>
      <c r="F3891" s="16">
        <v>55</v>
      </c>
      <c r="G3891" t="str">
        <f t="shared" si="873"/>
        <v>Neither</v>
      </c>
      <c r="H3891" s="283">
        <f>IF(G3891="heating",F3891*Assumptions!M$4+Assumptions!M$7,0)</f>
        <v>0</v>
      </c>
      <c r="I3891" s="15">
        <f t="shared" si="874"/>
        <v>1.012242869806885</v>
      </c>
      <c r="J3891" s="15">
        <f t="shared" si="875"/>
        <v>1.0199659078795975</v>
      </c>
      <c r="K3891" s="283">
        <f t="shared" si="880"/>
        <v>0</v>
      </c>
      <c r="L3891" s="283">
        <f t="shared" si="881"/>
        <v>4.1851135499983272</v>
      </c>
      <c r="M3891" s="283">
        <f t="shared" si="882"/>
        <v>0</v>
      </c>
      <c r="N3891" s="283">
        <f t="shared" si="883"/>
        <v>3.9876635481217684</v>
      </c>
      <c r="O3891" s="283">
        <f t="shared" si="884"/>
        <v>0</v>
      </c>
      <c r="P3891" s="21">
        <f t="shared" si="876"/>
        <v>0</v>
      </c>
      <c r="Q3891" s="21">
        <f t="shared" si="877"/>
        <v>0.81803459285312596</v>
      </c>
      <c r="R3891">
        <f t="shared" si="878"/>
        <v>0.83668510409641816</v>
      </c>
      <c r="S3891" s="296">
        <f t="shared" si="885"/>
        <v>0</v>
      </c>
      <c r="T3891" s="283">
        <f t="shared" si="886"/>
        <v>0</v>
      </c>
    </row>
    <row r="3892" spans="1:20" x14ac:dyDescent="0.25">
      <c r="A3892" s="286">
        <v>43263</v>
      </c>
      <c r="B3892" s="1">
        <f t="shared" si="879"/>
        <v>2</v>
      </c>
      <c r="C3892" s="285">
        <v>2</v>
      </c>
      <c r="D3892" t="s">
        <v>715</v>
      </c>
      <c r="F3892" s="16">
        <v>55</v>
      </c>
      <c r="G3892" t="str">
        <f t="shared" si="873"/>
        <v>Neither</v>
      </c>
      <c r="H3892" s="283">
        <f>IF(G3892="heating",F3892*Assumptions!M$4+Assumptions!M$7,0)</f>
        <v>0</v>
      </c>
      <c r="I3892" s="15">
        <f t="shared" si="874"/>
        <v>1.0509704703585963</v>
      </c>
      <c r="J3892" s="15">
        <f t="shared" si="875"/>
        <v>1.0199659078795975</v>
      </c>
      <c r="K3892" s="283">
        <f t="shared" si="880"/>
        <v>0</v>
      </c>
      <c r="L3892" s="283">
        <f t="shared" si="881"/>
        <v>4.1851135499983272</v>
      </c>
      <c r="M3892" s="283">
        <f t="shared" si="882"/>
        <v>0</v>
      </c>
      <c r="N3892" s="283">
        <f t="shared" si="883"/>
        <v>3.9876635481217684</v>
      </c>
      <c r="O3892" s="283">
        <f t="shared" si="884"/>
        <v>0</v>
      </c>
      <c r="P3892" s="21">
        <f t="shared" si="876"/>
        <v>0</v>
      </c>
      <c r="Q3892" s="21">
        <f t="shared" si="877"/>
        <v>0.74507607494346417</v>
      </c>
      <c r="R3892">
        <f t="shared" si="878"/>
        <v>0.83668510409641816</v>
      </c>
      <c r="S3892" s="296">
        <f t="shared" si="885"/>
        <v>0</v>
      </c>
      <c r="T3892" s="283">
        <f t="shared" si="886"/>
        <v>0</v>
      </c>
    </row>
    <row r="3893" spans="1:20" x14ac:dyDescent="0.25">
      <c r="A3893" s="286">
        <v>43263</v>
      </c>
      <c r="B3893" s="1">
        <f t="shared" si="879"/>
        <v>2</v>
      </c>
      <c r="C3893" s="285">
        <v>3</v>
      </c>
      <c r="D3893" t="s">
        <v>715</v>
      </c>
      <c r="F3893" s="16">
        <v>55</v>
      </c>
      <c r="G3893" t="str">
        <f t="shared" si="873"/>
        <v>Neither</v>
      </c>
      <c r="H3893" s="283">
        <f>IF(G3893="heating",F3893*Assumptions!M$4+Assumptions!M$7,0)</f>
        <v>0</v>
      </c>
      <c r="I3893" s="15">
        <f t="shared" si="874"/>
        <v>1.0924036124451033</v>
      </c>
      <c r="J3893" s="15">
        <f t="shared" si="875"/>
        <v>1.0199659078795975</v>
      </c>
      <c r="K3893" s="283">
        <f t="shared" si="880"/>
        <v>0</v>
      </c>
      <c r="L3893" s="283">
        <f t="shared" si="881"/>
        <v>4.1851135499983272</v>
      </c>
      <c r="M3893" s="283">
        <f t="shared" si="882"/>
        <v>0</v>
      </c>
      <c r="N3893" s="283">
        <f t="shared" si="883"/>
        <v>3.9876635481217684</v>
      </c>
      <c r="O3893" s="283">
        <f t="shared" si="884"/>
        <v>0</v>
      </c>
      <c r="P3893" s="21">
        <f t="shared" si="876"/>
        <v>0</v>
      </c>
      <c r="Q3893" s="21">
        <f t="shared" si="877"/>
        <v>0.69158980876382303</v>
      </c>
      <c r="R3893">
        <f t="shared" si="878"/>
        <v>0.83668510409641816</v>
      </c>
      <c r="S3893" s="296">
        <f t="shared" si="885"/>
        <v>0</v>
      </c>
      <c r="T3893" s="283">
        <f t="shared" si="886"/>
        <v>0</v>
      </c>
    </row>
    <row r="3894" spans="1:20" x14ac:dyDescent="0.25">
      <c r="A3894" s="286">
        <v>43263</v>
      </c>
      <c r="B3894" s="1">
        <f t="shared" si="879"/>
        <v>2</v>
      </c>
      <c r="C3894" s="285">
        <v>4</v>
      </c>
      <c r="D3894" t="s">
        <v>715</v>
      </c>
      <c r="F3894" s="16">
        <v>54</v>
      </c>
      <c r="G3894" t="str">
        <f t="shared" si="873"/>
        <v>Neither</v>
      </c>
      <c r="H3894" s="283">
        <f>IF(G3894="heating",F3894*Assumptions!M$4+Assumptions!M$7,0)</f>
        <v>0</v>
      </c>
      <c r="I3894" s="15">
        <f t="shared" si="874"/>
        <v>1.1348296917927807</v>
      </c>
      <c r="J3894" s="15">
        <f t="shared" si="875"/>
        <v>1.0199659078795975</v>
      </c>
      <c r="K3894" s="283">
        <f t="shared" si="880"/>
        <v>0</v>
      </c>
      <c r="L3894" s="283">
        <f t="shared" si="881"/>
        <v>4.1559947708987721</v>
      </c>
      <c r="M3894" s="283">
        <f t="shared" si="882"/>
        <v>0</v>
      </c>
      <c r="N3894" s="283">
        <f t="shared" si="883"/>
        <v>3.9259252525022648</v>
      </c>
      <c r="O3894" s="283">
        <f t="shared" si="884"/>
        <v>0</v>
      </c>
      <c r="P3894" s="21">
        <f t="shared" si="876"/>
        <v>0</v>
      </c>
      <c r="Q3894" s="21">
        <f t="shared" si="877"/>
        <v>0.6473875548762833</v>
      </c>
      <c r="R3894">
        <f t="shared" si="878"/>
        <v>0.83668510409641816</v>
      </c>
      <c r="S3894" s="296">
        <f t="shared" si="885"/>
        <v>0</v>
      </c>
      <c r="T3894" s="283">
        <f t="shared" si="886"/>
        <v>0</v>
      </c>
    </row>
    <row r="3895" spans="1:20" x14ac:dyDescent="0.25">
      <c r="A3895" s="286">
        <v>43263</v>
      </c>
      <c r="B3895" s="1">
        <f t="shared" si="879"/>
        <v>2</v>
      </c>
      <c r="C3895" s="285">
        <v>5</v>
      </c>
      <c r="D3895" t="s">
        <v>715</v>
      </c>
      <c r="F3895" s="16">
        <v>55</v>
      </c>
      <c r="G3895" t="str">
        <f t="shared" si="873"/>
        <v>Neither</v>
      </c>
      <c r="H3895" s="283">
        <f>IF(G3895="heating",F3895*Assumptions!M$4+Assumptions!M$7,0)</f>
        <v>0</v>
      </c>
      <c r="I3895" s="15">
        <f t="shared" si="874"/>
        <v>1.1635558681477385</v>
      </c>
      <c r="J3895" s="15">
        <f t="shared" si="875"/>
        <v>1.0199659078795975</v>
      </c>
      <c r="K3895" s="283">
        <f t="shared" si="880"/>
        <v>0</v>
      </c>
      <c r="L3895" s="283">
        <f t="shared" si="881"/>
        <v>4.1851135499983272</v>
      </c>
      <c r="M3895" s="283">
        <f t="shared" si="882"/>
        <v>0</v>
      </c>
      <c r="N3895" s="283">
        <f t="shared" si="883"/>
        <v>3.9876635481217684</v>
      </c>
      <c r="O3895" s="283">
        <f t="shared" si="884"/>
        <v>0</v>
      </c>
      <c r="P3895" s="21">
        <f t="shared" si="876"/>
        <v>0</v>
      </c>
      <c r="Q3895" s="21">
        <f t="shared" si="877"/>
        <v>0.72139578924615555</v>
      </c>
      <c r="R3895">
        <f t="shared" si="878"/>
        <v>0.83668510409641816</v>
      </c>
      <c r="S3895" s="296">
        <f t="shared" si="885"/>
        <v>0</v>
      </c>
      <c r="T3895" s="283">
        <f t="shared" si="886"/>
        <v>0</v>
      </c>
    </row>
    <row r="3896" spans="1:20" x14ac:dyDescent="0.25">
      <c r="A3896" s="286">
        <v>43263</v>
      </c>
      <c r="B3896" s="1">
        <f t="shared" si="879"/>
        <v>2</v>
      </c>
      <c r="C3896" s="285">
        <v>6</v>
      </c>
      <c r="D3896" t="s">
        <v>715</v>
      </c>
      <c r="F3896" s="16">
        <v>55</v>
      </c>
      <c r="G3896" t="str">
        <f t="shared" si="873"/>
        <v>Neither</v>
      </c>
      <c r="H3896" s="283">
        <f>IF(G3896="heating",F3896*Assumptions!M$4+Assumptions!M$7,0)</f>
        <v>0</v>
      </c>
      <c r="I3896" s="15">
        <f t="shared" si="874"/>
        <v>1.2083911162615524</v>
      </c>
      <c r="J3896" s="15">
        <f t="shared" si="875"/>
        <v>1.0199659078795975</v>
      </c>
      <c r="K3896" s="283">
        <f t="shared" si="880"/>
        <v>0</v>
      </c>
      <c r="L3896" s="283">
        <f t="shared" si="881"/>
        <v>4.1851135499983272</v>
      </c>
      <c r="M3896" s="283">
        <f t="shared" si="882"/>
        <v>0</v>
      </c>
      <c r="N3896" s="283">
        <f t="shared" si="883"/>
        <v>3.9876635481217684</v>
      </c>
      <c r="O3896" s="283">
        <f t="shared" si="884"/>
        <v>0</v>
      </c>
      <c r="P3896" s="21">
        <f t="shared" si="876"/>
        <v>0</v>
      </c>
      <c r="Q3896" s="21">
        <f t="shared" si="877"/>
        <v>0.87787080972652631</v>
      </c>
      <c r="R3896">
        <f t="shared" si="878"/>
        <v>0.83668510409641816</v>
      </c>
      <c r="S3896" s="296">
        <f t="shared" si="885"/>
        <v>0</v>
      </c>
      <c r="T3896" s="283">
        <f t="shared" si="886"/>
        <v>0</v>
      </c>
    </row>
    <row r="3897" spans="1:20" x14ac:dyDescent="0.25">
      <c r="A3897" s="286">
        <v>43263</v>
      </c>
      <c r="B3897" s="1">
        <f t="shared" si="879"/>
        <v>2</v>
      </c>
      <c r="C3897" s="285">
        <v>7</v>
      </c>
      <c r="D3897" t="s">
        <v>716</v>
      </c>
      <c r="F3897" s="16">
        <v>57</v>
      </c>
      <c r="G3897" t="str">
        <f t="shared" si="873"/>
        <v>Neither</v>
      </c>
      <c r="H3897" s="283">
        <f>IF(G3897="heating",F3897*Assumptions!M$4+Assumptions!M$7,0)</f>
        <v>0</v>
      </c>
      <c r="I3897" s="15">
        <f t="shared" si="874"/>
        <v>1.1637425769249583</v>
      </c>
      <c r="J3897" s="15">
        <f t="shared" si="875"/>
        <v>1.0199659078795975</v>
      </c>
      <c r="K3897" s="283">
        <f t="shared" si="880"/>
        <v>0</v>
      </c>
      <c r="L3897" s="283">
        <f t="shared" si="881"/>
        <v>4.2530692972692208</v>
      </c>
      <c r="M3897" s="283">
        <f t="shared" si="882"/>
        <v>0</v>
      </c>
      <c r="N3897" s="283">
        <f t="shared" si="883"/>
        <v>4.1119599131986844</v>
      </c>
      <c r="O3897" s="283">
        <f t="shared" si="884"/>
        <v>0</v>
      </c>
      <c r="P3897" s="21">
        <f t="shared" si="876"/>
        <v>0</v>
      </c>
      <c r="Q3897" s="21">
        <f t="shared" si="877"/>
        <v>0.97331382064367777</v>
      </c>
      <c r="R3897">
        <f t="shared" si="878"/>
        <v>0.83668510409641816</v>
      </c>
      <c r="S3897" s="296">
        <f t="shared" si="885"/>
        <v>0</v>
      </c>
      <c r="T3897" s="283">
        <f t="shared" si="886"/>
        <v>0</v>
      </c>
    </row>
    <row r="3898" spans="1:20" x14ac:dyDescent="0.25">
      <c r="A3898" s="286">
        <v>43263</v>
      </c>
      <c r="B3898" s="1">
        <f t="shared" si="879"/>
        <v>2</v>
      </c>
      <c r="C3898" s="285">
        <v>8</v>
      </c>
      <c r="D3898" t="s">
        <v>716</v>
      </c>
      <c r="F3898" s="16">
        <v>57</v>
      </c>
      <c r="G3898" t="str">
        <f t="shared" si="873"/>
        <v>Neither</v>
      </c>
      <c r="H3898" s="283">
        <f>IF(G3898="heating",F3898*Assumptions!M$4+Assumptions!M$7,0)</f>
        <v>0</v>
      </c>
      <c r="I3898" s="15">
        <f t="shared" si="874"/>
        <v>1.094193721037565</v>
      </c>
      <c r="J3898" s="15">
        <f t="shared" si="875"/>
        <v>1.0199659078795975</v>
      </c>
      <c r="K3898" s="283">
        <f t="shared" si="880"/>
        <v>0</v>
      </c>
      <c r="L3898" s="283">
        <f t="shared" si="881"/>
        <v>4.2530692972692208</v>
      </c>
      <c r="M3898" s="283">
        <f t="shared" si="882"/>
        <v>0</v>
      </c>
      <c r="N3898" s="283">
        <f t="shared" si="883"/>
        <v>4.1119599131986844</v>
      </c>
      <c r="O3898" s="283">
        <f t="shared" si="884"/>
        <v>0</v>
      </c>
      <c r="P3898" s="21">
        <f t="shared" si="876"/>
        <v>0</v>
      </c>
      <c r="Q3898" s="21">
        <f t="shared" si="877"/>
        <v>0.94940007506179924</v>
      </c>
      <c r="R3898">
        <f t="shared" si="878"/>
        <v>0.83668510409641816</v>
      </c>
      <c r="S3898" s="296">
        <f t="shared" si="885"/>
        <v>0</v>
      </c>
      <c r="T3898" s="283">
        <f t="shared" si="886"/>
        <v>0</v>
      </c>
    </row>
    <row r="3899" spans="1:20" x14ac:dyDescent="0.25">
      <c r="A3899" s="286">
        <v>43263</v>
      </c>
      <c r="B3899" s="1">
        <f t="shared" si="879"/>
        <v>2</v>
      </c>
      <c r="C3899" s="285">
        <v>9</v>
      </c>
      <c r="D3899" t="s">
        <v>716</v>
      </c>
      <c r="F3899" s="16">
        <v>59</v>
      </c>
      <c r="G3899" t="str">
        <f t="shared" si="873"/>
        <v>Neither</v>
      </c>
      <c r="H3899" s="283">
        <f>IF(G3899="heating",F3899*Assumptions!M$4+Assumptions!M$7,0)</f>
        <v>0</v>
      </c>
      <c r="I3899" s="15">
        <f t="shared" si="874"/>
        <v>1.0343009000871222</v>
      </c>
      <c r="J3899" s="15">
        <f t="shared" si="875"/>
        <v>1.0199659078795975</v>
      </c>
      <c r="K3899" s="283">
        <f t="shared" si="880"/>
        <v>0</v>
      </c>
      <c r="L3899" s="283">
        <f t="shared" si="881"/>
        <v>4.3182081448486933</v>
      </c>
      <c r="M3899" s="283">
        <f t="shared" si="882"/>
        <v>0</v>
      </c>
      <c r="N3899" s="283">
        <f t="shared" si="883"/>
        <v>4.2355603137647586</v>
      </c>
      <c r="O3899" s="283">
        <f t="shared" si="884"/>
        <v>0</v>
      </c>
      <c r="P3899" s="21">
        <f t="shared" si="876"/>
        <v>0</v>
      </c>
      <c r="Q3899" s="21">
        <f t="shared" si="877"/>
        <v>0.8408485371888097</v>
      </c>
      <c r="R3899">
        <f t="shared" si="878"/>
        <v>0.83668510409641816</v>
      </c>
      <c r="S3899" s="296">
        <f t="shared" si="885"/>
        <v>0</v>
      </c>
      <c r="T3899" s="283">
        <f t="shared" si="886"/>
        <v>0</v>
      </c>
    </row>
    <row r="3900" spans="1:20" x14ac:dyDescent="0.25">
      <c r="A3900" s="286">
        <v>43263</v>
      </c>
      <c r="B3900" s="1">
        <f t="shared" si="879"/>
        <v>2</v>
      </c>
      <c r="C3900" s="285">
        <v>10</v>
      </c>
      <c r="D3900" t="s">
        <v>716</v>
      </c>
      <c r="F3900" s="16">
        <v>61</v>
      </c>
      <c r="G3900" t="str">
        <f t="shared" si="873"/>
        <v>Neither</v>
      </c>
      <c r="H3900" s="283">
        <f>IF(G3900="heating",F3900*Assumptions!M$4+Assumptions!M$7,0)</f>
        <v>0</v>
      </c>
      <c r="I3900" s="15">
        <f t="shared" si="874"/>
        <v>0.98112329028689171</v>
      </c>
      <c r="J3900" s="15">
        <f t="shared" si="875"/>
        <v>1.0199659078795975</v>
      </c>
      <c r="K3900" s="283">
        <f t="shared" si="880"/>
        <v>0</v>
      </c>
      <c r="L3900" s="283">
        <f t="shared" si="881"/>
        <v>4.3818232651749627</v>
      </c>
      <c r="M3900" s="283">
        <f t="shared" si="882"/>
        <v>0</v>
      </c>
      <c r="N3900" s="283">
        <f t="shared" si="883"/>
        <v>4.3585758300027857</v>
      </c>
      <c r="O3900" s="283">
        <f t="shared" si="884"/>
        <v>0</v>
      </c>
      <c r="P3900" s="21">
        <f t="shared" si="876"/>
        <v>0</v>
      </c>
      <c r="Q3900" s="21">
        <f t="shared" si="877"/>
        <v>0.74504051125983206</v>
      </c>
      <c r="R3900">
        <f t="shared" si="878"/>
        <v>0.83668510409641816</v>
      </c>
      <c r="S3900" s="296">
        <f t="shared" si="885"/>
        <v>0</v>
      </c>
      <c r="T3900" s="283">
        <f t="shared" si="886"/>
        <v>0</v>
      </c>
    </row>
    <row r="3901" spans="1:20" x14ac:dyDescent="0.25">
      <c r="A3901" s="286">
        <v>43263</v>
      </c>
      <c r="B3901" s="1">
        <f t="shared" si="879"/>
        <v>2</v>
      </c>
      <c r="C3901" s="285">
        <v>11</v>
      </c>
      <c r="D3901" t="s">
        <v>716</v>
      </c>
      <c r="F3901" s="16">
        <v>61</v>
      </c>
      <c r="G3901" t="str">
        <f t="shared" si="873"/>
        <v>Neither</v>
      </c>
      <c r="H3901" s="283">
        <f>IF(G3901="heating",F3901*Assumptions!M$4+Assumptions!M$7,0)</f>
        <v>0</v>
      </c>
      <c r="I3901" s="15">
        <f t="shared" si="874"/>
        <v>0.94956163997961163</v>
      </c>
      <c r="J3901" s="15">
        <f t="shared" si="875"/>
        <v>1.0199659078795975</v>
      </c>
      <c r="K3901" s="283">
        <f t="shared" si="880"/>
        <v>0</v>
      </c>
      <c r="L3901" s="283">
        <f t="shared" si="881"/>
        <v>4.3818232651749627</v>
      </c>
      <c r="M3901" s="283">
        <f t="shared" si="882"/>
        <v>0</v>
      </c>
      <c r="N3901" s="283">
        <f t="shared" si="883"/>
        <v>4.3585758300027857</v>
      </c>
      <c r="O3901" s="283">
        <f t="shared" si="884"/>
        <v>0</v>
      </c>
      <c r="P3901" s="21">
        <f t="shared" si="876"/>
        <v>0</v>
      </c>
      <c r="Q3901" s="21">
        <f t="shared" si="877"/>
        <v>0.72850690893675296</v>
      </c>
      <c r="R3901">
        <f t="shared" si="878"/>
        <v>0.83668510409641816</v>
      </c>
      <c r="S3901" s="296">
        <f t="shared" si="885"/>
        <v>0</v>
      </c>
      <c r="T3901" s="283">
        <f t="shared" si="886"/>
        <v>0</v>
      </c>
    </row>
    <row r="3902" spans="1:20" x14ac:dyDescent="0.25">
      <c r="A3902" s="286">
        <v>43263</v>
      </c>
      <c r="B3902" s="1">
        <f t="shared" si="879"/>
        <v>2</v>
      </c>
      <c r="C3902" s="285">
        <v>12</v>
      </c>
      <c r="D3902" t="s">
        <v>716</v>
      </c>
      <c r="F3902" s="16">
        <v>61</v>
      </c>
      <c r="G3902" t="str">
        <f t="shared" si="873"/>
        <v>Neither</v>
      </c>
      <c r="H3902" s="283">
        <f>IF(G3902="heating",F3902*Assumptions!M$4+Assumptions!M$7,0)</f>
        <v>0</v>
      </c>
      <c r="I3902" s="15">
        <f t="shared" si="874"/>
        <v>0.91648403420261149</v>
      </c>
      <c r="J3902" s="15">
        <f t="shared" si="875"/>
        <v>1.0199659078795975</v>
      </c>
      <c r="K3902" s="283">
        <f t="shared" si="880"/>
        <v>0</v>
      </c>
      <c r="L3902" s="283">
        <f t="shared" si="881"/>
        <v>4.3818232651749627</v>
      </c>
      <c r="M3902" s="283">
        <f t="shared" si="882"/>
        <v>0</v>
      </c>
      <c r="N3902" s="283">
        <f t="shared" si="883"/>
        <v>4.3585758300027857</v>
      </c>
      <c r="O3902" s="283">
        <f t="shared" si="884"/>
        <v>0</v>
      </c>
      <c r="P3902" s="21">
        <f t="shared" si="876"/>
        <v>0</v>
      </c>
      <c r="Q3902" s="21">
        <f t="shared" si="877"/>
        <v>0.75910815787401487</v>
      </c>
      <c r="R3902">
        <f t="shared" si="878"/>
        <v>0.83668510409641816</v>
      </c>
      <c r="S3902" s="296">
        <f t="shared" si="885"/>
        <v>0</v>
      </c>
      <c r="T3902" s="283">
        <f t="shared" si="886"/>
        <v>0</v>
      </c>
    </row>
    <row r="3903" spans="1:20" x14ac:dyDescent="0.25">
      <c r="A3903" s="286">
        <v>43263</v>
      </c>
      <c r="B3903" s="1">
        <f t="shared" si="879"/>
        <v>2</v>
      </c>
      <c r="C3903" s="285">
        <v>13</v>
      </c>
      <c r="D3903" t="s">
        <v>716</v>
      </c>
      <c r="E3903" t="s">
        <v>704</v>
      </c>
      <c r="F3903" s="16">
        <v>61</v>
      </c>
      <c r="G3903" t="str">
        <f t="shared" si="873"/>
        <v>Neither</v>
      </c>
      <c r="H3903" s="283">
        <f>IF(G3903="heating",F3903*Assumptions!M$4+Assumptions!M$7,0)</f>
        <v>0</v>
      </c>
      <c r="I3903" s="15">
        <f t="shared" si="874"/>
        <v>0.90040206880052787</v>
      </c>
      <c r="J3903" s="15">
        <f t="shared" si="875"/>
        <v>1.0199659078795975</v>
      </c>
      <c r="K3903" s="283">
        <f t="shared" si="880"/>
        <v>0</v>
      </c>
      <c r="L3903" s="283">
        <f t="shared" si="881"/>
        <v>4.3818232651749627</v>
      </c>
      <c r="M3903" s="283">
        <f t="shared" si="882"/>
        <v>0</v>
      </c>
      <c r="N3903" s="283">
        <f t="shared" si="883"/>
        <v>4.3585758300027857</v>
      </c>
      <c r="O3903" s="283">
        <f t="shared" si="884"/>
        <v>0</v>
      </c>
      <c r="P3903" s="21">
        <f t="shared" si="876"/>
        <v>0</v>
      </c>
      <c r="Q3903" s="21">
        <f t="shared" si="877"/>
        <v>0.79115902007799765</v>
      </c>
      <c r="R3903">
        <f t="shared" si="878"/>
        <v>0.83668510409641816</v>
      </c>
      <c r="S3903" s="296">
        <f t="shared" si="885"/>
        <v>0</v>
      </c>
      <c r="T3903" s="283">
        <f t="shared" si="886"/>
        <v>0</v>
      </c>
    </row>
    <row r="3904" spans="1:20" x14ac:dyDescent="0.25">
      <c r="A3904" s="286">
        <v>43263</v>
      </c>
      <c r="B3904" s="1">
        <f t="shared" si="879"/>
        <v>2</v>
      </c>
      <c r="C3904" s="285">
        <v>14</v>
      </c>
      <c r="D3904" t="s">
        <v>716</v>
      </c>
      <c r="E3904" t="s">
        <v>704</v>
      </c>
      <c r="F3904" s="16">
        <v>61</v>
      </c>
      <c r="G3904" t="str">
        <f t="shared" si="873"/>
        <v>Neither</v>
      </c>
      <c r="H3904" s="283">
        <f>IF(G3904="heating",F3904*Assumptions!M$4+Assumptions!M$7,0)</f>
        <v>0</v>
      </c>
      <c r="I3904" s="15">
        <f t="shared" si="874"/>
        <v>0.86032894500746537</v>
      </c>
      <c r="J3904" s="15">
        <f t="shared" si="875"/>
        <v>1.0199659078795975</v>
      </c>
      <c r="K3904" s="283">
        <f t="shared" si="880"/>
        <v>0</v>
      </c>
      <c r="L3904" s="283">
        <f t="shared" si="881"/>
        <v>4.3818232651749627</v>
      </c>
      <c r="M3904" s="283">
        <f t="shared" si="882"/>
        <v>0</v>
      </c>
      <c r="N3904" s="283">
        <f t="shared" si="883"/>
        <v>4.3585758300027857</v>
      </c>
      <c r="O3904" s="283">
        <f t="shared" si="884"/>
        <v>0</v>
      </c>
      <c r="P3904" s="21">
        <f t="shared" si="876"/>
        <v>0</v>
      </c>
      <c r="Q3904" s="21">
        <f t="shared" si="877"/>
        <v>0.84355555031342389</v>
      </c>
      <c r="R3904">
        <f t="shared" si="878"/>
        <v>0.83668510409641816</v>
      </c>
      <c r="S3904" s="296">
        <f t="shared" si="885"/>
        <v>0</v>
      </c>
      <c r="T3904" s="283">
        <f t="shared" si="886"/>
        <v>0</v>
      </c>
    </row>
    <row r="3905" spans="1:20" x14ac:dyDescent="0.25">
      <c r="A3905" s="286">
        <v>43263</v>
      </c>
      <c r="B3905" s="1">
        <f t="shared" si="879"/>
        <v>2</v>
      </c>
      <c r="C3905" s="285">
        <v>15</v>
      </c>
      <c r="D3905" t="s">
        <v>716</v>
      </c>
      <c r="E3905" t="s">
        <v>704</v>
      </c>
      <c r="F3905" s="16">
        <v>61</v>
      </c>
      <c r="G3905" t="str">
        <f t="shared" si="873"/>
        <v>Neither</v>
      </c>
      <c r="H3905" s="283">
        <f>IF(G3905="heating",F3905*Assumptions!M$4+Assumptions!M$7,0)</f>
        <v>0</v>
      </c>
      <c r="I3905" s="15">
        <f t="shared" si="874"/>
        <v>0.85754515037175039</v>
      </c>
      <c r="J3905" s="15">
        <f t="shared" si="875"/>
        <v>1.0199659078795975</v>
      </c>
      <c r="K3905" s="283">
        <f t="shared" si="880"/>
        <v>0</v>
      </c>
      <c r="L3905" s="283">
        <f t="shared" si="881"/>
        <v>4.3818232651749627</v>
      </c>
      <c r="M3905" s="283">
        <f t="shared" si="882"/>
        <v>0</v>
      </c>
      <c r="N3905" s="283">
        <f t="shared" si="883"/>
        <v>4.3585758300027857</v>
      </c>
      <c r="O3905" s="283">
        <f t="shared" si="884"/>
        <v>0</v>
      </c>
      <c r="P3905" s="21">
        <f t="shared" si="876"/>
        <v>0</v>
      </c>
      <c r="Q3905" s="21">
        <f t="shared" si="877"/>
        <v>0.96592607327566882</v>
      </c>
      <c r="R3905">
        <f t="shared" si="878"/>
        <v>0.83668510409641816</v>
      </c>
      <c r="S3905" s="296">
        <f t="shared" si="885"/>
        <v>0</v>
      </c>
      <c r="T3905" s="283">
        <f t="shared" si="886"/>
        <v>0</v>
      </c>
    </row>
    <row r="3906" spans="1:20" x14ac:dyDescent="0.25">
      <c r="A3906" s="286">
        <v>43263</v>
      </c>
      <c r="B3906" s="1">
        <f t="shared" si="879"/>
        <v>2</v>
      </c>
      <c r="C3906" s="285">
        <v>16</v>
      </c>
      <c r="D3906" t="s">
        <v>716</v>
      </c>
      <c r="E3906" t="s">
        <v>704</v>
      </c>
      <c r="F3906" s="16">
        <v>59</v>
      </c>
      <c r="G3906" t="str">
        <f t="shared" ref="G3906:G3969" si="887">VLOOKUP(A3906,U$2:W$366,3,FALSE)</f>
        <v>Neither</v>
      </c>
      <c r="H3906" s="283">
        <f>IF(G3906="heating",F3906*Assumptions!M$4+Assumptions!M$7,0)</f>
        <v>0</v>
      </c>
      <c r="I3906" s="15">
        <f t="shared" ref="I3906:I3969" si="888">VLOOKUP(C3906,AO$2:AQ$25,3,FALSE)</f>
        <v>0.88344815438260227</v>
      </c>
      <c r="J3906" s="15">
        <f t="shared" ref="J3906:J3969" si="889">VLOOKUP(B3906,AS$4:AU$10,3,FALSE)</f>
        <v>1.0199659078795975</v>
      </c>
      <c r="K3906" s="283">
        <f t="shared" si="880"/>
        <v>0</v>
      </c>
      <c r="L3906" s="283">
        <f t="shared" si="881"/>
        <v>4.3182081448486933</v>
      </c>
      <c r="M3906" s="283">
        <f t="shared" si="882"/>
        <v>0</v>
      </c>
      <c r="N3906" s="283">
        <f t="shared" si="883"/>
        <v>4.2355603137647586</v>
      </c>
      <c r="O3906" s="283">
        <f t="shared" si="884"/>
        <v>0</v>
      </c>
      <c r="P3906" s="21">
        <f t="shared" ref="P3906:P3969" si="890">IF(G3906="cooling",IF(F3906&lt;61,0.025,(F3906^2*AX$25+F3906*AY$25+AZ$25)),0)</f>
        <v>0</v>
      </c>
      <c r="Q3906" s="21">
        <f t="shared" ref="Q3906:Q3969" si="891">VLOOKUP(C3906,BB$2:BC$25,2,FALSE)</f>
        <v>1.1649354943302594</v>
      </c>
      <c r="R3906">
        <f t="shared" ref="R3906:R3969" si="892">VLOOKUP(B3906,AS$4:AV$10,4,FALSE)</f>
        <v>0.83668510409641816</v>
      </c>
      <c r="S3906" s="296">
        <f t="shared" si="885"/>
        <v>0</v>
      </c>
      <c r="T3906" s="283">
        <f t="shared" si="886"/>
        <v>0</v>
      </c>
    </row>
    <row r="3907" spans="1:20" x14ac:dyDescent="0.25">
      <c r="A3907" s="286">
        <v>43263</v>
      </c>
      <c r="B3907" s="1">
        <f t="shared" ref="B3907:B3970" si="893">WEEKDAY(A3907,2)</f>
        <v>2</v>
      </c>
      <c r="C3907" s="285">
        <v>17</v>
      </c>
      <c r="D3907" t="s">
        <v>716</v>
      </c>
      <c r="F3907" s="16">
        <v>61</v>
      </c>
      <c r="G3907" t="str">
        <f t="shared" si="887"/>
        <v>Neither</v>
      </c>
      <c r="H3907" s="283">
        <f>IF(G3907="heating",F3907*Assumptions!M$4+Assumptions!M$7,0)</f>
        <v>0</v>
      </c>
      <c r="I3907" s="15">
        <f t="shared" si="888"/>
        <v>0.94025748850374469</v>
      </c>
      <c r="J3907" s="15">
        <f t="shared" si="889"/>
        <v>1.0199659078795975</v>
      </c>
      <c r="K3907" s="283">
        <f t="shared" ref="K3907:K3970" si="894">H3907*I3907*J3907</f>
        <v>0</v>
      </c>
      <c r="L3907" s="283">
        <f t="shared" ref="L3907:L3970" si="895">VLOOKUP(F3907,BL$2:BN$92,2,FALSE)</f>
        <v>4.3818232651749627</v>
      </c>
      <c r="M3907" s="283">
        <f t="shared" ref="M3907:M3970" si="896">IF(G3907="heating",K3907*(L3907*3.412),0)</f>
        <v>0</v>
      </c>
      <c r="N3907" s="283">
        <f t="shared" ref="N3907:N3970" si="897">VLOOKUP(F3907,BL$2:BN$92,3,FALSE)</f>
        <v>4.3585758300027857</v>
      </c>
      <c r="O3907" s="283">
        <f t="shared" ref="O3907:O3970" si="898">IF(F3907&lt;=61,IF(G3907="heating",IF(F3907&gt;=5,K3907*L3907/N3907,0),0),0)</f>
        <v>0</v>
      </c>
      <c r="P3907" s="21">
        <f t="shared" si="890"/>
        <v>0</v>
      </c>
      <c r="Q3907" s="21">
        <f t="shared" si="891"/>
        <v>1.3521540118753073</v>
      </c>
      <c r="R3907">
        <f t="shared" si="892"/>
        <v>0.83668510409641816</v>
      </c>
      <c r="S3907" s="296">
        <f t="shared" ref="S3907:S3970" si="899">P3907*Q3907*R3907</f>
        <v>0</v>
      </c>
      <c r="T3907" s="283">
        <f t="shared" ref="T3907:T3970" si="900">K3907+S3907</f>
        <v>0</v>
      </c>
    </row>
    <row r="3908" spans="1:20" x14ac:dyDescent="0.25">
      <c r="A3908" s="286">
        <v>43263</v>
      </c>
      <c r="B3908" s="1">
        <f t="shared" si="893"/>
        <v>2</v>
      </c>
      <c r="C3908" s="285">
        <v>18</v>
      </c>
      <c r="D3908" t="s">
        <v>716</v>
      </c>
      <c r="F3908" s="16">
        <v>59</v>
      </c>
      <c r="G3908" t="str">
        <f t="shared" si="887"/>
        <v>Neither</v>
      </c>
      <c r="H3908" s="283">
        <f>IF(G3908="heating",F3908*Assumptions!M$4+Assumptions!M$7,0)</f>
        <v>0</v>
      </c>
      <c r="I3908" s="15">
        <f t="shared" si="888"/>
        <v>0.98182363790757687</v>
      </c>
      <c r="J3908" s="15">
        <f t="shared" si="889"/>
        <v>1.0199659078795975</v>
      </c>
      <c r="K3908" s="283">
        <f t="shared" si="894"/>
        <v>0</v>
      </c>
      <c r="L3908" s="283">
        <f t="shared" si="895"/>
        <v>4.3182081448486933</v>
      </c>
      <c r="M3908" s="283">
        <f t="shared" si="896"/>
        <v>0</v>
      </c>
      <c r="N3908" s="283">
        <f t="shared" si="897"/>
        <v>4.2355603137647586</v>
      </c>
      <c r="O3908" s="283">
        <f t="shared" si="898"/>
        <v>0</v>
      </c>
      <c r="P3908" s="21">
        <f t="shared" si="890"/>
        <v>0</v>
      </c>
      <c r="Q3908" s="21">
        <f t="shared" si="891"/>
        <v>1.5598916921549892</v>
      </c>
      <c r="R3908">
        <f t="shared" si="892"/>
        <v>0.83668510409641816</v>
      </c>
      <c r="S3908" s="296">
        <f t="shared" si="899"/>
        <v>0</v>
      </c>
      <c r="T3908" s="283">
        <f t="shared" si="900"/>
        <v>0</v>
      </c>
    </row>
    <row r="3909" spans="1:20" x14ac:dyDescent="0.25">
      <c r="A3909" s="286">
        <v>43263</v>
      </c>
      <c r="B3909" s="1">
        <f t="shared" si="893"/>
        <v>2</v>
      </c>
      <c r="C3909" s="285">
        <v>19</v>
      </c>
      <c r="D3909" t="s">
        <v>716</v>
      </c>
      <c r="F3909" s="16">
        <v>59</v>
      </c>
      <c r="G3909" t="str">
        <f t="shared" si="887"/>
        <v>Neither</v>
      </c>
      <c r="H3909" s="283">
        <f>IF(G3909="heating",F3909*Assumptions!M$4+Assumptions!M$7,0)</f>
        <v>0</v>
      </c>
      <c r="I3909" s="15">
        <f t="shared" si="888"/>
        <v>0.98418842963438757</v>
      </c>
      <c r="J3909" s="15">
        <f t="shared" si="889"/>
        <v>1.0199659078795975</v>
      </c>
      <c r="K3909" s="283">
        <f t="shared" si="894"/>
        <v>0</v>
      </c>
      <c r="L3909" s="283">
        <f t="shared" si="895"/>
        <v>4.3182081448486933</v>
      </c>
      <c r="M3909" s="283">
        <f t="shared" si="896"/>
        <v>0</v>
      </c>
      <c r="N3909" s="283">
        <f t="shared" si="897"/>
        <v>4.2355603137647586</v>
      </c>
      <c r="O3909" s="283">
        <f t="shared" si="898"/>
        <v>0</v>
      </c>
      <c r="P3909" s="21">
        <f t="shared" si="890"/>
        <v>0</v>
      </c>
      <c r="Q3909" s="21">
        <f t="shared" si="891"/>
        <v>1.6764212681468484</v>
      </c>
      <c r="R3909">
        <f t="shared" si="892"/>
        <v>0.83668510409641816</v>
      </c>
      <c r="S3909" s="296">
        <f t="shared" si="899"/>
        <v>0</v>
      </c>
      <c r="T3909" s="283">
        <f t="shared" si="900"/>
        <v>0</v>
      </c>
    </row>
    <row r="3910" spans="1:20" x14ac:dyDescent="0.25">
      <c r="A3910" s="286">
        <v>43263</v>
      </c>
      <c r="B3910" s="1">
        <f t="shared" si="893"/>
        <v>2</v>
      </c>
      <c r="C3910" s="285">
        <v>20</v>
      </c>
      <c r="D3910" t="s">
        <v>716</v>
      </c>
      <c r="F3910" s="16">
        <v>59</v>
      </c>
      <c r="G3910" t="str">
        <f t="shared" si="887"/>
        <v>Neither</v>
      </c>
      <c r="H3910" s="283">
        <f>IF(G3910="heating",F3910*Assumptions!M$4+Assumptions!M$7,0)</f>
        <v>0</v>
      </c>
      <c r="I3910" s="15">
        <f t="shared" si="888"/>
        <v>0.97071962311712034</v>
      </c>
      <c r="J3910" s="15">
        <f t="shared" si="889"/>
        <v>1.0199659078795975</v>
      </c>
      <c r="K3910" s="283">
        <f t="shared" si="894"/>
        <v>0</v>
      </c>
      <c r="L3910" s="283">
        <f t="shared" si="895"/>
        <v>4.3182081448486933</v>
      </c>
      <c r="M3910" s="283">
        <f t="shared" si="896"/>
        <v>0</v>
      </c>
      <c r="N3910" s="283">
        <f t="shared" si="897"/>
        <v>4.2355603137647586</v>
      </c>
      <c r="O3910" s="283">
        <f t="shared" si="898"/>
        <v>0</v>
      </c>
      <c r="P3910" s="21">
        <f t="shared" si="890"/>
        <v>0</v>
      </c>
      <c r="Q3910" s="21">
        <f t="shared" si="891"/>
        <v>1.52436960139122</v>
      </c>
      <c r="R3910">
        <f t="shared" si="892"/>
        <v>0.83668510409641816</v>
      </c>
      <c r="S3910" s="296">
        <f t="shared" si="899"/>
        <v>0</v>
      </c>
      <c r="T3910" s="283">
        <f t="shared" si="900"/>
        <v>0</v>
      </c>
    </row>
    <row r="3911" spans="1:20" x14ac:dyDescent="0.25">
      <c r="A3911" s="286">
        <v>43263</v>
      </c>
      <c r="B3911" s="1">
        <f t="shared" si="893"/>
        <v>2</v>
      </c>
      <c r="C3911" s="285">
        <v>21</v>
      </c>
      <c r="D3911" t="s">
        <v>716</v>
      </c>
      <c r="F3911" s="16">
        <v>59</v>
      </c>
      <c r="G3911" t="str">
        <f t="shared" si="887"/>
        <v>Neither</v>
      </c>
      <c r="H3911" s="283">
        <f>IF(G3911="heating",F3911*Assumptions!M$4+Assumptions!M$7,0)</f>
        <v>0</v>
      </c>
      <c r="I3911" s="15">
        <f t="shared" si="888"/>
        <v>0.95751150862929935</v>
      </c>
      <c r="J3911" s="15">
        <f t="shared" si="889"/>
        <v>1.0199659078795975</v>
      </c>
      <c r="K3911" s="283">
        <f t="shared" si="894"/>
        <v>0</v>
      </c>
      <c r="L3911" s="283">
        <f t="shared" si="895"/>
        <v>4.3182081448486933</v>
      </c>
      <c r="M3911" s="283">
        <f t="shared" si="896"/>
        <v>0</v>
      </c>
      <c r="N3911" s="283">
        <f t="shared" si="897"/>
        <v>4.2355603137647586</v>
      </c>
      <c r="O3911" s="283">
        <f t="shared" si="898"/>
        <v>0</v>
      </c>
      <c r="P3911" s="21">
        <f t="shared" si="890"/>
        <v>0</v>
      </c>
      <c r="Q3911" s="21">
        <f t="shared" si="891"/>
        <v>1.4448604713749031</v>
      </c>
      <c r="R3911">
        <f t="shared" si="892"/>
        <v>0.83668510409641816</v>
      </c>
      <c r="S3911" s="296">
        <f t="shared" si="899"/>
        <v>0</v>
      </c>
      <c r="T3911" s="283">
        <f t="shared" si="900"/>
        <v>0</v>
      </c>
    </row>
    <row r="3912" spans="1:20" x14ac:dyDescent="0.25">
      <c r="A3912" s="286">
        <v>43263</v>
      </c>
      <c r="B3912" s="1">
        <f t="shared" si="893"/>
        <v>2</v>
      </c>
      <c r="C3912" s="285">
        <v>22</v>
      </c>
      <c r="D3912" t="s">
        <v>716</v>
      </c>
      <c r="F3912" s="16">
        <v>61</v>
      </c>
      <c r="G3912" t="str">
        <f t="shared" si="887"/>
        <v>Neither</v>
      </c>
      <c r="H3912" s="283">
        <f>IF(G3912="heating",F3912*Assumptions!M$4+Assumptions!M$7,0)</f>
        <v>0</v>
      </c>
      <c r="I3912" s="15">
        <f t="shared" si="888"/>
        <v>0.9426530227543114</v>
      </c>
      <c r="J3912" s="15">
        <f t="shared" si="889"/>
        <v>1.0199659078795975</v>
      </c>
      <c r="K3912" s="283">
        <f t="shared" si="894"/>
        <v>0</v>
      </c>
      <c r="L3912" s="283">
        <f t="shared" si="895"/>
        <v>4.3818232651749627</v>
      </c>
      <c r="M3912" s="283">
        <f t="shared" si="896"/>
        <v>0</v>
      </c>
      <c r="N3912" s="283">
        <f t="shared" si="897"/>
        <v>4.3585758300027857</v>
      </c>
      <c r="O3912" s="283">
        <f t="shared" si="898"/>
        <v>0</v>
      </c>
      <c r="P3912" s="21">
        <f t="shared" si="890"/>
        <v>0</v>
      </c>
      <c r="Q3912" s="21">
        <f t="shared" si="891"/>
        <v>1.2427137171080138</v>
      </c>
      <c r="R3912">
        <f t="shared" si="892"/>
        <v>0.83668510409641816</v>
      </c>
      <c r="S3912" s="296">
        <f t="shared" si="899"/>
        <v>0</v>
      </c>
      <c r="T3912" s="283">
        <f t="shared" si="900"/>
        <v>0</v>
      </c>
    </row>
    <row r="3913" spans="1:20" x14ac:dyDescent="0.25">
      <c r="A3913" s="286">
        <v>43263</v>
      </c>
      <c r="B3913" s="1">
        <f t="shared" si="893"/>
        <v>2</v>
      </c>
      <c r="C3913" s="285">
        <v>23</v>
      </c>
      <c r="D3913" t="s">
        <v>715</v>
      </c>
      <c r="F3913" s="16">
        <v>59</v>
      </c>
      <c r="G3913" t="str">
        <f t="shared" si="887"/>
        <v>Neither</v>
      </c>
      <c r="H3913" s="283">
        <f>IF(G3913="heating",F3913*Assumptions!M$4+Assumptions!M$7,0)</f>
        <v>0</v>
      </c>
      <c r="I3913" s="15">
        <f t="shared" si="888"/>
        <v>0.94450710149963013</v>
      </c>
      <c r="J3913" s="15">
        <f t="shared" si="889"/>
        <v>1.0199659078795975</v>
      </c>
      <c r="K3913" s="283">
        <f t="shared" si="894"/>
        <v>0</v>
      </c>
      <c r="L3913" s="283">
        <f t="shared" si="895"/>
        <v>4.3182081448486933</v>
      </c>
      <c r="M3913" s="283">
        <f t="shared" si="896"/>
        <v>0</v>
      </c>
      <c r="N3913" s="283">
        <f t="shared" si="897"/>
        <v>4.2355603137647586</v>
      </c>
      <c r="O3913" s="283">
        <f t="shared" si="898"/>
        <v>0</v>
      </c>
      <c r="P3913" s="21">
        <f t="shared" si="890"/>
        <v>0</v>
      </c>
      <c r="Q3913" s="21">
        <f t="shared" si="891"/>
        <v>1.0297519246597011</v>
      </c>
      <c r="R3913">
        <f t="shared" si="892"/>
        <v>0.83668510409641816</v>
      </c>
      <c r="S3913" s="296">
        <f t="shared" si="899"/>
        <v>0</v>
      </c>
      <c r="T3913" s="283">
        <f t="shared" si="900"/>
        <v>0</v>
      </c>
    </row>
    <row r="3914" spans="1:20" x14ac:dyDescent="0.25">
      <c r="A3914" s="286">
        <v>43264</v>
      </c>
      <c r="B3914" s="1">
        <f t="shared" si="893"/>
        <v>3</v>
      </c>
      <c r="C3914" s="285">
        <v>0</v>
      </c>
      <c r="D3914" t="s">
        <v>715</v>
      </c>
      <c r="F3914" s="16">
        <v>61</v>
      </c>
      <c r="G3914" t="str">
        <f t="shared" si="887"/>
        <v>Cooling</v>
      </c>
      <c r="H3914" s="283">
        <f>IF(G3914="heating",F3914*Assumptions!M$4+Assumptions!M$7,0)</f>
        <v>0</v>
      </c>
      <c r="I3914" s="15">
        <f t="shared" si="888"/>
        <v>0.97481507806017154</v>
      </c>
      <c r="J3914" s="15">
        <f t="shared" si="889"/>
        <v>1.0263036171733995</v>
      </c>
      <c r="K3914" s="283">
        <f t="shared" si="894"/>
        <v>0</v>
      </c>
      <c r="L3914" s="283">
        <f t="shared" si="895"/>
        <v>4.3818232651749627</v>
      </c>
      <c r="M3914" s="283">
        <f t="shared" si="896"/>
        <v>0</v>
      </c>
      <c r="N3914" s="283">
        <f t="shared" si="897"/>
        <v>4.3585758300027857</v>
      </c>
      <c r="O3914" s="283">
        <f t="shared" si="898"/>
        <v>0</v>
      </c>
      <c r="P3914" s="21">
        <f t="shared" si="890"/>
        <v>4.5164594084734722E-2</v>
      </c>
      <c r="Q3914" s="21">
        <f t="shared" si="891"/>
        <v>0.90668853391740301</v>
      </c>
      <c r="R3914">
        <f t="shared" si="892"/>
        <v>0.9421089825381942</v>
      </c>
      <c r="S3914" s="296">
        <f t="shared" si="899"/>
        <v>3.8579569717985443E-2</v>
      </c>
      <c r="T3914" s="283">
        <f t="shared" si="900"/>
        <v>3.8579569717985443E-2</v>
      </c>
    </row>
    <row r="3915" spans="1:20" x14ac:dyDescent="0.25">
      <c r="A3915" s="286">
        <v>43264</v>
      </c>
      <c r="B3915" s="1">
        <f t="shared" si="893"/>
        <v>3</v>
      </c>
      <c r="C3915" s="285">
        <v>1</v>
      </c>
      <c r="D3915" t="s">
        <v>715</v>
      </c>
      <c r="F3915" s="16">
        <v>61</v>
      </c>
      <c r="G3915" t="str">
        <f t="shared" si="887"/>
        <v>Cooling</v>
      </c>
      <c r="H3915" s="283">
        <f>IF(G3915="heating",F3915*Assumptions!M$4+Assumptions!M$7,0)</f>
        <v>0</v>
      </c>
      <c r="I3915" s="15">
        <f t="shared" si="888"/>
        <v>1.012242869806885</v>
      </c>
      <c r="J3915" s="15">
        <f t="shared" si="889"/>
        <v>1.0263036171733995</v>
      </c>
      <c r="K3915" s="283">
        <f t="shared" si="894"/>
        <v>0</v>
      </c>
      <c r="L3915" s="283">
        <f t="shared" si="895"/>
        <v>4.3818232651749627</v>
      </c>
      <c r="M3915" s="283">
        <f t="shared" si="896"/>
        <v>0</v>
      </c>
      <c r="N3915" s="283">
        <f t="shared" si="897"/>
        <v>4.3585758300027857</v>
      </c>
      <c r="O3915" s="283">
        <f t="shared" si="898"/>
        <v>0</v>
      </c>
      <c r="P3915" s="21">
        <f t="shared" si="890"/>
        <v>4.5164594084734722E-2</v>
      </c>
      <c r="Q3915" s="21">
        <f t="shared" si="891"/>
        <v>0.81803459285312596</v>
      </c>
      <c r="R3915">
        <f t="shared" si="892"/>
        <v>0.9421089825381942</v>
      </c>
      <c r="S3915" s="296">
        <f t="shared" si="899"/>
        <v>3.4807347204829649E-2</v>
      </c>
      <c r="T3915" s="283">
        <f t="shared" si="900"/>
        <v>3.4807347204829649E-2</v>
      </c>
    </row>
    <row r="3916" spans="1:20" x14ac:dyDescent="0.25">
      <c r="A3916" s="286">
        <v>43264</v>
      </c>
      <c r="B3916" s="1">
        <f t="shared" si="893"/>
        <v>3</v>
      </c>
      <c r="C3916" s="285">
        <v>2</v>
      </c>
      <c r="D3916" t="s">
        <v>715</v>
      </c>
      <c r="F3916" s="16">
        <v>61</v>
      </c>
      <c r="G3916" t="str">
        <f t="shared" si="887"/>
        <v>Cooling</v>
      </c>
      <c r="H3916" s="283">
        <f>IF(G3916="heating",F3916*Assumptions!M$4+Assumptions!M$7,0)</f>
        <v>0</v>
      </c>
      <c r="I3916" s="15">
        <f t="shared" si="888"/>
        <v>1.0509704703585963</v>
      </c>
      <c r="J3916" s="15">
        <f t="shared" si="889"/>
        <v>1.0263036171733995</v>
      </c>
      <c r="K3916" s="283">
        <f t="shared" si="894"/>
        <v>0</v>
      </c>
      <c r="L3916" s="283">
        <f t="shared" si="895"/>
        <v>4.3818232651749627</v>
      </c>
      <c r="M3916" s="283">
        <f t="shared" si="896"/>
        <v>0</v>
      </c>
      <c r="N3916" s="283">
        <f t="shared" si="897"/>
        <v>4.3585758300027857</v>
      </c>
      <c r="O3916" s="283">
        <f t="shared" si="898"/>
        <v>0</v>
      </c>
      <c r="P3916" s="21">
        <f t="shared" si="890"/>
        <v>4.5164594084734722E-2</v>
      </c>
      <c r="Q3916" s="21">
        <f t="shared" si="891"/>
        <v>0.74507607494346417</v>
      </c>
      <c r="R3916">
        <f t="shared" si="892"/>
        <v>0.9421089825381942</v>
      </c>
      <c r="S3916" s="296">
        <f t="shared" si="899"/>
        <v>3.170296447258579E-2</v>
      </c>
      <c r="T3916" s="283">
        <f t="shared" si="900"/>
        <v>3.170296447258579E-2</v>
      </c>
    </row>
    <row r="3917" spans="1:20" x14ac:dyDescent="0.25">
      <c r="A3917" s="286">
        <v>43264</v>
      </c>
      <c r="B3917" s="1">
        <f t="shared" si="893"/>
        <v>3</v>
      </c>
      <c r="C3917" s="285">
        <v>3</v>
      </c>
      <c r="D3917" t="s">
        <v>715</v>
      </c>
      <c r="F3917" s="16">
        <v>59</v>
      </c>
      <c r="G3917" t="str">
        <f t="shared" si="887"/>
        <v>Cooling</v>
      </c>
      <c r="H3917" s="283">
        <f>IF(G3917="heating",F3917*Assumptions!M$4+Assumptions!M$7,0)</f>
        <v>0</v>
      </c>
      <c r="I3917" s="15">
        <f t="shared" si="888"/>
        <v>1.0924036124451033</v>
      </c>
      <c r="J3917" s="15">
        <f t="shared" si="889"/>
        <v>1.0263036171733995</v>
      </c>
      <c r="K3917" s="283">
        <f t="shared" si="894"/>
        <v>0</v>
      </c>
      <c r="L3917" s="283">
        <f t="shared" si="895"/>
        <v>4.3182081448486933</v>
      </c>
      <c r="M3917" s="283">
        <f t="shared" si="896"/>
        <v>0</v>
      </c>
      <c r="N3917" s="283">
        <f t="shared" si="897"/>
        <v>4.2355603137647586</v>
      </c>
      <c r="O3917" s="283">
        <f t="shared" si="898"/>
        <v>0</v>
      </c>
      <c r="P3917" s="21">
        <f t="shared" si="890"/>
        <v>2.5000000000000001E-2</v>
      </c>
      <c r="Q3917" s="21">
        <f t="shared" si="891"/>
        <v>0.69158980876382303</v>
      </c>
      <c r="R3917">
        <f t="shared" si="892"/>
        <v>0.9421089825381942</v>
      </c>
      <c r="S3917" s="296">
        <f t="shared" si="899"/>
        <v>1.6288824276706741E-2</v>
      </c>
      <c r="T3917" s="283">
        <f t="shared" si="900"/>
        <v>1.6288824276706741E-2</v>
      </c>
    </row>
    <row r="3918" spans="1:20" x14ac:dyDescent="0.25">
      <c r="A3918" s="286">
        <v>43264</v>
      </c>
      <c r="B3918" s="1">
        <f t="shared" si="893"/>
        <v>3</v>
      </c>
      <c r="C3918" s="285">
        <v>4</v>
      </c>
      <c r="D3918" t="s">
        <v>715</v>
      </c>
      <c r="F3918" s="16">
        <v>59</v>
      </c>
      <c r="G3918" t="str">
        <f t="shared" si="887"/>
        <v>Cooling</v>
      </c>
      <c r="H3918" s="283">
        <f>IF(G3918="heating",F3918*Assumptions!M$4+Assumptions!M$7,0)</f>
        <v>0</v>
      </c>
      <c r="I3918" s="15">
        <f t="shared" si="888"/>
        <v>1.1348296917927807</v>
      </c>
      <c r="J3918" s="15">
        <f t="shared" si="889"/>
        <v>1.0263036171733995</v>
      </c>
      <c r="K3918" s="283">
        <f t="shared" si="894"/>
        <v>0</v>
      </c>
      <c r="L3918" s="283">
        <f t="shared" si="895"/>
        <v>4.3182081448486933</v>
      </c>
      <c r="M3918" s="283">
        <f t="shared" si="896"/>
        <v>0</v>
      </c>
      <c r="N3918" s="283">
        <f t="shared" si="897"/>
        <v>4.2355603137647586</v>
      </c>
      <c r="O3918" s="283">
        <f t="shared" si="898"/>
        <v>0</v>
      </c>
      <c r="P3918" s="21">
        <f t="shared" si="890"/>
        <v>2.5000000000000001E-2</v>
      </c>
      <c r="Q3918" s="21">
        <f t="shared" si="891"/>
        <v>0.6473875548762833</v>
      </c>
      <c r="R3918">
        <f t="shared" si="892"/>
        <v>0.9421089825381942</v>
      </c>
      <c r="S3918" s="296">
        <f t="shared" si="899"/>
        <v>1.5247740765809616E-2</v>
      </c>
      <c r="T3918" s="283">
        <f t="shared" si="900"/>
        <v>1.5247740765809616E-2</v>
      </c>
    </row>
    <row r="3919" spans="1:20" x14ac:dyDescent="0.25">
      <c r="A3919" s="286">
        <v>43264</v>
      </c>
      <c r="B3919" s="1">
        <f t="shared" si="893"/>
        <v>3</v>
      </c>
      <c r="C3919" s="285">
        <v>5</v>
      </c>
      <c r="D3919" t="s">
        <v>715</v>
      </c>
      <c r="F3919" s="16">
        <v>61</v>
      </c>
      <c r="G3919" t="str">
        <f t="shared" si="887"/>
        <v>Cooling</v>
      </c>
      <c r="H3919" s="283">
        <f>IF(G3919="heating",F3919*Assumptions!M$4+Assumptions!M$7,0)</f>
        <v>0</v>
      </c>
      <c r="I3919" s="15">
        <f t="shared" si="888"/>
        <v>1.1635558681477385</v>
      </c>
      <c r="J3919" s="15">
        <f t="shared" si="889"/>
        <v>1.0263036171733995</v>
      </c>
      <c r="K3919" s="283">
        <f t="shared" si="894"/>
        <v>0</v>
      </c>
      <c r="L3919" s="283">
        <f t="shared" si="895"/>
        <v>4.3818232651749627</v>
      </c>
      <c r="M3919" s="283">
        <f t="shared" si="896"/>
        <v>0</v>
      </c>
      <c r="N3919" s="283">
        <f t="shared" si="897"/>
        <v>4.3585758300027857</v>
      </c>
      <c r="O3919" s="283">
        <f t="shared" si="898"/>
        <v>0</v>
      </c>
      <c r="P3919" s="21">
        <f t="shared" si="890"/>
        <v>4.5164594084734722E-2</v>
      </c>
      <c r="Q3919" s="21">
        <f t="shared" si="891"/>
        <v>0.72139578924615555</v>
      </c>
      <c r="R3919">
        <f t="shared" si="892"/>
        <v>0.9421089825381942</v>
      </c>
      <c r="S3919" s="296">
        <f t="shared" si="899"/>
        <v>3.0695369031785436E-2</v>
      </c>
      <c r="T3919" s="283">
        <f t="shared" si="900"/>
        <v>3.0695369031785436E-2</v>
      </c>
    </row>
    <row r="3920" spans="1:20" x14ac:dyDescent="0.25">
      <c r="A3920" s="286">
        <v>43264</v>
      </c>
      <c r="B3920" s="1">
        <f t="shared" si="893"/>
        <v>3</v>
      </c>
      <c r="C3920" s="285">
        <v>6</v>
      </c>
      <c r="D3920" t="s">
        <v>715</v>
      </c>
      <c r="F3920" s="16">
        <v>61</v>
      </c>
      <c r="G3920" t="str">
        <f t="shared" si="887"/>
        <v>Cooling</v>
      </c>
      <c r="H3920" s="283">
        <f>IF(G3920="heating",F3920*Assumptions!M$4+Assumptions!M$7,0)</f>
        <v>0</v>
      </c>
      <c r="I3920" s="15">
        <f t="shared" si="888"/>
        <v>1.2083911162615524</v>
      </c>
      <c r="J3920" s="15">
        <f t="shared" si="889"/>
        <v>1.0263036171733995</v>
      </c>
      <c r="K3920" s="283">
        <f t="shared" si="894"/>
        <v>0</v>
      </c>
      <c r="L3920" s="283">
        <f t="shared" si="895"/>
        <v>4.3818232651749627</v>
      </c>
      <c r="M3920" s="283">
        <f t="shared" si="896"/>
        <v>0</v>
      </c>
      <c r="N3920" s="283">
        <f t="shared" si="897"/>
        <v>4.3585758300027857</v>
      </c>
      <c r="O3920" s="283">
        <f t="shared" si="898"/>
        <v>0</v>
      </c>
      <c r="P3920" s="21">
        <f t="shared" si="890"/>
        <v>4.5164594084734722E-2</v>
      </c>
      <c r="Q3920" s="21">
        <f t="shared" si="891"/>
        <v>0.87787080972652631</v>
      </c>
      <c r="R3920">
        <f t="shared" si="892"/>
        <v>0.9421089825381942</v>
      </c>
      <c r="S3920" s="296">
        <f t="shared" si="899"/>
        <v>3.7353376424537572E-2</v>
      </c>
      <c r="T3920" s="283">
        <f t="shared" si="900"/>
        <v>3.7353376424537572E-2</v>
      </c>
    </row>
    <row r="3921" spans="1:20" x14ac:dyDescent="0.25">
      <c r="A3921" s="286">
        <v>43264</v>
      </c>
      <c r="B3921" s="1">
        <f t="shared" si="893"/>
        <v>3</v>
      </c>
      <c r="C3921" s="285">
        <v>7</v>
      </c>
      <c r="D3921" t="s">
        <v>716</v>
      </c>
      <c r="F3921" s="16">
        <v>61</v>
      </c>
      <c r="G3921" t="str">
        <f t="shared" si="887"/>
        <v>Cooling</v>
      </c>
      <c r="H3921" s="283">
        <f>IF(G3921="heating",F3921*Assumptions!M$4+Assumptions!M$7,0)</f>
        <v>0</v>
      </c>
      <c r="I3921" s="15">
        <f t="shared" si="888"/>
        <v>1.1637425769249583</v>
      </c>
      <c r="J3921" s="15">
        <f t="shared" si="889"/>
        <v>1.0263036171733995</v>
      </c>
      <c r="K3921" s="283">
        <f t="shared" si="894"/>
        <v>0</v>
      </c>
      <c r="L3921" s="283">
        <f t="shared" si="895"/>
        <v>4.3818232651749627</v>
      </c>
      <c r="M3921" s="283">
        <f t="shared" si="896"/>
        <v>0</v>
      </c>
      <c r="N3921" s="283">
        <f t="shared" si="897"/>
        <v>4.3585758300027857</v>
      </c>
      <c r="O3921" s="283">
        <f t="shared" si="898"/>
        <v>0</v>
      </c>
      <c r="P3921" s="21">
        <f t="shared" si="890"/>
        <v>4.5164594084734722E-2</v>
      </c>
      <c r="Q3921" s="21">
        <f t="shared" si="891"/>
        <v>0.97331382064367777</v>
      </c>
      <c r="R3921">
        <f t="shared" si="892"/>
        <v>0.9421089825381942</v>
      </c>
      <c r="S3921" s="296">
        <f t="shared" si="899"/>
        <v>4.1414473654766942E-2</v>
      </c>
      <c r="T3921" s="283">
        <f t="shared" si="900"/>
        <v>4.1414473654766942E-2</v>
      </c>
    </row>
    <row r="3922" spans="1:20" x14ac:dyDescent="0.25">
      <c r="A3922" s="286">
        <v>43264</v>
      </c>
      <c r="B3922" s="1">
        <f t="shared" si="893"/>
        <v>3</v>
      </c>
      <c r="C3922" s="285">
        <v>8</v>
      </c>
      <c r="D3922" t="s">
        <v>716</v>
      </c>
      <c r="F3922" s="16">
        <v>61</v>
      </c>
      <c r="G3922" t="str">
        <f t="shared" si="887"/>
        <v>Cooling</v>
      </c>
      <c r="H3922" s="283">
        <f>IF(G3922="heating",F3922*Assumptions!M$4+Assumptions!M$7,0)</f>
        <v>0</v>
      </c>
      <c r="I3922" s="15">
        <f t="shared" si="888"/>
        <v>1.094193721037565</v>
      </c>
      <c r="J3922" s="15">
        <f t="shared" si="889"/>
        <v>1.0263036171733995</v>
      </c>
      <c r="K3922" s="283">
        <f t="shared" si="894"/>
        <v>0</v>
      </c>
      <c r="L3922" s="283">
        <f t="shared" si="895"/>
        <v>4.3818232651749627</v>
      </c>
      <c r="M3922" s="283">
        <f t="shared" si="896"/>
        <v>0</v>
      </c>
      <c r="N3922" s="283">
        <f t="shared" si="897"/>
        <v>4.3585758300027857</v>
      </c>
      <c r="O3922" s="283">
        <f t="shared" si="898"/>
        <v>0</v>
      </c>
      <c r="P3922" s="21">
        <f t="shared" si="890"/>
        <v>4.5164594084734722E-2</v>
      </c>
      <c r="Q3922" s="21">
        <f t="shared" si="891"/>
        <v>0.94940007506179924</v>
      </c>
      <c r="R3922">
        <f t="shared" si="892"/>
        <v>0.9421089825381942</v>
      </c>
      <c r="S3922" s="296">
        <f t="shared" si="899"/>
        <v>4.039694450293331E-2</v>
      </c>
      <c r="T3922" s="283">
        <f t="shared" si="900"/>
        <v>4.039694450293331E-2</v>
      </c>
    </row>
    <row r="3923" spans="1:20" x14ac:dyDescent="0.25">
      <c r="A3923" s="286">
        <v>43264</v>
      </c>
      <c r="B3923" s="1">
        <f t="shared" si="893"/>
        <v>3</v>
      </c>
      <c r="C3923" s="285">
        <v>9</v>
      </c>
      <c r="D3923" t="s">
        <v>716</v>
      </c>
      <c r="F3923" s="16">
        <v>63</v>
      </c>
      <c r="G3923" t="str">
        <f t="shared" si="887"/>
        <v>Cooling</v>
      </c>
      <c r="H3923" s="283">
        <f>IF(G3923="heating",F3923*Assumptions!M$4+Assumptions!M$7,0)</f>
        <v>0</v>
      </c>
      <c r="I3923" s="15">
        <f t="shared" si="888"/>
        <v>1.0343009000871222</v>
      </c>
      <c r="J3923" s="15">
        <f t="shared" si="889"/>
        <v>1.0263036171733995</v>
      </c>
      <c r="K3923" s="283">
        <f t="shared" si="894"/>
        <v>0</v>
      </c>
      <c r="L3923" s="283">
        <f t="shared" si="895"/>
        <v>4.3818232651749627</v>
      </c>
      <c r="M3923" s="283">
        <f t="shared" si="896"/>
        <v>0</v>
      </c>
      <c r="N3923" s="283">
        <f t="shared" si="897"/>
        <v>4.3585758300027857</v>
      </c>
      <c r="O3923" s="283">
        <f t="shared" si="898"/>
        <v>0</v>
      </c>
      <c r="P3923" s="21">
        <f t="shared" si="890"/>
        <v>3.9789369881031433E-2</v>
      </c>
      <c r="Q3923" s="21">
        <f t="shared" si="891"/>
        <v>0.8408485371888097</v>
      </c>
      <c r="R3923">
        <f t="shared" si="892"/>
        <v>0.9421089825381942</v>
      </c>
      <c r="S3923" s="296">
        <f t="shared" si="899"/>
        <v>3.1519983330072665E-2</v>
      </c>
      <c r="T3923" s="283">
        <f t="shared" si="900"/>
        <v>3.1519983330072665E-2</v>
      </c>
    </row>
    <row r="3924" spans="1:20" x14ac:dyDescent="0.25">
      <c r="A3924" s="286">
        <v>43264</v>
      </c>
      <c r="B3924" s="1">
        <f t="shared" si="893"/>
        <v>3</v>
      </c>
      <c r="C3924" s="285">
        <v>10</v>
      </c>
      <c r="D3924" t="s">
        <v>716</v>
      </c>
      <c r="F3924" s="16">
        <v>63</v>
      </c>
      <c r="G3924" t="str">
        <f t="shared" si="887"/>
        <v>Cooling</v>
      </c>
      <c r="H3924" s="283">
        <f>IF(G3924="heating",F3924*Assumptions!M$4+Assumptions!M$7,0)</f>
        <v>0</v>
      </c>
      <c r="I3924" s="15">
        <f t="shared" si="888"/>
        <v>0.98112329028689171</v>
      </c>
      <c r="J3924" s="15">
        <f t="shared" si="889"/>
        <v>1.0263036171733995</v>
      </c>
      <c r="K3924" s="283">
        <f t="shared" si="894"/>
        <v>0</v>
      </c>
      <c r="L3924" s="283">
        <f t="shared" si="895"/>
        <v>4.3818232651749627</v>
      </c>
      <c r="M3924" s="283">
        <f t="shared" si="896"/>
        <v>0</v>
      </c>
      <c r="N3924" s="283">
        <f t="shared" si="897"/>
        <v>4.3585758300027857</v>
      </c>
      <c r="O3924" s="283">
        <f t="shared" si="898"/>
        <v>0</v>
      </c>
      <c r="P3924" s="21">
        <f t="shared" si="890"/>
        <v>3.9789369881031433E-2</v>
      </c>
      <c r="Q3924" s="21">
        <f t="shared" si="891"/>
        <v>0.74504051125983206</v>
      </c>
      <c r="R3924">
        <f t="shared" si="892"/>
        <v>0.9421089825381942</v>
      </c>
      <c r="S3924" s="296">
        <f t="shared" si="899"/>
        <v>2.7928531068926083E-2</v>
      </c>
      <c r="T3924" s="283">
        <f t="shared" si="900"/>
        <v>2.7928531068926083E-2</v>
      </c>
    </row>
    <row r="3925" spans="1:20" x14ac:dyDescent="0.25">
      <c r="A3925" s="286">
        <v>43264</v>
      </c>
      <c r="B3925" s="1">
        <f t="shared" si="893"/>
        <v>3</v>
      </c>
      <c r="C3925" s="285">
        <v>11</v>
      </c>
      <c r="D3925" t="s">
        <v>716</v>
      </c>
      <c r="F3925" s="16">
        <v>64</v>
      </c>
      <c r="G3925" t="str">
        <f t="shared" si="887"/>
        <v>Cooling</v>
      </c>
      <c r="H3925" s="283">
        <f>IF(G3925="heating",F3925*Assumptions!M$4+Assumptions!M$7,0)</f>
        <v>0</v>
      </c>
      <c r="I3925" s="15">
        <f t="shared" si="888"/>
        <v>0.94956163997961163</v>
      </c>
      <c r="J3925" s="15">
        <f t="shared" si="889"/>
        <v>1.0263036171733995</v>
      </c>
      <c r="K3925" s="283">
        <f t="shared" si="894"/>
        <v>0</v>
      </c>
      <c r="L3925" s="283">
        <f t="shared" si="895"/>
        <v>4.3818232651749627</v>
      </c>
      <c r="M3925" s="283">
        <f t="shared" si="896"/>
        <v>0</v>
      </c>
      <c r="N3925" s="283">
        <f t="shared" si="897"/>
        <v>4.3585758300027857</v>
      </c>
      <c r="O3925" s="283">
        <f t="shared" si="898"/>
        <v>0</v>
      </c>
      <c r="P3925" s="21">
        <f t="shared" si="890"/>
        <v>3.8036447069942136E-2</v>
      </c>
      <c r="Q3925" s="21">
        <f t="shared" si="891"/>
        <v>0.72850690893675296</v>
      </c>
      <c r="R3925">
        <f t="shared" si="892"/>
        <v>0.9421089825381942</v>
      </c>
      <c r="S3925" s="296">
        <f t="shared" si="899"/>
        <v>2.6105665127827207E-2</v>
      </c>
      <c r="T3925" s="283">
        <f t="shared" si="900"/>
        <v>2.6105665127827207E-2</v>
      </c>
    </row>
    <row r="3926" spans="1:20" x14ac:dyDescent="0.25">
      <c r="A3926" s="286">
        <v>43264</v>
      </c>
      <c r="B3926" s="1">
        <f t="shared" si="893"/>
        <v>3</v>
      </c>
      <c r="C3926" s="285">
        <v>12</v>
      </c>
      <c r="D3926" t="s">
        <v>716</v>
      </c>
      <c r="F3926" s="16">
        <v>64</v>
      </c>
      <c r="G3926" t="str">
        <f t="shared" si="887"/>
        <v>Cooling</v>
      </c>
      <c r="H3926" s="283">
        <f>IF(G3926="heating",F3926*Assumptions!M$4+Assumptions!M$7,0)</f>
        <v>0</v>
      </c>
      <c r="I3926" s="15">
        <f t="shared" si="888"/>
        <v>0.91648403420261149</v>
      </c>
      <c r="J3926" s="15">
        <f t="shared" si="889"/>
        <v>1.0263036171733995</v>
      </c>
      <c r="K3926" s="283">
        <f t="shared" si="894"/>
        <v>0</v>
      </c>
      <c r="L3926" s="283">
        <f t="shared" si="895"/>
        <v>4.3818232651749627</v>
      </c>
      <c r="M3926" s="283">
        <f t="shared" si="896"/>
        <v>0</v>
      </c>
      <c r="N3926" s="283">
        <f t="shared" si="897"/>
        <v>4.3585758300027857</v>
      </c>
      <c r="O3926" s="283">
        <f t="shared" si="898"/>
        <v>0</v>
      </c>
      <c r="P3926" s="21">
        <f t="shared" si="890"/>
        <v>3.8036447069942136E-2</v>
      </c>
      <c r="Q3926" s="21">
        <f t="shared" si="891"/>
        <v>0.75910815787401487</v>
      </c>
      <c r="R3926">
        <f t="shared" si="892"/>
        <v>0.9421089825381942</v>
      </c>
      <c r="S3926" s="296">
        <f t="shared" si="899"/>
        <v>2.7202244923364594E-2</v>
      </c>
      <c r="T3926" s="283">
        <f t="shared" si="900"/>
        <v>2.7202244923364594E-2</v>
      </c>
    </row>
    <row r="3927" spans="1:20" x14ac:dyDescent="0.25">
      <c r="A3927" s="286">
        <v>43264</v>
      </c>
      <c r="B3927" s="1">
        <f t="shared" si="893"/>
        <v>3</v>
      </c>
      <c r="C3927" s="285">
        <v>13</v>
      </c>
      <c r="D3927" t="s">
        <v>716</v>
      </c>
      <c r="E3927" t="s">
        <v>704</v>
      </c>
      <c r="F3927" s="16">
        <v>64</v>
      </c>
      <c r="G3927" t="str">
        <f t="shared" si="887"/>
        <v>Cooling</v>
      </c>
      <c r="H3927" s="283">
        <f>IF(G3927="heating",F3927*Assumptions!M$4+Assumptions!M$7,0)</f>
        <v>0</v>
      </c>
      <c r="I3927" s="15">
        <f t="shared" si="888"/>
        <v>0.90040206880052787</v>
      </c>
      <c r="J3927" s="15">
        <f t="shared" si="889"/>
        <v>1.0263036171733995</v>
      </c>
      <c r="K3927" s="283">
        <f t="shared" si="894"/>
        <v>0</v>
      </c>
      <c r="L3927" s="283">
        <f t="shared" si="895"/>
        <v>4.3818232651749627</v>
      </c>
      <c r="M3927" s="283">
        <f t="shared" si="896"/>
        <v>0</v>
      </c>
      <c r="N3927" s="283">
        <f t="shared" si="897"/>
        <v>4.3585758300027857</v>
      </c>
      <c r="O3927" s="283">
        <f t="shared" si="898"/>
        <v>0</v>
      </c>
      <c r="P3927" s="21">
        <f t="shared" si="890"/>
        <v>3.8036447069942136E-2</v>
      </c>
      <c r="Q3927" s="21">
        <f t="shared" si="891"/>
        <v>0.79115902007799765</v>
      </c>
      <c r="R3927">
        <f t="shared" si="892"/>
        <v>0.9421089825381942</v>
      </c>
      <c r="S3927" s="296">
        <f t="shared" si="899"/>
        <v>2.8350770854266846E-2</v>
      </c>
      <c r="T3927" s="283">
        <f t="shared" si="900"/>
        <v>2.8350770854266846E-2</v>
      </c>
    </row>
    <row r="3928" spans="1:20" x14ac:dyDescent="0.25">
      <c r="A3928" s="286">
        <v>43264</v>
      </c>
      <c r="B3928" s="1">
        <f t="shared" si="893"/>
        <v>3</v>
      </c>
      <c r="C3928" s="285">
        <v>14</v>
      </c>
      <c r="D3928" t="s">
        <v>716</v>
      </c>
      <c r="E3928" t="s">
        <v>704</v>
      </c>
      <c r="F3928" s="16">
        <v>64</v>
      </c>
      <c r="G3928" t="str">
        <f t="shared" si="887"/>
        <v>Cooling</v>
      </c>
      <c r="H3928" s="283">
        <f>IF(G3928="heating",F3928*Assumptions!M$4+Assumptions!M$7,0)</f>
        <v>0</v>
      </c>
      <c r="I3928" s="15">
        <f t="shared" si="888"/>
        <v>0.86032894500746537</v>
      </c>
      <c r="J3928" s="15">
        <f t="shared" si="889"/>
        <v>1.0263036171733995</v>
      </c>
      <c r="K3928" s="283">
        <f t="shared" si="894"/>
        <v>0</v>
      </c>
      <c r="L3928" s="283">
        <f t="shared" si="895"/>
        <v>4.3818232651749627</v>
      </c>
      <c r="M3928" s="283">
        <f t="shared" si="896"/>
        <v>0</v>
      </c>
      <c r="N3928" s="283">
        <f t="shared" si="897"/>
        <v>4.3585758300027857</v>
      </c>
      <c r="O3928" s="283">
        <f t="shared" si="898"/>
        <v>0</v>
      </c>
      <c r="P3928" s="21">
        <f t="shared" si="890"/>
        <v>3.8036447069942136E-2</v>
      </c>
      <c r="Q3928" s="21">
        <f t="shared" si="891"/>
        <v>0.84355555031342389</v>
      </c>
      <c r="R3928">
        <f t="shared" si="892"/>
        <v>0.9421089825381942</v>
      </c>
      <c r="S3928" s="296">
        <f t="shared" si="899"/>
        <v>3.0228373187760792E-2</v>
      </c>
      <c r="T3928" s="283">
        <f t="shared" si="900"/>
        <v>3.0228373187760792E-2</v>
      </c>
    </row>
    <row r="3929" spans="1:20" x14ac:dyDescent="0.25">
      <c r="A3929" s="286">
        <v>43264</v>
      </c>
      <c r="B3929" s="1">
        <f t="shared" si="893"/>
        <v>3</v>
      </c>
      <c r="C3929" s="285">
        <v>15</v>
      </c>
      <c r="D3929" t="s">
        <v>716</v>
      </c>
      <c r="E3929" t="s">
        <v>704</v>
      </c>
      <c r="F3929" s="16">
        <v>64</v>
      </c>
      <c r="G3929" t="str">
        <f t="shared" si="887"/>
        <v>Cooling</v>
      </c>
      <c r="H3929" s="283">
        <f>IF(G3929="heating",F3929*Assumptions!M$4+Assumptions!M$7,0)</f>
        <v>0</v>
      </c>
      <c r="I3929" s="15">
        <f t="shared" si="888"/>
        <v>0.85754515037175039</v>
      </c>
      <c r="J3929" s="15">
        <f t="shared" si="889"/>
        <v>1.0263036171733995</v>
      </c>
      <c r="K3929" s="283">
        <f t="shared" si="894"/>
        <v>0</v>
      </c>
      <c r="L3929" s="283">
        <f t="shared" si="895"/>
        <v>4.3818232651749627</v>
      </c>
      <c r="M3929" s="283">
        <f t="shared" si="896"/>
        <v>0</v>
      </c>
      <c r="N3929" s="283">
        <f t="shared" si="897"/>
        <v>4.3585758300027857</v>
      </c>
      <c r="O3929" s="283">
        <f t="shared" si="898"/>
        <v>0</v>
      </c>
      <c r="P3929" s="21">
        <f t="shared" si="890"/>
        <v>3.8036447069942136E-2</v>
      </c>
      <c r="Q3929" s="21">
        <f t="shared" si="891"/>
        <v>0.96592607327566882</v>
      </c>
      <c r="R3929">
        <f t="shared" si="892"/>
        <v>0.9421089825381942</v>
      </c>
      <c r="S3929" s="296">
        <f t="shared" si="899"/>
        <v>3.4613457055574601E-2</v>
      </c>
      <c r="T3929" s="283">
        <f t="shared" si="900"/>
        <v>3.4613457055574601E-2</v>
      </c>
    </row>
    <row r="3930" spans="1:20" x14ac:dyDescent="0.25">
      <c r="A3930" s="286">
        <v>43264</v>
      </c>
      <c r="B3930" s="1">
        <f t="shared" si="893"/>
        <v>3</v>
      </c>
      <c r="C3930" s="285">
        <v>16</v>
      </c>
      <c r="D3930" t="s">
        <v>716</v>
      </c>
      <c r="E3930" t="s">
        <v>704</v>
      </c>
      <c r="F3930" s="16">
        <v>64</v>
      </c>
      <c r="G3930" t="str">
        <f t="shared" si="887"/>
        <v>Cooling</v>
      </c>
      <c r="H3930" s="283">
        <f>IF(G3930="heating",F3930*Assumptions!M$4+Assumptions!M$7,0)</f>
        <v>0</v>
      </c>
      <c r="I3930" s="15">
        <f t="shared" si="888"/>
        <v>0.88344815438260227</v>
      </c>
      <c r="J3930" s="15">
        <f t="shared" si="889"/>
        <v>1.0263036171733995</v>
      </c>
      <c r="K3930" s="283">
        <f t="shared" si="894"/>
        <v>0</v>
      </c>
      <c r="L3930" s="283">
        <f t="shared" si="895"/>
        <v>4.3818232651749627</v>
      </c>
      <c r="M3930" s="283">
        <f t="shared" si="896"/>
        <v>0</v>
      </c>
      <c r="N3930" s="283">
        <f t="shared" si="897"/>
        <v>4.3585758300027857</v>
      </c>
      <c r="O3930" s="283">
        <f t="shared" si="898"/>
        <v>0</v>
      </c>
      <c r="P3930" s="21">
        <f t="shared" si="890"/>
        <v>3.8036447069942136E-2</v>
      </c>
      <c r="Q3930" s="21">
        <f t="shared" si="891"/>
        <v>1.1649354943302594</v>
      </c>
      <c r="R3930">
        <f t="shared" si="892"/>
        <v>0.9421089825381942</v>
      </c>
      <c r="S3930" s="296">
        <f t="shared" si="899"/>
        <v>4.1744855865390069E-2</v>
      </c>
      <c r="T3930" s="283">
        <f t="shared" si="900"/>
        <v>4.1744855865390069E-2</v>
      </c>
    </row>
    <row r="3931" spans="1:20" x14ac:dyDescent="0.25">
      <c r="A3931" s="286">
        <v>43264</v>
      </c>
      <c r="B3931" s="1">
        <f t="shared" si="893"/>
        <v>3</v>
      </c>
      <c r="C3931" s="285">
        <v>17</v>
      </c>
      <c r="D3931" t="s">
        <v>716</v>
      </c>
      <c r="F3931" s="16">
        <v>63</v>
      </c>
      <c r="G3931" t="str">
        <f t="shared" si="887"/>
        <v>Cooling</v>
      </c>
      <c r="H3931" s="283">
        <f>IF(G3931="heating",F3931*Assumptions!M$4+Assumptions!M$7,0)</f>
        <v>0</v>
      </c>
      <c r="I3931" s="15">
        <f t="shared" si="888"/>
        <v>0.94025748850374469</v>
      </c>
      <c r="J3931" s="15">
        <f t="shared" si="889"/>
        <v>1.0263036171733995</v>
      </c>
      <c r="K3931" s="283">
        <f t="shared" si="894"/>
        <v>0</v>
      </c>
      <c r="L3931" s="283">
        <f t="shared" si="895"/>
        <v>4.3818232651749627</v>
      </c>
      <c r="M3931" s="283">
        <f t="shared" si="896"/>
        <v>0</v>
      </c>
      <c r="N3931" s="283">
        <f t="shared" si="897"/>
        <v>4.3585758300027857</v>
      </c>
      <c r="O3931" s="283">
        <f t="shared" si="898"/>
        <v>0</v>
      </c>
      <c r="P3931" s="21">
        <f t="shared" si="890"/>
        <v>3.9789369881031433E-2</v>
      </c>
      <c r="Q3931" s="21">
        <f t="shared" si="891"/>
        <v>1.3521540118753073</v>
      </c>
      <c r="R3931">
        <f t="shared" si="892"/>
        <v>0.9421089825381942</v>
      </c>
      <c r="S3931" s="296">
        <f t="shared" si="899"/>
        <v>5.0686740868326453E-2</v>
      </c>
      <c r="T3931" s="283">
        <f t="shared" si="900"/>
        <v>5.0686740868326453E-2</v>
      </c>
    </row>
    <row r="3932" spans="1:20" x14ac:dyDescent="0.25">
      <c r="A3932" s="286">
        <v>43264</v>
      </c>
      <c r="B3932" s="1">
        <f t="shared" si="893"/>
        <v>3</v>
      </c>
      <c r="C3932" s="285">
        <v>18</v>
      </c>
      <c r="D3932" t="s">
        <v>716</v>
      </c>
      <c r="F3932" s="16">
        <v>63</v>
      </c>
      <c r="G3932" t="str">
        <f t="shared" si="887"/>
        <v>Cooling</v>
      </c>
      <c r="H3932" s="283">
        <f>IF(G3932="heating",F3932*Assumptions!M$4+Assumptions!M$7,0)</f>
        <v>0</v>
      </c>
      <c r="I3932" s="15">
        <f t="shared" si="888"/>
        <v>0.98182363790757687</v>
      </c>
      <c r="J3932" s="15">
        <f t="shared" si="889"/>
        <v>1.0263036171733995</v>
      </c>
      <c r="K3932" s="283">
        <f t="shared" si="894"/>
        <v>0</v>
      </c>
      <c r="L3932" s="283">
        <f t="shared" si="895"/>
        <v>4.3818232651749627</v>
      </c>
      <c r="M3932" s="283">
        <f t="shared" si="896"/>
        <v>0</v>
      </c>
      <c r="N3932" s="283">
        <f t="shared" si="897"/>
        <v>4.3585758300027857</v>
      </c>
      <c r="O3932" s="283">
        <f t="shared" si="898"/>
        <v>0</v>
      </c>
      <c r="P3932" s="21">
        <f t="shared" si="890"/>
        <v>3.9789369881031433E-2</v>
      </c>
      <c r="Q3932" s="21">
        <f t="shared" si="891"/>
        <v>1.5598916921549892</v>
      </c>
      <c r="R3932">
        <f t="shared" si="892"/>
        <v>0.9421089825381942</v>
      </c>
      <c r="S3932" s="296">
        <f t="shared" si="899"/>
        <v>5.8473979508634907E-2</v>
      </c>
      <c r="T3932" s="283">
        <f t="shared" si="900"/>
        <v>5.8473979508634907E-2</v>
      </c>
    </row>
    <row r="3933" spans="1:20" x14ac:dyDescent="0.25">
      <c r="A3933" s="286">
        <v>43264</v>
      </c>
      <c r="B3933" s="1">
        <f t="shared" si="893"/>
        <v>3</v>
      </c>
      <c r="C3933" s="285">
        <v>19</v>
      </c>
      <c r="D3933" t="s">
        <v>716</v>
      </c>
      <c r="F3933" s="16">
        <v>63</v>
      </c>
      <c r="G3933" t="str">
        <f t="shared" si="887"/>
        <v>Cooling</v>
      </c>
      <c r="H3933" s="283">
        <f>IF(G3933="heating",F3933*Assumptions!M$4+Assumptions!M$7,0)</f>
        <v>0</v>
      </c>
      <c r="I3933" s="15">
        <f t="shared" si="888"/>
        <v>0.98418842963438757</v>
      </c>
      <c r="J3933" s="15">
        <f t="shared" si="889"/>
        <v>1.0263036171733995</v>
      </c>
      <c r="K3933" s="283">
        <f t="shared" si="894"/>
        <v>0</v>
      </c>
      <c r="L3933" s="283">
        <f t="shared" si="895"/>
        <v>4.3818232651749627</v>
      </c>
      <c r="M3933" s="283">
        <f t="shared" si="896"/>
        <v>0</v>
      </c>
      <c r="N3933" s="283">
        <f t="shared" si="897"/>
        <v>4.3585758300027857</v>
      </c>
      <c r="O3933" s="283">
        <f t="shared" si="898"/>
        <v>0</v>
      </c>
      <c r="P3933" s="21">
        <f t="shared" si="890"/>
        <v>3.9789369881031433E-2</v>
      </c>
      <c r="Q3933" s="21">
        <f t="shared" si="891"/>
        <v>1.6764212681468484</v>
      </c>
      <c r="R3933">
        <f t="shared" si="892"/>
        <v>0.9421089825381942</v>
      </c>
      <c r="S3933" s="296">
        <f t="shared" si="899"/>
        <v>6.2842198195205659E-2</v>
      </c>
      <c r="T3933" s="283">
        <f t="shared" si="900"/>
        <v>6.2842198195205659E-2</v>
      </c>
    </row>
    <row r="3934" spans="1:20" x14ac:dyDescent="0.25">
      <c r="A3934" s="286">
        <v>43264</v>
      </c>
      <c r="B3934" s="1">
        <f t="shared" si="893"/>
        <v>3</v>
      </c>
      <c r="C3934" s="285">
        <v>20</v>
      </c>
      <c r="D3934" t="s">
        <v>716</v>
      </c>
      <c r="F3934" s="16">
        <v>63</v>
      </c>
      <c r="G3934" t="str">
        <f t="shared" si="887"/>
        <v>Cooling</v>
      </c>
      <c r="H3934" s="283">
        <f>IF(G3934="heating",F3934*Assumptions!M$4+Assumptions!M$7,0)</f>
        <v>0</v>
      </c>
      <c r="I3934" s="15">
        <f t="shared" si="888"/>
        <v>0.97071962311712034</v>
      </c>
      <c r="J3934" s="15">
        <f t="shared" si="889"/>
        <v>1.0263036171733995</v>
      </c>
      <c r="K3934" s="283">
        <f t="shared" si="894"/>
        <v>0</v>
      </c>
      <c r="L3934" s="283">
        <f t="shared" si="895"/>
        <v>4.3818232651749627</v>
      </c>
      <c r="M3934" s="283">
        <f t="shared" si="896"/>
        <v>0</v>
      </c>
      <c r="N3934" s="283">
        <f t="shared" si="897"/>
        <v>4.3585758300027857</v>
      </c>
      <c r="O3934" s="283">
        <f t="shared" si="898"/>
        <v>0</v>
      </c>
      <c r="P3934" s="21">
        <f t="shared" si="890"/>
        <v>3.9789369881031433E-2</v>
      </c>
      <c r="Q3934" s="21">
        <f t="shared" si="891"/>
        <v>1.52436960139122</v>
      </c>
      <c r="R3934">
        <f t="shared" si="892"/>
        <v>0.9421089825381942</v>
      </c>
      <c r="S3934" s="296">
        <f t="shared" si="899"/>
        <v>5.7142401157477103E-2</v>
      </c>
      <c r="T3934" s="283">
        <f t="shared" si="900"/>
        <v>5.7142401157477103E-2</v>
      </c>
    </row>
    <row r="3935" spans="1:20" x14ac:dyDescent="0.25">
      <c r="A3935" s="286">
        <v>43264</v>
      </c>
      <c r="B3935" s="1">
        <f t="shared" si="893"/>
        <v>3</v>
      </c>
      <c r="C3935" s="285">
        <v>21</v>
      </c>
      <c r="D3935" t="s">
        <v>716</v>
      </c>
      <c r="F3935" s="16">
        <v>61</v>
      </c>
      <c r="G3935" t="str">
        <f t="shared" si="887"/>
        <v>Cooling</v>
      </c>
      <c r="H3935" s="283">
        <f>IF(G3935="heating",F3935*Assumptions!M$4+Assumptions!M$7,0)</f>
        <v>0</v>
      </c>
      <c r="I3935" s="15">
        <f t="shared" si="888"/>
        <v>0.95751150862929935</v>
      </c>
      <c r="J3935" s="15">
        <f t="shared" si="889"/>
        <v>1.0263036171733995</v>
      </c>
      <c r="K3935" s="283">
        <f t="shared" si="894"/>
        <v>0</v>
      </c>
      <c r="L3935" s="283">
        <f t="shared" si="895"/>
        <v>4.3818232651749627</v>
      </c>
      <c r="M3935" s="283">
        <f t="shared" si="896"/>
        <v>0</v>
      </c>
      <c r="N3935" s="283">
        <f t="shared" si="897"/>
        <v>4.3585758300027857</v>
      </c>
      <c r="O3935" s="283">
        <f t="shared" si="898"/>
        <v>0</v>
      </c>
      <c r="P3935" s="21">
        <f t="shared" si="890"/>
        <v>4.5164594084734722E-2</v>
      </c>
      <c r="Q3935" s="21">
        <f t="shared" si="891"/>
        <v>1.4448604713749031</v>
      </c>
      <c r="R3935">
        <f t="shared" si="892"/>
        <v>0.9421089825381942</v>
      </c>
      <c r="S3935" s="296">
        <f t="shared" si="899"/>
        <v>6.1478769393203056E-2</v>
      </c>
      <c r="T3935" s="283">
        <f t="shared" si="900"/>
        <v>6.1478769393203056E-2</v>
      </c>
    </row>
    <row r="3936" spans="1:20" x14ac:dyDescent="0.25">
      <c r="A3936" s="286">
        <v>43264</v>
      </c>
      <c r="B3936" s="1">
        <f t="shared" si="893"/>
        <v>3</v>
      </c>
      <c r="C3936" s="285">
        <v>22</v>
      </c>
      <c r="D3936" t="s">
        <v>716</v>
      </c>
      <c r="F3936" s="16">
        <v>57</v>
      </c>
      <c r="G3936" t="str">
        <f t="shared" si="887"/>
        <v>Cooling</v>
      </c>
      <c r="H3936" s="283">
        <f>IF(G3936="heating",F3936*Assumptions!M$4+Assumptions!M$7,0)</f>
        <v>0</v>
      </c>
      <c r="I3936" s="15">
        <f t="shared" si="888"/>
        <v>0.9426530227543114</v>
      </c>
      <c r="J3936" s="15">
        <f t="shared" si="889"/>
        <v>1.0263036171733995</v>
      </c>
      <c r="K3936" s="283">
        <f t="shared" si="894"/>
        <v>0</v>
      </c>
      <c r="L3936" s="283">
        <f t="shared" si="895"/>
        <v>4.2530692972692208</v>
      </c>
      <c r="M3936" s="283">
        <f t="shared" si="896"/>
        <v>0</v>
      </c>
      <c r="N3936" s="283">
        <f t="shared" si="897"/>
        <v>4.1119599131986844</v>
      </c>
      <c r="O3936" s="283">
        <f t="shared" si="898"/>
        <v>0</v>
      </c>
      <c r="P3936" s="21">
        <f t="shared" si="890"/>
        <v>2.5000000000000001E-2</v>
      </c>
      <c r="Q3936" s="21">
        <f t="shared" si="891"/>
        <v>1.2427137171080138</v>
      </c>
      <c r="R3936">
        <f t="shared" si="892"/>
        <v>0.9421089825381942</v>
      </c>
      <c r="S3936" s="296">
        <f t="shared" si="899"/>
        <v>2.9269293890272205E-2</v>
      </c>
      <c r="T3936" s="283">
        <f t="shared" si="900"/>
        <v>2.9269293890272205E-2</v>
      </c>
    </row>
    <row r="3937" spans="1:20" x14ac:dyDescent="0.25">
      <c r="A3937" s="286">
        <v>43264</v>
      </c>
      <c r="B3937" s="1">
        <f t="shared" si="893"/>
        <v>3</v>
      </c>
      <c r="C3937" s="285">
        <v>23</v>
      </c>
      <c r="D3937" t="s">
        <v>715</v>
      </c>
      <c r="F3937" s="16">
        <v>57</v>
      </c>
      <c r="G3937" t="str">
        <f t="shared" si="887"/>
        <v>Cooling</v>
      </c>
      <c r="H3937" s="283">
        <f>IF(G3937="heating",F3937*Assumptions!M$4+Assumptions!M$7,0)</f>
        <v>0</v>
      </c>
      <c r="I3937" s="15">
        <f t="shared" si="888"/>
        <v>0.94450710149963013</v>
      </c>
      <c r="J3937" s="15">
        <f t="shared" si="889"/>
        <v>1.0263036171733995</v>
      </c>
      <c r="K3937" s="283">
        <f t="shared" si="894"/>
        <v>0</v>
      </c>
      <c r="L3937" s="283">
        <f t="shared" si="895"/>
        <v>4.2530692972692208</v>
      </c>
      <c r="M3937" s="283">
        <f t="shared" si="896"/>
        <v>0</v>
      </c>
      <c r="N3937" s="283">
        <f t="shared" si="897"/>
        <v>4.1119599131986844</v>
      </c>
      <c r="O3937" s="283">
        <f t="shared" si="898"/>
        <v>0</v>
      </c>
      <c r="P3937" s="21">
        <f t="shared" si="890"/>
        <v>2.5000000000000001E-2</v>
      </c>
      <c r="Q3937" s="21">
        <f t="shared" si="891"/>
        <v>1.0297519246597011</v>
      </c>
      <c r="R3937">
        <f t="shared" si="892"/>
        <v>0.9421089825381942</v>
      </c>
      <c r="S3937" s="296">
        <f t="shared" si="899"/>
        <v>2.4253463450197455E-2</v>
      </c>
      <c r="T3937" s="283">
        <f t="shared" si="900"/>
        <v>2.4253463450197455E-2</v>
      </c>
    </row>
    <row r="3938" spans="1:20" x14ac:dyDescent="0.25">
      <c r="A3938" s="286">
        <v>43265</v>
      </c>
      <c r="B3938" s="1">
        <f t="shared" si="893"/>
        <v>4</v>
      </c>
      <c r="C3938" s="285">
        <v>0</v>
      </c>
      <c r="D3938" t="s">
        <v>715</v>
      </c>
      <c r="F3938" s="16">
        <v>55</v>
      </c>
      <c r="G3938" t="str">
        <f t="shared" si="887"/>
        <v>Neither</v>
      </c>
      <c r="H3938" s="283">
        <f>IF(G3938="heating",F3938*Assumptions!M$4+Assumptions!M$7,0)</f>
        <v>0</v>
      </c>
      <c r="I3938" s="15">
        <f t="shared" si="888"/>
        <v>0.97481507806017154</v>
      </c>
      <c r="J3938" s="15">
        <f t="shared" si="889"/>
        <v>1.0020455199443592</v>
      </c>
      <c r="K3938" s="283">
        <f t="shared" si="894"/>
        <v>0</v>
      </c>
      <c r="L3938" s="283">
        <f t="shared" si="895"/>
        <v>4.1851135499983272</v>
      </c>
      <c r="M3938" s="283">
        <f t="shared" si="896"/>
        <v>0</v>
      </c>
      <c r="N3938" s="283">
        <f t="shared" si="897"/>
        <v>3.9876635481217684</v>
      </c>
      <c r="O3938" s="283">
        <f t="shared" si="898"/>
        <v>0</v>
      </c>
      <c r="P3938" s="21">
        <f t="shared" si="890"/>
        <v>0</v>
      </c>
      <c r="Q3938" s="21">
        <f t="shared" si="891"/>
        <v>0.90668853391740301</v>
      </c>
      <c r="R3938">
        <f t="shared" si="892"/>
        <v>1.0705685074825908</v>
      </c>
      <c r="S3938" s="296">
        <f t="shared" si="899"/>
        <v>0</v>
      </c>
      <c r="T3938" s="283">
        <f t="shared" si="900"/>
        <v>0</v>
      </c>
    </row>
    <row r="3939" spans="1:20" x14ac:dyDescent="0.25">
      <c r="A3939" s="286">
        <v>43265</v>
      </c>
      <c r="B3939" s="1">
        <f t="shared" si="893"/>
        <v>4</v>
      </c>
      <c r="C3939" s="285">
        <v>1</v>
      </c>
      <c r="D3939" t="s">
        <v>715</v>
      </c>
      <c r="F3939" s="16">
        <v>55</v>
      </c>
      <c r="G3939" t="str">
        <f t="shared" si="887"/>
        <v>Neither</v>
      </c>
      <c r="H3939" s="283">
        <f>IF(G3939="heating",F3939*Assumptions!M$4+Assumptions!M$7,0)</f>
        <v>0</v>
      </c>
      <c r="I3939" s="15">
        <f t="shared" si="888"/>
        <v>1.012242869806885</v>
      </c>
      <c r="J3939" s="15">
        <f t="shared" si="889"/>
        <v>1.0020455199443592</v>
      </c>
      <c r="K3939" s="283">
        <f t="shared" si="894"/>
        <v>0</v>
      </c>
      <c r="L3939" s="283">
        <f t="shared" si="895"/>
        <v>4.1851135499983272</v>
      </c>
      <c r="M3939" s="283">
        <f t="shared" si="896"/>
        <v>0</v>
      </c>
      <c r="N3939" s="283">
        <f t="shared" si="897"/>
        <v>3.9876635481217684</v>
      </c>
      <c r="O3939" s="283">
        <f t="shared" si="898"/>
        <v>0</v>
      </c>
      <c r="P3939" s="21">
        <f t="shared" si="890"/>
        <v>0</v>
      </c>
      <c r="Q3939" s="21">
        <f t="shared" si="891"/>
        <v>0.81803459285312596</v>
      </c>
      <c r="R3939">
        <f t="shared" si="892"/>
        <v>1.0705685074825908</v>
      </c>
      <c r="S3939" s="296">
        <f t="shared" si="899"/>
        <v>0</v>
      </c>
      <c r="T3939" s="283">
        <f t="shared" si="900"/>
        <v>0</v>
      </c>
    </row>
    <row r="3940" spans="1:20" x14ac:dyDescent="0.25">
      <c r="A3940" s="286">
        <v>43265</v>
      </c>
      <c r="B3940" s="1">
        <f t="shared" si="893"/>
        <v>4</v>
      </c>
      <c r="C3940" s="285">
        <v>2</v>
      </c>
      <c r="D3940" t="s">
        <v>715</v>
      </c>
      <c r="F3940" s="16">
        <v>54</v>
      </c>
      <c r="G3940" t="str">
        <f t="shared" si="887"/>
        <v>Neither</v>
      </c>
      <c r="H3940" s="283">
        <f>IF(G3940="heating",F3940*Assumptions!M$4+Assumptions!M$7,0)</f>
        <v>0</v>
      </c>
      <c r="I3940" s="15">
        <f t="shared" si="888"/>
        <v>1.0509704703585963</v>
      </c>
      <c r="J3940" s="15">
        <f t="shared" si="889"/>
        <v>1.0020455199443592</v>
      </c>
      <c r="K3940" s="283">
        <f t="shared" si="894"/>
        <v>0</v>
      </c>
      <c r="L3940" s="283">
        <f t="shared" si="895"/>
        <v>4.1559947708987721</v>
      </c>
      <c r="M3940" s="283">
        <f t="shared" si="896"/>
        <v>0</v>
      </c>
      <c r="N3940" s="283">
        <f t="shared" si="897"/>
        <v>3.9259252525022648</v>
      </c>
      <c r="O3940" s="283">
        <f t="shared" si="898"/>
        <v>0</v>
      </c>
      <c r="P3940" s="21">
        <f t="shared" si="890"/>
        <v>0</v>
      </c>
      <c r="Q3940" s="21">
        <f t="shared" si="891"/>
        <v>0.74507607494346417</v>
      </c>
      <c r="R3940">
        <f t="shared" si="892"/>
        <v>1.0705685074825908</v>
      </c>
      <c r="S3940" s="296">
        <f t="shared" si="899"/>
        <v>0</v>
      </c>
      <c r="T3940" s="283">
        <f t="shared" si="900"/>
        <v>0</v>
      </c>
    </row>
    <row r="3941" spans="1:20" x14ac:dyDescent="0.25">
      <c r="A3941" s="286">
        <v>43265</v>
      </c>
      <c r="B3941" s="1">
        <f t="shared" si="893"/>
        <v>4</v>
      </c>
      <c r="C3941" s="285">
        <v>3</v>
      </c>
      <c r="D3941" t="s">
        <v>715</v>
      </c>
      <c r="F3941" s="16">
        <v>54</v>
      </c>
      <c r="G3941" t="str">
        <f t="shared" si="887"/>
        <v>Neither</v>
      </c>
      <c r="H3941" s="283">
        <f>IF(G3941="heating",F3941*Assumptions!M$4+Assumptions!M$7,0)</f>
        <v>0</v>
      </c>
      <c r="I3941" s="15">
        <f t="shared" si="888"/>
        <v>1.0924036124451033</v>
      </c>
      <c r="J3941" s="15">
        <f t="shared" si="889"/>
        <v>1.0020455199443592</v>
      </c>
      <c r="K3941" s="283">
        <f t="shared" si="894"/>
        <v>0</v>
      </c>
      <c r="L3941" s="283">
        <f t="shared" si="895"/>
        <v>4.1559947708987721</v>
      </c>
      <c r="M3941" s="283">
        <f t="shared" si="896"/>
        <v>0</v>
      </c>
      <c r="N3941" s="283">
        <f t="shared" si="897"/>
        <v>3.9259252525022648</v>
      </c>
      <c r="O3941" s="283">
        <f t="shared" si="898"/>
        <v>0</v>
      </c>
      <c r="P3941" s="21">
        <f t="shared" si="890"/>
        <v>0</v>
      </c>
      <c r="Q3941" s="21">
        <f t="shared" si="891"/>
        <v>0.69158980876382303</v>
      </c>
      <c r="R3941">
        <f t="shared" si="892"/>
        <v>1.0705685074825908</v>
      </c>
      <c r="S3941" s="296">
        <f t="shared" si="899"/>
        <v>0</v>
      </c>
      <c r="T3941" s="283">
        <f t="shared" si="900"/>
        <v>0</v>
      </c>
    </row>
    <row r="3942" spans="1:20" x14ac:dyDescent="0.25">
      <c r="A3942" s="286">
        <v>43265</v>
      </c>
      <c r="B3942" s="1">
        <f t="shared" si="893"/>
        <v>4</v>
      </c>
      <c r="C3942" s="285">
        <v>4</v>
      </c>
      <c r="D3942" t="s">
        <v>715</v>
      </c>
      <c r="F3942" s="16">
        <v>52</v>
      </c>
      <c r="G3942" t="str">
        <f t="shared" si="887"/>
        <v>Neither</v>
      </c>
      <c r="H3942" s="283">
        <f>IF(G3942="heating",F3942*Assumptions!M$4+Assumptions!M$7,0)</f>
        <v>0</v>
      </c>
      <c r="I3942" s="15">
        <f t="shared" si="888"/>
        <v>1.1348296917927807</v>
      </c>
      <c r="J3942" s="15">
        <f t="shared" si="889"/>
        <v>1.0020455199443592</v>
      </c>
      <c r="K3942" s="283">
        <f t="shared" si="894"/>
        <v>0</v>
      </c>
      <c r="L3942" s="283">
        <f t="shared" si="895"/>
        <v>4.0950984110509578</v>
      </c>
      <c r="M3942" s="283">
        <f t="shared" si="896"/>
        <v>0</v>
      </c>
      <c r="N3942" s="283">
        <f t="shared" si="897"/>
        <v>3.802065958051716</v>
      </c>
      <c r="O3942" s="283">
        <f t="shared" si="898"/>
        <v>0</v>
      </c>
      <c r="P3942" s="21">
        <f t="shared" si="890"/>
        <v>0</v>
      </c>
      <c r="Q3942" s="21">
        <f t="shared" si="891"/>
        <v>0.6473875548762833</v>
      </c>
      <c r="R3942">
        <f t="shared" si="892"/>
        <v>1.0705685074825908</v>
      </c>
      <c r="S3942" s="296">
        <f t="shared" si="899"/>
        <v>0</v>
      </c>
      <c r="T3942" s="283">
        <f t="shared" si="900"/>
        <v>0</v>
      </c>
    </row>
    <row r="3943" spans="1:20" x14ac:dyDescent="0.25">
      <c r="A3943" s="286">
        <v>43265</v>
      </c>
      <c r="B3943" s="1">
        <f t="shared" si="893"/>
        <v>4</v>
      </c>
      <c r="C3943" s="285">
        <v>5</v>
      </c>
      <c r="D3943" t="s">
        <v>715</v>
      </c>
      <c r="F3943" s="16">
        <v>52</v>
      </c>
      <c r="G3943" t="str">
        <f t="shared" si="887"/>
        <v>Neither</v>
      </c>
      <c r="H3943" s="283">
        <f>IF(G3943="heating",F3943*Assumptions!M$4+Assumptions!M$7,0)</f>
        <v>0</v>
      </c>
      <c r="I3943" s="15">
        <f t="shared" si="888"/>
        <v>1.1635558681477385</v>
      </c>
      <c r="J3943" s="15">
        <f t="shared" si="889"/>
        <v>1.0020455199443592</v>
      </c>
      <c r="K3943" s="283">
        <f t="shared" si="894"/>
        <v>0</v>
      </c>
      <c r="L3943" s="283">
        <f t="shared" si="895"/>
        <v>4.0950984110509578</v>
      </c>
      <c r="M3943" s="283">
        <f t="shared" si="896"/>
        <v>0</v>
      </c>
      <c r="N3943" s="283">
        <f t="shared" si="897"/>
        <v>3.802065958051716</v>
      </c>
      <c r="O3943" s="283">
        <f t="shared" si="898"/>
        <v>0</v>
      </c>
      <c r="P3943" s="21">
        <f t="shared" si="890"/>
        <v>0</v>
      </c>
      <c r="Q3943" s="21">
        <f t="shared" si="891"/>
        <v>0.72139578924615555</v>
      </c>
      <c r="R3943">
        <f t="shared" si="892"/>
        <v>1.0705685074825908</v>
      </c>
      <c r="S3943" s="296">
        <f t="shared" si="899"/>
        <v>0</v>
      </c>
      <c r="T3943" s="283">
        <f t="shared" si="900"/>
        <v>0</v>
      </c>
    </row>
    <row r="3944" spans="1:20" x14ac:dyDescent="0.25">
      <c r="A3944" s="286">
        <v>43265</v>
      </c>
      <c r="B3944" s="1">
        <f t="shared" si="893"/>
        <v>4</v>
      </c>
      <c r="C3944" s="285">
        <v>6</v>
      </c>
      <c r="D3944" t="s">
        <v>715</v>
      </c>
      <c r="F3944" s="16">
        <v>54</v>
      </c>
      <c r="G3944" t="str">
        <f t="shared" si="887"/>
        <v>Neither</v>
      </c>
      <c r="H3944" s="283">
        <f>IF(G3944="heating",F3944*Assumptions!M$4+Assumptions!M$7,0)</f>
        <v>0</v>
      </c>
      <c r="I3944" s="15">
        <f t="shared" si="888"/>
        <v>1.2083911162615524</v>
      </c>
      <c r="J3944" s="15">
        <f t="shared" si="889"/>
        <v>1.0020455199443592</v>
      </c>
      <c r="K3944" s="283">
        <f t="shared" si="894"/>
        <v>0</v>
      </c>
      <c r="L3944" s="283">
        <f t="shared" si="895"/>
        <v>4.1559947708987721</v>
      </c>
      <c r="M3944" s="283">
        <f t="shared" si="896"/>
        <v>0</v>
      </c>
      <c r="N3944" s="283">
        <f t="shared" si="897"/>
        <v>3.9259252525022648</v>
      </c>
      <c r="O3944" s="283">
        <f t="shared" si="898"/>
        <v>0</v>
      </c>
      <c r="P3944" s="21">
        <f t="shared" si="890"/>
        <v>0</v>
      </c>
      <c r="Q3944" s="21">
        <f t="shared" si="891"/>
        <v>0.87787080972652631</v>
      </c>
      <c r="R3944">
        <f t="shared" si="892"/>
        <v>1.0705685074825908</v>
      </c>
      <c r="S3944" s="296">
        <f t="shared" si="899"/>
        <v>0</v>
      </c>
      <c r="T3944" s="283">
        <f t="shared" si="900"/>
        <v>0</v>
      </c>
    </row>
    <row r="3945" spans="1:20" x14ac:dyDescent="0.25">
      <c r="A3945" s="286">
        <v>43265</v>
      </c>
      <c r="B3945" s="1">
        <f t="shared" si="893"/>
        <v>4</v>
      </c>
      <c r="C3945" s="285">
        <v>7</v>
      </c>
      <c r="D3945" t="s">
        <v>716</v>
      </c>
      <c r="F3945" s="16">
        <v>59</v>
      </c>
      <c r="G3945" t="str">
        <f t="shared" si="887"/>
        <v>Neither</v>
      </c>
      <c r="H3945" s="283">
        <f>IF(G3945="heating",F3945*Assumptions!M$4+Assumptions!M$7,0)</f>
        <v>0</v>
      </c>
      <c r="I3945" s="15">
        <f t="shared" si="888"/>
        <v>1.1637425769249583</v>
      </c>
      <c r="J3945" s="15">
        <f t="shared" si="889"/>
        <v>1.0020455199443592</v>
      </c>
      <c r="K3945" s="283">
        <f t="shared" si="894"/>
        <v>0</v>
      </c>
      <c r="L3945" s="283">
        <f t="shared" si="895"/>
        <v>4.3182081448486933</v>
      </c>
      <c r="M3945" s="283">
        <f t="shared" si="896"/>
        <v>0</v>
      </c>
      <c r="N3945" s="283">
        <f t="shared" si="897"/>
        <v>4.2355603137647586</v>
      </c>
      <c r="O3945" s="283">
        <f t="shared" si="898"/>
        <v>0</v>
      </c>
      <c r="P3945" s="21">
        <f t="shared" si="890"/>
        <v>0</v>
      </c>
      <c r="Q3945" s="21">
        <f t="shared" si="891"/>
        <v>0.97331382064367777</v>
      </c>
      <c r="R3945">
        <f t="shared" si="892"/>
        <v>1.0705685074825908</v>
      </c>
      <c r="S3945" s="296">
        <f t="shared" si="899"/>
        <v>0</v>
      </c>
      <c r="T3945" s="283">
        <f t="shared" si="900"/>
        <v>0</v>
      </c>
    </row>
    <row r="3946" spans="1:20" x14ac:dyDescent="0.25">
      <c r="A3946" s="286">
        <v>43265</v>
      </c>
      <c r="B3946" s="1">
        <f t="shared" si="893"/>
        <v>4</v>
      </c>
      <c r="C3946" s="285">
        <v>8</v>
      </c>
      <c r="D3946" t="s">
        <v>716</v>
      </c>
      <c r="F3946" s="16">
        <v>64</v>
      </c>
      <c r="G3946" t="str">
        <f t="shared" si="887"/>
        <v>Neither</v>
      </c>
      <c r="H3946" s="283">
        <f>IF(G3946="heating",F3946*Assumptions!M$4+Assumptions!M$7,0)</f>
        <v>0</v>
      </c>
      <c r="I3946" s="15">
        <f t="shared" si="888"/>
        <v>1.094193721037565</v>
      </c>
      <c r="J3946" s="15">
        <f t="shared" si="889"/>
        <v>1.0020455199443592</v>
      </c>
      <c r="K3946" s="283">
        <f t="shared" si="894"/>
        <v>0</v>
      </c>
      <c r="L3946" s="283">
        <f t="shared" si="895"/>
        <v>4.3818232651749627</v>
      </c>
      <c r="M3946" s="283">
        <f t="shared" si="896"/>
        <v>0</v>
      </c>
      <c r="N3946" s="283">
        <f t="shared" si="897"/>
        <v>4.3585758300027857</v>
      </c>
      <c r="O3946" s="283">
        <f t="shared" si="898"/>
        <v>0</v>
      </c>
      <c r="P3946" s="21">
        <f t="shared" si="890"/>
        <v>0</v>
      </c>
      <c r="Q3946" s="21">
        <f t="shared" si="891"/>
        <v>0.94940007506179924</v>
      </c>
      <c r="R3946">
        <f t="shared" si="892"/>
        <v>1.0705685074825908</v>
      </c>
      <c r="S3946" s="296">
        <f t="shared" si="899"/>
        <v>0</v>
      </c>
      <c r="T3946" s="283">
        <f t="shared" si="900"/>
        <v>0</v>
      </c>
    </row>
    <row r="3947" spans="1:20" x14ac:dyDescent="0.25">
      <c r="A3947" s="286">
        <v>43265</v>
      </c>
      <c r="B3947" s="1">
        <f t="shared" si="893"/>
        <v>4</v>
      </c>
      <c r="C3947" s="285">
        <v>9</v>
      </c>
      <c r="D3947" t="s">
        <v>716</v>
      </c>
      <c r="F3947" s="16">
        <v>66</v>
      </c>
      <c r="G3947" t="str">
        <f t="shared" si="887"/>
        <v>Neither</v>
      </c>
      <c r="H3947" s="283">
        <f>IF(G3947="heating",F3947*Assumptions!M$4+Assumptions!M$7,0)</f>
        <v>0</v>
      </c>
      <c r="I3947" s="15">
        <f t="shared" si="888"/>
        <v>1.0343009000871222</v>
      </c>
      <c r="J3947" s="15">
        <f t="shared" si="889"/>
        <v>1.0020455199443592</v>
      </c>
      <c r="K3947" s="283">
        <f t="shared" si="894"/>
        <v>0</v>
      </c>
      <c r="L3947" s="283">
        <f t="shared" si="895"/>
        <v>4.3818232651749627</v>
      </c>
      <c r="M3947" s="283">
        <f t="shared" si="896"/>
        <v>0</v>
      </c>
      <c r="N3947" s="283">
        <f t="shared" si="897"/>
        <v>4.3585758300027857</v>
      </c>
      <c r="O3947" s="283">
        <f t="shared" si="898"/>
        <v>0</v>
      </c>
      <c r="P3947" s="21">
        <f t="shared" si="890"/>
        <v>0</v>
      </c>
      <c r="Q3947" s="21">
        <f t="shared" si="891"/>
        <v>0.8408485371888097</v>
      </c>
      <c r="R3947">
        <f t="shared" si="892"/>
        <v>1.0705685074825908</v>
      </c>
      <c r="S3947" s="296">
        <f t="shared" si="899"/>
        <v>0</v>
      </c>
      <c r="T3947" s="283">
        <f t="shared" si="900"/>
        <v>0</v>
      </c>
    </row>
    <row r="3948" spans="1:20" x14ac:dyDescent="0.25">
      <c r="A3948" s="286">
        <v>43265</v>
      </c>
      <c r="B3948" s="1">
        <f t="shared" si="893"/>
        <v>4</v>
      </c>
      <c r="C3948" s="285">
        <v>10</v>
      </c>
      <c r="D3948" t="s">
        <v>716</v>
      </c>
      <c r="F3948" s="16">
        <v>68</v>
      </c>
      <c r="G3948" t="str">
        <f t="shared" si="887"/>
        <v>Neither</v>
      </c>
      <c r="H3948" s="283">
        <f>IF(G3948="heating",F3948*Assumptions!M$4+Assumptions!M$7,0)</f>
        <v>0</v>
      </c>
      <c r="I3948" s="15">
        <f t="shared" si="888"/>
        <v>0.98112329028689171</v>
      </c>
      <c r="J3948" s="15">
        <f t="shared" si="889"/>
        <v>1.0020455199443592</v>
      </c>
      <c r="K3948" s="283">
        <f t="shared" si="894"/>
        <v>0</v>
      </c>
      <c r="L3948" s="283">
        <f t="shared" si="895"/>
        <v>4.3818232651749627</v>
      </c>
      <c r="M3948" s="283">
        <f t="shared" si="896"/>
        <v>0</v>
      </c>
      <c r="N3948" s="283">
        <f t="shared" si="897"/>
        <v>4.3585758300027857</v>
      </c>
      <c r="O3948" s="283">
        <f t="shared" si="898"/>
        <v>0</v>
      </c>
      <c r="P3948" s="21">
        <f t="shared" si="890"/>
        <v>0</v>
      </c>
      <c r="Q3948" s="21">
        <f t="shared" si="891"/>
        <v>0.74504051125983206</v>
      </c>
      <c r="R3948">
        <f t="shared" si="892"/>
        <v>1.0705685074825908</v>
      </c>
      <c r="S3948" s="296">
        <f t="shared" si="899"/>
        <v>0</v>
      </c>
      <c r="T3948" s="283">
        <f t="shared" si="900"/>
        <v>0</v>
      </c>
    </row>
    <row r="3949" spans="1:20" x14ac:dyDescent="0.25">
      <c r="A3949" s="286">
        <v>43265</v>
      </c>
      <c r="B3949" s="1">
        <f t="shared" si="893"/>
        <v>4</v>
      </c>
      <c r="C3949" s="285">
        <v>11</v>
      </c>
      <c r="D3949" t="s">
        <v>716</v>
      </c>
      <c r="F3949" s="16">
        <v>68</v>
      </c>
      <c r="G3949" t="str">
        <f t="shared" si="887"/>
        <v>Neither</v>
      </c>
      <c r="H3949" s="283">
        <f>IF(G3949="heating",F3949*Assumptions!M$4+Assumptions!M$7,0)</f>
        <v>0</v>
      </c>
      <c r="I3949" s="15">
        <f t="shared" si="888"/>
        <v>0.94956163997961163</v>
      </c>
      <c r="J3949" s="15">
        <f t="shared" si="889"/>
        <v>1.0020455199443592</v>
      </c>
      <c r="K3949" s="283">
        <f t="shared" si="894"/>
        <v>0</v>
      </c>
      <c r="L3949" s="283">
        <f t="shared" si="895"/>
        <v>4.3818232651749627</v>
      </c>
      <c r="M3949" s="283">
        <f t="shared" si="896"/>
        <v>0</v>
      </c>
      <c r="N3949" s="283">
        <f t="shared" si="897"/>
        <v>4.3585758300027857</v>
      </c>
      <c r="O3949" s="283">
        <f t="shared" si="898"/>
        <v>0</v>
      </c>
      <c r="P3949" s="21">
        <f t="shared" si="890"/>
        <v>0</v>
      </c>
      <c r="Q3949" s="21">
        <f t="shared" si="891"/>
        <v>0.72850690893675296</v>
      </c>
      <c r="R3949">
        <f t="shared" si="892"/>
        <v>1.0705685074825908</v>
      </c>
      <c r="S3949" s="296">
        <f t="shared" si="899"/>
        <v>0</v>
      </c>
      <c r="T3949" s="283">
        <f t="shared" si="900"/>
        <v>0</v>
      </c>
    </row>
    <row r="3950" spans="1:20" x14ac:dyDescent="0.25">
      <c r="A3950" s="286">
        <v>43265</v>
      </c>
      <c r="B3950" s="1">
        <f t="shared" si="893"/>
        <v>4</v>
      </c>
      <c r="C3950" s="285">
        <v>12</v>
      </c>
      <c r="D3950" t="s">
        <v>716</v>
      </c>
      <c r="F3950" s="16">
        <v>70</v>
      </c>
      <c r="G3950" t="str">
        <f t="shared" si="887"/>
        <v>Neither</v>
      </c>
      <c r="H3950" s="283">
        <f>IF(G3950="heating",F3950*Assumptions!M$4+Assumptions!M$7,0)</f>
        <v>0</v>
      </c>
      <c r="I3950" s="15">
        <f t="shared" si="888"/>
        <v>0.91648403420261149</v>
      </c>
      <c r="J3950" s="15">
        <f t="shared" si="889"/>
        <v>1.0020455199443592</v>
      </c>
      <c r="K3950" s="283">
        <f t="shared" si="894"/>
        <v>0</v>
      </c>
      <c r="L3950" s="283">
        <f t="shared" si="895"/>
        <v>4.3818232651749627</v>
      </c>
      <c r="M3950" s="283">
        <f t="shared" si="896"/>
        <v>0</v>
      </c>
      <c r="N3950" s="283">
        <f t="shared" si="897"/>
        <v>4.3585758300027857</v>
      </c>
      <c r="O3950" s="283">
        <f t="shared" si="898"/>
        <v>0</v>
      </c>
      <c r="P3950" s="21">
        <f t="shared" si="890"/>
        <v>0</v>
      </c>
      <c r="Q3950" s="21">
        <f t="shared" si="891"/>
        <v>0.75910815787401487</v>
      </c>
      <c r="R3950">
        <f t="shared" si="892"/>
        <v>1.0705685074825908</v>
      </c>
      <c r="S3950" s="296">
        <f t="shared" si="899"/>
        <v>0</v>
      </c>
      <c r="T3950" s="283">
        <f t="shared" si="900"/>
        <v>0</v>
      </c>
    </row>
    <row r="3951" spans="1:20" x14ac:dyDescent="0.25">
      <c r="A3951" s="286">
        <v>43265</v>
      </c>
      <c r="B3951" s="1">
        <f t="shared" si="893"/>
        <v>4</v>
      </c>
      <c r="C3951" s="285">
        <v>13</v>
      </c>
      <c r="D3951" t="s">
        <v>716</v>
      </c>
      <c r="E3951" t="s">
        <v>704</v>
      </c>
      <c r="F3951" s="16">
        <v>72</v>
      </c>
      <c r="G3951" t="str">
        <f t="shared" si="887"/>
        <v>Neither</v>
      </c>
      <c r="H3951" s="283">
        <f>IF(G3951="heating",F3951*Assumptions!M$4+Assumptions!M$7,0)</f>
        <v>0</v>
      </c>
      <c r="I3951" s="15">
        <f t="shared" si="888"/>
        <v>0.90040206880052787</v>
      </c>
      <c r="J3951" s="15">
        <f t="shared" si="889"/>
        <v>1.0020455199443592</v>
      </c>
      <c r="K3951" s="283">
        <f t="shared" si="894"/>
        <v>0</v>
      </c>
      <c r="L3951" s="283" t="e">
        <f t="shared" si="895"/>
        <v>#N/A</v>
      </c>
      <c r="M3951" s="283">
        <f t="shared" si="896"/>
        <v>0</v>
      </c>
      <c r="N3951" s="283" t="e">
        <f t="shared" si="897"/>
        <v>#N/A</v>
      </c>
      <c r="O3951" s="283">
        <f t="shared" si="898"/>
        <v>0</v>
      </c>
      <c r="P3951" s="21">
        <f t="shared" si="890"/>
        <v>0</v>
      </c>
      <c r="Q3951" s="21">
        <f t="shared" si="891"/>
        <v>0.79115902007799765</v>
      </c>
      <c r="R3951">
        <f t="shared" si="892"/>
        <v>1.0705685074825908</v>
      </c>
      <c r="S3951" s="296">
        <f t="shared" si="899"/>
        <v>0</v>
      </c>
      <c r="T3951" s="283">
        <f t="shared" si="900"/>
        <v>0</v>
      </c>
    </row>
    <row r="3952" spans="1:20" x14ac:dyDescent="0.25">
      <c r="A3952" s="286">
        <v>43265</v>
      </c>
      <c r="B3952" s="1">
        <f t="shared" si="893"/>
        <v>4</v>
      </c>
      <c r="C3952" s="285">
        <v>14</v>
      </c>
      <c r="D3952" t="s">
        <v>716</v>
      </c>
      <c r="E3952" t="s">
        <v>704</v>
      </c>
      <c r="F3952" s="16">
        <v>72</v>
      </c>
      <c r="G3952" t="str">
        <f t="shared" si="887"/>
        <v>Neither</v>
      </c>
      <c r="H3952" s="283">
        <f>IF(G3952="heating",F3952*Assumptions!M$4+Assumptions!M$7,0)</f>
        <v>0</v>
      </c>
      <c r="I3952" s="15">
        <f t="shared" si="888"/>
        <v>0.86032894500746537</v>
      </c>
      <c r="J3952" s="15">
        <f t="shared" si="889"/>
        <v>1.0020455199443592</v>
      </c>
      <c r="K3952" s="283">
        <f t="shared" si="894"/>
        <v>0</v>
      </c>
      <c r="L3952" s="283" t="e">
        <f t="shared" si="895"/>
        <v>#N/A</v>
      </c>
      <c r="M3952" s="283">
        <f t="shared" si="896"/>
        <v>0</v>
      </c>
      <c r="N3952" s="283" t="e">
        <f t="shared" si="897"/>
        <v>#N/A</v>
      </c>
      <c r="O3952" s="283">
        <f t="shared" si="898"/>
        <v>0</v>
      </c>
      <c r="P3952" s="21">
        <f t="shared" si="890"/>
        <v>0</v>
      </c>
      <c r="Q3952" s="21">
        <f t="shared" si="891"/>
        <v>0.84355555031342389</v>
      </c>
      <c r="R3952">
        <f t="shared" si="892"/>
        <v>1.0705685074825908</v>
      </c>
      <c r="S3952" s="296">
        <f t="shared" si="899"/>
        <v>0</v>
      </c>
      <c r="T3952" s="283">
        <f t="shared" si="900"/>
        <v>0</v>
      </c>
    </row>
    <row r="3953" spans="1:20" x14ac:dyDescent="0.25">
      <c r="A3953" s="286">
        <v>43265</v>
      </c>
      <c r="B3953" s="1">
        <f t="shared" si="893"/>
        <v>4</v>
      </c>
      <c r="C3953" s="285">
        <v>15</v>
      </c>
      <c r="D3953" t="s">
        <v>716</v>
      </c>
      <c r="E3953" t="s">
        <v>704</v>
      </c>
      <c r="F3953" s="16">
        <v>61</v>
      </c>
      <c r="G3953" t="str">
        <f t="shared" si="887"/>
        <v>Neither</v>
      </c>
      <c r="H3953" s="283">
        <f>IF(G3953="heating",F3953*Assumptions!M$4+Assumptions!M$7,0)</f>
        <v>0</v>
      </c>
      <c r="I3953" s="15">
        <f t="shared" si="888"/>
        <v>0.85754515037175039</v>
      </c>
      <c r="J3953" s="15">
        <f t="shared" si="889"/>
        <v>1.0020455199443592</v>
      </c>
      <c r="K3953" s="283">
        <f t="shared" si="894"/>
        <v>0</v>
      </c>
      <c r="L3953" s="283">
        <f t="shared" si="895"/>
        <v>4.3818232651749627</v>
      </c>
      <c r="M3953" s="283">
        <f t="shared" si="896"/>
        <v>0</v>
      </c>
      <c r="N3953" s="283">
        <f t="shared" si="897"/>
        <v>4.3585758300027857</v>
      </c>
      <c r="O3953" s="283">
        <f t="shared" si="898"/>
        <v>0</v>
      </c>
      <c r="P3953" s="21">
        <f t="shared" si="890"/>
        <v>0</v>
      </c>
      <c r="Q3953" s="21">
        <f t="shared" si="891"/>
        <v>0.96592607327566882</v>
      </c>
      <c r="R3953">
        <f t="shared" si="892"/>
        <v>1.0705685074825908</v>
      </c>
      <c r="S3953" s="296">
        <f t="shared" si="899"/>
        <v>0</v>
      </c>
      <c r="T3953" s="283">
        <f t="shared" si="900"/>
        <v>0</v>
      </c>
    </row>
    <row r="3954" spans="1:20" x14ac:dyDescent="0.25">
      <c r="A3954" s="286">
        <v>43265</v>
      </c>
      <c r="B3954" s="1">
        <f t="shared" si="893"/>
        <v>4</v>
      </c>
      <c r="C3954" s="285">
        <v>16</v>
      </c>
      <c r="D3954" t="s">
        <v>716</v>
      </c>
      <c r="E3954" t="s">
        <v>704</v>
      </c>
      <c r="F3954" s="16">
        <v>61</v>
      </c>
      <c r="G3954" t="str">
        <f t="shared" si="887"/>
        <v>Neither</v>
      </c>
      <c r="H3954" s="283">
        <f>IF(G3954="heating",F3954*Assumptions!M$4+Assumptions!M$7,0)</f>
        <v>0</v>
      </c>
      <c r="I3954" s="15">
        <f t="shared" si="888"/>
        <v>0.88344815438260227</v>
      </c>
      <c r="J3954" s="15">
        <f t="shared" si="889"/>
        <v>1.0020455199443592</v>
      </c>
      <c r="K3954" s="283">
        <f t="shared" si="894"/>
        <v>0</v>
      </c>
      <c r="L3954" s="283">
        <f t="shared" si="895"/>
        <v>4.3818232651749627</v>
      </c>
      <c r="M3954" s="283">
        <f t="shared" si="896"/>
        <v>0</v>
      </c>
      <c r="N3954" s="283">
        <f t="shared" si="897"/>
        <v>4.3585758300027857</v>
      </c>
      <c r="O3954" s="283">
        <f t="shared" si="898"/>
        <v>0</v>
      </c>
      <c r="P3954" s="21">
        <f t="shared" si="890"/>
        <v>0</v>
      </c>
      <c r="Q3954" s="21">
        <f t="shared" si="891"/>
        <v>1.1649354943302594</v>
      </c>
      <c r="R3954">
        <f t="shared" si="892"/>
        <v>1.0705685074825908</v>
      </c>
      <c r="S3954" s="296">
        <f t="shared" si="899"/>
        <v>0</v>
      </c>
      <c r="T3954" s="283">
        <f t="shared" si="900"/>
        <v>0</v>
      </c>
    </row>
    <row r="3955" spans="1:20" x14ac:dyDescent="0.25">
      <c r="A3955" s="286">
        <v>43265</v>
      </c>
      <c r="B3955" s="1">
        <f t="shared" si="893"/>
        <v>4</v>
      </c>
      <c r="C3955" s="285">
        <v>17</v>
      </c>
      <c r="D3955" t="s">
        <v>716</v>
      </c>
      <c r="F3955" s="16">
        <v>59</v>
      </c>
      <c r="G3955" t="str">
        <f t="shared" si="887"/>
        <v>Neither</v>
      </c>
      <c r="H3955" s="283">
        <f>IF(G3955="heating",F3955*Assumptions!M$4+Assumptions!M$7,0)</f>
        <v>0</v>
      </c>
      <c r="I3955" s="15">
        <f t="shared" si="888"/>
        <v>0.94025748850374469</v>
      </c>
      <c r="J3955" s="15">
        <f t="shared" si="889"/>
        <v>1.0020455199443592</v>
      </c>
      <c r="K3955" s="283">
        <f t="shared" si="894"/>
        <v>0</v>
      </c>
      <c r="L3955" s="283">
        <f t="shared" si="895"/>
        <v>4.3182081448486933</v>
      </c>
      <c r="M3955" s="283">
        <f t="shared" si="896"/>
        <v>0</v>
      </c>
      <c r="N3955" s="283">
        <f t="shared" si="897"/>
        <v>4.2355603137647586</v>
      </c>
      <c r="O3955" s="283">
        <f t="shared" si="898"/>
        <v>0</v>
      </c>
      <c r="P3955" s="21">
        <f t="shared" si="890"/>
        <v>0</v>
      </c>
      <c r="Q3955" s="21">
        <f t="shared" si="891"/>
        <v>1.3521540118753073</v>
      </c>
      <c r="R3955">
        <f t="shared" si="892"/>
        <v>1.0705685074825908</v>
      </c>
      <c r="S3955" s="296">
        <f t="shared" si="899"/>
        <v>0</v>
      </c>
      <c r="T3955" s="283">
        <f t="shared" si="900"/>
        <v>0</v>
      </c>
    </row>
    <row r="3956" spans="1:20" x14ac:dyDescent="0.25">
      <c r="A3956" s="286">
        <v>43265</v>
      </c>
      <c r="B3956" s="1">
        <f t="shared" si="893"/>
        <v>4</v>
      </c>
      <c r="C3956" s="285">
        <v>18</v>
      </c>
      <c r="D3956" t="s">
        <v>716</v>
      </c>
      <c r="F3956" s="16">
        <v>57</v>
      </c>
      <c r="G3956" t="str">
        <f t="shared" si="887"/>
        <v>Neither</v>
      </c>
      <c r="H3956" s="283">
        <f>IF(G3956="heating",F3956*Assumptions!M$4+Assumptions!M$7,0)</f>
        <v>0</v>
      </c>
      <c r="I3956" s="15">
        <f t="shared" si="888"/>
        <v>0.98182363790757687</v>
      </c>
      <c r="J3956" s="15">
        <f t="shared" si="889"/>
        <v>1.0020455199443592</v>
      </c>
      <c r="K3956" s="283">
        <f t="shared" si="894"/>
        <v>0</v>
      </c>
      <c r="L3956" s="283">
        <f t="shared" si="895"/>
        <v>4.2530692972692208</v>
      </c>
      <c r="M3956" s="283">
        <f t="shared" si="896"/>
        <v>0</v>
      </c>
      <c r="N3956" s="283">
        <f t="shared" si="897"/>
        <v>4.1119599131986844</v>
      </c>
      <c r="O3956" s="283">
        <f t="shared" si="898"/>
        <v>0</v>
      </c>
      <c r="P3956" s="21">
        <f t="shared" si="890"/>
        <v>0</v>
      </c>
      <c r="Q3956" s="21">
        <f t="shared" si="891"/>
        <v>1.5598916921549892</v>
      </c>
      <c r="R3956">
        <f t="shared" si="892"/>
        <v>1.0705685074825908</v>
      </c>
      <c r="S3956" s="296">
        <f t="shared" si="899"/>
        <v>0</v>
      </c>
      <c r="T3956" s="283">
        <f t="shared" si="900"/>
        <v>0</v>
      </c>
    </row>
    <row r="3957" spans="1:20" x14ac:dyDescent="0.25">
      <c r="A3957" s="286">
        <v>43265</v>
      </c>
      <c r="B3957" s="1">
        <f t="shared" si="893"/>
        <v>4</v>
      </c>
      <c r="C3957" s="285">
        <v>19</v>
      </c>
      <c r="D3957" t="s">
        <v>716</v>
      </c>
      <c r="F3957" s="16">
        <v>57</v>
      </c>
      <c r="G3957" t="str">
        <f t="shared" si="887"/>
        <v>Neither</v>
      </c>
      <c r="H3957" s="283">
        <f>IF(G3957="heating",F3957*Assumptions!M$4+Assumptions!M$7,0)</f>
        <v>0</v>
      </c>
      <c r="I3957" s="15">
        <f t="shared" si="888"/>
        <v>0.98418842963438757</v>
      </c>
      <c r="J3957" s="15">
        <f t="shared" si="889"/>
        <v>1.0020455199443592</v>
      </c>
      <c r="K3957" s="283">
        <f t="shared" si="894"/>
        <v>0</v>
      </c>
      <c r="L3957" s="283">
        <f t="shared" si="895"/>
        <v>4.2530692972692208</v>
      </c>
      <c r="M3957" s="283">
        <f t="shared" si="896"/>
        <v>0</v>
      </c>
      <c r="N3957" s="283">
        <f t="shared" si="897"/>
        <v>4.1119599131986844</v>
      </c>
      <c r="O3957" s="283">
        <f t="shared" si="898"/>
        <v>0</v>
      </c>
      <c r="P3957" s="21">
        <f t="shared" si="890"/>
        <v>0</v>
      </c>
      <c r="Q3957" s="21">
        <f t="shared" si="891"/>
        <v>1.6764212681468484</v>
      </c>
      <c r="R3957">
        <f t="shared" si="892"/>
        <v>1.0705685074825908</v>
      </c>
      <c r="S3957" s="296">
        <f t="shared" si="899"/>
        <v>0</v>
      </c>
      <c r="T3957" s="283">
        <f t="shared" si="900"/>
        <v>0</v>
      </c>
    </row>
    <row r="3958" spans="1:20" x14ac:dyDescent="0.25">
      <c r="A3958" s="286">
        <v>43265</v>
      </c>
      <c r="B3958" s="1">
        <f t="shared" si="893"/>
        <v>4</v>
      </c>
      <c r="C3958" s="285">
        <v>20</v>
      </c>
      <c r="D3958" t="s">
        <v>716</v>
      </c>
      <c r="F3958" s="16">
        <v>55</v>
      </c>
      <c r="G3958" t="str">
        <f t="shared" si="887"/>
        <v>Neither</v>
      </c>
      <c r="H3958" s="283">
        <f>IF(G3958="heating",F3958*Assumptions!M$4+Assumptions!M$7,0)</f>
        <v>0</v>
      </c>
      <c r="I3958" s="15">
        <f t="shared" si="888"/>
        <v>0.97071962311712034</v>
      </c>
      <c r="J3958" s="15">
        <f t="shared" si="889"/>
        <v>1.0020455199443592</v>
      </c>
      <c r="K3958" s="283">
        <f t="shared" si="894"/>
        <v>0</v>
      </c>
      <c r="L3958" s="283">
        <f t="shared" si="895"/>
        <v>4.1851135499983272</v>
      </c>
      <c r="M3958" s="283">
        <f t="shared" si="896"/>
        <v>0</v>
      </c>
      <c r="N3958" s="283">
        <f t="shared" si="897"/>
        <v>3.9876635481217684</v>
      </c>
      <c r="O3958" s="283">
        <f t="shared" si="898"/>
        <v>0</v>
      </c>
      <c r="P3958" s="21">
        <f t="shared" si="890"/>
        <v>0</v>
      </c>
      <c r="Q3958" s="21">
        <f t="shared" si="891"/>
        <v>1.52436960139122</v>
      </c>
      <c r="R3958">
        <f t="shared" si="892"/>
        <v>1.0705685074825908</v>
      </c>
      <c r="S3958" s="296">
        <f t="shared" si="899"/>
        <v>0</v>
      </c>
      <c r="T3958" s="283">
        <f t="shared" si="900"/>
        <v>0</v>
      </c>
    </row>
    <row r="3959" spans="1:20" x14ac:dyDescent="0.25">
      <c r="A3959" s="286">
        <v>43265</v>
      </c>
      <c r="B3959" s="1">
        <f t="shared" si="893"/>
        <v>4</v>
      </c>
      <c r="C3959" s="285">
        <v>21</v>
      </c>
      <c r="D3959" t="s">
        <v>716</v>
      </c>
      <c r="F3959" s="16">
        <v>55</v>
      </c>
      <c r="G3959" t="str">
        <f t="shared" si="887"/>
        <v>Neither</v>
      </c>
      <c r="H3959" s="283">
        <f>IF(G3959="heating",F3959*Assumptions!M$4+Assumptions!M$7,0)</f>
        <v>0</v>
      </c>
      <c r="I3959" s="15">
        <f t="shared" si="888"/>
        <v>0.95751150862929935</v>
      </c>
      <c r="J3959" s="15">
        <f t="shared" si="889"/>
        <v>1.0020455199443592</v>
      </c>
      <c r="K3959" s="283">
        <f t="shared" si="894"/>
        <v>0</v>
      </c>
      <c r="L3959" s="283">
        <f t="shared" si="895"/>
        <v>4.1851135499983272</v>
      </c>
      <c r="M3959" s="283">
        <f t="shared" si="896"/>
        <v>0</v>
      </c>
      <c r="N3959" s="283">
        <f t="shared" si="897"/>
        <v>3.9876635481217684</v>
      </c>
      <c r="O3959" s="283">
        <f t="shared" si="898"/>
        <v>0</v>
      </c>
      <c r="P3959" s="21">
        <f t="shared" si="890"/>
        <v>0</v>
      </c>
      <c r="Q3959" s="21">
        <f t="shared" si="891"/>
        <v>1.4448604713749031</v>
      </c>
      <c r="R3959">
        <f t="shared" si="892"/>
        <v>1.0705685074825908</v>
      </c>
      <c r="S3959" s="296">
        <f t="shared" si="899"/>
        <v>0</v>
      </c>
      <c r="T3959" s="283">
        <f t="shared" si="900"/>
        <v>0</v>
      </c>
    </row>
    <row r="3960" spans="1:20" x14ac:dyDescent="0.25">
      <c r="A3960" s="286">
        <v>43265</v>
      </c>
      <c r="B3960" s="1">
        <f t="shared" si="893"/>
        <v>4</v>
      </c>
      <c r="C3960" s="285">
        <v>22</v>
      </c>
      <c r="D3960" t="s">
        <v>716</v>
      </c>
      <c r="F3960" s="16">
        <v>54</v>
      </c>
      <c r="G3960" t="str">
        <f t="shared" si="887"/>
        <v>Neither</v>
      </c>
      <c r="H3960" s="283">
        <f>IF(G3960="heating",F3960*Assumptions!M$4+Assumptions!M$7,0)</f>
        <v>0</v>
      </c>
      <c r="I3960" s="15">
        <f t="shared" si="888"/>
        <v>0.9426530227543114</v>
      </c>
      <c r="J3960" s="15">
        <f t="shared" si="889"/>
        <v>1.0020455199443592</v>
      </c>
      <c r="K3960" s="283">
        <f t="shared" si="894"/>
        <v>0</v>
      </c>
      <c r="L3960" s="283">
        <f t="shared" si="895"/>
        <v>4.1559947708987721</v>
      </c>
      <c r="M3960" s="283">
        <f t="shared" si="896"/>
        <v>0</v>
      </c>
      <c r="N3960" s="283">
        <f t="shared" si="897"/>
        <v>3.9259252525022648</v>
      </c>
      <c r="O3960" s="283">
        <f t="shared" si="898"/>
        <v>0</v>
      </c>
      <c r="P3960" s="21">
        <f t="shared" si="890"/>
        <v>0</v>
      </c>
      <c r="Q3960" s="21">
        <f t="shared" si="891"/>
        <v>1.2427137171080138</v>
      </c>
      <c r="R3960">
        <f t="shared" si="892"/>
        <v>1.0705685074825908</v>
      </c>
      <c r="S3960" s="296">
        <f t="shared" si="899"/>
        <v>0</v>
      </c>
      <c r="T3960" s="283">
        <f t="shared" si="900"/>
        <v>0</v>
      </c>
    </row>
    <row r="3961" spans="1:20" x14ac:dyDescent="0.25">
      <c r="A3961" s="286">
        <v>43265</v>
      </c>
      <c r="B3961" s="1">
        <f t="shared" si="893"/>
        <v>4</v>
      </c>
      <c r="C3961" s="285">
        <v>23</v>
      </c>
      <c r="D3961" t="s">
        <v>715</v>
      </c>
      <c r="F3961" s="16">
        <v>52</v>
      </c>
      <c r="G3961" t="str">
        <f t="shared" si="887"/>
        <v>Neither</v>
      </c>
      <c r="H3961" s="283">
        <f>IF(G3961="heating",F3961*Assumptions!M$4+Assumptions!M$7,0)</f>
        <v>0</v>
      </c>
      <c r="I3961" s="15">
        <f t="shared" si="888"/>
        <v>0.94450710149963013</v>
      </c>
      <c r="J3961" s="15">
        <f t="shared" si="889"/>
        <v>1.0020455199443592</v>
      </c>
      <c r="K3961" s="283">
        <f t="shared" si="894"/>
        <v>0</v>
      </c>
      <c r="L3961" s="283">
        <f t="shared" si="895"/>
        <v>4.0950984110509578</v>
      </c>
      <c r="M3961" s="283">
        <f t="shared" si="896"/>
        <v>0</v>
      </c>
      <c r="N3961" s="283">
        <f t="shared" si="897"/>
        <v>3.802065958051716</v>
      </c>
      <c r="O3961" s="283">
        <f t="shared" si="898"/>
        <v>0</v>
      </c>
      <c r="P3961" s="21">
        <f t="shared" si="890"/>
        <v>0</v>
      </c>
      <c r="Q3961" s="21">
        <f t="shared" si="891"/>
        <v>1.0297519246597011</v>
      </c>
      <c r="R3961">
        <f t="shared" si="892"/>
        <v>1.0705685074825908</v>
      </c>
      <c r="S3961" s="296">
        <f t="shared" si="899"/>
        <v>0</v>
      </c>
      <c r="T3961" s="283">
        <f t="shared" si="900"/>
        <v>0</v>
      </c>
    </row>
    <row r="3962" spans="1:20" x14ac:dyDescent="0.25">
      <c r="A3962" s="286">
        <v>43266</v>
      </c>
      <c r="B3962" s="1">
        <f t="shared" si="893"/>
        <v>5</v>
      </c>
      <c r="C3962" s="285">
        <v>0</v>
      </c>
      <c r="D3962" t="s">
        <v>715</v>
      </c>
      <c r="F3962" s="16">
        <v>52</v>
      </c>
      <c r="G3962" t="str">
        <f t="shared" si="887"/>
        <v>Neither</v>
      </c>
      <c r="H3962" s="283">
        <f>IF(G3962="heating",F3962*Assumptions!M$4+Assumptions!M$7,0)</f>
        <v>0</v>
      </c>
      <c r="I3962" s="15">
        <f t="shared" si="888"/>
        <v>0.97481507806017154</v>
      </c>
      <c r="J3962" s="15">
        <f t="shared" si="889"/>
        <v>1.0078033906966741</v>
      </c>
      <c r="K3962" s="283">
        <f t="shared" si="894"/>
        <v>0</v>
      </c>
      <c r="L3962" s="283">
        <f t="shared" si="895"/>
        <v>4.0950984110509578</v>
      </c>
      <c r="M3962" s="283">
        <f t="shared" si="896"/>
        <v>0</v>
      </c>
      <c r="N3962" s="283">
        <f t="shared" si="897"/>
        <v>3.802065958051716</v>
      </c>
      <c r="O3962" s="283">
        <f t="shared" si="898"/>
        <v>0</v>
      </c>
      <c r="P3962" s="21">
        <f t="shared" si="890"/>
        <v>0</v>
      </c>
      <c r="Q3962" s="21">
        <f t="shared" si="891"/>
        <v>0.90668853391740301</v>
      </c>
      <c r="R3962">
        <f t="shared" si="892"/>
        <v>1.1856283047139096</v>
      </c>
      <c r="S3962" s="296">
        <f t="shared" si="899"/>
        <v>0</v>
      </c>
      <c r="T3962" s="283">
        <f t="shared" si="900"/>
        <v>0</v>
      </c>
    </row>
    <row r="3963" spans="1:20" x14ac:dyDescent="0.25">
      <c r="A3963" s="286">
        <v>43266</v>
      </c>
      <c r="B3963" s="1">
        <f t="shared" si="893"/>
        <v>5</v>
      </c>
      <c r="C3963" s="285">
        <v>1</v>
      </c>
      <c r="D3963" t="s">
        <v>715</v>
      </c>
      <c r="F3963" s="16">
        <v>48</v>
      </c>
      <c r="G3963" t="str">
        <f t="shared" si="887"/>
        <v>Neither</v>
      </c>
      <c r="H3963" s="283">
        <f>IF(G3963="heating",F3963*Assumptions!M$4+Assumptions!M$7,0)</f>
        <v>0</v>
      </c>
      <c r="I3963" s="15">
        <f t="shared" si="888"/>
        <v>1.012242869806885</v>
      </c>
      <c r="J3963" s="15">
        <f t="shared" si="889"/>
        <v>1.0078033906966741</v>
      </c>
      <c r="K3963" s="283">
        <f t="shared" si="894"/>
        <v>0</v>
      </c>
      <c r="L3963" s="283">
        <f t="shared" si="895"/>
        <v>3.9630740889572826</v>
      </c>
      <c r="M3963" s="283">
        <f t="shared" si="896"/>
        <v>0</v>
      </c>
      <c r="N3963" s="283">
        <f t="shared" si="897"/>
        <v>3.5524856183738187</v>
      </c>
      <c r="O3963" s="283">
        <f t="shared" si="898"/>
        <v>0</v>
      </c>
      <c r="P3963" s="21">
        <f t="shared" si="890"/>
        <v>0</v>
      </c>
      <c r="Q3963" s="21">
        <f t="shared" si="891"/>
        <v>0.81803459285312596</v>
      </c>
      <c r="R3963">
        <f t="shared" si="892"/>
        <v>1.1856283047139096</v>
      </c>
      <c r="S3963" s="296">
        <f t="shared" si="899"/>
        <v>0</v>
      </c>
      <c r="T3963" s="283">
        <f t="shared" si="900"/>
        <v>0</v>
      </c>
    </row>
    <row r="3964" spans="1:20" x14ac:dyDescent="0.25">
      <c r="A3964" s="286">
        <v>43266</v>
      </c>
      <c r="B3964" s="1">
        <f t="shared" si="893"/>
        <v>5</v>
      </c>
      <c r="C3964" s="285">
        <v>2</v>
      </c>
      <c r="D3964" t="s">
        <v>715</v>
      </c>
      <c r="F3964" s="16">
        <v>46</v>
      </c>
      <c r="G3964" t="str">
        <f t="shared" si="887"/>
        <v>Neither</v>
      </c>
      <c r="H3964" s="283">
        <f>IF(G3964="heating",F3964*Assumptions!M$4+Assumptions!M$7,0)</f>
        <v>0</v>
      </c>
      <c r="I3964" s="15">
        <f t="shared" si="888"/>
        <v>1.0509704703585963</v>
      </c>
      <c r="J3964" s="15">
        <f t="shared" si="889"/>
        <v>1.0078033906966741</v>
      </c>
      <c r="K3964" s="283">
        <f t="shared" si="894"/>
        <v>0</v>
      </c>
      <c r="L3964" s="283">
        <f t="shared" si="895"/>
        <v>3.8708416397494121</v>
      </c>
      <c r="M3964" s="283">
        <f t="shared" si="896"/>
        <v>0</v>
      </c>
      <c r="N3964" s="283">
        <f t="shared" si="897"/>
        <v>3.4228778732085736</v>
      </c>
      <c r="O3964" s="283">
        <f t="shared" si="898"/>
        <v>0</v>
      </c>
      <c r="P3964" s="21">
        <f t="shared" si="890"/>
        <v>0</v>
      </c>
      <c r="Q3964" s="21">
        <f t="shared" si="891"/>
        <v>0.74507607494346417</v>
      </c>
      <c r="R3964">
        <f t="shared" si="892"/>
        <v>1.1856283047139096</v>
      </c>
      <c r="S3964" s="296">
        <f t="shared" si="899"/>
        <v>0</v>
      </c>
      <c r="T3964" s="283">
        <f t="shared" si="900"/>
        <v>0</v>
      </c>
    </row>
    <row r="3965" spans="1:20" x14ac:dyDescent="0.25">
      <c r="A3965" s="286">
        <v>43266</v>
      </c>
      <c r="B3965" s="1">
        <f t="shared" si="893"/>
        <v>5</v>
      </c>
      <c r="C3965" s="285">
        <v>3</v>
      </c>
      <c r="D3965" t="s">
        <v>715</v>
      </c>
      <c r="F3965" s="16">
        <v>46</v>
      </c>
      <c r="G3965" t="str">
        <f t="shared" si="887"/>
        <v>Neither</v>
      </c>
      <c r="H3965" s="283">
        <f>IF(G3965="heating",F3965*Assumptions!M$4+Assumptions!M$7,0)</f>
        <v>0</v>
      </c>
      <c r="I3965" s="15">
        <f t="shared" si="888"/>
        <v>1.0924036124451033</v>
      </c>
      <c r="J3965" s="15">
        <f t="shared" si="889"/>
        <v>1.0078033906966741</v>
      </c>
      <c r="K3965" s="283">
        <f t="shared" si="894"/>
        <v>0</v>
      </c>
      <c r="L3965" s="283">
        <f t="shared" si="895"/>
        <v>3.8708416397494121</v>
      </c>
      <c r="M3965" s="283">
        <f t="shared" si="896"/>
        <v>0</v>
      </c>
      <c r="N3965" s="283">
        <f t="shared" si="897"/>
        <v>3.4228778732085736</v>
      </c>
      <c r="O3965" s="283">
        <f t="shared" si="898"/>
        <v>0</v>
      </c>
      <c r="P3965" s="21">
        <f t="shared" si="890"/>
        <v>0</v>
      </c>
      <c r="Q3965" s="21">
        <f t="shared" si="891"/>
        <v>0.69158980876382303</v>
      </c>
      <c r="R3965">
        <f t="shared" si="892"/>
        <v>1.1856283047139096</v>
      </c>
      <c r="S3965" s="296">
        <f t="shared" si="899"/>
        <v>0</v>
      </c>
      <c r="T3965" s="283">
        <f t="shared" si="900"/>
        <v>0</v>
      </c>
    </row>
    <row r="3966" spans="1:20" x14ac:dyDescent="0.25">
      <c r="A3966" s="286">
        <v>43266</v>
      </c>
      <c r="B3966" s="1">
        <f t="shared" si="893"/>
        <v>5</v>
      </c>
      <c r="C3966" s="285">
        <v>4</v>
      </c>
      <c r="D3966" t="s">
        <v>715</v>
      </c>
      <c r="F3966" s="16">
        <v>46</v>
      </c>
      <c r="G3966" t="str">
        <f t="shared" si="887"/>
        <v>Neither</v>
      </c>
      <c r="H3966" s="283">
        <f>IF(G3966="heating",F3966*Assumptions!M$4+Assumptions!M$7,0)</f>
        <v>0</v>
      </c>
      <c r="I3966" s="15">
        <f t="shared" si="888"/>
        <v>1.1348296917927807</v>
      </c>
      <c r="J3966" s="15">
        <f t="shared" si="889"/>
        <v>1.0078033906966741</v>
      </c>
      <c r="K3966" s="283">
        <f t="shared" si="894"/>
        <v>0</v>
      </c>
      <c r="L3966" s="283">
        <f t="shared" si="895"/>
        <v>3.8708416397494121</v>
      </c>
      <c r="M3966" s="283">
        <f t="shared" si="896"/>
        <v>0</v>
      </c>
      <c r="N3966" s="283">
        <f t="shared" si="897"/>
        <v>3.4228778732085736</v>
      </c>
      <c r="O3966" s="283">
        <f t="shared" si="898"/>
        <v>0</v>
      </c>
      <c r="P3966" s="21">
        <f t="shared" si="890"/>
        <v>0</v>
      </c>
      <c r="Q3966" s="21">
        <f t="shared" si="891"/>
        <v>0.6473875548762833</v>
      </c>
      <c r="R3966">
        <f t="shared" si="892"/>
        <v>1.1856283047139096</v>
      </c>
      <c r="S3966" s="296">
        <f t="shared" si="899"/>
        <v>0</v>
      </c>
      <c r="T3966" s="283">
        <f t="shared" si="900"/>
        <v>0</v>
      </c>
    </row>
    <row r="3967" spans="1:20" x14ac:dyDescent="0.25">
      <c r="A3967" s="286">
        <v>43266</v>
      </c>
      <c r="B3967" s="1">
        <f t="shared" si="893"/>
        <v>5</v>
      </c>
      <c r="C3967" s="285">
        <v>5</v>
      </c>
      <c r="D3967" t="s">
        <v>715</v>
      </c>
      <c r="F3967" s="16">
        <v>46</v>
      </c>
      <c r="G3967" t="str">
        <f t="shared" si="887"/>
        <v>Neither</v>
      </c>
      <c r="H3967" s="283">
        <f>IF(G3967="heating",F3967*Assumptions!M$4+Assumptions!M$7,0)</f>
        <v>0</v>
      </c>
      <c r="I3967" s="15">
        <f t="shared" si="888"/>
        <v>1.1635558681477385</v>
      </c>
      <c r="J3967" s="15">
        <f t="shared" si="889"/>
        <v>1.0078033906966741</v>
      </c>
      <c r="K3967" s="283">
        <f t="shared" si="894"/>
        <v>0</v>
      </c>
      <c r="L3967" s="283">
        <f t="shared" si="895"/>
        <v>3.8708416397494121</v>
      </c>
      <c r="M3967" s="283">
        <f t="shared" si="896"/>
        <v>0</v>
      </c>
      <c r="N3967" s="283">
        <f t="shared" si="897"/>
        <v>3.4228778732085736</v>
      </c>
      <c r="O3967" s="283">
        <f t="shared" si="898"/>
        <v>0</v>
      </c>
      <c r="P3967" s="21">
        <f t="shared" si="890"/>
        <v>0</v>
      </c>
      <c r="Q3967" s="21">
        <f t="shared" si="891"/>
        <v>0.72139578924615555</v>
      </c>
      <c r="R3967">
        <f t="shared" si="892"/>
        <v>1.1856283047139096</v>
      </c>
      <c r="S3967" s="296">
        <f t="shared" si="899"/>
        <v>0</v>
      </c>
      <c r="T3967" s="283">
        <f t="shared" si="900"/>
        <v>0</v>
      </c>
    </row>
    <row r="3968" spans="1:20" x14ac:dyDescent="0.25">
      <c r="A3968" s="286">
        <v>43266</v>
      </c>
      <c r="B3968" s="1">
        <f t="shared" si="893"/>
        <v>5</v>
      </c>
      <c r="C3968" s="285">
        <v>6</v>
      </c>
      <c r="D3968" t="s">
        <v>715</v>
      </c>
      <c r="F3968" s="16">
        <v>48</v>
      </c>
      <c r="G3968" t="str">
        <f t="shared" si="887"/>
        <v>Neither</v>
      </c>
      <c r="H3968" s="283">
        <f>IF(G3968="heating",F3968*Assumptions!M$4+Assumptions!M$7,0)</f>
        <v>0</v>
      </c>
      <c r="I3968" s="15">
        <f t="shared" si="888"/>
        <v>1.2083911162615524</v>
      </c>
      <c r="J3968" s="15">
        <f t="shared" si="889"/>
        <v>1.0078033906966741</v>
      </c>
      <c r="K3968" s="283">
        <f t="shared" si="894"/>
        <v>0</v>
      </c>
      <c r="L3968" s="283">
        <f t="shared" si="895"/>
        <v>3.9630740889572826</v>
      </c>
      <c r="M3968" s="283">
        <f t="shared" si="896"/>
        <v>0</v>
      </c>
      <c r="N3968" s="283">
        <f t="shared" si="897"/>
        <v>3.5524856183738187</v>
      </c>
      <c r="O3968" s="283">
        <f t="shared" si="898"/>
        <v>0</v>
      </c>
      <c r="P3968" s="21">
        <f t="shared" si="890"/>
        <v>0</v>
      </c>
      <c r="Q3968" s="21">
        <f t="shared" si="891"/>
        <v>0.87787080972652631</v>
      </c>
      <c r="R3968">
        <f t="shared" si="892"/>
        <v>1.1856283047139096</v>
      </c>
      <c r="S3968" s="296">
        <f t="shared" si="899"/>
        <v>0</v>
      </c>
      <c r="T3968" s="283">
        <f t="shared" si="900"/>
        <v>0</v>
      </c>
    </row>
    <row r="3969" spans="1:20" x14ac:dyDescent="0.25">
      <c r="A3969" s="286">
        <v>43266</v>
      </c>
      <c r="B3969" s="1">
        <f t="shared" si="893"/>
        <v>5</v>
      </c>
      <c r="C3969" s="285">
        <v>7</v>
      </c>
      <c r="D3969" t="s">
        <v>716</v>
      </c>
      <c r="F3969" s="16">
        <v>52</v>
      </c>
      <c r="G3969" t="str">
        <f t="shared" si="887"/>
        <v>Neither</v>
      </c>
      <c r="H3969" s="283">
        <f>IF(G3969="heating",F3969*Assumptions!M$4+Assumptions!M$7,0)</f>
        <v>0</v>
      </c>
      <c r="I3969" s="15">
        <f t="shared" si="888"/>
        <v>1.1637425769249583</v>
      </c>
      <c r="J3969" s="15">
        <f t="shared" si="889"/>
        <v>1.0078033906966741</v>
      </c>
      <c r="K3969" s="283">
        <f t="shared" si="894"/>
        <v>0</v>
      </c>
      <c r="L3969" s="283">
        <f t="shared" si="895"/>
        <v>4.0950984110509578</v>
      </c>
      <c r="M3969" s="283">
        <f t="shared" si="896"/>
        <v>0</v>
      </c>
      <c r="N3969" s="283">
        <f t="shared" si="897"/>
        <v>3.802065958051716</v>
      </c>
      <c r="O3969" s="283">
        <f t="shared" si="898"/>
        <v>0</v>
      </c>
      <c r="P3969" s="21">
        <f t="shared" si="890"/>
        <v>0</v>
      </c>
      <c r="Q3969" s="21">
        <f t="shared" si="891"/>
        <v>0.97331382064367777</v>
      </c>
      <c r="R3969">
        <f t="shared" si="892"/>
        <v>1.1856283047139096</v>
      </c>
      <c r="S3969" s="296">
        <f t="shared" si="899"/>
        <v>0</v>
      </c>
      <c r="T3969" s="283">
        <f t="shared" si="900"/>
        <v>0</v>
      </c>
    </row>
    <row r="3970" spans="1:20" x14ac:dyDescent="0.25">
      <c r="A3970" s="286">
        <v>43266</v>
      </c>
      <c r="B3970" s="1">
        <f t="shared" si="893"/>
        <v>5</v>
      </c>
      <c r="C3970" s="285">
        <v>8</v>
      </c>
      <c r="D3970" t="s">
        <v>716</v>
      </c>
      <c r="F3970" s="16">
        <v>57</v>
      </c>
      <c r="G3970" t="str">
        <f t="shared" ref="G3970:G4033" si="901">VLOOKUP(A3970,U$2:W$366,3,FALSE)</f>
        <v>Neither</v>
      </c>
      <c r="H3970" s="283">
        <f>IF(G3970="heating",F3970*Assumptions!M$4+Assumptions!M$7,0)</f>
        <v>0</v>
      </c>
      <c r="I3970" s="15">
        <f t="shared" ref="I3970:I4033" si="902">VLOOKUP(C3970,AO$2:AQ$25,3,FALSE)</f>
        <v>1.094193721037565</v>
      </c>
      <c r="J3970" s="15">
        <f t="shared" ref="J3970:J4033" si="903">VLOOKUP(B3970,AS$4:AU$10,3,FALSE)</f>
        <v>1.0078033906966741</v>
      </c>
      <c r="K3970" s="283">
        <f t="shared" si="894"/>
        <v>0</v>
      </c>
      <c r="L3970" s="283">
        <f t="shared" si="895"/>
        <v>4.2530692972692208</v>
      </c>
      <c r="M3970" s="283">
        <f t="shared" si="896"/>
        <v>0</v>
      </c>
      <c r="N3970" s="283">
        <f t="shared" si="897"/>
        <v>4.1119599131986844</v>
      </c>
      <c r="O3970" s="283">
        <f t="shared" si="898"/>
        <v>0</v>
      </c>
      <c r="P3970" s="21">
        <f t="shared" ref="P3970:P4033" si="904">IF(G3970="cooling",IF(F3970&lt;61,0.025,(F3970^2*AX$25+F3970*AY$25+AZ$25)),0)</f>
        <v>0</v>
      </c>
      <c r="Q3970" s="21">
        <f t="shared" ref="Q3970:Q4033" si="905">VLOOKUP(C3970,BB$2:BC$25,2,FALSE)</f>
        <v>0.94940007506179924</v>
      </c>
      <c r="R3970">
        <f t="shared" ref="R3970:R4033" si="906">VLOOKUP(B3970,AS$4:AV$10,4,FALSE)</f>
        <v>1.1856283047139096</v>
      </c>
      <c r="S3970" s="296">
        <f t="shared" si="899"/>
        <v>0</v>
      </c>
      <c r="T3970" s="283">
        <f t="shared" si="900"/>
        <v>0</v>
      </c>
    </row>
    <row r="3971" spans="1:20" x14ac:dyDescent="0.25">
      <c r="A3971" s="286">
        <v>43266</v>
      </c>
      <c r="B3971" s="1">
        <f t="shared" ref="B3971:B4034" si="907">WEEKDAY(A3971,2)</f>
        <v>5</v>
      </c>
      <c r="C3971" s="285">
        <v>9</v>
      </c>
      <c r="D3971" t="s">
        <v>716</v>
      </c>
      <c r="F3971" s="16">
        <v>61</v>
      </c>
      <c r="G3971" t="str">
        <f t="shared" si="901"/>
        <v>Neither</v>
      </c>
      <c r="H3971" s="283">
        <f>IF(G3971="heating",F3971*Assumptions!M$4+Assumptions!M$7,0)</f>
        <v>0</v>
      </c>
      <c r="I3971" s="15">
        <f t="shared" si="902"/>
        <v>1.0343009000871222</v>
      </c>
      <c r="J3971" s="15">
        <f t="shared" si="903"/>
        <v>1.0078033906966741</v>
      </c>
      <c r="K3971" s="283">
        <f t="shared" ref="K3971:K4034" si="908">H3971*I3971*J3971</f>
        <v>0</v>
      </c>
      <c r="L3971" s="283">
        <f t="shared" ref="L3971:L4034" si="909">VLOOKUP(F3971,BL$2:BN$92,2,FALSE)</f>
        <v>4.3818232651749627</v>
      </c>
      <c r="M3971" s="283">
        <f t="shared" ref="M3971:M4034" si="910">IF(G3971="heating",K3971*(L3971*3.412),0)</f>
        <v>0</v>
      </c>
      <c r="N3971" s="283">
        <f t="shared" ref="N3971:N4034" si="911">VLOOKUP(F3971,BL$2:BN$92,3,FALSE)</f>
        <v>4.3585758300027857</v>
      </c>
      <c r="O3971" s="283">
        <f t="shared" ref="O3971:O4034" si="912">IF(F3971&lt;=61,IF(G3971="heating",IF(F3971&gt;=5,K3971*L3971/N3971,0),0),0)</f>
        <v>0</v>
      </c>
      <c r="P3971" s="21">
        <f t="shared" si="904"/>
        <v>0</v>
      </c>
      <c r="Q3971" s="21">
        <f t="shared" si="905"/>
        <v>0.8408485371888097</v>
      </c>
      <c r="R3971">
        <f t="shared" si="906"/>
        <v>1.1856283047139096</v>
      </c>
      <c r="S3971" s="296">
        <f t="shared" ref="S3971:S4034" si="913">P3971*Q3971*R3971</f>
        <v>0</v>
      </c>
      <c r="T3971" s="283">
        <f t="shared" ref="T3971:T4034" si="914">K3971+S3971</f>
        <v>0</v>
      </c>
    </row>
    <row r="3972" spans="1:20" x14ac:dyDescent="0.25">
      <c r="A3972" s="286">
        <v>43266</v>
      </c>
      <c r="B3972" s="1">
        <f t="shared" si="907"/>
        <v>5</v>
      </c>
      <c r="C3972" s="285">
        <v>10</v>
      </c>
      <c r="D3972" t="s">
        <v>716</v>
      </c>
      <c r="F3972" s="16">
        <v>64</v>
      </c>
      <c r="G3972" t="str">
        <f t="shared" si="901"/>
        <v>Neither</v>
      </c>
      <c r="H3972" s="283">
        <f>IF(G3972="heating",F3972*Assumptions!M$4+Assumptions!M$7,0)</f>
        <v>0</v>
      </c>
      <c r="I3972" s="15">
        <f t="shared" si="902"/>
        <v>0.98112329028689171</v>
      </c>
      <c r="J3972" s="15">
        <f t="shared" si="903"/>
        <v>1.0078033906966741</v>
      </c>
      <c r="K3972" s="283">
        <f t="shared" si="908"/>
        <v>0</v>
      </c>
      <c r="L3972" s="283">
        <f t="shared" si="909"/>
        <v>4.3818232651749627</v>
      </c>
      <c r="M3972" s="283">
        <f t="shared" si="910"/>
        <v>0</v>
      </c>
      <c r="N3972" s="283">
        <f t="shared" si="911"/>
        <v>4.3585758300027857</v>
      </c>
      <c r="O3972" s="283">
        <f t="shared" si="912"/>
        <v>0</v>
      </c>
      <c r="P3972" s="21">
        <f t="shared" si="904"/>
        <v>0</v>
      </c>
      <c r="Q3972" s="21">
        <f t="shared" si="905"/>
        <v>0.74504051125983206</v>
      </c>
      <c r="R3972">
        <f t="shared" si="906"/>
        <v>1.1856283047139096</v>
      </c>
      <c r="S3972" s="296">
        <f t="shared" si="913"/>
        <v>0</v>
      </c>
      <c r="T3972" s="283">
        <f t="shared" si="914"/>
        <v>0</v>
      </c>
    </row>
    <row r="3973" spans="1:20" x14ac:dyDescent="0.25">
      <c r="A3973" s="286">
        <v>43266</v>
      </c>
      <c r="B3973" s="1">
        <f t="shared" si="907"/>
        <v>5</v>
      </c>
      <c r="C3973" s="285">
        <v>11</v>
      </c>
      <c r="D3973" t="s">
        <v>716</v>
      </c>
      <c r="F3973" s="16">
        <v>66</v>
      </c>
      <c r="G3973" t="str">
        <f t="shared" si="901"/>
        <v>Neither</v>
      </c>
      <c r="H3973" s="283">
        <f>IF(G3973="heating",F3973*Assumptions!M$4+Assumptions!M$7,0)</f>
        <v>0</v>
      </c>
      <c r="I3973" s="15">
        <f t="shared" si="902"/>
        <v>0.94956163997961163</v>
      </c>
      <c r="J3973" s="15">
        <f t="shared" si="903"/>
        <v>1.0078033906966741</v>
      </c>
      <c r="K3973" s="283">
        <f t="shared" si="908"/>
        <v>0</v>
      </c>
      <c r="L3973" s="283">
        <f t="shared" si="909"/>
        <v>4.3818232651749627</v>
      </c>
      <c r="M3973" s="283">
        <f t="shared" si="910"/>
        <v>0</v>
      </c>
      <c r="N3973" s="283">
        <f t="shared" si="911"/>
        <v>4.3585758300027857</v>
      </c>
      <c r="O3973" s="283">
        <f t="shared" si="912"/>
        <v>0</v>
      </c>
      <c r="P3973" s="21">
        <f t="shared" si="904"/>
        <v>0</v>
      </c>
      <c r="Q3973" s="21">
        <f t="shared" si="905"/>
        <v>0.72850690893675296</v>
      </c>
      <c r="R3973">
        <f t="shared" si="906"/>
        <v>1.1856283047139096</v>
      </c>
      <c r="S3973" s="296">
        <f t="shared" si="913"/>
        <v>0</v>
      </c>
      <c r="T3973" s="283">
        <f t="shared" si="914"/>
        <v>0</v>
      </c>
    </row>
    <row r="3974" spans="1:20" x14ac:dyDescent="0.25">
      <c r="A3974" s="286">
        <v>43266</v>
      </c>
      <c r="B3974" s="1">
        <f t="shared" si="907"/>
        <v>5</v>
      </c>
      <c r="C3974" s="285">
        <v>12</v>
      </c>
      <c r="D3974" t="s">
        <v>716</v>
      </c>
      <c r="F3974" s="16">
        <v>68</v>
      </c>
      <c r="G3974" t="str">
        <f t="shared" si="901"/>
        <v>Neither</v>
      </c>
      <c r="H3974" s="283">
        <f>IF(G3974="heating",F3974*Assumptions!M$4+Assumptions!M$7,0)</f>
        <v>0</v>
      </c>
      <c r="I3974" s="15">
        <f t="shared" si="902"/>
        <v>0.91648403420261149</v>
      </c>
      <c r="J3974" s="15">
        <f t="shared" si="903"/>
        <v>1.0078033906966741</v>
      </c>
      <c r="K3974" s="283">
        <f t="shared" si="908"/>
        <v>0</v>
      </c>
      <c r="L3974" s="283">
        <f t="shared" si="909"/>
        <v>4.3818232651749627</v>
      </c>
      <c r="M3974" s="283">
        <f t="shared" si="910"/>
        <v>0</v>
      </c>
      <c r="N3974" s="283">
        <f t="shared" si="911"/>
        <v>4.3585758300027857</v>
      </c>
      <c r="O3974" s="283">
        <f t="shared" si="912"/>
        <v>0</v>
      </c>
      <c r="P3974" s="21">
        <f t="shared" si="904"/>
        <v>0</v>
      </c>
      <c r="Q3974" s="21">
        <f t="shared" si="905"/>
        <v>0.75910815787401487</v>
      </c>
      <c r="R3974">
        <f t="shared" si="906"/>
        <v>1.1856283047139096</v>
      </c>
      <c r="S3974" s="296">
        <f t="shared" si="913"/>
        <v>0</v>
      </c>
      <c r="T3974" s="283">
        <f t="shared" si="914"/>
        <v>0</v>
      </c>
    </row>
    <row r="3975" spans="1:20" x14ac:dyDescent="0.25">
      <c r="A3975" s="286">
        <v>43266</v>
      </c>
      <c r="B3975" s="1">
        <f t="shared" si="907"/>
        <v>5</v>
      </c>
      <c r="C3975" s="285">
        <v>13</v>
      </c>
      <c r="D3975" t="s">
        <v>716</v>
      </c>
      <c r="E3975" t="s">
        <v>704</v>
      </c>
      <c r="F3975" s="16">
        <v>68</v>
      </c>
      <c r="G3975" t="str">
        <f t="shared" si="901"/>
        <v>Neither</v>
      </c>
      <c r="H3975" s="283">
        <f>IF(G3975="heating",F3975*Assumptions!M$4+Assumptions!M$7,0)</f>
        <v>0</v>
      </c>
      <c r="I3975" s="15">
        <f t="shared" si="902"/>
        <v>0.90040206880052787</v>
      </c>
      <c r="J3975" s="15">
        <f t="shared" si="903"/>
        <v>1.0078033906966741</v>
      </c>
      <c r="K3975" s="283">
        <f t="shared" si="908"/>
        <v>0</v>
      </c>
      <c r="L3975" s="283">
        <f t="shared" si="909"/>
        <v>4.3818232651749627</v>
      </c>
      <c r="M3975" s="283">
        <f t="shared" si="910"/>
        <v>0</v>
      </c>
      <c r="N3975" s="283">
        <f t="shared" si="911"/>
        <v>4.3585758300027857</v>
      </c>
      <c r="O3975" s="283">
        <f t="shared" si="912"/>
        <v>0</v>
      </c>
      <c r="P3975" s="21">
        <f t="shared" si="904"/>
        <v>0</v>
      </c>
      <c r="Q3975" s="21">
        <f t="shared" si="905"/>
        <v>0.79115902007799765</v>
      </c>
      <c r="R3975">
        <f t="shared" si="906"/>
        <v>1.1856283047139096</v>
      </c>
      <c r="S3975" s="296">
        <f t="shared" si="913"/>
        <v>0</v>
      </c>
      <c r="T3975" s="283">
        <f t="shared" si="914"/>
        <v>0</v>
      </c>
    </row>
    <row r="3976" spans="1:20" x14ac:dyDescent="0.25">
      <c r="A3976" s="286">
        <v>43266</v>
      </c>
      <c r="B3976" s="1">
        <f t="shared" si="907"/>
        <v>5</v>
      </c>
      <c r="C3976" s="285">
        <v>14</v>
      </c>
      <c r="D3976" t="s">
        <v>716</v>
      </c>
      <c r="E3976" t="s">
        <v>704</v>
      </c>
      <c r="F3976" s="16">
        <v>70</v>
      </c>
      <c r="G3976" t="str">
        <f t="shared" si="901"/>
        <v>Neither</v>
      </c>
      <c r="H3976" s="283">
        <f>IF(G3976="heating",F3976*Assumptions!M$4+Assumptions!M$7,0)</f>
        <v>0</v>
      </c>
      <c r="I3976" s="15">
        <f t="shared" si="902"/>
        <v>0.86032894500746537</v>
      </c>
      <c r="J3976" s="15">
        <f t="shared" si="903"/>
        <v>1.0078033906966741</v>
      </c>
      <c r="K3976" s="283">
        <f t="shared" si="908"/>
        <v>0</v>
      </c>
      <c r="L3976" s="283">
        <f t="shared" si="909"/>
        <v>4.3818232651749627</v>
      </c>
      <c r="M3976" s="283">
        <f t="shared" si="910"/>
        <v>0</v>
      </c>
      <c r="N3976" s="283">
        <f t="shared" si="911"/>
        <v>4.3585758300027857</v>
      </c>
      <c r="O3976" s="283">
        <f t="shared" si="912"/>
        <v>0</v>
      </c>
      <c r="P3976" s="21">
        <f t="shared" si="904"/>
        <v>0</v>
      </c>
      <c r="Q3976" s="21">
        <f t="shared" si="905"/>
        <v>0.84355555031342389</v>
      </c>
      <c r="R3976">
        <f t="shared" si="906"/>
        <v>1.1856283047139096</v>
      </c>
      <c r="S3976" s="296">
        <f t="shared" si="913"/>
        <v>0</v>
      </c>
      <c r="T3976" s="283">
        <f t="shared" si="914"/>
        <v>0</v>
      </c>
    </row>
    <row r="3977" spans="1:20" x14ac:dyDescent="0.25">
      <c r="A3977" s="286">
        <v>43266</v>
      </c>
      <c r="B3977" s="1">
        <f t="shared" si="907"/>
        <v>5</v>
      </c>
      <c r="C3977" s="285">
        <v>15</v>
      </c>
      <c r="D3977" t="s">
        <v>716</v>
      </c>
      <c r="E3977" t="s">
        <v>704</v>
      </c>
      <c r="F3977" s="16">
        <v>70</v>
      </c>
      <c r="G3977" t="str">
        <f t="shared" si="901"/>
        <v>Neither</v>
      </c>
      <c r="H3977" s="283">
        <f>IF(G3977="heating",F3977*Assumptions!M$4+Assumptions!M$7,0)</f>
        <v>0</v>
      </c>
      <c r="I3977" s="15">
        <f t="shared" si="902"/>
        <v>0.85754515037175039</v>
      </c>
      <c r="J3977" s="15">
        <f t="shared" si="903"/>
        <v>1.0078033906966741</v>
      </c>
      <c r="K3977" s="283">
        <f t="shared" si="908"/>
        <v>0</v>
      </c>
      <c r="L3977" s="283">
        <f t="shared" si="909"/>
        <v>4.3818232651749627</v>
      </c>
      <c r="M3977" s="283">
        <f t="shared" si="910"/>
        <v>0</v>
      </c>
      <c r="N3977" s="283">
        <f t="shared" si="911"/>
        <v>4.3585758300027857</v>
      </c>
      <c r="O3977" s="283">
        <f t="shared" si="912"/>
        <v>0</v>
      </c>
      <c r="P3977" s="21">
        <f t="shared" si="904"/>
        <v>0</v>
      </c>
      <c r="Q3977" s="21">
        <f t="shared" si="905"/>
        <v>0.96592607327566882</v>
      </c>
      <c r="R3977">
        <f t="shared" si="906"/>
        <v>1.1856283047139096</v>
      </c>
      <c r="S3977" s="296">
        <f t="shared" si="913"/>
        <v>0</v>
      </c>
      <c r="T3977" s="283">
        <f t="shared" si="914"/>
        <v>0</v>
      </c>
    </row>
    <row r="3978" spans="1:20" x14ac:dyDescent="0.25">
      <c r="A3978" s="286">
        <v>43266</v>
      </c>
      <c r="B3978" s="1">
        <f t="shared" si="907"/>
        <v>5</v>
      </c>
      <c r="C3978" s="285">
        <v>16</v>
      </c>
      <c r="D3978" t="s">
        <v>716</v>
      </c>
      <c r="E3978" t="s">
        <v>704</v>
      </c>
      <c r="F3978" s="16">
        <v>70</v>
      </c>
      <c r="G3978" t="str">
        <f t="shared" si="901"/>
        <v>Neither</v>
      </c>
      <c r="H3978" s="283">
        <f>IF(G3978="heating",F3978*Assumptions!M$4+Assumptions!M$7,0)</f>
        <v>0</v>
      </c>
      <c r="I3978" s="15">
        <f t="shared" si="902"/>
        <v>0.88344815438260227</v>
      </c>
      <c r="J3978" s="15">
        <f t="shared" si="903"/>
        <v>1.0078033906966741</v>
      </c>
      <c r="K3978" s="283">
        <f t="shared" si="908"/>
        <v>0</v>
      </c>
      <c r="L3978" s="283">
        <f t="shared" si="909"/>
        <v>4.3818232651749627</v>
      </c>
      <c r="M3978" s="283">
        <f t="shared" si="910"/>
        <v>0</v>
      </c>
      <c r="N3978" s="283">
        <f t="shared" si="911"/>
        <v>4.3585758300027857</v>
      </c>
      <c r="O3978" s="283">
        <f t="shared" si="912"/>
        <v>0</v>
      </c>
      <c r="P3978" s="21">
        <f t="shared" si="904"/>
        <v>0</v>
      </c>
      <c r="Q3978" s="21">
        <f t="shared" si="905"/>
        <v>1.1649354943302594</v>
      </c>
      <c r="R3978">
        <f t="shared" si="906"/>
        <v>1.1856283047139096</v>
      </c>
      <c r="S3978" s="296">
        <f t="shared" si="913"/>
        <v>0</v>
      </c>
      <c r="T3978" s="283">
        <f t="shared" si="914"/>
        <v>0</v>
      </c>
    </row>
    <row r="3979" spans="1:20" x14ac:dyDescent="0.25">
      <c r="A3979" s="286">
        <v>43266</v>
      </c>
      <c r="B3979" s="1">
        <f t="shared" si="907"/>
        <v>5</v>
      </c>
      <c r="C3979" s="285">
        <v>17</v>
      </c>
      <c r="D3979" t="s">
        <v>716</v>
      </c>
      <c r="F3979" s="16">
        <v>70</v>
      </c>
      <c r="G3979" t="str">
        <f t="shared" si="901"/>
        <v>Neither</v>
      </c>
      <c r="H3979" s="283">
        <f>IF(G3979="heating",F3979*Assumptions!M$4+Assumptions!M$7,0)</f>
        <v>0</v>
      </c>
      <c r="I3979" s="15">
        <f t="shared" si="902"/>
        <v>0.94025748850374469</v>
      </c>
      <c r="J3979" s="15">
        <f t="shared" si="903"/>
        <v>1.0078033906966741</v>
      </c>
      <c r="K3979" s="283">
        <f t="shared" si="908"/>
        <v>0</v>
      </c>
      <c r="L3979" s="283">
        <f t="shared" si="909"/>
        <v>4.3818232651749627</v>
      </c>
      <c r="M3979" s="283">
        <f t="shared" si="910"/>
        <v>0</v>
      </c>
      <c r="N3979" s="283">
        <f t="shared" si="911"/>
        <v>4.3585758300027857</v>
      </c>
      <c r="O3979" s="283">
        <f t="shared" si="912"/>
        <v>0</v>
      </c>
      <c r="P3979" s="21">
        <f t="shared" si="904"/>
        <v>0</v>
      </c>
      <c r="Q3979" s="21">
        <f t="shared" si="905"/>
        <v>1.3521540118753073</v>
      </c>
      <c r="R3979">
        <f t="shared" si="906"/>
        <v>1.1856283047139096</v>
      </c>
      <c r="S3979" s="296">
        <f t="shared" si="913"/>
        <v>0</v>
      </c>
      <c r="T3979" s="283">
        <f t="shared" si="914"/>
        <v>0</v>
      </c>
    </row>
    <row r="3980" spans="1:20" x14ac:dyDescent="0.25">
      <c r="A3980" s="286">
        <v>43266</v>
      </c>
      <c r="B3980" s="1">
        <f t="shared" si="907"/>
        <v>5</v>
      </c>
      <c r="C3980" s="285">
        <v>18</v>
      </c>
      <c r="D3980" t="s">
        <v>716</v>
      </c>
      <c r="F3980" s="16">
        <v>66</v>
      </c>
      <c r="G3980" t="str">
        <f t="shared" si="901"/>
        <v>Neither</v>
      </c>
      <c r="H3980" s="283">
        <f>IF(G3980="heating",F3980*Assumptions!M$4+Assumptions!M$7,0)</f>
        <v>0</v>
      </c>
      <c r="I3980" s="15">
        <f t="shared" si="902"/>
        <v>0.98182363790757687</v>
      </c>
      <c r="J3980" s="15">
        <f t="shared" si="903"/>
        <v>1.0078033906966741</v>
      </c>
      <c r="K3980" s="283">
        <f t="shared" si="908"/>
        <v>0</v>
      </c>
      <c r="L3980" s="283">
        <f t="shared" si="909"/>
        <v>4.3818232651749627</v>
      </c>
      <c r="M3980" s="283">
        <f t="shared" si="910"/>
        <v>0</v>
      </c>
      <c r="N3980" s="283">
        <f t="shared" si="911"/>
        <v>4.3585758300027857</v>
      </c>
      <c r="O3980" s="283">
        <f t="shared" si="912"/>
        <v>0</v>
      </c>
      <c r="P3980" s="21">
        <f t="shared" si="904"/>
        <v>0</v>
      </c>
      <c r="Q3980" s="21">
        <f t="shared" si="905"/>
        <v>1.5598916921549892</v>
      </c>
      <c r="R3980">
        <f t="shared" si="906"/>
        <v>1.1856283047139096</v>
      </c>
      <c r="S3980" s="296">
        <f t="shared" si="913"/>
        <v>0</v>
      </c>
      <c r="T3980" s="283">
        <f t="shared" si="914"/>
        <v>0</v>
      </c>
    </row>
    <row r="3981" spans="1:20" x14ac:dyDescent="0.25">
      <c r="A3981" s="286">
        <v>43266</v>
      </c>
      <c r="B3981" s="1">
        <f t="shared" si="907"/>
        <v>5</v>
      </c>
      <c r="C3981" s="285">
        <v>19</v>
      </c>
      <c r="D3981" t="s">
        <v>716</v>
      </c>
      <c r="F3981" s="16">
        <v>63</v>
      </c>
      <c r="G3981" t="str">
        <f t="shared" si="901"/>
        <v>Neither</v>
      </c>
      <c r="H3981" s="283">
        <f>IF(G3981="heating",F3981*Assumptions!M$4+Assumptions!M$7,0)</f>
        <v>0</v>
      </c>
      <c r="I3981" s="15">
        <f t="shared" si="902"/>
        <v>0.98418842963438757</v>
      </c>
      <c r="J3981" s="15">
        <f t="shared" si="903"/>
        <v>1.0078033906966741</v>
      </c>
      <c r="K3981" s="283">
        <f t="shared" si="908"/>
        <v>0</v>
      </c>
      <c r="L3981" s="283">
        <f t="shared" si="909"/>
        <v>4.3818232651749627</v>
      </c>
      <c r="M3981" s="283">
        <f t="shared" si="910"/>
        <v>0</v>
      </c>
      <c r="N3981" s="283">
        <f t="shared" si="911"/>
        <v>4.3585758300027857</v>
      </c>
      <c r="O3981" s="283">
        <f t="shared" si="912"/>
        <v>0</v>
      </c>
      <c r="P3981" s="21">
        <f t="shared" si="904"/>
        <v>0</v>
      </c>
      <c r="Q3981" s="21">
        <f t="shared" si="905"/>
        <v>1.6764212681468484</v>
      </c>
      <c r="R3981">
        <f t="shared" si="906"/>
        <v>1.1856283047139096</v>
      </c>
      <c r="S3981" s="296">
        <f t="shared" si="913"/>
        <v>0</v>
      </c>
      <c r="T3981" s="283">
        <f t="shared" si="914"/>
        <v>0</v>
      </c>
    </row>
    <row r="3982" spans="1:20" x14ac:dyDescent="0.25">
      <c r="A3982" s="286">
        <v>43266</v>
      </c>
      <c r="B3982" s="1">
        <f t="shared" si="907"/>
        <v>5</v>
      </c>
      <c r="C3982" s="285">
        <v>20</v>
      </c>
      <c r="D3982" t="s">
        <v>716</v>
      </c>
      <c r="F3982" s="16">
        <v>54</v>
      </c>
      <c r="G3982" t="str">
        <f t="shared" si="901"/>
        <v>Neither</v>
      </c>
      <c r="H3982" s="283">
        <f>IF(G3982="heating",F3982*Assumptions!M$4+Assumptions!M$7,0)</f>
        <v>0</v>
      </c>
      <c r="I3982" s="15">
        <f t="shared" si="902"/>
        <v>0.97071962311712034</v>
      </c>
      <c r="J3982" s="15">
        <f t="shared" si="903"/>
        <v>1.0078033906966741</v>
      </c>
      <c r="K3982" s="283">
        <f t="shared" si="908"/>
        <v>0</v>
      </c>
      <c r="L3982" s="283">
        <f t="shared" si="909"/>
        <v>4.1559947708987721</v>
      </c>
      <c r="M3982" s="283">
        <f t="shared" si="910"/>
        <v>0</v>
      </c>
      <c r="N3982" s="283">
        <f t="shared" si="911"/>
        <v>3.9259252525022648</v>
      </c>
      <c r="O3982" s="283">
        <f t="shared" si="912"/>
        <v>0</v>
      </c>
      <c r="P3982" s="21">
        <f t="shared" si="904"/>
        <v>0</v>
      </c>
      <c r="Q3982" s="21">
        <f t="shared" si="905"/>
        <v>1.52436960139122</v>
      </c>
      <c r="R3982">
        <f t="shared" si="906"/>
        <v>1.1856283047139096</v>
      </c>
      <c r="S3982" s="296">
        <f t="shared" si="913"/>
        <v>0</v>
      </c>
      <c r="T3982" s="283">
        <f t="shared" si="914"/>
        <v>0</v>
      </c>
    </row>
    <row r="3983" spans="1:20" x14ac:dyDescent="0.25">
      <c r="A3983" s="286">
        <v>43266</v>
      </c>
      <c r="B3983" s="1">
        <f t="shared" si="907"/>
        <v>5</v>
      </c>
      <c r="C3983" s="285">
        <v>21</v>
      </c>
      <c r="D3983" t="s">
        <v>716</v>
      </c>
      <c r="F3983" s="16">
        <v>52</v>
      </c>
      <c r="G3983" t="str">
        <f t="shared" si="901"/>
        <v>Neither</v>
      </c>
      <c r="H3983" s="283">
        <f>IF(G3983="heating",F3983*Assumptions!M$4+Assumptions!M$7,0)</f>
        <v>0</v>
      </c>
      <c r="I3983" s="15">
        <f t="shared" si="902"/>
        <v>0.95751150862929935</v>
      </c>
      <c r="J3983" s="15">
        <f t="shared" si="903"/>
        <v>1.0078033906966741</v>
      </c>
      <c r="K3983" s="283">
        <f t="shared" si="908"/>
        <v>0</v>
      </c>
      <c r="L3983" s="283">
        <f t="shared" si="909"/>
        <v>4.0950984110509578</v>
      </c>
      <c r="M3983" s="283">
        <f t="shared" si="910"/>
        <v>0</v>
      </c>
      <c r="N3983" s="283">
        <f t="shared" si="911"/>
        <v>3.802065958051716</v>
      </c>
      <c r="O3983" s="283">
        <f t="shared" si="912"/>
        <v>0</v>
      </c>
      <c r="P3983" s="21">
        <f t="shared" si="904"/>
        <v>0</v>
      </c>
      <c r="Q3983" s="21">
        <f t="shared" si="905"/>
        <v>1.4448604713749031</v>
      </c>
      <c r="R3983">
        <f t="shared" si="906"/>
        <v>1.1856283047139096</v>
      </c>
      <c r="S3983" s="296">
        <f t="shared" si="913"/>
        <v>0</v>
      </c>
      <c r="T3983" s="283">
        <f t="shared" si="914"/>
        <v>0</v>
      </c>
    </row>
    <row r="3984" spans="1:20" x14ac:dyDescent="0.25">
      <c r="A3984" s="286">
        <v>43266</v>
      </c>
      <c r="B3984" s="1">
        <f t="shared" si="907"/>
        <v>5</v>
      </c>
      <c r="C3984" s="285">
        <v>22</v>
      </c>
      <c r="D3984" t="s">
        <v>716</v>
      </c>
      <c r="F3984" s="16">
        <v>52</v>
      </c>
      <c r="G3984" t="str">
        <f t="shared" si="901"/>
        <v>Neither</v>
      </c>
      <c r="H3984" s="283">
        <f>IF(G3984="heating",F3984*Assumptions!M$4+Assumptions!M$7,0)</f>
        <v>0</v>
      </c>
      <c r="I3984" s="15">
        <f t="shared" si="902"/>
        <v>0.9426530227543114</v>
      </c>
      <c r="J3984" s="15">
        <f t="shared" si="903"/>
        <v>1.0078033906966741</v>
      </c>
      <c r="K3984" s="283">
        <f t="shared" si="908"/>
        <v>0</v>
      </c>
      <c r="L3984" s="283">
        <f t="shared" si="909"/>
        <v>4.0950984110509578</v>
      </c>
      <c r="M3984" s="283">
        <f t="shared" si="910"/>
        <v>0</v>
      </c>
      <c r="N3984" s="283">
        <f t="shared" si="911"/>
        <v>3.802065958051716</v>
      </c>
      <c r="O3984" s="283">
        <f t="shared" si="912"/>
        <v>0</v>
      </c>
      <c r="P3984" s="21">
        <f t="shared" si="904"/>
        <v>0</v>
      </c>
      <c r="Q3984" s="21">
        <f t="shared" si="905"/>
        <v>1.2427137171080138</v>
      </c>
      <c r="R3984">
        <f t="shared" si="906"/>
        <v>1.1856283047139096</v>
      </c>
      <c r="S3984" s="296">
        <f t="shared" si="913"/>
        <v>0</v>
      </c>
      <c r="T3984" s="283">
        <f t="shared" si="914"/>
        <v>0</v>
      </c>
    </row>
    <row r="3985" spans="1:20" x14ac:dyDescent="0.25">
      <c r="A3985" s="286">
        <v>43266</v>
      </c>
      <c r="B3985" s="1">
        <f t="shared" si="907"/>
        <v>5</v>
      </c>
      <c r="C3985" s="285">
        <v>23</v>
      </c>
      <c r="D3985" t="s">
        <v>715</v>
      </c>
      <c r="F3985" s="16">
        <v>50</v>
      </c>
      <c r="G3985" t="str">
        <f t="shared" si="901"/>
        <v>Neither</v>
      </c>
      <c r="H3985" s="283">
        <f>IF(G3985="heating",F3985*Assumptions!M$4+Assumptions!M$7,0)</f>
        <v>0</v>
      </c>
      <c r="I3985" s="15">
        <f t="shared" si="902"/>
        <v>0.94450710149963013</v>
      </c>
      <c r="J3985" s="15">
        <f t="shared" si="903"/>
        <v>1.0078033906966741</v>
      </c>
      <c r="K3985" s="283">
        <f t="shared" si="908"/>
        <v>0</v>
      </c>
      <c r="L3985" s="283">
        <f t="shared" si="909"/>
        <v>4.0351685236640416</v>
      </c>
      <c r="M3985" s="283">
        <f t="shared" si="910"/>
        <v>0</v>
      </c>
      <c r="N3985" s="283">
        <f t="shared" si="911"/>
        <v>3.6783220436298789</v>
      </c>
      <c r="O3985" s="283">
        <f t="shared" si="912"/>
        <v>0</v>
      </c>
      <c r="P3985" s="21">
        <f t="shared" si="904"/>
        <v>0</v>
      </c>
      <c r="Q3985" s="21">
        <f t="shared" si="905"/>
        <v>1.0297519246597011</v>
      </c>
      <c r="R3985">
        <f t="shared" si="906"/>
        <v>1.1856283047139096</v>
      </c>
      <c r="S3985" s="296">
        <f t="shared" si="913"/>
        <v>0</v>
      </c>
      <c r="T3985" s="283">
        <f t="shared" si="914"/>
        <v>0</v>
      </c>
    </row>
    <row r="3986" spans="1:20" x14ac:dyDescent="0.25">
      <c r="A3986" s="286">
        <v>43267</v>
      </c>
      <c r="B3986" s="1">
        <f t="shared" si="907"/>
        <v>6</v>
      </c>
      <c r="C3986" s="285">
        <v>0</v>
      </c>
      <c r="D3986" t="s">
        <v>715</v>
      </c>
      <c r="F3986" s="16">
        <v>50</v>
      </c>
      <c r="G3986" t="str">
        <f t="shared" si="901"/>
        <v>Neither</v>
      </c>
      <c r="H3986" s="283">
        <f>IF(G3986="heating",F3986*Assumptions!M$4+Assumptions!M$7,0)</f>
        <v>0</v>
      </c>
      <c r="I3986" s="15">
        <f t="shared" si="902"/>
        <v>0.97481507806017154</v>
      </c>
      <c r="J3986" s="15">
        <f t="shared" si="903"/>
        <v>0.9885470267915587</v>
      </c>
      <c r="K3986" s="283">
        <f t="shared" si="908"/>
        <v>0</v>
      </c>
      <c r="L3986" s="283">
        <f t="shared" si="909"/>
        <v>4.0351685236640416</v>
      </c>
      <c r="M3986" s="283">
        <f t="shared" si="910"/>
        <v>0</v>
      </c>
      <c r="N3986" s="283">
        <f t="shared" si="911"/>
        <v>3.6783220436298789</v>
      </c>
      <c r="O3986" s="283">
        <f t="shared" si="912"/>
        <v>0</v>
      </c>
      <c r="P3986" s="21">
        <f t="shared" si="904"/>
        <v>0</v>
      </c>
      <c r="Q3986" s="21">
        <f t="shared" si="905"/>
        <v>0.90668853391740301</v>
      </c>
      <c r="R3986">
        <f t="shared" si="906"/>
        <v>1.0112882868167345</v>
      </c>
      <c r="S3986" s="296">
        <f t="shared" si="913"/>
        <v>0</v>
      </c>
      <c r="T3986" s="283">
        <f t="shared" si="914"/>
        <v>0</v>
      </c>
    </row>
    <row r="3987" spans="1:20" x14ac:dyDescent="0.25">
      <c r="A3987" s="286">
        <v>43267</v>
      </c>
      <c r="B3987" s="1">
        <f t="shared" si="907"/>
        <v>6</v>
      </c>
      <c r="C3987" s="285">
        <v>1</v>
      </c>
      <c r="D3987" t="s">
        <v>715</v>
      </c>
      <c r="F3987" s="16">
        <v>48</v>
      </c>
      <c r="G3987" t="str">
        <f t="shared" si="901"/>
        <v>Neither</v>
      </c>
      <c r="H3987" s="283">
        <f>IF(G3987="heating",F3987*Assumptions!M$4+Assumptions!M$7,0)</f>
        <v>0</v>
      </c>
      <c r="I3987" s="15">
        <f t="shared" si="902"/>
        <v>1.012242869806885</v>
      </c>
      <c r="J3987" s="15">
        <f t="shared" si="903"/>
        <v>0.9885470267915587</v>
      </c>
      <c r="K3987" s="283">
        <f t="shared" si="908"/>
        <v>0</v>
      </c>
      <c r="L3987" s="283">
        <f t="shared" si="909"/>
        <v>3.9630740889572826</v>
      </c>
      <c r="M3987" s="283">
        <f t="shared" si="910"/>
        <v>0</v>
      </c>
      <c r="N3987" s="283">
        <f t="shared" si="911"/>
        <v>3.5524856183738187</v>
      </c>
      <c r="O3987" s="283">
        <f t="shared" si="912"/>
        <v>0</v>
      </c>
      <c r="P3987" s="21">
        <f t="shared" si="904"/>
        <v>0</v>
      </c>
      <c r="Q3987" s="21">
        <f t="shared" si="905"/>
        <v>0.81803459285312596</v>
      </c>
      <c r="R3987">
        <f t="shared" si="906"/>
        <v>1.0112882868167345</v>
      </c>
      <c r="S3987" s="296">
        <f t="shared" si="913"/>
        <v>0</v>
      </c>
      <c r="T3987" s="283">
        <f t="shared" si="914"/>
        <v>0</v>
      </c>
    </row>
    <row r="3988" spans="1:20" x14ac:dyDescent="0.25">
      <c r="A3988" s="286">
        <v>43267</v>
      </c>
      <c r="B3988" s="1">
        <f t="shared" si="907"/>
        <v>6</v>
      </c>
      <c r="C3988" s="285">
        <v>2</v>
      </c>
      <c r="D3988" t="s">
        <v>715</v>
      </c>
      <c r="F3988" s="16">
        <v>48</v>
      </c>
      <c r="G3988" t="str">
        <f t="shared" si="901"/>
        <v>Neither</v>
      </c>
      <c r="H3988" s="283">
        <f>IF(G3988="heating",F3988*Assumptions!M$4+Assumptions!M$7,0)</f>
        <v>0</v>
      </c>
      <c r="I3988" s="15">
        <f t="shared" si="902"/>
        <v>1.0509704703585963</v>
      </c>
      <c r="J3988" s="15">
        <f t="shared" si="903"/>
        <v>0.9885470267915587</v>
      </c>
      <c r="K3988" s="283">
        <f t="shared" si="908"/>
        <v>0</v>
      </c>
      <c r="L3988" s="283">
        <f t="shared" si="909"/>
        <v>3.9630740889572826</v>
      </c>
      <c r="M3988" s="283">
        <f t="shared" si="910"/>
        <v>0</v>
      </c>
      <c r="N3988" s="283">
        <f t="shared" si="911"/>
        <v>3.5524856183738187</v>
      </c>
      <c r="O3988" s="283">
        <f t="shared" si="912"/>
        <v>0</v>
      </c>
      <c r="P3988" s="21">
        <f t="shared" si="904"/>
        <v>0</v>
      </c>
      <c r="Q3988" s="21">
        <f t="shared" si="905"/>
        <v>0.74507607494346417</v>
      </c>
      <c r="R3988">
        <f t="shared" si="906"/>
        <v>1.0112882868167345</v>
      </c>
      <c r="S3988" s="296">
        <f t="shared" si="913"/>
        <v>0</v>
      </c>
      <c r="T3988" s="283">
        <f t="shared" si="914"/>
        <v>0</v>
      </c>
    </row>
    <row r="3989" spans="1:20" x14ac:dyDescent="0.25">
      <c r="A3989" s="286">
        <v>43267</v>
      </c>
      <c r="B3989" s="1">
        <f t="shared" si="907"/>
        <v>6</v>
      </c>
      <c r="C3989" s="285">
        <v>3</v>
      </c>
      <c r="D3989" t="s">
        <v>715</v>
      </c>
      <c r="F3989" s="16">
        <v>48</v>
      </c>
      <c r="G3989" t="str">
        <f t="shared" si="901"/>
        <v>Neither</v>
      </c>
      <c r="H3989" s="283">
        <f>IF(G3989="heating",F3989*Assumptions!M$4+Assumptions!M$7,0)</f>
        <v>0</v>
      </c>
      <c r="I3989" s="15">
        <f t="shared" si="902"/>
        <v>1.0924036124451033</v>
      </c>
      <c r="J3989" s="15">
        <f t="shared" si="903"/>
        <v>0.9885470267915587</v>
      </c>
      <c r="K3989" s="283">
        <f t="shared" si="908"/>
        <v>0</v>
      </c>
      <c r="L3989" s="283">
        <f t="shared" si="909"/>
        <v>3.9630740889572826</v>
      </c>
      <c r="M3989" s="283">
        <f t="shared" si="910"/>
        <v>0</v>
      </c>
      <c r="N3989" s="283">
        <f t="shared" si="911"/>
        <v>3.5524856183738187</v>
      </c>
      <c r="O3989" s="283">
        <f t="shared" si="912"/>
        <v>0</v>
      </c>
      <c r="P3989" s="21">
        <f t="shared" si="904"/>
        <v>0</v>
      </c>
      <c r="Q3989" s="21">
        <f t="shared" si="905"/>
        <v>0.69158980876382303</v>
      </c>
      <c r="R3989">
        <f t="shared" si="906"/>
        <v>1.0112882868167345</v>
      </c>
      <c r="S3989" s="296">
        <f t="shared" si="913"/>
        <v>0</v>
      </c>
      <c r="T3989" s="283">
        <f t="shared" si="914"/>
        <v>0</v>
      </c>
    </row>
    <row r="3990" spans="1:20" x14ac:dyDescent="0.25">
      <c r="A3990" s="286">
        <v>43267</v>
      </c>
      <c r="B3990" s="1">
        <f t="shared" si="907"/>
        <v>6</v>
      </c>
      <c r="C3990" s="285">
        <v>4</v>
      </c>
      <c r="D3990" t="s">
        <v>715</v>
      </c>
      <c r="F3990" s="16">
        <v>48</v>
      </c>
      <c r="G3990" t="str">
        <f t="shared" si="901"/>
        <v>Neither</v>
      </c>
      <c r="H3990" s="283">
        <f>IF(G3990="heating",F3990*Assumptions!M$4+Assumptions!M$7,0)</f>
        <v>0</v>
      </c>
      <c r="I3990" s="15">
        <f t="shared" si="902"/>
        <v>1.1348296917927807</v>
      </c>
      <c r="J3990" s="15">
        <f t="shared" si="903"/>
        <v>0.9885470267915587</v>
      </c>
      <c r="K3990" s="283">
        <f t="shared" si="908"/>
        <v>0</v>
      </c>
      <c r="L3990" s="283">
        <f t="shared" si="909"/>
        <v>3.9630740889572826</v>
      </c>
      <c r="M3990" s="283">
        <f t="shared" si="910"/>
        <v>0</v>
      </c>
      <c r="N3990" s="283">
        <f t="shared" si="911"/>
        <v>3.5524856183738187</v>
      </c>
      <c r="O3990" s="283">
        <f t="shared" si="912"/>
        <v>0</v>
      </c>
      <c r="P3990" s="21">
        <f t="shared" si="904"/>
        <v>0</v>
      </c>
      <c r="Q3990" s="21">
        <f t="shared" si="905"/>
        <v>0.6473875548762833</v>
      </c>
      <c r="R3990">
        <f t="shared" si="906"/>
        <v>1.0112882868167345</v>
      </c>
      <c r="S3990" s="296">
        <f t="shared" si="913"/>
        <v>0</v>
      </c>
      <c r="T3990" s="283">
        <f t="shared" si="914"/>
        <v>0</v>
      </c>
    </row>
    <row r="3991" spans="1:20" x14ac:dyDescent="0.25">
      <c r="A3991" s="286">
        <v>43267</v>
      </c>
      <c r="B3991" s="1">
        <f t="shared" si="907"/>
        <v>6</v>
      </c>
      <c r="C3991" s="285">
        <v>5</v>
      </c>
      <c r="D3991" t="s">
        <v>715</v>
      </c>
      <c r="F3991" s="16">
        <v>50</v>
      </c>
      <c r="G3991" t="str">
        <f t="shared" si="901"/>
        <v>Neither</v>
      </c>
      <c r="H3991" s="283">
        <f>IF(G3991="heating",F3991*Assumptions!M$4+Assumptions!M$7,0)</f>
        <v>0</v>
      </c>
      <c r="I3991" s="15">
        <f t="shared" si="902"/>
        <v>1.1635558681477385</v>
      </c>
      <c r="J3991" s="15">
        <f t="shared" si="903"/>
        <v>0.9885470267915587</v>
      </c>
      <c r="K3991" s="283">
        <f t="shared" si="908"/>
        <v>0</v>
      </c>
      <c r="L3991" s="283">
        <f t="shared" si="909"/>
        <v>4.0351685236640416</v>
      </c>
      <c r="M3991" s="283">
        <f t="shared" si="910"/>
        <v>0</v>
      </c>
      <c r="N3991" s="283">
        <f t="shared" si="911"/>
        <v>3.6783220436298789</v>
      </c>
      <c r="O3991" s="283">
        <f t="shared" si="912"/>
        <v>0</v>
      </c>
      <c r="P3991" s="21">
        <f t="shared" si="904"/>
        <v>0</v>
      </c>
      <c r="Q3991" s="21">
        <f t="shared" si="905"/>
        <v>0.72139578924615555</v>
      </c>
      <c r="R3991">
        <f t="shared" si="906"/>
        <v>1.0112882868167345</v>
      </c>
      <c r="S3991" s="296">
        <f t="shared" si="913"/>
        <v>0</v>
      </c>
      <c r="T3991" s="283">
        <f t="shared" si="914"/>
        <v>0</v>
      </c>
    </row>
    <row r="3992" spans="1:20" x14ac:dyDescent="0.25">
      <c r="A3992" s="286">
        <v>43267</v>
      </c>
      <c r="B3992" s="1">
        <f t="shared" si="907"/>
        <v>6</v>
      </c>
      <c r="C3992" s="285">
        <v>6</v>
      </c>
      <c r="D3992" t="s">
        <v>715</v>
      </c>
      <c r="F3992" s="16">
        <v>54</v>
      </c>
      <c r="G3992" t="str">
        <f t="shared" si="901"/>
        <v>Neither</v>
      </c>
      <c r="H3992" s="283">
        <f>IF(G3992="heating",F3992*Assumptions!M$4+Assumptions!M$7,0)</f>
        <v>0</v>
      </c>
      <c r="I3992" s="15">
        <f t="shared" si="902"/>
        <v>1.2083911162615524</v>
      </c>
      <c r="J3992" s="15">
        <f t="shared" si="903"/>
        <v>0.9885470267915587</v>
      </c>
      <c r="K3992" s="283">
        <f t="shared" si="908"/>
        <v>0</v>
      </c>
      <c r="L3992" s="283">
        <f t="shared" si="909"/>
        <v>4.1559947708987721</v>
      </c>
      <c r="M3992" s="283">
        <f t="shared" si="910"/>
        <v>0</v>
      </c>
      <c r="N3992" s="283">
        <f t="shared" si="911"/>
        <v>3.9259252525022648</v>
      </c>
      <c r="O3992" s="283">
        <f t="shared" si="912"/>
        <v>0</v>
      </c>
      <c r="P3992" s="21">
        <f t="shared" si="904"/>
        <v>0</v>
      </c>
      <c r="Q3992" s="21">
        <f t="shared" si="905"/>
        <v>0.87787080972652631</v>
      </c>
      <c r="R3992">
        <f t="shared" si="906"/>
        <v>1.0112882868167345</v>
      </c>
      <c r="S3992" s="296">
        <f t="shared" si="913"/>
        <v>0</v>
      </c>
      <c r="T3992" s="283">
        <f t="shared" si="914"/>
        <v>0</v>
      </c>
    </row>
    <row r="3993" spans="1:20" x14ac:dyDescent="0.25">
      <c r="A3993" s="286">
        <v>43267</v>
      </c>
      <c r="B3993" s="1">
        <f t="shared" si="907"/>
        <v>6</v>
      </c>
      <c r="C3993" s="285">
        <v>7</v>
      </c>
      <c r="D3993" t="s">
        <v>715</v>
      </c>
      <c r="F3993" s="16">
        <v>59</v>
      </c>
      <c r="G3993" t="str">
        <f t="shared" si="901"/>
        <v>Neither</v>
      </c>
      <c r="H3993" s="283">
        <f>IF(G3993="heating",F3993*Assumptions!M$4+Assumptions!M$7,0)</f>
        <v>0</v>
      </c>
      <c r="I3993" s="15">
        <f t="shared" si="902"/>
        <v>1.1637425769249583</v>
      </c>
      <c r="J3993" s="15">
        <f t="shared" si="903"/>
        <v>0.9885470267915587</v>
      </c>
      <c r="K3993" s="283">
        <f t="shared" si="908"/>
        <v>0</v>
      </c>
      <c r="L3993" s="283">
        <f t="shared" si="909"/>
        <v>4.3182081448486933</v>
      </c>
      <c r="M3993" s="283">
        <f t="shared" si="910"/>
        <v>0</v>
      </c>
      <c r="N3993" s="283">
        <f t="shared" si="911"/>
        <v>4.2355603137647586</v>
      </c>
      <c r="O3993" s="283">
        <f t="shared" si="912"/>
        <v>0</v>
      </c>
      <c r="P3993" s="21">
        <f t="shared" si="904"/>
        <v>0</v>
      </c>
      <c r="Q3993" s="21">
        <f t="shared" si="905"/>
        <v>0.97331382064367777</v>
      </c>
      <c r="R3993">
        <f t="shared" si="906"/>
        <v>1.0112882868167345</v>
      </c>
      <c r="S3993" s="296">
        <f t="shared" si="913"/>
        <v>0</v>
      </c>
      <c r="T3993" s="283">
        <f t="shared" si="914"/>
        <v>0</v>
      </c>
    </row>
    <row r="3994" spans="1:20" x14ac:dyDescent="0.25">
      <c r="A3994" s="286">
        <v>43267</v>
      </c>
      <c r="B3994" s="1">
        <f t="shared" si="907"/>
        <v>6</v>
      </c>
      <c r="C3994" s="285">
        <v>8</v>
      </c>
      <c r="D3994" t="s">
        <v>715</v>
      </c>
      <c r="F3994" s="16">
        <v>63</v>
      </c>
      <c r="G3994" t="str">
        <f t="shared" si="901"/>
        <v>Neither</v>
      </c>
      <c r="H3994" s="283">
        <f>IF(G3994="heating",F3994*Assumptions!M$4+Assumptions!M$7,0)</f>
        <v>0</v>
      </c>
      <c r="I3994" s="15">
        <f t="shared" si="902"/>
        <v>1.094193721037565</v>
      </c>
      <c r="J3994" s="15">
        <f t="shared" si="903"/>
        <v>0.9885470267915587</v>
      </c>
      <c r="K3994" s="283">
        <f t="shared" si="908"/>
        <v>0</v>
      </c>
      <c r="L3994" s="283">
        <f t="shared" si="909"/>
        <v>4.3818232651749627</v>
      </c>
      <c r="M3994" s="283">
        <f t="shared" si="910"/>
        <v>0</v>
      </c>
      <c r="N3994" s="283">
        <f t="shared" si="911"/>
        <v>4.3585758300027857</v>
      </c>
      <c r="O3994" s="283">
        <f t="shared" si="912"/>
        <v>0</v>
      </c>
      <c r="P3994" s="21">
        <f t="shared" si="904"/>
        <v>0</v>
      </c>
      <c r="Q3994" s="21">
        <f t="shared" si="905"/>
        <v>0.94940007506179924</v>
      </c>
      <c r="R3994">
        <f t="shared" si="906"/>
        <v>1.0112882868167345</v>
      </c>
      <c r="S3994" s="296">
        <f t="shared" si="913"/>
        <v>0</v>
      </c>
      <c r="T3994" s="283">
        <f t="shared" si="914"/>
        <v>0</v>
      </c>
    </row>
    <row r="3995" spans="1:20" x14ac:dyDescent="0.25">
      <c r="A3995" s="286">
        <v>43267</v>
      </c>
      <c r="B3995" s="1">
        <f t="shared" si="907"/>
        <v>6</v>
      </c>
      <c r="C3995" s="285">
        <v>9</v>
      </c>
      <c r="D3995" t="s">
        <v>715</v>
      </c>
      <c r="F3995" s="16">
        <v>64</v>
      </c>
      <c r="G3995" t="str">
        <f t="shared" si="901"/>
        <v>Neither</v>
      </c>
      <c r="H3995" s="283">
        <f>IF(G3995="heating",F3995*Assumptions!M$4+Assumptions!M$7,0)</f>
        <v>0</v>
      </c>
      <c r="I3995" s="15">
        <f t="shared" si="902"/>
        <v>1.0343009000871222</v>
      </c>
      <c r="J3995" s="15">
        <f t="shared" si="903"/>
        <v>0.9885470267915587</v>
      </c>
      <c r="K3995" s="283">
        <f t="shared" si="908"/>
        <v>0</v>
      </c>
      <c r="L3995" s="283">
        <f t="shared" si="909"/>
        <v>4.3818232651749627</v>
      </c>
      <c r="M3995" s="283">
        <f t="shared" si="910"/>
        <v>0</v>
      </c>
      <c r="N3995" s="283">
        <f t="shared" si="911"/>
        <v>4.3585758300027857</v>
      </c>
      <c r="O3995" s="283">
        <f t="shared" si="912"/>
        <v>0</v>
      </c>
      <c r="P3995" s="21">
        <f t="shared" si="904"/>
        <v>0</v>
      </c>
      <c r="Q3995" s="21">
        <f t="shared" si="905"/>
        <v>0.8408485371888097</v>
      </c>
      <c r="R3995">
        <f t="shared" si="906"/>
        <v>1.0112882868167345</v>
      </c>
      <c r="S3995" s="296">
        <f t="shared" si="913"/>
        <v>0</v>
      </c>
      <c r="T3995" s="283">
        <f t="shared" si="914"/>
        <v>0</v>
      </c>
    </row>
    <row r="3996" spans="1:20" x14ac:dyDescent="0.25">
      <c r="A3996" s="286">
        <v>43267</v>
      </c>
      <c r="B3996" s="1">
        <f t="shared" si="907"/>
        <v>6</v>
      </c>
      <c r="C3996" s="285">
        <v>10</v>
      </c>
      <c r="D3996" t="s">
        <v>715</v>
      </c>
      <c r="F3996" s="16">
        <v>66</v>
      </c>
      <c r="G3996" t="str">
        <f t="shared" si="901"/>
        <v>Neither</v>
      </c>
      <c r="H3996" s="283">
        <f>IF(G3996="heating",F3996*Assumptions!M$4+Assumptions!M$7,0)</f>
        <v>0</v>
      </c>
      <c r="I3996" s="15">
        <f t="shared" si="902"/>
        <v>0.98112329028689171</v>
      </c>
      <c r="J3996" s="15">
        <f t="shared" si="903"/>
        <v>0.9885470267915587</v>
      </c>
      <c r="K3996" s="283">
        <f t="shared" si="908"/>
        <v>0</v>
      </c>
      <c r="L3996" s="283">
        <f t="shared" si="909"/>
        <v>4.3818232651749627</v>
      </c>
      <c r="M3996" s="283">
        <f t="shared" si="910"/>
        <v>0</v>
      </c>
      <c r="N3996" s="283">
        <f t="shared" si="911"/>
        <v>4.3585758300027857</v>
      </c>
      <c r="O3996" s="283">
        <f t="shared" si="912"/>
        <v>0</v>
      </c>
      <c r="P3996" s="21">
        <f t="shared" si="904"/>
        <v>0</v>
      </c>
      <c r="Q3996" s="21">
        <f t="shared" si="905"/>
        <v>0.74504051125983206</v>
      </c>
      <c r="R3996">
        <f t="shared" si="906"/>
        <v>1.0112882868167345</v>
      </c>
      <c r="S3996" s="296">
        <f t="shared" si="913"/>
        <v>0</v>
      </c>
      <c r="T3996" s="283">
        <f t="shared" si="914"/>
        <v>0</v>
      </c>
    </row>
    <row r="3997" spans="1:20" x14ac:dyDescent="0.25">
      <c r="A3997" s="286">
        <v>43267</v>
      </c>
      <c r="B3997" s="1">
        <f t="shared" si="907"/>
        <v>6</v>
      </c>
      <c r="C3997" s="285">
        <v>11</v>
      </c>
      <c r="D3997" t="s">
        <v>715</v>
      </c>
      <c r="F3997" s="16">
        <v>66</v>
      </c>
      <c r="G3997" t="str">
        <f t="shared" si="901"/>
        <v>Neither</v>
      </c>
      <c r="H3997" s="283">
        <f>IF(G3997="heating",F3997*Assumptions!M$4+Assumptions!M$7,0)</f>
        <v>0</v>
      </c>
      <c r="I3997" s="15">
        <f t="shared" si="902"/>
        <v>0.94956163997961163</v>
      </c>
      <c r="J3997" s="15">
        <f t="shared" si="903"/>
        <v>0.9885470267915587</v>
      </c>
      <c r="K3997" s="283">
        <f t="shared" si="908"/>
        <v>0</v>
      </c>
      <c r="L3997" s="283">
        <f t="shared" si="909"/>
        <v>4.3818232651749627</v>
      </c>
      <c r="M3997" s="283">
        <f t="shared" si="910"/>
        <v>0</v>
      </c>
      <c r="N3997" s="283">
        <f t="shared" si="911"/>
        <v>4.3585758300027857</v>
      </c>
      <c r="O3997" s="283">
        <f t="shared" si="912"/>
        <v>0</v>
      </c>
      <c r="P3997" s="21">
        <f t="shared" si="904"/>
        <v>0</v>
      </c>
      <c r="Q3997" s="21">
        <f t="shared" si="905"/>
        <v>0.72850690893675296</v>
      </c>
      <c r="R3997">
        <f t="shared" si="906"/>
        <v>1.0112882868167345</v>
      </c>
      <c r="S3997" s="296">
        <f t="shared" si="913"/>
        <v>0</v>
      </c>
      <c r="T3997" s="283">
        <f t="shared" si="914"/>
        <v>0</v>
      </c>
    </row>
    <row r="3998" spans="1:20" x14ac:dyDescent="0.25">
      <c r="A3998" s="286">
        <v>43267</v>
      </c>
      <c r="B3998" s="1">
        <f t="shared" si="907"/>
        <v>6</v>
      </c>
      <c r="C3998" s="285">
        <v>12</v>
      </c>
      <c r="D3998" t="s">
        <v>715</v>
      </c>
      <c r="F3998" s="16">
        <v>64</v>
      </c>
      <c r="G3998" t="str">
        <f t="shared" si="901"/>
        <v>Neither</v>
      </c>
      <c r="H3998" s="283">
        <f>IF(G3998="heating",F3998*Assumptions!M$4+Assumptions!M$7,0)</f>
        <v>0</v>
      </c>
      <c r="I3998" s="15">
        <f t="shared" si="902"/>
        <v>0.91648403420261149</v>
      </c>
      <c r="J3998" s="15">
        <f t="shared" si="903"/>
        <v>0.9885470267915587</v>
      </c>
      <c r="K3998" s="283">
        <f t="shared" si="908"/>
        <v>0</v>
      </c>
      <c r="L3998" s="283">
        <f t="shared" si="909"/>
        <v>4.3818232651749627</v>
      </c>
      <c r="M3998" s="283">
        <f t="shared" si="910"/>
        <v>0</v>
      </c>
      <c r="N3998" s="283">
        <f t="shared" si="911"/>
        <v>4.3585758300027857</v>
      </c>
      <c r="O3998" s="283">
        <f t="shared" si="912"/>
        <v>0</v>
      </c>
      <c r="P3998" s="21">
        <f t="shared" si="904"/>
        <v>0</v>
      </c>
      <c r="Q3998" s="21">
        <f t="shared" si="905"/>
        <v>0.75910815787401487</v>
      </c>
      <c r="R3998">
        <f t="shared" si="906"/>
        <v>1.0112882868167345</v>
      </c>
      <c r="S3998" s="296">
        <f t="shared" si="913"/>
        <v>0</v>
      </c>
      <c r="T3998" s="283">
        <f t="shared" si="914"/>
        <v>0</v>
      </c>
    </row>
    <row r="3999" spans="1:20" x14ac:dyDescent="0.25">
      <c r="A3999" s="286">
        <v>43267</v>
      </c>
      <c r="B3999" s="1">
        <f t="shared" si="907"/>
        <v>6</v>
      </c>
      <c r="C3999" s="285">
        <v>13</v>
      </c>
      <c r="D3999" t="s">
        <v>715</v>
      </c>
      <c r="F3999" s="16">
        <v>63</v>
      </c>
      <c r="G3999" t="str">
        <f t="shared" si="901"/>
        <v>Neither</v>
      </c>
      <c r="H3999" s="283">
        <f>IF(G3999="heating",F3999*Assumptions!M$4+Assumptions!M$7,0)</f>
        <v>0</v>
      </c>
      <c r="I3999" s="15">
        <f t="shared" si="902"/>
        <v>0.90040206880052787</v>
      </c>
      <c r="J3999" s="15">
        <f t="shared" si="903"/>
        <v>0.9885470267915587</v>
      </c>
      <c r="K3999" s="283">
        <f t="shared" si="908"/>
        <v>0</v>
      </c>
      <c r="L3999" s="283">
        <f t="shared" si="909"/>
        <v>4.3818232651749627</v>
      </c>
      <c r="M3999" s="283">
        <f t="shared" si="910"/>
        <v>0</v>
      </c>
      <c r="N3999" s="283">
        <f t="shared" si="911"/>
        <v>4.3585758300027857</v>
      </c>
      <c r="O3999" s="283">
        <f t="shared" si="912"/>
        <v>0</v>
      </c>
      <c r="P3999" s="21">
        <f t="shared" si="904"/>
        <v>0</v>
      </c>
      <c r="Q3999" s="21">
        <f t="shared" si="905"/>
        <v>0.79115902007799765</v>
      </c>
      <c r="R3999">
        <f t="shared" si="906"/>
        <v>1.0112882868167345</v>
      </c>
      <c r="S3999" s="296">
        <f t="shared" si="913"/>
        <v>0</v>
      </c>
      <c r="T3999" s="283">
        <f t="shared" si="914"/>
        <v>0</v>
      </c>
    </row>
    <row r="4000" spans="1:20" x14ac:dyDescent="0.25">
      <c r="A4000" s="286">
        <v>43267</v>
      </c>
      <c r="B4000" s="1">
        <f t="shared" si="907"/>
        <v>6</v>
      </c>
      <c r="C4000" s="285">
        <v>14</v>
      </c>
      <c r="D4000" t="s">
        <v>715</v>
      </c>
      <c r="F4000" s="16">
        <v>63</v>
      </c>
      <c r="G4000" t="str">
        <f t="shared" si="901"/>
        <v>Neither</v>
      </c>
      <c r="H4000" s="283">
        <f>IF(G4000="heating",F4000*Assumptions!M$4+Assumptions!M$7,0)</f>
        <v>0</v>
      </c>
      <c r="I4000" s="15">
        <f t="shared" si="902"/>
        <v>0.86032894500746537</v>
      </c>
      <c r="J4000" s="15">
        <f t="shared" si="903"/>
        <v>0.9885470267915587</v>
      </c>
      <c r="K4000" s="283">
        <f t="shared" si="908"/>
        <v>0</v>
      </c>
      <c r="L4000" s="283">
        <f t="shared" si="909"/>
        <v>4.3818232651749627</v>
      </c>
      <c r="M4000" s="283">
        <f t="shared" si="910"/>
        <v>0</v>
      </c>
      <c r="N4000" s="283">
        <f t="shared" si="911"/>
        <v>4.3585758300027857</v>
      </c>
      <c r="O4000" s="283">
        <f t="shared" si="912"/>
        <v>0</v>
      </c>
      <c r="P4000" s="21">
        <f t="shared" si="904"/>
        <v>0</v>
      </c>
      <c r="Q4000" s="21">
        <f t="shared" si="905"/>
        <v>0.84355555031342389</v>
      </c>
      <c r="R4000">
        <f t="shared" si="906"/>
        <v>1.0112882868167345</v>
      </c>
      <c r="S4000" s="296">
        <f t="shared" si="913"/>
        <v>0</v>
      </c>
      <c r="T4000" s="283">
        <f t="shared" si="914"/>
        <v>0</v>
      </c>
    </row>
    <row r="4001" spans="1:20" x14ac:dyDescent="0.25">
      <c r="A4001" s="286">
        <v>43267</v>
      </c>
      <c r="B4001" s="1">
        <f t="shared" si="907"/>
        <v>6</v>
      </c>
      <c r="C4001" s="285">
        <v>15</v>
      </c>
      <c r="D4001" t="s">
        <v>715</v>
      </c>
      <c r="F4001" s="16">
        <v>64</v>
      </c>
      <c r="G4001" t="str">
        <f t="shared" si="901"/>
        <v>Neither</v>
      </c>
      <c r="H4001" s="283">
        <f>IF(G4001="heating",F4001*Assumptions!M$4+Assumptions!M$7,0)</f>
        <v>0</v>
      </c>
      <c r="I4001" s="15">
        <f t="shared" si="902"/>
        <v>0.85754515037175039</v>
      </c>
      <c r="J4001" s="15">
        <f t="shared" si="903"/>
        <v>0.9885470267915587</v>
      </c>
      <c r="K4001" s="283">
        <f t="shared" si="908"/>
        <v>0</v>
      </c>
      <c r="L4001" s="283">
        <f t="shared" si="909"/>
        <v>4.3818232651749627</v>
      </c>
      <c r="M4001" s="283">
        <f t="shared" si="910"/>
        <v>0</v>
      </c>
      <c r="N4001" s="283">
        <f t="shared" si="911"/>
        <v>4.3585758300027857</v>
      </c>
      <c r="O4001" s="283">
        <f t="shared" si="912"/>
        <v>0</v>
      </c>
      <c r="P4001" s="21">
        <f t="shared" si="904"/>
        <v>0</v>
      </c>
      <c r="Q4001" s="21">
        <f t="shared" si="905"/>
        <v>0.96592607327566882</v>
      </c>
      <c r="R4001">
        <f t="shared" si="906"/>
        <v>1.0112882868167345</v>
      </c>
      <c r="S4001" s="296">
        <f t="shared" si="913"/>
        <v>0</v>
      </c>
      <c r="T4001" s="283">
        <f t="shared" si="914"/>
        <v>0</v>
      </c>
    </row>
    <row r="4002" spans="1:20" x14ac:dyDescent="0.25">
      <c r="A4002" s="286">
        <v>43267</v>
      </c>
      <c r="B4002" s="1">
        <f t="shared" si="907"/>
        <v>6</v>
      </c>
      <c r="C4002" s="285">
        <v>16</v>
      </c>
      <c r="D4002" t="s">
        <v>715</v>
      </c>
      <c r="F4002" s="16">
        <v>63</v>
      </c>
      <c r="G4002" t="str">
        <f t="shared" si="901"/>
        <v>Neither</v>
      </c>
      <c r="H4002" s="283">
        <f>IF(G4002="heating",F4002*Assumptions!M$4+Assumptions!M$7,0)</f>
        <v>0</v>
      </c>
      <c r="I4002" s="15">
        <f t="shared" si="902"/>
        <v>0.88344815438260227</v>
      </c>
      <c r="J4002" s="15">
        <f t="shared" si="903"/>
        <v>0.9885470267915587</v>
      </c>
      <c r="K4002" s="283">
        <f t="shared" si="908"/>
        <v>0</v>
      </c>
      <c r="L4002" s="283">
        <f t="shared" si="909"/>
        <v>4.3818232651749627</v>
      </c>
      <c r="M4002" s="283">
        <f t="shared" si="910"/>
        <v>0</v>
      </c>
      <c r="N4002" s="283">
        <f t="shared" si="911"/>
        <v>4.3585758300027857</v>
      </c>
      <c r="O4002" s="283">
        <f t="shared" si="912"/>
        <v>0</v>
      </c>
      <c r="P4002" s="21">
        <f t="shared" si="904"/>
        <v>0</v>
      </c>
      <c r="Q4002" s="21">
        <f t="shared" si="905"/>
        <v>1.1649354943302594</v>
      </c>
      <c r="R4002">
        <f t="shared" si="906"/>
        <v>1.0112882868167345</v>
      </c>
      <c r="S4002" s="296">
        <f t="shared" si="913"/>
        <v>0</v>
      </c>
      <c r="T4002" s="283">
        <f t="shared" si="914"/>
        <v>0</v>
      </c>
    </row>
    <row r="4003" spans="1:20" x14ac:dyDescent="0.25">
      <c r="A4003" s="286">
        <v>43267</v>
      </c>
      <c r="B4003" s="1">
        <f t="shared" si="907"/>
        <v>6</v>
      </c>
      <c r="C4003" s="285">
        <v>17</v>
      </c>
      <c r="D4003" t="s">
        <v>715</v>
      </c>
      <c r="F4003" s="16">
        <v>64</v>
      </c>
      <c r="G4003" t="str">
        <f t="shared" si="901"/>
        <v>Neither</v>
      </c>
      <c r="H4003" s="283">
        <f>IF(G4003="heating",F4003*Assumptions!M$4+Assumptions!M$7,0)</f>
        <v>0</v>
      </c>
      <c r="I4003" s="15">
        <f t="shared" si="902"/>
        <v>0.94025748850374469</v>
      </c>
      <c r="J4003" s="15">
        <f t="shared" si="903"/>
        <v>0.9885470267915587</v>
      </c>
      <c r="K4003" s="283">
        <f t="shared" si="908"/>
        <v>0</v>
      </c>
      <c r="L4003" s="283">
        <f t="shared" si="909"/>
        <v>4.3818232651749627</v>
      </c>
      <c r="M4003" s="283">
        <f t="shared" si="910"/>
        <v>0</v>
      </c>
      <c r="N4003" s="283">
        <f t="shared" si="911"/>
        <v>4.3585758300027857</v>
      </c>
      <c r="O4003" s="283">
        <f t="shared" si="912"/>
        <v>0</v>
      </c>
      <c r="P4003" s="21">
        <f t="shared" si="904"/>
        <v>0</v>
      </c>
      <c r="Q4003" s="21">
        <f t="shared" si="905"/>
        <v>1.3521540118753073</v>
      </c>
      <c r="R4003">
        <f t="shared" si="906"/>
        <v>1.0112882868167345</v>
      </c>
      <c r="S4003" s="296">
        <f t="shared" si="913"/>
        <v>0</v>
      </c>
      <c r="T4003" s="283">
        <f t="shared" si="914"/>
        <v>0</v>
      </c>
    </row>
    <row r="4004" spans="1:20" x14ac:dyDescent="0.25">
      <c r="A4004" s="286">
        <v>43267</v>
      </c>
      <c r="B4004" s="1">
        <f t="shared" si="907"/>
        <v>6</v>
      </c>
      <c r="C4004" s="285">
        <v>18</v>
      </c>
      <c r="D4004" t="s">
        <v>715</v>
      </c>
      <c r="F4004" s="16">
        <v>64</v>
      </c>
      <c r="G4004" t="str">
        <f t="shared" si="901"/>
        <v>Neither</v>
      </c>
      <c r="H4004" s="283">
        <f>IF(G4004="heating",F4004*Assumptions!M$4+Assumptions!M$7,0)</f>
        <v>0</v>
      </c>
      <c r="I4004" s="15">
        <f t="shared" si="902"/>
        <v>0.98182363790757687</v>
      </c>
      <c r="J4004" s="15">
        <f t="shared" si="903"/>
        <v>0.9885470267915587</v>
      </c>
      <c r="K4004" s="283">
        <f t="shared" si="908"/>
        <v>0</v>
      </c>
      <c r="L4004" s="283">
        <f t="shared" si="909"/>
        <v>4.3818232651749627</v>
      </c>
      <c r="M4004" s="283">
        <f t="shared" si="910"/>
        <v>0</v>
      </c>
      <c r="N4004" s="283">
        <f t="shared" si="911"/>
        <v>4.3585758300027857</v>
      </c>
      <c r="O4004" s="283">
        <f t="shared" si="912"/>
        <v>0</v>
      </c>
      <c r="P4004" s="21">
        <f t="shared" si="904"/>
        <v>0</v>
      </c>
      <c r="Q4004" s="21">
        <f t="shared" si="905"/>
        <v>1.5598916921549892</v>
      </c>
      <c r="R4004">
        <f t="shared" si="906"/>
        <v>1.0112882868167345</v>
      </c>
      <c r="S4004" s="296">
        <f t="shared" si="913"/>
        <v>0</v>
      </c>
      <c r="T4004" s="283">
        <f t="shared" si="914"/>
        <v>0</v>
      </c>
    </row>
    <row r="4005" spans="1:20" x14ac:dyDescent="0.25">
      <c r="A4005" s="286">
        <v>43267</v>
      </c>
      <c r="B4005" s="1">
        <f t="shared" si="907"/>
        <v>6</v>
      </c>
      <c r="C4005" s="285">
        <v>19</v>
      </c>
      <c r="D4005" t="s">
        <v>715</v>
      </c>
      <c r="F4005" s="16">
        <v>64</v>
      </c>
      <c r="G4005" t="str">
        <f t="shared" si="901"/>
        <v>Neither</v>
      </c>
      <c r="H4005" s="283">
        <f>IF(G4005="heating",F4005*Assumptions!M$4+Assumptions!M$7,0)</f>
        <v>0</v>
      </c>
      <c r="I4005" s="15">
        <f t="shared" si="902"/>
        <v>0.98418842963438757</v>
      </c>
      <c r="J4005" s="15">
        <f t="shared" si="903"/>
        <v>0.9885470267915587</v>
      </c>
      <c r="K4005" s="283">
        <f t="shared" si="908"/>
        <v>0</v>
      </c>
      <c r="L4005" s="283">
        <f t="shared" si="909"/>
        <v>4.3818232651749627</v>
      </c>
      <c r="M4005" s="283">
        <f t="shared" si="910"/>
        <v>0</v>
      </c>
      <c r="N4005" s="283">
        <f t="shared" si="911"/>
        <v>4.3585758300027857</v>
      </c>
      <c r="O4005" s="283">
        <f t="shared" si="912"/>
        <v>0</v>
      </c>
      <c r="P4005" s="21">
        <f t="shared" si="904"/>
        <v>0</v>
      </c>
      <c r="Q4005" s="21">
        <f t="shared" si="905"/>
        <v>1.6764212681468484</v>
      </c>
      <c r="R4005">
        <f t="shared" si="906"/>
        <v>1.0112882868167345</v>
      </c>
      <c r="S4005" s="296">
        <f t="shared" si="913"/>
        <v>0</v>
      </c>
      <c r="T4005" s="283">
        <f t="shared" si="914"/>
        <v>0</v>
      </c>
    </row>
    <row r="4006" spans="1:20" x14ac:dyDescent="0.25">
      <c r="A4006" s="286">
        <v>43267</v>
      </c>
      <c r="B4006" s="1">
        <f t="shared" si="907"/>
        <v>6</v>
      </c>
      <c r="C4006" s="285">
        <v>20</v>
      </c>
      <c r="D4006" t="s">
        <v>715</v>
      </c>
      <c r="F4006" s="16">
        <v>61</v>
      </c>
      <c r="G4006" t="str">
        <f t="shared" si="901"/>
        <v>Neither</v>
      </c>
      <c r="H4006" s="283">
        <f>IF(G4006="heating",F4006*Assumptions!M$4+Assumptions!M$7,0)</f>
        <v>0</v>
      </c>
      <c r="I4006" s="15">
        <f t="shared" si="902"/>
        <v>0.97071962311712034</v>
      </c>
      <c r="J4006" s="15">
        <f t="shared" si="903"/>
        <v>0.9885470267915587</v>
      </c>
      <c r="K4006" s="283">
        <f t="shared" si="908"/>
        <v>0</v>
      </c>
      <c r="L4006" s="283">
        <f t="shared" si="909"/>
        <v>4.3818232651749627</v>
      </c>
      <c r="M4006" s="283">
        <f t="shared" si="910"/>
        <v>0</v>
      </c>
      <c r="N4006" s="283">
        <f t="shared" si="911"/>
        <v>4.3585758300027857</v>
      </c>
      <c r="O4006" s="283">
        <f t="shared" si="912"/>
        <v>0</v>
      </c>
      <c r="P4006" s="21">
        <f t="shared" si="904"/>
        <v>0</v>
      </c>
      <c r="Q4006" s="21">
        <f t="shared" si="905"/>
        <v>1.52436960139122</v>
      </c>
      <c r="R4006">
        <f t="shared" si="906"/>
        <v>1.0112882868167345</v>
      </c>
      <c r="S4006" s="296">
        <f t="shared" si="913"/>
        <v>0</v>
      </c>
      <c r="T4006" s="283">
        <f t="shared" si="914"/>
        <v>0</v>
      </c>
    </row>
    <row r="4007" spans="1:20" x14ac:dyDescent="0.25">
      <c r="A4007" s="286">
        <v>43267</v>
      </c>
      <c r="B4007" s="1">
        <f t="shared" si="907"/>
        <v>6</v>
      </c>
      <c r="C4007" s="285">
        <v>21</v>
      </c>
      <c r="D4007" t="s">
        <v>715</v>
      </c>
      <c r="F4007" s="16">
        <v>59</v>
      </c>
      <c r="G4007" t="str">
        <f t="shared" si="901"/>
        <v>Neither</v>
      </c>
      <c r="H4007" s="283">
        <f>IF(G4007="heating",F4007*Assumptions!M$4+Assumptions!M$7,0)</f>
        <v>0</v>
      </c>
      <c r="I4007" s="15">
        <f t="shared" si="902"/>
        <v>0.95751150862929935</v>
      </c>
      <c r="J4007" s="15">
        <f t="shared" si="903"/>
        <v>0.9885470267915587</v>
      </c>
      <c r="K4007" s="283">
        <f t="shared" si="908"/>
        <v>0</v>
      </c>
      <c r="L4007" s="283">
        <f t="shared" si="909"/>
        <v>4.3182081448486933</v>
      </c>
      <c r="M4007" s="283">
        <f t="shared" si="910"/>
        <v>0</v>
      </c>
      <c r="N4007" s="283">
        <f t="shared" si="911"/>
        <v>4.2355603137647586</v>
      </c>
      <c r="O4007" s="283">
        <f t="shared" si="912"/>
        <v>0</v>
      </c>
      <c r="P4007" s="21">
        <f t="shared" si="904"/>
        <v>0</v>
      </c>
      <c r="Q4007" s="21">
        <f t="shared" si="905"/>
        <v>1.4448604713749031</v>
      </c>
      <c r="R4007">
        <f t="shared" si="906"/>
        <v>1.0112882868167345</v>
      </c>
      <c r="S4007" s="296">
        <f t="shared" si="913"/>
        <v>0</v>
      </c>
      <c r="T4007" s="283">
        <f t="shared" si="914"/>
        <v>0</v>
      </c>
    </row>
    <row r="4008" spans="1:20" x14ac:dyDescent="0.25">
      <c r="A4008" s="286">
        <v>43267</v>
      </c>
      <c r="B4008" s="1">
        <f t="shared" si="907"/>
        <v>6</v>
      </c>
      <c r="C4008" s="285">
        <v>22</v>
      </c>
      <c r="D4008" t="s">
        <v>715</v>
      </c>
      <c r="F4008" s="16">
        <v>59</v>
      </c>
      <c r="G4008" t="str">
        <f t="shared" si="901"/>
        <v>Neither</v>
      </c>
      <c r="H4008" s="283">
        <f>IF(G4008="heating",F4008*Assumptions!M$4+Assumptions!M$7,0)</f>
        <v>0</v>
      </c>
      <c r="I4008" s="15">
        <f t="shared" si="902"/>
        <v>0.9426530227543114</v>
      </c>
      <c r="J4008" s="15">
        <f t="shared" si="903"/>
        <v>0.9885470267915587</v>
      </c>
      <c r="K4008" s="283">
        <f t="shared" si="908"/>
        <v>0</v>
      </c>
      <c r="L4008" s="283">
        <f t="shared" si="909"/>
        <v>4.3182081448486933</v>
      </c>
      <c r="M4008" s="283">
        <f t="shared" si="910"/>
        <v>0</v>
      </c>
      <c r="N4008" s="283">
        <f t="shared" si="911"/>
        <v>4.2355603137647586</v>
      </c>
      <c r="O4008" s="283">
        <f t="shared" si="912"/>
        <v>0</v>
      </c>
      <c r="P4008" s="21">
        <f t="shared" si="904"/>
        <v>0</v>
      </c>
      <c r="Q4008" s="21">
        <f t="shared" si="905"/>
        <v>1.2427137171080138</v>
      </c>
      <c r="R4008">
        <f t="shared" si="906"/>
        <v>1.0112882868167345</v>
      </c>
      <c r="S4008" s="296">
        <f t="shared" si="913"/>
        <v>0</v>
      </c>
      <c r="T4008" s="283">
        <f t="shared" si="914"/>
        <v>0</v>
      </c>
    </row>
    <row r="4009" spans="1:20" x14ac:dyDescent="0.25">
      <c r="A4009" s="286">
        <v>43267</v>
      </c>
      <c r="B4009" s="1">
        <f t="shared" si="907"/>
        <v>6</v>
      </c>
      <c r="C4009" s="285">
        <v>23</v>
      </c>
      <c r="D4009" t="s">
        <v>715</v>
      </c>
      <c r="F4009" s="16">
        <v>59</v>
      </c>
      <c r="G4009" t="str">
        <f t="shared" si="901"/>
        <v>Neither</v>
      </c>
      <c r="H4009" s="283">
        <f>IF(G4009="heating",F4009*Assumptions!M$4+Assumptions!M$7,0)</f>
        <v>0</v>
      </c>
      <c r="I4009" s="15">
        <f t="shared" si="902"/>
        <v>0.94450710149963013</v>
      </c>
      <c r="J4009" s="15">
        <f t="shared" si="903"/>
        <v>0.9885470267915587</v>
      </c>
      <c r="K4009" s="283">
        <f t="shared" si="908"/>
        <v>0</v>
      </c>
      <c r="L4009" s="283">
        <f t="shared" si="909"/>
        <v>4.3182081448486933</v>
      </c>
      <c r="M4009" s="283">
        <f t="shared" si="910"/>
        <v>0</v>
      </c>
      <c r="N4009" s="283">
        <f t="shared" si="911"/>
        <v>4.2355603137647586</v>
      </c>
      <c r="O4009" s="283">
        <f t="shared" si="912"/>
        <v>0</v>
      </c>
      <c r="P4009" s="21">
        <f t="shared" si="904"/>
        <v>0</v>
      </c>
      <c r="Q4009" s="21">
        <f t="shared" si="905"/>
        <v>1.0297519246597011</v>
      </c>
      <c r="R4009">
        <f t="shared" si="906"/>
        <v>1.0112882868167345</v>
      </c>
      <c r="S4009" s="296">
        <f t="shared" si="913"/>
        <v>0</v>
      </c>
      <c r="T4009" s="283">
        <f t="shared" si="914"/>
        <v>0</v>
      </c>
    </row>
    <row r="4010" spans="1:20" x14ac:dyDescent="0.25">
      <c r="A4010" s="286">
        <v>43268</v>
      </c>
      <c r="B4010" s="1">
        <f t="shared" si="907"/>
        <v>7</v>
      </c>
      <c r="C4010" s="285">
        <v>0</v>
      </c>
      <c r="D4010" t="s">
        <v>715</v>
      </c>
      <c r="F4010" s="16">
        <v>59</v>
      </c>
      <c r="G4010" t="str">
        <f t="shared" si="901"/>
        <v>Cooling</v>
      </c>
      <c r="H4010" s="283">
        <f>IF(G4010="heating",F4010*Assumptions!M$4+Assumptions!M$7,0)</f>
        <v>0</v>
      </c>
      <c r="I4010" s="15">
        <f t="shared" si="902"/>
        <v>0.97481507806017154</v>
      </c>
      <c r="J4010" s="15">
        <f t="shared" si="903"/>
        <v>0.93760781206536892</v>
      </c>
      <c r="K4010" s="283">
        <f t="shared" si="908"/>
        <v>0</v>
      </c>
      <c r="L4010" s="283">
        <f t="shared" si="909"/>
        <v>4.3182081448486933</v>
      </c>
      <c r="M4010" s="283">
        <f t="shared" si="910"/>
        <v>0</v>
      </c>
      <c r="N4010" s="283">
        <f t="shared" si="911"/>
        <v>4.2355603137647586</v>
      </c>
      <c r="O4010" s="283">
        <f t="shared" si="912"/>
        <v>0</v>
      </c>
      <c r="P4010" s="21">
        <f t="shared" si="904"/>
        <v>2.5000000000000001E-2</v>
      </c>
      <c r="Q4010" s="21">
        <f t="shared" si="905"/>
        <v>0.90668853391740301</v>
      </c>
      <c r="R4010">
        <f t="shared" si="906"/>
        <v>1.0096214758538746</v>
      </c>
      <c r="S4010" s="296">
        <f t="shared" si="913"/>
        <v>2.2885305393836857E-2</v>
      </c>
      <c r="T4010" s="283">
        <f t="shared" si="914"/>
        <v>2.2885305393836857E-2</v>
      </c>
    </row>
    <row r="4011" spans="1:20" x14ac:dyDescent="0.25">
      <c r="A4011" s="286">
        <v>43268</v>
      </c>
      <c r="B4011" s="1">
        <f t="shared" si="907"/>
        <v>7</v>
      </c>
      <c r="C4011" s="285">
        <v>1</v>
      </c>
      <c r="D4011" t="s">
        <v>715</v>
      </c>
      <c r="F4011" s="16">
        <v>61</v>
      </c>
      <c r="G4011" t="str">
        <f t="shared" si="901"/>
        <v>Cooling</v>
      </c>
      <c r="H4011" s="283">
        <f>IF(G4011="heating",F4011*Assumptions!M$4+Assumptions!M$7,0)</f>
        <v>0</v>
      </c>
      <c r="I4011" s="15">
        <f t="shared" si="902"/>
        <v>1.012242869806885</v>
      </c>
      <c r="J4011" s="15">
        <f t="shared" si="903"/>
        <v>0.93760781206536892</v>
      </c>
      <c r="K4011" s="283">
        <f t="shared" si="908"/>
        <v>0</v>
      </c>
      <c r="L4011" s="283">
        <f t="shared" si="909"/>
        <v>4.3818232651749627</v>
      </c>
      <c r="M4011" s="283">
        <f t="shared" si="910"/>
        <v>0</v>
      </c>
      <c r="N4011" s="283">
        <f t="shared" si="911"/>
        <v>4.3585758300027857</v>
      </c>
      <c r="O4011" s="283">
        <f t="shared" si="912"/>
        <v>0</v>
      </c>
      <c r="P4011" s="21">
        <f t="shared" si="904"/>
        <v>4.5164594084734722E-2</v>
      </c>
      <c r="Q4011" s="21">
        <f t="shared" si="905"/>
        <v>0.81803459285312596</v>
      </c>
      <c r="R4011">
        <f t="shared" si="906"/>
        <v>1.0096214758538746</v>
      </c>
      <c r="S4011" s="296">
        <f t="shared" si="913"/>
        <v>3.7301677307883689E-2</v>
      </c>
      <c r="T4011" s="283">
        <f t="shared" si="914"/>
        <v>3.7301677307883689E-2</v>
      </c>
    </row>
    <row r="4012" spans="1:20" x14ac:dyDescent="0.25">
      <c r="A4012" s="286">
        <v>43268</v>
      </c>
      <c r="B4012" s="1">
        <f t="shared" si="907"/>
        <v>7</v>
      </c>
      <c r="C4012" s="285">
        <v>2</v>
      </c>
      <c r="D4012" t="s">
        <v>715</v>
      </c>
      <c r="F4012" s="16">
        <v>61</v>
      </c>
      <c r="G4012" t="str">
        <f t="shared" si="901"/>
        <v>Cooling</v>
      </c>
      <c r="H4012" s="283">
        <f>IF(G4012="heating",F4012*Assumptions!M$4+Assumptions!M$7,0)</f>
        <v>0</v>
      </c>
      <c r="I4012" s="15">
        <f t="shared" si="902"/>
        <v>1.0509704703585963</v>
      </c>
      <c r="J4012" s="15">
        <f t="shared" si="903"/>
        <v>0.93760781206536892</v>
      </c>
      <c r="K4012" s="283">
        <f t="shared" si="908"/>
        <v>0</v>
      </c>
      <c r="L4012" s="283">
        <f t="shared" si="909"/>
        <v>4.3818232651749627</v>
      </c>
      <c r="M4012" s="283">
        <f t="shared" si="910"/>
        <v>0</v>
      </c>
      <c r="N4012" s="283">
        <f t="shared" si="911"/>
        <v>4.3585758300027857</v>
      </c>
      <c r="O4012" s="283">
        <f t="shared" si="912"/>
        <v>0</v>
      </c>
      <c r="P4012" s="21">
        <f t="shared" si="904"/>
        <v>4.5164594084734722E-2</v>
      </c>
      <c r="Q4012" s="21">
        <f t="shared" si="905"/>
        <v>0.74507607494346417</v>
      </c>
      <c r="R4012">
        <f t="shared" si="906"/>
        <v>1.0096214758538746</v>
      </c>
      <c r="S4012" s="296">
        <f t="shared" si="913"/>
        <v>3.39748313337596E-2</v>
      </c>
      <c r="T4012" s="283">
        <f t="shared" si="914"/>
        <v>3.39748313337596E-2</v>
      </c>
    </row>
    <row r="4013" spans="1:20" x14ac:dyDescent="0.25">
      <c r="A4013" s="286">
        <v>43268</v>
      </c>
      <c r="B4013" s="1">
        <f t="shared" si="907"/>
        <v>7</v>
      </c>
      <c r="C4013" s="285">
        <v>3</v>
      </c>
      <c r="D4013" t="s">
        <v>715</v>
      </c>
      <c r="F4013" s="16">
        <v>64</v>
      </c>
      <c r="G4013" t="str">
        <f t="shared" si="901"/>
        <v>Cooling</v>
      </c>
      <c r="H4013" s="283">
        <f>IF(G4013="heating",F4013*Assumptions!M$4+Assumptions!M$7,0)</f>
        <v>0</v>
      </c>
      <c r="I4013" s="15">
        <f t="shared" si="902"/>
        <v>1.0924036124451033</v>
      </c>
      <c r="J4013" s="15">
        <f t="shared" si="903"/>
        <v>0.93760781206536892</v>
      </c>
      <c r="K4013" s="283">
        <f t="shared" si="908"/>
        <v>0</v>
      </c>
      <c r="L4013" s="283">
        <f t="shared" si="909"/>
        <v>4.3818232651749627</v>
      </c>
      <c r="M4013" s="283">
        <f t="shared" si="910"/>
        <v>0</v>
      </c>
      <c r="N4013" s="283">
        <f t="shared" si="911"/>
        <v>4.3585758300027857</v>
      </c>
      <c r="O4013" s="283">
        <f t="shared" si="912"/>
        <v>0</v>
      </c>
      <c r="P4013" s="21">
        <f t="shared" si="904"/>
        <v>3.8036447069942136E-2</v>
      </c>
      <c r="Q4013" s="21">
        <f t="shared" si="905"/>
        <v>0.69158980876382303</v>
      </c>
      <c r="R4013">
        <f t="shared" si="906"/>
        <v>1.0096214758538746</v>
      </c>
      <c r="S4013" s="296">
        <f t="shared" si="913"/>
        <v>2.6558718034679119E-2</v>
      </c>
      <c r="T4013" s="283">
        <f t="shared" si="914"/>
        <v>2.6558718034679119E-2</v>
      </c>
    </row>
    <row r="4014" spans="1:20" x14ac:dyDescent="0.25">
      <c r="A4014" s="286">
        <v>43268</v>
      </c>
      <c r="B4014" s="1">
        <f t="shared" si="907"/>
        <v>7</v>
      </c>
      <c r="C4014" s="285">
        <v>4</v>
      </c>
      <c r="D4014" t="s">
        <v>715</v>
      </c>
      <c r="F4014" s="16">
        <v>63</v>
      </c>
      <c r="G4014" t="str">
        <f t="shared" si="901"/>
        <v>Cooling</v>
      </c>
      <c r="H4014" s="283">
        <f>IF(G4014="heating",F4014*Assumptions!M$4+Assumptions!M$7,0)</f>
        <v>0</v>
      </c>
      <c r="I4014" s="15">
        <f t="shared" si="902"/>
        <v>1.1348296917927807</v>
      </c>
      <c r="J4014" s="15">
        <f t="shared" si="903"/>
        <v>0.93760781206536892</v>
      </c>
      <c r="K4014" s="283">
        <f t="shared" si="908"/>
        <v>0</v>
      </c>
      <c r="L4014" s="283">
        <f t="shared" si="909"/>
        <v>4.3818232651749627</v>
      </c>
      <c r="M4014" s="283">
        <f t="shared" si="910"/>
        <v>0</v>
      </c>
      <c r="N4014" s="283">
        <f t="shared" si="911"/>
        <v>4.3585758300027857</v>
      </c>
      <c r="O4014" s="283">
        <f t="shared" si="912"/>
        <v>0</v>
      </c>
      <c r="P4014" s="21">
        <f t="shared" si="904"/>
        <v>3.9789369881031433E-2</v>
      </c>
      <c r="Q4014" s="21">
        <f t="shared" si="905"/>
        <v>0.6473875548762833</v>
      </c>
      <c r="R4014">
        <f t="shared" si="906"/>
        <v>1.0096214758538746</v>
      </c>
      <c r="S4014" s="296">
        <f t="shared" si="913"/>
        <v>2.600698384855989E-2</v>
      </c>
      <c r="T4014" s="283">
        <f t="shared" si="914"/>
        <v>2.600698384855989E-2</v>
      </c>
    </row>
    <row r="4015" spans="1:20" x14ac:dyDescent="0.25">
      <c r="A4015" s="286">
        <v>43268</v>
      </c>
      <c r="B4015" s="1">
        <f t="shared" si="907"/>
        <v>7</v>
      </c>
      <c r="C4015" s="285">
        <v>5</v>
      </c>
      <c r="D4015" t="s">
        <v>715</v>
      </c>
      <c r="F4015" s="16">
        <v>61</v>
      </c>
      <c r="G4015" t="str">
        <f t="shared" si="901"/>
        <v>Cooling</v>
      </c>
      <c r="H4015" s="283">
        <f>IF(G4015="heating",F4015*Assumptions!M$4+Assumptions!M$7,0)</f>
        <v>0</v>
      </c>
      <c r="I4015" s="15">
        <f t="shared" si="902"/>
        <v>1.1635558681477385</v>
      </c>
      <c r="J4015" s="15">
        <f t="shared" si="903"/>
        <v>0.93760781206536892</v>
      </c>
      <c r="K4015" s="283">
        <f t="shared" si="908"/>
        <v>0</v>
      </c>
      <c r="L4015" s="283">
        <f t="shared" si="909"/>
        <v>4.3818232651749627</v>
      </c>
      <c r="M4015" s="283">
        <f t="shared" si="910"/>
        <v>0</v>
      </c>
      <c r="N4015" s="283">
        <f t="shared" si="911"/>
        <v>4.3585758300027857</v>
      </c>
      <c r="O4015" s="283">
        <f t="shared" si="912"/>
        <v>0</v>
      </c>
      <c r="P4015" s="21">
        <f t="shared" si="904"/>
        <v>4.5164594084734722E-2</v>
      </c>
      <c r="Q4015" s="21">
        <f t="shared" si="905"/>
        <v>0.72139578924615555</v>
      </c>
      <c r="R4015">
        <f t="shared" si="906"/>
        <v>1.0096214758538746</v>
      </c>
      <c r="S4015" s="296">
        <f t="shared" si="913"/>
        <v>3.2895030573062319E-2</v>
      </c>
      <c r="T4015" s="283">
        <f t="shared" si="914"/>
        <v>3.2895030573062319E-2</v>
      </c>
    </row>
    <row r="4016" spans="1:20" x14ac:dyDescent="0.25">
      <c r="A4016" s="286">
        <v>43268</v>
      </c>
      <c r="B4016" s="1">
        <f t="shared" si="907"/>
        <v>7</v>
      </c>
      <c r="C4016" s="285">
        <v>6</v>
      </c>
      <c r="D4016" t="s">
        <v>715</v>
      </c>
      <c r="F4016" s="16">
        <v>61</v>
      </c>
      <c r="G4016" t="str">
        <f t="shared" si="901"/>
        <v>Cooling</v>
      </c>
      <c r="H4016" s="283">
        <f>IF(G4016="heating",F4016*Assumptions!M$4+Assumptions!M$7,0)</f>
        <v>0</v>
      </c>
      <c r="I4016" s="15">
        <f t="shared" si="902"/>
        <v>1.2083911162615524</v>
      </c>
      <c r="J4016" s="15">
        <f t="shared" si="903"/>
        <v>0.93760781206536892</v>
      </c>
      <c r="K4016" s="283">
        <f t="shared" si="908"/>
        <v>0</v>
      </c>
      <c r="L4016" s="283">
        <f t="shared" si="909"/>
        <v>4.3818232651749627</v>
      </c>
      <c r="M4016" s="283">
        <f t="shared" si="910"/>
        <v>0</v>
      </c>
      <c r="N4016" s="283">
        <f t="shared" si="911"/>
        <v>4.3585758300027857</v>
      </c>
      <c r="O4016" s="283">
        <f t="shared" si="912"/>
        <v>0</v>
      </c>
      <c r="P4016" s="21">
        <f t="shared" si="904"/>
        <v>4.5164594084734722E-2</v>
      </c>
      <c r="Q4016" s="21">
        <f t="shared" si="905"/>
        <v>0.87787080972652631</v>
      </c>
      <c r="R4016">
        <f t="shared" si="906"/>
        <v>1.0096214758538746</v>
      </c>
      <c r="S4016" s="296">
        <f t="shared" si="913"/>
        <v>4.0030157585657061E-2</v>
      </c>
      <c r="T4016" s="283">
        <f t="shared" si="914"/>
        <v>4.0030157585657061E-2</v>
      </c>
    </row>
    <row r="4017" spans="1:20" x14ac:dyDescent="0.25">
      <c r="A4017" s="286">
        <v>43268</v>
      </c>
      <c r="B4017" s="1">
        <f t="shared" si="907"/>
        <v>7</v>
      </c>
      <c r="C4017" s="285">
        <v>7</v>
      </c>
      <c r="D4017" t="s">
        <v>715</v>
      </c>
      <c r="F4017" s="16">
        <v>57</v>
      </c>
      <c r="G4017" t="str">
        <f t="shared" si="901"/>
        <v>Cooling</v>
      </c>
      <c r="H4017" s="283">
        <f>IF(G4017="heating",F4017*Assumptions!M$4+Assumptions!M$7,0)</f>
        <v>0</v>
      </c>
      <c r="I4017" s="15">
        <f t="shared" si="902"/>
        <v>1.1637425769249583</v>
      </c>
      <c r="J4017" s="15">
        <f t="shared" si="903"/>
        <v>0.93760781206536892</v>
      </c>
      <c r="K4017" s="283">
        <f t="shared" si="908"/>
        <v>0</v>
      </c>
      <c r="L4017" s="283">
        <f t="shared" si="909"/>
        <v>4.2530692972692208</v>
      </c>
      <c r="M4017" s="283">
        <f t="shared" si="910"/>
        <v>0</v>
      </c>
      <c r="N4017" s="283">
        <f t="shared" si="911"/>
        <v>4.1119599131986844</v>
      </c>
      <c r="O4017" s="283">
        <f t="shared" si="912"/>
        <v>0</v>
      </c>
      <c r="P4017" s="21">
        <f t="shared" si="904"/>
        <v>2.5000000000000001E-2</v>
      </c>
      <c r="Q4017" s="21">
        <f t="shared" si="905"/>
        <v>0.97331382064367777</v>
      </c>
      <c r="R4017">
        <f t="shared" si="906"/>
        <v>1.0096214758538746</v>
      </c>
      <c r="S4017" s="296">
        <f t="shared" si="913"/>
        <v>2.4566963401681085E-2</v>
      </c>
      <c r="T4017" s="283">
        <f t="shared" si="914"/>
        <v>2.4566963401681085E-2</v>
      </c>
    </row>
    <row r="4018" spans="1:20" x14ac:dyDescent="0.25">
      <c r="A4018" s="286">
        <v>43268</v>
      </c>
      <c r="B4018" s="1">
        <f t="shared" si="907"/>
        <v>7</v>
      </c>
      <c r="C4018" s="285">
        <v>8</v>
      </c>
      <c r="D4018" t="s">
        <v>715</v>
      </c>
      <c r="F4018" s="16">
        <v>57</v>
      </c>
      <c r="G4018" t="str">
        <f t="shared" si="901"/>
        <v>Cooling</v>
      </c>
      <c r="H4018" s="283">
        <f>IF(G4018="heating",F4018*Assumptions!M$4+Assumptions!M$7,0)</f>
        <v>0</v>
      </c>
      <c r="I4018" s="15">
        <f t="shared" si="902"/>
        <v>1.094193721037565</v>
      </c>
      <c r="J4018" s="15">
        <f t="shared" si="903"/>
        <v>0.93760781206536892</v>
      </c>
      <c r="K4018" s="283">
        <f t="shared" si="908"/>
        <v>0</v>
      </c>
      <c r="L4018" s="283">
        <f t="shared" si="909"/>
        <v>4.2530692972692208</v>
      </c>
      <c r="M4018" s="283">
        <f t="shared" si="910"/>
        <v>0</v>
      </c>
      <c r="N4018" s="283">
        <f t="shared" si="911"/>
        <v>4.1119599131986844</v>
      </c>
      <c r="O4018" s="283">
        <f t="shared" si="912"/>
        <v>0</v>
      </c>
      <c r="P4018" s="21">
        <f t="shared" si="904"/>
        <v>2.5000000000000001E-2</v>
      </c>
      <c r="Q4018" s="21">
        <f t="shared" si="905"/>
        <v>0.94940007506179924</v>
      </c>
      <c r="R4018">
        <f t="shared" si="906"/>
        <v>1.0096214758538746</v>
      </c>
      <c r="S4018" s="296">
        <f t="shared" si="913"/>
        <v>2.3963367623991826E-2</v>
      </c>
      <c r="T4018" s="283">
        <f t="shared" si="914"/>
        <v>2.3963367623991826E-2</v>
      </c>
    </row>
    <row r="4019" spans="1:20" x14ac:dyDescent="0.25">
      <c r="A4019" s="286">
        <v>43268</v>
      </c>
      <c r="B4019" s="1">
        <f t="shared" si="907"/>
        <v>7</v>
      </c>
      <c r="C4019" s="285">
        <v>9</v>
      </c>
      <c r="D4019" t="s">
        <v>715</v>
      </c>
      <c r="F4019" s="16">
        <v>59</v>
      </c>
      <c r="G4019" t="str">
        <f t="shared" si="901"/>
        <v>Cooling</v>
      </c>
      <c r="H4019" s="283">
        <f>IF(G4019="heating",F4019*Assumptions!M$4+Assumptions!M$7,0)</f>
        <v>0</v>
      </c>
      <c r="I4019" s="15">
        <f t="shared" si="902"/>
        <v>1.0343009000871222</v>
      </c>
      <c r="J4019" s="15">
        <f t="shared" si="903"/>
        <v>0.93760781206536892</v>
      </c>
      <c r="K4019" s="283">
        <f t="shared" si="908"/>
        <v>0</v>
      </c>
      <c r="L4019" s="283">
        <f t="shared" si="909"/>
        <v>4.3182081448486933</v>
      </c>
      <c r="M4019" s="283">
        <f t="shared" si="910"/>
        <v>0</v>
      </c>
      <c r="N4019" s="283">
        <f t="shared" si="911"/>
        <v>4.2355603137647586</v>
      </c>
      <c r="O4019" s="283">
        <f t="shared" si="912"/>
        <v>0</v>
      </c>
      <c r="P4019" s="21">
        <f t="shared" si="904"/>
        <v>2.5000000000000001E-2</v>
      </c>
      <c r="Q4019" s="21">
        <f t="shared" si="905"/>
        <v>0.8408485371888097</v>
      </c>
      <c r="R4019">
        <f t="shared" si="906"/>
        <v>1.0096214758538746</v>
      </c>
      <c r="S4019" s="296">
        <f t="shared" si="913"/>
        <v>2.1223468527153441E-2</v>
      </c>
      <c r="T4019" s="283">
        <f t="shared" si="914"/>
        <v>2.1223468527153441E-2</v>
      </c>
    </row>
    <row r="4020" spans="1:20" x14ac:dyDescent="0.25">
      <c r="A4020" s="286">
        <v>43268</v>
      </c>
      <c r="B4020" s="1">
        <f t="shared" si="907"/>
        <v>7</v>
      </c>
      <c r="C4020" s="285">
        <v>10</v>
      </c>
      <c r="D4020" t="s">
        <v>715</v>
      </c>
      <c r="F4020" s="16">
        <v>61</v>
      </c>
      <c r="G4020" t="str">
        <f t="shared" si="901"/>
        <v>Cooling</v>
      </c>
      <c r="H4020" s="283">
        <f>IF(G4020="heating",F4020*Assumptions!M$4+Assumptions!M$7,0)</f>
        <v>0</v>
      </c>
      <c r="I4020" s="15">
        <f t="shared" si="902"/>
        <v>0.98112329028689171</v>
      </c>
      <c r="J4020" s="15">
        <f t="shared" si="903"/>
        <v>0.93760781206536892</v>
      </c>
      <c r="K4020" s="283">
        <f t="shared" si="908"/>
        <v>0</v>
      </c>
      <c r="L4020" s="283">
        <f t="shared" si="909"/>
        <v>4.3818232651749627</v>
      </c>
      <c r="M4020" s="283">
        <f t="shared" si="910"/>
        <v>0</v>
      </c>
      <c r="N4020" s="283">
        <f t="shared" si="911"/>
        <v>4.3585758300027857</v>
      </c>
      <c r="O4020" s="283">
        <f t="shared" si="912"/>
        <v>0</v>
      </c>
      <c r="P4020" s="21">
        <f t="shared" si="904"/>
        <v>4.5164594084734722E-2</v>
      </c>
      <c r="Q4020" s="21">
        <f t="shared" si="905"/>
        <v>0.74504051125983206</v>
      </c>
      <c r="R4020">
        <f t="shared" si="906"/>
        <v>1.0096214758538746</v>
      </c>
      <c r="S4020" s="296">
        <f t="shared" si="913"/>
        <v>3.3973209660223651E-2</v>
      </c>
      <c r="T4020" s="283">
        <f t="shared" si="914"/>
        <v>3.3973209660223651E-2</v>
      </c>
    </row>
    <row r="4021" spans="1:20" x14ac:dyDescent="0.25">
      <c r="A4021" s="286">
        <v>43268</v>
      </c>
      <c r="B4021" s="1">
        <f t="shared" si="907"/>
        <v>7</v>
      </c>
      <c r="C4021" s="285">
        <v>11</v>
      </c>
      <c r="D4021" t="s">
        <v>715</v>
      </c>
      <c r="F4021" s="16">
        <v>59</v>
      </c>
      <c r="G4021" t="str">
        <f t="shared" si="901"/>
        <v>Cooling</v>
      </c>
      <c r="H4021" s="283">
        <f>IF(G4021="heating",F4021*Assumptions!M$4+Assumptions!M$7,0)</f>
        <v>0</v>
      </c>
      <c r="I4021" s="15">
        <f t="shared" si="902"/>
        <v>0.94956163997961163</v>
      </c>
      <c r="J4021" s="15">
        <f t="shared" si="903"/>
        <v>0.93760781206536892</v>
      </c>
      <c r="K4021" s="283">
        <f t="shared" si="908"/>
        <v>0</v>
      </c>
      <c r="L4021" s="283">
        <f t="shared" si="909"/>
        <v>4.3182081448486933</v>
      </c>
      <c r="M4021" s="283">
        <f t="shared" si="910"/>
        <v>0</v>
      </c>
      <c r="N4021" s="283">
        <f t="shared" si="911"/>
        <v>4.2355603137647586</v>
      </c>
      <c r="O4021" s="283">
        <f t="shared" si="912"/>
        <v>0</v>
      </c>
      <c r="P4021" s="21">
        <f t="shared" si="904"/>
        <v>2.5000000000000001E-2</v>
      </c>
      <c r="Q4021" s="21">
        <f t="shared" si="905"/>
        <v>0.72850690893675296</v>
      </c>
      <c r="R4021">
        <f t="shared" si="906"/>
        <v>1.0096214758538746</v>
      </c>
      <c r="S4021" s="296">
        <f t="shared" si="913"/>
        <v>1.838790551426172E-2</v>
      </c>
      <c r="T4021" s="283">
        <f t="shared" si="914"/>
        <v>1.838790551426172E-2</v>
      </c>
    </row>
    <row r="4022" spans="1:20" x14ac:dyDescent="0.25">
      <c r="A4022" s="286">
        <v>43268</v>
      </c>
      <c r="B4022" s="1">
        <f t="shared" si="907"/>
        <v>7</v>
      </c>
      <c r="C4022" s="285">
        <v>12</v>
      </c>
      <c r="D4022" t="s">
        <v>715</v>
      </c>
      <c r="F4022" s="16">
        <v>57</v>
      </c>
      <c r="G4022" t="str">
        <f t="shared" si="901"/>
        <v>Cooling</v>
      </c>
      <c r="H4022" s="283">
        <f>IF(G4022="heating",F4022*Assumptions!M$4+Assumptions!M$7,0)</f>
        <v>0</v>
      </c>
      <c r="I4022" s="15">
        <f t="shared" si="902"/>
        <v>0.91648403420261149</v>
      </c>
      <c r="J4022" s="15">
        <f t="shared" si="903"/>
        <v>0.93760781206536892</v>
      </c>
      <c r="K4022" s="283">
        <f t="shared" si="908"/>
        <v>0</v>
      </c>
      <c r="L4022" s="283">
        <f t="shared" si="909"/>
        <v>4.2530692972692208</v>
      </c>
      <c r="M4022" s="283">
        <f t="shared" si="910"/>
        <v>0</v>
      </c>
      <c r="N4022" s="283">
        <f t="shared" si="911"/>
        <v>4.1119599131986844</v>
      </c>
      <c r="O4022" s="283">
        <f t="shared" si="912"/>
        <v>0</v>
      </c>
      <c r="P4022" s="21">
        <f t="shared" si="904"/>
        <v>2.5000000000000001E-2</v>
      </c>
      <c r="Q4022" s="21">
        <f t="shared" si="905"/>
        <v>0.75910815787401487</v>
      </c>
      <c r="R4022">
        <f t="shared" si="906"/>
        <v>1.0096214758538746</v>
      </c>
      <c r="S4022" s="296">
        <f t="shared" si="913"/>
        <v>1.9160297467136978E-2</v>
      </c>
      <c r="T4022" s="283">
        <f t="shared" si="914"/>
        <v>1.9160297467136978E-2</v>
      </c>
    </row>
    <row r="4023" spans="1:20" x14ac:dyDescent="0.25">
      <c r="A4023" s="286">
        <v>43268</v>
      </c>
      <c r="B4023" s="1">
        <f t="shared" si="907"/>
        <v>7</v>
      </c>
      <c r="C4023" s="285">
        <v>13</v>
      </c>
      <c r="D4023" t="s">
        <v>715</v>
      </c>
      <c r="F4023" s="16">
        <v>57</v>
      </c>
      <c r="G4023" t="str">
        <f t="shared" si="901"/>
        <v>Cooling</v>
      </c>
      <c r="H4023" s="283">
        <f>IF(G4023="heating",F4023*Assumptions!M$4+Assumptions!M$7,0)</f>
        <v>0</v>
      </c>
      <c r="I4023" s="15">
        <f t="shared" si="902"/>
        <v>0.90040206880052787</v>
      </c>
      <c r="J4023" s="15">
        <f t="shared" si="903"/>
        <v>0.93760781206536892</v>
      </c>
      <c r="K4023" s="283">
        <f t="shared" si="908"/>
        <v>0</v>
      </c>
      <c r="L4023" s="283">
        <f t="shared" si="909"/>
        <v>4.2530692972692208</v>
      </c>
      <c r="M4023" s="283">
        <f t="shared" si="910"/>
        <v>0</v>
      </c>
      <c r="N4023" s="283">
        <f t="shared" si="911"/>
        <v>4.1119599131986844</v>
      </c>
      <c r="O4023" s="283">
        <f t="shared" si="912"/>
        <v>0</v>
      </c>
      <c r="P4023" s="21">
        <f t="shared" si="904"/>
        <v>2.5000000000000001E-2</v>
      </c>
      <c r="Q4023" s="21">
        <f t="shared" si="905"/>
        <v>0.79115902007799765</v>
      </c>
      <c r="R4023">
        <f t="shared" si="906"/>
        <v>1.0096214758538746</v>
      </c>
      <c r="S4023" s="296">
        <f t="shared" si="913"/>
        <v>1.9969278437156332E-2</v>
      </c>
      <c r="T4023" s="283">
        <f t="shared" si="914"/>
        <v>1.9969278437156332E-2</v>
      </c>
    </row>
    <row r="4024" spans="1:20" x14ac:dyDescent="0.25">
      <c r="A4024" s="286">
        <v>43268</v>
      </c>
      <c r="B4024" s="1">
        <f t="shared" si="907"/>
        <v>7</v>
      </c>
      <c r="C4024" s="285">
        <v>14</v>
      </c>
      <c r="D4024" t="s">
        <v>715</v>
      </c>
      <c r="F4024" s="16">
        <v>57</v>
      </c>
      <c r="G4024" t="str">
        <f t="shared" si="901"/>
        <v>Cooling</v>
      </c>
      <c r="H4024" s="283">
        <f>IF(G4024="heating",F4024*Assumptions!M$4+Assumptions!M$7,0)</f>
        <v>0</v>
      </c>
      <c r="I4024" s="15">
        <f t="shared" si="902"/>
        <v>0.86032894500746537</v>
      </c>
      <c r="J4024" s="15">
        <f t="shared" si="903"/>
        <v>0.93760781206536892</v>
      </c>
      <c r="K4024" s="283">
        <f t="shared" si="908"/>
        <v>0</v>
      </c>
      <c r="L4024" s="283">
        <f t="shared" si="909"/>
        <v>4.2530692972692208</v>
      </c>
      <c r="M4024" s="283">
        <f t="shared" si="910"/>
        <v>0</v>
      </c>
      <c r="N4024" s="283">
        <f t="shared" si="911"/>
        <v>4.1119599131986844</v>
      </c>
      <c r="O4024" s="283">
        <f t="shared" si="912"/>
        <v>0</v>
      </c>
      <c r="P4024" s="21">
        <f t="shared" si="904"/>
        <v>2.5000000000000001E-2</v>
      </c>
      <c r="Q4024" s="21">
        <f t="shared" si="905"/>
        <v>0.84355555031342389</v>
      </c>
      <c r="R4024">
        <f t="shared" si="906"/>
        <v>1.0096214758538746</v>
      </c>
      <c r="S4024" s="296">
        <f t="shared" si="913"/>
        <v>2.1291794991804162E-2</v>
      </c>
      <c r="T4024" s="283">
        <f t="shared" si="914"/>
        <v>2.1291794991804162E-2</v>
      </c>
    </row>
    <row r="4025" spans="1:20" x14ac:dyDescent="0.25">
      <c r="A4025" s="286">
        <v>43268</v>
      </c>
      <c r="B4025" s="1">
        <f t="shared" si="907"/>
        <v>7</v>
      </c>
      <c r="C4025" s="285">
        <v>15</v>
      </c>
      <c r="D4025" t="s">
        <v>715</v>
      </c>
      <c r="F4025" s="16">
        <v>61</v>
      </c>
      <c r="G4025" t="str">
        <f t="shared" si="901"/>
        <v>Cooling</v>
      </c>
      <c r="H4025" s="283">
        <f>IF(G4025="heating",F4025*Assumptions!M$4+Assumptions!M$7,0)</f>
        <v>0</v>
      </c>
      <c r="I4025" s="15">
        <f t="shared" si="902"/>
        <v>0.85754515037175039</v>
      </c>
      <c r="J4025" s="15">
        <f t="shared" si="903"/>
        <v>0.93760781206536892</v>
      </c>
      <c r="K4025" s="283">
        <f t="shared" si="908"/>
        <v>0</v>
      </c>
      <c r="L4025" s="283">
        <f t="shared" si="909"/>
        <v>4.3818232651749627</v>
      </c>
      <c r="M4025" s="283">
        <f t="shared" si="910"/>
        <v>0</v>
      </c>
      <c r="N4025" s="283">
        <f t="shared" si="911"/>
        <v>4.3585758300027857</v>
      </c>
      <c r="O4025" s="283">
        <f t="shared" si="912"/>
        <v>0</v>
      </c>
      <c r="P4025" s="21">
        <f t="shared" si="904"/>
        <v>4.5164594084734722E-2</v>
      </c>
      <c r="Q4025" s="21">
        <f t="shared" si="905"/>
        <v>0.96592607327566882</v>
      </c>
      <c r="R4025">
        <f t="shared" si="906"/>
        <v>1.0096214758538746</v>
      </c>
      <c r="S4025" s="296">
        <f t="shared" si="913"/>
        <v>4.404540224018294E-2</v>
      </c>
      <c r="T4025" s="283">
        <f t="shared" si="914"/>
        <v>4.404540224018294E-2</v>
      </c>
    </row>
    <row r="4026" spans="1:20" x14ac:dyDescent="0.25">
      <c r="A4026" s="286">
        <v>43268</v>
      </c>
      <c r="B4026" s="1">
        <f t="shared" si="907"/>
        <v>7</v>
      </c>
      <c r="C4026" s="285">
        <v>16</v>
      </c>
      <c r="D4026" t="s">
        <v>715</v>
      </c>
      <c r="F4026" s="16">
        <v>64</v>
      </c>
      <c r="G4026" t="str">
        <f t="shared" si="901"/>
        <v>Cooling</v>
      </c>
      <c r="H4026" s="283">
        <f>IF(G4026="heating",F4026*Assumptions!M$4+Assumptions!M$7,0)</f>
        <v>0</v>
      </c>
      <c r="I4026" s="15">
        <f t="shared" si="902"/>
        <v>0.88344815438260227</v>
      </c>
      <c r="J4026" s="15">
        <f t="shared" si="903"/>
        <v>0.93760781206536892</v>
      </c>
      <c r="K4026" s="283">
        <f t="shared" si="908"/>
        <v>0</v>
      </c>
      <c r="L4026" s="283">
        <f t="shared" si="909"/>
        <v>4.3818232651749627</v>
      </c>
      <c r="M4026" s="283">
        <f t="shared" si="910"/>
        <v>0</v>
      </c>
      <c r="N4026" s="283">
        <f t="shared" si="911"/>
        <v>4.3585758300027857</v>
      </c>
      <c r="O4026" s="283">
        <f t="shared" si="912"/>
        <v>0</v>
      </c>
      <c r="P4026" s="21">
        <f t="shared" si="904"/>
        <v>3.8036447069942136E-2</v>
      </c>
      <c r="Q4026" s="21">
        <f t="shared" si="905"/>
        <v>1.1649354943302594</v>
      </c>
      <c r="R4026">
        <f t="shared" si="906"/>
        <v>1.0096214758538746</v>
      </c>
      <c r="S4026" s="296">
        <f t="shared" si="913"/>
        <v>4.4736334935023006E-2</v>
      </c>
      <c r="T4026" s="283">
        <f t="shared" si="914"/>
        <v>4.4736334935023006E-2</v>
      </c>
    </row>
    <row r="4027" spans="1:20" x14ac:dyDescent="0.25">
      <c r="A4027" s="286">
        <v>43268</v>
      </c>
      <c r="B4027" s="1">
        <f t="shared" si="907"/>
        <v>7</v>
      </c>
      <c r="C4027" s="285">
        <v>17</v>
      </c>
      <c r="D4027" t="s">
        <v>715</v>
      </c>
      <c r="F4027" s="16">
        <v>66</v>
      </c>
      <c r="G4027" t="str">
        <f t="shared" si="901"/>
        <v>Cooling</v>
      </c>
      <c r="H4027" s="283">
        <f>IF(G4027="heating",F4027*Assumptions!M$4+Assumptions!M$7,0)</f>
        <v>0</v>
      </c>
      <c r="I4027" s="15">
        <f t="shared" si="902"/>
        <v>0.94025748850374469</v>
      </c>
      <c r="J4027" s="15">
        <f t="shared" si="903"/>
        <v>0.93760781206536892</v>
      </c>
      <c r="K4027" s="283">
        <f t="shared" si="908"/>
        <v>0</v>
      </c>
      <c r="L4027" s="283">
        <f t="shared" si="909"/>
        <v>4.3818232651749627</v>
      </c>
      <c r="M4027" s="283">
        <f t="shared" si="910"/>
        <v>0</v>
      </c>
      <c r="N4027" s="283">
        <f t="shared" si="911"/>
        <v>4.3585758300027857</v>
      </c>
      <c r="O4027" s="283">
        <f t="shared" si="912"/>
        <v>0</v>
      </c>
      <c r="P4027" s="21">
        <f t="shared" si="904"/>
        <v>3.6399980029288459E-2</v>
      </c>
      <c r="Q4027" s="21">
        <f t="shared" si="905"/>
        <v>1.3521540118753073</v>
      </c>
      <c r="R4027">
        <f t="shared" si="906"/>
        <v>1.0096214758538746</v>
      </c>
      <c r="S4027" s="296">
        <f t="shared" si="913"/>
        <v>4.9691932474175741E-2</v>
      </c>
      <c r="T4027" s="283">
        <f t="shared" si="914"/>
        <v>4.9691932474175741E-2</v>
      </c>
    </row>
    <row r="4028" spans="1:20" x14ac:dyDescent="0.25">
      <c r="A4028" s="286">
        <v>43268</v>
      </c>
      <c r="B4028" s="1">
        <f t="shared" si="907"/>
        <v>7</v>
      </c>
      <c r="C4028" s="285">
        <v>18</v>
      </c>
      <c r="D4028" t="s">
        <v>715</v>
      </c>
      <c r="F4028" s="16">
        <v>66</v>
      </c>
      <c r="G4028" t="str">
        <f t="shared" si="901"/>
        <v>Cooling</v>
      </c>
      <c r="H4028" s="283">
        <f>IF(G4028="heating",F4028*Assumptions!M$4+Assumptions!M$7,0)</f>
        <v>0</v>
      </c>
      <c r="I4028" s="15">
        <f t="shared" si="902"/>
        <v>0.98182363790757687</v>
      </c>
      <c r="J4028" s="15">
        <f t="shared" si="903"/>
        <v>0.93760781206536892</v>
      </c>
      <c r="K4028" s="283">
        <f t="shared" si="908"/>
        <v>0</v>
      </c>
      <c r="L4028" s="283">
        <f t="shared" si="909"/>
        <v>4.3818232651749627</v>
      </c>
      <c r="M4028" s="283">
        <f t="shared" si="910"/>
        <v>0</v>
      </c>
      <c r="N4028" s="283">
        <f t="shared" si="911"/>
        <v>4.3585758300027857</v>
      </c>
      <c r="O4028" s="283">
        <f t="shared" si="912"/>
        <v>0</v>
      </c>
      <c r="P4028" s="21">
        <f t="shared" si="904"/>
        <v>3.6399980029288459E-2</v>
      </c>
      <c r="Q4028" s="21">
        <f t="shared" si="905"/>
        <v>1.5598916921549892</v>
      </c>
      <c r="R4028">
        <f t="shared" si="906"/>
        <v>1.0096214758538746</v>
      </c>
      <c r="S4028" s="296">
        <f t="shared" si="913"/>
        <v>5.7326334095691489E-2</v>
      </c>
      <c r="T4028" s="283">
        <f t="shared" si="914"/>
        <v>5.7326334095691489E-2</v>
      </c>
    </row>
    <row r="4029" spans="1:20" x14ac:dyDescent="0.25">
      <c r="A4029" s="286">
        <v>43268</v>
      </c>
      <c r="B4029" s="1">
        <f t="shared" si="907"/>
        <v>7</v>
      </c>
      <c r="C4029" s="285">
        <v>19</v>
      </c>
      <c r="D4029" t="s">
        <v>715</v>
      </c>
      <c r="F4029" s="16">
        <v>64</v>
      </c>
      <c r="G4029" t="str">
        <f t="shared" si="901"/>
        <v>Cooling</v>
      </c>
      <c r="H4029" s="283">
        <f>IF(G4029="heating",F4029*Assumptions!M$4+Assumptions!M$7,0)</f>
        <v>0</v>
      </c>
      <c r="I4029" s="15">
        <f t="shared" si="902"/>
        <v>0.98418842963438757</v>
      </c>
      <c r="J4029" s="15">
        <f t="shared" si="903"/>
        <v>0.93760781206536892</v>
      </c>
      <c r="K4029" s="283">
        <f t="shared" si="908"/>
        <v>0</v>
      </c>
      <c r="L4029" s="283">
        <f t="shared" si="909"/>
        <v>4.3818232651749627</v>
      </c>
      <c r="M4029" s="283">
        <f t="shared" si="910"/>
        <v>0</v>
      </c>
      <c r="N4029" s="283">
        <f t="shared" si="911"/>
        <v>4.3585758300027857</v>
      </c>
      <c r="O4029" s="283">
        <f t="shared" si="912"/>
        <v>0</v>
      </c>
      <c r="P4029" s="21">
        <f t="shared" si="904"/>
        <v>3.8036447069942136E-2</v>
      </c>
      <c r="Q4029" s="21">
        <f t="shared" si="905"/>
        <v>1.6764212681468484</v>
      </c>
      <c r="R4029">
        <f t="shared" si="906"/>
        <v>1.0096214758538746</v>
      </c>
      <c r="S4029" s="296">
        <f t="shared" si="913"/>
        <v>6.437862328774728E-2</v>
      </c>
      <c r="T4029" s="283">
        <f t="shared" si="914"/>
        <v>6.437862328774728E-2</v>
      </c>
    </row>
    <row r="4030" spans="1:20" x14ac:dyDescent="0.25">
      <c r="A4030" s="286">
        <v>43268</v>
      </c>
      <c r="B4030" s="1">
        <f t="shared" si="907"/>
        <v>7</v>
      </c>
      <c r="C4030" s="285">
        <v>20</v>
      </c>
      <c r="D4030" t="s">
        <v>715</v>
      </c>
      <c r="F4030" s="16">
        <v>59</v>
      </c>
      <c r="G4030" t="str">
        <f t="shared" si="901"/>
        <v>Cooling</v>
      </c>
      <c r="H4030" s="283">
        <f>IF(G4030="heating",F4030*Assumptions!M$4+Assumptions!M$7,0)</f>
        <v>0</v>
      </c>
      <c r="I4030" s="15">
        <f t="shared" si="902"/>
        <v>0.97071962311712034</v>
      </c>
      <c r="J4030" s="15">
        <f t="shared" si="903"/>
        <v>0.93760781206536892</v>
      </c>
      <c r="K4030" s="283">
        <f t="shared" si="908"/>
        <v>0</v>
      </c>
      <c r="L4030" s="283">
        <f t="shared" si="909"/>
        <v>4.3182081448486933</v>
      </c>
      <c r="M4030" s="283">
        <f t="shared" si="910"/>
        <v>0</v>
      </c>
      <c r="N4030" s="283">
        <f t="shared" si="911"/>
        <v>4.2355603137647586</v>
      </c>
      <c r="O4030" s="283">
        <f t="shared" si="912"/>
        <v>0</v>
      </c>
      <c r="P4030" s="21">
        <f t="shared" si="904"/>
        <v>2.5000000000000001E-2</v>
      </c>
      <c r="Q4030" s="21">
        <f t="shared" si="905"/>
        <v>1.52436960139122</v>
      </c>
      <c r="R4030">
        <f t="shared" si="906"/>
        <v>1.0096214758538746</v>
      </c>
      <c r="S4030" s="296">
        <f t="shared" si="913"/>
        <v>3.8475907167584651E-2</v>
      </c>
      <c r="T4030" s="283">
        <f t="shared" si="914"/>
        <v>3.8475907167584651E-2</v>
      </c>
    </row>
    <row r="4031" spans="1:20" x14ac:dyDescent="0.25">
      <c r="A4031" s="286">
        <v>43268</v>
      </c>
      <c r="B4031" s="1">
        <f t="shared" si="907"/>
        <v>7</v>
      </c>
      <c r="C4031" s="285">
        <v>21</v>
      </c>
      <c r="D4031" t="s">
        <v>715</v>
      </c>
      <c r="F4031" s="16">
        <v>57</v>
      </c>
      <c r="G4031" t="str">
        <f t="shared" si="901"/>
        <v>Cooling</v>
      </c>
      <c r="H4031" s="283">
        <f>IF(G4031="heating",F4031*Assumptions!M$4+Assumptions!M$7,0)</f>
        <v>0</v>
      </c>
      <c r="I4031" s="15">
        <f t="shared" si="902"/>
        <v>0.95751150862929935</v>
      </c>
      <c r="J4031" s="15">
        <f t="shared" si="903"/>
        <v>0.93760781206536892</v>
      </c>
      <c r="K4031" s="283">
        <f t="shared" si="908"/>
        <v>0</v>
      </c>
      <c r="L4031" s="283">
        <f t="shared" si="909"/>
        <v>4.2530692972692208</v>
      </c>
      <c r="M4031" s="283">
        <f t="shared" si="910"/>
        <v>0</v>
      </c>
      <c r="N4031" s="283">
        <f t="shared" si="911"/>
        <v>4.1119599131986844</v>
      </c>
      <c r="O4031" s="283">
        <f t="shared" si="912"/>
        <v>0</v>
      </c>
      <c r="P4031" s="21">
        <f t="shared" si="904"/>
        <v>2.5000000000000001E-2</v>
      </c>
      <c r="Q4031" s="21">
        <f t="shared" si="905"/>
        <v>1.4448604713749031</v>
      </c>
      <c r="R4031">
        <f t="shared" si="906"/>
        <v>1.0096214758538746</v>
      </c>
      <c r="S4031" s="296">
        <f t="shared" si="913"/>
        <v>3.6469054037811373E-2</v>
      </c>
      <c r="T4031" s="283">
        <f t="shared" si="914"/>
        <v>3.6469054037811373E-2</v>
      </c>
    </row>
    <row r="4032" spans="1:20" x14ac:dyDescent="0.25">
      <c r="A4032" s="286">
        <v>43268</v>
      </c>
      <c r="B4032" s="1">
        <f t="shared" si="907"/>
        <v>7</v>
      </c>
      <c r="C4032" s="285">
        <v>22</v>
      </c>
      <c r="D4032" t="s">
        <v>715</v>
      </c>
      <c r="F4032" s="16">
        <v>55</v>
      </c>
      <c r="G4032" t="str">
        <f t="shared" si="901"/>
        <v>Cooling</v>
      </c>
      <c r="H4032" s="283">
        <f>IF(G4032="heating",F4032*Assumptions!M$4+Assumptions!M$7,0)</f>
        <v>0</v>
      </c>
      <c r="I4032" s="15">
        <f t="shared" si="902"/>
        <v>0.9426530227543114</v>
      </c>
      <c r="J4032" s="15">
        <f t="shared" si="903"/>
        <v>0.93760781206536892</v>
      </c>
      <c r="K4032" s="283">
        <f t="shared" si="908"/>
        <v>0</v>
      </c>
      <c r="L4032" s="283">
        <f t="shared" si="909"/>
        <v>4.1851135499983272</v>
      </c>
      <c r="M4032" s="283">
        <f t="shared" si="910"/>
        <v>0</v>
      </c>
      <c r="N4032" s="283">
        <f t="shared" si="911"/>
        <v>3.9876635481217684</v>
      </c>
      <c r="O4032" s="283">
        <f t="shared" si="912"/>
        <v>0</v>
      </c>
      <c r="P4032" s="21">
        <f t="shared" si="904"/>
        <v>2.5000000000000001E-2</v>
      </c>
      <c r="Q4032" s="21">
        <f t="shared" si="905"/>
        <v>1.2427137171080138</v>
      </c>
      <c r="R4032">
        <f t="shared" si="906"/>
        <v>1.0096214758538746</v>
      </c>
      <c r="S4032" s="296">
        <f t="shared" si="913"/>
        <v>3.1366761428261183E-2</v>
      </c>
      <c r="T4032" s="283">
        <f t="shared" si="914"/>
        <v>3.1366761428261183E-2</v>
      </c>
    </row>
    <row r="4033" spans="1:20" x14ac:dyDescent="0.25">
      <c r="A4033" s="286">
        <v>43268</v>
      </c>
      <c r="B4033" s="1">
        <f t="shared" si="907"/>
        <v>7</v>
      </c>
      <c r="C4033" s="285">
        <v>23</v>
      </c>
      <c r="D4033" t="s">
        <v>715</v>
      </c>
      <c r="F4033" s="16">
        <v>55</v>
      </c>
      <c r="G4033" t="str">
        <f t="shared" si="901"/>
        <v>Cooling</v>
      </c>
      <c r="H4033" s="283">
        <f>IF(G4033="heating",F4033*Assumptions!M$4+Assumptions!M$7,0)</f>
        <v>0</v>
      </c>
      <c r="I4033" s="15">
        <f t="shared" si="902"/>
        <v>0.94450710149963013</v>
      </c>
      <c r="J4033" s="15">
        <f t="shared" si="903"/>
        <v>0.93760781206536892</v>
      </c>
      <c r="K4033" s="283">
        <f t="shared" si="908"/>
        <v>0</v>
      </c>
      <c r="L4033" s="283">
        <f t="shared" si="909"/>
        <v>4.1851135499983272</v>
      </c>
      <c r="M4033" s="283">
        <f t="shared" si="910"/>
        <v>0</v>
      </c>
      <c r="N4033" s="283">
        <f t="shared" si="911"/>
        <v>3.9876635481217684</v>
      </c>
      <c r="O4033" s="283">
        <f t="shared" si="912"/>
        <v>0</v>
      </c>
      <c r="P4033" s="21">
        <f t="shared" si="904"/>
        <v>2.5000000000000001E-2</v>
      </c>
      <c r="Q4033" s="21">
        <f t="shared" si="905"/>
        <v>1.0297519246597011</v>
      </c>
      <c r="R4033">
        <f t="shared" si="906"/>
        <v>1.0096214758538746</v>
      </c>
      <c r="S4033" s="296">
        <f t="shared" si="913"/>
        <v>2.5991491448457384E-2</v>
      </c>
      <c r="T4033" s="283">
        <f t="shared" si="914"/>
        <v>2.5991491448457384E-2</v>
      </c>
    </row>
    <row r="4034" spans="1:20" x14ac:dyDescent="0.25">
      <c r="A4034" s="286">
        <v>43269</v>
      </c>
      <c r="B4034" s="1">
        <f t="shared" si="907"/>
        <v>1</v>
      </c>
      <c r="C4034" s="285">
        <v>0</v>
      </c>
      <c r="D4034" t="s">
        <v>715</v>
      </c>
      <c r="F4034" s="16">
        <v>54</v>
      </c>
      <c r="G4034" t="str">
        <f t="shared" ref="G4034:G4097" si="915">VLOOKUP(A4034,U$2:W$366,3,FALSE)</f>
        <v>Cooling</v>
      </c>
      <c r="H4034" s="283">
        <f>IF(G4034="heating",F4034*Assumptions!M$4+Assumptions!M$7,0)</f>
        <v>0</v>
      </c>
      <c r="I4034" s="15">
        <f t="shared" ref="I4034:I4097" si="916">VLOOKUP(C4034,AO$2:AQ$25,3,FALSE)</f>
        <v>0.97481507806017154</v>
      </c>
      <c r="J4034" s="15">
        <f t="shared" ref="J4034:J4097" si="917">VLOOKUP(B4034,AS$4:AU$10,3,FALSE)</f>
        <v>1.017726725449043</v>
      </c>
      <c r="K4034" s="283">
        <f t="shared" si="908"/>
        <v>0</v>
      </c>
      <c r="L4034" s="283">
        <f t="shared" si="909"/>
        <v>4.1559947708987721</v>
      </c>
      <c r="M4034" s="283">
        <f t="shared" si="910"/>
        <v>0</v>
      </c>
      <c r="N4034" s="283">
        <f t="shared" si="911"/>
        <v>3.9259252525022648</v>
      </c>
      <c r="O4034" s="283">
        <f t="shared" si="912"/>
        <v>0</v>
      </c>
      <c r="P4034" s="21">
        <f t="shared" ref="P4034:P4097" si="918">IF(G4034="cooling",IF(F4034&lt;61,0.025,(F4034^2*AX$25+F4034*AY$25+AZ$25)),0)</f>
        <v>2.5000000000000001E-2</v>
      </c>
      <c r="Q4034" s="21">
        <f t="shared" ref="Q4034:Q4097" si="919">VLOOKUP(C4034,BB$2:BC$25,2,FALSE)</f>
        <v>0.90668853391740301</v>
      </c>
      <c r="R4034">
        <f t="shared" ref="R4034:R4097" si="920">VLOOKUP(B4034,AS$4:AV$10,4,FALSE)</f>
        <v>0.9440993384982781</v>
      </c>
      <c r="S4034" s="296">
        <f t="shared" si="913"/>
        <v>2.1400101127384843E-2</v>
      </c>
      <c r="T4034" s="283">
        <f t="shared" si="914"/>
        <v>2.1400101127384843E-2</v>
      </c>
    </row>
    <row r="4035" spans="1:20" x14ac:dyDescent="0.25">
      <c r="A4035" s="286">
        <v>43269</v>
      </c>
      <c r="B4035" s="1">
        <f t="shared" ref="B4035:B4098" si="921">WEEKDAY(A4035,2)</f>
        <v>1</v>
      </c>
      <c r="C4035" s="285">
        <v>1</v>
      </c>
      <c r="D4035" t="s">
        <v>715</v>
      </c>
      <c r="F4035" s="16">
        <v>52</v>
      </c>
      <c r="G4035" t="str">
        <f t="shared" si="915"/>
        <v>Cooling</v>
      </c>
      <c r="H4035" s="283">
        <f>IF(G4035="heating",F4035*Assumptions!M$4+Assumptions!M$7,0)</f>
        <v>0</v>
      </c>
      <c r="I4035" s="15">
        <f t="shared" si="916"/>
        <v>1.012242869806885</v>
      </c>
      <c r="J4035" s="15">
        <f t="shared" si="917"/>
        <v>1.017726725449043</v>
      </c>
      <c r="K4035" s="283">
        <f t="shared" ref="K4035:K4098" si="922">H4035*I4035*J4035</f>
        <v>0</v>
      </c>
      <c r="L4035" s="283">
        <f t="shared" ref="L4035:L4098" si="923">VLOOKUP(F4035,BL$2:BN$92,2,FALSE)</f>
        <v>4.0950984110509578</v>
      </c>
      <c r="M4035" s="283">
        <f t="shared" ref="M4035:M4098" si="924">IF(G4035="heating",K4035*(L4035*3.412),0)</f>
        <v>0</v>
      </c>
      <c r="N4035" s="283">
        <f t="shared" ref="N4035:N4098" si="925">VLOOKUP(F4035,BL$2:BN$92,3,FALSE)</f>
        <v>3.802065958051716</v>
      </c>
      <c r="O4035" s="283">
        <f t="shared" ref="O4035:O4098" si="926">IF(F4035&lt;=61,IF(G4035="heating",IF(F4035&gt;=5,K4035*L4035/N4035,0),0),0)</f>
        <v>0</v>
      </c>
      <c r="P4035" s="21">
        <f t="shared" si="918"/>
        <v>2.5000000000000001E-2</v>
      </c>
      <c r="Q4035" s="21">
        <f t="shared" si="919"/>
        <v>0.81803459285312596</v>
      </c>
      <c r="R4035">
        <f t="shared" si="920"/>
        <v>0.9440993384982781</v>
      </c>
      <c r="S4035" s="296">
        <f t="shared" ref="S4035:S4098" si="927">P4035*Q4035*R4035</f>
        <v>1.9307647949533612E-2</v>
      </c>
      <c r="T4035" s="283">
        <f t="shared" ref="T4035:T4098" si="928">K4035+S4035</f>
        <v>1.9307647949533612E-2</v>
      </c>
    </row>
    <row r="4036" spans="1:20" x14ac:dyDescent="0.25">
      <c r="A4036" s="286">
        <v>43269</v>
      </c>
      <c r="B4036" s="1">
        <f t="shared" si="921"/>
        <v>1</v>
      </c>
      <c r="C4036" s="285">
        <v>2</v>
      </c>
      <c r="D4036" t="s">
        <v>715</v>
      </c>
      <c r="F4036" s="16">
        <v>52</v>
      </c>
      <c r="G4036" t="str">
        <f t="shared" si="915"/>
        <v>Cooling</v>
      </c>
      <c r="H4036" s="283">
        <f>IF(G4036="heating",F4036*Assumptions!M$4+Assumptions!M$7,0)</f>
        <v>0</v>
      </c>
      <c r="I4036" s="15">
        <f t="shared" si="916"/>
        <v>1.0509704703585963</v>
      </c>
      <c r="J4036" s="15">
        <f t="shared" si="917"/>
        <v>1.017726725449043</v>
      </c>
      <c r="K4036" s="283">
        <f t="shared" si="922"/>
        <v>0</v>
      </c>
      <c r="L4036" s="283">
        <f t="shared" si="923"/>
        <v>4.0950984110509578</v>
      </c>
      <c r="M4036" s="283">
        <f t="shared" si="924"/>
        <v>0</v>
      </c>
      <c r="N4036" s="283">
        <f t="shared" si="925"/>
        <v>3.802065958051716</v>
      </c>
      <c r="O4036" s="283">
        <f t="shared" si="926"/>
        <v>0</v>
      </c>
      <c r="P4036" s="21">
        <f t="shared" si="918"/>
        <v>2.5000000000000001E-2</v>
      </c>
      <c r="Q4036" s="21">
        <f t="shared" si="919"/>
        <v>0.74507607494346417</v>
      </c>
      <c r="R4036">
        <f t="shared" si="920"/>
        <v>0.9440993384982781</v>
      </c>
      <c r="S4036" s="296">
        <f t="shared" si="927"/>
        <v>1.7585645737125448E-2</v>
      </c>
      <c r="T4036" s="283">
        <f t="shared" si="928"/>
        <v>1.7585645737125448E-2</v>
      </c>
    </row>
    <row r="4037" spans="1:20" x14ac:dyDescent="0.25">
      <c r="A4037" s="286">
        <v>43269</v>
      </c>
      <c r="B4037" s="1">
        <f t="shared" si="921"/>
        <v>1</v>
      </c>
      <c r="C4037" s="285">
        <v>3</v>
      </c>
      <c r="D4037" t="s">
        <v>715</v>
      </c>
      <c r="F4037" s="16">
        <v>52</v>
      </c>
      <c r="G4037" t="str">
        <f t="shared" si="915"/>
        <v>Cooling</v>
      </c>
      <c r="H4037" s="283">
        <f>IF(G4037="heating",F4037*Assumptions!M$4+Assumptions!M$7,0)</f>
        <v>0</v>
      </c>
      <c r="I4037" s="15">
        <f t="shared" si="916"/>
        <v>1.0924036124451033</v>
      </c>
      <c r="J4037" s="15">
        <f t="shared" si="917"/>
        <v>1.017726725449043</v>
      </c>
      <c r="K4037" s="283">
        <f t="shared" si="922"/>
        <v>0</v>
      </c>
      <c r="L4037" s="283">
        <f t="shared" si="923"/>
        <v>4.0950984110509578</v>
      </c>
      <c r="M4037" s="283">
        <f t="shared" si="924"/>
        <v>0</v>
      </c>
      <c r="N4037" s="283">
        <f t="shared" si="925"/>
        <v>3.802065958051716</v>
      </c>
      <c r="O4037" s="283">
        <f t="shared" si="926"/>
        <v>0</v>
      </c>
      <c r="P4037" s="21">
        <f t="shared" si="918"/>
        <v>2.5000000000000001E-2</v>
      </c>
      <c r="Q4037" s="21">
        <f t="shared" si="919"/>
        <v>0.69158980876382303</v>
      </c>
      <c r="R4037">
        <f t="shared" si="920"/>
        <v>0.9440993384982781</v>
      </c>
      <c r="S4037" s="296">
        <f t="shared" si="927"/>
        <v>1.63232370241519E-2</v>
      </c>
      <c r="T4037" s="283">
        <f t="shared" si="928"/>
        <v>1.63232370241519E-2</v>
      </c>
    </row>
    <row r="4038" spans="1:20" x14ac:dyDescent="0.25">
      <c r="A4038" s="286">
        <v>43269</v>
      </c>
      <c r="B4038" s="1">
        <f t="shared" si="921"/>
        <v>1</v>
      </c>
      <c r="C4038" s="285">
        <v>4</v>
      </c>
      <c r="D4038" t="s">
        <v>715</v>
      </c>
      <c r="F4038" s="16">
        <v>52</v>
      </c>
      <c r="G4038" t="str">
        <f t="shared" si="915"/>
        <v>Cooling</v>
      </c>
      <c r="H4038" s="283">
        <f>IF(G4038="heating",F4038*Assumptions!M$4+Assumptions!M$7,0)</f>
        <v>0</v>
      </c>
      <c r="I4038" s="15">
        <f t="shared" si="916"/>
        <v>1.1348296917927807</v>
      </c>
      <c r="J4038" s="15">
        <f t="shared" si="917"/>
        <v>1.017726725449043</v>
      </c>
      <c r="K4038" s="283">
        <f t="shared" si="922"/>
        <v>0</v>
      </c>
      <c r="L4038" s="283">
        <f t="shared" si="923"/>
        <v>4.0950984110509578</v>
      </c>
      <c r="M4038" s="283">
        <f t="shared" si="924"/>
        <v>0</v>
      </c>
      <c r="N4038" s="283">
        <f t="shared" si="925"/>
        <v>3.802065958051716</v>
      </c>
      <c r="O4038" s="283">
        <f t="shared" si="926"/>
        <v>0</v>
      </c>
      <c r="P4038" s="21">
        <f t="shared" si="918"/>
        <v>2.5000000000000001E-2</v>
      </c>
      <c r="Q4038" s="21">
        <f t="shared" si="919"/>
        <v>0.6473875548762833</v>
      </c>
      <c r="R4038">
        <f t="shared" si="920"/>
        <v>0.9440993384982781</v>
      </c>
      <c r="S4038" s="296">
        <f t="shared" si="927"/>
        <v>1.5279954057767921E-2</v>
      </c>
      <c r="T4038" s="283">
        <f t="shared" si="928"/>
        <v>1.5279954057767921E-2</v>
      </c>
    </row>
    <row r="4039" spans="1:20" x14ac:dyDescent="0.25">
      <c r="A4039" s="286">
        <v>43269</v>
      </c>
      <c r="B4039" s="1">
        <f t="shared" si="921"/>
        <v>1</v>
      </c>
      <c r="C4039" s="285">
        <v>5</v>
      </c>
      <c r="D4039" t="s">
        <v>715</v>
      </c>
      <c r="F4039" s="16">
        <v>50</v>
      </c>
      <c r="G4039" t="str">
        <f t="shared" si="915"/>
        <v>Cooling</v>
      </c>
      <c r="H4039" s="283">
        <f>IF(G4039="heating",F4039*Assumptions!M$4+Assumptions!M$7,0)</f>
        <v>0</v>
      </c>
      <c r="I4039" s="15">
        <f t="shared" si="916"/>
        <v>1.1635558681477385</v>
      </c>
      <c r="J4039" s="15">
        <f t="shared" si="917"/>
        <v>1.017726725449043</v>
      </c>
      <c r="K4039" s="283">
        <f t="shared" si="922"/>
        <v>0</v>
      </c>
      <c r="L4039" s="283">
        <f t="shared" si="923"/>
        <v>4.0351685236640416</v>
      </c>
      <c r="M4039" s="283">
        <f t="shared" si="924"/>
        <v>0</v>
      </c>
      <c r="N4039" s="283">
        <f t="shared" si="925"/>
        <v>3.6783220436298789</v>
      </c>
      <c r="O4039" s="283">
        <f t="shared" si="926"/>
        <v>0</v>
      </c>
      <c r="P4039" s="21">
        <f t="shared" si="918"/>
        <v>2.5000000000000001E-2</v>
      </c>
      <c r="Q4039" s="21">
        <f t="shared" si="919"/>
        <v>0.72139578924615555</v>
      </c>
      <c r="R4039">
        <f t="shared" si="920"/>
        <v>0.9440993384982781</v>
      </c>
      <c r="S4039" s="296">
        <f t="shared" si="927"/>
        <v>1.702673218556847E-2</v>
      </c>
      <c r="T4039" s="283">
        <f t="shared" si="928"/>
        <v>1.702673218556847E-2</v>
      </c>
    </row>
    <row r="4040" spans="1:20" x14ac:dyDescent="0.25">
      <c r="A4040" s="286">
        <v>43269</v>
      </c>
      <c r="B4040" s="1">
        <f t="shared" si="921"/>
        <v>1</v>
      </c>
      <c r="C4040" s="285">
        <v>6</v>
      </c>
      <c r="D4040" t="s">
        <v>715</v>
      </c>
      <c r="F4040" s="16">
        <v>54</v>
      </c>
      <c r="G4040" t="str">
        <f t="shared" si="915"/>
        <v>Cooling</v>
      </c>
      <c r="H4040" s="283">
        <f>IF(G4040="heating",F4040*Assumptions!M$4+Assumptions!M$7,0)</f>
        <v>0</v>
      </c>
      <c r="I4040" s="15">
        <f t="shared" si="916"/>
        <v>1.2083911162615524</v>
      </c>
      <c r="J4040" s="15">
        <f t="shared" si="917"/>
        <v>1.017726725449043</v>
      </c>
      <c r="K4040" s="283">
        <f t="shared" si="922"/>
        <v>0</v>
      </c>
      <c r="L4040" s="283">
        <f t="shared" si="923"/>
        <v>4.1559947708987721</v>
      </c>
      <c r="M4040" s="283">
        <f t="shared" si="924"/>
        <v>0</v>
      </c>
      <c r="N4040" s="283">
        <f t="shared" si="925"/>
        <v>3.9259252525022648</v>
      </c>
      <c r="O4040" s="283">
        <f t="shared" si="926"/>
        <v>0</v>
      </c>
      <c r="P4040" s="21">
        <f t="shared" si="918"/>
        <v>2.5000000000000001E-2</v>
      </c>
      <c r="Q4040" s="21">
        <f t="shared" si="919"/>
        <v>0.87787080972652631</v>
      </c>
      <c r="R4040">
        <f t="shared" si="920"/>
        <v>0.9440993384982781</v>
      </c>
      <c r="S4040" s="296">
        <f t="shared" si="927"/>
        <v>2.0719931268744034E-2</v>
      </c>
      <c r="T4040" s="283">
        <f t="shared" si="928"/>
        <v>2.0719931268744034E-2</v>
      </c>
    </row>
    <row r="4041" spans="1:20" x14ac:dyDescent="0.25">
      <c r="A4041" s="286">
        <v>43269</v>
      </c>
      <c r="B4041" s="1">
        <f t="shared" si="921"/>
        <v>1</v>
      </c>
      <c r="C4041" s="285">
        <v>7</v>
      </c>
      <c r="D4041" t="s">
        <v>716</v>
      </c>
      <c r="F4041" s="16">
        <v>61</v>
      </c>
      <c r="G4041" t="str">
        <f t="shared" si="915"/>
        <v>Cooling</v>
      </c>
      <c r="H4041" s="283">
        <f>IF(G4041="heating",F4041*Assumptions!M$4+Assumptions!M$7,0)</f>
        <v>0</v>
      </c>
      <c r="I4041" s="15">
        <f t="shared" si="916"/>
        <v>1.1637425769249583</v>
      </c>
      <c r="J4041" s="15">
        <f t="shared" si="917"/>
        <v>1.017726725449043</v>
      </c>
      <c r="K4041" s="283">
        <f t="shared" si="922"/>
        <v>0</v>
      </c>
      <c r="L4041" s="283">
        <f t="shared" si="923"/>
        <v>4.3818232651749627</v>
      </c>
      <c r="M4041" s="283">
        <f t="shared" si="924"/>
        <v>0</v>
      </c>
      <c r="N4041" s="283">
        <f t="shared" si="925"/>
        <v>4.3585758300027857</v>
      </c>
      <c r="O4041" s="283">
        <f t="shared" si="926"/>
        <v>0</v>
      </c>
      <c r="P4041" s="21">
        <f t="shared" si="918"/>
        <v>4.5164594084734722E-2</v>
      </c>
      <c r="Q4041" s="21">
        <f t="shared" si="919"/>
        <v>0.97331382064367777</v>
      </c>
      <c r="R4041">
        <f t="shared" si="920"/>
        <v>0.9440993384982781</v>
      </c>
      <c r="S4041" s="296">
        <f t="shared" si="927"/>
        <v>4.1501968356548069E-2</v>
      </c>
      <c r="T4041" s="283">
        <f t="shared" si="928"/>
        <v>4.1501968356548069E-2</v>
      </c>
    </row>
    <row r="4042" spans="1:20" x14ac:dyDescent="0.25">
      <c r="A4042" s="286">
        <v>43269</v>
      </c>
      <c r="B4042" s="1">
        <f t="shared" si="921"/>
        <v>1</v>
      </c>
      <c r="C4042" s="285">
        <v>8</v>
      </c>
      <c r="D4042" t="s">
        <v>716</v>
      </c>
      <c r="F4042" s="16">
        <v>64</v>
      </c>
      <c r="G4042" t="str">
        <f t="shared" si="915"/>
        <v>Cooling</v>
      </c>
      <c r="H4042" s="283">
        <f>IF(G4042="heating",F4042*Assumptions!M$4+Assumptions!M$7,0)</f>
        <v>0</v>
      </c>
      <c r="I4042" s="15">
        <f t="shared" si="916"/>
        <v>1.094193721037565</v>
      </c>
      <c r="J4042" s="15">
        <f t="shared" si="917"/>
        <v>1.017726725449043</v>
      </c>
      <c r="K4042" s="283">
        <f t="shared" si="922"/>
        <v>0</v>
      </c>
      <c r="L4042" s="283">
        <f t="shared" si="923"/>
        <v>4.3818232651749627</v>
      </c>
      <c r="M4042" s="283">
        <f t="shared" si="924"/>
        <v>0</v>
      </c>
      <c r="N4042" s="283">
        <f t="shared" si="925"/>
        <v>4.3585758300027857</v>
      </c>
      <c r="O4042" s="283">
        <f t="shared" si="926"/>
        <v>0</v>
      </c>
      <c r="P4042" s="21">
        <f t="shared" si="918"/>
        <v>3.8036447069942136E-2</v>
      </c>
      <c r="Q4042" s="21">
        <f t="shared" si="919"/>
        <v>0.94940007506179924</v>
      </c>
      <c r="R4042">
        <f t="shared" si="920"/>
        <v>0.9440993384982781</v>
      </c>
      <c r="S4042" s="296">
        <f t="shared" si="927"/>
        <v>3.4093131876451806E-2</v>
      </c>
      <c r="T4042" s="283">
        <f t="shared" si="928"/>
        <v>3.4093131876451806E-2</v>
      </c>
    </row>
    <row r="4043" spans="1:20" x14ac:dyDescent="0.25">
      <c r="A4043" s="286">
        <v>43269</v>
      </c>
      <c r="B4043" s="1">
        <f t="shared" si="921"/>
        <v>1</v>
      </c>
      <c r="C4043" s="285">
        <v>9</v>
      </c>
      <c r="D4043" t="s">
        <v>716</v>
      </c>
      <c r="F4043" s="16">
        <v>68</v>
      </c>
      <c r="G4043" t="str">
        <f t="shared" si="915"/>
        <v>Cooling</v>
      </c>
      <c r="H4043" s="283">
        <f>IF(G4043="heating",F4043*Assumptions!M$4+Assumptions!M$7,0)</f>
        <v>0</v>
      </c>
      <c r="I4043" s="15">
        <f t="shared" si="916"/>
        <v>1.0343009000871222</v>
      </c>
      <c r="J4043" s="15">
        <f t="shared" si="917"/>
        <v>1.017726725449043</v>
      </c>
      <c r="K4043" s="283">
        <f t="shared" si="922"/>
        <v>0</v>
      </c>
      <c r="L4043" s="283">
        <f t="shared" si="923"/>
        <v>4.3818232651749627</v>
      </c>
      <c r="M4043" s="283">
        <f t="shared" si="924"/>
        <v>0</v>
      </c>
      <c r="N4043" s="283">
        <f t="shared" si="925"/>
        <v>4.3585758300027857</v>
      </c>
      <c r="O4043" s="283">
        <f t="shared" si="926"/>
        <v>0</v>
      </c>
      <c r="P4043" s="21">
        <f t="shared" si="918"/>
        <v>3.7256017764001337E-2</v>
      </c>
      <c r="Q4043" s="21">
        <f t="shared" si="919"/>
        <v>0.8408485371888097</v>
      </c>
      <c r="R4043">
        <f t="shared" si="920"/>
        <v>0.9440993384982781</v>
      </c>
      <c r="S4043" s="296">
        <f t="shared" si="927"/>
        <v>2.9575486572352733E-2</v>
      </c>
      <c r="T4043" s="283">
        <f t="shared" si="928"/>
        <v>2.9575486572352733E-2</v>
      </c>
    </row>
    <row r="4044" spans="1:20" x14ac:dyDescent="0.25">
      <c r="A4044" s="286">
        <v>43269</v>
      </c>
      <c r="B4044" s="1">
        <f t="shared" si="921"/>
        <v>1</v>
      </c>
      <c r="C4044" s="285">
        <v>10</v>
      </c>
      <c r="D4044" t="s">
        <v>716</v>
      </c>
      <c r="F4044" s="16">
        <v>72</v>
      </c>
      <c r="G4044" t="str">
        <f t="shared" si="915"/>
        <v>Cooling</v>
      </c>
      <c r="H4044" s="283">
        <f>IF(G4044="heating",F4044*Assumptions!M$4+Assumptions!M$7,0)</f>
        <v>0</v>
      </c>
      <c r="I4044" s="15">
        <f t="shared" si="916"/>
        <v>0.98112329028689171</v>
      </c>
      <c r="J4044" s="15">
        <f t="shared" si="917"/>
        <v>1.017726725449043</v>
      </c>
      <c r="K4044" s="283">
        <f t="shared" si="922"/>
        <v>0</v>
      </c>
      <c r="L4044" s="283" t="e">
        <f t="shared" si="923"/>
        <v>#N/A</v>
      </c>
      <c r="M4044" s="283">
        <f t="shared" si="924"/>
        <v>0</v>
      </c>
      <c r="N4044" s="283" t="e">
        <f t="shared" si="925"/>
        <v>#N/A</v>
      </c>
      <c r="O4044" s="283">
        <f t="shared" si="926"/>
        <v>0</v>
      </c>
      <c r="P4044" s="21">
        <f t="shared" si="918"/>
        <v>4.6445607559525648E-2</v>
      </c>
      <c r="Q4044" s="21">
        <f t="shared" si="919"/>
        <v>0.74504051125983206</v>
      </c>
      <c r="R4044">
        <f t="shared" si="920"/>
        <v>0.9440993384982781</v>
      </c>
      <c r="S4044" s="296">
        <f t="shared" si="927"/>
        <v>3.2669480582022591E-2</v>
      </c>
      <c r="T4044" s="283">
        <f t="shared" si="928"/>
        <v>3.2669480582022591E-2</v>
      </c>
    </row>
    <row r="4045" spans="1:20" x14ac:dyDescent="0.25">
      <c r="A4045" s="286">
        <v>43269</v>
      </c>
      <c r="B4045" s="1">
        <f t="shared" si="921"/>
        <v>1</v>
      </c>
      <c r="C4045" s="285">
        <v>11</v>
      </c>
      <c r="D4045" t="s">
        <v>716</v>
      </c>
      <c r="F4045" s="16">
        <v>75</v>
      </c>
      <c r="G4045" t="str">
        <f t="shared" si="915"/>
        <v>Cooling</v>
      </c>
      <c r="H4045" s="283">
        <f>IF(G4045="heating",F4045*Assumptions!M$4+Assumptions!M$7,0)</f>
        <v>0</v>
      </c>
      <c r="I4045" s="15">
        <f t="shared" si="916"/>
        <v>0.94956163997961163</v>
      </c>
      <c r="J4045" s="15">
        <f t="shared" si="917"/>
        <v>1.017726725449043</v>
      </c>
      <c r="K4045" s="283">
        <f t="shared" si="922"/>
        <v>0</v>
      </c>
      <c r="L4045" s="283" t="e">
        <f t="shared" si="923"/>
        <v>#N/A</v>
      </c>
      <c r="M4045" s="283">
        <f t="shared" si="924"/>
        <v>0</v>
      </c>
      <c r="N4045" s="283" t="e">
        <f t="shared" si="925"/>
        <v>#N/A</v>
      </c>
      <c r="O4045" s="283">
        <f t="shared" si="926"/>
        <v>0</v>
      </c>
      <c r="P4045" s="21">
        <f t="shared" si="918"/>
        <v>5.9880624941505811E-2</v>
      </c>
      <c r="Q4045" s="21">
        <f t="shared" si="919"/>
        <v>0.72850690893675296</v>
      </c>
      <c r="R4045">
        <f t="shared" si="920"/>
        <v>0.9440993384982781</v>
      </c>
      <c r="S4045" s="296">
        <f t="shared" si="927"/>
        <v>4.1184869326294053E-2</v>
      </c>
      <c r="T4045" s="283">
        <f t="shared" si="928"/>
        <v>4.1184869326294053E-2</v>
      </c>
    </row>
    <row r="4046" spans="1:20" x14ac:dyDescent="0.25">
      <c r="A4046" s="286">
        <v>43269</v>
      </c>
      <c r="B4046" s="1">
        <f t="shared" si="921"/>
        <v>1</v>
      </c>
      <c r="C4046" s="285">
        <v>12</v>
      </c>
      <c r="D4046" t="s">
        <v>716</v>
      </c>
      <c r="F4046" s="16">
        <v>79</v>
      </c>
      <c r="G4046" t="str">
        <f t="shared" si="915"/>
        <v>Cooling</v>
      </c>
      <c r="H4046" s="283">
        <f>IF(G4046="heating",F4046*Assumptions!M$4+Assumptions!M$7,0)</f>
        <v>0</v>
      </c>
      <c r="I4046" s="15">
        <f t="shared" si="916"/>
        <v>0.91648403420261149</v>
      </c>
      <c r="J4046" s="15">
        <f t="shared" si="917"/>
        <v>1.017726725449043</v>
      </c>
      <c r="K4046" s="283">
        <f t="shared" si="922"/>
        <v>0</v>
      </c>
      <c r="L4046" s="283" t="e">
        <f t="shared" si="923"/>
        <v>#N/A</v>
      </c>
      <c r="M4046" s="283">
        <f t="shared" si="924"/>
        <v>0</v>
      </c>
      <c r="N4046" s="283" t="e">
        <f t="shared" si="925"/>
        <v>#N/A</v>
      </c>
      <c r="O4046" s="283">
        <f t="shared" si="926"/>
        <v>0</v>
      </c>
      <c r="P4046" s="21">
        <f t="shared" si="918"/>
        <v>8.6517748164594233E-2</v>
      </c>
      <c r="Q4046" s="21">
        <f t="shared" si="919"/>
        <v>0.75910815787401487</v>
      </c>
      <c r="R4046">
        <f t="shared" si="920"/>
        <v>0.9440993384982781</v>
      </c>
      <c r="S4046" s="296">
        <f t="shared" si="927"/>
        <v>6.2004978228244523E-2</v>
      </c>
      <c r="T4046" s="283">
        <f t="shared" si="928"/>
        <v>6.2004978228244523E-2</v>
      </c>
    </row>
    <row r="4047" spans="1:20" x14ac:dyDescent="0.25">
      <c r="A4047" s="286">
        <v>43269</v>
      </c>
      <c r="B4047" s="1">
        <f t="shared" si="921"/>
        <v>1</v>
      </c>
      <c r="C4047" s="285">
        <v>13</v>
      </c>
      <c r="D4047" t="s">
        <v>716</v>
      </c>
      <c r="E4047" t="s">
        <v>704</v>
      </c>
      <c r="F4047" s="16">
        <v>79</v>
      </c>
      <c r="G4047" t="str">
        <f t="shared" si="915"/>
        <v>Cooling</v>
      </c>
      <c r="H4047" s="283">
        <f>IF(G4047="heating",F4047*Assumptions!M$4+Assumptions!M$7,0)</f>
        <v>0</v>
      </c>
      <c r="I4047" s="15">
        <f t="shared" si="916"/>
        <v>0.90040206880052787</v>
      </c>
      <c r="J4047" s="15">
        <f t="shared" si="917"/>
        <v>1.017726725449043</v>
      </c>
      <c r="K4047" s="283">
        <f t="shared" si="922"/>
        <v>0</v>
      </c>
      <c r="L4047" s="283" t="e">
        <f t="shared" si="923"/>
        <v>#N/A</v>
      </c>
      <c r="M4047" s="283">
        <f t="shared" si="924"/>
        <v>0</v>
      </c>
      <c r="N4047" s="283" t="e">
        <f t="shared" si="925"/>
        <v>#N/A</v>
      </c>
      <c r="O4047" s="283">
        <f t="shared" si="926"/>
        <v>0</v>
      </c>
      <c r="P4047" s="21">
        <f t="shared" si="918"/>
        <v>8.6517748164594233E-2</v>
      </c>
      <c r="Q4047" s="21">
        <f t="shared" si="919"/>
        <v>0.79115902007799765</v>
      </c>
      <c r="R4047">
        <f t="shared" si="920"/>
        <v>0.9440993384982781</v>
      </c>
      <c r="S4047" s="296">
        <f t="shared" si="927"/>
        <v>6.4622935883607055E-2</v>
      </c>
      <c r="T4047" s="283">
        <f t="shared" si="928"/>
        <v>6.4622935883607055E-2</v>
      </c>
    </row>
    <row r="4048" spans="1:20" x14ac:dyDescent="0.25">
      <c r="A4048" s="286">
        <v>43269</v>
      </c>
      <c r="B4048" s="1">
        <f t="shared" si="921"/>
        <v>1</v>
      </c>
      <c r="C4048" s="285">
        <v>14</v>
      </c>
      <c r="D4048" t="s">
        <v>716</v>
      </c>
      <c r="E4048" t="s">
        <v>704</v>
      </c>
      <c r="F4048" s="16">
        <v>81</v>
      </c>
      <c r="G4048" t="str">
        <f t="shared" si="915"/>
        <v>Cooling</v>
      </c>
      <c r="H4048" s="283">
        <f>IF(G4048="heating",F4048*Assumptions!M$4+Assumptions!M$7,0)</f>
        <v>0</v>
      </c>
      <c r="I4048" s="15">
        <f t="shared" si="916"/>
        <v>0.86032894500746537</v>
      </c>
      <c r="J4048" s="15">
        <f t="shared" si="917"/>
        <v>1.017726725449043</v>
      </c>
      <c r="K4048" s="283">
        <f t="shared" si="922"/>
        <v>0</v>
      </c>
      <c r="L4048" s="283" t="e">
        <f t="shared" si="923"/>
        <v>#N/A</v>
      </c>
      <c r="M4048" s="283">
        <f t="shared" si="924"/>
        <v>0</v>
      </c>
      <c r="N4048" s="283" t="e">
        <f t="shared" si="925"/>
        <v>#N/A</v>
      </c>
      <c r="O4048" s="283">
        <f t="shared" si="926"/>
        <v>0</v>
      </c>
      <c r="P4048" s="21">
        <f t="shared" si="918"/>
        <v>0.10357506693918861</v>
      </c>
      <c r="Q4048" s="21">
        <f t="shared" si="919"/>
        <v>0.84355555031342389</v>
      </c>
      <c r="R4048">
        <f t="shared" si="920"/>
        <v>0.9440993384982781</v>
      </c>
      <c r="S4048" s="296">
        <f t="shared" si="927"/>
        <v>8.2487207861540013E-2</v>
      </c>
      <c r="T4048" s="283">
        <f t="shared" si="928"/>
        <v>8.2487207861540013E-2</v>
      </c>
    </row>
    <row r="4049" spans="1:20" x14ac:dyDescent="0.25">
      <c r="A4049" s="286">
        <v>43269</v>
      </c>
      <c r="B4049" s="1">
        <f t="shared" si="921"/>
        <v>1</v>
      </c>
      <c r="C4049" s="285">
        <v>15</v>
      </c>
      <c r="D4049" t="s">
        <v>716</v>
      </c>
      <c r="E4049" t="s">
        <v>704</v>
      </c>
      <c r="F4049" s="16">
        <v>81</v>
      </c>
      <c r="G4049" t="str">
        <f t="shared" si="915"/>
        <v>Cooling</v>
      </c>
      <c r="H4049" s="283">
        <f>IF(G4049="heating",F4049*Assumptions!M$4+Assumptions!M$7,0)</f>
        <v>0</v>
      </c>
      <c r="I4049" s="15">
        <f t="shared" si="916"/>
        <v>0.85754515037175039</v>
      </c>
      <c r="J4049" s="15">
        <f t="shared" si="917"/>
        <v>1.017726725449043</v>
      </c>
      <c r="K4049" s="283">
        <f t="shared" si="922"/>
        <v>0</v>
      </c>
      <c r="L4049" s="283" t="e">
        <f t="shared" si="923"/>
        <v>#N/A</v>
      </c>
      <c r="M4049" s="283">
        <f t="shared" si="924"/>
        <v>0</v>
      </c>
      <c r="N4049" s="283" t="e">
        <f t="shared" si="925"/>
        <v>#N/A</v>
      </c>
      <c r="O4049" s="283">
        <f t="shared" si="926"/>
        <v>0</v>
      </c>
      <c r="P4049" s="21">
        <f t="shared" si="918"/>
        <v>0.10357506693918861</v>
      </c>
      <c r="Q4049" s="21">
        <f t="shared" si="919"/>
        <v>0.96592607327566882</v>
      </c>
      <c r="R4049">
        <f t="shared" si="920"/>
        <v>0.9440993384982781</v>
      </c>
      <c r="S4049" s="296">
        <f t="shared" si="927"/>
        <v>9.4453228072018891E-2</v>
      </c>
      <c r="T4049" s="283">
        <f t="shared" si="928"/>
        <v>9.4453228072018891E-2</v>
      </c>
    </row>
    <row r="4050" spans="1:20" x14ac:dyDescent="0.25">
      <c r="A4050" s="286">
        <v>43269</v>
      </c>
      <c r="B4050" s="1">
        <f t="shared" si="921"/>
        <v>1</v>
      </c>
      <c r="C4050" s="285">
        <v>16</v>
      </c>
      <c r="D4050" t="s">
        <v>716</v>
      </c>
      <c r="E4050" t="s">
        <v>704</v>
      </c>
      <c r="F4050" s="16">
        <v>81</v>
      </c>
      <c r="G4050" t="str">
        <f t="shared" si="915"/>
        <v>Cooling</v>
      </c>
      <c r="H4050" s="283">
        <f>IF(G4050="heating",F4050*Assumptions!M$4+Assumptions!M$7,0)</f>
        <v>0</v>
      </c>
      <c r="I4050" s="15">
        <f t="shared" si="916"/>
        <v>0.88344815438260227</v>
      </c>
      <c r="J4050" s="15">
        <f t="shared" si="917"/>
        <v>1.017726725449043</v>
      </c>
      <c r="K4050" s="283">
        <f t="shared" si="922"/>
        <v>0</v>
      </c>
      <c r="L4050" s="283" t="e">
        <f t="shared" si="923"/>
        <v>#N/A</v>
      </c>
      <c r="M4050" s="283">
        <f t="shared" si="924"/>
        <v>0</v>
      </c>
      <c r="N4050" s="283" t="e">
        <f t="shared" si="925"/>
        <v>#N/A</v>
      </c>
      <c r="O4050" s="283">
        <f t="shared" si="926"/>
        <v>0</v>
      </c>
      <c r="P4050" s="21">
        <f t="shared" si="918"/>
        <v>0.10357506693918861</v>
      </c>
      <c r="Q4050" s="21">
        <f t="shared" si="919"/>
        <v>1.1649354943302594</v>
      </c>
      <c r="R4050">
        <f t="shared" si="920"/>
        <v>0.9440993384982781</v>
      </c>
      <c r="S4050" s="296">
        <f t="shared" si="927"/>
        <v>0.11391339459553411</v>
      </c>
      <c r="T4050" s="283">
        <f t="shared" si="928"/>
        <v>0.11391339459553411</v>
      </c>
    </row>
    <row r="4051" spans="1:20" x14ac:dyDescent="0.25">
      <c r="A4051" s="286">
        <v>43269</v>
      </c>
      <c r="B4051" s="1">
        <f t="shared" si="921"/>
        <v>1</v>
      </c>
      <c r="C4051" s="285">
        <v>17</v>
      </c>
      <c r="D4051" t="s">
        <v>716</v>
      </c>
      <c r="F4051" s="16">
        <v>81</v>
      </c>
      <c r="G4051" t="str">
        <f t="shared" si="915"/>
        <v>Cooling</v>
      </c>
      <c r="H4051" s="283">
        <f>IF(G4051="heating",F4051*Assumptions!M$4+Assumptions!M$7,0)</f>
        <v>0</v>
      </c>
      <c r="I4051" s="15">
        <f t="shared" si="916"/>
        <v>0.94025748850374469</v>
      </c>
      <c r="J4051" s="15">
        <f t="shared" si="917"/>
        <v>1.017726725449043</v>
      </c>
      <c r="K4051" s="283">
        <f t="shared" si="922"/>
        <v>0</v>
      </c>
      <c r="L4051" s="283" t="e">
        <f t="shared" si="923"/>
        <v>#N/A</v>
      </c>
      <c r="M4051" s="283">
        <f t="shared" si="924"/>
        <v>0</v>
      </c>
      <c r="N4051" s="283" t="e">
        <f t="shared" si="925"/>
        <v>#N/A</v>
      </c>
      <c r="O4051" s="283">
        <f t="shared" si="926"/>
        <v>0</v>
      </c>
      <c r="P4051" s="21">
        <f t="shared" si="918"/>
        <v>0.10357506693918861</v>
      </c>
      <c r="Q4051" s="21">
        <f t="shared" si="919"/>
        <v>1.3521540118753073</v>
      </c>
      <c r="R4051">
        <f t="shared" si="920"/>
        <v>0.9440993384982781</v>
      </c>
      <c r="S4051" s="296">
        <f t="shared" si="927"/>
        <v>0.13222058582500304</v>
      </c>
      <c r="T4051" s="283">
        <f t="shared" si="928"/>
        <v>0.13222058582500304</v>
      </c>
    </row>
    <row r="4052" spans="1:20" x14ac:dyDescent="0.25">
      <c r="A4052" s="286">
        <v>43269</v>
      </c>
      <c r="B4052" s="1">
        <f t="shared" si="921"/>
        <v>1</v>
      </c>
      <c r="C4052" s="285">
        <v>18</v>
      </c>
      <c r="D4052" t="s">
        <v>716</v>
      </c>
      <c r="F4052" s="16">
        <v>79</v>
      </c>
      <c r="G4052" t="str">
        <f t="shared" si="915"/>
        <v>Cooling</v>
      </c>
      <c r="H4052" s="283">
        <f>IF(G4052="heating",F4052*Assumptions!M$4+Assumptions!M$7,0)</f>
        <v>0</v>
      </c>
      <c r="I4052" s="15">
        <f t="shared" si="916"/>
        <v>0.98182363790757687</v>
      </c>
      <c r="J4052" s="15">
        <f t="shared" si="917"/>
        <v>1.017726725449043</v>
      </c>
      <c r="K4052" s="283">
        <f t="shared" si="922"/>
        <v>0</v>
      </c>
      <c r="L4052" s="283" t="e">
        <f t="shared" si="923"/>
        <v>#N/A</v>
      </c>
      <c r="M4052" s="283">
        <f t="shared" si="924"/>
        <v>0</v>
      </c>
      <c r="N4052" s="283" t="e">
        <f t="shared" si="925"/>
        <v>#N/A</v>
      </c>
      <c r="O4052" s="283">
        <f t="shared" si="926"/>
        <v>0</v>
      </c>
      <c r="P4052" s="21">
        <f t="shared" si="918"/>
        <v>8.6517748164594233E-2</v>
      </c>
      <c r="Q4052" s="21">
        <f t="shared" si="919"/>
        <v>1.5598916921549892</v>
      </c>
      <c r="R4052">
        <f t="shared" si="920"/>
        <v>0.9440993384982781</v>
      </c>
      <c r="S4052" s="296">
        <f t="shared" si="927"/>
        <v>0.12741405741359704</v>
      </c>
      <c r="T4052" s="283">
        <f t="shared" si="928"/>
        <v>0.12741405741359704</v>
      </c>
    </row>
    <row r="4053" spans="1:20" x14ac:dyDescent="0.25">
      <c r="A4053" s="286">
        <v>43269</v>
      </c>
      <c r="B4053" s="1">
        <f t="shared" si="921"/>
        <v>1</v>
      </c>
      <c r="C4053" s="285">
        <v>19</v>
      </c>
      <c r="D4053" t="s">
        <v>716</v>
      </c>
      <c r="F4053" s="16">
        <v>73</v>
      </c>
      <c r="G4053" t="str">
        <f t="shared" si="915"/>
        <v>Cooling</v>
      </c>
      <c r="H4053" s="283">
        <f>IF(G4053="heating",F4053*Assumptions!M$4+Assumptions!M$7,0)</f>
        <v>0</v>
      </c>
      <c r="I4053" s="15">
        <f t="shared" si="916"/>
        <v>0.98418842963438757</v>
      </c>
      <c r="J4053" s="15">
        <f t="shared" si="917"/>
        <v>1.017726725449043</v>
      </c>
      <c r="K4053" s="283">
        <f t="shared" si="922"/>
        <v>0</v>
      </c>
      <c r="L4053" s="283" t="e">
        <f t="shared" si="923"/>
        <v>#N/A</v>
      </c>
      <c r="M4053" s="283">
        <f t="shared" si="924"/>
        <v>0</v>
      </c>
      <c r="N4053" s="283" t="e">
        <f t="shared" si="925"/>
        <v>#N/A</v>
      </c>
      <c r="O4053" s="283">
        <f t="shared" si="926"/>
        <v>0</v>
      </c>
      <c r="P4053" s="21">
        <f t="shared" si="918"/>
        <v>5.0300820493010656E-2</v>
      </c>
      <c r="Q4053" s="21">
        <f t="shared" si="919"/>
        <v>1.6764212681468484</v>
      </c>
      <c r="R4053">
        <f t="shared" si="920"/>
        <v>0.9440993384982781</v>
      </c>
      <c r="S4053" s="296">
        <f t="shared" si="927"/>
        <v>7.9611521579209241E-2</v>
      </c>
      <c r="T4053" s="283">
        <f t="shared" si="928"/>
        <v>7.9611521579209241E-2</v>
      </c>
    </row>
    <row r="4054" spans="1:20" x14ac:dyDescent="0.25">
      <c r="A4054" s="286">
        <v>43269</v>
      </c>
      <c r="B4054" s="1">
        <f t="shared" si="921"/>
        <v>1</v>
      </c>
      <c r="C4054" s="285">
        <v>20</v>
      </c>
      <c r="D4054" t="s">
        <v>716</v>
      </c>
      <c r="F4054" s="16">
        <v>68</v>
      </c>
      <c r="G4054" t="str">
        <f t="shared" si="915"/>
        <v>Cooling</v>
      </c>
      <c r="H4054" s="283">
        <f>IF(G4054="heating",F4054*Assumptions!M$4+Assumptions!M$7,0)</f>
        <v>0</v>
      </c>
      <c r="I4054" s="15">
        <f t="shared" si="916"/>
        <v>0.97071962311712034</v>
      </c>
      <c r="J4054" s="15">
        <f t="shared" si="917"/>
        <v>1.017726725449043</v>
      </c>
      <c r="K4054" s="283">
        <f t="shared" si="922"/>
        <v>0</v>
      </c>
      <c r="L4054" s="283">
        <f t="shared" si="923"/>
        <v>4.3818232651749627</v>
      </c>
      <c r="M4054" s="283">
        <f t="shared" si="924"/>
        <v>0</v>
      </c>
      <c r="N4054" s="283">
        <f t="shared" si="925"/>
        <v>4.3585758300027857</v>
      </c>
      <c r="O4054" s="283">
        <f t="shared" si="926"/>
        <v>0</v>
      </c>
      <c r="P4054" s="21">
        <f t="shared" si="918"/>
        <v>3.7256017764001337E-2</v>
      </c>
      <c r="Q4054" s="21">
        <f t="shared" si="919"/>
        <v>1.52436960139122</v>
      </c>
      <c r="R4054">
        <f t="shared" si="920"/>
        <v>0.9440993384982781</v>
      </c>
      <c r="S4054" s="296">
        <f t="shared" si="927"/>
        <v>5.361723388135628E-2</v>
      </c>
      <c r="T4054" s="283">
        <f t="shared" si="928"/>
        <v>5.361723388135628E-2</v>
      </c>
    </row>
    <row r="4055" spans="1:20" x14ac:dyDescent="0.25">
      <c r="A4055" s="286">
        <v>43269</v>
      </c>
      <c r="B4055" s="1">
        <f t="shared" si="921"/>
        <v>1</v>
      </c>
      <c r="C4055" s="285">
        <v>21</v>
      </c>
      <c r="D4055" t="s">
        <v>716</v>
      </c>
      <c r="F4055" s="16">
        <v>66</v>
      </c>
      <c r="G4055" t="str">
        <f t="shared" si="915"/>
        <v>Cooling</v>
      </c>
      <c r="H4055" s="283">
        <f>IF(G4055="heating",F4055*Assumptions!M$4+Assumptions!M$7,0)</f>
        <v>0</v>
      </c>
      <c r="I4055" s="15">
        <f t="shared" si="916"/>
        <v>0.95751150862929935</v>
      </c>
      <c r="J4055" s="15">
        <f t="shared" si="917"/>
        <v>1.017726725449043</v>
      </c>
      <c r="K4055" s="283">
        <f t="shared" si="922"/>
        <v>0</v>
      </c>
      <c r="L4055" s="283">
        <f t="shared" si="923"/>
        <v>4.3818232651749627</v>
      </c>
      <c r="M4055" s="283">
        <f t="shared" si="924"/>
        <v>0</v>
      </c>
      <c r="N4055" s="283">
        <f t="shared" si="925"/>
        <v>4.3585758300027857</v>
      </c>
      <c r="O4055" s="283">
        <f t="shared" si="926"/>
        <v>0</v>
      </c>
      <c r="P4055" s="21">
        <f t="shared" si="918"/>
        <v>3.6399980029288459E-2</v>
      </c>
      <c r="Q4055" s="21">
        <f t="shared" si="919"/>
        <v>1.4448604713749031</v>
      </c>
      <c r="R4055">
        <f t="shared" si="920"/>
        <v>0.9440993384982781</v>
      </c>
      <c r="S4055" s="296">
        <f t="shared" si="927"/>
        <v>4.9652914833119607E-2</v>
      </c>
      <c r="T4055" s="283">
        <f t="shared" si="928"/>
        <v>4.9652914833119607E-2</v>
      </c>
    </row>
    <row r="4056" spans="1:20" x14ac:dyDescent="0.25">
      <c r="A4056" s="286">
        <v>43269</v>
      </c>
      <c r="B4056" s="1">
        <f t="shared" si="921"/>
        <v>1</v>
      </c>
      <c r="C4056" s="285">
        <v>22</v>
      </c>
      <c r="D4056" t="s">
        <v>716</v>
      </c>
      <c r="F4056" s="16">
        <v>64</v>
      </c>
      <c r="G4056" t="str">
        <f t="shared" si="915"/>
        <v>Cooling</v>
      </c>
      <c r="H4056" s="283">
        <f>IF(G4056="heating",F4056*Assumptions!M$4+Assumptions!M$7,0)</f>
        <v>0</v>
      </c>
      <c r="I4056" s="15">
        <f t="shared" si="916"/>
        <v>0.9426530227543114</v>
      </c>
      <c r="J4056" s="15">
        <f t="shared" si="917"/>
        <v>1.017726725449043</v>
      </c>
      <c r="K4056" s="283">
        <f t="shared" si="922"/>
        <v>0</v>
      </c>
      <c r="L4056" s="283">
        <f t="shared" si="923"/>
        <v>4.3818232651749627</v>
      </c>
      <c r="M4056" s="283">
        <f t="shared" si="924"/>
        <v>0</v>
      </c>
      <c r="N4056" s="283">
        <f t="shared" si="925"/>
        <v>4.3585758300027857</v>
      </c>
      <c r="O4056" s="283">
        <f t="shared" si="926"/>
        <v>0</v>
      </c>
      <c r="P4056" s="21">
        <f t="shared" si="918"/>
        <v>3.8036447069942136E-2</v>
      </c>
      <c r="Q4056" s="21">
        <f t="shared" si="919"/>
        <v>1.2427137171080138</v>
      </c>
      <c r="R4056">
        <f t="shared" si="920"/>
        <v>0.9440993384982781</v>
      </c>
      <c r="S4056" s="296">
        <f t="shared" si="927"/>
        <v>4.4626078883848078E-2</v>
      </c>
      <c r="T4056" s="283">
        <f t="shared" si="928"/>
        <v>4.4626078883848078E-2</v>
      </c>
    </row>
    <row r="4057" spans="1:20" x14ac:dyDescent="0.25">
      <c r="A4057" s="286">
        <v>43269</v>
      </c>
      <c r="B4057" s="1">
        <f t="shared" si="921"/>
        <v>1</v>
      </c>
      <c r="C4057" s="285">
        <v>23</v>
      </c>
      <c r="D4057" t="s">
        <v>715</v>
      </c>
      <c r="F4057" s="16">
        <v>61</v>
      </c>
      <c r="G4057" t="str">
        <f t="shared" si="915"/>
        <v>Cooling</v>
      </c>
      <c r="H4057" s="283">
        <f>IF(G4057="heating",F4057*Assumptions!M$4+Assumptions!M$7,0)</f>
        <v>0</v>
      </c>
      <c r="I4057" s="15">
        <f t="shared" si="916"/>
        <v>0.94450710149963013</v>
      </c>
      <c r="J4057" s="15">
        <f t="shared" si="917"/>
        <v>1.017726725449043</v>
      </c>
      <c r="K4057" s="283">
        <f t="shared" si="922"/>
        <v>0</v>
      </c>
      <c r="L4057" s="283">
        <f t="shared" si="923"/>
        <v>4.3818232651749627</v>
      </c>
      <c r="M4057" s="283">
        <f t="shared" si="924"/>
        <v>0</v>
      </c>
      <c r="N4057" s="283">
        <f t="shared" si="925"/>
        <v>4.3585758300027857</v>
      </c>
      <c r="O4057" s="283">
        <f t="shared" si="926"/>
        <v>0</v>
      </c>
      <c r="P4057" s="21">
        <f t="shared" si="918"/>
        <v>4.5164594084734722E-2</v>
      </c>
      <c r="Q4057" s="21">
        <f t="shared" si="919"/>
        <v>1.0297519246597011</v>
      </c>
      <c r="R4057">
        <f t="shared" si="920"/>
        <v>0.9440993384982781</v>
      </c>
      <c r="S4057" s="296">
        <f t="shared" si="927"/>
        <v>4.3908481402286544E-2</v>
      </c>
      <c r="T4057" s="283">
        <f t="shared" si="928"/>
        <v>4.3908481402286544E-2</v>
      </c>
    </row>
    <row r="4058" spans="1:20" x14ac:dyDescent="0.25">
      <c r="A4058" s="286">
        <v>43270</v>
      </c>
      <c r="B4058" s="1">
        <f t="shared" si="921"/>
        <v>2</v>
      </c>
      <c r="C4058" s="285">
        <v>0</v>
      </c>
      <c r="D4058" t="s">
        <v>715</v>
      </c>
      <c r="F4058" s="16">
        <v>59</v>
      </c>
      <c r="G4058" t="str">
        <f t="shared" si="915"/>
        <v>Cooling</v>
      </c>
      <c r="H4058" s="283">
        <f>IF(G4058="heating",F4058*Assumptions!M$4+Assumptions!M$7,0)</f>
        <v>0</v>
      </c>
      <c r="I4058" s="15">
        <f t="shared" si="916"/>
        <v>0.97481507806017154</v>
      </c>
      <c r="J4058" s="15">
        <f t="shared" si="917"/>
        <v>1.0199659078795975</v>
      </c>
      <c r="K4058" s="283">
        <f t="shared" si="922"/>
        <v>0</v>
      </c>
      <c r="L4058" s="283">
        <f t="shared" si="923"/>
        <v>4.3182081448486933</v>
      </c>
      <c r="M4058" s="283">
        <f t="shared" si="924"/>
        <v>0</v>
      </c>
      <c r="N4058" s="283">
        <f t="shared" si="925"/>
        <v>4.2355603137647586</v>
      </c>
      <c r="O4058" s="283">
        <f t="shared" si="926"/>
        <v>0</v>
      </c>
      <c r="P4058" s="21">
        <f t="shared" si="918"/>
        <v>2.5000000000000001E-2</v>
      </c>
      <c r="Q4058" s="21">
        <f t="shared" si="919"/>
        <v>0.90668853391740301</v>
      </c>
      <c r="R4058">
        <f t="shared" si="920"/>
        <v>0.83668510409641816</v>
      </c>
      <c r="S4058" s="296">
        <f t="shared" si="927"/>
        <v>1.8965319759592779E-2</v>
      </c>
      <c r="T4058" s="283">
        <f t="shared" si="928"/>
        <v>1.8965319759592779E-2</v>
      </c>
    </row>
    <row r="4059" spans="1:20" x14ac:dyDescent="0.25">
      <c r="A4059" s="286">
        <v>43270</v>
      </c>
      <c r="B4059" s="1">
        <f t="shared" si="921"/>
        <v>2</v>
      </c>
      <c r="C4059" s="285">
        <v>1</v>
      </c>
      <c r="D4059" t="s">
        <v>715</v>
      </c>
      <c r="F4059" s="16">
        <v>59</v>
      </c>
      <c r="G4059" t="str">
        <f t="shared" si="915"/>
        <v>Cooling</v>
      </c>
      <c r="H4059" s="283">
        <f>IF(G4059="heating",F4059*Assumptions!M$4+Assumptions!M$7,0)</f>
        <v>0</v>
      </c>
      <c r="I4059" s="15">
        <f t="shared" si="916"/>
        <v>1.012242869806885</v>
      </c>
      <c r="J4059" s="15">
        <f t="shared" si="917"/>
        <v>1.0199659078795975</v>
      </c>
      <c r="K4059" s="283">
        <f t="shared" si="922"/>
        <v>0</v>
      </c>
      <c r="L4059" s="283">
        <f t="shared" si="923"/>
        <v>4.3182081448486933</v>
      </c>
      <c r="M4059" s="283">
        <f t="shared" si="924"/>
        <v>0</v>
      </c>
      <c r="N4059" s="283">
        <f t="shared" si="925"/>
        <v>4.2355603137647586</v>
      </c>
      <c r="O4059" s="283">
        <f t="shared" si="926"/>
        <v>0</v>
      </c>
      <c r="P4059" s="21">
        <f t="shared" si="918"/>
        <v>2.5000000000000001E-2</v>
      </c>
      <c r="Q4059" s="21">
        <f t="shared" si="919"/>
        <v>0.81803459285312596</v>
      </c>
      <c r="R4059">
        <f t="shared" si="920"/>
        <v>0.83668510409641816</v>
      </c>
      <c r="S4059" s="296">
        <f t="shared" si="927"/>
        <v>1.7110933961894718E-2</v>
      </c>
      <c r="T4059" s="283">
        <f t="shared" si="928"/>
        <v>1.7110933961894718E-2</v>
      </c>
    </row>
    <row r="4060" spans="1:20" x14ac:dyDescent="0.25">
      <c r="A4060" s="286">
        <v>43270</v>
      </c>
      <c r="B4060" s="1">
        <f t="shared" si="921"/>
        <v>2</v>
      </c>
      <c r="C4060" s="285">
        <v>2</v>
      </c>
      <c r="D4060" t="s">
        <v>715</v>
      </c>
      <c r="F4060" s="16">
        <v>57</v>
      </c>
      <c r="G4060" t="str">
        <f t="shared" si="915"/>
        <v>Cooling</v>
      </c>
      <c r="H4060" s="283">
        <f>IF(G4060="heating",F4060*Assumptions!M$4+Assumptions!M$7,0)</f>
        <v>0</v>
      </c>
      <c r="I4060" s="15">
        <f t="shared" si="916"/>
        <v>1.0509704703585963</v>
      </c>
      <c r="J4060" s="15">
        <f t="shared" si="917"/>
        <v>1.0199659078795975</v>
      </c>
      <c r="K4060" s="283">
        <f t="shared" si="922"/>
        <v>0</v>
      </c>
      <c r="L4060" s="283">
        <f t="shared" si="923"/>
        <v>4.2530692972692208</v>
      </c>
      <c r="M4060" s="283">
        <f t="shared" si="924"/>
        <v>0</v>
      </c>
      <c r="N4060" s="283">
        <f t="shared" si="925"/>
        <v>4.1119599131986844</v>
      </c>
      <c r="O4060" s="283">
        <f t="shared" si="926"/>
        <v>0</v>
      </c>
      <c r="P4060" s="21">
        <f t="shared" si="918"/>
        <v>2.5000000000000001E-2</v>
      </c>
      <c r="Q4060" s="21">
        <f t="shared" si="919"/>
        <v>0.74507607494346417</v>
      </c>
      <c r="R4060">
        <f t="shared" si="920"/>
        <v>0.83668510409641816</v>
      </c>
      <c r="S4060" s="296">
        <f t="shared" si="927"/>
        <v>1.5584851333095574E-2</v>
      </c>
      <c r="T4060" s="283">
        <f t="shared" si="928"/>
        <v>1.5584851333095574E-2</v>
      </c>
    </row>
    <row r="4061" spans="1:20" x14ac:dyDescent="0.25">
      <c r="A4061" s="286">
        <v>43270</v>
      </c>
      <c r="B4061" s="1">
        <f t="shared" si="921"/>
        <v>2</v>
      </c>
      <c r="C4061" s="285">
        <v>3</v>
      </c>
      <c r="D4061" t="s">
        <v>715</v>
      </c>
      <c r="F4061" s="16">
        <v>57</v>
      </c>
      <c r="G4061" t="str">
        <f t="shared" si="915"/>
        <v>Cooling</v>
      </c>
      <c r="H4061" s="283">
        <f>IF(G4061="heating",F4061*Assumptions!M$4+Assumptions!M$7,0)</f>
        <v>0</v>
      </c>
      <c r="I4061" s="15">
        <f t="shared" si="916"/>
        <v>1.0924036124451033</v>
      </c>
      <c r="J4061" s="15">
        <f t="shared" si="917"/>
        <v>1.0199659078795975</v>
      </c>
      <c r="K4061" s="283">
        <f t="shared" si="922"/>
        <v>0</v>
      </c>
      <c r="L4061" s="283">
        <f t="shared" si="923"/>
        <v>4.2530692972692208</v>
      </c>
      <c r="M4061" s="283">
        <f t="shared" si="924"/>
        <v>0</v>
      </c>
      <c r="N4061" s="283">
        <f t="shared" si="925"/>
        <v>4.1119599131986844</v>
      </c>
      <c r="O4061" s="283">
        <f t="shared" si="926"/>
        <v>0</v>
      </c>
      <c r="P4061" s="21">
        <f t="shared" si="918"/>
        <v>2.5000000000000001E-2</v>
      </c>
      <c r="Q4061" s="21">
        <f t="shared" si="919"/>
        <v>0.69158980876382303</v>
      </c>
      <c r="R4061">
        <f t="shared" si="920"/>
        <v>0.83668510409641816</v>
      </c>
      <c r="S4061" s="296">
        <f t="shared" si="927"/>
        <v>1.4466072278439532E-2</v>
      </c>
      <c r="T4061" s="283">
        <f t="shared" si="928"/>
        <v>1.4466072278439532E-2</v>
      </c>
    </row>
    <row r="4062" spans="1:20" x14ac:dyDescent="0.25">
      <c r="A4062" s="286">
        <v>43270</v>
      </c>
      <c r="B4062" s="1">
        <f t="shared" si="921"/>
        <v>2</v>
      </c>
      <c r="C4062" s="285">
        <v>4</v>
      </c>
      <c r="D4062" t="s">
        <v>715</v>
      </c>
      <c r="F4062" s="16">
        <v>57</v>
      </c>
      <c r="G4062" t="str">
        <f t="shared" si="915"/>
        <v>Cooling</v>
      </c>
      <c r="H4062" s="283">
        <f>IF(G4062="heating",F4062*Assumptions!M$4+Assumptions!M$7,0)</f>
        <v>0</v>
      </c>
      <c r="I4062" s="15">
        <f t="shared" si="916"/>
        <v>1.1348296917927807</v>
      </c>
      <c r="J4062" s="15">
        <f t="shared" si="917"/>
        <v>1.0199659078795975</v>
      </c>
      <c r="K4062" s="283">
        <f t="shared" si="922"/>
        <v>0</v>
      </c>
      <c r="L4062" s="283">
        <f t="shared" si="923"/>
        <v>4.2530692972692208</v>
      </c>
      <c r="M4062" s="283">
        <f t="shared" si="924"/>
        <v>0</v>
      </c>
      <c r="N4062" s="283">
        <f t="shared" si="925"/>
        <v>4.1119599131986844</v>
      </c>
      <c r="O4062" s="283">
        <f t="shared" si="926"/>
        <v>0</v>
      </c>
      <c r="P4062" s="21">
        <f t="shared" si="918"/>
        <v>2.5000000000000001E-2</v>
      </c>
      <c r="Q4062" s="21">
        <f t="shared" si="919"/>
        <v>0.6473875548762833</v>
      </c>
      <c r="R4062">
        <f t="shared" si="920"/>
        <v>0.83668510409641816</v>
      </c>
      <c r="S4062" s="296">
        <f t="shared" si="927"/>
        <v>1.354148809355972E-2</v>
      </c>
      <c r="T4062" s="283">
        <f t="shared" si="928"/>
        <v>1.354148809355972E-2</v>
      </c>
    </row>
    <row r="4063" spans="1:20" x14ac:dyDescent="0.25">
      <c r="A4063" s="286">
        <v>43270</v>
      </c>
      <c r="B4063" s="1">
        <f t="shared" si="921"/>
        <v>2</v>
      </c>
      <c r="C4063" s="285">
        <v>5</v>
      </c>
      <c r="D4063" t="s">
        <v>715</v>
      </c>
      <c r="F4063" s="16">
        <v>57</v>
      </c>
      <c r="G4063" t="str">
        <f t="shared" si="915"/>
        <v>Cooling</v>
      </c>
      <c r="H4063" s="283">
        <f>IF(G4063="heating",F4063*Assumptions!M$4+Assumptions!M$7,0)</f>
        <v>0</v>
      </c>
      <c r="I4063" s="15">
        <f t="shared" si="916"/>
        <v>1.1635558681477385</v>
      </c>
      <c r="J4063" s="15">
        <f t="shared" si="917"/>
        <v>1.0199659078795975</v>
      </c>
      <c r="K4063" s="283">
        <f t="shared" si="922"/>
        <v>0</v>
      </c>
      <c r="L4063" s="283">
        <f t="shared" si="923"/>
        <v>4.2530692972692208</v>
      </c>
      <c r="M4063" s="283">
        <f t="shared" si="924"/>
        <v>0</v>
      </c>
      <c r="N4063" s="283">
        <f t="shared" si="925"/>
        <v>4.1119599131986844</v>
      </c>
      <c r="O4063" s="283">
        <f t="shared" si="926"/>
        <v>0</v>
      </c>
      <c r="P4063" s="21">
        <f t="shared" si="918"/>
        <v>2.5000000000000001E-2</v>
      </c>
      <c r="Q4063" s="21">
        <f t="shared" si="919"/>
        <v>0.72139578924615555</v>
      </c>
      <c r="R4063">
        <f t="shared" si="920"/>
        <v>0.83668510409641816</v>
      </c>
      <c r="S4063" s="296">
        <f t="shared" si="927"/>
        <v>1.5089527775503436E-2</v>
      </c>
      <c r="T4063" s="283">
        <f t="shared" si="928"/>
        <v>1.5089527775503436E-2</v>
      </c>
    </row>
    <row r="4064" spans="1:20" x14ac:dyDescent="0.25">
      <c r="A4064" s="286">
        <v>43270</v>
      </c>
      <c r="B4064" s="1">
        <f t="shared" si="921"/>
        <v>2</v>
      </c>
      <c r="C4064" s="285">
        <v>6</v>
      </c>
      <c r="D4064" t="s">
        <v>715</v>
      </c>
      <c r="F4064" s="16">
        <v>64</v>
      </c>
      <c r="G4064" t="str">
        <f t="shared" si="915"/>
        <v>Cooling</v>
      </c>
      <c r="H4064" s="283">
        <f>IF(G4064="heating",F4064*Assumptions!M$4+Assumptions!M$7,0)</f>
        <v>0</v>
      </c>
      <c r="I4064" s="15">
        <f t="shared" si="916"/>
        <v>1.2083911162615524</v>
      </c>
      <c r="J4064" s="15">
        <f t="shared" si="917"/>
        <v>1.0199659078795975</v>
      </c>
      <c r="K4064" s="283">
        <f t="shared" si="922"/>
        <v>0</v>
      </c>
      <c r="L4064" s="283">
        <f t="shared" si="923"/>
        <v>4.3818232651749627</v>
      </c>
      <c r="M4064" s="283">
        <f t="shared" si="924"/>
        <v>0</v>
      </c>
      <c r="N4064" s="283">
        <f t="shared" si="925"/>
        <v>4.3585758300027857</v>
      </c>
      <c r="O4064" s="283">
        <f t="shared" si="926"/>
        <v>0</v>
      </c>
      <c r="P4064" s="21">
        <f t="shared" si="918"/>
        <v>3.8036447069942136E-2</v>
      </c>
      <c r="Q4064" s="21">
        <f t="shared" si="919"/>
        <v>0.87787080972652631</v>
      </c>
      <c r="R4064">
        <f t="shared" si="920"/>
        <v>0.83668510409641816</v>
      </c>
      <c r="S4064" s="296">
        <f t="shared" si="927"/>
        <v>2.7937824758116556E-2</v>
      </c>
      <c r="T4064" s="283">
        <f t="shared" si="928"/>
        <v>2.7937824758116556E-2</v>
      </c>
    </row>
    <row r="4065" spans="1:20" x14ac:dyDescent="0.25">
      <c r="A4065" s="286">
        <v>43270</v>
      </c>
      <c r="B4065" s="1">
        <f t="shared" si="921"/>
        <v>2</v>
      </c>
      <c r="C4065" s="285">
        <v>7</v>
      </c>
      <c r="D4065" t="s">
        <v>716</v>
      </c>
      <c r="F4065" s="16">
        <v>70</v>
      </c>
      <c r="G4065" t="str">
        <f t="shared" si="915"/>
        <v>Cooling</v>
      </c>
      <c r="H4065" s="283">
        <f>IF(G4065="heating",F4065*Assumptions!M$4+Assumptions!M$7,0)</f>
        <v>0</v>
      </c>
      <c r="I4065" s="15">
        <f t="shared" si="916"/>
        <v>1.1637425769249583</v>
      </c>
      <c r="J4065" s="15">
        <f t="shared" si="917"/>
        <v>1.0199659078795975</v>
      </c>
      <c r="K4065" s="283">
        <f t="shared" si="922"/>
        <v>0</v>
      </c>
      <c r="L4065" s="283">
        <f t="shared" si="923"/>
        <v>4.3818232651749627</v>
      </c>
      <c r="M4065" s="283">
        <f t="shared" si="924"/>
        <v>0</v>
      </c>
      <c r="N4065" s="283">
        <f t="shared" si="925"/>
        <v>4.3585758300027857</v>
      </c>
      <c r="O4065" s="283">
        <f t="shared" si="926"/>
        <v>0</v>
      </c>
      <c r="P4065" s="21">
        <f t="shared" si="918"/>
        <v>4.0604560274080326E-2</v>
      </c>
      <c r="Q4065" s="21">
        <f t="shared" si="919"/>
        <v>0.97331382064367777</v>
      </c>
      <c r="R4065">
        <f t="shared" si="920"/>
        <v>0.83668510409641816</v>
      </c>
      <c r="S4065" s="296">
        <f t="shared" si="927"/>
        <v>3.3066615010874614E-2</v>
      </c>
      <c r="T4065" s="283">
        <f t="shared" si="928"/>
        <v>3.3066615010874614E-2</v>
      </c>
    </row>
    <row r="4066" spans="1:20" x14ac:dyDescent="0.25">
      <c r="A4066" s="286">
        <v>43270</v>
      </c>
      <c r="B4066" s="1">
        <f t="shared" si="921"/>
        <v>2</v>
      </c>
      <c r="C4066" s="285">
        <v>8</v>
      </c>
      <c r="D4066" t="s">
        <v>716</v>
      </c>
      <c r="F4066" s="16">
        <v>73</v>
      </c>
      <c r="G4066" t="str">
        <f t="shared" si="915"/>
        <v>Cooling</v>
      </c>
      <c r="H4066" s="283">
        <f>IF(G4066="heating",F4066*Assumptions!M$4+Assumptions!M$7,0)</f>
        <v>0</v>
      </c>
      <c r="I4066" s="15">
        <f t="shared" si="916"/>
        <v>1.094193721037565</v>
      </c>
      <c r="J4066" s="15">
        <f t="shared" si="917"/>
        <v>1.0199659078795975</v>
      </c>
      <c r="K4066" s="283">
        <f t="shared" si="922"/>
        <v>0</v>
      </c>
      <c r="L4066" s="283" t="e">
        <f t="shared" si="923"/>
        <v>#N/A</v>
      </c>
      <c r="M4066" s="283">
        <f t="shared" si="924"/>
        <v>0</v>
      </c>
      <c r="N4066" s="283" t="e">
        <f t="shared" si="925"/>
        <v>#N/A</v>
      </c>
      <c r="O4066" s="283">
        <f t="shared" si="926"/>
        <v>0</v>
      </c>
      <c r="P4066" s="21">
        <f t="shared" si="918"/>
        <v>5.0300820493010656E-2</v>
      </c>
      <c r="Q4066" s="21">
        <f t="shared" si="919"/>
        <v>0.94940007506179924</v>
      </c>
      <c r="R4066">
        <f t="shared" si="920"/>
        <v>0.83668510409641816</v>
      </c>
      <c r="S4066" s="296">
        <f t="shared" si="927"/>
        <v>3.9956401459522096E-2</v>
      </c>
      <c r="T4066" s="283">
        <f t="shared" si="928"/>
        <v>3.9956401459522096E-2</v>
      </c>
    </row>
    <row r="4067" spans="1:20" x14ac:dyDescent="0.25">
      <c r="A4067" s="286">
        <v>43270</v>
      </c>
      <c r="B4067" s="1">
        <f t="shared" si="921"/>
        <v>2</v>
      </c>
      <c r="C4067" s="285">
        <v>9</v>
      </c>
      <c r="D4067" t="s">
        <v>716</v>
      </c>
      <c r="F4067" s="16">
        <v>75</v>
      </c>
      <c r="G4067" t="str">
        <f t="shared" si="915"/>
        <v>Cooling</v>
      </c>
      <c r="H4067" s="283">
        <f>IF(G4067="heating",F4067*Assumptions!M$4+Assumptions!M$7,0)</f>
        <v>0</v>
      </c>
      <c r="I4067" s="15">
        <f t="shared" si="916"/>
        <v>1.0343009000871222</v>
      </c>
      <c r="J4067" s="15">
        <f t="shared" si="917"/>
        <v>1.0199659078795975</v>
      </c>
      <c r="K4067" s="283">
        <f t="shared" si="922"/>
        <v>0</v>
      </c>
      <c r="L4067" s="283" t="e">
        <f t="shared" si="923"/>
        <v>#N/A</v>
      </c>
      <c r="M4067" s="283">
        <f t="shared" si="924"/>
        <v>0</v>
      </c>
      <c r="N4067" s="283" t="e">
        <f t="shared" si="925"/>
        <v>#N/A</v>
      </c>
      <c r="O4067" s="283">
        <f t="shared" si="926"/>
        <v>0</v>
      </c>
      <c r="P4067" s="21">
        <f t="shared" si="918"/>
        <v>5.9880624941505811E-2</v>
      </c>
      <c r="Q4067" s="21">
        <f t="shared" si="919"/>
        <v>0.8408485371888097</v>
      </c>
      <c r="R4067">
        <f t="shared" si="920"/>
        <v>0.83668510409641816</v>
      </c>
      <c r="S4067" s="296">
        <f t="shared" si="927"/>
        <v>4.2127543360775871E-2</v>
      </c>
      <c r="T4067" s="283">
        <f t="shared" si="928"/>
        <v>4.2127543360775871E-2</v>
      </c>
    </row>
    <row r="4068" spans="1:20" x14ac:dyDescent="0.25">
      <c r="A4068" s="286">
        <v>43270</v>
      </c>
      <c r="B4068" s="1">
        <f t="shared" si="921"/>
        <v>2</v>
      </c>
      <c r="C4068" s="285">
        <v>10</v>
      </c>
      <c r="D4068" t="s">
        <v>716</v>
      </c>
      <c r="F4068" s="16">
        <v>79</v>
      </c>
      <c r="G4068" t="str">
        <f t="shared" si="915"/>
        <v>Cooling</v>
      </c>
      <c r="H4068" s="283">
        <f>IF(G4068="heating",F4068*Assumptions!M$4+Assumptions!M$7,0)</f>
        <v>0</v>
      </c>
      <c r="I4068" s="15">
        <f t="shared" si="916"/>
        <v>0.98112329028689171</v>
      </c>
      <c r="J4068" s="15">
        <f t="shared" si="917"/>
        <v>1.0199659078795975</v>
      </c>
      <c r="K4068" s="283">
        <f t="shared" si="922"/>
        <v>0</v>
      </c>
      <c r="L4068" s="283" t="e">
        <f t="shared" si="923"/>
        <v>#N/A</v>
      </c>
      <c r="M4068" s="283">
        <f t="shared" si="924"/>
        <v>0</v>
      </c>
      <c r="N4068" s="283" t="e">
        <f t="shared" si="925"/>
        <v>#N/A</v>
      </c>
      <c r="O4068" s="283">
        <f t="shared" si="926"/>
        <v>0</v>
      </c>
      <c r="P4068" s="21">
        <f t="shared" si="918"/>
        <v>8.6517748164594233E-2</v>
      </c>
      <c r="Q4068" s="21">
        <f t="shared" si="919"/>
        <v>0.74504051125983206</v>
      </c>
      <c r="R4068">
        <f t="shared" si="920"/>
        <v>0.83668510409641816</v>
      </c>
      <c r="S4068" s="296">
        <f t="shared" si="927"/>
        <v>5.3932075324893212E-2</v>
      </c>
      <c r="T4068" s="283">
        <f t="shared" si="928"/>
        <v>5.3932075324893212E-2</v>
      </c>
    </row>
    <row r="4069" spans="1:20" x14ac:dyDescent="0.25">
      <c r="A4069" s="286">
        <v>43270</v>
      </c>
      <c r="B4069" s="1">
        <f t="shared" si="921"/>
        <v>2</v>
      </c>
      <c r="C4069" s="285">
        <v>11</v>
      </c>
      <c r="D4069" t="s">
        <v>716</v>
      </c>
      <c r="F4069" s="16">
        <v>81</v>
      </c>
      <c r="G4069" t="str">
        <f t="shared" si="915"/>
        <v>Cooling</v>
      </c>
      <c r="H4069" s="283">
        <f>IF(G4069="heating",F4069*Assumptions!M$4+Assumptions!M$7,0)</f>
        <v>0</v>
      </c>
      <c r="I4069" s="15">
        <f t="shared" si="916"/>
        <v>0.94956163997961163</v>
      </c>
      <c r="J4069" s="15">
        <f t="shared" si="917"/>
        <v>1.0199659078795975</v>
      </c>
      <c r="K4069" s="283">
        <f t="shared" si="922"/>
        <v>0</v>
      </c>
      <c r="L4069" s="283" t="e">
        <f t="shared" si="923"/>
        <v>#N/A</v>
      </c>
      <c r="M4069" s="283">
        <f t="shared" si="924"/>
        <v>0</v>
      </c>
      <c r="N4069" s="283" t="e">
        <f t="shared" si="925"/>
        <v>#N/A</v>
      </c>
      <c r="O4069" s="283">
        <f t="shared" si="926"/>
        <v>0</v>
      </c>
      <c r="P4069" s="21">
        <f t="shared" si="918"/>
        <v>0.10357506693918861</v>
      </c>
      <c r="Q4069" s="21">
        <f t="shared" si="919"/>
        <v>0.72850690893675296</v>
      </c>
      <c r="R4069">
        <f t="shared" si="920"/>
        <v>0.83668510409641816</v>
      </c>
      <c r="S4069" s="296">
        <f t="shared" si="927"/>
        <v>6.313220158757904E-2</v>
      </c>
      <c r="T4069" s="283">
        <f t="shared" si="928"/>
        <v>6.313220158757904E-2</v>
      </c>
    </row>
    <row r="4070" spans="1:20" x14ac:dyDescent="0.25">
      <c r="A4070" s="286">
        <v>43270</v>
      </c>
      <c r="B4070" s="1">
        <f t="shared" si="921"/>
        <v>2</v>
      </c>
      <c r="C4070" s="285">
        <v>12</v>
      </c>
      <c r="D4070" t="s">
        <v>716</v>
      </c>
      <c r="F4070" s="16">
        <v>81</v>
      </c>
      <c r="G4070" t="str">
        <f t="shared" si="915"/>
        <v>Cooling</v>
      </c>
      <c r="H4070" s="283">
        <f>IF(G4070="heating",F4070*Assumptions!M$4+Assumptions!M$7,0)</f>
        <v>0</v>
      </c>
      <c r="I4070" s="15">
        <f t="shared" si="916"/>
        <v>0.91648403420261149</v>
      </c>
      <c r="J4070" s="15">
        <f t="shared" si="917"/>
        <v>1.0199659078795975</v>
      </c>
      <c r="K4070" s="283">
        <f t="shared" si="922"/>
        <v>0</v>
      </c>
      <c r="L4070" s="283" t="e">
        <f t="shared" si="923"/>
        <v>#N/A</v>
      </c>
      <c r="M4070" s="283">
        <f t="shared" si="924"/>
        <v>0</v>
      </c>
      <c r="N4070" s="283" t="e">
        <f t="shared" si="925"/>
        <v>#N/A</v>
      </c>
      <c r="O4070" s="283">
        <f t="shared" si="926"/>
        <v>0</v>
      </c>
      <c r="P4070" s="21">
        <f t="shared" si="918"/>
        <v>0.10357506693918861</v>
      </c>
      <c r="Q4070" s="21">
        <f t="shared" si="919"/>
        <v>0.75910815787401487</v>
      </c>
      <c r="R4070">
        <f t="shared" si="920"/>
        <v>0.83668510409641816</v>
      </c>
      <c r="S4070" s="296">
        <f t="shared" si="927"/>
        <v>6.5784097119439583E-2</v>
      </c>
      <c r="T4070" s="283">
        <f t="shared" si="928"/>
        <v>6.5784097119439583E-2</v>
      </c>
    </row>
    <row r="4071" spans="1:20" x14ac:dyDescent="0.25">
      <c r="A4071" s="286">
        <v>43270</v>
      </c>
      <c r="B4071" s="1">
        <f t="shared" si="921"/>
        <v>2</v>
      </c>
      <c r="C4071" s="285">
        <v>13</v>
      </c>
      <c r="D4071" t="s">
        <v>716</v>
      </c>
      <c r="E4071" t="s">
        <v>704</v>
      </c>
      <c r="F4071" s="16">
        <v>82</v>
      </c>
      <c r="G4071" t="str">
        <f t="shared" si="915"/>
        <v>Cooling</v>
      </c>
      <c r="H4071" s="283">
        <f>IF(G4071="heating",F4071*Assumptions!M$4+Assumptions!M$7,0)</f>
        <v>0</v>
      </c>
      <c r="I4071" s="15">
        <f t="shared" si="916"/>
        <v>0.90040206880052787</v>
      </c>
      <c r="J4071" s="15">
        <f t="shared" si="917"/>
        <v>1.0199659078795975</v>
      </c>
      <c r="K4071" s="283">
        <f t="shared" si="922"/>
        <v>0</v>
      </c>
      <c r="L4071" s="283" t="e">
        <f t="shared" si="923"/>
        <v>#N/A</v>
      </c>
      <c r="M4071" s="283">
        <f t="shared" si="924"/>
        <v>0</v>
      </c>
      <c r="N4071" s="283" t="e">
        <f t="shared" si="925"/>
        <v>#N/A</v>
      </c>
      <c r="O4071" s="283">
        <f t="shared" si="926"/>
        <v>0</v>
      </c>
      <c r="P4071" s="21">
        <f t="shared" si="918"/>
        <v>0.1130384156172477</v>
      </c>
      <c r="Q4071" s="21">
        <f t="shared" si="919"/>
        <v>0.79115902007799765</v>
      </c>
      <c r="R4071">
        <f t="shared" si="920"/>
        <v>0.83668510409641816</v>
      </c>
      <c r="S4071" s="296">
        <f t="shared" si="927"/>
        <v>7.4825888533985835E-2</v>
      </c>
      <c r="T4071" s="283">
        <f t="shared" si="928"/>
        <v>7.4825888533985835E-2</v>
      </c>
    </row>
    <row r="4072" spans="1:20" x14ac:dyDescent="0.25">
      <c r="A4072" s="286">
        <v>43270</v>
      </c>
      <c r="B4072" s="1">
        <f t="shared" si="921"/>
        <v>2</v>
      </c>
      <c r="C4072" s="285">
        <v>14</v>
      </c>
      <c r="D4072" t="s">
        <v>716</v>
      </c>
      <c r="E4072" t="s">
        <v>704</v>
      </c>
      <c r="F4072" s="16">
        <v>84</v>
      </c>
      <c r="G4072" t="str">
        <f t="shared" si="915"/>
        <v>Cooling</v>
      </c>
      <c r="H4072" s="283">
        <f>IF(G4072="heating",F4072*Assumptions!M$4+Assumptions!M$7,0)</f>
        <v>0</v>
      </c>
      <c r="I4072" s="15">
        <f t="shared" si="916"/>
        <v>0.86032894500746537</v>
      </c>
      <c r="J4072" s="15">
        <f t="shared" si="917"/>
        <v>1.0199659078795975</v>
      </c>
      <c r="K4072" s="283">
        <f t="shared" si="922"/>
        <v>0</v>
      </c>
      <c r="L4072" s="283" t="e">
        <f t="shared" si="923"/>
        <v>#N/A</v>
      </c>
      <c r="M4072" s="283">
        <f t="shared" si="924"/>
        <v>0</v>
      </c>
      <c r="N4072" s="283" t="e">
        <f t="shared" si="925"/>
        <v>#N/A</v>
      </c>
      <c r="O4072" s="283">
        <f t="shared" si="926"/>
        <v>0</v>
      </c>
      <c r="P4072" s="21">
        <f t="shared" si="918"/>
        <v>0.13383449155489124</v>
      </c>
      <c r="Q4072" s="21">
        <f t="shared" si="919"/>
        <v>0.84355555031342389</v>
      </c>
      <c r="R4072">
        <f t="shared" si="920"/>
        <v>0.83668510409641816</v>
      </c>
      <c r="S4072" s="296">
        <f t="shared" si="927"/>
        <v>9.4459094433339955E-2</v>
      </c>
      <c r="T4072" s="283">
        <f t="shared" si="928"/>
        <v>9.4459094433339955E-2</v>
      </c>
    </row>
    <row r="4073" spans="1:20" x14ac:dyDescent="0.25">
      <c r="A4073" s="286">
        <v>43270</v>
      </c>
      <c r="B4073" s="1">
        <f t="shared" si="921"/>
        <v>2</v>
      </c>
      <c r="C4073" s="285">
        <v>15</v>
      </c>
      <c r="D4073" t="s">
        <v>716</v>
      </c>
      <c r="E4073" t="s">
        <v>704</v>
      </c>
      <c r="F4073" s="16">
        <v>82</v>
      </c>
      <c r="G4073" t="str">
        <f t="shared" si="915"/>
        <v>Cooling</v>
      </c>
      <c r="H4073" s="283">
        <f>IF(G4073="heating",F4073*Assumptions!M$4+Assumptions!M$7,0)</f>
        <v>0</v>
      </c>
      <c r="I4073" s="15">
        <f t="shared" si="916"/>
        <v>0.85754515037175039</v>
      </c>
      <c r="J4073" s="15">
        <f t="shared" si="917"/>
        <v>1.0199659078795975</v>
      </c>
      <c r="K4073" s="283">
        <f t="shared" si="922"/>
        <v>0</v>
      </c>
      <c r="L4073" s="283" t="e">
        <f t="shared" si="923"/>
        <v>#N/A</v>
      </c>
      <c r="M4073" s="283">
        <f t="shared" si="924"/>
        <v>0</v>
      </c>
      <c r="N4073" s="283" t="e">
        <f t="shared" si="925"/>
        <v>#N/A</v>
      </c>
      <c r="O4073" s="283">
        <f t="shared" si="926"/>
        <v>0</v>
      </c>
      <c r="P4073" s="21">
        <f t="shared" si="918"/>
        <v>0.1130384156172477</v>
      </c>
      <c r="Q4073" s="21">
        <f t="shared" si="919"/>
        <v>0.96592607327566882</v>
      </c>
      <c r="R4073">
        <f t="shared" si="920"/>
        <v>0.83668510409641816</v>
      </c>
      <c r="S4073" s="296">
        <f t="shared" si="927"/>
        <v>9.1354929738234364E-2</v>
      </c>
      <c r="T4073" s="283">
        <f t="shared" si="928"/>
        <v>9.1354929738234364E-2</v>
      </c>
    </row>
    <row r="4074" spans="1:20" x14ac:dyDescent="0.25">
      <c r="A4074" s="286">
        <v>43270</v>
      </c>
      <c r="B4074" s="1">
        <f t="shared" si="921"/>
        <v>2</v>
      </c>
      <c r="C4074" s="285">
        <v>16</v>
      </c>
      <c r="D4074" t="s">
        <v>716</v>
      </c>
      <c r="E4074" t="s">
        <v>704</v>
      </c>
      <c r="F4074" s="16">
        <v>81</v>
      </c>
      <c r="G4074" t="str">
        <f t="shared" si="915"/>
        <v>Cooling</v>
      </c>
      <c r="H4074" s="283">
        <f>IF(G4074="heating",F4074*Assumptions!M$4+Assumptions!M$7,0)</f>
        <v>0</v>
      </c>
      <c r="I4074" s="15">
        <f t="shared" si="916"/>
        <v>0.88344815438260227</v>
      </c>
      <c r="J4074" s="15">
        <f t="shared" si="917"/>
        <v>1.0199659078795975</v>
      </c>
      <c r="K4074" s="283">
        <f t="shared" si="922"/>
        <v>0</v>
      </c>
      <c r="L4074" s="283" t="e">
        <f t="shared" si="923"/>
        <v>#N/A</v>
      </c>
      <c r="M4074" s="283">
        <f t="shared" si="924"/>
        <v>0</v>
      </c>
      <c r="N4074" s="283" t="e">
        <f t="shared" si="925"/>
        <v>#N/A</v>
      </c>
      <c r="O4074" s="283">
        <f t="shared" si="926"/>
        <v>0</v>
      </c>
      <c r="P4074" s="21">
        <f t="shared" si="918"/>
        <v>0.10357506693918861</v>
      </c>
      <c r="Q4074" s="21">
        <f t="shared" si="919"/>
        <v>1.1649354943302594</v>
      </c>
      <c r="R4074">
        <f t="shared" si="920"/>
        <v>0.83668510409641816</v>
      </c>
      <c r="S4074" s="296">
        <f t="shared" si="927"/>
        <v>0.10095297870533848</v>
      </c>
      <c r="T4074" s="283">
        <f t="shared" si="928"/>
        <v>0.10095297870533848</v>
      </c>
    </row>
    <row r="4075" spans="1:20" x14ac:dyDescent="0.25">
      <c r="A4075" s="286">
        <v>43270</v>
      </c>
      <c r="B4075" s="1">
        <f t="shared" si="921"/>
        <v>2</v>
      </c>
      <c r="C4075" s="285">
        <v>17</v>
      </c>
      <c r="D4075" t="s">
        <v>716</v>
      </c>
      <c r="F4075" s="16">
        <v>81</v>
      </c>
      <c r="G4075" t="str">
        <f t="shared" si="915"/>
        <v>Cooling</v>
      </c>
      <c r="H4075" s="283">
        <f>IF(G4075="heating",F4075*Assumptions!M$4+Assumptions!M$7,0)</f>
        <v>0</v>
      </c>
      <c r="I4075" s="15">
        <f t="shared" si="916"/>
        <v>0.94025748850374469</v>
      </c>
      <c r="J4075" s="15">
        <f t="shared" si="917"/>
        <v>1.0199659078795975</v>
      </c>
      <c r="K4075" s="283">
        <f t="shared" si="922"/>
        <v>0</v>
      </c>
      <c r="L4075" s="283" t="e">
        <f t="shared" si="923"/>
        <v>#N/A</v>
      </c>
      <c r="M4075" s="283">
        <f t="shared" si="924"/>
        <v>0</v>
      </c>
      <c r="N4075" s="283" t="e">
        <f t="shared" si="925"/>
        <v>#N/A</v>
      </c>
      <c r="O4075" s="283">
        <f t="shared" si="926"/>
        <v>0</v>
      </c>
      <c r="P4075" s="21">
        <f t="shared" si="918"/>
        <v>0.10357506693918861</v>
      </c>
      <c r="Q4075" s="21">
        <f t="shared" si="919"/>
        <v>1.3521540118753073</v>
      </c>
      <c r="R4075">
        <f t="shared" si="920"/>
        <v>0.83668510409641816</v>
      </c>
      <c r="S4075" s="296">
        <f t="shared" si="927"/>
        <v>0.11717728220279208</v>
      </c>
      <c r="T4075" s="283">
        <f t="shared" si="928"/>
        <v>0.11717728220279208</v>
      </c>
    </row>
    <row r="4076" spans="1:20" x14ac:dyDescent="0.25">
      <c r="A4076" s="286">
        <v>43270</v>
      </c>
      <c r="B4076" s="1">
        <f t="shared" si="921"/>
        <v>2</v>
      </c>
      <c r="C4076" s="285">
        <v>18</v>
      </c>
      <c r="D4076" t="s">
        <v>716</v>
      </c>
      <c r="F4076" s="16">
        <v>79</v>
      </c>
      <c r="G4076" t="str">
        <f t="shared" si="915"/>
        <v>Cooling</v>
      </c>
      <c r="H4076" s="283">
        <f>IF(G4076="heating",F4076*Assumptions!M$4+Assumptions!M$7,0)</f>
        <v>0</v>
      </c>
      <c r="I4076" s="15">
        <f t="shared" si="916"/>
        <v>0.98182363790757687</v>
      </c>
      <c r="J4076" s="15">
        <f t="shared" si="917"/>
        <v>1.0199659078795975</v>
      </c>
      <c r="K4076" s="283">
        <f t="shared" si="922"/>
        <v>0</v>
      </c>
      <c r="L4076" s="283" t="e">
        <f t="shared" si="923"/>
        <v>#N/A</v>
      </c>
      <c r="M4076" s="283">
        <f t="shared" si="924"/>
        <v>0</v>
      </c>
      <c r="N4076" s="283" t="e">
        <f t="shared" si="925"/>
        <v>#N/A</v>
      </c>
      <c r="O4076" s="283">
        <f t="shared" si="926"/>
        <v>0</v>
      </c>
      <c r="P4076" s="21">
        <f t="shared" si="918"/>
        <v>8.6517748164594233E-2</v>
      </c>
      <c r="Q4076" s="21">
        <f t="shared" si="919"/>
        <v>1.5598916921549892</v>
      </c>
      <c r="R4076">
        <f t="shared" si="920"/>
        <v>0.83668510409641816</v>
      </c>
      <c r="S4076" s="296">
        <f t="shared" si="927"/>
        <v>0.1129176131613579</v>
      </c>
      <c r="T4076" s="283">
        <f t="shared" si="928"/>
        <v>0.1129176131613579</v>
      </c>
    </row>
    <row r="4077" spans="1:20" x14ac:dyDescent="0.25">
      <c r="A4077" s="286">
        <v>43270</v>
      </c>
      <c r="B4077" s="1">
        <f t="shared" si="921"/>
        <v>2</v>
      </c>
      <c r="C4077" s="285">
        <v>19</v>
      </c>
      <c r="D4077" t="s">
        <v>716</v>
      </c>
      <c r="F4077" s="16">
        <v>73</v>
      </c>
      <c r="G4077" t="str">
        <f t="shared" si="915"/>
        <v>Cooling</v>
      </c>
      <c r="H4077" s="283">
        <f>IF(G4077="heating",F4077*Assumptions!M$4+Assumptions!M$7,0)</f>
        <v>0</v>
      </c>
      <c r="I4077" s="15">
        <f t="shared" si="916"/>
        <v>0.98418842963438757</v>
      </c>
      <c r="J4077" s="15">
        <f t="shared" si="917"/>
        <v>1.0199659078795975</v>
      </c>
      <c r="K4077" s="283">
        <f t="shared" si="922"/>
        <v>0</v>
      </c>
      <c r="L4077" s="283" t="e">
        <f t="shared" si="923"/>
        <v>#N/A</v>
      </c>
      <c r="M4077" s="283">
        <f t="shared" si="924"/>
        <v>0</v>
      </c>
      <c r="N4077" s="283" t="e">
        <f t="shared" si="925"/>
        <v>#N/A</v>
      </c>
      <c r="O4077" s="283">
        <f t="shared" si="926"/>
        <v>0</v>
      </c>
      <c r="P4077" s="21">
        <f t="shared" si="918"/>
        <v>5.0300820493010656E-2</v>
      </c>
      <c r="Q4077" s="21">
        <f t="shared" si="919"/>
        <v>1.6764212681468484</v>
      </c>
      <c r="R4077">
        <f t="shared" si="920"/>
        <v>0.83668510409641816</v>
      </c>
      <c r="S4077" s="296">
        <f t="shared" si="927"/>
        <v>7.0553777027030945E-2</v>
      </c>
      <c r="T4077" s="283">
        <f t="shared" si="928"/>
        <v>7.0553777027030945E-2</v>
      </c>
    </row>
    <row r="4078" spans="1:20" x14ac:dyDescent="0.25">
      <c r="A4078" s="286">
        <v>43270</v>
      </c>
      <c r="B4078" s="1">
        <f t="shared" si="921"/>
        <v>2</v>
      </c>
      <c r="C4078" s="285">
        <v>20</v>
      </c>
      <c r="D4078" t="s">
        <v>716</v>
      </c>
      <c r="F4078" s="16">
        <v>72</v>
      </c>
      <c r="G4078" t="str">
        <f t="shared" si="915"/>
        <v>Cooling</v>
      </c>
      <c r="H4078" s="283">
        <f>IF(G4078="heating",F4078*Assumptions!M$4+Assumptions!M$7,0)</f>
        <v>0</v>
      </c>
      <c r="I4078" s="15">
        <f t="shared" si="916"/>
        <v>0.97071962311712034</v>
      </c>
      <c r="J4078" s="15">
        <f t="shared" si="917"/>
        <v>1.0199659078795975</v>
      </c>
      <c r="K4078" s="283">
        <f t="shared" si="922"/>
        <v>0</v>
      </c>
      <c r="L4078" s="283" t="e">
        <f t="shared" si="923"/>
        <v>#N/A</v>
      </c>
      <c r="M4078" s="283">
        <f t="shared" si="924"/>
        <v>0</v>
      </c>
      <c r="N4078" s="283" t="e">
        <f t="shared" si="925"/>
        <v>#N/A</v>
      </c>
      <c r="O4078" s="283">
        <f t="shared" si="926"/>
        <v>0</v>
      </c>
      <c r="P4078" s="21">
        <f t="shared" si="918"/>
        <v>4.6445607559525648E-2</v>
      </c>
      <c r="Q4078" s="21">
        <f t="shared" si="919"/>
        <v>1.52436960139122</v>
      </c>
      <c r="R4078">
        <f t="shared" si="920"/>
        <v>0.83668510409641816</v>
      </c>
      <c r="S4078" s="296">
        <f t="shared" si="927"/>
        <v>5.9237533184225498E-2</v>
      </c>
      <c r="T4078" s="283">
        <f t="shared" si="928"/>
        <v>5.9237533184225498E-2</v>
      </c>
    </row>
    <row r="4079" spans="1:20" x14ac:dyDescent="0.25">
      <c r="A4079" s="286">
        <v>43270</v>
      </c>
      <c r="B4079" s="1">
        <f t="shared" si="921"/>
        <v>2</v>
      </c>
      <c r="C4079" s="285">
        <v>21</v>
      </c>
      <c r="D4079" t="s">
        <v>716</v>
      </c>
      <c r="F4079" s="16">
        <v>70</v>
      </c>
      <c r="G4079" t="str">
        <f t="shared" si="915"/>
        <v>Cooling</v>
      </c>
      <c r="H4079" s="283">
        <f>IF(G4079="heating",F4079*Assumptions!M$4+Assumptions!M$7,0)</f>
        <v>0</v>
      </c>
      <c r="I4079" s="15">
        <f t="shared" si="916"/>
        <v>0.95751150862929935</v>
      </c>
      <c r="J4079" s="15">
        <f t="shared" si="917"/>
        <v>1.0199659078795975</v>
      </c>
      <c r="K4079" s="283">
        <f t="shared" si="922"/>
        <v>0</v>
      </c>
      <c r="L4079" s="283">
        <f t="shared" si="923"/>
        <v>4.3818232651749627</v>
      </c>
      <c r="M4079" s="283">
        <f t="shared" si="924"/>
        <v>0</v>
      </c>
      <c r="N4079" s="283">
        <f t="shared" si="925"/>
        <v>4.3585758300027857</v>
      </c>
      <c r="O4079" s="283">
        <f t="shared" si="926"/>
        <v>0</v>
      </c>
      <c r="P4079" s="21">
        <f t="shared" si="918"/>
        <v>4.0604560274080326E-2</v>
      </c>
      <c r="Q4079" s="21">
        <f t="shared" si="919"/>
        <v>1.4448604713749031</v>
      </c>
      <c r="R4079">
        <f t="shared" si="920"/>
        <v>0.83668510409641816</v>
      </c>
      <c r="S4079" s="296">
        <f t="shared" si="927"/>
        <v>4.9086578180703111E-2</v>
      </c>
      <c r="T4079" s="283">
        <f t="shared" si="928"/>
        <v>4.9086578180703111E-2</v>
      </c>
    </row>
    <row r="4080" spans="1:20" x14ac:dyDescent="0.25">
      <c r="A4080" s="286">
        <v>43270</v>
      </c>
      <c r="B4080" s="1">
        <f t="shared" si="921"/>
        <v>2</v>
      </c>
      <c r="C4080" s="285">
        <v>22</v>
      </c>
      <c r="D4080" t="s">
        <v>716</v>
      </c>
      <c r="F4080" s="16">
        <v>72</v>
      </c>
      <c r="G4080" t="str">
        <f t="shared" si="915"/>
        <v>Cooling</v>
      </c>
      <c r="H4080" s="283">
        <f>IF(G4080="heating",F4080*Assumptions!M$4+Assumptions!M$7,0)</f>
        <v>0</v>
      </c>
      <c r="I4080" s="15">
        <f t="shared" si="916"/>
        <v>0.9426530227543114</v>
      </c>
      <c r="J4080" s="15">
        <f t="shared" si="917"/>
        <v>1.0199659078795975</v>
      </c>
      <c r="K4080" s="283">
        <f t="shared" si="922"/>
        <v>0</v>
      </c>
      <c r="L4080" s="283" t="e">
        <f t="shared" si="923"/>
        <v>#N/A</v>
      </c>
      <c r="M4080" s="283">
        <f t="shared" si="924"/>
        <v>0</v>
      </c>
      <c r="N4080" s="283" t="e">
        <f t="shared" si="925"/>
        <v>#N/A</v>
      </c>
      <c r="O4080" s="283">
        <f t="shared" si="926"/>
        <v>0</v>
      </c>
      <c r="P4080" s="21">
        <f t="shared" si="918"/>
        <v>4.6445607559525648E-2</v>
      </c>
      <c r="Q4080" s="21">
        <f t="shared" si="919"/>
        <v>1.2427137171080138</v>
      </c>
      <c r="R4080">
        <f t="shared" si="920"/>
        <v>0.83668510409641816</v>
      </c>
      <c r="S4080" s="296">
        <f t="shared" si="927"/>
        <v>4.8292287505925721E-2</v>
      </c>
      <c r="T4080" s="283">
        <f t="shared" si="928"/>
        <v>4.8292287505925721E-2</v>
      </c>
    </row>
    <row r="4081" spans="1:20" x14ac:dyDescent="0.25">
      <c r="A4081" s="286">
        <v>43270</v>
      </c>
      <c r="B4081" s="1">
        <f t="shared" si="921"/>
        <v>2</v>
      </c>
      <c r="C4081" s="285">
        <v>23</v>
      </c>
      <c r="D4081" t="s">
        <v>715</v>
      </c>
      <c r="F4081" s="16">
        <v>70</v>
      </c>
      <c r="G4081" t="str">
        <f t="shared" si="915"/>
        <v>Cooling</v>
      </c>
      <c r="H4081" s="283">
        <f>IF(G4081="heating",F4081*Assumptions!M$4+Assumptions!M$7,0)</f>
        <v>0</v>
      </c>
      <c r="I4081" s="15">
        <f t="shared" si="916"/>
        <v>0.94450710149963013</v>
      </c>
      <c r="J4081" s="15">
        <f t="shared" si="917"/>
        <v>1.0199659078795975</v>
      </c>
      <c r="K4081" s="283">
        <f t="shared" si="922"/>
        <v>0</v>
      </c>
      <c r="L4081" s="283">
        <f t="shared" si="923"/>
        <v>4.3818232651749627</v>
      </c>
      <c r="M4081" s="283">
        <f t="shared" si="924"/>
        <v>0</v>
      </c>
      <c r="N4081" s="283">
        <f t="shared" si="925"/>
        <v>4.3585758300027857</v>
      </c>
      <c r="O4081" s="283">
        <f t="shared" si="926"/>
        <v>0</v>
      </c>
      <c r="P4081" s="21">
        <f t="shared" si="918"/>
        <v>4.0604560274080326E-2</v>
      </c>
      <c r="Q4081" s="21">
        <f t="shared" si="919"/>
        <v>1.0297519246597011</v>
      </c>
      <c r="R4081">
        <f t="shared" si="920"/>
        <v>0.83668510409641816</v>
      </c>
      <c r="S4081" s="296">
        <f t="shared" si="927"/>
        <v>3.4983999741122623E-2</v>
      </c>
      <c r="T4081" s="283">
        <f t="shared" si="928"/>
        <v>3.4983999741122623E-2</v>
      </c>
    </row>
    <row r="4082" spans="1:20" x14ac:dyDescent="0.25">
      <c r="A4082" s="286">
        <v>43271</v>
      </c>
      <c r="B4082" s="1">
        <f t="shared" si="921"/>
        <v>3</v>
      </c>
      <c r="C4082" s="285">
        <v>0</v>
      </c>
      <c r="D4082" t="s">
        <v>715</v>
      </c>
      <c r="F4082" s="16">
        <v>70</v>
      </c>
      <c r="G4082" t="str">
        <f t="shared" si="915"/>
        <v>Cooling</v>
      </c>
      <c r="H4082" s="283">
        <f>IF(G4082="heating",F4082*Assumptions!M$4+Assumptions!M$7,0)</f>
        <v>0</v>
      </c>
      <c r="I4082" s="15">
        <f t="shared" si="916"/>
        <v>0.97481507806017154</v>
      </c>
      <c r="J4082" s="15">
        <f t="shared" si="917"/>
        <v>1.0263036171733995</v>
      </c>
      <c r="K4082" s="283">
        <f t="shared" si="922"/>
        <v>0</v>
      </c>
      <c r="L4082" s="283">
        <f t="shared" si="923"/>
        <v>4.3818232651749627</v>
      </c>
      <c r="M4082" s="283">
        <f t="shared" si="924"/>
        <v>0</v>
      </c>
      <c r="N4082" s="283">
        <f t="shared" si="925"/>
        <v>4.3585758300027857</v>
      </c>
      <c r="O4082" s="283">
        <f t="shared" si="926"/>
        <v>0</v>
      </c>
      <c r="P4082" s="21">
        <f t="shared" si="918"/>
        <v>4.0604560274080326E-2</v>
      </c>
      <c r="Q4082" s="21">
        <f t="shared" si="919"/>
        <v>0.90668853391740301</v>
      </c>
      <c r="R4082">
        <f t="shared" si="920"/>
        <v>0.9421089825381942</v>
      </c>
      <c r="S4082" s="296">
        <f t="shared" si="927"/>
        <v>3.4684391517458384E-2</v>
      </c>
      <c r="T4082" s="283">
        <f t="shared" si="928"/>
        <v>3.4684391517458384E-2</v>
      </c>
    </row>
    <row r="4083" spans="1:20" x14ac:dyDescent="0.25">
      <c r="A4083" s="286">
        <v>43271</v>
      </c>
      <c r="B4083" s="1">
        <f t="shared" si="921"/>
        <v>3</v>
      </c>
      <c r="C4083" s="285">
        <v>1</v>
      </c>
      <c r="D4083" t="s">
        <v>715</v>
      </c>
      <c r="F4083" s="16">
        <v>68</v>
      </c>
      <c r="G4083" t="str">
        <f t="shared" si="915"/>
        <v>Cooling</v>
      </c>
      <c r="H4083" s="283">
        <f>IF(G4083="heating",F4083*Assumptions!M$4+Assumptions!M$7,0)</f>
        <v>0</v>
      </c>
      <c r="I4083" s="15">
        <f t="shared" si="916"/>
        <v>1.012242869806885</v>
      </c>
      <c r="J4083" s="15">
        <f t="shared" si="917"/>
        <v>1.0263036171733995</v>
      </c>
      <c r="K4083" s="283">
        <f t="shared" si="922"/>
        <v>0</v>
      </c>
      <c r="L4083" s="283">
        <f t="shared" si="923"/>
        <v>4.3818232651749627</v>
      </c>
      <c r="M4083" s="283">
        <f t="shared" si="924"/>
        <v>0</v>
      </c>
      <c r="N4083" s="283">
        <f t="shared" si="925"/>
        <v>4.3585758300027857</v>
      </c>
      <c r="O4083" s="283">
        <f t="shared" si="926"/>
        <v>0</v>
      </c>
      <c r="P4083" s="21">
        <f t="shared" si="918"/>
        <v>3.7256017764001337E-2</v>
      </c>
      <c r="Q4083" s="21">
        <f t="shared" si="919"/>
        <v>0.81803459285312596</v>
      </c>
      <c r="R4083">
        <f t="shared" si="920"/>
        <v>0.9421089825381942</v>
      </c>
      <c r="S4083" s="296">
        <f t="shared" si="927"/>
        <v>2.871238349553103E-2</v>
      </c>
      <c r="T4083" s="283">
        <f t="shared" si="928"/>
        <v>2.871238349553103E-2</v>
      </c>
    </row>
    <row r="4084" spans="1:20" x14ac:dyDescent="0.25">
      <c r="A4084" s="286">
        <v>43271</v>
      </c>
      <c r="B4084" s="1">
        <f t="shared" si="921"/>
        <v>3</v>
      </c>
      <c r="C4084" s="285">
        <v>2</v>
      </c>
      <c r="D4084" t="s">
        <v>715</v>
      </c>
      <c r="F4084" s="16">
        <v>70</v>
      </c>
      <c r="G4084" t="str">
        <f t="shared" si="915"/>
        <v>Cooling</v>
      </c>
      <c r="H4084" s="283">
        <f>IF(G4084="heating",F4084*Assumptions!M$4+Assumptions!M$7,0)</f>
        <v>0</v>
      </c>
      <c r="I4084" s="15">
        <f t="shared" si="916"/>
        <v>1.0509704703585963</v>
      </c>
      <c r="J4084" s="15">
        <f t="shared" si="917"/>
        <v>1.0263036171733995</v>
      </c>
      <c r="K4084" s="283">
        <f t="shared" si="922"/>
        <v>0</v>
      </c>
      <c r="L4084" s="283">
        <f t="shared" si="923"/>
        <v>4.3818232651749627</v>
      </c>
      <c r="M4084" s="283">
        <f t="shared" si="924"/>
        <v>0</v>
      </c>
      <c r="N4084" s="283">
        <f t="shared" si="925"/>
        <v>4.3585758300027857</v>
      </c>
      <c r="O4084" s="283">
        <f t="shared" si="926"/>
        <v>0</v>
      </c>
      <c r="P4084" s="21">
        <f t="shared" si="918"/>
        <v>4.0604560274080326E-2</v>
      </c>
      <c r="Q4084" s="21">
        <f t="shared" si="919"/>
        <v>0.74507607494346417</v>
      </c>
      <c r="R4084">
        <f t="shared" si="920"/>
        <v>0.9421089825381942</v>
      </c>
      <c r="S4084" s="296">
        <f t="shared" si="927"/>
        <v>2.850208128471211E-2</v>
      </c>
      <c r="T4084" s="283">
        <f t="shared" si="928"/>
        <v>2.850208128471211E-2</v>
      </c>
    </row>
    <row r="4085" spans="1:20" x14ac:dyDescent="0.25">
      <c r="A4085" s="286">
        <v>43271</v>
      </c>
      <c r="B4085" s="1">
        <f t="shared" si="921"/>
        <v>3</v>
      </c>
      <c r="C4085" s="285">
        <v>3</v>
      </c>
      <c r="D4085" t="s">
        <v>715</v>
      </c>
      <c r="F4085" s="16">
        <v>66</v>
      </c>
      <c r="G4085" t="str">
        <f t="shared" si="915"/>
        <v>Cooling</v>
      </c>
      <c r="H4085" s="283">
        <f>IF(G4085="heating",F4085*Assumptions!M$4+Assumptions!M$7,0)</f>
        <v>0</v>
      </c>
      <c r="I4085" s="15">
        <f t="shared" si="916"/>
        <v>1.0924036124451033</v>
      </c>
      <c r="J4085" s="15">
        <f t="shared" si="917"/>
        <v>1.0263036171733995</v>
      </c>
      <c r="K4085" s="283">
        <f t="shared" si="922"/>
        <v>0</v>
      </c>
      <c r="L4085" s="283">
        <f t="shared" si="923"/>
        <v>4.3818232651749627</v>
      </c>
      <c r="M4085" s="283">
        <f t="shared" si="924"/>
        <v>0</v>
      </c>
      <c r="N4085" s="283">
        <f t="shared" si="925"/>
        <v>4.3585758300027857</v>
      </c>
      <c r="O4085" s="283">
        <f t="shared" si="926"/>
        <v>0</v>
      </c>
      <c r="P4085" s="21">
        <f t="shared" si="918"/>
        <v>3.6399980029288459E-2</v>
      </c>
      <c r="Q4085" s="21">
        <f t="shared" si="919"/>
        <v>0.69158980876382303</v>
      </c>
      <c r="R4085">
        <f t="shared" si="920"/>
        <v>0.9421089825381942</v>
      </c>
      <c r="S4085" s="296">
        <f t="shared" si="927"/>
        <v>2.3716515134908574E-2</v>
      </c>
      <c r="T4085" s="283">
        <f t="shared" si="928"/>
        <v>2.3716515134908574E-2</v>
      </c>
    </row>
    <row r="4086" spans="1:20" x14ac:dyDescent="0.25">
      <c r="A4086" s="286">
        <v>43271</v>
      </c>
      <c r="B4086" s="1">
        <f t="shared" si="921"/>
        <v>3</v>
      </c>
      <c r="C4086" s="285">
        <v>4</v>
      </c>
      <c r="D4086" t="s">
        <v>715</v>
      </c>
      <c r="F4086" s="16">
        <v>66</v>
      </c>
      <c r="G4086" t="str">
        <f t="shared" si="915"/>
        <v>Cooling</v>
      </c>
      <c r="H4086" s="283">
        <f>IF(G4086="heating",F4086*Assumptions!M$4+Assumptions!M$7,0)</f>
        <v>0</v>
      </c>
      <c r="I4086" s="15">
        <f t="shared" si="916"/>
        <v>1.1348296917927807</v>
      </c>
      <c r="J4086" s="15">
        <f t="shared" si="917"/>
        <v>1.0263036171733995</v>
      </c>
      <c r="K4086" s="283">
        <f t="shared" si="922"/>
        <v>0</v>
      </c>
      <c r="L4086" s="283">
        <f t="shared" si="923"/>
        <v>4.3818232651749627</v>
      </c>
      <c r="M4086" s="283">
        <f t="shared" si="924"/>
        <v>0</v>
      </c>
      <c r="N4086" s="283">
        <f t="shared" si="925"/>
        <v>4.3585758300027857</v>
      </c>
      <c r="O4086" s="283">
        <f t="shared" si="926"/>
        <v>0</v>
      </c>
      <c r="P4086" s="21">
        <f t="shared" si="918"/>
        <v>3.6399980029288459E-2</v>
      </c>
      <c r="Q4086" s="21">
        <f t="shared" si="919"/>
        <v>0.6473875548762833</v>
      </c>
      <c r="R4086">
        <f t="shared" si="920"/>
        <v>0.9421089825381942</v>
      </c>
      <c r="S4086" s="296">
        <f t="shared" si="927"/>
        <v>2.22006983746895E-2</v>
      </c>
      <c r="T4086" s="283">
        <f t="shared" si="928"/>
        <v>2.22006983746895E-2</v>
      </c>
    </row>
    <row r="4087" spans="1:20" x14ac:dyDescent="0.25">
      <c r="A4087" s="286">
        <v>43271</v>
      </c>
      <c r="B4087" s="1">
        <f t="shared" si="921"/>
        <v>3</v>
      </c>
      <c r="C4087" s="285">
        <v>5</v>
      </c>
      <c r="D4087" t="s">
        <v>715</v>
      </c>
      <c r="F4087" s="16">
        <v>66</v>
      </c>
      <c r="G4087" t="str">
        <f t="shared" si="915"/>
        <v>Cooling</v>
      </c>
      <c r="H4087" s="283">
        <f>IF(G4087="heating",F4087*Assumptions!M$4+Assumptions!M$7,0)</f>
        <v>0</v>
      </c>
      <c r="I4087" s="15">
        <f t="shared" si="916"/>
        <v>1.1635558681477385</v>
      </c>
      <c r="J4087" s="15">
        <f t="shared" si="917"/>
        <v>1.0263036171733995</v>
      </c>
      <c r="K4087" s="283">
        <f t="shared" si="922"/>
        <v>0</v>
      </c>
      <c r="L4087" s="283">
        <f t="shared" si="923"/>
        <v>4.3818232651749627</v>
      </c>
      <c r="M4087" s="283">
        <f t="shared" si="924"/>
        <v>0</v>
      </c>
      <c r="N4087" s="283">
        <f t="shared" si="925"/>
        <v>4.3585758300027857</v>
      </c>
      <c r="O4087" s="283">
        <f t="shared" si="926"/>
        <v>0</v>
      </c>
      <c r="P4087" s="21">
        <f t="shared" si="918"/>
        <v>3.6399980029288459E-2</v>
      </c>
      <c r="Q4087" s="21">
        <f t="shared" si="919"/>
        <v>0.72139578924615555</v>
      </c>
      <c r="R4087">
        <f t="shared" si="920"/>
        <v>0.9421089825381942</v>
      </c>
      <c r="S4087" s="296">
        <f t="shared" si="927"/>
        <v>2.4738644116947164E-2</v>
      </c>
      <c r="T4087" s="283">
        <f t="shared" si="928"/>
        <v>2.4738644116947164E-2</v>
      </c>
    </row>
    <row r="4088" spans="1:20" x14ac:dyDescent="0.25">
      <c r="A4088" s="286">
        <v>43271</v>
      </c>
      <c r="B4088" s="1">
        <f t="shared" si="921"/>
        <v>3</v>
      </c>
      <c r="C4088" s="285">
        <v>6</v>
      </c>
      <c r="D4088" t="s">
        <v>715</v>
      </c>
      <c r="F4088" s="16">
        <v>70</v>
      </c>
      <c r="G4088" t="str">
        <f t="shared" si="915"/>
        <v>Cooling</v>
      </c>
      <c r="H4088" s="283">
        <f>IF(G4088="heating",F4088*Assumptions!M$4+Assumptions!M$7,0)</f>
        <v>0</v>
      </c>
      <c r="I4088" s="15">
        <f t="shared" si="916"/>
        <v>1.2083911162615524</v>
      </c>
      <c r="J4088" s="15">
        <f t="shared" si="917"/>
        <v>1.0263036171733995</v>
      </c>
      <c r="K4088" s="283">
        <f t="shared" si="922"/>
        <v>0</v>
      </c>
      <c r="L4088" s="283">
        <f t="shared" si="923"/>
        <v>4.3818232651749627</v>
      </c>
      <c r="M4088" s="283">
        <f t="shared" si="924"/>
        <v>0</v>
      </c>
      <c r="N4088" s="283">
        <f t="shared" si="925"/>
        <v>4.3585758300027857</v>
      </c>
      <c r="O4088" s="283">
        <f t="shared" si="926"/>
        <v>0</v>
      </c>
      <c r="P4088" s="21">
        <f t="shared" si="918"/>
        <v>4.0604560274080326E-2</v>
      </c>
      <c r="Q4088" s="21">
        <f t="shared" si="919"/>
        <v>0.87787080972652631</v>
      </c>
      <c r="R4088">
        <f t="shared" si="920"/>
        <v>0.9421089825381942</v>
      </c>
      <c r="S4088" s="296">
        <f t="shared" si="927"/>
        <v>3.3582000573834127E-2</v>
      </c>
      <c r="T4088" s="283">
        <f t="shared" si="928"/>
        <v>3.3582000573834127E-2</v>
      </c>
    </row>
    <row r="4089" spans="1:20" x14ac:dyDescent="0.25">
      <c r="A4089" s="286">
        <v>43271</v>
      </c>
      <c r="B4089" s="1">
        <f t="shared" si="921"/>
        <v>3</v>
      </c>
      <c r="C4089" s="285">
        <v>7</v>
      </c>
      <c r="D4089" t="s">
        <v>716</v>
      </c>
      <c r="F4089" s="16">
        <v>72</v>
      </c>
      <c r="G4089" t="str">
        <f t="shared" si="915"/>
        <v>Cooling</v>
      </c>
      <c r="H4089" s="283">
        <f>IF(G4089="heating",F4089*Assumptions!M$4+Assumptions!M$7,0)</f>
        <v>0</v>
      </c>
      <c r="I4089" s="15">
        <f t="shared" si="916"/>
        <v>1.1637425769249583</v>
      </c>
      <c r="J4089" s="15">
        <f t="shared" si="917"/>
        <v>1.0263036171733995</v>
      </c>
      <c r="K4089" s="283">
        <f t="shared" si="922"/>
        <v>0</v>
      </c>
      <c r="L4089" s="283" t="e">
        <f t="shared" si="923"/>
        <v>#N/A</v>
      </c>
      <c r="M4089" s="283">
        <f t="shared" si="924"/>
        <v>0</v>
      </c>
      <c r="N4089" s="283" t="e">
        <f t="shared" si="925"/>
        <v>#N/A</v>
      </c>
      <c r="O4089" s="283">
        <f t="shared" si="926"/>
        <v>0</v>
      </c>
      <c r="P4089" s="21">
        <f t="shared" si="918"/>
        <v>4.6445607559525648E-2</v>
      </c>
      <c r="Q4089" s="21">
        <f t="shared" si="919"/>
        <v>0.97331382064367777</v>
      </c>
      <c r="R4089">
        <f t="shared" si="920"/>
        <v>0.9421089825381942</v>
      </c>
      <c r="S4089" s="296">
        <f t="shared" si="927"/>
        <v>4.2589121625777077E-2</v>
      </c>
      <c r="T4089" s="283">
        <f t="shared" si="928"/>
        <v>4.2589121625777077E-2</v>
      </c>
    </row>
    <row r="4090" spans="1:20" x14ac:dyDescent="0.25">
      <c r="A4090" s="286">
        <v>43271</v>
      </c>
      <c r="B4090" s="1">
        <f t="shared" si="921"/>
        <v>3</v>
      </c>
      <c r="C4090" s="285">
        <v>8</v>
      </c>
      <c r="D4090" t="s">
        <v>716</v>
      </c>
      <c r="F4090" s="16">
        <v>73</v>
      </c>
      <c r="G4090" t="str">
        <f t="shared" si="915"/>
        <v>Cooling</v>
      </c>
      <c r="H4090" s="283">
        <f>IF(G4090="heating",F4090*Assumptions!M$4+Assumptions!M$7,0)</f>
        <v>0</v>
      </c>
      <c r="I4090" s="15">
        <f t="shared" si="916"/>
        <v>1.094193721037565</v>
      </c>
      <c r="J4090" s="15">
        <f t="shared" si="917"/>
        <v>1.0263036171733995</v>
      </c>
      <c r="K4090" s="283">
        <f t="shared" si="922"/>
        <v>0</v>
      </c>
      <c r="L4090" s="283" t="e">
        <f t="shared" si="923"/>
        <v>#N/A</v>
      </c>
      <c r="M4090" s="283">
        <f t="shared" si="924"/>
        <v>0</v>
      </c>
      <c r="N4090" s="283" t="e">
        <f t="shared" si="925"/>
        <v>#N/A</v>
      </c>
      <c r="O4090" s="283">
        <f t="shared" si="926"/>
        <v>0</v>
      </c>
      <c r="P4090" s="21">
        <f t="shared" si="918"/>
        <v>5.0300820493010656E-2</v>
      </c>
      <c r="Q4090" s="21">
        <f t="shared" si="919"/>
        <v>0.94940007506179924</v>
      </c>
      <c r="R4090">
        <f t="shared" si="920"/>
        <v>0.9421089825381942</v>
      </c>
      <c r="S4090" s="296">
        <f t="shared" si="927"/>
        <v>4.499098231893469E-2</v>
      </c>
      <c r="T4090" s="283">
        <f t="shared" si="928"/>
        <v>4.499098231893469E-2</v>
      </c>
    </row>
    <row r="4091" spans="1:20" x14ac:dyDescent="0.25">
      <c r="A4091" s="286">
        <v>43271</v>
      </c>
      <c r="B4091" s="1">
        <f t="shared" si="921"/>
        <v>3</v>
      </c>
      <c r="C4091" s="285">
        <v>9</v>
      </c>
      <c r="D4091" t="s">
        <v>716</v>
      </c>
      <c r="F4091" s="16">
        <v>75</v>
      </c>
      <c r="G4091" t="str">
        <f t="shared" si="915"/>
        <v>Cooling</v>
      </c>
      <c r="H4091" s="283">
        <f>IF(G4091="heating",F4091*Assumptions!M$4+Assumptions!M$7,0)</f>
        <v>0</v>
      </c>
      <c r="I4091" s="15">
        <f t="shared" si="916"/>
        <v>1.0343009000871222</v>
      </c>
      <c r="J4091" s="15">
        <f t="shared" si="917"/>
        <v>1.0263036171733995</v>
      </c>
      <c r="K4091" s="283">
        <f t="shared" si="922"/>
        <v>0</v>
      </c>
      <c r="L4091" s="283" t="e">
        <f t="shared" si="923"/>
        <v>#N/A</v>
      </c>
      <c r="M4091" s="283">
        <f t="shared" si="924"/>
        <v>0</v>
      </c>
      <c r="N4091" s="283" t="e">
        <f t="shared" si="925"/>
        <v>#N/A</v>
      </c>
      <c r="O4091" s="283">
        <f t="shared" si="926"/>
        <v>0</v>
      </c>
      <c r="P4091" s="21">
        <f t="shared" si="918"/>
        <v>5.9880624941505811E-2</v>
      </c>
      <c r="Q4091" s="21">
        <f t="shared" si="919"/>
        <v>0.8408485371888097</v>
      </c>
      <c r="R4091">
        <f t="shared" si="920"/>
        <v>0.9421089825381942</v>
      </c>
      <c r="S4091" s="296">
        <f t="shared" si="927"/>
        <v>4.7435692135712443E-2</v>
      </c>
      <c r="T4091" s="283">
        <f t="shared" si="928"/>
        <v>4.7435692135712443E-2</v>
      </c>
    </row>
    <row r="4092" spans="1:20" x14ac:dyDescent="0.25">
      <c r="A4092" s="286">
        <v>43271</v>
      </c>
      <c r="B4092" s="1">
        <f t="shared" si="921"/>
        <v>3</v>
      </c>
      <c r="C4092" s="285">
        <v>10</v>
      </c>
      <c r="D4092" t="s">
        <v>716</v>
      </c>
      <c r="F4092" s="16">
        <v>79</v>
      </c>
      <c r="G4092" t="str">
        <f t="shared" si="915"/>
        <v>Cooling</v>
      </c>
      <c r="H4092" s="283">
        <f>IF(G4092="heating",F4092*Assumptions!M$4+Assumptions!M$7,0)</f>
        <v>0</v>
      </c>
      <c r="I4092" s="15">
        <f t="shared" si="916"/>
        <v>0.98112329028689171</v>
      </c>
      <c r="J4092" s="15">
        <f t="shared" si="917"/>
        <v>1.0263036171733995</v>
      </c>
      <c r="K4092" s="283">
        <f t="shared" si="922"/>
        <v>0</v>
      </c>
      <c r="L4092" s="283" t="e">
        <f t="shared" si="923"/>
        <v>#N/A</v>
      </c>
      <c r="M4092" s="283">
        <f t="shared" si="924"/>
        <v>0</v>
      </c>
      <c r="N4092" s="283" t="e">
        <f t="shared" si="925"/>
        <v>#N/A</v>
      </c>
      <c r="O4092" s="283">
        <f t="shared" si="926"/>
        <v>0</v>
      </c>
      <c r="P4092" s="21">
        <f t="shared" si="918"/>
        <v>8.6517748164594233E-2</v>
      </c>
      <c r="Q4092" s="21">
        <f t="shared" si="919"/>
        <v>0.74504051125983206</v>
      </c>
      <c r="R4092">
        <f t="shared" si="920"/>
        <v>0.9421089825381942</v>
      </c>
      <c r="S4092" s="296">
        <f t="shared" si="927"/>
        <v>6.0727617070917936E-2</v>
      </c>
      <c r="T4092" s="283">
        <f t="shared" si="928"/>
        <v>6.0727617070917936E-2</v>
      </c>
    </row>
    <row r="4093" spans="1:20" x14ac:dyDescent="0.25">
      <c r="A4093" s="286">
        <v>43271</v>
      </c>
      <c r="B4093" s="1">
        <f t="shared" si="921"/>
        <v>3</v>
      </c>
      <c r="C4093" s="285">
        <v>11</v>
      </c>
      <c r="D4093" t="s">
        <v>716</v>
      </c>
      <c r="F4093" s="16">
        <v>79</v>
      </c>
      <c r="G4093" t="str">
        <f t="shared" si="915"/>
        <v>Cooling</v>
      </c>
      <c r="H4093" s="283">
        <f>IF(G4093="heating",F4093*Assumptions!M$4+Assumptions!M$7,0)</f>
        <v>0</v>
      </c>
      <c r="I4093" s="15">
        <f t="shared" si="916"/>
        <v>0.94956163997961163</v>
      </c>
      <c r="J4093" s="15">
        <f t="shared" si="917"/>
        <v>1.0263036171733995</v>
      </c>
      <c r="K4093" s="283">
        <f t="shared" si="922"/>
        <v>0</v>
      </c>
      <c r="L4093" s="283" t="e">
        <f t="shared" si="923"/>
        <v>#N/A</v>
      </c>
      <c r="M4093" s="283">
        <f t="shared" si="924"/>
        <v>0</v>
      </c>
      <c r="N4093" s="283" t="e">
        <f t="shared" si="925"/>
        <v>#N/A</v>
      </c>
      <c r="O4093" s="283">
        <f t="shared" si="926"/>
        <v>0</v>
      </c>
      <c r="P4093" s="21">
        <f t="shared" si="918"/>
        <v>8.6517748164594233E-2</v>
      </c>
      <c r="Q4093" s="21">
        <f t="shared" si="919"/>
        <v>0.72850690893675296</v>
      </c>
      <c r="R4093">
        <f t="shared" si="920"/>
        <v>0.9421089825381942</v>
      </c>
      <c r="S4093" s="296">
        <f t="shared" si="927"/>
        <v>5.9379977237238313E-2</v>
      </c>
      <c r="T4093" s="283">
        <f t="shared" si="928"/>
        <v>5.9379977237238313E-2</v>
      </c>
    </row>
    <row r="4094" spans="1:20" x14ac:dyDescent="0.25">
      <c r="A4094" s="286">
        <v>43271</v>
      </c>
      <c r="B4094" s="1">
        <f t="shared" si="921"/>
        <v>3</v>
      </c>
      <c r="C4094" s="285">
        <v>12</v>
      </c>
      <c r="D4094" t="s">
        <v>716</v>
      </c>
      <c r="F4094" s="16">
        <v>72</v>
      </c>
      <c r="G4094" t="str">
        <f t="shared" si="915"/>
        <v>Cooling</v>
      </c>
      <c r="H4094" s="283">
        <f>IF(G4094="heating",F4094*Assumptions!M$4+Assumptions!M$7,0)</f>
        <v>0</v>
      </c>
      <c r="I4094" s="15">
        <f t="shared" si="916"/>
        <v>0.91648403420261149</v>
      </c>
      <c r="J4094" s="15">
        <f t="shared" si="917"/>
        <v>1.0263036171733995</v>
      </c>
      <c r="K4094" s="283">
        <f t="shared" si="922"/>
        <v>0</v>
      </c>
      <c r="L4094" s="283" t="e">
        <f t="shared" si="923"/>
        <v>#N/A</v>
      </c>
      <c r="M4094" s="283">
        <f t="shared" si="924"/>
        <v>0</v>
      </c>
      <c r="N4094" s="283" t="e">
        <f t="shared" si="925"/>
        <v>#N/A</v>
      </c>
      <c r="O4094" s="283">
        <f t="shared" si="926"/>
        <v>0</v>
      </c>
      <c r="P4094" s="21">
        <f t="shared" si="918"/>
        <v>4.6445607559525648E-2</v>
      </c>
      <c r="Q4094" s="21">
        <f t="shared" si="919"/>
        <v>0.75910815787401487</v>
      </c>
      <c r="R4094">
        <f t="shared" si="920"/>
        <v>0.9421089825381942</v>
      </c>
      <c r="S4094" s="296">
        <f t="shared" si="927"/>
        <v>3.3216162122752454E-2</v>
      </c>
      <c r="T4094" s="283">
        <f t="shared" si="928"/>
        <v>3.3216162122752454E-2</v>
      </c>
    </row>
    <row r="4095" spans="1:20" x14ac:dyDescent="0.25">
      <c r="A4095" s="286">
        <v>43271</v>
      </c>
      <c r="B4095" s="1">
        <f t="shared" si="921"/>
        <v>3</v>
      </c>
      <c r="C4095" s="285">
        <v>13</v>
      </c>
      <c r="D4095" t="s">
        <v>716</v>
      </c>
      <c r="E4095" t="s">
        <v>704</v>
      </c>
      <c r="F4095" s="16">
        <v>82</v>
      </c>
      <c r="G4095" t="str">
        <f t="shared" si="915"/>
        <v>Cooling</v>
      </c>
      <c r="H4095" s="283">
        <f>IF(G4095="heating",F4095*Assumptions!M$4+Assumptions!M$7,0)</f>
        <v>0</v>
      </c>
      <c r="I4095" s="15">
        <f t="shared" si="916"/>
        <v>0.90040206880052787</v>
      </c>
      <c r="J4095" s="15">
        <f t="shared" si="917"/>
        <v>1.0263036171733995</v>
      </c>
      <c r="K4095" s="283">
        <f t="shared" si="922"/>
        <v>0</v>
      </c>
      <c r="L4095" s="283" t="e">
        <f t="shared" si="923"/>
        <v>#N/A</v>
      </c>
      <c r="M4095" s="283">
        <f t="shared" si="924"/>
        <v>0</v>
      </c>
      <c r="N4095" s="283" t="e">
        <f t="shared" si="925"/>
        <v>#N/A</v>
      </c>
      <c r="O4095" s="283">
        <f t="shared" si="926"/>
        <v>0</v>
      </c>
      <c r="P4095" s="21">
        <f t="shared" si="918"/>
        <v>0.1130384156172477</v>
      </c>
      <c r="Q4095" s="21">
        <f t="shared" si="919"/>
        <v>0.79115902007799765</v>
      </c>
      <c r="R4095">
        <f t="shared" si="920"/>
        <v>0.9421089825381942</v>
      </c>
      <c r="S4095" s="296">
        <f t="shared" si="927"/>
        <v>8.4254089584157463E-2</v>
      </c>
      <c r="T4095" s="283">
        <f t="shared" si="928"/>
        <v>8.4254089584157463E-2</v>
      </c>
    </row>
    <row r="4096" spans="1:20" x14ac:dyDescent="0.25">
      <c r="A4096" s="286">
        <v>43271</v>
      </c>
      <c r="B4096" s="1">
        <f t="shared" si="921"/>
        <v>3</v>
      </c>
      <c r="C4096" s="285">
        <v>14</v>
      </c>
      <c r="D4096" t="s">
        <v>716</v>
      </c>
      <c r="E4096" t="s">
        <v>704</v>
      </c>
      <c r="F4096" s="16">
        <v>82</v>
      </c>
      <c r="G4096" t="str">
        <f t="shared" si="915"/>
        <v>Cooling</v>
      </c>
      <c r="H4096" s="283">
        <f>IF(G4096="heating",F4096*Assumptions!M$4+Assumptions!M$7,0)</f>
        <v>0</v>
      </c>
      <c r="I4096" s="15">
        <f t="shared" si="916"/>
        <v>0.86032894500746537</v>
      </c>
      <c r="J4096" s="15">
        <f t="shared" si="917"/>
        <v>1.0263036171733995</v>
      </c>
      <c r="K4096" s="283">
        <f t="shared" si="922"/>
        <v>0</v>
      </c>
      <c r="L4096" s="283" t="e">
        <f t="shared" si="923"/>
        <v>#N/A</v>
      </c>
      <c r="M4096" s="283">
        <f t="shared" si="924"/>
        <v>0</v>
      </c>
      <c r="N4096" s="283" t="e">
        <f t="shared" si="925"/>
        <v>#N/A</v>
      </c>
      <c r="O4096" s="283">
        <f t="shared" si="926"/>
        <v>0</v>
      </c>
      <c r="P4096" s="21">
        <f t="shared" si="918"/>
        <v>0.1130384156172477</v>
      </c>
      <c r="Q4096" s="21">
        <f t="shared" si="919"/>
        <v>0.84355555031342389</v>
      </c>
      <c r="R4096">
        <f t="shared" si="920"/>
        <v>0.9421089825381942</v>
      </c>
      <c r="S4096" s="296">
        <f t="shared" si="927"/>
        <v>8.9834032225675209E-2</v>
      </c>
      <c r="T4096" s="283">
        <f t="shared" si="928"/>
        <v>8.9834032225675209E-2</v>
      </c>
    </row>
    <row r="4097" spans="1:20" x14ac:dyDescent="0.25">
      <c r="A4097" s="286">
        <v>43271</v>
      </c>
      <c r="B4097" s="1">
        <f t="shared" si="921"/>
        <v>3</v>
      </c>
      <c r="C4097" s="285">
        <v>15</v>
      </c>
      <c r="D4097" t="s">
        <v>716</v>
      </c>
      <c r="E4097" t="s">
        <v>704</v>
      </c>
      <c r="F4097" s="16">
        <v>75</v>
      </c>
      <c r="G4097" t="str">
        <f t="shared" si="915"/>
        <v>Cooling</v>
      </c>
      <c r="H4097" s="283">
        <f>IF(G4097="heating",F4097*Assumptions!M$4+Assumptions!M$7,0)</f>
        <v>0</v>
      </c>
      <c r="I4097" s="15">
        <f t="shared" si="916"/>
        <v>0.85754515037175039</v>
      </c>
      <c r="J4097" s="15">
        <f t="shared" si="917"/>
        <v>1.0263036171733995</v>
      </c>
      <c r="K4097" s="283">
        <f t="shared" si="922"/>
        <v>0</v>
      </c>
      <c r="L4097" s="283" t="e">
        <f t="shared" si="923"/>
        <v>#N/A</v>
      </c>
      <c r="M4097" s="283">
        <f t="shared" si="924"/>
        <v>0</v>
      </c>
      <c r="N4097" s="283" t="e">
        <f t="shared" si="925"/>
        <v>#N/A</v>
      </c>
      <c r="O4097" s="283">
        <f t="shared" si="926"/>
        <v>0</v>
      </c>
      <c r="P4097" s="21">
        <f t="shared" si="918"/>
        <v>5.9880624941505811E-2</v>
      </c>
      <c r="Q4097" s="21">
        <f t="shared" si="919"/>
        <v>0.96592607327566882</v>
      </c>
      <c r="R4097">
        <f t="shared" si="920"/>
        <v>0.9421089825381942</v>
      </c>
      <c r="S4097" s="296">
        <f t="shared" si="927"/>
        <v>5.4491825591977766E-2</v>
      </c>
      <c r="T4097" s="283">
        <f t="shared" si="928"/>
        <v>5.4491825591977766E-2</v>
      </c>
    </row>
    <row r="4098" spans="1:20" x14ac:dyDescent="0.25">
      <c r="A4098" s="286">
        <v>43271</v>
      </c>
      <c r="B4098" s="1">
        <f t="shared" si="921"/>
        <v>3</v>
      </c>
      <c r="C4098" s="285">
        <v>16</v>
      </c>
      <c r="D4098" t="s">
        <v>716</v>
      </c>
      <c r="E4098" t="s">
        <v>704</v>
      </c>
      <c r="F4098" s="16">
        <v>79</v>
      </c>
      <c r="G4098" t="str">
        <f t="shared" ref="G4098:G4161" si="929">VLOOKUP(A4098,U$2:W$366,3,FALSE)</f>
        <v>Cooling</v>
      </c>
      <c r="H4098" s="283">
        <f>IF(G4098="heating",F4098*Assumptions!M$4+Assumptions!M$7,0)</f>
        <v>0</v>
      </c>
      <c r="I4098" s="15">
        <f t="shared" ref="I4098:I4161" si="930">VLOOKUP(C4098,AO$2:AQ$25,3,FALSE)</f>
        <v>0.88344815438260227</v>
      </c>
      <c r="J4098" s="15">
        <f t="shared" ref="J4098:J4161" si="931">VLOOKUP(B4098,AS$4:AU$10,3,FALSE)</f>
        <v>1.0263036171733995</v>
      </c>
      <c r="K4098" s="283">
        <f t="shared" si="922"/>
        <v>0</v>
      </c>
      <c r="L4098" s="283" t="e">
        <f t="shared" si="923"/>
        <v>#N/A</v>
      </c>
      <c r="M4098" s="283">
        <f t="shared" si="924"/>
        <v>0</v>
      </c>
      <c r="N4098" s="283" t="e">
        <f t="shared" si="925"/>
        <v>#N/A</v>
      </c>
      <c r="O4098" s="283">
        <f t="shared" si="926"/>
        <v>0</v>
      </c>
      <c r="P4098" s="21">
        <f t="shared" ref="P4098:P4161" si="932">IF(G4098="cooling",IF(F4098&lt;61,0.025,(F4098^2*AX$25+F4098*AY$25+AZ$25)),0)</f>
        <v>8.6517748164594233E-2</v>
      </c>
      <c r="Q4098" s="21">
        <f t="shared" ref="Q4098:Q4161" si="933">VLOOKUP(C4098,BB$2:BC$25,2,FALSE)</f>
        <v>1.1649354943302594</v>
      </c>
      <c r="R4098">
        <f t="shared" ref="R4098:R4161" si="934">VLOOKUP(B4098,AS$4:AV$10,4,FALSE)</f>
        <v>0.9421089825381942</v>
      </c>
      <c r="S4098" s="296">
        <f t="shared" si="927"/>
        <v>9.4952899262328416E-2</v>
      </c>
      <c r="T4098" s="283">
        <f t="shared" si="928"/>
        <v>9.4952899262328416E-2</v>
      </c>
    </row>
    <row r="4099" spans="1:20" x14ac:dyDescent="0.25">
      <c r="A4099" s="286">
        <v>43271</v>
      </c>
      <c r="B4099" s="1">
        <f t="shared" ref="B4099:B4162" si="935">WEEKDAY(A4099,2)</f>
        <v>3</v>
      </c>
      <c r="C4099" s="285">
        <v>17</v>
      </c>
      <c r="D4099" t="s">
        <v>716</v>
      </c>
      <c r="F4099" s="16">
        <v>79</v>
      </c>
      <c r="G4099" t="str">
        <f t="shared" si="929"/>
        <v>Cooling</v>
      </c>
      <c r="H4099" s="283">
        <f>IF(G4099="heating",F4099*Assumptions!M$4+Assumptions!M$7,0)</f>
        <v>0</v>
      </c>
      <c r="I4099" s="15">
        <f t="shared" si="930"/>
        <v>0.94025748850374469</v>
      </c>
      <c r="J4099" s="15">
        <f t="shared" si="931"/>
        <v>1.0263036171733995</v>
      </c>
      <c r="K4099" s="283">
        <f t="shared" ref="K4099:K4162" si="936">H4099*I4099*J4099</f>
        <v>0</v>
      </c>
      <c r="L4099" s="283" t="e">
        <f t="shared" ref="L4099:L4162" si="937">VLOOKUP(F4099,BL$2:BN$92,2,FALSE)</f>
        <v>#N/A</v>
      </c>
      <c r="M4099" s="283">
        <f t="shared" ref="M4099:M4162" si="938">IF(G4099="heating",K4099*(L4099*3.412),0)</f>
        <v>0</v>
      </c>
      <c r="N4099" s="283" t="e">
        <f t="shared" ref="N4099:N4162" si="939">VLOOKUP(F4099,BL$2:BN$92,3,FALSE)</f>
        <v>#N/A</v>
      </c>
      <c r="O4099" s="283">
        <f t="shared" ref="O4099:O4162" si="940">IF(F4099&lt;=61,IF(G4099="heating",IF(F4099&gt;=5,K4099*L4099/N4099,0),0),0)</f>
        <v>0</v>
      </c>
      <c r="P4099" s="21">
        <f t="shared" si="932"/>
        <v>8.6517748164594233E-2</v>
      </c>
      <c r="Q4099" s="21">
        <f t="shared" si="933"/>
        <v>1.3521540118753073</v>
      </c>
      <c r="R4099">
        <f t="shared" si="934"/>
        <v>0.9421089825381942</v>
      </c>
      <c r="S4099" s="296">
        <f t="shared" ref="S4099:S4162" si="941">P4099*Q4099*R4099</f>
        <v>0.11021292106011701</v>
      </c>
      <c r="T4099" s="283">
        <f t="shared" ref="T4099:T4162" si="942">K4099+S4099</f>
        <v>0.11021292106011701</v>
      </c>
    </row>
    <row r="4100" spans="1:20" x14ac:dyDescent="0.25">
      <c r="A4100" s="286">
        <v>43271</v>
      </c>
      <c r="B4100" s="1">
        <f t="shared" si="935"/>
        <v>3</v>
      </c>
      <c r="C4100" s="285">
        <v>18</v>
      </c>
      <c r="D4100" t="s">
        <v>716</v>
      </c>
      <c r="F4100" s="16">
        <v>79</v>
      </c>
      <c r="G4100" t="str">
        <f t="shared" si="929"/>
        <v>Cooling</v>
      </c>
      <c r="H4100" s="283">
        <f>IF(G4100="heating",F4100*Assumptions!M$4+Assumptions!M$7,0)</f>
        <v>0</v>
      </c>
      <c r="I4100" s="15">
        <f t="shared" si="930"/>
        <v>0.98182363790757687</v>
      </c>
      <c r="J4100" s="15">
        <f t="shared" si="931"/>
        <v>1.0263036171733995</v>
      </c>
      <c r="K4100" s="283">
        <f t="shared" si="936"/>
        <v>0</v>
      </c>
      <c r="L4100" s="283" t="e">
        <f t="shared" si="937"/>
        <v>#N/A</v>
      </c>
      <c r="M4100" s="283">
        <f t="shared" si="938"/>
        <v>0</v>
      </c>
      <c r="N4100" s="283" t="e">
        <f t="shared" si="939"/>
        <v>#N/A</v>
      </c>
      <c r="O4100" s="283">
        <f t="shared" si="940"/>
        <v>0</v>
      </c>
      <c r="P4100" s="21">
        <f t="shared" si="932"/>
        <v>8.6517748164594233E-2</v>
      </c>
      <c r="Q4100" s="21">
        <f t="shared" si="933"/>
        <v>1.5598916921549892</v>
      </c>
      <c r="R4100">
        <f t="shared" si="934"/>
        <v>0.9421089825381942</v>
      </c>
      <c r="S4100" s="296">
        <f t="shared" si="941"/>
        <v>0.12714544232381739</v>
      </c>
      <c r="T4100" s="283">
        <f t="shared" si="942"/>
        <v>0.12714544232381739</v>
      </c>
    </row>
    <row r="4101" spans="1:20" x14ac:dyDescent="0.25">
      <c r="A4101" s="286">
        <v>43271</v>
      </c>
      <c r="B4101" s="1">
        <f t="shared" si="935"/>
        <v>3</v>
      </c>
      <c r="C4101" s="285">
        <v>19</v>
      </c>
      <c r="D4101" t="s">
        <v>716</v>
      </c>
      <c r="F4101" s="16">
        <v>75</v>
      </c>
      <c r="G4101" t="str">
        <f t="shared" si="929"/>
        <v>Cooling</v>
      </c>
      <c r="H4101" s="283">
        <f>IF(G4101="heating",F4101*Assumptions!M$4+Assumptions!M$7,0)</f>
        <v>0</v>
      </c>
      <c r="I4101" s="15">
        <f t="shared" si="930"/>
        <v>0.98418842963438757</v>
      </c>
      <c r="J4101" s="15">
        <f t="shared" si="931"/>
        <v>1.0263036171733995</v>
      </c>
      <c r="K4101" s="283">
        <f t="shared" si="936"/>
        <v>0</v>
      </c>
      <c r="L4101" s="283" t="e">
        <f t="shared" si="937"/>
        <v>#N/A</v>
      </c>
      <c r="M4101" s="283">
        <f t="shared" si="938"/>
        <v>0</v>
      </c>
      <c r="N4101" s="283" t="e">
        <f t="shared" si="939"/>
        <v>#N/A</v>
      </c>
      <c r="O4101" s="283">
        <f t="shared" si="940"/>
        <v>0</v>
      </c>
      <c r="P4101" s="21">
        <f t="shared" si="932"/>
        <v>5.9880624941505811E-2</v>
      </c>
      <c r="Q4101" s="21">
        <f t="shared" si="933"/>
        <v>1.6764212681468484</v>
      </c>
      <c r="R4101">
        <f t="shared" si="934"/>
        <v>0.9421089825381942</v>
      </c>
      <c r="S4101" s="296">
        <f t="shared" si="941"/>
        <v>9.4573754544949762E-2</v>
      </c>
      <c r="T4101" s="283">
        <f t="shared" si="942"/>
        <v>9.4573754544949762E-2</v>
      </c>
    </row>
    <row r="4102" spans="1:20" x14ac:dyDescent="0.25">
      <c r="A4102" s="286">
        <v>43271</v>
      </c>
      <c r="B4102" s="1">
        <f t="shared" si="935"/>
        <v>3</v>
      </c>
      <c r="C4102" s="285">
        <v>20</v>
      </c>
      <c r="D4102" t="s">
        <v>716</v>
      </c>
      <c r="F4102" s="16">
        <v>68</v>
      </c>
      <c r="G4102" t="str">
        <f t="shared" si="929"/>
        <v>Cooling</v>
      </c>
      <c r="H4102" s="283">
        <f>IF(G4102="heating",F4102*Assumptions!M$4+Assumptions!M$7,0)</f>
        <v>0</v>
      </c>
      <c r="I4102" s="15">
        <f t="shared" si="930"/>
        <v>0.97071962311712034</v>
      </c>
      <c r="J4102" s="15">
        <f t="shared" si="931"/>
        <v>1.0263036171733995</v>
      </c>
      <c r="K4102" s="283">
        <f t="shared" si="936"/>
        <v>0</v>
      </c>
      <c r="L4102" s="283">
        <f t="shared" si="937"/>
        <v>4.3818232651749627</v>
      </c>
      <c r="M4102" s="283">
        <f t="shared" si="938"/>
        <v>0</v>
      </c>
      <c r="N4102" s="283">
        <f t="shared" si="939"/>
        <v>4.3585758300027857</v>
      </c>
      <c r="O4102" s="283">
        <f t="shared" si="940"/>
        <v>0</v>
      </c>
      <c r="P4102" s="21">
        <f t="shared" si="932"/>
        <v>3.7256017764001337E-2</v>
      </c>
      <c r="Q4102" s="21">
        <f t="shared" si="933"/>
        <v>1.52436960139122</v>
      </c>
      <c r="R4102">
        <f t="shared" si="934"/>
        <v>0.9421089825381942</v>
      </c>
      <c r="S4102" s="296">
        <f t="shared" si="941"/>
        <v>5.3504197703205032E-2</v>
      </c>
      <c r="T4102" s="283">
        <f t="shared" si="942"/>
        <v>5.3504197703205032E-2</v>
      </c>
    </row>
    <row r="4103" spans="1:20" x14ac:dyDescent="0.25">
      <c r="A4103" s="286">
        <v>43271</v>
      </c>
      <c r="B4103" s="1">
        <f t="shared" si="935"/>
        <v>3</v>
      </c>
      <c r="C4103" s="285">
        <v>21</v>
      </c>
      <c r="D4103" t="s">
        <v>716</v>
      </c>
      <c r="F4103" s="16">
        <v>66</v>
      </c>
      <c r="G4103" t="str">
        <f t="shared" si="929"/>
        <v>Cooling</v>
      </c>
      <c r="H4103" s="283">
        <f>IF(G4103="heating",F4103*Assumptions!M$4+Assumptions!M$7,0)</f>
        <v>0</v>
      </c>
      <c r="I4103" s="15">
        <f t="shared" si="930"/>
        <v>0.95751150862929935</v>
      </c>
      <c r="J4103" s="15">
        <f t="shared" si="931"/>
        <v>1.0263036171733995</v>
      </c>
      <c r="K4103" s="283">
        <f t="shared" si="936"/>
        <v>0</v>
      </c>
      <c r="L4103" s="283">
        <f t="shared" si="937"/>
        <v>4.3818232651749627</v>
      </c>
      <c r="M4103" s="283">
        <f t="shared" si="938"/>
        <v>0</v>
      </c>
      <c r="N4103" s="283">
        <f t="shared" si="939"/>
        <v>4.3585758300027857</v>
      </c>
      <c r="O4103" s="283">
        <f t="shared" si="940"/>
        <v>0</v>
      </c>
      <c r="P4103" s="21">
        <f t="shared" si="932"/>
        <v>3.6399980029288459E-2</v>
      </c>
      <c r="Q4103" s="21">
        <f t="shared" si="933"/>
        <v>1.4448604713749031</v>
      </c>
      <c r="R4103">
        <f t="shared" si="934"/>
        <v>0.9421089825381942</v>
      </c>
      <c r="S4103" s="296">
        <f t="shared" si="941"/>
        <v>4.9548236256465976E-2</v>
      </c>
      <c r="T4103" s="283">
        <f t="shared" si="942"/>
        <v>4.9548236256465976E-2</v>
      </c>
    </row>
    <row r="4104" spans="1:20" x14ac:dyDescent="0.25">
      <c r="A4104" s="286">
        <v>43271</v>
      </c>
      <c r="B4104" s="1">
        <f t="shared" si="935"/>
        <v>3</v>
      </c>
      <c r="C4104" s="285">
        <v>22</v>
      </c>
      <c r="D4104" t="s">
        <v>716</v>
      </c>
      <c r="F4104" s="16">
        <v>64</v>
      </c>
      <c r="G4104" t="str">
        <f t="shared" si="929"/>
        <v>Cooling</v>
      </c>
      <c r="H4104" s="283">
        <f>IF(G4104="heating",F4104*Assumptions!M$4+Assumptions!M$7,0)</f>
        <v>0</v>
      </c>
      <c r="I4104" s="15">
        <f t="shared" si="930"/>
        <v>0.9426530227543114</v>
      </c>
      <c r="J4104" s="15">
        <f t="shared" si="931"/>
        <v>1.0263036171733995</v>
      </c>
      <c r="K4104" s="283">
        <f t="shared" si="936"/>
        <v>0</v>
      </c>
      <c r="L4104" s="283">
        <f t="shared" si="937"/>
        <v>4.3818232651749627</v>
      </c>
      <c r="M4104" s="283">
        <f t="shared" si="938"/>
        <v>0</v>
      </c>
      <c r="N4104" s="283">
        <f t="shared" si="939"/>
        <v>4.3585758300027857</v>
      </c>
      <c r="O4104" s="283">
        <f t="shared" si="940"/>
        <v>0</v>
      </c>
      <c r="P4104" s="21">
        <f t="shared" si="932"/>
        <v>3.8036447069942136E-2</v>
      </c>
      <c r="Q4104" s="21">
        <f t="shared" si="933"/>
        <v>1.2427137171080138</v>
      </c>
      <c r="R4104">
        <f t="shared" si="934"/>
        <v>0.9421089825381942</v>
      </c>
      <c r="S4104" s="296">
        <f t="shared" si="941"/>
        <v>4.4531997913276777E-2</v>
      </c>
      <c r="T4104" s="283">
        <f t="shared" si="942"/>
        <v>4.4531997913276777E-2</v>
      </c>
    </row>
    <row r="4105" spans="1:20" x14ac:dyDescent="0.25">
      <c r="A4105" s="286">
        <v>43271</v>
      </c>
      <c r="B4105" s="1">
        <f t="shared" si="935"/>
        <v>3</v>
      </c>
      <c r="C4105" s="285">
        <v>23</v>
      </c>
      <c r="D4105" t="s">
        <v>715</v>
      </c>
      <c r="F4105" s="16">
        <v>64</v>
      </c>
      <c r="G4105" t="str">
        <f t="shared" si="929"/>
        <v>Cooling</v>
      </c>
      <c r="H4105" s="283">
        <f>IF(G4105="heating",F4105*Assumptions!M$4+Assumptions!M$7,0)</f>
        <v>0</v>
      </c>
      <c r="I4105" s="15">
        <f t="shared" si="930"/>
        <v>0.94450710149963013</v>
      </c>
      <c r="J4105" s="15">
        <f t="shared" si="931"/>
        <v>1.0263036171733995</v>
      </c>
      <c r="K4105" s="283">
        <f t="shared" si="936"/>
        <v>0</v>
      </c>
      <c r="L4105" s="283">
        <f t="shared" si="937"/>
        <v>4.3818232651749627</v>
      </c>
      <c r="M4105" s="283">
        <f t="shared" si="938"/>
        <v>0</v>
      </c>
      <c r="N4105" s="283">
        <f t="shared" si="939"/>
        <v>4.3585758300027857</v>
      </c>
      <c r="O4105" s="283">
        <f t="shared" si="940"/>
        <v>0</v>
      </c>
      <c r="P4105" s="21">
        <f t="shared" si="932"/>
        <v>3.8036447069942136E-2</v>
      </c>
      <c r="Q4105" s="21">
        <f t="shared" si="933"/>
        <v>1.0297519246597011</v>
      </c>
      <c r="R4105">
        <f t="shared" si="934"/>
        <v>0.9421089825381942</v>
      </c>
      <c r="S4105" s="296">
        <f t="shared" si="941"/>
        <v>3.6900623151448472E-2</v>
      </c>
      <c r="T4105" s="283">
        <f t="shared" si="942"/>
        <v>3.6900623151448472E-2</v>
      </c>
    </row>
    <row r="4106" spans="1:20" x14ac:dyDescent="0.25">
      <c r="A4106" s="286">
        <v>43272</v>
      </c>
      <c r="B4106" s="1">
        <f t="shared" si="935"/>
        <v>4</v>
      </c>
      <c r="C4106" s="285">
        <v>0</v>
      </c>
      <c r="D4106" t="s">
        <v>715</v>
      </c>
      <c r="F4106" s="16">
        <v>64</v>
      </c>
      <c r="G4106" t="str">
        <f t="shared" si="929"/>
        <v>Cooling</v>
      </c>
      <c r="H4106" s="283">
        <f>IF(G4106="heating",F4106*Assumptions!M$4+Assumptions!M$7,0)</f>
        <v>0</v>
      </c>
      <c r="I4106" s="15">
        <f t="shared" si="930"/>
        <v>0.97481507806017154</v>
      </c>
      <c r="J4106" s="15">
        <f t="shared" si="931"/>
        <v>1.0020455199443592</v>
      </c>
      <c r="K4106" s="283">
        <f t="shared" si="936"/>
        <v>0</v>
      </c>
      <c r="L4106" s="283">
        <f t="shared" si="937"/>
        <v>4.3818232651749627</v>
      </c>
      <c r="M4106" s="283">
        <f t="shared" si="938"/>
        <v>0</v>
      </c>
      <c r="N4106" s="283">
        <f t="shared" si="939"/>
        <v>4.3585758300027857</v>
      </c>
      <c r="O4106" s="283">
        <f t="shared" si="940"/>
        <v>0</v>
      </c>
      <c r="P4106" s="21">
        <f t="shared" si="932"/>
        <v>3.8036447069942136E-2</v>
      </c>
      <c r="Q4106" s="21">
        <f t="shared" si="933"/>
        <v>0.90668853391740301</v>
      </c>
      <c r="R4106">
        <f t="shared" si="934"/>
        <v>1.0705685074825908</v>
      </c>
      <c r="S4106" s="296">
        <f t="shared" si="941"/>
        <v>3.6920921396504547E-2</v>
      </c>
      <c r="T4106" s="283">
        <f t="shared" si="942"/>
        <v>3.6920921396504547E-2</v>
      </c>
    </row>
    <row r="4107" spans="1:20" x14ac:dyDescent="0.25">
      <c r="A4107" s="286">
        <v>43272</v>
      </c>
      <c r="B4107" s="1">
        <f t="shared" si="935"/>
        <v>4</v>
      </c>
      <c r="C4107" s="285">
        <v>1</v>
      </c>
      <c r="D4107" t="s">
        <v>715</v>
      </c>
      <c r="F4107" s="16">
        <v>63</v>
      </c>
      <c r="G4107" t="str">
        <f t="shared" si="929"/>
        <v>Cooling</v>
      </c>
      <c r="H4107" s="283">
        <f>IF(G4107="heating",F4107*Assumptions!M$4+Assumptions!M$7,0)</f>
        <v>0</v>
      </c>
      <c r="I4107" s="15">
        <f t="shared" si="930"/>
        <v>1.012242869806885</v>
      </c>
      <c r="J4107" s="15">
        <f t="shared" si="931"/>
        <v>1.0020455199443592</v>
      </c>
      <c r="K4107" s="283">
        <f t="shared" si="936"/>
        <v>0</v>
      </c>
      <c r="L4107" s="283">
        <f t="shared" si="937"/>
        <v>4.3818232651749627</v>
      </c>
      <c r="M4107" s="283">
        <f t="shared" si="938"/>
        <v>0</v>
      </c>
      <c r="N4107" s="283">
        <f t="shared" si="939"/>
        <v>4.3585758300027857</v>
      </c>
      <c r="O4107" s="283">
        <f t="shared" si="940"/>
        <v>0</v>
      </c>
      <c r="P4107" s="21">
        <f t="shared" si="932"/>
        <v>3.9789369881031433E-2</v>
      </c>
      <c r="Q4107" s="21">
        <f t="shared" si="933"/>
        <v>0.81803459285312596</v>
      </c>
      <c r="R4107">
        <f t="shared" si="934"/>
        <v>1.0705685074825908</v>
      </c>
      <c r="S4107" s="296">
        <f t="shared" si="941"/>
        <v>3.4846021055942381E-2</v>
      </c>
      <c r="T4107" s="283">
        <f t="shared" si="942"/>
        <v>3.4846021055942381E-2</v>
      </c>
    </row>
    <row r="4108" spans="1:20" x14ac:dyDescent="0.25">
      <c r="A4108" s="286">
        <v>43272</v>
      </c>
      <c r="B4108" s="1">
        <f t="shared" si="935"/>
        <v>4</v>
      </c>
      <c r="C4108" s="285">
        <v>2</v>
      </c>
      <c r="D4108" t="s">
        <v>715</v>
      </c>
      <c r="F4108" s="16">
        <v>63</v>
      </c>
      <c r="G4108" t="str">
        <f t="shared" si="929"/>
        <v>Cooling</v>
      </c>
      <c r="H4108" s="283">
        <f>IF(G4108="heating",F4108*Assumptions!M$4+Assumptions!M$7,0)</f>
        <v>0</v>
      </c>
      <c r="I4108" s="15">
        <f t="shared" si="930"/>
        <v>1.0509704703585963</v>
      </c>
      <c r="J4108" s="15">
        <f t="shared" si="931"/>
        <v>1.0020455199443592</v>
      </c>
      <c r="K4108" s="283">
        <f t="shared" si="936"/>
        <v>0</v>
      </c>
      <c r="L4108" s="283">
        <f t="shared" si="937"/>
        <v>4.3818232651749627</v>
      </c>
      <c r="M4108" s="283">
        <f t="shared" si="938"/>
        <v>0</v>
      </c>
      <c r="N4108" s="283">
        <f t="shared" si="939"/>
        <v>4.3585758300027857</v>
      </c>
      <c r="O4108" s="283">
        <f t="shared" si="940"/>
        <v>0</v>
      </c>
      <c r="P4108" s="21">
        <f t="shared" si="932"/>
        <v>3.9789369881031433E-2</v>
      </c>
      <c r="Q4108" s="21">
        <f t="shared" si="933"/>
        <v>0.74507607494346417</v>
      </c>
      <c r="R4108">
        <f t="shared" si="934"/>
        <v>1.0705685074825908</v>
      </c>
      <c r="S4108" s="296">
        <f t="shared" si="941"/>
        <v>3.1738189096876458E-2</v>
      </c>
      <c r="T4108" s="283">
        <f t="shared" si="942"/>
        <v>3.1738189096876458E-2</v>
      </c>
    </row>
    <row r="4109" spans="1:20" x14ac:dyDescent="0.25">
      <c r="A4109" s="286">
        <v>43272</v>
      </c>
      <c r="B4109" s="1">
        <f t="shared" si="935"/>
        <v>4</v>
      </c>
      <c r="C4109" s="285">
        <v>3</v>
      </c>
      <c r="D4109" t="s">
        <v>715</v>
      </c>
      <c r="F4109" s="16">
        <v>63</v>
      </c>
      <c r="G4109" t="str">
        <f t="shared" si="929"/>
        <v>Cooling</v>
      </c>
      <c r="H4109" s="283">
        <f>IF(G4109="heating",F4109*Assumptions!M$4+Assumptions!M$7,0)</f>
        <v>0</v>
      </c>
      <c r="I4109" s="15">
        <f t="shared" si="930"/>
        <v>1.0924036124451033</v>
      </c>
      <c r="J4109" s="15">
        <f t="shared" si="931"/>
        <v>1.0020455199443592</v>
      </c>
      <c r="K4109" s="283">
        <f t="shared" si="936"/>
        <v>0</v>
      </c>
      <c r="L4109" s="283">
        <f t="shared" si="937"/>
        <v>4.3818232651749627</v>
      </c>
      <c r="M4109" s="283">
        <f t="shared" si="938"/>
        <v>0</v>
      </c>
      <c r="N4109" s="283">
        <f t="shared" si="939"/>
        <v>4.3585758300027857</v>
      </c>
      <c r="O4109" s="283">
        <f t="shared" si="940"/>
        <v>0</v>
      </c>
      <c r="P4109" s="21">
        <f t="shared" si="932"/>
        <v>3.9789369881031433E-2</v>
      </c>
      <c r="Q4109" s="21">
        <f t="shared" si="933"/>
        <v>0.69158980876382303</v>
      </c>
      <c r="R4109">
        <f t="shared" si="934"/>
        <v>1.0705685074825908</v>
      </c>
      <c r="S4109" s="296">
        <f t="shared" si="941"/>
        <v>2.945982144129964E-2</v>
      </c>
      <c r="T4109" s="283">
        <f t="shared" si="942"/>
        <v>2.945982144129964E-2</v>
      </c>
    </row>
    <row r="4110" spans="1:20" x14ac:dyDescent="0.25">
      <c r="A4110" s="286">
        <v>43272</v>
      </c>
      <c r="B4110" s="1">
        <f t="shared" si="935"/>
        <v>4</v>
      </c>
      <c r="C4110" s="285">
        <v>4</v>
      </c>
      <c r="D4110" t="s">
        <v>715</v>
      </c>
      <c r="F4110" s="16">
        <v>63</v>
      </c>
      <c r="G4110" t="str">
        <f t="shared" si="929"/>
        <v>Cooling</v>
      </c>
      <c r="H4110" s="283">
        <f>IF(G4110="heating",F4110*Assumptions!M$4+Assumptions!M$7,0)</f>
        <v>0</v>
      </c>
      <c r="I4110" s="15">
        <f t="shared" si="930"/>
        <v>1.1348296917927807</v>
      </c>
      <c r="J4110" s="15">
        <f t="shared" si="931"/>
        <v>1.0020455199443592</v>
      </c>
      <c r="K4110" s="283">
        <f t="shared" si="936"/>
        <v>0</v>
      </c>
      <c r="L4110" s="283">
        <f t="shared" si="937"/>
        <v>4.3818232651749627</v>
      </c>
      <c r="M4110" s="283">
        <f t="shared" si="938"/>
        <v>0</v>
      </c>
      <c r="N4110" s="283">
        <f t="shared" si="939"/>
        <v>4.3585758300027857</v>
      </c>
      <c r="O4110" s="283">
        <f t="shared" si="940"/>
        <v>0</v>
      </c>
      <c r="P4110" s="21">
        <f t="shared" si="932"/>
        <v>3.9789369881031433E-2</v>
      </c>
      <c r="Q4110" s="21">
        <f t="shared" si="933"/>
        <v>0.6473875548762833</v>
      </c>
      <c r="R4110">
        <f t="shared" si="934"/>
        <v>1.0705685074825908</v>
      </c>
      <c r="S4110" s="296">
        <f t="shared" si="941"/>
        <v>2.7576927144234296E-2</v>
      </c>
      <c r="T4110" s="283">
        <f t="shared" si="942"/>
        <v>2.7576927144234296E-2</v>
      </c>
    </row>
    <row r="4111" spans="1:20" x14ac:dyDescent="0.25">
      <c r="A4111" s="286">
        <v>43272</v>
      </c>
      <c r="B4111" s="1">
        <f t="shared" si="935"/>
        <v>4</v>
      </c>
      <c r="C4111" s="285">
        <v>5</v>
      </c>
      <c r="D4111" t="s">
        <v>715</v>
      </c>
      <c r="F4111" s="16">
        <v>63</v>
      </c>
      <c r="G4111" t="str">
        <f t="shared" si="929"/>
        <v>Cooling</v>
      </c>
      <c r="H4111" s="283">
        <f>IF(G4111="heating",F4111*Assumptions!M$4+Assumptions!M$7,0)</f>
        <v>0</v>
      </c>
      <c r="I4111" s="15">
        <f t="shared" si="930"/>
        <v>1.1635558681477385</v>
      </c>
      <c r="J4111" s="15">
        <f t="shared" si="931"/>
        <v>1.0020455199443592</v>
      </c>
      <c r="K4111" s="283">
        <f t="shared" si="936"/>
        <v>0</v>
      </c>
      <c r="L4111" s="283">
        <f t="shared" si="937"/>
        <v>4.3818232651749627</v>
      </c>
      <c r="M4111" s="283">
        <f t="shared" si="938"/>
        <v>0</v>
      </c>
      <c r="N4111" s="283">
        <f t="shared" si="939"/>
        <v>4.3585758300027857</v>
      </c>
      <c r="O4111" s="283">
        <f t="shared" si="940"/>
        <v>0</v>
      </c>
      <c r="P4111" s="21">
        <f t="shared" si="932"/>
        <v>3.9789369881031433E-2</v>
      </c>
      <c r="Q4111" s="21">
        <f t="shared" si="933"/>
        <v>0.72139578924615555</v>
      </c>
      <c r="R4111">
        <f t="shared" si="934"/>
        <v>1.0705685074825908</v>
      </c>
      <c r="S4111" s="296">
        <f t="shared" si="941"/>
        <v>3.072947413392953E-2</v>
      </c>
      <c r="T4111" s="283">
        <f t="shared" si="942"/>
        <v>3.072947413392953E-2</v>
      </c>
    </row>
    <row r="4112" spans="1:20" x14ac:dyDescent="0.25">
      <c r="A4112" s="286">
        <v>43272</v>
      </c>
      <c r="B4112" s="1">
        <f t="shared" si="935"/>
        <v>4</v>
      </c>
      <c r="C4112" s="285">
        <v>6</v>
      </c>
      <c r="D4112" t="s">
        <v>715</v>
      </c>
      <c r="F4112" s="16">
        <v>64</v>
      </c>
      <c r="G4112" t="str">
        <f t="shared" si="929"/>
        <v>Cooling</v>
      </c>
      <c r="H4112" s="283">
        <f>IF(G4112="heating",F4112*Assumptions!M$4+Assumptions!M$7,0)</f>
        <v>0</v>
      </c>
      <c r="I4112" s="15">
        <f t="shared" si="930"/>
        <v>1.2083911162615524</v>
      </c>
      <c r="J4112" s="15">
        <f t="shared" si="931"/>
        <v>1.0020455199443592</v>
      </c>
      <c r="K4112" s="283">
        <f t="shared" si="936"/>
        <v>0</v>
      </c>
      <c r="L4112" s="283">
        <f t="shared" si="937"/>
        <v>4.3818232651749627</v>
      </c>
      <c r="M4112" s="283">
        <f t="shared" si="938"/>
        <v>0</v>
      </c>
      <c r="N4112" s="283">
        <f t="shared" si="939"/>
        <v>4.3585758300027857</v>
      </c>
      <c r="O4112" s="283">
        <f t="shared" si="940"/>
        <v>0</v>
      </c>
      <c r="P4112" s="21">
        <f t="shared" si="932"/>
        <v>3.8036447069942136E-2</v>
      </c>
      <c r="Q4112" s="21">
        <f t="shared" si="933"/>
        <v>0.87787080972652631</v>
      </c>
      <c r="R4112">
        <f t="shared" si="934"/>
        <v>1.0705685074825908</v>
      </c>
      <c r="S4112" s="296">
        <f t="shared" si="941"/>
        <v>3.5747445732176329E-2</v>
      </c>
      <c r="T4112" s="283">
        <f t="shared" si="942"/>
        <v>3.5747445732176329E-2</v>
      </c>
    </row>
    <row r="4113" spans="1:20" x14ac:dyDescent="0.25">
      <c r="A4113" s="286">
        <v>43272</v>
      </c>
      <c r="B4113" s="1">
        <f t="shared" si="935"/>
        <v>4</v>
      </c>
      <c r="C4113" s="285">
        <v>7</v>
      </c>
      <c r="D4113" t="s">
        <v>716</v>
      </c>
      <c r="F4113" s="16">
        <v>68</v>
      </c>
      <c r="G4113" t="str">
        <f t="shared" si="929"/>
        <v>Cooling</v>
      </c>
      <c r="H4113" s="283">
        <f>IF(G4113="heating",F4113*Assumptions!M$4+Assumptions!M$7,0)</f>
        <v>0</v>
      </c>
      <c r="I4113" s="15">
        <f t="shared" si="930"/>
        <v>1.1637425769249583</v>
      </c>
      <c r="J4113" s="15">
        <f t="shared" si="931"/>
        <v>1.0020455199443592</v>
      </c>
      <c r="K4113" s="283">
        <f t="shared" si="936"/>
        <v>0</v>
      </c>
      <c r="L4113" s="283">
        <f t="shared" si="937"/>
        <v>4.3818232651749627</v>
      </c>
      <c r="M4113" s="283">
        <f t="shared" si="938"/>
        <v>0</v>
      </c>
      <c r="N4113" s="283">
        <f t="shared" si="939"/>
        <v>4.3585758300027857</v>
      </c>
      <c r="O4113" s="283">
        <f t="shared" si="940"/>
        <v>0</v>
      </c>
      <c r="P4113" s="21">
        <f t="shared" si="932"/>
        <v>3.7256017764001337E-2</v>
      </c>
      <c r="Q4113" s="21">
        <f t="shared" si="933"/>
        <v>0.97331382064367777</v>
      </c>
      <c r="R4113">
        <f t="shared" si="934"/>
        <v>1.0705685074825908</v>
      </c>
      <c r="S4113" s="296">
        <f t="shared" si="941"/>
        <v>3.8820737884200346E-2</v>
      </c>
      <c r="T4113" s="283">
        <f t="shared" si="942"/>
        <v>3.8820737884200346E-2</v>
      </c>
    </row>
    <row r="4114" spans="1:20" x14ac:dyDescent="0.25">
      <c r="A4114" s="286">
        <v>43272</v>
      </c>
      <c r="B4114" s="1">
        <f t="shared" si="935"/>
        <v>4</v>
      </c>
      <c r="C4114" s="285">
        <v>8</v>
      </c>
      <c r="D4114" t="s">
        <v>716</v>
      </c>
      <c r="F4114" s="16">
        <v>70</v>
      </c>
      <c r="G4114" t="str">
        <f t="shared" si="929"/>
        <v>Cooling</v>
      </c>
      <c r="H4114" s="283">
        <f>IF(G4114="heating",F4114*Assumptions!M$4+Assumptions!M$7,0)</f>
        <v>0</v>
      </c>
      <c r="I4114" s="15">
        <f t="shared" si="930"/>
        <v>1.094193721037565</v>
      </c>
      <c r="J4114" s="15">
        <f t="shared" si="931"/>
        <v>1.0020455199443592</v>
      </c>
      <c r="K4114" s="283">
        <f t="shared" si="936"/>
        <v>0</v>
      </c>
      <c r="L4114" s="283">
        <f t="shared" si="937"/>
        <v>4.3818232651749627</v>
      </c>
      <c r="M4114" s="283">
        <f t="shared" si="938"/>
        <v>0</v>
      </c>
      <c r="N4114" s="283">
        <f t="shared" si="939"/>
        <v>4.3585758300027857</v>
      </c>
      <c r="O4114" s="283">
        <f t="shared" si="940"/>
        <v>0</v>
      </c>
      <c r="P4114" s="21">
        <f t="shared" si="932"/>
        <v>4.0604560274080326E-2</v>
      </c>
      <c r="Q4114" s="21">
        <f t="shared" si="933"/>
        <v>0.94940007506179924</v>
      </c>
      <c r="R4114">
        <f t="shared" si="934"/>
        <v>1.0705685074825908</v>
      </c>
      <c r="S4114" s="296">
        <f t="shared" si="941"/>
        <v>4.1270386599968525E-2</v>
      </c>
      <c r="T4114" s="283">
        <f t="shared" si="942"/>
        <v>4.1270386599968525E-2</v>
      </c>
    </row>
    <row r="4115" spans="1:20" x14ac:dyDescent="0.25">
      <c r="A4115" s="286">
        <v>43272</v>
      </c>
      <c r="B4115" s="1">
        <f t="shared" si="935"/>
        <v>4</v>
      </c>
      <c r="C4115" s="285">
        <v>9</v>
      </c>
      <c r="D4115" t="s">
        <v>716</v>
      </c>
      <c r="F4115" s="16">
        <v>70</v>
      </c>
      <c r="G4115" t="str">
        <f t="shared" si="929"/>
        <v>Cooling</v>
      </c>
      <c r="H4115" s="283">
        <f>IF(G4115="heating",F4115*Assumptions!M$4+Assumptions!M$7,0)</f>
        <v>0</v>
      </c>
      <c r="I4115" s="15">
        <f t="shared" si="930"/>
        <v>1.0343009000871222</v>
      </c>
      <c r="J4115" s="15">
        <f t="shared" si="931"/>
        <v>1.0020455199443592</v>
      </c>
      <c r="K4115" s="283">
        <f t="shared" si="936"/>
        <v>0</v>
      </c>
      <c r="L4115" s="283">
        <f t="shared" si="937"/>
        <v>4.3818232651749627</v>
      </c>
      <c r="M4115" s="283">
        <f t="shared" si="938"/>
        <v>0</v>
      </c>
      <c r="N4115" s="283">
        <f t="shared" si="939"/>
        <v>4.3585758300027857</v>
      </c>
      <c r="O4115" s="283">
        <f t="shared" si="940"/>
        <v>0</v>
      </c>
      <c r="P4115" s="21">
        <f t="shared" si="932"/>
        <v>4.0604560274080326E-2</v>
      </c>
      <c r="Q4115" s="21">
        <f t="shared" si="933"/>
        <v>0.8408485371888097</v>
      </c>
      <c r="R4115">
        <f t="shared" si="934"/>
        <v>1.0705685074825908</v>
      </c>
      <c r="S4115" s="296">
        <f t="shared" si="941"/>
        <v>3.6551655211888752E-2</v>
      </c>
      <c r="T4115" s="283">
        <f t="shared" si="942"/>
        <v>3.6551655211888752E-2</v>
      </c>
    </row>
    <row r="4116" spans="1:20" x14ac:dyDescent="0.25">
      <c r="A4116" s="286">
        <v>43272</v>
      </c>
      <c r="B4116" s="1">
        <f t="shared" si="935"/>
        <v>4</v>
      </c>
      <c r="C4116" s="285">
        <v>10</v>
      </c>
      <c r="D4116" t="s">
        <v>716</v>
      </c>
      <c r="F4116" s="16">
        <v>73</v>
      </c>
      <c r="G4116" t="str">
        <f t="shared" si="929"/>
        <v>Cooling</v>
      </c>
      <c r="H4116" s="283">
        <f>IF(G4116="heating",F4116*Assumptions!M$4+Assumptions!M$7,0)</f>
        <v>0</v>
      </c>
      <c r="I4116" s="15">
        <f t="shared" si="930"/>
        <v>0.98112329028689171</v>
      </c>
      <c r="J4116" s="15">
        <f t="shared" si="931"/>
        <v>1.0020455199443592</v>
      </c>
      <c r="K4116" s="283">
        <f t="shared" si="936"/>
        <v>0</v>
      </c>
      <c r="L4116" s="283" t="e">
        <f t="shared" si="937"/>
        <v>#N/A</v>
      </c>
      <c r="M4116" s="283">
        <f t="shared" si="938"/>
        <v>0</v>
      </c>
      <c r="N4116" s="283" t="e">
        <f t="shared" si="939"/>
        <v>#N/A</v>
      </c>
      <c r="O4116" s="283">
        <f t="shared" si="940"/>
        <v>0</v>
      </c>
      <c r="P4116" s="21">
        <f t="shared" si="932"/>
        <v>5.0300820493010656E-2</v>
      </c>
      <c r="Q4116" s="21">
        <f t="shared" si="933"/>
        <v>0.74504051125983206</v>
      </c>
      <c r="R4116">
        <f t="shared" si="934"/>
        <v>1.0705685074825908</v>
      </c>
      <c r="S4116" s="296">
        <f t="shared" si="941"/>
        <v>4.012078491921961E-2</v>
      </c>
      <c r="T4116" s="283">
        <f t="shared" si="942"/>
        <v>4.012078491921961E-2</v>
      </c>
    </row>
    <row r="4117" spans="1:20" x14ac:dyDescent="0.25">
      <c r="A4117" s="286">
        <v>43272</v>
      </c>
      <c r="B4117" s="1">
        <f t="shared" si="935"/>
        <v>4</v>
      </c>
      <c r="C4117" s="285">
        <v>11</v>
      </c>
      <c r="D4117" t="s">
        <v>716</v>
      </c>
      <c r="F4117" s="16">
        <v>75</v>
      </c>
      <c r="G4117" t="str">
        <f t="shared" si="929"/>
        <v>Cooling</v>
      </c>
      <c r="H4117" s="283">
        <f>IF(G4117="heating",F4117*Assumptions!M$4+Assumptions!M$7,0)</f>
        <v>0</v>
      </c>
      <c r="I4117" s="15">
        <f t="shared" si="930"/>
        <v>0.94956163997961163</v>
      </c>
      <c r="J4117" s="15">
        <f t="shared" si="931"/>
        <v>1.0020455199443592</v>
      </c>
      <c r="K4117" s="283">
        <f t="shared" si="936"/>
        <v>0</v>
      </c>
      <c r="L4117" s="283" t="e">
        <f t="shared" si="937"/>
        <v>#N/A</v>
      </c>
      <c r="M4117" s="283">
        <f t="shared" si="938"/>
        <v>0</v>
      </c>
      <c r="N4117" s="283" t="e">
        <f t="shared" si="939"/>
        <v>#N/A</v>
      </c>
      <c r="O4117" s="283">
        <f t="shared" si="940"/>
        <v>0</v>
      </c>
      <c r="P4117" s="21">
        <f t="shared" si="932"/>
        <v>5.9880624941505811E-2</v>
      </c>
      <c r="Q4117" s="21">
        <f t="shared" si="933"/>
        <v>0.72850690893675296</v>
      </c>
      <c r="R4117">
        <f t="shared" si="934"/>
        <v>1.0705685074825908</v>
      </c>
      <c r="S4117" s="296">
        <f t="shared" si="941"/>
        <v>4.6701890667193359E-2</v>
      </c>
      <c r="T4117" s="283">
        <f t="shared" si="942"/>
        <v>4.6701890667193359E-2</v>
      </c>
    </row>
    <row r="4118" spans="1:20" x14ac:dyDescent="0.25">
      <c r="A4118" s="286">
        <v>43272</v>
      </c>
      <c r="B4118" s="1">
        <f t="shared" si="935"/>
        <v>4</v>
      </c>
      <c r="C4118" s="285">
        <v>12</v>
      </c>
      <c r="D4118" t="s">
        <v>716</v>
      </c>
      <c r="F4118" s="16">
        <v>75</v>
      </c>
      <c r="G4118" t="str">
        <f t="shared" si="929"/>
        <v>Cooling</v>
      </c>
      <c r="H4118" s="283">
        <f>IF(G4118="heating",F4118*Assumptions!M$4+Assumptions!M$7,0)</f>
        <v>0</v>
      </c>
      <c r="I4118" s="15">
        <f t="shared" si="930"/>
        <v>0.91648403420261149</v>
      </c>
      <c r="J4118" s="15">
        <f t="shared" si="931"/>
        <v>1.0020455199443592</v>
      </c>
      <c r="K4118" s="283">
        <f t="shared" si="936"/>
        <v>0</v>
      </c>
      <c r="L4118" s="283" t="e">
        <f t="shared" si="937"/>
        <v>#N/A</v>
      </c>
      <c r="M4118" s="283">
        <f t="shared" si="938"/>
        <v>0</v>
      </c>
      <c r="N4118" s="283" t="e">
        <f t="shared" si="939"/>
        <v>#N/A</v>
      </c>
      <c r="O4118" s="283">
        <f t="shared" si="940"/>
        <v>0</v>
      </c>
      <c r="P4118" s="21">
        <f t="shared" si="932"/>
        <v>5.9880624941505811E-2</v>
      </c>
      <c r="Q4118" s="21">
        <f t="shared" si="933"/>
        <v>0.75910815787401487</v>
      </c>
      <c r="R4118">
        <f t="shared" si="934"/>
        <v>1.0705685074825908</v>
      </c>
      <c r="S4118" s="296">
        <f t="shared" si="941"/>
        <v>4.8663623856839262E-2</v>
      </c>
      <c r="T4118" s="283">
        <f t="shared" si="942"/>
        <v>4.8663623856839262E-2</v>
      </c>
    </row>
    <row r="4119" spans="1:20" x14ac:dyDescent="0.25">
      <c r="A4119" s="286">
        <v>43272</v>
      </c>
      <c r="B4119" s="1">
        <f t="shared" si="935"/>
        <v>4</v>
      </c>
      <c r="C4119" s="285">
        <v>13</v>
      </c>
      <c r="D4119" t="s">
        <v>716</v>
      </c>
      <c r="E4119" t="s">
        <v>704</v>
      </c>
      <c r="F4119" s="16">
        <v>77</v>
      </c>
      <c r="G4119" t="str">
        <f t="shared" si="929"/>
        <v>Cooling</v>
      </c>
      <c r="H4119" s="283">
        <f>IF(G4119="heating",F4119*Assumptions!M$4+Assumptions!M$7,0)</f>
        <v>0</v>
      </c>
      <c r="I4119" s="15">
        <f t="shared" si="930"/>
        <v>0.90040206880052787</v>
      </c>
      <c r="J4119" s="15">
        <f t="shared" si="931"/>
        <v>1.0020455199443592</v>
      </c>
      <c r="K4119" s="283">
        <f t="shared" si="936"/>
        <v>0</v>
      </c>
      <c r="L4119" s="283" t="e">
        <f t="shared" si="937"/>
        <v>#N/A</v>
      </c>
      <c r="M4119" s="283">
        <f t="shared" si="938"/>
        <v>0</v>
      </c>
      <c r="N4119" s="283" t="e">
        <f t="shared" si="939"/>
        <v>#N/A</v>
      </c>
      <c r="O4119" s="283">
        <f t="shared" si="940"/>
        <v>0</v>
      </c>
      <c r="P4119" s="21">
        <f t="shared" si="932"/>
        <v>7.1952934165366855E-2</v>
      </c>
      <c r="Q4119" s="21">
        <f t="shared" si="933"/>
        <v>0.79115902007799765</v>
      </c>
      <c r="R4119">
        <f t="shared" si="934"/>
        <v>1.0705685074825908</v>
      </c>
      <c r="S4119" s="296">
        <f t="shared" si="941"/>
        <v>6.0943410766010155E-2</v>
      </c>
      <c r="T4119" s="283">
        <f t="shared" si="942"/>
        <v>6.0943410766010155E-2</v>
      </c>
    </row>
    <row r="4120" spans="1:20" x14ac:dyDescent="0.25">
      <c r="A4120" s="286">
        <v>43272</v>
      </c>
      <c r="B4120" s="1">
        <f t="shared" si="935"/>
        <v>4</v>
      </c>
      <c r="C4120" s="285">
        <v>14</v>
      </c>
      <c r="D4120" t="s">
        <v>716</v>
      </c>
      <c r="E4120" t="s">
        <v>704</v>
      </c>
      <c r="F4120" s="16">
        <v>79</v>
      </c>
      <c r="G4120" t="str">
        <f t="shared" si="929"/>
        <v>Cooling</v>
      </c>
      <c r="H4120" s="283">
        <f>IF(G4120="heating",F4120*Assumptions!M$4+Assumptions!M$7,0)</f>
        <v>0</v>
      </c>
      <c r="I4120" s="15">
        <f t="shared" si="930"/>
        <v>0.86032894500746537</v>
      </c>
      <c r="J4120" s="15">
        <f t="shared" si="931"/>
        <v>1.0020455199443592</v>
      </c>
      <c r="K4120" s="283">
        <f t="shared" si="936"/>
        <v>0</v>
      </c>
      <c r="L4120" s="283" t="e">
        <f t="shared" si="937"/>
        <v>#N/A</v>
      </c>
      <c r="M4120" s="283">
        <f t="shared" si="938"/>
        <v>0</v>
      </c>
      <c r="N4120" s="283" t="e">
        <f t="shared" si="939"/>
        <v>#N/A</v>
      </c>
      <c r="O4120" s="283">
        <f t="shared" si="940"/>
        <v>0</v>
      </c>
      <c r="P4120" s="21">
        <f t="shared" si="932"/>
        <v>8.6517748164594233E-2</v>
      </c>
      <c r="Q4120" s="21">
        <f t="shared" si="933"/>
        <v>0.84355555031342389</v>
      </c>
      <c r="R4120">
        <f t="shared" si="934"/>
        <v>1.0705685074825908</v>
      </c>
      <c r="S4120" s="296">
        <f t="shared" si="941"/>
        <v>7.8132794643910236E-2</v>
      </c>
      <c r="T4120" s="283">
        <f t="shared" si="942"/>
        <v>7.8132794643910236E-2</v>
      </c>
    </row>
    <row r="4121" spans="1:20" x14ac:dyDescent="0.25">
      <c r="A4121" s="286">
        <v>43272</v>
      </c>
      <c r="B4121" s="1">
        <f t="shared" si="935"/>
        <v>4</v>
      </c>
      <c r="C4121" s="285">
        <v>15</v>
      </c>
      <c r="D4121" t="s">
        <v>716</v>
      </c>
      <c r="E4121" t="s">
        <v>704</v>
      </c>
      <c r="F4121" s="16">
        <v>77</v>
      </c>
      <c r="G4121" t="str">
        <f t="shared" si="929"/>
        <v>Cooling</v>
      </c>
      <c r="H4121" s="283">
        <f>IF(G4121="heating",F4121*Assumptions!M$4+Assumptions!M$7,0)</f>
        <v>0</v>
      </c>
      <c r="I4121" s="15">
        <f t="shared" si="930"/>
        <v>0.85754515037175039</v>
      </c>
      <c r="J4121" s="15">
        <f t="shared" si="931"/>
        <v>1.0020455199443592</v>
      </c>
      <c r="K4121" s="283">
        <f t="shared" si="936"/>
        <v>0</v>
      </c>
      <c r="L4121" s="283" t="e">
        <f t="shared" si="937"/>
        <v>#N/A</v>
      </c>
      <c r="M4121" s="283">
        <f t="shared" si="938"/>
        <v>0</v>
      </c>
      <c r="N4121" s="283" t="e">
        <f t="shared" si="939"/>
        <v>#N/A</v>
      </c>
      <c r="O4121" s="283">
        <f t="shared" si="940"/>
        <v>0</v>
      </c>
      <c r="P4121" s="21">
        <f t="shared" si="932"/>
        <v>7.1952934165366855E-2</v>
      </c>
      <c r="Q4121" s="21">
        <f t="shared" si="933"/>
        <v>0.96592607327566882</v>
      </c>
      <c r="R4121">
        <f t="shared" si="934"/>
        <v>1.0705685074825908</v>
      </c>
      <c r="S4121" s="296">
        <f t="shared" si="941"/>
        <v>7.440581218101365E-2</v>
      </c>
      <c r="T4121" s="283">
        <f t="shared" si="942"/>
        <v>7.440581218101365E-2</v>
      </c>
    </row>
    <row r="4122" spans="1:20" x14ac:dyDescent="0.25">
      <c r="A4122" s="286">
        <v>43272</v>
      </c>
      <c r="B4122" s="1">
        <f t="shared" si="935"/>
        <v>4</v>
      </c>
      <c r="C4122" s="285">
        <v>16</v>
      </c>
      <c r="D4122" t="s">
        <v>716</v>
      </c>
      <c r="E4122" t="s">
        <v>704</v>
      </c>
      <c r="F4122" s="16">
        <v>79</v>
      </c>
      <c r="G4122" t="str">
        <f t="shared" si="929"/>
        <v>Cooling</v>
      </c>
      <c r="H4122" s="283">
        <f>IF(G4122="heating",F4122*Assumptions!M$4+Assumptions!M$7,0)</f>
        <v>0</v>
      </c>
      <c r="I4122" s="15">
        <f t="shared" si="930"/>
        <v>0.88344815438260227</v>
      </c>
      <c r="J4122" s="15">
        <f t="shared" si="931"/>
        <v>1.0020455199443592</v>
      </c>
      <c r="K4122" s="283">
        <f t="shared" si="936"/>
        <v>0</v>
      </c>
      <c r="L4122" s="283" t="e">
        <f t="shared" si="937"/>
        <v>#N/A</v>
      </c>
      <c r="M4122" s="283">
        <f t="shared" si="938"/>
        <v>0</v>
      </c>
      <c r="N4122" s="283" t="e">
        <f t="shared" si="939"/>
        <v>#N/A</v>
      </c>
      <c r="O4122" s="283">
        <f t="shared" si="940"/>
        <v>0</v>
      </c>
      <c r="P4122" s="21">
        <f t="shared" si="932"/>
        <v>8.6517748164594233E-2</v>
      </c>
      <c r="Q4122" s="21">
        <f t="shared" si="933"/>
        <v>1.1649354943302594</v>
      </c>
      <c r="R4122">
        <f t="shared" si="934"/>
        <v>1.0705685074825908</v>
      </c>
      <c r="S4122" s="296">
        <f t="shared" si="941"/>
        <v>0.10790002592963768</v>
      </c>
      <c r="T4122" s="283">
        <f t="shared" si="942"/>
        <v>0.10790002592963768</v>
      </c>
    </row>
    <row r="4123" spans="1:20" x14ac:dyDescent="0.25">
      <c r="A4123" s="286">
        <v>43272</v>
      </c>
      <c r="B4123" s="1">
        <f t="shared" si="935"/>
        <v>4</v>
      </c>
      <c r="C4123" s="285">
        <v>17</v>
      </c>
      <c r="D4123" t="s">
        <v>716</v>
      </c>
      <c r="F4123" s="16">
        <v>77</v>
      </c>
      <c r="G4123" t="str">
        <f t="shared" si="929"/>
        <v>Cooling</v>
      </c>
      <c r="H4123" s="283">
        <f>IF(G4123="heating",F4123*Assumptions!M$4+Assumptions!M$7,0)</f>
        <v>0</v>
      </c>
      <c r="I4123" s="15">
        <f t="shared" si="930"/>
        <v>0.94025748850374469</v>
      </c>
      <c r="J4123" s="15">
        <f t="shared" si="931"/>
        <v>1.0020455199443592</v>
      </c>
      <c r="K4123" s="283">
        <f t="shared" si="936"/>
        <v>0</v>
      </c>
      <c r="L4123" s="283" t="e">
        <f t="shared" si="937"/>
        <v>#N/A</v>
      </c>
      <c r="M4123" s="283">
        <f t="shared" si="938"/>
        <v>0</v>
      </c>
      <c r="N4123" s="283" t="e">
        <f t="shared" si="939"/>
        <v>#N/A</v>
      </c>
      <c r="O4123" s="283">
        <f t="shared" si="940"/>
        <v>0</v>
      </c>
      <c r="P4123" s="21">
        <f t="shared" si="932"/>
        <v>7.1952934165366855E-2</v>
      </c>
      <c r="Q4123" s="21">
        <f t="shared" si="933"/>
        <v>1.3521540118753073</v>
      </c>
      <c r="R4123">
        <f t="shared" si="934"/>
        <v>1.0705685074825908</v>
      </c>
      <c r="S4123" s="296">
        <f t="shared" si="941"/>
        <v>0.10415716091627371</v>
      </c>
      <c r="T4123" s="283">
        <f t="shared" si="942"/>
        <v>0.10415716091627371</v>
      </c>
    </row>
    <row r="4124" spans="1:20" x14ac:dyDescent="0.25">
      <c r="A4124" s="286">
        <v>43272</v>
      </c>
      <c r="B4124" s="1">
        <f t="shared" si="935"/>
        <v>4</v>
      </c>
      <c r="C4124" s="285">
        <v>18</v>
      </c>
      <c r="D4124" t="s">
        <v>716</v>
      </c>
      <c r="F4124" s="16">
        <v>75</v>
      </c>
      <c r="G4124" t="str">
        <f t="shared" si="929"/>
        <v>Cooling</v>
      </c>
      <c r="H4124" s="283">
        <f>IF(G4124="heating",F4124*Assumptions!M$4+Assumptions!M$7,0)</f>
        <v>0</v>
      </c>
      <c r="I4124" s="15">
        <f t="shared" si="930"/>
        <v>0.98182363790757687</v>
      </c>
      <c r="J4124" s="15">
        <f t="shared" si="931"/>
        <v>1.0020455199443592</v>
      </c>
      <c r="K4124" s="283">
        <f t="shared" si="936"/>
        <v>0</v>
      </c>
      <c r="L4124" s="283" t="e">
        <f t="shared" si="937"/>
        <v>#N/A</v>
      </c>
      <c r="M4124" s="283">
        <f t="shared" si="938"/>
        <v>0</v>
      </c>
      <c r="N4124" s="283" t="e">
        <f t="shared" si="939"/>
        <v>#N/A</v>
      </c>
      <c r="O4124" s="283">
        <f t="shared" si="940"/>
        <v>0</v>
      </c>
      <c r="P4124" s="21">
        <f t="shared" si="932"/>
        <v>5.9880624941505811E-2</v>
      </c>
      <c r="Q4124" s="21">
        <f t="shared" si="933"/>
        <v>1.5598916921549892</v>
      </c>
      <c r="R4124">
        <f t="shared" si="934"/>
        <v>1.0705685074825908</v>
      </c>
      <c r="S4124" s="296">
        <f t="shared" si="941"/>
        <v>9.9998902365948841E-2</v>
      </c>
      <c r="T4124" s="283">
        <f t="shared" si="942"/>
        <v>9.9998902365948841E-2</v>
      </c>
    </row>
    <row r="4125" spans="1:20" x14ac:dyDescent="0.25">
      <c r="A4125" s="286">
        <v>43272</v>
      </c>
      <c r="B4125" s="1">
        <f t="shared" si="935"/>
        <v>4</v>
      </c>
      <c r="C4125" s="285">
        <v>19</v>
      </c>
      <c r="D4125" t="s">
        <v>716</v>
      </c>
      <c r="F4125" s="16">
        <v>72</v>
      </c>
      <c r="G4125" t="str">
        <f t="shared" si="929"/>
        <v>Cooling</v>
      </c>
      <c r="H4125" s="283">
        <f>IF(G4125="heating",F4125*Assumptions!M$4+Assumptions!M$7,0)</f>
        <v>0</v>
      </c>
      <c r="I4125" s="15">
        <f t="shared" si="930"/>
        <v>0.98418842963438757</v>
      </c>
      <c r="J4125" s="15">
        <f t="shared" si="931"/>
        <v>1.0020455199443592</v>
      </c>
      <c r="K4125" s="283">
        <f t="shared" si="936"/>
        <v>0</v>
      </c>
      <c r="L4125" s="283" t="e">
        <f t="shared" si="937"/>
        <v>#N/A</v>
      </c>
      <c r="M4125" s="283">
        <f t="shared" si="938"/>
        <v>0</v>
      </c>
      <c r="N4125" s="283" t="e">
        <f t="shared" si="939"/>
        <v>#N/A</v>
      </c>
      <c r="O4125" s="283">
        <f t="shared" si="940"/>
        <v>0</v>
      </c>
      <c r="P4125" s="21">
        <f t="shared" si="932"/>
        <v>4.6445607559525648E-2</v>
      </c>
      <c r="Q4125" s="21">
        <f t="shared" si="933"/>
        <v>1.6764212681468484</v>
      </c>
      <c r="R4125">
        <f t="shared" si="934"/>
        <v>1.0705685074825908</v>
      </c>
      <c r="S4125" s="296">
        <f t="shared" si="941"/>
        <v>8.3357037986997354E-2</v>
      </c>
      <c r="T4125" s="283">
        <f t="shared" si="942"/>
        <v>8.3357037986997354E-2</v>
      </c>
    </row>
    <row r="4126" spans="1:20" x14ac:dyDescent="0.25">
      <c r="A4126" s="286">
        <v>43272</v>
      </c>
      <c r="B4126" s="1">
        <f t="shared" si="935"/>
        <v>4</v>
      </c>
      <c r="C4126" s="285">
        <v>20</v>
      </c>
      <c r="D4126" t="s">
        <v>716</v>
      </c>
      <c r="F4126" s="16">
        <v>66</v>
      </c>
      <c r="G4126" t="str">
        <f t="shared" si="929"/>
        <v>Cooling</v>
      </c>
      <c r="H4126" s="283">
        <f>IF(G4126="heating",F4126*Assumptions!M$4+Assumptions!M$7,0)</f>
        <v>0</v>
      </c>
      <c r="I4126" s="15">
        <f t="shared" si="930"/>
        <v>0.97071962311712034</v>
      </c>
      <c r="J4126" s="15">
        <f t="shared" si="931"/>
        <v>1.0020455199443592</v>
      </c>
      <c r="K4126" s="283">
        <f t="shared" si="936"/>
        <v>0</v>
      </c>
      <c r="L4126" s="283">
        <f t="shared" si="937"/>
        <v>4.3818232651749627</v>
      </c>
      <c r="M4126" s="283">
        <f t="shared" si="938"/>
        <v>0</v>
      </c>
      <c r="N4126" s="283">
        <f t="shared" si="939"/>
        <v>4.3585758300027857</v>
      </c>
      <c r="O4126" s="283">
        <f t="shared" si="940"/>
        <v>0</v>
      </c>
      <c r="P4126" s="21">
        <f t="shared" si="932"/>
        <v>3.6399980029288459E-2</v>
      </c>
      <c r="Q4126" s="21">
        <f t="shared" si="933"/>
        <v>1.52436960139122</v>
      </c>
      <c r="R4126">
        <f t="shared" si="934"/>
        <v>1.0705685074825908</v>
      </c>
      <c r="S4126" s="296">
        <f t="shared" si="941"/>
        <v>5.9402659449036867E-2</v>
      </c>
      <c r="T4126" s="283">
        <f t="shared" si="942"/>
        <v>5.9402659449036867E-2</v>
      </c>
    </row>
    <row r="4127" spans="1:20" x14ac:dyDescent="0.25">
      <c r="A4127" s="286">
        <v>43272</v>
      </c>
      <c r="B4127" s="1">
        <f t="shared" si="935"/>
        <v>4</v>
      </c>
      <c r="C4127" s="285">
        <v>21</v>
      </c>
      <c r="D4127" t="s">
        <v>716</v>
      </c>
      <c r="F4127" s="16">
        <v>63</v>
      </c>
      <c r="G4127" t="str">
        <f t="shared" si="929"/>
        <v>Cooling</v>
      </c>
      <c r="H4127" s="283">
        <f>IF(G4127="heating",F4127*Assumptions!M$4+Assumptions!M$7,0)</f>
        <v>0</v>
      </c>
      <c r="I4127" s="15">
        <f t="shared" si="930"/>
        <v>0.95751150862929935</v>
      </c>
      <c r="J4127" s="15">
        <f t="shared" si="931"/>
        <v>1.0020455199443592</v>
      </c>
      <c r="K4127" s="283">
        <f t="shared" si="936"/>
        <v>0</v>
      </c>
      <c r="L4127" s="283">
        <f t="shared" si="937"/>
        <v>4.3818232651749627</v>
      </c>
      <c r="M4127" s="283">
        <f t="shared" si="938"/>
        <v>0</v>
      </c>
      <c r="N4127" s="283">
        <f t="shared" si="939"/>
        <v>4.3585758300027857</v>
      </c>
      <c r="O4127" s="283">
        <f t="shared" si="940"/>
        <v>0</v>
      </c>
      <c r="P4127" s="21">
        <f t="shared" si="932"/>
        <v>3.9789369881031433E-2</v>
      </c>
      <c r="Q4127" s="21">
        <f t="shared" si="933"/>
        <v>1.4448604713749031</v>
      </c>
      <c r="R4127">
        <f t="shared" si="934"/>
        <v>1.0705685074825908</v>
      </c>
      <c r="S4127" s="296">
        <f t="shared" si="941"/>
        <v>6.1547077407603436E-2</v>
      </c>
      <c r="T4127" s="283">
        <f t="shared" si="942"/>
        <v>6.1547077407603436E-2</v>
      </c>
    </row>
    <row r="4128" spans="1:20" x14ac:dyDescent="0.25">
      <c r="A4128" s="286">
        <v>43272</v>
      </c>
      <c r="B4128" s="1">
        <f t="shared" si="935"/>
        <v>4</v>
      </c>
      <c r="C4128" s="285">
        <v>22</v>
      </c>
      <c r="D4128" t="s">
        <v>716</v>
      </c>
      <c r="F4128" s="16">
        <v>61</v>
      </c>
      <c r="G4128" t="str">
        <f t="shared" si="929"/>
        <v>Cooling</v>
      </c>
      <c r="H4128" s="283">
        <f>IF(G4128="heating",F4128*Assumptions!M$4+Assumptions!M$7,0)</f>
        <v>0</v>
      </c>
      <c r="I4128" s="15">
        <f t="shared" si="930"/>
        <v>0.9426530227543114</v>
      </c>
      <c r="J4128" s="15">
        <f t="shared" si="931"/>
        <v>1.0020455199443592</v>
      </c>
      <c r="K4128" s="283">
        <f t="shared" si="936"/>
        <v>0</v>
      </c>
      <c r="L4128" s="283">
        <f t="shared" si="937"/>
        <v>4.3818232651749627</v>
      </c>
      <c r="M4128" s="283">
        <f t="shared" si="938"/>
        <v>0</v>
      </c>
      <c r="N4128" s="283">
        <f t="shared" si="939"/>
        <v>4.3585758300027857</v>
      </c>
      <c r="O4128" s="283">
        <f t="shared" si="940"/>
        <v>0</v>
      </c>
      <c r="P4128" s="21">
        <f t="shared" si="932"/>
        <v>4.5164594084734722E-2</v>
      </c>
      <c r="Q4128" s="21">
        <f t="shared" si="933"/>
        <v>1.2427137171080138</v>
      </c>
      <c r="R4128">
        <f t="shared" si="934"/>
        <v>1.0705685074825908</v>
      </c>
      <c r="S4128" s="296">
        <f t="shared" si="941"/>
        <v>6.0087435265007434E-2</v>
      </c>
      <c r="T4128" s="283">
        <f t="shared" si="942"/>
        <v>6.0087435265007434E-2</v>
      </c>
    </row>
    <row r="4129" spans="1:20" x14ac:dyDescent="0.25">
      <c r="A4129" s="286">
        <v>43272</v>
      </c>
      <c r="B4129" s="1">
        <f t="shared" si="935"/>
        <v>4</v>
      </c>
      <c r="C4129" s="285">
        <v>23</v>
      </c>
      <c r="D4129" t="s">
        <v>715</v>
      </c>
      <c r="F4129" s="16">
        <v>57</v>
      </c>
      <c r="G4129" t="str">
        <f t="shared" si="929"/>
        <v>Cooling</v>
      </c>
      <c r="H4129" s="283">
        <f>IF(G4129="heating",F4129*Assumptions!M$4+Assumptions!M$7,0)</f>
        <v>0</v>
      </c>
      <c r="I4129" s="15">
        <f t="shared" si="930"/>
        <v>0.94450710149963013</v>
      </c>
      <c r="J4129" s="15">
        <f t="shared" si="931"/>
        <v>1.0020455199443592</v>
      </c>
      <c r="K4129" s="283">
        <f t="shared" si="936"/>
        <v>0</v>
      </c>
      <c r="L4129" s="283">
        <f t="shared" si="937"/>
        <v>4.2530692972692208</v>
      </c>
      <c r="M4129" s="283">
        <f t="shared" si="938"/>
        <v>0</v>
      </c>
      <c r="N4129" s="283">
        <f t="shared" si="939"/>
        <v>4.1119599131986844</v>
      </c>
      <c r="O4129" s="283">
        <f t="shared" si="940"/>
        <v>0</v>
      </c>
      <c r="P4129" s="21">
        <f t="shared" si="932"/>
        <v>2.5000000000000001E-2</v>
      </c>
      <c r="Q4129" s="21">
        <f t="shared" si="933"/>
        <v>1.0297519246597011</v>
      </c>
      <c r="R4129">
        <f t="shared" si="934"/>
        <v>1.0705685074825908</v>
      </c>
      <c r="S4129" s="296">
        <f t="shared" si="941"/>
        <v>2.7560499526506538E-2</v>
      </c>
      <c r="T4129" s="283">
        <f t="shared" si="942"/>
        <v>2.7560499526506538E-2</v>
      </c>
    </row>
    <row r="4130" spans="1:20" x14ac:dyDescent="0.25">
      <c r="A4130" s="286">
        <v>43273</v>
      </c>
      <c r="B4130" s="1">
        <f t="shared" si="935"/>
        <v>5</v>
      </c>
      <c r="C4130" s="285">
        <v>0</v>
      </c>
      <c r="D4130" t="s">
        <v>715</v>
      </c>
      <c r="F4130" s="16">
        <v>57</v>
      </c>
      <c r="G4130" t="str">
        <f t="shared" si="929"/>
        <v>Cooling</v>
      </c>
      <c r="H4130" s="283">
        <f>IF(G4130="heating",F4130*Assumptions!M$4+Assumptions!M$7,0)</f>
        <v>0</v>
      </c>
      <c r="I4130" s="15">
        <f t="shared" si="930"/>
        <v>0.97481507806017154</v>
      </c>
      <c r="J4130" s="15">
        <f t="shared" si="931"/>
        <v>1.0078033906966741</v>
      </c>
      <c r="K4130" s="283">
        <f t="shared" si="936"/>
        <v>0</v>
      </c>
      <c r="L4130" s="283">
        <f t="shared" si="937"/>
        <v>4.2530692972692208</v>
      </c>
      <c r="M4130" s="283">
        <f t="shared" si="938"/>
        <v>0</v>
      </c>
      <c r="N4130" s="283">
        <f t="shared" si="939"/>
        <v>4.1119599131986844</v>
      </c>
      <c r="O4130" s="283">
        <f t="shared" si="940"/>
        <v>0</v>
      </c>
      <c r="P4130" s="21">
        <f t="shared" si="932"/>
        <v>2.5000000000000001E-2</v>
      </c>
      <c r="Q4130" s="21">
        <f t="shared" si="933"/>
        <v>0.90668853391740301</v>
      </c>
      <c r="R4130">
        <f t="shared" si="934"/>
        <v>1.1856283047139096</v>
      </c>
      <c r="S4130" s="296">
        <f t="shared" si="941"/>
        <v>2.6874889734300765E-2</v>
      </c>
      <c r="T4130" s="283">
        <f t="shared" si="942"/>
        <v>2.6874889734300765E-2</v>
      </c>
    </row>
    <row r="4131" spans="1:20" x14ac:dyDescent="0.25">
      <c r="A4131" s="286">
        <v>43273</v>
      </c>
      <c r="B4131" s="1">
        <f t="shared" si="935"/>
        <v>5</v>
      </c>
      <c r="C4131" s="285">
        <v>1</v>
      </c>
      <c r="D4131" t="s">
        <v>715</v>
      </c>
      <c r="F4131" s="16">
        <v>55</v>
      </c>
      <c r="G4131" t="str">
        <f t="shared" si="929"/>
        <v>Cooling</v>
      </c>
      <c r="H4131" s="283">
        <f>IF(G4131="heating",F4131*Assumptions!M$4+Assumptions!M$7,0)</f>
        <v>0</v>
      </c>
      <c r="I4131" s="15">
        <f t="shared" si="930"/>
        <v>1.012242869806885</v>
      </c>
      <c r="J4131" s="15">
        <f t="shared" si="931"/>
        <v>1.0078033906966741</v>
      </c>
      <c r="K4131" s="283">
        <f t="shared" si="936"/>
        <v>0</v>
      </c>
      <c r="L4131" s="283">
        <f t="shared" si="937"/>
        <v>4.1851135499983272</v>
      </c>
      <c r="M4131" s="283">
        <f t="shared" si="938"/>
        <v>0</v>
      </c>
      <c r="N4131" s="283">
        <f t="shared" si="939"/>
        <v>3.9876635481217684</v>
      </c>
      <c r="O4131" s="283">
        <f t="shared" si="940"/>
        <v>0</v>
      </c>
      <c r="P4131" s="21">
        <f t="shared" si="932"/>
        <v>2.5000000000000001E-2</v>
      </c>
      <c r="Q4131" s="21">
        <f t="shared" si="933"/>
        <v>0.81803459285312596</v>
      </c>
      <c r="R4131">
        <f t="shared" si="934"/>
        <v>1.1856283047139096</v>
      </c>
      <c r="S4131" s="296">
        <f t="shared" si="941"/>
        <v>2.4247124188044627E-2</v>
      </c>
      <c r="T4131" s="283">
        <f t="shared" si="942"/>
        <v>2.4247124188044627E-2</v>
      </c>
    </row>
    <row r="4132" spans="1:20" x14ac:dyDescent="0.25">
      <c r="A4132" s="286">
        <v>43273</v>
      </c>
      <c r="B4132" s="1">
        <f t="shared" si="935"/>
        <v>5</v>
      </c>
      <c r="C4132" s="285">
        <v>2</v>
      </c>
      <c r="D4132" t="s">
        <v>715</v>
      </c>
      <c r="F4132" s="16">
        <v>54</v>
      </c>
      <c r="G4132" t="str">
        <f t="shared" si="929"/>
        <v>Cooling</v>
      </c>
      <c r="H4132" s="283">
        <f>IF(G4132="heating",F4132*Assumptions!M$4+Assumptions!M$7,0)</f>
        <v>0</v>
      </c>
      <c r="I4132" s="15">
        <f t="shared" si="930"/>
        <v>1.0509704703585963</v>
      </c>
      <c r="J4132" s="15">
        <f t="shared" si="931"/>
        <v>1.0078033906966741</v>
      </c>
      <c r="K4132" s="283">
        <f t="shared" si="936"/>
        <v>0</v>
      </c>
      <c r="L4132" s="283">
        <f t="shared" si="937"/>
        <v>4.1559947708987721</v>
      </c>
      <c r="M4132" s="283">
        <f t="shared" si="938"/>
        <v>0</v>
      </c>
      <c r="N4132" s="283">
        <f t="shared" si="939"/>
        <v>3.9259252525022648</v>
      </c>
      <c r="O4132" s="283">
        <f t="shared" si="940"/>
        <v>0</v>
      </c>
      <c r="P4132" s="21">
        <f t="shared" si="932"/>
        <v>2.5000000000000001E-2</v>
      </c>
      <c r="Q4132" s="21">
        <f t="shared" si="933"/>
        <v>0.74507607494346417</v>
      </c>
      <c r="R4132">
        <f t="shared" si="934"/>
        <v>1.1856283047139096</v>
      </c>
      <c r="S4132" s="296">
        <f t="shared" si="941"/>
        <v>2.2084582090452831E-2</v>
      </c>
      <c r="T4132" s="283">
        <f t="shared" si="942"/>
        <v>2.2084582090452831E-2</v>
      </c>
    </row>
    <row r="4133" spans="1:20" x14ac:dyDescent="0.25">
      <c r="A4133" s="286">
        <v>43273</v>
      </c>
      <c r="B4133" s="1">
        <f t="shared" si="935"/>
        <v>5</v>
      </c>
      <c r="C4133" s="285">
        <v>3</v>
      </c>
      <c r="D4133" t="s">
        <v>715</v>
      </c>
      <c r="F4133" s="16">
        <v>52</v>
      </c>
      <c r="G4133" t="str">
        <f t="shared" si="929"/>
        <v>Cooling</v>
      </c>
      <c r="H4133" s="283">
        <f>IF(G4133="heating",F4133*Assumptions!M$4+Assumptions!M$7,0)</f>
        <v>0</v>
      </c>
      <c r="I4133" s="15">
        <f t="shared" si="930"/>
        <v>1.0924036124451033</v>
      </c>
      <c r="J4133" s="15">
        <f t="shared" si="931"/>
        <v>1.0078033906966741</v>
      </c>
      <c r="K4133" s="283">
        <f t="shared" si="936"/>
        <v>0</v>
      </c>
      <c r="L4133" s="283">
        <f t="shared" si="937"/>
        <v>4.0950984110509578</v>
      </c>
      <c r="M4133" s="283">
        <f t="shared" si="938"/>
        <v>0</v>
      </c>
      <c r="N4133" s="283">
        <f t="shared" si="939"/>
        <v>3.802065958051716</v>
      </c>
      <c r="O4133" s="283">
        <f t="shared" si="940"/>
        <v>0</v>
      </c>
      <c r="P4133" s="21">
        <f t="shared" si="932"/>
        <v>2.5000000000000001E-2</v>
      </c>
      <c r="Q4133" s="21">
        <f t="shared" si="933"/>
        <v>0.69158980876382303</v>
      </c>
      <c r="R4133">
        <f t="shared" si="934"/>
        <v>1.1856283047139096</v>
      </c>
      <c r="S4133" s="296">
        <f t="shared" si="941"/>
        <v>2.0499211313051713E-2</v>
      </c>
      <c r="T4133" s="283">
        <f t="shared" si="942"/>
        <v>2.0499211313051713E-2</v>
      </c>
    </row>
    <row r="4134" spans="1:20" x14ac:dyDescent="0.25">
      <c r="A4134" s="286">
        <v>43273</v>
      </c>
      <c r="B4134" s="1">
        <f t="shared" si="935"/>
        <v>5</v>
      </c>
      <c r="C4134" s="285">
        <v>4</v>
      </c>
      <c r="D4134" t="s">
        <v>715</v>
      </c>
      <c r="F4134" s="16">
        <v>52</v>
      </c>
      <c r="G4134" t="str">
        <f t="shared" si="929"/>
        <v>Cooling</v>
      </c>
      <c r="H4134" s="283">
        <f>IF(G4134="heating",F4134*Assumptions!M$4+Assumptions!M$7,0)</f>
        <v>0</v>
      </c>
      <c r="I4134" s="15">
        <f t="shared" si="930"/>
        <v>1.1348296917927807</v>
      </c>
      <c r="J4134" s="15">
        <f t="shared" si="931"/>
        <v>1.0078033906966741</v>
      </c>
      <c r="K4134" s="283">
        <f t="shared" si="936"/>
        <v>0</v>
      </c>
      <c r="L4134" s="283">
        <f t="shared" si="937"/>
        <v>4.0950984110509578</v>
      </c>
      <c r="M4134" s="283">
        <f t="shared" si="938"/>
        <v>0</v>
      </c>
      <c r="N4134" s="283">
        <f t="shared" si="939"/>
        <v>3.802065958051716</v>
      </c>
      <c r="O4134" s="283">
        <f t="shared" si="940"/>
        <v>0</v>
      </c>
      <c r="P4134" s="21">
        <f t="shared" si="932"/>
        <v>2.5000000000000001E-2</v>
      </c>
      <c r="Q4134" s="21">
        <f t="shared" si="933"/>
        <v>0.6473875548762833</v>
      </c>
      <c r="R4134">
        <f t="shared" si="934"/>
        <v>1.1856283047139096</v>
      </c>
      <c r="S4134" s="296">
        <f t="shared" si="941"/>
        <v>1.9189025229521272E-2</v>
      </c>
      <c r="T4134" s="283">
        <f t="shared" si="942"/>
        <v>1.9189025229521272E-2</v>
      </c>
    </row>
    <row r="4135" spans="1:20" x14ac:dyDescent="0.25">
      <c r="A4135" s="286">
        <v>43273</v>
      </c>
      <c r="B4135" s="1">
        <f t="shared" si="935"/>
        <v>5</v>
      </c>
      <c r="C4135" s="285">
        <v>5</v>
      </c>
      <c r="D4135" t="s">
        <v>715</v>
      </c>
      <c r="F4135" s="16">
        <v>52</v>
      </c>
      <c r="G4135" t="str">
        <f t="shared" si="929"/>
        <v>Cooling</v>
      </c>
      <c r="H4135" s="283">
        <f>IF(G4135="heating",F4135*Assumptions!M$4+Assumptions!M$7,0)</f>
        <v>0</v>
      </c>
      <c r="I4135" s="15">
        <f t="shared" si="930"/>
        <v>1.1635558681477385</v>
      </c>
      <c r="J4135" s="15">
        <f t="shared" si="931"/>
        <v>1.0078033906966741</v>
      </c>
      <c r="K4135" s="283">
        <f t="shared" si="936"/>
        <v>0</v>
      </c>
      <c r="L4135" s="283">
        <f t="shared" si="937"/>
        <v>4.0950984110509578</v>
      </c>
      <c r="M4135" s="283">
        <f t="shared" si="938"/>
        <v>0</v>
      </c>
      <c r="N4135" s="283">
        <f t="shared" si="939"/>
        <v>3.802065958051716</v>
      </c>
      <c r="O4135" s="283">
        <f t="shared" si="940"/>
        <v>0</v>
      </c>
      <c r="P4135" s="21">
        <f t="shared" si="932"/>
        <v>2.5000000000000001E-2</v>
      </c>
      <c r="Q4135" s="21">
        <f t="shared" si="933"/>
        <v>0.72139578924615555</v>
      </c>
      <c r="R4135">
        <f t="shared" si="934"/>
        <v>1.1856283047139096</v>
      </c>
      <c r="S4135" s="296">
        <f t="shared" si="941"/>
        <v>2.1382681665791808E-2</v>
      </c>
      <c r="T4135" s="283">
        <f t="shared" si="942"/>
        <v>2.1382681665791808E-2</v>
      </c>
    </row>
    <row r="4136" spans="1:20" x14ac:dyDescent="0.25">
      <c r="A4136" s="286">
        <v>43273</v>
      </c>
      <c r="B4136" s="1">
        <f t="shared" si="935"/>
        <v>5</v>
      </c>
      <c r="C4136" s="285">
        <v>6</v>
      </c>
      <c r="D4136" t="s">
        <v>715</v>
      </c>
      <c r="F4136" s="16">
        <v>54</v>
      </c>
      <c r="G4136" t="str">
        <f t="shared" si="929"/>
        <v>Cooling</v>
      </c>
      <c r="H4136" s="283">
        <f>IF(G4136="heating",F4136*Assumptions!M$4+Assumptions!M$7,0)</f>
        <v>0</v>
      </c>
      <c r="I4136" s="15">
        <f t="shared" si="930"/>
        <v>1.2083911162615524</v>
      </c>
      <c r="J4136" s="15">
        <f t="shared" si="931"/>
        <v>1.0078033906966741</v>
      </c>
      <c r="K4136" s="283">
        <f t="shared" si="936"/>
        <v>0</v>
      </c>
      <c r="L4136" s="283">
        <f t="shared" si="937"/>
        <v>4.1559947708987721</v>
      </c>
      <c r="M4136" s="283">
        <f t="shared" si="938"/>
        <v>0</v>
      </c>
      <c r="N4136" s="283">
        <f t="shared" si="939"/>
        <v>3.9259252525022648</v>
      </c>
      <c r="O4136" s="283">
        <f t="shared" si="940"/>
        <v>0</v>
      </c>
      <c r="P4136" s="21">
        <f t="shared" si="932"/>
        <v>2.5000000000000001E-2</v>
      </c>
      <c r="Q4136" s="21">
        <f t="shared" si="933"/>
        <v>0.87787080972652631</v>
      </c>
      <c r="R4136">
        <f t="shared" si="934"/>
        <v>1.1856283047139096</v>
      </c>
      <c r="S4136" s="296">
        <f t="shared" si="941"/>
        <v>2.6020711997347214E-2</v>
      </c>
      <c r="T4136" s="283">
        <f t="shared" si="942"/>
        <v>2.6020711997347214E-2</v>
      </c>
    </row>
    <row r="4137" spans="1:20" x14ac:dyDescent="0.25">
      <c r="A4137" s="286">
        <v>43273</v>
      </c>
      <c r="B4137" s="1">
        <f t="shared" si="935"/>
        <v>5</v>
      </c>
      <c r="C4137" s="285">
        <v>7</v>
      </c>
      <c r="D4137" t="s">
        <v>716</v>
      </c>
      <c r="F4137" s="16">
        <v>61</v>
      </c>
      <c r="G4137" t="str">
        <f t="shared" si="929"/>
        <v>Cooling</v>
      </c>
      <c r="H4137" s="283">
        <f>IF(G4137="heating",F4137*Assumptions!M$4+Assumptions!M$7,0)</f>
        <v>0</v>
      </c>
      <c r="I4137" s="15">
        <f t="shared" si="930"/>
        <v>1.1637425769249583</v>
      </c>
      <c r="J4137" s="15">
        <f t="shared" si="931"/>
        <v>1.0078033906966741</v>
      </c>
      <c r="K4137" s="283">
        <f t="shared" si="936"/>
        <v>0</v>
      </c>
      <c r="L4137" s="283">
        <f t="shared" si="937"/>
        <v>4.3818232651749627</v>
      </c>
      <c r="M4137" s="283">
        <f t="shared" si="938"/>
        <v>0</v>
      </c>
      <c r="N4137" s="283">
        <f t="shared" si="939"/>
        <v>4.3585758300027857</v>
      </c>
      <c r="O4137" s="283">
        <f t="shared" si="940"/>
        <v>0</v>
      </c>
      <c r="P4137" s="21">
        <f t="shared" si="932"/>
        <v>4.5164594084734722E-2</v>
      </c>
      <c r="Q4137" s="21">
        <f t="shared" si="933"/>
        <v>0.97331382064367777</v>
      </c>
      <c r="R4137">
        <f t="shared" si="934"/>
        <v>1.1856283047139096</v>
      </c>
      <c r="S4137" s="296">
        <f t="shared" si="941"/>
        <v>5.2119418347579057E-2</v>
      </c>
      <c r="T4137" s="283">
        <f t="shared" si="942"/>
        <v>5.2119418347579057E-2</v>
      </c>
    </row>
    <row r="4138" spans="1:20" x14ac:dyDescent="0.25">
      <c r="A4138" s="286">
        <v>43273</v>
      </c>
      <c r="B4138" s="1">
        <f t="shared" si="935"/>
        <v>5</v>
      </c>
      <c r="C4138" s="285">
        <v>8</v>
      </c>
      <c r="D4138" t="s">
        <v>716</v>
      </c>
      <c r="F4138" s="16">
        <v>64</v>
      </c>
      <c r="G4138" t="str">
        <f t="shared" si="929"/>
        <v>Cooling</v>
      </c>
      <c r="H4138" s="283">
        <f>IF(G4138="heating",F4138*Assumptions!M$4+Assumptions!M$7,0)</f>
        <v>0</v>
      </c>
      <c r="I4138" s="15">
        <f t="shared" si="930"/>
        <v>1.094193721037565</v>
      </c>
      <c r="J4138" s="15">
        <f t="shared" si="931"/>
        <v>1.0078033906966741</v>
      </c>
      <c r="K4138" s="283">
        <f t="shared" si="936"/>
        <v>0</v>
      </c>
      <c r="L4138" s="283">
        <f t="shared" si="937"/>
        <v>4.3818232651749627</v>
      </c>
      <c r="M4138" s="283">
        <f t="shared" si="938"/>
        <v>0</v>
      </c>
      <c r="N4138" s="283">
        <f t="shared" si="939"/>
        <v>4.3585758300027857</v>
      </c>
      <c r="O4138" s="283">
        <f t="shared" si="940"/>
        <v>0</v>
      </c>
      <c r="P4138" s="21">
        <f t="shared" si="932"/>
        <v>3.8036447069942136E-2</v>
      </c>
      <c r="Q4138" s="21">
        <f t="shared" si="933"/>
        <v>0.94940007506179924</v>
      </c>
      <c r="R4138">
        <f t="shared" si="934"/>
        <v>1.1856283047139096</v>
      </c>
      <c r="S4138" s="296">
        <f t="shared" si="941"/>
        <v>4.2815178976146513E-2</v>
      </c>
      <c r="T4138" s="283">
        <f t="shared" si="942"/>
        <v>4.2815178976146513E-2</v>
      </c>
    </row>
    <row r="4139" spans="1:20" x14ac:dyDescent="0.25">
      <c r="A4139" s="286">
        <v>43273</v>
      </c>
      <c r="B4139" s="1">
        <f t="shared" si="935"/>
        <v>5</v>
      </c>
      <c r="C4139" s="285">
        <v>9</v>
      </c>
      <c r="D4139" t="s">
        <v>716</v>
      </c>
      <c r="F4139" s="16">
        <v>72</v>
      </c>
      <c r="G4139" t="str">
        <f t="shared" si="929"/>
        <v>Cooling</v>
      </c>
      <c r="H4139" s="283">
        <f>IF(G4139="heating",F4139*Assumptions!M$4+Assumptions!M$7,0)</f>
        <v>0</v>
      </c>
      <c r="I4139" s="15">
        <f t="shared" si="930"/>
        <v>1.0343009000871222</v>
      </c>
      <c r="J4139" s="15">
        <f t="shared" si="931"/>
        <v>1.0078033906966741</v>
      </c>
      <c r="K4139" s="283">
        <f t="shared" si="936"/>
        <v>0</v>
      </c>
      <c r="L4139" s="283" t="e">
        <f t="shared" si="937"/>
        <v>#N/A</v>
      </c>
      <c r="M4139" s="283">
        <f t="shared" si="938"/>
        <v>0</v>
      </c>
      <c r="N4139" s="283" t="e">
        <f t="shared" si="939"/>
        <v>#N/A</v>
      </c>
      <c r="O4139" s="283">
        <f t="shared" si="940"/>
        <v>0</v>
      </c>
      <c r="P4139" s="21">
        <f t="shared" si="932"/>
        <v>4.6445607559525648E-2</v>
      </c>
      <c r="Q4139" s="21">
        <f t="shared" si="933"/>
        <v>0.8408485371888097</v>
      </c>
      <c r="R4139">
        <f t="shared" si="934"/>
        <v>1.1856283047139096</v>
      </c>
      <c r="S4139" s="296">
        <f t="shared" si="941"/>
        <v>4.6303197229808239E-2</v>
      </c>
      <c r="T4139" s="283">
        <f t="shared" si="942"/>
        <v>4.6303197229808239E-2</v>
      </c>
    </row>
    <row r="4140" spans="1:20" x14ac:dyDescent="0.25">
      <c r="A4140" s="286">
        <v>43273</v>
      </c>
      <c r="B4140" s="1">
        <f t="shared" si="935"/>
        <v>5</v>
      </c>
      <c r="C4140" s="285">
        <v>10</v>
      </c>
      <c r="D4140" t="s">
        <v>716</v>
      </c>
      <c r="F4140" s="16">
        <v>73</v>
      </c>
      <c r="G4140" t="str">
        <f t="shared" si="929"/>
        <v>Cooling</v>
      </c>
      <c r="H4140" s="283">
        <f>IF(G4140="heating",F4140*Assumptions!M$4+Assumptions!M$7,0)</f>
        <v>0</v>
      </c>
      <c r="I4140" s="15">
        <f t="shared" si="930"/>
        <v>0.98112329028689171</v>
      </c>
      <c r="J4140" s="15">
        <f t="shared" si="931"/>
        <v>1.0078033906966741</v>
      </c>
      <c r="K4140" s="283">
        <f t="shared" si="936"/>
        <v>0</v>
      </c>
      <c r="L4140" s="283" t="e">
        <f t="shared" si="937"/>
        <v>#N/A</v>
      </c>
      <c r="M4140" s="283">
        <f t="shared" si="938"/>
        <v>0</v>
      </c>
      <c r="N4140" s="283" t="e">
        <f t="shared" si="939"/>
        <v>#N/A</v>
      </c>
      <c r="O4140" s="283">
        <f t="shared" si="940"/>
        <v>0</v>
      </c>
      <c r="P4140" s="21">
        <f t="shared" si="932"/>
        <v>5.0300820493010656E-2</v>
      </c>
      <c r="Q4140" s="21">
        <f t="shared" si="933"/>
        <v>0.74504051125983206</v>
      </c>
      <c r="R4140">
        <f t="shared" si="934"/>
        <v>1.1856283047139096</v>
      </c>
      <c r="S4140" s="296">
        <f t="shared" si="941"/>
        <v>4.4432783026115003E-2</v>
      </c>
      <c r="T4140" s="283">
        <f t="shared" si="942"/>
        <v>4.4432783026115003E-2</v>
      </c>
    </row>
    <row r="4141" spans="1:20" x14ac:dyDescent="0.25">
      <c r="A4141" s="286">
        <v>43273</v>
      </c>
      <c r="B4141" s="1">
        <f t="shared" si="935"/>
        <v>5</v>
      </c>
      <c r="C4141" s="285">
        <v>11</v>
      </c>
      <c r="D4141" t="s">
        <v>716</v>
      </c>
      <c r="F4141" s="16">
        <v>75</v>
      </c>
      <c r="G4141" t="str">
        <f t="shared" si="929"/>
        <v>Cooling</v>
      </c>
      <c r="H4141" s="283">
        <f>IF(G4141="heating",F4141*Assumptions!M$4+Assumptions!M$7,0)</f>
        <v>0</v>
      </c>
      <c r="I4141" s="15">
        <f t="shared" si="930"/>
        <v>0.94956163997961163</v>
      </c>
      <c r="J4141" s="15">
        <f t="shared" si="931"/>
        <v>1.0078033906966741</v>
      </c>
      <c r="K4141" s="283">
        <f t="shared" si="936"/>
        <v>0</v>
      </c>
      <c r="L4141" s="283" t="e">
        <f t="shared" si="937"/>
        <v>#N/A</v>
      </c>
      <c r="M4141" s="283">
        <f t="shared" si="938"/>
        <v>0</v>
      </c>
      <c r="N4141" s="283" t="e">
        <f t="shared" si="939"/>
        <v>#N/A</v>
      </c>
      <c r="O4141" s="283">
        <f t="shared" si="940"/>
        <v>0</v>
      </c>
      <c r="P4141" s="21">
        <f t="shared" si="932"/>
        <v>5.9880624941505811E-2</v>
      </c>
      <c r="Q4141" s="21">
        <f t="shared" si="933"/>
        <v>0.72850690893675296</v>
      </c>
      <c r="R4141">
        <f t="shared" si="934"/>
        <v>1.1856283047139096</v>
      </c>
      <c r="S4141" s="296">
        <f t="shared" si="941"/>
        <v>5.1721195861516821E-2</v>
      </c>
      <c r="T4141" s="283">
        <f t="shared" si="942"/>
        <v>5.1721195861516821E-2</v>
      </c>
    </row>
    <row r="4142" spans="1:20" x14ac:dyDescent="0.25">
      <c r="A4142" s="286">
        <v>43273</v>
      </c>
      <c r="B4142" s="1">
        <f t="shared" si="935"/>
        <v>5</v>
      </c>
      <c r="C4142" s="285">
        <v>12</v>
      </c>
      <c r="D4142" t="s">
        <v>716</v>
      </c>
      <c r="F4142" s="16">
        <v>79</v>
      </c>
      <c r="G4142" t="str">
        <f t="shared" si="929"/>
        <v>Cooling</v>
      </c>
      <c r="H4142" s="283">
        <f>IF(G4142="heating",F4142*Assumptions!M$4+Assumptions!M$7,0)</f>
        <v>0</v>
      </c>
      <c r="I4142" s="15">
        <f t="shared" si="930"/>
        <v>0.91648403420261149</v>
      </c>
      <c r="J4142" s="15">
        <f t="shared" si="931"/>
        <v>1.0078033906966741</v>
      </c>
      <c r="K4142" s="283">
        <f t="shared" si="936"/>
        <v>0</v>
      </c>
      <c r="L4142" s="283" t="e">
        <f t="shared" si="937"/>
        <v>#N/A</v>
      </c>
      <c r="M4142" s="283">
        <f t="shared" si="938"/>
        <v>0</v>
      </c>
      <c r="N4142" s="283" t="e">
        <f t="shared" si="939"/>
        <v>#N/A</v>
      </c>
      <c r="O4142" s="283">
        <f t="shared" si="940"/>
        <v>0</v>
      </c>
      <c r="P4142" s="21">
        <f t="shared" si="932"/>
        <v>8.6517748164594233E-2</v>
      </c>
      <c r="Q4142" s="21">
        <f t="shared" si="933"/>
        <v>0.75910815787401487</v>
      </c>
      <c r="R4142">
        <f t="shared" si="934"/>
        <v>1.1856283047139096</v>
      </c>
      <c r="S4142" s="296">
        <f t="shared" si="941"/>
        <v>7.7867713939416675E-2</v>
      </c>
      <c r="T4142" s="283">
        <f t="shared" si="942"/>
        <v>7.7867713939416675E-2</v>
      </c>
    </row>
    <row r="4143" spans="1:20" x14ac:dyDescent="0.25">
      <c r="A4143" s="286">
        <v>43273</v>
      </c>
      <c r="B4143" s="1">
        <f t="shared" si="935"/>
        <v>5</v>
      </c>
      <c r="C4143" s="285">
        <v>13</v>
      </c>
      <c r="D4143" t="s">
        <v>716</v>
      </c>
      <c r="E4143" t="s">
        <v>704</v>
      </c>
      <c r="F4143" s="16">
        <v>77</v>
      </c>
      <c r="G4143" t="str">
        <f t="shared" si="929"/>
        <v>Cooling</v>
      </c>
      <c r="H4143" s="283">
        <f>IF(G4143="heating",F4143*Assumptions!M$4+Assumptions!M$7,0)</f>
        <v>0</v>
      </c>
      <c r="I4143" s="15">
        <f t="shared" si="930"/>
        <v>0.90040206880052787</v>
      </c>
      <c r="J4143" s="15">
        <f t="shared" si="931"/>
        <v>1.0078033906966741</v>
      </c>
      <c r="K4143" s="283">
        <f t="shared" si="936"/>
        <v>0</v>
      </c>
      <c r="L4143" s="283" t="e">
        <f t="shared" si="937"/>
        <v>#N/A</v>
      </c>
      <c r="M4143" s="283">
        <f t="shared" si="938"/>
        <v>0</v>
      </c>
      <c r="N4143" s="283" t="e">
        <f t="shared" si="939"/>
        <v>#N/A</v>
      </c>
      <c r="O4143" s="283">
        <f t="shared" si="940"/>
        <v>0</v>
      </c>
      <c r="P4143" s="21">
        <f t="shared" si="932"/>
        <v>7.1952934165366855E-2</v>
      </c>
      <c r="Q4143" s="21">
        <f t="shared" si="933"/>
        <v>0.79115902007799765</v>
      </c>
      <c r="R4143">
        <f t="shared" si="934"/>
        <v>1.1856283047139096</v>
      </c>
      <c r="S4143" s="296">
        <f t="shared" si="941"/>
        <v>6.749332927782116E-2</v>
      </c>
      <c r="T4143" s="283">
        <f t="shared" si="942"/>
        <v>6.749332927782116E-2</v>
      </c>
    </row>
    <row r="4144" spans="1:20" x14ac:dyDescent="0.25">
      <c r="A4144" s="286">
        <v>43273</v>
      </c>
      <c r="B4144" s="1">
        <f t="shared" si="935"/>
        <v>5</v>
      </c>
      <c r="C4144" s="285">
        <v>14</v>
      </c>
      <c r="D4144" t="s">
        <v>716</v>
      </c>
      <c r="E4144" t="s">
        <v>704</v>
      </c>
      <c r="F4144" s="16">
        <v>77</v>
      </c>
      <c r="G4144" t="str">
        <f t="shared" si="929"/>
        <v>Cooling</v>
      </c>
      <c r="H4144" s="283">
        <f>IF(G4144="heating",F4144*Assumptions!M$4+Assumptions!M$7,0)</f>
        <v>0</v>
      </c>
      <c r="I4144" s="15">
        <f t="shared" si="930"/>
        <v>0.86032894500746537</v>
      </c>
      <c r="J4144" s="15">
        <f t="shared" si="931"/>
        <v>1.0078033906966741</v>
      </c>
      <c r="K4144" s="283">
        <f t="shared" si="936"/>
        <v>0</v>
      </c>
      <c r="L4144" s="283" t="e">
        <f t="shared" si="937"/>
        <v>#N/A</v>
      </c>
      <c r="M4144" s="283">
        <f t="shared" si="938"/>
        <v>0</v>
      </c>
      <c r="N4144" s="283" t="e">
        <f t="shared" si="939"/>
        <v>#N/A</v>
      </c>
      <c r="O4144" s="283">
        <f t="shared" si="940"/>
        <v>0</v>
      </c>
      <c r="P4144" s="21">
        <f t="shared" si="932"/>
        <v>7.1952934165366855E-2</v>
      </c>
      <c r="Q4144" s="21">
        <f t="shared" si="933"/>
        <v>0.84355555031342389</v>
      </c>
      <c r="R4144">
        <f t="shared" si="934"/>
        <v>1.1856283047139096</v>
      </c>
      <c r="S4144" s="296">
        <f t="shared" si="941"/>
        <v>7.1963247686697152E-2</v>
      </c>
      <c r="T4144" s="283">
        <f t="shared" si="942"/>
        <v>7.1963247686697152E-2</v>
      </c>
    </row>
    <row r="4145" spans="1:20" x14ac:dyDescent="0.25">
      <c r="A4145" s="286">
        <v>43273</v>
      </c>
      <c r="B4145" s="1">
        <f t="shared" si="935"/>
        <v>5</v>
      </c>
      <c r="C4145" s="285">
        <v>15</v>
      </c>
      <c r="D4145" t="s">
        <v>716</v>
      </c>
      <c r="E4145" t="s">
        <v>704</v>
      </c>
      <c r="F4145" s="16">
        <v>75</v>
      </c>
      <c r="G4145" t="str">
        <f t="shared" si="929"/>
        <v>Cooling</v>
      </c>
      <c r="H4145" s="283">
        <f>IF(G4145="heating",F4145*Assumptions!M$4+Assumptions!M$7,0)</f>
        <v>0</v>
      </c>
      <c r="I4145" s="15">
        <f t="shared" si="930"/>
        <v>0.85754515037175039</v>
      </c>
      <c r="J4145" s="15">
        <f t="shared" si="931"/>
        <v>1.0078033906966741</v>
      </c>
      <c r="K4145" s="283">
        <f t="shared" si="936"/>
        <v>0</v>
      </c>
      <c r="L4145" s="283" t="e">
        <f t="shared" si="937"/>
        <v>#N/A</v>
      </c>
      <c r="M4145" s="283">
        <f t="shared" si="938"/>
        <v>0</v>
      </c>
      <c r="N4145" s="283" t="e">
        <f t="shared" si="939"/>
        <v>#N/A</v>
      </c>
      <c r="O4145" s="283">
        <f t="shared" si="940"/>
        <v>0</v>
      </c>
      <c r="P4145" s="21">
        <f t="shared" si="932"/>
        <v>5.9880624941505811E-2</v>
      </c>
      <c r="Q4145" s="21">
        <f t="shared" si="933"/>
        <v>0.96592607327566882</v>
      </c>
      <c r="R4145">
        <f t="shared" si="934"/>
        <v>1.1856283047139096</v>
      </c>
      <c r="S4145" s="296">
        <f t="shared" si="941"/>
        <v>6.8577045750397983E-2</v>
      </c>
      <c r="T4145" s="283">
        <f t="shared" si="942"/>
        <v>6.8577045750397983E-2</v>
      </c>
    </row>
    <row r="4146" spans="1:20" x14ac:dyDescent="0.25">
      <c r="A4146" s="286">
        <v>43273</v>
      </c>
      <c r="B4146" s="1">
        <f t="shared" si="935"/>
        <v>5</v>
      </c>
      <c r="C4146" s="285">
        <v>16</v>
      </c>
      <c r="D4146" t="s">
        <v>716</v>
      </c>
      <c r="E4146" t="s">
        <v>704</v>
      </c>
      <c r="F4146" s="16">
        <v>75</v>
      </c>
      <c r="G4146" t="str">
        <f t="shared" si="929"/>
        <v>Cooling</v>
      </c>
      <c r="H4146" s="283">
        <f>IF(G4146="heating",F4146*Assumptions!M$4+Assumptions!M$7,0)</f>
        <v>0</v>
      </c>
      <c r="I4146" s="15">
        <f t="shared" si="930"/>
        <v>0.88344815438260227</v>
      </c>
      <c r="J4146" s="15">
        <f t="shared" si="931"/>
        <v>1.0078033906966741</v>
      </c>
      <c r="K4146" s="283">
        <f t="shared" si="936"/>
        <v>0</v>
      </c>
      <c r="L4146" s="283" t="e">
        <f t="shared" si="937"/>
        <v>#N/A</v>
      </c>
      <c r="M4146" s="283">
        <f t="shared" si="938"/>
        <v>0</v>
      </c>
      <c r="N4146" s="283" t="e">
        <f t="shared" si="939"/>
        <v>#N/A</v>
      </c>
      <c r="O4146" s="283">
        <f t="shared" si="940"/>
        <v>0</v>
      </c>
      <c r="P4146" s="21">
        <f t="shared" si="932"/>
        <v>5.9880624941505811E-2</v>
      </c>
      <c r="Q4146" s="21">
        <f t="shared" si="933"/>
        <v>1.1649354943302594</v>
      </c>
      <c r="R4146">
        <f t="shared" si="934"/>
        <v>1.1856283047139096</v>
      </c>
      <c r="S4146" s="296">
        <f t="shared" si="941"/>
        <v>8.2705951212219977E-2</v>
      </c>
      <c r="T4146" s="283">
        <f t="shared" si="942"/>
        <v>8.2705951212219977E-2</v>
      </c>
    </row>
    <row r="4147" spans="1:20" x14ac:dyDescent="0.25">
      <c r="A4147" s="286">
        <v>43273</v>
      </c>
      <c r="B4147" s="1">
        <f t="shared" si="935"/>
        <v>5</v>
      </c>
      <c r="C4147" s="285">
        <v>17</v>
      </c>
      <c r="D4147" t="s">
        <v>716</v>
      </c>
      <c r="F4147" s="16">
        <v>73</v>
      </c>
      <c r="G4147" t="str">
        <f t="shared" si="929"/>
        <v>Cooling</v>
      </c>
      <c r="H4147" s="283">
        <f>IF(G4147="heating",F4147*Assumptions!M$4+Assumptions!M$7,0)</f>
        <v>0</v>
      </c>
      <c r="I4147" s="15">
        <f t="shared" si="930"/>
        <v>0.94025748850374469</v>
      </c>
      <c r="J4147" s="15">
        <f t="shared" si="931"/>
        <v>1.0078033906966741</v>
      </c>
      <c r="K4147" s="283">
        <f t="shared" si="936"/>
        <v>0</v>
      </c>
      <c r="L4147" s="283" t="e">
        <f t="shared" si="937"/>
        <v>#N/A</v>
      </c>
      <c r="M4147" s="283">
        <f t="shared" si="938"/>
        <v>0</v>
      </c>
      <c r="N4147" s="283" t="e">
        <f t="shared" si="939"/>
        <v>#N/A</v>
      </c>
      <c r="O4147" s="283">
        <f t="shared" si="940"/>
        <v>0</v>
      </c>
      <c r="P4147" s="21">
        <f t="shared" si="932"/>
        <v>5.0300820493010656E-2</v>
      </c>
      <c r="Q4147" s="21">
        <f t="shared" si="933"/>
        <v>1.3521540118753073</v>
      </c>
      <c r="R4147">
        <f t="shared" si="934"/>
        <v>1.1856283047139096</v>
      </c>
      <c r="S4147" s="296">
        <f t="shared" si="941"/>
        <v>8.0639864436302638E-2</v>
      </c>
      <c r="T4147" s="283">
        <f t="shared" si="942"/>
        <v>8.0639864436302638E-2</v>
      </c>
    </row>
    <row r="4148" spans="1:20" x14ac:dyDescent="0.25">
      <c r="A4148" s="286">
        <v>43273</v>
      </c>
      <c r="B4148" s="1">
        <f t="shared" si="935"/>
        <v>5</v>
      </c>
      <c r="C4148" s="285">
        <v>18</v>
      </c>
      <c r="D4148" t="s">
        <v>716</v>
      </c>
      <c r="F4148" s="16">
        <v>72</v>
      </c>
      <c r="G4148" t="str">
        <f t="shared" si="929"/>
        <v>Cooling</v>
      </c>
      <c r="H4148" s="283">
        <f>IF(G4148="heating",F4148*Assumptions!M$4+Assumptions!M$7,0)</f>
        <v>0</v>
      </c>
      <c r="I4148" s="15">
        <f t="shared" si="930"/>
        <v>0.98182363790757687</v>
      </c>
      <c r="J4148" s="15">
        <f t="shared" si="931"/>
        <v>1.0078033906966741</v>
      </c>
      <c r="K4148" s="283">
        <f t="shared" si="936"/>
        <v>0</v>
      </c>
      <c r="L4148" s="283" t="e">
        <f t="shared" si="937"/>
        <v>#N/A</v>
      </c>
      <c r="M4148" s="283">
        <f t="shared" si="938"/>
        <v>0</v>
      </c>
      <c r="N4148" s="283" t="e">
        <f t="shared" si="939"/>
        <v>#N/A</v>
      </c>
      <c r="O4148" s="283">
        <f t="shared" si="940"/>
        <v>0</v>
      </c>
      <c r="P4148" s="21">
        <f t="shared" si="932"/>
        <v>4.6445607559525648E-2</v>
      </c>
      <c r="Q4148" s="21">
        <f t="shared" si="933"/>
        <v>1.5598916921549892</v>
      </c>
      <c r="R4148">
        <f t="shared" si="934"/>
        <v>1.1856283047139096</v>
      </c>
      <c r="S4148" s="296">
        <f t="shared" si="941"/>
        <v>8.5898909832762466E-2</v>
      </c>
      <c r="T4148" s="283">
        <f t="shared" si="942"/>
        <v>8.5898909832762466E-2</v>
      </c>
    </row>
    <row r="4149" spans="1:20" x14ac:dyDescent="0.25">
      <c r="A4149" s="286">
        <v>43273</v>
      </c>
      <c r="B4149" s="1">
        <f t="shared" si="935"/>
        <v>5</v>
      </c>
      <c r="C4149" s="285">
        <v>19</v>
      </c>
      <c r="D4149" t="s">
        <v>716</v>
      </c>
      <c r="F4149" s="16">
        <v>70</v>
      </c>
      <c r="G4149" t="str">
        <f t="shared" si="929"/>
        <v>Cooling</v>
      </c>
      <c r="H4149" s="283">
        <f>IF(G4149="heating",F4149*Assumptions!M$4+Assumptions!M$7,0)</f>
        <v>0</v>
      </c>
      <c r="I4149" s="15">
        <f t="shared" si="930"/>
        <v>0.98418842963438757</v>
      </c>
      <c r="J4149" s="15">
        <f t="shared" si="931"/>
        <v>1.0078033906966741</v>
      </c>
      <c r="K4149" s="283">
        <f t="shared" si="936"/>
        <v>0</v>
      </c>
      <c r="L4149" s="283">
        <f t="shared" si="937"/>
        <v>4.3818232651749627</v>
      </c>
      <c r="M4149" s="283">
        <f t="shared" si="938"/>
        <v>0</v>
      </c>
      <c r="N4149" s="283">
        <f t="shared" si="939"/>
        <v>4.3585758300027857</v>
      </c>
      <c r="O4149" s="283">
        <f t="shared" si="940"/>
        <v>0</v>
      </c>
      <c r="P4149" s="21">
        <f t="shared" si="932"/>
        <v>4.0604560274080326E-2</v>
      </c>
      <c r="Q4149" s="21">
        <f t="shared" si="933"/>
        <v>1.6764212681468484</v>
      </c>
      <c r="R4149">
        <f t="shared" si="934"/>
        <v>1.1856283047139096</v>
      </c>
      <c r="S4149" s="296">
        <f t="shared" si="941"/>
        <v>8.0706131807048664E-2</v>
      </c>
      <c r="T4149" s="283">
        <f t="shared" si="942"/>
        <v>8.0706131807048664E-2</v>
      </c>
    </row>
    <row r="4150" spans="1:20" x14ac:dyDescent="0.25">
      <c r="A4150" s="286">
        <v>43273</v>
      </c>
      <c r="B4150" s="1">
        <f t="shared" si="935"/>
        <v>5</v>
      </c>
      <c r="C4150" s="285">
        <v>20</v>
      </c>
      <c r="D4150" t="s">
        <v>716</v>
      </c>
      <c r="F4150" s="16">
        <v>66</v>
      </c>
      <c r="G4150" t="str">
        <f t="shared" si="929"/>
        <v>Cooling</v>
      </c>
      <c r="H4150" s="283">
        <f>IF(G4150="heating",F4150*Assumptions!M$4+Assumptions!M$7,0)</f>
        <v>0</v>
      </c>
      <c r="I4150" s="15">
        <f t="shared" si="930"/>
        <v>0.97071962311712034</v>
      </c>
      <c r="J4150" s="15">
        <f t="shared" si="931"/>
        <v>1.0078033906966741</v>
      </c>
      <c r="K4150" s="283">
        <f t="shared" si="936"/>
        <v>0</v>
      </c>
      <c r="L4150" s="283">
        <f t="shared" si="937"/>
        <v>4.3818232651749627</v>
      </c>
      <c r="M4150" s="283">
        <f t="shared" si="938"/>
        <v>0</v>
      </c>
      <c r="N4150" s="283">
        <f t="shared" si="939"/>
        <v>4.3585758300027857</v>
      </c>
      <c r="O4150" s="283">
        <f t="shared" si="940"/>
        <v>0</v>
      </c>
      <c r="P4150" s="21">
        <f t="shared" si="932"/>
        <v>3.6399980029288459E-2</v>
      </c>
      <c r="Q4150" s="21">
        <f t="shared" si="933"/>
        <v>1.52436960139122</v>
      </c>
      <c r="R4150">
        <f t="shared" si="934"/>
        <v>1.1856283047139096</v>
      </c>
      <c r="S4150" s="296">
        <f t="shared" si="941"/>
        <v>6.5786985069897164E-2</v>
      </c>
      <c r="T4150" s="283">
        <f t="shared" si="942"/>
        <v>6.5786985069897164E-2</v>
      </c>
    </row>
    <row r="4151" spans="1:20" x14ac:dyDescent="0.25">
      <c r="A4151" s="286">
        <v>43273</v>
      </c>
      <c r="B4151" s="1">
        <f t="shared" si="935"/>
        <v>5</v>
      </c>
      <c r="C4151" s="285">
        <v>21</v>
      </c>
      <c r="D4151" t="s">
        <v>716</v>
      </c>
      <c r="F4151" s="16">
        <v>66</v>
      </c>
      <c r="G4151" t="str">
        <f t="shared" si="929"/>
        <v>Cooling</v>
      </c>
      <c r="H4151" s="283">
        <f>IF(G4151="heating",F4151*Assumptions!M$4+Assumptions!M$7,0)</f>
        <v>0</v>
      </c>
      <c r="I4151" s="15">
        <f t="shared" si="930"/>
        <v>0.95751150862929935</v>
      </c>
      <c r="J4151" s="15">
        <f t="shared" si="931"/>
        <v>1.0078033906966741</v>
      </c>
      <c r="K4151" s="283">
        <f t="shared" si="936"/>
        <v>0</v>
      </c>
      <c r="L4151" s="283">
        <f t="shared" si="937"/>
        <v>4.3818232651749627</v>
      </c>
      <c r="M4151" s="283">
        <f t="shared" si="938"/>
        <v>0</v>
      </c>
      <c r="N4151" s="283">
        <f t="shared" si="939"/>
        <v>4.3585758300027857</v>
      </c>
      <c r="O4151" s="283">
        <f t="shared" si="940"/>
        <v>0</v>
      </c>
      <c r="P4151" s="21">
        <f t="shared" si="932"/>
        <v>3.6399980029288459E-2</v>
      </c>
      <c r="Q4151" s="21">
        <f t="shared" si="933"/>
        <v>1.4448604713749031</v>
      </c>
      <c r="R4151">
        <f t="shared" si="934"/>
        <v>1.1856283047139096</v>
      </c>
      <c r="S4151" s="296">
        <f t="shared" si="941"/>
        <v>6.2355621741390629E-2</v>
      </c>
      <c r="T4151" s="283">
        <f t="shared" si="942"/>
        <v>6.2355621741390629E-2</v>
      </c>
    </row>
    <row r="4152" spans="1:20" x14ac:dyDescent="0.25">
      <c r="A4152" s="286">
        <v>43273</v>
      </c>
      <c r="B4152" s="1">
        <f t="shared" si="935"/>
        <v>5</v>
      </c>
      <c r="C4152" s="285">
        <v>22</v>
      </c>
      <c r="D4152" t="s">
        <v>716</v>
      </c>
      <c r="F4152" s="16">
        <v>64</v>
      </c>
      <c r="G4152" t="str">
        <f t="shared" si="929"/>
        <v>Cooling</v>
      </c>
      <c r="H4152" s="283">
        <f>IF(G4152="heating",F4152*Assumptions!M$4+Assumptions!M$7,0)</f>
        <v>0</v>
      </c>
      <c r="I4152" s="15">
        <f t="shared" si="930"/>
        <v>0.9426530227543114</v>
      </c>
      <c r="J4152" s="15">
        <f t="shared" si="931"/>
        <v>1.0078033906966741</v>
      </c>
      <c r="K4152" s="283">
        <f t="shared" si="936"/>
        <v>0</v>
      </c>
      <c r="L4152" s="283">
        <f t="shared" si="937"/>
        <v>4.3818232651749627</v>
      </c>
      <c r="M4152" s="283">
        <f t="shared" si="938"/>
        <v>0</v>
      </c>
      <c r="N4152" s="283">
        <f t="shared" si="939"/>
        <v>4.3585758300027857</v>
      </c>
      <c r="O4152" s="283">
        <f t="shared" si="940"/>
        <v>0</v>
      </c>
      <c r="P4152" s="21">
        <f t="shared" si="932"/>
        <v>3.8036447069942136E-2</v>
      </c>
      <c r="Q4152" s="21">
        <f t="shared" si="933"/>
        <v>1.2427137171080138</v>
      </c>
      <c r="R4152">
        <f t="shared" si="934"/>
        <v>1.1856283047139096</v>
      </c>
      <c r="S4152" s="296">
        <f t="shared" si="941"/>
        <v>5.6042770178450343E-2</v>
      </c>
      <c r="T4152" s="283">
        <f t="shared" si="942"/>
        <v>5.6042770178450343E-2</v>
      </c>
    </row>
    <row r="4153" spans="1:20" x14ac:dyDescent="0.25">
      <c r="A4153" s="286">
        <v>43273</v>
      </c>
      <c r="B4153" s="1">
        <f t="shared" si="935"/>
        <v>5</v>
      </c>
      <c r="C4153" s="285">
        <v>23</v>
      </c>
      <c r="D4153" t="s">
        <v>715</v>
      </c>
      <c r="F4153" s="16">
        <v>64</v>
      </c>
      <c r="G4153" t="str">
        <f t="shared" si="929"/>
        <v>Cooling</v>
      </c>
      <c r="H4153" s="283">
        <f>IF(G4153="heating",F4153*Assumptions!M$4+Assumptions!M$7,0)</f>
        <v>0</v>
      </c>
      <c r="I4153" s="15">
        <f t="shared" si="930"/>
        <v>0.94450710149963013</v>
      </c>
      <c r="J4153" s="15">
        <f t="shared" si="931"/>
        <v>1.0078033906966741</v>
      </c>
      <c r="K4153" s="283">
        <f t="shared" si="936"/>
        <v>0</v>
      </c>
      <c r="L4153" s="283">
        <f t="shared" si="937"/>
        <v>4.3818232651749627</v>
      </c>
      <c r="M4153" s="283">
        <f t="shared" si="938"/>
        <v>0</v>
      </c>
      <c r="N4153" s="283">
        <f t="shared" si="939"/>
        <v>4.3585758300027857</v>
      </c>
      <c r="O4153" s="283">
        <f t="shared" si="940"/>
        <v>0</v>
      </c>
      <c r="P4153" s="21">
        <f t="shared" si="932"/>
        <v>3.8036447069942136E-2</v>
      </c>
      <c r="Q4153" s="21">
        <f t="shared" si="933"/>
        <v>1.0297519246597011</v>
      </c>
      <c r="R4153">
        <f t="shared" si="934"/>
        <v>1.1856283047139096</v>
      </c>
      <c r="S4153" s="296">
        <f t="shared" si="941"/>
        <v>4.6438813429066313E-2</v>
      </c>
      <c r="T4153" s="283">
        <f t="shared" si="942"/>
        <v>4.6438813429066313E-2</v>
      </c>
    </row>
    <row r="4154" spans="1:20" x14ac:dyDescent="0.25">
      <c r="A4154" s="286">
        <v>43274</v>
      </c>
      <c r="B4154" s="1">
        <f t="shared" si="935"/>
        <v>6</v>
      </c>
      <c r="C4154" s="285">
        <v>0</v>
      </c>
      <c r="D4154" t="s">
        <v>715</v>
      </c>
      <c r="F4154" s="16">
        <v>64</v>
      </c>
      <c r="G4154" t="str">
        <f t="shared" si="929"/>
        <v>Cooling</v>
      </c>
      <c r="H4154" s="283">
        <f>IF(G4154="heating",F4154*Assumptions!M$4+Assumptions!M$7,0)</f>
        <v>0</v>
      </c>
      <c r="I4154" s="15">
        <f t="shared" si="930"/>
        <v>0.97481507806017154</v>
      </c>
      <c r="J4154" s="15">
        <f t="shared" si="931"/>
        <v>0.9885470267915587</v>
      </c>
      <c r="K4154" s="283">
        <f t="shared" si="936"/>
        <v>0</v>
      </c>
      <c r="L4154" s="283">
        <f t="shared" si="937"/>
        <v>4.3818232651749627</v>
      </c>
      <c r="M4154" s="283">
        <f t="shared" si="938"/>
        <v>0</v>
      </c>
      <c r="N4154" s="283">
        <f t="shared" si="939"/>
        <v>4.3585758300027857</v>
      </c>
      <c r="O4154" s="283">
        <f t="shared" si="940"/>
        <v>0</v>
      </c>
      <c r="P4154" s="21">
        <f t="shared" si="932"/>
        <v>3.8036447069942136E-2</v>
      </c>
      <c r="Q4154" s="21">
        <f t="shared" si="933"/>
        <v>0.90668853391740301</v>
      </c>
      <c r="R4154">
        <f t="shared" si="934"/>
        <v>1.0112882868167345</v>
      </c>
      <c r="S4154" s="296">
        <f t="shared" si="941"/>
        <v>3.487651195210744E-2</v>
      </c>
      <c r="T4154" s="283">
        <f t="shared" si="942"/>
        <v>3.487651195210744E-2</v>
      </c>
    </row>
    <row r="4155" spans="1:20" x14ac:dyDescent="0.25">
      <c r="A4155" s="286">
        <v>43274</v>
      </c>
      <c r="B4155" s="1">
        <f t="shared" si="935"/>
        <v>6</v>
      </c>
      <c r="C4155" s="285">
        <v>1</v>
      </c>
      <c r="D4155" t="s">
        <v>715</v>
      </c>
      <c r="F4155" s="16">
        <v>64</v>
      </c>
      <c r="G4155" t="str">
        <f t="shared" si="929"/>
        <v>Cooling</v>
      </c>
      <c r="H4155" s="283">
        <f>IF(G4155="heating",F4155*Assumptions!M$4+Assumptions!M$7,0)</f>
        <v>0</v>
      </c>
      <c r="I4155" s="15">
        <f t="shared" si="930"/>
        <v>1.012242869806885</v>
      </c>
      <c r="J4155" s="15">
        <f t="shared" si="931"/>
        <v>0.9885470267915587</v>
      </c>
      <c r="K4155" s="283">
        <f t="shared" si="936"/>
        <v>0</v>
      </c>
      <c r="L4155" s="283">
        <f t="shared" si="937"/>
        <v>4.3818232651749627</v>
      </c>
      <c r="M4155" s="283">
        <f t="shared" si="938"/>
        <v>0</v>
      </c>
      <c r="N4155" s="283">
        <f t="shared" si="939"/>
        <v>4.3585758300027857</v>
      </c>
      <c r="O4155" s="283">
        <f t="shared" si="940"/>
        <v>0</v>
      </c>
      <c r="P4155" s="21">
        <f t="shared" si="932"/>
        <v>3.8036447069942136E-2</v>
      </c>
      <c r="Q4155" s="21">
        <f t="shared" si="933"/>
        <v>0.81803459285312596</v>
      </c>
      <c r="R4155">
        <f t="shared" si="934"/>
        <v>1.0112882868167345</v>
      </c>
      <c r="S4155" s="296">
        <f t="shared" si="941"/>
        <v>3.1466365998490085E-2</v>
      </c>
      <c r="T4155" s="283">
        <f t="shared" si="942"/>
        <v>3.1466365998490085E-2</v>
      </c>
    </row>
    <row r="4156" spans="1:20" x14ac:dyDescent="0.25">
      <c r="A4156" s="286">
        <v>43274</v>
      </c>
      <c r="B4156" s="1">
        <f t="shared" si="935"/>
        <v>6</v>
      </c>
      <c r="C4156" s="285">
        <v>2</v>
      </c>
      <c r="D4156" t="s">
        <v>715</v>
      </c>
      <c r="F4156" s="16">
        <v>64</v>
      </c>
      <c r="G4156" t="str">
        <f t="shared" si="929"/>
        <v>Cooling</v>
      </c>
      <c r="H4156" s="283">
        <f>IF(G4156="heating",F4156*Assumptions!M$4+Assumptions!M$7,0)</f>
        <v>0</v>
      </c>
      <c r="I4156" s="15">
        <f t="shared" si="930"/>
        <v>1.0509704703585963</v>
      </c>
      <c r="J4156" s="15">
        <f t="shared" si="931"/>
        <v>0.9885470267915587</v>
      </c>
      <c r="K4156" s="283">
        <f t="shared" si="936"/>
        <v>0</v>
      </c>
      <c r="L4156" s="283">
        <f t="shared" si="937"/>
        <v>4.3818232651749627</v>
      </c>
      <c r="M4156" s="283">
        <f t="shared" si="938"/>
        <v>0</v>
      </c>
      <c r="N4156" s="283">
        <f t="shared" si="939"/>
        <v>4.3585758300027857</v>
      </c>
      <c r="O4156" s="283">
        <f t="shared" si="940"/>
        <v>0</v>
      </c>
      <c r="P4156" s="21">
        <f t="shared" si="932"/>
        <v>3.8036447069942136E-2</v>
      </c>
      <c r="Q4156" s="21">
        <f t="shared" si="933"/>
        <v>0.74507607494346417</v>
      </c>
      <c r="R4156">
        <f t="shared" si="934"/>
        <v>1.0112882868167345</v>
      </c>
      <c r="S4156" s="296">
        <f t="shared" si="941"/>
        <v>2.8659957263077351E-2</v>
      </c>
      <c r="T4156" s="283">
        <f t="shared" si="942"/>
        <v>2.8659957263077351E-2</v>
      </c>
    </row>
    <row r="4157" spans="1:20" x14ac:dyDescent="0.25">
      <c r="A4157" s="286">
        <v>43274</v>
      </c>
      <c r="B4157" s="1">
        <f t="shared" si="935"/>
        <v>6</v>
      </c>
      <c r="C4157" s="285">
        <v>3</v>
      </c>
      <c r="D4157" t="s">
        <v>715</v>
      </c>
      <c r="F4157" s="16">
        <v>64</v>
      </c>
      <c r="G4157" t="str">
        <f t="shared" si="929"/>
        <v>Cooling</v>
      </c>
      <c r="H4157" s="283">
        <f>IF(G4157="heating",F4157*Assumptions!M$4+Assumptions!M$7,0)</f>
        <v>0</v>
      </c>
      <c r="I4157" s="15">
        <f t="shared" si="930"/>
        <v>1.0924036124451033</v>
      </c>
      <c r="J4157" s="15">
        <f t="shared" si="931"/>
        <v>0.9885470267915587</v>
      </c>
      <c r="K4157" s="283">
        <f t="shared" si="936"/>
        <v>0</v>
      </c>
      <c r="L4157" s="283">
        <f t="shared" si="937"/>
        <v>4.3818232651749627</v>
      </c>
      <c r="M4157" s="283">
        <f t="shared" si="938"/>
        <v>0</v>
      </c>
      <c r="N4157" s="283">
        <f t="shared" si="939"/>
        <v>4.3585758300027857</v>
      </c>
      <c r="O4157" s="283">
        <f t="shared" si="940"/>
        <v>0</v>
      </c>
      <c r="P4157" s="21">
        <f t="shared" si="932"/>
        <v>3.8036447069942136E-2</v>
      </c>
      <c r="Q4157" s="21">
        <f t="shared" si="933"/>
        <v>0.69158980876382303</v>
      </c>
      <c r="R4157">
        <f t="shared" si="934"/>
        <v>1.0112882868167345</v>
      </c>
      <c r="S4157" s="296">
        <f t="shared" si="941"/>
        <v>2.6602564529071754E-2</v>
      </c>
      <c r="T4157" s="283">
        <f t="shared" si="942"/>
        <v>2.6602564529071754E-2</v>
      </c>
    </row>
    <row r="4158" spans="1:20" x14ac:dyDescent="0.25">
      <c r="A4158" s="286">
        <v>43274</v>
      </c>
      <c r="B4158" s="1">
        <f t="shared" si="935"/>
        <v>6</v>
      </c>
      <c r="C4158" s="285">
        <v>4</v>
      </c>
      <c r="D4158" t="s">
        <v>715</v>
      </c>
      <c r="F4158" s="16">
        <v>64</v>
      </c>
      <c r="G4158" t="str">
        <f t="shared" si="929"/>
        <v>Cooling</v>
      </c>
      <c r="H4158" s="283">
        <f>IF(G4158="heating",F4158*Assumptions!M$4+Assumptions!M$7,0)</f>
        <v>0</v>
      </c>
      <c r="I4158" s="15">
        <f t="shared" si="930"/>
        <v>1.1348296917927807</v>
      </c>
      <c r="J4158" s="15">
        <f t="shared" si="931"/>
        <v>0.9885470267915587</v>
      </c>
      <c r="K4158" s="283">
        <f t="shared" si="936"/>
        <v>0</v>
      </c>
      <c r="L4158" s="283">
        <f t="shared" si="937"/>
        <v>4.3818232651749627</v>
      </c>
      <c r="M4158" s="283">
        <f t="shared" si="938"/>
        <v>0</v>
      </c>
      <c r="N4158" s="283">
        <f t="shared" si="939"/>
        <v>4.3585758300027857</v>
      </c>
      <c r="O4158" s="283">
        <f t="shared" si="940"/>
        <v>0</v>
      </c>
      <c r="P4158" s="21">
        <f t="shared" si="932"/>
        <v>3.8036447069942136E-2</v>
      </c>
      <c r="Q4158" s="21">
        <f t="shared" si="933"/>
        <v>0.6473875548762833</v>
      </c>
      <c r="R4158">
        <f t="shared" si="934"/>
        <v>1.0112882868167345</v>
      </c>
      <c r="S4158" s="296">
        <f t="shared" si="941"/>
        <v>2.490228887944133E-2</v>
      </c>
      <c r="T4158" s="283">
        <f t="shared" si="942"/>
        <v>2.490228887944133E-2</v>
      </c>
    </row>
    <row r="4159" spans="1:20" x14ac:dyDescent="0.25">
      <c r="A4159" s="286">
        <v>43274</v>
      </c>
      <c r="B4159" s="1">
        <f t="shared" si="935"/>
        <v>6</v>
      </c>
      <c r="C4159" s="285">
        <v>5</v>
      </c>
      <c r="D4159" t="s">
        <v>715</v>
      </c>
      <c r="F4159" s="16">
        <v>68</v>
      </c>
      <c r="G4159" t="str">
        <f t="shared" si="929"/>
        <v>Cooling</v>
      </c>
      <c r="H4159" s="283">
        <f>IF(G4159="heating",F4159*Assumptions!M$4+Assumptions!M$7,0)</f>
        <v>0</v>
      </c>
      <c r="I4159" s="15">
        <f t="shared" si="930"/>
        <v>1.1635558681477385</v>
      </c>
      <c r="J4159" s="15">
        <f t="shared" si="931"/>
        <v>0.9885470267915587</v>
      </c>
      <c r="K4159" s="283">
        <f t="shared" si="936"/>
        <v>0</v>
      </c>
      <c r="L4159" s="283">
        <f t="shared" si="937"/>
        <v>4.3818232651749627</v>
      </c>
      <c r="M4159" s="283">
        <f t="shared" si="938"/>
        <v>0</v>
      </c>
      <c r="N4159" s="283">
        <f t="shared" si="939"/>
        <v>4.3585758300027857</v>
      </c>
      <c r="O4159" s="283">
        <f t="shared" si="940"/>
        <v>0</v>
      </c>
      <c r="P4159" s="21">
        <f t="shared" si="932"/>
        <v>3.7256017764001337E-2</v>
      </c>
      <c r="Q4159" s="21">
        <f t="shared" si="933"/>
        <v>0.72139578924615555</v>
      </c>
      <c r="R4159">
        <f t="shared" si="934"/>
        <v>1.0112882868167345</v>
      </c>
      <c r="S4159" s="296">
        <f t="shared" si="941"/>
        <v>2.7179722109631963E-2</v>
      </c>
      <c r="T4159" s="283">
        <f t="shared" si="942"/>
        <v>2.7179722109631963E-2</v>
      </c>
    </row>
    <row r="4160" spans="1:20" x14ac:dyDescent="0.25">
      <c r="A4160" s="286">
        <v>43274</v>
      </c>
      <c r="B4160" s="1">
        <f t="shared" si="935"/>
        <v>6</v>
      </c>
      <c r="C4160" s="285">
        <v>6</v>
      </c>
      <c r="D4160" t="s">
        <v>715</v>
      </c>
      <c r="F4160" s="16">
        <v>68</v>
      </c>
      <c r="G4160" t="str">
        <f t="shared" si="929"/>
        <v>Cooling</v>
      </c>
      <c r="H4160" s="283">
        <f>IF(G4160="heating",F4160*Assumptions!M$4+Assumptions!M$7,0)</f>
        <v>0</v>
      </c>
      <c r="I4160" s="15">
        <f t="shared" si="930"/>
        <v>1.2083911162615524</v>
      </c>
      <c r="J4160" s="15">
        <f t="shared" si="931"/>
        <v>0.9885470267915587</v>
      </c>
      <c r="K4160" s="283">
        <f t="shared" si="936"/>
        <v>0</v>
      </c>
      <c r="L4160" s="283">
        <f t="shared" si="937"/>
        <v>4.3818232651749627</v>
      </c>
      <c r="M4160" s="283">
        <f t="shared" si="938"/>
        <v>0</v>
      </c>
      <c r="N4160" s="283">
        <f t="shared" si="939"/>
        <v>4.3585758300027857</v>
      </c>
      <c r="O4160" s="283">
        <f t="shared" si="940"/>
        <v>0</v>
      </c>
      <c r="P4160" s="21">
        <f t="shared" si="932"/>
        <v>3.7256017764001337E-2</v>
      </c>
      <c r="Q4160" s="21">
        <f t="shared" si="933"/>
        <v>0.87787080972652631</v>
      </c>
      <c r="R4160">
        <f t="shared" si="934"/>
        <v>1.0112882868167345</v>
      </c>
      <c r="S4160" s="296">
        <f t="shared" si="941"/>
        <v>3.3075164857086448E-2</v>
      </c>
      <c r="T4160" s="283">
        <f t="shared" si="942"/>
        <v>3.3075164857086448E-2</v>
      </c>
    </row>
    <row r="4161" spans="1:20" x14ac:dyDescent="0.25">
      <c r="A4161" s="286">
        <v>43274</v>
      </c>
      <c r="B4161" s="1">
        <f t="shared" si="935"/>
        <v>6</v>
      </c>
      <c r="C4161" s="285">
        <v>7</v>
      </c>
      <c r="D4161" t="s">
        <v>715</v>
      </c>
      <c r="F4161" s="16">
        <v>70</v>
      </c>
      <c r="G4161" t="str">
        <f t="shared" si="929"/>
        <v>Cooling</v>
      </c>
      <c r="H4161" s="283">
        <f>IF(G4161="heating",F4161*Assumptions!M$4+Assumptions!M$7,0)</f>
        <v>0</v>
      </c>
      <c r="I4161" s="15">
        <f t="shared" si="930"/>
        <v>1.1637425769249583</v>
      </c>
      <c r="J4161" s="15">
        <f t="shared" si="931"/>
        <v>0.9885470267915587</v>
      </c>
      <c r="K4161" s="283">
        <f t="shared" si="936"/>
        <v>0</v>
      </c>
      <c r="L4161" s="283">
        <f t="shared" si="937"/>
        <v>4.3818232651749627</v>
      </c>
      <c r="M4161" s="283">
        <f t="shared" si="938"/>
        <v>0</v>
      </c>
      <c r="N4161" s="283">
        <f t="shared" si="939"/>
        <v>4.3585758300027857</v>
      </c>
      <c r="O4161" s="283">
        <f t="shared" si="940"/>
        <v>0</v>
      </c>
      <c r="P4161" s="21">
        <f t="shared" si="932"/>
        <v>4.0604560274080326E-2</v>
      </c>
      <c r="Q4161" s="21">
        <f t="shared" si="933"/>
        <v>0.97331382064367777</v>
      </c>
      <c r="R4161">
        <f t="shared" si="934"/>
        <v>1.0112882868167345</v>
      </c>
      <c r="S4161" s="296">
        <f t="shared" si="941"/>
        <v>3.9967103850007527E-2</v>
      </c>
      <c r="T4161" s="283">
        <f t="shared" si="942"/>
        <v>3.9967103850007527E-2</v>
      </c>
    </row>
    <row r="4162" spans="1:20" x14ac:dyDescent="0.25">
      <c r="A4162" s="286">
        <v>43274</v>
      </c>
      <c r="B4162" s="1">
        <f t="shared" si="935"/>
        <v>6</v>
      </c>
      <c r="C4162" s="285">
        <v>8</v>
      </c>
      <c r="D4162" t="s">
        <v>715</v>
      </c>
      <c r="F4162" s="16">
        <v>70</v>
      </c>
      <c r="G4162" t="str">
        <f t="shared" ref="G4162:G4225" si="943">VLOOKUP(A4162,U$2:W$366,3,FALSE)</f>
        <v>Cooling</v>
      </c>
      <c r="H4162" s="283">
        <f>IF(G4162="heating",F4162*Assumptions!M$4+Assumptions!M$7,0)</f>
        <v>0</v>
      </c>
      <c r="I4162" s="15">
        <f t="shared" ref="I4162:I4225" si="944">VLOOKUP(C4162,AO$2:AQ$25,3,FALSE)</f>
        <v>1.094193721037565</v>
      </c>
      <c r="J4162" s="15">
        <f t="shared" ref="J4162:J4225" si="945">VLOOKUP(B4162,AS$4:AU$10,3,FALSE)</f>
        <v>0.9885470267915587</v>
      </c>
      <c r="K4162" s="283">
        <f t="shared" si="936"/>
        <v>0</v>
      </c>
      <c r="L4162" s="283">
        <f t="shared" si="937"/>
        <v>4.3818232651749627</v>
      </c>
      <c r="M4162" s="283">
        <f t="shared" si="938"/>
        <v>0</v>
      </c>
      <c r="N4162" s="283">
        <f t="shared" si="939"/>
        <v>4.3585758300027857</v>
      </c>
      <c r="O4162" s="283">
        <f t="shared" si="940"/>
        <v>0</v>
      </c>
      <c r="P4162" s="21">
        <f t="shared" ref="P4162:P4225" si="946">IF(G4162="cooling",IF(F4162&lt;61,0.025,(F4162^2*AX$25+F4162*AY$25+AZ$25)),0)</f>
        <v>4.0604560274080326E-2</v>
      </c>
      <c r="Q4162" s="21">
        <f t="shared" ref="Q4162:Q4225" si="947">VLOOKUP(C4162,BB$2:BC$25,2,FALSE)</f>
        <v>0.94940007506179924</v>
      </c>
      <c r="R4162">
        <f t="shared" ref="R4162:R4225" si="948">VLOOKUP(B4162,AS$4:AV$10,4,FALSE)</f>
        <v>1.0112882868167345</v>
      </c>
      <c r="S4162" s="296">
        <f t="shared" si="941"/>
        <v>3.8985135719233913E-2</v>
      </c>
      <c r="T4162" s="283">
        <f t="shared" si="942"/>
        <v>3.8985135719233913E-2</v>
      </c>
    </row>
    <row r="4163" spans="1:20" x14ac:dyDescent="0.25">
      <c r="A4163" s="286">
        <v>43274</v>
      </c>
      <c r="B4163" s="1">
        <f t="shared" ref="B4163:B4226" si="949">WEEKDAY(A4163,2)</f>
        <v>6</v>
      </c>
      <c r="C4163" s="285">
        <v>9</v>
      </c>
      <c r="D4163" t="s">
        <v>715</v>
      </c>
      <c r="F4163" s="16">
        <v>72</v>
      </c>
      <c r="G4163" t="str">
        <f t="shared" si="943"/>
        <v>Cooling</v>
      </c>
      <c r="H4163" s="283">
        <f>IF(G4163="heating",F4163*Assumptions!M$4+Assumptions!M$7,0)</f>
        <v>0</v>
      </c>
      <c r="I4163" s="15">
        <f t="shared" si="944"/>
        <v>1.0343009000871222</v>
      </c>
      <c r="J4163" s="15">
        <f t="shared" si="945"/>
        <v>0.9885470267915587</v>
      </c>
      <c r="K4163" s="283">
        <f t="shared" ref="K4163:K4226" si="950">H4163*I4163*J4163</f>
        <v>0</v>
      </c>
      <c r="L4163" s="283" t="e">
        <f t="shared" ref="L4163:L4226" si="951">VLOOKUP(F4163,BL$2:BN$92,2,FALSE)</f>
        <v>#N/A</v>
      </c>
      <c r="M4163" s="283">
        <f t="shared" ref="M4163:M4226" si="952">IF(G4163="heating",K4163*(L4163*3.412),0)</f>
        <v>0</v>
      </c>
      <c r="N4163" s="283" t="e">
        <f t="shared" ref="N4163:N4226" si="953">VLOOKUP(F4163,BL$2:BN$92,3,FALSE)</f>
        <v>#N/A</v>
      </c>
      <c r="O4163" s="283">
        <f t="shared" ref="O4163:O4226" si="954">IF(F4163&lt;=61,IF(G4163="heating",IF(F4163&gt;=5,K4163*L4163/N4163,0),0),0)</f>
        <v>0</v>
      </c>
      <c r="P4163" s="21">
        <f t="shared" si="946"/>
        <v>4.6445607559525648E-2</v>
      </c>
      <c r="Q4163" s="21">
        <f t="shared" si="947"/>
        <v>0.8408485371888097</v>
      </c>
      <c r="R4163">
        <f t="shared" si="948"/>
        <v>1.0112882868167345</v>
      </c>
      <c r="S4163" s="296">
        <f t="shared" ref="S4163:S4226" si="955">P4163*Q4163*R4163</f>
        <v>3.9494570781159921E-2</v>
      </c>
      <c r="T4163" s="283">
        <f t="shared" ref="T4163:T4226" si="956">K4163+S4163</f>
        <v>3.9494570781159921E-2</v>
      </c>
    </row>
    <row r="4164" spans="1:20" x14ac:dyDescent="0.25">
      <c r="A4164" s="286">
        <v>43274</v>
      </c>
      <c r="B4164" s="1">
        <f t="shared" si="949"/>
        <v>6</v>
      </c>
      <c r="C4164" s="285">
        <v>10</v>
      </c>
      <c r="D4164" t="s">
        <v>715</v>
      </c>
      <c r="F4164" s="16">
        <v>72</v>
      </c>
      <c r="G4164" t="str">
        <f t="shared" si="943"/>
        <v>Cooling</v>
      </c>
      <c r="H4164" s="283">
        <f>IF(G4164="heating",F4164*Assumptions!M$4+Assumptions!M$7,0)</f>
        <v>0</v>
      </c>
      <c r="I4164" s="15">
        <f t="shared" si="944"/>
        <v>0.98112329028689171</v>
      </c>
      <c r="J4164" s="15">
        <f t="shared" si="945"/>
        <v>0.9885470267915587</v>
      </c>
      <c r="K4164" s="283">
        <f t="shared" si="950"/>
        <v>0</v>
      </c>
      <c r="L4164" s="283" t="e">
        <f t="shared" si="951"/>
        <v>#N/A</v>
      </c>
      <c r="M4164" s="283">
        <f t="shared" si="952"/>
        <v>0</v>
      </c>
      <c r="N4164" s="283" t="e">
        <f t="shared" si="953"/>
        <v>#N/A</v>
      </c>
      <c r="O4164" s="283">
        <f t="shared" si="954"/>
        <v>0</v>
      </c>
      <c r="P4164" s="21">
        <f t="shared" si="946"/>
        <v>4.6445607559525648E-2</v>
      </c>
      <c r="Q4164" s="21">
        <f t="shared" si="947"/>
        <v>0.74504051125983206</v>
      </c>
      <c r="R4164">
        <f t="shared" si="948"/>
        <v>1.0112882868167345</v>
      </c>
      <c r="S4164" s="296">
        <f t="shared" si="955"/>
        <v>3.4994477489559708E-2</v>
      </c>
      <c r="T4164" s="283">
        <f t="shared" si="956"/>
        <v>3.4994477489559708E-2</v>
      </c>
    </row>
    <row r="4165" spans="1:20" x14ac:dyDescent="0.25">
      <c r="A4165" s="286">
        <v>43274</v>
      </c>
      <c r="B4165" s="1">
        <f t="shared" si="949"/>
        <v>6</v>
      </c>
      <c r="C4165" s="285">
        <v>11</v>
      </c>
      <c r="D4165" t="s">
        <v>715</v>
      </c>
      <c r="F4165" s="16">
        <v>73</v>
      </c>
      <c r="G4165" t="str">
        <f t="shared" si="943"/>
        <v>Cooling</v>
      </c>
      <c r="H4165" s="283">
        <f>IF(G4165="heating",F4165*Assumptions!M$4+Assumptions!M$7,0)</f>
        <v>0</v>
      </c>
      <c r="I4165" s="15">
        <f t="shared" si="944"/>
        <v>0.94956163997961163</v>
      </c>
      <c r="J4165" s="15">
        <f t="shared" si="945"/>
        <v>0.9885470267915587</v>
      </c>
      <c r="K4165" s="283">
        <f t="shared" si="950"/>
        <v>0</v>
      </c>
      <c r="L4165" s="283" t="e">
        <f t="shared" si="951"/>
        <v>#N/A</v>
      </c>
      <c r="M4165" s="283">
        <f t="shared" si="952"/>
        <v>0</v>
      </c>
      <c r="N4165" s="283" t="e">
        <f t="shared" si="953"/>
        <v>#N/A</v>
      </c>
      <c r="O4165" s="283">
        <f t="shared" si="954"/>
        <v>0</v>
      </c>
      <c r="P4165" s="21">
        <f t="shared" si="946"/>
        <v>5.0300820493010656E-2</v>
      </c>
      <c r="Q4165" s="21">
        <f t="shared" si="947"/>
        <v>0.72850690893675296</v>
      </c>
      <c r="R4165">
        <f t="shared" si="948"/>
        <v>1.0112882868167345</v>
      </c>
      <c r="S4165" s="296">
        <f t="shared" si="955"/>
        <v>3.7058148827031193E-2</v>
      </c>
      <c r="T4165" s="283">
        <f t="shared" si="956"/>
        <v>3.7058148827031193E-2</v>
      </c>
    </row>
    <row r="4166" spans="1:20" x14ac:dyDescent="0.25">
      <c r="A4166" s="286">
        <v>43274</v>
      </c>
      <c r="B4166" s="1">
        <f t="shared" si="949"/>
        <v>6</v>
      </c>
      <c r="C4166" s="285">
        <v>12</v>
      </c>
      <c r="D4166" t="s">
        <v>715</v>
      </c>
      <c r="F4166" s="16">
        <v>73</v>
      </c>
      <c r="G4166" t="str">
        <f t="shared" si="943"/>
        <v>Cooling</v>
      </c>
      <c r="H4166" s="283">
        <f>IF(G4166="heating",F4166*Assumptions!M$4+Assumptions!M$7,0)</f>
        <v>0</v>
      </c>
      <c r="I4166" s="15">
        <f t="shared" si="944"/>
        <v>0.91648403420261149</v>
      </c>
      <c r="J4166" s="15">
        <f t="shared" si="945"/>
        <v>0.9885470267915587</v>
      </c>
      <c r="K4166" s="283">
        <f t="shared" si="950"/>
        <v>0</v>
      </c>
      <c r="L4166" s="283" t="e">
        <f t="shared" si="951"/>
        <v>#N/A</v>
      </c>
      <c r="M4166" s="283">
        <f t="shared" si="952"/>
        <v>0</v>
      </c>
      <c r="N4166" s="283" t="e">
        <f t="shared" si="953"/>
        <v>#N/A</v>
      </c>
      <c r="O4166" s="283">
        <f t="shared" si="954"/>
        <v>0</v>
      </c>
      <c r="P4166" s="21">
        <f t="shared" si="946"/>
        <v>5.0300820493010656E-2</v>
      </c>
      <c r="Q4166" s="21">
        <f t="shared" si="947"/>
        <v>0.75910815787401487</v>
      </c>
      <c r="R4166">
        <f t="shared" si="948"/>
        <v>1.0112882868167345</v>
      </c>
      <c r="S4166" s="296">
        <f t="shared" si="955"/>
        <v>3.861479245456409E-2</v>
      </c>
      <c r="T4166" s="283">
        <f t="shared" si="956"/>
        <v>3.861479245456409E-2</v>
      </c>
    </row>
    <row r="4167" spans="1:20" x14ac:dyDescent="0.25">
      <c r="A4167" s="286">
        <v>43274</v>
      </c>
      <c r="B4167" s="1">
        <f t="shared" si="949"/>
        <v>6</v>
      </c>
      <c r="C4167" s="285">
        <v>13</v>
      </c>
      <c r="D4167" t="s">
        <v>715</v>
      </c>
      <c r="F4167" s="16">
        <v>75</v>
      </c>
      <c r="G4167" t="str">
        <f t="shared" si="943"/>
        <v>Cooling</v>
      </c>
      <c r="H4167" s="283">
        <f>IF(G4167="heating",F4167*Assumptions!M$4+Assumptions!M$7,0)</f>
        <v>0</v>
      </c>
      <c r="I4167" s="15">
        <f t="shared" si="944"/>
        <v>0.90040206880052787</v>
      </c>
      <c r="J4167" s="15">
        <f t="shared" si="945"/>
        <v>0.9885470267915587</v>
      </c>
      <c r="K4167" s="283">
        <f t="shared" si="950"/>
        <v>0</v>
      </c>
      <c r="L4167" s="283" t="e">
        <f t="shared" si="951"/>
        <v>#N/A</v>
      </c>
      <c r="M4167" s="283">
        <f t="shared" si="952"/>
        <v>0</v>
      </c>
      <c r="N4167" s="283" t="e">
        <f t="shared" si="953"/>
        <v>#N/A</v>
      </c>
      <c r="O4167" s="283">
        <f t="shared" si="954"/>
        <v>0</v>
      </c>
      <c r="P4167" s="21">
        <f t="shared" si="946"/>
        <v>5.9880624941505811E-2</v>
      </c>
      <c r="Q4167" s="21">
        <f t="shared" si="947"/>
        <v>0.79115902007799765</v>
      </c>
      <c r="R4167">
        <f t="shared" si="948"/>
        <v>1.0112882868167345</v>
      </c>
      <c r="S4167" s="296">
        <f t="shared" si="955"/>
        <v>4.7909880228211021E-2</v>
      </c>
      <c r="T4167" s="283">
        <f t="shared" si="956"/>
        <v>4.7909880228211021E-2</v>
      </c>
    </row>
    <row r="4168" spans="1:20" x14ac:dyDescent="0.25">
      <c r="A4168" s="286">
        <v>43274</v>
      </c>
      <c r="B4168" s="1">
        <f t="shared" si="949"/>
        <v>6</v>
      </c>
      <c r="C4168" s="285">
        <v>14</v>
      </c>
      <c r="D4168" t="s">
        <v>715</v>
      </c>
      <c r="F4168" s="16">
        <v>79</v>
      </c>
      <c r="G4168" t="str">
        <f t="shared" si="943"/>
        <v>Cooling</v>
      </c>
      <c r="H4168" s="283">
        <f>IF(G4168="heating",F4168*Assumptions!M$4+Assumptions!M$7,0)</f>
        <v>0</v>
      </c>
      <c r="I4168" s="15">
        <f t="shared" si="944"/>
        <v>0.86032894500746537</v>
      </c>
      <c r="J4168" s="15">
        <f t="shared" si="945"/>
        <v>0.9885470267915587</v>
      </c>
      <c r="K4168" s="283">
        <f t="shared" si="950"/>
        <v>0</v>
      </c>
      <c r="L4168" s="283" t="e">
        <f t="shared" si="951"/>
        <v>#N/A</v>
      </c>
      <c r="M4168" s="283">
        <f t="shared" si="952"/>
        <v>0</v>
      </c>
      <c r="N4168" s="283" t="e">
        <f t="shared" si="953"/>
        <v>#N/A</v>
      </c>
      <c r="O4168" s="283">
        <f t="shared" si="954"/>
        <v>0</v>
      </c>
      <c r="P4168" s="21">
        <f t="shared" si="946"/>
        <v>8.6517748164594233E-2</v>
      </c>
      <c r="Q4168" s="21">
        <f t="shared" si="947"/>
        <v>0.84355555031342389</v>
      </c>
      <c r="R4168">
        <f t="shared" si="948"/>
        <v>1.0112882868167345</v>
      </c>
      <c r="S4168" s="296">
        <f t="shared" si="955"/>
        <v>7.3806374358465446E-2</v>
      </c>
      <c r="T4168" s="283">
        <f t="shared" si="956"/>
        <v>7.3806374358465446E-2</v>
      </c>
    </row>
    <row r="4169" spans="1:20" x14ac:dyDescent="0.25">
      <c r="A4169" s="286">
        <v>43274</v>
      </c>
      <c r="B4169" s="1">
        <f t="shared" si="949"/>
        <v>6</v>
      </c>
      <c r="C4169" s="285">
        <v>15</v>
      </c>
      <c r="D4169" t="s">
        <v>715</v>
      </c>
      <c r="F4169" s="16">
        <v>79</v>
      </c>
      <c r="G4169" t="str">
        <f t="shared" si="943"/>
        <v>Cooling</v>
      </c>
      <c r="H4169" s="283">
        <f>IF(G4169="heating",F4169*Assumptions!M$4+Assumptions!M$7,0)</f>
        <v>0</v>
      </c>
      <c r="I4169" s="15">
        <f t="shared" si="944"/>
        <v>0.85754515037175039</v>
      </c>
      <c r="J4169" s="15">
        <f t="shared" si="945"/>
        <v>0.9885470267915587</v>
      </c>
      <c r="K4169" s="283">
        <f t="shared" si="950"/>
        <v>0</v>
      </c>
      <c r="L4169" s="283" t="e">
        <f t="shared" si="951"/>
        <v>#N/A</v>
      </c>
      <c r="M4169" s="283">
        <f t="shared" si="952"/>
        <v>0</v>
      </c>
      <c r="N4169" s="283" t="e">
        <f t="shared" si="953"/>
        <v>#N/A</v>
      </c>
      <c r="O4169" s="283">
        <f t="shared" si="954"/>
        <v>0</v>
      </c>
      <c r="P4169" s="21">
        <f t="shared" si="946"/>
        <v>8.6517748164594233E-2</v>
      </c>
      <c r="Q4169" s="21">
        <f t="shared" si="947"/>
        <v>0.96592607327566882</v>
      </c>
      <c r="R4169">
        <f t="shared" si="948"/>
        <v>1.0112882868167345</v>
      </c>
      <c r="S4169" s="296">
        <f t="shared" si="955"/>
        <v>8.4513108046409186E-2</v>
      </c>
      <c r="T4169" s="283">
        <f t="shared" si="956"/>
        <v>8.4513108046409186E-2</v>
      </c>
    </row>
    <row r="4170" spans="1:20" x14ac:dyDescent="0.25">
      <c r="A4170" s="286">
        <v>43274</v>
      </c>
      <c r="B4170" s="1">
        <f t="shared" si="949"/>
        <v>6</v>
      </c>
      <c r="C4170" s="285">
        <v>16</v>
      </c>
      <c r="D4170" t="s">
        <v>715</v>
      </c>
      <c r="F4170" s="16">
        <v>81</v>
      </c>
      <c r="G4170" t="str">
        <f t="shared" si="943"/>
        <v>Cooling</v>
      </c>
      <c r="H4170" s="283">
        <f>IF(G4170="heating",F4170*Assumptions!M$4+Assumptions!M$7,0)</f>
        <v>0</v>
      </c>
      <c r="I4170" s="15">
        <f t="shared" si="944"/>
        <v>0.88344815438260227</v>
      </c>
      <c r="J4170" s="15">
        <f t="shared" si="945"/>
        <v>0.9885470267915587</v>
      </c>
      <c r="K4170" s="283">
        <f t="shared" si="950"/>
        <v>0</v>
      </c>
      <c r="L4170" s="283" t="e">
        <f t="shared" si="951"/>
        <v>#N/A</v>
      </c>
      <c r="M4170" s="283">
        <f t="shared" si="952"/>
        <v>0</v>
      </c>
      <c r="N4170" s="283" t="e">
        <f t="shared" si="953"/>
        <v>#N/A</v>
      </c>
      <c r="O4170" s="283">
        <f t="shared" si="954"/>
        <v>0</v>
      </c>
      <c r="P4170" s="21">
        <f t="shared" si="946"/>
        <v>0.10357506693918861</v>
      </c>
      <c r="Q4170" s="21">
        <f t="shared" si="947"/>
        <v>1.1649354943302594</v>
      </c>
      <c r="R4170">
        <f t="shared" si="948"/>
        <v>1.0112882868167345</v>
      </c>
      <c r="S4170" s="296">
        <f t="shared" si="955"/>
        <v>0.12202029698404081</v>
      </c>
      <c r="T4170" s="283">
        <f t="shared" si="956"/>
        <v>0.12202029698404081</v>
      </c>
    </row>
    <row r="4171" spans="1:20" x14ac:dyDescent="0.25">
      <c r="A4171" s="286">
        <v>43274</v>
      </c>
      <c r="B4171" s="1">
        <f t="shared" si="949"/>
        <v>6</v>
      </c>
      <c r="C4171" s="285">
        <v>17</v>
      </c>
      <c r="D4171" t="s">
        <v>715</v>
      </c>
      <c r="F4171" s="16">
        <v>81</v>
      </c>
      <c r="G4171" t="str">
        <f t="shared" si="943"/>
        <v>Cooling</v>
      </c>
      <c r="H4171" s="283">
        <f>IF(G4171="heating",F4171*Assumptions!M$4+Assumptions!M$7,0)</f>
        <v>0</v>
      </c>
      <c r="I4171" s="15">
        <f t="shared" si="944"/>
        <v>0.94025748850374469</v>
      </c>
      <c r="J4171" s="15">
        <f t="shared" si="945"/>
        <v>0.9885470267915587</v>
      </c>
      <c r="K4171" s="283">
        <f t="shared" si="950"/>
        <v>0</v>
      </c>
      <c r="L4171" s="283" t="e">
        <f t="shared" si="951"/>
        <v>#N/A</v>
      </c>
      <c r="M4171" s="283">
        <f t="shared" si="952"/>
        <v>0</v>
      </c>
      <c r="N4171" s="283" t="e">
        <f t="shared" si="953"/>
        <v>#N/A</v>
      </c>
      <c r="O4171" s="283">
        <f t="shared" si="954"/>
        <v>0</v>
      </c>
      <c r="P4171" s="21">
        <f t="shared" si="946"/>
        <v>0.10357506693918861</v>
      </c>
      <c r="Q4171" s="21">
        <f t="shared" si="947"/>
        <v>1.3521540118753073</v>
      </c>
      <c r="R4171">
        <f t="shared" si="948"/>
        <v>1.0112882868167345</v>
      </c>
      <c r="S4171" s="296">
        <f t="shared" si="955"/>
        <v>0.14163036056519407</v>
      </c>
      <c r="T4171" s="283">
        <f t="shared" si="956"/>
        <v>0.14163036056519407</v>
      </c>
    </row>
    <row r="4172" spans="1:20" x14ac:dyDescent="0.25">
      <c r="A4172" s="286">
        <v>43274</v>
      </c>
      <c r="B4172" s="1">
        <f t="shared" si="949"/>
        <v>6</v>
      </c>
      <c r="C4172" s="285">
        <v>18</v>
      </c>
      <c r="D4172" t="s">
        <v>715</v>
      </c>
      <c r="F4172" s="16">
        <v>79</v>
      </c>
      <c r="G4172" t="str">
        <f t="shared" si="943"/>
        <v>Cooling</v>
      </c>
      <c r="H4172" s="283">
        <f>IF(G4172="heating",F4172*Assumptions!M$4+Assumptions!M$7,0)</f>
        <v>0</v>
      </c>
      <c r="I4172" s="15">
        <f t="shared" si="944"/>
        <v>0.98182363790757687</v>
      </c>
      <c r="J4172" s="15">
        <f t="shared" si="945"/>
        <v>0.9885470267915587</v>
      </c>
      <c r="K4172" s="283">
        <f t="shared" si="950"/>
        <v>0</v>
      </c>
      <c r="L4172" s="283" t="e">
        <f t="shared" si="951"/>
        <v>#N/A</v>
      </c>
      <c r="M4172" s="283">
        <f t="shared" si="952"/>
        <v>0</v>
      </c>
      <c r="N4172" s="283" t="e">
        <f t="shared" si="953"/>
        <v>#N/A</v>
      </c>
      <c r="O4172" s="283">
        <f t="shared" si="954"/>
        <v>0</v>
      </c>
      <c r="P4172" s="21">
        <f t="shared" si="946"/>
        <v>8.6517748164594233E-2</v>
      </c>
      <c r="Q4172" s="21">
        <f t="shared" si="947"/>
        <v>1.5598916921549892</v>
      </c>
      <c r="R4172">
        <f t="shared" si="948"/>
        <v>1.0112882868167345</v>
      </c>
      <c r="S4172" s="296">
        <f t="shared" si="955"/>
        <v>0.13648176477183352</v>
      </c>
      <c r="T4172" s="283">
        <f t="shared" si="956"/>
        <v>0.13648176477183352</v>
      </c>
    </row>
    <row r="4173" spans="1:20" x14ac:dyDescent="0.25">
      <c r="A4173" s="286">
        <v>43274</v>
      </c>
      <c r="B4173" s="1">
        <f t="shared" si="949"/>
        <v>6</v>
      </c>
      <c r="C4173" s="285">
        <v>19</v>
      </c>
      <c r="D4173" t="s">
        <v>715</v>
      </c>
      <c r="F4173" s="16">
        <v>75</v>
      </c>
      <c r="G4173" t="str">
        <f t="shared" si="943"/>
        <v>Cooling</v>
      </c>
      <c r="H4173" s="283">
        <f>IF(G4173="heating",F4173*Assumptions!M$4+Assumptions!M$7,0)</f>
        <v>0</v>
      </c>
      <c r="I4173" s="15">
        <f t="shared" si="944"/>
        <v>0.98418842963438757</v>
      </c>
      <c r="J4173" s="15">
        <f t="shared" si="945"/>
        <v>0.9885470267915587</v>
      </c>
      <c r="K4173" s="283">
        <f t="shared" si="950"/>
        <v>0</v>
      </c>
      <c r="L4173" s="283" t="e">
        <f t="shared" si="951"/>
        <v>#N/A</v>
      </c>
      <c r="M4173" s="283">
        <f t="shared" si="952"/>
        <v>0</v>
      </c>
      <c r="N4173" s="283" t="e">
        <f t="shared" si="953"/>
        <v>#N/A</v>
      </c>
      <c r="O4173" s="283">
        <f t="shared" si="954"/>
        <v>0</v>
      </c>
      <c r="P4173" s="21">
        <f t="shared" si="946"/>
        <v>5.9880624941505811E-2</v>
      </c>
      <c r="Q4173" s="21">
        <f t="shared" si="947"/>
        <v>1.6764212681468484</v>
      </c>
      <c r="R4173">
        <f t="shared" si="948"/>
        <v>1.0112882868167345</v>
      </c>
      <c r="S4173" s="296">
        <f t="shared" si="955"/>
        <v>0.10151832960334946</v>
      </c>
      <c r="T4173" s="283">
        <f t="shared" si="956"/>
        <v>0.10151832960334946</v>
      </c>
    </row>
    <row r="4174" spans="1:20" x14ac:dyDescent="0.25">
      <c r="A4174" s="286">
        <v>43274</v>
      </c>
      <c r="B4174" s="1">
        <f t="shared" si="949"/>
        <v>6</v>
      </c>
      <c r="C4174" s="285">
        <v>20</v>
      </c>
      <c r="D4174" t="s">
        <v>715</v>
      </c>
      <c r="F4174" s="16">
        <v>72</v>
      </c>
      <c r="G4174" t="str">
        <f t="shared" si="943"/>
        <v>Cooling</v>
      </c>
      <c r="H4174" s="283">
        <f>IF(G4174="heating",F4174*Assumptions!M$4+Assumptions!M$7,0)</f>
        <v>0</v>
      </c>
      <c r="I4174" s="15">
        <f t="shared" si="944"/>
        <v>0.97071962311712034</v>
      </c>
      <c r="J4174" s="15">
        <f t="shared" si="945"/>
        <v>0.9885470267915587</v>
      </c>
      <c r="K4174" s="283">
        <f t="shared" si="950"/>
        <v>0</v>
      </c>
      <c r="L4174" s="283" t="e">
        <f t="shared" si="951"/>
        <v>#N/A</v>
      </c>
      <c r="M4174" s="283">
        <f t="shared" si="952"/>
        <v>0</v>
      </c>
      <c r="N4174" s="283" t="e">
        <f t="shared" si="953"/>
        <v>#N/A</v>
      </c>
      <c r="O4174" s="283">
        <f t="shared" si="954"/>
        <v>0</v>
      </c>
      <c r="P4174" s="21">
        <f t="shared" si="946"/>
        <v>4.6445607559525648E-2</v>
      </c>
      <c r="Q4174" s="21">
        <f t="shared" si="947"/>
        <v>1.52436960139122</v>
      </c>
      <c r="R4174">
        <f t="shared" si="948"/>
        <v>1.0112882868167345</v>
      </c>
      <c r="S4174" s="296">
        <f t="shared" si="955"/>
        <v>7.1599486062107989E-2</v>
      </c>
      <c r="T4174" s="283">
        <f t="shared" si="956"/>
        <v>7.1599486062107989E-2</v>
      </c>
    </row>
    <row r="4175" spans="1:20" x14ac:dyDescent="0.25">
      <c r="A4175" s="286">
        <v>43274</v>
      </c>
      <c r="B4175" s="1">
        <f t="shared" si="949"/>
        <v>6</v>
      </c>
      <c r="C4175" s="285">
        <v>21</v>
      </c>
      <c r="D4175" t="s">
        <v>715</v>
      </c>
      <c r="F4175" s="16">
        <v>72</v>
      </c>
      <c r="G4175" t="str">
        <f t="shared" si="943"/>
        <v>Cooling</v>
      </c>
      <c r="H4175" s="283">
        <f>IF(G4175="heating",F4175*Assumptions!M$4+Assumptions!M$7,0)</f>
        <v>0</v>
      </c>
      <c r="I4175" s="15">
        <f t="shared" si="944"/>
        <v>0.95751150862929935</v>
      </c>
      <c r="J4175" s="15">
        <f t="shared" si="945"/>
        <v>0.9885470267915587</v>
      </c>
      <c r="K4175" s="283">
        <f t="shared" si="950"/>
        <v>0</v>
      </c>
      <c r="L4175" s="283" t="e">
        <f t="shared" si="951"/>
        <v>#N/A</v>
      </c>
      <c r="M4175" s="283">
        <f t="shared" si="952"/>
        <v>0</v>
      </c>
      <c r="N4175" s="283" t="e">
        <f t="shared" si="953"/>
        <v>#N/A</v>
      </c>
      <c r="O4175" s="283">
        <f t="shared" si="954"/>
        <v>0</v>
      </c>
      <c r="P4175" s="21">
        <f t="shared" si="946"/>
        <v>4.6445607559525648E-2</v>
      </c>
      <c r="Q4175" s="21">
        <f t="shared" si="947"/>
        <v>1.4448604713749031</v>
      </c>
      <c r="R4175">
        <f t="shared" si="948"/>
        <v>1.0112882868167345</v>
      </c>
      <c r="S4175" s="296">
        <f t="shared" si="955"/>
        <v>6.7864950263691354E-2</v>
      </c>
      <c r="T4175" s="283">
        <f t="shared" si="956"/>
        <v>6.7864950263691354E-2</v>
      </c>
    </row>
    <row r="4176" spans="1:20" x14ac:dyDescent="0.25">
      <c r="A4176" s="286">
        <v>43274</v>
      </c>
      <c r="B4176" s="1">
        <f t="shared" si="949"/>
        <v>6</v>
      </c>
      <c r="C4176" s="285">
        <v>22</v>
      </c>
      <c r="D4176" t="s">
        <v>715</v>
      </c>
      <c r="F4176" s="16">
        <v>70</v>
      </c>
      <c r="G4176" t="str">
        <f t="shared" si="943"/>
        <v>Cooling</v>
      </c>
      <c r="H4176" s="283">
        <f>IF(G4176="heating",F4176*Assumptions!M$4+Assumptions!M$7,0)</f>
        <v>0</v>
      </c>
      <c r="I4176" s="15">
        <f t="shared" si="944"/>
        <v>0.9426530227543114</v>
      </c>
      <c r="J4176" s="15">
        <f t="shared" si="945"/>
        <v>0.9885470267915587</v>
      </c>
      <c r="K4176" s="283">
        <f t="shared" si="950"/>
        <v>0</v>
      </c>
      <c r="L4176" s="283">
        <f t="shared" si="951"/>
        <v>4.3818232651749627</v>
      </c>
      <c r="M4176" s="283">
        <f t="shared" si="952"/>
        <v>0</v>
      </c>
      <c r="N4176" s="283">
        <f t="shared" si="953"/>
        <v>4.3585758300027857</v>
      </c>
      <c r="O4176" s="283">
        <f t="shared" si="954"/>
        <v>0</v>
      </c>
      <c r="P4176" s="21">
        <f t="shared" si="946"/>
        <v>4.0604560274080326E-2</v>
      </c>
      <c r="Q4176" s="21">
        <f t="shared" si="947"/>
        <v>1.2427137171080138</v>
      </c>
      <c r="R4176">
        <f t="shared" si="948"/>
        <v>1.0112882868167345</v>
      </c>
      <c r="S4176" s="296">
        <f t="shared" si="955"/>
        <v>5.1029449221874142E-2</v>
      </c>
      <c r="T4176" s="283">
        <f t="shared" si="956"/>
        <v>5.1029449221874142E-2</v>
      </c>
    </row>
    <row r="4177" spans="1:20" x14ac:dyDescent="0.25">
      <c r="A4177" s="286">
        <v>43274</v>
      </c>
      <c r="B4177" s="1">
        <f t="shared" si="949"/>
        <v>6</v>
      </c>
      <c r="C4177" s="285">
        <v>23</v>
      </c>
      <c r="D4177" t="s">
        <v>715</v>
      </c>
      <c r="F4177" s="16">
        <v>68</v>
      </c>
      <c r="G4177" t="str">
        <f t="shared" si="943"/>
        <v>Cooling</v>
      </c>
      <c r="H4177" s="283">
        <f>IF(G4177="heating",F4177*Assumptions!M$4+Assumptions!M$7,0)</f>
        <v>0</v>
      </c>
      <c r="I4177" s="15">
        <f t="shared" si="944"/>
        <v>0.94450710149963013</v>
      </c>
      <c r="J4177" s="15">
        <f t="shared" si="945"/>
        <v>0.9885470267915587</v>
      </c>
      <c r="K4177" s="283">
        <f t="shared" si="950"/>
        <v>0</v>
      </c>
      <c r="L4177" s="283">
        <f t="shared" si="951"/>
        <v>4.3818232651749627</v>
      </c>
      <c r="M4177" s="283">
        <f t="shared" si="952"/>
        <v>0</v>
      </c>
      <c r="N4177" s="283">
        <f t="shared" si="953"/>
        <v>4.3585758300027857</v>
      </c>
      <c r="O4177" s="283">
        <f t="shared" si="954"/>
        <v>0</v>
      </c>
      <c r="P4177" s="21">
        <f t="shared" si="946"/>
        <v>3.7256017764001337E-2</v>
      </c>
      <c r="Q4177" s="21">
        <f t="shared" si="947"/>
        <v>1.0297519246597011</v>
      </c>
      <c r="R4177">
        <f t="shared" si="948"/>
        <v>1.0112882868167345</v>
      </c>
      <c r="S4177" s="296">
        <f t="shared" si="955"/>
        <v>3.8797524980505697E-2</v>
      </c>
      <c r="T4177" s="283">
        <f t="shared" si="956"/>
        <v>3.8797524980505697E-2</v>
      </c>
    </row>
    <row r="4178" spans="1:20" x14ac:dyDescent="0.25">
      <c r="A4178" s="286">
        <v>43275</v>
      </c>
      <c r="B4178" s="1">
        <f t="shared" si="949"/>
        <v>7</v>
      </c>
      <c r="C4178" s="285">
        <v>0</v>
      </c>
      <c r="D4178" t="s">
        <v>715</v>
      </c>
      <c r="F4178" s="16">
        <v>68</v>
      </c>
      <c r="G4178" t="str">
        <f t="shared" si="943"/>
        <v>Cooling</v>
      </c>
      <c r="H4178" s="283">
        <f>IF(G4178="heating",F4178*Assumptions!M$4+Assumptions!M$7,0)</f>
        <v>0</v>
      </c>
      <c r="I4178" s="15">
        <f t="shared" si="944"/>
        <v>0.97481507806017154</v>
      </c>
      <c r="J4178" s="15">
        <f t="shared" si="945"/>
        <v>0.93760781206536892</v>
      </c>
      <c r="K4178" s="283">
        <f t="shared" si="950"/>
        <v>0</v>
      </c>
      <c r="L4178" s="283">
        <f t="shared" si="951"/>
        <v>4.3818232651749627</v>
      </c>
      <c r="M4178" s="283">
        <f t="shared" si="952"/>
        <v>0</v>
      </c>
      <c r="N4178" s="283">
        <f t="shared" si="953"/>
        <v>4.3585758300027857</v>
      </c>
      <c r="O4178" s="283">
        <f t="shared" si="954"/>
        <v>0</v>
      </c>
      <c r="P4178" s="21">
        <f t="shared" si="946"/>
        <v>3.7256017764001337E-2</v>
      </c>
      <c r="Q4178" s="21">
        <f t="shared" si="947"/>
        <v>0.90668853391740301</v>
      </c>
      <c r="R4178">
        <f t="shared" si="948"/>
        <v>1.0096214758538746</v>
      </c>
      <c r="S4178" s="296">
        <f t="shared" si="955"/>
        <v>3.4104613771495262E-2</v>
      </c>
      <c r="T4178" s="283">
        <f t="shared" si="956"/>
        <v>3.4104613771495262E-2</v>
      </c>
    </row>
    <row r="4179" spans="1:20" x14ac:dyDescent="0.25">
      <c r="A4179" s="286">
        <v>43275</v>
      </c>
      <c r="B4179" s="1">
        <f t="shared" si="949"/>
        <v>7</v>
      </c>
      <c r="C4179" s="285">
        <v>1</v>
      </c>
      <c r="D4179" t="s">
        <v>715</v>
      </c>
      <c r="F4179" s="16">
        <v>66</v>
      </c>
      <c r="G4179" t="str">
        <f t="shared" si="943"/>
        <v>Cooling</v>
      </c>
      <c r="H4179" s="283">
        <f>IF(G4179="heating",F4179*Assumptions!M$4+Assumptions!M$7,0)</f>
        <v>0</v>
      </c>
      <c r="I4179" s="15">
        <f t="shared" si="944"/>
        <v>1.012242869806885</v>
      </c>
      <c r="J4179" s="15">
        <f t="shared" si="945"/>
        <v>0.93760781206536892</v>
      </c>
      <c r="K4179" s="283">
        <f t="shared" si="950"/>
        <v>0</v>
      </c>
      <c r="L4179" s="283">
        <f t="shared" si="951"/>
        <v>4.3818232651749627</v>
      </c>
      <c r="M4179" s="283">
        <f t="shared" si="952"/>
        <v>0</v>
      </c>
      <c r="N4179" s="283">
        <f t="shared" si="953"/>
        <v>4.3585758300027857</v>
      </c>
      <c r="O4179" s="283">
        <f t="shared" si="954"/>
        <v>0</v>
      </c>
      <c r="P4179" s="21">
        <f t="shared" si="946"/>
        <v>3.6399980029288459E-2</v>
      </c>
      <c r="Q4179" s="21">
        <f t="shared" si="947"/>
        <v>0.81803459285312596</v>
      </c>
      <c r="R4179">
        <f t="shared" si="948"/>
        <v>1.0096214758538746</v>
      </c>
      <c r="S4179" s="296">
        <f t="shared" si="955"/>
        <v>3.0062936168950265E-2</v>
      </c>
      <c r="T4179" s="283">
        <f t="shared" si="956"/>
        <v>3.0062936168950265E-2</v>
      </c>
    </row>
    <row r="4180" spans="1:20" x14ac:dyDescent="0.25">
      <c r="A4180" s="286">
        <v>43275</v>
      </c>
      <c r="B4180" s="1">
        <f t="shared" si="949"/>
        <v>7</v>
      </c>
      <c r="C4180" s="285">
        <v>2</v>
      </c>
      <c r="D4180" t="s">
        <v>715</v>
      </c>
      <c r="F4180" s="16">
        <v>66</v>
      </c>
      <c r="G4180" t="str">
        <f t="shared" si="943"/>
        <v>Cooling</v>
      </c>
      <c r="H4180" s="283">
        <f>IF(G4180="heating",F4180*Assumptions!M$4+Assumptions!M$7,0)</f>
        <v>0</v>
      </c>
      <c r="I4180" s="15">
        <f t="shared" si="944"/>
        <v>1.0509704703585963</v>
      </c>
      <c r="J4180" s="15">
        <f t="shared" si="945"/>
        <v>0.93760781206536892</v>
      </c>
      <c r="K4180" s="283">
        <f t="shared" si="950"/>
        <v>0</v>
      </c>
      <c r="L4180" s="283">
        <f t="shared" si="951"/>
        <v>4.3818232651749627</v>
      </c>
      <c r="M4180" s="283">
        <f t="shared" si="952"/>
        <v>0</v>
      </c>
      <c r="N4180" s="283">
        <f t="shared" si="953"/>
        <v>4.3585758300027857</v>
      </c>
      <c r="O4180" s="283">
        <f t="shared" si="954"/>
        <v>0</v>
      </c>
      <c r="P4180" s="21">
        <f t="shared" si="946"/>
        <v>3.6399980029288459E-2</v>
      </c>
      <c r="Q4180" s="21">
        <f t="shared" si="947"/>
        <v>0.74507607494346417</v>
      </c>
      <c r="R4180">
        <f t="shared" si="948"/>
        <v>1.0096214758538746</v>
      </c>
      <c r="S4180" s="296">
        <f t="shared" si="955"/>
        <v>2.7381695930381061E-2</v>
      </c>
      <c r="T4180" s="283">
        <f t="shared" si="956"/>
        <v>2.7381695930381061E-2</v>
      </c>
    </row>
    <row r="4181" spans="1:20" x14ac:dyDescent="0.25">
      <c r="A4181" s="286">
        <v>43275</v>
      </c>
      <c r="B4181" s="1">
        <f t="shared" si="949"/>
        <v>7</v>
      </c>
      <c r="C4181" s="285">
        <v>3</v>
      </c>
      <c r="D4181" t="s">
        <v>715</v>
      </c>
      <c r="F4181" s="16">
        <v>72</v>
      </c>
      <c r="G4181" t="str">
        <f t="shared" si="943"/>
        <v>Cooling</v>
      </c>
      <c r="H4181" s="283">
        <f>IF(G4181="heating",F4181*Assumptions!M$4+Assumptions!M$7,0)</f>
        <v>0</v>
      </c>
      <c r="I4181" s="15">
        <f t="shared" si="944"/>
        <v>1.0924036124451033</v>
      </c>
      <c r="J4181" s="15">
        <f t="shared" si="945"/>
        <v>0.93760781206536892</v>
      </c>
      <c r="K4181" s="283">
        <f t="shared" si="950"/>
        <v>0</v>
      </c>
      <c r="L4181" s="283" t="e">
        <f t="shared" si="951"/>
        <v>#N/A</v>
      </c>
      <c r="M4181" s="283">
        <f t="shared" si="952"/>
        <v>0</v>
      </c>
      <c r="N4181" s="283" t="e">
        <f t="shared" si="953"/>
        <v>#N/A</v>
      </c>
      <c r="O4181" s="283">
        <f t="shared" si="954"/>
        <v>0</v>
      </c>
      <c r="P4181" s="21">
        <f t="shared" si="946"/>
        <v>4.6445607559525648E-2</v>
      </c>
      <c r="Q4181" s="21">
        <f t="shared" si="947"/>
        <v>0.69158980876382303</v>
      </c>
      <c r="R4181">
        <f t="shared" si="948"/>
        <v>1.0096214758538746</v>
      </c>
      <c r="S4181" s="296">
        <f t="shared" si="955"/>
        <v>3.2430363247507157E-2</v>
      </c>
      <c r="T4181" s="283">
        <f t="shared" si="956"/>
        <v>3.2430363247507157E-2</v>
      </c>
    </row>
    <row r="4182" spans="1:20" x14ac:dyDescent="0.25">
      <c r="A4182" s="286">
        <v>43275</v>
      </c>
      <c r="B4182" s="1">
        <f t="shared" si="949"/>
        <v>7</v>
      </c>
      <c r="C4182" s="285">
        <v>4</v>
      </c>
      <c r="D4182" t="s">
        <v>715</v>
      </c>
      <c r="F4182" s="16">
        <v>77</v>
      </c>
      <c r="G4182" t="str">
        <f t="shared" si="943"/>
        <v>Cooling</v>
      </c>
      <c r="H4182" s="283">
        <f>IF(G4182="heating",F4182*Assumptions!M$4+Assumptions!M$7,0)</f>
        <v>0</v>
      </c>
      <c r="I4182" s="15">
        <f t="shared" si="944"/>
        <v>1.1348296917927807</v>
      </c>
      <c r="J4182" s="15">
        <f t="shared" si="945"/>
        <v>0.93760781206536892</v>
      </c>
      <c r="K4182" s="283">
        <f t="shared" si="950"/>
        <v>0</v>
      </c>
      <c r="L4182" s="283" t="e">
        <f t="shared" si="951"/>
        <v>#N/A</v>
      </c>
      <c r="M4182" s="283">
        <f t="shared" si="952"/>
        <v>0</v>
      </c>
      <c r="N4182" s="283" t="e">
        <f t="shared" si="953"/>
        <v>#N/A</v>
      </c>
      <c r="O4182" s="283">
        <f t="shared" si="954"/>
        <v>0</v>
      </c>
      <c r="P4182" s="21">
        <f t="shared" si="946"/>
        <v>7.1952934165366855E-2</v>
      </c>
      <c r="Q4182" s="21">
        <f t="shared" si="947"/>
        <v>0.6473875548762833</v>
      </c>
      <c r="R4182">
        <f t="shared" si="948"/>
        <v>1.0096214758538746</v>
      </c>
      <c r="S4182" s="296">
        <f t="shared" si="955"/>
        <v>4.702961625907208E-2</v>
      </c>
      <c r="T4182" s="283">
        <f t="shared" si="956"/>
        <v>4.702961625907208E-2</v>
      </c>
    </row>
    <row r="4183" spans="1:20" x14ac:dyDescent="0.25">
      <c r="A4183" s="286">
        <v>43275</v>
      </c>
      <c r="B4183" s="1">
        <f t="shared" si="949"/>
        <v>7</v>
      </c>
      <c r="C4183" s="285">
        <v>5</v>
      </c>
      <c r="D4183" t="s">
        <v>715</v>
      </c>
      <c r="F4183" s="16">
        <v>75</v>
      </c>
      <c r="G4183" t="str">
        <f t="shared" si="943"/>
        <v>Cooling</v>
      </c>
      <c r="H4183" s="283">
        <f>IF(G4183="heating",F4183*Assumptions!M$4+Assumptions!M$7,0)</f>
        <v>0</v>
      </c>
      <c r="I4183" s="15">
        <f t="shared" si="944"/>
        <v>1.1635558681477385</v>
      </c>
      <c r="J4183" s="15">
        <f t="shared" si="945"/>
        <v>0.93760781206536892</v>
      </c>
      <c r="K4183" s="283">
        <f t="shared" si="950"/>
        <v>0</v>
      </c>
      <c r="L4183" s="283" t="e">
        <f t="shared" si="951"/>
        <v>#N/A</v>
      </c>
      <c r="M4183" s="283">
        <f t="shared" si="952"/>
        <v>0</v>
      </c>
      <c r="N4183" s="283" t="e">
        <f t="shared" si="953"/>
        <v>#N/A</v>
      </c>
      <c r="O4183" s="283">
        <f t="shared" si="954"/>
        <v>0</v>
      </c>
      <c r="P4183" s="21">
        <f t="shared" si="946"/>
        <v>5.9880624941505811E-2</v>
      </c>
      <c r="Q4183" s="21">
        <f t="shared" si="947"/>
        <v>0.72139578924615555</v>
      </c>
      <c r="R4183">
        <f t="shared" si="948"/>
        <v>1.0096214758538746</v>
      </c>
      <c r="S4183" s="296">
        <f t="shared" si="955"/>
        <v>4.3613255650861257E-2</v>
      </c>
      <c r="T4183" s="283">
        <f t="shared" si="956"/>
        <v>4.3613255650861257E-2</v>
      </c>
    </row>
    <row r="4184" spans="1:20" x14ac:dyDescent="0.25">
      <c r="A4184" s="286">
        <v>43275</v>
      </c>
      <c r="B4184" s="1">
        <f t="shared" si="949"/>
        <v>7</v>
      </c>
      <c r="C4184" s="285">
        <v>6</v>
      </c>
      <c r="D4184" t="s">
        <v>715</v>
      </c>
      <c r="F4184" s="16">
        <v>75</v>
      </c>
      <c r="G4184" t="str">
        <f t="shared" si="943"/>
        <v>Cooling</v>
      </c>
      <c r="H4184" s="283">
        <f>IF(G4184="heating",F4184*Assumptions!M$4+Assumptions!M$7,0)</f>
        <v>0</v>
      </c>
      <c r="I4184" s="15">
        <f t="shared" si="944"/>
        <v>1.2083911162615524</v>
      </c>
      <c r="J4184" s="15">
        <f t="shared" si="945"/>
        <v>0.93760781206536892</v>
      </c>
      <c r="K4184" s="283">
        <f t="shared" si="950"/>
        <v>0</v>
      </c>
      <c r="L4184" s="283" t="e">
        <f t="shared" si="951"/>
        <v>#N/A</v>
      </c>
      <c r="M4184" s="283">
        <f t="shared" si="952"/>
        <v>0</v>
      </c>
      <c r="N4184" s="283" t="e">
        <f t="shared" si="953"/>
        <v>#N/A</v>
      </c>
      <c r="O4184" s="283">
        <f t="shared" si="954"/>
        <v>0</v>
      </c>
      <c r="P4184" s="21">
        <f t="shared" si="946"/>
        <v>5.9880624941505811E-2</v>
      </c>
      <c r="Q4184" s="21">
        <f t="shared" si="947"/>
        <v>0.87787080972652631</v>
      </c>
      <c r="R4184">
        <f t="shared" si="948"/>
        <v>1.0096214758538746</v>
      </c>
      <c r="S4184" s="296">
        <f t="shared" si="955"/>
        <v>5.3073229181224549E-2</v>
      </c>
      <c r="T4184" s="283">
        <f t="shared" si="956"/>
        <v>5.3073229181224549E-2</v>
      </c>
    </row>
    <row r="4185" spans="1:20" x14ac:dyDescent="0.25">
      <c r="A4185" s="286">
        <v>43275</v>
      </c>
      <c r="B4185" s="1">
        <f t="shared" si="949"/>
        <v>7</v>
      </c>
      <c r="C4185" s="285">
        <v>7</v>
      </c>
      <c r="D4185" t="s">
        <v>715</v>
      </c>
      <c r="F4185" s="16">
        <v>75</v>
      </c>
      <c r="G4185" t="str">
        <f t="shared" si="943"/>
        <v>Cooling</v>
      </c>
      <c r="H4185" s="283">
        <f>IF(G4185="heating",F4185*Assumptions!M$4+Assumptions!M$7,0)</f>
        <v>0</v>
      </c>
      <c r="I4185" s="15">
        <f t="shared" si="944"/>
        <v>1.1637425769249583</v>
      </c>
      <c r="J4185" s="15">
        <f t="shared" si="945"/>
        <v>0.93760781206536892</v>
      </c>
      <c r="K4185" s="283">
        <f t="shared" si="950"/>
        <v>0</v>
      </c>
      <c r="L4185" s="283" t="e">
        <f t="shared" si="951"/>
        <v>#N/A</v>
      </c>
      <c r="M4185" s="283">
        <f t="shared" si="952"/>
        <v>0</v>
      </c>
      <c r="N4185" s="283" t="e">
        <f t="shared" si="953"/>
        <v>#N/A</v>
      </c>
      <c r="O4185" s="283">
        <f t="shared" si="954"/>
        <v>0</v>
      </c>
      <c r="P4185" s="21">
        <f t="shared" si="946"/>
        <v>5.9880624941505811E-2</v>
      </c>
      <c r="Q4185" s="21">
        <f t="shared" si="947"/>
        <v>0.97331382064367777</v>
      </c>
      <c r="R4185">
        <f t="shared" si="948"/>
        <v>1.0096214758538746</v>
      </c>
      <c r="S4185" s="296">
        <f t="shared" si="955"/>
        <v>5.8843404856310587E-2</v>
      </c>
      <c r="T4185" s="283">
        <f t="shared" si="956"/>
        <v>5.8843404856310587E-2</v>
      </c>
    </row>
    <row r="4186" spans="1:20" x14ac:dyDescent="0.25">
      <c r="A4186" s="286">
        <v>43275</v>
      </c>
      <c r="B4186" s="1">
        <f t="shared" si="949"/>
        <v>7</v>
      </c>
      <c r="C4186" s="285">
        <v>8</v>
      </c>
      <c r="D4186" t="s">
        <v>715</v>
      </c>
      <c r="F4186" s="16">
        <v>75</v>
      </c>
      <c r="G4186" t="str">
        <f t="shared" si="943"/>
        <v>Cooling</v>
      </c>
      <c r="H4186" s="283">
        <f>IF(G4186="heating",F4186*Assumptions!M$4+Assumptions!M$7,0)</f>
        <v>0</v>
      </c>
      <c r="I4186" s="15">
        <f t="shared" si="944"/>
        <v>1.094193721037565</v>
      </c>
      <c r="J4186" s="15">
        <f t="shared" si="945"/>
        <v>0.93760781206536892</v>
      </c>
      <c r="K4186" s="283">
        <f t="shared" si="950"/>
        <v>0</v>
      </c>
      <c r="L4186" s="283" t="e">
        <f t="shared" si="951"/>
        <v>#N/A</v>
      </c>
      <c r="M4186" s="283">
        <f t="shared" si="952"/>
        <v>0</v>
      </c>
      <c r="N4186" s="283" t="e">
        <f t="shared" si="953"/>
        <v>#N/A</v>
      </c>
      <c r="O4186" s="283">
        <f t="shared" si="954"/>
        <v>0</v>
      </c>
      <c r="P4186" s="21">
        <f t="shared" si="946"/>
        <v>5.9880624941505811E-2</v>
      </c>
      <c r="Q4186" s="21">
        <f t="shared" si="947"/>
        <v>0.94940007506179924</v>
      </c>
      <c r="R4186">
        <f t="shared" si="948"/>
        <v>1.0096214758538746</v>
      </c>
      <c r="S4186" s="296">
        <f t="shared" si="955"/>
        <v>5.7397657161107112E-2</v>
      </c>
      <c r="T4186" s="283">
        <f t="shared" si="956"/>
        <v>5.7397657161107112E-2</v>
      </c>
    </row>
    <row r="4187" spans="1:20" x14ac:dyDescent="0.25">
      <c r="A4187" s="286">
        <v>43275</v>
      </c>
      <c r="B4187" s="1">
        <f t="shared" si="949"/>
        <v>7</v>
      </c>
      <c r="C4187" s="285">
        <v>9</v>
      </c>
      <c r="D4187" t="s">
        <v>715</v>
      </c>
      <c r="F4187" s="16">
        <v>73</v>
      </c>
      <c r="G4187" t="str">
        <f t="shared" si="943"/>
        <v>Cooling</v>
      </c>
      <c r="H4187" s="283">
        <f>IF(G4187="heating",F4187*Assumptions!M$4+Assumptions!M$7,0)</f>
        <v>0</v>
      </c>
      <c r="I4187" s="15">
        <f t="shared" si="944"/>
        <v>1.0343009000871222</v>
      </c>
      <c r="J4187" s="15">
        <f t="shared" si="945"/>
        <v>0.93760781206536892</v>
      </c>
      <c r="K4187" s="283">
        <f t="shared" si="950"/>
        <v>0</v>
      </c>
      <c r="L4187" s="283" t="e">
        <f t="shared" si="951"/>
        <v>#N/A</v>
      </c>
      <c r="M4187" s="283">
        <f t="shared" si="952"/>
        <v>0</v>
      </c>
      <c r="N4187" s="283" t="e">
        <f t="shared" si="953"/>
        <v>#N/A</v>
      </c>
      <c r="O4187" s="283">
        <f t="shared" si="954"/>
        <v>0</v>
      </c>
      <c r="P4187" s="21">
        <f t="shared" si="946"/>
        <v>5.0300820493010656E-2</v>
      </c>
      <c r="Q4187" s="21">
        <f t="shared" si="947"/>
        <v>0.8408485371888097</v>
      </c>
      <c r="R4187">
        <f t="shared" si="948"/>
        <v>1.0096214758538746</v>
      </c>
      <c r="S4187" s="296">
        <f t="shared" si="955"/>
        <v>4.2702315224936255E-2</v>
      </c>
      <c r="T4187" s="283">
        <f t="shared" si="956"/>
        <v>4.2702315224936255E-2</v>
      </c>
    </row>
    <row r="4188" spans="1:20" x14ac:dyDescent="0.25">
      <c r="A4188" s="286">
        <v>43275</v>
      </c>
      <c r="B4188" s="1">
        <f t="shared" si="949"/>
        <v>7</v>
      </c>
      <c r="C4188" s="285">
        <v>10</v>
      </c>
      <c r="D4188" t="s">
        <v>715</v>
      </c>
      <c r="F4188" s="16">
        <v>79</v>
      </c>
      <c r="G4188" t="str">
        <f t="shared" si="943"/>
        <v>Cooling</v>
      </c>
      <c r="H4188" s="283">
        <f>IF(G4188="heating",F4188*Assumptions!M$4+Assumptions!M$7,0)</f>
        <v>0</v>
      </c>
      <c r="I4188" s="15">
        <f t="shared" si="944"/>
        <v>0.98112329028689171</v>
      </c>
      <c r="J4188" s="15">
        <f t="shared" si="945"/>
        <v>0.93760781206536892</v>
      </c>
      <c r="K4188" s="283">
        <f t="shared" si="950"/>
        <v>0</v>
      </c>
      <c r="L4188" s="283" t="e">
        <f t="shared" si="951"/>
        <v>#N/A</v>
      </c>
      <c r="M4188" s="283">
        <f t="shared" si="952"/>
        <v>0</v>
      </c>
      <c r="N4188" s="283" t="e">
        <f t="shared" si="953"/>
        <v>#N/A</v>
      </c>
      <c r="O4188" s="283">
        <f t="shared" si="954"/>
        <v>0</v>
      </c>
      <c r="P4188" s="21">
        <f t="shared" si="946"/>
        <v>8.6517748164594233E-2</v>
      </c>
      <c r="Q4188" s="21">
        <f t="shared" si="947"/>
        <v>0.74504051125983206</v>
      </c>
      <c r="R4188">
        <f t="shared" si="948"/>
        <v>1.0096214758538746</v>
      </c>
      <c r="S4188" s="296">
        <f t="shared" si="955"/>
        <v>6.5079420224871343E-2</v>
      </c>
      <c r="T4188" s="283">
        <f t="shared" si="956"/>
        <v>6.5079420224871343E-2</v>
      </c>
    </row>
    <row r="4189" spans="1:20" x14ac:dyDescent="0.25">
      <c r="A4189" s="286">
        <v>43275</v>
      </c>
      <c r="B4189" s="1">
        <f t="shared" si="949"/>
        <v>7</v>
      </c>
      <c r="C4189" s="285">
        <v>11</v>
      </c>
      <c r="D4189" t="s">
        <v>715</v>
      </c>
      <c r="F4189" s="16">
        <v>81</v>
      </c>
      <c r="G4189" t="str">
        <f t="shared" si="943"/>
        <v>Cooling</v>
      </c>
      <c r="H4189" s="283">
        <f>IF(G4189="heating",F4189*Assumptions!M$4+Assumptions!M$7,0)</f>
        <v>0</v>
      </c>
      <c r="I4189" s="15">
        <f t="shared" si="944"/>
        <v>0.94956163997961163</v>
      </c>
      <c r="J4189" s="15">
        <f t="shared" si="945"/>
        <v>0.93760781206536892</v>
      </c>
      <c r="K4189" s="283">
        <f t="shared" si="950"/>
        <v>0</v>
      </c>
      <c r="L4189" s="283" t="e">
        <f t="shared" si="951"/>
        <v>#N/A</v>
      </c>
      <c r="M4189" s="283">
        <f t="shared" si="952"/>
        <v>0</v>
      </c>
      <c r="N4189" s="283" t="e">
        <f t="shared" si="953"/>
        <v>#N/A</v>
      </c>
      <c r="O4189" s="283">
        <f t="shared" si="954"/>
        <v>0</v>
      </c>
      <c r="P4189" s="21">
        <f t="shared" si="946"/>
        <v>0.10357506693918861</v>
      </c>
      <c r="Q4189" s="21">
        <f t="shared" si="947"/>
        <v>0.72850690893675296</v>
      </c>
      <c r="R4189">
        <f t="shared" si="948"/>
        <v>1.0096214758538746</v>
      </c>
      <c r="S4189" s="296">
        <f t="shared" si="955"/>
        <v>7.6181141780445313E-2</v>
      </c>
      <c r="T4189" s="283">
        <f t="shared" si="956"/>
        <v>7.6181141780445313E-2</v>
      </c>
    </row>
    <row r="4190" spans="1:20" x14ac:dyDescent="0.25">
      <c r="A4190" s="286">
        <v>43275</v>
      </c>
      <c r="B4190" s="1">
        <f t="shared" si="949"/>
        <v>7</v>
      </c>
      <c r="C4190" s="285">
        <v>12</v>
      </c>
      <c r="D4190" t="s">
        <v>715</v>
      </c>
      <c r="F4190" s="16">
        <v>79</v>
      </c>
      <c r="G4190" t="str">
        <f t="shared" si="943"/>
        <v>Cooling</v>
      </c>
      <c r="H4190" s="283">
        <f>IF(G4190="heating",F4190*Assumptions!M$4+Assumptions!M$7,0)</f>
        <v>0</v>
      </c>
      <c r="I4190" s="15">
        <f t="shared" si="944"/>
        <v>0.91648403420261149</v>
      </c>
      <c r="J4190" s="15">
        <f t="shared" si="945"/>
        <v>0.93760781206536892</v>
      </c>
      <c r="K4190" s="283">
        <f t="shared" si="950"/>
        <v>0</v>
      </c>
      <c r="L4190" s="283" t="e">
        <f t="shared" si="951"/>
        <v>#N/A</v>
      </c>
      <c r="M4190" s="283">
        <f t="shared" si="952"/>
        <v>0</v>
      </c>
      <c r="N4190" s="283" t="e">
        <f t="shared" si="953"/>
        <v>#N/A</v>
      </c>
      <c r="O4190" s="283">
        <f t="shared" si="954"/>
        <v>0</v>
      </c>
      <c r="P4190" s="21">
        <f t="shared" si="946"/>
        <v>8.6517748164594233E-2</v>
      </c>
      <c r="Q4190" s="21">
        <f t="shared" si="947"/>
        <v>0.75910815787401487</v>
      </c>
      <c r="R4190">
        <f t="shared" si="948"/>
        <v>1.0096214758538746</v>
      </c>
      <c r="S4190" s="296">
        <f t="shared" si="955"/>
        <v>6.6308231640818782E-2</v>
      </c>
      <c r="T4190" s="283">
        <f t="shared" si="956"/>
        <v>6.6308231640818782E-2</v>
      </c>
    </row>
    <row r="4191" spans="1:20" x14ac:dyDescent="0.25">
      <c r="A4191" s="286">
        <v>43275</v>
      </c>
      <c r="B4191" s="1">
        <f t="shared" si="949"/>
        <v>7</v>
      </c>
      <c r="C4191" s="285">
        <v>13</v>
      </c>
      <c r="D4191" t="s">
        <v>715</v>
      </c>
      <c r="F4191" s="16">
        <v>75</v>
      </c>
      <c r="G4191" t="str">
        <f t="shared" si="943"/>
        <v>Cooling</v>
      </c>
      <c r="H4191" s="283">
        <f>IF(G4191="heating",F4191*Assumptions!M$4+Assumptions!M$7,0)</f>
        <v>0</v>
      </c>
      <c r="I4191" s="15">
        <f t="shared" si="944"/>
        <v>0.90040206880052787</v>
      </c>
      <c r="J4191" s="15">
        <f t="shared" si="945"/>
        <v>0.93760781206536892</v>
      </c>
      <c r="K4191" s="283">
        <f t="shared" si="950"/>
        <v>0</v>
      </c>
      <c r="L4191" s="283" t="e">
        <f t="shared" si="951"/>
        <v>#N/A</v>
      </c>
      <c r="M4191" s="283">
        <f t="shared" si="952"/>
        <v>0</v>
      </c>
      <c r="N4191" s="283" t="e">
        <f t="shared" si="953"/>
        <v>#N/A</v>
      </c>
      <c r="O4191" s="283">
        <f t="shared" si="954"/>
        <v>0</v>
      </c>
      <c r="P4191" s="21">
        <f t="shared" si="946"/>
        <v>5.9880624941505811E-2</v>
      </c>
      <c r="Q4191" s="21">
        <f t="shared" si="947"/>
        <v>0.79115902007799765</v>
      </c>
      <c r="R4191">
        <f t="shared" si="948"/>
        <v>1.0096214758538746</v>
      </c>
      <c r="S4191" s="296">
        <f t="shared" si="955"/>
        <v>4.7830914897914301E-2</v>
      </c>
      <c r="T4191" s="283">
        <f t="shared" si="956"/>
        <v>4.7830914897914301E-2</v>
      </c>
    </row>
    <row r="4192" spans="1:20" x14ac:dyDescent="0.25">
      <c r="A4192" s="286">
        <v>43275</v>
      </c>
      <c r="B4192" s="1">
        <f t="shared" si="949"/>
        <v>7</v>
      </c>
      <c r="C4192" s="285">
        <v>14</v>
      </c>
      <c r="D4192" t="s">
        <v>715</v>
      </c>
      <c r="F4192" s="16">
        <v>79</v>
      </c>
      <c r="G4192" t="str">
        <f t="shared" si="943"/>
        <v>Cooling</v>
      </c>
      <c r="H4192" s="283">
        <f>IF(G4192="heating",F4192*Assumptions!M$4+Assumptions!M$7,0)</f>
        <v>0</v>
      </c>
      <c r="I4192" s="15">
        <f t="shared" si="944"/>
        <v>0.86032894500746537</v>
      </c>
      <c r="J4192" s="15">
        <f t="shared" si="945"/>
        <v>0.93760781206536892</v>
      </c>
      <c r="K4192" s="283">
        <f t="shared" si="950"/>
        <v>0</v>
      </c>
      <c r="L4192" s="283" t="e">
        <f t="shared" si="951"/>
        <v>#N/A</v>
      </c>
      <c r="M4192" s="283">
        <f t="shared" si="952"/>
        <v>0</v>
      </c>
      <c r="N4192" s="283" t="e">
        <f t="shared" si="953"/>
        <v>#N/A</v>
      </c>
      <c r="O4192" s="283">
        <f t="shared" si="954"/>
        <v>0</v>
      </c>
      <c r="P4192" s="21">
        <f t="shared" si="946"/>
        <v>8.6517748164594233E-2</v>
      </c>
      <c r="Q4192" s="21">
        <f t="shared" si="947"/>
        <v>0.84355555031342389</v>
      </c>
      <c r="R4192">
        <f t="shared" si="948"/>
        <v>1.0096214758538746</v>
      </c>
      <c r="S4192" s="296">
        <f t="shared" si="955"/>
        <v>7.3684726282923246E-2</v>
      </c>
      <c r="T4192" s="283">
        <f t="shared" si="956"/>
        <v>7.3684726282923246E-2</v>
      </c>
    </row>
    <row r="4193" spans="1:20" x14ac:dyDescent="0.25">
      <c r="A4193" s="286">
        <v>43275</v>
      </c>
      <c r="B4193" s="1">
        <f t="shared" si="949"/>
        <v>7</v>
      </c>
      <c r="C4193" s="285">
        <v>15</v>
      </c>
      <c r="D4193" t="s">
        <v>715</v>
      </c>
      <c r="F4193" s="16">
        <v>82</v>
      </c>
      <c r="G4193" t="str">
        <f t="shared" si="943"/>
        <v>Cooling</v>
      </c>
      <c r="H4193" s="283">
        <f>IF(G4193="heating",F4193*Assumptions!M$4+Assumptions!M$7,0)</f>
        <v>0</v>
      </c>
      <c r="I4193" s="15">
        <f t="shared" si="944"/>
        <v>0.85754515037175039</v>
      </c>
      <c r="J4193" s="15">
        <f t="shared" si="945"/>
        <v>0.93760781206536892</v>
      </c>
      <c r="K4193" s="283">
        <f t="shared" si="950"/>
        <v>0</v>
      </c>
      <c r="L4193" s="283" t="e">
        <f t="shared" si="951"/>
        <v>#N/A</v>
      </c>
      <c r="M4193" s="283">
        <f t="shared" si="952"/>
        <v>0</v>
      </c>
      <c r="N4193" s="283" t="e">
        <f t="shared" si="953"/>
        <v>#N/A</v>
      </c>
      <c r="O4193" s="283">
        <f t="shared" si="954"/>
        <v>0</v>
      </c>
      <c r="P4193" s="21">
        <f t="shared" si="946"/>
        <v>0.1130384156172477</v>
      </c>
      <c r="Q4193" s="21">
        <f t="shared" si="947"/>
        <v>0.96592607327566882</v>
      </c>
      <c r="R4193">
        <f t="shared" si="948"/>
        <v>1.0096214758538746</v>
      </c>
      <c r="S4193" s="296">
        <f t="shared" si="955"/>
        <v>0.11023729063331612</v>
      </c>
      <c r="T4193" s="283">
        <f t="shared" si="956"/>
        <v>0.11023729063331612</v>
      </c>
    </row>
    <row r="4194" spans="1:20" x14ac:dyDescent="0.25">
      <c r="A4194" s="286">
        <v>43275</v>
      </c>
      <c r="B4194" s="1">
        <f t="shared" si="949"/>
        <v>7</v>
      </c>
      <c r="C4194" s="285">
        <v>16</v>
      </c>
      <c r="D4194" t="s">
        <v>715</v>
      </c>
      <c r="F4194" s="16">
        <v>79</v>
      </c>
      <c r="G4194" t="str">
        <f t="shared" si="943"/>
        <v>Cooling</v>
      </c>
      <c r="H4194" s="283">
        <f>IF(G4194="heating",F4194*Assumptions!M$4+Assumptions!M$7,0)</f>
        <v>0</v>
      </c>
      <c r="I4194" s="15">
        <f t="shared" si="944"/>
        <v>0.88344815438260227</v>
      </c>
      <c r="J4194" s="15">
        <f t="shared" si="945"/>
        <v>0.93760781206536892</v>
      </c>
      <c r="K4194" s="283">
        <f t="shared" si="950"/>
        <v>0</v>
      </c>
      <c r="L4194" s="283" t="e">
        <f t="shared" si="951"/>
        <v>#N/A</v>
      </c>
      <c r="M4194" s="283">
        <f t="shared" si="952"/>
        <v>0</v>
      </c>
      <c r="N4194" s="283" t="e">
        <f t="shared" si="953"/>
        <v>#N/A</v>
      </c>
      <c r="O4194" s="283">
        <f t="shared" si="954"/>
        <v>0</v>
      </c>
      <c r="P4194" s="21">
        <f t="shared" si="946"/>
        <v>8.6517748164594233E-2</v>
      </c>
      <c r="Q4194" s="21">
        <f t="shared" si="947"/>
        <v>1.1649354943302594</v>
      </c>
      <c r="R4194">
        <f t="shared" si="948"/>
        <v>1.0096214758538746</v>
      </c>
      <c r="S4194" s="296">
        <f t="shared" si="955"/>
        <v>0.10175732114511472</v>
      </c>
      <c r="T4194" s="283">
        <f t="shared" si="956"/>
        <v>0.10175732114511472</v>
      </c>
    </row>
    <row r="4195" spans="1:20" x14ac:dyDescent="0.25">
      <c r="A4195" s="286">
        <v>43275</v>
      </c>
      <c r="B4195" s="1">
        <f t="shared" si="949"/>
        <v>7</v>
      </c>
      <c r="C4195" s="285">
        <v>17</v>
      </c>
      <c r="D4195" t="s">
        <v>715</v>
      </c>
      <c r="F4195" s="16">
        <v>73</v>
      </c>
      <c r="G4195" t="str">
        <f t="shared" si="943"/>
        <v>Cooling</v>
      </c>
      <c r="H4195" s="283">
        <f>IF(G4195="heating",F4195*Assumptions!M$4+Assumptions!M$7,0)</f>
        <v>0</v>
      </c>
      <c r="I4195" s="15">
        <f t="shared" si="944"/>
        <v>0.94025748850374469</v>
      </c>
      <c r="J4195" s="15">
        <f t="shared" si="945"/>
        <v>0.93760781206536892</v>
      </c>
      <c r="K4195" s="283">
        <f t="shared" si="950"/>
        <v>0</v>
      </c>
      <c r="L4195" s="283" t="e">
        <f t="shared" si="951"/>
        <v>#N/A</v>
      </c>
      <c r="M4195" s="283">
        <f t="shared" si="952"/>
        <v>0</v>
      </c>
      <c r="N4195" s="283" t="e">
        <f t="shared" si="953"/>
        <v>#N/A</v>
      </c>
      <c r="O4195" s="283">
        <f t="shared" si="954"/>
        <v>0</v>
      </c>
      <c r="P4195" s="21">
        <f t="shared" si="946"/>
        <v>5.0300820493010656E-2</v>
      </c>
      <c r="Q4195" s="21">
        <f t="shared" si="947"/>
        <v>1.3521540118753073</v>
      </c>
      <c r="R4195">
        <f t="shared" si="948"/>
        <v>1.0096214758538746</v>
      </c>
      <c r="S4195" s="296">
        <f t="shared" si="955"/>
        <v>6.8668855678577737E-2</v>
      </c>
      <c r="T4195" s="283">
        <f t="shared" si="956"/>
        <v>6.8668855678577737E-2</v>
      </c>
    </row>
    <row r="4196" spans="1:20" x14ac:dyDescent="0.25">
      <c r="A4196" s="286">
        <v>43275</v>
      </c>
      <c r="B4196" s="1">
        <f t="shared" si="949"/>
        <v>7</v>
      </c>
      <c r="C4196" s="285">
        <v>18</v>
      </c>
      <c r="D4196" t="s">
        <v>715</v>
      </c>
      <c r="F4196" s="16">
        <v>72</v>
      </c>
      <c r="G4196" t="str">
        <f t="shared" si="943"/>
        <v>Cooling</v>
      </c>
      <c r="H4196" s="283">
        <f>IF(G4196="heating",F4196*Assumptions!M$4+Assumptions!M$7,0)</f>
        <v>0</v>
      </c>
      <c r="I4196" s="15">
        <f t="shared" si="944"/>
        <v>0.98182363790757687</v>
      </c>
      <c r="J4196" s="15">
        <f t="shared" si="945"/>
        <v>0.93760781206536892</v>
      </c>
      <c r="K4196" s="283">
        <f t="shared" si="950"/>
        <v>0</v>
      </c>
      <c r="L4196" s="283" t="e">
        <f t="shared" si="951"/>
        <v>#N/A</v>
      </c>
      <c r="M4196" s="283">
        <f t="shared" si="952"/>
        <v>0</v>
      </c>
      <c r="N4196" s="283" t="e">
        <f t="shared" si="953"/>
        <v>#N/A</v>
      </c>
      <c r="O4196" s="283">
        <f t="shared" si="954"/>
        <v>0</v>
      </c>
      <c r="P4196" s="21">
        <f t="shared" si="946"/>
        <v>4.6445607559525648E-2</v>
      </c>
      <c r="Q4196" s="21">
        <f t="shared" si="947"/>
        <v>1.5598916921549892</v>
      </c>
      <c r="R4196">
        <f t="shared" si="948"/>
        <v>1.0096214758538746</v>
      </c>
      <c r="S4196" s="296">
        <f t="shared" si="955"/>
        <v>7.3147194424073109E-2</v>
      </c>
      <c r="T4196" s="283">
        <f t="shared" si="956"/>
        <v>7.3147194424073109E-2</v>
      </c>
    </row>
    <row r="4197" spans="1:20" x14ac:dyDescent="0.25">
      <c r="A4197" s="286">
        <v>43275</v>
      </c>
      <c r="B4197" s="1">
        <f t="shared" si="949"/>
        <v>7</v>
      </c>
      <c r="C4197" s="285">
        <v>19</v>
      </c>
      <c r="D4197" t="s">
        <v>715</v>
      </c>
      <c r="F4197" s="16">
        <v>70</v>
      </c>
      <c r="G4197" t="str">
        <f t="shared" si="943"/>
        <v>Cooling</v>
      </c>
      <c r="H4197" s="283">
        <f>IF(G4197="heating",F4197*Assumptions!M$4+Assumptions!M$7,0)</f>
        <v>0</v>
      </c>
      <c r="I4197" s="15">
        <f t="shared" si="944"/>
        <v>0.98418842963438757</v>
      </c>
      <c r="J4197" s="15">
        <f t="shared" si="945"/>
        <v>0.93760781206536892</v>
      </c>
      <c r="K4197" s="283">
        <f t="shared" si="950"/>
        <v>0</v>
      </c>
      <c r="L4197" s="283">
        <f t="shared" si="951"/>
        <v>4.3818232651749627</v>
      </c>
      <c r="M4197" s="283">
        <f t="shared" si="952"/>
        <v>0</v>
      </c>
      <c r="N4197" s="283">
        <f t="shared" si="953"/>
        <v>4.3585758300027857</v>
      </c>
      <c r="O4197" s="283">
        <f t="shared" si="954"/>
        <v>0</v>
      </c>
      <c r="P4197" s="21">
        <f t="shared" si="946"/>
        <v>4.0604560274080326E-2</v>
      </c>
      <c r="Q4197" s="21">
        <f t="shared" si="947"/>
        <v>1.6764212681468484</v>
      </c>
      <c r="R4197">
        <f t="shared" si="948"/>
        <v>1.0096214758538746</v>
      </c>
      <c r="S4197" s="296">
        <f t="shared" si="955"/>
        <v>6.8725285640976214E-2</v>
      </c>
      <c r="T4197" s="283">
        <f t="shared" si="956"/>
        <v>6.8725285640976214E-2</v>
      </c>
    </row>
    <row r="4198" spans="1:20" x14ac:dyDescent="0.25">
      <c r="A4198" s="286">
        <v>43275</v>
      </c>
      <c r="B4198" s="1">
        <f t="shared" si="949"/>
        <v>7</v>
      </c>
      <c r="C4198" s="285">
        <v>20</v>
      </c>
      <c r="D4198" t="s">
        <v>715</v>
      </c>
      <c r="F4198" s="16">
        <v>68</v>
      </c>
      <c r="G4198" t="str">
        <f t="shared" si="943"/>
        <v>Cooling</v>
      </c>
      <c r="H4198" s="283">
        <f>IF(G4198="heating",F4198*Assumptions!M$4+Assumptions!M$7,0)</f>
        <v>0</v>
      </c>
      <c r="I4198" s="15">
        <f t="shared" si="944"/>
        <v>0.97071962311712034</v>
      </c>
      <c r="J4198" s="15">
        <f t="shared" si="945"/>
        <v>0.93760781206536892</v>
      </c>
      <c r="K4198" s="283">
        <f t="shared" si="950"/>
        <v>0</v>
      </c>
      <c r="L4198" s="283">
        <f t="shared" si="951"/>
        <v>4.3818232651749627</v>
      </c>
      <c r="M4198" s="283">
        <f t="shared" si="952"/>
        <v>0</v>
      </c>
      <c r="N4198" s="283">
        <f t="shared" si="953"/>
        <v>4.3585758300027857</v>
      </c>
      <c r="O4198" s="283">
        <f t="shared" si="954"/>
        <v>0</v>
      </c>
      <c r="P4198" s="21">
        <f t="shared" si="946"/>
        <v>3.7256017764001337E-2</v>
      </c>
      <c r="Q4198" s="21">
        <f t="shared" si="947"/>
        <v>1.52436960139122</v>
      </c>
      <c r="R4198">
        <f t="shared" si="948"/>
        <v>1.0096214758538746</v>
      </c>
      <c r="S4198" s="296">
        <f t="shared" si="955"/>
        <v>5.7338363236864011E-2</v>
      </c>
      <c r="T4198" s="283">
        <f t="shared" si="956"/>
        <v>5.7338363236864011E-2</v>
      </c>
    </row>
    <row r="4199" spans="1:20" x14ac:dyDescent="0.25">
      <c r="A4199" s="286">
        <v>43275</v>
      </c>
      <c r="B4199" s="1">
        <f t="shared" si="949"/>
        <v>7</v>
      </c>
      <c r="C4199" s="285">
        <v>21</v>
      </c>
      <c r="D4199" t="s">
        <v>715</v>
      </c>
      <c r="F4199" s="16">
        <v>66</v>
      </c>
      <c r="G4199" t="str">
        <f t="shared" si="943"/>
        <v>Cooling</v>
      </c>
      <c r="H4199" s="283">
        <f>IF(G4199="heating",F4199*Assumptions!M$4+Assumptions!M$7,0)</f>
        <v>0</v>
      </c>
      <c r="I4199" s="15">
        <f t="shared" si="944"/>
        <v>0.95751150862929935</v>
      </c>
      <c r="J4199" s="15">
        <f t="shared" si="945"/>
        <v>0.93760781206536892</v>
      </c>
      <c r="K4199" s="283">
        <f t="shared" si="950"/>
        <v>0</v>
      </c>
      <c r="L4199" s="283">
        <f t="shared" si="951"/>
        <v>4.3818232651749627</v>
      </c>
      <c r="M4199" s="283">
        <f t="shared" si="952"/>
        <v>0</v>
      </c>
      <c r="N4199" s="283">
        <f t="shared" si="953"/>
        <v>4.3585758300027857</v>
      </c>
      <c r="O4199" s="283">
        <f t="shared" si="954"/>
        <v>0</v>
      </c>
      <c r="P4199" s="21">
        <f t="shared" si="946"/>
        <v>3.6399980029288459E-2</v>
      </c>
      <c r="Q4199" s="21">
        <f t="shared" si="947"/>
        <v>1.4448604713749031</v>
      </c>
      <c r="R4199">
        <f t="shared" si="948"/>
        <v>1.0096214758538746</v>
      </c>
      <c r="S4199" s="296">
        <f t="shared" si="955"/>
        <v>5.3098913546535016E-2</v>
      </c>
      <c r="T4199" s="283">
        <f t="shared" si="956"/>
        <v>5.3098913546535016E-2</v>
      </c>
    </row>
    <row r="4200" spans="1:20" x14ac:dyDescent="0.25">
      <c r="A4200" s="286">
        <v>43275</v>
      </c>
      <c r="B4200" s="1">
        <f t="shared" si="949"/>
        <v>7</v>
      </c>
      <c r="C4200" s="285">
        <v>22</v>
      </c>
      <c r="D4200" t="s">
        <v>715</v>
      </c>
      <c r="F4200" s="16">
        <v>63</v>
      </c>
      <c r="G4200" t="str">
        <f t="shared" si="943"/>
        <v>Cooling</v>
      </c>
      <c r="H4200" s="283">
        <f>IF(G4200="heating",F4200*Assumptions!M$4+Assumptions!M$7,0)</f>
        <v>0</v>
      </c>
      <c r="I4200" s="15">
        <f t="shared" si="944"/>
        <v>0.9426530227543114</v>
      </c>
      <c r="J4200" s="15">
        <f t="shared" si="945"/>
        <v>0.93760781206536892</v>
      </c>
      <c r="K4200" s="283">
        <f t="shared" si="950"/>
        <v>0</v>
      </c>
      <c r="L4200" s="283">
        <f t="shared" si="951"/>
        <v>4.3818232651749627</v>
      </c>
      <c r="M4200" s="283">
        <f t="shared" si="952"/>
        <v>0</v>
      </c>
      <c r="N4200" s="283">
        <f t="shared" si="953"/>
        <v>4.3585758300027857</v>
      </c>
      <c r="O4200" s="283">
        <f t="shared" si="954"/>
        <v>0</v>
      </c>
      <c r="P4200" s="21">
        <f t="shared" si="946"/>
        <v>3.9789369881031433E-2</v>
      </c>
      <c r="Q4200" s="21">
        <f t="shared" si="947"/>
        <v>1.2427137171080138</v>
      </c>
      <c r="R4200">
        <f t="shared" si="948"/>
        <v>1.0096214758538746</v>
      </c>
      <c r="S4200" s="296">
        <f t="shared" si="955"/>
        <v>4.9922546897566165E-2</v>
      </c>
      <c r="T4200" s="283">
        <f t="shared" si="956"/>
        <v>4.9922546897566165E-2</v>
      </c>
    </row>
    <row r="4201" spans="1:20" x14ac:dyDescent="0.25">
      <c r="A4201" s="286">
        <v>43275</v>
      </c>
      <c r="B4201" s="1">
        <f t="shared" si="949"/>
        <v>7</v>
      </c>
      <c r="C4201" s="285">
        <v>23</v>
      </c>
      <c r="D4201" t="s">
        <v>715</v>
      </c>
      <c r="F4201" s="16">
        <v>61</v>
      </c>
      <c r="G4201" t="str">
        <f t="shared" si="943"/>
        <v>Cooling</v>
      </c>
      <c r="H4201" s="283">
        <f>IF(G4201="heating",F4201*Assumptions!M$4+Assumptions!M$7,0)</f>
        <v>0</v>
      </c>
      <c r="I4201" s="15">
        <f t="shared" si="944"/>
        <v>0.94450710149963013</v>
      </c>
      <c r="J4201" s="15">
        <f t="shared" si="945"/>
        <v>0.93760781206536892</v>
      </c>
      <c r="K4201" s="283">
        <f t="shared" si="950"/>
        <v>0</v>
      </c>
      <c r="L4201" s="283">
        <f t="shared" si="951"/>
        <v>4.3818232651749627</v>
      </c>
      <c r="M4201" s="283">
        <f t="shared" si="952"/>
        <v>0</v>
      </c>
      <c r="N4201" s="283">
        <f t="shared" si="953"/>
        <v>4.3585758300027857</v>
      </c>
      <c r="O4201" s="283">
        <f t="shared" si="954"/>
        <v>0</v>
      </c>
      <c r="P4201" s="21">
        <f t="shared" si="946"/>
        <v>4.5164594084734722E-2</v>
      </c>
      <c r="Q4201" s="21">
        <f t="shared" si="947"/>
        <v>1.0297519246597011</v>
      </c>
      <c r="R4201">
        <f t="shared" si="948"/>
        <v>1.0096214758538746</v>
      </c>
      <c r="S4201" s="296">
        <f t="shared" si="955"/>
        <v>4.6955806437057254E-2</v>
      </c>
      <c r="T4201" s="283">
        <f t="shared" si="956"/>
        <v>4.6955806437057254E-2</v>
      </c>
    </row>
    <row r="4202" spans="1:20" x14ac:dyDescent="0.25">
      <c r="A4202" s="286">
        <v>43276</v>
      </c>
      <c r="B4202" s="1">
        <f t="shared" si="949"/>
        <v>1</v>
      </c>
      <c r="C4202" s="285">
        <v>0</v>
      </c>
      <c r="D4202" t="s">
        <v>715</v>
      </c>
      <c r="F4202" s="16">
        <v>63</v>
      </c>
      <c r="G4202" t="str">
        <f t="shared" si="943"/>
        <v>Cooling</v>
      </c>
      <c r="H4202" s="283">
        <f>IF(G4202="heating",F4202*Assumptions!M$4+Assumptions!M$7,0)</f>
        <v>0</v>
      </c>
      <c r="I4202" s="15">
        <f t="shared" si="944"/>
        <v>0.97481507806017154</v>
      </c>
      <c r="J4202" s="15">
        <f t="shared" si="945"/>
        <v>1.017726725449043</v>
      </c>
      <c r="K4202" s="283">
        <f t="shared" si="950"/>
        <v>0</v>
      </c>
      <c r="L4202" s="283">
        <f t="shared" si="951"/>
        <v>4.3818232651749627</v>
      </c>
      <c r="M4202" s="283">
        <f t="shared" si="952"/>
        <v>0</v>
      </c>
      <c r="N4202" s="283">
        <f t="shared" si="953"/>
        <v>4.3585758300027857</v>
      </c>
      <c r="O4202" s="283">
        <f t="shared" si="954"/>
        <v>0</v>
      </c>
      <c r="P4202" s="21">
        <f t="shared" si="946"/>
        <v>3.9789369881031433E-2</v>
      </c>
      <c r="Q4202" s="21">
        <f t="shared" si="947"/>
        <v>0.90668853391740301</v>
      </c>
      <c r="R4202">
        <f t="shared" si="948"/>
        <v>0.9440993384982781</v>
      </c>
      <c r="S4202" s="296">
        <f t="shared" si="955"/>
        <v>3.4059861569959736E-2</v>
      </c>
      <c r="T4202" s="283">
        <f t="shared" si="956"/>
        <v>3.4059861569959736E-2</v>
      </c>
    </row>
    <row r="4203" spans="1:20" x14ac:dyDescent="0.25">
      <c r="A4203" s="286">
        <v>43276</v>
      </c>
      <c r="B4203" s="1">
        <f t="shared" si="949"/>
        <v>1</v>
      </c>
      <c r="C4203" s="285">
        <v>1</v>
      </c>
      <c r="D4203" t="s">
        <v>715</v>
      </c>
      <c r="F4203" s="16">
        <v>59</v>
      </c>
      <c r="G4203" t="str">
        <f t="shared" si="943"/>
        <v>Cooling</v>
      </c>
      <c r="H4203" s="283">
        <f>IF(G4203="heating",F4203*Assumptions!M$4+Assumptions!M$7,0)</f>
        <v>0</v>
      </c>
      <c r="I4203" s="15">
        <f t="shared" si="944"/>
        <v>1.012242869806885</v>
      </c>
      <c r="J4203" s="15">
        <f t="shared" si="945"/>
        <v>1.017726725449043</v>
      </c>
      <c r="K4203" s="283">
        <f t="shared" si="950"/>
        <v>0</v>
      </c>
      <c r="L4203" s="283">
        <f t="shared" si="951"/>
        <v>4.3182081448486933</v>
      </c>
      <c r="M4203" s="283">
        <f t="shared" si="952"/>
        <v>0</v>
      </c>
      <c r="N4203" s="283">
        <f t="shared" si="953"/>
        <v>4.2355603137647586</v>
      </c>
      <c r="O4203" s="283">
        <f t="shared" si="954"/>
        <v>0</v>
      </c>
      <c r="P4203" s="21">
        <f t="shared" si="946"/>
        <v>2.5000000000000001E-2</v>
      </c>
      <c r="Q4203" s="21">
        <f t="shared" si="947"/>
        <v>0.81803459285312596</v>
      </c>
      <c r="R4203">
        <f t="shared" si="948"/>
        <v>0.9440993384982781</v>
      </c>
      <c r="S4203" s="296">
        <f t="shared" si="955"/>
        <v>1.9307647949533612E-2</v>
      </c>
      <c r="T4203" s="283">
        <f t="shared" si="956"/>
        <v>1.9307647949533612E-2</v>
      </c>
    </row>
    <row r="4204" spans="1:20" x14ac:dyDescent="0.25">
      <c r="A4204" s="286">
        <v>43276</v>
      </c>
      <c r="B4204" s="1">
        <f t="shared" si="949"/>
        <v>1</v>
      </c>
      <c r="C4204" s="285">
        <v>2</v>
      </c>
      <c r="D4204" t="s">
        <v>715</v>
      </c>
      <c r="F4204" s="16">
        <v>57</v>
      </c>
      <c r="G4204" t="str">
        <f t="shared" si="943"/>
        <v>Cooling</v>
      </c>
      <c r="H4204" s="283">
        <f>IF(G4204="heating",F4204*Assumptions!M$4+Assumptions!M$7,0)</f>
        <v>0</v>
      </c>
      <c r="I4204" s="15">
        <f t="shared" si="944"/>
        <v>1.0509704703585963</v>
      </c>
      <c r="J4204" s="15">
        <f t="shared" si="945"/>
        <v>1.017726725449043</v>
      </c>
      <c r="K4204" s="283">
        <f t="shared" si="950"/>
        <v>0</v>
      </c>
      <c r="L4204" s="283">
        <f t="shared" si="951"/>
        <v>4.2530692972692208</v>
      </c>
      <c r="M4204" s="283">
        <f t="shared" si="952"/>
        <v>0</v>
      </c>
      <c r="N4204" s="283">
        <f t="shared" si="953"/>
        <v>4.1119599131986844</v>
      </c>
      <c r="O4204" s="283">
        <f t="shared" si="954"/>
        <v>0</v>
      </c>
      <c r="P4204" s="21">
        <f t="shared" si="946"/>
        <v>2.5000000000000001E-2</v>
      </c>
      <c r="Q4204" s="21">
        <f t="shared" si="947"/>
        <v>0.74507607494346417</v>
      </c>
      <c r="R4204">
        <f t="shared" si="948"/>
        <v>0.9440993384982781</v>
      </c>
      <c r="S4204" s="296">
        <f t="shared" si="955"/>
        <v>1.7585645737125448E-2</v>
      </c>
      <c r="T4204" s="283">
        <f t="shared" si="956"/>
        <v>1.7585645737125448E-2</v>
      </c>
    </row>
    <row r="4205" spans="1:20" x14ac:dyDescent="0.25">
      <c r="A4205" s="286">
        <v>43276</v>
      </c>
      <c r="B4205" s="1">
        <f t="shared" si="949"/>
        <v>1</v>
      </c>
      <c r="C4205" s="285">
        <v>3</v>
      </c>
      <c r="D4205" t="s">
        <v>715</v>
      </c>
      <c r="F4205" s="16">
        <v>55</v>
      </c>
      <c r="G4205" t="str">
        <f t="shared" si="943"/>
        <v>Cooling</v>
      </c>
      <c r="H4205" s="283">
        <f>IF(G4205="heating",F4205*Assumptions!M$4+Assumptions!M$7,0)</f>
        <v>0</v>
      </c>
      <c r="I4205" s="15">
        <f t="shared" si="944"/>
        <v>1.0924036124451033</v>
      </c>
      <c r="J4205" s="15">
        <f t="shared" si="945"/>
        <v>1.017726725449043</v>
      </c>
      <c r="K4205" s="283">
        <f t="shared" si="950"/>
        <v>0</v>
      </c>
      <c r="L4205" s="283">
        <f t="shared" si="951"/>
        <v>4.1851135499983272</v>
      </c>
      <c r="M4205" s="283">
        <f t="shared" si="952"/>
        <v>0</v>
      </c>
      <c r="N4205" s="283">
        <f t="shared" si="953"/>
        <v>3.9876635481217684</v>
      </c>
      <c r="O4205" s="283">
        <f t="shared" si="954"/>
        <v>0</v>
      </c>
      <c r="P4205" s="21">
        <f t="shared" si="946"/>
        <v>2.5000000000000001E-2</v>
      </c>
      <c r="Q4205" s="21">
        <f t="shared" si="947"/>
        <v>0.69158980876382303</v>
      </c>
      <c r="R4205">
        <f t="shared" si="948"/>
        <v>0.9440993384982781</v>
      </c>
      <c r="S4205" s="296">
        <f t="shared" si="955"/>
        <v>1.63232370241519E-2</v>
      </c>
      <c r="T4205" s="283">
        <f t="shared" si="956"/>
        <v>1.63232370241519E-2</v>
      </c>
    </row>
    <row r="4206" spans="1:20" x14ac:dyDescent="0.25">
      <c r="A4206" s="286">
        <v>43276</v>
      </c>
      <c r="B4206" s="1">
        <f t="shared" si="949"/>
        <v>1</v>
      </c>
      <c r="C4206" s="285">
        <v>4</v>
      </c>
      <c r="D4206" t="s">
        <v>715</v>
      </c>
      <c r="F4206" s="16">
        <v>54</v>
      </c>
      <c r="G4206" t="str">
        <f t="shared" si="943"/>
        <v>Cooling</v>
      </c>
      <c r="H4206" s="283">
        <f>IF(G4206="heating",F4206*Assumptions!M$4+Assumptions!M$7,0)</f>
        <v>0</v>
      </c>
      <c r="I4206" s="15">
        <f t="shared" si="944"/>
        <v>1.1348296917927807</v>
      </c>
      <c r="J4206" s="15">
        <f t="shared" si="945"/>
        <v>1.017726725449043</v>
      </c>
      <c r="K4206" s="283">
        <f t="shared" si="950"/>
        <v>0</v>
      </c>
      <c r="L4206" s="283">
        <f t="shared" si="951"/>
        <v>4.1559947708987721</v>
      </c>
      <c r="M4206" s="283">
        <f t="shared" si="952"/>
        <v>0</v>
      </c>
      <c r="N4206" s="283">
        <f t="shared" si="953"/>
        <v>3.9259252525022648</v>
      </c>
      <c r="O4206" s="283">
        <f t="shared" si="954"/>
        <v>0</v>
      </c>
      <c r="P4206" s="21">
        <f t="shared" si="946"/>
        <v>2.5000000000000001E-2</v>
      </c>
      <c r="Q4206" s="21">
        <f t="shared" si="947"/>
        <v>0.6473875548762833</v>
      </c>
      <c r="R4206">
        <f t="shared" si="948"/>
        <v>0.9440993384982781</v>
      </c>
      <c r="S4206" s="296">
        <f t="shared" si="955"/>
        <v>1.5279954057767921E-2</v>
      </c>
      <c r="T4206" s="283">
        <f t="shared" si="956"/>
        <v>1.5279954057767921E-2</v>
      </c>
    </row>
    <row r="4207" spans="1:20" x14ac:dyDescent="0.25">
      <c r="A4207" s="286">
        <v>43276</v>
      </c>
      <c r="B4207" s="1">
        <f t="shared" si="949"/>
        <v>1</v>
      </c>
      <c r="C4207" s="285">
        <v>5</v>
      </c>
      <c r="D4207" t="s">
        <v>715</v>
      </c>
      <c r="F4207" s="16">
        <v>54</v>
      </c>
      <c r="G4207" t="str">
        <f t="shared" si="943"/>
        <v>Cooling</v>
      </c>
      <c r="H4207" s="283">
        <f>IF(G4207="heating",F4207*Assumptions!M$4+Assumptions!M$7,0)</f>
        <v>0</v>
      </c>
      <c r="I4207" s="15">
        <f t="shared" si="944"/>
        <v>1.1635558681477385</v>
      </c>
      <c r="J4207" s="15">
        <f t="shared" si="945"/>
        <v>1.017726725449043</v>
      </c>
      <c r="K4207" s="283">
        <f t="shared" si="950"/>
        <v>0</v>
      </c>
      <c r="L4207" s="283">
        <f t="shared" si="951"/>
        <v>4.1559947708987721</v>
      </c>
      <c r="M4207" s="283">
        <f t="shared" si="952"/>
        <v>0</v>
      </c>
      <c r="N4207" s="283">
        <f t="shared" si="953"/>
        <v>3.9259252525022648</v>
      </c>
      <c r="O4207" s="283">
        <f t="shared" si="954"/>
        <v>0</v>
      </c>
      <c r="P4207" s="21">
        <f t="shared" si="946"/>
        <v>2.5000000000000001E-2</v>
      </c>
      <c r="Q4207" s="21">
        <f t="shared" si="947"/>
        <v>0.72139578924615555</v>
      </c>
      <c r="R4207">
        <f t="shared" si="948"/>
        <v>0.9440993384982781</v>
      </c>
      <c r="S4207" s="296">
        <f t="shared" si="955"/>
        <v>1.702673218556847E-2</v>
      </c>
      <c r="T4207" s="283">
        <f t="shared" si="956"/>
        <v>1.702673218556847E-2</v>
      </c>
    </row>
    <row r="4208" spans="1:20" x14ac:dyDescent="0.25">
      <c r="A4208" s="286">
        <v>43276</v>
      </c>
      <c r="B4208" s="1">
        <f t="shared" si="949"/>
        <v>1</v>
      </c>
      <c r="C4208" s="285">
        <v>6</v>
      </c>
      <c r="D4208" t="s">
        <v>715</v>
      </c>
      <c r="F4208" s="16">
        <v>57</v>
      </c>
      <c r="G4208" t="str">
        <f t="shared" si="943"/>
        <v>Cooling</v>
      </c>
      <c r="H4208" s="283">
        <f>IF(G4208="heating",F4208*Assumptions!M$4+Assumptions!M$7,0)</f>
        <v>0</v>
      </c>
      <c r="I4208" s="15">
        <f t="shared" si="944"/>
        <v>1.2083911162615524</v>
      </c>
      <c r="J4208" s="15">
        <f t="shared" si="945"/>
        <v>1.017726725449043</v>
      </c>
      <c r="K4208" s="283">
        <f t="shared" si="950"/>
        <v>0</v>
      </c>
      <c r="L4208" s="283">
        <f t="shared" si="951"/>
        <v>4.2530692972692208</v>
      </c>
      <c r="M4208" s="283">
        <f t="shared" si="952"/>
        <v>0</v>
      </c>
      <c r="N4208" s="283">
        <f t="shared" si="953"/>
        <v>4.1119599131986844</v>
      </c>
      <c r="O4208" s="283">
        <f t="shared" si="954"/>
        <v>0</v>
      </c>
      <c r="P4208" s="21">
        <f t="shared" si="946"/>
        <v>2.5000000000000001E-2</v>
      </c>
      <c r="Q4208" s="21">
        <f t="shared" si="947"/>
        <v>0.87787080972652631</v>
      </c>
      <c r="R4208">
        <f t="shared" si="948"/>
        <v>0.9440993384982781</v>
      </c>
      <c r="S4208" s="296">
        <f t="shared" si="955"/>
        <v>2.0719931268744034E-2</v>
      </c>
      <c r="T4208" s="283">
        <f t="shared" si="956"/>
        <v>2.0719931268744034E-2</v>
      </c>
    </row>
    <row r="4209" spans="1:20" x14ac:dyDescent="0.25">
      <c r="A4209" s="286">
        <v>43276</v>
      </c>
      <c r="B4209" s="1">
        <f t="shared" si="949"/>
        <v>1</v>
      </c>
      <c r="C4209" s="285">
        <v>7</v>
      </c>
      <c r="D4209" t="s">
        <v>716</v>
      </c>
      <c r="F4209" s="16">
        <v>63</v>
      </c>
      <c r="G4209" t="str">
        <f t="shared" si="943"/>
        <v>Cooling</v>
      </c>
      <c r="H4209" s="283">
        <f>IF(G4209="heating",F4209*Assumptions!M$4+Assumptions!M$7,0)</f>
        <v>0</v>
      </c>
      <c r="I4209" s="15">
        <f t="shared" si="944"/>
        <v>1.1637425769249583</v>
      </c>
      <c r="J4209" s="15">
        <f t="shared" si="945"/>
        <v>1.017726725449043</v>
      </c>
      <c r="K4209" s="283">
        <f t="shared" si="950"/>
        <v>0</v>
      </c>
      <c r="L4209" s="283">
        <f t="shared" si="951"/>
        <v>4.3818232651749627</v>
      </c>
      <c r="M4209" s="283">
        <f t="shared" si="952"/>
        <v>0</v>
      </c>
      <c r="N4209" s="283">
        <f t="shared" si="953"/>
        <v>4.3585758300027857</v>
      </c>
      <c r="O4209" s="283">
        <f t="shared" si="954"/>
        <v>0</v>
      </c>
      <c r="P4209" s="21">
        <f t="shared" si="946"/>
        <v>3.9789369881031433E-2</v>
      </c>
      <c r="Q4209" s="21">
        <f t="shared" si="947"/>
        <v>0.97331382064367777</v>
      </c>
      <c r="R4209">
        <f t="shared" si="948"/>
        <v>0.9440993384982781</v>
      </c>
      <c r="S4209" s="296">
        <f t="shared" si="955"/>
        <v>3.6562648313221355E-2</v>
      </c>
      <c r="T4209" s="283">
        <f t="shared" si="956"/>
        <v>3.6562648313221355E-2</v>
      </c>
    </row>
    <row r="4210" spans="1:20" x14ac:dyDescent="0.25">
      <c r="A4210" s="286">
        <v>43276</v>
      </c>
      <c r="B4210" s="1">
        <f t="shared" si="949"/>
        <v>1</v>
      </c>
      <c r="C4210" s="285">
        <v>8</v>
      </c>
      <c r="D4210" t="s">
        <v>716</v>
      </c>
      <c r="F4210" s="16">
        <v>66</v>
      </c>
      <c r="G4210" t="str">
        <f t="shared" si="943"/>
        <v>Cooling</v>
      </c>
      <c r="H4210" s="283">
        <f>IF(G4210="heating",F4210*Assumptions!M$4+Assumptions!M$7,0)</f>
        <v>0</v>
      </c>
      <c r="I4210" s="15">
        <f t="shared" si="944"/>
        <v>1.094193721037565</v>
      </c>
      <c r="J4210" s="15">
        <f t="shared" si="945"/>
        <v>1.017726725449043</v>
      </c>
      <c r="K4210" s="283">
        <f t="shared" si="950"/>
        <v>0</v>
      </c>
      <c r="L4210" s="283">
        <f t="shared" si="951"/>
        <v>4.3818232651749627</v>
      </c>
      <c r="M4210" s="283">
        <f t="shared" si="952"/>
        <v>0</v>
      </c>
      <c r="N4210" s="283">
        <f t="shared" si="953"/>
        <v>4.3585758300027857</v>
      </c>
      <c r="O4210" s="283">
        <f t="shared" si="954"/>
        <v>0</v>
      </c>
      <c r="P4210" s="21">
        <f t="shared" si="946"/>
        <v>3.6399980029288459E-2</v>
      </c>
      <c r="Q4210" s="21">
        <f t="shared" si="947"/>
        <v>0.94940007506179924</v>
      </c>
      <c r="R4210">
        <f t="shared" si="948"/>
        <v>0.9440993384982781</v>
      </c>
      <c r="S4210" s="296">
        <f t="shared" si="955"/>
        <v>3.2626320674924998E-2</v>
      </c>
      <c r="T4210" s="283">
        <f t="shared" si="956"/>
        <v>3.2626320674924998E-2</v>
      </c>
    </row>
    <row r="4211" spans="1:20" x14ac:dyDescent="0.25">
      <c r="A4211" s="286">
        <v>43276</v>
      </c>
      <c r="B4211" s="1">
        <f t="shared" si="949"/>
        <v>1</v>
      </c>
      <c r="C4211" s="285">
        <v>9</v>
      </c>
      <c r="D4211" t="s">
        <v>716</v>
      </c>
      <c r="F4211" s="16">
        <v>70</v>
      </c>
      <c r="G4211" t="str">
        <f t="shared" si="943"/>
        <v>Cooling</v>
      </c>
      <c r="H4211" s="283">
        <f>IF(G4211="heating",F4211*Assumptions!M$4+Assumptions!M$7,0)</f>
        <v>0</v>
      </c>
      <c r="I4211" s="15">
        <f t="shared" si="944"/>
        <v>1.0343009000871222</v>
      </c>
      <c r="J4211" s="15">
        <f t="shared" si="945"/>
        <v>1.017726725449043</v>
      </c>
      <c r="K4211" s="283">
        <f t="shared" si="950"/>
        <v>0</v>
      </c>
      <c r="L4211" s="283">
        <f t="shared" si="951"/>
        <v>4.3818232651749627</v>
      </c>
      <c r="M4211" s="283">
        <f t="shared" si="952"/>
        <v>0</v>
      </c>
      <c r="N4211" s="283">
        <f t="shared" si="953"/>
        <v>4.3585758300027857</v>
      </c>
      <c r="O4211" s="283">
        <f t="shared" si="954"/>
        <v>0</v>
      </c>
      <c r="P4211" s="21">
        <f t="shared" si="946"/>
        <v>4.0604560274080326E-2</v>
      </c>
      <c r="Q4211" s="21">
        <f t="shared" si="947"/>
        <v>0.8408485371888097</v>
      </c>
      <c r="R4211">
        <f t="shared" si="948"/>
        <v>0.9440993384982781</v>
      </c>
      <c r="S4211" s="296">
        <f t="shared" si="955"/>
        <v>3.2233708786845172E-2</v>
      </c>
      <c r="T4211" s="283">
        <f t="shared" si="956"/>
        <v>3.2233708786845172E-2</v>
      </c>
    </row>
    <row r="4212" spans="1:20" x14ac:dyDescent="0.25">
      <c r="A4212" s="286">
        <v>43276</v>
      </c>
      <c r="B4212" s="1">
        <f t="shared" si="949"/>
        <v>1</v>
      </c>
      <c r="C4212" s="285">
        <v>10</v>
      </c>
      <c r="D4212" t="s">
        <v>716</v>
      </c>
      <c r="F4212" s="16">
        <v>72</v>
      </c>
      <c r="G4212" t="str">
        <f t="shared" si="943"/>
        <v>Cooling</v>
      </c>
      <c r="H4212" s="283">
        <f>IF(G4212="heating",F4212*Assumptions!M$4+Assumptions!M$7,0)</f>
        <v>0</v>
      </c>
      <c r="I4212" s="15">
        <f t="shared" si="944"/>
        <v>0.98112329028689171</v>
      </c>
      <c r="J4212" s="15">
        <f t="shared" si="945"/>
        <v>1.017726725449043</v>
      </c>
      <c r="K4212" s="283">
        <f t="shared" si="950"/>
        <v>0</v>
      </c>
      <c r="L4212" s="283" t="e">
        <f t="shared" si="951"/>
        <v>#N/A</v>
      </c>
      <c r="M4212" s="283">
        <f t="shared" si="952"/>
        <v>0</v>
      </c>
      <c r="N4212" s="283" t="e">
        <f t="shared" si="953"/>
        <v>#N/A</v>
      </c>
      <c r="O4212" s="283">
        <f t="shared" si="954"/>
        <v>0</v>
      </c>
      <c r="P4212" s="21">
        <f t="shared" si="946"/>
        <v>4.6445607559525648E-2</v>
      </c>
      <c r="Q4212" s="21">
        <f t="shared" si="947"/>
        <v>0.74504051125983206</v>
      </c>
      <c r="R4212">
        <f t="shared" si="948"/>
        <v>0.9440993384982781</v>
      </c>
      <c r="S4212" s="296">
        <f t="shared" si="955"/>
        <v>3.2669480582022591E-2</v>
      </c>
      <c r="T4212" s="283">
        <f t="shared" si="956"/>
        <v>3.2669480582022591E-2</v>
      </c>
    </row>
    <row r="4213" spans="1:20" x14ac:dyDescent="0.25">
      <c r="A4213" s="286">
        <v>43276</v>
      </c>
      <c r="B4213" s="1">
        <f t="shared" si="949"/>
        <v>1</v>
      </c>
      <c r="C4213" s="285">
        <v>11</v>
      </c>
      <c r="D4213" t="s">
        <v>716</v>
      </c>
      <c r="F4213" s="16">
        <v>73</v>
      </c>
      <c r="G4213" t="str">
        <f t="shared" si="943"/>
        <v>Cooling</v>
      </c>
      <c r="H4213" s="283">
        <f>IF(G4213="heating",F4213*Assumptions!M$4+Assumptions!M$7,0)</f>
        <v>0</v>
      </c>
      <c r="I4213" s="15">
        <f t="shared" si="944"/>
        <v>0.94956163997961163</v>
      </c>
      <c r="J4213" s="15">
        <f t="shared" si="945"/>
        <v>1.017726725449043</v>
      </c>
      <c r="K4213" s="283">
        <f t="shared" si="950"/>
        <v>0</v>
      </c>
      <c r="L4213" s="283" t="e">
        <f t="shared" si="951"/>
        <v>#N/A</v>
      </c>
      <c r="M4213" s="283">
        <f t="shared" si="952"/>
        <v>0</v>
      </c>
      <c r="N4213" s="283" t="e">
        <f t="shared" si="953"/>
        <v>#N/A</v>
      </c>
      <c r="O4213" s="283">
        <f t="shared" si="954"/>
        <v>0</v>
      </c>
      <c r="P4213" s="21">
        <f t="shared" si="946"/>
        <v>5.0300820493010656E-2</v>
      </c>
      <c r="Q4213" s="21">
        <f t="shared" si="947"/>
        <v>0.72850690893675296</v>
      </c>
      <c r="R4213">
        <f t="shared" si="948"/>
        <v>0.9440993384982781</v>
      </c>
      <c r="S4213" s="296">
        <f t="shared" si="955"/>
        <v>3.4596043729231037E-2</v>
      </c>
      <c r="T4213" s="283">
        <f t="shared" si="956"/>
        <v>3.4596043729231037E-2</v>
      </c>
    </row>
    <row r="4214" spans="1:20" x14ac:dyDescent="0.25">
      <c r="A4214" s="286">
        <v>43276</v>
      </c>
      <c r="B4214" s="1">
        <f t="shared" si="949"/>
        <v>1</v>
      </c>
      <c r="C4214" s="285">
        <v>12</v>
      </c>
      <c r="D4214" t="s">
        <v>716</v>
      </c>
      <c r="F4214" s="16">
        <v>75</v>
      </c>
      <c r="G4214" t="str">
        <f t="shared" si="943"/>
        <v>Cooling</v>
      </c>
      <c r="H4214" s="283">
        <f>IF(G4214="heating",F4214*Assumptions!M$4+Assumptions!M$7,0)</f>
        <v>0</v>
      </c>
      <c r="I4214" s="15">
        <f t="shared" si="944"/>
        <v>0.91648403420261149</v>
      </c>
      <c r="J4214" s="15">
        <f t="shared" si="945"/>
        <v>1.017726725449043</v>
      </c>
      <c r="K4214" s="283">
        <f t="shared" si="950"/>
        <v>0</v>
      </c>
      <c r="L4214" s="283" t="e">
        <f t="shared" si="951"/>
        <v>#N/A</v>
      </c>
      <c r="M4214" s="283">
        <f t="shared" si="952"/>
        <v>0</v>
      </c>
      <c r="N4214" s="283" t="e">
        <f t="shared" si="953"/>
        <v>#N/A</v>
      </c>
      <c r="O4214" s="283">
        <f t="shared" si="954"/>
        <v>0</v>
      </c>
      <c r="P4214" s="21">
        <f t="shared" si="946"/>
        <v>5.9880624941505811E-2</v>
      </c>
      <c r="Q4214" s="21">
        <f t="shared" si="947"/>
        <v>0.75910815787401487</v>
      </c>
      <c r="R4214">
        <f t="shared" si="948"/>
        <v>0.9440993384982781</v>
      </c>
      <c r="S4214" s="296">
        <f t="shared" si="955"/>
        <v>4.2914857639708856E-2</v>
      </c>
      <c r="T4214" s="283">
        <f t="shared" si="956"/>
        <v>4.2914857639708856E-2</v>
      </c>
    </row>
    <row r="4215" spans="1:20" x14ac:dyDescent="0.25">
      <c r="A4215" s="286">
        <v>43276</v>
      </c>
      <c r="B4215" s="1">
        <f t="shared" si="949"/>
        <v>1</v>
      </c>
      <c r="C4215" s="285">
        <v>13</v>
      </c>
      <c r="D4215" t="s">
        <v>716</v>
      </c>
      <c r="E4215" t="s">
        <v>704</v>
      </c>
      <c r="F4215" s="16">
        <v>75</v>
      </c>
      <c r="G4215" t="str">
        <f t="shared" si="943"/>
        <v>Cooling</v>
      </c>
      <c r="H4215" s="283">
        <f>IF(G4215="heating",F4215*Assumptions!M$4+Assumptions!M$7,0)</f>
        <v>0</v>
      </c>
      <c r="I4215" s="15">
        <f t="shared" si="944"/>
        <v>0.90040206880052787</v>
      </c>
      <c r="J4215" s="15">
        <f t="shared" si="945"/>
        <v>1.017726725449043</v>
      </c>
      <c r="K4215" s="283">
        <f t="shared" si="950"/>
        <v>0</v>
      </c>
      <c r="L4215" s="283" t="e">
        <f t="shared" si="951"/>
        <v>#N/A</v>
      </c>
      <c r="M4215" s="283">
        <f t="shared" si="952"/>
        <v>0</v>
      </c>
      <c r="N4215" s="283" t="e">
        <f t="shared" si="953"/>
        <v>#N/A</v>
      </c>
      <c r="O4215" s="283">
        <f t="shared" si="954"/>
        <v>0</v>
      </c>
      <c r="P4215" s="21">
        <f t="shared" si="946"/>
        <v>5.9880624941505811E-2</v>
      </c>
      <c r="Q4215" s="21">
        <f t="shared" si="947"/>
        <v>0.79115902007799765</v>
      </c>
      <c r="R4215">
        <f t="shared" si="948"/>
        <v>0.9440993384982781</v>
      </c>
      <c r="S4215" s="296">
        <f t="shared" si="955"/>
        <v>4.472679731450567E-2</v>
      </c>
      <c r="T4215" s="283">
        <f t="shared" si="956"/>
        <v>4.472679731450567E-2</v>
      </c>
    </row>
    <row r="4216" spans="1:20" x14ac:dyDescent="0.25">
      <c r="A4216" s="286">
        <v>43276</v>
      </c>
      <c r="B4216" s="1">
        <f t="shared" si="949"/>
        <v>1</v>
      </c>
      <c r="C4216" s="285">
        <v>14</v>
      </c>
      <c r="D4216" t="s">
        <v>716</v>
      </c>
      <c r="E4216" t="s">
        <v>704</v>
      </c>
      <c r="F4216" s="16">
        <v>77</v>
      </c>
      <c r="G4216" t="str">
        <f t="shared" si="943"/>
        <v>Cooling</v>
      </c>
      <c r="H4216" s="283">
        <f>IF(G4216="heating",F4216*Assumptions!M$4+Assumptions!M$7,0)</f>
        <v>0</v>
      </c>
      <c r="I4216" s="15">
        <f t="shared" si="944"/>
        <v>0.86032894500746537</v>
      </c>
      <c r="J4216" s="15">
        <f t="shared" si="945"/>
        <v>1.017726725449043</v>
      </c>
      <c r="K4216" s="283">
        <f t="shared" si="950"/>
        <v>0</v>
      </c>
      <c r="L4216" s="283" t="e">
        <f t="shared" si="951"/>
        <v>#N/A</v>
      </c>
      <c r="M4216" s="283">
        <f t="shared" si="952"/>
        <v>0</v>
      </c>
      <c r="N4216" s="283" t="e">
        <f t="shared" si="953"/>
        <v>#N/A</v>
      </c>
      <c r="O4216" s="283">
        <f t="shared" si="954"/>
        <v>0</v>
      </c>
      <c r="P4216" s="21">
        <f t="shared" si="946"/>
        <v>7.1952934165366855E-2</v>
      </c>
      <c r="Q4216" s="21">
        <f t="shared" si="947"/>
        <v>0.84355555031342389</v>
      </c>
      <c r="R4216">
        <f t="shared" si="948"/>
        <v>0.9440993384982781</v>
      </c>
      <c r="S4216" s="296">
        <f t="shared" si="955"/>
        <v>5.7303333824838515E-2</v>
      </c>
      <c r="T4216" s="283">
        <f t="shared" si="956"/>
        <v>5.7303333824838515E-2</v>
      </c>
    </row>
    <row r="4217" spans="1:20" x14ac:dyDescent="0.25">
      <c r="A4217" s="286">
        <v>43276</v>
      </c>
      <c r="B4217" s="1">
        <f t="shared" si="949"/>
        <v>1</v>
      </c>
      <c r="C4217" s="285">
        <v>15</v>
      </c>
      <c r="D4217" t="s">
        <v>716</v>
      </c>
      <c r="E4217" t="s">
        <v>704</v>
      </c>
      <c r="F4217" s="16">
        <v>79</v>
      </c>
      <c r="G4217" t="str">
        <f t="shared" si="943"/>
        <v>Cooling</v>
      </c>
      <c r="H4217" s="283">
        <f>IF(G4217="heating",F4217*Assumptions!M$4+Assumptions!M$7,0)</f>
        <v>0</v>
      </c>
      <c r="I4217" s="15">
        <f t="shared" si="944"/>
        <v>0.85754515037175039</v>
      </c>
      <c r="J4217" s="15">
        <f t="shared" si="945"/>
        <v>1.017726725449043</v>
      </c>
      <c r="K4217" s="283">
        <f t="shared" si="950"/>
        <v>0</v>
      </c>
      <c r="L4217" s="283" t="e">
        <f t="shared" si="951"/>
        <v>#N/A</v>
      </c>
      <c r="M4217" s="283">
        <f t="shared" si="952"/>
        <v>0</v>
      </c>
      <c r="N4217" s="283" t="e">
        <f t="shared" si="953"/>
        <v>#N/A</v>
      </c>
      <c r="O4217" s="283">
        <f t="shared" si="954"/>
        <v>0</v>
      </c>
      <c r="P4217" s="21">
        <f t="shared" si="946"/>
        <v>8.6517748164594233E-2</v>
      </c>
      <c r="Q4217" s="21">
        <f t="shared" si="947"/>
        <v>0.96592607327566882</v>
      </c>
      <c r="R4217">
        <f t="shared" si="948"/>
        <v>0.9440993384982781</v>
      </c>
      <c r="S4217" s="296">
        <f t="shared" si="955"/>
        <v>7.8898144516438687E-2</v>
      </c>
      <c r="T4217" s="283">
        <f t="shared" si="956"/>
        <v>7.8898144516438687E-2</v>
      </c>
    </row>
    <row r="4218" spans="1:20" x14ac:dyDescent="0.25">
      <c r="A4218" s="286">
        <v>43276</v>
      </c>
      <c r="B4218" s="1">
        <f t="shared" si="949"/>
        <v>1</v>
      </c>
      <c r="C4218" s="285">
        <v>16</v>
      </c>
      <c r="D4218" t="s">
        <v>716</v>
      </c>
      <c r="E4218" t="s">
        <v>704</v>
      </c>
      <c r="F4218" s="16">
        <v>79</v>
      </c>
      <c r="G4218" t="str">
        <f t="shared" si="943"/>
        <v>Cooling</v>
      </c>
      <c r="H4218" s="283">
        <f>IF(G4218="heating",F4218*Assumptions!M$4+Assumptions!M$7,0)</f>
        <v>0</v>
      </c>
      <c r="I4218" s="15">
        <f t="shared" si="944"/>
        <v>0.88344815438260227</v>
      </c>
      <c r="J4218" s="15">
        <f t="shared" si="945"/>
        <v>1.017726725449043</v>
      </c>
      <c r="K4218" s="283">
        <f t="shared" si="950"/>
        <v>0</v>
      </c>
      <c r="L4218" s="283" t="e">
        <f t="shared" si="951"/>
        <v>#N/A</v>
      </c>
      <c r="M4218" s="283">
        <f t="shared" si="952"/>
        <v>0</v>
      </c>
      <c r="N4218" s="283" t="e">
        <f t="shared" si="953"/>
        <v>#N/A</v>
      </c>
      <c r="O4218" s="283">
        <f t="shared" si="954"/>
        <v>0</v>
      </c>
      <c r="P4218" s="21">
        <f t="shared" si="946"/>
        <v>8.6517748164594233E-2</v>
      </c>
      <c r="Q4218" s="21">
        <f t="shared" si="947"/>
        <v>1.1649354943302594</v>
      </c>
      <c r="R4218">
        <f t="shared" si="948"/>
        <v>0.9440993384982781</v>
      </c>
      <c r="S4218" s="296">
        <f t="shared" si="955"/>
        <v>9.5153502454185107E-2</v>
      </c>
      <c r="T4218" s="283">
        <f t="shared" si="956"/>
        <v>9.5153502454185107E-2</v>
      </c>
    </row>
    <row r="4219" spans="1:20" x14ac:dyDescent="0.25">
      <c r="A4219" s="286">
        <v>43276</v>
      </c>
      <c r="B4219" s="1">
        <f t="shared" si="949"/>
        <v>1</v>
      </c>
      <c r="C4219" s="285">
        <v>17</v>
      </c>
      <c r="D4219" t="s">
        <v>716</v>
      </c>
      <c r="F4219" s="16">
        <v>77</v>
      </c>
      <c r="G4219" t="str">
        <f t="shared" si="943"/>
        <v>Cooling</v>
      </c>
      <c r="H4219" s="283">
        <f>IF(G4219="heating",F4219*Assumptions!M$4+Assumptions!M$7,0)</f>
        <v>0</v>
      </c>
      <c r="I4219" s="15">
        <f t="shared" si="944"/>
        <v>0.94025748850374469</v>
      </c>
      <c r="J4219" s="15">
        <f t="shared" si="945"/>
        <v>1.017726725449043</v>
      </c>
      <c r="K4219" s="283">
        <f t="shared" si="950"/>
        <v>0</v>
      </c>
      <c r="L4219" s="283" t="e">
        <f t="shared" si="951"/>
        <v>#N/A</v>
      </c>
      <c r="M4219" s="283">
        <f t="shared" si="952"/>
        <v>0</v>
      </c>
      <c r="N4219" s="283" t="e">
        <f t="shared" si="953"/>
        <v>#N/A</v>
      </c>
      <c r="O4219" s="283">
        <f t="shared" si="954"/>
        <v>0</v>
      </c>
      <c r="P4219" s="21">
        <f t="shared" si="946"/>
        <v>7.1952934165366855E-2</v>
      </c>
      <c r="Q4219" s="21">
        <f t="shared" si="947"/>
        <v>1.3521540118753073</v>
      </c>
      <c r="R4219">
        <f t="shared" si="948"/>
        <v>0.9440993384982781</v>
      </c>
      <c r="S4219" s="296">
        <f t="shared" si="955"/>
        <v>9.1852792262817243E-2</v>
      </c>
      <c r="T4219" s="283">
        <f t="shared" si="956"/>
        <v>9.1852792262817243E-2</v>
      </c>
    </row>
    <row r="4220" spans="1:20" x14ac:dyDescent="0.25">
      <c r="A4220" s="286">
        <v>43276</v>
      </c>
      <c r="B4220" s="1">
        <f t="shared" si="949"/>
        <v>1</v>
      </c>
      <c r="C4220" s="285">
        <v>18</v>
      </c>
      <c r="D4220" t="s">
        <v>716</v>
      </c>
      <c r="F4220" s="16">
        <v>75</v>
      </c>
      <c r="G4220" t="str">
        <f t="shared" si="943"/>
        <v>Cooling</v>
      </c>
      <c r="H4220" s="283">
        <f>IF(G4220="heating",F4220*Assumptions!M$4+Assumptions!M$7,0)</f>
        <v>0</v>
      </c>
      <c r="I4220" s="15">
        <f t="shared" si="944"/>
        <v>0.98182363790757687</v>
      </c>
      <c r="J4220" s="15">
        <f t="shared" si="945"/>
        <v>1.017726725449043</v>
      </c>
      <c r="K4220" s="283">
        <f t="shared" si="950"/>
        <v>0</v>
      </c>
      <c r="L4220" s="283" t="e">
        <f t="shared" si="951"/>
        <v>#N/A</v>
      </c>
      <c r="M4220" s="283">
        <f t="shared" si="952"/>
        <v>0</v>
      </c>
      <c r="N4220" s="283" t="e">
        <f t="shared" si="953"/>
        <v>#N/A</v>
      </c>
      <c r="O4220" s="283">
        <f t="shared" si="954"/>
        <v>0</v>
      </c>
      <c r="P4220" s="21">
        <f t="shared" si="946"/>
        <v>5.9880624941505811E-2</v>
      </c>
      <c r="Q4220" s="21">
        <f t="shared" si="947"/>
        <v>1.5598916921549892</v>
      </c>
      <c r="R4220">
        <f t="shared" si="948"/>
        <v>0.9440993384982781</v>
      </c>
      <c r="S4220" s="296">
        <f t="shared" si="955"/>
        <v>8.8185760102588717E-2</v>
      </c>
      <c r="T4220" s="283">
        <f t="shared" si="956"/>
        <v>8.8185760102588717E-2</v>
      </c>
    </row>
    <row r="4221" spans="1:20" x14ac:dyDescent="0.25">
      <c r="A4221" s="286">
        <v>43276</v>
      </c>
      <c r="B4221" s="1">
        <f t="shared" si="949"/>
        <v>1</v>
      </c>
      <c r="C4221" s="285">
        <v>19</v>
      </c>
      <c r="D4221" t="s">
        <v>716</v>
      </c>
      <c r="F4221" s="16">
        <v>72</v>
      </c>
      <c r="G4221" t="str">
        <f t="shared" si="943"/>
        <v>Cooling</v>
      </c>
      <c r="H4221" s="283">
        <f>IF(G4221="heating",F4221*Assumptions!M$4+Assumptions!M$7,0)</f>
        <v>0</v>
      </c>
      <c r="I4221" s="15">
        <f t="shared" si="944"/>
        <v>0.98418842963438757</v>
      </c>
      <c r="J4221" s="15">
        <f t="shared" si="945"/>
        <v>1.017726725449043</v>
      </c>
      <c r="K4221" s="283">
        <f t="shared" si="950"/>
        <v>0</v>
      </c>
      <c r="L4221" s="283" t="e">
        <f t="shared" si="951"/>
        <v>#N/A</v>
      </c>
      <c r="M4221" s="283">
        <f t="shared" si="952"/>
        <v>0</v>
      </c>
      <c r="N4221" s="283" t="e">
        <f t="shared" si="953"/>
        <v>#N/A</v>
      </c>
      <c r="O4221" s="283">
        <f t="shared" si="954"/>
        <v>0</v>
      </c>
      <c r="P4221" s="21">
        <f t="shared" si="946"/>
        <v>4.6445607559525648E-2</v>
      </c>
      <c r="Q4221" s="21">
        <f t="shared" si="947"/>
        <v>1.6764212681468484</v>
      </c>
      <c r="R4221">
        <f t="shared" si="948"/>
        <v>0.9440993384982781</v>
      </c>
      <c r="S4221" s="296">
        <f t="shared" si="955"/>
        <v>7.3509844416920503E-2</v>
      </c>
      <c r="T4221" s="283">
        <f t="shared" si="956"/>
        <v>7.3509844416920503E-2</v>
      </c>
    </row>
    <row r="4222" spans="1:20" x14ac:dyDescent="0.25">
      <c r="A4222" s="286">
        <v>43276</v>
      </c>
      <c r="B4222" s="1">
        <f t="shared" si="949"/>
        <v>1</v>
      </c>
      <c r="C4222" s="285">
        <v>20</v>
      </c>
      <c r="D4222" t="s">
        <v>716</v>
      </c>
      <c r="F4222" s="16">
        <v>72</v>
      </c>
      <c r="G4222" t="str">
        <f t="shared" si="943"/>
        <v>Cooling</v>
      </c>
      <c r="H4222" s="283">
        <f>IF(G4222="heating",F4222*Assumptions!M$4+Assumptions!M$7,0)</f>
        <v>0</v>
      </c>
      <c r="I4222" s="15">
        <f t="shared" si="944"/>
        <v>0.97071962311712034</v>
      </c>
      <c r="J4222" s="15">
        <f t="shared" si="945"/>
        <v>1.017726725449043</v>
      </c>
      <c r="K4222" s="283">
        <f t="shared" si="950"/>
        <v>0</v>
      </c>
      <c r="L4222" s="283" t="e">
        <f t="shared" si="951"/>
        <v>#N/A</v>
      </c>
      <c r="M4222" s="283">
        <f t="shared" si="952"/>
        <v>0</v>
      </c>
      <c r="N4222" s="283" t="e">
        <f t="shared" si="953"/>
        <v>#N/A</v>
      </c>
      <c r="O4222" s="283">
        <f t="shared" si="954"/>
        <v>0</v>
      </c>
      <c r="P4222" s="21">
        <f t="shared" si="946"/>
        <v>4.6445607559525648E-2</v>
      </c>
      <c r="Q4222" s="21">
        <f t="shared" si="947"/>
        <v>1.52436960139122</v>
      </c>
      <c r="R4222">
        <f t="shared" si="948"/>
        <v>0.9440993384982781</v>
      </c>
      <c r="S4222" s="296">
        <f t="shared" si="955"/>
        <v>6.6842490226827631E-2</v>
      </c>
      <c r="T4222" s="283">
        <f t="shared" si="956"/>
        <v>6.6842490226827631E-2</v>
      </c>
    </row>
    <row r="4223" spans="1:20" x14ac:dyDescent="0.25">
      <c r="A4223" s="286">
        <v>43276</v>
      </c>
      <c r="B4223" s="1">
        <f t="shared" si="949"/>
        <v>1</v>
      </c>
      <c r="C4223" s="285">
        <v>21</v>
      </c>
      <c r="D4223" t="s">
        <v>716</v>
      </c>
      <c r="F4223" s="16">
        <v>66</v>
      </c>
      <c r="G4223" t="str">
        <f t="shared" si="943"/>
        <v>Cooling</v>
      </c>
      <c r="H4223" s="283">
        <f>IF(G4223="heating",F4223*Assumptions!M$4+Assumptions!M$7,0)</f>
        <v>0</v>
      </c>
      <c r="I4223" s="15">
        <f t="shared" si="944"/>
        <v>0.95751150862929935</v>
      </c>
      <c r="J4223" s="15">
        <f t="shared" si="945"/>
        <v>1.017726725449043</v>
      </c>
      <c r="K4223" s="283">
        <f t="shared" si="950"/>
        <v>0</v>
      </c>
      <c r="L4223" s="283">
        <f t="shared" si="951"/>
        <v>4.3818232651749627</v>
      </c>
      <c r="M4223" s="283">
        <f t="shared" si="952"/>
        <v>0</v>
      </c>
      <c r="N4223" s="283">
        <f t="shared" si="953"/>
        <v>4.3585758300027857</v>
      </c>
      <c r="O4223" s="283">
        <f t="shared" si="954"/>
        <v>0</v>
      </c>
      <c r="P4223" s="21">
        <f t="shared" si="946"/>
        <v>3.6399980029288459E-2</v>
      </c>
      <c r="Q4223" s="21">
        <f t="shared" si="947"/>
        <v>1.4448604713749031</v>
      </c>
      <c r="R4223">
        <f t="shared" si="948"/>
        <v>0.9440993384982781</v>
      </c>
      <c r="S4223" s="296">
        <f t="shared" si="955"/>
        <v>4.9652914833119607E-2</v>
      </c>
      <c r="T4223" s="283">
        <f t="shared" si="956"/>
        <v>4.9652914833119607E-2</v>
      </c>
    </row>
    <row r="4224" spans="1:20" x14ac:dyDescent="0.25">
      <c r="A4224" s="286">
        <v>43276</v>
      </c>
      <c r="B4224" s="1">
        <f t="shared" si="949"/>
        <v>1</v>
      </c>
      <c r="C4224" s="285">
        <v>22</v>
      </c>
      <c r="D4224" t="s">
        <v>716</v>
      </c>
      <c r="F4224" s="16">
        <v>61</v>
      </c>
      <c r="G4224" t="str">
        <f t="shared" si="943"/>
        <v>Cooling</v>
      </c>
      <c r="H4224" s="283">
        <f>IF(G4224="heating",F4224*Assumptions!M$4+Assumptions!M$7,0)</f>
        <v>0</v>
      </c>
      <c r="I4224" s="15">
        <f t="shared" si="944"/>
        <v>0.9426530227543114</v>
      </c>
      <c r="J4224" s="15">
        <f t="shared" si="945"/>
        <v>1.017726725449043</v>
      </c>
      <c r="K4224" s="283">
        <f t="shared" si="950"/>
        <v>0</v>
      </c>
      <c r="L4224" s="283">
        <f t="shared" si="951"/>
        <v>4.3818232651749627</v>
      </c>
      <c r="M4224" s="283">
        <f t="shared" si="952"/>
        <v>0</v>
      </c>
      <c r="N4224" s="283">
        <f t="shared" si="953"/>
        <v>4.3585758300027857</v>
      </c>
      <c r="O4224" s="283">
        <f t="shared" si="954"/>
        <v>0</v>
      </c>
      <c r="P4224" s="21">
        <f t="shared" si="946"/>
        <v>4.5164594084734722E-2</v>
      </c>
      <c r="Q4224" s="21">
        <f t="shared" si="947"/>
        <v>1.2427137171080138</v>
      </c>
      <c r="R4224">
        <f t="shared" si="948"/>
        <v>0.9440993384982781</v>
      </c>
      <c r="S4224" s="296">
        <f t="shared" si="955"/>
        <v>5.2989143141476285E-2</v>
      </c>
      <c r="T4224" s="283">
        <f t="shared" si="956"/>
        <v>5.2989143141476285E-2</v>
      </c>
    </row>
    <row r="4225" spans="1:20" x14ac:dyDescent="0.25">
      <c r="A4225" s="286">
        <v>43276</v>
      </c>
      <c r="B4225" s="1">
        <f t="shared" si="949"/>
        <v>1</v>
      </c>
      <c r="C4225" s="285">
        <v>23</v>
      </c>
      <c r="D4225" t="s">
        <v>715</v>
      </c>
      <c r="F4225" s="16">
        <v>61</v>
      </c>
      <c r="G4225" t="str">
        <f t="shared" si="943"/>
        <v>Cooling</v>
      </c>
      <c r="H4225" s="283">
        <f>IF(G4225="heating",F4225*Assumptions!M$4+Assumptions!M$7,0)</f>
        <v>0</v>
      </c>
      <c r="I4225" s="15">
        <f t="shared" si="944"/>
        <v>0.94450710149963013</v>
      </c>
      <c r="J4225" s="15">
        <f t="shared" si="945"/>
        <v>1.017726725449043</v>
      </c>
      <c r="K4225" s="283">
        <f t="shared" si="950"/>
        <v>0</v>
      </c>
      <c r="L4225" s="283">
        <f t="shared" si="951"/>
        <v>4.3818232651749627</v>
      </c>
      <c r="M4225" s="283">
        <f t="shared" si="952"/>
        <v>0</v>
      </c>
      <c r="N4225" s="283">
        <f t="shared" si="953"/>
        <v>4.3585758300027857</v>
      </c>
      <c r="O4225" s="283">
        <f t="shared" si="954"/>
        <v>0</v>
      </c>
      <c r="P4225" s="21">
        <f t="shared" si="946"/>
        <v>4.5164594084734722E-2</v>
      </c>
      <c r="Q4225" s="21">
        <f t="shared" si="947"/>
        <v>1.0297519246597011</v>
      </c>
      <c r="R4225">
        <f t="shared" si="948"/>
        <v>0.9440993384982781</v>
      </c>
      <c r="S4225" s="296">
        <f t="shared" si="955"/>
        <v>4.3908481402286544E-2</v>
      </c>
      <c r="T4225" s="283">
        <f t="shared" si="956"/>
        <v>4.3908481402286544E-2</v>
      </c>
    </row>
    <row r="4226" spans="1:20" x14ac:dyDescent="0.25">
      <c r="A4226" s="286">
        <v>43277</v>
      </c>
      <c r="B4226" s="1">
        <f t="shared" si="949"/>
        <v>2</v>
      </c>
      <c r="C4226" s="285">
        <v>0</v>
      </c>
      <c r="D4226" t="s">
        <v>715</v>
      </c>
      <c r="F4226" s="16">
        <v>59</v>
      </c>
      <c r="G4226" t="str">
        <f t="shared" ref="G4226:G4289" si="957">VLOOKUP(A4226,U$2:W$366,3,FALSE)</f>
        <v>Cooling</v>
      </c>
      <c r="H4226" s="283">
        <f>IF(G4226="heating",F4226*Assumptions!M$4+Assumptions!M$7,0)</f>
        <v>0</v>
      </c>
      <c r="I4226" s="15">
        <f t="shared" ref="I4226:I4289" si="958">VLOOKUP(C4226,AO$2:AQ$25,3,FALSE)</f>
        <v>0.97481507806017154</v>
      </c>
      <c r="J4226" s="15">
        <f t="shared" ref="J4226:J4289" si="959">VLOOKUP(B4226,AS$4:AU$10,3,FALSE)</f>
        <v>1.0199659078795975</v>
      </c>
      <c r="K4226" s="283">
        <f t="shared" si="950"/>
        <v>0</v>
      </c>
      <c r="L4226" s="283">
        <f t="shared" si="951"/>
        <v>4.3182081448486933</v>
      </c>
      <c r="M4226" s="283">
        <f t="shared" si="952"/>
        <v>0</v>
      </c>
      <c r="N4226" s="283">
        <f t="shared" si="953"/>
        <v>4.2355603137647586</v>
      </c>
      <c r="O4226" s="283">
        <f t="shared" si="954"/>
        <v>0</v>
      </c>
      <c r="P4226" s="21">
        <f t="shared" ref="P4226:P4289" si="960">IF(G4226="cooling",IF(F4226&lt;61,0.025,(F4226^2*AX$25+F4226*AY$25+AZ$25)),0)</f>
        <v>2.5000000000000001E-2</v>
      </c>
      <c r="Q4226" s="21">
        <f t="shared" ref="Q4226:Q4289" si="961">VLOOKUP(C4226,BB$2:BC$25,2,FALSE)</f>
        <v>0.90668853391740301</v>
      </c>
      <c r="R4226">
        <f t="shared" ref="R4226:R4289" si="962">VLOOKUP(B4226,AS$4:AV$10,4,FALSE)</f>
        <v>0.83668510409641816</v>
      </c>
      <c r="S4226" s="296">
        <f t="shared" si="955"/>
        <v>1.8965319759592779E-2</v>
      </c>
      <c r="T4226" s="283">
        <f t="shared" si="956"/>
        <v>1.8965319759592779E-2</v>
      </c>
    </row>
    <row r="4227" spans="1:20" x14ac:dyDescent="0.25">
      <c r="A4227" s="286">
        <v>43277</v>
      </c>
      <c r="B4227" s="1">
        <f t="shared" ref="B4227:B4290" si="963">WEEKDAY(A4227,2)</f>
        <v>2</v>
      </c>
      <c r="C4227" s="285">
        <v>1</v>
      </c>
      <c r="D4227" t="s">
        <v>715</v>
      </c>
      <c r="F4227" s="16">
        <v>57</v>
      </c>
      <c r="G4227" t="str">
        <f t="shared" si="957"/>
        <v>Cooling</v>
      </c>
      <c r="H4227" s="283">
        <f>IF(G4227="heating",F4227*Assumptions!M$4+Assumptions!M$7,0)</f>
        <v>0</v>
      </c>
      <c r="I4227" s="15">
        <f t="shared" si="958"/>
        <v>1.012242869806885</v>
      </c>
      <c r="J4227" s="15">
        <f t="shared" si="959"/>
        <v>1.0199659078795975</v>
      </c>
      <c r="K4227" s="283">
        <f t="shared" ref="K4227:K4290" si="964">H4227*I4227*J4227</f>
        <v>0</v>
      </c>
      <c r="L4227" s="283">
        <f t="shared" ref="L4227:L4290" si="965">VLOOKUP(F4227,BL$2:BN$92,2,FALSE)</f>
        <v>4.2530692972692208</v>
      </c>
      <c r="M4227" s="283">
        <f t="shared" ref="M4227:M4290" si="966">IF(G4227="heating",K4227*(L4227*3.412),0)</f>
        <v>0</v>
      </c>
      <c r="N4227" s="283">
        <f t="shared" ref="N4227:N4290" si="967">VLOOKUP(F4227,BL$2:BN$92,3,FALSE)</f>
        <v>4.1119599131986844</v>
      </c>
      <c r="O4227" s="283">
        <f t="shared" ref="O4227:O4290" si="968">IF(F4227&lt;=61,IF(G4227="heating",IF(F4227&gt;=5,K4227*L4227/N4227,0),0),0)</f>
        <v>0</v>
      </c>
      <c r="P4227" s="21">
        <f t="shared" si="960"/>
        <v>2.5000000000000001E-2</v>
      </c>
      <c r="Q4227" s="21">
        <f t="shared" si="961"/>
        <v>0.81803459285312596</v>
      </c>
      <c r="R4227">
        <f t="shared" si="962"/>
        <v>0.83668510409641816</v>
      </c>
      <c r="S4227" s="296">
        <f t="shared" ref="S4227:S4290" si="969">P4227*Q4227*R4227</f>
        <v>1.7110933961894718E-2</v>
      </c>
      <c r="T4227" s="283">
        <f t="shared" ref="T4227:T4290" si="970">K4227+S4227</f>
        <v>1.7110933961894718E-2</v>
      </c>
    </row>
    <row r="4228" spans="1:20" x14ac:dyDescent="0.25">
      <c r="A4228" s="286">
        <v>43277</v>
      </c>
      <c r="B4228" s="1">
        <f t="shared" si="963"/>
        <v>2</v>
      </c>
      <c r="C4228" s="285">
        <v>2</v>
      </c>
      <c r="D4228" t="s">
        <v>715</v>
      </c>
      <c r="F4228" s="16">
        <v>55</v>
      </c>
      <c r="G4228" t="str">
        <f t="shared" si="957"/>
        <v>Cooling</v>
      </c>
      <c r="H4228" s="283">
        <f>IF(G4228="heating",F4228*Assumptions!M$4+Assumptions!M$7,0)</f>
        <v>0</v>
      </c>
      <c r="I4228" s="15">
        <f t="shared" si="958"/>
        <v>1.0509704703585963</v>
      </c>
      <c r="J4228" s="15">
        <f t="shared" si="959"/>
        <v>1.0199659078795975</v>
      </c>
      <c r="K4228" s="283">
        <f t="shared" si="964"/>
        <v>0</v>
      </c>
      <c r="L4228" s="283">
        <f t="shared" si="965"/>
        <v>4.1851135499983272</v>
      </c>
      <c r="M4228" s="283">
        <f t="shared" si="966"/>
        <v>0</v>
      </c>
      <c r="N4228" s="283">
        <f t="shared" si="967"/>
        <v>3.9876635481217684</v>
      </c>
      <c r="O4228" s="283">
        <f t="shared" si="968"/>
        <v>0</v>
      </c>
      <c r="P4228" s="21">
        <f t="shared" si="960"/>
        <v>2.5000000000000001E-2</v>
      </c>
      <c r="Q4228" s="21">
        <f t="shared" si="961"/>
        <v>0.74507607494346417</v>
      </c>
      <c r="R4228">
        <f t="shared" si="962"/>
        <v>0.83668510409641816</v>
      </c>
      <c r="S4228" s="296">
        <f t="shared" si="969"/>
        <v>1.5584851333095574E-2</v>
      </c>
      <c r="T4228" s="283">
        <f t="shared" si="970"/>
        <v>1.5584851333095574E-2</v>
      </c>
    </row>
    <row r="4229" spans="1:20" x14ac:dyDescent="0.25">
      <c r="A4229" s="286">
        <v>43277</v>
      </c>
      <c r="B4229" s="1">
        <f t="shared" si="963"/>
        <v>2</v>
      </c>
      <c r="C4229" s="285">
        <v>3</v>
      </c>
      <c r="D4229" t="s">
        <v>715</v>
      </c>
      <c r="F4229" s="16">
        <v>55</v>
      </c>
      <c r="G4229" t="str">
        <f t="shared" si="957"/>
        <v>Cooling</v>
      </c>
      <c r="H4229" s="283">
        <f>IF(G4229="heating",F4229*Assumptions!M$4+Assumptions!M$7,0)</f>
        <v>0</v>
      </c>
      <c r="I4229" s="15">
        <f t="shared" si="958"/>
        <v>1.0924036124451033</v>
      </c>
      <c r="J4229" s="15">
        <f t="shared" si="959"/>
        <v>1.0199659078795975</v>
      </c>
      <c r="K4229" s="283">
        <f t="shared" si="964"/>
        <v>0</v>
      </c>
      <c r="L4229" s="283">
        <f t="shared" si="965"/>
        <v>4.1851135499983272</v>
      </c>
      <c r="M4229" s="283">
        <f t="shared" si="966"/>
        <v>0</v>
      </c>
      <c r="N4229" s="283">
        <f t="shared" si="967"/>
        <v>3.9876635481217684</v>
      </c>
      <c r="O4229" s="283">
        <f t="shared" si="968"/>
        <v>0</v>
      </c>
      <c r="P4229" s="21">
        <f t="shared" si="960"/>
        <v>2.5000000000000001E-2</v>
      </c>
      <c r="Q4229" s="21">
        <f t="shared" si="961"/>
        <v>0.69158980876382303</v>
      </c>
      <c r="R4229">
        <f t="shared" si="962"/>
        <v>0.83668510409641816</v>
      </c>
      <c r="S4229" s="296">
        <f t="shared" si="969"/>
        <v>1.4466072278439532E-2</v>
      </c>
      <c r="T4229" s="283">
        <f t="shared" si="970"/>
        <v>1.4466072278439532E-2</v>
      </c>
    </row>
    <row r="4230" spans="1:20" x14ac:dyDescent="0.25">
      <c r="A4230" s="286">
        <v>43277</v>
      </c>
      <c r="B4230" s="1">
        <f t="shared" si="963"/>
        <v>2</v>
      </c>
      <c r="C4230" s="285">
        <v>4</v>
      </c>
      <c r="D4230" t="s">
        <v>715</v>
      </c>
      <c r="F4230" s="16">
        <v>54</v>
      </c>
      <c r="G4230" t="str">
        <f t="shared" si="957"/>
        <v>Cooling</v>
      </c>
      <c r="H4230" s="283">
        <f>IF(G4230="heating",F4230*Assumptions!M$4+Assumptions!M$7,0)</f>
        <v>0</v>
      </c>
      <c r="I4230" s="15">
        <f t="shared" si="958"/>
        <v>1.1348296917927807</v>
      </c>
      <c r="J4230" s="15">
        <f t="shared" si="959"/>
        <v>1.0199659078795975</v>
      </c>
      <c r="K4230" s="283">
        <f t="shared" si="964"/>
        <v>0</v>
      </c>
      <c r="L4230" s="283">
        <f t="shared" si="965"/>
        <v>4.1559947708987721</v>
      </c>
      <c r="M4230" s="283">
        <f t="shared" si="966"/>
        <v>0</v>
      </c>
      <c r="N4230" s="283">
        <f t="shared" si="967"/>
        <v>3.9259252525022648</v>
      </c>
      <c r="O4230" s="283">
        <f t="shared" si="968"/>
        <v>0</v>
      </c>
      <c r="P4230" s="21">
        <f t="shared" si="960"/>
        <v>2.5000000000000001E-2</v>
      </c>
      <c r="Q4230" s="21">
        <f t="shared" si="961"/>
        <v>0.6473875548762833</v>
      </c>
      <c r="R4230">
        <f t="shared" si="962"/>
        <v>0.83668510409641816</v>
      </c>
      <c r="S4230" s="296">
        <f t="shared" si="969"/>
        <v>1.354148809355972E-2</v>
      </c>
      <c r="T4230" s="283">
        <f t="shared" si="970"/>
        <v>1.354148809355972E-2</v>
      </c>
    </row>
    <row r="4231" spans="1:20" x14ac:dyDescent="0.25">
      <c r="A4231" s="286">
        <v>43277</v>
      </c>
      <c r="B4231" s="1">
        <f t="shared" si="963"/>
        <v>2</v>
      </c>
      <c r="C4231" s="285">
        <v>5</v>
      </c>
      <c r="D4231" t="s">
        <v>715</v>
      </c>
      <c r="F4231" s="16">
        <v>54</v>
      </c>
      <c r="G4231" t="str">
        <f t="shared" si="957"/>
        <v>Cooling</v>
      </c>
      <c r="H4231" s="283">
        <f>IF(G4231="heating",F4231*Assumptions!M$4+Assumptions!M$7,0)</f>
        <v>0</v>
      </c>
      <c r="I4231" s="15">
        <f t="shared" si="958"/>
        <v>1.1635558681477385</v>
      </c>
      <c r="J4231" s="15">
        <f t="shared" si="959"/>
        <v>1.0199659078795975</v>
      </c>
      <c r="K4231" s="283">
        <f t="shared" si="964"/>
        <v>0</v>
      </c>
      <c r="L4231" s="283">
        <f t="shared" si="965"/>
        <v>4.1559947708987721</v>
      </c>
      <c r="M4231" s="283">
        <f t="shared" si="966"/>
        <v>0</v>
      </c>
      <c r="N4231" s="283">
        <f t="shared" si="967"/>
        <v>3.9259252525022648</v>
      </c>
      <c r="O4231" s="283">
        <f t="shared" si="968"/>
        <v>0</v>
      </c>
      <c r="P4231" s="21">
        <f t="shared" si="960"/>
        <v>2.5000000000000001E-2</v>
      </c>
      <c r="Q4231" s="21">
        <f t="shared" si="961"/>
        <v>0.72139578924615555</v>
      </c>
      <c r="R4231">
        <f t="shared" si="962"/>
        <v>0.83668510409641816</v>
      </c>
      <c r="S4231" s="296">
        <f t="shared" si="969"/>
        <v>1.5089527775503436E-2</v>
      </c>
      <c r="T4231" s="283">
        <f t="shared" si="970"/>
        <v>1.5089527775503436E-2</v>
      </c>
    </row>
    <row r="4232" spans="1:20" x14ac:dyDescent="0.25">
      <c r="A4232" s="286">
        <v>43277</v>
      </c>
      <c r="B4232" s="1">
        <f t="shared" si="963"/>
        <v>2</v>
      </c>
      <c r="C4232" s="285">
        <v>6</v>
      </c>
      <c r="D4232" t="s">
        <v>715</v>
      </c>
      <c r="F4232" s="16">
        <v>57</v>
      </c>
      <c r="G4232" t="str">
        <f t="shared" si="957"/>
        <v>Cooling</v>
      </c>
      <c r="H4232" s="283">
        <f>IF(G4232="heating",F4232*Assumptions!M$4+Assumptions!M$7,0)</f>
        <v>0</v>
      </c>
      <c r="I4232" s="15">
        <f t="shared" si="958"/>
        <v>1.2083911162615524</v>
      </c>
      <c r="J4232" s="15">
        <f t="shared" si="959"/>
        <v>1.0199659078795975</v>
      </c>
      <c r="K4232" s="283">
        <f t="shared" si="964"/>
        <v>0</v>
      </c>
      <c r="L4232" s="283">
        <f t="shared" si="965"/>
        <v>4.2530692972692208</v>
      </c>
      <c r="M4232" s="283">
        <f t="shared" si="966"/>
        <v>0</v>
      </c>
      <c r="N4232" s="283">
        <f t="shared" si="967"/>
        <v>4.1119599131986844</v>
      </c>
      <c r="O4232" s="283">
        <f t="shared" si="968"/>
        <v>0</v>
      </c>
      <c r="P4232" s="21">
        <f t="shared" si="960"/>
        <v>2.5000000000000001E-2</v>
      </c>
      <c r="Q4232" s="21">
        <f t="shared" si="961"/>
        <v>0.87787080972652631</v>
      </c>
      <c r="R4232">
        <f t="shared" si="962"/>
        <v>0.83668510409641816</v>
      </c>
      <c r="S4232" s="296">
        <f t="shared" si="969"/>
        <v>1.8362535745481141E-2</v>
      </c>
      <c r="T4232" s="283">
        <f t="shared" si="970"/>
        <v>1.8362535745481141E-2</v>
      </c>
    </row>
    <row r="4233" spans="1:20" x14ac:dyDescent="0.25">
      <c r="A4233" s="286">
        <v>43277</v>
      </c>
      <c r="B4233" s="1">
        <f t="shared" si="963"/>
        <v>2</v>
      </c>
      <c r="C4233" s="285">
        <v>7</v>
      </c>
      <c r="D4233" t="s">
        <v>716</v>
      </c>
      <c r="F4233" s="16">
        <v>63</v>
      </c>
      <c r="G4233" t="str">
        <f t="shared" si="957"/>
        <v>Cooling</v>
      </c>
      <c r="H4233" s="283">
        <f>IF(G4233="heating",F4233*Assumptions!M$4+Assumptions!M$7,0)</f>
        <v>0</v>
      </c>
      <c r="I4233" s="15">
        <f t="shared" si="958"/>
        <v>1.1637425769249583</v>
      </c>
      <c r="J4233" s="15">
        <f t="shared" si="959"/>
        <v>1.0199659078795975</v>
      </c>
      <c r="K4233" s="283">
        <f t="shared" si="964"/>
        <v>0</v>
      </c>
      <c r="L4233" s="283">
        <f t="shared" si="965"/>
        <v>4.3818232651749627</v>
      </c>
      <c r="M4233" s="283">
        <f t="shared" si="966"/>
        <v>0</v>
      </c>
      <c r="N4233" s="283">
        <f t="shared" si="967"/>
        <v>4.3585758300027857</v>
      </c>
      <c r="O4233" s="283">
        <f t="shared" si="968"/>
        <v>0</v>
      </c>
      <c r="P4233" s="21">
        <f t="shared" si="960"/>
        <v>3.9789369881031433E-2</v>
      </c>
      <c r="Q4233" s="21">
        <f t="shared" si="961"/>
        <v>0.97331382064367777</v>
      </c>
      <c r="R4233">
        <f t="shared" si="962"/>
        <v>0.83668510409641816</v>
      </c>
      <c r="S4233" s="296">
        <f t="shared" si="969"/>
        <v>3.2402758865023959E-2</v>
      </c>
      <c r="T4233" s="283">
        <f t="shared" si="970"/>
        <v>3.2402758865023959E-2</v>
      </c>
    </row>
    <row r="4234" spans="1:20" x14ac:dyDescent="0.25">
      <c r="A4234" s="286">
        <v>43277</v>
      </c>
      <c r="B4234" s="1">
        <f t="shared" si="963"/>
        <v>2</v>
      </c>
      <c r="C4234" s="285">
        <v>8</v>
      </c>
      <c r="D4234" t="s">
        <v>716</v>
      </c>
      <c r="F4234" s="16">
        <v>66</v>
      </c>
      <c r="G4234" t="str">
        <f t="shared" si="957"/>
        <v>Cooling</v>
      </c>
      <c r="H4234" s="283">
        <f>IF(G4234="heating",F4234*Assumptions!M$4+Assumptions!M$7,0)</f>
        <v>0</v>
      </c>
      <c r="I4234" s="15">
        <f t="shared" si="958"/>
        <v>1.094193721037565</v>
      </c>
      <c r="J4234" s="15">
        <f t="shared" si="959"/>
        <v>1.0199659078795975</v>
      </c>
      <c r="K4234" s="283">
        <f t="shared" si="964"/>
        <v>0</v>
      </c>
      <c r="L4234" s="283">
        <f t="shared" si="965"/>
        <v>4.3818232651749627</v>
      </c>
      <c r="M4234" s="283">
        <f t="shared" si="966"/>
        <v>0</v>
      </c>
      <c r="N4234" s="283">
        <f t="shared" si="967"/>
        <v>4.3585758300027857</v>
      </c>
      <c r="O4234" s="283">
        <f t="shared" si="968"/>
        <v>0</v>
      </c>
      <c r="P4234" s="21">
        <f t="shared" si="960"/>
        <v>3.6399980029288459E-2</v>
      </c>
      <c r="Q4234" s="21">
        <f t="shared" si="961"/>
        <v>0.94940007506179924</v>
      </c>
      <c r="R4234">
        <f t="shared" si="962"/>
        <v>0.83668510409641816</v>
      </c>
      <c r="S4234" s="296">
        <f t="shared" si="969"/>
        <v>2.8914284119300367E-2</v>
      </c>
      <c r="T4234" s="283">
        <f t="shared" si="970"/>
        <v>2.8914284119300367E-2</v>
      </c>
    </row>
    <row r="4235" spans="1:20" x14ac:dyDescent="0.25">
      <c r="A4235" s="286">
        <v>43277</v>
      </c>
      <c r="B4235" s="1">
        <f t="shared" si="963"/>
        <v>2</v>
      </c>
      <c r="C4235" s="285">
        <v>9</v>
      </c>
      <c r="D4235" t="s">
        <v>716</v>
      </c>
      <c r="F4235" s="16">
        <v>70</v>
      </c>
      <c r="G4235" t="str">
        <f t="shared" si="957"/>
        <v>Cooling</v>
      </c>
      <c r="H4235" s="283">
        <f>IF(G4235="heating",F4235*Assumptions!M$4+Assumptions!M$7,0)</f>
        <v>0</v>
      </c>
      <c r="I4235" s="15">
        <f t="shared" si="958"/>
        <v>1.0343009000871222</v>
      </c>
      <c r="J4235" s="15">
        <f t="shared" si="959"/>
        <v>1.0199659078795975</v>
      </c>
      <c r="K4235" s="283">
        <f t="shared" si="964"/>
        <v>0</v>
      </c>
      <c r="L4235" s="283">
        <f t="shared" si="965"/>
        <v>4.3818232651749627</v>
      </c>
      <c r="M4235" s="283">
        <f t="shared" si="966"/>
        <v>0</v>
      </c>
      <c r="N4235" s="283">
        <f t="shared" si="967"/>
        <v>4.3585758300027857</v>
      </c>
      <c r="O4235" s="283">
        <f t="shared" si="968"/>
        <v>0</v>
      </c>
      <c r="P4235" s="21">
        <f t="shared" si="960"/>
        <v>4.0604560274080326E-2</v>
      </c>
      <c r="Q4235" s="21">
        <f t="shared" si="961"/>
        <v>0.8408485371888097</v>
      </c>
      <c r="R4235">
        <f t="shared" si="962"/>
        <v>0.83668510409641816</v>
      </c>
      <c r="S4235" s="296">
        <f t="shared" si="969"/>
        <v>2.8566341371061527E-2</v>
      </c>
      <c r="T4235" s="283">
        <f t="shared" si="970"/>
        <v>2.8566341371061527E-2</v>
      </c>
    </row>
    <row r="4236" spans="1:20" x14ac:dyDescent="0.25">
      <c r="A4236" s="286">
        <v>43277</v>
      </c>
      <c r="B4236" s="1">
        <f t="shared" si="963"/>
        <v>2</v>
      </c>
      <c r="C4236" s="285">
        <v>10</v>
      </c>
      <c r="D4236" t="s">
        <v>716</v>
      </c>
      <c r="F4236" s="16">
        <v>70</v>
      </c>
      <c r="G4236" t="str">
        <f t="shared" si="957"/>
        <v>Cooling</v>
      </c>
      <c r="H4236" s="283">
        <f>IF(G4236="heating",F4236*Assumptions!M$4+Assumptions!M$7,0)</f>
        <v>0</v>
      </c>
      <c r="I4236" s="15">
        <f t="shared" si="958"/>
        <v>0.98112329028689171</v>
      </c>
      <c r="J4236" s="15">
        <f t="shared" si="959"/>
        <v>1.0199659078795975</v>
      </c>
      <c r="K4236" s="283">
        <f t="shared" si="964"/>
        <v>0</v>
      </c>
      <c r="L4236" s="283">
        <f t="shared" si="965"/>
        <v>4.3818232651749627</v>
      </c>
      <c r="M4236" s="283">
        <f t="shared" si="966"/>
        <v>0</v>
      </c>
      <c r="N4236" s="283">
        <f t="shared" si="967"/>
        <v>4.3585758300027857</v>
      </c>
      <c r="O4236" s="283">
        <f t="shared" si="968"/>
        <v>0</v>
      </c>
      <c r="P4236" s="21">
        <f t="shared" si="960"/>
        <v>4.0604560274080326E-2</v>
      </c>
      <c r="Q4236" s="21">
        <f t="shared" si="961"/>
        <v>0.74504051125983206</v>
      </c>
      <c r="R4236">
        <f t="shared" si="962"/>
        <v>0.83668510409641816</v>
      </c>
      <c r="S4236" s="296">
        <f t="shared" si="969"/>
        <v>2.5311433199460429E-2</v>
      </c>
      <c r="T4236" s="283">
        <f t="shared" si="970"/>
        <v>2.5311433199460429E-2</v>
      </c>
    </row>
    <row r="4237" spans="1:20" x14ac:dyDescent="0.25">
      <c r="A4237" s="286">
        <v>43277</v>
      </c>
      <c r="B4237" s="1">
        <f t="shared" si="963"/>
        <v>2</v>
      </c>
      <c r="C4237" s="285">
        <v>11</v>
      </c>
      <c r="D4237" t="s">
        <v>716</v>
      </c>
      <c r="F4237" s="16">
        <v>70</v>
      </c>
      <c r="G4237" t="str">
        <f t="shared" si="957"/>
        <v>Cooling</v>
      </c>
      <c r="H4237" s="283">
        <f>IF(G4237="heating",F4237*Assumptions!M$4+Assumptions!M$7,0)</f>
        <v>0</v>
      </c>
      <c r="I4237" s="15">
        <f t="shared" si="958"/>
        <v>0.94956163997961163</v>
      </c>
      <c r="J4237" s="15">
        <f t="shared" si="959"/>
        <v>1.0199659078795975</v>
      </c>
      <c r="K4237" s="283">
        <f t="shared" si="964"/>
        <v>0</v>
      </c>
      <c r="L4237" s="283">
        <f t="shared" si="965"/>
        <v>4.3818232651749627</v>
      </c>
      <c r="M4237" s="283">
        <f t="shared" si="966"/>
        <v>0</v>
      </c>
      <c r="N4237" s="283">
        <f t="shared" si="967"/>
        <v>4.3585758300027857</v>
      </c>
      <c r="O4237" s="283">
        <f t="shared" si="968"/>
        <v>0</v>
      </c>
      <c r="P4237" s="21">
        <f t="shared" si="960"/>
        <v>4.0604560274080326E-2</v>
      </c>
      <c r="Q4237" s="21">
        <f t="shared" si="961"/>
        <v>0.72850690893675296</v>
      </c>
      <c r="R4237">
        <f t="shared" si="962"/>
        <v>0.83668510409641816</v>
      </c>
      <c r="S4237" s="296">
        <f t="shared" si="969"/>
        <v>2.4749733312779885E-2</v>
      </c>
      <c r="T4237" s="283">
        <f t="shared" si="970"/>
        <v>2.4749733312779885E-2</v>
      </c>
    </row>
    <row r="4238" spans="1:20" x14ac:dyDescent="0.25">
      <c r="A4238" s="286">
        <v>43277</v>
      </c>
      <c r="B4238" s="1">
        <f t="shared" si="963"/>
        <v>2</v>
      </c>
      <c r="C4238" s="285">
        <v>12</v>
      </c>
      <c r="D4238" t="s">
        <v>716</v>
      </c>
      <c r="F4238" s="16">
        <v>70</v>
      </c>
      <c r="G4238" t="str">
        <f t="shared" si="957"/>
        <v>Cooling</v>
      </c>
      <c r="H4238" s="283">
        <f>IF(G4238="heating",F4238*Assumptions!M$4+Assumptions!M$7,0)</f>
        <v>0</v>
      </c>
      <c r="I4238" s="15">
        <f t="shared" si="958"/>
        <v>0.91648403420261149</v>
      </c>
      <c r="J4238" s="15">
        <f t="shared" si="959"/>
        <v>1.0199659078795975</v>
      </c>
      <c r="K4238" s="283">
        <f t="shared" si="964"/>
        <v>0</v>
      </c>
      <c r="L4238" s="283">
        <f t="shared" si="965"/>
        <v>4.3818232651749627</v>
      </c>
      <c r="M4238" s="283">
        <f t="shared" si="966"/>
        <v>0</v>
      </c>
      <c r="N4238" s="283">
        <f t="shared" si="967"/>
        <v>4.3585758300027857</v>
      </c>
      <c r="O4238" s="283">
        <f t="shared" si="968"/>
        <v>0</v>
      </c>
      <c r="P4238" s="21">
        <f t="shared" si="960"/>
        <v>4.0604560274080326E-2</v>
      </c>
      <c r="Q4238" s="21">
        <f t="shared" si="961"/>
        <v>0.75910815787401487</v>
      </c>
      <c r="R4238">
        <f t="shared" si="962"/>
        <v>0.83668510409641816</v>
      </c>
      <c r="S4238" s="296">
        <f t="shared" si="969"/>
        <v>2.5789356603848734E-2</v>
      </c>
      <c r="T4238" s="283">
        <f t="shared" si="970"/>
        <v>2.5789356603848734E-2</v>
      </c>
    </row>
    <row r="4239" spans="1:20" x14ac:dyDescent="0.25">
      <c r="A4239" s="286">
        <v>43277</v>
      </c>
      <c r="B4239" s="1">
        <f t="shared" si="963"/>
        <v>2</v>
      </c>
      <c r="C4239" s="285">
        <v>13</v>
      </c>
      <c r="D4239" t="s">
        <v>716</v>
      </c>
      <c r="E4239" t="s">
        <v>704</v>
      </c>
      <c r="F4239" s="16">
        <v>66</v>
      </c>
      <c r="G4239" t="str">
        <f t="shared" si="957"/>
        <v>Cooling</v>
      </c>
      <c r="H4239" s="283">
        <f>IF(G4239="heating",F4239*Assumptions!M$4+Assumptions!M$7,0)</f>
        <v>0</v>
      </c>
      <c r="I4239" s="15">
        <f t="shared" si="958"/>
        <v>0.90040206880052787</v>
      </c>
      <c r="J4239" s="15">
        <f t="shared" si="959"/>
        <v>1.0199659078795975</v>
      </c>
      <c r="K4239" s="283">
        <f t="shared" si="964"/>
        <v>0</v>
      </c>
      <c r="L4239" s="283">
        <f t="shared" si="965"/>
        <v>4.3818232651749627</v>
      </c>
      <c r="M4239" s="283">
        <f t="shared" si="966"/>
        <v>0</v>
      </c>
      <c r="N4239" s="283">
        <f t="shared" si="967"/>
        <v>4.3585758300027857</v>
      </c>
      <c r="O4239" s="283">
        <f t="shared" si="968"/>
        <v>0</v>
      </c>
      <c r="P4239" s="21">
        <f t="shared" si="960"/>
        <v>3.6399980029288459E-2</v>
      </c>
      <c r="Q4239" s="21">
        <f t="shared" si="961"/>
        <v>0.79115902007799765</v>
      </c>
      <c r="R4239">
        <f t="shared" si="962"/>
        <v>0.83668510409641816</v>
      </c>
      <c r="S4239" s="296">
        <f t="shared" si="969"/>
        <v>2.4095001981744562E-2</v>
      </c>
      <c r="T4239" s="283">
        <f t="shared" si="970"/>
        <v>2.4095001981744562E-2</v>
      </c>
    </row>
    <row r="4240" spans="1:20" x14ac:dyDescent="0.25">
      <c r="A4240" s="286">
        <v>43277</v>
      </c>
      <c r="B4240" s="1">
        <f t="shared" si="963"/>
        <v>2</v>
      </c>
      <c r="C4240" s="285">
        <v>14</v>
      </c>
      <c r="D4240" t="s">
        <v>716</v>
      </c>
      <c r="E4240" t="s">
        <v>704</v>
      </c>
      <c r="F4240" s="16">
        <v>64</v>
      </c>
      <c r="G4240" t="str">
        <f t="shared" si="957"/>
        <v>Cooling</v>
      </c>
      <c r="H4240" s="283">
        <f>IF(G4240="heating",F4240*Assumptions!M$4+Assumptions!M$7,0)</f>
        <v>0</v>
      </c>
      <c r="I4240" s="15">
        <f t="shared" si="958"/>
        <v>0.86032894500746537</v>
      </c>
      <c r="J4240" s="15">
        <f t="shared" si="959"/>
        <v>1.0199659078795975</v>
      </c>
      <c r="K4240" s="283">
        <f t="shared" si="964"/>
        <v>0</v>
      </c>
      <c r="L4240" s="283">
        <f t="shared" si="965"/>
        <v>4.3818232651749627</v>
      </c>
      <c r="M4240" s="283">
        <f t="shared" si="966"/>
        <v>0</v>
      </c>
      <c r="N4240" s="283">
        <f t="shared" si="967"/>
        <v>4.3585758300027857</v>
      </c>
      <c r="O4240" s="283">
        <f t="shared" si="968"/>
        <v>0</v>
      </c>
      <c r="P4240" s="21">
        <f t="shared" si="960"/>
        <v>3.8036447069942136E-2</v>
      </c>
      <c r="Q4240" s="21">
        <f t="shared" si="961"/>
        <v>0.84355555031342389</v>
      </c>
      <c r="R4240">
        <f t="shared" si="962"/>
        <v>0.83668510409641816</v>
      </c>
      <c r="S4240" s="296">
        <f t="shared" si="969"/>
        <v>2.6845757800893977E-2</v>
      </c>
      <c r="T4240" s="283">
        <f t="shared" si="970"/>
        <v>2.6845757800893977E-2</v>
      </c>
    </row>
    <row r="4241" spans="1:20" x14ac:dyDescent="0.25">
      <c r="A4241" s="286">
        <v>43277</v>
      </c>
      <c r="B4241" s="1">
        <f t="shared" si="963"/>
        <v>2</v>
      </c>
      <c r="C4241" s="285">
        <v>15</v>
      </c>
      <c r="D4241" t="s">
        <v>716</v>
      </c>
      <c r="E4241" t="s">
        <v>704</v>
      </c>
      <c r="F4241" s="16">
        <v>64</v>
      </c>
      <c r="G4241" t="str">
        <f t="shared" si="957"/>
        <v>Cooling</v>
      </c>
      <c r="H4241" s="283">
        <f>IF(G4241="heating",F4241*Assumptions!M$4+Assumptions!M$7,0)</f>
        <v>0</v>
      </c>
      <c r="I4241" s="15">
        <f t="shared" si="958"/>
        <v>0.85754515037175039</v>
      </c>
      <c r="J4241" s="15">
        <f t="shared" si="959"/>
        <v>1.0199659078795975</v>
      </c>
      <c r="K4241" s="283">
        <f t="shared" si="964"/>
        <v>0</v>
      </c>
      <c r="L4241" s="283">
        <f t="shared" si="965"/>
        <v>4.3818232651749627</v>
      </c>
      <c r="M4241" s="283">
        <f t="shared" si="966"/>
        <v>0</v>
      </c>
      <c r="N4241" s="283">
        <f t="shared" si="967"/>
        <v>4.3585758300027857</v>
      </c>
      <c r="O4241" s="283">
        <f t="shared" si="968"/>
        <v>0</v>
      </c>
      <c r="P4241" s="21">
        <f t="shared" si="960"/>
        <v>3.8036447069942136E-2</v>
      </c>
      <c r="Q4241" s="21">
        <f t="shared" si="961"/>
        <v>0.96592607327566882</v>
      </c>
      <c r="R4241">
        <f t="shared" si="962"/>
        <v>0.83668510409641816</v>
      </c>
      <c r="S4241" s="296">
        <f t="shared" si="969"/>
        <v>3.074014201802416E-2</v>
      </c>
      <c r="T4241" s="283">
        <f t="shared" si="970"/>
        <v>3.074014201802416E-2</v>
      </c>
    </row>
    <row r="4242" spans="1:20" x14ac:dyDescent="0.25">
      <c r="A4242" s="286">
        <v>43277</v>
      </c>
      <c r="B4242" s="1">
        <f t="shared" si="963"/>
        <v>2</v>
      </c>
      <c r="C4242" s="285">
        <v>16</v>
      </c>
      <c r="D4242" t="s">
        <v>716</v>
      </c>
      <c r="E4242" t="s">
        <v>704</v>
      </c>
      <c r="F4242" s="16">
        <v>66</v>
      </c>
      <c r="G4242" t="str">
        <f t="shared" si="957"/>
        <v>Cooling</v>
      </c>
      <c r="H4242" s="283">
        <f>IF(G4242="heating",F4242*Assumptions!M$4+Assumptions!M$7,0)</f>
        <v>0</v>
      </c>
      <c r="I4242" s="15">
        <f t="shared" si="958"/>
        <v>0.88344815438260227</v>
      </c>
      <c r="J4242" s="15">
        <f t="shared" si="959"/>
        <v>1.0199659078795975</v>
      </c>
      <c r="K4242" s="283">
        <f t="shared" si="964"/>
        <v>0</v>
      </c>
      <c r="L4242" s="283">
        <f t="shared" si="965"/>
        <v>4.3818232651749627</v>
      </c>
      <c r="M4242" s="283">
        <f t="shared" si="966"/>
        <v>0</v>
      </c>
      <c r="N4242" s="283">
        <f t="shared" si="967"/>
        <v>4.3585758300027857</v>
      </c>
      <c r="O4242" s="283">
        <f t="shared" si="968"/>
        <v>0</v>
      </c>
      <c r="P4242" s="21">
        <f t="shared" si="960"/>
        <v>3.6399980029288459E-2</v>
      </c>
      <c r="Q4242" s="21">
        <f t="shared" si="961"/>
        <v>1.1649354943302594</v>
      </c>
      <c r="R4242">
        <f t="shared" si="962"/>
        <v>0.83668510409641816</v>
      </c>
      <c r="S4242" s="296">
        <f t="shared" si="969"/>
        <v>3.5478484517214942E-2</v>
      </c>
      <c r="T4242" s="283">
        <f t="shared" si="970"/>
        <v>3.5478484517214942E-2</v>
      </c>
    </row>
    <row r="4243" spans="1:20" x14ac:dyDescent="0.25">
      <c r="A4243" s="286">
        <v>43277</v>
      </c>
      <c r="B4243" s="1">
        <f t="shared" si="963"/>
        <v>2</v>
      </c>
      <c r="C4243" s="285">
        <v>17</v>
      </c>
      <c r="D4243" t="s">
        <v>716</v>
      </c>
      <c r="F4243" s="16">
        <v>66</v>
      </c>
      <c r="G4243" t="str">
        <f t="shared" si="957"/>
        <v>Cooling</v>
      </c>
      <c r="H4243" s="283">
        <f>IF(G4243="heating",F4243*Assumptions!M$4+Assumptions!M$7,0)</f>
        <v>0</v>
      </c>
      <c r="I4243" s="15">
        <f t="shared" si="958"/>
        <v>0.94025748850374469</v>
      </c>
      <c r="J4243" s="15">
        <f t="shared" si="959"/>
        <v>1.0199659078795975</v>
      </c>
      <c r="K4243" s="283">
        <f t="shared" si="964"/>
        <v>0</v>
      </c>
      <c r="L4243" s="283">
        <f t="shared" si="965"/>
        <v>4.3818232651749627</v>
      </c>
      <c r="M4243" s="283">
        <f t="shared" si="966"/>
        <v>0</v>
      </c>
      <c r="N4243" s="283">
        <f t="shared" si="967"/>
        <v>4.3585758300027857</v>
      </c>
      <c r="O4243" s="283">
        <f t="shared" si="968"/>
        <v>0</v>
      </c>
      <c r="P4243" s="21">
        <f t="shared" si="960"/>
        <v>3.6399980029288459E-2</v>
      </c>
      <c r="Q4243" s="21">
        <f t="shared" si="961"/>
        <v>1.3521540118753073</v>
      </c>
      <c r="R4243">
        <f t="shared" si="962"/>
        <v>0.83668510409641816</v>
      </c>
      <c r="S4243" s="296">
        <f t="shared" si="969"/>
        <v>4.118028458115465E-2</v>
      </c>
      <c r="T4243" s="283">
        <f t="shared" si="970"/>
        <v>4.118028458115465E-2</v>
      </c>
    </row>
    <row r="4244" spans="1:20" x14ac:dyDescent="0.25">
      <c r="A4244" s="286">
        <v>43277</v>
      </c>
      <c r="B4244" s="1">
        <f t="shared" si="963"/>
        <v>2</v>
      </c>
      <c r="C4244" s="285">
        <v>18</v>
      </c>
      <c r="D4244" t="s">
        <v>716</v>
      </c>
      <c r="F4244" s="16">
        <v>66</v>
      </c>
      <c r="G4244" t="str">
        <f t="shared" si="957"/>
        <v>Cooling</v>
      </c>
      <c r="H4244" s="283">
        <f>IF(G4244="heating",F4244*Assumptions!M$4+Assumptions!M$7,0)</f>
        <v>0</v>
      </c>
      <c r="I4244" s="15">
        <f t="shared" si="958"/>
        <v>0.98182363790757687</v>
      </c>
      <c r="J4244" s="15">
        <f t="shared" si="959"/>
        <v>1.0199659078795975</v>
      </c>
      <c r="K4244" s="283">
        <f t="shared" si="964"/>
        <v>0</v>
      </c>
      <c r="L4244" s="283">
        <f t="shared" si="965"/>
        <v>4.3818232651749627</v>
      </c>
      <c r="M4244" s="283">
        <f t="shared" si="966"/>
        <v>0</v>
      </c>
      <c r="N4244" s="283">
        <f t="shared" si="967"/>
        <v>4.3585758300027857</v>
      </c>
      <c r="O4244" s="283">
        <f t="shared" si="968"/>
        <v>0</v>
      </c>
      <c r="P4244" s="21">
        <f t="shared" si="960"/>
        <v>3.6399980029288459E-2</v>
      </c>
      <c r="Q4244" s="21">
        <f t="shared" si="961"/>
        <v>1.5598916921549892</v>
      </c>
      <c r="R4244">
        <f t="shared" si="962"/>
        <v>0.83668510409641816</v>
      </c>
      <c r="S4244" s="296">
        <f t="shared" si="969"/>
        <v>4.7507002334468626E-2</v>
      </c>
      <c r="T4244" s="283">
        <f t="shared" si="970"/>
        <v>4.7507002334468626E-2</v>
      </c>
    </row>
    <row r="4245" spans="1:20" x14ac:dyDescent="0.25">
      <c r="A4245" s="286">
        <v>43277</v>
      </c>
      <c r="B4245" s="1">
        <f t="shared" si="963"/>
        <v>2</v>
      </c>
      <c r="C4245" s="285">
        <v>19</v>
      </c>
      <c r="D4245" t="s">
        <v>716</v>
      </c>
      <c r="F4245" s="16">
        <v>64</v>
      </c>
      <c r="G4245" t="str">
        <f t="shared" si="957"/>
        <v>Cooling</v>
      </c>
      <c r="H4245" s="283">
        <f>IF(G4245="heating",F4245*Assumptions!M$4+Assumptions!M$7,0)</f>
        <v>0</v>
      </c>
      <c r="I4245" s="15">
        <f t="shared" si="958"/>
        <v>0.98418842963438757</v>
      </c>
      <c r="J4245" s="15">
        <f t="shared" si="959"/>
        <v>1.0199659078795975</v>
      </c>
      <c r="K4245" s="283">
        <f t="shared" si="964"/>
        <v>0</v>
      </c>
      <c r="L4245" s="283">
        <f t="shared" si="965"/>
        <v>4.3818232651749627</v>
      </c>
      <c r="M4245" s="283">
        <f t="shared" si="966"/>
        <v>0</v>
      </c>
      <c r="N4245" s="283">
        <f t="shared" si="967"/>
        <v>4.3585758300027857</v>
      </c>
      <c r="O4245" s="283">
        <f t="shared" si="968"/>
        <v>0</v>
      </c>
      <c r="P4245" s="21">
        <f t="shared" si="960"/>
        <v>3.8036447069942136E-2</v>
      </c>
      <c r="Q4245" s="21">
        <f t="shared" si="961"/>
        <v>1.6764212681468484</v>
      </c>
      <c r="R4245">
        <f t="shared" si="962"/>
        <v>0.83668510409641816</v>
      </c>
      <c r="S4245" s="296">
        <f t="shared" si="969"/>
        <v>5.3351316721484743E-2</v>
      </c>
      <c r="T4245" s="283">
        <f t="shared" si="970"/>
        <v>5.3351316721484743E-2</v>
      </c>
    </row>
    <row r="4246" spans="1:20" x14ac:dyDescent="0.25">
      <c r="A4246" s="286">
        <v>43277</v>
      </c>
      <c r="B4246" s="1">
        <f t="shared" si="963"/>
        <v>2</v>
      </c>
      <c r="C4246" s="285">
        <v>20</v>
      </c>
      <c r="D4246" t="s">
        <v>716</v>
      </c>
      <c r="F4246" s="16">
        <v>64</v>
      </c>
      <c r="G4246" t="str">
        <f t="shared" si="957"/>
        <v>Cooling</v>
      </c>
      <c r="H4246" s="283">
        <f>IF(G4246="heating",F4246*Assumptions!M$4+Assumptions!M$7,0)</f>
        <v>0</v>
      </c>
      <c r="I4246" s="15">
        <f t="shared" si="958"/>
        <v>0.97071962311712034</v>
      </c>
      <c r="J4246" s="15">
        <f t="shared" si="959"/>
        <v>1.0199659078795975</v>
      </c>
      <c r="K4246" s="283">
        <f t="shared" si="964"/>
        <v>0</v>
      </c>
      <c r="L4246" s="283">
        <f t="shared" si="965"/>
        <v>4.3818232651749627</v>
      </c>
      <c r="M4246" s="283">
        <f t="shared" si="966"/>
        <v>0</v>
      </c>
      <c r="N4246" s="283">
        <f t="shared" si="967"/>
        <v>4.3585758300027857</v>
      </c>
      <c r="O4246" s="283">
        <f t="shared" si="968"/>
        <v>0</v>
      </c>
      <c r="P4246" s="21">
        <f t="shared" si="960"/>
        <v>3.8036447069942136E-2</v>
      </c>
      <c r="Q4246" s="21">
        <f t="shared" si="961"/>
        <v>1.52436960139122</v>
      </c>
      <c r="R4246">
        <f t="shared" si="962"/>
        <v>0.83668510409641816</v>
      </c>
      <c r="S4246" s="296">
        <f t="shared" si="969"/>
        <v>4.851234409256043E-2</v>
      </c>
      <c r="T4246" s="283">
        <f t="shared" si="970"/>
        <v>4.851234409256043E-2</v>
      </c>
    </row>
    <row r="4247" spans="1:20" x14ac:dyDescent="0.25">
      <c r="A4247" s="286">
        <v>43277</v>
      </c>
      <c r="B4247" s="1">
        <f t="shared" si="963"/>
        <v>2</v>
      </c>
      <c r="C4247" s="285">
        <v>21</v>
      </c>
      <c r="D4247" t="s">
        <v>716</v>
      </c>
      <c r="F4247" s="16">
        <v>63</v>
      </c>
      <c r="G4247" t="str">
        <f t="shared" si="957"/>
        <v>Cooling</v>
      </c>
      <c r="H4247" s="283">
        <f>IF(G4247="heating",F4247*Assumptions!M$4+Assumptions!M$7,0)</f>
        <v>0</v>
      </c>
      <c r="I4247" s="15">
        <f t="shared" si="958"/>
        <v>0.95751150862929935</v>
      </c>
      <c r="J4247" s="15">
        <f t="shared" si="959"/>
        <v>1.0199659078795975</v>
      </c>
      <c r="K4247" s="283">
        <f t="shared" si="964"/>
        <v>0</v>
      </c>
      <c r="L4247" s="283">
        <f t="shared" si="965"/>
        <v>4.3818232651749627</v>
      </c>
      <c r="M4247" s="283">
        <f t="shared" si="966"/>
        <v>0</v>
      </c>
      <c r="N4247" s="283">
        <f t="shared" si="967"/>
        <v>4.3585758300027857</v>
      </c>
      <c r="O4247" s="283">
        <f t="shared" si="968"/>
        <v>0</v>
      </c>
      <c r="P4247" s="21">
        <f t="shared" si="960"/>
        <v>3.9789369881031433E-2</v>
      </c>
      <c r="Q4247" s="21">
        <f t="shared" si="961"/>
        <v>1.4448604713749031</v>
      </c>
      <c r="R4247">
        <f t="shared" si="962"/>
        <v>0.83668510409641816</v>
      </c>
      <c r="S4247" s="296">
        <f t="shared" si="969"/>
        <v>4.8101100030208378E-2</v>
      </c>
      <c r="T4247" s="283">
        <f t="shared" si="970"/>
        <v>4.8101100030208378E-2</v>
      </c>
    </row>
    <row r="4248" spans="1:20" x14ac:dyDescent="0.25">
      <c r="A4248" s="286">
        <v>43277</v>
      </c>
      <c r="B4248" s="1">
        <f t="shared" si="963"/>
        <v>2</v>
      </c>
      <c r="C4248" s="285">
        <v>22</v>
      </c>
      <c r="D4248" t="s">
        <v>716</v>
      </c>
      <c r="F4248" s="16">
        <v>63</v>
      </c>
      <c r="G4248" t="str">
        <f t="shared" si="957"/>
        <v>Cooling</v>
      </c>
      <c r="H4248" s="283">
        <f>IF(G4248="heating",F4248*Assumptions!M$4+Assumptions!M$7,0)</f>
        <v>0</v>
      </c>
      <c r="I4248" s="15">
        <f t="shared" si="958"/>
        <v>0.9426530227543114</v>
      </c>
      <c r="J4248" s="15">
        <f t="shared" si="959"/>
        <v>1.0199659078795975</v>
      </c>
      <c r="K4248" s="283">
        <f t="shared" si="964"/>
        <v>0</v>
      </c>
      <c r="L4248" s="283">
        <f t="shared" si="965"/>
        <v>4.3818232651749627</v>
      </c>
      <c r="M4248" s="283">
        <f t="shared" si="966"/>
        <v>0</v>
      </c>
      <c r="N4248" s="283">
        <f t="shared" si="967"/>
        <v>4.3585758300027857</v>
      </c>
      <c r="O4248" s="283">
        <f t="shared" si="968"/>
        <v>0</v>
      </c>
      <c r="P4248" s="21">
        <f t="shared" si="960"/>
        <v>3.9789369881031433E-2</v>
      </c>
      <c r="Q4248" s="21">
        <f t="shared" si="961"/>
        <v>1.2427137171080138</v>
      </c>
      <c r="R4248">
        <f t="shared" si="962"/>
        <v>0.83668510409641816</v>
      </c>
      <c r="S4248" s="296">
        <f t="shared" si="969"/>
        <v>4.1371397446179001E-2</v>
      </c>
      <c r="T4248" s="283">
        <f t="shared" si="970"/>
        <v>4.1371397446179001E-2</v>
      </c>
    </row>
    <row r="4249" spans="1:20" x14ac:dyDescent="0.25">
      <c r="A4249" s="286">
        <v>43277</v>
      </c>
      <c r="B4249" s="1">
        <f t="shared" si="963"/>
        <v>2</v>
      </c>
      <c r="C4249" s="285">
        <v>23</v>
      </c>
      <c r="D4249" t="s">
        <v>715</v>
      </c>
      <c r="F4249" s="16">
        <v>61</v>
      </c>
      <c r="G4249" t="str">
        <f t="shared" si="957"/>
        <v>Cooling</v>
      </c>
      <c r="H4249" s="283">
        <f>IF(G4249="heating",F4249*Assumptions!M$4+Assumptions!M$7,0)</f>
        <v>0</v>
      </c>
      <c r="I4249" s="15">
        <f t="shared" si="958"/>
        <v>0.94450710149963013</v>
      </c>
      <c r="J4249" s="15">
        <f t="shared" si="959"/>
        <v>1.0199659078795975</v>
      </c>
      <c r="K4249" s="283">
        <f t="shared" si="964"/>
        <v>0</v>
      </c>
      <c r="L4249" s="283">
        <f t="shared" si="965"/>
        <v>4.3818232651749627</v>
      </c>
      <c r="M4249" s="283">
        <f t="shared" si="966"/>
        <v>0</v>
      </c>
      <c r="N4249" s="283">
        <f t="shared" si="967"/>
        <v>4.3585758300027857</v>
      </c>
      <c r="O4249" s="283">
        <f t="shared" si="968"/>
        <v>0</v>
      </c>
      <c r="P4249" s="21">
        <f t="shared" si="960"/>
        <v>4.5164594084734722E-2</v>
      </c>
      <c r="Q4249" s="21">
        <f t="shared" si="961"/>
        <v>1.0297519246597011</v>
      </c>
      <c r="R4249">
        <f t="shared" si="962"/>
        <v>0.83668510409641816</v>
      </c>
      <c r="S4249" s="296">
        <f t="shared" si="969"/>
        <v>3.8912824990666763E-2</v>
      </c>
      <c r="T4249" s="283">
        <f t="shared" si="970"/>
        <v>3.8912824990666763E-2</v>
      </c>
    </row>
    <row r="4250" spans="1:20" x14ac:dyDescent="0.25">
      <c r="A4250" s="286">
        <v>43278</v>
      </c>
      <c r="B4250" s="1">
        <f t="shared" si="963"/>
        <v>3</v>
      </c>
      <c r="C4250" s="285">
        <v>0</v>
      </c>
      <c r="D4250" t="s">
        <v>715</v>
      </c>
      <c r="F4250" s="16">
        <v>61</v>
      </c>
      <c r="G4250" t="str">
        <f t="shared" si="957"/>
        <v>Cooling</v>
      </c>
      <c r="H4250" s="283">
        <f>IF(G4250="heating",F4250*Assumptions!M$4+Assumptions!M$7,0)</f>
        <v>0</v>
      </c>
      <c r="I4250" s="15">
        <f t="shared" si="958"/>
        <v>0.97481507806017154</v>
      </c>
      <c r="J4250" s="15">
        <f t="shared" si="959"/>
        <v>1.0263036171733995</v>
      </c>
      <c r="K4250" s="283">
        <f t="shared" si="964"/>
        <v>0</v>
      </c>
      <c r="L4250" s="283">
        <f t="shared" si="965"/>
        <v>4.3818232651749627</v>
      </c>
      <c r="M4250" s="283">
        <f t="shared" si="966"/>
        <v>0</v>
      </c>
      <c r="N4250" s="283">
        <f t="shared" si="967"/>
        <v>4.3585758300027857</v>
      </c>
      <c r="O4250" s="283">
        <f t="shared" si="968"/>
        <v>0</v>
      </c>
      <c r="P4250" s="21">
        <f t="shared" si="960"/>
        <v>4.5164594084734722E-2</v>
      </c>
      <c r="Q4250" s="21">
        <f t="shared" si="961"/>
        <v>0.90668853391740301</v>
      </c>
      <c r="R4250">
        <f t="shared" si="962"/>
        <v>0.9421089825381942</v>
      </c>
      <c r="S4250" s="296">
        <f t="shared" si="969"/>
        <v>3.8579569717985443E-2</v>
      </c>
      <c r="T4250" s="283">
        <f t="shared" si="970"/>
        <v>3.8579569717985443E-2</v>
      </c>
    </row>
    <row r="4251" spans="1:20" x14ac:dyDescent="0.25">
      <c r="A4251" s="286">
        <v>43278</v>
      </c>
      <c r="B4251" s="1">
        <f t="shared" si="963"/>
        <v>3</v>
      </c>
      <c r="C4251" s="285">
        <v>1</v>
      </c>
      <c r="D4251" t="s">
        <v>715</v>
      </c>
      <c r="F4251" s="16">
        <v>61</v>
      </c>
      <c r="G4251" t="str">
        <f t="shared" si="957"/>
        <v>Cooling</v>
      </c>
      <c r="H4251" s="283">
        <f>IF(G4251="heating",F4251*Assumptions!M$4+Assumptions!M$7,0)</f>
        <v>0</v>
      </c>
      <c r="I4251" s="15">
        <f t="shared" si="958"/>
        <v>1.012242869806885</v>
      </c>
      <c r="J4251" s="15">
        <f t="shared" si="959"/>
        <v>1.0263036171733995</v>
      </c>
      <c r="K4251" s="283">
        <f t="shared" si="964"/>
        <v>0</v>
      </c>
      <c r="L4251" s="283">
        <f t="shared" si="965"/>
        <v>4.3818232651749627</v>
      </c>
      <c r="M4251" s="283">
        <f t="shared" si="966"/>
        <v>0</v>
      </c>
      <c r="N4251" s="283">
        <f t="shared" si="967"/>
        <v>4.3585758300027857</v>
      </c>
      <c r="O4251" s="283">
        <f t="shared" si="968"/>
        <v>0</v>
      </c>
      <c r="P4251" s="21">
        <f t="shared" si="960"/>
        <v>4.5164594084734722E-2</v>
      </c>
      <c r="Q4251" s="21">
        <f t="shared" si="961"/>
        <v>0.81803459285312596</v>
      </c>
      <c r="R4251">
        <f t="shared" si="962"/>
        <v>0.9421089825381942</v>
      </c>
      <c r="S4251" s="296">
        <f t="shared" si="969"/>
        <v>3.4807347204829649E-2</v>
      </c>
      <c r="T4251" s="283">
        <f t="shared" si="970"/>
        <v>3.4807347204829649E-2</v>
      </c>
    </row>
    <row r="4252" spans="1:20" x14ac:dyDescent="0.25">
      <c r="A4252" s="286">
        <v>43278</v>
      </c>
      <c r="B4252" s="1">
        <f t="shared" si="963"/>
        <v>3</v>
      </c>
      <c r="C4252" s="285">
        <v>2</v>
      </c>
      <c r="D4252" t="s">
        <v>715</v>
      </c>
      <c r="F4252" s="16">
        <v>61</v>
      </c>
      <c r="G4252" t="str">
        <f t="shared" si="957"/>
        <v>Cooling</v>
      </c>
      <c r="H4252" s="283">
        <f>IF(G4252="heating",F4252*Assumptions!M$4+Assumptions!M$7,0)</f>
        <v>0</v>
      </c>
      <c r="I4252" s="15">
        <f t="shared" si="958"/>
        <v>1.0509704703585963</v>
      </c>
      <c r="J4252" s="15">
        <f t="shared" si="959"/>
        <v>1.0263036171733995</v>
      </c>
      <c r="K4252" s="283">
        <f t="shared" si="964"/>
        <v>0</v>
      </c>
      <c r="L4252" s="283">
        <f t="shared" si="965"/>
        <v>4.3818232651749627</v>
      </c>
      <c r="M4252" s="283">
        <f t="shared" si="966"/>
        <v>0</v>
      </c>
      <c r="N4252" s="283">
        <f t="shared" si="967"/>
        <v>4.3585758300027857</v>
      </c>
      <c r="O4252" s="283">
        <f t="shared" si="968"/>
        <v>0</v>
      </c>
      <c r="P4252" s="21">
        <f t="shared" si="960"/>
        <v>4.5164594084734722E-2</v>
      </c>
      <c r="Q4252" s="21">
        <f t="shared" si="961"/>
        <v>0.74507607494346417</v>
      </c>
      <c r="R4252">
        <f t="shared" si="962"/>
        <v>0.9421089825381942</v>
      </c>
      <c r="S4252" s="296">
        <f t="shared" si="969"/>
        <v>3.170296447258579E-2</v>
      </c>
      <c r="T4252" s="283">
        <f t="shared" si="970"/>
        <v>3.170296447258579E-2</v>
      </c>
    </row>
    <row r="4253" spans="1:20" x14ac:dyDescent="0.25">
      <c r="A4253" s="286">
        <v>43278</v>
      </c>
      <c r="B4253" s="1">
        <f t="shared" si="963"/>
        <v>3</v>
      </c>
      <c r="C4253" s="285">
        <v>3</v>
      </c>
      <c r="D4253" t="s">
        <v>715</v>
      </c>
      <c r="F4253" s="16">
        <v>61</v>
      </c>
      <c r="G4253" t="str">
        <f t="shared" si="957"/>
        <v>Cooling</v>
      </c>
      <c r="H4253" s="283">
        <f>IF(G4253="heating",F4253*Assumptions!M$4+Assumptions!M$7,0)</f>
        <v>0</v>
      </c>
      <c r="I4253" s="15">
        <f t="shared" si="958"/>
        <v>1.0924036124451033</v>
      </c>
      <c r="J4253" s="15">
        <f t="shared" si="959"/>
        <v>1.0263036171733995</v>
      </c>
      <c r="K4253" s="283">
        <f t="shared" si="964"/>
        <v>0</v>
      </c>
      <c r="L4253" s="283">
        <f t="shared" si="965"/>
        <v>4.3818232651749627</v>
      </c>
      <c r="M4253" s="283">
        <f t="shared" si="966"/>
        <v>0</v>
      </c>
      <c r="N4253" s="283">
        <f t="shared" si="967"/>
        <v>4.3585758300027857</v>
      </c>
      <c r="O4253" s="283">
        <f t="shared" si="968"/>
        <v>0</v>
      </c>
      <c r="P4253" s="21">
        <f t="shared" si="960"/>
        <v>4.5164594084734722E-2</v>
      </c>
      <c r="Q4253" s="21">
        <f t="shared" si="961"/>
        <v>0.69158980876382303</v>
      </c>
      <c r="R4253">
        <f t="shared" si="962"/>
        <v>0.9421089825381942</v>
      </c>
      <c r="S4253" s="296">
        <f t="shared" si="969"/>
        <v>2.9427125463001302E-2</v>
      </c>
      <c r="T4253" s="283">
        <f t="shared" si="970"/>
        <v>2.9427125463001302E-2</v>
      </c>
    </row>
    <row r="4254" spans="1:20" x14ac:dyDescent="0.25">
      <c r="A4254" s="286">
        <v>43278</v>
      </c>
      <c r="B4254" s="1">
        <f t="shared" si="963"/>
        <v>3</v>
      </c>
      <c r="C4254" s="285">
        <v>4</v>
      </c>
      <c r="D4254" t="s">
        <v>715</v>
      </c>
      <c r="F4254" s="16">
        <v>61</v>
      </c>
      <c r="G4254" t="str">
        <f t="shared" si="957"/>
        <v>Cooling</v>
      </c>
      <c r="H4254" s="283">
        <f>IF(G4254="heating",F4254*Assumptions!M$4+Assumptions!M$7,0)</f>
        <v>0</v>
      </c>
      <c r="I4254" s="15">
        <f t="shared" si="958"/>
        <v>1.1348296917927807</v>
      </c>
      <c r="J4254" s="15">
        <f t="shared" si="959"/>
        <v>1.0263036171733995</v>
      </c>
      <c r="K4254" s="283">
        <f t="shared" si="964"/>
        <v>0</v>
      </c>
      <c r="L4254" s="283">
        <f t="shared" si="965"/>
        <v>4.3818232651749627</v>
      </c>
      <c r="M4254" s="283">
        <f t="shared" si="966"/>
        <v>0</v>
      </c>
      <c r="N4254" s="283">
        <f t="shared" si="967"/>
        <v>4.3585758300027857</v>
      </c>
      <c r="O4254" s="283">
        <f t="shared" si="968"/>
        <v>0</v>
      </c>
      <c r="P4254" s="21">
        <f t="shared" si="960"/>
        <v>4.5164594084734722E-2</v>
      </c>
      <c r="Q4254" s="21">
        <f t="shared" si="961"/>
        <v>0.6473875548762833</v>
      </c>
      <c r="R4254">
        <f t="shared" si="962"/>
        <v>0.9421089825381942</v>
      </c>
      <c r="S4254" s="296">
        <f t="shared" si="969"/>
        <v>2.7546320895882135E-2</v>
      </c>
      <c r="T4254" s="283">
        <f t="shared" si="970"/>
        <v>2.7546320895882135E-2</v>
      </c>
    </row>
    <row r="4255" spans="1:20" x14ac:dyDescent="0.25">
      <c r="A4255" s="286">
        <v>43278</v>
      </c>
      <c r="B4255" s="1">
        <f t="shared" si="963"/>
        <v>3</v>
      </c>
      <c r="C4255" s="285">
        <v>5</v>
      </c>
      <c r="D4255" t="s">
        <v>715</v>
      </c>
      <c r="F4255" s="16">
        <v>61</v>
      </c>
      <c r="G4255" t="str">
        <f t="shared" si="957"/>
        <v>Cooling</v>
      </c>
      <c r="H4255" s="283">
        <f>IF(G4255="heating",F4255*Assumptions!M$4+Assumptions!M$7,0)</f>
        <v>0</v>
      </c>
      <c r="I4255" s="15">
        <f t="shared" si="958"/>
        <v>1.1635558681477385</v>
      </c>
      <c r="J4255" s="15">
        <f t="shared" si="959"/>
        <v>1.0263036171733995</v>
      </c>
      <c r="K4255" s="283">
        <f t="shared" si="964"/>
        <v>0</v>
      </c>
      <c r="L4255" s="283">
        <f t="shared" si="965"/>
        <v>4.3818232651749627</v>
      </c>
      <c r="M4255" s="283">
        <f t="shared" si="966"/>
        <v>0</v>
      </c>
      <c r="N4255" s="283">
        <f t="shared" si="967"/>
        <v>4.3585758300027857</v>
      </c>
      <c r="O4255" s="283">
        <f t="shared" si="968"/>
        <v>0</v>
      </c>
      <c r="P4255" s="21">
        <f t="shared" si="960"/>
        <v>4.5164594084734722E-2</v>
      </c>
      <c r="Q4255" s="21">
        <f t="shared" si="961"/>
        <v>0.72139578924615555</v>
      </c>
      <c r="R4255">
        <f t="shared" si="962"/>
        <v>0.9421089825381942</v>
      </c>
      <c r="S4255" s="296">
        <f t="shared" si="969"/>
        <v>3.0695369031785436E-2</v>
      </c>
      <c r="T4255" s="283">
        <f t="shared" si="970"/>
        <v>3.0695369031785436E-2</v>
      </c>
    </row>
    <row r="4256" spans="1:20" x14ac:dyDescent="0.25">
      <c r="A4256" s="286">
        <v>43278</v>
      </c>
      <c r="B4256" s="1">
        <f t="shared" si="963"/>
        <v>3</v>
      </c>
      <c r="C4256" s="285">
        <v>6</v>
      </c>
      <c r="D4256" t="s">
        <v>715</v>
      </c>
      <c r="F4256" s="16">
        <v>61</v>
      </c>
      <c r="G4256" t="str">
        <f t="shared" si="957"/>
        <v>Cooling</v>
      </c>
      <c r="H4256" s="283">
        <f>IF(G4256="heating",F4256*Assumptions!M$4+Assumptions!M$7,0)</f>
        <v>0</v>
      </c>
      <c r="I4256" s="15">
        <f t="shared" si="958"/>
        <v>1.2083911162615524</v>
      </c>
      <c r="J4256" s="15">
        <f t="shared" si="959"/>
        <v>1.0263036171733995</v>
      </c>
      <c r="K4256" s="283">
        <f t="shared" si="964"/>
        <v>0</v>
      </c>
      <c r="L4256" s="283">
        <f t="shared" si="965"/>
        <v>4.3818232651749627</v>
      </c>
      <c r="M4256" s="283">
        <f t="shared" si="966"/>
        <v>0</v>
      </c>
      <c r="N4256" s="283">
        <f t="shared" si="967"/>
        <v>4.3585758300027857</v>
      </c>
      <c r="O4256" s="283">
        <f t="shared" si="968"/>
        <v>0</v>
      </c>
      <c r="P4256" s="21">
        <f t="shared" si="960"/>
        <v>4.5164594084734722E-2</v>
      </c>
      <c r="Q4256" s="21">
        <f t="shared" si="961"/>
        <v>0.87787080972652631</v>
      </c>
      <c r="R4256">
        <f t="shared" si="962"/>
        <v>0.9421089825381942</v>
      </c>
      <c r="S4256" s="296">
        <f t="shared" si="969"/>
        <v>3.7353376424537572E-2</v>
      </c>
      <c r="T4256" s="283">
        <f t="shared" si="970"/>
        <v>3.7353376424537572E-2</v>
      </c>
    </row>
    <row r="4257" spans="1:20" x14ac:dyDescent="0.25">
      <c r="A4257" s="286">
        <v>43278</v>
      </c>
      <c r="B4257" s="1">
        <f t="shared" si="963"/>
        <v>3</v>
      </c>
      <c r="C4257" s="285">
        <v>7</v>
      </c>
      <c r="D4257" t="s">
        <v>716</v>
      </c>
      <c r="F4257" s="16">
        <v>63</v>
      </c>
      <c r="G4257" t="str">
        <f t="shared" si="957"/>
        <v>Cooling</v>
      </c>
      <c r="H4257" s="283">
        <f>IF(G4257="heating",F4257*Assumptions!M$4+Assumptions!M$7,0)</f>
        <v>0</v>
      </c>
      <c r="I4257" s="15">
        <f t="shared" si="958"/>
        <v>1.1637425769249583</v>
      </c>
      <c r="J4257" s="15">
        <f t="shared" si="959"/>
        <v>1.0263036171733995</v>
      </c>
      <c r="K4257" s="283">
        <f t="shared" si="964"/>
        <v>0</v>
      </c>
      <c r="L4257" s="283">
        <f t="shared" si="965"/>
        <v>4.3818232651749627</v>
      </c>
      <c r="M4257" s="283">
        <f t="shared" si="966"/>
        <v>0</v>
      </c>
      <c r="N4257" s="283">
        <f t="shared" si="967"/>
        <v>4.3585758300027857</v>
      </c>
      <c r="O4257" s="283">
        <f t="shared" si="968"/>
        <v>0</v>
      </c>
      <c r="P4257" s="21">
        <f t="shared" si="960"/>
        <v>3.9789369881031433E-2</v>
      </c>
      <c r="Q4257" s="21">
        <f t="shared" si="961"/>
        <v>0.97331382064367777</v>
      </c>
      <c r="R4257">
        <f t="shared" si="962"/>
        <v>0.9421089825381942</v>
      </c>
      <c r="S4257" s="296">
        <f t="shared" si="969"/>
        <v>3.6485566715958054E-2</v>
      </c>
      <c r="T4257" s="283">
        <f t="shared" si="970"/>
        <v>3.6485566715958054E-2</v>
      </c>
    </row>
    <row r="4258" spans="1:20" x14ac:dyDescent="0.25">
      <c r="A4258" s="286">
        <v>43278</v>
      </c>
      <c r="B4258" s="1">
        <f t="shared" si="963"/>
        <v>3</v>
      </c>
      <c r="C4258" s="285">
        <v>8</v>
      </c>
      <c r="D4258" t="s">
        <v>716</v>
      </c>
      <c r="F4258" s="16">
        <v>64</v>
      </c>
      <c r="G4258" t="str">
        <f t="shared" si="957"/>
        <v>Cooling</v>
      </c>
      <c r="H4258" s="283">
        <f>IF(G4258="heating",F4258*Assumptions!M$4+Assumptions!M$7,0)</f>
        <v>0</v>
      </c>
      <c r="I4258" s="15">
        <f t="shared" si="958"/>
        <v>1.094193721037565</v>
      </c>
      <c r="J4258" s="15">
        <f t="shared" si="959"/>
        <v>1.0263036171733995</v>
      </c>
      <c r="K4258" s="283">
        <f t="shared" si="964"/>
        <v>0</v>
      </c>
      <c r="L4258" s="283">
        <f t="shared" si="965"/>
        <v>4.3818232651749627</v>
      </c>
      <c r="M4258" s="283">
        <f t="shared" si="966"/>
        <v>0</v>
      </c>
      <c r="N4258" s="283">
        <f t="shared" si="967"/>
        <v>4.3585758300027857</v>
      </c>
      <c r="O4258" s="283">
        <f t="shared" si="968"/>
        <v>0</v>
      </c>
      <c r="P4258" s="21">
        <f t="shared" si="960"/>
        <v>3.8036447069942136E-2</v>
      </c>
      <c r="Q4258" s="21">
        <f t="shared" si="961"/>
        <v>0.94940007506179924</v>
      </c>
      <c r="R4258">
        <f t="shared" si="962"/>
        <v>0.9421089825381942</v>
      </c>
      <c r="S4258" s="296">
        <f t="shared" si="969"/>
        <v>3.4021256528740877E-2</v>
      </c>
      <c r="T4258" s="283">
        <f t="shared" si="970"/>
        <v>3.4021256528740877E-2</v>
      </c>
    </row>
    <row r="4259" spans="1:20" x14ac:dyDescent="0.25">
      <c r="A4259" s="286">
        <v>43278</v>
      </c>
      <c r="B4259" s="1">
        <f t="shared" si="963"/>
        <v>3</v>
      </c>
      <c r="C4259" s="285">
        <v>9</v>
      </c>
      <c r="D4259" t="s">
        <v>716</v>
      </c>
      <c r="F4259" s="16">
        <v>68</v>
      </c>
      <c r="G4259" t="str">
        <f t="shared" si="957"/>
        <v>Cooling</v>
      </c>
      <c r="H4259" s="283">
        <f>IF(G4259="heating",F4259*Assumptions!M$4+Assumptions!M$7,0)</f>
        <v>0</v>
      </c>
      <c r="I4259" s="15">
        <f t="shared" si="958"/>
        <v>1.0343009000871222</v>
      </c>
      <c r="J4259" s="15">
        <f t="shared" si="959"/>
        <v>1.0263036171733995</v>
      </c>
      <c r="K4259" s="283">
        <f t="shared" si="964"/>
        <v>0</v>
      </c>
      <c r="L4259" s="283">
        <f t="shared" si="965"/>
        <v>4.3818232651749627</v>
      </c>
      <c r="M4259" s="283">
        <f t="shared" si="966"/>
        <v>0</v>
      </c>
      <c r="N4259" s="283">
        <f t="shared" si="967"/>
        <v>4.3585758300027857</v>
      </c>
      <c r="O4259" s="283">
        <f t="shared" si="968"/>
        <v>0</v>
      </c>
      <c r="P4259" s="21">
        <f t="shared" si="960"/>
        <v>3.7256017764001337E-2</v>
      </c>
      <c r="Q4259" s="21">
        <f t="shared" si="961"/>
        <v>0.8408485371888097</v>
      </c>
      <c r="R4259">
        <f t="shared" si="962"/>
        <v>0.9421089825381942</v>
      </c>
      <c r="S4259" s="296">
        <f t="shared" si="969"/>
        <v>2.951313535191305E-2</v>
      </c>
      <c r="T4259" s="283">
        <f t="shared" si="970"/>
        <v>2.951313535191305E-2</v>
      </c>
    </row>
    <row r="4260" spans="1:20" x14ac:dyDescent="0.25">
      <c r="A4260" s="286">
        <v>43278</v>
      </c>
      <c r="B4260" s="1">
        <f t="shared" si="963"/>
        <v>3</v>
      </c>
      <c r="C4260" s="285">
        <v>10</v>
      </c>
      <c r="D4260" t="s">
        <v>716</v>
      </c>
      <c r="F4260" s="16">
        <v>72</v>
      </c>
      <c r="G4260" t="str">
        <f t="shared" si="957"/>
        <v>Cooling</v>
      </c>
      <c r="H4260" s="283">
        <f>IF(G4260="heating",F4260*Assumptions!M$4+Assumptions!M$7,0)</f>
        <v>0</v>
      </c>
      <c r="I4260" s="15">
        <f t="shared" si="958"/>
        <v>0.98112329028689171</v>
      </c>
      <c r="J4260" s="15">
        <f t="shared" si="959"/>
        <v>1.0263036171733995</v>
      </c>
      <c r="K4260" s="283">
        <f t="shared" si="964"/>
        <v>0</v>
      </c>
      <c r="L4260" s="283" t="e">
        <f t="shared" si="965"/>
        <v>#N/A</v>
      </c>
      <c r="M4260" s="283">
        <f t="shared" si="966"/>
        <v>0</v>
      </c>
      <c r="N4260" s="283" t="e">
        <f t="shared" si="967"/>
        <v>#N/A</v>
      </c>
      <c r="O4260" s="283">
        <f t="shared" si="968"/>
        <v>0</v>
      </c>
      <c r="P4260" s="21">
        <f t="shared" si="960"/>
        <v>4.6445607559525648E-2</v>
      </c>
      <c r="Q4260" s="21">
        <f t="shared" si="961"/>
        <v>0.74504051125983206</v>
      </c>
      <c r="R4260">
        <f t="shared" si="962"/>
        <v>0.9421089825381942</v>
      </c>
      <c r="S4260" s="296">
        <f t="shared" si="969"/>
        <v>3.2600606584618143E-2</v>
      </c>
      <c r="T4260" s="283">
        <f t="shared" si="970"/>
        <v>3.2600606584618143E-2</v>
      </c>
    </row>
    <row r="4261" spans="1:20" x14ac:dyDescent="0.25">
      <c r="A4261" s="286">
        <v>43278</v>
      </c>
      <c r="B4261" s="1">
        <f t="shared" si="963"/>
        <v>3</v>
      </c>
      <c r="C4261" s="285">
        <v>11</v>
      </c>
      <c r="D4261" t="s">
        <v>716</v>
      </c>
      <c r="F4261" s="16">
        <v>72</v>
      </c>
      <c r="G4261" t="str">
        <f t="shared" si="957"/>
        <v>Cooling</v>
      </c>
      <c r="H4261" s="283">
        <f>IF(G4261="heating",F4261*Assumptions!M$4+Assumptions!M$7,0)</f>
        <v>0</v>
      </c>
      <c r="I4261" s="15">
        <f t="shared" si="958"/>
        <v>0.94956163997961163</v>
      </c>
      <c r="J4261" s="15">
        <f t="shared" si="959"/>
        <v>1.0263036171733995</v>
      </c>
      <c r="K4261" s="283">
        <f t="shared" si="964"/>
        <v>0</v>
      </c>
      <c r="L4261" s="283" t="e">
        <f t="shared" si="965"/>
        <v>#N/A</v>
      </c>
      <c r="M4261" s="283">
        <f t="shared" si="966"/>
        <v>0</v>
      </c>
      <c r="N4261" s="283" t="e">
        <f t="shared" si="967"/>
        <v>#N/A</v>
      </c>
      <c r="O4261" s="283">
        <f t="shared" si="968"/>
        <v>0</v>
      </c>
      <c r="P4261" s="21">
        <f t="shared" si="960"/>
        <v>4.6445607559525648E-2</v>
      </c>
      <c r="Q4261" s="21">
        <f t="shared" si="961"/>
        <v>0.72850690893675296</v>
      </c>
      <c r="R4261">
        <f t="shared" si="962"/>
        <v>0.9421089825381942</v>
      </c>
      <c r="S4261" s="296">
        <f t="shared" si="969"/>
        <v>3.1877148656337444E-2</v>
      </c>
      <c r="T4261" s="283">
        <f t="shared" si="970"/>
        <v>3.1877148656337444E-2</v>
      </c>
    </row>
    <row r="4262" spans="1:20" x14ac:dyDescent="0.25">
      <c r="A4262" s="286">
        <v>43278</v>
      </c>
      <c r="B4262" s="1">
        <f t="shared" si="963"/>
        <v>3</v>
      </c>
      <c r="C4262" s="285">
        <v>12</v>
      </c>
      <c r="D4262" t="s">
        <v>716</v>
      </c>
      <c r="F4262" s="16">
        <v>75</v>
      </c>
      <c r="G4262" t="str">
        <f t="shared" si="957"/>
        <v>Cooling</v>
      </c>
      <c r="H4262" s="283">
        <f>IF(G4262="heating",F4262*Assumptions!M$4+Assumptions!M$7,0)</f>
        <v>0</v>
      </c>
      <c r="I4262" s="15">
        <f t="shared" si="958"/>
        <v>0.91648403420261149</v>
      </c>
      <c r="J4262" s="15">
        <f t="shared" si="959"/>
        <v>1.0263036171733995</v>
      </c>
      <c r="K4262" s="283">
        <f t="shared" si="964"/>
        <v>0</v>
      </c>
      <c r="L4262" s="283" t="e">
        <f t="shared" si="965"/>
        <v>#N/A</v>
      </c>
      <c r="M4262" s="283">
        <f t="shared" si="966"/>
        <v>0</v>
      </c>
      <c r="N4262" s="283" t="e">
        <f t="shared" si="967"/>
        <v>#N/A</v>
      </c>
      <c r="O4262" s="283">
        <f t="shared" si="968"/>
        <v>0</v>
      </c>
      <c r="P4262" s="21">
        <f t="shared" si="960"/>
        <v>5.9880624941505811E-2</v>
      </c>
      <c r="Q4262" s="21">
        <f t="shared" si="961"/>
        <v>0.75910815787401487</v>
      </c>
      <c r="R4262">
        <f t="shared" si="962"/>
        <v>0.9421089825381942</v>
      </c>
      <c r="S4262" s="296">
        <f t="shared" si="969"/>
        <v>4.2824384276158776E-2</v>
      </c>
      <c r="T4262" s="283">
        <f t="shared" si="970"/>
        <v>4.2824384276158776E-2</v>
      </c>
    </row>
    <row r="4263" spans="1:20" x14ac:dyDescent="0.25">
      <c r="A4263" s="286">
        <v>43278</v>
      </c>
      <c r="B4263" s="1">
        <f t="shared" si="963"/>
        <v>3</v>
      </c>
      <c r="C4263" s="285">
        <v>13</v>
      </c>
      <c r="D4263" t="s">
        <v>716</v>
      </c>
      <c r="E4263" t="s">
        <v>704</v>
      </c>
      <c r="F4263" s="16">
        <v>75</v>
      </c>
      <c r="G4263" t="str">
        <f t="shared" si="957"/>
        <v>Cooling</v>
      </c>
      <c r="H4263" s="283">
        <f>IF(G4263="heating",F4263*Assumptions!M$4+Assumptions!M$7,0)</f>
        <v>0</v>
      </c>
      <c r="I4263" s="15">
        <f t="shared" si="958"/>
        <v>0.90040206880052787</v>
      </c>
      <c r="J4263" s="15">
        <f t="shared" si="959"/>
        <v>1.0263036171733995</v>
      </c>
      <c r="K4263" s="283">
        <f t="shared" si="964"/>
        <v>0</v>
      </c>
      <c r="L4263" s="283" t="e">
        <f t="shared" si="965"/>
        <v>#N/A</v>
      </c>
      <c r="M4263" s="283">
        <f t="shared" si="966"/>
        <v>0</v>
      </c>
      <c r="N4263" s="283" t="e">
        <f t="shared" si="967"/>
        <v>#N/A</v>
      </c>
      <c r="O4263" s="283">
        <f t="shared" si="968"/>
        <v>0</v>
      </c>
      <c r="P4263" s="21">
        <f t="shared" si="960"/>
        <v>5.9880624941505811E-2</v>
      </c>
      <c r="Q4263" s="21">
        <f t="shared" si="961"/>
        <v>0.79115902007799765</v>
      </c>
      <c r="R4263">
        <f t="shared" si="962"/>
        <v>0.9421089825381942</v>
      </c>
      <c r="S4263" s="296">
        <f t="shared" si="969"/>
        <v>4.4632504008727071E-2</v>
      </c>
      <c r="T4263" s="283">
        <f t="shared" si="970"/>
        <v>4.4632504008727071E-2</v>
      </c>
    </row>
    <row r="4264" spans="1:20" x14ac:dyDescent="0.25">
      <c r="A4264" s="286">
        <v>43278</v>
      </c>
      <c r="B4264" s="1">
        <f t="shared" si="963"/>
        <v>3</v>
      </c>
      <c r="C4264" s="285">
        <v>14</v>
      </c>
      <c r="D4264" t="s">
        <v>716</v>
      </c>
      <c r="E4264" t="s">
        <v>704</v>
      </c>
      <c r="F4264" s="16">
        <v>77</v>
      </c>
      <c r="G4264" t="str">
        <f t="shared" si="957"/>
        <v>Cooling</v>
      </c>
      <c r="H4264" s="283">
        <f>IF(G4264="heating",F4264*Assumptions!M$4+Assumptions!M$7,0)</f>
        <v>0</v>
      </c>
      <c r="I4264" s="15">
        <f t="shared" si="958"/>
        <v>0.86032894500746537</v>
      </c>
      <c r="J4264" s="15">
        <f t="shared" si="959"/>
        <v>1.0263036171733995</v>
      </c>
      <c r="K4264" s="283">
        <f t="shared" si="964"/>
        <v>0</v>
      </c>
      <c r="L4264" s="283" t="e">
        <f t="shared" si="965"/>
        <v>#N/A</v>
      </c>
      <c r="M4264" s="283">
        <f t="shared" si="966"/>
        <v>0</v>
      </c>
      <c r="N4264" s="283" t="e">
        <f t="shared" si="967"/>
        <v>#N/A</v>
      </c>
      <c r="O4264" s="283">
        <f t="shared" si="968"/>
        <v>0</v>
      </c>
      <c r="P4264" s="21">
        <f t="shared" si="960"/>
        <v>7.1952934165366855E-2</v>
      </c>
      <c r="Q4264" s="21">
        <f t="shared" si="961"/>
        <v>0.84355555031342389</v>
      </c>
      <c r="R4264">
        <f t="shared" si="962"/>
        <v>0.9421089825381942</v>
      </c>
      <c r="S4264" s="296">
        <f t="shared" si="969"/>
        <v>5.7182526588396253E-2</v>
      </c>
      <c r="T4264" s="283">
        <f t="shared" si="970"/>
        <v>5.7182526588396253E-2</v>
      </c>
    </row>
    <row r="4265" spans="1:20" x14ac:dyDescent="0.25">
      <c r="A4265" s="286">
        <v>43278</v>
      </c>
      <c r="B4265" s="1">
        <f t="shared" si="963"/>
        <v>3</v>
      </c>
      <c r="C4265" s="285">
        <v>15</v>
      </c>
      <c r="D4265" t="s">
        <v>716</v>
      </c>
      <c r="E4265" t="s">
        <v>704</v>
      </c>
      <c r="F4265" s="16">
        <v>77</v>
      </c>
      <c r="G4265" t="str">
        <f t="shared" si="957"/>
        <v>Cooling</v>
      </c>
      <c r="H4265" s="283">
        <f>IF(G4265="heating",F4265*Assumptions!M$4+Assumptions!M$7,0)</f>
        <v>0</v>
      </c>
      <c r="I4265" s="15">
        <f t="shared" si="958"/>
        <v>0.85754515037175039</v>
      </c>
      <c r="J4265" s="15">
        <f t="shared" si="959"/>
        <v>1.0263036171733995</v>
      </c>
      <c r="K4265" s="283">
        <f t="shared" si="964"/>
        <v>0</v>
      </c>
      <c r="L4265" s="283" t="e">
        <f t="shared" si="965"/>
        <v>#N/A</v>
      </c>
      <c r="M4265" s="283">
        <f t="shared" si="966"/>
        <v>0</v>
      </c>
      <c r="N4265" s="283" t="e">
        <f t="shared" si="967"/>
        <v>#N/A</v>
      </c>
      <c r="O4265" s="283">
        <f t="shared" si="968"/>
        <v>0</v>
      </c>
      <c r="P4265" s="21">
        <f t="shared" si="960"/>
        <v>7.1952934165366855E-2</v>
      </c>
      <c r="Q4265" s="21">
        <f t="shared" si="961"/>
        <v>0.96592607327566882</v>
      </c>
      <c r="R4265">
        <f t="shared" si="962"/>
        <v>0.9421089825381942</v>
      </c>
      <c r="S4265" s="296">
        <f t="shared" si="969"/>
        <v>6.547771909862822E-2</v>
      </c>
      <c r="T4265" s="283">
        <f t="shared" si="970"/>
        <v>6.547771909862822E-2</v>
      </c>
    </row>
    <row r="4266" spans="1:20" x14ac:dyDescent="0.25">
      <c r="A4266" s="286">
        <v>43278</v>
      </c>
      <c r="B4266" s="1">
        <f t="shared" si="963"/>
        <v>3</v>
      </c>
      <c r="C4266" s="285">
        <v>16</v>
      </c>
      <c r="D4266" t="s">
        <v>716</v>
      </c>
      <c r="E4266" t="s">
        <v>704</v>
      </c>
      <c r="F4266" s="16">
        <v>79</v>
      </c>
      <c r="G4266" t="str">
        <f t="shared" si="957"/>
        <v>Cooling</v>
      </c>
      <c r="H4266" s="283">
        <f>IF(G4266="heating",F4266*Assumptions!M$4+Assumptions!M$7,0)</f>
        <v>0</v>
      </c>
      <c r="I4266" s="15">
        <f t="shared" si="958"/>
        <v>0.88344815438260227</v>
      </c>
      <c r="J4266" s="15">
        <f t="shared" si="959"/>
        <v>1.0263036171733995</v>
      </c>
      <c r="K4266" s="283">
        <f t="shared" si="964"/>
        <v>0</v>
      </c>
      <c r="L4266" s="283" t="e">
        <f t="shared" si="965"/>
        <v>#N/A</v>
      </c>
      <c r="M4266" s="283">
        <f t="shared" si="966"/>
        <v>0</v>
      </c>
      <c r="N4266" s="283" t="e">
        <f t="shared" si="967"/>
        <v>#N/A</v>
      </c>
      <c r="O4266" s="283">
        <f t="shared" si="968"/>
        <v>0</v>
      </c>
      <c r="P4266" s="21">
        <f t="shared" si="960"/>
        <v>8.6517748164594233E-2</v>
      </c>
      <c r="Q4266" s="21">
        <f t="shared" si="961"/>
        <v>1.1649354943302594</v>
      </c>
      <c r="R4266">
        <f t="shared" si="962"/>
        <v>0.9421089825381942</v>
      </c>
      <c r="S4266" s="296">
        <f t="shared" si="969"/>
        <v>9.4952899262328416E-2</v>
      </c>
      <c r="T4266" s="283">
        <f t="shared" si="970"/>
        <v>9.4952899262328416E-2</v>
      </c>
    </row>
    <row r="4267" spans="1:20" x14ac:dyDescent="0.25">
      <c r="A4267" s="286">
        <v>43278</v>
      </c>
      <c r="B4267" s="1">
        <f t="shared" si="963"/>
        <v>3</v>
      </c>
      <c r="C4267" s="285">
        <v>17</v>
      </c>
      <c r="D4267" t="s">
        <v>716</v>
      </c>
      <c r="F4267" s="16">
        <v>75</v>
      </c>
      <c r="G4267" t="str">
        <f t="shared" si="957"/>
        <v>Cooling</v>
      </c>
      <c r="H4267" s="283">
        <f>IF(G4267="heating",F4267*Assumptions!M$4+Assumptions!M$7,0)</f>
        <v>0</v>
      </c>
      <c r="I4267" s="15">
        <f t="shared" si="958"/>
        <v>0.94025748850374469</v>
      </c>
      <c r="J4267" s="15">
        <f t="shared" si="959"/>
        <v>1.0263036171733995</v>
      </c>
      <c r="K4267" s="283">
        <f t="shared" si="964"/>
        <v>0</v>
      </c>
      <c r="L4267" s="283" t="e">
        <f t="shared" si="965"/>
        <v>#N/A</v>
      </c>
      <c r="M4267" s="283">
        <f t="shared" si="966"/>
        <v>0</v>
      </c>
      <c r="N4267" s="283" t="e">
        <f t="shared" si="967"/>
        <v>#N/A</v>
      </c>
      <c r="O4267" s="283">
        <f t="shared" si="968"/>
        <v>0</v>
      </c>
      <c r="P4267" s="21">
        <f t="shared" si="960"/>
        <v>5.9880624941505811E-2</v>
      </c>
      <c r="Q4267" s="21">
        <f t="shared" si="961"/>
        <v>1.3521540118753073</v>
      </c>
      <c r="R4267">
        <f t="shared" si="962"/>
        <v>0.9421089825381942</v>
      </c>
      <c r="S4267" s="296">
        <f t="shared" si="969"/>
        <v>7.6280517347184315E-2</v>
      </c>
      <c r="T4267" s="283">
        <f t="shared" si="970"/>
        <v>7.6280517347184315E-2</v>
      </c>
    </row>
    <row r="4268" spans="1:20" x14ac:dyDescent="0.25">
      <c r="A4268" s="286">
        <v>43278</v>
      </c>
      <c r="B4268" s="1">
        <f t="shared" si="963"/>
        <v>3</v>
      </c>
      <c r="C4268" s="285">
        <v>18</v>
      </c>
      <c r="D4268" t="s">
        <v>716</v>
      </c>
      <c r="F4268" s="16">
        <v>72</v>
      </c>
      <c r="G4268" t="str">
        <f t="shared" si="957"/>
        <v>Cooling</v>
      </c>
      <c r="H4268" s="283">
        <f>IF(G4268="heating",F4268*Assumptions!M$4+Assumptions!M$7,0)</f>
        <v>0</v>
      </c>
      <c r="I4268" s="15">
        <f t="shared" si="958"/>
        <v>0.98182363790757687</v>
      </c>
      <c r="J4268" s="15">
        <f t="shared" si="959"/>
        <v>1.0263036171733995</v>
      </c>
      <c r="K4268" s="283">
        <f t="shared" si="964"/>
        <v>0</v>
      </c>
      <c r="L4268" s="283" t="e">
        <f t="shared" si="965"/>
        <v>#N/A</v>
      </c>
      <c r="M4268" s="283">
        <f t="shared" si="966"/>
        <v>0</v>
      </c>
      <c r="N4268" s="283" t="e">
        <f t="shared" si="967"/>
        <v>#N/A</v>
      </c>
      <c r="O4268" s="283">
        <f t="shared" si="968"/>
        <v>0</v>
      </c>
      <c r="P4268" s="21">
        <f t="shared" si="960"/>
        <v>4.6445607559525648E-2</v>
      </c>
      <c r="Q4268" s="21">
        <f t="shared" si="961"/>
        <v>1.5598916921549892</v>
      </c>
      <c r="R4268">
        <f t="shared" si="962"/>
        <v>0.9421089825381942</v>
      </c>
      <c r="S4268" s="296">
        <f t="shared" si="969"/>
        <v>6.8255906359465074E-2</v>
      </c>
      <c r="T4268" s="283">
        <f t="shared" si="970"/>
        <v>6.8255906359465074E-2</v>
      </c>
    </row>
    <row r="4269" spans="1:20" x14ac:dyDescent="0.25">
      <c r="A4269" s="286">
        <v>43278</v>
      </c>
      <c r="B4269" s="1">
        <f t="shared" si="963"/>
        <v>3</v>
      </c>
      <c r="C4269" s="285">
        <v>19</v>
      </c>
      <c r="D4269" t="s">
        <v>716</v>
      </c>
      <c r="F4269" s="16">
        <v>72</v>
      </c>
      <c r="G4269" t="str">
        <f t="shared" si="957"/>
        <v>Cooling</v>
      </c>
      <c r="H4269" s="283">
        <f>IF(G4269="heating",F4269*Assumptions!M$4+Assumptions!M$7,0)</f>
        <v>0</v>
      </c>
      <c r="I4269" s="15">
        <f t="shared" si="958"/>
        <v>0.98418842963438757</v>
      </c>
      <c r="J4269" s="15">
        <f t="shared" si="959"/>
        <v>1.0263036171733995</v>
      </c>
      <c r="K4269" s="283">
        <f t="shared" si="964"/>
        <v>0</v>
      </c>
      <c r="L4269" s="283" t="e">
        <f t="shared" si="965"/>
        <v>#N/A</v>
      </c>
      <c r="M4269" s="283">
        <f t="shared" si="966"/>
        <v>0</v>
      </c>
      <c r="N4269" s="283" t="e">
        <f t="shared" si="967"/>
        <v>#N/A</v>
      </c>
      <c r="O4269" s="283">
        <f t="shared" si="968"/>
        <v>0</v>
      </c>
      <c r="P4269" s="21">
        <f t="shared" si="960"/>
        <v>4.6445607559525648E-2</v>
      </c>
      <c r="Q4269" s="21">
        <f t="shared" si="961"/>
        <v>1.6764212681468484</v>
      </c>
      <c r="R4269">
        <f t="shared" si="962"/>
        <v>0.9421089825381942</v>
      </c>
      <c r="S4269" s="296">
        <f t="shared" si="969"/>
        <v>7.3354870516406198E-2</v>
      </c>
      <c r="T4269" s="283">
        <f t="shared" si="970"/>
        <v>7.3354870516406198E-2</v>
      </c>
    </row>
    <row r="4270" spans="1:20" x14ac:dyDescent="0.25">
      <c r="A4270" s="286">
        <v>43278</v>
      </c>
      <c r="B4270" s="1">
        <f t="shared" si="963"/>
        <v>3</v>
      </c>
      <c r="C4270" s="285">
        <v>20</v>
      </c>
      <c r="D4270" t="s">
        <v>716</v>
      </c>
      <c r="F4270" s="16">
        <v>70</v>
      </c>
      <c r="G4270" t="str">
        <f t="shared" si="957"/>
        <v>Cooling</v>
      </c>
      <c r="H4270" s="283">
        <f>IF(G4270="heating",F4270*Assumptions!M$4+Assumptions!M$7,0)</f>
        <v>0</v>
      </c>
      <c r="I4270" s="15">
        <f t="shared" si="958"/>
        <v>0.97071962311712034</v>
      </c>
      <c r="J4270" s="15">
        <f t="shared" si="959"/>
        <v>1.0263036171733995</v>
      </c>
      <c r="K4270" s="283">
        <f t="shared" si="964"/>
        <v>0</v>
      </c>
      <c r="L4270" s="283">
        <f t="shared" si="965"/>
        <v>4.3818232651749627</v>
      </c>
      <c r="M4270" s="283">
        <f t="shared" si="966"/>
        <v>0</v>
      </c>
      <c r="N4270" s="283">
        <f t="shared" si="967"/>
        <v>4.3585758300027857</v>
      </c>
      <c r="O4270" s="283">
        <f t="shared" si="968"/>
        <v>0</v>
      </c>
      <c r="P4270" s="21">
        <f t="shared" si="960"/>
        <v>4.0604560274080326E-2</v>
      </c>
      <c r="Q4270" s="21">
        <f t="shared" si="961"/>
        <v>1.52436960139122</v>
      </c>
      <c r="R4270">
        <f t="shared" si="962"/>
        <v>0.9421089825381942</v>
      </c>
      <c r="S4270" s="296">
        <f t="shared" si="969"/>
        <v>5.8313114254935024E-2</v>
      </c>
      <c r="T4270" s="283">
        <f t="shared" si="970"/>
        <v>5.8313114254935024E-2</v>
      </c>
    </row>
    <row r="4271" spans="1:20" x14ac:dyDescent="0.25">
      <c r="A4271" s="286">
        <v>43278</v>
      </c>
      <c r="B4271" s="1">
        <f t="shared" si="963"/>
        <v>3</v>
      </c>
      <c r="C4271" s="285">
        <v>21</v>
      </c>
      <c r="D4271" t="s">
        <v>716</v>
      </c>
      <c r="F4271" s="16">
        <v>70</v>
      </c>
      <c r="G4271" t="str">
        <f t="shared" si="957"/>
        <v>Cooling</v>
      </c>
      <c r="H4271" s="283">
        <f>IF(G4271="heating",F4271*Assumptions!M$4+Assumptions!M$7,0)</f>
        <v>0</v>
      </c>
      <c r="I4271" s="15">
        <f t="shared" si="958"/>
        <v>0.95751150862929935</v>
      </c>
      <c r="J4271" s="15">
        <f t="shared" si="959"/>
        <v>1.0263036171733995</v>
      </c>
      <c r="K4271" s="283">
        <f t="shared" si="964"/>
        <v>0</v>
      </c>
      <c r="L4271" s="283">
        <f t="shared" si="965"/>
        <v>4.3818232651749627</v>
      </c>
      <c r="M4271" s="283">
        <f t="shared" si="966"/>
        <v>0</v>
      </c>
      <c r="N4271" s="283">
        <f t="shared" si="967"/>
        <v>4.3585758300027857</v>
      </c>
      <c r="O4271" s="283">
        <f t="shared" si="968"/>
        <v>0</v>
      </c>
      <c r="P4271" s="21">
        <f t="shared" si="960"/>
        <v>4.0604560274080326E-2</v>
      </c>
      <c r="Q4271" s="21">
        <f t="shared" si="961"/>
        <v>1.4448604713749031</v>
      </c>
      <c r="R4271">
        <f t="shared" si="962"/>
        <v>0.9421089825381942</v>
      </c>
      <c r="S4271" s="296">
        <f t="shared" si="969"/>
        <v>5.5271578279197556E-2</v>
      </c>
      <c r="T4271" s="283">
        <f t="shared" si="970"/>
        <v>5.5271578279197556E-2</v>
      </c>
    </row>
    <row r="4272" spans="1:20" x14ac:dyDescent="0.25">
      <c r="A4272" s="286">
        <v>43278</v>
      </c>
      <c r="B4272" s="1">
        <f t="shared" si="963"/>
        <v>3</v>
      </c>
      <c r="C4272" s="285">
        <v>22</v>
      </c>
      <c r="D4272" t="s">
        <v>716</v>
      </c>
      <c r="F4272" s="16">
        <v>70</v>
      </c>
      <c r="G4272" t="str">
        <f t="shared" si="957"/>
        <v>Cooling</v>
      </c>
      <c r="H4272" s="283">
        <f>IF(G4272="heating",F4272*Assumptions!M$4+Assumptions!M$7,0)</f>
        <v>0</v>
      </c>
      <c r="I4272" s="15">
        <f t="shared" si="958"/>
        <v>0.9426530227543114</v>
      </c>
      <c r="J4272" s="15">
        <f t="shared" si="959"/>
        <v>1.0263036171733995</v>
      </c>
      <c r="K4272" s="283">
        <f t="shared" si="964"/>
        <v>0</v>
      </c>
      <c r="L4272" s="283">
        <f t="shared" si="965"/>
        <v>4.3818232651749627</v>
      </c>
      <c r="M4272" s="283">
        <f t="shared" si="966"/>
        <v>0</v>
      </c>
      <c r="N4272" s="283">
        <f t="shared" si="967"/>
        <v>4.3585758300027857</v>
      </c>
      <c r="O4272" s="283">
        <f t="shared" si="968"/>
        <v>0</v>
      </c>
      <c r="P4272" s="21">
        <f t="shared" si="960"/>
        <v>4.0604560274080326E-2</v>
      </c>
      <c r="Q4272" s="21">
        <f t="shared" si="961"/>
        <v>1.2427137171080138</v>
      </c>
      <c r="R4272">
        <f t="shared" si="962"/>
        <v>0.9421089825381942</v>
      </c>
      <c r="S4272" s="296">
        <f t="shared" si="969"/>
        <v>4.7538672317893153E-2</v>
      </c>
      <c r="T4272" s="283">
        <f t="shared" si="970"/>
        <v>4.7538672317893153E-2</v>
      </c>
    </row>
    <row r="4273" spans="1:20" x14ac:dyDescent="0.25">
      <c r="A4273" s="286">
        <v>43278</v>
      </c>
      <c r="B4273" s="1">
        <f t="shared" si="963"/>
        <v>3</v>
      </c>
      <c r="C4273" s="285">
        <v>23</v>
      </c>
      <c r="D4273" t="s">
        <v>715</v>
      </c>
      <c r="F4273" s="16">
        <v>70</v>
      </c>
      <c r="G4273" t="str">
        <f t="shared" si="957"/>
        <v>Cooling</v>
      </c>
      <c r="H4273" s="283">
        <f>IF(G4273="heating",F4273*Assumptions!M$4+Assumptions!M$7,0)</f>
        <v>0</v>
      </c>
      <c r="I4273" s="15">
        <f t="shared" si="958"/>
        <v>0.94450710149963013</v>
      </c>
      <c r="J4273" s="15">
        <f t="shared" si="959"/>
        <v>1.0263036171733995</v>
      </c>
      <c r="K4273" s="283">
        <f t="shared" si="964"/>
        <v>0</v>
      </c>
      <c r="L4273" s="283">
        <f t="shared" si="965"/>
        <v>4.3818232651749627</v>
      </c>
      <c r="M4273" s="283">
        <f t="shared" si="966"/>
        <v>0</v>
      </c>
      <c r="N4273" s="283">
        <f t="shared" si="967"/>
        <v>4.3585758300027857</v>
      </c>
      <c r="O4273" s="283">
        <f t="shared" si="968"/>
        <v>0</v>
      </c>
      <c r="P4273" s="21">
        <f t="shared" si="960"/>
        <v>4.0604560274080326E-2</v>
      </c>
      <c r="Q4273" s="21">
        <f t="shared" si="961"/>
        <v>1.0297519246597011</v>
      </c>
      <c r="R4273">
        <f t="shared" si="962"/>
        <v>0.9421089825381942</v>
      </c>
      <c r="S4273" s="296">
        <f t="shared" si="969"/>
        <v>3.939204874074987E-2</v>
      </c>
      <c r="T4273" s="283">
        <f t="shared" si="970"/>
        <v>3.939204874074987E-2</v>
      </c>
    </row>
    <row r="4274" spans="1:20" x14ac:dyDescent="0.25">
      <c r="A4274" s="286">
        <v>43279</v>
      </c>
      <c r="B4274" s="1">
        <f t="shared" si="963"/>
        <v>4</v>
      </c>
      <c r="C4274" s="285">
        <v>0</v>
      </c>
      <c r="D4274" t="s">
        <v>715</v>
      </c>
      <c r="F4274" s="16">
        <v>70</v>
      </c>
      <c r="G4274" t="str">
        <f t="shared" si="957"/>
        <v>Cooling</v>
      </c>
      <c r="H4274" s="283">
        <f>IF(G4274="heating",F4274*Assumptions!M$4+Assumptions!M$7,0)</f>
        <v>0</v>
      </c>
      <c r="I4274" s="15">
        <f t="shared" si="958"/>
        <v>0.97481507806017154</v>
      </c>
      <c r="J4274" s="15">
        <f t="shared" si="959"/>
        <v>1.0020455199443592</v>
      </c>
      <c r="K4274" s="283">
        <f t="shared" si="964"/>
        <v>0</v>
      </c>
      <c r="L4274" s="283">
        <f t="shared" si="965"/>
        <v>4.3818232651749627</v>
      </c>
      <c r="M4274" s="283">
        <f t="shared" si="966"/>
        <v>0</v>
      </c>
      <c r="N4274" s="283">
        <f t="shared" si="967"/>
        <v>4.3585758300027857</v>
      </c>
      <c r="O4274" s="283">
        <f t="shared" si="968"/>
        <v>0</v>
      </c>
      <c r="P4274" s="21">
        <f t="shared" si="960"/>
        <v>4.0604560274080326E-2</v>
      </c>
      <c r="Q4274" s="21">
        <f t="shared" si="961"/>
        <v>0.90668853391740301</v>
      </c>
      <c r="R4274">
        <f t="shared" si="962"/>
        <v>1.0705685074825908</v>
      </c>
      <c r="S4274" s="296">
        <f t="shared" si="969"/>
        <v>3.9413717465836683E-2</v>
      </c>
      <c r="T4274" s="283">
        <f t="shared" si="970"/>
        <v>3.9413717465836683E-2</v>
      </c>
    </row>
    <row r="4275" spans="1:20" x14ac:dyDescent="0.25">
      <c r="A4275" s="286">
        <v>43279</v>
      </c>
      <c r="B4275" s="1">
        <f t="shared" si="963"/>
        <v>4</v>
      </c>
      <c r="C4275" s="285">
        <v>1</v>
      </c>
      <c r="D4275" t="s">
        <v>715</v>
      </c>
      <c r="F4275" s="16">
        <v>70</v>
      </c>
      <c r="G4275" t="str">
        <f t="shared" si="957"/>
        <v>Cooling</v>
      </c>
      <c r="H4275" s="283">
        <f>IF(G4275="heating",F4275*Assumptions!M$4+Assumptions!M$7,0)</f>
        <v>0</v>
      </c>
      <c r="I4275" s="15">
        <f t="shared" si="958"/>
        <v>1.012242869806885</v>
      </c>
      <c r="J4275" s="15">
        <f t="shared" si="959"/>
        <v>1.0020455199443592</v>
      </c>
      <c r="K4275" s="283">
        <f t="shared" si="964"/>
        <v>0</v>
      </c>
      <c r="L4275" s="283">
        <f t="shared" si="965"/>
        <v>4.3818232651749627</v>
      </c>
      <c r="M4275" s="283">
        <f t="shared" si="966"/>
        <v>0</v>
      </c>
      <c r="N4275" s="283">
        <f t="shared" si="967"/>
        <v>4.3585758300027857</v>
      </c>
      <c r="O4275" s="283">
        <f t="shared" si="968"/>
        <v>0</v>
      </c>
      <c r="P4275" s="21">
        <f t="shared" si="960"/>
        <v>4.0604560274080326E-2</v>
      </c>
      <c r="Q4275" s="21">
        <f t="shared" si="961"/>
        <v>0.81803459285312596</v>
      </c>
      <c r="R4275">
        <f t="shared" si="962"/>
        <v>1.0705685074825908</v>
      </c>
      <c r="S4275" s="296">
        <f t="shared" si="969"/>
        <v>3.5559933884562606E-2</v>
      </c>
      <c r="T4275" s="283">
        <f t="shared" si="970"/>
        <v>3.5559933884562606E-2</v>
      </c>
    </row>
    <row r="4276" spans="1:20" x14ac:dyDescent="0.25">
      <c r="A4276" s="286">
        <v>43279</v>
      </c>
      <c r="B4276" s="1">
        <f t="shared" si="963"/>
        <v>4</v>
      </c>
      <c r="C4276" s="285">
        <v>2</v>
      </c>
      <c r="D4276" t="s">
        <v>715</v>
      </c>
      <c r="F4276" s="16">
        <v>70</v>
      </c>
      <c r="G4276" t="str">
        <f t="shared" si="957"/>
        <v>Cooling</v>
      </c>
      <c r="H4276" s="283">
        <f>IF(G4276="heating",F4276*Assumptions!M$4+Assumptions!M$7,0)</f>
        <v>0</v>
      </c>
      <c r="I4276" s="15">
        <f t="shared" si="958"/>
        <v>1.0509704703585963</v>
      </c>
      <c r="J4276" s="15">
        <f t="shared" si="959"/>
        <v>1.0020455199443592</v>
      </c>
      <c r="K4276" s="283">
        <f t="shared" si="964"/>
        <v>0</v>
      </c>
      <c r="L4276" s="283">
        <f t="shared" si="965"/>
        <v>4.3818232651749627</v>
      </c>
      <c r="M4276" s="283">
        <f t="shared" si="966"/>
        <v>0</v>
      </c>
      <c r="N4276" s="283">
        <f t="shared" si="967"/>
        <v>4.3585758300027857</v>
      </c>
      <c r="O4276" s="283">
        <f t="shared" si="968"/>
        <v>0</v>
      </c>
      <c r="P4276" s="21">
        <f t="shared" si="960"/>
        <v>4.0604560274080326E-2</v>
      </c>
      <c r="Q4276" s="21">
        <f t="shared" si="961"/>
        <v>0.74507607494346417</v>
      </c>
      <c r="R4276">
        <f t="shared" si="962"/>
        <v>1.0705685074825908</v>
      </c>
      <c r="S4276" s="296">
        <f t="shared" si="969"/>
        <v>3.2388429774773617E-2</v>
      </c>
      <c r="T4276" s="283">
        <f t="shared" si="970"/>
        <v>3.2388429774773617E-2</v>
      </c>
    </row>
    <row r="4277" spans="1:20" x14ac:dyDescent="0.25">
      <c r="A4277" s="286">
        <v>43279</v>
      </c>
      <c r="B4277" s="1">
        <f t="shared" si="963"/>
        <v>4</v>
      </c>
      <c r="C4277" s="285">
        <v>3</v>
      </c>
      <c r="D4277" t="s">
        <v>715</v>
      </c>
      <c r="F4277" s="16">
        <v>68</v>
      </c>
      <c r="G4277" t="str">
        <f t="shared" si="957"/>
        <v>Cooling</v>
      </c>
      <c r="H4277" s="283">
        <f>IF(G4277="heating",F4277*Assumptions!M$4+Assumptions!M$7,0)</f>
        <v>0</v>
      </c>
      <c r="I4277" s="15">
        <f t="shared" si="958"/>
        <v>1.0924036124451033</v>
      </c>
      <c r="J4277" s="15">
        <f t="shared" si="959"/>
        <v>1.0020455199443592</v>
      </c>
      <c r="K4277" s="283">
        <f t="shared" si="964"/>
        <v>0</v>
      </c>
      <c r="L4277" s="283">
        <f t="shared" si="965"/>
        <v>4.3818232651749627</v>
      </c>
      <c r="M4277" s="283">
        <f t="shared" si="966"/>
        <v>0</v>
      </c>
      <c r="N4277" s="283">
        <f t="shared" si="967"/>
        <v>4.3585758300027857</v>
      </c>
      <c r="O4277" s="283">
        <f t="shared" si="968"/>
        <v>0</v>
      </c>
      <c r="P4277" s="21">
        <f t="shared" si="960"/>
        <v>3.7256017764001337E-2</v>
      </c>
      <c r="Q4277" s="21">
        <f t="shared" si="961"/>
        <v>0.69158980876382303</v>
      </c>
      <c r="R4277">
        <f t="shared" si="962"/>
        <v>1.0705685074825908</v>
      </c>
      <c r="S4277" s="296">
        <f t="shared" si="969"/>
        <v>2.7584142051583441E-2</v>
      </c>
      <c r="T4277" s="283">
        <f t="shared" si="970"/>
        <v>2.7584142051583441E-2</v>
      </c>
    </row>
    <row r="4278" spans="1:20" x14ac:dyDescent="0.25">
      <c r="A4278" s="286">
        <v>43279</v>
      </c>
      <c r="B4278" s="1">
        <f t="shared" si="963"/>
        <v>4</v>
      </c>
      <c r="C4278" s="285">
        <v>4</v>
      </c>
      <c r="D4278" t="s">
        <v>715</v>
      </c>
      <c r="F4278" s="16">
        <v>70</v>
      </c>
      <c r="G4278" t="str">
        <f t="shared" si="957"/>
        <v>Cooling</v>
      </c>
      <c r="H4278" s="283">
        <f>IF(G4278="heating",F4278*Assumptions!M$4+Assumptions!M$7,0)</f>
        <v>0</v>
      </c>
      <c r="I4278" s="15">
        <f t="shared" si="958"/>
        <v>1.1348296917927807</v>
      </c>
      <c r="J4278" s="15">
        <f t="shared" si="959"/>
        <v>1.0020455199443592</v>
      </c>
      <c r="K4278" s="283">
        <f t="shared" si="964"/>
        <v>0</v>
      </c>
      <c r="L4278" s="283">
        <f t="shared" si="965"/>
        <v>4.3818232651749627</v>
      </c>
      <c r="M4278" s="283">
        <f t="shared" si="966"/>
        <v>0</v>
      </c>
      <c r="N4278" s="283">
        <f t="shared" si="967"/>
        <v>4.3585758300027857</v>
      </c>
      <c r="O4278" s="283">
        <f t="shared" si="968"/>
        <v>0</v>
      </c>
      <c r="P4278" s="21">
        <f t="shared" si="960"/>
        <v>4.0604560274080326E-2</v>
      </c>
      <c r="Q4278" s="21">
        <f t="shared" si="961"/>
        <v>0.6473875548762833</v>
      </c>
      <c r="R4278">
        <f t="shared" si="962"/>
        <v>1.0705685074825908</v>
      </c>
      <c r="S4278" s="296">
        <f t="shared" si="969"/>
        <v>2.8141913374099325E-2</v>
      </c>
      <c r="T4278" s="283">
        <f t="shared" si="970"/>
        <v>2.8141913374099325E-2</v>
      </c>
    </row>
    <row r="4279" spans="1:20" x14ac:dyDescent="0.25">
      <c r="A4279" s="286">
        <v>43279</v>
      </c>
      <c r="B4279" s="1">
        <f t="shared" si="963"/>
        <v>4</v>
      </c>
      <c r="C4279" s="285">
        <v>5</v>
      </c>
      <c r="D4279" t="s">
        <v>715</v>
      </c>
      <c r="F4279" s="16">
        <v>70</v>
      </c>
      <c r="G4279" t="str">
        <f t="shared" si="957"/>
        <v>Cooling</v>
      </c>
      <c r="H4279" s="283">
        <f>IF(G4279="heating",F4279*Assumptions!M$4+Assumptions!M$7,0)</f>
        <v>0</v>
      </c>
      <c r="I4279" s="15">
        <f t="shared" si="958"/>
        <v>1.1635558681477385</v>
      </c>
      <c r="J4279" s="15">
        <f t="shared" si="959"/>
        <v>1.0020455199443592</v>
      </c>
      <c r="K4279" s="283">
        <f t="shared" si="964"/>
        <v>0</v>
      </c>
      <c r="L4279" s="283">
        <f t="shared" si="965"/>
        <v>4.3818232651749627</v>
      </c>
      <c r="M4279" s="283">
        <f t="shared" si="966"/>
        <v>0</v>
      </c>
      <c r="N4279" s="283">
        <f t="shared" si="967"/>
        <v>4.3585758300027857</v>
      </c>
      <c r="O4279" s="283">
        <f t="shared" si="968"/>
        <v>0</v>
      </c>
      <c r="P4279" s="21">
        <f t="shared" si="960"/>
        <v>4.0604560274080326E-2</v>
      </c>
      <c r="Q4279" s="21">
        <f t="shared" si="961"/>
        <v>0.72139578924615555</v>
      </c>
      <c r="R4279">
        <f t="shared" si="962"/>
        <v>1.0705685074825908</v>
      </c>
      <c r="S4279" s="296">
        <f t="shared" si="969"/>
        <v>3.1359048620088099E-2</v>
      </c>
      <c r="T4279" s="283">
        <f t="shared" si="970"/>
        <v>3.1359048620088099E-2</v>
      </c>
    </row>
    <row r="4280" spans="1:20" x14ac:dyDescent="0.25">
      <c r="A4280" s="286">
        <v>43279</v>
      </c>
      <c r="B4280" s="1">
        <f t="shared" si="963"/>
        <v>4</v>
      </c>
      <c r="C4280" s="285">
        <v>6</v>
      </c>
      <c r="D4280" t="s">
        <v>715</v>
      </c>
      <c r="F4280" s="16">
        <v>72</v>
      </c>
      <c r="G4280" t="str">
        <f t="shared" si="957"/>
        <v>Cooling</v>
      </c>
      <c r="H4280" s="283">
        <f>IF(G4280="heating",F4280*Assumptions!M$4+Assumptions!M$7,0)</f>
        <v>0</v>
      </c>
      <c r="I4280" s="15">
        <f t="shared" si="958"/>
        <v>1.2083911162615524</v>
      </c>
      <c r="J4280" s="15">
        <f t="shared" si="959"/>
        <v>1.0020455199443592</v>
      </c>
      <c r="K4280" s="283">
        <f t="shared" si="964"/>
        <v>0</v>
      </c>
      <c r="L4280" s="283" t="e">
        <f t="shared" si="965"/>
        <v>#N/A</v>
      </c>
      <c r="M4280" s="283">
        <f t="shared" si="966"/>
        <v>0</v>
      </c>
      <c r="N4280" s="283" t="e">
        <f t="shared" si="967"/>
        <v>#N/A</v>
      </c>
      <c r="O4280" s="283">
        <f t="shared" si="968"/>
        <v>0</v>
      </c>
      <c r="P4280" s="21">
        <f t="shared" si="960"/>
        <v>4.6445607559525648E-2</v>
      </c>
      <c r="Q4280" s="21">
        <f t="shared" si="961"/>
        <v>0.87787080972652631</v>
      </c>
      <c r="R4280">
        <f t="shared" si="962"/>
        <v>1.0705685074825908</v>
      </c>
      <c r="S4280" s="296">
        <f t="shared" si="969"/>
        <v>4.3650550028478972E-2</v>
      </c>
      <c r="T4280" s="283">
        <f t="shared" si="970"/>
        <v>4.3650550028478972E-2</v>
      </c>
    </row>
    <row r="4281" spans="1:20" x14ac:dyDescent="0.25">
      <c r="A4281" s="286">
        <v>43279</v>
      </c>
      <c r="B4281" s="1">
        <f t="shared" si="963"/>
        <v>4</v>
      </c>
      <c r="C4281" s="285">
        <v>7</v>
      </c>
      <c r="D4281" t="s">
        <v>716</v>
      </c>
      <c r="F4281" s="16">
        <v>75</v>
      </c>
      <c r="G4281" t="str">
        <f t="shared" si="957"/>
        <v>Cooling</v>
      </c>
      <c r="H4281" s="283">
        <f>IF(G4281="heating",F4281*Assumptions!M$4+Assumptions!M$7,0)</f>
        <v>0</v>
      </c>
      <c r="I4281" s="15">
        <f t="shared" si="958"/>
        <v>1.1637425769249583</v>
      </c>
      <c r="J4281" s="15">
        <f t="shared" si="959"/>
        <v>1.0020455199443592</v>
      </c>
      <c r="K4281" s="283">
        <f t="shared" si="964"/>
        <v>0</v>
      </c>
      <c r="L4281" s="283" t="e">
        <f t="shared" si="965"/>
        <v>#N/A</v>
      </c>
      <c r="M4281" s="283">
        <f t="shared" si="966"/>
        <v>0</v>
      </c>
      <c r="N4281" s="283" t="e">
        <f t="shared" si="967"/>
        <v>#N/A</v>
      </c>
      <c r="O4281" s="283">
        <f t="shared" si="968"/>
        <v>0</v>
      </c>
      <c r="P4281" s="21">
        <f t="shared" si="960"/>
        <v>5.9880624941505811E-2</v>
      </c>
      <c r="Q4281" s="21">
        <f t="shared" si="961"/>
        <v>0.97331382064367777</v>
      </c>
      <c r="R4281">
        <f t="shared" si="962"/>
        <v>1.0705685074825908</v>
      </c>
      <c r="S4281" s="296">
        <f t="shared" si="969"/>
        <v>6.2395558750309152E-2</v>
      </c>
      <c r="T4281" s="283">
        <f t="shared" si="970"/>
        <v>6.2395558750309152E-2</v>
      </c>
    </row>
    <row r="4282" spans="1:20" x14ac:dyDescent="0.25">
      <c r="A4282" s="286">
        <v>43279</v>
      </c>
      <c r="B4282" s="1">
        <f t="shared" si="963"/>
        <v>4</v>
      </c>
      <c r="C4282" s="285">
        <v>8</v>
      </c>
      <c r="D4282" t="s">
        <v>716</v>
      </c>
      <c r="F4282" s="16">
        <v>75</v>
      </c>
      <c r="G4282" t="str">
        <f t="shared" si="957"/>
        <v>Cooling</v>
      </c>
      <c r="H4282" s="283">
        <f>IF(G4282="heating",F4282*Assumptions!M$4+Assumptions!M$7,0)</f>
        <v>0</v>
      </c>
      <c r="I4282" s="15">
        <f t="shared" si="958"/>
        <v>1.094193721037565</v>
      </c>
      <c r="J4282" s="15">
        <f t="shared" si="959"/>
        <v>1.0020455199443592</v>
      </c>
      <c r="K4282" s="283">
        <f t="shared" si="964"/>
        <v>0</v>
      </c>
      <c r="L4282" s="283" t="e">
        <f t="shared" si="965"/>
        <v>#N/A</v>
      </c>
      <c r="M4282" s="283">
        <f t="shared" si="966"/>
        <v>0</v>
      </c>
      <c r="N4282" s="283" t="e">
        <f t="shared" si="967"/>
        <v>#N/A</v>
      </c>
      <c r="O4282" s="283">
        <f t="shared" si="968"/>
        <v>0</v>
      </c>
      <c r="P4282" s="21">
        <f t="shared" si="960"/>
        <v>5.9880624941505811E-2</v>
      </c>
      <c r="Q4282" s="21">
        <f t="shared" si="961"/>
        <v>0.94940007506179924</v>
      </c>
      <c r="R4282">
        <f t="shared" si="962"/>
        <v>1.0705685074825908</v>
      </c>
      <c r="S4282" s="296">
        <f t="shared" si="969"/>
        <v>6.0862536732387659E-2</v>
      </c>
      <c r="T4282" s="283">
        <f t="shared" si="970"/>
        <v>6.0862536732387659E-2</v>
      </c>
    </row>
    <row r="4283" spans="1:20" x14ac:dyDescent="0.25">
      <c r="A4283" s="286">
        <v>43279</v>
      </c>
      <c r="B4283" s="1">
        <f t="shared" si="963"/>
        <v>4</v>
      </c>
      <c r="C4283" s="285">
        <v>9</v>
      </c>
      <c r="D4283" t="s">
        <v>716</v>
      </c>
      <c r="F4283" s="16">
        <v>75</v>
      </c>
      <c r="G4283" t="str">
        <f t="shared" si="957"/>
        <v>Cooling</v>
      </c>
      <c r="H4283" s="283">
        <f>IF(G4283="heating",F4283*Assumptions!M$4+Assumptions!M$7,0)</f>
        <v>0</v>
      </c>
      <c r="I4283" s="15">
        <f t="shared" si="958"/>
        <v>1.0343009000871222</v>
      </c>
      <c r="J4283" s="15">
        <f t="shared" si="959"/>
        <v>1.0020455199443592</v>
      </c>
      <c r="K4283" s="283">
        <f t="shared" si="964"/>
        <v>0</v>
      </c>
      <c r="L4283" s="283" t="e">
        <f t="shared" si="965"/>
        <v>#N/A</v>
      </c>
      <c r="M4283" s="283">
        <f t="shared" si="966"/>
        <v>0</v>
      </c>
      <c r="N4283" s="283" t="e">
        <f t="shared" si="967"/>
        <v>#N/A</v>
      </c>
      <c r="O4283" s="283">
        <f t="shared" si="968"/>
        <v>0</v>
      </c>
      <c r="P4283" s="21">
        <f t="shared" si="960"/>
        <v>5.9880624941505811E-2</v>
      </c>
      <c r="Q4283" s="21">
        <f t="shared" si="961"/>
        <v>0.8408485371888097</v>
      </c>
      <c r="R4283">
        <f t="shared" si="962"/>
        <v>1.0705685074825908</v>
      </c>
      <c r="S4283" s="296">
        <f t="shared" si="969"/>
        <v>5.3903698056582891E-2</v>
      </c>
      <c r="T4283" s="283">
        <f t="shared" si="970"/>
        <v>5.3903698056582891E-2</v>
      </c>
    </row>
    <row r="4284" spans="1:20" x14ac:dyDescent="0.25">
      <c r="A4284" s="286">
        <v>43279</v>
      </c>
      <c r="B4284" s="1">
        <f t="shared" si="963"/>
        <v>4</v>
      </c>
      <c r="C4284" s="285">
        <v>10</v>
      </c>
      <c r="D4284" t="s">
        <v>716</v>
      </c>
      <c r="F4284" s="16">
        <v>79</v>
      </c>
      <c r="G4284" t="str">
        <f t="shared" si="957"/>
        <v>Cooling</v>
      </c>
      <c r="H4284" s="283">
        <f>IF(G4284="heating",F4284*Assumptions!M$4+Assumptions!M$7,0)</f>
        <v>0</v>
      </c>
      <c r="I4284" s="15">
        <f t="shared" si="958"/>
        <v>0.98112329028689171</v>
      </c>
      <c r="J4284" s="15">
        <f t="shared" si="959"/>
        <v>1.0020455199443592</v>
      </c>
      <c r="K4284" s="283">
        <f t="shared" si="964"/>
        <v>0</v>
      </c>
      <c r="L4284" s="283" t="e">
        <f t="shared" si="965"/>
        <v>#N/A</v>
      </c>
      <c r="M4284" s="283">
        <f t="shared" si="966"/>
        <v>0</v>
      </c>
      <c r="N4284" s="283" t="e">
        <f t="shared" si="967"/>
        <v>#N/A</v>
      </c>
      <c r="O4284" s="283">
        <f t="shared" si="968"/>
        <v>0</v>
      </c>
      <c r="P4284" s="21">
        <f t="shared" si="960"/>
        <v>8.6517748164594233E-2</v>
      </c>
      <c r="Q4284" s="21">
        <f t="shared" si="961"/>
        <v>0.74504051125983206</v>
      </c>
      <c r="R4284">
        <f t="shared" si="962"/>
        <v>1.0705685074825908</v>
      </c>
      <c r="S4284" s="296">
        <f t="shared" si="969"/>
        <v>6.9008018791447218E-2</v>
      </c>
      <c r="T4284" s="283">
        <f t="shared" si="970"/>
        <v>6.9008018791447218E-2</v>
      </c>
    </row>
    <row r="4285" spans="1:20" x14ac:dyDescent="0.25">
      <c r="A4285" s="286">
        <v>43279</v>
      </c>
      <c r="B4285" s="1">
        <f t="shared" si="963"/>
        <v>4</v>
      </c>
      <c r="C4285" s="285">
        <v>11</v>
      </c>
      <c r="D4285" t="s">
        <v>716</v>
      </c>
      <c r="F4285" s="16">
        <v>81</v>
      </c>
      <c r="G4285" t="str">
        <f t="shared" si="957"/>
        <v>Cooling</v>
      </c>
      <c r="H4285" s="283">
        <f>IF(G4285="heating",F4285*Assumptions!M$4+Assumptions!M$7,0)</f>
        <v>0</v>
      </c>
      <c r="I4285" s="15">
        <f t="shared" si="958"/>
        <v>0.94956163997961163</v>
      </c>
      <c r="J4285" s="15">
        <f t="shared" si="959"/>
        <v>1.0020455199443592</v>
      </c>
      <c r="K4285" s="283">
        <f t="shared" si="964"/>
        <v>0</v>
      </c>
      <c r="L4285" s="283" t="e">
        <f t="shared" si="965"/>
        <v>#N/A</v>
      </c>
      <c r="M4285" s="283">
        <f t="shared" si="966"/>
        <v>0</v>
      </c>
      <c r="N4285" s="283" t="e">
        <f t="shared" si="967"/>
        <v>#N/A</v>
      </c>
      <c r="O4285" s="283">
        <f t="shared" si="968"/>
        <v>0</v>
      </c>
      <c r="P4285" s="21">
        <f t="shared" si="960"/>
        <v>0.10357506693918861</v>
      </c>
      <c r="Q4285" s="21">
        <f t="shared" si="961"/>
        <v>0.72850690893675296</v>
      </c>
      <c r="R4285">
        <f t="shared" si="962"/>
        <v>1.0705685074825908</v>
      </c>
      <c r="S4285" s="296">
        <f t="shared" si="969"/>
        <v>8.0779909307332309E-2</v>
      </c>
      <c r="T4285" s="283">
        <f t="shared" si="970"/>
        <v>8.0779909307332309E-2</v>
      </c>
    </row>
    <row r="4286" spans="1:20" x14ac:dyDescent="0.25">
      <c r="A4286" s="286">
        <v>43279</v>
      </c>
      <c r="B4286" s="1">
        <f t="shared" si="963"/>
        <v>4</v>
      </c>
      <c r="C4286" s="285">
        <v>12</v>
      </c>
      <c r="D4286" t="s">
        <v>716</v>
      </c>
      <c r="F4286" s="16">
        <v>81</v>
      </c>
      <c r="G4286" t="str">
        <f t="shared" si="957"/>
        <v>Cooling</v>
      </c>
      <c r="H4286" s="283">
        <f>IF(G4286="heating",F4286*Assumptions!M$4+Assumptions!M$7,0)</f>
        <v>0</v>
      </c>
      <c r="I4286" s="15">
        <f t="shared" si="958"/>
        <v>0.91648403420261149</v>
      </c>
      <c r="J4286" s="15">
        <f t="shared" si="959"/>
        <v>1.0020455199443592</v>
      </c>
      <c r="K4286" s="283">
        <f t="shared" si="964"/>
        <v>0</v>
      </c>
      <c r="L4286" s="283" t="e">
        <f t="shared" si="965"/>
        <v>#N/A</v>
      </c>
      <c r="M4286" s="283">
        <f t="shared" si="966"/>
        <v>0</v>
      </c>
      <c r="N4286" s="283" t="e">
        <f t="shared" si="967"/>
        <v>#N/A</v>
      </c>
      <c r="O4286" s="283">
        <f t="shared" si="968"/>
        <v>0</v>
      </c>
      <c r="P4286" s="21">
        <f t="shared" si="960"/>
        <v>0.10357506693918861</v>
      </c>
      <c r="Q4286" s="21">
        <f t="shared" si="961"/>
        <v>0.75910815787401487</v>
      </c>
      <c r="R4286">
        <f t="shared" si="962"/>
        <v>1.0705685074825908</v>
      </c>
      <c r="S4286" s="296">
        <f t="shared" si="969"/>
        <v>8.4173104462407666E-2</v>
      </c>
      <c r="T4286" s="283">
        <f t="shared" si="970"/>
        <v>8.4173104462407666E-2</v>
      </c>
    </row>
    <row r="4287" spans="1:20" x14ac:dyDescent="0.25">
      <c r="A4287" s="286">
        <v>43279</v>
      </c>
      <c r="B4287" s="1">
        <f t="shared" si="963"/>
        <v>4</v>
      </c>
      <c r="C4287" s="285">
        <v>13</v>
      </c>
      <c r="D4287" t="s">
        <v>716</v>
      </c>
      <c r="E4287" t="s">
        <v>704</v>
      </c>
      <c r="F4287" s="16">
        <v>81</v>
      </c>
      <c r="G4287" t="str">
        <f t="shared" si="957"/>
        <v>Cooling</v>
      </c>
      <c r="H4287" s="283">
        <f>IF(G4287="heating",F4287*Assumptions!M$4+Assumptions!M$7,0)</f>
        <v>0</v>
      </c>
      <c r="I4287" s="15">
        <f t="shared" si="958"/>
        <v>0.90040206880052787</v>
      </c>
      <c r="J4287" s="15">
        <f t="shared" si="959"/>
        <v>1.0020455199443592</v>
      </c>
      <c r="K4287" s="283">
        <f t="shared" si="964"/>
        <v>0</v>
      </c>
      <c r="L4287" s="283" t="e">
        <f t="shared" si="965"/>
        <v>#N/A</v>
      </c>
      <c r="M4287" s="283">
        <f t="shared" si="966"/>
        <v>0</v>
      </c>
      <c r="N4287" s="283" t="e">
        <f t="shared" si="967"/>
        <v>#N/A</v>
      </c>
      <c r="O4287" s="283">
        <f t="shared" si="968"/>
        <v>0</v>
      </c>
      <c r="P4287" s="21">
        <f t="shared" si="960"/>
        <v>0.10357506693918861</v>
      </c>
      <c r="Q4287" s="21">
        <f t="shared" si="961"/>
        <v>0.79115902007799765</v>
      </c>
      <c r="R4287">
        <f t="shared" si="962"/>
        <v>1.0705685074825908</v>
      </c>
      <c r="S4287" s="296">
        <f t="shared" si="969"/>
        <v>8.772703883186786E-2</v>
      </c>
      <c r="T4287" s="283">
        <f t="shared" si="970"/>
        <v>8.772703883186786E-2</v>
      </c>
    </row>
    <row r="4288" spans="1:20" x14ac:dyDescent="0.25">
      <c r="A4288" s="286">
        <v>43279</v>
      </c>
      <c r="B4288" s="1">
        <f t="shared" si="963"/>
        <v>4</v>
      </c>
      <c r="C4288" s="285">
        <v>14</v>
      </c>
      <c r="D4288" t="s">
        <v>716</v>
      </c>
      <c r="E4288" t="s">
        <v>704</v>
      </c>
      <c r="F4288" s="16">
        <v>79</v>
      </c>
      <c r="G4288" t="str">
        <f t="shared" si="957"/>
        <v>Cooling</v>
      </c>
      <c r="H4288" s="283">
        <f>IF(G4288="heating",F4288*Assumptions!M$4+Assumptions!M$7,0)</f>
        <v>0</v>
      </c>
      <c r="I4288" s="15">
        <f t="shared" si="958"/>
        <v>0.86032894500746537</v>
      </c>
      <c r="J4288" s="15">
        <f t="shared" si="959"/>
        <v>1.0020455199443592</v>
      </c>
      <c r="K4288" s="283">
        <f t="shared" si="964"/>
        <v>0</v>
      </c>
      <c r="L4288" s="283" t="e">
        <f t="shared" si="965"/>
        <v>#N/A</v>
      </c>
      <c r="M4288" s="283">
        <f t="shared" si="966"/>
        <v>0</v>
      </c>
      <c r="N4288" s="283" t="e">
        <f t="shared" si="967"/>
        <v>#N/A</v>
      </c>
      <c r="O4288" s="283">
        <f t="shared" si="968"/>
        <v>0</v>
      </c>
      <c r="P4288" s="21">
        <f t="shared" si="960"/>
        <v>8.6517748164594233E-2</v>
      </c>
      <c r="Q4288" s="21">
        <f t="shared" si="961"/>
        <v>0.84355555031342389</v>
      </c>
      <c r="R4288">
        <f t="shared" si="962"/>
        <v>1.0705685074825908</v>
      </c>
      <c r="S4288" s="296">
        <f t="shared" si="969"/>
        <v>7.8132794643910236E-2</v>
      </c>
      <c r="T4288" s="283">
        <f t="shared" si="970"/>
        <v>7.8132794643910236E-2</v>
      </c>
    </row>
    <row r="4289" spans="1:20" x14ac:dyDescent="0.25">
      <c r="A4289" s="286">
        <v>43279</v>
      </c>
      <c r="B4289" s="1">
        <f t="shared" si="963"/>
        <v>4</v>
      </c>
      <c r="C4289" s="285">
        <v>15</v>
      </c>
      <c r="D4289" t="s">
        <v>716</v>
      </c>
      <c r="E4289" t="s">
        <v>704</v>
      </c>
      <c r="F4289" s="16">
        <v>79</v>
      </c>
      <c r="G4289" t="str">
        <f t="shared" si="957"/>
        <v>Cooling</v>
      </c>
      <c r="H4289" s="283">
        <f>IF(G4289="heating",F4289*Assumptions!M$4+Assumptions!M$7,0)</f>
        <v>0</v>
      </c>
      <c r="I4289" s="15">
        <f t="shared" si="958"/>
        <v>0.85754515037175039</v>
      </c>
      <c r="J4289" s="15">
        <f t="shared" si="959"/>
        <v>1.0020455199443592</v>
      </c>
      <c r="K4289" s="283">
        <f t="shared" si="964"/>
        <v>0</v>
      </c>
      <c r="L4289" s="283" t="e">
        <f t="shared" si="965"/>
        <v>#N/A</v>
      </c>
      <c r="M4289" s="283">
        <f t="shared" si="966"/>
        <v>0</v>
      </c>
      <c r="N4289" s="283" t="e">
        <f t="shared" si="967"/>
        <v>#N/A</v>
      </c>
      <c r="O4289" s="283">
        <f t="shared" si="968"/>
        <v>0</v>
      </c>
      <c r="P4289" s="21">
        <f t="shared" si="960"/>
        <v>8.6517748164594233E-2</v>
      </c>
      <c r="Q4289" s="21">
        <f t="shared" si="961"/>
        <v>0.96592607327566882</v>
      </c>
      <c r="R4289">
        <f t="shared" si="962"/>
        <v>1.0705685074825908</v>
      </c>
      <c r="S4289" s="296">
        <f t="shared" si="969"/>
        <v>8.9467141193493763E-2</v>
      </c>
      <c r="T4289" s="283">
        <f t="shared" si="970"/>
        <v>8.9467141193493763E-2</v>
      </c>
    </row>
    <row r="4290" spans="1:20" x14ac:dyDescent="0.25">
      <c r="A4290" s="286">
        <v>43279</v>
      </c>
      <c r="B4290" s="1">
        <f t="shared" si="963"/>
        <v>4</v>
      </c>
      <c r="C4290" s="285">
        <v>16</v>
      </c>
      <c r="D4290" t="s">
        <v>716</v>
      </c>
      <c r="E4290" t="s">
        <v>704</v>
      </c>
      <c r="F4290" s="16">
        <v>79</v>
      </c>
      <c r="G4290" t="str">
        <f t="shared" ref="G4290:G4353" si="971">VLOOKUP(A4290,U$2:W$366,3,FALSE)</f>
        <v>Cooling</v>
      </c>
      <c r="H4290" s="283">
        <f>IF(G4290="heating",F4290*Assumptions!M$4+Assumptions!M$7,0)</f>
        <v>0</v>
      </c>
      <c r="I4290" s="15">
        <f t="shared" ref="I4290:I4353" si="972">VLOOKUP(C4290,AO$2:AQ$25,3,FALSE)</f>
        <v>0.88344815438260227</v>
      </c>
      <c r="J4290" s="15">
        <f t="shared" ref="J4290:J4353" si="973">VLOOKUP(B4290,AS$4:AU$10,3,FALSE)</f>
        <v>1.0020455199443592</v>
      </c>
      <c r="K4290" s="283">
        <f t="shared" si="964"/>
        <v>0</v>
      </c>
      <c r="L4290" s="283" t="e">
        <f t="shared" si="965"/>
        <v>#N/A</v>
      </c>
      <c r="M4290" s="283">
        <f t="shared" si="966"/>
        <v>0</v>
      </c>
      <c r="N4290" s="283" t="e">
        <f t="shared" si="967"/>
        <v>#N/A</v>
      </c>
      <c r="O4290" s="283">
        <f t="shared" si="968"/>
        <v>0</v>
      </c>
      <c r="P4290" s="21">
        <f t="shared" ref="P4290:P4353" si="974">IF(G4290="cooling",IF(F4290&lt;61,0.025,(F4290^2*AX$25+F4290*AY$25+AZ$25)),0)</f>
        <v>8.6517748164594233E-2</v>
      </c>
      <c r="Q4290" s="21">
        <f t="shared" ref="Q4290:Q4353" si="975">VLOOKUP(C4290,BB$2:BC$25,2,FALSE)</f>
        <v>1.1649354943302594</v>
      </c>
      <c r="R4290">
        <f t="shared" ref="R4290:R4353" si="976">VLOOKUP(B4290,AS$4:AV$10,4,FALSE)</f>
        <v>1.0705685074825908</v>
      </c>
      <c r="S4290" s="296">
        <f t="shared" si="969"/>
        <v>0.10790002592963768</v>
      </c>
      <c r="T4290" s="283">
        <f t="shared" si="970"/>
        <v>0.10790002592963768</v>
      </c>
    </row>
    <row r="4291" spans="1:20" x14ac:dyDescent="0.25">
      <c r="A4291" s="286">
        <v>43279</v>
      </c>
      <c r="B4291" s="1">
        <f t="shared" ref="B4291:B4354" si="977">WEEKDAY(A4291,2)</f>
        <v>4</v>
      </c>
      <c r="C4291" s="285">
        <v>17</v>
      </c>
      <c r="D4291" t="s">
        <v>716</v>
      </c>
      <c r="F4291" s="16">
        <v>79</v>
      </c>
      <c r="G4291" t="str">
        <f t="shared" si="971"/>
        <v>Cooling</v>
      </c>
      <c r="H4291" s="283">
        <f>IF(G4291="heating",F4291*Assumptions!M$4+Assumptions!M$7,0)</f>
        <v>0</v>
      </c>
      <c r="I4291" s="15">
        <f t="shared" si="972"/>
        <v>0.94025748850374469</v>
      </c>
      <c r="J4291" s="15">
        <f t="shared" si="973"/>
        <v>1.0020455199443592</v>
      </c>
      <c r="K4291" s="283">
        <f t="shared" ref="K4291:K4354" si="978">H4291*I4291*J4291</f>
        <v>0</v>
      </c>
      <c r="L4291" s="283" t="e">
        <f t="shared" ref="L4291:L4354" si="979">VLOOKUP(F4291,BL$2:BN$92,2,FALSE)</f>
        <v>#N/A</v>
      </c>
      <c r="M4291" s="283">
        <f t="shared" ref="M4291:M4354" si="980">IF(G4291="heating",K4291*(L4291*3.412),0)</f>
        <v>0</v>
      </c>
      <c r="N4291" s="283" t="e">
        <f t="shared" ref="N4291:N4354" si="981">VLOOKUP(F4291,BL$2:BN$92,3,FALSE)</f>
        <v>#N/A</v>
      </c>
      <c r="O4291" s="283">
        <f t="shared" ref="O4291:O4354" si="982">IF(F4291&lt;=61,IF(G4291="heating",IF(F4291&gt;=5,K4291*L4291/N4291,0),0),0)</f>
        <v>0</v>
      </c>
      <c r="P4291" s="21">
        <f t="shared" si="974"/>
        <v>8.6517748164594233E-2</v>
      </c>
      <c r="Q4291" s="21">
        <f t="shared" si="975"/>
        <v>1.3521540118753073</v>
      </c>
      <c r="R4291">
        <f t="shared" si="976"/>
        <v>1.0705685074825908</v>
      </c>
      <c r="S4291" s="296">
        <f t="shared" ref="S4291:S4354" si="983">P4291*Q4291*R4291</f>
        <v>0.12524079972864774</v>
      </c>
      <c r="T4291" s="283">
        <f t="shared" ref="T4291:T4354" si="984">K4291+S4291</f>
        <v>0.12524079972864774</v>
      </c>
    </row>
    <row r="4292" spans="1:20" x14ac:dyDescent="0.25">
      <c r="A4292" s="286">
        <v>43279</v>
      </c>
      <c r="B4292" s="1">
        <f t="shared" si="977"/>
        <v>4</v>
      </c>
      <c r="C4292" s="285">
        <v>18</v>
      </c>
      <c r="D4292" t="s">
        <v>716</v>
      </c>
      <c r="F4292" s="16">
        <v>77</v>
      </c>
      <c r="G4292" t="str">
        <f t="shared" si="971"/>
        <v>Cooling</v>
      </c>
      <c r="H4292" s="283">
        <f>IF(G4292="heating",F4292*Assumptions!M$4+Assumptions!M$7,0)</f>
        <v>0</v>
      </c>
      <c r="I4292" s="15">
        <f t="shared" si="972"/>
        <v>0.98182363790757687</v>
      </c>
      <c r="J4292" s="15">
        <f t="shared" si="973"/>
        <v>1.0020455199443592</v>
      </c>
      <c r="K4292" s="283">
        <f t="shared" si="978"/>
        <v>0</v>
      </c>
      <c r="L4292" s="283" t="e">
        <f t="shared" si="979"/>
        <v>#N/A</v>
      </c>
      <c r="M4292" s="283">
        <f t="shared" si="980"/>
        <v>0</v>
      </c>
      <c r="N4292" s="283" t="e">
        <f t="shared" si="981"/>
        <v>#N/A</v>
      </c>
      <c r="O4292" s="283">
        <f t="shared" si="982"/>
        <v>0</v>
      </c>
      <c r="P4292" s="21">
        <f t="shared" si="974"/>
        <v>7.1952934165366855E-2</v>
      </c>
      <c r="Q4292" s="21">
        <f t="shared" si="975"/>
        <v>1.5598916921549892</v>
      </c>
      <c r="R4292">
        <f t="shared" si="976"/>
        <v>1.0705685074825908</v>
      </c>
      <c r="S4292" s="296">
        <f t="shared" si="983"/>
        <v>0.12015930771555385</v>
      </c>
      <c r="T4292" s="283">
        <f t="shared" si="984"/>
        <v>0.12015930771555385</v>
      </c>
    </row>
    <row r="4293" spans="1:20" x14ac:dyDescent="0.25">
      <c r="A4293" s="286">
        <v>43279</v>
      </c>
      <c r="B4293" s="1">
        <f t="shared" si="977"/>
        <v>4</v>
      </c>
      <c r="C4293" s="285">
        <v>19</v>
      </c>
      <c r="D4293" t="s">
        <v>716</v>
      </c>
      <c r="F4293" s="16">
        <v>75</v>
      </c>
      <c r="G4293" t="str">
        <f t="shared" si="971"/>
        <v>Cooling</v>
      </c>
      <c r="H4293" s="283">
        <f>IF(G4293="heating",F4293*Assumptions!M$4+Assumptions!M$7,0)</f>
        <v>0</v>
      </c>
      <c r="I4293" s="15">
        <f t="shared" si="972"/>
        <v>0.98418842963438757</v>
      </c>
      <c r="J4293" s="15">
        <f t="shared" si="973"/>
        <v>1.0020455199443592</v>
      </c>
      <c r="K4293" s="283">
        <f t="shared" si="978"/>
        <v>0</v>
      </c>
      <c r="L4293" s="283" t="e">
        <f t="shared" si="979"/>
        <v>#N/A</v>
      </c>
      <c r="M4293" s="283">
        <f t="shared" si="980"/>
        <v>0</v>
      </c>
      <c r="N4293" s="283" t="e">
        <f t="shared" si="981"/>
        <v>#N/A</v>
      </c>
      <c r="O4293" s="283">
        <f t="shared" si="982"/>
        <v>0</v>
      </c>
      <c r="P4293" s="21">
        <f t="shared" si="974"/>
        <v>5.9880624941505811E-2</v>
      </c>
      <c r="Q4293" s="21">
        <f t="shared" si="975"/>
        <v>1.6764212681468484</v>
      </c>
      <c r="R4293">
        <f t="shared" si="976"/>
        <v>1.0705685074825908</v>
      </c>
      <c r="S4293" s="296">
        <f t="shared" si="983"/>
        <v>0.1074691836367318</v>
      </c>
      <c r="T4293" s="283">
        <f t="shared" si="984"/>
        <v>0.1074691836367318</v>
      </c>
    </row>
    <row r="4294" spans="1:20" x14ac:dyDescent="0.25">
      <c r="A4294" s="286">
        <v>43279</v>
      </c>
      <c r="B4294" s="1">
        <f t="shared" si="977"/>
        <v>4</v>
      </c>
      <c r="C4294" s="285">
        <v>20</v>
      </c>
      <c r="D4294" t="s">
        <v>716</v>
      </c>
      <c r="F4294" s="16">
        <v>73</v>
      </c>
      <c r="G4294" t="str">
        <f t="shared" si="971"/>
        <v>Cooling</v>
      </c>
      <c r="H4294" s="283">
        <f>IF(G4294="heating",F4294*Assumptions!M$4+Assumptions!M$7,0)</f>
        <v>0</v>
      </c>
      <c r="I4294" s="15">
        <f t="shared" si="972"/>
        <v>0.97071962311712034</v>
      </c>
      <c r="J4294" s="15">
        <f t="shared" si="973"/>
        <v>1.0020455199443592</v>
      </c>
      <c r="K4294" s="283">
        <f t="shared" si="978"/>
        <v>0</v>
      </c>
      <c r="L4294" s="283" t="e">
        <f t="shared" si="979"/>
        <v>#N/A</v>
      </c>
      <c r="M4294" s="283">
        <f t="shared" si="980"/>
        <v>0</v>
      </c>
      <c r="N4294" s="283" t="e">
        <f t="shared" si="981"/>
        <v>#N/A</v>
      </c>
      <c r="O4294" s="283">
        <f t="shared" si="982"/>
        <v>0</v>
      </c>
      <c r="P4294" s="21">
        <f t="shared" si="974"/>
        <v>5.0300820493010656E-2</v>
      </c>
      <c r="Q4294" s="21">
        <f t="shared" si="975"/>
        <v>1.52436960139122</v>
      </c>
      <c r="R4294">
        <f t="shared" si="976"/>
        <v>1.0705685074825908</v>
      </c>
      <c r="S4294" s="296">
        <f t="shared" si="983"/>
        <v>8.2088026074443307E-2</v>
      </c>
      <c r="T4294" s="283">
        <f t="shared" si="984"/>
        <v>8.2088026074443307E-2</v>
      </c>
    </row>
    <row r="4295" spans="1:20" x14ac:dyDescent="0.25">
      <c r="A4295" s="286">
        <v>43279</v>
      </c>
      <c r="B4295" s="1">
        <f t="shared" si="977"/>
        <v>4</v>
      </c>
      <c r="C4295" s="285">
        <v>21</v>
      </c>
      <c r="D4295" t="s">
        <v>716</v>
      </c>
      <c r="F4295" s="16">
        <v>72</v>
      </c>
      <c r="G4295" t="str">
        <f t="shared" si="971"/>
        <v>Cooling</v>
      </c>
      <c r="H4295" s="283">
        <f>IF(G4295="heating",F4295*Assumptions!M$4+Assumptions!M$7,0)</f>
        <v>0</v>
      </c>
      <c r="I4295" s="15">
        <f t="shared" si="972"/>
        <v>0.95751150862929935</v>
      </c>
      <c r="J4295" s="15">
        <f t="shared" si="973"/>
        <v>1.0020455199443592</v>
      </c>
      <c r="K4295" s="283">
        <f t="shared" si="978"/>
        <v>0</v>
      </c>
      <c r="L4295" s="283" t="e">
        <f t="shared" si="979"/>
        <v>#N/A</v>
      </c>
      <c r="M4295" s="283">
        <f t="shared" si="980"/>
        <v>0</v>
      </c>
      <c r="N4295" s="283" t="e">
        <f t="shared" si="981"/>
        <v>#N/A</v>
      </c>
      <c r="O4295" s="283">
        <f t="shared" si="982"/>
        <v>0</v>
      </c>
      <c r="P4295" s="21">
        <f t="shared" si="974"/>
        <v>4.6445607559525648E-2</v>
      </c>
      <c r="Q4295" s="21">
        <f t="shared" si="975"/>
        <v>1.4448604713749031</v>
      </c>
      <c r="R4295">
        <f t="shared" si="976"/>
        <v>1.0705685074825908</v>
      </c>
      <c r="S4295" s="296">
        <f t="shared" si="983"/>
        <v>7.1843093073762326E-2</v>
      </c>
      <c r="T4295" s="283">
        <f t="shared" si="984"/>
        <v>7.1843093073762326E-2</v>
      </c>
    </row>
    <row r="4296" spans="1:20" x14ac:dyDescent="0.25">
      <c r="A4296" s="286">
        <v>43279</v>
      </c>
      <c r="B4296" s="1">
        <f t="shared" si="977"/>
        <v>4</v>
      </c>
      <c r="C4296" s="285">
        <v>22</v>
      </c>
      <c r="D4296" t="s">
        <v>716</v>
      </c>
      <c r="F4296" s="16">
        <v>72</v>
      </c>
      <c r="G4296" t="str">
        <f t="shared" si="971"/>
        <v>Cooling</v>
      </c>
      <c r="H4296" s="283">
        <f>IF(G4296="heating",F4296*Assumptions!M$4+Assumptions!M$7,0)</f>
        <v>0</v>
      </c>
      <c r="I4296" s="15">
        <f t="shared" si="972"/>
        <v>0.9426530227543114</v>
      </c>
      <c r="J4296" s="15">
        <f t="shared" si="973"/>
        <v>1.0020455199443592</v>
      </c>
      <c r="K4296" s="283">
        <f t="shared" si="978"/>
        <v>0</v>
      </c>
      <c r="L4296" s="283" t="e">
        <f t="shared" si="979"/>
        <v>#N/A</v>
      </c>
      <c r="M4296" s="283">
        <f t="shared" si="980"/>
        <v>0</v>
      </c>
      <c r="N4296" s="283" t="e">
        <f t="shared" si="981"/>
        <v>#N/A</v>
      </c>
      <c r="O4296" s="283">
        <f t="shared" si="982"/>
        <v>0</v>
      </c>
      <c r="P4296" s="21">
        <f t="shared" si="974"/>
        <v>4.6445607559525648E-2</v>
      </c>
      <c r="Q4296" s="21">
        <f t="shared" si="975"/>
        <v>1.2427137171080138</v>
      </c>
      <c r="R4296">
        <f t="shared" si="976"/>
        <v>1.0705685074825908</v>
      </c>
      <c r="S4296" s="296">
        <f t="shared" si="983"/>
        <v>6.1791708618946825E-2</v>
      </c>
      <c r="T4296" s="283">
        <f t="shared" si="984"/>
        <v>6.1791708618946825E-2</v>
      </c>
    </row>
    <row r="4297" spans="1:20" x14ac:dyDescent="0.25">
      <c r="A4297" s="286">
        <v>43279</v>
      </c>
      <c r="B4297" s="1">
        <f t="shared" si="977"/>
        <v>4</v>
      </c>
      <c r="C4297" s="285">
        <v>23</v>
      </c>
      <c r="D4297" t="s">
        <v>715</v>
      </c>
      <c r="F4297" s="16">
        <v>70</v>
      </c>
      <c r="G4297" t="str">
        <f t="shared" si="971"/>
        <v>Cooling</v>
      </c>
      <c r="H4297" s="283">
        <f>IF(G4297="heating",F4297*Assumptions!M$4+Assumptions!M$7,0)</f>
        <v>0</v>
      </c>
      <c r="I4297" s="15">
        <f t="shared" si="972"/>
        <v>0.94450710149963013</v>
      </c>
      <c r="J4297" s="15">
        <f t="shared" si="973"/>
        <v>1.0020455199443592</v>
      </c>
      <c r="K4297" s="283">
        <f t="shared" si="978"/>
        <v>0</v>
      </c>
      <c r="L4297" s="283">
        <f t="shared" si="979"/>
        <v>4.3818232651749627</v>
      </c>
      <c r="M4297" s="283">
        <f t="shared" si="980"/>
        <v>0</v>
      </c>
      <c r="N4297" s="283">
        <f t="shared" si="981"/>
        <v>4.3585758300027857</v>
      </c>
      <c r="O4297" s="283">
        <f t="shared" si="982"/>
        <v>0</v>
      </c>
      <c r="P4297" s="21">
        <f t="shared" si="974"/>
        <v>4.0604560274080326E-2</v>
      </c>
      <c r="Q4297" s="21">
        <f t="shared" si="975"/>
        <v>1.0297519246597011</v>
      </c>
      <c r="R4297">
        <f t="shared" si="976"/>
        <v>1.0705685074825908</v>
      </c>
      <c r="S4297" s="296">
        <f t="shared" si="983"/>
        <v>4.476327856831188E-2</v>
      </c>
      <c r="T4297" s="283">
        <f t="shared" si="984"/>
        <v>4.476327856831188E-2</v>
      </c>
    </row>
    <row r="4298" spans="1:20" x14ac:dyDescent="0.25">
      <c r="A4298" s="286">
        <v>43280</v>
      </c>
      <c r="B4298" s="1">
        <f t="shared" si="977"/>
        <v>5</v>
      </c>
      <c r="C4298" s="285">
        <v>0</v>
      </c>
      <c r="D4298" t="s">
        <v>715</v>
      </c>
      <c r="F4298" s="16">
        <v>72</v>
      </c>
      <c r="G4298" t="str">
        <f t="shared" si="971"/>
        <v>Cooling</v>
      </c>
      <c r="H4298" s="283">
        <f>IF(G4298="heating",F4298*Assumptions!M$4+Assumptions!M$7,0)</f>
        <v>0</v>
      </c>
      <c r="I4298" s="15">
        <f t="shared" si="972"/>
        <v>0.97481507806017154</v>
      </c>
      <c r="J4298" s="15">
        <f t="shared" si="973"/>
        <v>1.0078033906966741</v>
      </c>
      <c r="K4298" s="283">
        <f t="shared" si="978"/>
        <v>0</v>
      </c>
      <c r="L4298" s="283" t="e">
        <f t="shared" si="979"/>
        <v>#N/A</v>
      </c>
      <c r="M4298" s="283">
        <f t="shared" si="980"/>
        <v>0</v>
      </c>
      <c r="N4298" s="283" t="e">
        <f t="shared" si="981"/>
        <v>#N/A</v>
      </c>
      <c r="O4298" s="283">
        <f t="shared" si="982"/>
        <v>0</v>
      </c>
      <c r="P4298" s="21">
        <f t="shared" si="974"/>
        <v>4.6445607559525648E-2</v>
      </c>
      <c r="Q4298" s="21">
        <f t="shared" si="975"/>
        <v>0.90668853391740301</v>
      </c>
      <c r="R4298">
        <f t="shared" si="976"/>
        <v>1.1856283047139096</v>
      </c>
      <c r="S4298" s="296">
        <f t="shared" si="983"/>
        <v>4.9928823272194313E-2</v>
      </c>
      <c r="T4298" s="283">
        <f t="shared" si="984"/>
        <v>4.9928823272194313E-2</v>
      </c>
    </row>
    <row r="4299" spans="1:20" x14ac:dyDescent="0.25">
      <c r="A4299" s="286">
        <v>43280</v>
      </c>
      <c r="B4299" s="1">
        <f t="shared" si="977"/>
        <v>5</v>
      </c>
      <c r="C4299" s="285">
        <v>1</v>
      </c>
      <c r="D4299" t="s">
        <v>715</v>
      </c>
      <c r="F4299" s="16">
        <v>66</v>
      </c>
      <c r="G4299" t="str">
        <f t="shared" si="971"/>
        <v>Cooling</v>
      </c>
      <c r="H4299" s="283">
        <f>IF(G4299="heating",F4299*Assumptions!M$4+Assumptions!M$7,0)</f>
        <v>0</v>
      </c>
      <c r="I4299" s="15">
        <f t="shared" si="972"/>
        <v>1.012242869806885</v>
      </c>
      <c r="J4299" s="15">
        <f t="shared" si="973"/>
        <v>1.0078033906966741</v>
      </c>
      <c r="K4299" s="283">
        <f t="shared" si="978"/>
        <v>0</v>
      </c>
      <c r="L4299" s="283">
        <f t="shared" si="979"/>
        <v>4.3818232651749627</v>
      </c>
      <c r="M4299" s="283">
        <f t="shared" si="980"/>
        <v>0</v>
      </c>
      <c r="N4299" s="283">
        <f t="shared" si="981"/>
        <v>4.3585758300027857</v>
      </c>
      <c r="O4299" s="283">
        <f t="shared" si="982"/>
        <v>0</v>
      </c>
      <c r="P4299" s="21">
        <f t="shared" si="974"/>
        <v>3.6399980029288459E-2</v>
      </c>
      <c r="Q4299" s="21">
        <f t="shared" si="975"/>
        <v>0.81803459285312596</v>
      </c>
      <c r="R4299">
        <f t="shared" si="976"/>
        <v>1.1856283047139096</v>
      </c>
      <c r="S4299" s="296">
        <f t="shared" si="983"/>
        <v>3.5303793448500057E-2</v>
      </c>
      <c r="T4299" s="283">
        <f t="shared" si="984"/>
        <v>3.5303793448500057E-2</v>
      </c>
    </row>
    <row r="4300" spans="1:20" x14ac:dyDescent="0.25">
      <c r="A4300" s="286">
        <v>43280</v>
      </c>
      <c r="B4300" s="1">
        <f t="shared" si="977"/>
        <v>5</v>
      </c>
      <c r="C4300" s="285">
        <v>2</v>
      </c>
      <c r="D4300" t="s">
        <v>715</v>
      </c>
      <c r="F4300" s="16">
        <v>66</v>
      </c>
      <c r="G4300" t="str">
        <f t="shared" si="971"/>
        <v>Cooling</v>
      </c>
      <c r="H4300" s="283">
        <f>IF(G4300="heating",F4300*Assumptions!M$4+Assumptions!M$7,0)</f>
        <v>0</v>
      </c>
      <c r="I4300" s="15">
        <f t="shared" si="972"/>
        <v>1.0509704703585963</v>
      </c>
      <c r="J4300" s="15">
        <f t="shared" si="973"/>
        <v>1.0078033906966741</v>
      </c>
      <c r="K4300" s="283">
        <f t="shared" si="978"/>
        <v>0</v>
      </c>
      <c r="L4300" s="283">
        <f t="shared" si="979"/>
        <v>4.3818232651749627</v>
      </c>
      <c r="M4300" s="283">
        <f t="shared" si="980"/>
        <v>0</v>
      </c>
      <c r="N4300" s="283">
        <f t="shared" si="981"/>
        <v>4.3585758300027857</v>
      </c>
      <c r="O4300" s="283">
        <f t="shared" si="982"/>
        <v>0</v>
      </c>
      <c r="P4300" s="21">
        <f t="shared" si="974"/>
        <v>3.6399980029288459E-2</v>
      </c>
      <c r="Q4300" s="21">
        <f t="shared" si="975"/>
        <v>0.74507607494346417</v>
      </c>
      <c r="R4300">
        <f t="shared" si="976"/>
        <v>1.1856283047139096</v>
      </c>
      <c r="S4300" s="296">
        <f t="shared" si="983"/>
        <v>3.2155133881906585E-2</v>
      </c>
      <c r="T4300" s="283">
        <f t="shared" si="984"/>
        <v>3.2155133881906585E-2</v>
      </c>
    </row>
    <row r="4301" spans="1:20" x14ac:dyDescent="0.25">
      <c r="A4301" s="286">
        <v>43280</v>
      </c>
      <c r="B4301" s="1">
        <f t="shared" si="977"/>
        <v>5</v>
      </c>
      <c r="C4301" s="285">
        <v>3</v>
      </c>
      <c r="D4301" t="s">
        <v>715</v>
      </c>
      <c r="F4301" s="16">
        <v>70</v>
      </c>
      <c r="G4301" t="str">
        <f t="shared" si="971"/>
        <v>Cooling</v>
      </c>
      <c r="H4301" s="283">
        <f>IF(G4301="heating",F4301*Assumptions!M$4+Assumptions!M$7,0)</f>
        <v>0</v>
      </c>
      <c r="I4301" s="15">
        <f t="shared" si="972"/>
        <v>1.0924036124451033</v>
      </c>
      <c r="J4301" s="15">
        <f t="shared" si="973"/>
        <v>1.0078033906966741</v>
      </c>
      <c r="K4301" s="283">
        <f t="shared" si="978"/>
        <v>0</v>
      </c>
      <c r="L4301" s="283">
        <f t="shared" si="979"/>
        <v>4.3818232651749627</v>
      </c>
      <c r="M4301" s="283">
        <f t="shared" si="980"/>
        <v>0</v>
      </c>
      <c r="N4301" s="283">
        <f t="shared" si="981"/>
        <v>4.3585758300027857</v>
      </c>
      <c r="O4301" s="283">
        <f t="shared" si="982"/>
        <v>0</v>
      </c>
      <c r="P4301" s="21">
        <f t="shared" si="974"/>
        <v>4.0604560274080326E-2</v>
      </c>
      <c r="Q4301" s="21">
        <f t="shared" si="975"/>
        <v>0.69158980876382303</v>
      </c>
      <c r="R4301">
        <f t="shared" si="976"/>
        <v>1.1856283047139096</v>
      </c>
      <c r="S4301" s="296">
        <f t="shared" si="983"/>
        <v>3.32944584532767E-2</v>
      </c>
      <c r="T4301" s="283">
        <f t="shared" si="984"/>
        <v>3.32944584532767E-2</v>
      </c>
    </row>
    <row r="4302" spans="1:20" x14ac:dyDescent="0.25">
      <c r="A4302" s="286">
        <v>43280</v>
      </c>
      <c r="B4302" s="1">
        <f t="shared" si="977"/>
        <v>5</v>
      </c>
      <c r="C4302" s="285">
        <v>4</v>
      </c>
      <c r="D4302" t="s">
        <v>715</v>
      </c>
      <c r="F4302" s="16">
        <v>70</v>
      </c>
      <c r="G4302" t="str">
        <f t="shared" si="971"/>
        <v>Cooling</v>
      </c>
      <c r="H4302" s="283">
        <f>IF(G4302="heating",F4302*Assumptions!M$4+Assumptions!M$7,0)</f>
        <v>0</v>
      </c>
      <c r="I4302" s="15">
        <f t="shared" si="972"/>
        <v>1.1348296917927807</v>
      </c>
      <c r="J4302" s="15">
        <f t="shared" si="973"/>
        <v>1.0078033906966741</v>
      </c>
      <c r="K4302" s="283">
        <f t="shared" si="978"/>
        <v>0</v>
      </c>
      <c r="L4302" s="283">
        <f t="shared" si="979"/>
        <v>4.3818232651749627</v>
      </c>
      <c r="M4302" s="283">
        <f t="shared" si="980"/>
        <v>0</v>
      </c>
      <c r="N4302" s="283">
        <f t="shared" si="981"/>
        <v>4.3585758300027857</v>
      </c>
      <c r="O4302" s="283">
        <f t="shared" si="982"/>
        <v>0</v>
      </c>
      <c r="P4302" s="21">
        <f t="shared" si="974"/>
        <v>4.0604560274080326E-2</v>
      </c>
      <c r="Q4302" s="21">
        <f t="shared" si="975"/>
        <v>0.6473875548762833</v>
      </c>
      <c r="R4302">
        <f t="shared" si="976"/>
        <v>1.1856283047139096</v>
      </c>
      <c r="S4302" s="296">
        <f t="shared" si="983"/>
        <v>3.1166477261317781E-2</v>
      </c>
      <c r="T4302" s="283">
        <f t="shared" si="984"/>
        <v>3.1166477261317781E-2</v>
      </c>
    </row>
    <row r="4303" spans="1:20" x14ac:dyDescent="0.25">
      <c r="A4303" s="286">
        <v>43280</v>
      </c>
      <c r="B4303" s="1">
        <f t="shared" si="977"/>
        <v>5</v>
      </c>
      <c r="C4303" s="285">
        <v>5</v>
      </c>
      <c r="D4303" t="s">
        <v>715</v>
      </c>
      <c r="F4303" s="16">
        <v>70</v>
      </c>
      <c r="G4303" t="str">
        <f t="shared" si="971"/>
        <v>Cooling</v>
      </c>
      <c r="H4303" s="283">
        <f>IF(G4303="heating",F4303*Assumptions!M$4+Assumptions!M$7,0)</f>
        <v>0</v>
      </c>
      <c r="I4303" s="15">
        <f t="shared" si="972"/>
        <v>1.1635558681477385</v>
      </c>
      <c r="J4303" s="15">
        <f t="shared" si="973"/>
        <v>1.0078033906966741</v>
      </c>
      <c r="K4303" s="283">
        <f t="shared" si="978"/>
        <v>0</v>
      </c>
      <c r="L4303" s="283">
        <f t="shared" si="979"/>
        <v>4.3818232651749627</v>
      </c>
      <c r="M4303" s="283">
        <f t="shared" si="980"/>
        <v>0</v>
      </c>
      <c r="N4303" s="283">
        <f t="shared" si="981"/>
        <v>4.3585758300027857</v>
      </c>
      <c r="O4303" s="283">
        <f t="shared" si="982"/>
        <v>0</v>
      </c>
      <c r="P4303" s="21">
        <f t="shared" si="974"/>
        <v>4.0604560274080326E-2</v>
      </c>
      <c r="Q4303" s="21">
        <f t="shared" si="975"/>
        <v>0.72139578924615555</v>
      </c>
      <c r="R4303">
        <f t="shared" si="976"/>
        <v>1.1856283047139096</v>
      </c>
      <c r="S4303" s="296">
        <f t="shared" si="983"/>
        <v>3.4729375460804623E-2</v>
      </c>
      <c r="T4303" s="283">
        <f t="shared" si="984"/>
        <v>3.4729375460804623E-2</v>
      </c>
    </row>
    <row r="4304" spans="1:20" x14ac:dyDescent="0.25">
      <c r="A4304" s="286">
        <v>43280</v>
      </c>
      <c r="B4304" s="1">
        <f t="shared" si="977"/>
        <v>5</v>
      </c>
      <c r="C4304" s="285">
        <v>6</v>
      </c>
      <c r="D4304" t="s">
        <v>715</v>
      </c>
      <c r="F4304" s="16">
        <v>70</v>
      </c>
      <c r="G4304" t="str">
        <f t="shared" si="971"/>
        <v>Cooling</v>
      </c>
      <c r="H4304" s="283">
        <f>IF(G4304="heating",F4304*Assumptions!M$4+Assumptions!M$7,0)</f>
        <v>0</v>
      </c>
      <c r="I4304" s="15">
        <f t="shared" si="972"/>
        <v>1.2083911162615524</v>
      </c>
      <c r="J4304" s="15">
        <f t="shared" si="973"/>
        <v>1.0078033906966741</v>
      </c>
      <c r="K4304" s="283">
        <f t="shared" si="978"/>
        <v>0</v>
      </c>
      <c r="L4304" s="283">
        <f t="shared" si="979"/>
        <v>4.3818232651749627</v>
      </c>
      <c r="M4304" s="283">
        <f t="shared" si="980"/>
        <v>0</v>
      </c>
      <c r="N4304" s="283">
        <f t="shared" si="981"/>
        <v>4.3585758300027857</v>
      </c>
      <c r="O4304" s="283">
        <f t="shared" si="982"/>
        <v>0</v>
      </c>
      <c r="P4304" s="21">
        <f t="shared" si="974"/>
        <v>4.0604560274080326E-2</v>
      </c>
      <c r="Q4304" s="21">
        <f t="shared" si="975"/>
        <v>0.87787080972652631</v>
      </c>
      <c r="R4304">
        <f t="shared" si="976"/>
        <v>1.1856283047139096</v>
      </c>
      <c r="S4304" s="296">
        <f t="shared" si="983"/>
        <v>4.2262382746830793E-2</v>
      </c>
      <c r="T4304" s="283">
        <f t="shared" si="984"/>
        <v>4.2262382746830793E-2</v>
      </c>
    </row>
    <row r="4305" spans="1:20" x14ac:dyDescent="0.25">
      <c r="A4305" s="286">
        <v>43280</v>
      </c>
      <c r="B4305" s="1">
        <f t="shared" si="977"/>
        <v>5</v>
      </c>
      <c r="C4305" s="285">
        <v>7</v>
      </c>
      <c r="D4305" t="s">
        <v>716</v>
      </c>
      <c r="F4305" s="16">
        <v>70</v>
      </c>
      <c r="G4305" t="str">
        <f t="shared" si="971"/>
        <v>Cooling</v>
      </c>
      <c r="H4305" s="283">
        <f>IF(G4305="heating",F4305*Assumptions!M$4+Assumptions!M$7,0)</f>
        <v>0</v>
      </c>
      <c r="I4305" s="15">
        <f t="shared" si="972"/>
        <v>1.1637425769249583</v>
      </c>
      <c r="J4305" s="15">
        <f t="shared" si="973"/>
        <v>1.0078033906966741</v>
      </c>
      <c r="K4305" s="283">
        <f t="shared" si="978"/>
        <v>0</v>
      </c>
      <c r="L4305" s="283">
        <f t="shared" si="979"/>
        <v>4.3818232651749627</v>
      </c>
      <c r="M4305" s="283">
        <f t="shared" si="980"/>
        <v>0</v>
      </c>
      <c r="N4305" s="283">
        <f t="shared" si="981"/>
        <v>4.3585758300027857</v>
      </c>
      <c r="O4305" s="283">
        <f t="shared" si="982"/>
        <v>0</v>
      </c>
      <c r="P4305" s="21">
        <f t="shared" si="974"/>
        <v>4.0604560274080326E-2</v>
      </c>
      <c r="Q4305" s="21">
        <f t="shared" si="975"/>
        <v>0.97331382064367777</v>
      </c>
      <c r="R4305">
        <f t="shared" si="976"/>
        <v>1.1856283047139096</v>
      </c>
      <c r="S4305" s="296">
        <f t="shared" si="983"/>
        <v>4.6857192157508394E-2</v>
      </c>
      <c r="T4305" s="283">
        <f t="shared" si="984"/>
        <v>4.6857192157508394E-2</v>
      </c>
    </row>
    <row r="4306" spans="1:20" x14ac:dyDescent="0.25">
      <c r="A4306" s="286">
        <v>43280</v>
      </c>
      <c r="B4306" s="1">
        <f t="shared" si="977"/>
        <v>5</v>
      </c>
      <c r="C4306" s="285">
        <v>8</v>
      </c>
      <c r="D4306" t="s">
        <v>716</v>
      </c>
      <c r="F4306" s="16">
        <v>72</v>
      </c>
      <c r="G4306" t="str">
        <f t="shared" si="971"/>
        <v>Cooling</v>
      </c>
      <c r="H4306" s="283">
        <f>IF(G4306="heating",F4306*Assumptions!M$4+Assumptions!M$7,0)</f>
        <v>0</v>
      </c>
      <c r="I4306" s="15">
        <f t="shared" si="972"/>
        <v>1.094193721037565</v>
      </c>
      <c r="J4306" s="15">
        <f t="shared" si="973"/>
        <v>1.0078033906966741</v>
      </c>
      <c r="K4306" s="283">
        <f t="shared" si="978"/>
        <v>0</v>
      </c>
      <c r="L4306" s="283" t="e">
        <f t="shared" si="979"/>
        <v>#N/A</v>
      </c>
      <c r="M4306" s="283">
        <f t="shared" si="980"/>
        <v>0</v>
      </c>
      <c r="N4306" s="283" t="e">
        <f t="shared" si="981"/>
        <v>#N/A</v>
      </c>
      <c r="O4306" s="283">
        <f t="shared" si="982"/>
        <v>0</v>
      </c>
      <c r="P4306" s="21">
        <f t="shared" si="974"/>
        <v>4.6445607559525648E-2</v>
      </c>
      <c r="Q4306" s="21">
        <f t="shared" si="975"/>
        <v>0.94940007506179924</v>
      </c>
      <c r="R4306">
        <f t="shared" si="976"/>
        <v>1.1856283047139096</v>
      </c>
      <c r="S4306" s="296">
        <f t="shared" si="983"/>
        <v>5.228082940187135E-2</v>
      </c>
      <c r="T4306" s="283">
        <f t="shared" si="984"/>
        <v>5.228082940187135E-2</v>
      </c>
    </row>
    <row r="4307" spans="1:20" x14ac:dyDescent="0.25">
      <c r="A4307" s="286">
        <v>43280</v>
      </c>
      <c r="B4307" s="1">
        <f t="shared" si="977"/>
        <v>5</v>
      </c>
      <c r="C4307" s="285">
        <v>9</v>
      </c>
      <c r="D4307" t="s">
        <v>716</v>
      </c>
      <c r="F4307" s="16">
        <v>72</v>
      </c>
      <c r="G4307" t="str">
        <f t="shared" si="971"/>
        <v>Cooling</v>
      </c>
      <c r="H4307" s="283">
        <f>IF(G4307="heating",F4307*Assumptions!M$4+Assumptions!M$7,0)</f>
        <v>0</v>
      </c>
      <c r="I4307" s="15">
        <f t="shared" si="972"/>
        <v>1.0343009000871222</v>
      </c>
      <c r="J4307" s="15">
        <f t="shared" si="973"/>
        <v>1.0078033906966741</v>
      </c>
      <c r="K4307" s="283">
        <f t="shared" si="978"/>
        <v>0</v>
      </c>
      <c r="L4307" s="283" t="e">
        <f t="shared" si="979"/>
        <v>#N/A</v>
      </c>
      <c r="M4307" s="283">
        <f t="shared" si="980"/>
        <v>0</v>
      </c>
      <c r="N4307" s="283" t="e">
        <f t="shared" si="981"/>
        <v>#N/A</v>
      </c>
      <c r="O4307" s="283">
        <f t="shared" si="982"/>
        <v>0</v>
      </c>
      <c r="P4307" s="21">
        <f t="shared" si="974"/>
        <v>4.6445607559525648E-2</v>
      </c>
      <c r="Q4307" s="21">
        <f t="shared" si="975"/>
        <v>0.8408485371888097</v>
      </c>
      <c r="R4307">
        <f t="shared" si="976"/>
        <v>1.1856283047139096</v>
      </c>
      <c r="S4307" s="296">
        <f t="shared" si="983"/>
        <v>4.6303197229808239E-2</v>
      </c>
      <c r="T4307" s="283">
        <f t="shared" si="984"/>
        <v>4.6303197229808239E-2</v>
      </c>
    </row>
    <row r="4308" spans="1:20" x14ac:dyDescent="0.25">
      <c r="A4308" s="286">
        <v>43280</v>
      </c>
      <c r="B4308" s="1">
        <f t="shared" si="977"/>
        <v>5</v>
      </c>
      <c r="C4308" s="285">
        <v>10</v>
      </c>
      <c r="D4308" t="s">
        <v>716</v>
      </c>
      <c r="F4308" s="16">
        <v>73</v>
      </c>
      <c r="G4308" t="str">
        <f t="shared" si="971"/>
        <v>Cooling</v>
      </c>
      <c r="H4308" s="283">
        <f>IF(G4308="heating",F4308*Assumptions!M$4+Assumptions!M$7,0)</f>
        <v>0</v>
      </c>
      <c r="I4308" s="15">
        <f t="shared" si="972"/>
        <v>0.98112329028689171</v>
      </c>
      <c r="J4308" s="15">
        <f t="shared" si="973"/>
        <v>1.0078033906966741</v>
      </c>
      <c r="K4308" s="283">
        <f t="shared" si="978"/>
        <v>0</v>
      </c>
      <c r="L4308" s="283" t="e">
        <f t="shared" si="979"/>
        <v>#N/A</v>
      </c>
      <c r="M4308" s="283">
        <f t="shared" si="980"/>
        <v>0</v>
      </c>
      <c r="N4308" s="283" t="e">
        <f t="shared" si="981"/>
        <v>#N/A</v>
      </c>
      <c r="O4308" s="283">
        <f t="shared" si="982"/>
        <v>0</v>
      </c>
      <c r="P4308" s="21">
        <f t="shared" si="974"/>
        <v>5.0300820493010656E-2</v>
      </c>
      <c r="Q4308" s="21">
        <f t="shared" si="975"/>
        <v>0.74504051125983206</v>
      </c>
      <c r="R4308">
        <f t="shared" si="976"/>
        <v>1.1856283047139096</v>
      </c>
      <c r="S4308" s="296">
        <f t="shared" si="983"/>
        <v>4.4432783026115003E-2</v>
      </c>
      <c r="T4308" s="283">
        <f t="shared" si="984"/>
        <v>4.4432783026115003E-2</v>
      </c>
    </row>
    <row r="4309" spans="1:20" x14ac:dyDescent="0.25">
      <c r="A4309" s="286">
        <v>43280</v>
      </c>
      <c r="B4309" s="1">
        <f t="shared" si="977"/>
        <v>5</v>
      </c>
      <c r="C4309" s="285">
        <v>11</v>
      </c>
      <c r="D4309" t="s">
        <v>716</v>
      </c>
      <c r="F4309" s="16">
        <v>73</v>
      </c>
      <c r="G4309" t="str">
        <f t="shared" si="971"/>
        <v>Cooling</v>
      </c>
      <c r="H4309" s="283">
        <f>IF(G4309="heating",F4309*Assumptions!M$4+Assumptions!M$7,0)</f>
        <v>0</v>
      </c>
      <c r="I4309" s="15">
        <f t="shared" si="972"/>
        <v>0.94956163997961163</v>
      </c>
      <c r="J4309" s="15">
        <f t="shared" si="973"/>
        <v>1.0078033906966741</v>
      </c>
      <c r="K4309" s="283">
        <f t="shared" si="978"/>
        <v>0</v>
      </c>
      <c r="L4309" s="283" t="e">
        <f t="shared" si="979"/>
        <v>#N/A</v>
      </c>
      <c r="M4309" s="283">
        <f t="shared" si="980"/>
        <v>0</v>
      </c>
      <c r="N4309" s="283" t="e">
        <f t="shared" si="981"/>
        <v>#N/A</v>
      </c>
      <c r="O4309" s="283">
        <f t="shared" si="982"/>
        <v>0</v>
      </c>
      <c r="P4309" s="21">
        <f t="shared" si="974"/>
        <v>5.0300820493010656E-2</v>
      </c>
      <c r="Q4309" s="21">
        <f t="shared" si="975"/>
        <v>0.72850690893675296</v>
      </c>
      <c r="R4309">
        <f t="shared" si="976"/>
        <v>1.1856283047139096</v>
      </c>
      <c r="S4309" s="296">
        <f t="shared" si="983"/>
        <v>4.3446750785506756E-2</v>
      </c>
      <c r="T4309" s="283">
        <f t="shared" si="984"/>
        <v>4.3446750785506756E-2</v>
      </c>
    </row>
    <row r="4310" spans="1:20" x14ac:dyDescent="0.25">
      <c r="A4310" s="286">
        <v>43280</v>
      </c>
      <c r="B4310" s="1">
        <f t="shared" si="977"/>
        <v>5</v>
      </c>
      <c r="C4310" s="285">
        <v>12</v>
      </c>
      <c r="D4310" t="s">
        <v>716</v>
      </c>
      <c r="F4310" s="16">
        <v>73</v>
      </c>
      <c r="G4310" t="str">
        <f t="shared" si="971"/>
        <v>Cooling</v>
      </c>
      <c r="H4310" s="283">
        <f>IF(G4310="heating",F4310*Assumptions!M$4+Assumptions!M$7,0)</f>
        <v>0</v>
      </c>
      <c r="I4310" s="15">
        <f t="shared" si="972"/>
        <v>0.91648403420261149</v>
      </c>
      <c r="J4310" s="15">
        <f t="shared" si="973"/>
        <v>1.0078033906966741</v>
      </c>
      <c r="K4310" s="283">
        <f t="shared" si="978"/>
        <v>0</v>
      </c>
      <c r="L4310" s="283" t="e">
        <f t="shared" si="979"/>
        <v>#N/A</v>
      </c>
      <c r="M4310" s="283">
        <f t="shared" si="980"/>
        <v>0</v>
      </c>
      <c r="N4310" s="283" t="e">
        <f t="shared" si="981"/>
        <v>#N/A</v>
      </c>
      <c r="O4310" s="283">
        <f t="shared" si="982"/>
        <v>0</v>
      </c>
      <c r="P4310" s="21">
        <f t="shared" si="974"/>
        <v>5.0300820493010656E-2</v>
      </c>
      <c r="Q4310" s="21">
        <f t="shared" si="975"/>
        <v>0.75910815787401487</v>
      </c>
      <c r="R4310">
        <f t="shared" si="976"/>
        <v>1.1856283047139096</v>
      </c>
      <c r="S4310" s="296">
        <f t="shared" si="983"/>
        <v>4.5271750411444281E-2</v>
      </c>
      <c r="T4310" s="283">
        <f t="shared" si="984"/>
        <v>4.5271750411444281E-2</v>
      </c>
    </row>
    <row r="4311" spans="1:20" x14ac:dyDescent="0.25">
      <c r="A4311" s="286">
        <v>43280</v>
      </c>
      <c r="B4311" s="1">
        <f t="shared" si="977"/>
        <v>5</v>
      </c>
      <c r="C4311" s="285">
        <v>13</v>
      </c>
      <c r="D4311" t="s">
        <v>716</v>
      </c>
      <c r="E4311" t="s">
        <v>704</v>
      </c>
      <c r="F4311" s="16">
        <v>75</v>
      </c>
      <c r="G4311" t="str">
        <f t="shared" si="971"/>
        <v>Cooling</v>
      </c>
      <c r="H4311" s="283">
        <f>IF(G4311="heating",F4311*Assumptions!M$4+Assumptions!M$7,0)</f>
        <v>0</v>
      </c>
      <c r="I4311" s="15">
        <f t="shared" si="972"/>
        <v>0.90040206880052787</v>
      </c>
      <c r="J4311" s="15">
        <f t="shared" si="973"/>
        <v>1.0078033906966741</v>
      </c>
      <c r="K4311" s="283">
        <f t="shared" si="978"/>
        <v>0</v>
      </c>
      <c r="L4311" s="283" t="e">
        <f t="shared" si="979"/>
        <v>#N/A</v>
      </c>
      <c r="M4311" s="283">
        <f t="shared" si="980"/>
        <v>0</v>
      </c>
      <c r="N4311" s="283" t="e">
        <f t="shared" si="981"/>
        <v>#N/A</v>
      </c>
      <c r="O4311" s="283">
        <f t="shared" si="982"/>
        <v>0</v>
      </c>
      <c r="P4311" s="21">
        <f t="shared" si="974"/>
        <v>5.9880624941505811E-2</v>
      </c>
      <c r="Q4311" s="21">
        <f t="shared" si="975"/>
        <v>0.79115902007799765</v>
      </c>
      <c r="R4311">
        <f t="shared" si="976"/>
        <v>1.1856283047139096</v>
      </c>
      <c r="S4311" s="296">
        <f t="shared" si="983"/>
        <v>5.6169255408684643E-2</v>
      </c>
      <c r="T4311" s="283">
        <f t="shared" si="984"/>
        <v>5.6169255408684643E-2</v>
      </c>
    </row>
    <row r="4312" spans="1:20" x14ac:dyDescent="0.25">
      <c r="A4312" s="286">
        <v>43280</v>
      </c>
      <c r="B4312" s="1">
        <f t="shared" si="977"/>
        <v>5</v>
      </c>
      <c r="C4312" s="285">
        <v>14</v>
      </c>
      <c r="D4312" t="s">
        <v>716</v>
      </c>
      <c r="E4312" t="s">
        <v>704</v>
      </c>
      <c r="F4312" s="16">
        <v>75</v>
      </c>
      <c r="G4312" t="str">
        <f t="shared" si="971"/>
        <v>Cooling</v>
      </c>
      <c r="H4312" s="283">
        <f>IF(G4312="heating",F4312*Assumptions!M$4+Assumptions!M$7,0)</f>
        <v>0</v>
      </c>
      <c r="I4312" s="15">
        <f t="shared" si="972"/>
        <v>0.86032894500746537</v>
      </c>
      <c r="J4312" s="15">
        <f t="shared" si="973"/>
        <v>1.0078033906966741</v>
      </c>
      <c r="K4312" s="283">
        <f t="shared" si="978"/>
        <v>0</v>
      </c>
      <c r="L4312" s="283" t="e">
        <f t="shared" si="979"/>
        <v>#N/A</v>
      </c>
      <c r="M4312" s="283">
        <f t="shared" si="980"/>
        <v>0</v>
      </c>
      <c r="N4312" s="283" t="e">
        <f t="shared" si="981"/>
        <v>#N/A</v>
      </c>
      <c r="O4312" s="283">
        <f t="shared" si="982"/>
        <v>0</v>
      </c>
      <c r="P4312" s="21">
        <f t="shared" si="974"/>
        <v>5.9880624941505811E-2</v>
      </c>
      <c r="Q4312" s="21">
        <f t="shared" si="975"/>
        <v>0.84355555031342389</v>
      </c>
      <c r="R4312">
        <f t="shared" si="976"/>
        <v>1.1856283047139096</v>
      </c>
      <c r="S4312" s="296">
        <f t="shared" si="983"/>
        <v>5.9889208053643894E-2</v>
      </c>
      <c r="T4312" s="283">
        <f t="shared" si="984"/>
        <v>5.9889208053643894E-2</v>
      </c>
    </row>
    <row r="4313" spans="1:20" x14ac:dyDescent="0.25">
      <c r="A4313" s="286">
        <v>43280</v>
      </c>
      <c r="B4313" s="1">
        <f t="shared" si="977"/>
        <v>5</v>
      </c>
      <c r="C4313" s="285">
        <v>15</v>
      </c>
      <c r="D4313" t="s">
        <v>716</v>
      </c>
      <c r="E4313" t="s">
        <v>704</v>
      </c>
      <c r="F4313" s="16">
        <v>75</v>
      </c>
      <c r="G4313" t="str">
        <f t="shared" si="971"/>
        <v>Cooling</v>
      </c>
      <c r="H4313" s="283">
        <f>IF(G4313="heating",F4313*Assumptions!M$4+Assumptions!M$7,0)</f>
        <v>0</v>
      </c>
      <c r="I4313" s="15">
        <f t="shared" si="972"/>
        <v>0.85754515037175039</v>
      </c>
      <c r="J4313" s="15">
        <f t="shared" si="973"/>
        <v>1.0078033906966741</v>
      </c>
      <c r="K4313" s="283">
        <f t="shared" si="978"/>
        <v>0</v>
      </c>
      <c r="L4313" s="283" t="e">
        <f t="shared" si="979"/>
        <v>#N/A</v>
      </c>
      <c r="M4313" s="283">
        <f t="shared" si="980"/>
        <v>0</v>
      </c>
      <c r="N4313" s="283" t="e">
        <f t="shared" si="981"/>
        <v>#N/A</v>
      </c>
      <c r="O4313" s="283">
        <f t="shared" si="982"/>
        <v>0</v>
      </c>
      <c r="P4313" s="21">
        <f t="shared" si="974"/>
        <v>5.9880624941505811E-2</v>
      </c>
      <c r="Q4313" s="21">
        <f t="shared" si="975"/>
        <v>0.96592607327566882</v>
      </c>
      <c r="R4313">
        <f t="shared" si="976"/>
        <v>1.1856283047139096</v>
      </c>
      <c r="S4313" s="296">
        <f t="shared" si="983"/>
        <v>6.8577045750397983E-2</v>
      </c>
      <c r="T4313" s="283">
        <f t="shared" si="984"/>
        <v>6.8577045750397983E-2</v>
      </c>
    </row>
    <row r="4314" spans="1:20" x14ac:dyDescent="0.25">
      <c r="A4314" s="286">
        <v>43280</v>
      </c>
      <c r="B4314" s="1">
        <f t="shared" si="977"/>
        <v>5</v>
      </c>
      <c r="C4314" s="285">
        <v>16</v>
      </c>
      <c r="D4314" t="s">
        <v>716</v>
      </c>
      <c r="E4314" t="s">
        <v>704</v>
      </c>
      <c r="F4314" s="16">
        <v>73</v>
      </c>
      <c r="G4314" t="str">
        <f t="shared" si="971"/>
        <v>Cooling</v>
      </c>
      <c r="H4314" s="283">
        <f>IF(G4314="heating",F4314*Assumptions!M$4+Assumptions!M$7,0)</f>
        <v>0</v>
      </c>
      <c r="I4314" s="15">
        <f t="shared" si="972"/>
        <v>0.88344815438260227</v>
      </c>
      <c r="J4314" s="15">
        <f t="shared" si="973"/>
        <v>1.0078033906966741</v>
      </c>
      <c r="K4314" s="283">
        <f t="shared" si="978"/>
        <v>0</v>
      </c>
      <c r="L4314" s="283" t="e">
        <f t="shared" si="979"/>
        <v>#N/A</v>
      </c>
      <c r="M4314" s="283">
        <f t="shared" si="980"/>
        <v>0</v>
      </c>
      <c r="N4314" s="283" t="e">
        <f t="shared" si="981"/>
        <v>#N/A</v>
      </c>
      <c r="O4314" s="283">
        <f t="shared" si="982"/>
        <v>0</v>
      </c>
      <c r="P4314" s="21">
        <f t="shared" si="974"/>
        <v>5.0300820493010656E-2</v>
      </c>
      <c r="Q4314" s="21">
        <f t="shared" si="975"/>
        <v>1.1649354943302594</v>
      </c>
      <c r="R4314">
        <f t="shared" si="976"/>
        <v>1.1856283047139096</v>
      </c>
      <c r="S4314" s="296">
        <f t="shared" si="983"/>
        <v>6.9474512159708235E-2</v>
      </c>
      <c r="T4314" s="283">
        <f t="shared" si="984"/>
        <v>6.9474512159708235E-2</v>
      </c>
    </row>
    <row r="4315" spans="1:20" x14ac:dyDescent="0.25">
      <c r="A4315" s="286">
        <v>43280</v>
      </c>
      <c r="B4315" s="1">
        <f t="shared" si="977"/>
        <v>5</v>
      </c>
      <c r="C4315" s="285">
        <v>17</v>
      </c>
      <c r="D4315" t="s">
        <v>716</v>
      </c>
      <c r="F4315" s="16">
        <v>73</v>
      </c>
      <c r="G4315" t="str">
        <f t="shared" si="971"/>
        <v>Cooling</v>
      </c>
      <c r="H4315" s="283">
        <f>IF(G4315="heating",F4315*Assumptions!M$4+Assumptions!M$7,0)</f>
        <v>0</v>
      </c>
      <c r="I4315" s="15">
        <f t="shared" si="972"/>
        <v>0.94025748850374469</v>
      </c>
      <c r="J4315" s="15">
        <f t="shared" si="973"/>
        <v>1.0078033906966741</v>
      </c>
      <c r="K4315" s="283">
        <f t="shared" si="978"/>
        <v>0</v>
      </c>
      <c r="L4315" s="283" t="e">
        <f t="shared" si="979"/>
        <v>#N/A</v>
      </c>
      <c r="M4315" s="283">
        <f t="shared" si="980"/>
        <v>0</v>
      </c>
      <c r="N4315" s="283" t="e">
        <f t="shared" si="981"/>
        <v>#N/A</v>
      </c>
      <c r="O4315" s="283">
        <f t="shared" si="982"/>
        <v>0</v>
      </c>
      <c r="P4315" s="21">
        <f t="shared" si="974"/>
        <v>5.0300820493010656E-2</v>
      </c>
      <c r="Q4315" s="21">
        <f t="shared" si="975"/>
        <v>1.3521540118753073</v>
      </c>
      <c r="R4315">
        <f t="shared" si="976"/>
        <v>1.1856283047139096</v>
      </c>
      <c r="S4315" s="296">
        <f t="shared" si="983"/>
        <v>8.0639864436302638E-2</v>
      </c>
      <c r="T4315" s="283">
        <f t="shared" si="984"/>
        <v>8.0639864436302638E-2</v>
      </c>
    </row>
    <row r="4316" spans="1:20" x14ac:dyDescent="0.25">
      <c r="A4316" s="286">
        <v>43280</v>
      </c>
      <c r="B4316" s="1">
        <f t="shared" si="977"/>
        <v>5</v>
      </c>
      <c r="C4316" s="285">
        <v>18</v>
      </c>
      <c r="D4316" t="s">
        <v>716</v>
      </c>
      <c r="F4316" s="16">
        <v>72</v>
      </c>
      <c r="G4316" t="str">
        <f t="shared" si="971"/>
        <v>Cooling</v>
      </c>
      <c r="H4316" s="283">
        <f>IF(G4316="heating",F4316*Assumptions!M$4+Assumptions!M$7,0)</f>
        <v>0</v>
      </c>
      <c r="I4316" s="15">
        <f t="shared" si="972"/>
        <v>0.98182363790757687</v>
      </c>
      <c r="J4316" s="15">
        <f t="shared" si="973"/>
        <v>1.0078033906966741</v>
      </c>
      <c r="K4316" s="283">
        <f t="shared" si="978"/>
        <v>0</v>
      </c>
      <c r="L4316" s="283" t="e">
        <f t="shared" si="979"/>
        <v>#N/A</v>
      </c>
      <c r="M4316" s="283">
        <f t="shared" si="980"/>
        <v>0</v>
      </c>
      <c r="N4316" s="283" t="e">
        <f t="shared" si="981"/>
        <v>#N/A</v>
      </c>
      <c r="O4316" s="283">
        <f t="shared" si="982"/>
        <v>0</v>
      </c>
      <c r="P4316" s="21">
        <f t="shared" si="974"/>
        <v>4.6445607559525648E-2</v>
      </c>
      <c r="Q4316" s="21">
        <f t="shared" si="975"/>
        <v>1.5598916921549892</v>
      </c>
      <c r="R4316">
        <f t="shared" si="976"/>
        <v>1.1856283047139096</v>
      </c>
      <c r="S4316" s="296">
        <f t="shared" si="983"/>
        <v>8.5898909832762466E-2</v>
      </c>
      <c r="T4316" s="283">
        <f t="shared" si="984"/>
        <v>8.5898909832762466E-2</v>
      </c>
    </row>
    <row r="4317" spans="1:20" x14ac:dyDescent="0.25">
      <c r="A4317" s="286">
        <v>43280</v>
      </c>
      <c r="B4317" s="1">
        <f t="shared" si="977"/>
        <v>5</v>
      </c>
      <c r="C4317" s="285">
        <v>19</v>
      </c>
      <c r="D4317" t="s">
        <v>716</v>
      </c>
      <c r="F4317" s="16">
        <v>68</v>
      </c>
      <c r="G4317" t="str">
        <f t="shared" si="971"/>
        <v>Cooling</v>
      </c>
      <c r="H4317" s="283">
        <f>IF(G4317="heating",F4317*Assumptions!M$4+Assumptions!M$7,0)</f>
        <v>0</v>
      </c>
      <c r="I4317" s="15">
        <f t="shared" si="972"/>
        <v>0.98418842963438757</v>
      </c>
      <c r="J4317" s="15">
        <f t="shared" si="973"/>
        <v>1.0078033906966741</v>
      </c>
      <c r="K4317" s="283">
        <f t="shared" si="978"/>
        <v>0</v>
      </c>
      <c r="L4317" s="283">
        <f t="shared" si="979"/>
        <v>4.3818232651749627</v>
      </c>
      <c r="M4317" s="283">
        <f t="shared" si="980"/>
        <v>0</v>
      </c>
      <c r="N4317" s="283">
        <f t="shared" si="981"/>
        <v>4.3585758300027857</v>
      </c>
      <c r="O4317" s="283">
        <f t="shared" si="982"/>
        <v>0</v>
      </c>
      <c r="P4317" s="21">
        <f t="shared" si="974"/>
        <v>3.7256017764001337E-2</v>
      </c>
      <c r="Q4317" s="21">
        <f t="shared" si="975"/>
        <v>1.6764212681468484</v>
      </c>
      <c r="R4317">
        <f t="shared" si="976"/>
        <v>1.1856283047139096</v>
      </c>
      <c r="S4317" s="296">
        <f t="shared" si="983"/>
        <v>7.4050526836676622E-2</v>
      </c>
      <c r="T4317" s="283">
        <f t="shared" si="984"/>
        <v>7.4050526836676622E-2</v>
      </c>
    </row>
    <row r="4318" spans="1:20" x14ac:dyDescent="0.25">
      <c r="A4318" s="286">
        <v>43280</v>
      </c>
      <c r="B4318" s="1">
        <f t="shared" si="977"/>
        <v>5</v>
      </c>
      <c r="C4318" s="285">
        <v>20</v>
      </c>
      <c r="D4318" t="s">
        <v>716</v>
      </c>
      <c r="F4318" s="16">
        <v>64</v>
      </c>
      <c r="G4318" t="str">
        <f t="shared" si="971"/>
        <v>Cooling</v>
      </c>
      <c r="H4318" s="283">
        <f>IF(G4318="heating",F4318*Assumptions!M$4+Assumptions!M$7,0)</f>
        <v>0</v>
      </c>
      <c r="I4318" s="15">
        <f t="shared" si="972"/>
        <v>0.97071962311712034</v>
      </c>
      <c r="J4318" s="15">
        <f t="shared" si="973"/>
        <v>1.0078033906966741</v>
      </c>
      <c r="K4318" s="283">
        <f t="shared" si="978"/>
        <v>0</v>
      </c>
      <c r="L4318" s="283">
        <f t="shared" si="979"/>
        <v>4.3818232651749627</v>
      </c>
      <c r="M4318" s="283">
        <f t="shared" si="980"/>
        <v>0</v>
      </c>
      <c r="N4318" s="283">
        <f t="shared" si="981"/>
        <v>4.3585758300027857</v>
      </c>
      <c r="O4318" s="283">
        <f t="shared" si="982"/>
        <v>0</v>
      </c>
      <c r="P4318" s="21">
        <f t="shared" si="974"/>
        <v>3.8036447069942136E-2</v>
      </c>
      <c r="Q4318" s="21">
        <f t="shared" si="975"/>
        <v>1.52436960139122</v>
      </c>
      <c r="R4318">
        <f t="shared" si="976"/>
        <v>1.1856283047139096</v>
      </c>
      <c r="S4318" s="296">
        <f t="shared" si="983"/>
        <v>6.8744630450038507E-2</v>
      </c>
      <c r="T4318" s="283">
        <f t="shared" si="984"/>
        <v>6.8744630450038507E-2</v>
      </c>
    </row>
    <row r="4319" spans="1:20" x14ac:dyDescent="0.25">
      <c r="A4319" s="286">
        <v>43280</v>
      </c>
      <c r="B4319" s="1">
        <f t="shared" si="977"/>
        <v>5</v>
      </c>
      <c r="C4319" s="285">
        <v>21</v>
      </c>
      <c r="D4319" t="s">
        <v>716</v>
      </c>
      <c r="F4319" s="16">
        <v>61</v>
      </c>
      <c r="G4319" t="str">
        <f t="shared" si="971"/>
        <v>Cooling</v>
      </c>
      <c r="H4319" s="283">
        <f>IF(G4319="heating",F4319*Assumptions!M$4+Assumptions!M$7,0)</f>
        <v>0</v>
      </c>
      <c r="I4319" s="15">
        <f t="shared" si="972"/>
        <v>0.95751150862929935</v>
      </c>
      <c r="J4319" s="15">
        <f t="shared" si="973"/>
        <v>1.0078033906966741</v>
      </c>
      <c r="K4319" s="283">
        <f t="shared" si="978"/>
        <v>0</v>
      </c>
      <c r="L4319" s="283">
        <f t="shared" si="979"/>
        <v>4.3818232651749627</v>
      </c>
      <c r="M4319" s="283">
        <f t="shared" si="980"/>
        <v>0</v>
      </c>
      <c r="N4319" s="283">
        <f t="shared" si="981"/>
        <v>4.3585758300027857</v>
      </c>
      <c r="O4319" s="283">
        <f t="shared" si="982"/>
        <v>0</v>
      </c>
      <c r="P4319" s="21">
        <f t="shared" si="974"/>
        <v>4.5164594084734722E-2</v>
      </c>
      <c r="Q4319" s="21">
        <f t="shared" si="975"/>
        <v>1.4448604713749031</v>
      </c>
      <c r="R4319">
        <f t="shared" si="976"/>
        <v>1.1856283047139096</v>
      </c>
      <c r="S4319" s="296">
        <f t="shared" si="983"/>
        <v>7.7369996977611502E-2</v>
      </c>
      <c r="T4319" s="283">
        <f t="shared" si="984"/>
        <v>7.7369996977611502E-2</v>
      </c>
    </row>
    <row r="4320" spans="1:20" x14ac:dyDescent="0.25">
      <c r="A4320" s="286">
        <v>43280</v>
      </c>
      <c r="B4320" s="1">
        <f t="shared" si="977"/>
        <v>5</v>
      </c>
      <c r="C4320" s="285">
        <v>22</v>
      </c>
      <c r="D4320" t="s">
        <v>716</v>
      </c>
      <c r="F4320" s="16">
        <v>61</v>
      </c>
      <c r="G4320" t="str">
        <f t="shared" si="971"/>
        <v>Cooling</v>
      </c>
      <c r="H4320" s="283">
        <f>IF(G4320="heating",F4320*Assumptions!M$4+Assumptions!M$7,0)</f>
        <v>0</v>
      </c>
      <c r="I4320" s="15">
        <f t="shared" si="972"/>
        <v>0.9426530227543114</v>
      </c>
      <c r="J4320" s="15">
        <f t="shared" si="973"/>
        <v>1.0078033906966741</v>
      </c>
      <c r="K4320" s="283">
        <f t="shared" si="978"/>
        <v>0</v>
      </c>
      <c r="L4320" s="283">
        <f t="shared" si="979"/>
        <v>4.3818232651749627</v>
      </c>
      <c r="M4320" s="283">
        <f t="shared" si="980"/>
        <v>0</v>
      </c>
      <c r="N4320" s="283">
        <f t="shared" si="981"/>
        <v>4.3585758300027857</v>
      </c>
      <c r="O4320" s="283">
        <f t="shared" si="982"/>
        <v>0</v>
      </c>
      <c r="P4320" s="21">
        <f t="shared" si="974"/>
        <v>4.5164594084734722E-2</v>
      </c>
      <c r="Q4320" s="21">
        <f t="shared" si="975"/>
        <v>1.2427137171080138</v>
      </c>
      <c r="R4320">
        <f t="shared" si="976"/>
        <v>1.1856283047139096</v>
      </c>
      <c r="S4320" s="296">
        <f t="shared" si="983"/>
        <v>6.6545357452536549E-2</v>
      </c>
      <c r="T4320" s="283">
        <f t="shared" si="984"/>
        <v>6.6545357452536549E-2</v>
      </c>
    </row>
    <row r="4321" spans="1:20" x14ac:dyDescent="0.25">
      <c r="A4321" s="286">
        <v>43280</v>
      </c>
      <c r="B4321" s="1">
        <f t="shared" si="977"/>
        <v>5</v>
      </c>
      <c r="C4321" s="285">
        <v>23</v>
      </c>
      <c r="D4321" t="s">
        <v>715</v>
      </c>
      <c r="F4321" s="16">
        <v>59</v>
      </c>
      <c r="G4321" t="str">
        <f t="shared" si="971"/>
        <v>Cooling</v>
      </c>
      <c r="H4321" s="283">
        <f>IF(G4321="heating",F4321*Assumptions!M$4+Assumptions!M$7,0)</f>
        <v>0</v>
      </c>
      <c r="I4321" s="15">
        <f t="shared" si="972"/>
        <v>0.94450710149963013</v>
      </c>
      <c r="J4321" s="15">
        <f t="shared" si="973"/>
        <v>1.0078033906966741</v>
      </c>
      <c r="K4321" s="283">
        <f t="shared" si="978"/>
        <v>0</v>
      </c>
      <c r="L4321" s="283">
        <f t="shared" si="979"/>
        <v>4.3182081448486933</v>
      </c>
      <c r="M4321" s="283">
        <f t="shared" si="980"/>
        <v>0</v>
      </c>
      <c r="N4321" s="283">
        <f t="shared" si="981"/>
        <v>4.2355603137647586</v>
      </c>
      <c r="O4321" s="283">
        <f t="shared" si="982"/>
        <v>0</v>
      </c>
      <c r="P4321" s="21">
        <f t="shared" si="974"/>
        <v>2.5000000000000001E-2</v>
      </c>
      <c r="Q4321" s="21">
        <f t="shared" si="975"/>
        <v>1.0297519246597011</v>
      </c>
      <c r="R4321">
        <f t="shared" si="976"/>
        <v>1.1856283047139096</v>
      </c>
      <c r="S4321" s="296">
        <f t="shared" si="983"/>
        <v>3.0522575717754175E-2</v>
      </c>
      <c r="T4321" s="283">
        <f t="shared" si="984"/>
        <v>3.0522575717754175E-2</v>
      </c>
    </row>
    <row r="4322" spans="1:20" x14ac:dyDescent="0.25">
      <c r="A4322" s="286">
        <v>43281</v>
      </c>
      <c r="B4322" s="1">
        <f t="shared" si="977"/>
        <v>6</v>
      </c>
      <c r="C4322" s="285">
        <v>0</v>
      </c>
      <c r="D4322" t="s">
        <v>715</v>
      </c>
      <c r="F4322" s="16">
        <v>57</v>
      </c>
      <c r="G4322" t="str">
        <f t="shared" si="971"/>
        <v>Neither</v>
      </c>
      <c r="H4322" s="283">
        <f>IF(G4322="heating",F4322*Assumptions!M$4+Assumptions!M$7,0)</f>
        <v>0</v>
      </c>
      <c r="I4322" s="15">
        <f t="shared" si="972"/>
        <v>0.97481507806017154</v>
      </c>
      <c r="J4322" s="15">
        <f t="shared" si="973"/>
        <v>0.9885470267915587</v>
      </c>
      <c r="K4322" s="283">
        <f t="shared" si="978"/>
        <v>0</v>
      </c>
      <c r="L4322" s="283">
        <f t="shared" si="979"/>
        <v>4.2530692972692208</v>
      </c>
      <c r="M4322" s="283">
        <f t="shared" si="980"/>
        <v>0</v>
      </c>
      <c r="N4322" s="283">
        <f t="shared" si="981"/>
        <v>4.1119599131986844</v>
      </c>
      <c r="O4322" s="283">
        <f t="shared" si="982"/>
        <v>0</v>
      </c>
      <c r="P4322" s="21">
        <f t="shared" si="974"/>
        <v>0</v>
      </c>
      <c r="Q4322" s="21">
        <f t="shared" si="975"/>
        <v>0.90668853391740301</v>
      </c>
      <c r="R4322">
        <f t="shared" si="976"/>
        <v>1.0112882868167345</v>
      </c>
      <c r="S4322" s="296">
        <f t="shared" si="983"/>
        <v>0</v>
      </c>
      <c r="T4322" s="283">
        <f t="shared" si="984"/>
        <v>0</v>
      </c>
    </row>
    <row r="4323" spans="1:20" x14ac:dyDescent="0.25">
      <c r="A4323" s="286">
        <v>43281</v>
      </c>
      <c r="B4323" s="1">
        <f t="shared" si="977"/>
        <v>6</v>
      </c>
      <c r="C4323" s="285">
        <v>1</v>
      </c>
      <c r="D4323" t="s">
        <v>715</v>
      </c>
      <c r="F4323" s="16">
        <v>54</v>
      </c>
      <c r="G4323" t="str">
        <f t="shared" si="971"/>
        <v>Neither</v>
      </c>
      <c r="H4323" s="283">
        <f>IF(G4323="heating",F4323*Assumptions!M$4+Assumptions!M$7,0)</f>
        <v>0</v>
      </c>
      <c r="I4323" s="15">
        <f t="shared" si="972"/>
        <v>1.012242869806885</v>
      </c>
      <c r="J4323" s="15">
        <f t="shared" si="973"/>
        <v>0.9885470267915587</v>
      </c>
      <c r="K4323" s="283">
        <f t="shared" si="978"/>
        <v>0</v>
      </c>
      <c r="L4323" s="283">
        <f t="shared" si="979"/>
        <v>4.1559947708987721</v>
      </c>
      <c r="M4323" s="283">
        <f t="shared" si="980"/>
        <v>0</v>
      </c>
      <c r="N4323" s="283">
        <f t="shared" si="981"/>
        <v>3.9259252525022648</v>
      </c>
      <c r="O4323" s="283">
        <f t="shared" si="982"/>
        <v>0</v>
      </c>
      <c r="P4323" s="21">
        <f t="shared" si="974"/>
        <v>0</v>
      </c>
      <c r="Q4323" s="21">
        <f t="shared" si="975"/>
        <v>0.81803459285312596</v>
      </c>
      <c r="R4323">
        <f t="shared" si="976"/>
        <v>1.0112882868167345</v>
      </c>
      <c r="S4323" s="296">
        <f t="shared" si="983"/>
        <v>0</v>
      </c>
      <c r="T4323" s="283">
        <f t="shared" si="984"/>
        <v>0</v>
      </c>
    </row>
    <row r="4324" spans="1:20" x14ac:dyDescent="0.25">
      <c r="A4324" s="286">
        <v>43281</v>
      </c>
      <c r="B4324" s="1">
        <f t="shared" si="977"/>
        <v>6</v>
      </c>
      <c r="C4324" s="285">
        <v>2</v>
      </c>
      <c r="D4324" t="s">
        <v>715</v>
      </c>
      <c r="F4324" s="16">
        <v>52</v>
      </c>
      <c r="G4324" t="str">
        <f t="shared" si="971"/>
        <v>Neither</v>
      </c>
      <c r="H4324" s="283">
        <f>IF(G4324="heating",F4324*Assumptions!M$4+Assumptions!M$7,0)</f>
        <v>0</v>
      </c>
      <c r="I4324" s="15">
        <f t="shared" si="972"/>
        <v>1.0509704703585963</v>
      </c>
      <c r="J4324" s="15">
        <f t="shared" si="973"/>
        <v>0.9885470267915587</v>
      </c>
      <c r="K4324" s="283">
        <f t="shared" si="978"/>
        <v>0</v>
      </c>
      <c r="L4324" s="283">
        <f t="shared" si="979"/>
        <v>4.0950984110509578</v>
      </c>
      <c r="M4324" s="283">
        <f t="shared" si="980"/>
        <v>0</v>
      </c>
      <c r="N4324" s="283">
        <f t="shared" si="981"/>
        <v>3.802065958051716</v>
      </c>
      <c r="O4324" s="283">
        <f t="shared" si="982"/>
        <v>0</v>
      </c>
      <c r="P4324" s="21">
        <f t="shared" si="974"/>
        <v>0</v>
      </c>
      <c r="Q4324" s="21">
        <f t="shared" si="975"/>
        <v>0.74507607494346417</v>
      </c>
      <c r="R4324">
        <f t="shared" si="976"/>
        <v>1.0112882868167345</v>
      </c>
      <c r="S4324" s="296">
        <f t="shared" si="983"/>
        <v>0</v>
      </c>
      <c r="T4324" s="283">
        <f t="shared" si="984"/>
        <v>0</v>
      </c>
    </row>
    <row r="4325" spans="1:20" x14ac:dyDescent="0.25">
      <c r="A4325" s="286">
        <v>43281</v>
      </c>
      <c r="B4325" s="1">
        <f t="shared" si="977"/>
        <v>6</v>
      </c>
      <c r="C4325" s="285">
        <v>3</v>
      </c>
      <c r="D4325" t="s">
        <v>715</v>
      </c>
      <c r="F4325" s="16">
        <v>52</v>
      </c>
      <c r="G4325" t="str">
        <f t="shared" si="971"/>
        <v>Neither</v>
      </c>
      <c r="H4325" s="283">
        <f>IF(G4325="heating",F4325*Assumptions!M$4+Assumptions!M$7,0)</f>
        <v>0</v>
      </c>
      <c r="I4325" s="15">
        <f t="shared" si="972"/>
        <v>1.0924036124451033</v>
      </c>
      <c r="J4325" s="15">
        <f t="shared" si="973"/>
        <v>0.9885470267915587</v>
      </c>
      <c r="K4325" s="283">
        <f t="shared" si="978"/>
        <v>0</v>
      </c>
      <c r="L4325" s="283">
        <f t="shared" si="979"/>
        <v>4.0950984110509578</v>
      </c>
      <c r="M4325" s="283">
        <f t="shared" si="980"/>
        <v>0</v>
      </c>
      <c r="N4325" s="283">
        <f t="shared" si="981"/>
        <v>3.802065958051716</v>
      </c>
      <c r="O4325" s="283">
        <f t="shared" si="982"/>
        <v>0</v>
      </c>
      <c r="P4325" s="21">
        <f t="shared" si="974"/>
        <v>0</v>
      </c>
      <c r="Q4325" s="21">
        <f t="shared" si="975"/>
        <v>0.69158980876382303</v>
      </c>
      <c r="R4325">
        <f t="shared" si="976"/>
        <v>1.0112882868167345</v>
      </c>
      <c r="S4325" s="296">
        <f t="shared" si="983"/>
        <v>0</v>
      </c>
      <c r="T4325" s="283">
        <f t="shared" si="984"/>
        <v>0</v>
      </c>
    </row>
    <row r="4326" spans="1:20" x14ac:dyDescent="0.25">
      <c r="A4326" s="286">
        <v>43281</v>
      </c>
      <c r="B4326" s="1">
        <f t="shared" si="977"/>
        <v>6</v>
      </c>
      <c r="C4326" s="285">
        <v>4</v>
      </c>
      <c r="D4326" t="s">
        <v>715</v>
      </c>
      <c r="F4326" s="16">
        <v>52</v>
      </c>
      <c r="G4326" t="str">
        <f t="shared" si="971"/>
        <v>Neither</v>
      </c>
      <c r="H4326" s="283">
        <f>IF(G4326="heating",F4326*Assumptions!M$4+Assumptions!M$7,0)</f>
        <v>0</v>
      </c>
      <c r="I4326" s="15">
        <f t="shared" si="972"/>
        <v>1.1348296917927807</v>
      </c>
      <c r="J4326" s="15">
        <f t="shared" si="973"/>
        <v>0.9885470267915587</v>
      </c>
      <c r="K4326" s="283">
        <f t="shared" si="978"/>
        <v>0</v>
      </c>
      <c r="L4326" s="283">
        <f t="shared" si="979"/>
        <v>4.0950984110509578</v>
      </c>
      <c r="M4326" s="283">
        <f t="shared" si="980"/>
        <v>0</v>
      </c>
      <c r="N4326" s="283">
        <f t="shared" si="981"/>
        <v>3.802065958051716</v>
      </c>
      <c r="O4326" s="283">
        <f t="shared" si="982"/>
        <v>0</v>
      </c>
      <c r="P4326" s="21">
        <f t="shared" si="974"/>
        <v>0</v>
      </c>
      <c r="Q4326" s="21">
        <f t="shared" si="975"/>
        <v>0.6473875548762833</v>
      </c>
      <c r="R4326">
        <f t="shared" si="976"/>
        <v>1.0112882868167345</v>
      </c>
      <c r="S4326" s="296">
        <f t="shared" si="983"/>
        <v>0</v>
      </c>
      <c r="T4326" s="283">
        <f t="shared" si="984"/>
        <v>0</v>
      </c>
    </row>
    <row r="4327" spans="1:20" x14ac:dyDescent="0.25">
      <c r="A4327" s="286">
        <v>43281</v>
      </c>
      <c r="B4327" s="1">
        <f t="shared" si="977"/>
        <v>6</v>
      </c>
      <c r="C4327" s="285">
        <v>5</v>
      </c>
      <c r="D4327" t="s">
        <v>715</v>
      </c>
      <c r="F4327" s="16">
        <v>52</v>
      </c>
      <c r="G4327" t="str">
        <f t="shared" si="971"/>
        <v>Neither</v>
      </c>
      <c r="H4327" s="283">
        <f>IF(G4327="heating",F4327*Assumptions!M$4+Assumptions!M$7,0)</f>
        <v>0</v>
      </c>
      <c r="I4327" s="15">
        <f t="shared" si="972"/>
        <v>1.1635558681477385</v>
      </c>
      <c r="J4327" s="15">
        <f t="shared" si="973"/>
        <v>0.9885470267915587</v>
      </c>
      <c r="K4327" s="283">
        <f t="shared" si="978"/>
        <v>0</v>
      </c>
      <c r="L4327" s="283">
        <f t="shared" si="979"/>
        <v>4.0950984110509578</v>
      </c>
      <c r="M4327" s="283">
        <f t="shared" si="980"/>
        <v>0</v>
      </c>
      <c r="N4327" s="283">
        <f t="shared" si="981"/>
        <v>3.802065958051716</v>
      </c>
      <c r="O4327" s="283">
        <f t="shared" si="982"/>
        <v>0</v>
      </c>
      <c r="P4327" s="21">
        <f t="shared" si="974"/>
        <v>0</v>
      </c>
      <c r="Q4327" s="21">
        <f t="shared" si="975"/>
        <v>0.72139578924615555</v>
      </c>
      <c r="R4327">
        <f t="shared" si="976"/>
        <v>1.0112882868167345</v>
      </c>
      <c r="S4327" s="296">
        <f t="shared" si="983"/>
        <v>0</v>
      </c>
      <c r="T4327" s="283">
        <f t="shared" si="984"/>
        <v>0</v>
      </c>
    </row>
    <row r="4328" spans="1:20" x14ac:dyDescent="0.25">
      <c r="A4328" s="286">
        <v>43281</v>
      </c>
      <c r="B4328" s="1">
        <f t="shared" si="977"/>
        <v>6</v>
      </c>
      <c r="C4328" s="285">
        <v>6</v>
      </c>
      <c r="D4328" t="s">
        <v>715</v>
      </c>
      <c r="F4328" s="16">
        <v>55</v>
      </c>
      <c r="G4328" t="str">
        <f t="shared" si="971"/>
        <v>Neither</v>
      </c>
      <c r="H4328" s="283">
        <f>IF(G4328="heating",F4328*Assumptions!M$4+Assumptions!M$7,0)</f>
        <v>0</v>
      </c>
      <c r="I4328" s="15">
        <f t="shared" si="972"/>
        <v>1.2083911162615524</v>
      </c>
      <c r="J4328" s="15">
        <f t="shared" si="973"/>
        <v>0.9885470267915587</v>
      </c>
      <c r="K4328" s="283">
        <f t="shared" si="978"/>
        <v>0</v>
      </c>
      <c r="L4328" s="283">
        <f t="shared" si="979"/>
        <v>4.1851135499983272</v>
      </c>
      <c r="M4328" s="283">
        <f t="shared" si="980"/>
        <v>0</v>
      </c>
      <c r="N4328" s="283">
        <f t="shared" si="981"/>
        <v>3.9876635481217684</v>
      </c>
      <c r="O4328" s="283">
        <f t="shared" si="982"/>
        <v>0</v>
      </c>
      <c r="P4328" s="21">
        <f t="shared" si="974"/>
        <v>0</v>
      </c>
      <c r="Q4328" s="21">
        <f t="shared" si="975"/>
        <v>0.87787080972652631</v>
      </c>
      <c r="R4328">
        <f t="shared" si="976"/>
        <v>1.0112882868167345</v>
      </c>
      <c r="S4328" s="296">
        <f t="shared" si="983"/>
        <v>0</v>
      </c>
      <c r="T4328" s="283">
        <f t="shared" si="984"/>
        <v>0</v>
      </c>
    </row>
    <row r="4329" spans="1:20" x14ac:dyDescent="0.25">
      <c r="A4329" s="286">
        <v>43281</v>
      </c>
      <c r="B4329" s="1">
        <f t="shared" si="977"/>
        <v>6</v>
      </c>
      <c r="C4329" s="285">
        <v>7</v>
      </c>
      <c r="D4329" t="s">
        <v>715</v>
      </c>
      <c r="F4329" s="16">
        <v>57</v>
      </c>
      <c r="G4329" t="str">
        <f t="shared" si="971"/>
        <v>Neither</v>
      </c>
      <c r="H4329" s="283">
        <f>IF(G4329="heating",F4329*Assumptions!M$4+Assumptions!M$7,0)</f>
        <v>0</v>
      </c>
      <c r="I4329" s="15">
        <f t="shared" si="972"/>
        <v>1.1637425769249583</v>
      </c>
      <c r="J4329" s="15">
        <f t="shared" si="973"/>
        <v>0.9885470267915587</v>
      </c>
      <c r="K4329" s="283">
        <f t="shared" si="978"/>
        <v>0</v>
      </c>
      <c r="L4329" s="283">
        <f t="shared" si="979"/>
        <v>4.2530692972692208</v>
      </c>
      <c r="M4329" s="283">
        <f t="shared" si="980"/>
        <v>0</v>
      </c>
      <c r="N4329" s="283">
        <f t="shared" si="981"/>
        <v>4.1119599131986844</v>
      </c>
      <c r="O4329" s="283">
        <f t="shared" si="982"/>
        <v>0</v>
      </c>
      <c r="P4329" s="21">
        <f t="shared" si="974"/>
        <v>0</v>
      </c>
      <c r="Q4329" s="21">
        <f t="shared" si="975"/>
        <v>0.97331382064367777</v>
      </c>
      <c r="R4329">
        <f t="shared" si="976"/>
        <v>1.0112882868167345</v>
      </c>
      <c r="S4329" s="296">
        <f t="shared" si="983"/>
        <v>0</v>
      </c>
      <c r="T4329" s="283">
        <f t="shared" si="984"/>
        <v>0</v>
      </c>
    </row>
    <row r="4330" spans="1:20" x14ac:dyDescent="0.25">
      <c r="A4330" s="286">
        <v>43281</v>
      </c>
      <c r="B4330" s="1">
        <f t="shared" si="977"/>
        <v>6</v>
      </c>
      <c r="C4330" s="285">
        <v>8</v>
      </c>
      <c r="D4330" t="s">
        <v>715</v>
      </c>
      <c r="F4330" s="16">
        <v>57</v>
      </c>
      <c r="G4330" t="str">
        <f t="shared" si="971"/>
        <v>Neither</v>
      </c>
      <c r="H4330" s="283">
        <f>IF(G4330="heating",F4330*Assumptions!M$4+Assumptions!M$7,0)</f>
        <v>0</v>
      </c>
      <c r="I4330" s="15">
        <f t="shared" si="972"/>
        <v>1.094193721037565</v>
      </c>
      <c r="J4330" s="15">
        <f t="shared" si="973"/>
        <v>0.9885470267915587</v>
      </c>
      <c r="K4330" s="283">
        <f t="shared" si="978"/>
        <v>0</v>
      </c>
      <c r="L4330" s="283">
        <f t="shared" si="979"/>
        <v>4.2530692972692208</v>
      </c>
      <c r="M4330" s="283">
        <f t="shared" si="980"/>
        <v>0</v>
      </c>
      <c r="N4330" s="283">
        <f t="shared" si="981"/>
        <v>4.1119599131986844</v>
      </c>
      <c r="O4330" s="283">
        <f t="shared" si="982"/>
        <v>0</v>
      </c>
      <c r="P4330" s="21">
        <f t="shared" si="974"/>
        <v>0</v>
      </c>
      <c r="Q4330" s="21">
        <f t="shared" si="975"/>
        <v>0.94940007506179924</v>
      </c>
      <c r="R4330">
        <f t="shared" si="976"/>
        <v>1.0112882868167345</v>
      </c>
      <c r="S4330" s="296">
        <f t="shared" si="983"/>
        <v>0</v>
      </c>
      <c r="T4330" s="283">
        <f t="shared" si="984"/>
        <v>0</v>
      </c>
    </row>
    <row r="4331" spans="1:20" x14ac:dyDescent="0.25">
      <c r="A4331" s="286">
        <v>43281</v>
      </c>
      <c r="B4331" s="1">
        <f t="shared" si="977"/>
        <v>6</v>
      </c>
      <c r="C4331" s="285">
        <v>9</v>
      </c>
      <c r="D4331" t="s">
        <v>715</v>
      </c>
      <c r="F4331" s="16">
        <v>59</v>
      </c>
      <c r="G4331" t="str">
        <f t="shared" si="971"/>
        <v>Neither</v>
      </c>
      <c r="H4331" s="283">
        <f>IF(G4331="heating",F4331*Assumptions!M$4+Assumptions!M$7,0)</f>
        <v>0</v>
      </c>
      <c r="I4331" s="15">
        <f t="shared" si="972"/>
        <v>1.0343009000871222</v>
      </c>
      <c r="J4331" s="15">
        <f t="shared" si="973"/>
        <v>0.9885470267915587</v>
      </c>
      <c r="K4331" s="283">
        <f t="shared" si="978"/>
        <v>0</v>
      </c>
      <c r="L4331" s="283">
        <f t="shared" si="979"/>
        <v>4.3182081448486933</v>
      </c>
      <c r="M4331" s="283">
        <f t="shared" si="980"/>
        <v>0</v>
      </c>
      <c r="N4331" s="283">
        <f t="shared" si="981"/>
        <v>4.2355603137647586</v>
      </c>
      <c r="O4331" s="283">
        <f t="shared" si="982"/>
        <v>0</v>
      </c>
      <c r="P4331" s="21">
        <f t="shared" si="974"/>
        <v>0</v>
      </c>
      <c r="Q4331" s="21">
        <f t="shared" si="975"/>
        <v>0.8408485371888097</v>
      </c>
      <c r="R4331">
        <f t="shared" si="976"/>
        <v>1.0112882868167345</v>
      </c>
      <c r="S4331" s="296">
        <f t="shared" si="983"/>
        <v>0</v>
      </c>
      <c r="T4331" s="283">
        <f t="shared" si="984"/>
        <v>0</v>
      </c>
    </row>
    <row r="4332" spans="1:20" x14ac:dyDescent="0.25">
      <c r="A4332" s="286">
        <v>43281</v>
      </c>
      <c r="B4332" s="1">
        <f t="shared" si="977"/>
        <v>6</v>
      </c>
      <c r="C4332" s="285">
        <v>10</v>
      </c>
      <c r="D4332" t="s">
        <v>715</v>
      </c>
      <c r="F4332" s="16">
        <v>61</v>
      </c>
      <c r="G4332" t="str">
        <f t="shared" si="971"/>
        <v>Neither</v>
      </c>
      <c r="H4332" s="283">
        <f>IF(G4332="heating",F4332*Assumptions!M$4+Assumptions!M$7,0)</f>
        <v>0</v>
      </c>
      <c r="I4332" s="15">
        <f t="shared" si="972"/>
        <v>0.98112329028689171</v>
      </c>
      <c r="J4332" s="15">
        <f t="shared" si="973"/>
        <v>0.9885470267915587</v>
      </c>
      <c r="K4332" s="283">
        <f t="shared" si="978"/>
        <v>0</v>
      </c>
      <c r="L4332" s="283">
        <f t="shared" si="979"/>
        <v>4.3818232651749627</v>
      </c>
      <c r="M4332" s="283">
        <f t="shared" si="980"/>
        <v>0</v>
      </c>
      <c r="N4332" s="283">
        <f t="shared" si="981"/>
        <v>4.3585758300027857</v>
      </c>
      <c r="O4332" s="283">
        <f t="shared" si="982"/>
        <v>0</v>
      </c>
      <c r="P4332" s="21">
        <f t="shared" si="974"/>
        <v>0</v>
      </c>
      <c r="Q4332" s="21">
        <f t="shared" si="975"/>
        <v>0.74504051125983206</v>
      </c>
      <c r="R4332">
        <f t="shared" si="976"/>
        <v>1.0112882868167345</v>
      </c>
      <c r="S4332" s="296">
        <f t="shared" si="983"/>
        <v>0</v>
      </c>
      <c r="T4332" s="283">
        <f t="shared" si="984"/>
        <v>0</v>
      </c>
    </row>
    <row r="4333" spans="1:20" x14ac:dyDescent="0.25">
      <c r="A4333" s="286">
        <v>43281</v>
      </c>
      <c r="B4333" s="1">
        <f t="shared" si="977"/>
        <v>6</v>
      </c>
      <c r="C4333" s="285">
        <v>11</v>
      </c>
      <c r="D4333" t="s">
        <v>715</v>
      </c>
      <c r="F4333" s="16">
        <v>63</v>
      </c>
      <c r="G4333" t="str">
        <f t="shared" si="971"/>
        <v>Neither</v>
      </c>
      <c r="H4333" s="283">
        <f>IF(G4333="heating",F4333*Assumptions!M$4+Assumptions!M$7,0)</f>
        <v>0</v>
      </c>
      <c r="I4333" s="15">
        <f t="shared" si="972"/>
        <v>0.94956163997961163</v>
      </c>
      <c r="J4333" s="15">
        <f t="shared" si="973"/>
        <v>0.9885470267915587</v>
      </c>
      <c r="K4333" s="283">
        <f t="shared" si="978"/>
        <v>0</v>
      </c>
      <c r="L4333" s="283">
        <f t="shared" si="979"/>
        <v>4.3818232651749627</v>
      </c>
      <c r="M4333" s="283">
        <f t="shared" si="980"/>
        <v>0</v>
      </c>
      <c r="N4333" s="283">
        <f t="shared" si="981"/>
        <v>4.3585758300027857</v>
      </c>
      <c r="O4333" s="283">
        <f t="shared" si="982"/>
        <v>0</v>
      </c>
      <c r="P4333" s="21">
        <f t="shared" si="974"/>
        <v>0</v>
      </c>
      <c r="Q4333" s="21">
        <f t="shared" si="975"/>
        <v>0.72850690893675296</v>
      </c>
      <c r="R4333">
        <f t="shared" si="976"/>
        <v>1.0112882868167345</v>
      </c>
      <c r="S4333" s="296">
        <f t="shared" si="983"/>
        <v>0</v>
      </c>
      <c r="T4333" s="283">
        <f t="shared" si="984"/>
        <v>0</v>
      </c>
    </row>
    <row r="4334" spans="1:20" x14ac:dyDescent="0.25">
      <c r="A4334" s="286">
        <v>43281</v>
      </c>
      <c r="B4334" s="1">
        <f t="shared" si="977"/>
        <v>6</v>
      </c>
      <c r="C4334" s="285">
        <v>12</v>
      </c>
      <c r="D4334" t="s">
        <v>715</v>
      </c>
      <c r="F4334" s="16">
        <v>64</v>
      </c>
      <c r="G4334" t="str">
        <f t="shared" si="971"/>
        <v>Neither</v>
      </c>
      <c r="H4334" s="283">
        <f>IF(G4334="heating",F4334*Assumptions!M$4+Assumptions!M$7,0)</f>
        <v>0</v>
      </c>
      <c r="I4334" s="15">
        <f t="shared" si="972"/>
        <v>0.91648403420261149</v>
      </c>
      <c r="J4334" s="15">
        <f t="shared" si="973"/>
        <v>0.9885470267915587</v>
      </c>
      <c r="K4334" s="283">
        <f t="shared" si="978"/>
        <v>0</v>
      </c>
      <c r="L4334" s="283">
        <f t="shared" si="979"/>
        <v>4.3818232651749627</v>
      </c>
      <c r="M4334" s="283">
        <f t="shared" si="980"/>
        <v>0</v>
      </c>
      <c r="N4334" s="283">
        <f t="shared" si="981"/>
        <v>4.3585758300027857</v>
      </c>
      <c r="O4334" s="283">
        <f t="shared" si="982"/>
        <v>0</v>
      </c>
      <c r="P4334" s="21">
        <f t="shared" si="974"/>
        <v>0</v>
      </c>
      <c r="Q4334" s="21">
        <f t="shared" si="975"/>
        <v>0.75910815787401487</v>
      </c>
      <c r="R4334">
        <f t="shared" si="976"/>
        <v>1.0112882868167345</v>
      </c>
      <c r="S4334" s="296">
        <f t="shared" si="983"/>
        <v>0</v>
      </c>
      <c r="T4334" s="283">
        <f t="shared" si="984"/>
        <v>0</v>
      </c>
    </row>
    <row r="4335" spans="1:20" x14ac:dyDescent="0.25">
      <c r="A4335" s="286">
        <v>43281</v>
      </c>
      <c r="B4335" s="1">
        <f t="shared" si="977"/>
        <v>6</v>
      </c>
      <c r="C4335" s="285">
        <v>13</v>
      </c>
      <c r="D4335" t="s">
        <v>715</v>
      </c>
      <c r="F4335" s="16">
        <v>64</v>
      </c>
      <c r="G4335" t="str">
        <f t="shared" si="971"/>
        <v>Neither</v>
      </c>
      <c r="H4335" s="283">
        <f>IF(G4335="heating",F4335*Assumptions!M$4+Assumptions!M$7,0)</f>
        <v>0</v>
      </c>
      <c r="I4335" s="15">
        <f t="shared" si="972"/>
        <v>0.90040206880052787</v>
      </c>
      <c r="J4335" s="15">
        <f t="shared" si="973"/>
        <v>0.9885470267915587</v>
      </c>
      <c r="K4335" s="283">
        <f t="shared" si="978"/>
        <v>0</v>
      </c>
      <c r="L4335" s="283">
        <f t="shared" si="979"/>
        <v>4.3818232651749627</v>
      </c>
      <c r="M4335" s="283">
        <f t="shared" si="980"/>
        <v>0</v>
      </c>
      <c r="N4335" s="283">
        <f t="shared" si="981"/>
        <v>4.3585758300027857</v>
      </c>
      <c r="O4335" s="283">
        <f t="shared" si="982"/>
        <v>0</v>
      </c>
      <c r="P4335" s="21">
        <f t="shared" si="974"/>
        <v>0</v>
      </c>
      <c r="Q4335" s="21">
        <f t="shared" si="975"/>
        <v>0.79115902007799765</v>
      </c>
      <c r="R4335">
        <f t="shared" si="976"/>
        <v>1.0112882868167345</v>
      </c>
      <c r="S4335" s="296">
        <f t="shared" si="983"/>
        <v>0</v>
      </c>
      <c r="T4335" s="283">
        <f t="shared" si="984"/>
        <v>0</v>
      </c>
    </row>
    <row r="4336" spans="1:20" x14ac:dyDescent="0.25">
      <c r="A4336" s="286">
        <v>43281</v>
      </c>
      <c r="B4336" s="1">
        <f t="shared" si="977"/>
        <v>6</v>
      </c>
      <c r="C4336" s="285">
        <v>14</v>
      </c>
      <c r="D4336" t="s">
        <v>715</v>
      </c>
      <c r="F4336" s="16">
        <v>64</v>
      </c>
      <c r="G4336" t="str">
        <f t="shared" si="971"/>
        <v>Neither</v>
      </c>
      <c r="H4336" s="283">
        <f>IF(G4336="heating",F4336*Assumptions!M$4+Assumptions!M$7,0)</f>
        <v>0</v>
      </c>
      <c r="I4336" s="15">
        <f t="shared" si="972"/>
        <v>0.86032894500746537</v>
      </c>
      <c r="J4336" s="15">
        <f t="shared" si="973"/>
        <v>0.9885470267915587</v>
      </c>
      <c r="K4336" s="283">
        <f t="shared" si="978"/>
        <v>0</v>
      </c>
      <c r="L4336" s="283">
        <f t="shared" si="979"/>
        <v>4.3818232651749627</v>
      </c>
      <c r="M4336" s="283">
        <f t="shared" si="980"/>
        <v>0</v>
      </c>
      <c r="N4336" s="283">
        <f t="shared" si="981"/>
        <v>4.3585758300027857</v>
      </c>
      <c r="O4336" s="283">
        <f t="shared" si="982"/>
        <v>0</v>
      </c>
      <c r="P4336" s="21">
        <f t="shared" si="974"/>
        <v>0</v>
      </c>
      <c r="Q4336" s="21">
        <f t="shared" si="975"/>
        <v>0.84355555031342389</v>
      </c>
      <c r="R4336">
        <f t="shared" si="976"/>
        <v>1.0112882868167345</v>
      </c>
      <c r="S4336" s="296">
        <f t="shared" si="983"/>
        <v>0</v>
      </c>
      <c r="T4336" s="283">
        <f t="shared" si="984"/>
        <v>0</v>
      </c>
    </row>
    <row r="4337" spans="1:20" x14ac:dyDescent="0.25">
      <c r="A4337" s="286">
        <v>43281</v>
      </c>
      <c r="B4337" s="1">
        <f t="shared" si="977"/>
        <v>6</v>
      </c>
      <c r="C4337" s="285">
        <v>15</v>
      </c>
      <c r="D4337" t="s">
        <v>715</v>
      </c>
      <c r="F4337" s="16">
        <v>66</v>
      </c>
      <c r="G4337" t="str">
        <f t="shared" si="971"/>
        <v>Neither</v>
      </c>
      <c r="H4337" s="283">
        <f>IF(G4337="heating",F4337*Assumptions!M$4+Assumptions!M$7,0)</f>
        <v>0</v>
      </c>
      <c r="I4337" s="15">
        <f t="shared" si="972"/>
        <v>0.85754515037175039</v>
      </c>
      <c r="J4337" s="15">
        <f t="shared" si="973"/>
        <v>0.9885470267915587</v>
      </c>
      <c r="K4337" s="283">
        <f t="shared" si="978"/>
        <v>0</v>
      </c>
      <c r="L4337" s="283">
        <f t="shared" si="979"/>
        <v>4.3818232651749627</v>
      </c>
      <c r="M4337" s="283">
        <f t="shared" si="980"/>
        <v>0</v>
      </c>
      <c r="N4337" s="283">
        <f t="shared" si="981"/>
        <v>4.3585758300027857</v>
      </c>
      <c r="O4337" s="283">
        <f t="shared" si="982"/>
        <v>0</v>
      </c>
      <c r="P4337" s="21">
        <f t="shared" si="974"/>
        <v>0</v>
      </c>
      <c r="Q4337" s="21">
        <f t="shared" si="975"/>
        <v>0.96592607327566882</v>
      </c>
      <c r="R4337">
        <f t="shared" si="976"/>
        <v>1.0112882868167345</v>
      </c>
      <c r="S4337" s="296">
        <f t="shared" si="983"/>
        <v>0</v>
      </c>
      <c r="T4337" s="283">
        <f t="shared" si="984"/>
        <v>0</v>
      </c>
    </row>
    <row r="4338" spans="1:20" x14ac:dyDescent="0.25">
      <c r="A4338" s="286">
        <v>43281</v>
      </c>
      <c r="B4338" s="1">
        <f t="shared" si="977"/>
        <v>6</v>
      </c>
      <c r="C4338" s="285">
        <v>16</v>
      </c>
      <c r="D4338" t="s">
        <v>715</v>
      </c>
      <c r="F4338" s="16">
        <v>66</v>
      </c>
      <c r="G4338" t="str">
        <f t="shared" si="971"/>
        <v>Neither</v>
      </c>
      <c r="H4338" s="283">
        <f>IF(G4338="heating",F4338*Assumptions!M$4+Assumptions!M$7,0)</f>
        <v>0</v>
      </c>
      <c r="I4338" s="15">
        <f t="shared" si="972"/>
        <v>0.88344815438260227</v>
      </c>
      <c r="J4338" s="15">
        <f t="shared" si="973"/>
        <v>0.9885470267915587</v>
      </c>
      <c r="K4338" s="283">
        <f t="shared" si="978"/>
        <v>0</v>
      </c>
      <c r="L4338" s="283">
        <f t="shared" si="979"/>
        <v>4.3818232651749627</v>
      </c>
      <c r="M4338" s="283">
        <f t="shared" si="980"/>
        <v>0</v>
      </c>
      <c r="N4338" s="283">
        <f t="shared" si="981"/>
        <v>4.3585758300027857</v>
      </c>
      <c r="O4338" s="283">
        <f t="shared" si="982"/>
        <v>0</v>
      </c>
      <c r="P4338" s="21">
        <f t="shared" si="974"/>
        <v>0</v>
      </c>
      <c r="Q4338" s="21">
        <f t="shared" si="975"/>
        <v>1.1649354943302594</v>
      </c>
      <c r="R4338">
        <f t="shared" si="976"/>
        <v>1.0112882868167345</v>
      </c>
      <c r="S4338" s="296">
        <f t="shared" si="983"/>
        <v>0</v>
      </c>
      <c r="T4338" s="283">
        <f t="shared" si="984"/>
        <v>0</v>
      </c>
    </row>
    <row r="4339" spans="1:20" x14ac:dyDescent="0.25">
      <c r="A4339" s="286">
        <v>43281</v>
      </c>
      <c r="B4339" s="1">
        <f t="shared" si="977"/>
        <v>6</v>
      </c>
      <c r="C4339" s="285">
        <v>17</v>
      </c>
      <c r="D4339" t="s">
        <v>715</v>
      </c>
      <c r="F4339" s="16">
        <v>64</v>
      </c>
      <c r="G4339" t="str">
        <f t="shared" si="971"/>
        <v>Neither</v>
      </c>
      <c r="H4339" s="283">
        <f>IF(G4339="heating",F4339*Assumptions!M$4+Assumptions!M$7,0)</f>
        <v>0</v>
      </c>
      <c r="I4339" s="15">
        <f t="shared" si="972"/>
        <v>0.94025748850374469</v>
      </c>
      <c r="J4339" s="15">
        <f t="shared" si="973"/>
        <v>0.9885470267915587</v>
      </c>
      <c r="K4339" s="283">
        <f t="shared" si="978"/>
        <v>0</v>
      </c>
      <c r="L4339" s="283">
        <f t="shared" si="979"/>
        <v>4.3818232651749627</v>
      </c>
      <c r="M4339" s="283">
        <f t="shared" si="980"/>
        <v>0</v>
      </c>
      <c r="N4339" s="283">
        <f t="shared" si="981"/>
        <v>4.3585758300027857</v>
      </c>
      <c r="O4339" s="283">
        <f t="shared" si="982"/>
        <v>0</v>
      </c>
      <c r="P4339" s="21">
        <f t="shared" si="974"/>
        <v>0</v>
      </c>
      <c r="Q4339" s="21">
        <f t="shared" si="975"/>
        <v>1.3521540118753073</v>
      </c>
      <c r="R4339">
        <f t="shared" si="976"/>
        <v>1.0112882868167345</v>
      </c>
      <c r="S4339" s="296">
        <f t="shared" si="983"/>
        <v>0</v>
      </c>
      <c r="T4339" s="283">
        <f t="shared" si="984"/>
        <v>0</v>
      </c>
    </row>
    <row r="4340" spans="1:20" x14ac:dyDescent="0.25">
      <c r="A4340" s="286">
        <v>43281</v>
      </c>
      <c r="B4340" s="1">
        <f t="shared" si="977"/>
        <v>6</v>
      </c>
      <c r="C4340" s="285">
        <v>18</v>
      </c>
      <c r="D4340" t="s">
        <v>715</v>
      </c>
      <c r="F4340" s="16">
        <v>64</v>
      </c>
      <c r="G4340" t="str">
        <f t="shared" si="971"/>
        <v>Neither</v>
      </c>
      <c r="H4340" s="283">
        <f>IF(G4340="heating",F4340*Assumptions!M$4+Assumptions!M$7,0)</f>
        <v>0</v>
      </c>
      <c r="I4340" s="15">
        <f t="shared" si="972"/>
        <v>0.98182363790757687</v>
      </c>
      <c r="J4340" s="15">
        <f t="shared" si="973"/>
        <v>0.9885470267915587</v>
      </c>
      <c r="K4340" s="283">
        <f t="shared" si="978"/>
        <v>0</v>
      </c>
      <c r="L4340" s="283">
        <f t="shared" si="979"/>
        <v>4.3818232651749627</v>
      </c>
      <c r="M4340" s="283">
        <f t="shared" si="980"/>
        <v>0</v>
      </c>
      <c r="N4340" s="283">
        <f t="shared" si="981"/>
        <v>4.3585758300027857</v>
      </c>
      <c r="O4340" s="283">
        <f t="shared" si="982"/>
        <v>0</v>
      </c>
      <c r="P4340" s="21">
        <f t="shared" si="974"/>
        <v>0</v>
      </c>
      <c r="Q4340" s="21">
        <f t="shared" si="975"/>
        <v>1.5598916921549892</v>
      </c>
      <c r="R4340">
        <f t="shared" si="976"/>
        <v>1.0112882868167345</v>
      </c>
      <c r="S4340" s="296">
        <f t="shared" si="983"/>
        <v>0</v>
      </c>
      <c r="T4340" s="283">
        <f t="shared" si="984"/>
        <v>0</v>
      </c>
    </row>
    <row r="4341" spans="1:20" x14ac:dyDescent="0.25">
      <c r="A4341" s="286">
        <v>43281</v>
      </c>
      <c r="B4341" s="1">
        <f t="shared" si="977"/>
        <v>6</v>
      </c>
      <c r="C4341" s="285">
        <v>19</v>
      </c>
      <c r="D4341" t="s">
        <v>715</v>
      </c>
      <c r="F4341" s="16">
        <v>63</v>
      </c>
      <c r="G4341" t="str">
        <f t="shared" si="971"/>
        <v>Neither</v>
      </c>
      <c r="H4341" s="283">
        <f>IF(G4341="heating",F4341*Assumptions!M$4+Assumptions!M$7,0)</f>
        <v>0</v>
      </c>
      <c r="I4341" s="15">
        <f t="shared" si="972"/>
        <v>0.98418842963438757</v>
      </c>
      <c r="J4341" s="15">
        <f t="shared" si="973"/>
        <v>0.9885470267915587</v>
      </c>
      <c r="K4341" s="283">
        <f t="shared" si="978"/>
        <v>0</v>
      </c>
      <c r="L4341" s="283">
        <f t="shared" si="979"/>
        <v>4.3818232651749627</v>
      </c>
      <c r="M4341" s="283">
        <f t="shared" si="980"/>
        <v>0</v>
      </c>
      <c r="N4341" s="283">
        <f t="shared" si="981"/>
        <v>4.3585758300027857</v>
      </c>
      <c r="O4341" s="283">
        <f t="shared" si="982"/>
        <v>0</v>
      </c>
      <c r="P4341" s="21">
        <f t="shared" si="974"/>
        <v>0</v>
      </c>
      <c r="Q4341" s="21">
        <f t="shared" si="975"/>
        <v>1.6764212681468484</v>
      </c>
      <c r="R4341">
        <f t="shared" si="976"/>
        <v>1.0112882868167345</v>
      </c>
      <c r="S4341" s="296">
        <f t="shared" si="983"/>
        <v>0</v>
      </c>
      <c r="T4341" s="283">
        <f t="shared" si="984"/>
        <v>0</v>
      </c>
    </row>
    <row r="4342" spans="1:20" x14ac:dyDescent="0.25">
      <c r="A4342" s="286">
        <v>43281</v>
      </c>
      <c r="B4342" s="1">
        <f t="shared" si="977"/>
        <v>6</v>
      </c>
      <c r="C4342" s="285">
        <v>20</v>
      </c>
      <c r="D4342" t="s">
        <v>715</v>
      </c>
      <c r="F4342" s="16">
        <v>61</v>
      </c>
      <c r="G4342" t="str">
        <f t="shared" si="971"/>
        <v>Neither</v>
      </c>
      <c r="H4342" s="283">
        <f>IF(G4342="heating",F4342*Assumptions!M$4+Assumptions!M$7,0)</f>
        <v>0</v>
      </c>
      <c r="I4342" s="15">
        <f t="shared" si="972"/>
        <v>0.97071962311712034</v>
      </c>
      <c r="J4342" s="15">
        <f t="shared" si="973"/>
        <v>0.9885470267915587</v>
      </c>
      <c r="K4342" s="283">
        <f t="shared" si="978"/>
        <v>0</v>
      </c>
      <c r="L4342" s="283">
        <f t="shared" si="979"/>
        <v>4.3818232651749627</v>
      </c>
      <c r="M4342" s="283">
        <f t="shared" si="980"/>
        <v>0</v>
      </c>
      <c r="N4342" s="283">
        <f t="shared" si="981"/>
        <v>4.3585758300027857</v>
      </c>
      <c r="O4342" s="283">
        <f t="shared" si="982"/>
        <v>0</v>
      </c>
      <c r="P4342" s="21">
        <f t="shared" si="974"/>
        <v>0</v>
      </c>
      <c r="Q4342" s="21">
        <f t="shared" si="975"/>
        <v>1.52436960139122</v>
      </c>
      <c r="R4342">
        <f t="shared" si="976"/>
        <v>1.0112882868167345</v>
      </c>
      <c r="S4342" s="296">
        <f t="shared" si="983"/>
        <v>0</v>
      </c>
      <c r="T4342" s="283">
        <f t="shared" si="984"/>
        <v>0</v>
      </c>
    </row>
    <row r="4343" spans="1:20" x14ac:dyDescent="0.25">
      <c r="A4343" s="286">
        <v>43281</v>
      </c>
      <c r="B4343" s="1">
        <f t="shared" si="977"/>
        <v>6</v>
      </c>
      <c r="C4343" s="285">
        <v>21</v>
      </c>
      <c r="D4343" t="s">
        <v>715</v>
      </c>
      <c r="F4343" s="16">
        <v>61</v>
      </c>
      <c r="G4343" t="str">
        <f t="shared" si="971"/>
        <v>Neither</v>
      </c>
      <c r="H4343" s="283">
        <f>IF(G4343="heating",F4343*Assumptions!M$4+Assumptions!M$7,0)</f>
        <v>0</v>
      </c>
      <c r="I4343" s="15">
        <f t="shared" si="972"/>
        <v>0.95751150862929935</v>
      </c>
      <c r="J4343" s="15">
        <f t="shared" si="973"/>
        <v>0.9885470267915587</v>
      </c>
      <c r="K4343" s="283">
        <f t="shared" si="978"/>
        <v>0</v>
      </c>
      <c r="L4343" s="283">
        <f t="shared" si="979"/>
        <v>4.3818232651749627</v>
      </c>
      <c r="M4343" s="283">
        <f t="shared" si="980"/>
        <v>0</v>
      </c>
      <c r="N4343" s="283">
        <f t="shared" si="981"/>
        <v>4.3585758300027857</v>
      </c>
      <c r="O4343" s="283">
        <f t="shared" si="982"/>
        <v>0</v>
      </c>
      <c r="P4343" s="21">
        <f t="shared" si="974"/>
        <v>0</v>
      </c>
      <c r="Q4343" s="21">
        <f t="shared" si="975"/>
        <v>1.4448604713749031</v>
      </c>
      <c r="R4343">
        <f t="shared" si="976"/>
        <v>1.0112882868167345</v>
      </c>
      <c r="S4343" s="296">
        <f t="shared" si="983"/>
        <v>0</v>
      </c>
      <c r="T4343" s="283">
        <f t="shared" si="984"/>
        <v>0</v>
      </c>
    </row>
    <row r="4344" spans="1:20" x14ac:dyDescent="0.25">
      <c r="A4344" s="286">
        <v>43281</v>
      </c>
      <c r="B4344" s="1">
        <f t="shared" si="977"/>
        <v>6</v>
      </c>
      <c r="C4344" s="285">
        <v>22</v>
      </c>
      <c r="D4344" t="s">
        <v>715</v>
      </c>
      <c r="F4344" s="16">
        <v>59</v>
      </c>
      <c r="G4344" t="str">
        <f t="shared" si="971"/>
        <v>Neither</v>
      </c>
      <c r="H4344" s="283">
        <f>IF(G4344="heating",F4344*Assumptions!M$4+Assumptions!M$7,0)</f>
        <v>0</v>
      </c>
      <c r="I4344" s="15">
        <f t="shared" si="972"/>
        <v>0.9426530227543114</v>
      </c>
      <c r="J4344" s="15">
        <f t="shared" si="973"/>
        <v>0.9885470267915587</v>
      </c>
      <c r="K4344" s="283">
        <f t="shared" si="978"/>
        <v>0</v>
      </c>
      <c r="L4344" s="283">
        <f t="shared" si="979"/>
        <v>4.3182081448486933</v>
      </c>
      <c r="M4344" s="283">
        <f t="shared" si="980"/>
        <v>0</v>
      </c>
      <c r="N4344" s="283">
        <f t="shared" si="981"/>
        <v>4.2355603137647586</v>
      </c>
      <c r="O4344" s="283">
        <f t="shared" si="982"/>
        <v>0</v>
      </c>
      <c r="P4344" s="21">
        <f t="shared" si="974"/>
        <v>0</v>
      </c>
      <c r="Q4344" s="21">
        <f t="shared" si="975"/>
        <v>1.2427137171080138</v>
      </c>
      <c r="R4344">
        <f t="shared" si="976"/>
        <v>1.0112882868167345</v>
      </c>
      <c r="S4344" s="296">
        <f t="shared" si="983"/>
        <v>0</v>
      </c>
      <c r="T4344" s="283">
        <f t="shared" si="984"/>
        <v>0</v>
      </c>
    </row>
    <row r="4345" spans="1:20" x14ac:dyDescent="0.25">
      <c r="A4345" s="286">
        <v>43281</v>
      </c>
      <c r="B4345" s="1">
        <f t="shared" si="977"/>
        <v>6</v>
      </c>
      <c r="C4345" s="285">
        <v>23</v>
      </c>
      <c r="D4345" t="s">
        <v>715</v>
      </c>
      <c r="F4345" s="16">
        <v>57</v>
      </c>
      <c r="G4345" t="str">
        <f t="shared" si="971"/>
        <v>Neither</v>
      </c>
      <c r="H4345" s="283">
        <f>IF(G4345="heating",F4345*Assumptions!M$4+Assumptions!M$7,0)</f>
        <v>0</v>
      </c>
      <c r="I4345" s="15">
        <f t="shared" si="972"/>
        <v>0.94450710149963013</v>
      </c>
      <c r="J4345" s="15">
        <f t="shared" si="973"/>
        <v>0.9885470267915587</v>
      </c>
      <c r="K4345" s="283">
        <f t="shared" si="978"/>
        <v>0</v>
      </c>
      <c r="L4345" s="283">
        <f t="shared" si="979"/>
        <v>4.2530692972692208</v>
      </c>
      <c r="M4345" s="283">
        <f t="shared" si="980"/>
        <v>0</v>
      </c>
      <c r="N4345" s="283">
        <f t="shared" si="981"/>
        <v>4.1119599131986844</v>
      </c>
      <c r="O4345" s="283">
        <f t="shared" si="982"/>
        <v>0</v>
      </c>
      <c r="P4345" s="21">
        <f t="shared" si="974"/>
        <v>0</v>
      </c>
      <c r="Q4345" s="21">
        <f t="shared" si="975"/>
        <v>1.0297519246597011</v>
      </c>
      <c r="R4345">
        <f t="shared" si="976"/>
        <v>1.0112882868167345</v>
      </c>
      <c r="S4345" s="296">
        <f t="shared" si="983"/>
        <v>0</v>
      </c>
      <c r="T4345" s="283">
        <f t="shared" si="984"/>
        <v>0</v>
      </c>
    </row>
    <row r="4346" spans="1:20" x14ac:dyDescent="0.25">
      <c r="A4346" s="286">
        <v>43282</v>
      </c>
      <c r="B4346" s="1">
        <f t="shared" si="977"/>
        <v>7</v>
      </c>
      <c r="C4346" s="285">
        <v>0</v>
      </c>
      <c r="D4346" t="s">
        <v>715</v>
      </c>
      <c r="F4346" s="16">
        <v>55</v>
      </c>
      <c r="G4346" t="str">
        <f t="shared" si="971"/>
        <v>Neither</v>
      </c>
      <c r="H4346" s="283">
        <f>IF(G4346="heating",F4346*Assumptions!M$4+Assumptions!M$7,0)</f>
        <v>0</v>
      </c>
      <c r="I4346" s="15">
        <f t="shared" si="972"/>
        <v>0.97481507806017154</v>
      </c>
      <c r="J4346" s="15">
        <f t="shared" si="973"/>
        <v>0.93760781206536892</v>
      </c>
      <c r="K4346" s="283">
        <f t="shared" si="978"/>
        <v>0</v>
      </c>
      <c r="L4346" s="283">
        <f t="shared" si="979"/>
        <v>4.1851135499983272</v>
      </c>
      <c r="M4346" s="283">
        <f t="shared" si="980"/>
        <v>0</v>
      </c>
      <c r="N4346" s="283">
        <f t="shared" si="981"/>
        <v>3.9876635481217684</v>
      </c>
      <c r="O4346" s="283">
        <f t="shared" si="982"/>
        <v>0</v>
      </c>
      <c r="P4346" s="21">
        <f t="shared" si="974"/>
        <v>0</v>
      </c>
      <c r="Q4346" s="21">
        <f t="shared" si="975"/>
        <v>0.90668853391740301</v>
      </c>
      <c r="R4346">
        <f t="shared" si="976"/>
        <v>1.0096214758538746</v>
      </c>
      <c r="S4346" s="296">
        <f t="shared" si="983"/>
        <v>0</v>
      </c>
      <c r="T4346" s="283">
        <f t="shared" si="984"/>
        <v>0</v>
      </c>
    </row>
    <row r="4347" spans="1:20" x14ac:dyDescent="0.25">
      <c r="A4347" s="286">
        <v>43282</v>
      </c>
      <c r="B4347" s="1">
        <f t="shared" si="977"/>
        <v>7</v>
      </c>
      <c r="C4347" s="285">
        <v>1</v>
      </c>
      <c r="D4347" t="s">
        <v>715</v>
      </c>
      <c r="F4347" s="16">
        <v>55</v>
      </c>
      <c r="G4347" t="str">
        <f t="shared" si="971"/>
        <v>Neither</v>
      </c>
      <c r="H4347" s="283">
        <f>IF(G4347="heating",F4347*Assumptions!M$4+Assumptions!M$7,0)</f>
        <v>0</v>
      </c>
      <c r="I4347" s="15">
        <f t="shared" si="972"/>
        <v>1.012242869806885</v>
      </c>
      <c r="J4347" s="15">
        <f t="shared" si="973"/>
        <v>0.93760781206536892</v>
      </c>
      <c r="K4347" s="283">
        <f t="shared" si="978"/>
        <v>0</v>
      </c>
      <c r="L4347" s="283">
        <f t="shared" si="979"/>
        <v>4.1851135499983272</v>
      </c>
      <c r="M4347" s="283">
        <f t="shared" si="980"/>
        <v>0</v>
      </c>
      <c r="N4347" s="283">
        <f t="shared" si="981"/>
        <v>3.9876635481217684</v>
      </c>
      <c r="O4347" s="283">
        <f t="shared" si="982"/>
        <v>0</v>
      </c>
      <c r="P4347" s="21">
        <f t="shared" si="974"/>
        <v>0</v>
      </c>
      <c r="Q4347" s="21">
        <f t="shared" si="975"/>
        <v>0.81803459285312596</v>
      </c>
      <c r="R4347">
        <f t="shared" si="976"/>
        <v>1.0096214758538746</v>
      </c>
      <c r="S4347" s="296">
        <f t="shared" si="983"/>
        <v>0</v>
      </c>
      <c r="T4347" s="283">
        <f t="shared" si="984"/>
        <v>0</v>
      </c>
    </row>
    <row r="4348" spans="1:20" x14ac:dyDescent="0.25">
      <c r="A4348" s="286">
        <v>43282</v>
      </c>
      <c r="B4348" s="1">
        <f t="shared" si="977"/>
        <v>7</v>
      </c>
      <c r="C4348" s="285">
        <v>2</v>
      </c>
      <c r="D4348" t="s">
        <v>715</v>
      </c>
      <c r="F4348" s="16">
        <v>55</v>
      </c>
      <c r="G4348" t="str">
        <f t="shared" si="971"/>
        <v>Neither</v>
      </c>
      <c r="H4348" s="283">
        <f>IF(G4348="heating",F4348*Assumptions!M$4+Assumptions!M$7,0)</f>
        <v>0</v>
      </c>
      <c r="I4348" s="15">
        <f t="shared" si="972"/>
        <v>1.0509704703585963</v>
      </c>
      <c r="J4348" s="15">
        <f t="shared" si="973"/>
        <v>0.93760781206536892</v>
      </c>
      <c r="K4348" s="283">
        <f t="shared" si="978"/>
        <v>0</v>
      </c>
      <c r="L4348" s="283">
        <f t="shared" si="979"/>
        <v>4.1851135499983272</v>
      </c>
      <c r="M4348" s="283">
        <f t="shared" si="980"/>
        <v>0</v>
      </c>
      <c r="N4348" s="283">
        <f t="shared" si="981"/>
        <v>3.9876635481217684</v>
      </c>
      <c r="O4348" s="283">
        <f t="shared" si="982"/>
        <v>0</v>
      </c>
      <c r="P4348" s="21">
        <f t="shared" si="974"/>
        <v>0</v>
      </c>
      <c r="Q4348" s="21">
        <f t="shared" si="975"/>
        <v>0.74507607494346417</v>
      </c>
      <c r="R4348">
        <f t="shared" si="976"/>
        <v>1.0096214758538746</v>
      </c>
      <c r="S4348" s="296">
        <f t="shared" si="983"/>
        <v>0</v>
      </c>
      <c r="T4348" s="283">
        <f t="shared" si="984"/>
        <v>0</v>
      </c>
    </row>
    <row r="4349" spans="1:20" x14ac:dyDescent="0.25">
      <c r="A4349" s="286">
        <v>43282</v>
      </c>
      <c r="B4349" s="1">
        <f t="shared" si="977"/>
        <v>7</v>
      </c>
      <c r="C4349" s="285">
        <v>3</v>
      </c>
      <c r="D4349" t="s">
        <v>715</v>
      </c>
      <c r="F4349" s="16">
        <v>52</v>
      </c>
      <c r="G4349" t="str">
        <f t="shared" si="971"/>
        <v>Neither</v>
      </c>
      <c r="H4349" s="283">
        <f>IF(G4349="heating",F4349*Assumptions!M$4+Assumptions!M$7,0)</f>
        <v>0</v>
      </c>
      <c r="I4349" s="15">
        <f t="shared" si="972"/>
        <v>1.0924036124451033</v>
      </c>
      <c r="J4349" s="15">
        <f t="shared" si="973"/>
        <v>0.93760781206536892</v>
      </c>
      <c r="K4349" s="283">
        <f t="shared" si="978"/>
        <v>0</v>
      </c>
      <c r="L4349" s="283">
        <f t="shared" si="979"/>
        <v>4.0950984110509578</v>
      </c>
      <c r="M4349" s="283">
        <f t="shared" si="980"/>
        <v>0</v>
      </c>
      <c r="N4349" s="283">
        <f t="shared" si="981"/>
        <v>3.802065958051716</v>
      </c>
      <c r="O4349" s="283">
        <f t="shared" si="982"/>
        <v>0</v>
      </c>
      <c r="P4349" s="21">
        <f t="shared" si="974"/>
        <v>0</v>
      </c>
      <c r="Q4349" s="21">
        <f t="shared" si="975"/>
        <v>0.69158980876382303</v>
      </c>
      <c r="R4349">
        <f t="shared" si="976"/>
        <v>1.0096214758538746</v>
      </c>
      <c r="S4349" s="296">
        <f t="shared" si="983"/>
        <v>0</v>
      </c>
      <c r="T4349" s="283">
        <f t="shared" si="984"/>
        <v>0</v>
      </c>
    </row>
    <row r="4350" spans="1:20" x14ac:dyDescent="0.25">
      <c r="A4350" s="286">
        <v>43282</v>
      </c>
      <c r="B4350" s="1">
        <f t="shared" si="977"/>
        <v>7</v>
      </c>
      <c r="C4350" s="285">
        <v>4</v>
      </c>
      <c r="D4350" t="s">
        <v>715</v>
      </c>
      <c r="F4350" s="16">
        <v>54</v>
      </c>
      <c r="G4350" t="str">
        <f t="shared" si="971"/>
        <v>Neither</v>
      </c>
      <c r="H4350" s="283">
        <f>IF(G4350="heating",F4350*Assumptions!M$4+Assumptions!M$7,0)</f>
        <v>0</v>
      </c>
      <c r="I4350" s="15">
        <f t="shared" si="972"/>
        <v>1.1348296917927807</v>
      </c>
      <c r="J4350" s="15">
        <f t="shared" si="973"/>
        <v>0.93760781206536892</v>
      </c>
      <c r="K4350" s="283">
        <f t="shared" si="978"/>
        <v>0</v>
      </c>
      <c r="L4350" s="283">
        <f t="shared" si="979"/>
        <v>4.1559947708987721</v>
      </c>
      <c r="M4350" s="283">
        <f t="shared" si="980"/>
        <v>0</v>
      </c>
      <c r="N4350" s="283">
        <f t="shared" si="981"/>
        <v>3.9259252525022648</v>
      </c>
      <c r="O4350" s="283">
        <f t="shared" si="982"/>
        <v>0</v>
      </c>
      <c r="P4350" s="21">
        <f t="shared" si="974"/>
        <v>0</v>
      </c>
      <c r="Q4350" s="21">
        <f t="shared" si="975"/>
        <v>0.6473875548762833</v>
      </c>
      <c r="R4350">
        <f t="shared" si="976"/>
        <v>1.0096214758538746</v>
      </c>
      <c r="S4350" s="296">
        <f t="shared" si="983"/>
        <v>0</v>
      </c>
      <c r="T4350" s="283">
        <f t="shared" si="984"/>
        <v>0</v>
      </c>
    </row>
    <row r="4351" spans="1:20" x14ac:dyDescent="0.25">
      <c r="A4351" s="286">
        <v>43282</v>
      </c>
      <c r="B4351" s="1">
        <f t="shared" si="977"/>
        <v>7</v>
      </c>
      <c r="C4351" s="285">
        <v>5</v>
      </c>
      <c r="D4351" t="s">
        <v>715</v>
      </c>
      <c r="F4351" s="16">
        <v>54</v>
      </c>
      <c r="G4351" t="str">
        <f t="shared" si="971"/>
        <v>Neither</v>
      </c>
      <c r="H4351" s="283">
        <f>IF(G4351="heating",F4351*Assumptions!M$4+Assumptions!M$7,0)</f>
        <v>0</v>
      </c>
      <c r="I4351" s="15">
        <f t="shared" si="972"/>
        <v>1.1635558681477385</v>
      </c>
      <c r="J4351" s="15">
        <f t="shared" si="973"/>
        <v>0.93760781206536892</v>
      </c>
      <c r="K4351" s="283">
        <f t="shared" si="978"/>
        <v>0</v>
      </c>
      <c r="L4351" s="283">
        <f t="shared" si="979"/>
        <v>4.1559947708987721</v>
      </c>
      <c r="M4351" s="283">
        <f t="shared" si="980"/>
        <v>0</v>
      </c>
      <c r="N4351" s="283">
        <f t="shared" si="981"/>
        <v>3.9259252525022648</v>
      </c>
      <c r="O4351" s="283">
        <f t="shared" si="982"/>
        <v>0</v>
      </c>
      <c r="P4351" s="21">
        <f t="shared" si="974"/>
        <v>0</v>
      </c>
      <c r="Q4351" s="21">
        <f t="shared" si="975"/>
        <v>0.72139578924615555</v>
      </c>
      <c r="R4351">
        <f t="shared" si="976"/>
        <v>1.0096214758538746</v>
      </c>
      <c r="S4351" s="296">
        <f t="shared" si="983"/>
        <v>0</v>
      </c>
      <c r="T4351" s="283">
        <f t="shared" si="984"/>
        <v>0</v>
      </c>
    </row>
    <row r="4352" spans="1:20" x14ac:dyDescent="0.25">
      <c r="A4352" s="286">
        <v>43282</v>
      </c>
      <c r="B4352" s="1">
        <f t="shared" si="977"/>
        <v>7</v>
      </c>
      <c r="C4352" s="285">
        <v>6</v>
      </c>
      <c r="D4352" t="s">
        <v>715</v>
      </c>
      <c r="F4352" s="16">
        <v>55</v>
      </c>
      <c r="G4352" t="str">
        <f t="shared" si="971"/>
        <v>Neither</v>
      </c>
      <c r="H4352" s="283">
        <f>IF(G4352="heating",F4352*Assumptions!M$4+Assumptions!M$7,0)</f>
        <v>0</v>
      </c>
      <c r="I4352" s="15">
        <f t="shared" si="972"/>
        <v>1.2083911162615524</v>
      </c>
      <c r="J4352" s="15">
        <f t="shared" si="973"/>
        <v>0.93760781206536892</v>
      </c>
      <c r="K4352" s="283">
        <f t="shared" si="978"/>
        <v>0</v>
      </c>
      <c r="L4352" s="283">
        <f t="shared" si="979"/>
        <v>4.1851135499983272</v>
      </c>
      <c r="M4352" s="283">
        <f t="shared" si="980"/>
        <v>0</v>
      </c>
      <c r="N4352" s="283">
        <f t="shared" si="981"/>
        <v>3.9876635481217684</v>
      </c>
      <c r="O4352" s="283">
        <f t="shared" si="982"/>
        <v>0</v>
      </c>
      <c r="P4352" s="21">
        <f t="shared" si="974"/>
        <v>0</v>
      </c>
      <c r="Q4352" s="21">
        <f t="shared" si="975"/>
        <v>0.87787080972652631</v>
      </c>
      <c r="R4352">
        <f t="shared" si="976"/>
        <v>1.0096214758538746</v>
      </c>
      <c r="S4352" s="296">
        <f t="shared" si="983"/>
        <v>0</v>
      </c>
      <c r="T4352" s="283">
        <f t="shared" si="984"/>
        <v>0</v>
      </c>
    </row>
    <row r="4353" spans="1:20" x14ac:dyDescent="0.25">
      <c r="A4353" s="286">
        <v>43282</v>
      </c>
      <c r="B4353" s="1">
        <f t="shared" si="977"/>
        <v>7</v>
      </c>
      <c r="C4353" s="285">
        <v>7</v>
      </c>
      <c r="D4353" t="s">
        <v>715</v>
      </c>
      <c r="F4353" s="16">
        <v>57</v>
      </c>
      <c r="G4353" t="str">
        <f t="shared" si="971"/>
        <v>Neither</v>
      </c>
      <c r="H4353" s="283">
        <f>IF(G4353="heating",F4353*Assumptions!M$4+Assumptions!M$7,0)</f>
        <v>0</v>
      </c>
      <c r="I4353" s="15">
        <f t="shared" si="972"/>
        <v>1.1637425769249583</v>
      </c>
      <c r="J4353" s="15">
        <f t="shared" si="973"/>
        <v>0.93760781206536892</v>
      </c>
      <c r="K4353" s="283">
        <f t="shared" si="978"/>
        <v>0</v>
      </c>
      <c r="L4353" s="283">
        <f t="shared" si="979"/>
        <v>4.2530692972692208</v>
      </c>
      <c r="M4353" s="283">
        <f t="shared" si="980"/>
        <v>0</v>
      </c>
      <c r="N4353" s="283">
        <f t="shared" si="981"/>
        <v>4.1119599131986844</v>
      </c>
      <c r="O4353" s="283">
        <f t="shared" si="982"/>
        <v>0</v>
      </c>
      <c r="P4353" s="21">
        <f t="shared" si="974"/>
        <v>0</v>
      </c>
      <c r="Q4353" s="21">
        <f t="shared" si="975"/>
        <v>0.97331382064367777</v>
      </c>
      <c r="R4353">
        <f t="shared" si="976"/>
        <v>1.0096214758538746</v>
      </c>
      <c r="S4353" s="296">
        <f t="shared" si="983"/>
        <v>0</v>
      </c>
      <c r="T4353" s="283">
        <f t="shared" si="984"/>
        <v>0</v>
      </c>
    </row>
    <row r="4354" spans="1:20" x14ac:dyDescent="0.25">
      <c r="A4354" s="286">
        <v>43282</v>
      </c>
      <c r="B4354" s="1">
        <f t="shared" si="977"/>
        <v>7</v>
      </c>
      <c r="C4354" s="285">
        <v>8</v>
      </c>
      <c r="D4354" t="s">
        <v>715</v>
      </c>
      <c r="F4354" s="16">
        <v>57</v>
      </c>
      <c r="G4354" t="str">
        <f t="shared" ref="G4354:G4417" si="985">VLOOKUP(A4354,U$2:W$366,3,FALSE)</f>
        <v>Neither</v>
      </c>
      <c r="H4354" s="283">
        <f>IF(G4354="heating",F4354*Assumptions!M$4+Assumptions!M$7,0)</f>
        <v>0</v>
      </c>
      <c r="I4354" s="15">
        <f t="shared" ref="I4354:I4417" si="986">VLOOKUP(C4354,AO$2:AQ$25,3,FALSE)</f>
        <v>1.094193721037565</v>
      </c>
      <c r="J4354" s="15">
        <f t="shared" ref="J4354:J4417" si="987">VLOOKUP(B4354,AS$4:AU$10,3,FALSE)</f>
        <v>0.93760781206536892</v>
      </c>
      <c r="K4354" s="283">
        <f t="shared" si="978"/>
        <v>0</v>
      </c>
      <c r="L4354" s="283">
        <f t="shared" si="979"/>
        <v>4.2530692972692208</v>
      </c>
      <c r="M4354" s="283">
        <f t="shared" si="980"/>
        <v>0</v>
      </c>
      <c r="N4354" s="283">
        <f t="shared" si="981"/>
        <v>4.1119599131986844</v>
      </c>
      <c r="O4354" s="283">
        <f t="shared" si="982"/>
        <v>0</v>
      </c>
      <c r="P4354" s="21">
        <f t="shared" ref="P4354:P4417" si="988">IF(G4354="cooling",IF(F4354&lt;61,0.025,(F4354^2*AX$25+F4354*AY$25+AZ$25)),0)</f>
        <v>0</v>
      </c>
      <c r="Q4354" s="21">
        <f t="shared" ref="Q4354:Q4417" si="989">VLOOKUP(C4354,BB$2:BC$25,2,FALSE)</f>
        <v>0.94940007506179924</v>
      </c>
      <c r="R4354">
        <f t="shared" ref="R4354:R4417" si="990">VLOOKUP(B4354,AS$4:AV$10,4,FALSE)</f>
        <v>1.0096214758538746</v>
      </c>
      <c r="S4354" s="296">
        <f t="shared" si="983"/>
        <v>0</v>
      </c>
      <c r="T4354" s="283">
        <f t="shared" si="984"/>
        <v>0</v>
      </c>
    </row>
    <row r="4355" spans="1:20" x14ac:dyDescent="0.25">
      <c r="A4355" s="286">
        <v>43282</v>
      </c>
      <c r="B4355" s="1">
        <f t="shared" ref="B4355:B4418" si="991">WEEKDAY(A4355,2)</f>
        <v>7</v>
      </c>
      <c r="C4355" s="285">
        <v>9</v>
      </c>
      <c r="D4355" t="s">
        <v>715</v>
      </c>
      <c r="F4355" s="16">
        <v>59</v>
      </c>
      <c r="G4355" t="str">
        <f t="shared" si="985"/>
        <v>Neither</v>
      </c>
      <c r="H4355" s="283">
        <f>IF(G4355="heating",F4355*Assumptions!M$4+Assumptions!M$7,0)</f>
        <v>0</v>
      </c>
      <c r="I4355" s="15">
        <f t="shared" si="986"/>
        <v>1.0343009000871222</v>
      </c>
      <c r="J4355" s="15">
        <f t="shared" si="987"/>
        <v>0.93760781206536892</v>
      </c>
      <c r="K4355" s="283">
        <f t="shared" ref="K4355:K4418" si="992">H4355*I4355*J4355</f>
        <v>0</v>
      </c>
      <c r="L4355" s="283">
        <f t="shared" ref="L4355:L4418" si="993">VLOOKUP(F4355,BL$2:BN$92,2,FALSE)</f>
        <v>4.3182081448486933</v>
      </c>
      <c r="M4355" s="283">
        <f t="shared" ref="M4355:M4418" si="994">IF(G4355="heating",K4355*(L4355*3.412),0)</f>
        <v>0</v>
      </c>
      <c r="N4355" s="283">
        <f t="shared" ref="N4355:N4418" si="995">VLOOKUP(F4355,BL$2:BN$92,3,FALSE)</f>
        <v>4.2355603137647586</v>
      </c>
      <c r="O4355" s="283">
        <f t="shared" ref="O4355:O4418" si="996">IF(F4355&lt;=61,IF(G4355="heating",IF(F4355&gt;=5,K4355*L4355/N4355,0),0),0)</f>
        <v>0</v>
      </c>
      <c r="P4355" s="21">
        <f t="shared" si="988"/>
        <v>0</v>
      </c>
      <c r="Q4355" s="21">
        <f t="shared" si="989"/>
        <v>0.8408485371888097</v>
      </c>
      <c r="R4355">
        <f t="shared" si="990"/>
        <v>1.0096214758538746</v>
      </c>
      <c r="S4355" s="296">
        <f t="shared" ref="S4355:S4418" si="997">P4355*Q4355*R4355</f>
        <v>0</v>
      </c>
      <c r="T4355" s="283">
        <f t="shared" ref="T4355:T4418" si="998">K4355+S4355</f>
        <v>0</v>
      </c>
    </row>
    <row r="4356" spans="1:20" x14ac:dyDescent="0.25">
      <c r="A4356" s="286">
        <v>43282</v>
      </c>
      <c r="B4356" s="1">
        <f t="shared" si="991"/>
        <v>7</v>
      </c>
      <c r="C4356" s="285">
        <v>10</v>
      </c>
      <c r="D4356" t="s">
        <v>715</v>
      </c>
      <c r="F4356" s="16">
        <v>57</v>
      </c>
      <c r="G4356" t="str">
        <f t="shared" si="985"/>
        <v>Neither</v>
      </c>
      <c r="H4356" s="283">
        <f>IF(G4356="heating",F4356*Assumptions!M$4+Assumptions!M$7,0)</f>
        <v>0</v>
      </c>
      <c r="I4356" s="15">
        <f t="shared" si="986"/>
        <v>0.98112329028689171</v>
      </c>
      <c r="J4356" s="15">
        <f t="shared" si="987"/>
        <v>0.93760781206536892</v>
      </c>
      <c r="K4356" s="283">
        <f t="shared" si="992"/>
        <v>0</v>
      </c>
      <c r="L4356" s="283">
        <f t="shared" si="993"/>
        <v>4.2530692972692208</v>
      </c>
      <c r="M4356" s="283">
        <f t="shared" si="994"/>
        <v>0</v>
      </c>
      <c r="N4356" s="283">
        <f t="shared" si="995"/>
        <v>4.1119599131986844</v>
      </c>
      <c r="O4356" s="283">
        <f t="shared" si="996"/>
        <v>0</v>
      </c>
      <c r="P4356" s="21">
        <f t="shared" si="988"/>
        <v>0</v>
      </c>
      <c r="Q4356" s="21">
        <f t="shared" si="989"/>
        <v>0.74504051125983206</v>
      </c>
      <c r="R4356">
        <f t="shared" si="990"/>
        <v>1.0096214758538746</v>
      </c>
      <c r="S4356" s="296">
        <f t="shared" si="997"/>
        <v>0</v>
      </c>
      <c r="T4356" s="283">
        <f t="shared" si="998"/>
        <v>0</v>
      </c>
    </row>
    <row r="4357" spans="1:20" x14ac:dyDescent="0.25">
      <c r="A4357" s="286">
        <v>43282</v>
      </c>
      <c r="B4357" s="1">
        <f t="shared" si="991"/>
        <v>7</v>
      </c>
      <c r="C4357" s="285">
        <v>11</v>
      </c>
      <c r="D4357" t="s">
        <v>715</v>
      </c>
      <c r="F4357" s="16">
        <v>59</v>
      </c>
      <c r="G4357" t="str">
        <f t="shared" si="985"/>
        <v>Neither</v>
      </c>
      <c r="H4357" s="283">
        <f>IF(G4357="heating",F4357*Assumptions!M$4+Assumptions!M$7,0)</f>
        <v>0</v>
      </c>
      <c r="I4357" s="15">
        <f t="shared" si="986"/>
        <v>0.94956163997961163</v>
      </c>
      <c r="J4357" s="15">
        <f t="shared" si="987"/>
        <v>0.93760781206536892</v>
      </c>
      <c r="K4357" s="283">
        <f t="shared" si="992"/>
        <v>0</v>
      </c>
      <c r="L4357" s="283">
        <f t="shared" si="993"/>
        <v>4.3182081448486933</v>
      </c>
      <c r="M4357" s="283">
        <f t="shared" si="994"/>
        <v>0</v>
      </c>
      <c r="N4357" s="283">
        <f t="shared" si="995"/>
        <v>4.2355603137647586</v>
      </c>
      <c r="O4357" s="283">
        <f t="shared" si="996"/>
        <v>0</v>
      </c>
      <c r="P4357" s="21">
        <f t="shared" si="988"/>
        <v>0</v>
      </c>
      <c r="Q4357" s="21">
        <f t="shared" si="989"/>
        <v>0.72850690893675296</v>
      </c>
      <c r="R4357">
        <f t="shared" si="990"/>
        <v>1.0096214758538746</v>
      </c>
      <c r="S4357" s="296">
        <f t="shared" si="997"/>
        <v>0</v>
      </c>
      <c r="T4357" s="283">
        <f t="shared" si="998"/>
        <v>0</v>
      </c>
    </row>
    <row r="4358" spans="1:20" x14ac:dyDescent="0.25">
      <c r="A4358" s="286">
        <v>43282</v>
      </c>
      <c r="B4358" s="1">
        <f t="shared" si="991"/>
        <v>7</v>
      </c>
      <c r="C4358" s="285">
        <v>12</v>
      </c>
      <c r="D4358" t="s">
        <v>715</v>
      </c>
      <c r="F4358" s="16">
        <v>59</v>
      </c>
      <c r="G4358" t="str">
        <f t="shared" si="985"/>
        <v>Neither</v>
      </c>
      <c r="H4358" s="283">
        <f>IF(G4358="heating",F4358*Assumptions!M$4+Assumptions!M$7,0)</f>
        <v>0</v>
      </c>
      <c r="I4358" s="15">
        <f t="shared" si="986"/>
        <v>0.91648403420261149</v>
      </c>
      <c r="J4358" s="15">
        <f t="shared" si="987"/>
        <v>0.93760781206536892</v>
      </c>
      <c r="K4358" s="283">
        <f t="shared" si="992"/>
        <v>0</v>
      </c>
      <c r="L4358" s="283">
        <f t="shared" si="993"/>
        <v>4.3182081448486933</v>
      </c>
      <c r="M4358" s="283">
        <f t="shared" si="994"/>
        <v>0</v>
      </c>
      <c r="N4358" s="283">
        <f t="shared" si="995"/>
        <v>4.2355603137647586</v>
      </c>
      <c r="O4358" s="283">
        <f t="shared" si="996"/>
        <v>0</v>
      </c>
      <c r="P4358" s="21">
        <f t="shared" si="988"/>
        <v>0</v>
      </c>
      <c r="Q4358" s="21">
        <f t="shared" si="989"/>
        <v>0.75910815787401487</v>
      </c>
      <c r="R4358">
        <f t="shared" si="990"/>
        <v>1.0096214758538746</v>
      </c>
      <c r="S4358" s="296">
        <f t="shared" si="997"/>
        <v>0</v>
      </c>
      <c r="T4358" s="283">
        <f t="shared" si="998"/>
        <v>0</v>
      </c>
    </row>
    <row r="4359" spans="1:20" x14ac:dyDescent="0.25">
      <c r="A4359" s="286">
        <v>43282</v>
      </c>
      <c r="B4359" s="1">
        <f t="shared" si="991"/>
        <v>7</v>
      </c>
      <c r="C4359" s="285">
        <v>13</v>
      </c>
      <c r="D4359" t="s">
        <v>715</v>
      </c>
      <c r="F4359" s="16">
        <v>61</v>
      </c>
      <c r="G4359" t="str">
        <f t="shared" si="985"/>
        <v>Neither</v>
      </c>
      <c r="H4359" s="283">
        <f>IF(G4359="heating",F4359*Assumptions!M$4+Assumptions!M$7,0)</f>
        <v>0</v>
      </c>
      <c r="I4359" s="15">
        <f t="shared" si="986"/>
        <v>0.90040206880052787</v>
      </c>
      <c r="J4359" s="15">
        <f t="shared" si="987"/>
        <v>0.93760781206536892</v>
      </c>
      <c r="K4359" s="283">
        <f t="shared" si="992"/>
        <v>0</v>
      </c>
      <c r="L4359" s="283">
        <f t="shared" si="993"/>
        <v>4.3818232651749627</v>
      </c>
      <c r="M4359" s="283">
        <f t="shared" si="994"/>
        <v>0</v>
      </c>
      <c r="N4359" s="283">
        <f t="shared" si="995"/>
        <v>4.3585758300027857</v>
      </c>
      <c r="O4359" s="283">
        <f t="shared" si="996"/>
        <v>0</v>
      </c>
      <c r="P4359" s="21">
        <f t="shared" si="988"/>
        <v>0</v>
      </c>
      <c r="Q4359" s="21">
        <f t="shared" si="989"/>
        <v>0.79115902007799765</v>
      </c>
      <c r="R4359">
        <f t="shared" si="990"/>
        <v>1.0096214758538746</v>
      </c>
      <c r="S4359" s="296">
        <f t="shared" si="997"/>
        <v>0</v>
      </c>
      <c r="T4359" s="283">
        <f t="shared" si="998"/>
        <v>0</v>
      </c>
    </row>
    <row r="4360" spans="1:20" x14ac:dyDescent="0.25">
      <c r="A4360" s="286">
        <v>43282</v>
      </c>
      <c r="B4360" s="1">
        <f t="shared" si="991"/>
        <v>7</v>
      </c>
      <c r="C4360" s="285">
        <v>14</v>
      </c>
      <c r="D4360" t="s">
        <v>715</v>
      </c>
      <c r="F4360" s="16">
        <v>61</v>
      </c>
      <c r="G4360" t="str">
        <f t="shared" si="985"/>
        <v>Neither</v>
      </c>
      <c r="H4360" s="283">
        <f>IF(G4360="heating",F4360*Assumptions!M$4+Assumptions!M$7,0)</f>
        <v>0</v>
      </c>
      <c r="I4360" s="15">
        <f t="shared" si="986"/>
        <v>0.86032894500746537</v>
      </c>
      <c r="J4360" s="15">
        <f t="shared" si="987"/>
        <v>0.93760781206536892</v>
      </c>
      <c r="K4360" s="283">
        <f t="shared" si="992"/>
        <v>0</v>
      </c>
      <c r="L4360" s="283">
        <f t="shared" si="993"/>
        <v>4.3818232651749627</v>
      </c>
      <c r="M4360" s="283">
        <f t="shared" si="994"/>
        <v>0</v>
      </c>
      <c r="N4360" s="283">
        <f t="shared" si="995"/>
        <v>4.3585758300027857</v>
      </c>
      <c r="O4360" s="283">
        <f t="shared" si="996"/>
        <v>0</v>
      </c>
      <c r="P4360" s="21">
        <f t="shared" si="988"/>
        <v>0</v>
      </c>
      <c r="Q4360" s="21">
        <f t="shared" si="989"/>
        <v>0.84355555031342389</v>
      </c>
      <c r="R4360">
        <f t="shared" si="990"/>
        <v>1.0096214758538746</v>
      </c>
      <c r="S4360" s="296">
        <f t="shared" si="997"/>
        <v>0</v>
      </c>
      <c r="T4360" s="283">
        <f t="shared" si="998"/>
        <v>0</v>
      </c>
    </row>
    <row r="4361" spans="1:20" x14ac:dyDescent="0.25">
      <c r="A4361" s="286">
        <v>43282</v>
      </c>
      <c r="B4361" s="1">
        <f t="shared" si="991"/>
        <v>7</v>
      </c>
      <c r="C4361" s="285">
        <v>15</v>
      </c>
      <c r="D4361" t="s">
        <v>715</v>
      </c>
      <c r="F4361" s="16">
        <v>63</v>
      </c>
      <c r="G4361" t="str">
        <f t="shared" si="985"/>
        <v>Neither</v>
      </c>
      <c r="H4361" s="283">
        <f>IF(G4361="heating",F4361*Assumptions!M$4+Assumptions!M$7,0)</f>
        <v>0</v>
      </c>
      <c r="I4361" s="15">
        <f t="shared" si="986"/>
        <v>0.85754515037175039</v>
      </c>
      <c r="J4361" s="15">
        <f t="shared" si="987"/>
        <v>0.93760781206536892</v>
      </c>
      <c r="K4361" s="283">
        <f t="shared" si="992"/>
        <v>0</v>
      </c>
      <c r="L4361" s="283">
        <f t="shared" si="993"/>
        <v>4.3818232651749627</v>
      </c>
      <c r="M4361" s="283">
        <f t="shared" si="994"/>
        <v>0</v>
      </c>
      <c r="N4361" s="283">
        <f t="shared" si="995"/>
        <v>4.3585758300027857</v>
      </c>
      <c r="O4361" s="283">
        <f t="shared" si="996"/>
        <v>0</v>
      </c>
      <c r="P4361" s="21">
        <f t="shared" si="988"/>
        <v>0</v>
      </c>
      <c r="Q4361" s="21">
        <f t="shared" si="989"/>
        <v>0.96592607327566882</v>
      </c>
      <c r="R4361">
        <f t="shared" si="990"/>
        <v>1.0096214758538746</v>
      </c>
      <c r="S4361" s="296">
        <f t="shared" si="997"/>
        <v>0</v>
      </c>
      <c r="T4361" s="283">
        <f t="shared" si="998"/>
        <v>0</v>
      </c>
    </row>
    <row r="4362" spans="1:20" x14ac:dyDescent="0.25">
      <c r="A4362" s="286">
        <v>43282</v>
      </c>
      <c r="B4362" s="1">
        <f t="shared" si="991"/>
        <v>7</v>
      </c>
      <c r="C4362" s="285">
        <v>16</v>
      </c>
      <c r="D4362" t="s">
        <v>715</v>
      </c>
      <c r="F4362" s="16">
        <v>63</v>
      </c>
      <c r="G4362" t="str">
        <f t="shared" si="985"/>
        <v>Neither</v>
      </c>
      <c r="H4362" s="283">
        <f>IF(G4362="heating",F4362*Assumptions!M$4+Assumptions!M$7,0)</f>
        <v>0</v>
      </c>
      <c r="I4362" s="15">
        <f t="shared" si="986"/>
        <v>0.88344815438260227</v>
      </c>
      <c r="J4362" s="15">
        <f t="shared" si="987"/>
        <v>0.93760781206536892</v>
      </c>
      <c r="K4362" s="283">
        <f t="shared" si="992"/>
        <v>0</v>
      </c>
      <c r="L4362" s="283">
        <f t="shared" si="993"/>
        <v>4.3818232651749627</v>
      </c>
      <c r="M4362" s="283">
        <f t="shared" si="994"/>
        <v>0</v>
      </c>
      <c r="N4362" s="283">
        <f t="shared" si="995"/>
        <v>4.3585758300027857</v>
      </c>
      <c r="O4362" s="283">
        <f t="shared" si="996"/>
        <v>0</v>
      </c>
      <c r="P4362" s="21">
        <f t="shared" si="988"/>
        <v>0</v>
      </c>
      <c r="Q4362" s="21">
        <f t="shared" si="989"/>
        <v>1.1649354943302594</v>
      </c>
      <c r="R4362">
        <f t="shared" si="990"/>
        <v>1.0096214758538746</v>
      </c>
      <c r="S4362" s="296">
        <f t="shared" si="997"/>
        <v>0</v>
      </c>
      <c r="T4362" s="283">
        <f t="shared" si="998"/>
        <v>0</v>
      </c>
    </row>
    <row r="4363" spans="1:20" x14ac:dyDescent="0.25">
      <c r="A4363" s="286">
        <v>43282</v>
      </c>
      <c r="B4363" s="1">
        <f t="shared" si="991"/>
        <v>7</v>
      </c>
      <c r="C4363" s="285">
        <v>17</v>
      </c>
      <c r="D4363" t="s">
        <v>715</v>
      </c>
      <c r="F4363" s="16">
        <v>63</v>
      </c>
      <c r="G4363" t="str">
        <f t="shared" si="985"/>
        <v>Neither</v>
      </c>
      <c r="H4363" s="283">
        <f>IF(G4363="heating",F4363*Assumptions!M$4+Assumptions!M$7,0)</f>
        <v>0</v>
      </c>
      <c r="I4363" s="15">
        <f t="shared" si="986"/>
        <v>0.94025748850374469</v>
      </c>
      <c r="J4363" s="15">
        <f t="shared" si="987"/>
        <v>0.93760781206536892</v>
      </c>
      <c r="K4363" s="283">
        <f t="shared" si="992"/>
        <v>0</v>
      </c>
      <c r="L4363" s="283">
        <f t="shared" si="993"/>
        <v>4.3818232651749627</v>
      </c>
      <c r="M4363" s="283">
        <f t="shared" si="994"/>
        <v>0</v>
      </c>
      <c r="N4363" s="283">
        <f t="shared" si="995"/>
        <v>4.3585758300027857</v>
      </c>
      <c r="O4363" s="283">
        <f t="shared" si="996"/>
        <v>0</v>
      </c>
      <c r="P4363" s="21">
        <f t="shared" si="988"/>
        <v>0</v>
      </c>
      <c r="Q4363" s="21">
        <f t="shared" si="989"/>
        <v>1.3521540118753073</v>
      </c>
      <c r="R4363">
        <f t="shared" si="990"/>
        <v>1.0096214758538746</v>
      </c>
      <c r="S4363" s="296">
        <f t="shared" si="997"/>
        <v>0</v>
      </c>
      <c r="T4363" s="283">
        <f t="shared" si="998"/>
        <v>0</v>
      </c>
    </row>
    <row r="4364" spans="1:20" x14ac:dyDescent="0.25">
      <c r="A4364" s="286">
        <v>43282</v>
      </c>
      <c r="B4364" s="1">
        <f t="shared" si="991"/>
        <v>7</v>
      </c>
      <c r="C4364" s="285">
        <v>18</v>
      </c>
      <c r="D4364" t="s">
        <v>715</v>
      </c>
      <c r="F4364" s="16">
        <v>57</v>
      </c>
      <c r="G4364" t="str">
        <f t="shared" si="985"/>
        <v>Neither</v>
      </c>
      <c r="H4364" s="283">
        <f>IF(G4364="heating",F4364*Assumptions!M$4+Assumptions!M$7,0)</f>
        <v>0</v>
      </c>
      <c r="I4364" s="15">
        <f t="shared" si="986"/>
        <v>0.98182363790757687</v>
      </c>
      <c r="J4364" s="15">
        <f t="shared" si="987"/>
        <v>0.93760781206536892</v>
      </c>
      <c r="K4364" s="283">
        <f t="shared" si="992"/>
        <v>0</v>
      </c>
      <c r="L4364" s="283">
        <f t="shared" si="993"/>
        <v>4.2530692972692208</v>
      </c>
      <c r="M4364" s="283">
        <f t="shared" si="994"/>
        <v>0</v>
      </c>
      <c r="N4364" s="283">
        <f t="shared" si="995"/>
        <v>4.1119599131986844</v>
      </c>
      <c r="O4364" s="283">
        <f t="shared" si="996"/>
        <v>0</v>
      </c>
      <c r="P4364" s="21">
        <f t="shared" si="988"/>
        <v>0</v>
      </c>
      <c r="Q4364" s="21">
        <f t="shared" si="989"/>
        <v>1.5598916921549892</v>
      </c>
      <c r="R4364">
        <f t="shared" si="990"/>
        <v>1.0096214758538746</v>
      </c>
      <c r="S4364" s="296">
        <f t="shared" si="997"/>
        <v>0</v>
      </c>
      <c r="T4364" s="283">
        <f t="shared" si="998"/>
        <v>0</v>
      </c>
    </row>
    <row r="4365" spans="1:20" x14ac:dyDescent="0.25">
      <c r="A4365" s="286">
        <v>43282</v>
      </c>
      <c r="B4365" s="1">
        <f t="shared" si="991"/>
        <v>7</v>
      </c>
      <c r="C4365" s="285">
        <v>19</v>
      </c>
      <c r="D4365" t="s">
        <v>715</v>
      </c>
      <c r="F4365" s="16">
        <v>57</v>
      </c>
      <c r="G4365" t="str">
        <f t="shared" si="985"/>
        <v>Neither</v>
      </c>
      <c r="H4365" s="283">
        <f>IF(G4365="heating",F4365*Assumptions!M$4+Assumptions!M$7,0)</f>
        <v>0</v>
      </c>
      <c r="I4365" s="15">
        <f t="shared" si="986"/>
        <v>0.98418842963438757</v>
      </c>
      <c r="J4365" s="15">
        <f t="shared" si="987"/>
        <v>0.93760781206536892</v>
      </c>
      <c r="K4365" s="283">
        <f t="shared" si="992"/>
        <v>0</v>
      </c>
      <c r="L4365" s="283">
        <f t="shared" si="993"/>
        <v>4.2530692972692208</v>
      </c>
      <c r="M4365" s="283">
        <f t="shared" si="994"/>
        <v>0</v>
      </c>
      <c r="N4365" s="283">
        <f t="shared" si="995"/>
        <v>4.1119599131986844</v>
      </c>
      <c r="O4365" s="283">
        <f t="shared" si="996"/>
        <v>0</v>
      </c>
      <c r="P4365" s="21">
        <f t="shared" si="988"/>
        <v>0</v>
      </c>
      <c r="Q4365" s="21">
        <f t="shared" si="989"/>
        <v>1.6764212681468484</v>
      </c>
      <c r="R4365">
        <f t="shared" si="990"/>
        <v>1.0096214758538746</v>
      </c>
      <c r="S4365" s="296">
        <f t="shared" si="997"/>
        <v>0</v>
      </c>
      <c r="T4365" s="283">
        <f t="shared" si="998"/>
        <v>0</v>
      </c>
    </row>
    <row r="4366" spans="1:20" x14ac:dyDescent="0.25">
      <c r="A4366" s="286">
        <v>43282</v>
      </c>
      <c r="B4366" s="1">
        <f t="shared" si="991"/>
        <v>7</v>
      </c>
      <c r="C4366" s="285">
        <v>20</v>
      </c>
      <c r="D4366" t="s">
        <v>715</v>
      </c>
      <c r="F4366" s="16">
        <v>54</v>
      </c>
      <c r="G4366" t="str">
        <f t="shared" si="985"/>
        <v>Neither</v>
      </c>
      <c r="H4366" s="283">
        <f>IF(G4366="heating",F4366*Assumptions!M$4+Assumptions!M$7,0)</f>
        <v>0</v>
      </c>
      <c r="I4366" s="15">
        <f t="shared" si="986"/>
        <v>0.97071962311712034</v>
      </c>
      <c r="J4366" s="15">
        <f t="shared" si="987"/>
        <v>0.93760781206536892</v>
      </c>
      <c r="K4366" s="283">
        <f t="shared" si="992"/>
        <v>0</v>
      </c>
      <c r="L4366" s="283">
        <f t="shared" si="993"/>
        <v>4.1559947708987721</v>
      </c>
      <c r="M4366" s="283">
        <f t="shared" si="994"/>
        <v>0</v>
      </c>
      <c r="N4366" s="283">
        <f t="shared" si="995"/>
        <v>3.9259252525022648</v>
      </c>
      <c r="O4366" s="283">
        <f t="shared" si="996"/>
        <v>0</v>
      </c>
      <c r="P4366" s="21">
        <f t="shared" si="988"/>
        <v>0</v>
      </c>
      <c r="Q4366" s="21">
        <f t="shared" si="989"/>
        <v>1.52436960139122</v>
      </c>
      <c r="R4366">
        <f t="shared" si="990"/>
        <v>1.0096214758538746</v>
      </c>
      <c r="S4366" s="296">
        <f t="shared" si="997"/>
        <v>0</v>
      </c>
      <c r="T4366" s="283">
        <f t="shared" si="998"/>
        <v>0</v>
      </c>
    </row>
    <row r="4367" spans="1:20" x14ac:dyDescent="0.25">
      <c r="A4367" s="286">
        <v>43282</v>
      </c>
      <c r="B4367" s="1">
        <f t="shared" si="991"/>
        <v>7</v>
      </c>
      <c r="C4367" s="285">
        <v>21</v>
      </c>
      <c r="D4367" t="s">
        <v>715</v>
      </c>
      <c r="F4367" s="16">
        <v>52</v>
      </c>
      <c r="G4367" t="str">
        <f t="shared" si="985"/>
        <v>Neither</v>
      </c>
      <c r="H4367" s="283">
        <f>IF(G4367="heating",F4367*Assumptions!M$4+Assumptions!M$7,0)</f>
        <v>0</v>
      </c>
      <c r="I4367" s="15">
        <f t="shared" si="986"/>
        <v>0.95751150862929935</v>
      </c>
      <c r="J4367" s="15">
        <f t="shared" si="987"/>
        <v>0.93760781206536892</v>
      </c>
      <c r="K4367" s="283">
        <f t="shared" si="992"/>
        <v>0</v>
      </c>
      <c r="L4367" s="283">
        <f t="shared" si="993"/>
        <v>4.0950984110509578</v>
      </c>
      <c r="M4367" s="283">
        <f t="shared" si="994"/>
        <v>0</v>
      </c>
      <c r="N4367" s="283">
        <f t="shared" si="995"/>
        <v>3.802065958051716</v>
      </c>
      <c r="O4367" s="283">
        <f t="shared" si="996"/>
        <v>0</v>
      </c>
      <c r="P4367" s="21">
        <f t="shared" si="988"/>
        <v>0</v>
      </c>
      <c r="Q4367" s="21">
        <f t="shared" si="989"/>
        <v>1.4448604713749031</v>
      </c>
      <c r="R4367">
        <f t="shared" si="990"/>
        <v>1.0096214758538746</v>
      </c>
      <c r="S4367" s="296">
        <f t="shared" si="997"/>
        <v>0</v>
      </c>
      <c r="T4367" s="283">
        <f t="shared" si="998"/>
        <v>0</v>
      </c>
    </row>
    <row r="4368" spans="1:20" x14ac:dyDescent="0.25">
      <c r="A4368" s="286">
        <v>43282</v>
      </c>
      <c r="B4368" s="1">
        <f t="shared" si="991"/>
        <v>7</v>
      </c>
      <c r="C4368" s="285">
        <v>22</v>
      </c>
      <c r="D4368" t="s">
        <v>715</v>
      </c>
      <c r="F4368" s="16">
        <v>52</v>
      </c>
      <c r="G4368" t="str">
        <f t="shared" si="985"/>
        <v>Neither</v>
      </c>
      <c r="H4368" s="283">
        <f>IF(G4368="heating",F4368*Assumptions!M$4+Assumptions!M$7,0)</f>
        <v>0</v>
      </c>
      <c r="I4368" s="15">
        <f t="shared" si="986"/>
        <v>0.9426530227543114</v>
      </c>
      <c r="J4368" s="15">
        <f t="shared" si="987"/>
        <v>0.93760781206536892</v>
      </c>
      <c r="K4368" s="283">
        <f t="shared" si="992"/>
        <v>0</v>
      </c>
      <c r="L4368" s="283">
        <f t="shared" si="993"/>
        <v>4.0950984110509578</v>
      </c>
      <c r="M4368" s="283">
        <f t="shared" si="994"/>
        <v>0</v>
      </c>
      <c r="N4368" s="283">
        <f t="shared" si="995"/>
        <v>3.802065958051716</v>
      </c>
      <c r="O4368" s="283">
        <f t="shared" si="996"/>
        <v>0</v>
      </c>
      <c r="P4368" s="21">
        <f t="shared" si="988"/>
        <v>0</v>
      </c>
      <c r="Q4368" s="21">
        <f t="shared" si="989"/>
        <v>1.2427137171080138</v>
      </c>
      <c r="R4368">
        <f t="shared" si="990"/>
        <v>1.0096214758538746</v>
      </c>
      <c r="S4368" s="296">
        <f t="shared" si="997"/>
        <v>0</v>
      </c>
      <c r="T4368" s="283">
        <f t="shared" si="998"/>
        <v>0</v>
      </c>
    </row>
    <row r="4369" spans="1:20" x14ac:dyDescent="0.25">
      <c r="A4369" s="286">
        <v>43282</v>
      </c>
      <c r="B4369" s="1">
        <f t="shared" si="991"/>
        <v>7</v>
      </c>
      <c r="C4369" s="285">
        <v>23</v>
      </c>
      <c r="D4369" t="s">
        <v>715</v>
      </c>
      <c r="F4369" s="16">
        <v>52</v>
      </c>
      <c r="G4369" t="str">
        <f t="shared" si="985"/>
        <v>Neither</v>
      </c>
      <c r="H4369" s="283">
        <f>IF(G4369="heating",F4369*Assumptions!M$4+Assumptions!M$7,0)</f>
        <v>0</v>
      </c>
      <c r="I4369" s="15">
        <f t="shared" si="986"/>
        <v>0.94450710149963013</v>
      </c>
      <c r="J4369" s="15">
        <f t="shared" si="987"/>
        <v>0.93760781206536892</v>
      </c>
      <c r="K4369" s="283">
        <f t="shared" si="992"/>
        <v>0</v>
      </c>
      <c r="L4369" s="283">
        <f t="shared" si="993"/>
        <v>4.0950984110509578</v>
      </c>
      <c r="M4369" s="283">
        <f t="shared" si="994"/>
        <v>0</v>
      </c>
      <c r="N4369" s="283">
        <f t="shared" si="995"/>
        <v>3.802065958051716</v>
      </c>
      <c r="O4369" s="283">
        <f t="shared" si="996"/>
        <v>0</v>
      </c>
      <c r="P4369" s="21">
        <f t="shared" si="988"/>
        <v>0</v>
      </c>
      <c r="Q4369" s="21">
        <f t="shared" si="989"/>
        <v>1.0297519246597011</v>
      </c>
      <c r="R4369">
        <f t="shared" si="990"/>
        <v>1.0096214758538746</v>
      </c>
      <c r="S4369" s="296">
        <f t="shared" si="997"/>
        <v>0</v>
      </c>
      <c r="T4369" s="283">
        <f t="shared" si="998"/>
        <v>0</v>
      </c>
    </row>
    <row r="4370" spans="1:20" x14ac:dyDescent="0.25">
      <c r="A4370" s="286">
        <v>43283</v>
      </c>
      <c r="B4370" s="1">
        <f t="shared" si="991"/>
        <v>1</v>
      </c>
      <c r="C4370" s="285">
        <v>0</v>
      </c>
      <c r="D4370" t="s">
        <v>715</v>
      </c>
      <c r="F4370" s="16">
        <v>50</v>
      </c>
      <c r="G4370" t="str">
        <f t="shared" si="985"/>
        <v>Cooling</v>
      </c>
      <c r="H4370" s="283">
        <f>IF(G4370="heating",F4370*Assumptions!M$4+Assumptions!M$7,0)</f>
        <v>0</v>
      </c>
      <c r="I4370" s="15">
        <f t="shared" si="986"/>
        <v>0.97481507806017154</v>
      </c>
      <c r="J4370" s="15">
        <f t="shared" si="987"/>
        <v>1.017726725449043</v>
      </c>
      <c r="K4370" s="283">
        <f t="shared" si="992"/>
        <v>0</v>
      </c>
      <c r="L4370" s="283">
        <f t="shared" si="993"/>
        <v>4.0351685236640416</v>
      </c>
      <c r="M4370" s="283">
        <f t="shared" si="994"/>
        <v>0</v>
      </c>
      <c r="N4370" s="283">
        <f t="shared" si="995"/>
        <v>3.6783220436298789</v>
      </c>
      <c r="O4370" s="283">
        <f t="shared" si="996"/>
        <v>0</v>
      </c>
      <c r="P4370" s="21">
        <f t="shared" si="988"/>
        <v>2.5000000000000001E-2</v>
      </c>
      <c r="Q4370" s="21">
        <f t="shared" si="989"/>
        <v>0.90668853391740301</v>
      </c>
      <c r="R4370">
        <f t="shared" si="990"/>
        <v>0.9440993384982781</v>
      </c>
      <c r="S4370" s="296">
        <f t="shared" si="997"/>
        <v>2.1400101127384843E-2</v>
      </c>
      <c r="T4370" s="283">
        <f t="shared" si="998"/>
        <v>2.1400101127384843E-2</v>
      </c>
    </row>
    <row r="4371" spans="1:20" x14ac:dyDescent="0.25">
      <c r="A4371" s="286">
        <v>43283</v>
      </c>
      <c r="B4371" s="1">
        <f t="shared" si="991"/>
        <v>1</v>
      </c>
      <c r="C4371" s="285">
        <v>1</v>
      </c>
      <c r="D4371" t="s">
        <v>715</v>
      </c>
      <c r="F4371" s="16">
        <v>50</v>
      </c>
      <c r="G4371" t="str">
        <f t="shared" si="985"/>
        <v>Cooling</v>
      </c>
      <c r="H4371" s="283">
        <f>IF(G4371="heating",F4371*Assumptions!M$4+Assumptions!M$7,0)</f>
        <v>0</v>
      </c>
      <c r="I4371" s="15">
        <f t="shared" si="986"/>
        <v>1.012242869806885</v>
      </c>
      <c r="J4371" s="15">
        <f t="shared" si="987"/>
        <v>1.017726725449043</v>
      </c>
      <c r="K4371" s="283">
        <f t="shared" si="992"/>
        <v>0</v>
      </c>
      <c r="L4371" s="283">
        <f t="shared" si="993"/>
        <v>4.0351685236640416</v>
      </c>
      <c r="M4371" s="283">
        <f t="shared" si="994"/>
        <v>0</v>
      </c>
      <c r="N4371" s="283">
        <f t="shared" si="995"/>
        <v>3.6783220436298789</v>
      </c>
      <c r="O4371" s="283">
        <f t="shared" si="996"/>
        <v>0</v>
      </c>
      <c r="P4371" s="21">
        <f t="shared" si="988"/>
        <v>2.5000000000000001E-2</v>
      </c>
      <c r="Q4371" s="21">
        <f t="shared" si="989"/>
        <v>0.81803459285312596</v>
      </c>
      <c r="R4371">
        <f t="shared" si="990"/>
        <v>0.9440993384982781</v>
      </c>
      <c r="S4371" s="296">
        <f t="shared" si="997"/>
        <v>1.9307647949533612E-2</v>
      </c>
      <c r="T4371" s="283">
        <f t="shared" si="998"/>
        <v>1.9307647949533612E-2</v>
      </c>
    </row>
    <row r="4372" spans="1:20" x14ac:dyDescent="0.25">
      <c r="A4372" s="286">
        <v>43283</v>
      </c>
      <c r="B4372" s="1">
        <f t="shared" si="991"/>
        <v>1</v>
      </c>
      <c r="C4372" s="285">
        <v>2</v>
      </c>
      <c r="D4372" t="s">
        <v>715</v>
      </c>
      <c r="F4372" s="16">
        <v>50</v>
      </c>
      <c r="G4372" t="str">
        <f t="shared" si="985"/>
        <v>Cooling</v>
      </c>
      <c r="H4372" s="283">
        <f>IF(G4372="heating",F4372*Assumptions!M$4+Assumptions!M$7,0)</f>
        <v>0</v>
      </c>
      <c r="I4372" s="15">
        <f t="shared" si="986"/>
        <v>1.0509704703585963</v>
      </c>
      <c r="J4372" s="15">
        <f t="shared" si="987"/>
        <v>1.017726725449043</v>
      </c>
      <c r="K4372" s="283">
        <f t="shared" si="992"/>
        <v>0</v>
      </c>
      <c r="L4372" s="283">
        <f t="shared" si="993"/>
        <v>4.0351685236640416</v>
      </c>
      <c r="M4372" s="283">
        <f t="shared" si="994"/>
        <v>0</v>
      </c>
      <c r="N4372" s="283">
        <f t="shared" si="995"/>
        <v>3.6783220436298789</v>
      </c>
      <c r="O4372" s="283">
        <f t="shared" si="996"/>
        <v>0</v>
      </c>
      <c r="P4372" s="21">
        <f t="shared" si="988"/>
        <v>2.5000000000000001E-2</v>
      </c>
      <c r="Q4372" s="21">
        <f t="shared" si="989"/>
        <v>0.74507607494346417</v>
      </c>
      <c r="R4372">
        <f t="shared" si="990"/>
        <v>0.9440993384982781</v>
      </c>
      <c r="S4372" s="296">
        <f t="shared" si="997"/>
        <v>1.7585645737125448E-2</v>
      </c>
      <c r="T4372" s="283">
        <f t="shared" si="998"/>
        <v>1.7585645737125448E-2</v>
      </c>
    </row>
    <row r="4373" spans="1:20" x14ac:dyDescent="0.25">
      <c r="A4373" s="286">
        <v>43283</v>
      </c>
      <c r="B4373" s="1">
        <f t="shared" si="991"/>
        <v>1</v>
      </c>
      <c r="C4373" s="285">
        <v>3</v>
      </c>
      <c r="D4373" t="s">
        <v>715</v>
      </c>
      <c r="F4373" s="16">
        <v>48</v>
      </c>
      <c r="G4373" t="str">
        <f t="shared" si="985"/>
        <v>Cooling</v>
      </c>
      <c r="H4373" s="283">
        <f>IF(G4373="heating",F4373*Assumptions!M$4+Assumptions!M$7,0)</f>
        <v>0</v>
      </c>
      <c r="I4373" s="15">
        <f t="shared" si="986"/>
        <v>1.0924036124451033</v>
      </c>
      <c r="J4373" s="15">
        <f t="shared" si="987"/>
        <v>1.017726725449043</v>
      </c>
      <c r="K4373" s="283">
        <f t="shared" si="992"/>
        <v>0</v>
      </c>
      <c r="L4373" s="283">
        <f t="shared" si="993"/>
        <v>3.9630740889572826</v>
      </c>
      <c r="M4373" s="283">
        <f t="shared" si="994"/>
        <v>0</v>
      </c>
      <c r="N4373" s="283">
        <f t="shared" si="995"/>
        <v>3.5524856183738187</v>
      </c>
      <c r="O4373" s="283">
        <f t="shared" si="996"/>
        <v>0</v>
      </c>
      <c r="P4373" s="21">
        <f t="shared" si="988"/>
        <v>2.5000000000000001E-2</v>
      </c>
      <c r="Q4373" s="21">
        <f t="shared" si="989"/>
        <v>0.69158980876382303</v>
      </c>
      <c r="R4373">
        <f t="shared" si="990"/>
        <v>0.9440993384982781</v>
      </c>
      <c r="S4373" s="296">
        <f t="shared" si="997"/>
        <v>1.63232370241519E-2</v>
      </c>
      <c r="T4373" s="283">
        <f t="shared" si="998"/>
        <v>1.63232370241519E-2</v>
      </c>
    </row>
    <row r="4374" spans="1:20" x14ac:dyDescent="0.25">
      <c r="A4374" s="286">
        <v>43283</v>
      </c>
      <c r="B4374" s="1">
        <f t="shared" si="991"/>
        <v>1</v>
      </c>
      <c r="C4374" s="285">
        <v>4</v>
      </c>
      <c r="D4374" t="s">
        <v>715</v>
      </c>
      <c r="F4374" s="16">
        <v>46</v>
      </c>
      <c r="G4374" t="str">
        <f t="shared" si="985"/>
        <v>Cooling</v>
      </c>
      <c r="H4374" s="283">
        <f>IF(G4374="heating",F4374*Assumptions!M$4+Assumptions!M$7,0)</f>
        <v>0</v>
      </c>
      <c r="I4374" s="15">
        <f t="shared" si="986"/>
        <v>1.1348296917927807</v>
      </c>
      <c r="J4374" s="15">
        <f t="shared" si="987"/>
        <v>1.017726725449043</v>
      </c>
      <c r="K4374" s="283">
        <f t="shared" si="992"/>
        <v>0</v>
      </c>
      <c r="L4374" s="283">
        <f t="shared" si="993"/>
        <v>3.8708416397494121</v>
      </c>
      <c r="M4374" s="283">
        <f t="shared" si="994"/>
        <v>0</v>
      </c>
      <c r="N4374" s="283">
        <f t="shared" si="995"/>
        <v>3.4228778732085736</v>
      </c>
      <c r="O4374" s="283">
        <f t="shared" si="996"/>
        <v>0</v>
      </c>
      <c r="P4374" s="21">
        <f t="shared" si="988"/>
        <v>2.5000000000000001E-2</v>
      </c>
      <c r="Q4374" s="21">
        <f t="shared" si="989"/>
        <v>0.6473875548762833</v>
      </c>
      <c r="R4374">
        <f t="shared" si="990"/>
        <v>0.9440993384982781</v>
      </c>
      <c r="S4374" s="296">
        <f t="shared" si="997"/>
        <v>1.5279954057767921E-2</v>
      </c>
      <c r="T4374" s="283">
        <f t="shared" si="998"/>
        <v>1.5279954057767921E-2</v>
      </c>
    </row>
    <row r="4375" spans="1:20" x14ac:dyDescent="0.25">
      <c r="A4375" s="286">
        <v>43283</v>
      </c>
      <c r="B4375" s="1">
        <f t="shared" si="991"/>
        <v>1</v>
      </c>
      <c r="C4375" s="285">
        <v>5</v>
      </c>
      <c r="D4375" t="s">
        <v>715</v>
      </c>
      <c r="F4375" s="16">
        <v>46</v>
      </c>
      <c r="G4375" t="str">
        <f t="shared" si="985"/>
        <v>Cooling</v>
      </c>
      <c r="H4375" s="283">
        <f>IF(G4375="heating",F4375*Assumptions!M$4+Assumptions!M$7,0)</f>
        <v>0</v>
      </c>
      <c r="I4375" s="15">
        <f t="shared" si="986"/>
        <v>1.1635558681477385</v>
      </c>
      <c r="J4375" s="15">
        <f t="shared" si="987"/>
        <v>1.017726725449043</v>
      </c>
      <c r="K4375" s="283">
        <f t="shared" si="992"/>
        <v>0</v>
      </c>
      <c r="L4375" s="283">
        <f t="shared" si="993"/>
        <v>3.8708416397494121</v>
      </c>
      <c r="M4375" s="283">
        <f t="shared" si="994"/>
        <v>0</v>
      </c>
      <c r="N4375" s="283">
        <f t="shared" si="995"/>
        <v>3.4228778732085736</v>
      </c>
      <c r="O4375" s="283">
        <f t="shared" si="996"/>
        <v>0</v>
      </c>
      <c r="P4375" s="21">
        <f t="shared" si="988"/>
        <v>2.5000000000000001E-2</v>
      </c>
      <c r="Q4375" s="21">
        <f t="shared" si="989"/>
        <v>0.72139578924615555</v>
      </c>
      <c r="R4375">
        <f t="shared" si="990"/>
        <v>0.9440993384982781</v>
      </c>
      <c r="S4375" s="296">
        <f t="shared" si="997"/>
        <v>1.702673218556847E-2</v>
      </c>
      <c r="T4375" s="283">
        <f t="shared" si="998"/>
        <v>1.702673218556847E-2</v>
      </c>
    </row>
    <row r="4376" spans="1:20" x14ac:dyDescent="0.25">
      <c r="A4376" s="286">
        <v>43283</v>
      </c>
      <c r="B4376" s="1">
        <f t="shared" si="991"/>
        <v>1</v>
      </c>
      <c r="C4376" s="285">
        <v>6</v>
      </c>
      <c r="D4376" t="s">
        <v>715</v>
      </c>
      <c r="F4376" s="16">
        <v>52</v>
      </c>
      <c r="G4376" t="str">
        <f t="shared" si="985"/>
        <v>Cooling</v>
      </c>
      <c r="H4376" s="283">
        <f>IF(G4376="heating",F4376*Assumptions!M$4+Assumptions!M$7,0)</f>
        <v>0</v>
      </c>
      <c r="I4376" s="15">
        <f t="shared" si="986"/>
        <v>1.2083911162615524</v>
      </c>
      <c r="J4376" s="15">
        <f t="shared" si="987"/>
        <v>1.017726725449043</v>
      </c>
      <c r="K4376" s="283">
        <f t="shared" si="992"/>
        <v>0</v>
      </c>
      <c r="L4376" s="283">
        <f t="shared" si="993"/>
        <v>4.0950984110509578</v>
      </c>
      <c r="M4376" s="283">
        <f t="shared" si="994"/>
        <v>0</v>
      </c>
      <c r="N4376" s="283">
        <f t="shared" si="995"/>
        <v>3.802065958051716</v>
      </c>
      <c r="O4376" s="283">
        <f t="shared" si="996"/>
        <v>0</v>
      </c>
      <c r="P4376" s="21">
        <f t="shared" si="988"/>
        <v>2.5000000000000001E-2</v>
      </c>
      <c r="Q4376" s="21">
        <f t="shared" si="989"/>
        <v>0.87787080972652631</v>
      </c>
      <c r="R4376">
        <f t="shared" si="990"/>
        <v>0.9440993384982781</v>
      </c>
      <c r="S4376" s="296">
        <f t="shared" si="997"/>
        <v>2.0719931268744034E-2</v>
      </c>
      <c r="T4376" s="283">
        <f t="shared" si="998"/>
        <v>2.0719931268744034E-2</v>
      </c>
    </row>
    <row r="4377" spans="1:20" x14ac:dyDescent="0.25">
      <c r="A4377" s="286">
        <v>43283</v>
      </c>
      <c r="B4377" s="1">
        <f t="shared" si="991"/>
        <v>1</v>
      </c>
      <c r="C4377" s="285">
        <v>7</v>
      </c>
      <c r="D4377" t="s">
        <v>716</v>
      </c>
      <c r="F4377" s="16">
        <v>55</v>
      </c>
      <c r="G4377" t="str">
        <f t="shared" si="985"/>
        <v>Cooling</v>
      </c>
      <c r="H4377" s="283">
        <f>IF(G4377="heating",F4377*Assumptions!M$4+Assumptions!M$7,0)</f>
        <v>0</v>
      </c>
      <c r="I4377" s="15">
        <f t="shared" si="986"/>
        <v>1.1637425769249583</v>
      </c>
      <c r="J4377" s="15">
        <f t="shared" si="987"/>
        <v>1.017726725449043</v>
      </c>
      <c r="K4377" s="283">
        <f t="shared" si="992"/>
        <v>0</v>
      </c>
      <c r="L4377" s="283">
        <f t="shared" si="993"/>
        <v>4.1851135499983272</v>
      </c>
      <c r="M4377" s="283">
        <f t="shared" si="994"/>
        <v>0</v>
      </c>
      <c r="N4377" s="283">
        <f t="shared" si="995"/>
        <v>3.9876635481217684</v>
      </c>
      <c r="O4377" s="283">
        <f t="shared" si="996"/>
        <v>0</v>
      </c>
      <c r="P4377" s="21">
        <f t="shared" si="988"/>
        <v>2.5000000000000001E-2</v>
      </c>
      <c r="Q4377" s="21">
        <f t="shared" si="989"/>
        <v>0.97331382064367777</v>
      </c>
      <c r="R4377">
        <f t="shared" si="990"/>
        <v>0.9440993384982781</v>
      </c>
      <c r="S4377" s="296">
        <f t="shared" si="997"/>
        <v>2.2972623355523199E-2</v>
      </c>
      <c r="T4377" s="283">
        <f t="shared" si="998"/>
        <v>2.2972623355523199E-2</v>
      </c>
    </row>
    <row r="4378" spans="1:20" x14ac:dyDescent="0.25">
      <c r="A4378" s="286">
        <v>43283</v>
      </c>
      <c r="B4378" s="1">
        <f t="shared" si="991"/>
        <v>1</v>
      </c>
      <c r="C4378" s="285">
        <v>8</v>
      </c>
      <c r="D4378" t="s">
        <v>716</v>
      </c>
      <c r="F4378" s="16">
        <v>61</v>
      </c>
      <c r="G4378" t="str">
        <f t="shared" si="985"/>
        <v>Cooling</v>
      </c>
      <c r="H4378" s="283">
        <f>IF(G4378="heating",F4378*Assumptions!M$4+Assumptions!M$7,0)</f>
        <v>0</v>
      </c>
      <c r="I4378" s="15">
        <f t="shared" si="986"/>
        <v>1.094193721037565</v>
      </c>
      <c r="J4378" s="15">
        <f t="shared" si="987"/>
        <v>1.017726725449043</v>
      </c>
      <c r="K4378" s="283">
        <f t="shared" si="992"/>
        <v>0</v>
      </c>
      <c r="L4378" s="283">
        <f t="shared" si="993"/>
        <v>4.3818232651749627</v>
      </c>
      <c r="M4378" s="283">
        <f t="shared" si="994"/>
        <v>0</v>
      </c>
      <c r="N4378" s="283">
        <f t="shared" si="995"/>
        <v>4.3585758300027857</v>
      </c>
      <c r="O4378" s="283">
        <f t="shared" si="996"/>
        <v>0</v>
      </c>
      <c r="P4378" s="21">
        <f t="shared" si="988"/>
        <v>4.5164594084734722E-2</v>
      </c>
      <c r="Q4378" s="21">
        <f t="shared" si="989"/>
        <v>0.94940007506179924</v>
      </c>
      <c r="R4378">
        <f t="shared" si="990"/>
        <v>0.9440993384982781</v>
      </c>
      <c r="S4378" s="296">
        <f t="shared" si="997"/>
        <v>4.0482289511579735E-2</v>
      </c>
      <c r="T4378" s="283">
        <f t="shared" si="998"/>
        <v>4.0482289511579735E-2</v>
      </c>
    </row>
    <row r="4379" spans="1:20" x14ac:dyDescent="0.25">
      <c r="A4379" s="286">
        <v>43283</v>
      </c>
      <c r="B4379" s="1">
        <f t="shared" si="991"/>
        <v>1</v>
      </c>
      <c r="C4379" s="285">
        <v>9</v>
      </c>
      <c r="D4379" t="s">
        <v>716</v>
      </c>
      <c r="F4379" s="16">
        <v>64</v>
      </c>
      <c r="G4379" t="str">
        <f t="shared" si="985"/>
        <v>Cooling</v>
      </c>
      <c r="H4379" s="283">
        <f>IF(G4379="heating",F4379*Assumptions!M$4+Assumptions!M$7,0)</f>
        <v>0</v>
      </c>
      <c r="I4379" s="15">
        <f t="shared" si="986"/>
        <v>1.0343009000871222</v>
      </c>
      <c r="J4379" s="15">
        <f t="shared" si="987"/>
        <v>1.017726725449043</v>
      </c>
      <c r="K4379" s="283">
        <f t="shared" si="992"/>
        <v>0</v>
      </c>
      <c r="L4379" s="283">
        <f t="shared" si="993"/>
        <v>4.3818232651749627</v>
      </c>
      <c r="M4379" s="283">
        <f t="shared" si="994"/>
        <v>0</v>
      </c>
      <c r="N4379" s="283">
        <f t="shared" si="995"/>
        <v>4.3585758300027857</v>
      </c>
      <c r="O4379" s="283">
        <f t="shared" si="996"/>
        <v>0</v>
      </c>
      <c r="P4379" s="21">
        <f t="shared" si="988"/>
        <v>3.8036447069942136E-2</v>
      </c>
      <c r="Q4379" s="21">
        <f t="shared" si="989"/>
        <v>0.8408485371888097</v>
      </c>
      <c r="R4379">
        <f t="shared" si="990"/>
        <v>0.9440993384982781</v>
      </c>
      <c r="S4379" s="296">
        <f t="shared" si="997"/>
        <v>3.0195026121768165E-2</v>
      </c>
      <c r="T4379" s="283">
        <f t="shared" si="998"/>
        <v>3.0195026121768165E-2</v>
      </c>
    </row>
    <row r="4380" spans="1:20" x14ac:dyDescent="0.25">
      <c r="A4380" s="286">
        <v>43283</v>
      </c>
      <c r="B4380" s="1">
        <f t="shared" si="991"/>
        <v>1</v>
      </c>
      <c r="C4380" s="285">
        <v>10</v>
      </c>
      <c r="D4380" t="s">
        <v>716</v>
      </c>
      <c r="F4380" s="16">
        <v>66</v>
      </c>
      <c r="G4380" t="str">
        <f t="shared" si="985"/>
        <v>Cooling</v>
      </c>
      <c r="H4380" s="283">
        <f>IF(G4380="heating",F4380*Assumptions!M$4+Assumptions!M$7,0)</f>
        <v>0</v>
      </c>
      <c r="I4380" s="15">
        <f t="shared" si="986"/>
        <v>0.98112329028689171</v>
      </c>
      <c r="J4380" s="15">
        <f t="shared" si="987"/>
        <v>1.017726725449043</v>
      </c>
      <c r="K4380" s="283">
        <f t="shared" si="992"/>
        <v>0</v>
      </c>
      <c r="L4380" s="283">
        <f t="shared" si="993"/>
        <v>4.3818232651749627</v>
      </c>
      <c r="M4380" s="283">
        <f t="shared" si="994"/>
        <v>0</v>
      </c>
      <c r="N4380" s="283">
        <f t="shared" si="995"/>
        <v>4.3585758300027857</v>
      </c>
      <c r="O4380" s="283">
        <f t="shared" si="996"/>
        <v>0</v>
      </c>
      <c r="P4380" s="21">
        <f t="shared" si="988"/>
        <v>3.6399980029288459E-2</v>
      </c>
      <c r="Q4380" s="21">
        <f t="shared" si="989"/>
        <v>0.74504051125983206</v>
      </c>
      <c r="R4380">
        <f t="shared" si="990"/>
        <v>0.9440993384982781</v>
      </c>
      <c r="S4380" s="296">
        <f t="shared" si="997"/>
        <v>2.5603463992343877E-2</v>
      </c>
      <c r="T4380" s="283">
        <f t="shared" si="998"/>
        <v>2.5603463992343877E-2</v>
      </c>
    </row>
    <row r="4381" spans="1:20" x14ac:dyDescent="0.25">
      <c r="A4381" s="286">
        <v>43283</v>
      </c>
      <c r="B4381" s="1">
        <f t="shared" si="991"/>
        <v>1</v>
      </c>
      <c r="C4381" s="285">
        <v>11</v>
      </c>
      <c r="D4381" t="s">
        <v>716</v>
      </c>
      <c r="F4381" s="16">
        <v>70</v>
      </c>
      <c r="G4381" t="str">
        <f t="shared" si="985"/>
        <v>Cooling</v>
      </c>
      <c r="H4381" s="283">
        <f>IF(G4381="heating",F4381*Assumptions!M$4+Assumptions!M$7,0)</f>
        <v>0</v>
      </c>
      <c r="I4381" s="15">
        <f t="shared" si="986"/>
        <v>0.94956163997961163</v>
      </c>
      <c r="J4381" s="15">
        <f t="shared" si="987"/>
        <v>1.017726725449043</v>
      </c>
      <c r="K4381" s="283">
        <f t="shared" si="992"/>
        <v>0</v>
      </c>
      <c r="L4381" s="283">
        <f t="shared" si="993"/>
        <v>4.3818232651749627</v>
      </c>
      <c r="M4381" s="283">
        <f t="shared" si="994"/>
        <v>0</v>
      </c>
      <c r="N4381" s="283">
        <f t="shared" si="995"/>
        <v>4.3585758300027857</v>
      </c>
      <c r="O4381" s="283">
        <f t="shared" si="996"/>
        <v>0</v>
      </c>
      <c r="P4381" s="21">
        <f t="shared" si="988"/>
        <v>4.0604560274080326E-2</v>
      </c>
      <c r="Q4381" s="21">
        <f t="shared" si="989"/>
        <v>0.72850690893675296</v>
      </c>
      <c r="R4381">
        <f t="shared" si="990"/>
        <v>0.9440993384982781</v>
      </c>
      <c r="S4381" s="296">
        <f t="shared" si="997"/>
        <v>2.792712184572561E-2</v>
      </c>
      <c r="T4381" s="283">
        <f t="shared" si="998"/>
        <v>2.792712184572561E-2</v>
      </c>
    </row>
    <row r="4382" spans="1:20" x14ac:dyDescent="0.25">
      <c r="A4382" s="286">
        <v>43283</v>
      </c>
      <c r="B4382" s="1">
        <f t="shared" si="991"/>
        <v>1</v>
      </c>
      <c r="C4382" s="285">
        <v>12</v>
      </c>
      <c r="D4382" t="s">
        <v>716</v>
      </c>
      <c r="F4382" s="16">
        <v>72</v>
      </c>
      <c r="G4382" t="str">
        <f t="shared" si="985"/>
        <v>Cooling</v>
      </c>
      <c r="H4382" s="283">
        <f>IF(G4382="heating",F4382*Assumptions!M$4+Assumptions!M$7,0)</f>
        <v>0</v>
      </c>
      <c r="I4382" s="15">
        <f t="shared" si="986"/>
        <v>0.91648403420261149</v>
      </c>
      <c r="J4382" s="15">
        <f t="shared" si="987"/>
        <v>1.017726725449043</v>
      </c>
      <c r="K4382" s="283">
        <f t="shared" si="992"/>
        <v>0</v>
      </c>
      <c r="L4382" s="283" t="e">
        <f t="shared" si="993"/>
        <v>#N/A</v>
      </c>
      <c r="M4382" s="283">
        <f t="shared" si="994"/>
        <v>0</v>
      </c>
      <c r="N4382" s="283" t="e">
        <f t="shared" si="995"/>
        <v>#N/A</v>
      </c>
      <c r="O4382" s="283">
        <f t="shared" si="996"/>
        <v>0</v>
      </c>
      <c r="P4382" s="21">
        <f t="shared" si="988"/>
        <v>4.6445607559525648E-2</v>
      </c>
      <c r="Q4382" s="21">
        <f t="shared" si="989"/>
        <v>0.75910815787401487</v>
      </c>
      <c r="R4382">
        <f t="shared" si="990"/>
        <v>0.9440993384982781</v>
      </c>
      <c r="S4382" s="296">
        <f t="shared" si="997"/>
        <v>3.3286336579718162E-2</v>
      </c>
      <c r="T4382" s="283">
        <f t="shared" si="998"/>
        <v>3.3286336579718162E-2</v>
      </c>
    </row>
    <row r="4383" spans="1:20" x14ac:dyDescent="0.25">
      <c r="A4383" s="286">
        <v>43283</v>
      </c>
      <c r="B4383" s="1">
        <f t="shared" si="991"/>
        <v>1</v>
      </c>
      <c r="C4383" s="285">
        <v>13</v>
      </c>
      <c r="D4383" t="s">
        <v>716</v>
      </c>
      <c r="E4383" t="s">
        <v>704</v>
      </c>
      <c r="F4383" s="16">
        <v>73</v>
      </c>
      <c r="G4383" t="str">
        <f t="shared" si="985"/>
        <v>Cooling</v>
      </c>
      <c r="H4383" s="283">
        <f>IF(G4383="heating",F4383*Assumptions!M$4+Assumptions!M$7,0)</f>
        <v>0</v>
      </c>
      <c r="I4383" s="15">
        <f t="shared" si="986"/>
        <v>0.90040206880052787</v>
      </c>
      <c r="J4383" s="15">
        <f t="shared" si="987"/>
        <v>1.017726725449043</v>
      </c>
      <c r="K4383" s="283">
        <f t="shared" si="992"/>
        <v>0</v>
      </c>
      <c r="L4383" s="283" t="e">
        <f t="shared" si="993"/>
        <v>#N/A</v>
      </c>
      <c r="M4383" s="283">
        <f t="shared" si="994"/>
        <v>0</v>
      </c>
      <c r="N4383" s="283" t="e">
        <f t="shared" si="995"/>
        <v>#N/A</v>
      </c>
      <c r="O4383" s="283">
        <f t="shared" si="996"/>
        <v>0</v>
      </c>
      <c r="P4383" s="21">
        <f t="shared" si="988"/>
        <v>5.0300820493010656E-2</v>
      </c>
      <c r="Q4383" s="21">
        <f t="shared" si="989"/>
        <v>0.79115902007799765</v>
      </c>
      <c r="R4383">
        <f t="shared" si="990"/>
        <v>0.9440993384982781</v>
      </c>
      <c r="S4383" s="296">
        <f t="shared" si="997"/>
        <v>3.7571328040445884E-2</v>
      </c>
      <c r="T4383" s="283">
        <f t="shared" si="998"/>
        <v>3.7571328040445884E-2</v>
      </c>
    </row>
    <row r="4384" spans="1:20" x14ac:dyDescent="0.25">
      <c r="A4384" s="286">
        <v>43283</v>
      </c>
      <c r="B4384" s="1">
        <f t="shared" si="991"/>
        <v>1</v>
      </c>
      <c r="C4384" s="285">
        <v>14</v>
      </c>
      <c r="D4384" t="s">
        <v>716</v>
      </c>
      <c r="E4384" t="s">
        <v>704</v>
      </c>
      <c r="F4384" s="16">
        <v>73</v>
      </c>
      <c r="G4384" t="str">
        <f t="shared" si="985"/>
        <v>Cooling</v>
      </c>
      <c r="H4384" s="283">
        <f>IF(G4384="heating",F4384*Assumptions!M$4+Assumptions!M$7,0)</f>
        <v>0</v>
      </c>
      <c r="I4384" s="15">
        <f t="shared" si="986"/>
        <v>0.86032894500746537</v>
      </c>
      <c r="J4384" s="15">
        <f t="shared" si="987"/>
        <v>1.017726725449043</v>
      </c>
      <c r="K4384" s="283">
        <f t="shared" si="992"/>
        <v>0</v>
      </c>
      <c r="L4384" s="283" t="e">
        <f t="shared" si="993"/>
        <v>#N/A</v>
      </c>
      <c r="M4384" s="283">
        <f t="shared" si="994"/>
        <v>0</v>
      </c>
      <c r="N4384" s="283" t="e">
        <f t="shared" si="995"/>
        <v>#N/A</v>
      </c>
      <c r="O4384" s="283">
        <f t="shared" si="996"/>
        <v>0</v>
      </c>
      <c r="P4384" s="21">
        <f t="shared" si="988"/>
        <v>5.0300820493010656E-2</v>
      </c>
      <c r="Q4384" s="21">
        <f t="shared" si="989"/>
        <v>0.84355555031342389</v>
      </c>
      <c r="R4384">
        <f t="shared" si="990"/>
        <v>0.9440993384982781</v>
      </c>
      <c r="S4384" s="296">
        <f t="shared" si="997"/>
        <v>4.0059585363812135E-2</v>
      </c>
      <c r="T4384" s="283">
        <f t="shared" si="998"/>
        <v>4.0059585363812135E-2</v>
      </c>
    </row>
    <row r="4385" spans="1:20" x14ac:dyDescent="0.25">
      <c r="A4385" s="286">
        <v>43283</v>
      </c>
      <c r="B4385" s="1">
        <f t="shared" si="991"/>
        <v>1</v>
      </c>
      <c r="C4385" s="285">
        <v>15</v>
      </c>
      <c r="D4385" t="s">
        <v>716</v>
      </c>
      <c r="E4385" t="s">
        <v>704</v>
      </c>
      <c r="F4385" s="16">
        <v>73</v>
      </c>
      <c r="G4385" t="str">
        <f t="shared" si="985"/>
        <v>Cooling</v>
      </c>
      <c r="H4385" s="283">
        <f>IF(G4385="heating",F4385*Assumptions!M$4+Assumptions!M$7,0)</f>
        <v>0</v>
      </c>
      <c r="I4385" s="15">
        <f t="shared" si="986"/>
        <v>0.85754515037175039</v>
      </c>
      <c r="J4385" s="15">
        <f t="shared" si="987"/>
        <v>1.017726725449043</v>
      </c>
      <c r="K4385" s="283">
        <f t="shared" si="992"/>
        <v>0</v>
      </c>
      <c r="L4385" s="283" t="e">
        <f t="shared" si="993"/>
        <v>#N/A</v>
      </c>
      <c r="M4385" s="283">
        <f t="shared" si="994"/>
        <v>0</v>
      </c>
      <c r="N4385" s="283" t="e">
        <f t="shared" si="995"/>
        <v>#N/A</v>
      </c>
      <c r="O4385" s="283">
        <f t="shared" si="996"/>
        <v>0</v>
      </c>
      <c r="P4385" s="21">
        <f t="shared" si="988"/>
        <v>5.0300820493010656E-2</v>
      </c>
      <c r="Q4385" s="21">
        <f t="shared" si="989"/>
        <v>0.96592607327566882</v>
      </c>
      <c r="R4385">
        <f t="shared" si="990"/>
        <v>0.9440993384982781</v>
      </c>
      <c r="S4385" s="296">
        <f t="shared" si="997"/>
        <v>4.5870835623263335E-2</v>
      </c>
      <c r="T4385" s="283">
        <f t="shared" si="998"/>
        <v>4.5870835623263335E-2</v>
      </c>
    </row>
    <row r="4386" spans="1:20" x14ac:dyDescent="0.25">
      <c r="A4386" s="286">
        <v>43283</v>
      </c>
      <c r="B4386" s="1">
        <f t="shared" si="991"/>
        <v>1</v>
      </c>
      <c r="C4386" s="285">
        <v>16</v>
      </c>
      <c r="D4386" t="s">
        <v>716</v>
      </c>
      <c r="E4386" t="s">
        <v>704</v>
      </c>
      <c r="F4386" s="16">
        <v>73</v>
      </c>
      <c r="G4386" t="str">
        <f t="shared" si="985"/>
        <v>Cooling</v>
      </c>
      <c r="H4386" s="283">
        <f>IF(G4386="heating",F4386*Assumptions!M$4+Assumptions!M$7,0)</f>
        <v>0</v>
      </c>
      <c r="I4386" s="15">
        <f t="shared" si="986"/>
        <v>0.88344815438260227</v>
      </c>
      <c r="J4386" s="15">
        <f t="shared" si="987"/>
        <v>1.017726725449043</v>
      </c>
      <c r="K4386" s="283">
        <f t="shared" si="992"/>
        <v>0</v>
      </c>
      <c r="L4386" s="283" t="e">
        <f t="shared" si="993"/>
        <v>#N/A</v>
      </c>
      <c r="M4386" s="283">
        <f t="shared" si="994"/>
        <v>0</v>
      </c>
      <c r="N4386" s="283" t="e">
        <f t="shared" si="995"/>
        <v>#N/A</v>
      </c>
      <c r="O4386" s="283">
        <f t="shared" si="996"/>
        <v>0</v>
      </c>
      <c r="P4386" s="21">
        <f t="shared" si="988"/>
        <v>5.0300820493010656E-2</v>
      </c>
      <c r="Q4386" s="21">
        <f t="shared" si="989"/>
        <v>1.1649354943302594</v>
      </c>
      <c r="R4386">
        <f t="shared" si="990"/>
        <v>0.9440993384982781</v>
      </c>
      <c r="S4386" s="296">
        <f t="shared" si="997"/>
        <v>5.5321588318775927E-2</v>
      </c>
      <c r="T4386" s="283">
        <f t="shared" si="998"/>
        <v>5.5321588318775927E-2</v>
      </c>
    </row>
    <row r="4387" spans="1:20" x14ac:dyDescent="0.25">
      <c r="A4387" s="286">
        <v>43283</v>
      </c>
      <c r="B4387" s="1">
        <f t="shared" si="991"/>
        <v>1</v>
      </c>
      <c r="C4387" s="285">
        <v>17</v>
      </c>
      <c r="D4387" t="s">
        <v>716</v>
      </c>
      <c r="F4387" s="16">
        <v>73</v>
      </c>
      <c r="G4387" t="str">
        <f t="shared" si="985"/>
        <v>Cooling</v>
      </c>
      <c r="H4387" s="283">
        <f>IF(G4387="heating",F4387*Assumptions!M$4+Assumptions!M$7,0)</f>
        <v>0</v>
      </c>
      <c r="I4387" s="15">
        <f t="shared" si="986"/>
        <v>0.94025748850374469</v>
      </c>
      <c r="J4387" s="15">
        <f t="shared" si="987"/>
        <v>1.017726725449043</v>
      </c>
      <c r="K4387" s="283">
        <f t="shared" si="992"/>
        <v>0</v>
      </c>
      <c r="L4387" s="283" t="e">
        <f t="shared" si="993"/>
        <v>#N/A</v>
      </c>
      <c r="M4387" s="283">
        <f t="shared" si="994"/>
        <v>0</v>
      </c>
      <c r="N4387" s="283" t="e">
        <f t="shared" si="995"/>
        <v>#N/A</v>
      </c>
      <c r="O4387" s="283">
        <f t="shared" si="996"/>
        <v>0</v>
      </c>
      <c r="P4387" s="21">
        <f t="shared" si="988"/>
        <v>5.0300820493010656E-2</v>
      </c>
      <c r="Q4387" s="21">
        <f t="shared" si="989"/>
        <v>1.3521540118753073</v>
      </c>
      <c r="R4387">
        <f t="shared" si="990"/>
        <v>0.9440993384982781</v>
      </c>
      <c r="S4387" s="296">
        <f t="shared" si="997"/>
        <v>6.4212403135293486E-2</v>
      </c>
      <c r="T4387" s="283">
        <f t="shared" si="998"/>
        <v>6.4212403135293486E-2</v>
      </c>
    </row>
    <row r="4388" spans="1:20" x14ac:dyDescent="0.25">
      <c r="A4388" s="286">
        <v>43283</v>
      </c>
      <c r="B4388" s="1">
        <f t="shared" si="991"/>
        <v>1</v>
      </c>
      <c r="C4388" s="285">
        <v>18</v>
      </c>
      <c r="D4388" t="s">
        <v>716</v>
      </c>
      <c r="F4388" s="16">
        <v>73</v>
      </c>
      <c r="G4388" t="str">
        <f t="shared" si="985"/>
        <v>Cooling</v>
      </c>
      <c r="H4388" s="283">
        <f>IF(G4388="heating",F4388*Assumptions!M$4+Assumptions!M$7,0)</f>
        <v>0</v>
      </c>
      <c r="I4388" s="15">
        <f t="shared" si="986"/>
        <v>0.98182363790757687</v>
      </c>
      <c r="J4388" s="15">
        <f t="shared" si="987"/>
        <v>1.017726725449043</v>
      </c>
      <c r="K4388" s="283">
        <f t="shared" si="992"/>
        <v>0</v>
      </c>
      <c r="L4388" s="283" t="e">
        <f t="shared" si="993"/>
        <v>#N/A</v>
      </c>
      <c r="M4388" s="283">
        <f t="shared" si="994"/>
        <v>0</v>
      </c>
      <c r="N4388" s="283" t="e">
        <f t="shared" si="995"/>
        <v>#N/A</v>
      </c>
      <c r="O4388" s="283">
        <f t="shared" si="996"/>
        <v>0</v>
      </c>
      <c r="P4388" s="21">
        <f t="shared" si="988"/>
        <v>5.0300820493010656E-2</v>
      </c>
      <c r="Q4388" s="21">
        <f t="shared" si="989"/>
        <v>1.5598916921549892</v>
      </c>
      <c r="R4388">
        <f t="shared" si="990"/>
        <v>0.9440993384982781</v>
      </c>
      <c r="S4388" s="296">
        <f t="shared" si="997"/>
        <v>7.4077651883111245E-2</v>
      </c>
      <c r="T4388" s="283">
        <f t="shared" si="998"/>
        <v>7.4077651883111245E-2</v>
      </c>
    </row>
    <row r="4389" spans="1:20" x14ac:dyDescent="0.25">
      <c r="A4389" s="286">
        <v>43283</v>
      </c>
      <c r="B4389" s="1">
        <f t="shared" si="991"/>
        <v>1</v>
      </c>
      <c r="C4389" s="285">
        <v>19</v>
      </c>
      <c r="D4389" t="s">
        <v>716</v>
      </c>
      <c r="F4389" s="16">
        <v>66</v>
      </c>
      <c r="G4389" t="str">
        <f t="shared" si="985"/>
        <v>Cooling</v>
      </c>
      <c r="H4389" s="283">
        <f>IF(G4389="heating",F4389*Assumptions!M$4+Assumptions!M$7,0)</f>
        <v>0</v>
      </c>
      <c r="I4389" s="15">
        <f t="shared" si="986"/>
        <v>0.98418842963438757</v>
      </c>
      <c r="J4389" s="15">
        <f t="shared" si="987"/>
        <v>1.017726725449043</v>
      </c>
      <c r="K4389" s="283">
        <f t="shared" si="992"/>
        <v>0</v>
      </c>
      <c r="L4389" s="283">
        <f t="shared" si="993"/>
        <v>4.3818232651749627</v>
      </c>
      <c r="M4389" s="283">
        <f t="shared" si="994"/>
        <v>0</v>
      </c>
      <c r="N4389" s="283">
        <f t="shared" si="995"/>
        <v>4.3585758300027857</v>
      </c>
      <c r="O4389" s="283">
        <f t="shared" si="996"/>
        <v>0</v>
      </c>
      <c r="P4389" s="21">
        <f t="shared" si="988"/>
        <v>3.6399980029288459E-2</v>
      </c>
      <c r="Q4389" s="21">
        <f t="shared" si="989"/>
        <v>1.6764212681468484</v>
      </c>
      <c r="R4389">
        <f t="shared" si="990"/>
        <v>0.9440993384982781</v>
      </c>
      <c r="S4389" s="296">
        <f t="shared" si="997"/>
        <v>5.7610547247179462E-2</v>
      </c>
      <c r="T4389" s="283">
        <f t="shared" si="998"/>
        <v>5.7610547247179462E-2</v>
      </c>
    </row>
    <row r="4390" spans="1:20" x14ac:dyDescent="0.25">
      <c r="A4390" s="286">
        <v>43283</v>
      </c>
      <c r="B4390" s="1">
        <f t="shared" si="991"/>
        <v>1</v>
      </c>
      <c r="C4390" s="285">
        <v>20</v>
      </c>
      <c r="D4390" t="s">
        <v>716</v>
      </c>
      <c r="F4390" s="16">
        <v>64</v>
      </c>
      <c r="G4390" t="str">
        <f t="shared" si="985"/>
        <v>Cooling</v>
      </c>
      <c r="H4390" s="283">
        <f>IF(G4390="heating",F4390*Assumptions!M$4+Assumptions!M$7,0)</f>
        <v>0</v>
      </c>
      <c r="I4390" s="15">
        <f t="shared" si="986"/>
        <v>0.97071962311712034</v>
      </c>
      <c r="J4390" s="15">
        <f t="shared" si="987"/>
        <v>1.017726725449043</v>
      </c>
      <c r="K4390" s="283">
        <f t="shared" si="992"/>
        <v>0</v>
      </c>
      <c r="L4390" s="283">
        <f t="shared" si="993"/>
        <v>4.3818232651749627</v>
      </c>
      <c r="M4390" s="283">
        <f t="shared" si="994"/>
        <v>0</v>
      </c>
      <c r="N4390" s="283">
        <f t="shared" si="995"/>
        <v>4.3585758300027857</v>
      </c>
      <c r="O4390" s="283">
        <f t="shared" si="996"/>
        <v>0</v>
      </c>
      <c r="P4390" s="21">
        <f t="shared" si="988"/>
        <v>3.8036447069942136E-2</v>
      </c>
      <c r="Q4390" s="21">
        <f t="shared" si="989"/>
        <v>1.52436960139122</v>
      </c>
      <c r="R4390">
        <f t="shared" si="990"/>
        <v>0.9440993384982781</v>
      </c>
      <c r="S4390" s="296">
        <f t="shared" si="997"/>
        <v>5.4740393658913734E-2</v>
      </c>
      <c r="T4390" s="283">
        <f t="shared" si="998"/>
        <v>5.4740393658913734E-2</v>
      </c>
    </row>
    <row r="4391" spans="1:20" x14ac:dyDescent="0.25">
      <c r="A4391" s="286">
        <v>43283</v>
      </c>
      <c r="B4391" s="1">
        <f t="shared" si="991"/>
        <v>1</v>
      </c>
      <c r="C4391" s="285">
        <v>21</v>
      </c>
      <c r="D4391" t="s">
        <v>716</v>
      </c>
      <c r="F4391" s="16">
        <v>63</v>
      </c>
      <c r="G4391" t="str">
        <f t="shared" si="985"/>
        <v>Cooling</v>
      </c>
      <c r="H4391" s="283">
        <f>IF(G4391="heating",F4391*Assumptions!M$4+Assumptions!M$7,0)</f>
        <v>0</v>
      </c>
      <c r="I4391" s="15">
        <f t="shared" si="986"/>
        <v>0.95751150862929935</v>
      </c>
      <c r="J4391" s="15">
        <f t="shared" si="987"/>
        <v>1.017726725449043</v>
      </c>
      <c r="K4391" s="283">
        <f t="shared" si="992"/>
        <v>0</v>
      </c>
      <c r="L4391" s="283">
        <f t="shared" si="993"/>
        <v>4.3818232651749627</v>
      </c>
      <c r="M4391" s="283">
        <f t="shared" si="994"/>
        <v>0</v>
      </c>
      <c r="N4391" s="283">
        <f t="shared" si="995"/>
        <v>4.3585758300027857</v>
      </c>
      <c r="O4391" s="283">
        <f t="shared" si="996"/>
        <v>0</v>
      </c>
      <c r="P4391" s="21">
        <f t="shared" si="988"/>
        <v>3.9789369881031433E-2</v>
      </c>
      <c r="Q4391" s="21">
        <f t="shared" si="989"/>
        <v>1.4448604713749031</v>
      </c>
      <c r="R4391">
        <f t="shared" si="990"/>
        <v>0.9440993384982781</v>
      </c>
      <c r="S4391" s="296">
        <f t="shared" si="997"/>
        <v>5.427635378856465E-2</v>
      </c>
      <c r="T4391" s="283">
        <f t="shared" si="998"/>
        <v>5.427635378856465E-2</v>
      </c>
    </row>
    <row r="4392" spans="1:20" x14ac:dyDescent="0.25">
      <c r="A4392" s="286">
        <v>43283</v>
      </c>
      <c r="B4392" s="1">
        <f t="shared" si="991"/>
        <v>1</v>
      </c>
      <c r="C4392" s="285">
        <v>22</v>
      </c>
      <c r="D4392" t="s">
        <v>716</v>
      </c>
      <c r="F4392" s="16">
        <v>61</v>
      </c>
      <c r="G4392" t="str">
        <f t="shared" si="985"/>
        <v>Cooling</v>
      </c>
      <c r="H4392" s="283">
        <f>IF(G4392="heating",F4392*Assumptions!M$4+Assumptions!M$7,0)</f>
        <v>0</v>
      </c>
      <c r="I4392" s="15">
        <f t="shared" si="986"/>
        <v>0.9426530227543114</v>
      </c>
      <c r="J4392" s="15">
        <f t="shared" si="987"/>
        <v>1.017726725449043</v>
      </c>
      <c r="K4392" s="283">
        <f t="shared" si="992"/>
        <v>0</v>
      </c>
      <c r="L4392" s="283">
        <f t="shared" si="993"/>
        <v>4.3818232651749627</v>
      </c>
      <c r="M4392" s="283">
        <f t="shared" si="994"/>
        <v>0</v>
      </c>
      <c r="N4392" s="283">
        <f t="shared" si="995"/>
        <v>4.3585758300027857</v>
      </c>
      <c r="O4392" s="283">
        <f t="shared" si="996"/>
        <v>0</v>
      </c>
      <c r="P4392" s="21">
        <f t="shared" si="988"/>
        <v>4.5164594084734722E-2</v>
      </c>
      <c r="Q4392" s="21">
        <f t="shared" si="989"/>
        <v>1.2427137171080138</v>
      </c>
      <c r="R4392">
        <f t="shared" si="990"/>
        <v>0.9440993384982781</v>
      </c>
      <c r="S4392" s="296">
        <f t="shared" si="997"/>
        <v>5.2989143141476285E-2</v>
      </c>
      <c r="T4392" s="283">
        <f t="shared" si="998"/>
        <v>5.2989143141476285E-2</v>
      </c>
    </row>
    <row r="4393" spans="1:20" x14ac:dyDescent="0.25">
      <c r="A4393" s="286">
        <v>43283</v>
      </c>
      <c r="B4393" s="1">
        <f t="shared" si="991"/>
        <v>1</v>
      </c>
      <c r="C4393" s="285">
        <v>23</v>
      </c>
      <c r="D4393" t="s">
        <v>715</v>
      </c>
      <c r="F4393" s="16">
        <v>57</v>
      </c>
      <c r="G4393" t="str">
        <f t="shared" si="985"/>
        <v>Cooling</v>
      </c>
      <c r="H4393" s="283">
        <f>IF(G4393="heating",F4393*Assumptions!M$4+Assumptions!M$7,0)</f>
        <v>0</v>
      </c>
      <c r="I4393" s="15">
        <f t="shared" si="986"/>
        <v>0.94450710149963013</v>
      </c>
      <c r="J4393" s="15">
        <f t="shared" si="987"/>
        <v>1.017726725449043</v>
      </c>
      <c r="K4393" s="283">
        <f t="shared" si="992"/>
        <v>0</v>
      </c>
      <c r="L4393" s="283">
        <f t="shared" si="993"/>
        <v>4.2530692972692208</v>
      </c>
      <c r="M4393" s="283">
        <f t="shared" si="994"/>
        <v>0</v>
      </c>
      <c r="N4393" s="283">
        <f t="shared" si="995"/>
        <v>4.1119599131986844</v>
      </c>
      <c r="O4393" s="283">
        <f t="shared" si="996"/>
        <v>0</v>
      </c>
      <c r="P4393" s="21">
        <f t="shared" si="988"/>
        <v>2.5000000000000001E-2</v>
      </c>
      <c r="Q4393" s="21">
        <f t="shared" si="989"/>
        <v>1.0297519246597011</v>
      </c>
      <c r="R4393">
        <f t="shared" si="990"/>
        <v>0.9440993384982781</v>
      </c>
      <c r="S4393" s="296">
        <f t="shared" si="997"/>
        <v>2.4304702772213815E-2</v>
      </c>
      <c r="T4393" s="283">
        <f t="shared" si="998"/>
        <v>2.4304702772213815E-2</v>
      </c>
    </row>
    <row r="4394" spans="1:20" x14ac:dyDescent="0.25">
      <c r="A4394" s="286">
        <v>43284</v>
      </c>
      <c r="B4394" s="1">
        <f t="shared" si="991"/>
        <v>2</v>
      </c>
      <c r="C4394" s="285">
        <v>0</v>
      </c>
      <c r="D4394" t="s">
        <v>715</v>
      </c>
      <c r="F4394" s="16">
        <v>57</v>
      </c>
      <c r="G4394" t="str">
        <f t="shared" si="985"/>
        <v>Cooling</v>
      </c>
      <c r="H4394" s="283">
        <f>IF(G4394="heating",F4394*Assumptions!M$4+Assumptions!M$7,0)</f>
        <v>0</v>
      </c>
      <c r="I4394" s="15">
        <f t="shared" si="986"/>
        <v>0.97481507806017154</v>
      </c>
      <c r="J4394" s="15">
        <f t="shared" si="987"/>
        <v>1.0199659078795975</v>
      </c>
      <c r="K4394" s="283">
        <f t="shared" si="992"/>
        <v>0</v>
      </c>
      <c r="L4394" s="283">
        <f t="shared" si="993"/>
        <v>4.2530692972692208</v>
      </c>
      <c r="M4394" s="283">
        <f t="shared" si="994"/>
        <v>0</v>
      </c>
      <c r="N4394" s="283">
        <f t="shared" si="995"/>
        <v>4.1119599131986844</v>
      </c>
      <c r="O4394" s="283">
        <f t="shared" si="996"/>
        <v>0</v>
      </c>
      <c r="P4394" s="21">
        <f t="shared" si="988"/>
        <v>2.5000000000000001E-2</v>
      </c>
      <c r="Q4394" s="21">
        <f t="shared" si="989"/>
        <v>0.90668853391740301</v>
      </c>
      <c r="R4394">
        <f t="shared" si="990"/>
        <v>0.83668510409641816</v>
      </c>
      <c r="S4394" s="296">
        <f t="shared" si="997"/>
        <v>1.8965319759592779E-2</v>
      </c>
      <c r="T4394" s="283">
        <f t="shared" si="998"/>
        <v>1.8965319759592779E-2</v>
      </c>
    </row>
    <row r="4395" spans="1:20" x14ac:dyDescent="0.25">
      <c r="A4395" s="286">
        <v>43284</v>
      </c>
      <c r="B4395" s="1">
        <f t="shared" si="991"/>
        <v>2</v>
      </c>
      <c r="C4395" s="285">
        <v>1</v>
      </c>
      <c r="D4395" t="s">
        <v>715</v>
      </c>
      <c r="F4395" s="16">
        <v>57</v>
      </c>
      <c r="G4395" t="str">
        <f t="shared" si="985"/>
        <v>Cooling</v>
      </c>
      <c r="H4395" s="283">
        <f>IF(G4395="heating",F4395*Assumptions!M$4+Assumptions!M$7,0)</f>
        <v>0</v>
      </c>
      <c r="I4395" s="15">
        <f t="shared" si="986"/>
        <v>1.012242869806885</v>
      </c>
      <c r="J4395" s="15">
        <f t="shared" si="987"/>
        <v>1.0199659078795975</v>
      </c>
      <c r="K4395" s="283">
        <f t="shared" si="992"/>
        <v>0</v>
      </c>
      <c r="L4395" s="283">
        <f t="shared" si="993"/>
        <v>4.2530692972692208</v>
      </c>
      <c r="M4395" s="283">
        <f t="shared" si="994"/>
        <v>0</v>
      </c>
      <c r="N4395" s="283">
        <f t="shared" si="995"/>
        <v>4.1119599131986844</v>
      </c>
      <c r="O4395" s="283">
        <f t="shared" si="996"/>
        <v>0</v>
      </c>
      <c r="P4395" s="21">
        <f t="shared" si="988"/>
        <v>2.5000000000000001E-2</v>
      </c>
      <c r="Q4395" s="21">
        <f t="shared" si="989"/>
        <v>0.81803459285312596</v>
      </c>
      <c r="R4395">
        <f t="shared" si="990"/>
        <v>0.83668510409641816</v>
      </c>
      <c r="S4395" s="296">
        <f t="shared" si="997"/>
        <v>1.7110933961894718E-2</v>
      </c>
      <c r="T4395" s="283">
        <f t="shared" si="998"/>
        <v>1.7110933961894718E-2</v>
      </c>
    </row>
    <row r="4396" spans="1:20" x14ac:dyDescent="0.25">
      <c r="A4396" s="286">
        <v>43284</v>
      </c>
      <c r="B4396" s="1">
        <f t="shared" si="991"/>
        <v>2</v>
      </c>
      <c r="C4396" s="285">
        <v>2</v>
      </c>
      <c r="D4396" t="s">
        <v>715</v>
      </c>
      <c r="F4396" s="16">
        <v>55</v>
      </c>
      <c r="G4396" t="str">
        <f t="shared" si="985"/>
        <v>Cooling</v>
      </c>
      <c r="H4396" s="283">
        <f>IF(G4396="heating",F4396*Assumptions!M$4+Assumptions!M$7,0)</f>
        <v>0</v>
      </c>
      <c r="I4396" s="15">
        <f t="shared" si="986"/>
        <v>1.0509704703585963</v>
      </c>
      <c r="J4396" s="15">
        <f t="shared" si="987"/>
        <v>1.0199659078795975</v>
      </c>
      <c r="K4396" s="283">
        <f t="shared" si="992"/>
        <v>0</v>
      </c>
      <c r="L4396" s="283">
        <f t="shared" si="993"/>
        <v>4.1851135499983272</v>
      </c>
      <c r="M4396" s="283">
        <f t="shared" si="994"/>
        <v>0</v>
      </c>
      <c r="N4396" s="283">
        <f t="shared" si="995"/>
        <v>3.9876635481217684</v>
      </c>
      <c r="O4396" s="283">
        <f t="shared" si="996"/>
        <v>0</v>
      </c>
      <c r="P4396" s="21">
        <f t="shared" si="988"/>
        <v>2.5000000000000001E-2</v>
      </c>
      <c r="Q4396" s="21">
        <f t="shared" si="989"/>
        <v>0.74507607494346417</v>
      </c>
      <c r="R4396">
        <f t="shared" si="990"/>
        <v>0.83668510409641816</v>
      </c>
      <c r="S4396" s="296">
        <f t="shared" si="997"/>
        <v>1.5584851333095574E-2</v>
      </c>
      <c r="T4396" s="283">
        <f t="shared" si="998"/>
        <v>1.5584851333095574E-2</v>
      </c>
    </row>
    <row r="4397" spans="1:20" x14ac:dyDescent="0.25">
      <c r="A4397" s="286">
        <v>43284</v>
      </c>
      <c r="B4397" s="1">
        <f t="shared" si="991"/>
        <v>2</v>
      </c>
      <c r="C4397" s="285">
        <v>3</v>
      </c>
      <c r="D4397" t="s">
        <v>715</v>
      </c>
      <c r="F4397" s="16">
        <v>55</v>
      </c>
      <c r="G4397" t="str">
        <f t="shared" si="985"/>
        <v>Cooling</v>
      </c>
      <c r="H4397" s="283">
        <f>IF(G4397="heating",F4397*Assumptions!M$4+Assumptions!M$7,0)</f>
        <v>0</v>
      </c>
      <c r="I4397" s="15">
        <f t="shared" si="986"/>
        <v>1.0924036124451033</v>
      </c>
      <c r="J4397" s="15">
        <f t="shared" si="987"/>
        <v>1.0199659078795975</v>
      </c>
      <c r="K4397" s="283">
        <f t="shared" si="992"/>
        <v>0</v>
      </c>
      <c r="L4397" s="283">
        <f t="shared" si="993"/>
        <v>4.1851135499983272</v>
      </c>
      <c r="M4397" s="283">
        <f t="shared" si="994"/>
        <v>0</v>
      </c>
      <c r="N4397" s="283">
        <f t="shared" si="995"/>
        <v>3.9876635481217684</v>
      </c>
      <c r="O4397" s="283">
        <f t="shared" si="996"/>
        <v>0</v>
      </c>
      <c r="P4397" s="21">
        <f t="shared" si="988"/>
        <v>2.5000000000000001E-2</v>
      </c>
      <c r="Q4397" s="21">
        <f t="shared" si="989"/>
        <v>0.69158980876382303</v>
      </c>
      <c r="R4397">
        <f t="shared" si="990"/>
        <v>0.83668510409641816</v>
      </c>
      <c r="S4397" s="296">
        <f t="shared" si="997"/>
        <v>1.4466072278439532E-2</v>
      </c>
      <c r="T4397" s="283">
        <f t="shared" si="998"/>
        <v>1.4466072278439532E-2</v>
      </c>
    </row>
    <row r="4398" spans="1:20" x14ac:dyDescent="0.25">
      <c r="A4398" s="286">
        <v>43284</v>
      </c>
      <c r="B4398" s="1">
        <f t="shared" si="991"/>
        <v>2</v>
      </c>
      <c r="C4398" s="285">
        <v>4</v>
      </c>
      <c r="D4398" t="s">
        <v>715</v>
      </c>
      <c r="F4398" s="16">
        <v>54</v>
      </c>
      <c r="G4398" t="str">
        <f t="shared" si="985"/>
        <v>Cooling</v>
      </c>
      <c r="H4398" s="283">
        <f>IF(G4398="heating",F4398*Assumptions!M$4+Assumptions!M$7,0)</f>
        <v>0</v>
      </c>
      <c r="I4398" s="15">
        <f t="shared" si="986"/>
        <v>1.1348296917927807</v>
      </c>
      <c r="J4398" s="15">
        <f t="shared" si="987"/>
        <v>1.0199659078795975</v>
      </c>
      <c r="K4398" s="283">
        <f t="shared" si="992"/>
        <v>0</v>
      </c>
      <c r="L4398" s="283">
        <f t="shared" si="993"/>
        <v>4.1559947708987721</v>
      </c>
      <c r="M4398" s="283">
        <f t="shared" si="994"/>
        <v>0</v>
      </c>
      <c r="N4398" s="283">
        <f t="shared" si="995"/>
        <v>3.9259252525022648</v>
      </c>
      <c r="O4398" s="283">
        <f t="shared" si="996"/>
        <v>0</v>
      </c>
      <c r="P4398" s="21">
        <f t="shared" si="988"/>
        <v>2.5000000000000001E-2</v>
      </c>
      <c r="Q4398" s="21">
        <f t="shared" si="989"/>
        <v>0.6473875548762833</v>
      </c>
      <c r="R4398">
        <f t="shared" si="990"/>
        <v>0.83668510409641816</v>
      </c>
      <c r="S4398" s="296">
        <f t="shared" si="997"/>
        <v>1.354148809355972E-2</v>
      </c>
      <c r="T4398" s="283">
        <f t="shared" si="998"/>
        <v>1.354148809355972E-2</v>
      </c>
    </row>
    <row r="4399" spans="1:20" x14ac:dyDescent="0.25">
      <c r="A4399" s="286">
        <v>43284</v>
      </c>
      <c r="B4399" s="1">
        <f t="shared" si="991"/>
        <v>2</v>
      </c>
      <c r="C4399" s="285">
        <v>5</v>
      </c>
      <c r="D4399" t="s">
        <v>715</v>
      </c>
      <c r="F4399" s="16">
        <v>54</v>
      </c>
      <c r="G4399" t="str">
        <f t="shared" si="985"/>
        <v>Cooling</v>
      </c>
      <c r="H4399" s="283">
        <f>IF(G4399="heating",F4399*Assumptions!M$4+Assumptions!M$7,0)</f>
        <v>0</v>
      </c>
      <c r="I4399" s="15">
        <f t="shared" si="986"/>
        <v>1.1635558681477385</v>
      </c>
      <c r="J4399" s="15">
        <f t="shared" si="987"/>
        <v>1.0199659078795975</v>
      </c>
      <c r="K4399" s="283">
        <f t="shared" si="992"/>
        <v>0</v>
      </c>
      <c r="L4399" s="283">
        <f t="shared" si="993"/>
        <v>4.1559947708987721</v>
      </c>
      <c r="M4399" s="283">
        <f t="shared" si="994"/>
        <v>0</v>
      </c>
      <c r="N4399" s="283">
        <f t="shared" si="995"/>
        <v>3.9259252525022648</v>
      </c>
      <c r="O4399" s="283">
        <f t="shared" si="996"/>
        <v>0</v>
      </c>
      <c r="P4399" s="21">
        <f t="shared" si="988"/>
        <v>2.5000000000000001E-2</v>
      </c>
      <c r="Q4399" s="21">
        <f t="shared" si="989"/>
        <v>0.72139578924615555</v>
      </c>
      <c r="R4399">
        <f t="shared" si="990"/>
        <v>0.83668510409641816</v>
      </c>
      <c r="S4399" s="296">
        <f t="shared" si="997"/>
        <v>1.5089527775503436E-2</v>
      </c>
      <c r="T4399" s="283">
        <f t="shared" si="998"/>
        <v>1.5089527775503436E-2</v>
      </c>
    </row>
    <row r="4400" spans="1:20" x14ac:dyDescent="0.25">
      <c r="A4400" s="286">
        <v>43284</v>
      </c>
      <c r="B4400" s="1">
        <f t="shared" si="991"/>
        <v>2</v>
      </c>
      <c r="C4400" s="285">
        <v>6</v>
      </c>
      <c r="D4400" t="s">
        <v>715</v>
      </c>
      <c r="F4400" s="16">
        <v>57</v>
      </c>
      <c r="G4400" t="str">
        <f t="shared" si="985"/>
        <v>Cooling</v>
      </c>
      <c r="H4400" s="283">
        <f>IF(G4400="heating",F4400*Assumptions!M$4+Assumptions!M$7,0)</f>
        <v>0</v>
      </c>
      <c r="I4400" s="15">
        <f t="shared" si="986"/>
        <v>1.2083911162615524</v>
      </c>
      <c r="J4400" s="15">
        <f t="shared" si="987"/>
        <v>1.0199659078795975</v>
      </c>
      <c r="K4400" s="283">
        <f t="shared" si="992"/>
        <v>0</v>
      </c>
      <c r="L4400" s="283">
        <f t="shared" si="993"/>
        <v>4.2530692972692208</v>
      </c>
      <c r="M4400" s="283">
        <f t="shared" si="994"/>
        <v>0</v>
      </c>
      <c r="N4400" s="283">
        <f t="shared" si="995"/>
        <v>4.1119599131986844</v>
      </c>
      <c r="O4400" s="283">
        <f t="shared" si="996"/>
        <v>0</v>
      </c>
      <c r="P4400" s="21">
        <f t="shared" si="988"/>
        <v>2.5000000000000001E-2</v>
      </c>
      <c r="Q4400" s="21">
        <f t="shared" si="989"/>
        <v>0.87787080972652631</v>
      </c>
      <c r="R4400">
        <f t="shared" si="990"/>
        <v>0.83668510409641816</v>
      </c>
      <c r="S4400" s="296">
        <f t="shared" si="997"/>
        <v>1.8362535745481141E-2</v>
      </c>
      <c r="T4400" s="283">
        <f t="shared" si="998"/>
        <v>1.8362535745481141E-2</v>
      </c>
    </row>
    <row r="4401" spans="1:20" x14ac:dyDescent="0.25">
      <c r="A4401" s="286">
        <v>43284</v>
      </c>
      <c r="B4401" s="1">
        <f t="shared" si="991"/>
        <v>2</v>
      </c>
      <c r="C4401" s="285">
        <v>7</v>
      </c>
      <c r="D4401" t="s">
        <v>716</v>
      </c>
      <c r="F4401" s="16">
        <v>63</v>
      </c>
      <c r="G4401" t="str">
        <f t="shared" si="985"/>
        <v>Cooling</v>
      </c>
      <c r="H4401" s="283">
        <f>IF(G4401="heating",F4401*Assumptions!M$4+Assumptions!M$7,0)</f>
        <v>0</v>
      </c>
      <c r="I4401" s="15">
        <f t="shared" si="986"/>
        <v>1.1637425769249583</v>
      </c>
      <c r="J4401" s="15">
        <f t="shared" si="987"/>
        <v>1.0199659078795975</v>
      </c>
      <c r="K4401" s="283">
        <f t="shared" si="992"/>
        <v>0</v>
      </c>
      <c r="L4401" s="283">
        <f t="shared" si="993"/>
        <v>4.3818232651749627</v>
      </c>
      <c r="M4401" s="283">
        <f t="shared" si="994"/>
        <v>0</v>
      </c>
      <c r="N4401" s="283">
        <f t="shared" si="995"/>
        <v>4.3585758300027857</v>
      </c>
      <c r="O4401" s="283">
        <f t="shared" si="996"/>
        <v>0</v>
      </c>
      <c r="P4401" s="21">
        <f t="shared" si="988"/>
        <v>3.9789369881031433E-2</v>
      </c>
      <c r="Q4401" s="21">
        <f t="shared" si="989"/>
        <v>0.97331382064367777</v>
      </c>
      <c r="R4401">
        <f t="shared" si="990"/>
        <v>0.83668510409641816</v>
      </c>
      <c r="S4401" s="296">
        <f t="shared" si="997"/>
        <v>3.2402758865023959E-2</v>
      </c>
      <c r="T4401" s="283">
        <f t="shared" si="998"/>
        <v>3.2402758865023959E-2</v>
      </c>
    </row>
    <row r="4402" spans="1:20" x14ac:dyDescent="0.25">
      <c r="A4402" s="286">
        <v>43284</v>
      </c>
      <c r="B4402" s="1">
        <f t="shared" si="991"/>
        <v>2</v>
      </c>
      <c r="C4402" s="285">
        <v>8</v>
      </c>
      <c r="D4402" t="s">
        <v>716</v>
      </c>
      <c r="F4402" s="16">
        <v>66</v>
      </c>
      <c r="G4402" t="str">
        <f t="shared" si="985"/>
        <v>Cooling</v>
      </c>
      <c r="H4402" s="283">
        <f>IF(G4402="heating",F4402*Assumptions!M$4+Assumptions!M$7,0)</f>
        <v>0</v>
      </c>
      <c r="I4402" s="15">
        <f t="shared" si="986"/>
        <v>1.094193721037565</v>
      </c>
      <c r="J4402" s="15">
        <f t="shared" si="987"/>
        <v>1.0199659078795975</v>
      </c>
      <c r="K4402" s="283">
        <f t="shared" si="992"/>
        <v>0</v>
      </c>
      <c r="L4402" s="283">
        <f t="shared" si="993"/>
        <v>4.3818232651749627</v>
      </c>
      <c r="M4402" s="283">
        <f t="shared" si="994"/>
        <v>0</v>
      </c>
      <c r="N4402" s="283">
        <f t="shared" si="995"/>
        <v>4.3585758300027857</v>
      </c>
      <c r="O4402" s="283">
        <f t="shared" si="996"/>
        <v>0</v>
      </c>
      <c r="P4402" s="21">
        <f t="shared" si="988"/>
        <v>3.6399980029288459E-2</v>
      </c>
      <c r="Q4402" s="21">
        <f t="shared" si="989"/>
        <v>0.94940007506179924</v>
      </c>
      <c r="R4402">
        <f t="shared" si="990"/>
        <v>0.83668510409641816</v>
      </c>
      <c r="S4402" s="296">
        <f t="shared" si="997"/>
        <v>2.8914284119300367E-2</v>
      </c>
      <c r="T4402" s="283">
        <f t="shared" si="998"/>
        <v>2.8914284119300367E-2</v>
      </c>
    </row>
    <row r="4403" spans="1:20" x14ac:dyDescent="0.25">
      <c r="A4403" s="286">
        <v>43284</v>
      </c>
      <c r="B4403" s="1">
        <f t="shared" si="991"/>
        <v>2</v>
      </c>
      <c r="C4403" s="285">
        <v>9</v>
      </c>
      <c r="D4403" t="s">
        <v>716</v>
      </c>
      <c r="F4403" s="16">
        <v>72</v>
      </c>
      <c r="G4403" t="str">
        <f t="shared" si="985"/>
        <v>Cooling</v>
      </c>
      <c r="H4403" s="283">
        <f>IF(G4403="heating",F4403*Assumptions!M$4+Assumptions!M$7,0)</f>
        <v>0</v>
      </c>
      <c r="I4403" s="15">
        <f t="shared" si="986"/>
        <v>1.0343009000871222</v>
      </c>
      <c r="J4403" s="15">
        <f t="shared" si="987"/>
        <v>1.0199659078795975</v>
      </c>
      <c r="K4403" s="283">
        <f t="shared" si="992"/>
        <v>0</v>
      </c>
      <c r="L4403" s="283" t="e">
        <f t="shared" si="993"/>
        <v>#N/A</v>
      </c>
      <c r="M4403" s="283">
        <f t="shared" si="994"/>
        <v>0</v>
      </c>
      <c r="N4403" s="283" t="e">
        <f t="shared" si="995"/>
        <v>#N/A</v>
      </c>
      <c r="O4403" s="283">
        <f t="shared" si="996"/>
        <v>0</v>
      </c>
      <c r="P4403" s="21">
        <f t="shared" si="988"/>
        <v>4.6445607559525648E-2</v>
      </c>
      <c r="Q4403" s="21">
        <f t="shared" si="989"/>
        <v>0.8408485371888097</v>
      </c>
      <c r="R4403">
        <f t="shared" si="990"/>
        <v>0.83668510409641816</v>
      </c>
      <c r="S4403" s="296">
        <f t="shared" si="997"/>
        <v>3.2675666766885499E-2</v>
      </c>
      <c r="T4403" s="283">
        <f t="shared" si="998"/>
        <v>3.2675666766885499E-2</v>
      </c>
    </row>
    <row r="4404" spans="1:20" x14ac:dyDescent="0.25">
      <c r="A4404" s="286">
        <v>43284</v>
      </c>
      <c r="B4404" s="1">
        <f t="shared" si="991"/>
        <v>2</v>
      </c>
      <c r="C4404" s="285">
        <v>10</v>
      </c>
      <c r="D4404" t="s">
        <v>716</v>
      </c>
      <c r="F4404" s="16">
        <v>73</v>
      </c>
      <c r="G4404" t="str">
        <f t="shared" si="985"/>
        <v>Cooling</v>
      </c>
      <c r="H4404" s="283">
        <f>IF(G4404="heating",F4404*Assumptions!M$4+Assumptions!M$7,0)</f>
        <v>0</v>
      </c>
      <c r="I4404" s="15">
        <f t="shared" si="986"/>
        <v>0.98112329028689171</v>
      </c>
      <c r="J4404" s="15">
        <f t="shared" si="987"/>
        <v>1.0199659078795975</v>
      </c>
      <c r="K4404" s="283">
        <f t="shared" si="992"/>
        <v>0</v>
      </c>
      <c r="L4404" s="283" t="e">
        <f t="shared" si="993"/>
        <v>#N/A</v>
      </c>
      <c r="M4404" s="283">
        <f t="shared" si="994"/>
        <v>0</v>
      </c>
      <c r="N4404" s="283" t="e">
        <f t="shared" si="995"/>
        <v>#N/A</v>
      </c>
      <c r="O4404" s="283">
        <f t="shared" si="996"/>
        <v>0</v>
      </c>
      <c r="P4404" s="21">
        <f t="shared" si="988"/>
        <v>5.0300820493010656E-2</v>
      </c>
      <c r="Q4404" s="21">
        <f t="shared" si="989"/>
        <v>0.74504051125983206</v>
      </c>
      <c r="R4404">
        <f t="shared" si="990"/>
        <v>0.83668510409641816</v>
      </c>
      <c r="S4404" s="296">
        <f t="shared" si="997"/>
        <v>3.1355735641339276E-2</v>
      </c>
      <c r="T4404" s="283">
        <f t="shared" si="998"/>
        <v>3.1355735641339276E-2</v>
      </c>
    </row>
    <row r="4405" spans="1:20" x14ac:dyDescent="0.25">
      <c r="A4405" s="286">
        <v>43284</v>
      </c>
      <c r="B4405" s="1">
        <f t="shared" si="991"/>
        <v>2</v>
      </c>
      <c r="C4405" s="285">
        <v>11</v>
      </c>
      <c r="D4405" t="s">
        <v>716</v>
      </c>
      <c r="F4405" s="16">
        <v>73</v>
      </c>
      <c r="G4405" t="str">
        <f t="shared" si="985"/>
        <v>Cooling</v>
      </c>
      <c r="H4405" s="283">
        <f>IF(G4405="heating",F4405*Assumptions!M$4+Assumptions!M$7,0)</f>
        <v>0</v>
      </c>
      <c r="I4405" s="15">
        <f t="shared" si="986"/>
        <v>0.94956163997961163</v>
      </c>
      <c r="J4405" s="15">
        <f t="shared" si="987"/>
        <v>1.0199659078795975</v>
      </c>
      <c r="K4405" s="283">
        <f t="shared" si="992"/>
        <v>0</v>
      </c>
      <c r="L4405" s="283" t="e">
        <f t="shared" si="993"/>
        <v>#N/A</v>
      </c>
      <c r="M4405" s="283">
        <f t="shared" si="994"/>
        <v>0</v>
      </c>
      <c r="N4405" s="283" t="e">
        <f t="shared" si="995"/>
        <v>#N/A</v>
      </c>
      <c r="O4405" s="283">
        <f t="shared" si="996"/>
        <v>0</v>
      </c>
      <c r="P4405" s="21">
        <f t="shared" si="988"/>
        <v>5.0300820493010656E-2</v>
      </c>
      <c r="Q4405" s="21">
        <f t="shared" si="989"/>
        <v>0.72850690893675296</v>
      </c>
      <c r="R4405">
        <f t="shared" si="990"/>
        <v>0.83668510409641816</v>
      </c>
      <c r="S4405" s="296">
        <f t="shared" si="997"/>
        <v>3.0659903326442906E-2</v>
      </c>
      <c r="T4405" s="283">
        <f t="shared" si="998"/>
        <v>3.0659903326442906E-2</v>
      </c>
    </row>
    <row r="4406" spans="1:20" x14ac:dyDescent="0.25">
      <c r="A4406" s="286">
        <v>43284</v>
      </c>
      <c r="B4406" s="1">
        <f t="shared" si="991"/>
        <v>2</v>
      </c>
      <c r="C4406" s="285">
        <v>12</v>
      </c>
      <c r="D4406" t="s">
        <v>716</v>
      </c>
      <c r="F4406" s="16">
        <v>77</v>
      </c>
      <c r="G4406" t="str">
        <f t="shared" si="985"/>
        <v>Cooling</v>
      </c>
      <c r="H4406" s="283">
        <f>IF(G4406="heating",F4406*Assumptions!M$4+Assumptions!M$7,0)</f>
        <v>0</v>
      </c>
      <c r="I4406" s="15">
        <f t="shared" si="986"/>
        <v>0.91648403420261149</v>
      </c>
      <c r="J4406" s="15">
        <f t="shared" si="987"/>
        <v>1.0199659078795975</v>
      </c>
      <c r="K4406" s="283">
        <f t="shared" si="992"/>
        <v>0</v>
      </c>
      <c r="L4406" s="283" t="e">
        <f t="shared" si="993"/>
        <v>#N/A</v>
      </c>
      <c r="M4406" s="283">
        <f t="shared" si="994"/>
        <v>0</v>
      </c>
      <c r="N4406" s="283" t="e">
        <f t="shared" si="995"/>
        <v>#N/A</v>
      </c>
      <c r="O4406" s="283">
        <f t="shared" si="996"/>
        <v>0</v>
      </c>
      <c r="P4406" s="21">
        <f t="shared" si="988"/>
        <v>7.1952934165366855E-2</v>
      </c>
      <c r="Q4406" s="21">
        <f t="shared" si="989"/>
        <v>0.75910815787401487</v>
      </c>
      <c r="R4406">
        <f t="shared" si="990"/>
        <v>0.83668510409641816</v>
      </c>
      <c r="S4406" s="296">
        <f t="shared" si="997"/>
        <v>4.5699790007784437E-2</v>
      </c>
      <c r="T4406" s="283">
        <f t="shared" si="998"/>
        <v>4.5699790007784437E-2</v>
      </c>
    </row>
    <row r="4407" spans="1:20" x14ac:dyDescent="0.25">
      <c r="A4407" s="286">
        <v>43284</v>
      </c>
      <c r="B4407" s="1">
        <f t="shared" si="991"/>
        <v>2</v>
      </c>
      <c r="C4407" s="285">
        <v>13</v>
      </c>
      <c r="D4407" t="s">
        <v>716</v>
      </c>
      <c r="E4407" t="s">
        <v>704</v>
      </c>
      <c r="F4407" s="16">
        <v>79</v>
      </c>
      <c r="G4407" t="str">
        <f t="shared" si="985"/>
        <v>Cooling</v>
      </c>
      <c r="H4407" s="283">
        <f>IF(G4407="heating",F4407*Assumptions!M$4+Assumptions!M$7,0)</f>
        <v>0</v>
      </c>
      <c r="I4407" s="15">
        <f t="shared" si="986"/>
        <v>0.90040206880052787</v>
      </c>
      <c r="J4407" s="15">
        <f t="shared" si="987"/>
        <v>1.0199659078795975</v>
      </c>
      <c r="K4407" s="283">
        <f t="shared" si="992"/>
        <v>0</v>
      </c>
      <c r="L4407" s="283" t="e">
        <f t="shared" si="993"/>
        <v>#N/A</v>
      </c>
      <c r="M4407" s="283">
        <f t="shared" si="994"/>
        <v>0</v>
      </c>
      <c r="N4407" s="283" t="e">
        <f t="shared" si="995"/>
        <v>#N/A</v>
      </c>
      <c r="O4407" s="283">
        <f t="shared" si="996"/>
        <v>0</v>
      </c>
      <c r="P4407" s="21">
        <f t="shared" si="988"/>
        <v>8.6517748164594233E-2</v>
      </c>
      <c r="Q4407" s="21">
        <f t="shared" si="989"/>
        <v>0.79115902007799765</v>
      </c>
      <c r="R4407">
        <f t="shared" si="990"/>
        <v>0.83668510409641816</v>
      </c>
      <c r="S4407" s="296">
        <f t="shared" si="997"/>
        <v>5.7270507066339328E-2</v>
      </c>
      <c r="T4407" s="283">
        <f t="shared" si="998"/>
        <v>5.7270507066339328E-2</v>
      </c>
    </row>
    <row r="4408" spans="1:20" x14ac:dyDescent="0.25">
      <c r="A4408" s="286">
        <v>43284</v>
      </c>
      <c r="B4408" s="1">
        <f t="shared" si="991"/>
        <v>2</v>
      </c>
      <c r="C4408" s="285">
        <v>14</v>
      </c>
      <c r="D4408" t="s">
        <v>716</v>
      </c>
      <c r="E4408" t="s">
        <v>704</v>
      </c>
      <c r="F4408" s="16">
        <v>81</v>
      </c>
      <c r="G4408" t="str">
        <f t="shared" si="985"/>
        <v>Cooling</v>
      </c>
      <c r="H4408" s="283">
        <f>IF(G4408="heating",F4408*Assumptions!M$4+Assumptions!M$7,0)</f>
        <v>0</v>
      </c>
      <c r="I4408" s="15">
        <f t="shared" si="986"/>
        <v>0.86032894500746537</v>
      </c>
      <c r="J4408" s="15">
        <f t="shared" si="987"/>
        <v>1.0199659078795975</v>
      </c>
      <c r="K4408" s="283">
        <f t="shared" si="992"/>
        <v>0</v>
      </c>
      <c r="L4408" s="283" t="e">
        <f t="shared" si="993"/>
        <v>#N/A</v>
      </c>
      <c r="M4408" s="283">
        <f t="shared" si="994"/>
        <v>0</v>
      </c>
      <c r="N4408" s="283" t="e">
        <f t="shared" si="995"/>
        <v>#N/A</v>
      </c>
      <c r="O4408" s="283">
        <f t="shared" si="996"/>
        <v>0</v>
      </c>
      <c r="P4408" s="21">
        <f t="shared" si="988"/>
        <v>0.10357506693918861</v>
      </c>
      <c r="Q4408" s="21">
        <f t="shared" si="989"/>
        <v>0.84355555031342389</v>
      </c>
      <c r="R4408">
        <f t="shared" si="990"/>
        <v>0.83668510409641816</v>
      </c>
      <c r="S4408" s="296">
        <f t="shared" si="997"/>
        <v>7.310228413678882E-2</v>
      </c>
      <c r="T4408" s="283">
        <f t="shared" si="998"/>
        <v>7.310228413678882E-2</v>
      </c>
    </row>
    <row r="4409" spans="1:20" x14ac:dyDescent="0.25">
      <c r="A4409" s="286">
        <v>43284</v>
      </c>
      <c r="B4409" s="1">
        <f t="shared" si="991"/>
        <v>2</v>
      </c>
      <c r="C4409" s="285">
        <v>15</v>
      </c>
      <c r="D4409" t="s">
        <v>716</v>
      </c>
      <c r="E4409" t="s">
        <v>704</v>
      </c>
      <c r="F4409" s="16">
        <v>82</v>
      </c>
      <c r="G4409" t="str">
        <f t="shared" si="985"/>
        <v>Cooling</v>
      </c>
      <c r="H4409" s="283">
        <f>IF(G4409="heating",F4409*Assumptions!M$4+Assumptions!M$7,0)</f>
        <v>0</v>
      </c>
      <c r="I4409" s="15">
        <f t="shared" si="986"/>
        <v>0.85754515037175039</v>
      </c>
      <c r="J4409" s="15">
        <f t="shared" si="987"/>
        <v>1.0199659078795975</v>
      </c>
      <c r="K4409" s="283">
        <f t="shared" si="992"/>
        <v>0</v>
      </c>
      <c r="L4409" s="283" t="e">
        <f t="shared" si="993"/>
        <v>#N/A</v>
      </c>
      <c r="M4409" s="283">
        <f t="shared" si="994"/>
        <v>0</v>
      </c>
      <c r="N4409" s="283" t="e">
        <f t="shared" si="995"/>
        <v>#N/A</v>
      </c>
      <c r="O4409" s="283">
        <f t="shared" si="996"/>
        <v>0</v>
      </c>
      <c r="P4409" s="21">
        <f t="shared" si="988"/>
        <v>0.1130384156172477</v>
      </c>
      <c r="Q4409" s="21">
        <f t="shared" si="989"/>
        <v>0.96592607327566882</v>
      </c>
      <c r="R4409">
        <f t="shared" si="990"/>
        <v>0.83668510409641816</v>
      </c>
      <c r="S4409" s="296">
        <f t="shared" si="997"/>
        <v>9.1354929738234364E-2</v>
      </c>
      <c r="T4409" s="283">
        <f t="shared" si="998"/>
        <v>9.1354929738234364E-2</v>
      </c>
    </row>
    <row r="4410" spans="1:20" x14ac:dyDescent="0.25">
      <c r="A4410" s="286">
        <v>43284</v>
      </c>
      <c r="B4410" s="1">
        <f t="shared" si="991"/>
        <v>2</v>
      </c>
      <c r="C4410" s="285">
        <v>16</v>
      </c>
      <c r="D4410" t="s">
        <v>716</v>
      </c>
      <c r="E4410" t="s">
        <v>704</v>
      </c>
      <c r="F4410" s="16">
        <v>82</v>
      </c>
      <c r="G4410" t="str">
        <f t="shared" si="985"/>
        <v>Cooling</v>
      </c>
      <c r="H4410" s="283">
        <f>IF(G4410="heating",F4410*Assumptions!M$4+Assumptions!M$7,0)</f>
        <v>0</v>
      </c>
      <c r="I4410" s="15">
        <f t="shared" si="986"/>
        <v>0.88344815438260227</v>
      </c>
      <c r="J4410" s="15">
        <f t="shared" si="987"/>
        <v>1.0199659078795975</v>
      </c>
      <c r="K4410" s="283">
        <f t="shared" si="992"/>
        <v>0</v>
      </c>
      <c r="L4410" s="283" t="e">
        <f t="shared" si="993"/>
        <v>#N/A</v>
      </c>
      <c r="M4410" s="283">
        <f t="shared" si="994"/>
        <v>0</v>
      </c>
      <c r="N4410" s="283" t="e">
        <f t="shared" si="995"/>
        <v>#N/A</v>
      </c>
      <c r="O4410" s="283">
        <f t="shared" si="996"/>
        <v>0</v>
      </c>
      <c r="P4410" s="21">
        <f t="shared" si="988"/>
        <v>0.1130384156172477</v>
      </c>
      <c r="Q4410" s="21">
        <f t="shared" si="989"/>
        <v>1.1649354943302594</v>
      </c>
      <c r="R4410">
        <f t="shared" si="990"/>
        <v>0.83668510409641816</v>
      </c>
      <c r="S4410" s="296">
        <f t="shared" si="997"/>
        <v>0.110176754907561</v>
      </c>
      <c r="T4410" s="283">
        <f t="shared" si="998"/>
        <v>0.110176754907561</v>
      </c>
    </row>
    <row r="4411" spans="1:20" x14ac:dyDescent="0.25">
      <c r="A4411" s="286">
        <v>43284</v>
      </c>
      <c r="B4411" s="1">
        <f t="shared" si="991"/>
        <v>2</v>
      </c>
      <c r="C4411" s="285">
        <v>17</v>
      </c>
      <c r="D4411" t="s">
        <v>716</v>
      </c>
      <c r="F4411" s="16">
        <v>82</v>
      </c>
      <c r="G4411" t="str">
        <f t="shared" si="985"/>
        <v>Cooling</v>
      </c>
      <c r="H4411" s="283">
        <f>IF(G4411="heating",F4411*Assumptions!M$4+Assumptions!M$7,0)</f>
        <v>0</v>
      </c>
      <c r="I4411" s="15">
        <f t="shared" si="986"/>
        <v>0.94025748850374469</v>
      </c>
      <c r="J4411" s="15">
        <f t="shared" si="987"/>
        <v>1.0199659078795975</v>
      </c>
      <c r="K4411" s="283">
        <f t="shared" si="992"/>
        <v>0</v>
      </c>
      <c r="L4411" s="283" t="e">
        <f t="shared" si="993"/>
        <v>#N/A</v>
      </c>
      <c r="M4411" s="283">
        <f t="shared" si="994"/>
        <v>0</v>
      </c>
      <c r="N4411" s="283" t="e">
        <f t="shared" si="995"/>
        <v>#N/A</v>
      </c>
      <c r="O4411" s="283">
        <f t="shared" si="996"/>
        <v>0</v>
      </c>
      <c r="P4411" s="21">
        <f t="shared" si="988"/>
        <v>0.1130384156172477</v>
      </c>
      <c r="Q4411" s="21">
        <f t="shared" si="989"/>
        <v>1.3521540118753073</v>
      </c>
      <c r="R4411">
        <f t="shared" si="990"/>
        <v>0.83668510409641816</v>
      </c>
      <c r="S4411" s="296">
        <f t="shared" si="997"/>
        <v>0.12788342521000254</v>
      </c>
      <c r="T4411" s="283">
        <f t="shared" si="998"/>
        <v>0.12788342521000254</v>
      </c>
    </row>
    <row r="4412" spans="1:20" x14ac:dyDescent="0.25">
      <c r="A4412" s="286">
        <v>43284</v>
      </c>
      <c r="B4412" s="1">
        <f t="shared" si="991"/>
        <v>2</v>
      </c>
      <c r="C4412" s="285">
        <v>18</v>
      </c>
      <c r="D4412" t="s">
        <v>716</v>
      </c>
      <c r="F4412" s="16">
        <v>81</v>
      </c>
      <c r="G4412" t="str">
        <f t="shared" si="985"/>
        <v>Cooling</v>
      </c>
      <c r="H4412" s="283">
        <f>IF(G4412="heating",F4412*Assumptions!M$4+Assumptions!M$7,0)</f>
        <v>0</v>
      </c>
      <c r="I4412" s="15">
        <f t="shared" si="986"/>
        <v>0.98182363790757687</v>
      </c>
      <c r="J4412" s="15">
        <f t="shared" si="987"/>
        <v>1.0199659078795975</v>
      </c>
      <c r="K4412" s="283">
        <f t="shared" si="992"/>
        <v>0</v>
      </c>
      <c r="L4412" s="283" t="e">
        <f t="shared" si="993"/>
        <v>#N/A</v>
      </c>
      <c r="M4412" s="283">
        <f t="shared" si="994"/>
        <v>0</v>
      </c>
      <c r="N4412" s="283" t="e">
        <f t="shared" si="995"/>
        <v>#N/A</v>
      </c>
      <c r="O4412" s="283">
        <f t="shared" si="996"/>
        <v>0</v>
      </c>
      <c r="P4412" s="21">
        <f t="shared" si="988"/>
        <v>0.10357506693918861</v>
      </c>
      <c r="Q4412" s="21">
        <f t="shared" si="989"/>
        <v>1.5598916921549892</v>
      </c>
      <c r="R4412">
        <f t="shared" si="990"/>
        <v>0.83668510409641816</v>
      </c>
      <c r="S4412" s="296">
        <f t="shared" si="997"/>
        <v>0.13517977050848848</v>
      </c>
      <c r="T4412" s="283">
        <f t="shared" si="998"/>
        <v>0.13517977050848848</v>
      </c>
    </row>
    <row r="4413" spans="1:20" x14ac:dyDescent="0.25">
      <c r="A4413" s="286">
        <v>43284</v>
      </c>
      <c r="B4413" s="1">
        <f t="shared" si="991"/>
        <v>2</v>
      </c>
      <c r="C4413" s="285">
        <v>19</v>
      </c>
      <c r="D4413" t="s">
        <v>716</v>
      </c>
      <c r="F4413" s="16">
        <v>79</v>
      </c>
      <c r="G4413" t="str">
        <f t="shared" si="985"/>
        <v>Cooling</v>
      </c>
      <c r="H4413" s="283">
        <f>IF(G4413="heating",F4413*Assumptions!M$4+Assumptions!M$7,0)</f>
        <v>0</v>
      </c>
      <c r="I4413" s="15">
        <f t="shared" si="986"/>
        <v>0.98418842963438757</v>
      </c>
      <c r="J4413" s="15">
        <f t="shared" si="987"/>
        <v>1.0199659078795975</v>
      </c>
      <c r="K4413" s="283">
        <f t="shared" si="992"/>
        <v>0</v>
      </c>
      <c r="L4413" s="283" t="e">
        <f t="shared" si="993"/>
        <v>#N/A</v>
      </c>
      <c r="M4413" s="283">
        <f t="shared" si="994"/>
        <v>0</v>
      </c>
      <c r="N4413" s="283" t="e">
        <f t="shared" si="995"/>
        <v>#N/A</v>
      </c>
      <c r="O4413" s="283">
        <f t="shared" si="996"/>
        <v>0</v>
      </c>
      <c r="P4413" s="21">
        <f t="shared" si="988"/>
        <v>8.6517748164594233E-2</v>
      </c>
      <c r="Q4413" s="21">
        <f t="shared" si="989"/>
        <v>1.6764212681468484</v>
      </c>
      <c r="R4413">
        <f t="shared" si="990"/>
        <v>0.83668510409641816</v>
      </c>
      <c r="S4413" s="296">
        <f t="shared" si="997"/>
        <v>0.12135296905810461</v>
      </c>
      <c r="T4413" s="283">
        <f t="shared" si="998"/>
        <v>0.12135296905810461</v>
      </c>
    </row>
    <row r="4414" spans="1:20" x14ac:dyDescent="0.25">
      <c r="A4414" s="286">
        <v>43284</v>
      </c>
      <c r="B4414" s="1">
        <f t="shared" si="991"/>
        <v>2</v>
      </c>
      <c r="C4414" s="285">
        <v>20</v>
      </c>
      <c r="D4414" t="s">
        <v>716</v>
      </c>
      <c r="F4414" s="16">
        <v>73</v>
      </c>
      <c r="G4414" t="str">
        <f t="shared" si="985"/>
        <v>Cooling</v>
      </c>
      <c r="H4414" s="283">
        <f>IF(G4414="heating",F4414*Assumptions!M$4+Assumptions!M$7,0)</f>
        <v>0</v>
      </c>
      <c r="I4414" s="15">
        <f t="shared" si="986"/>
        <v>0.97071962311712034</v>
      </c>
      <c r="J4414" s="15">
        <f t="shared" si="987"/>
        <v>1.0199659078795975</v>
      </c>
      <c r="K4414" s="283">
        <f t="shared" si="992"/>
        <v>0</v>
      </c>
      <c r="L4414" s="283" t="e">
        <f t="shared" si="993"/>
        <v>#N/A</v>
      </c>
      <c r="M4414" s="283">
        <f t="shared" si="994"/>
        <v>0</v>
      </c>
      <c r="N4414" s="283" t="e">
        <f t="shared" si="995"/>
        <v>#N/A</v>
      </c>
      <c r="O4414" s="283">
        <f t="shared" si="996"/>
        <v>0</v>
      </c>
      <c r="P4414" s="21">
        <f t="shared" si="988"/>
        <v>5.0300820493010656E-2</v>
      </c>
      <c r="Q4414" s="21">
        <f t="shared" si="989"/>
        <v>1.52436960139122</v>
      </c>
      <c r="R4414">
        <f t="shared" si="990"/>
        <v>0.83668510409641816</v>
      </c>
      <c r="S4414" s="296">
        <f t="shared" si="997"/>
        <v>6.4154538603669847E-2</v>
      </c>
      <c r="T4414" s="283">
        <f t="shared" si="998"/>
        <v>6.4154538603669847E-2</v>
      </c>
    </row>
    <row r="4415" spans="1:20" x14ac:dyDescent="0.25">
      <c r="A4415" s="286">
        <v>43284</v>
      </c>
      <c r="B4415" s="1">
        <f t="shared" si="991"/>
        <v>2</v>
      </c>
      <c r="C4415" s="285">
        <v>21</v>
      </c>
      <c r="D4415" t="s">
        <v>716</v>
      </c>
      <c r="F4415" s="16">
        <v>73</v>
      </c>
      <c r="G4415" t="str">
        <f t="shared" si="985"/>
        <v>Cooling</v>
      </c>
      <c r="H4415" s="283">
        <f>IF(G4415="heating",F4415*Assumptions!M$4+Assumptions!M$7,0)</f>
        <v>0</v>
      </c>
      <c r="I4415" s="15">
        <f t="shared" si="986"/>
        <v>0.95751150862929935</v>
      </c>
      <c r="J4415" s="15">
        <f t="shared" si="987"/>
        <v>1.0199659078795975</v>
      </c>
      <c r="K4415" s="283">
        <f t="shared" si="992"/>
        <v>0</v>
      </c>
      <c r="L4415" s="283" t="e">
        <f t="shared" si="993"/>
        <v>#N/A</v>
      </c>
      <c r="M4415" s="283">
        <f t="shared" si="994"/>
        <v>0</v>
      </c>
      <c r="N4415" s="283" t="e">
        <f t="shared" si="995"/>
        <v>#N/A</v>
      </c>
      <c r="O4415" s="283">
        <f t="shared" si="996"/>
        <v>0</v>
      </c>
      <c r="P4415" s="21">
        <f t="shared" si="988"/>
        <v>5.0300820493010656E-2</v>
      </c>
      <c r="Q4415" s="21">
        <f t="shared" si="989"/>
        <v>1.4448604713749031</v>
      </c>
      <c r="R4415">
        <f t="shared" si="990"/>
        <v>0.83668510409641816</v>
      </c>
      <c r="S4415" s="296">
        <f t="shared" si="997"/>
        <v>6.080832155347371E-2</v>
      </c>
      <c r="T4415" s="283">
        <f t="shared" si="998"/>
        <v>6.080832155347371E-2</v>
      </c>
    </row>
    <row r="4416" spans="1:20" x14ac:dyDescent="0.25">
      <c r="A4416" s="286">
        <v>43284</v>
      </c>
      <c r="B4416" s="1">
        <f t="shared" si="991"/>
        <v>2</v>
      </c>
      <c r="C4416" s="285">
        <v>22</v>
      </c>
      <c r="D4416" t="s">
        <v>716</v>
      </c>
      <c r="F4416" s="16">
        <v>70</v>
      </c>
      <c r="G4416" t="str">
        <f t="shared" si="985"/>
        <v>Cooling</v>
      </c>
      <c r="H4416" s="283">
        <f>IF(G4416="heating",F4416*Assumptions!M$4+Assumptions!M$7,0)</f>
        <v>0</v>
      </c>
      <c r="I4416" s="15">
        <f t="shared" si="986"/>
        <v>0.9426530227543114</v>
      </c>
      <c r="J4416" s="15">
        <f t="shared" si="987"/>
        <v>1.0199659078795975</v>
      </c>
      <c r="K4416" s="283">
        <f t="shared" si="992"/>
        <v>0</v>
      </c>
      <c r="L4416" s="283">
        <f t="shared" si="993"/>
        <v>4.3818232651749627</v>
      </c>
      <c r="M4416" s="283">
        <f t="shared" si="994"/>
        <v>0</v>
      </c>
      <c r="N4416" s="283">
        <f t="shared" si="995"/>
        <v>4.3585758300027857</v>
      </c>
      <c r="O4416" s="283">
        <f t="shared" si="996"/>
        <v>0</v>
      </c>
      <c r="P4416" s="21">
        <f t="shared" si="988"/>
        <v>4.0604560274080326E-2</v>
      </c>
      <c r="Q4416" s="21">
        <f t="shared" si="989"/>
        <v>1.2427137171080138</v>
      </c>
      <c r="R4416">
        <f t="shared" si="990"/>
        <v>0.83668510409641816</v>
      </c>
      <c r="S4416" s="296">
        <f t="shared" si="997"/>
        <v>4.2218999854710997E-2</v>
      </c>
      <c r="T4416" s="283">
        <f t="shared" si="998"/>
        <v>4.2218999854710997E-2</v>
      </c>
    </row>
    <row r="4417" spans="1:20" x14ac:dyDescent="0.25">
      <c r="A4417" s="286">
        <v>43284</v>
      </c>
      <c r="B4417" s="1">
        <f t="shared" si="991"/>
        <v>2</v>
      </c>
      <c r="C4417" s="285">
        <v>23</v>
      </c>
      <c r="D4417" t="s">
        <v>715</v>
      </c>
      <c r="F4417" s="16">
        <v>66</v>
      </c>
      <c r="G4417" t="str">
        <f t="shared" si="985"/>
        <v>Cooling</v>
      </c>
      <c r="H4417" s="283">
        <f>IF(G4417="heating",F4417*Assumptions!M$4+Assumptions!M$7,0)</f>
        <v>0</v>
      </c>
      <c r="I4417" s="15">
        <f t="shared" si="986"/>
        <v>0.94450710149963013</v>
      </c>
      <c r="J4417" s="15">
        <f t="shared" si="987"/>
        <v>1.0199659078795975</v>
      </c>
      <c r="K4417" s="283">
        <f t="shared" si="992"/>
        <v>0</v>
      </c>
      <c r="L4417" s="283">
        <f t="shared" si="993"/>
        <v>4.3818232651749627</v>
      </c>
      <c r="M4417" s="283">
        <f t="shared" si="994"/>
        <v>0</v>
      </c>
      <c r="N4417" s="283">
        <f t="shared" si="995"/>
        <v>4.3585758300027857</v>
      </c>
      <c r="O4417" s="283">
        <f t="shared" si="996"/>
        <v>0</v>
      </c>
      <c r="P4417" s="21">
        <f t="shared" si="988"/>
        <v>3.6399980029288459E-2</v>
      </c>
      <c r="Q4417" s="21">
        <f t="shared" si="989"/>
        <v>1.0297519246597011</v>
      </c>
      <c r="R4417">
        <f t="shared" si="990"/>
        <v>0.83668510409641816</v>
      </c>
      <c r="S4417" s="296">
        <f t="shared" si="997"/>
        <v>3.1361425498169324E-2</v>
      </c>
      <c r="T4417" s="283">
        <f t="shared" si="998"/>
        <v>3.1361425498169324E-2</v>
      </c>
    </row>
    <row r="4418" spans="1:20" x14ac:dyDescent="0.25">
      <c r="A4418" s="286">
        <v>43285</v>
      </c>
      <c r="B4418" s="1">
        <f t="shared" si="991"/>
        <v>3</v>
      </c>
      <c r="C4418" s="285">
        <v>0</v>
      </c>
      <c r="D4418" t="s">
        <v>715</v>
      </c>
      <c r="F4418" s="16">
        <v>63</v>
      </c>
      <c r="G4418" t="str">
        <f t="shared" ref="G4418:G4481" si="999">VLOOKUP(A4418,U$2:W$366,3,FALSE)</f>
        <v>Cooling</v>
      </c>
      <c r="H4418" s="283">
        <f>IF(G4418="heating",F4418*Assumptions!M$4+Assumptions!M$7,0)</f>
        <v>0</v>
      </c>
      <c r="I4418" s="15">
        <f t="shared" ref="I4418:I4481" si="1000">VLOOKUP(C4418,AO$2:AQ$25,3,FALSE)</f>
        <v>0.97481507806017154</v>
      </c>
      <c r="J4418" s="15">
        <f t="shared" ref="J4418:J4481" si="1001">VLOOKUP(B4418,AS$4:AU$10,3,FALSE)</f>
        <v>1.0263036171733995</v>
      </c>
      <c r="K4418" s="283">
        <f t="shared" si="992"/>
        <v>0</v>
      </c>
      <c r="L4418" s="283">
        <f t="shared" si="993"/>
        <v>4.3818232651749627</v>
      </c>
      <c r="M4418" s="283">
        <f t="shared" si="994"/>
        <v>0</v>
      </c>
      <c r="N4418" s="283">
        <f t="shared" si="995"/>
        <v>4.3585758300027857</v>
      </c>
      <c r="O4418" s="283">
        <f t="shared" si="996"/>
        <v>0</v>
      </c>
      <c r="P4418" s="21">
        <f t="shared" ref="P4418:P4481" si="1002">IF(G4418="cooling",IF(F4418&lt;61,0.025,(F4418^2*AX$25+F4418*AY$25+AZ$25)),0)</f>
        <v>3.9789369881031433E-2</v>
      </c>
      <c r="Q4418" s="21">
        <f t="shared" ref="Q4418:Q4481" si="1003">VLOOKUP(C4418,BB$2:BC$25,2,FALSE)</f>
        <v>0.90668853391740301</v>
      </c>
      <c r="R4418">
        <f t="shared" ref="R4418:R4481" si="1004">VLOOKUP(B4418,AS$4:AV$10,4,FALSE)</f>
        <v>0.9421089825381942</v>
      </c>
      <c r="S4418" s="296">
        <f t="shared" si="997"/>
        <v>3.3988056362911044E-2</v>
      </c>
      <c r="T4418" s="283">
        <f t="shared" si="998"/>
        <v>3.3988056362911044E-2</v>
      </c>
    </row>
    <row r="4419" spans="1:20" x14ac:dyDescent="0.25">
      <c r="A4419" s="286">
        <v>43285</v>
      </c>
      <c r="B4419" s="1">
        <f t="shared" ref="B4419:B4482" si="1005">WEEKDAY(A4419,2)</f>
        <v>3</v>
      </c>
      <c r="C4419" s="285">
        <v>1</v>
      </c>
      <c r="D4419" t="s">
        <v>715</v>
      </c>
      <c r="F4419" s="16">
        <v>63</v>
      </c>
      <c r="G4419" t="str">
        <f t="shared" si="999"/>
        <v>Cooling</v>
      </c>
      <c r="H4419" s="283">
        <f>IF(G4419="heating",F4419*Assumptions!M$4+Assumptions!M$7,0)</f>
        <v>0</v>
      </c>
      <c r="I4419" s="15">
        <f t="shared" si="1000"/>
        <v>1.012242869806885</v>
      </c>
      <c r="J4419" s="15">
        <f t="shared" si="1001"/>
        <v>1.0263036171733995</v>
      </c>
      <c r="K4419" s="283">
        <f t="shared" ref="K4419:K4482" si="1006">H4419*I4419*J4419</f>
        <v>0</v>
      </c>
      <c r="L4419" s="283">
        <f t="shared" ref="L4419:L4482" si="1007">VLOOKUP(F4419,BL$2:BN$92,2,FALSE)</f>
        <v>4.3818232651749627</v>
      </c>
      <c r="M4419" s="283">
        <f t="shared" ref="M4419:M4482" si="1008">IF(G4419="heating",K4419*(L4419*3.412),0)</f>
        <v>0</v>
      </c>
      <c r="N4419" s="283">
        <f t="shared" ref="N4419:N4482" si="1009">VLOOKUP(F4419,BL$2:BN$92,3,FALSE)</f>
        <v>4.3585758300027857</v>
      </c>
      <c r="O4419" s="283">
        <f t="shared" ref="O4419:O4482" si="1010">IF(F4419&lt;=61,IF(G4419="heating",IF(F4419&gt;=5,K4419*L4419/N4419,0),0),0)</f>
        <v>0</v>
      </c>
      <c r="P4419" s="21">
        <f t="shared" si="1002"/>
        <v>3.9789369881031433E-2</v>
      </c>
      <c r="Q4419" s="21">
        <f t="shared" si="1003"/>
        <v>0.81803459285312596</v>
      </c>
      <c r="R4419">
        <f t="shared" si="1004"/>
        <v>0.9421089825381942</v>
      </c>
      <c r="S4419" s="296">
        <f t="shared" ref="S4419:S4482" si="1011">P4419*Q4419*R4419</f>
        <v>3.066478157452452E-2</v>
      </c>
      <c r="T4419" s="283">
        <f t="shared" ref="T4419:T4482" si="1012">K4419+S4419</f>
        <v>3.066478157452452E-2</v>
      </c>
    </row>
    <row r="4420" spans="1:20" x14ac:dyDescent="0.25">
      <c r="A4420" s="286">
        <v>43285</v>
      </c>
      <c r="B4420" s="1">
        <f t="shared" si="1005"/>
        <v>3</v>
      </c>
      <c r="C4420" s="285">
        <v>2</v>
      </c>
      <c r="D4420" t="s">
        <v>715</v>
      </c>
      <c r="F4420" s="16">
        <v>63</v>
      </c>
      <c r="G4420" t="str">
        <f t="shared" si="999"/>
        <v>Cooling</v>
      </c>
      <c r="H4420" s="283">
        <f>IF(G4420="heating",F4420*Assumptions!M$4+Assumptions!M$7,0)</f>
        <v>0</v>
      </c>
      <c r="I4420" s="15">
        <f t="shared" si="1000"/>
        <v>1.0509704703585963</v>
      </c>
      <c r="J4420" s="15">
        <f t="shared" si="1001"/>
        <v>1.0263036171733995</v>
      </c>
      <c r="K4420" s="283">
        <f t="shared" si="1006"/>
        <v>0</v>
      </c>
      <c r="L4420" s="283">
        <f t="shared" si="1007"/>
        <v>4.3818232651749627</v>
      </c>
      <c r="M4420" s="283">
        <f t="shared" si="1008"/>
        <v>0</v>
      </c>
      <c r="N4420" s="283">
        <f t="shared" si="1009"/>
        <v>4.3585758300027857</v>
      </c>
      <c r="O4420" s="283">
        <f t="shared" si="1010"/>
        <v>0</v>
      </c>
      <c r="P4420" s="21">
        <f t="shared" si="1002"/>
        <v>3.9789369881031433E-2</v>
      </c>
      <c r="Q4420" s="21">
        <f t="shared" si="1003"/>
        <v>0.74507607494346417</v>
      </c>
      <c r="R4420">
        <f t="shared" si="1004"/>
        <v>0.9421089825381942</v>
      </c>
      <c r="S4420" s="296">
        <f t="shared" si="1011"/>
        <v>2.792986420642429E-2</v>
      </c>
      <c r="T4420" s="283">
        <f t="shared" si="1012"/>
        <v>2.792986420642429E-2</v>
      </c>
    </row>
    <row r="4421" spans="1:20" x14ac:dyDescent="0.25">
      <c r="A4421" s="286">
        <v>43285</v>
      </c>
      <c r="B4421" s="1">
        <f t="shared" si="1005"/>
        <v>3</v>
      </c>
      <c r="C4421" s="285">
        <v>3</v>
      </c>
      <c r="D4421" t="s">
        <v>715</v>
      </c>
      <c r="F4421" s="16">
        <v>61</v>
      </c>
      <c r="G4421" t="str">
        <f t="shared" si="999"/>
        <v>Cooling</v>
      </c>
      <c r="H4421" s="283">
        <f>IF(G4421="heating",F4421*Assumptions!M$4+Assumptions!M$7,0)</f>
        <v>0</v>
      </c>
      <c r="I4421" s="15">
        <f t="shared" si="1000"/>
        <v>1.0924036124451033</v>
      </c>
      <c r="J4421" s="15">
        <f t="shared" si="1001"/>
        <v>1.0263036171733995</v>
      </c>
      <c r="K4421" s="283">
        <f t="shared" si="1006"/>
        <v>0</v>
      </c>
      <c r="L4421" s="283">
        <f t="shared" si="1007"/>
        <v>4.3818232651749627</v>
      </c>
      <c r="M4421" s="283">
        <f t="shared" si="1008"/>
        <v>0</v>
      </c>
      <c r="N4421" s="283">
        <f t="shared" si="1009"/>
        <v>4.3585758300027857</v>
      </c>
      <c r="O4421" s="283">
        <f t="shared" si="1010"/>
        <v>0</v>
      </c>
      <c r="P4421" s="21">
        <f t="shared" si="1002"/>
        <v>4.5164594084734722E-2</v>
      </c>
      <c r="Q4421" s="21">
        <f t="shared" si="1003"/>
        <v>0.69158980876382303</v>
      </c>
      <c r="R4421">
        <f t="shared" si="1004"/>
        <v>0.9421089825381942</v>
      </c>
      <c r="S4421" s="296">
        <f t="shared" si="1011"/>
        <v>2.9427125463001302E-2</v>
      </c>
      <c r="T4421" s="283">
        <f t="shared" si="1012"/>
        <v>2.9427125463001302E-2</v>
      </c>
    </row>
    <row r="4422" spans="1:20" x14ac:dyDescent="0.25">
      <c r="A4422" s="286">
        <v>43285</v>
      </c>
      <c r="B4422" s="1">
        <f t="shared" si="1005"/>
        <v>3</v>
      </c>
      <c r="C4422" s="285">
        <v>4</v>
      </c>
      <c r="D4422" t="s">
        <v>715</v>
      </c>
      <c r="F4422" s="16">
        <v>61</v>
      </c>
      <c r="G4422" t="str">
        <f t="shared" si="999"/>
        <v>Cooling</v>
      </c>
      <c r="H4422" s="283">
        <f>IF(G4422="heating",F4422*Assumptions!M$4+Assumptions!M$7,0)</f>
        <v>0</v>
      </c>
      <c r="I4422" s="15">
        <f t="shared" si="1000"/>
        <v>1.1348296917927807</v>
      </c>
      <c r="J4422" s="15">
        <f t="shared" si="1001"/>
        <v>1.0263036171733995</v>
      </c>
      <c r="K4422" s="283">
        <f t="shared" si="1006"/>
        <v>0</v>
      </c>
      <c r="L4422" s="283">
        <f t="shared" si="1007"/>
        <v>4.3818232651749627</v>
      </c>
      <c r="M4422" s="283">
        <f t="shared" si="1008"/>
        <v>0</v>
      </c>
      <c r="N4422" s="283">
        <f t="shared" si="1009"/>
        <v>4.3585758300027857</v>
      </c>
      <c r="O4422" s="283">
        <f t="shared" si="1010"/>
        <v>0</v>
      </c>
      <c r="P4422" s="21">
        <f t="shared" si="1002"/>
        <v>4.5164594084734722E-2</v>
      </c>
      <c r="Q4422" s="21">
        <f t="shared" si="1003"/>
        <v>0.6473875548762833</v>
      </c>
      <c r="R4422">
        <f t="shared" si="1004"/>
        <v>0.9421089825381942</v>
      </c>
      <c r="S4422" s="296">
        <f t="shared" si="1011"/>
        <v>2.7546320895882135E-2</v>
      </c>
      <c r="T4422" s="283">
        <f t="shared" si="1012"/>
        <v>2.7546320895882135E-2</v>
      </c>
    </row>
    <row r="4423" spans="1:20" x14ac:dyDescent="0.25">
      <c r="A4423" s="286">
        <v>43285</v>
      </c>
      <c r="B4423" s="1">
        <f t="shared" si="1005"/>
        <v>3</v>
      </c>
      <c r="C4423" s="285">
        <v>5</v>
      </c>
      <c r="D4423" t="s">
        <v>715</v>
      </c>
      <c r="F4423" s="16">
        <v>59</v>
      </c>
      <c r="G4423" t="str">
        <f t="shared" si="999"/>
        <v>Cooling</v>
      </c>
      <c r="H4423" s="283">
        <f>IF(G4423="heating",F4423*Assumptions!M$4+Assumptions!M$7,0)</f>
        <v>0</v>
      </c>
      <c r="I4423" s="15">
        <f t="shared" si="1000"/>
        <v>1.1635558681477385</v>
      </c>
      <c r="J4423" s="15">
        <f t="shared" si="1001"/>
        <v>1.0263036171733995</v>
      </c>
      <c r="K4423" s="283">
        <f t="shared" si="1006"/>
        <v>0</v>
      </c>
      <c r="L4423" s="283">
        <f t="shared" si="1007"/>
        <v>4.3182081448486933</v>
      </c>
      <c r="M4423" s="283">
        <f t="shared" si="1008"/>
        <v>0</v>
      </c>
      <c r="N4423" s="283">
        <f t="shared" si="1009"/>
        <v>4.2355603137647586</v>
      </c>
      <c r="O4423" s="283">
        <f t="shared" si="1010"/>
        <v>0</v>
      </c>
      <c r="P4423" s="21">
        <f t="shared" si="1002"/>
        <v>2.5000000000000001E-2</v>
      </c>
      <c r="Q4423" s="21">
        <f t="shared" si="1003"/>
        <v>0.72139578924615555</v>
      </c>
      <c r="R4423">
        <f t="shared" si="1004"/>
        <v>0.9421089825381942</v>
      </c>
      <c r="S4423" s="296">
        <f t="shared" si="1011"/>
        <v>1.6990836325350832E-2</v>
      </c>
      <c r="T4423" s="283">
        <f t="shared" si="1012"/>
        <v>1.6990836325350832E-2</v>
      </c>
    </row>
    <row r="4424" spans="1:20" x14ac:dyDescent="0.25">
      <c r="A4424" s="286">
        <v>43285</v>
      </c>
      <c r="B4424" s="1">
        <f t="shared" si="1005"/>
        <v>3</v>
      </c>
      <c r="C4424" s="285">
        <v>6</v>
      </c>
      <c r="D4424" t="s">
        <v>715</v>
      </c>
      <c r="F4424" s="16">
        <v>63</v>
      </c>
      <c r="G4424" t="str">
        <f t="shared" si="999"/>
        <v>Cooling</v>
      </c>
      <c r="H4424" s="283">
        <f>IF(G4424="heating",F4424*Assumptions!M$4+Assumptions!M$7,0)</f>
        <v>0</v>
      </c>
      <c r="I4424" s="15">
        <f t="shared" si="1000"/>
        <v>1.2083911162615524</v>
      </c>
      <c r="J4424" s="15">
        <f t="shared" si="1001"/>
        <v>1.0263036171733995</v>
      </c>
      <c r="K4424" s="283">
        <f t="shared" si="1006"/>
        <v>0</v>
      </c>
      <c r="L4424" s="283">
        <f t="shared" si="1007"/>
        <v>4.3818232651749627</v>
      </c>
      <c r="M4424" s="283">
        <f t="shared" si="1008"/>
        <v>0</v>
      </c>
      <c r="N4424" s="283">
        <f t="shared" si="1009"/>
        <v>4.3585758300027857</v>
      </c>
      <c r="O4424" s="283">
        <f t="shared" si="1010"/>
        <v>0</v>
      </c>
      <c r="P4424" s="21">
        <f t="shared" si="1002"/>
        <v>3.9789369881031433E-2</v>
      </c>
      <c r="Q4424" s="21">
        <f t="shared" si="1003"/>
        <v>0.87787080972652631</v>
      </c>
      <c r="R4424">
        <f t="shared" si="1004"/>
        <v>0.9421089825381942</v>
      </c>
      <c r="S4424" s="296">
        <f t="shared" si="1011"/>
        <v>3.2907797379356313E-2</v>
      </c>
      <c r="T4424" s="283">
        <f t="shared" si="1012"/>
        <v>3.2907797379356313E-2</v>
      </c>
    </row>
    <row r="4425" spans="1:20" x14ac:dyDescent="0.25">
      <c r="A4425" s="286">
        <v>43285</v>
      </c>
      <c r="B4425" s="1">
        <f t="shared" si="1005"/>
        <v>3</v>
      </c>
      <c r="C4425" s="285">
        <v>7</v>
      </c>
      <c r="D4425" t="s">
        <v>716</v>
      </c>
      <c r="F4425" s="16">
        <v>70</v>
      </c>
      <c r="G4425" t="str">
        <f t="shared" si="999"/>
        <v>Cooling</v>
      </c>
      <c r="H4425" s="283">
        <f>IF(G4425="heating",F4425*Assumptions!M$4+Assumptions!M$7,0)</f>
        <v>0</v>
      </c>
      <c r="I4425" s="15">
        <f t="shared" si="1000"/>
        <v>1.1637425769249583</v>
      </c>
      <c r="J4425" s="15">
        <f t="shared" si="1001"/>
        <v>1.0263036171733995</v>
      </c>
      <c r="K4425" s="283">
        <f t="shared" si="1006"/>
        <v>0</v>
      </c>
      <c r="L4425" s="283">
        <f t="shared" si="1007"/>
        <v>4.3818232651749627</v>
      </c>
      <c r="M4425" s="283">
        <f t="shared" si="1008"/>
        <v>0</v>
      </c>
      <c r="N4425" s="283">
        <f t="shared" si="1009"/>
        <v>4.3585758300027857</v>
      </c>
      <c r="O4425" s="283">
        <f t="shared" si="1010"/>
        <v>0</v>
      </c>
      <c r="P4425" s="21">
        <f t="shared" si="1002"/>
        <v>4.0604560274080326E-2</v>
      </c>
      <c r="Q4425" s="21">
        <f t="shared" si="1003"/>
        <v>0.97331382064367777</v>
      </c>
      <c r="R4425">
        <f t="shared" si="1004"/>
        <v>0.9421089825381942</v>
      </c>
      <c r="S4425" s="296">
        <f t="shared" si="1011"/>
        <v>3.7233069970237349E-2</v>
      </c>
      <c r="T4425" s="283">
        <f t="shared" si="1012"/>
        <v>3.7233069970237349E-2</v>
      </c>
    </row>
    <row r="4426" spans="1:20" x14ac:dyDescent="0.25">
      <c r="A4426" s="286">
        <v>43285</v>
      </c>
      <c r="B4426" s="1">
        <f t="shared" si="1005"/>
        <v>3</v>
      </c>
      <c r="C4426" s="285">
        <v>8</v>
      </c>
      <c r="D4426" t="s">
        <v>716</v>
      </c>
      <c r="F4426" s="16">
        <v>75</v>
      </c>
      <c r="G4426" t="str">
        <f t="shared" si="999"/>
        <v>Cooling</v>
      </c>
      <c r="H4426" s="283">
        <f>IF(G4426="heating",F4426*Assumptions!M$4+Assumptions!M$7,0)</f>
        <v>0</v>
      </c>
      <c r="I4426" s="15">
        <f t="shared" si="1000"/>
        <v>1.094193721037565</v>
      </c>
      <c r="J4426" s="15">
        <f t="shared" si="1001"/>
        <v>1.0263036171733995</v>
      </c>
      <c r="K4426" s="283">
        <f t="shared" si="1006"/>
        <v>0</v>
      </c>
      <c r="L4426" s="283" t="e">
        <f t="shared" si="1007"/>
        <v>#N/A</v>
      </c>
      <c r="M4426" s="283">
        <f t="shared" si="1008"/>
        <v>0</v>
      </c>
      <c r="N4426" s="283" t="e">
        <f t="shared" si="1009"/>
        <v>#N/A</v>
      </c>
      <c r="O4426" s="283">
        <f t="shared" si="1010"/>
        <v>0</v>
      </c>
      <c r="P4426" s="21">
        <f t="shared" si="1002"/>
        <v>5.9880624941505811E-2</v>
      </c>
      <c r="Q4426" s="21">
        <f t="shared" si="1003"/>
        <v>0.94940007506179924</v>
      </c>
      <c r="R4426">
        <f t="shared" si="1004"/>
        <v>0.9421089825381942</v>
      </c>
      <c r="S4426" s="296">
        <f t="shared" si="1011"/>
        <v>5.3559526695283098E-2</v>
      </c>
      <c r="T4426" s="283">
        <f t="shared" si="1012"/>
        <v>5.3559526695283098E-2</v>
      </c>
    </row>
    <row r="4427" spans="1:20" x14ac:dyDescent="0.25">
      <c r="A4427" s="286">
        <v>43285</v>
      </c>
      <c r="B4427" s="1">
        <f t="shared" si="1005"/>
        <v>3</v>
      </c>
      <c r="C4427" s="285">
        <v>9</v>
      </c>
      <c r="D4427" t="s">
        <v>716</v>
      </c>
      <c r="F4427" s="16">
        <v>77</v>
      </c>
      <c r="G4427" t="str">
        <f t="shared" si="999"/>
        <v>Cooling</v>
      </c>
      <c r="H4427" s="283">
        <f>IF(G4427="heating",F4427*Assumptions!M$4+Assumptions!M$7,0)</f>
        <v>0</v>
      </c>
      <c r="I4427" s="15">
        <f t="shared" si="1000"/>
        <v>1.0343009000871222</v>
      </c>
      <c r="J4427" s="15">
        <f t="shared" si="1001"/>
        <v>1.0263036171733995</v>
      </c>
      <c r="K4427" s="283">
        <f t="shared" si="1006"/>
        <v>0</v>
      </c>
      <c r="L4427" s="283" t="e">
        <f t="shared" si="1007"/>
        <v>#N/A</v>
      </c>
      <c r="M4427" s="283">
        <f t="shared" si="1008"/>
        <v>0</v>
      </c>
      <c r="N4427" s="283" t="e">
        <f t="shared" si="1009"/>
        <v>#N/A</v>
      </c>
      <c r="O4427" s="283">
        <f t="shared" si="1010"/>
        <v>0</v>
      </c>
      <c r="P4427" s="21">
        <f t="shared" si="1002"/>
        <v>7.1952934165366855E-2</v>
      </c>
      <c r="Q4427" s="21">
        <f t="shared" si="1003"/>
        <v>0.8408485371888097</v>
      </c>
      <c r="R4427">
        <f t="shared" si="1004"/>
        <v>0.9421089825381942</v>
      </c>
      <c r="S4427" s="296">
        <f t="shared" si="1011"/>
        <v>5.6999024921059856E-2</v>
      </c>
      <c r="T4427" s="283">
        <f t="shared" si="1012"/>
        <v>5.6999024921059856E-2</v>
      </c>
    </row>
    <row r="4428" spans="1:20" x14ac:dyDescent="0.25">
      <c r="A4428" s="286">
        <v>43285</v>
      </c>
      <c r="B4428" s="1">
        <f t="shared" si="1005"/>
        <v>3</v>
      </c>
      <c r="C4428" s="285">
        <v>10</v>
      </c>
      <c r="D4428" t="s">
        <v>716</v>
      </c>
      <c r="F4428" s="16">
        <v>75</v>
      </c>
      <c r="G4428" t="str">
        <f t="shared" si="999"/>
        <v>Cooling</v>
      </c>
      <c r="H4428" s="283">
        <f>IF(G4428="heating",F4428*Assumptions!M$4+Assumptions!M$7,0)</f>
        <v>0</v>
      </c>
      <c r="I4428" s="15">
        <f t="shared" si="1000"/>
        <v>0.98112329028689171</v>
      </c>
      <c r="J4428" s="15">
        <f t="shared" si="1001"/>
        <v>1.0263036171733995</v>
      </c>
      <c r="K4428" s="283">
        <f t="shared" si="1006"/>
        <v>0</v>
      </c>
      <c r="L4428" s="283" t="e">
        <f t="shared" si="1007"/>
        <v>#N/A</v>
      </c>
      <c r="M4428" s="283">
        <f t="shared" si="1008"/>
        <v>0</v>
      </c>
      <c r="N4428" s="283" t="e">
        <f t="shared" si="1009"/>
        <v>#N/A</v>
      </c>
      <c r="O4428" s="283">
        <f t="shared" si="1010"/>
        <v>0</v>
      </c>
      <c r="P4428" s="21">
        <f t="shared" si="1002"/>
        <v>5.9880624941505811E-2</v>
      </c>
      <c r="Q4428" s="21">
        <f t="shared" si="1003"/>
        <v>0.74504051125983206</v>
      </c>
      <c r="R4428">
        <f t="shared" si="1004"/>
        <v>0.9421089825381942</v>
      </c>
      <c r="S4428" s="296">
        <f t="shared" si="1011"/>
        <v>4.2030771010093795E-2</v>
      </c>
      <c r="T4428" s="283">
        <f t="shared" si="1012"/>
        <v>4.2030771010093795E-2</v>
      </c>
    </row>
    <row r="4429" spans="1:20" x14ac:dyDescent="0.25">
      <c r="A4429" s="286">
        <v>43285</v>
      </c>
      <c r="B4429" s="1">
        <f t="shared" si="1005"/>
        <v>3</v>
      </c>
      <c r="C4429" s="285">
        <v>11</v>
      </c>
      <c r="D4429" t="s">
        <v>716</v>
      </c>
      <c r="F4429" s="16">
        <v>77</v>
      </c>
      <c r="G4429" t="str">
        <f t="shared" si="999"/>
        <v>Cooling</v>
      </c>
      <c r="H4429" s="283">
        <f>IF(G4429="heating",F4429*Assumptions!M$4+Assumptions!M$7,0)</f>
        <v>0</v>
      </c>
      <c r="I4429" s="15">
        <f t="shared" si="1000"/>
        <v>0.94956163997961163</v>
      </c>
      <c r="J4429" s="15">
        <f t="shared" si="1001"/>
        <v>1.0263036171733995</v>
      </c>
      <c r="K4429" s="283">
        <f t="shared" si="1006"/>
        <v>0</v>
      </c>
      <c r="L4429" s="283" t="e">
        <f t="shared" si="1007"/>
        <v>#N/A</v>
      </c>
      <c r="M4429" s="283">
        <f t="shared" si="1008"/>
        <v>0</v>
      </c>
      <c r="N4429" s="283" t="e">
        <f t="shared" si="1009"/>
        <v>#N/A</v>
      </c>
      <c r="O4429" s="283">
        <f t="shared" si="1010"/>
        <v>0</v>
      </c>
      <c r="P4429" s="21">
        <f t="shared" si="1002"/>
        <v>7.1952934165366855E-2</v>
      </c>
      <c r="Q4429" s="21">
        <f t="shared" si="1003"/>
        <v>0.72850690893675296</v>
      </c>
      <c r="R4429">
        <f t="shared" si="1004"/>
        <v>0.9421089825381942</v>
      </c>
      <c r="S4429" s="296">
        <f t="shared" si="1011"/>
        <v>4.9383666167128207E-2</v>
      </c>
      <c r="T4429" s="283">
        <f t="shared" si="1012"/>
        <v>4.9383666167128207E-2</v>
      </c>
    </row>
    <row r="4430" spans="1:20" x14ac:dyDescent="0.25">
      <c r="A4430" s="286">
        <v>43285</v>
      </c>
      <c r="B4430" s="1">
        <f t="shared" si="1005"/>
        <v>3</v>
      </c>
      <c r="C4430" s="285">
        <v>12</v>
      </c>
      <c r="D4430" t="s">
        <v>716</v>
      </c>
      <c r="F4430" s="16">
        <v>79</v>
      </c>
      <c r="G4430" t="str">
        <f t="shared" si="999"/>
        <v>Cooling</v>
      </c>
      <c r="H4430" s="283">
        <f>IF(G4430="heating",F4430*Assumptions!M$4+Assumptions!M$7,0)</f>
        <v>0</v>
      </c>
      <c r="I4430" s="15">
        <f t="shared" si="1000"/>
        <v>0.91648403420261149</v>
      </c>
      <c r="J4430" s="15">
        <f t="shared" si="1001"/>
        <v>1.0263036171733995</v>
      </c>
      <c r="K4430" s="283">
        <f t="shared" si="1006"/>
        <v>0</v>
      </c>
      <c r="L4430" s="283" t="e">
        <f t="shared" si="1007"/>
        <v>#N/A</v>
      </c>
      <c r="M4430" s="283">
        <f t="shared" si="1008"/>
        <v>0</v>
      </c>
      <c r="N4430" s="283" t="e">
        <f t="shared" si="1009"/>
        <v>#N/A</v>
      </c>
      <c r="O4430" s="283">
        <f t="shared" si="1010"/>
        <v>0</v>
      </c>
      <c r="P4430" s="21">
        <f t="shared" si="1002"/>
        <v>8.6517748164594233E-2</v>
      </c>
      <c r="Q4430" s="21">
        <f t="shared" si="1003"/>
        <v>0.75910815787401487</v>
      </c>
      <c r="R4430">
        <f t="shared" si="1004"/>
        <v>0.9421089825381942</v>
      </c>
      <c r="S4430" s="296">
        <f t="shared" si="1011"/>
        <v>6.1874258956512204E-2</v>
      </c>
      <c r="T4430" s="283">
        <f t="shared" si="1012"/>
        <v>6.1874258956512204E-2</v>
      </c>
    </row>
    <row r="4431" spans="1:20" x14ac:dyDescent="0.25">
      <c r="A4431" s="286">
        <v>43285</v>
      </c>
      <c r="B4431" s="1">
        <f t="shared" si="1005"/>
        <v>3</v>
      </c>
      <c r="C4431" s="285">
        <v>13</v>
      </c>
      <c r="D4431" t="s">
        <v>716</v>
      </c>
      <c r="F4431" s="16">
        <v>81</v>
      </c>
      <c r="G4431" t="str">
        <f t="shared" si="999"/>
        <v>Cooling</v>
      </c>
      <c r="H4431" s="283">
        <f>IF(G4431="heating",F4431*Assumptions!M$4+Assumptions!M$7,0)</f>
        <v>0</v>
      </c>
      <c r="I4431" s="15">
        <f t="shared" si="1000"/>
        <v>0.90040206880052787</v>
      </c>
      <c r="J4431" s="15">
        <f t="shared" si="1001"/>
        <v>1.0263036171733995</v>
      </c>
      <c r="K4431" s="283">
        <f t="shared" si="1006"/>
        <v>0</v>
      </c>
      <c r="L4431" s="283" t="e">
        <f t="shared" si="1007"/>
        <v>#N/A</v>
      </c>
      <c r="M4431" s="283">
        <f t="shared" si="1008"/>
        <v>0</v>
      </c>
      <c r="N4431" s="283" t="e">
        <f t="shared" si="1009"/>
        <v>#N/A</v>
      </c>
      <c r="O4431" s="283">
        <f t="shared" si="1010"/>
        <v>0</v>
      </c>
      <c r="P4431" s="21">
        <f t="shared" si="1002"/>
        <v>0.10357506693918861</v>
      </c>
      <c r="Q4431" s="21">
        <f t="shared" si="1003"/>
        <v>0.79115902007799765</v>
      </c>
      <c r="R4431">
        <f t="shared" si="1004"/>
        <v>0.9421089825381942</v>
      </c>
      <c r="S4431" s="296">
        <f t="shared" si="1011"/>
        <v>7.7200506756288728E-2</v>
      </c>
      <c r="T4431" s="283">
        <f t="shared" si="1012"/>
        <v>7.7200506756288728E-2</v>
      </c>
    </row>
    <row r="4432" spans="1:20" x14ac:dyDescent="0.25">
      <c r="A4432" s="286">
        <v>43285</v>
      </c>
      <c r="B4432" s="1">
        <f t="shared" si="1005"/>
        <v>3</v>
      </c>
      <c r="C4432" s="285">
        <v>14</v>
      </c>
      <c r="D4432" t="s">
        <v>716</v>
      </c>
      <c r="F4432" s="16">
        <v>84</v>
      </c>
      <c r="G4432" t="str">
        <f t="shared" si="999"/>
        <v>Cooling</v>
      </c>
      <c r="H4432" s="283">
        <f>IF(G4432="heating",F4432*Assumptions!M$4+Assumptions!M$7,0)</f>
        <v>0</v>
      </c>
      <c r="I4432" s="15">
        <f t="shared" si="1000"/>
        <v>0.86032894500746537</v>
      </c>
      <c r="J4432" s="15">
        <f t="shared" si="1001"/>
        <v>1.0263036171733995</v>
      </c>
      <c r="K4432" s="283">
        <f t="shared" si="1006"/>
        <v>0</v>
      </c>
      <c r="L4432" s="283" t="e">
        <f t="shared" si="1007"/>
        <v>#N/A</v>
      </c>
      <c r="M4432" s="283">
        <f t="shared" si="1008"/>
        <v>0</v>
      </c>
      <c r="N4432" s="283" t="e">
        <f t="shared" si="1009"/>
        <v>#N/A</v>
      </c>
      <c r="O4432" s="283">
        <f t="shared" si="1010"/>
        <v>0</v>
      </c>
      <c r="P4432" s="21">
        <f t="shared" si="1002"/>
        <v>0.13383449155489124</v>
      </c>
      <c r="Q4432" s="21">
        <f t="shared" si="1003"/>
        <v>0.84355555031342389</v>
      </c>
      <c r="R4432">
        <f t="shared" si="1004"/>
        <v>0.9421089825381942</v>
      </c>
      <c r="S4432" s="296">
        <f t="shared" si="1011"/>
        <v>0.1063611159232709</v>
      </c>
      <c r="T4432" s="283">
        <f t="shared" si="1012"/>
        <v>0.1063611159232709</v>
      </c>
    </row>
    <row r="4433" spans="1:20" x14ac:dyDescent="0.25">
      <c r="A4433" s="286">
        <v>43285</v>
      </c>
      <c r="B4433" s="1">
        <f t="shared" si="1005"/>
        <v>3</v>
      </c>
      <c r="C4433" s="285">
        <v>15</v>
      </c>
      <c r="D4433" t="s">
        <v>716</v>
      </c>
      <c r="F4433" s="16">
        <v>84</v>
      </c>
      <c r="G4433" t="str">
        <f t="shared" si="999"/>
        <v>Cooling</v>
      </c>
      <c r="H4433" s="283">
        <f>IF(G4433="heating",F4433*Assumptions!M$4+Assumptions!M$7,0)</f>
        <v>0</v>
      </c>
      <c r="I4433" s="15">
        <f t="shared" si="1000"/>
        <v>0.85754515037175039</v>
      </c>
      <c r="J4433" s="15">
        <f t="shared" si="1001"/>
        <v>1.0263036171733995</v>
      </c>
      <c r="K4433" s="283">
        <f t="shared" si="1006"/>
        <v>0</v>
      </c>
      <c r="L4433" s="283" t="e">
        <f t="shared" si="1007"/>
        <v>#N/A</v>
      </c>
      <c r="M4433" s="283">
        <f t="shared" si="1008"/>
        <v>0</v>
      </c>
      <c r="N4433" s="283" t="e">
        <f t="shared" si="1009"/>
        <v>#N/A</v>
      </c>
      <c r="O4433" s="283">
        <f t="shared" si="1010"/>
        <v>0</v>
      </c>
      <c r="P4433" s="21">
        <f t="shared" si="1002"/>
        <v>0.13383449155489124</v>
      </c>
      <c r="Q4433" s="21">
        <f t="shared" si="1003"/>
        <v>0.96592607327566882</v>
      </c>
      <c r="R4433">
        <f t="shared" si="1004"/>
        <v>0.9421089825381942</v>
      </c>
      <c r="S4433" s="296">
        <f t="shared" si="1011"/>
        <v>0.12179040848561928</v>
      </c>
      <c r="T4433" s="283">
        <f t="shared" si="1012"/>
        <v>0.12179040848561928</v>
      </c>
    </row>
    <row r="4434" spans="1:20" x14ac:dyDescent="0.25">
      <c r="A4434" s="286">
        <v>43285</v>
      </c>
      <c r="B4434" s="1">
        <f t="shared" si="1005"/>
        <v>3</v>
      </c>
      <c r="C4434" s="285">
        <v>16</v>
      </c>
      <c r="D4434" t="s">
        <v>716</v>
      </c>
      <c r="F4434" s="16">
        <v>84</v>
      </c>
      <c r="G4434" t="str">
        <f t="shared" si="999"/>
        <v>Cooling</v>
      </c>
      <c r="H4434" s="283">
        <f>IF(G4434="heating",F4434*Assumptions!M$4+Assumptions!M$7,0)</f>
        <v>0</v>
      </c>
      <c r="I4434" s="15">
        <f t="shared" si="1000"/>
        <v>0.88344815438260227</v>
      </c>
      <c r="J4434" s="15">
        <f t="shared" si="1001"/>
        <v>1.0263036171733995</v>
      </c>
      <c r="K4434" s="283">
        <f t="shared" si="1006"/>
        <v>0</v>
      </c>
      <c r="L4434" s="283" t="e">
        <f t="shared" si="1007"/>
        <v>#N/A</v>
      </c>
      <c r="M4434" s="283">
        <f t="shared" si="1008"/>
        <v>0</v>
      </c>
      <c r="N4434" s="283" t="e">
        <f t="shared" si="1009"/>
        <v>#N/A</v>
      </c>
      <c r="O4434" s="283">
        <f t="shared" si="1010"/>
        <v>0</v>
      </c>
      <c r="P4434" s="21">
        <f t="shared" si="1002"/>
        <v>0.13383449155489124</v>
      </c>
      <c r="Q4434" s="21">
        <f t="shared" si="1003"/>
        <v>1.1649354943302594</v>
      </c>
      <c r="R4434">
        <f t="shared" si="1004"/>
        <v>0.9421089825381942</v>
      </c>
      <c r="S4434" s="296">
        <f t="shared" si="1011"/>
        <v>0.14688284501187504</v>
      </c>
      <c r="T4434" s="283">
        <f t="shared" si="1012"/>
        <v>0.14688284501187504</v>
      </c>
    </row>
    <row r="4435" spans="1:20" x14ac:dyDescent="0.25">
      <c r="A4435" s="286">
        <v>43285</v>
      </c>
      <c r="B4435" s="1">
        <f t="shared" si="1005"/>
        <v>3</v>
      </c>
      <c r="C4435" s="285">
        <v>17</v>
      </c>
      <c r="D4435" t="s">
        <v>716</v>
      </c>
      <c r="F4435" s="16">
        <v>84</v>
      </c>
      <c r="G4435" t="str">
        <f t="shared" si="999"/>
        <v>Cooling</v>
      </c>
      <c r="H4435" s="283">
        <f>IF(G4435="heating",F4435*Assumptions!M$4+Assumptions!M$7,0)</f>
        <v>0</v>
      </c>
      <c r="I4435" s="15">
        <f t="shared" si="1000"/>
        <v>0.94025748850374469</v>
      </c>
      <c r="J4435" s="15">
        <f t="shared" si="1001"/>
        <v>1.0263036171733995</v>
      </c>
      <c r="K4435" s="283">
        <f t="shared" si="1006"/>
        <v>0</v>
      </c>
      <c r="L4435" s="283" t="e">
        <f t="shared" si="1007"/>
        <v>#N/A</v>
      </c>
      <c r="M4435" s="283">
        <f t="shared" si="1008"/>
        <v>0</v>
      </c>
      <c r="N4435" s="283" t="e">
        <f t="shared" si="1009"/>
        <v>#N/A</v>
      </c>
      <c r="O4435" s="283">
        <f t="shared" si="1010"/>
        <v>0</v>
      </c>
      <c r="P4435" s="21">
        <f t="shared" si="1002"/>
        <v>0.13383449155489124</v>
      </c>
      <c r="Q4435" s="21">
        <f t="shared" si="1003"/>
        <v>1.3521540118753073</v>
      </c>
      <c r="R4435">
        <f t="shared" si="1004"/>
        <v>0.9421089825381942</v>
      </c>
      <c r="S4435" s="296">
        <f t="shared" si="1011"/>
        <v>0.17048860569970781</v>
      </c>
      <c r="T4435" s="283">
        <f t="shared" si="1012"/>
        <v>0.17048860569970781</v>
      </c>
    </row>
    <row r="4436" spans="1:20" x14ac:dyDescent="0.25">
      <c r="A4436" s="286">
        <v>43285</v>
      </c>
      <c r="B4436" s="1">
        <f t="shared" si="1005"/>
        <v>3</v>
      </c>
      <c r="C4436" s="285">
        <v>18</v>
      </c>
      <c r="D4436" t="s">
        <v>716</v>
      </c>
      <c r="F4436" s="16">
        <v>82</v>
      </c>
      <c r="G4436" t="str">
        <f t="shared" si="999"/>
        <v>Cooling</v>
      </c>
      <c r="H4436" s="283">
        <f>IF(G4436="heating",F4436*Assumptions!M$4+Assumptions!M$7,0)</f>
        <v>0</v>
      </c>
      <c r="I4436" s="15">
        <f t="shared" si="1000"/>
        <v>0.98182363790757687</v>
      </c>
      <c r="J4436" s="15">
        <f t="shared" si="1001"/>
        <v>1.0263036171733995</v>
      </c>
      <c r="K4436" s="283">
        <f t="shared" si="1006"/>
        <v>0</v>
      </c>
      <c r="L4436" s="283" t="e">
        <f t="shared" si="1007"/>
        <v>#N/A</v>
      </c>
      <c r="M4436" s="283">
        <f t="shared" si="1008"/>
        <v>0</v>
      </c>
      <c r="N4436" s="283" t="e">
        <f t="shared" si="1009"/>
        <v>#N/A</v>
      </c>
      <c r="O4436" s="283">
        <f t="shared" si="1010"/>
        <v>0</v>
      </c>
      <c r="P4436" s="21">
        <f t="shared" si="1002"/>
        <v>0.1130384156172477</v>
      </c>
      <c r="Q4436" s="21">
        <f t="shared" si="1003"/>
        <v>1.5598916921549892</v>
      </c>
      <c r="R4436">
        <f t="shared" si="1004"/>
        <v>0.9421089825381942</v>
      </c>
      <c r="S4436" s="296">
        <f t="shared" si="1011"/>
        <v>0.16611989630030696</v>
      </c>
      <c r="T4436" s="283">
        <f t="shared" si="1012"/>
        <v>0.16611989630030696</v>
      </c>
    </row>
    <row r="4437" spans="1:20" x14ac:dyDescent="0.25">
      <c r="A4437" s="286">
        <v>43285</v>
      </c>
      <c r="B4437" s="1">
        <f t="shared" si="1005"/>
        <v>3</v>
      </c>
      <c r="C4437" s="285">
        <v>19</v>
      </c>
      <c r="D4437" t="s">
        <v>716</v>
      </c>
      <c r="F4437" s="16">
        <v>81</v>
      </c>
      <c r="G4437" t="str">
        <f t="shared" si="999"/>
        <v>Cooling</v>
      </c>
      <c r="H4437" s="283">
        <f>IF(G4437="heating",F4437*Assumptions!M$4+Assumptions!M$7,0)</f>
        <v>0</v>
      </c>
      <c r="I4437" s="15">
        <f t="shared" si="1000"/>
        <v>0.98418842963438757</v>
      </c>
      <c r="J4437" s="15">
        <f t="shared" si="1001"/>
        <v>1.0263036171733995</v>
      </c>
      <c r="K4437" s="283">
        <f t="shared" si="1006"/>
        <v>0</v>
      </c>
      <c r="L4437" s="283" t="e">
        <f t="shared" si="1007"/>
        <v>#N/A</v>
      </c>
      <c r="M4437" s="283">
        <f t="shared" si="1008"/>
        <v>0</v>
      </c>
      <c r="N4437" s="283" t="e">
        <f t="shared" si="1009"/>
        <v>#N/A</v>
      </c>
      <c r="O4437" s="283">
        <f t="shared" si="1010"/>
        <v>0</v>
      </c>
      <c r="P4437" s="21">
        <f t="shared" si="1002"/>
        <v>0.10357506693918861</v>
      </c>
      <c r="Q4437" s="21">
        <f t="shared" si="1003"/>
        <v>1.6764212681468484</v>
      </c>
      <c r="R4437">
        <f t="shared" si="1004"/>
        <v>0.9421089825381942</v>
      </c>
      <c r="S4437" s="296">
        <f t="shared" si="1011"/>
        <v>0.16358351248425096</v>
      </c>
      <c r="T4437" s="283">
        <f t="shared" si="1012"/>
        <v>0.16358351248425096</v>
      </c>
    </row>
    <row r="4438" spans="1:20" x14ac:dyDescent="0.25">
      <c r="A4438" s="286">
        <v>43285</v>
      </c>
      <c r="B4438" s="1">
        <f t="shared" si="1005"/>
        <v>3</v>
      </c>
      <c r="C4438" s="285">
        <v>20</v>
      </c>
      <c r="D4438" t="s">
        <v>716</v>
      </c>
      <c r="F4438" s="16">
        <v>72</v>
      </c>
      <c r="G4438" t="str">
        <f t="shared" si="999"/>
        <v>Cooling</v>
      </c>
      <c r="H4438" s="283">
        <f>IF(G4438="heating",F4438*Assumptions!M$4+Assumptions!M$7,0)</f>
        <v>0</v>
      </c>
      <c r="I4438" s="15">
        <f t="shared" si="1000"/>
        <v>0.97071962311712034</v>
      </c>
      <c r="J4438" s="15">
        <f t="shared" si="1001"/>
        <v>1.0263036171733995</v>
      </c>
      <c r="K4438" s="283">
        <f t="shared" si="1006"/>
        <v>0</v>
      </c>
      <c r="L4438" s="283" t="e">
        <f t="shared" si="1007"/>
        <v>#N/A</v>
      </c>
      <c r="M4438" s="283">
        <f t="shared" si="1008"/>
        <v>0</v>
      </c>
      <c r="N4438" s="283" t="e">
        <f t="shared" si="1009"/>
        <v>#N/A</v>
      </c>
      <c r="O4438" s="283">
        <f t="shared" si="1010"/>
        <v>0</v>
      </c>
      <c r="P4438" s="21">
        <f t="shared" si="1002"/>
        <v>4.6445607559525648E-2</v>
      </c>
      <c r="Q4438" s="21">
        <f t="shared" si="1003"/>
        <v>1.52436960139122</v>
      </c>
      <c r="R4438">
        <f t="shared" si="1004"/>
        <v>0.9421089825381942</v>
      </c>
      <c r="S4438" s="296">
        <f t="shared" si="1011"/>
        <v>6.6701572482915819E-2</v>
      </c>
      <c r="T4438" s="283">
        <f t="shared" si="1012"/>
        <v>6.6701572482915819E-2</v>
      </c>
    </row>
    <row r="4439" spans="1:20" x14ac:dyDescent="0.25">
      <c r="A4439" s="286">
        <v>43285</v>
      </c>
      <c r="B4439" s="1">
        <f t="shared" si="1005"/>
        <v>3</v>
      </c>
      <c r="C4439" s="285">
        <v>21</v>
      </c>
      <c r="D4439" t="s">
        <v>716</v>
      </c>
      <c r="F4439" s="16">
        <v>68</v>
      </c>
      <c r="G4439" t="str">
        <f t="shared" si="999"/>
        <v>Cooling</v>
      </c>
      <c r="H4439" s="283">
        <f>IF(G4439="heating",F4439*Assumptions!M$4+Assumptions!M$7,0)</f>
        <v>0</v>
      </c>
      <c r="I4439" s="15">
        <f t="shared" si="1000"/>
        <v>0.95751150862929935</v>
      </c>
      <c r="J4439" s="15">
        <f t="shared" si="1001"/>
        <v>1.0263036171733995</v>
      </c>
      <c r="K4439" s="283">
        <f t="shared" si="1006"/>
        <v>0</v>
      </c>
      <c r="L4439" s="283">
        <f t="shared" si="1007"/>
        <v>4.3818232651749627</v>
      </c>
      <c r="M4439" s="283">
        <f t="shared" si="1008"/>
        <v>0</v>
      </c>
      <c r="N4439" s="283">
        <f t="shared" si="1009"/>
        <v>4.3585758300027857</v>
      </c>
      <c r="O4439" s="283">
        <f t="shared" si="1010"/>
        <v>0</v>
      </c>
      <c r="P4439" s="21">
        <f t="shared" si="1002"/>
        <v>3.7256017764001337E-2</v>
      </c>
      <c r="Q4439" s="21">
        <f t="shared" si="1003"/>
        <v>1.4448604713749031</v>
      </c>
      <c r="R4439">
        <f t="shared" si="1004"/>
        <v>0.9421089825381942</v>
      </c>
      <c r="S4439" s="296">
        <f t="shared" si="1011"/>
        <v>5.0713488542040726E-2</v>
      </c>
      <c r="T4439" s="283">
        <f t="shared" si="1012"/>
        <v>5.0713488542040726E-2</v>
      </c>
    </row>
    <row r="4440" spans="1:20" x14ac:dyDescent="0.25">
      <c r="A4440" s="286">
        <v>43285</v>
      </c>
      <c r="B4440" s="1">
        <f t="shared" si="1005"/>
        <v>3</v>
      </c>
      <c r="C4440" s="285">
        <v>22</v>
      </c>
      <c r="D4440" t="s">
        <v>716</v>
      </c>
      <c r="F4440" s="16">
        <v>66</v>
      </c>
      <c r="G4440" t="str">
        <f t="shared" si="999"/>
        <v>Cooling</v>
      </c>
      <c r="H4440" s="283">
        <f>IF(G4440="heating",F4440*Assumptions!M$4+Assumptions!M$7,0)</f>
        <v>0</v>
      </c>
      <c r="I4440" s="15">
        <f t="shared" si="1000"/>
        <v>0.9426530227543114</v>
      </c>
      <c r="J4440" s="15">
        <f t="shared" si="1001"/>
        <v>1.0263036171733995</v>
      </c>
      <c r="K4440" s="283">
        <f t="shared" si="1006"/>
        <v>0</v>
      </c>
      <c r="L4440" s="283">
        <f t="shared" si="1007"/>
        <v>4.3818232651749627</v>
      </c>
      <c r="M4440" s="283">
        <f t="shared" si="1008"/>
        <v>0</v>
      </c>
      <c r="N4440" s="283">
        <f t="shared" si="1009"/>
        <v>4.3585758300027857</v>
      </c>
      <c r="O4440" s="283">
        <f t="shared" si="1010"/>
        <v>0</v>
      </c>
      <c r="P4440" s="21">
        <f t="shared" si="1002"/>
        <v>3.6399980029288459E-2</v>
      </c>
      <c r="Q4440" s="21">
        <f t="shared" si="1003"/>
        <v>1.2427137171080138</v>
      </c>
      <c r="R4440">
        <f t="shared" si="1004"/>
        <v>0.9421089825381942</v>
      </c>
      <c r="S4440" s="296">
        <f t="shared" si="1011"/>
        <v>4.261606852309132E-2</v>
      </c>
      <c r="T4440" s="283">
        <f t="shared" si="1012"/>
        <v>4.261606852309132E-2</v>
      </c>
    </row>
    <row r="4441" spans="1:20" x14ac:dyDescent="0.25">
      <c r="A4441" s="286">
        <v>43285</v>
      </c>
      <c r="B4441" s="1">
        <f t="shared" si="1005"/>
        <v>3</v>
      </c>
      <c r="C4441" s="285">
        <v>23</v>
      </c>
      <c r="D4441" t="s">
        <v>715</v>
      </c>
      <c r="F4441" s="16">
        <v>64</v>
      </c>
      <c r="G4441" t="str">
        <f t="shared" si="999"/>
        <v>Cooling</v>
      </c>
      <c r="H4441" s="283">
        <f>IF(G4441="heating",F4441*Assumptions!M$4+Assumptions!M$7,0)</f>
        <v>0</v>
      </c>
      <c r="I4441" s="15">
        <f t="shared" si="1000"/>
        <v>0.94450710149963013</v>
      </c>
      <c r="J4441" s="15">
        <f t="shared" si="1001"/>
        <v>1.0263036171733995</v>
      </c>
      <c r="K4441" s="283">
        <f t="shared" si="1006"/>
        <v>0</v>
      </c>
      <c r="L4441" s="283">
        <f t="shared" si="1007"/>
        <v>4.3818232651749627</v>
      </c>
      <c r="M4441" s="283">
        <f t="shared" si="1008"/>
        <v>0</v>
      </c>
      <c r="N4441" s="283">
        <f t="shared" si="1009"/>
        <v>4.3585758300027857</v>
      </c>
      <c r="O4441" s="283">
        <f t="shared" si="1010"/>
        <v>0</v>
      </c>
      <c r="P4441" s="21">
        <f t="shared" si="1002"/>
        <v>3.8036447069942136E-2</v>
      </c>
      <c r="Q4441" s="21">
        <f t="shared" si="1003"/>
        <v>1.0297519246597011</v>
      </c>
      <c r="R4441">
        <f t="shared" si="1004"/>
        <v>0.9421089825381942</v>
      </c>
      <c r="S4441" s="296">
        <f t="shared" si="1011"/>
        <v>3.6900623151448472E-2</v>
      </c>
      <c r="T4441" s="283">
        <f t="shared" si="1012"/>
        <v>3.6900623151448472E-2</v>
      </c>
    </row>
    <row r="4442" spans="1:20" x14ac:dyDescent="0.25">
      <c r="A4442" s="286">
        <v>43286</v>
      </c>
      <c r="B4442" s="1">
        <f t="shared" si="1005"/>
        <v>4</v>
      </c>
      <c r="C4442" s="285">
        <v>0</v>
      </c>
      <c r="D4442" t="s">
        <v>715</v>
      </c>
      <c r="F4442" s="16">
        <v>63</v>
      </c>
      <c r="G4442" t="str">
        <f t="shared" si="999"/>
        <v>Cooling</v>
      </c>
      <c r="H4442" s="283">
        <f>IF(G4442="heating",F4442*Assumptions!M$4+Assumptions!M$7,0)</f>
        <v>0</v>
      </c>
      <c r="I4442" s="15">
        <f t="shared" si="1000"/>
        <v>0.97481507806017154</v>
      </c>
      <c r="J4442" s="15">
        <f t="shared" si="1001"/>
        <v>1.0020455199443592</v>
      </c>
      <c r="K4442" s="283">
        <f t="shared" si="1006"/>
        <v>0</v>
      </c>
      <c r="L4442" s="283">
        <f t="shared" si="1007"/>
        <v>4.3818232651749627</v>
      </c>
      <c r="M4442" s="283">
        <f t="shared" si="1008"/>
        <v>0</v>
      </c>
      <c r="N4442" s="283">
        <f t="shared" si="1009"/>
        <v>4.3585758300027857</v>
      </c>
      <c r="O4442" s="283">
        <f t="shared" si="1010"/>
        <v>0</v>
      </c>
      <c r="P4442" s="21">
        <f t="shared" si="1002"/>
        <v>3.9789369881031433E-2</v>
      </c>
      <c r="Q4442" s="21">
        <f t="shared" si="1003"/>
        <v>0.90668853391740301</v>
      </c>
      <c r="R4442">
        <f t="shared" si="1004"/>
        <v>1.0705685074825908</v>
      </c>
      <c r="S4442" s="296">
        <f t="shared" si="1011"/>
        <v>3.8622434821335219E-2</v>
      </c>
      <c r="T4442" s="283">
        <f t="shared" si="1012"/>
        <v>3.8622434821335219E-2</v>
      </c>
    </row>
    <row r="4443" spans="1:20" x14ac:dyDescent="0.25">
      <c r="A4443" s="286">
        <v>43286</v>
      </c>
      <c r="B4443" s="1">
        <f t="shared" si="1005"/>
        <v>4</v>
      </c>
      <c r="C4443" s="285">
        <v>1</v>
      </c>
      <c r="D4443" t="s">
        <v>715</v>
      </c>
      <c r="F4443" s="16">
        <v>63</v>
      </c>
      <c r="G4443" t="str">
        <f t="shared" si="999"/>
        <v>Cooling</v>
      </c>
      <c r="H4443" s="283">
        <f>IF(G4443="heating",F4443*Assumptions!M$4+Assumptions!M$7,0)</f>
        <v>0</v>
      </c>
      <c r="I4443" s="15">
        <f t="shared" si="1000"/>
        <v>1.012242869806885</v>
      </c>
      <c r="J4443" s="15">
        <f t="shared" si="1001"/>
        <v>1.0020455199443592</v>
      </c>
      <c r="K4443" s="283">
        <f t="shared" si="1006"/>
        <v>0</v>
      </c>
      <c r="L4443" s="283">
        <f t="shared" si="1007"/>
        <v>4.3818232651749627</v>
      </c>
      <c r="M4443" s="283">
        <f t="shared" si="1008"/>
        <v>0</v>
      </c>
      <c r="N4443" s="283">
        <f t="shared" si="1009"/>
        <v>4.3585758300027857</v>
      </c>
      <c r="O4443" s="283">
        <f t="shared" si="1010"/>
        <v>0</v>
      </c>
      <c r="P4443" s="21">
        <f t="shared" si="1002"/>
        <v>3.9789369881031433E-2</v>
      </c>
      <c r="Q4443" s="21">
        <f t="shared" si="1003"/>
        <v>0.81803459285312596</v>
      </c>
      <c r="R4443">
        <f t="shared" si="1004"/>
        <v>1.0705685074825908</v>
      </c>
      <c r="S4443" s="296">
        <f t="shared" si="1011"/>
        <v>3.4846021055942381E-2</v>
      </c>
      <c r="T4443" s="283">
        <f t="shared" si="1012"/>
        <v>3.4846021055942381E-2</v>
      </c>
    </row>
    <row r="4444" spans="1:20" x14ac:dyDescent="0.25">
      <c r="A4444" s="286">
        <v>43286</v>
      </c>
      <c r="B4444" s="1">
        <f t="shared" si="1005"/>
        <v>4</v>
      </c>
      <c r="C4444" s="285">
        <v>2</v>
      </c>
      <c r="D4444" t="s">
        <v>715</v>
      </c>
      <c r="F4444" s="16">
        <v>61</v>
      </c>
      <c r="G4444" t="str">
        <f t="shared" si="999"/>
        <v>Cooling</v>
      </c>
      <c r="H4444" s="283">
        <f>IF(G4444="heating",F4444*Assumptions!M$4+Assumptions!M$7,0)</f>
        <v>0</v>
      </c>
      <c r="I4444" s="15">
        <f t="shared" si="1000"/>
        <v>1.0509704703585963</v>
      </c>
      <c r="J4444" s="15">
        <f t="shared" si="1001"/>
        <v>1.0020455199443592</v>
      </c>
      <c r="K4444" s="283">
        <f t="shared" si="1006"/>
        <v>0</v>
      </c>
      <c r="L4444" s="283">
        <f t="shared" si="1007"/>
        <v>4.3818232651749627</v>
      </c>
      <c r="M4444" s="283">
        <f t="shared" si="1008"/>
        <v>0</v>
      </c>
      <c r="N4444" s="283">
        <f t="shared" si="1009"/>
        <v>4.3585758300027857</v>
      </c>
      <c r="O4444" s="283">
        <f t="shared" si="1010"/>
        <v>0</v>
      </c>
      <c r="P4444" s="21">
        <f t="shared" si="1002"/>
        <v>4.5164594084734722E-2</v>
      </c>
      <c r="Q4444" s="21">
        <f t="shared" si="1003"/>
        <v>0.74507607494346417</v>
      </c>
      <c r="R4444">
        <f t="shared" si="1004"/>
        <v>1.0705685074825908</v>
      </c>
      <c r="S4444" s="296">
        <f t="shared" si="1011"/>
        <v>3.6025763459710772E-2</v>
      </c>
      <c r="T4444" s="283">
        <f t="shared" si="1012"/>
        <v>3.6025763459710772E-2</v>
      </c>
    </row>
    <row r="4445" spans="1:20" x14ac:dyDescent="0.25">
      <c r="A4445" s="286">
        <v>43286</v>
      </c>
      <c r="B4445" s="1">
        <f t="shared" si="1005"/>
        <v>4</v>
      </c>
      <c r="C4445" s="285">
        <v>3</v>
      </c>
      <c r="D4445" t="s">
        <v>715</v>
      </c>
      <c r="F4445" s="16">
        <v>61</v>
      </c>
      <c r="G4445" t="str">
        <f t="shared" si="999"/>
        <v>Cooling</v>
      </c>
      <c r="H4445" s="283">
        <f>IF(G4445="heating",F4445*Assumptions!M$4+Assumptions!M$7,0)</f>
        <v>0</v>
      </c>
      <c r="I4445" s="15">
        <f t="shared" si="1000"/>
        <v>1.0924036124451033</v>
      </c>
      <c r="J4445" s="15">
        <f t="shared" si="1001"/>
        <v>1.0020455199443592</v>
      </c>
      <c r="K4445" s="283">
        <f t="shared" si="1006"/>
        <v>0</v>
      </c>
      <c r="L4445" s="283">
        <f t="shared" si="1007"/>
        <v>4.3818232651749627</v>
      </c>
      <c r="M4445" s="283">
        <f t="shared" si="1008"/>
        <v>0</v>
      </c>
      <c r="N4445" s="283">
        <f t="shared" si="1009"/>
        <v>4.3585758300027857</v>
      </c>
      <c r="O4445" s="283">
        <f t="shared" si="1010"/>
        <v>0</v>
      </c>
      <c r="P4445" s="21">
        <f t="shared" si="1002"/>
        <v>4.5164594084734722E-2</v>
      </c>
      <c r="Q4445" s="21">
        <f t="shared" si="1003"/>
        <v>0.69158980876382303</v>
      </c>
      <c r="R4445">
        <f t="shared" si="1004"/>
        <v>1.0705685074825908</v>
      </c>
      <c r="S4445" s="296">
        <f t="shared" si="1011"/>
        <v>3.3439606638238424E-2</v>
      </c>
      <c r="T4445" s="283">
        <f t="shared" si="1012"/>
        <v>3.3439606638238424E-2</v>
      </c>
    </row>
    <row r="4446" spans="1:20" x14ac:dyDescent="0.25">
      <c r="A4446" s="286">
        <v>43286</v>
      </c>
      <c r="B4446" s="1">
        <f t="shared" si="1005"/>
        <v>4</v>
      </c>
      <c r="C4446" s="285">
        <v>4</v>
      </c>
      <c r="D4446" t="s">
        <v>715</v>
      </c>
      <c r="F4446" s="16">
        <v>59</v>
      </c>
      <c r="G4446" t="str">
        <f t="shared" si="999"/>
        <v>Cooling</v>
      </c>
      <c r="H4446" s="283">
        <f>IF(G4446="heating",F4446*Assumptions!M$4+Assumptions!M$7,0)</f>
        <v>0</v>
      </c>
      <c r="I4446" s="15">
        <f t="shared" si="1000"/>
        <v>1.1348296917927807</v>
      </c>
      <c r="J4446" s="15">
        <f t="shared" si="1001"/>
        <v>1.0020455199443592</v>
      </c>
      <c r="K4446" s="283">
        <f t="shared" si="1006"/>
        <v>0</v>
      </c>
      <c r="L4446" s="283">
        <f t="shared" si="1007"/>
        <v>4.3182081448486933</v>
      </c>
      <c r="M4446" s="283">
        <f t="shared" si="1008"/>
        <v>0</v>
      </c>
      <c r="N4446" s="283">
        <f t="shared" si="1009"/>
        <v>4.2355603137647586</v>
      </c>
      <c r="O4446" s="283">
        <f t="shared" si="1010"/>
        <v>0</v>
      </c>
      <c r="P4446" s="21">
        <f t="shared" si="1002"/>
        <v>2.5000000000000001E-2</v>
      </c>
      <c r="Q4446" s="21">
        <f t="shared" si="1003"/>
        <v>0.6473875548762833</v>
      </c>
      <c r="R4446">
        <f t="shared" si="1004"/>
        <v>1.0705685074825908</v>
      </c>
      <c r="S4446" s="296">
        <f t="shared" si="1011"/>
        <v>1.7326818209667662E-2</v>
      </c>
      <c r="T4446" s="283">
        <f t="shared" si="1012"/>
        <v>1.7326818209667662E-2</v>
      </c>
    </row>
    <row r="4447" spans="1:20" x14ac:dyDescent="0.25">
      <c r="A4447" s="286">
        <v>43286</v>
      </c>
      <c r="B4447" s="1">
        <f t="shared" si="1005"/>
        <v>4</v>
      </c>
      <c r="C4447" s="285">
        <v>5</v>
      </c>
      <c r="D4447" t="s">
        <v>715</v>
      </c>
      <c r="F4447" s="16">
        <v>59</v>
      </c>
      <c r="G4447" t="str">
        <f t="shared" si="999"/>
        <v>Cooling</v>
      </c>
      <c r="H4447" s="283">
        <f>IF(G4447="heating",F4447*Assumptions!M$4+Assumptions!M$7,0)</f>
        <v>0</v>
      </c>
      <c r="I4447" s="15">
        <f t="shared" si="1000"/>
        <v>1.1635558681477385</v>
      </c>
      <c r="J4447" s="15">
        <f t="shared" si="1001"/>
        <v>1.0020455199443592</v>
      </c>
      <c r="K4447" s="283">
        <f t="shared" si="1006"/>
        <v>0</v>
      </c>
      <c r="L4447" s="283">
        <f t="shared" si="1007"/>
        <v>4.3182081448486933</v>
      </c>
      <c r="M4447" s="283">
        <f t="shared" si="1008"/>
        <v>0</v>
      </c>
      <c r="N4447" s="283">
        <f t="shared" si="1009"/>
        <v>4.2355603137647586</v>
      </c>
      <c r="O4447" s="283">
        <f t="shared" si="1010"/>
        <v>0</v>
      </c>
      <c r="P4447" s="21">
        <f t="shared" si="1002"/>
        <v>2.5000000000000001E-2</v>
      </c>
      <c r="Q4447" s="21">
        <f t="shared" si="1003"/>
        <v>0.72139578924615555</v>
      </c>
      <c r="R4447">
        <f t="shared" si="1004"/>
        <v>1.0705685074825908</v>
      </c>
      <c r="S4447" s="296">
        <f t="shared" si="1011"/>
        <v>1.930759033493706E-2</v>
      </c>
      <c r="T4447" s="283">
        <f t="shared" si="1012"/>
        <v>1.930759033493706E-2</v>
      </c>
    </row>
    <row r="4448" spans="1:20" x14ac:dyDescent="0.25">
      <c r="A4448" s="286">
        <v>43286</v>
      </c>
      <c r="B4448" s="1">
        <f t="shared" si="1005"/>
        <v>4</v>
      </c>
      <c r="C4448" s="285">
        <v>6</v>
      </c>
      <c r="D4448" t="s">
        <v>715</v>
      </c>
      <c r="F4448" s="16">
        <v>64</v>
      </c>
      <c r="G4448" t="str">
        <f t="shared" si="999"/>
        <v>Cooling</v>
      </c>
      <c r="H4448" s="283">
        <f>IF(G4448="heating",F4448*Assumptions!M$4+Assumptions!M$7,0)</f>
        <v>0</v>
      </c>
      <c r="I4448" s="15">
        <f t="shared" si="1000"/>
        <v>1.2083911162615524</v>
      </c>
      <c r="J4448" s="15">
        <f t="shared" si="1001"/>
        <v>1.0020455199443592</v>
      </c>
      <c r="K4448" s="283">
        <f t="shared" si="1006"/>
        <v>0</v>
      </c>
      <c r="L4448" s="283">
        <f t="shared" si="1007"/>
        <v>4.3818232651749627</v>
      </c>
      <c r="M4448" s="283">
        <f t="shared" si="1008"/>
        <v>0</v>
      </c>
      <c r="N4448" s="283">
        <f t="shared" si="1009"/>
        <v>4.3585758300027857</v>
      </c>
      <c r="O4448" s="283">
        <f t="shared" si="1010"/>
        <v>0</v>
      </c>
      <c r="P4448" s="21">
        <f t="shared" si="1002"/>
        <v>3.8036447069942136E-2</v>
      </c>
      <c r="Q4448" s="21">
        <f t="shared" si="1003"/>
        <v>0.87787080972652631</v>
      </c>
      <c r="R4448">
        <f t="shared" si="1004"/>
        <v>1.0705685074825908</v>
      </c>
      <c r="S4448" s="296">
        <f t="shared" si="1011"/>
        <v>3.5747445732176329E-2</v>
      </c>
      <c r="T4448" s="283">
        <f t="shared" si="1012"/>
        <v>3.5747445732176329E-2</v>
      </c>
    </row>
    <row r="4449" spans="1:20" x14ac:dyDescent="0.25">
      <c r="A4449" s="286">
        <v>43286</v>
      </c>
      <c r="B4449" s="1">
        <f t="shared" si="1005"/>
        <v>4</v>
      </c>
      <c r="C4449" s="285">
        <v>7</v>
      </c>
      <c r="D4449" t="s">
        <v>716</v>
      </c>
      <c r="F4449" s="16">
        <v>70</v>
      </c>
      <c r="G4449" t="str">
        <f t="shared" si="999"/>
        <v>Cooling</v>
      </c>
      <c r="H4449" s="283">
        <f>IF(G4449="heating",F4449*Assumptions!M$4+Assumptions!M$7,0)</f>
        <v>0</v>
      </c>
      <c r="I4449" s="15">
        <f t="shared" si="1000"/>
        <v>1.1637425769249583</v>
      </c>
      <c r="J4449" s="15">
        <f t="shared" si="1001"/>
        <v>1.0020455199443592</v>
      </c>
      <c r="K4449" s="283">
        <f t="shared" si="1006"/>
        <v>0</v>
      </c>
      <c r="L4449" s="283">
        <f t="shared" si="1007"/>
        <v>4.3818232651749627</v>
      </c>
      <c r="M4449" s="283">
        <f t="shared" si="1008"/>
        <v>0</v>
      </c>
      <c r="N4449" s="283">
        <f t="shared" si="1009"/>
        <v>4.3585758300027857</v>
      </c>
      <c r="O4449" s="283">
        <f t="shared" si="1010"/>
        <v>0</v>
      </c>
      <c r="P4449" s="21">
        <f t="shared" si="1002"/>
        <v>4.0604560274080326E-2</v>
      </c>
      <c r="Q4449" s="21">
        <f t="shared" si="1003"/>
        <v>0.97331382064367777</v>
      </c>
      <c r="R4449">
        <f t="shared" si="1004"/>
        <v>1.0705685074825908</v>
      </c>
      <c r="S4449" s="296">
        <f t="shared" si="1011"/>
        <v>4.230991624731259E-2</v>
      </c>
      <c r="T4449" s="283">
        <f t="shared" si="1012"/>
        <v>4.230991624731259E-2</v>
      </c>
    </row>
    <row r="4450" spans="1:20" x14ac:dyDescent="0.25">
      <c r="A4450" s="286">
        <v>43286</v>
      </c>
      <c r="B4450" s="1">
        <f t="shared" si="1005"/>
        <v>4</v>
      </c>
      <c r="C4450" s="285">
        <v>8</v>
      </c>
      <c r="D4450" t="s">
        <v>716</v>
      </c>
      <c r="F4450" s="16">
        <v>73</v>
      </c>
      <c r="G4450" t="str">
        <f t="shared" si="999"/>
        <v>Cooling</v>
      </c>
      <c r="H4450" s="283">
        <f>IF(G4450="heating",F4450*Assumptions!M$4+Assumptions!M$7,0)</f>
        <v>0</v>
      </c>
      <c r="I4450" s="15">
        <f t="shared" si="1000"/>
        <v>1.094193721037565</v>
      </c>
      <c r="J4450" s="15">
        <f t="shared" si="1001"/>
        <v>1.0020455199443592</v>
      </c>
      <c r="K4450" s="283">
        <f t="shared" si="1006"/>
        <v>0</v>
      </c>
      <c r="L4450" s="283" t="e">
        <f t="shared" si="1007"/>
        <v>#N/A</v>
      </c>
      <c r="M4450" s="283">
        <f t="shared" si="1008"/>
        <v>0</v>
      </c>
      <c r="N4450" s="283" t="e">
        <f t="shared" si="1009"/>
        <v>#N/A</v>
      </c>
      <c r="O4450" s="283">
        <f t="shared" si="1010"/>
        <v>0</v>
      </c>
      <c r="P4450" s="21">
        <f t="shared" si="1002"/>
        <v>5.0300820493010656E-2</v>
      </c>
      <c r="Q4450" s="21">
        <f t="shared" si="1003"/>
        <v>0.94940007506179924</v>
      </c>
      <c r="R4450">
        <f t="shared" si="1004"/>
        <v>1.0705685074825908</v>
      </c>
      <c r="S4450" s="296">
        <f t="shared" si="1011"/>
        <v>5.1125644361855807E-2</v>
      </c>
      <c r="T4450" s="283">
        <f t="shared" si="1012"/>
        <v>5.1125644361855807E-2</v>
      </c>
    </row>
    <row r="4451" spans="1:20" x14ac:dyDescent="0.25">
      <c r="A4451" s="286">
        <v>43286</v>
      </c>
      <c r="B4451" s="1">
        <f t="shared" si="1005"/>
        <v>4</v>
      </c>
      <c r="C4451" s="285">
        <v>9</v>
      </c>
      <c r="D4451" t="s">
        <v>716</v>
      </c>
      <c r="F4451" s="16">
        <v>79</v>
      </c>
      <c r="G4451" t="str">
        <f t="shared" si="999"/>
        <v>Cooling</v>
      </c>
      <c r="H4451" s="283">
        <f>IF(G4451="heating",F4451*Assumptions!M$4+Assumptions!M$7,0)</f>
        <v>0</v>
      </c>
      <c r="I4451" s="15">
        <f t="shared" si="1000"/>
        <v>1.0343009000871222</v>
      </c>
      <c r="J4451" s="15">
        <f t="shared" si="1001"/>
        <v>1.0020455199443592</v>
      </c>
      <c r="K4451" s="283">
        <f t="shared" si="1006"/>
        <v>0</v>
      </c>
      <c r="L4451" s="283" t="e">
        <f t="shared" si="1007"/>
        <v>#N/A</v>
      </c>
      <c r="M4451" s="283">
        <f t="shared" si="1008"/>
        <v>0</v>
      </c>
      <c r="N4451" s="283" t="e">
        <f t="shared" si="1009"/>
        <v>#N/A</v>
      </c>
      <c r="O4451" s="283">
        <f t="shared" si="1010"/>
        <v>0</v>
      </c>
      <c r="P4451" s="21">
        <f t="shared" si="1002"/>
        <v>8.6517748164594233E-2</v>
      </c>
      <c r="Q4451" s="21">
        <f t="shared" si="1003"/>
        <v>0.8408485371888097</v>
      </c>
      <c r="R4451">
        <f t="shared" si="1004"/>
        <v>1.0705685074825908</v>
      </c>
      <c r="S4451" s="296">
        <f t="shared" si="1011"/>
        <v>7.7882062489418147E-2</v>
      </c>
      <c r="T4451" s="283">
        <f t="shared" si="1012"/>
        <v>7.7882062489418147E-2</v>
      </c>
    </row>
    <row r="4452" spans="1:20" x14ac:dyDescent="0.25">
      <c r="A4452" s="286">
        <v>43286</v>
      </c>
      <c r="B4452" s="1">
        <f t="shared" si="1005"/>
        <v>4</v>
      </c>
      <c r="C4452" s="285">
        <v>10</v>
      </c>
      <c r="D4452" t="s">
        <v>716</v>
      </c>
      <c r="F4452" s="16">
        <v>82</v>
      </c>
      <c r="G4452" t="str">
        <f t="shared" si="999"/>
        <v>Cooling</v>
      </c>
      <c r="H4452" s="283">
        <f>IF(G4452="heating",F4452*Assumptions!M$4+Assumptions!M$7,0)</f>
        <v>0</v>
      </c>
      <c r="I4452" s="15">
        <f t="shared" si="1000"/>
        <v>0.98112329028689171</v>
      </c>
      <c r="J4452" s="15">
        <f t="shared" si="1001"/>
        <v>1.0020455199443592</v>
      </c>
      <c r="K4452" s="283">
        <f t="shared" si="1006"/>
        <v>0</v>
      </c>
      <c r="L4452" s="283" t="e">
        <f t="shared" si="1007"/>
        <v>#N/A</v>
      </c>
      <c r="M4452" s="283">
        <f t="shared" si="1008"/>
        <v>0</v>
      </c>
      <c r="N4452" s="283" t="e">
        <f t="shared" si="1009"/>
        <v>#N/A</v>
      </c>
      <c r="O4452" s="283">
        <f t="shared" si="1010"/>
        <v>0</v>
      </c>
      <c r="P4452" s="21">
        <f t="shared" si="1002"/>
        <v>0.1130384156172477</v>
      </c>
      <c r="Q4452" s="21">
        <f t="shared" si="1003"/>
        <v>0.74504051125983206</v>
      </c>
      <c r="R4452">
        <f t="shared" si="1004"/>
        <v>1.0705685074825908</v>
      </c>
      <c r="S4452" s="296">
        <f t="shared" si="1011"/>
        <v>9.0161351567199968E-2</v>
      </c>
      <c r="T4452" s="283">
        <f t="shared" si="1012"/>
        <v>9.0161351567199968E-2</v>
      </c>
    </row>
    <row r="4453" spans="1:20" x14ac:dyDescent="0.25">
      <c r="A4453" s="286">
        <v>43286</v>
      </c>
      <c r="B4453" s="1">
        <f t="shared" si="1005"/>
        <v>4</v>
      </c>
      <c r="C4453" s="285">
        <v>11</v>
      </c>
      <c r="D4453" t="s">
        <v>716</v>
      </c>
      <c r="F4453" s="16">
        <v>82</v>
      </c>
      <c r="G4453" t="str">
        <f t="shared" si="999"/>
        <v>Cooling</v>
      </c>
      <c r="H4453" s="283">
        <f>IF(G4453="heating",F4453*Assumptions!M$4+Assumptions!M$7,0)</f>
        <v>0</v>
      </c>
      <c r="I4453" s="15">
        <f t="shared" si="1000"/>
        <v>0.94956163997961163</v>
      </c>
      <c r="J4453" s="15">
        <f t="shared" si="1001"/>
        <v>1.0020455199443592</v>
      </c>
      <c r="K4453" s="283">
        <f t="shared" si="1006"/>
        <v>0</v>
      </c>
      <c r="L4453" s="283" t="e">
        <f t="shared" si="1007"/>
        <v>#N/A</v>
      </c>
      <c r="M4453" s="283">
        <f t="shared" si="1008"/>
        <v>0</v>
      </c>
      <c r="N4453" s="283" t="e">
        <f t="shared" si="1009"/>
        <v>#N/A</v>
      </c>
      <c r="O4453" s="283">
        <f t="shared" si="1010"/>
        <v>0</v>
      </c>
      <c r="P4453" s="21">
        <f t="shared" si="1002"/>
        <v>0.1130384156172477</v>
      </c>
      <c r="Q4453" s="21">
        <f t="shared" si="1003"/>
        <v>0.72850690893675296</v>
      </c>
      <c r="R4453">
        <f t="shared" si="1004"/>
        <v>1.0705685074825908</v>
      </c>
      <c r="S4453" s="296">
        <f t="shared" si="1011"/>
        <v>8.8160531599433767E-2</v>
      </c>
      <c r="T4453" s="283">
        <f t="shared" si="1012"/>
        <v>8.8160531599433767E-2</v>
      </c>
    </row>
    <row r="4454" spans="1:20" x14ac:dyDescent="0.25">
      <c r="A4454" s="286">
        <v>43286</v>
      </c>
      <c r="B4454" s="1">
        <f t="shared" si="1005"/>
        <v>4</v>
      </c>
      <c r="C4454" s="285">
        <v>12</v>
      </c>
      <c r="D4454" t="s">
        <v>716</v>
      </c>
      <c r="F4454" s="16">
        <v>86</v>
      </c>
      <c r="G4454" t="str">
        <f t="shared" si="999"/>
        <v>Cooling</v>
      </c>
      <c r="H4454" s="283">
        <f>IF(G4454="heating",F4454*Assumptions!M$4+Assumptions!M$7,0)</f>
        <v>0</v>
      </c>
      <c r="I4454" s="15">
        <f t="shared" si="1000"/>
        <v>0.91648403420261149</v>
      </c>
      <c r="J4454" s="15">
        <f t="shared" si="1001"/>
        <v>1.0020455199443592</v>
      </c>
      <c r="K4454" s="283">
        <f t="shared" si="1006"/>
        <v>0</v>
      </c>
      <c r="L4454" s="283" t="e">
        <f t="shared" si="1007"/>
        <v>#N/A</v>
      </c>
      <c r="M4454" s="283">
        <f t="shared" si="1008"/>
        <v>0</v>
      </c>
      <c r="N4454" s="283" t="e">
        <f t="shared" si="1009"/>
        <v>#N/A</v>
      </c>
      <c r="O4454" s="283">
        <f t="shared" si="1010"/>
        <v>0</v>
      </c>
      <c r="P4454" s="21">
        <f t="shared" si="1002"/>
        <v>0.15712307226790045</v>
      </c>
      <c r="Q4454" s="21">
        <f t="shared" si="1003"/>
        <v>0.75910815787401487</v>
      </c>
      <c r="R4454">
        <f t="shared" si="1004"/>
        <v>1.0705685074825908</v>
      </c>
      <c r="S4454" s="296">
        <f t="shared" si="1011"/>
        <v>0.12769035218896302</v>
      </c>
      <c r="T4454" s="283">
        <f t="shared" si="1012"/>
        <v>0.12769035218896302</v>
      </c>
    </row>
    <row r="4455" spans="1:20" x14ac:dyDescent="0.25">
      <c r="A4455" s="286">
        <v>43286</v>
      </c>
      <c r="B4455" s="1">
        <f t="shared" si="1005"/>
        <v>4</v>
      </c>
      <c r="C4455" s="285">
        <v>13</v>
      </c>
      <c r="D4455" t="s">
        <v>716</v>
      </c>
      <c r="E4455" t="s">
        <v>704</v>
      </c>
      <c r="F4455" s="16">
        <v>88</v>
      </c>
      <c r="G4455" t="str">
        <f t="shared" si="999"/>
        <v>Cooling</v>
      </c>
      <c r="H4455" s="283">
        <f>IF(G4455="heating",F4455*Assumptions!M$4+Assumptions!M$7,0)</f>
        <v>0</v>
      </c>
      <c r="I4455" s="15">
        <f t="shared" si="1000"/>
        <v>0.90040206880052787</v>
      </c>
      <c r="J4455" s="15">
        <f t="shared" si="1001"/>
        <v>1.0020455199443592</v>
      </c>
      <c r="K4455" s="283">
        <f t="shared" si="1006"/>
        <v>0</v>
      </c>
      <c r="L4455" s="283" t="e">
        <f t="shared" si="1007"/>
        <v>#N/A</v>
      </c>
      <c r="M4455" s="283">
        <f t="shared" si="1008"/>
        <v>0</v>
      </c>
      <c r="N4455" s="283" t="e">
        <f t="shared" si="1009"/>
        <v>#N/A</v>
      </c>
      <c r="O4455" s="283">
        <f t="shared" si="1010"/>
        <v>0</v>
      </c>
      <c r="P4455" s="21">
        <f t="shared" si="1002"/>
        <v>0.18290415775627711</v>
      </c>
      <c r="Q4455" s="21">
        <f t="shared" si="1003"/>
        <v>0.79115902007799765</v>
      </c>
      <c r="R4455">
        <f t="shared" si="1004"/>
        <v>1.0705685074825908</v>
      </c>
      <c r="S4455" s="296">
        <f t="shared" si="1011"/>
        <v>0.15491798001362417</v>
      </c>
      <c r="T4455" s="283">
        <f t="shared" si="1012"/>
        <v>0.15491798001362417</v>
      </c>
    </row>
    <row r="4456" spans="1:20" x14ac:dyDescent="0.25">
      <c r="A4456" s="286">
        <v>43286</v>
      </c>
      <c r="B4456" s="1">
        <f t="shared" si="1005"/>
        <v>4</v>
      </c>
      <c r="C4456" s="285">
        <v>14</v>
      </c>
      <c r="D4456" t="s">
        <v>716</v>
      </c>
      <c r="E4456" t="s">
        <v>704</v>
      </c>
      <c r="F4456" s="16">
        <v>90</v>
      </c>
      <c r="G4456" t="str">
        <f t="shared" si="999"/>
        <v>Cooling</v>
      </c>
      <c r="H4456" s="283">
        <f>IF(G4456="heating",F4456*Assumptions!M$4+Assumptions!M$7,0)</f>
        <v>0</v>
      </c>
      <c r="I4456" s="15">
        <f t="shared" si="1000"/>
        <v>0.86032894500746537</v>
      </c>
      <c r="J4456" s="15">
        <f t="shared" si="1001"/>
        <v>1.0020455199443592</v>
      </c>
      <c r="K4456" s="283">
        <f t="shared" si="1006"/>
        <v>0</v>
      </c>
      <c r="L4456" s="283" t="e">
        <f t="shared" si="1007"/>
        <v>#N/A</v>
      </c>
      <c r="M4456" s="283">
        <f t="shared" si="1008"/>
        <v>0</v>
      </c>
      <c r="N4456" s="283" t="e">
        <f t="shared" si="1009"/>
        <v>#N/A</v>
      </c>
      <c r="O4456" s="283">
        <f t="shared" si="1010"/>
        <v>0</v>
      </c>
      <c r="P4456" s="21">
        <f t="shared" si="1002"/>
        <v>0.21117774802001943</v>
      </c>
      <c r="Q4456" s="21">
        <f t="shared" si="1003"/>
        <v>0.84355555031342389</v>
      </c>
      <c r="R4456">
        <f t="shared" si="1004"/>
        <v>1.0705685074825908</v>
      </c>
      <c r="S4456" s="296">
        <f t="shared" si="1011"/>
        <v>0.19071124676085685</v>
      </c>
      <c r="T4456" s="283">
        <f t="shared" si="1012"/>
        <v>0.19071124676085685</v>
      </c>
    </row>
    <row r="4457" spans="1:20" x14ac:dyDescent="0.25">
      <c r="A4457" s="286">
        <v>43286</v>
      </c>
      <c r="B4457" s="1">
        <f t="shared" si="1005"/>
        <v>4</v>
      </c>
      <c r="C4457" s="285">
        <v>15</v>
      </c>
      <c r="D4457" t="s">
        <v>716</v>
      </c>
      <c r="E4457" t="s">
        <v>704</v>
      </c>
      <c r="F4457" s="16">
        <v>90</v>
      </c>
      <c r="G4457" t="str">
        <f t="shared" si="999"/>
        <v>Cooling</v>
      </c>
      <c r="H4457" s="283">
        <f>IF(G4457="heating",F4457*Assumptions!M$4+Assumptions!M$7,0)</f>
        <v>0</v>
      </c>
      <c r="I4457" s="15">
        <f t="shared" si="1000"/>
        <v>0.85754515037175039</v>
      </c>
      <c r="J4457" s="15">
        <f t="shared" si="1001"/>
        <v>1.0020455199443592</v>
      </c>
      <c r="K4457" s="283">
        <f t="shared" si="1006"/>
        <v>0</v>
      </c>
      <c r="L4457" s="283" t="e">
        <f t="shared" si="1007"/>
        <v>#N/A</v>
      </c>
      <c r="M4457" s="283">
        <f t="shared" si="1008"/>
        <v>0</v>
      </c>
      <c r="N4457" s="283" t="e">
        <f t="shared" si="1009"/>
        <v>#N/A</v>
      </c>
      <c r="O4457" s="283">
        <f t="shared" si="1010"/>
        <v>0</v>
      </c>
      <c r="P4457" s="21">
        <f t="shared" si="1002"/>
        <v>0.21117774802001943</v>
      </c>
      <c r="Q4457" s="21">
        <f t="shared" si="1003"/>
        <v>0.96592607327566882</v>
      </c>
      <c r="R4457">
        <f t="shared" si="1004"/>
        <v>1.0705685074825908</v>
      </c>
      <c r="S4457" s="296">
        <f t="shared" si="1011"/>
        <v>0.21837680475788115</v>
      </c>
      <c r="T4457" s="283">
        <f t="shared" si="1012"/>
        <v>0.21837680475788115</v>
      </c>
    </row>
    <row r="4458" spans="1:20" x14ac:dyDescent="0.25">
      <c r="A4458" s="286">
        <v>43286</v>
      </c>
      <c r="B4458" s="1">
        <f t="shared" si="1005"/>
        <v>4</v>
      </c>
      <c r="C4458" s="285">
        <v>16</v>
      </c>
      <c r="D4458" t="s">
        <v>716</v>
      </c>
      <c r="E4458" t="s">
        <v>704</v>
      </c>
      <c r="F4458" s="16">
        <v>90</v>
      </c>
      <c r="G4458" t="str">
        <f t="shared" si="999"/>
        <v>Cooling</v>
      </c>
      <c r="H4458" s="283">
        <f>IF(G4458="heating",F4458*Assumptions!M$4+Assumptions!M$7,0)</f>
        <v>0</v>
      </c>
      <c r="I4458" s="15">
        <f t="shared" si="1000"/>
        <v>0.88344815438260227</v>
      </c>
      <c r="J4458" s="15">
        <f t="shared" si="1001"/>
        <v>1.0020455199443592</v>
      </c>
      <c r="K4458" s="283">
        <f t="shared" si="1006"/>
        <v>0</v>
      </c>
      <c r="L4458" s="283" t="e">
        <f t="shared" si="1007"/>
        <v>#N/A</v>
      </c>
      <c r="M4458" s="283">
        <f t="shared" si="1008"/>
        <v>0</v>
      </c>
      <c r="N4458" s="283" t="e">
        <f t="shared" si="1009"/>
        <v>#N/A</v>
      </c>
      <c r="O4458" s="283">
        <f t="shared" si="1010"/>
        <v>0</v>
      </c>
      <c r="P4458" s="21">
        <f t="shared" si="1002"/>
        <v>0.21117774802001943</v>
      </c>
      <c r="Q4458" s="21">
        <f t="shared" si="1003"/>
        <v>1.1649354943302594</v>
      </c>
      <c r="R4458">
        <f t="shared" si="1004"/>
        <v>1.0705685074825908</v>
      </c>
      <c r="S4458" s="296">
        <f t="shared" si="1011"/>
        <v>0.26336890372797944</v>
      </c>
      <c r="T4458" s="283">
        <f t="shared" si="1012"/>
        <v>0.26336890372797944</v>
      </c>
    </row>
    <row r="4459" spans="1:20" x14ac:dyDescent="0.25">
      <c r="A4459" s="286">
        <v>43286</v>
      </c>
      <c r="B4459" s="1">
        <f t="shared" si="1005"/>
        <v>4</v>
      </c>
      <c r="C4459" s="285">
        <v>17</v>
      </c>
      <c r="D4459" t="s">
        <v>716</v>
      </c>
      <c r="F4459" s="16">
        <v>90</v>
      </c>
      <c r="G4459" t="str">
        <f t="shared" si="999"/>
        <v>Cooling</v>
      </c>
      <c r="H4459" s="283">
        <f>IF(G4459="heating",F4459*Assumptions!M$4+Assumptions!M$7,0)</f>
        <v>0</v>
      </c>
      <c r="I4459" s="15">
        <f t="shared" si="1000"/>
        <v>0.94025748850374469</v>
      </c>
      <c r="J4459" s="15">
        <f t="shared" si="1001"/>
        <v>1.0020455199443592</v>
      </c>
      <c r="K4459" s="283">
        <f t="shared" si="1006"/>
        <v>0</v>
      </c>
      <c r="L4459" s="283" t="e">
        <f t="shared" si="1007"/>
        <v>#N/A</v>
      </c>
      <c r="M4459" s="283">
        <f t="shared" si="1008"/>
        <v>0</v>
      </c>
      <c r="N4459" s="283" t="e">
        <f t="shared" si="1009"/>
        <v>#N/A</v>
      </c>
      <c r="O4459" s="283">
        <f t="shared" si="1010"/>
        <v>0</v>
      </c>
      <c r="P4459" s="21">
        <f t="shared" si="1002"/>
        <v>0.21117774802001943</v>
      </c>
      <c r="Q4459" s="21">
        <f t="shared" si="1003"/>
        <v>1.3521540118753073</v>
      </c>
      <c r="R4459">
        <f t="shared" si="1004"/>
        <v>1.0705685074825908</v>
      </c>
      <c r="S4459" s="296">
        <f t="shared" si="1011"/>
        <v>0.30569531232604902</v>
      </c>
      <c r="T4459" s="283">
        <f t="shared" si="1012"/>
        <v>0.30569531232604902</v>
      </c>
    </row>
    <row r="4460" spans="1:20" x14ac:dyDescent="0.25">
      <c r="A4460" s="286">
        <v>43286</v>
      </c>
      <c r="B4460" s="1">
        <f t="shared" si="1005"/>
        <v>4</v>
      </c>
      <c r="C4460" s="285">
        <v>18</v>
      </c>
      <c r="D4460" t="s">
        <v>716</v>
      </c>
      <c r="F4460" s="16">
        <v>88</v>
      </c>
      <c r="G4460" t="str">
        <f t="shared" si="999"/>
        <v>Cooling</v>
      </c>
      <c r="H4460" s="283">
        <f>IF(G4460="heating",F4460*Assumptions!M$4+Assumptions!M$7,0)</f>
        <v>0</v>
      </c>
      <c r="I4460" s="15">
        <f t="shared" si="1000"/>
        <v>0.98182363790757687</v>
      </c>
      <c r="J4460" s="15">
        <f t="shared" si="1001"/>
        <v>1.0020455199443592</v>
      </c>
      <c r="K4460" s="283">
        <f t="shared" si="1006"/>
        <v>0</v>
      </c>
      <c r="L4460" s="283" t="e">
        <f t="shared" si="1007"/>
        <v>#N/A</v>
      </c>
      <c r="M4460" s="283">
        <f t="shared" si="1008"/>
        <v>0</v>
      </c>
      <c r="N4460" s="283" t="e">
        <f t="shared" si="1009"/>
        <v>#N/A</v>
      </c>
      <c r="O4460" s="283">
        <f t="shared" si="1010"/>
        <v>0</v>
      </c>
      <c r="P4460" s="21">
        <f t="shared" si="1002"/>
        <v>0.18290415775627711</v>
      </c>
      <c r="Q4460" s="21">
        <f t="shared" si="1003"/>
        <v>1.5598916921549892</v>
      </c>
      <c r="R4460">
        <f t="shared" si="1004"/>
        <v>1.0705685074825908</v>
      </c>
      <c r="S4460" s="296">
        <f t="shared" si="1011"/>
        <v>0.30544462472899703</v>
      </c>
      <c r="T4460" s="283">
        <f t="shared" si="1012"/>
        <v>0.30544462472899703</v>
      </c>
    </row>
    <row r="4461" spans="1:20" x14ac:dyDescent="0.25">
      <c r="A4461" s="286">
        <v>43286</v>
      </c>
      <c r="B4461" s="1">
        <f t="shared" si="1005"/>
        <v>4</v>
      </c>
      <c r="C4461" s="285">
        <v>19</v>
      </c>
      <c r="D4461" t="s">
        <v>716</v>
      </c>
      <c r="F4461" s="16">
        <v>84</v>
      </c>
      <c r="G4461" t="str">
        <f t="shared" si="999"/>
        <v>Cooling</v>
      </c>
      <c r="H4461" s="283">
        <f>IF(G4461="heating",F4461*Assumptions!M$4+Assumptions!M$7,0)</f>
        <v>0</v>
      </c>
      <c r="I4461" s="15">
        <f t="shared" si="1000"/>
        <v>0.98418842963438757</v>
      </c>
      <c r="J4461" s="15">
        <f t="shared" si="1001"/>
        <v>1.0020455199443592</v>
      </c>
      <c r="K4461" s="283">
        <f t="shared" si="1006"/>
        <v>0</v>
      </c>
      <c r="L4461" s="283" t="e">
        <f t="shared" si="1007"/>
        <v>#N/A</v>
      </c>
      <c r="M4461" s="283">
        <f t="shared" si="1008"/>
        <v>0</v>
      </c>
      <c r="N4461" s="283" t="e">
        <f t="shared" si="1009"/>
        <v>#N/A</v>
      </c>
      <c r="O4461" s="283">
        <f t="shared" si="1010"/>
        <v>0</v>
      </c>
      <c r="P4461" s="21">
        <f t="shared" si="1002"/>
        <v>0.13383449155489124</v>
      </c>
      <c r="Q4461" s="21">
        <f t="shared" si="1003"/>
        <v>1.6764212681468484</v>
      </c>
      <c r="R4461">
        <f t="shared" si="1004"/>
        <v>1.0705685074825908</v>
      </c>
      <c r="S4461" s="296">
        <f t="shared" si="1011"/>
        <v>0.24019594925556148</v>
      </c>
      <c r="T4461" s="283">
        <f t="shared" si="1012"/>
        <v>0.24019594925556148</v>
      </c>
    </row>
    <row r="4462" spans="1:20" x14ac:dyDescent="0.25">
      <c r="A4462" s="286">
        <v>43286</v>
      </c>
      <c r="B4462" s="1">
        <f t="shared" si="1005"/>
        <v>4</v>
      </c>
      <c r="C4462" s="285">
        <v>20</v>
      </c>
      <c r="D4462" t="s">
        <v>716</v>
      </c>
      <c r="F4462" s="16">
        <v>79</v>
      </c>
      <c r="G4462" t="str">
        <f t="shared" si="999"/>
        <v>Cooling</v>
      </c>
      <c r="H4462" s="283">
        <f>IF(G4462="heating",F4462*Assumptions!M$4+Assumptions!M$7,0)</f>
        <v>0</v>
      </c>
      <c r="I4462" s="15">
        <f t="shared" si="1000"/>
        <v>0.97071962311712034</v>
      </c>
      <c r="J4462" s="15">
        <f t="shared" si="1001"/>
        <v>1.0020455199443592</v>
      </c>
      <c r="K4462" s="283">
        <f t="shared" si="1006"/>
        <v>0</v>
      </c>
      <c r="L4462" s="283" t="e">
        <f t="shared" si="1007"/>
        <v>#N/A</v>
      </c>
      <c r="M4462" s="283">
        <f t="shared" si="1008"/>
        <v>0</v>
      </c>
      <c r="N4462" s="283" t="e">
        <f t="shared" si="1009"/>
        <v>#N/A</v>
      </c>
      <c r="O4462" s="283">
        <f t="shared" si="1010"/>
        <v>0</v>
      </c>
      <c r="P4462" s="21">
        <f t="shared" si="1002"/>
        <v>8.6517748164594233E-2</v>
      </c>
      <c r="Q4462" s="21">
        <f t="shared" si="1003"/>
        <v>1.52436960139122</v>
      </c>
      <c r="R4462">
        <f t="shared" si="1004"/>
        <v>1.0705685074825908</v>
      </c>
      <c r="S4462" s="296">
        <f t="shared" si="1011"/>
        <v>0.14119195467644849</v>
      </c>
      <c r="T4462" s="283">
        <f t="shared" si="1012"/>
        <v>0.14119195467644849</v>
      </c>
    </row>
    <row r="4463" spans="1:20" x14ac:dyDescent="0.25">
      <c r="A4463" s="286">
        <v>43286</v>
      </c>
      <c r="B4463" s="1">
        <f t="shared" si="1005"/>
        <v>4</v>
      </c>
      <c r="C4463" s="285">
        <v>21</v>
      </c>
      <c r="D4463" t="s">
        <v>716</v>
      </c>
      <c r="F4463" s="16">
        <v>75</v>
      </c>
      <c r="G4463" t="str">
        <f t="shared" si="999"/>
        <v>Cooling</v>
      </c>
      <c r="H4463" s="283">
        <f>IF(G4463="heating",F4463*Assumptions!M$4+Assumptions!M$7,0)</f>
        <v>0</v>
      </c>
      <c r="I4463" s="15">
        <f t="shared" si="1000"/>
        <v>0.95751150862929935</v>
      </c>
      <c r="J4463" s="15">
        <f t="shared" si="1001"/>
        <v>1.0020455199443592</v>
      </c>
      <c r="K4463" s="283">
        <f t="shared" si="1006"/>
        <v>0</v>
      </c>
      <c r="L4463" s="283" t="e">
        <f t="shared" si="1007"/>
        <v>#N/A</v>
      </c>
      <c r="M4463" s="283">
        <f t="shared" si="1008"/>
        <v>0</v>
      </c>
      <c r="N4463" s="283" t="e">
        <f t="shared" si="1009"/>
        <v>#N/A</v>
      </c>
      <c r="O4463" s="283">
        <f t="shared" si="1010"/>
        <v>0</v>
      </c>
      <c r="P4463" s="21">
        <f t="shared" si="1002"/>
        <v>5.9880624941505811E-2</v>
      </c>
      <c r="Q4463" s="21">
        <f t="shared" si="1003"/>
        <v>1.4448604713749031</v>
      </c>
      <c r="R4463">
        <f t="shared" si="1004"/>
        <v>1.0705685074825908</v>
      </c>
      <c r="S4463" s="296">
        <f t="shared" si="1011"/>
        <v>9.2624675120765984E-2</v>
      </c>
      <c r="T4463" s="283">
        <f t="shared" si="1012"/>
        <v>9.2624675120765984E-2</v>
      </c>
    </row>
    <row r="4464" spans="1:20" x14ac:dyDescent="0.25">
      <c r="A4464" s="286">
        <v>43286</v>
      </c>
      <c r="B4464" s="1">
        <f t="shared" si="1005"/>
        <v>4</v>
      </c>
      <c r="C4464" s="285">
        <v>22</v>
      </c>
      <c r="D4464" t="s">
        <v>716</v>
      </c>
      <c r="F4464" s="16">
        <v>73</v>
      </c>
      <c r="G4464" t="str">
        <f t="shared" si="999"/>
        <v>Cooling</v>
      </c>
      <c r="H4464" s="283">
        <f>IF(G4464="heating",F4464*Assumptions!M$4+Assumptions!M$7,0)</f>
        <v>0</v>
      </c>
      <c r="I4464" s="15">
        <f t="shared" si="1000"/>
        <v>0.9426530227543114</v>
      </c>
      <c r="J4464" s="15">
        <f t="shared" si="1001"/>
        <v>1.0020455199443592</v>
      </c>
      <c r="K4464" s="283">
        <f t="shared" si="1006"/>
        <v>0</v>
      </c>
      <c r="L4464" s="283" t="e">
        <f t="shared" si="1007"/>
        <v>#N/A</v>
      </c>
      <c r="M4464" s="283">
        <f t="shared" si="1008"/>
        <v>0</v>
      </c>
      <c r="N4464" s="283" t="e">
        <f t="shared" si="1009"/>
        <v>#N/A</v>
      </c>
      <c r="O4464" s="283">
        <f t="shared" si="1010"/>
        <v>0</v>
      </c>
      <c r="P4464" s="21">
        <f t="shared" si="1002"/>
        <v>5.0300820493010656E-2</v>
      </c>
      <c r="Q4464" s="21">
        <f t="shared" si="1003"/>
        <v>1.2427137171080138</v>
      </c>
      <c r="R4464">
        <f t="shared" si="1004"/>
        <v>1.0705685074825908</v>
      </c>
      <c r="S4464" s="296">
        <f t="shared" si="1011"/>
        <v>6.6920723110674457E-2</v>
      </c>
      <c r="T4464" s="283">
        <f t="shared" si="1012"/>
        <v>6.6920723110674457E-2</v>
      </c>
    </row>
    <row r="4465" spans="1:20" x14ac:dyDescent="0.25">
      <c r="A4465" s="286">
        <v>43286</v>
      </c>
      <c r="B4465" s="1">
        <f t="shared" si="1005"/>
        <v>4</v>
      </c>
      <c r="C4465" s="285">
        <v>23</v>
      </c>
      <c r="D4465" t="s">
        <v>715</v>
      </c>
      <c r="F4465" s="16">
        <v>73</v>
      </c>
      <c r="G4465" t="str">
        <f t="shared" si="999"/>
        <v>Cooling</v>
      </c>
      <c r="H4465" s="283">
        <f>IF(G4465="heating",F4465*Assumptions!M$4+Assumptions!M$7,0)</f>
        <v>0</v>
      </c>
      <c r="I4465" s="15">
        <f t="shared" si="1000"/>
        <v>0.94450710149963013</v>
      </c>
      <c r="J4465" s="15">
        <f t="shared" si="1001"/>
        <v>1.0020455199443592</v>
      </c>
      <c r="K4465" s="283">
        <f t="shared" si="1006"/>
        <v>0</v>
      </c>
      <c r="L4465" s="283" t="e">
        <f t="shared" si="1007"/>
        <v>#N/A</v>
      </c>
      <c r="M4465" s="283">
        <f t="shared" si="1008"/>
        <v>0</v>
      </c>
      <c r="N4465" s="283" t="e">
        <f t="shared" si="1009"/>
        <v>#N/A</v>
      </c>
      <c r="O4465" s="283">
        <f t="shared" si="1010"/>
        <v>0</v>
      </c>
      <c r="P4465" s="21">
        <f t="shared" si="1002"/>
        <v>5.0300820493010656E-2</v>
      </c>
      <c r="Q4465" s="21">
        <f t="shared" si="1003"/>
        <v>1.0297519246597011</v>
      </c>
      <c r="R4465">
        <f t="shared" si="1004"/>
        <v>1.0705685074825908</v>
      </c>
      <c r="S4465" s="296">
        <f t="shared" si="1011"/>
        <v>5.5452629575220423E-2</v>
      </c>
      <c r="T4465" s="283">
        <f t="shared" si="1012"/>
        <v>5.5452629575220423E-2</v>
      </c>
    </row>
    <row r="4466" spans="1:20" x14ac:dyDescent="0.25">
      <c r="A4466" s="286">
        <v>43287</v>
      </c>
      <c r="B4466" s="1">
        <f t="shared" si="1005"/>
        <v>5</v>
      </c>
      <c r="C4466" s="285">
        <v>0</v>
      </c>
      <c r="D4466" t="s">
        <v>715</v>
      </c>
      <c r="F4466" s="16">
        <v>73</v>
      </c>
      <c r="G4466" t="str">
        <f t="shared" si="999"/>
        <v>Cooling</v>
      </c>
      <c r="H4466" s="283">
        <f>IF(G4466="heating",F4466*Assumptions!M$4+Assumptions!M$7,0)</f>
        <v>0</v>
      </c>
      <c r="I4466" s="15">
        <f t="shared" si="1000"/>
        <v>0.97481507806017154</v>
      </c>
      <c r="J4466" s="15">
        <f t="shared" si="1001"/>
        <v>1.0078033906966741</v>
      </c>
      <c r="K4466" s="283">
        <f t="shared" si="1006"/>
        <v>0</v>
      </c>
      <c r="L4466" s="283" t="e">
        <f t="shared" si="1007"/>
        <v>#N/A</v>
      </c>
      <c r="M4466" s="283">
        <f t="shared" si="1008"/>
        <v>0</v>
      </c>
      <c r="N4466" s="283" t="e">
        <f t="shared" si="1009"/>
        <v>#N/A</v>
      </c>
      <c r="O4466" s="283">
        <f t="shared" si="1010"/>
        <v>0</v>
      </c>
      <c r="P4466" s="21">
        <f t="shared" si="1002"/>
        <v>5.0300820493010656E-2</v>
      </c>
      <c r="Q4466" s="21">
        <f t="shared" si="1003"/>
        <v>0.90668853391740301</v>
      </c>
      <c r="R4466">
        <f t="shared" si="1004"/>
        <v>1.1856283047139096</v>
      </c>
      <c r="S4466" s="296">
        <f t="shared" si="1011"/>
        <v>5.4073160171780703E-2</v>
      </c>
      <c r="T4466" s="283">
        <f t="shared" si="1012"/>
        <v>5.4073160171780703E-2</v>
      </c>
    </row>
    <row r="4467" spans="1:20" x14ac:dyDescent="0.25">
      <c r="A4467" s="286">
        <v>43287</v>
      </c>
      <c r="B4467" s="1">
        <f t="shared" si="1005"/>
        <v>5</v>
      </c>
      <c r="C4467" s="285">
        <v>1</v>
      </c>
      <c r="D4467" t="s">
        <v>715</v>
      </c>
      <c r="F4467" s="16">
        <v>72</v>
      </c>
      <c r="G4467" t="str">
        <f t="shared" si="999"/>
        <v>Cooling</v>
      </c>
      <c r="H4467" s="283">
        <f>IF(G4467="heating",F4467*Assumptions!M$4+Assumptions!M$7,0)</f>
        <v>0</v>
      </c>
      <c r="I4467" s="15">
        <f t="shared" si="1000"/>
        <v>1.012242869806885</v>
      </c>
      <c r="J4467" s="15">
        <f t="shared" si="1001"/>
        <v>1.0078033906966741</v>
      </c>
      <c r="K4467" s="283">
        <f t="shared" si="1006"/>
        <v>0</v>
      </c>
      <c r="L4467" s="283" t="e">
        <f t="shared" si="1007"/>
        <v>#N/A</v>
      </c>
      <c r="M4467" s="283">
        <f t="shared" si="1008"/>
        <v>0</v>
      </c>
      <c r="N4467" s="283" t="e">
        <f t="shared" si="1009"/>
        <v>#N/A</v>
      </c>
      <c r="O4467" s="283">
        <f t="shared" si="1010"/>
        <v>0</v>
      </c>
      <c r="P4467" s="21">
        <f t="shared" si="1002"/>
        <v>4.6445607559525648E-2</v>
      </c>
      <c r="Q4467" s="21">
        <f t="shared" si="1003"/>
        <v>0.81803459285312596</v>
      </c>
      <c r="R4467">
        <f t="shared" si="1004"/>
        <v>1.1856283047139096</v>
      </c>
      <c r="S4467" s="296">
        <f t="shared" si="1011"/>
        <v>4.5046896579400107E-2</v>
      </c>
      <c r="T4467" s="283">
        <f t="shared" si="1012"/>
        <v>4.5046896579400107E-2</v>
      </c>
    </row>
    <row r="4468" spans="1:20" x14ac:dyDescent="0.25">
      <c r="A4468" s="286">
        <v>43287</v>
      </c>
      <c r="B4468" s="1">
        <f t="shared" si="1005"/>
        <v>5</v>
      </c>
      <c r="C4468" s="285">
        <v>2</v>
      </c>
      <c r="D4468" t="s">
        <v>715</v>
      </c>
      <c r="F4468" s="16">
        <v>70</v>
      </c>
      <c r="G4468" t="str">
        <f t="shared" si="999"/>
        <v>Cooling</v>
      </c>
      <c r="H4468" s="283">
        <f>IF(G4468="heating",F4468*Assumptions!M$4+Assumptions!M$7,0)</f>
        <v>0</v>
      </c>
      <c r="I4468" s="15">
        <f t="shared" si="1000"/>
        <v>1.0509704703585963</v>
      </c>
      <c r="J4468" s="15">
        <f t="shared" si="1001"/>
        <v>1.0078033906966741</v>
      </c>
      <c r="K4468" s="283">
        <f t="shared" si="1006"/>
        <v>0</v>
      </c>
      <c r="L4468" s="283">
        <f t="shared" si="1007"/>
        <v>4.3818232651749627</v>
      </c>
      <c r="M4468" s="283">
        <f t="shared" si="1008"/>
        <v>0</v>
      </c>
      <c r="N4468" s="283">
        <f t="shared" si="1009"/>
        <v>4.3585758300027857</v>
      </c>
      <c r="O4468" s="283">
        <f t="shared" si="1010"/>
        <v>0</v>
      </c>
      <c r="P4468" s="21">
        <f t="shared" si="1002"/>
        <v>4.0604560274080326E-2</v>
      </c>
      <c r="Q4468" s="21">
        <f t="shared" si="1003"/>
        <v>0.74507607494346417</v>
      </c>
      <c r="R4468">
        <f t="shared" si="1004"/>
        <v>1.1856283047139096</v>
      </c>
      <c r="S4468" s="296">
        <f t="shared" si="1011"/>
        <v>3.5869389784786675E-2</v>
      </c>
      <c r="T4468" s="283">
        <f t="shared" si="1012"/>
        <v>3.5869389784786675E-2</v>
      </c>
    </row>
    <row r="4469" spans="1:20" x14ac:dyDescent="0.25">
      <c r="A4469" s="286">
        <v>43287</v>
      </c>
      <c r="B4469" s="1">
        <f t="shared" si="1005"/>
        <v>5</v>
      </c>
      <c r="C4469" s="285">
        <v>3</v>
      </c>
      <c r="D4469" t="s">
        <v>715</v>
      </c>
      <c r="F4469" s="16">
        <v>70</v>
      </c>
      <c r="G4469" t="str">
        <f t="shared" si="999"/>
        <v>Cooling</v>
      </c>
      <c r="H4469" s="283">
        <f>IF(G4469="heating",F4469*Assumptions!M$4+Assumptions!M$7,0)</f>
        <v>0</v>
      </c>
      <c r="I4469" s="15">
        <f t="shared" si="1000"/>
        <v>1.0924036124451033</v>
      </c>
      <c r="J4469" s="15">
        <f t="shared" si="1001"/>
        <v>1.0078033906966741</v>
      </c>
      <c r="K4469" s="283">
        <f t="shared" si="1006"/>
        <v>0</v>
      </c>
      <c r="L4469" s="283">
        <f t="shared" si="1007"/>
        <v>4.3818232651749627</v>
      </c>
      <c r="M4469" s="283">
        <f t="shared" si="1008"/>
        <v>0</v>
      </c>
      <c r="N4469" s="283">
        <f t="shared" si="1009"/>
        <v>4.3585758300027857</v>
      </c>
      <c r="O4469" s="283">
        <f t="shared" si="1010"/>
        <v>0</v>
      </c>
      <c r="P4469" s="21">
        <f t="shared" si="1002"/>
        <v>4.0604560274080326E-2</v>
      </c>
      <c r="Q4469" s="21">
        <f t="shared" si="1003"/>
        <v>0.69158980876382303</v>
      </c>
      <c r="R4469">
        <f t="shared" si="1004"/>
        <v>1.1856283047139096</v>
      </c>
      <c r="S4469" s="296">
        <f t="shared" si="1011"/>
        <v>3.32944584532767E-2</v>
      </c>
      <c r="T4469" s="283">
        <f t="shared" si="1012"/>
        <v>3.32944584532767E-2</v>
      </c>
    </row>
    <row r="4470" spans="1:20" x14ac:dyDescent="0.25">
      <c r="A4470" s="286">
        <v>43287</v>
      </c>
      <c r="B4470" s="1">
        <f t="shared" si="1005"/>
        <v>5</v>
      </c>
      <c r="C4470" s="285">
        <v>4</v>
      </c>
      <c r="D4470" t="s">
        <v>715</v>
      </c>
      <c r="F4470" s="16">
        <v>72</v>
      </c>
      <c r="G4470" t="str">
        <f t="shared" si="999"/>
        <v>Cooling</v>
      </c>
      <c r="H4470" s="283">
        <f>IF(G4470="heating",F4470*Assumptions!M$4+Assumptions!M$7,0)</f>
        <v>0</v>
      </c>
      <c r="I4470" s="15">
        <f t="shared" si="1000"/>
        <v>1.1348296917927807</v>
      </c>
      <c r="J4470" s="15">
        <f t="shared" si="1001"/>
        <v>1.0078033906966741</v>
      </c>
      <c r="K4470" s="283">
        <f t="shared" si="1006"/>
        <v>0</v>
      </c>
      <c r="L4470" s="283" t="e">
        <f t="shared" si="1007"/>
        <v>#N/A</v>
      </c>
      <c r="M4470" s="283">
        <f t="shared" si="1008"/>
        <v>0</v>
      </c>
      <c r="N4470" s="283" t="e">
        <f t="shared" si="1009"/>
        <v>#N/A</v>
      </c>
      <c r="O4470" s="283">
        <f t="shared" si="1010"/>
        <v>0</v>
      </c>
      <c r="P4470" s="21">
        <f t="shared" si="1002"/>
        <v>4.6445607559525648E-2</v>
      </c>
      <c r="Q4470" s="21">
        <f t="shared" si="1003"/>
        <v>0.6473875548762833</v>
      </c>
      <c r="R4470">
        <f t="shared" si="1004"/>
        <v>1.1856283047139096</v>
      </c>
      <c r="S4470" s="296">
        <f t="shared" si="1011"/>
        <v>3.564983741040726E-2</v>
      </c>
      <c r="T4470" s="283">
        <f t="shared" si="1012"/>
        <v>3.564983741040726E-2</v>
      </c>
    </row>
    <row r="4471" spans="1:20" x14ac:dyDescent="0.25">
      <c r="A4471" s="286">
        <v>43287</v>
      </c>
      <c r="B4471" s="1">
        <f t="shared" si="1005"/>
        <v>5</v>
      </c>
      <c r="C4471" s="285">
        <v>5</v>
      </c>
      <c r="D4471" t="s">
        <v>715</v>
      </c>
      <c r="F4471" s="16">
        <v>70</v>
      </c>
      <c r="G4471" t="str">
        <f t="shared" si="999"/>
        <v>Cooling</v>
      </c>
      <c r="H4471" s="283">
        <f>IF(G4471="heating",F4471*Assumptions!M$4+Assumptions!M$7,0)</f>
        <v>0</v>
      </c>
      <c r="I4471" s="15">
        <f t="shared" si="1000"/>
        <v>1.1635558681477385</v>
      </c>
      <c r="J4471" s="15">
        <f t="shared" si="1001"/>
        <v>1.0078033906966741</v>
      </c>
      <c r="K4471" s="283">
        <f t="shared" si="1006"/>
        <v>0</v>
      </c>
      <c r="L4471" s="283">
        <f t="shared" si="1007"/>
        <v>4.3818232651749627</v>
      </c>
      <c r="M4471" s="283">
        <f t="shared" si="1008"/>
        <v>0</v>
      </c>
      <c r="N4471" s="283">
        <f t="shared" si="1009"/>
        <v>4.3585758300027857</v>
      </c>
      <c r="O4471" s="283">
        <f t="shared" si="1010"/>
        <v>0</v>
      </c>
      <c r="P4471" s="21">
        <f t="shared" si="1002"/>
        <v>4.0604560274080326E-2</v>
      </c>
      <c r="Q4471" s="21">
        <f t="shared" si="1003"/>
        <v>0.72139578924615555</v>
      </c>
      <c r="R4471">
        <f t="shared" si="1004"/>
        <v>1.1856283047139096</v>
      </c>
      <c r="S4471" s="296">
        <f t="shared" si="1011"/>
        <v>3.4729375460804623E-2</v>
      </c>
      <c r="T4471" s="283">
        <f t="shared" si="1012"/>
        <v>3.4729375460804623E-2</v>
      </c>
    </row>
    <row r="4472" spans="1:20" x14ac:dyDescent="0.25">
      <c r="A4472" s="286">
        <v>43287</v>
      </c>
      <c r="B4472" s="1">
        <f t="shared" si="1005"/>
        <v>5</v>
      </c>
      <c r="C4472" s="285">
        <v>6</v>
      </c>
      <c r="D4472" t="s">
        <v>715</v>
      </c>
      <c r="F4472" s="16">
        <v>73</v>
      </c>
      <c r="G4472" t="str">
        <f t="shared" si="999"/>
        <v>Cooling</v>
      </c>
      <c r="H4472" s="283">
        <f>IF(G4472="heating",F4472*Assumptions!M$4+Assumptions!M$7,0)</f>
        <v>0</v>
      </c>
      <c r="I4472" s="15">
        <f t="shared" si="1000"/>
        <v>1.2083911162615524</v>
      </c>
      <c r="J4472" s="15">
        <f t="shared" si="1001"/>
        <v>1.0078033906966741</v>
      </c>
      <c r="K4472" s="283">
        <f t="shared" si="1006"/>
        <v>0</v>
      </c>
      <c r="L4472" s="283" t="e">
        <f t="shared" si="1007"/>
        <v>#N/A</v>
      </c>
      <c r="M4472" s="283">
        <f t="shared" si="1008"/>
        <v>0</v>
      </c>
      <c r="N4472" s="283" t="e">
        <f t="shared" si="1009"/>
        <v>#N/A</v>
      </c>
      <c r="O4472" s="283">
        <f t="shared" si="1010"/>
        <v>0</v>
      </c>
      <c r="P4472" s="21">
        <f t="shared" si="1002"/>
        <v>5.0300820493010656E-2</v>
      </c>
      <c r="Q4472" s="21">
        <f t="shared" si="1003"/>
        <v>0.87787080972652631</v>
      </c>
      <c r="R4472">
        <f t="shared" si="1004"/>
        <v>1.1856283047139096</v>
      </c>
      <c r="S4472" s="296">
        <f t="shared" si="1011"/>
        <v>5.2354526531155639E-2</v>
      </c>
      <c r="T4472" s="283">
        <f t="shared" si="1012"/>
        <v>5.2354526531155639E-2</v>
      </c>
    </row>
    <row r="4473" spans="1:20" x14ac:dyDescent="0.25">
      <c r="A4473" s="286">
        <v>43287</v>
      </c>
      <c r="B4473" s="1">
        <f t="shared" si="1005"/>
        <v>5</v>
      </c>
      <c r="C4473" s="285">
        <v>7</v>
      </c>
      <c r="D4473" t="s">
        <v>716</v>
      </c>
      <c r="F4473" s="16">
        <v>79</v>
      </c>
      <c r="G4473" t="str">
        <f t="shared" si="999"/>
        <v>Cooling</v>
      </c>
      <c r="H4473" s="283">
        <f>IF(G4473="heating",F4473*Assumptions!M$4+Assumptions!M$7,0)</f>
        <v>0</v>
      </c>
      <c r="I4473" s="15">
        <f t="shared" si="1000"/>
        <v>1.1637425769249583</v>
      </c>
      <c r="J4473" s="15">
        <f t="shared" si="1001"/>
        <v>1.0078033906966741</v>
      </c>
      <c r="K4473" s="283">
        <f t="shared" si="1006"/>
        <v>0</v>
      </c>
      <c r="L4473" s="283" t="e">
        <f t="shared" si="1007"/>
        <v>#N/A</v>
      </c>
      <c r="M4473" s="283">
        <f t="shared" si="1008"/>
        <v>0</v>
      </c>
      <c r="N4473" s="283" t="e">
        <f t="shared" si="1009"/>
        <v>#N/A</v>
      </c>
      <c r="O4473" s="283">
        <f t="shared" si="1010"/>
        <v>0</v>
      </c>
      <c r="P4473" s="21">
        <f t="shared" si="1002"/>
        <v>8.6517748164594233E-2</v>
      </c>
      <c r="Q4473" s="21">
        <f t="shared" si="1003"/>
        <v>0.97331382064367777</v>
      </c>
      <c r="R4473">
        <f t="shared" si="1004"/>
        <v>1.1856283047139096</v>
      </c>
      <c r="S4473" s="296">
        <f t="shared" si="1011"/>
        <v>9.9840479084590511E-2</v>
      </c>
      <c r="T4473" s="283">
        <f t="shared" si="1012"/>
        <v>9.9840479084590511E-2</v>
      </c>
    </row>
    <row r="4474" spans="1:20" x14ac:dyDescent="0.25">
      <c r="A4474" s="286">
        <v>43287</v>
      </c>
      <c r="B4474" s="1">
        <f t="shared" si="1005"/>
        <v>5</v>
      </c>
      <c r="C4474" s="285">
        <v>8</v>
      </c>
      <c r="D4474" t="s">
        <v>716</v>
      </c>
      <c r="F4474" s="16">
        <v>82</v>
      </c>
      <c r="G4474" t="str">
        <f t="shared" si="999"/>
        <v>Cooling</v>
      </c>
      <c r="H4474" s="283">
        <f>IF(G4474="heating",F4474*Assumptions!M$4+Assumptions!M$7,0)</f>
        <v>0</v>
      </c>
      <c r="I4474" s="15">
        <f t="shared" si="1000"/>
        <v>1.094193721037565</v>
      </c>
      <c r="J4474" s="15">
        <f t="shared" si="1001"/>
        <v>1.0078033906966741</v>
      </c>
      <c r="K4474" s="283">
        <f t="shared" si="1006"/>
        <v>0</v>
      </c>
      <c r="L4474" s="283" t="e">
        <f t="shared" si="1007"/>
        <v>#N/A</v>
      </c>
      <c r="M4474" s="283">
        <f t="shared" si="1008"/>
        <v>0</v>
      </c>
      <c r="N4474" s="283" t="e">
        <f t="shared" si="1009"/>
        <v>#N/A</v>
      </c>
      <c r="O4474" s="283">
        <f t="shared" si="1010"/>
        <v>0</v>
      </c>
      <c r="P4474" s="21">
        <f t="shared" si="1002"/>
        <v>0.1130384156172477</v>
      </c>
      <c r="Q4474" s="21">
        <f t="shared" si="1003"/>
        <v>0.94940007506179924</v>
      </c>
      <c r="R4474">
        <f t="shared" si="1004"/>
        <v>1.1856283047139096</v>
      </c>
      <c r="S4474" s="296">
        <f t="shared" si="1011"/>
        <v>0.12724006495488532</v>
      </c>
      <c r="T4474" s="283">
        <f t="shared" si="1012"/>
        <v>0.12724006495488532</v>
      </c>
    </row>
    <row r="4475" spans="1:20" x14ac:dyDescent="0.25">
      <c r="A4475" s="286">
        <v>43287</v>
      </c>
      <c r="B4475" s="1">
        <f t="shared" si="1005"/>
        <v>5</v>
      </c>
      <c r="C4475" s="285">
        <v>9</v>
      </c>
      <c r="D4475" t="s">
        <v>716</v>
      </c>
      <c r="F4475" s="16">
        <v>84</v>
      </c>
      <c r="G4475" t="str">
        <f t="shared" si="999"/>
        <v>Cooling</v>
      </c>
      <c r="H4475" s="283">
        <f>IF(G4475="heating",F4475*Assumptions!M$4+Assumptions!M$7,0)</f>
        <v>0</v>
      </c>
      <c r="I4475" s="15">
        <f t="shared" si="1000"/>
        <v>1.0343009000871222</v>
      </c>
      <c r="J4475" s="15">
        <f t="shared" si="1001"/>
        <v>1.0078033906966741</v>
      </c>
      <c r="K4475" s="283">
        <f t="shared" si="1006"/>
        <v>0</v>
      </c>
      <c r="L4475" s="283" t="e">
        <f t="shared" si="1007"/>
        <v>#N/A</v>
      </c>
      <c r="M4475" s="283">
        <f t="shared" si="1008"/>
        <v>0</v>
      </c>
      <c r="N4475" s="283" t="e">
        <f t="shared" si="1009"/>
        <v>#N/A</v>
      </c>
      <c r="O4475" s="283">
        <f t="shared" si="1010"/>
        <v>0</v>
      </c>
      <c r="P4475" s="21">
        <f t="shared" si="1002"/>
        <v>0.13383449155489124</v>
      </c>
      <c r="Q4475" s="21">
        <f t="shared" si="1003"/>
        <v>0.8408485371888097</v>
      </c>
      <c r="R4475">
        <f t="shared" si="1004"/>
        <v>1.1856283047139096</v>
      </c>
      <c r="S4475" s="296">
        <f t="shared" si="1011"/>
        <v>0.13342413167219475</v>
      </c>
      <c r="T4475" s="283">
        <f t="shared" si="1012"/>
        <v>0.13342413167219475</v>
      </c>
    </row>
    <row r="4476" spans="1:20" x14ac:dyDescent="0.25">
      <c r="A4476" s="286">
        <v>43287</v>
      </c>
      <c r="B4476" s="1">
        <f t="shared" si="1005"/>
        <v>5</v>
      </c>
      <c r="C4476" s="285">
        <v>10</v>
      </c>
      <c r="D4476" t="s">
        <v>716</v>
      </c>
      <c r="F4476" s="16">
        <v>86</v>
      </c>
      <c r="G4476" t="str">
        <f t="shared" si="999"/>
        <v>Cooling</v>
      </c>
      <c r="H4476" s="283">
        <f>IF(G4476="heating",F4476*Assumptions!M$4+Assumptions!M$7,0)</f>
        <v>0</v>
      </c>
      <c r="I4476" s="15">
        <f t="shared" si="1000"/>
        <v>0.98112329028689171</v>
      </c>
      <c r="J4476" s="15">
        <f t="shared" si="1001"/>
        <v>1.0078033906966741</v>
      </c>
      <c r="K4476" s="283">
        <f t="shared" si="1006"/>
        <v>0</v>
      </c>
      <c r="L4476" s="283" t="e">
        <f t="shared" si="1007"/>
        <v>#N/A</v>
      </c>
      <c r="M4476" s="283">
        <f t="shared" si="1008"/>
        <v>0</v>
      </c>
      <c r="N4476" s="283" t="e">
        <f t="shared" si="1009"/>
        <v>#N/A</v>
      </c>
      <c r="O4476" s="283">
        <f t="shared" si="1010"/>
        <v>0</v>
      </c>
      <c r="P4476" s="21">
        <f t="shared" si="1002"/>
        <v>0.15712307226790045</v>
      </c>
      <c r="Q4476" s="21">
        <f t="shared" si="1003"/>
        <v>0.74504051125983206</v>
      </c>
      <c r="R4476">
        <f t="shared" si="1004"/>
        <v>1.1856283047139096</v>
      </c>
      <c r="S4476" s="296">
        <f t="shared" si="1011"/>
        <v>0.13879327036914405</v>
      </c>
      <c r="T4476" s="283">
        <f t="shared" si="1012"/>
        <v>0.13879327036914405</v>
      </c>
    </row>
    <row r="4477" spans="1:20" x14ac:dyDescent="0.25">
      <c r="A4477" s="286">
        <v>43287</v>
      </c>
      <c r="B4477" s="1">
        <f t="shared" si="1005"/>
        <v>5</v>
      </c>
      <c r="C4477" s="285">
        <v>11</v>
      </c>
      <c r="D4477" t="s">
        <v>716</v>
      </c>
      <c r="F4477" s="16">
        <v>88</v>
      </c>
      <c r="G4477" t="str">
        <f t="shared" si="999"/>
        <v>Cooling</v>
      </c>
      <c r="H4477" s="283">
        <f>IF(G4477="heating",F4477*Assumptions!M$4+Assumptions!M$7,0)</f>
        <v>0</v>
      </c>
      <c r="I4477" s="15">
        <f t="shared" si="1000"/>
        <v>0.94956163997961163</v>
      </c>
      <c r="J4477" s="15">
        <f t="shared" si="1001"/>
        <v>1.0078033906966741</v>
      </c>
      <c r="K4477" s="283">
        <f t="shared" si="1006"/>
        <v>0</v>
      </c>
      <c r="L4477" s="283" t="e">
        <f t="shared" si="1007"/>
        <v>#N/A</v>
      </c>
      <c r="M4477" s="283">
        <f t="shared" si="1008"/>
        <v>0</v>
      </c>
      <c r="N4477" s="283" t="e">
        <f t="shared" si="1009"/>
        <v>#N/A</v>
      </c>
      <c r="O4477" s="283">
        <f t="shared" si="1010"/>
        <v>0</v>
      </c>
      <c r="P4477" s="21">
        <f t="shared" si="1002"/>
        <v>0.18290415775627711</v>
      </c>
      <c r="Q4477" s="21">
        <f t="shared" si="1003"/>
        <v>0.72850690893675296</v>
      </c>
      <c r="R4477">
        <f t="shared" si="1004"/>
        <v>1.1856283047139096</v>
      </c>
      <c r="S4477" s="296">
        <f t="shared" si="1011"/>
        <v>0.15798134666161504</v>
      </c>
      <c r="T4477" s="283">
        <f t="shared" si="1012"/>
        <v>0.15798134666161504</v>
      </c>
    </row>
    <row r="4478" spans="1:20" x14ac:dyDescent="0.25">
      <c r="A4478" s="286">
        <v>43287</v>
      </c>
      <c r="B4478" s="1">
        <f t="shared" si="1005"/>
        <v>5</v>
      </c>
      <c r="C4478" s="285">
        <v>12</v>
      </c>
      <c r="D4478" t="s">
        <v>716</v>
      </c>
      <c r="F4478" s="16">
        <v>90</v>
      </c>
      <c r="G4478" t="str">
        <f t="shared" si="999"/>
        <v>Cooling</v>
      </c>
      <c r="H4478" s="283">
        <f>IF(G4478="heating",F4478*Assumptions!M$4+Assumptions!M$7,0)</f>
        <v>0</v>
      </c>
      <c r="I4478" s="15">
        <f t="shared" si="1000"/>
        <v>0.91648403420261149</v>
      </c>
      <c r="J4478" s="15">
        <f t="shared" si="1001"/>
        <v>1.0078033906966741</v>
      </c>
      <c r="K4478" s="283">
        <f t="shared" si="1006"/>
        <v>0</v>
      </c>
      <c r="L4478" s="283" t="e">
        <f t="shared" si="1007"/>
        <v>#N/A</v>
      </c>
      <c r="M4478" s="283">
        <f t="shared" si="1008"/>
        <v>0</v>
      </c>
      <c r="N4478" s="283" t="e">
        <f t="shared" si="1009"/>
        <v>#N/A</v>
      </c>
      <c r="O4478" s="283">
        <f t="shared" si="1010"/>
        <v>0</v>
      </c>
      <c r="P4478" s="21">
        <f t="shared" si="1002"/>
        <v>0.21117774802001943</v>
      </c>
      <c r="Q4478" s="21">
        <f t="shared" si="1003"/>
        <v>0.75910815787401487</v>
      </c>
      <c r="R4478">
        <f t="shared" si="1004"/>
        <v>1.1856283047139096</v>
      </c>
      <c r="S4478" s="296">
        <f t="shared" si="1011"/>
        <v>0.19006422175840282</v>
      </c>
      <c r="T4478" s="283">
        <f t="shared" si="1012"/>
        <v>0.19006422175840282</v>
      </c>
    </row>
    <row r="4479" spans="1:20" x14ac:dyDescent="0.25">
      <c r="A4479" s="286">
        <v>43287</v>
      </c>
      <c r="B4479" s="1">
        <f t="shared" si="1005"/>
        <v>5</v>
      </c>
      <c r="C4479" s="285">
        <v>13</v>
      </c>
      <c r="D4479" t="s">
        <v>716</v>
      </c>
      <c r="E4479" t="s">
        <v>704</v>
      </c>
      <c r="F4479" s="16">
        <v>90</v>
      </c>
      <c r="G4479" t="str">
        <f t="shared" si="999"/>
        <v>Cooling</v>
      </c>
      <c r="H4479" s="283">
        <f>IF(G4479="heating",F4479*Assumptions!M$4+Assumptions!M$7,0)</f>
        <v>0</v>
      </c>
      <c r="I4479" s="15">
        <f t="shared" si="1000"/>
        <v>0.90040206880052787</v>
      </c>
      <c r="J4479" s="15">
        <f t="shared" si="1001"/>
        <v>1.0078033906966741</v>
      </c>
      <c r="K4479" s="283">
        <f t="shared" si="1006"/>
        <v>0</v>
      </c>
      <c r="L4479" s="283" t="e">
        <f t="shared" si="1007"/>
        <v>#N/A</v>
      </c>
      <c r="M4479" s="283">
        <f t="shared" si="1008"/>
        <v>0</v>
      </c>
      <c r="N4479" s="283" t="e">
        <f t="shared" si="1009"/>
        <v>#N/A</v>
      </c>
      <c r="O4479" s="283">
        <f t="shared" si="1010"/>
        <v>0</v>
      </c>
      <c r="P4479" s="21">
        <f t="shared" si="1002"/>
        <v>0.21117774802001943</v>
      </c>
      <c r="Q4479" s="21">
        <f t="shared" si="1003"/>
        <v>0.79115902007799765</v>
      </c>
      <c r="R4479">
        <f t="shared" si="1004"/>
        <v>1.1856283047139096</v>
      </c>
      <c r="S4479" s="296">
        <f t="shared" si="1011"/>
        <v>0.19808906264345733</v>
      </c>
      <c r="T4479" s="283">
        <f t="shared" si="1012"/>
        <v>0.19808906264345733</v>
      </c>
    </row>
    <row r="4480" spans="1:20" x14ac:dyDescent="0.25">
      <c r="A4480" s="286">
        <v>43287</v>
      </c>
      <c r="B4480" s="1">
        <f t="shared" si="1005"/>
        <v>5</v>
      </c>
      <c r="C4480" s="285">
        <v>14</v>
      </c>
      <c r="D4480" t="s">
        <v>716</v>
      </c>
      <c r="E4480" t="s">
        <v>704</v>
      </c>
      <c r="F4480" s="16">
        <v>90</v>
      </c>
      <c r="G4480" t="str">
        <f t="shared" si="999"/>
        <v>Cooling</v>
      </c>
      <c r="H4480" s="283">
        <f>IF(G4480="heating",F4480*Assumptions!M$4+Assumptions!M$7,0)</f>
        <v>0</v>
      </c>
      <c r="I4480" s="15">
        <f t="shared" si="1000"/>
        <v>0.86032894500746537</v>
      </c>
      <c r="J4480" s="15">
        <f t="shared" si="1001"/>
        <v>1.0078033906966741</v>
      </c>
      <c r="K4480" s="283">
        <f t="shared" si="1006"/>
        <v>0</v>
      </c>
      <c r="L4480" s="283" t="e">
        <f t="shared" si="1007"/>
        <v>#N/A</v>
      </c>
      <c r="M4480" s="283">
        <f t="shared" si="1008"/>
        <v>0</v>
      </c>
      <c r="N4480" s="283" t="e">
        <f t="shared" si="1009"/>
        <v>#N/A</v>
      </c>
      <c r="O4480" s="283">
        <f t="shared" si="1010"/>
        <v>0</v>
      </c>
      <c r="P4480" s="21">
        <f t="shared" si="1002"/>
        <v>0.21117774802001943</v>
      </c>
      <c r="Q4480" s="21">
        <f t="shared" si="1003"/>
        <v>0.84355555031342389</v>
      </c>
      <c r="R4480">
        <f t="shared" si="1004"/>
        <v>1.1856283047139096</v>
      </c>
      <c r="S4480" s="296">
        <f t="shared" si="1011"/>
        <v>0.21120801761547028</v>
      </c>
      <c r="T4480" s="283">
        <f t="shared" si="1012"/>
        <v>0.21120801761547028</v>
      </c>
    </row>
    <row r="4481" spans="1:20" x14ac:dyDescent="0.25">
      <c r="A4481" s="286">
        <v>43287</v>
      </c>
      <c r="B4481" s="1">
        <f t="shared" si="1005"/>
        <v>5</v>
      </c>
      <c r="C4481" s="285">
        <v>15</v>
      </c>
      <c r="D4481" t="s">
        <v>716</v>
      </c>
      <c r="E4481" t="s">
        <v>704</v>
      </c>
      <c r="F4481" s="16">
        <v>91</v>
      </c>
      <c r="G4481" t="str">
        <f t="shared" si="999"/>
        <v>Cooling</v>
      </c>
      <c r="H4481" s="283">
        <f>IF(G4481="heating",F4481*Assumptions!M$4+Assumptions!M$7,0)</f>
        <v>0</v>
      </c>
      <c r="I4481" s="15">
        <f t="shared" si="1000"/>
        <v>0.85754515037175039</v>
      </c>
      <c r="J4481" s="15">
        <f t="shared" si="1001"/>
        <v>1.0078033906966741</v>
      </c>
      <c r="K4481" s="283">
        <f t="shared" si="1006"/>
        <v>0</v>
      </c>
      <c r="L4481" s="283" t="e">
        <f t="shared" si="1007"/>
        <v>#N/A</v>
      </c>
      <c r="M4481" s="283">
        <f t="shared" si="1008"/>
        <v>0</v>
      </c>
      <c r="N4481" s="283" t="e">
        <f t="shared" si="1009"/>
        <v>#N/A</v>
      </c>
      <c r="O4481" s="283">
        <f t="shared" si="1010"/>
        <v>0</v>
      </c>
      <c r="P4481" s="21">
        <f t="shared" si="1002"/>
        <v>0.22624923244265283</v>
      </c>
      <c r="Q4481" s="21">
        <f t="shared" si="1003"/>
        <v>0.96592607327566882</v>
      </c>
      <c r="R4481">
        <f t="shared" si="1004"/>
        <v>1.1856283047139096</v>
      </c>
      <c r="S4481" s="296">
        <f t="shared" si="1011"/>
        <v>0.25910724845254196</v>
      </c>
      <c r="T4481" s="283">
        <f t="shared" si="1012"/>
        <v>0.25910724845254196</v>
      </c>
    </row>
    <row r="4482" spans="1:20" x14ac:dyDescent="0.25">
      <c r="A4482" s="286">
        <v>43287</v>
      </c>
      <c r="B4482" s="1">
        <f t="shared" si="1005"/>
        <v>5</v>
      </c>
      <c r="C4482" s="285">
        <v>16</v>
      </c>
      <c r="D4482" t="s">
        <v>716</v>
      </c>
      <c r="E4482" t="s">
        <v>704</v>
      </c>
      <c r="F4482" s="16">
        <v>91</v>
      </c>
      <c r="G4482" t="str">
        <f t="shared" ref="G4482:G4545" si="1013">VLOOKUP(A4482,U$2:W$366,3,FALSE)</f>
        <v>Cooling</v>
      </c>
      <c r="H4482" s="283">
        <f>IF(G4482="heating",F4482*Assumptions!M$4+Assumptions!M$7,0)</f>
        <v>0</v>
      </c>
      <c r="I4482" s="15">
        <f t="shared" ref="I4482:I4545" si="1014">VLOOKUP(C4482,AO$2:AQ$25,3,FALSE)</f>
        <v>0.88344815438260227</v>
      </c>
      <c r="J4482" s="15">
        <f t="shared" ref="J4482:J4545" si="1015">VLOOKUP(B4482,AS$4:AU$10,3,FALSE)</f>
        <v>1.0078033906966741</v>
      </c>
      <c r="K4482" s="283">
        <f t="shared" si="1006"/>
        <v>0</v>
      </c>
      <c r="L4482" s="283" t="e">
        <f t="shared" si="1007"/>
        <v>#N/A</v>
      </c>
      <c r="M4482" s="283">
        <f t="shared" si="1008"/>
        <v>0</v>
      </c>
      <c r="N4482" s="283" t="e">
        <f t="shared" si="1009"/>
        <v>#N/A</v>
      </c>
      <c r="O4482" s="283">
        <f t="shared" si="1010"/>
        <v>0</v>
      </c>
      <c r="P4482" s="21">
        <f t="shared" ref="P4482:P4545" si="1016">IF(G4482="cooling",IF(F4482&lt;61,0.025,(F4482^2*AX$25+F4482*AY$25+AZ$25)),0)</f>
        <v>0.22624923244265283</v>
      </c>
      <c r="Q4482" s="21">
        <f t="shared" ref="Q4482:Q4545" si="1017">VLOOKUP(C4482,BB$2:BC$25,2,FALSE)</f>
        <v>1.1649354943302594</v>
      </c>
      <c r="R4482">
        <f t="shared" ref="R4482:R4545" si="1018">VLOOKUP(B4482,AS$4:AV$10,4,FALSE)</f>
        <v>1.1856283047139096</v>
      </c>
      <c r="S4482" s="296">
        <f t="shared" si="1011"/>
        <v>0.31249102691368319</v>
      </c>
      <c r="T4482" s="283">
        <f t="shared" si="1012"/>
        <v>0.31249102691368319</v>
      </c>
    </row>
    <row r="4483" spans="1:20" x14ac:dyDescent="0.25">
      <c r="A4483" s="286">
        <v>43287</v>
      </c>
      <c r="B4483" s="1">
        <f t="shared" ref="B4483:B4546" si="1019">WEEKDAY(A4483,2)</f>
        <v>5</v>
      </c>
      <c r="C4483" s="285">
        <v>17</v>
      </c>
      <c r="D4483" t="s">
        <v>716</v>
      </c>
      <c r="F4483" s="16">
        <v>90</v>
      </c>
      <c r="G4483" t="str">
        <f t="shared" si="1013"/>
        <v>Cooling</v>
      </c>
      <c r="H4483" s="283">
        <f>IF(G4483="heating",F4483*Assumptions!M$4+Assumptions!M$7,0)</f>
        <v>0</v>
      </c>
      <c r="I4483" s="15">
        <f t="shared" si="1014"/>
        <v>0.94025748850374469</v>
      </c>
      <c r="J4483" s="15">
        <f t="shared" si="1015"/>
        <v>1.0078033906966741</v>
      </c>
      <c r="K4483" s="283">
        <f t="shared" ref="K4483:K4546" si="1020">H4483*I4483*J4483</f>
        <v>0</v>
      </c>
      <c r="L4483" s="283" t="e">
        <f t="shared" ref="L4483:L4546" si="1021">VLOOKUP(F4483,BL$2:BN$92,2,FALSE)</f>
        <v>#N/A</v>
      </c>
      <c r="M4483" s="283">
        <f t="shared" ref="M4483:M4546" si="1022">IF(G4483="heating",K4483*(L4483*3.412),0)</f>
        <v>0</v>
      </c>
      <c r="N4483" s="283" t="e">
        <f t="shared" ref="N4483:N4546" si="1023">VLOOKUP(F4483,BL$2:BN$92,3,FALSE)</f>
        <v>#N/A</v>
      </c>
      <c r="O4483" s="283">
        <f t="shared" ref="O4483:O4546" si="1024">IF(F4483&lt;=61,IF(G4483="heating",IF(F4483&gt;=5,K4483*L4483/N4483,0),0),0)</f>
        <v>0</v>
      </c>
      <c r="P4483" s="21">
        <f t="shared" si="1016"/>
        <v>0.21117774802001943</v>
      </c>
      <c r="Q4483" s="21">
        <f t="shared" si="1017"/>
        <v>1.3521540118753073</v>
      </c>
      <c r="R4483">
        <f t="shared" si="1018"/>
        <v>1.1856283047139096</v>
      </c>
      <c r="S4483" s="296">
        <f t="shared" ref="S4483:S4546" si="1025">P4483*Q4483*R4483</f>
        <v>0.33855004362531793</v>
      </c>
      <c r="T4483" s="283">
        <f t="shared" ref="T4483:T4546" si="1026">K4483+S4483</f>
        <v>0.33855004362531793</v>
      </c>
    </row>
    <row r="4484" spans="1:20" x14ac:dyDescent="0.25">
      <c r="A4484" s="286">
        <v>43287</v>
      </c>
      <c r="B4484" s="1">
        <f t="shared" si="1019"/>
        <v>5</v>
      </c>
      <c r="C4484" s="285">
        <v>18</v>
      </c>
      <c r="D4484" t="s">
        <v>716</v>
      </c>
      <c r="F4484" s="16">
        <v>88</v>
      </c>
      <c r="G4484" t="str">
        <f t="shared" si="1013"/>
        <v>Cooling</v>
      </c>
      <c r="H4484" s="283">
        <f>IF(G4484="heating",F4484*Assumptions!M$4+Assumptions!M$7,0)</f>
        <v>0</v>
      </c>
      <c r="I4484" s="15">
        <f t="shared" si="1014"/>
        <v>0.98182363790757687</v>
      </c>
      <c r="J4484" s="15">
        <f t="shared" si="1015"/>
        <v>1.0078033906966741</v>
      </c>
      <c r="K4484" s="283">
        <f t="shared" si="1020"/>
        <v>0</v>
      </c>
      <c r="L4484" s="283" t="e">
        <f t="shared" si="1021"/>
        <v>#N/A</v>
      </c>
      <c r="M4484" s="283">
        <f t="shared" si="1022"/>
        <v>0</v>
      </c>
      <c r="N4484" s="283" t="e">
        <f t="shared" si="1023"/>
        <v>#N/A</v>
      </c>
      <c r="O4484" s="283">
        <f t="shared" si="1024"/>
        <v>0</v>
      </c>
      <c r="P4484" s="21">
        <f t="shared" si="1016"/>
        <v>0.18290415775627711</v>
      </c>
      <c r="Q4484" s="21">
        <f t="shared" si="1017"/>
        <v>1.5598916921549892</v>
      </c>
      <c r="R4484">
        <f t="shared" si="1018"/>
        <v>1.1856283047139096</v>
      </c>
      <c r="S4484" s="296">
        <f t="shared" si="1025"/>
        <v>0.33827241327412766</v>
      </c>
      <c r="T4484" s="283">
        <f t="shared" si="1026"/>
        <v>0.33827241327412766</v>
      </c>
    </row>
    <row r="4485" spans="1:20" x14ac:dyDescent="0.25">
      <c r="A4485" s="286">
        <v>43287</v>
      </c>
      <c r="B4485" s="1">
        <f t="shared" si="1019"/>
        <v>5</v>
      </c>
      <c r="C4485" s="285">
        <v>19</v>
      </c>
      <c r="D4485" t="s">
        <v>716</v>
      </c>
      <c r="F4485" s="16">
        <v>82</v>
      </c>
      <c r="G4485" t="str">
        <f t="shared" si="1013"/>
        <v>Cooling</v>
      </c>
      <c r="H4485" s="283">
        <f>IF(G4485="heating",F4485*Assumptions!M$4+Assumptions!M$7,0)</f>
        <v>0</v>
      </c>
      <c r="I4485" s="15">
        <f t="shared" si="1014"/>
        <v>0.98418842963438757</v>
      </c>
      <c r="J4485" s="15">
        <f t="shared" si="1015"/>
        <v>1.0078033906966741</v>
      </c>
      <c r="K4485" s="283">
        <f t="shared" si="1020"/>
        <v>0</v>
      </c>
      <c r="L4485" s="283" t="e">
        <f t="shared" si="1021"/>
        <v>#N/A</v>
      </c>
      <c r="M4485" s="283">
        <f t="shared" si="1022"/>
        <v>0</v>
      </c>
      <c r="N4485" s="283" t="e">
        <f t="shared" si="1023"/>
        <v>#N/A</v>
      </c>
      <c r="O4485" s="283">
        <f t="shared" si="1024"/>
        <v>0</v>
      </c>
      <c r="P4485" s="21">
        <f t="shared" si="1016"/>
        <v>0.1130384156172477</v>
      </c>
      <c r="Q4485" s="21">
        <f t="shared" si="1017"/>
        <v>1.6764212681468484</v>
      </c>
      <c r="R4485">
        <f t="shared" si="1018"/>
        <v>1.1856283047139096</v>
      </c>
      <c r="S4485" s="296">
        <f t="shared" si="1025"/>
        <v>0.22467656855501239</v>
      </c>
      <c r="T4485" s="283">
        <f t="shared" si="1026"/>
        <v>0.22467656855501239</v>
      </c>
    </row>
    <row r="4486" spans="1:20" x14ac:dyDescent="0.25">
      <c r="A4486" s="286">
        <v>43287</v>
      </c>
      <c r="B4486" s="1">
        <f t="shared" si="1019"/>
        <v>5</v>
      </c>
      <c r="C4486" s="285">
        <v>20</v>
      </c>
      <c r="D4486" t="s">
        <v>716</v>
      </c>
      <c r="F4486" s="16">
        <v>81</v>
      </c>
      <c r="G4486" t="str">
        <f t="shared" si="1013"/>
        <v>Cooling</v>
      </c>
      <c r="H4486" s="283">
        <f>IF(G4486="heating",F4486*Assumptions!M$4+Assumptions!M$7,0)</f>
        <v>0</v>
      </c>
      <c r="I4486" s="15">
        <f t="shared" si="1014"/>
        <v>0.97071962311712034</v>
      </c>
      <c r="J4486" s="15">
        <f t="shared" si="1015"/>
        <v>1.0078033906966741</v>
      </c>
      <c r="K4486" s="283">
        <f t="shared" si="1020"/>
        <v>0</v>
      </c>
      <c r="L4486" s="283" t="e">
        <f t="shared" si="1021"/>
        <v>#N/A</v>
      </c>
      <c r="M4486" s="283">
        <f t="shared" si="1022"/>
        <v>0</v>
      </c>
      <c r="N4486" s="283" t="e">
        <f t="shared" si="1023"/>
        <v>#N/A</v>
      </c>
      <c r="O4486" s="283">
        <f t="shared" si="1024"/>
        <v>0</v>
      </c>
      <c r="P4486" s="21">
        <f t="shared" si="1016"/>
        <v>0.10357506693918861</v>
      </c>
      <c r="Q4486" s="21">
        <f t="shared" si="1017"/>
        <v>1.52436960139122</v>
      </c>
      <c r="R4486">
        <f t="shared" si="1018"/>
        <v>1.1856283047139096</v>
      </c>
      <c r="S4486" s="296">
        <f t="shared" si="1025"/>
        <v>0.18719492089993867</v>
      </c>
      <c r="T4486" s="283">
        <f t="shared" si="1026"/>
        <v>0.18719492089993867</v>
      </c>
    </row>
    <row r="4487" spans="1:20" x14ac:dyDescent="0.25">
      <c r="A4487" s="286">
        <v>43287</v>
      </c>
      <c r="B4487" s="1">
        <f t="shared" si="1019"/>
        <v>5</v>
      </c>
      <c r="C4487" s="285">
        <v>21</v>
      </c>
      <c r="D4487" t="s">
        <v>716</v>
      </c>
      <c r="F4487" s="16">
        <v>81</v>
      </c>
      <c r="G4487" t="str">
        <f t="shared" si="1013"/>
        <v>Cooling</v>
      </c>
      <c r="H4487" s="283">
        <f>IF(G4487="heating",F4487*Assumptions!M$4+Assumptions!M$7,0)</f>
        <v>0</v>
      </c>
      <c r="I4487" s="15">
        <f t="shared" si="1014"/>
        <v>0.95751150862929935</v>
      </c>
      <c r="J4487" s="15">
        <f t="shared" si="1015"/>
        <v>1.0078033906966741</v>
      </c>
      <c r="K4487" s="283">
        <f t="shared" si="1020"/>
        <v>0</v>
      </c>
      <c r="L4487" s="283" t="e">
        <f t="shared" si="1021"/>
        <v>#N/A</v>
      </c>
      <c r="M4487" s="283">
        <f t="shared" si="1022"/>
        <v>0</v>
      </c>
      <c r="N4487" s="283" t="e">
        <f t="shared" si="1023"/>
        <v>#N/A</v>
      </c>
      <c r="O4487" s="283">
        <f t="shared" si="1024"/>
        <v>0</v>
      </c>
      <c r="P4487" s="21">
        <f t="shared" si="1016"/>
        <v>0.10357506693918861</v>
      </c>
      <c r="Q4487" s="21">
        <f t="shared" si="1017"/>
        <v>1.4448604713749031</v>
      </c>
      <c r="R4487">
        <f t="shared" si="1018"/>
        <v>1.1856283047139096</v>
      </c>
      <c r="S4487" s="296">
        <f t="shared" si="1025"/>
        <v>0.17743107800341032</v>
      </c>
      <c r="T4487" s="283">
        <f t="shared" si="1026"/>
        <v>0.17743107800341032</v>
      </c>
    </row>
    <row r="4488" spans="1:20" x14ac:dyDescent="0.25">
      <c r="A4488" s="286">
        <v>43287</v>
      </c>
      <c r="B4488" s="1">
        <f t="shared" si="1019"/>
        <v>5</v>
      </c>
      <c r="C4488" s="285">
        <v>22</v>
      </c>
      <c r="D4488" t="s">
        <v>716</v>
      </c>
      <c r="F4488" s="16">
        <v>79</v>
      </c>
      <c r="G4488" t="str">
        <f t="shared" si="1013"/>
        <v>Cooling</v>
      </c>
      <c r="H4488" s="283">
        <f>IF(G4488="heating",F4488*Assumptions!M$4+Assumptions!M$7,0)</f>
        <v>0</v>
      </c>
      <c r="I4488" s="15">
        <f t="shared" si="1014"/>
        <v>0.9426530227543114</v>
      </c>
      <c r="J4488" s="15">
        <f t="shared" si="1015"/>
        <v>1.0078033906966741</v>
      </c>
      <c r="K4488" s="283">
        <f t="shared" si="1020"/>
        <v>0</v>
      </c>
      <c r="L4488" s="283" t="e">
        <f t="shared" si="1021"/>
        <v>#N/A</v>
      </c>
      <c r="M4488" s="283">
        <f t="shared" si="1022"/>
        <v>0</v>
      </c>
      <c r="N4488" s="283" t="e">
        <f t="shared" si="1023"/>
        <v>#N/A</v>
      </c>
      <c r="O4488" s="283">
        <f t="shared" si="1024"/>
        <v>0</v>
      </c>
      <c r="P4488" s="21">
        <f t="shared" si="1016"/>
        <v>8.6517748164594233E-2</v>
      </c>
      <c r="Q4488" s="21">
        <f t="shared" si="1017"/>
        <v>1.2427137171080138</v>
      </c>
      <c r="R4488">
        <f t="shared" si="1018"/>
        <v>1.1856283047139096</v>
      </c>
      <c r="S4488" s="296">
        <f t="shared" si="1025"/>
        <v>0.12747495232216427</v>
      </c>
      <c r="T4488" s="283">
        <f t="shared" si="1026"/>
        <v>0.12747495232216427</v>
      </c>
    </row>
    <row r="4489" spans="1:20" x14ac:dyDescent="0.25">
      <c r="A4489" s="286">
        <v>43287</v>
      </c>
      <c r="B4489" s="1">
        <f t="shared" si="1019"/>
        <v>5</v>
      </c>
      <c r="C4489" s="285">
        <v>23</v>
      </c>
      <c r="D4489" t="s">
        <v>715</v>
      </c>
      <c r="F4489" s="16">
        <v>75</v>
      </c>
      <c r="G4489" t="str">
        <f t="shared" si="1013"/>
        <v>Cooling</v>
      </c>
      <c r="H4489" s="283">
        <f>IF(G4489="heating",F4489*Assumptions!M$4+Assumptions!M$7,0)</f>
        <v>0</v>
      </c>
      <c r="I4489" s="15">
        <f t="shared" si="1014"/>
        <v>0.94450710149963013</v>
      </c>
      <c r="J4489" s="15">
        <f t="shared" si="1015"/>
        <v>1.0078033906966741</v>
      </c>
      <c r="K4489" s="283">
        <f t="shared" si="1020"/>
        <v>0</v>
      </c>
      <c r="L4489" s="283" t="e">
        <f t="shared" si="1021"/>
        <v>#N/A</v>
      </c>
      <c r="M4489" s="283">
        <f t="shared" si="1022"/>
        <v>0</v>
      </c>
      <c r="N4489" s="283" t="e">
        <f t="shared" si="1023"/>
        <v>#N/A</v>
      </c>
      <c r="O4489" s="283">
        <f t="shared" si="1024"/>
        <v>0</v>
      </c>
      <c r="P4489" s="21">
        <f t="shared" si="1016"/>
        <v>5.9880624941505811E-2</v>
      </c>
      <c r="Q4489" s="21">
        <f t="shared" si="1017"/>
        <v>1.0297519246597011</v>
      </c>
      <c r="R4489">
        <f t="shared" si="1018"/>
        <v>1.1856283047139096</v>
      </c>
      <c r="S4489" s="296">
        <f t="shared" si="1025"/>
        <v>7.3108436352142009E-2</v>
      </c>
      <c r="T4489" s="283">
        <f t="shared" si="1026"/>
        <v>7.3108436352142009E-2</v>
      </c>
    </row>
    <row r="4490" spans="1:20" x14ac:dyDescent="0.25">
      <c r="A4490" s="286">
        <v>43288</v>
      </c>
      <c r="B4490" s="1">
        <f t="shared" si="1019"/>
        <v>6</v>
      </c>
      <c r="C4490" s="285">
        <v>0</v>
      </c>
      <c r="D4490" t="s">
        <v>715</v>
      </c>
      <c r="F4490" s="16">
        <v>73</v>
      </c>
      <c r="G4490" t="str">
        <f t="shared" si="1013"/>
        <v>Cooling</v>
      </c>
      <c r="H4490" s="283">
        <f>IF(G4490="heating",F4490*Assumptions!M$4+Assumptions!M$7,0)</f>
        <v>0</v>
      </c>
      <c r="I4490" s="15">
        <f t="shared" si="1014"/>
        <v>0.97481507806017154</v>
      </c>
      <c r="J4490" s="15">
        <f t="shared" si="1015"/>
        <v>0.9885470267915587</v>
      </c>
      <c r="K4490" s="283">
        <f t="shared" si="1020"/>
        <v>0</v>
      </c>
      <c r="L4490" s="283" t="e">
        <f t="shared" si="1021"/>
        <v>#N/A</v>
      </c>
      <c r="M4490" s="283">
        <f t="shared" si="1022"/>
        <v>0</v>
      </c>
      <c r="N4490" s="283" t="e">
        <f t="shared" si="1023"/>
        <v>#N/A</v>
      </c>
      <c r="O4490" s="283">
        <f t="shared" si="1024"/>
        <v>0</v>
      </c>
      <c r="P4490" s="21">
        <f t="shared" si="1016"/>
        <v>5.0300820493010656E-2</v>
      </c>
      <c r="Q4490" s="21">
        <f t="shared" si="1017"/>
        <v>0.90668853391740301</v>
      </c>
      <c r="R4490">
        <f t="shared" si="1018"/>
        <v>1.0112882868167345</v>
      </c>
      <c r="S4490" s="296">
        <f t="shared" si="1025"/>
        <v>4.6122004084646118E-2</v>
      </c>
      <c r="T4490" s="283">
        <f t="shared" si="1026"/>
        <v>4.6122004084646118E-2</v>
      </c>
    </row>
    <row r="4491" spans="1:20" x14ac:dyDescent="0.25">
      <c r="A4491" s="286">
        <v>43288</v>
      </c>
      <c r="B4491" s="1">
        <f t="shared" si="1019"/>
        <v>6</v>
      </c>
      <c r="C4491" s="285">
        <v>1</v>
      </c>
      <c r="D4491" t="s">
        <v>715</v>
      </c>
      <c r="F4491" s="16">
        <v>73</v>
      </c>
      <c r="G4491" t="str">
        <f t="shared" si="1013"/>
        <v>Cooling</v>
      </c>
      <c r="H4491" s="283">
        <f>IF(G4491="heating",F4491*Assumptions!M$4+Assumptions!M$7,0)</f>
        <v>0</v>
      </c>
      <c r="I4491" s="15">
        <f t="shared" si="1014"/>
        <v>1.012242869806885</v>
      </c>
      <c r="J4491" s="15">
        <f t="shared" si="1015"/>
        <v>0.9885470267915587</v>
      </c>
      <c r="K4491" s="283">
        <f t="shared" si="1020"/>
        <v>0</v>
      </c>
      <c r="L4491" s="283" t="e">
        <f t="shared" si="1021"/>
        <v>#N/A</v>
      </c>
      <c r="M4491" s="283">
        <f t="shared" si="1022"/>
        <v>0</v>
      </c>
      <c r="N4491" s="283" t="e">
        <f t="shared" si="1023"/>
        <v>#N/A</v>
      </c>
      <c r="O4491" s="283">
        <f t="shared" si="1024"/>
        <v>0</v>
      </c>
      <c r="P4491" s="21">
        <f t="shared" si="1016"/>
        <v>5.0300820493010656E-2</v>
      </c>
      <c r="Q4491" s="21">
        <f t="shared" si="1017"/>
        <v>0.81803459285312596</v>
      </c>
      <c r="R4491">
        <f t="shared" si="1018"/>
        <v>1.0112882868167345</v>
      </c>
      <c r="S4491" s="296">
        <f t="shared" si="1025"/>
        <v>4.1612299507022062E-2</v>
      </c>
      <c r="T4491" s="283">
        <f t="shared" si="1026"/>
        <v>4.1612299507022062E-2</v>
      </c>
    </row>
    <row r="4492" spans="1:20" x14ac:dyDescent="0.25">
      <c r="A4492" s="286">
        <v>43288</v>
      </c>
      <c r="B4492" s="1">
        <f t="shared" si="1019"/>
        <v>6</v>
      </c>
      <c r="C4492" s="285">
        <v>2</v>
      </c>
      <c r="D4492" t="s">
        <v>715</v>
      </c>
      <c r="F4492" s="16">
        <v>72</v>
      </c>
      <c r="G4492" t="str">
        <f t="shared" si="1013"/>
        <v>Cooling</v>
      </c>
      <c r="H4492" s="283">
        <f>IF(G4492="heating",F4492*Assumptions!M$4+Assumptions!M$7,0)</f>
        <v>0</v>
      </c>
      <c r="I4492" s="15">
        <f t="shared" si="1014"/>
        <v>1.0509704703585963</v>
      </c>
      <c r="J4492" s="15">
        <f t="shared" si="1015"/>
        <v>0.9885470267915587</v>
      </c>
      <c r="K4492" s="283">
        <f t="shared" si="1020"/>
        <v>0</v>
      </c>
      <c r="L4492" s="283" t="e">
        <f t="shared" si="1021"/>
        <v>#N/A</v>
      </c>
      <c r="M4492" s="283">
        <f t="shared" si="1022"/>
        <v>0</v>
      </c>
      <c r="N4492" s="283" t="e">
        <f t="shared" si="1023"/>
        <v>#N/A</v>
      </c>
      <c r="O4492" s="283">
        <f t="shared" si="1024"/>
        <v>0</v>
      </c>
      <c r="P4492" s="21">
        <f t="shared" si="1016"/>
        <v>4.6445607559525648E-2</v>
      </c>
      <c r="Q4492" s="21">
        <f t="shared" si="1017"/>
        <v>0.74507607494346417</v>
      </c>
      <c r="R4492">
        <f t="shared" si="1018"/>
        <v>1.0112882868167345</v>
      </c>
      <c r="S4492" s="296">
        <f t="shared" si="1025"/>
        <v>3.4996147912184389E-2</v>
      </c>
      <c r="T4492" s="283">
        <f t="shared" si="1026"/>
        <v>3.4996147912184389E-2</v>
      </c>
    </row>
    <row r="4493" spans="1:20" x14ac:dyDescent="0.25">
      <c r="A4493" s="286">
        <v>43288</v>
      </c>
      <c r="B4493" s="1">
        <f t="shared" si="1019"/>
        <v>6</v>
      </c>
      <c r="C4493" s="285">
        <v>3</v>
      </c>
      <c r="D4493" t="s">
        <v>715</v>
      </c>
      <c r="F4493" s="16">
        <v>72</v>
      </c>
      <c r="G4493" t="str">
        <f t="shared" si="1013"/>
        <v>Cooling</v>
      </c>
      <c r="H4493" s="283">
        <f>IF(G4493="heating",F4493*Assumptions!M$4+Assumptions!M$7,0)</f>
        <v>0</v>
      </c>
      <c r="I4493" s="15">
        <f t="shared" si="1014"/>
        <v>1.0924036124451033</v>
      </c>
      <c r="J4493" s="15">
        <f t="shared" si="1015"/>
        <v>0.9885470267915587</v>
      </c>
      <c r="K4493" s="283">
        <f t="shared" si="1020"/>
        <v>0</v>
      </c>
      <c r="L4493" s="283" t="e">
        <f t="shared" si="1021"/>
        <v>#N/A</v>
      </c>
      <c r="M4493" s="283">
        <f t="shared" si="1022"/>
        <v>0</v>
      </c>
      <c r="N4493" s="283" t="e">
        <f t="shared" si="1023"/>
        <v>#N/A</v>
      </c>
      <c r="O4493" s="283">
        <f t="shared" si="1024"/>
        <v>0</v>
      </c>
      <c r="P4493" s="21">
        <f t="shared" si="1016"/>
        <v>4.6445607559525648E-2</v>
      </c>
      <c r="Q4493" s="21">
        <f t="shared" si="1017"/>
        <v>0.69158980876382303</v>
      </c>
      <c r="R4493">
        <f t="shared" si="1018"/>
        <v>1.0112882868167345</v>
      </c>
      <c r="S4493" s="296">
        <f t="shared" si="1025"/>
        <v>3.2483903397239763E-2</v>
      </c>
      <c r="T4493" s="283">
        <f t="shared" si="1026"/>
        <v>3.2483903397239763E-2</v>
      </c>
    </row>
    <row r="4494" spans="1:20" x14ac:dyDescent="0.25">
      <c r="A4494" s="286">
        <v>43288</v>
      </c>
      <c r="B4494" s="1">
        <f t="shared" si="1019"/>
        <v>6</v>
      </c>
      <c r="C4494" s="285">
        <v>4</v>
      </c>
      <c r="D4494" t="s">
        <v>715</v>
      </c>
      <c r="F4494" s="16">
        <v>70</v>
      </c>
      <c r="G4494" t="str">
        <f t="shared" si="1013"/>
        <v>Cooling</v>
      </c>
      <c r="H4494" s="283">
        <f>IF(G4494="heating",F4494*Assumptions!M$4+Assumptions!M$7,0)</f>
        <v>0</v>
      </c>
      <c r="I4494" s="15">
        <f t="shared" si="1014"/>
        <v>1.1348296917927807</v>
      </c>
      <c r="J4494" s="15">
        <f t="shared" si="1015"/>
        <v>0.9885470267915587</v>
      </c>
      <c r="K4494" s="283">
        <f t="shared" si="1020"/>
        <v>0</v>
      </c>
      <c r="L4494" s="283">
        <f t="shared" si="1021"/>
        <v>4.3818232651749627</v>
      </c>
      <c r="M4494" s="283">
        <f t="shared" si="1022"/>
        <v>0</v>
      </c>
      <c r="N4494" s="283">
        <f t="shared" si="1023"/>
        <v>4.3585758300027857</v>
      </c>
      <c r="O4494" s="283">
        <f t="shared" si="1024"/>
        <v>0</v>
      </c>
      <c r="P4494" s="21">
        <f t="shared" si="1016"/>
        <v>4.0604560274080326E-2</v>
      </c>
      <c r="Q4494" s="21">
        <f t="shared" si="1017"/>
        <v>0.6473875548762833</v>
      </c>
      <c r="R4494">
        <f t="shared" si="1018"/>
        <v>1.0112882868167345</v>
      </c>
      <c r="S4494" s="296">
        <f t="shared" si="1025"/>
        <v>2.6583620912555804E-2</v>
      </c>
      <c r="T4494" s="283">
        <f t="shared" si="1026"/>
        <v>2.6583620912555804E-2</v>
      </c>
    </row>
    <row r="4495" spans="1:20" x14ac:dyDescent="0.25">
      <c r="A4495" s="286">
        <v>43288</v>
      </c>
      <c r="B4495" s="1">
        <f t="shared" si="1019"/>
        <v>6</v>
      </c>
      <c r="C4495" s="285">
        <v>5</v>
      </c>
      <c r="D4495" t="s">
        <v>715</v>
      </c>
      <c r="F4495" s="16">
        <v>70</v>
      </c>
      <c r="G4495" t="str">
        <f t="shared" si="1013"/>
        <v>Cooling</v>
      </c>
      <c r="H4495" s="283">
        <f>IF(G4495="heating",F4495*Assumptions!M$4+Assumptions!M$7,0)</f>
        <v>0</v>
      </c>
      <c r="I4495" s="15">
        <f t="shared" si="1014"/>
        <v>1.1635558681477385</v>
      </c>
      <c r="J4495" s="15">
        <f t="shared" si="1015"/>
        <v>0.9885470267915587</v>
      </c>
      <c r="K4495" s="283">
        <f t="shared" si="1020"/>
        <v>0</v>
      </c>
      <c r="L4495" s="283">
        <f t="shared" si="1021"/>
        <v>4.3818232651749627</v>
      </c>
      <c r="M4495" s="283">
        <f t="shared" si="1022"/>
        <v>0</v>
      </c>
      <c r="N4495" s="283">
        <f t="shared" si="1023"/>
        <v>4.3585758300027857</v>
      </c>
      <c r="O4495" s="283">
        <f t="shared" si="1024"/>
        <v>0</v>
      </c>
      <c r="P4495" s="21">
        <f t="shared" si="1016"/>
        <v>4.0604560274080326E-2</v>
      </c>
      <c r="Q4495" s="21">
        <f t="shared" si="1017"/>
        <v>0.72139578924615555</v>
      </c>
      <c r="R4495">
        <f t="shared" si="1018"/>
        <v>1.0112882868167345</v>
      </c>
      <c r="S4495" s="296">
        <f t="shared" si="1025"/>
        <v>2.9622614838338394E-2</v>
      </c>
      <c r="T4495" s="283">
        <f t="shared" si="1026"/>
        <v>2.9622614838338394E-2</v>
      </c>
    </row>
    <row r="4496" spans="1:20" x14ac:dyDescent="0.25">
      <c r="A4496" s="286">
        <v>43288</v>
      </c>
      <c r="B4496" s="1">
        <f t="shared" si="1019"/>
        <v>6</v>
      </c>
      <c r="C4496" s="285">
        <v>6</v>
      </c>
      <c r="D4496" t="s">
        <v>715</v>
      </c>
      <c r="F4496" s="16">
        <v>72</v>
      </c>
      <c r="G4496" t="str">
        <f t="shared" si="1013"/>
        <v>Cooling</v>
      </c>
      <c r="H4496" s="283">
        <f>IF(G4496="heating",F4496*Assumptions!M$4+Assumptions!M$7,0)</f>
        <v>0</v>
      </c>
      <c r="I4496" s="15">
        <f t="shared" si="1014"/>
        <v>1.2083911162615524</v>
      </c>
      <c r="J4496" s="15">
        <f t="shared" si="1015"/>
        <v>0.9885470267915587</v>
      </c>
      <c r="K4496" s="283">
        <f t="shared" si="1020"/>
        <v>0</v>
      </c>
      <c r="L4496" s="283" t="e">
        <f t="shared" si="1021"/>
        <v>#N/A</v>
      </c>
      <c r="M4496" s="283">
        <f t="shared" si="1022"/>
        <v>0</v>
      </c>
      <c r="N4496" s="283" t="e">
        <f t="shared" si="1023"/>
        <v>#N/A</v>
      </c>
      <c r="O4496" s="283">
        <f t="shared" si="1024"/>
        <v>0</v>
      </c>
      <c r="P4496" s="21">
        <f t="shared" si="1016"/>
        <v>4.6445607559525648E-2</v>
      </c>
      <c r="Q4496" s="21">
        <f t="shared" si="1017"/>
        <v>0.87787080972652631</v>
      </c>
      <c r="R4496">
        <f t="shared" si="1018"/>
        <v>1.0112882868167345</v>
      </c>
      <c r="S4496" s="296">
        <f t="shared" si="1025"/>
        <v>4.1233503179268993E-2</v>
      </c>
      <c r="T4496" s="283">
        <f t="shared" si="1026"/>
        <v>4.1233503179268993E-2</v>
      </c>
    </row>
    <row r="4497" spans="1:20" x14ac:dyDescent="0.25">
      <c r="A4497" s="286">
        <v>43288</v>
      </c>
      <c r="B4497" s="1">
        <f t="shared" si="1019"/>
        <v>6</v>
      </c>
      <c r="C4497" s="285">
        <v>7</v>
      </c>
      <c r="D4497" t="s">
        <v>715</v>
      </c>
      <c r="F4497" s="16">
        <v>75</v>
      </c>
      <c r="G4497" t="str">
        <f t="shared" si="1013"/>
        <v>Cooling</v>
      </c>
      <c r="H4497" s="283">
        <f>IF(G4497="heating",F4497*Assumptions!M$4+Assumptions!M$7,0)</f>
        <v>0</v>
      </c>
      <c r="I4497" s="15">
        <f t="shared" si="1014"/>
        <v>1.1637425769249583</v>
      </c>
      <c r="J4497" s="15">
        <f t="shared" si="1015"/>
        <v>0.9885470267915587</v>
      </c>
      <c r="K4497" s="283">
        <f t="shared" si="1020"/>
        <v>0</v>
      </c>
      <c r="L4497" s="283" t="e">
        <f t="shared" si="1021"/>
        <v>#N/A</v>
      </c>
      <c r="M4497" s="283">
        <f t="shared" si="1022"/>
        <v>0</v>
      </c>
      <c r="N4497" s="283" t="e">
        <f t="shared" si="1023"/>
        <v>#N/A</v>
      </c>
      <c r="O4497" s="283">
        <f t="shared" si="1024"/>
        <v>0</v>
      </c>
      <c r="P4497" s="21">
        <f t="shared" si="1016"/>
        <v>5.9880624941505811E-2</v>
      </c>
      <c r="Q4497" s="21">
        <f t="shared" si="1017"/>
        <v>0.97331382064367777</v>
      </c>
      <c r="R4497">
        <f t="shared" si="1018"/>
        <v>1.0112882868167345</v>
      </c>
      <c r="S4497" s="296">
        <f t="shared" si="1025"/>
        <v>5.8940550999347564E-2</v>
      </c>
      <c r="T4497" s="283">
        <f t="shared" si="1026"/>
        <v>5.8940550999347564E-2</v>
      </c>
    </row>
    <row r="4498" spans="1:20" x14ac:dyDescent="0.25">
      <c r="A4498" s="286">
        <v>43288</v>
      </c>
      <c r="B4498" s="1">
        <f t="shared" si="1019"/>
        <v>6</v>
      </c>
      <c r="C4498" s="285">
        <v>8</v>
      </c>
      <c r="D4498" t="s">
        <v>715</v>
      </c>
      <c r="F4498" s="16">
        <v>81</v>
      </c>
      <c r="G4498" t="str">
        <f t="shared" si="1013"/>
        <v>Cooling</v>
      </c>
      <c r="H4498" s="283">
        <f>IF(G4498="heating",F4498*Assumptions!M$4+Assumptions!M$7,0)</f>
        <v>0</v>
      </c>
      <c r="I4498" s="15">
        <f t="shared" si="1014"/>
        <v>1.094193721037565</v>
      </c>
      <c r="J4498" s="15">
        <f t="shared" si="1015"/>
        <v>0.9885470267915587</v>
      </c>
      <c r="K4498" s="283">
        <f t="shared" si="1020"/>
        <v>0</v>
      </c>
      <c r="L4498" s="283" t="e">
        <f t="shared" si="1021"/>
        <v>#N/A</v>
      </c>
      <c r="M4498" s="283">
        <f t="shared" si="1022"/>
        <v>0</v>
      </c>
      <c r="N4498" s="283" t="e">
        <f t="shared" si="1023"/>
        <v>#N/A</v>
      </c>
      <c r="O4498" s="283">
        <f t="shared" si="1024"/>
        <v>0</v>
      </c>
      <c r="P4498" s="21">
        <f t="shared" si="1016"/>
        <v>0.10357506693918861</v>
      </c>
      <c r="Q4498" s="21">
        <f t="shared" si="1017"/>
        <v>0.94940007506179924</v>
      </c>
      <c r="R4498">
        <f t="shared" si="1018"/>
        <v>1.0112882868167345</v>
      </c>
      <c r="S4498" s="296">
        <f t="shared" si="1025"/>
        <v>9.9444200712858519E-2</v>
      </c>
      <c r="T4498" s="283">
        <f t="shared" si="1026"/>
        <v>9.9444200712858519E-2</v>
      </c>
    </row>
    <row r="4499" spans="1:20" x14ac:dyDescent="0.25">
      <c r="A4499" s="286">
        <v>43288</v>
      </c>
      <c r="B4499" s="1">
        <f t="shared" si="1019"/>
        <v>6</v>
      </c>
      <c r="C4499" s="285">
        <v>9</v>
      </c>
      <c r="D4499" t="s">
        <v>715</v>
      </c>
      <c r="F4499" s="16">
        <v>82</v>
      </c>
      <c r="G4499" t="str">
        <f t="shared" si="1013"/>
        <v>Cooling</v>
      </c>
      <c r="H4499" s="283">
        <f>IF(G4499="heating",F4499*Assumptions!M$4+Assumptions!M$7,0)</f>
        <v>0</v>
      </c>
      <c r="I4499" s="15">
        <f t="shared" si="1014"/>
        <v>1.0343009000871222</v>
      </c>
      <c r="J4499" s="15">
        <f t="shared" si="1015"/>
        <v>0.9885470267915587</v>
      </c>
      <c r="K4499" s="283">
        <f t="shared" si="1020"/>
        <v>0</v>
      </c>
      <c r="L4499" s="283" t="e">
        <f t="shared" si="1021"/>
        <v>#N/A</v>
      </c>
      <c r="M4499" s="283">
        <f t="shared" si="1022"/>
        <v>0</v>
      </c>
      <c r="N4499" s="283" t="e">
        <f t="shared" si="1023"/>
        <v>#N/A</v>
      </c>
      <c r="O4499" s="283">
        <f t="shared" si="1024"/>
        <v>0</v>
      </c>
      <c r="P4499" s="21">
        <f t="shared" si="1016"/>
        <v>0.1130384156172477</v>
      </c>
      <c r="Q4499" s="21">
        <f t="shared" si="1017"/>
        <v>0.8408485371888097</v>
      </c>
      <c r="R4499">
        <f t="shared" si="1018"/>
        <v>1.0112882868167345</v>
      </c>
      <c r="S4499" s="296">
        <f t="shared" si="1025"/>
        <v>9.6121117607599171E-2</v>
      </c>
      <c r="T4499" s="283">
        <f t="shared" si="1026"/>
        <v>9.6121117607599171E-2</v>
      </c>
    </row>
    <row r="4500" spans="1:20" x14ac:dyDescent="0.25">
      <c r="A4500" s="286">
        <v>43288</v>
      </c>
      <c r="B4500" s="1">
        <f t="shared" si="1019"/>
        <v>6</v>
      </c>
      <c r="C4500" s="285">
        <v>10</v>
      </c>
      <c r="D4500" t="s">
        <v>715</v>
      </c>
      <c r="F4500" s="16">
        <v>86</v>
      </c>
      <c r="G4500" t="str">
        <f t="shared" si="1013"/>
        <v>Cooling</v>
      </c>
      <c r="H4500" s="283">
        <f>IF(G4500="heating",F4500*Assumptions!M$4+Assumptions!M$7,0)</f>
        <v>0</v>
      </c>
      <c r="I4500" s="15">
        <f t="shared" si="1014"/>
        <v>0.98112329028689171</v>
      </c>
      <c r="J4500" s="15">
        <f t="shared" si="1015"/>
        <v>0.9885470267915587</v>
      </c>
      <c r="K4500" s="283">
        <f t="shared" si="1020"/>
        <v>0</v>
      </c>
      <c r="L4500" s="283" t="e">
        <f t="shared" si="1021"/>
        <v>#N/A</v>
      </c>
      <c r="M4500" s="283">
        <f t="shared" si="1022"/>
        <v>0</v>
      </c>
      <c r="N4500" s="283" t="e">
        <f t="shared" si="1023"/>
        <v>#N/A</v>
      </c>
      <c r="O4500" s="283">
        <f t="shared" si="1024"/>
        <v>0</v>
      </c>
      <c r="P4500" s="21">
        <f t="shared" si="1016"/>
        <v>0.15712307226790045</v>
      </c>
      <c r="Q4500" s="21">
        <f t="shared" si="1017"/>
        <v>0.74504051125983206</v>
      </c>
      <c r="R4500">
        <f t="shared" si="1018"/>
        <v>1.0112882868167345</v>
      </c>
      <c r="S4500" s="296">
        <f t="shared" si="1025"/>
        <v>0.11838449542343896</v>
      </c>
      <c r="T4500" s="283">
        <f t="shared" si="1026"/>
        <v>0.11838449542343896</v>
      </c>
    </row>
    <row r="4501" spans="1:20" x14ac:dyDescent="0.25">
      <c r="A4501" s="286">
        <v>43288</v>
      </c>
      <c r="B4501" s="1">
        <f t="shared" si="1019"/>
        <v>6</v>
      </c>
      <c r="C4501" s="285">
        <v>11</v>
      </c>
      <c r="D4501" t="s">
        <v>715</v>
      </c>
      <c r="F4501" s="16">
        <v>88</v>
      </c>
      <c r="G4501" t="str">
        <f t="shared" si="1013"/>
        <v>Cooling</v>
      </c>
      <c r="H4501" s="283">
        <f>IF(G4501="heating",F4501*Assumptions!M$4+Assumptions!M$7,0)</f>
        <v>0</v>
      </c>
      <c r="I4501" s="15">
        <f t="shared" si="1014"/>
        <v>0.94956163997961163</v>
      </c>
      <c r="J4501" s="15">
        <f t="shared" si="1015"/>
        <v>0.9885470267915587</v>
      </c>
      <c r="K4501" s="283">
        <f t="shared" si="1020"/>
        <v>0</v>
      </c>
      <c r="L4501" s="283" t="e">
        <f t="shared" si="1021"/>
        <v>#N/A</v>
      </c>
      <c r="M4501" s="283">
        <f t="shared" si="1022"/>
        <v>0</v>
      </c>
      <c r="N4501" s="283" t="e">
        <f t="shared" si="1023"/>
        <v>#N/A</v>
      </c>
      <c r="O4501" s="283">
        <f t="shared" si="1024"/>
        <v>0</v>
      </c>
      <c r="P4501" s="21">
        <f t="shared" si="1016"/>
        <v>0.18290415775627711</v>
      </c>
      <c r="Q4501" s="21">
        <f t="shared" si="1017"/>
        <v>0.72850690893675296</v>
      </c>
      <c r="R4501">
        <f t="shared" si="1018"/>
        <v>1.0112882868167345</v>
      </c>
      <c r="S4501" s="296">
        <f t="shared" si="1025"/>
        <v>0.13475107230421282</v>
      </c>
      <c r="T4501" s="283">
        <f t="shared" si="1026"/>
        <v>0.13475107230421282</v>
      </c>
    </row>
    <row r="4502" spans="1:20" x14ac:dyDescent="0.25">
      <c r="A4502" s="286">
        <v>43288</v>
      </c>
      <c r="B4502" s="1">
        <f t="shared" si="1019"/>
        <v>6</v>
      </c>
      <c r="C4502" s="285">
        <v>12</v>
      </c>
      <c r="D4502" t="s">
        <v>715</v>
      </c>
      <c r="F4502" s="16">
        <v>90</v>
      </c>
      <c r="G4502" t="str">
        <f t="shared" si="1013"/>
        <v>Cooling</v>
      </c>
      <c r="H4502" s="283">
        <f>IF(G4502="heating",F4502*Assumptions!M$4+Assumptions!M$7,0)</f>
        <v>0</v>
      </c>
      <c r="I4502" s="15">
        <f t="shared" si="1014"/>
        <v>0.91648403420261149</v>
      </c>
      <c r="J4502" s="15">
        <f t="shared" si="1015"/>
        <v>0.9885470267915587</v>
      </c>
      <c r="K4502" s="283">
        <f t="shared" si="1020"/>
        <v>0</v>
      </c>
      <c r="L4502" s="283" t="e">
        <f t="shared" si="1021"/>
        <v>#N/A</v>
      </c>
      <c r="M4502" s="283">
        <f t="shared" si="1022"/>
        <v>0</v>
      </c>
      <c r="N4502" s="283" t="e">
        <f t="shared" si="1023"/>
        <v>#N/A</v>
      </c>
      <c r="O4502" s="283">
        <f t="shared" si="1024"/>
        <v>0</v>
      </c>
      <c r="P4502" s="21">
        <f t="shared" si="1016"/>
        <v>0.21117774802001943</v>
      </c>
      <c r="Q4502" s="21">
        <f t="shared" si="1017"/>
        <v>0.75910815787401487</v>
      </c>
      <c r="R4502">
        <f t="shared" si="1018"/>
        <v>1.0112882868167345</v>
      </c>
      <c r="S4502" s="296">
        <f t="shared" si="1025"/>
        <v>0.16211633987060647</v>
      </c>
      <c r="T4502" s="283">
        <f t="shared" si="1026"/>
        <v>0.16211633987060647</v>
      </c>
    </row>
    <row r="4503" spans="1:20" x14ac:dyDescent="0.25">
      <c r="A4503" s="286">
        <v>43288</v>
      </c>
      <c r="B4503" s="1">
        <f t="shared" si="1019"/>
        <v>6</v>
      </c>
      <c r="C4503" s="285">
        <v>13</v>
      </c>
      <c r="D4503" t="s">
        <v>715</v>
      </c>
      <c r="F4503" s="16">
        <v>90</v>
      </c>
      <c r="G4503" t="str">
        <f t="shared" si="1013"/>
        <v>Cooling</v>
      </c>
      <c r="H4503" s="283">
        <f>IF(G4503="heating",F4503*Assumptions!M$4+Assumptions!M$7,0)</f>
        <v>0</v>
      </c>
      <c r="I4503" s="15">
        <f t="shared" si="1014"/>
        <v>0.90040206880052787</v>
      </c>
      <c r="J4503" s="15">
        <f t="shared" si="1015"/>
        <v>0.9885470267915587</v>
      </c>
      <c r="K4503" s="283">
        <f t="shared" si="1020"/>
        <v>0</v>
      </c>
      <c r="L4503" s="283" t="e">
        <f t="shared" si="1021"/>
        <v>#N/A</v>
      </c>
      <c r="M4503" s="283">
        <f t="shared" si="1022"/>
        <v>0</v>
      </c>
      <c r="N4503" s="283" t="e">
        <f t="shared" si="1023"/>
        <v>#N/A</v>
      </c>
      <c r="O4503" s="283">
        <f t="shared" si="1024"/>
        <v>0</v>
      </c>
      <c r="P4503" s="21">
        <f t="shared" si="1016"/>
        <v>0.21117774802001943</v>
      </c>
      <c r="Q4503" s="21">
        <f t="shared" si="1017"/>
        <v>0.79115902007799765</v>
      </c>
      <c r="R4503">
        <f t="shared" si="1018"/>
        <v>1.0112882868167345</v>
      </c>
      <c r="S4503" s="296">
        <f t="shared" si="1025"/>
        <v>0.16896117273969175</v>
      </c>
      <c r="T4503" s="283">
        <f t="shared" si="1026"/>
        <v>0.16896117273969175</v>
      </c>
    </row>
    <row r="4504" spans="1:20" x14ac:dyDescent="0.25">
      <c r="A4504" s="286">
        <v>43288</v>
      </c>
      <c r="B4504" s="1">
        <f t="shared" si="1019"/>
        <v>6</v>
      </c>
      <c r="C4504" s="285">
        <v>14</v>
      </c>
      <c r="D4504" t="s">
        <v>715</v>
      </c>
      <c r="F4504" s="16">
        <v>91</v>
      </c>
      <c r="G4504" t="str">
        <f t="shared" si="1013"/>
        <v>Cooling</v>
      </c>
      <c r="H4504" s="283">
        <f>IF(G4504="heating",F4504*Assumptions!M$4+Assumptions!M$7,0)</f>
        <v>0</v>
      </c>
      <c r="I4504" s="15">
        <f t="shared" si="1014"/>
        <v>0.86032894500746537</v>
      </c>
      <c r="J4504" s="15">
        <f t="shared" si="1015"/>
        <v>0.9885470267915587</v>
      </c>
      <c r="K4504" s="283">
        <f t="shared" si="1020"/>
        <v>0</v>
      </c>
      <c r="L4504" s="283" t="e">
        <f t="shared" si="1021"/>
        <v>#N/A</v>
      </c>
      <c r="M4504" s="283">
        <f t="shared" si="1022"/>
        <v>0</v>
      </c>
      <c r="N4504" s="283" t="e">
        <f t="shared" si="1023"/>
        <v>#N/A</v>
      </c>
      <c r="O4504" s="283">
        <f t="shared" si="1024"/>
        <v>0</v>
      </c>
      <c r="P4504" s="21">
        <f t="shared" si="1016"/>
        <v>0.22624923244265283</v>
      </c>
      <c r="Q4504" s="21">
        <f t="shared" si="1017"/>
        <v>0.84355555031342389</v>
      </c>
      <c r="R4504">
        <f t="shared" si="1018"/>
        <v>1.0112882868167345</v>
      </c>
      <c r="S4504" s="296">
        <f t="shared" si="1025"/>
        <v>0.19300820816799188</v>
      </c>
      <c r="T4504" s="283">
        <f t="shared" si="1026"/>
        <v>0.19300820816799188</v>
      </c>
    </row>
    <row r="4505" spans="1:20" x14ac:dyDescent="0.25">
      <c r="A4505" s="286">
        <v>43288</v>
      </c>
      <c r="B4505" s="1">
        <f t="shared" si="1019"/>
        <v>6</v>
      </c>
      <c r="C4505" s="285">
        <v>15</v>
      </c>
      <c r="D4505" t="s">
        <v>715</v>
      </c>
      <c r="F4505" s="16">
        <v>91</v>
      </c>
      <c r="G4505" t="str">
        <f t="shared" si="1013"/>
        <v>Cooling</v>
      </c>
      <c r="H4505" s="283">
        <f>IF(G4505="heating",F4505*Assumptions!M$4+Assumptions!M$7,0)</f>
        <v>0</v>
      </c>
      <c r="I4505" s="15">
        <f t="shared" si="1014"/>
        <v>0.85754515037175039</v>
      </c>
      <c r="J4505" s="15">
        <f t="shared" si="1015"/>
        <v>0.9885470267915587</v>
      </c>
      <c r="K4505" s="283">
        <f t="shared" si="1020"/>
        <v>0</v>
      </c>
      <c r="L4505" s="283" t="e">
        <f t="shared" si="1021"/>
        <v>#N/A</v>
      </c>
      <c r="M4505" s="283">
        <f t="shared" si="1022"/>
        <v>0</v>
      </c>
      <c r="N4505" s="283" t="e">
        <f t="shared" si="1023"/>
        <v>#N/A</v>
      </c>
      <c r="O4505" s="283">
        <f t="shared" si="1024"/>
        <v>0</v>
      </c>
      <c r="P4505" s="21">
        <f t="shared" si="1016"/>
        <v>0.22624923244265283</v>
      </c>
      <c r="Q4505" s="21">
        <f t="shared" si="1017"/>
        <v>0.96592607327566882</v>
      </c>
      <c r="R4505">
        <f t="shared" si="1018"/>
        <v>1.0112882868167345</v>
      </c>
      <c r="S4505" s="296">
        <f t="shared" si="1025"/>
        <v>0.22100697524473925</v>
      </c>
      <c r="T4505" s="283">
        <f t="shared" si="1026"/>
        <v>0.22100697524473925</v>
      </c>
    </row>
    <row r="4506" spans="1:20" x14ac:dyDescent="0.25">
      <c r="A4506" s="286">
        <v>43288</v>
      </c>
      <c r="B4506" s="1">
        <f t="shared" si="1019"/>
        <v>6</v>
      </c>
      <c r="C4506" s="285">
        <v>16</v>
      </c>
      <c r="D4506" t="s">
        <v>715</v>
      </c>
      <c r="F4506" s="16">
        <v>91</v>
      </c>
      <c r="G4506" t="str">
        <f t="shared" si="1013"/>
        <v>Cooling</v>
      </c>
      <c r="H4506" s="283">
        <f>IF(G4506="heating",F4506*Assumptions!M$4+Assumptions!M$7,0)</f>
        <v>0</v>
      </c>
      <c r="I4506" s="15">
        <f t="shared" si="1014"/>
        <v>0.88344815438260227</v>
      </c>
      <c r="J4506" s="15">
        <f t="shared" si="1015"/>
        <v>0.9885470267915587</v>
      </c>
      <c r="K4506" s="283">
        <f t="shared" si="1020"/>
        <v>0</v>
      </c>
      <c r="L4506" s="283" t="e">
        <f t="shared" si="1021"/>
        <v>#N/A</v>
      </c>
      <c r="M4506" s="283">
        <f t="shared" si="1022"/>
        <v>0</v>
      </c>
      <c r="N4506" s="283" t="e">
        <f t="shared" si="1023"/>
        <v>#N/A</v>
      </c>
      <c r="O4506" s="283">
        <f t="shared" si="1024"/>
        <v>0</v>
      </c>
      <c r="P4506" s="21">
        <f t="shared" si="1016"/>
        <v>0.22624923244265283</v>
      </c>
      <c r="Q4506" s="21">
        <f t="shared" si="1017"/>
        <v>1.1649354943302594</v>
      </c>
      <c r="R4506">
        <f t="shared" si="1018"/>
        <v>1.0112882868167345</v>
      </c>
      <c r="S4506" s="296">
        <f t="shared" si="1025"/>
        <v>0.26654096734760024</v>
      </c>
      <c r="T4506" s="283">
        <f t="shared" si="1026"/>
        <v>0.26654096734760024</v>
      </c>
    </row>
    <row r="4507" spans="1:20" x14ac:dyDescent="0.25">
      <c r="A4507" s="286">
        <v>43288</v>
      </c>
      <c r="B4507" s="1">
        <f t="shared" si="1019"/>
        <v>6</v>
      </c>
      <c r="C4507" s="285">
        <v>17</v>
      </c>
      <c r="D4507" t="s">
        <v>715</v>
      </c>
      <c r="F4507" s="16">
        <v>90</v>
      </c>
      <c r="G4507" t="str">
        <f t="shared" si="1013"/>
        <v>Cooling</v>
      </c>
      <c r="H4507" s="283">
        <f>IF(G4507="heating",F4507*Assumptions!M$4+Assumptions!M$7,0)</f>
        <v>0</v>
      </c>
      <c r="I4507" s="15">
        <f t="shared" si="1014"/>
        <v>0.94025748850374469</v>
      </c>
      <c r="J4507" s="15">
        <f t="shared" si="1015"/>
        <v>0.9885470267915587</v>
      </c>
      <c r="K4507" s="283">
        <f t="shared" si="1020"/>
        <v>0</v>
      </c>
      <c r="L4507" s="283" t="e">
        <f t="shared" si="1021"/>
        <v>#N/A</v>
      </c>
      <c r="M4507" s="283">
        <f t="shared" si="1022"/>
        <v>0</v>
      </c>
      <c r="N4507" s="283" t="e">
        <f t="shared" si="1023"/>
        <v>#N/A</v>
      </c>
      <c r="O4507" s="283">
        <f t="shared" si="1024"/>
        <v>0</v>
      </c>
      <c r="P4507" s="21">
        <f t="shared" si="1016"/>
        <v>0.21117774802001943</v>
      </c>
      <c r="Q4507" s="21">
        <f t="shared" si="1017"/>
        <v>1.3521540118753073</v>
      </c>
      <c r="R4507">
        <f t="shared" si="1018"/>
        <v>1.0112882868167345</v>
      </c>
      <c r="S4507" s="296">
        <f t="shared" si="1025"/>
        <v>0.28876815124803579</v>
      </c>
      <c r="T4507" s="283">
        <f t="shared" si="1026"/>
        <v>0.28876815124803579</v>
      </c>
    </row>
    <row r="4508" spans="1:20" x14ac:dyDescent="0.25">
      <c r="A4508" s="286">
        <v>43288</v>
      </c>
      <c r="B4508" s="1">
        <f t="shared" si="1019"/>
        <v>6</v>
      </c>
      <c r="C4508" s="285">
        <v>18</v>
      </c>
      <c r="D4508" t="s">
        <v>715</v>
      </c>
      <c r="F4508" s="16">
        <v>86</v>
      </c>
      <c r="G4508" t="str">
        <f t="shared" si="1013"/>
        <v>Cooling</v>
      </c>
      <c r="H4508" s="283">
        <f>IF(G4508="heating",F4508*Assumptions!M$4+Assumptions!M$7,0)</f>
        <v>0</v>
      </c>
      <c r="I4508" s="15">
        <f t="shared" si="1014"/>
        <v>0.98182363790757687</v>
      </c>
      <c r="J4508" s="15">
        <f t="shared" si="1015"/>
        <v>0.9885470267915587</v>
      </c>
      <c r="K4508" s="283">
        <f t="shared" si="1020"/>
        <v>0</v>
      </c>
      <c r="L4508" s="283" t="e">
        <f t="shared" si="1021"/>
        <v>#N/A</v>
      </c>
      <c r="M4508" s="283">
        <f t="shared" si="1022"/>
        <v>0</v>
      </c>
      <c r="N4508" s="283" t="e">
        <f t="shared" si="1023"/>
        <v>#N/A</v>
      </c>
      <c r="O4508" s="283">
        <f t="shared" si="1024"/>
        <v>0</v>
      </c>
      <c r="P4508" s="21">
        <f t="shared" si="1016"/>
        <v>0.15712307226790045</v>
      </c>
      <c r="Q4508" s="21">
        <f t="shared" si="1017"/>
        <v>1.5598916921549892</v>
      </c>
      <c r="R4508">
        <f t="shared" si="1018"/>
        <v>1.0112882868167345</v>
      </c>
      <c r="S4508" s="296">
        <f t="shared" si="1025"/>
        <v>0.24786167745257059</v>
      </c>
      <c r="T4508" s="283">
        <f t="shared" si="1026"/>
        <v>0.24786167745257059</v>
      </c>
    </row>
    <row r="4509" spans="1:20" x14ac:dyDescent="0.25">
      <c r="A4509" s="286">
        <v>43288</v>
      </c>
      <c r="B4509" s="1">
        <f t="shared" si="1019"/>
        <v>6</v>
      </c>
      <c r="C4509" s="285">
        <v>19</v>
      </c>
      <c r="D4509" t="s">
        <v>715</v>
      </c>
      <c r="F4509" s="16">
        <v>82</v>
      </c>
      <c r="G4509" t="str">
        <f t="shared" si="1013"/>
        <v>Cooling</v>
      </c>
      <c r="H4509" s="283">
        <f>IF(G4509="heating",F4509*Assumptions!M$4+Assumptions!M$7,0)</f>
        <v>0</v>
      </c>
      <c r="I4509" s="15">
        <f t="shared" si="1014"/>
        <v>0.98418842963438757</v>
      </c>
      <c r="J4509" s="15">
        <f t="shared" si="1015"/>
        <v>0.9885470267915587</v>
      </c>
      <c r="K4509" s="283">
        <f t="shared" si="1020"/>
        <v>0</v>
      </c>
      <c r="L4509" s="283" t="e">
        <f t="shared" si="1021"/>
        <v>#N/A</v>
      </c>
      <c r="M4509" s="283">
        <f t="shared" si="1022"/>
        <v>0</v>
      </c>
      <c r="N4509" s="283" t="e">
        <f t="shared" si="1023"/>
        <v>#N/A</v>
      </c>
      <c r="O4509" s="283">
        <f t="shared" si="1024"/>
        <v>0</v>
      </c>
      <c r="P4509" s="21">
        <f t="shared" si="1016"/>
        <v>0.1130384156172477</v>
      </c>
      <c r="Q4509" s="21">
        <f t="shared" si="1017"/>
        <v>1.6764212681468484</v>
      </c>
      <c r="R4509">
        <f t="shared" si="1018"/>
        <v>1.0112882868167345</v>
      </c>
      <c r="S4509" s="296">
        <f t="shared" si="1025"/>
        <v>0.19163913445596023</v>
      </c>
      <c r="T4509" s="283">
        <f t="shared" si="1026"/>
        <v>0.19163913445596023</v>
      </c>
    </row>
    <row r="4510" spans="1:20" x14ac:dyDescent="0.25">
      <c r="A4510" s="286">
        <v>43288</v>
      </c>
      <c r="B4510" s="1">
        <f t="shared" si="1019"/>
        <v>6</v>
      </c>
      <c r="C4510" s="285">
        <v>20</v>
      </c>
      <c r="D4510" t="s">
        <v>715</v>
      </c>
      <c r="F4510" s="16">
        <v>79</v>
      </c>
      <c r="G4510" t="str">
        <f t="shared" si="1013"/>
        <v>Cooling</v>
      </c>
      <c r="H4510" s="283">
        <f>IF(G4510="heating",F4510*Assumptions!M$4+Assumptions!M$7,0)</f>
        <v>0</v>
      </c>
      <c r="I4510" s="15">
        <f t="shared" si="1014"/>
        <v>0.97071962311712034</v>
      </c>
      <c r="J4510" s="15">
        <f t="shared" si="1015"/>
        <v>0.9885470267915587</v>
      </c>
      <c r="K4510" s="283">
        <f t="shared" si="1020"/>
        <v>0</v>
      </c>
      <c r="L4510" s="283" t="e">
        <f t="shared" si="1021"/>
        <v>#N/A</v>
      </c>
      <c r="M4510" s="283">
        <f t="shared" si="1022"/>
        <v>0</v>
      </c>
      <c r="N4510" s="283" t="e">
        <f t="shared" si="1023"/>
        <v>#N/A</v>
      </c>
      <c r="O4510" s="283">
        <f t="shared" si="1024"/>
        <v>0</v>
      </c>
      <c r="P4510" s="21">
        <f t="shared" si="1016"/>
        <v>8.6517748164594233E-2</v>
      </c>
      <c r="Q4510" s="21">
        <f t="shared" si="1017"/>
        <v>1.52436960139122</v>
      </c>
      <c r="R4510">
        <f t="shared" si="1018"/>
        <v>1.0112882868167345</v>
      </c>
      <c r="S4510" s="296">
        <f t="shared" si="1025"/>
        <v>0.13337378127515445</v>
      </c>
      <c r="T4510" s="283">
        <f t="shared" si="1026"/>
        <v>0.13337378127515445</v>
      </c>
    </row>
    <row r="4511" spans="1:20" x14ac:dyDescent="0.25">
      <c r="A4511" s="286">
        <v>43288</v>
      </c>
      <c r="B4511" s="1">
        <f t="shared" si="1019"/>
        <v>6</v>
      </c>
      <c r="C4511" s="285">
        <v>21</v>
      </c>
      <c r="D4511" t="s">
        <v>715</v>
      </c>
      <c r="F4511" s="16">
        <v>77</v>
      </c>
      <c r="G4511" t="str">
        <f t="shared" si="1013"/>
        <v>Cooling</v>
      </c>
      <c r="H4511" s="283">
        <f>IF(G4511="heating",F4511*Assumptions!M$4+Assumptions!M$7,0)</f>
        <v>0</v>
      </c>
      <c r="I4511" s="15">
        <f t="shared" si="1014"/>
        <v>0.95751150862929935</v>
      </c>
      <c r="J4511" s="15">
        <f t="shared" si="1015"/>
        <v>0.9885470267915587</v>
      </c>
      <c r="K4511" s="283">
        <f t="shared" si="1020"/>
        <v>0</v>
      </c>
      <c r="L4511" s="283" t="e">
        <f t="shared" si="1021"/>
        <v>#N/A</v>
      </c>
      <c r="M4511" s="283">
        <f t="shared" si="1022"/>
        <v>0</v>
      </c>
      <c r="N4511" s="283" t="e">
        <f t="shared" si="1023"/>
        <v>#N/A</v>
      </c>
      <c r="O4511" s="283">
        <f t="shared" si="1024"/>
        <v>0</v>
      </c>
      <c r="P4511" s="21">
        <f t="shared" si="1016"/>
        <v>7.1952934165366855E-2</v>
      </c>
      <c r="Q4511" s="21">
        <f t="shared" si="1017"/>
        <v>1.4448604713749031</v>
      </c>
      <c r="R4511">
        <f t="shared" si="1018"/>
        <v>1.0112882868167345</v>
      </c>
      <c r="S4511" s="296">
        <f t="shared" si="1025"/>
        <v>0.10513550268883921</v>
      </c>
      <c r="T4511" s="283">
        <f t="shared" si="1026"/>
        <v>0.10513550268883921</v>
      </c>
    </row>
    <row r="4512" spans="1:20" x14ac:dyDescent="0.25">
      <c r="A4512" s="286">
        <v>43288</v>
      </c>
      <c r="B4512" s="1">
        <f t="shared" si="1019"/>
        <v>6</v>
      </c>
      <c r="C4512" s="285">
        <v>22</v>
      </c>
      <c r="D4512" t="s">
        <v>715</v>
      </c>
      <c r="F4512" s="16">
        <v>75</v>
      </c>
      <c r="G4512" t="str">
        <f t="shared" si="1013"/>
        <v>Cooling</v>
      </c>
      <c r="H4512" s="283">
        <f>IF(G4512="heating",F4512*Assumptions!M$4+Assumptions!M$7,0)</f>
        <v>0</v>
      </c>
      <c r="I4512" s="15">
        <f t="shared" si="1014"/>
        <v>0.9426530227543114</v>
      </c>
      <c r="J4512" s="15">
        <f t="shared" si="1015"/>
        <v>0.9885470267915587</v>
      </c>
      <c r="K4512" s="283">
        <f t="shared" si="1020"/>
        <v>0</v>
      </c>
      <c r="L4512" s="283" t="e">
        <f t="shared" si="1021"/>
        <v>#N/A</v>
      </c>
      <c r="M4512" s="283">
        <f t="shared" si="1022"/>
        <v>0</v>
      </c>
      <c r="N4512" s="283" t="e">
        <f t="shared" si="1023"/>
        <v>#N/A</v>
      </c>
      <c r="O4512" s="283">
        <f t="shared" si="1024"/>
        <v>0</v>
      </c>
      <c r="P4512" s="21">
        <f t="shared" si="1016"/>
        <v>5.9880624941505811E-2</v>
      </c>
      <c r="Q4512" s="21">
        <f t="shared" si="1017"/>
        <v>1.2427137171080138</v>
      </c>
      <c r="R4512">
        <f t="shared" si="1018"/>
        <v>1.0112882868167345</v>
      </c>
      <c r="S4512" s="296">
        <f t="shared" si="1025"/>
        <v>7.5254485929680967E-2</v>
      </c>
      <c r="T4512" s="283">
        <f t="shared" si="1026"/>
        <v>7.5254485929680967E-2</v>
      </c>
    </row>
    <row r="4513" spans="1:20" x14ac:dyDescent="0.25">
      <c r="A4513" s="286">
        <v>43288</v>
      </c>
      <c r="B4513" s="1">
        <f t="shared" si="1019"/>
        <v>6</v>
      </c>
      <c r="C4513" s="285">
        <v>23</v>
      </c>
      <c r="D4513" t="s">
        <v>715</v>
      </c>
      <c r="F4513" s="16">
        <v>73</v>
      </c>
      <c r="G4513" t="str">
        <f t="shared" si="1013"/>
        <v>Cooling</v>
      </c>
      <c r="H4513" s="283">
        <f>IF(G4513="heating",F4513*Assumptions!M$4+Assumptions!M$7,0)</f>
        <v>0</v>
      </c>
      <c r="I4513" s="15">
        <f t="shared" si="1014"/>
        <v>0.94450710149963013</v>
      </c>
      <c r="J4513" s="15">
        <f t="shared" si="1015"/>
        <v>0.9885470267915587</v>
      </c>
      <c r="K4513" s="283">
        <f t="shared" si="1020"/>
        <v>0</v>
      </c>
      <c r="L4513" s="283" t="e">
        <f t="shared" si="1021"/>
        <v>#N/A</v>
      </c>
      <c r="M4513" s="283">
        <f t="shared" si="1022"/>
        <v>0</v>
      </c>
      <c r="N4513" s="283" t="e">
        <f t="shared" si="1023"/>
        <v>#N/A</v>
      </c>
      <c r="O4513" s="283">
        <f t="shared" si="1024"/>
        <v>0</v>
      </c>
      <c r="P4513" s="21">
        <f t="shared" si="1016"/>
        <v>5.0300820493010656E-2</v>
      </c>
      <c r="Q4513" s="21">
        <f t="shared" si="1017"/>
        <v>1.0297519246597011</v>
      </c>
      <c r="R4513">
        <f t="shared" si="1018"/>
        <v>1.0112882868167345</v>
      </c>
      <c r="S4513" s="296">
        <f t="shared" si="1025"/>
        <v>5.2382070246466295E-2</v>
      </c>
      <c r="T4513" s="283">
        <f t="shared" si="1026"/>
        <v>5.2382070246466295E-2</v>
      </c>
    </row>
    <row r="4514" spans="1:20" x14ac:dyDescent="0.25">
      <c r="A4514" s="286">
        <v>43289</v>
      </c>
      <c r="B4514" s="1">
        <f t="shared" si="1019"/>
        <v>7</v>
      </c>
      <c r="C4514" s="285">
        <v>0</v>
      </c>
      <c r="D4514" t="s">
        <v>715</v>
      </c>
      <c r="F4514" s="16">
        <v>73</v>
      </c>
      <c r="G4514" t="str">
        <f t="shared" si="1013"/>
        <v>Cooling</v>
      </c>
      <c r="H4514" s="283">
        <f>IF(G4514="heating",F4514*Assumptions!M$4+Assumptions!M$7,0)</f>
        <v>0</v>
      </c>
      <c r="I4514" s="15">
        <f t="shared" si="1014"/>
        <v>0.97481507806017154</v>
      </c>
      <c r="J4514" s="15">
        <f t="shared" si="1015"/>
        <v>0.93760781206536892</v>
      </c>
      <c r="K4514" s="283">
        <f t="shared" si="1020"/>
        <v>0</v>
      </c>
      <c r="L4514" s="283" t="e">
        <f t="shared" si="1021"/>
        <v>#N/A</v>
      </c>
      <c r="M4514" s="283">
        <f t="shared" si="1022"/>
        <v>0</v>
      </c>
      <c r="N4514" s="283" t="e">
        <f t="shared" si="1023"/>
        <v>#N/A</v>
      </c>
      <c r="O4514" s="283">
        <f t="shared" si="1024"/>
        <v>0</v>
      </c>
      <c r="P4514" s="21">
        <f t="shared" si="1016"/>
        <v>5.0300820493010656E-2</v>
      </c>
      <c r="Q4514" s="21">
        <f t="shared" si="1017"/>
        <v>0.90668853391740301</v>
      </c>
      <c r="R4514">
        <f t="shared" si="1018"/>
        <v>1.0096214758538746</v>
      </c>
      <c r="S4514" s="296">
        <f t="shared" si="1025"/>
        <v>4.6045985541724649E-2</v>
      </c>
      <c r="T4514" s="283">
        <f t="shared" si="1026"/>
        <v>4.6045985541724649E-2</v>
      </c>
    </row>
    <row r="4515" spans="1:20" x14ac:dyDescent="0.25">
      <c r="A4515" s="286">
        <v>43289</v>
      </c>
      <c r="B4515" s="1">
        <f t="shared" si="1019"/>
        <v>7</v>
      </c>
      <c r="C4515" s="285">
        <v>1</v>
      </c>
      <c r="D4515" t="s">
        <v>715</v>
      </c>
      <c r="F4515" s="16">
        <v>72</v>
      </c>
      <c r="G4515" t="str">
        <f t="shared" si="1013"/>
        <v>Cooling</v>
      </c>
      <c r="H4515" s="283">
        <f>IF(G4515="heating",F4515*Assumptions!M$4+Assumptions!M$7,0)</f>
        <v>0</v>
      </c>
      <c r="I4515" s="15">
        <f t="shared" si="1014"/>
        <v>1.012242869806885</v>
      </c>
      <c r="J4515" s="15">
        <f t="shared" si="1015"/>
        <v>0.93760781206536892</v>
      </c>
      <c r="K4515" s="283">
        <f t="shared" si="1020"/>
        <v>0</v>
      </c>
      <c r="L4515" s="283" t="e">
        <f t="shared" si="1021"/>
        <v>#N/A</v>
      </c>
      <c r="M4515" s="283">
        <f t="shared" si="1022"/>
        <v>0</v>
      </c>
      <c r="N4515" s="283" t="e">
        <f t="shared" si="1023"/>
        <v>#N/A</v>
      </c>
      <c r="O4515" s="283">
        <f t="shared" si="1024"/>
        <v>0</v>
      </c>
      <c r="P4515" s="21">
        <f t="shared" si="1016"/>
        <v>4.6445607559525648E-2</v>
      </c>
      <c r="Q4515" s="21">
        <f t="shared" si="1017"/>
        <v>0.81803459285312596</v>
      </c>
      <c r="R4515">
        <f t="shared" si="1018"/>
        <v>1.0096214758538746</v>
      </c>
      <c r="S4515" s="296">
        <f t="shared" si="1025"/>
        <v>3.8359673117035718E-2</v>
      </c>
      <c r="T4515" s="283">
        <f t="shared" si="1026"/>
        <v>3.8359673117035718E-2</v>
      </c>
    </row>
    <row r="4516" spans="1:20" x14ac:dyDescent="0.25">
      <c r="A4516" s="286">
        <v>43289</v>
      </c>
      <c r="B4516" s="1">
        <f t="shared" si="1019"/>
        <v>7</v>
      </c>
      <c r="C4516" s="285">
        <v>2</v>
      </c>
      <c r="D4516" t="s">
        <v>715</v>
      </c>
      <c r="F4516" s="16">
        <v>72</v>
      </c>
      <c r="G4516" t="str">
        <f t="shared" si="1013"/>
        <v>Cooling</v>
      </c>
      <c r="H4516" s="283">
        <f>IF(G4516="heating",F4516*Assumptions!M$4+Assumptions!M$7,0)</f>
        <v>0</v>
      </c>
      <c r="I4516" s="15">
        <f t="shared" si="1014"/>
        <v>1.0509704703585963</v>
      </c>
      <c r="J4516" s="15">
        <f t="shared" si="1015"/>
        <v>0.93760781206536892</v>
      </c>
      <c r="K4516" s="283">
        <f t="shared" si="1020"/>
        <v>0</v>
      </c>
      <c r="L4516" s="283" t="e">
        <f t="shared" si="1021"/>
        <v>#N/A</v>
      </c>
      <c r="M4516" s="283">
        <f t="shared" si="1022"/>
        <v>0</v>
      </c>
      <c r="N4516" s="283" t="e">
        <f t="shared" si="1023"/>
        <v>#N/A</v>
      </c>
      <c r="O4516" s="283">
        <f t="shared" si="1024"/>
        <v>0</v>
      </c>
      <c r="P4516" s="21">
        <f t="shared" si="1016"/>
        <v>4.6445607559525648E-2</v>
      </c>
      <c r="Q4516" s="21">
        <f t="shared" si="1017"/>
        <v>0.74507607494346417</v>
      </c>
      <c r="R4516">
        <f t="shared" si="1018"/>
        <v>1.0096214758538746</v>
      </c>
      <c r="S4516" s="296">
        <f t="shared" si="1025"/>
        <v>3.4938467067109534E-2</v>
      </c>
      <c r="T4516" s="283">
        <f t="shared" si="1026"/>
        <v>3.4938467067109534E-2</v>
      </c>
    </row>
    <row r="4517" spans="1:20" x14ac:dyDescent="0.25">
      <c r="A4517" s="286">
        <v>43289</v>
      </c>
      <c r="B4517" s="1">
        <f t="shared" si="1019"/>
        <v>7</v>
      </c>
      <c r="C4517" s="285">
        <v>3</v>
      </c>
      <c r="D4517" t="s">
        <v>715</v>
      </c>
      <c r="F4517" s="16">
        <v>70</v>
      </c>
      <c r="G4517" t="str">
        <f t="shared" si="1013"/>
        <v>Cooling</v>
      </c>
      <c r="H4517" s="283">
        <f>IF(G4517="heating",F4517*Assumptions!M$4+Assumptions!M$7,0)</f>
        <v>0</v>
      </c>
      <c r="I4517" s="15">
        <f t="shared" si="1014"/>
        <v>1.0924036124451033</v>
      </c>
      <c r="J4517" s="15">
        <f t="shared" si="1015"/>
        <v>0.93760781206536892</v>
      </c>
      <c r="K4517" s="283">
        <f t="shared" si="1020"/>
        <v>0</v>
      </c>
      <c r="L4517" s="283">
        <f t="shared" si="1021"/>
        <v>4.3818232651749627</v>
      </c>
      <c r="M4517" s="283">
        <f t="shared" si="1022"/>
        <v>0</v>
      </c>
      <c r="N4517" s="283">
        <f t="shared" si="1023"/>
        <v>4.3585758300027857</v>
      </c>
      <c r="O4517" s="283">
        <f t="shared" si="1024"/>
        <v>0</v>
      </c>
      <c r="P4517" s="21">
        <f t="shared" si="1016"/>
        <v>4.0604560274080326E-2</v>
      </c>
      <c r="Q4517" s="21">
        <f t="shared" si="1017"/>
        <v>0.69158980876382303</v>
      </c>
      <c r="R4517">
        <f t="shared" si="1018"/>
        <v>1.0096214758538746</v>
      </c>
      <c r="S4517" s="296">
        <f t="shared" si="1025"/>
        <v>2.8351887474096643E-2</v>
      </c>
      <c r="T4517" s="283">
        <f t="shared" si="1026"/>
        <v>2.8351887474096643E-2</v>
      </c>
    </row>
    <row r="4518" spans="1:20" x14ac:dyDescent="0.25">
      <c r="A4518" s="286">
        <v>43289</v>
      </c>
      <c r="B4518" s="1">
        <f t="shared" si="1019"/>
        <v>7</v>
      </c>
      <c r="C4518" s="285">
        <v>4</v>
      </c>
      <c r="D4518" t="s">
        <v>715</v>
      </c>
      <c r="F4518" s="16">
        <v>70</v>
      </c>
      <c r="G4518" t="str">
        <f t="shared" si="1013"/>
        <v>Cooling</v>
      </c>
      <c r="H4518" s="283">
        <f>IF(G4518="heating",F4518*Assumptions!M$4+Assumptions!M$7,0)</f>
        <v>0</v>
      </c>
      <c r="I4518" s="15">
        <f t="shared" si="1014"/>
        <v>1.1348296917927807</v>
      </c>
      <c r="J4518" s="15">
        <f t="shared" si="1015"/>
        <v>0.93760781206536892</v>
      </c>
      <c r="K4518" s="283">
        <f t="shared" si="1020"/>
        <v>0</v>
      </c>
      <c r="L4518" s="283">
        <f t="shared" si="1021"/>
        <v>4.3818232651749627</v>
      </c>
      <c r="M4518" s="283">
        <f t="shared" si="1022"/>
        <v>0</v>
      </c>
      <c r="N4518" s="283">
        <f t="shared" si="1023"/>
        <v>4.3585758300027857</v>
      </c>
      <c r="O4518" s="283">
        <f t="shared" si="1024"/>
        <v>0</v>
      </c>
      <c r="P4518" s="21">
        <f t="shared" si="1016"/>
        <v>4.0604560274080326E-2</v>
      </c>
      <c r="Q4518" s="21">
        <f t="shared" si="1017"/>
        <v>0.6473875548762833</v>
      </c>
      <c r="R4518">
        <f t="shared" si="1018"/>
        <v>1.0096214758538746</v>
      </c>
      <c r="S4518" s="296">
        <f t="shared" si="1025"/>
        <v>2.6539805641136973E-2</v>
      </c>
      <c r="T4518" s="283">
        <f t="shared" si="1026"/>
        <v>2.6539805641136973E-2</v>
      </c>
    </row>
    <row r="4519" spans="1:20" x14ac:dyDescent="0.25">
      <c r="A4519" s="286">
        <v>43289</v>
      </c>
      <c r="B4519" s="1">
        <f t="shared" si="1019"/>
        <v>7</v>
      </c>
      <c r="C4519" s="285">
        <v>5</v>
      </c>
      <c r="D4519" t="s">
        <v>715</v>
      </c>
      <c r="F4519" s="16">
        <v>70</v>
      </c>
      <c r="G4519" t="str">
        <f t="shared" si="1013"/>
        <v>Cooling</v>
      </c>
      <c r="H4519" s="283">
        <f>IF(G4519="heating",F4519*Assumptions!M$4+Assumptions!M$7,0)</f>
        <v>0</v>
      </c>
      <c r="I4519" s="15">
        <f t="shared" si="1014"/>
        <v>1.1635558681477385</v>
      </c>
      <c r="J4519" s="15">
        <f t="shared" si="1015"/>
        <v>0.93760781206536892</v>
      </c>
      <c r="K4519" s="283">
        <f t="shared" si="1020"/>
        <v>0</v>
      </c>
      <c r="L4519" s="283">
        <f t="shared" si="1021"/>
        <v>4.3818232651749627</v>
      </c>
      <c r="M4519" s="283">
        <f t="shared" si="1022"/>
        <v>0</v>
      </c>
      <c r="N4519" s="283">
        <f t="shared" si="1023"/>
        <v>4.3585758300027857</v>
      </c>
      <c r="O4519" s="283">
        <f t="shared" si="1024"/>
        <v>0</v>
      </c>
      <c r="P4519" s="21">
        <f t="shared" si="1016"/>
        <v>4.0604560274080326E-2</v>
      </c>
      <c r="Q4519" s="21">
        <f t="shared" si="1017"/>
        <v>0.72139578924615555</v>
      </c>
      <c r="R4519">
        <f t="shared" si="1018"/>
        <v>1.0096214758538746</v>
      </c>
      <c r="S4519" s="296">
        <f t="shared" si="1025"/>
        <v>2.9573790680277056E-2</v>
      </c>
      <c r="T4519" s="283">
        <f t="shared" si="1026"/>
        <v>2.9573790680277056E-2</v>
      </c>
    </row>
    <row r="4520" spans="1:20" x14ac:dyDescent="0.25">
      <c r="A4520" s="286">
        <v>43289</v>
      </c>
      <c r="B4520" s="1">
        <f t="shared" si="1019"/>
        <v>7</v>
      </c>
      <c r="C4520" s="285">
        <v>6</v>
      </c>
      <c r="D4520" t="s">
        <v>715</v>
      </c>
      <c r="F4520" s="16">
        <v>73</v>
      </c>
      <c r="G4520" t="str">
        <f t="shared" si="1013"/>
        <v>Cooling</v>
      </c>
      <c r="H4520" s="283">
        <f>IF(G4520="heating",F4520*Assumptions!M$4+Assumptions!M$7,0)</f>
        <v>0</v>
      </c>
      <c r="I4520" s="15">
        <f t="shared" si="1014"/>
        <v>1.2083911162615524</v>
      </c>
      <c r="J4520" s="15">
        <f t="shared" si="1015"/>
        <v>0.93760781206536892</v>
      </c>
      <c r="K4520" s="283">
        <f t="shared" si="1020"/>
        <v>0</v>
      </c>
      <c r="L4520" s="283" t="e">
        <f t="shared" si="1021"/>
        <v>#N/A</v>
      </c>
      <c r="M4520" s="283">
        <f t="shared" si="1022"/>
        <v>0</v>
      </c>
      <c r="N4520" s="283" t="e">
        <f t="shared" si="1023"/>
        <v>#N/A</v>
      </c>
      <c r="O4520" s="283">
        <f t="shared" si="1024"/>
        <v>0</v>
      </c>
      <c r="P4520" s="21">
        <f t="shared" si="1016"/>
        <v>5.0300820493010656E-2</v>
      </c>
      <c r="Q4520" s="21">
        <f t="shared" si="1017"/>
        <v>0.87787080972652631</v>
      </c>
      <c r="R4520">
        <f t="shared" si="1018"/>
        <v>1.0096214758538746</v>
      </c>
      <c r="S4520" s="296">
        <f t="shared" si="1025"/>
        <v>4.4582483510100419E-2</v>
      </c>
      <c r="T4520" s="283">
        <f t="shared" si="1026"/>
        <v>4.4582483510100419E-2</v>
      </c>
    </row>
    <row r="4521" spans="1:20" x14ac:dyDescent="0.25">
      <c r="A4521" s="286">
        <v>43289</v>
      </c>
      <c r="B4521" s="1">
        <f t="shared" si="1019"/>
        <v>7</v>
      </c>
      <c r="C4521" s="285">
        <v>7</v>
      </c>
      <c r="D4521" t="s">
        <v>715</v>
      </c>
      <c r="F4521" s="16">
        <v>77</v>
      </c>
      <c r="G4521" t="str">
        <f t="shared" si="1013"/>
        <v>Cooling</v>
      </c>
      <c r="H4521" s="283">
        <f>IF(G4521="heating",F4521*Assumptions!M$4+Assumptions!M$7,0)</f>
        <v>0</v>
      </c>
      <c r="I4521" s="15">
        <f t="shared" si="1014"/>
        <v>1.1637425769249583</v>
      </c>
      <c r="J4521" s="15">
        <f t="shared" si="1015"/>
        <v>0.93760781206536892</v>
      </c>
      <c r="K4521" s="283">
        <f t="shared" si="1020"/>
        <v>0</v>
      </c>
      <c r="L4521" s="283" t="e">
        <f t="shared" si="1021"/>
        <v>#N/A</v>
      </c>
      <c r="M4521" s="283">
        <f t="shared" si="1022"/>
        <v>0</v>
      </c>
      <c r="N4521" s="283" t="e">
        <f t="shared" si="1023"/>
        <v>#N/A</v>
      </c>
      <c r="O4521" s="283">
        <f t="shared" si="1024"/>
        <v>0</v>
      </c>
      <c r="P4521" s="21">
        <f t="shared" si="1016"/>
        <v>7.1952934165366855E-2</v>
      </c>
      <c r="Q4521" s="21">
        <f t="shared" si="1017"/>
        <v>0.97331382064367777</v>
      </c>
      <c r="R4521">
        <f t="shared" si="1018"/>
        <v>1.0096214758538746</v>
      </c>
      <c r="S4521" s="296">
        <f t="shared" si="1025"/>
        <v>7.0706604011365443E-2</v>
      </c>
      <c r="T4521" s="283">
        <f t="shared" si="1026"/>
        <v>7.0706604011365443E-2</v>
      </c>
    </row>
    <row r="4522" spans="1:20" x14ac:dyDescent="0.25">
      <c r="A4522" s="286">
        <v>43289</v>
      </c>
      <c r="B4522" s="1">
        <f t="shared" si="1019"/>
        <v>7</v>
      </c>
      <c r="C4522" s="285">
        <v>8</v>
      </c>
      <c r="D4522" t="s">
        <v>715</v>
      </c>
      <c r="F4522" s="16">
        <v>81</v>
      </c>
      <c r="G4522" t="str">
        <f t="shared" si="1013"/>
        <v>Cooling</v>
      </c>
      <c r="H4522" s="283">
        <f>IF(G4522="heating",F4522*Assumptions!M$4+Assumptions!M$7,0)</f>
        <v>0</v>
      </c>
      <c r="I4522" s="15">
        <f t="shared" si="1014"/>
        <v>1.094193721037565</v>
      </c>
      <c r="J4522" s="15">
        <f t="shared" si="1015"/>
        <v>0.93760781206536892</v>
      </c>
      <c r="K4522" s="283">
        <f t="shared" si="1020"/>
        <v>0</v>
      </c>
      <c r="L4522" s="283" t="e">
        <f t="shared" si="1021"/>
        <v>#N/A</v>
      </c>
      <c r="M4522" s="283">
        <f t="shared" si="1022"/>
        <v>0</v>
      </c>
      <c r="N4522" s="283" t="e">
        <f t="shared" si="1023"/>
        <v>#N/A</v>
      </c>
      <c r="O4522" s="283">
        <f t="shared" si="1024"/>
        <v>0</v>
      </c>
      <c r="P4522" s="21">
        <f t="shared" si="1016"/>
        <v>0.10357506693918861</v>
      </c>
      <c r="Q4522" s="21">
        <f t="shared" si="1017"/>
        <v>0.94940007506179924</v>
      </c>
      <c r="R4522">
        <f t="shared" si="1018"/>
        <v>1.0096214758538746</v>
      </c>
      <c r="S4522" s="296">
        <f t="shared" si="1025"/>
        <v>9.9280296229733556E-2</v>
      </c>
      <c r="T4522" s="283">
        <f t="shared" si="1026"/>
        <v>9.9280296229733556E-2</v>
      </c>
    </row>
    <row r="4523" spans="1:20" x14ac:dyDescent="0.25">
      <c r="A4523" s="286">
        <v>43289</v>
      </c>
      <c r="B4523" s="1">
        <f t="shared" si="1019"/>
        <v>7</v>
      </c>
      <c r="C4523" s="285">
        <v>9</v>
      </c>
      <c r="D4523" t="s">
        <v>715</v>
      </c>
      <c r="F4523" s="16">
        <v>84</v>
      </c>
      <c r="G4523" t="str">
        <f t="shared" si="1013"/>
        <v>Cooling</v>
      </c>
      <c r="H4523" s="283">
        <f>IF(G4523="heating",F4523*Assumptions!M$4+Assumptions!M$7,0)</f>
        <v>0</v>
      </c>
      <c r="I4523" s="15">
        <f t="shared" si="1014"/>
        <v>1.0343009000871222</v>
      </c>
      <c r="J4523" s="15">
        <f t="shared" si="1015"/>
        <v>0.93760781206536892</v>
      </c>
      <c r="K4523" s="283">
        <f t="shared" si="1020"/>
        <v>0</v>
      </c>
      <c r="L4523" s="283" t="e">
        <f t="shared" si="1021"/>
        <v>#N/A</v>
      </c>
      <c r="M4523" s="283">
        <f t="shared" si="1022"/>
        <v>0</v>
      </c>
      <c r="N4523" s="283" t="e">
        <f t="shared" si="1023"/>
        <v>#N/A</v>
      </c>
      <c r="O4523" s="283">
        <f t="shared" si="1024"/>
        <v>0</v>
      </c>
      <c r="P4523" s="21">
        <f t="shared" si="1016"/>
        <v>0.13383449155489124</v>
      </c>
      <c r="Q4523" s="21">
        <f t="shared" si="1017"/>
        <v>0.8408485371888097</v>
      </c>
      <c r="R4523">
        <f t="shared" si="1018"/>
        <v>1.0096214758538746</v>
      </c>
      <c r="S4523" s="296">
        <f t="shared" si="1025"/>
        <v>0.11361728477451269</v>
      </c>
      <c r="T4523" s="283">
        <f t="shared" si="1026"/>
        <v>0.11361728477451269</v>
      </c>
    </row>
    <row r="4524" spans="1:20" x14ac:dyDescent="0.25">
      <c r="A4524" s="286">
        <v>43289</v>
      </c>
      <c r="B4524" s="1">
        <f t="shared" si="1019"/>
        <v>7</v>
      </c>
      <c r="C4524" s="285">
        <v>10</v>
      </c>
      <c r="D4524" t="s">
        <v>715</v>
      </c>
      <c r="F4524" s="16">
        <v>88</v>
      </c>
      <c r="G4524" t="str">
        <f t="shared" si="1013"/>
        <v>Cooling</v>
      </c>
      <c r="H4524" s="283">
        <f>IF(G4524="heating",F4524*Assumptions!M$4+Assumptions!M$7,0)</f>
        <v>0</v>
      </c>
      <c r="I4524" s="15">
        <f t="shared" si="1014"/>
        <v>0.98112329028689171</v>
      </c>
      <c r="J4524" s="15">
        <f t="shared" si="1015"/>
        <v>0.93760781206536892</v>
      </c>
      <c r="K4524" s="283">
        <f t="shared" si="1020"/>
        <v>0</v>
      </c>
      <c r="L4524" s="283" t="e">
        <f t="shared" si="1021"/>
        <v>#N/A</v>
      </c>
      <c r="M4524" s="283">
        <f t="shared" si="1022"/>
        <v>0</v>
      </c>
      <c r="N4524" s="283" t="e">
        <f t="shared" si="1023"/>
        <v>#N/A</v>
      </c>
      <c r="O4524" s="283">
        <f t="shared" si="1024"/>
        <v>0</v>
      </c>
      <c r="P4524" s="21">
        <f t="shared" si="1016"/>
        <v>0.18290415775627711</v>
      </c>
      <c r="Q4524" s="21">
        <f t="shared" si="1017"/>
        <v>0.74504051125983206</v>
      </c>
      <c r="R4524">
        <f t="shared" si="1018"/>
        <v>1.0096214758538746</v>
      </c>
      <c r="S4524" s="296">
        <f t="shared" si="1025"/>
        <v>0.13758213541170414</v>
      </c>
      <c r="T4524" s="283">
        <f t="shared" si="1026"/>
        <v>0.13758213541170414</v>
      </c>
    </row>
    <row r="4525" spans="1:20" x14ac:dyDescent="0.25">
      <c r="A4525" s="286">
        <v>43289</v>
      </c>
      <c r="B4525" s="1">
        <f t="shared" si="1019"/>
        <v>7</v>
      </c>
      <c r="C4525" s="285">
        <v>11</v>
      </c>
      <c r="D4525" t="s">
        <v>715</v>
      </c>
      <c r="F4525" s="16">
        <v>88</v>
      </c>
      <c r="G4525" t="str">
        <f t="shared" si="1013"/>
        <v>Cooling</v>
      </c>
      <c r="H4525" s="283">
        <f>IF(G4525="heating",F4525*Assumptions!M$4+Assumptions!M$7,0)</f>
        <v>0</v>
      </c>
      <c r="I4525" s="15">
        <f t="shared" si="1014"/>
        <v>0.94956163997961163</v>
      </c>
      <c r="J4525" s="15">
        <f t="shared" si="1015"/>
        <v>0.93760781206536892</v>
      </c>
      <c r="K4525" s="283">
        <f t="shared" si="1020"/>
        <v>0</v>
      </c>
      <c r="L4525" s="283" t="e">
        <f t="shared" si="1021"/>
        <v>#N/A</v>
      </c>
      <c r="M4525" s="283">
        <f t="shared" si="1022"/>
        <v>0</v>
      </c>
      <c r="N4525" s="283" t="e">
        <f t="shared" si="1023"/>
        <v>#N/A</v>
      </c>
      <c r="O4525" s="283">
        <f t="shared" si="1024"/>
        <v>0</v>
      </c>
      <c r="P4525" s="21">
        <f t="shared" si="1016"/>
        <v>0.18290415775627711</v>
      </c>
      <c r="Q4525" s="21">
        <f t="shared" si="1017"/>
        <v>0.72850690893675296</v>
      </c>
      <c r="R4525">
        <f t="shared" si="1018"/>
        <v>1.0096214758538746</v>
      </c>
      <c r="S4525" s="296">
        <f t="shared" si="1025"/>
        <v>0.13452897483952175</v>
      </c>
      <c r="T4525" s="283">
        <f t="shared" si="1026"/>
        <v>0.13452897483952175</v>
      </c>
    </row>
    <row r="4526" spans="1:20" x14ac:dyDescent="0.25">
      <c r="A4526" s="286">
        <v>43289</v>
      </c>
      <c r="B4526" s="1">
        <f t="shared" si="1019"/>
        <v>7</v>
      </c>
      <c r="C4526" s="285">
        <v>12</v>
      </c>
      <c r="D4526" t="s">
        <v>715</v>
      </c>
      <c r="F4526" s="16">
        <v>90</v>
      </c>
      <c r="G4526" t="str">
        <f t="shared" si="1013"/>
        <v>Cooling</v>
      </c>
      <c r="H4526" s="283">
        <f>IF(G4526="heating",F4526*Assumptions!M$4+Assumptions!M$7,0)</f>
        <v>0</v>
      </c>
      <c r="I4526" s="15">
        <f t="shared" si="1014"/>
        <v>0.91648403420261149</v>
      </c>
      <c r="J4526" s="15">
        <f t="shared" si="1015"/>
        <v>0.93760781206536892</v>
      </c>
      <c r="K4526" s="283">
        <f t="shared" si="1020"/>
        <v>0</v>
      </c>
      <c r="L4526" s="283" t="e">
        <f t="shared" si="1021"/>
        <v>#N/A</v>
      </c>
      <c r="M4526" s="283">
        <f t="shared" si="1022"/>
        <v>0</v>
      </c>
      <c r="N4526" s="283" t="e">
        <f t="shared" si="1023"/>
        <v>#N/A</v>
      </c>
      <c r="O4526" s="283">
        <f t="shared" si="1024"/>
        <v>0</v>
      </c>
      <c r="P4526" s="21">
        <f t="shared" si="1016"/>
        <v>0.21117774802001943</v>
      </c>
      <c r="Q4526" s="21">
        <f t="shared" si="1017"/>
        <v>0.75910815787401487</v>
      </c>
      <c r="R4526">
        <f t="shared" si="1018"/>
        <v>1.0096214758538746</v>
      </c>
      <c r="S4526" s="296">
        <f t="shared" si="1025"/>
        <v>0.16184913882014673</v>
      </c>
      <c r="T4526" s="283">
        <f t="shared" si="1026"/>
        <v>0.16184913882014673</v>
      </c>
    </row>
    <row r="4527" spans="1:20" x14ac:dyDescent="0.25">
      <c r="A4527" s="286">
        <v>43289</v>
      </c>
      <c r="B4527" s="1">
        <f t="shared" si="1019"/>
        <v>7</v>
      </c>
      <c r="C4527" s="285">
        <v>13</v>
      </c>
      <c r="D4527" t="s">
        <v>715</v>
      </c>
      <c r="F4527" s="16">
        <v>82</v>
      </c>
      <c r="G4527" t="str">
        <f t="shared" si="1013"/>
        <v>Cooling</v>
      </c>
      <c r="H4527" s="283">
        <f>IF(G4527="heating",F4527*Assumptions!M$4+Assumptions!M$7,0)</f>
        <v>0</v>
      </c>
      <c r="I4527" s="15">
        <f t="shared" si="1014"/>
        <v>0.90040206880052787</v>
      </c>
      <c r="J4527" s="15">
        <f t="shared" si="1015"/>
        <v>0.93760781206536892</v>
      </c>
      <c r="K4527" s="283">
        <f t="shared" si="1020"/>
        <v>0</v>
      </c>
      <c r="L4527" s="283" t="e">
        <f t="shared" si="1021"/>
        <v>#N/A</v>
      </c>
      <c r="M4527" s="283">
        <f t="shared" si="1022"/>
        <v>0</v>
      </c>
      <c r="N4527" s="283" t="e">
        <f t="shared" si="1023"/>
        <v>#N/A</v>
      </c>
      <c r="O4527" s="283">
        <f t="shared" si="1024"/>
        <v>0</v>
      </c>
      <c r="P4527" s="21">
        <f t="shared" si="1016"/>
        <v>0.1130384156172477</v>
      </c>
      <c r="Q4527" s="21">
        <f t="shared" si="1017"/>
        <v>0.79115902007799765</v>
      </c>
      <c r="R4527">
        <f t="shared" si="1018"/>
        <v>1.0096214758538746</v>
      </c>
      <c r="S4527" s="296">
        <f t="shared" si="1025"/>
        <v>9.0291823822232789E-2</v>
      </c>
      <c r="T4527" s="283">
        <f t="shared" si="1026"/>
        <v>9.0291823822232789E-2</v>
      </c>
    </row>
    <row r="4528" spans="1:20" x14ac:dyDescent="0.25">
      <c r="A4528" s="286">
        <v>43289</v>
      </c>
      <c r="B4528" s="1">
        <f t="shared" si="1019"/>
        <v>7</v>
      </c>
      <c r="C4528" s="285">
        <v>14</v>
      </c>
      <c r="D4528" t="s">
        <v>715</v>
      </c>
      <c r="F4528" s="16">
        <v>79</v>
      </c>
      <c r="G4528" t="str">
        <f t="shared" si="1013"/>
        <v>Cooling</v>
      </c>
      <c r="H4528" s="283">
        <f>IF(G4528="heating",F4528*Assumptions!M$4+Assumptions!M$7,0)</f>
        <v>0</v>
      </c>
      <c r="I4528" s="15">
        <f t="shared" si="1014"/>
        <v>0.86032894500746537</v>
      </c>
      <c r="J4528" s="15">
        <f t="shared" si="1015"/>
        <v>0.93760781206536892</v>
      </c>
      <c r="K4528" s="283">
        <f t="shared" si="1020"/>
        <v>0</v>
      </c>
      <c r="L4528" s="283" t="e">
        <f t="shared" si="1021"/>
        <v>#N/A</v>
      </c>
      <c r="M4528" s="283">
        <f t="shared" si="1022"/>
        <v>0</v>
      </c>
      <c r="N4528" s="283" t="e">
        <f t="shared" si="1023"/>
        <v>#N/A</v>
      </c>
      <c r="O4528" s="283">
        <f t="shared" si="1024"/>
        <v>0</v>
      </c>
      <c r="P4528" s="21">
        <f t="shared" si="1016"/>
        <v>8.6517748164594233E-2</v>
      </c>
      <c r="Q4528" s="21">
        <f t="shared" si="1017"/>
        <v>0.84355555031342389</v>
      </c>
      <c r="R4528">
        <f t="shared" si="1018"/>
        <v>1.0096214758538746</v>
      </c>
      <c r="S4528" s="296">
        <f t="shared" si="1025"/>
        <v>7.3684726282923246E-2</v>
      </c>
      <c r="T4528" s="283">
        <f t="shared" si="1026"/>
        <v>7.3684726282923246E-2</v>
      </c>
    </row>
    <row r="4529" spans="1:20" x14ac:dyDescent="0.25">
      <c r="A4529" s="286">
        <v>43289</v>
      </c>
      <c r="B4529" s="1">
        <f t="shared" si="1019"/>
        <v>7</v>
      </c>
      <c r="C4529" s="285">
        <v>15</v>
      </c>
      <c r="D4529" t="s">
        <v>715</v>
      </c>
      <c r="F4529" s="16">
        <v>81</v>
      </c>
      <c r="G4529" t="str">
        <f t="shared" si="1013"/>
        <v>Cooling</v>
      </c>
      <c r="H4529" s="283">
        <f>IF(G4529="heating",F4529*Assumptions!M$4+Assumptions!M$7,0)</f>
        <v>0</v>
      </c>
      <c r="I4529" s="15">
        <f t="shared" si="1014"/>
        <v>0.85754515037175039</v>
      </c>
      <c r="J4529" s="15">
        <f t="shared" si="1015"/>
        <v>0.93760781206536892</v>
      </c>
      <c r="K4529" s="283">
        <f t="shared" si="1020"/>
        <v>0</v>
      </c>
      <c r="L4529" s="283" t="e">
        <f t="shared" si="1021"/>
        <v>#N/A</v>
      </c>
      <c r="M4529" s="283">
        <f t="shared" si="1022"/>
        <v>0</v>
      </c>
      <c r="N4529" s="283" t="e">
        <f t="shared" si="1023"/>
        <v>#N/A</v>
      </c>
      <c r="O4529" s="283">
        <f t="shared" si="1024"/>
        <v>0</v>
      </c>
      <c r="P4529" s="21">
        <f t="shared" si="1016"/>
        <v>0.10357506693918861</v>
      </c>
      <c r="Q4529" s="21">
        <f t="shared" si="1017"/>
        <v>0.96592607327566882</v>
      </c>
      <c r="R4529">
        <f t="shared" si="1018"/>
        <v>1.0096214758538746</v>
      </c>
      <c r="S4529" s="296">
        <f t="shared" si="1025"/>
        <v>0.1010084465019549</v>
      </c>
      <c r="T4529" s="283">
        <f t="shared" si="1026"/>
        <v>0.1010084465019549</v>
      </c>
    </row>
    <row r="4530" spans="1:20" x14ac:dyDescent="0.25">
      <c r="A4530" s="286">
        <v>43289</v>
      </c>
      <c r="B4530" s="1">
        <f t="shared" si="1019"/>
        <v>7</v>
      </c>
      <c r="C4530" s="285">
        <v>16</v>
      </c>
      <c r="D4530" t="s">
        <v>715</v>
      </c>
      <c r="F4530" s="16">
        <v>82</v>
      </c>
      <c r="G4530" t="str">
        <f t="shared" si="1013"/>
        <v>Cooling</v>
      </c>
      <c r="H4530" s="283">
        <f>IF(G4530="heating",F4530*Assumptions!M$4+Assumptions!M$7,0)</f>
        <v>0</v>
      </c>
      <c r="I4530" s="15">
        <f t="shared" si="1014"/>
        <v>0.88344815438260227</v>
      </c>
      <c r="J4530" s="15">
        <f t="shared" si="1015"/>
        <v>0.93760781206536892</v>
      </c>
      <c r="K4530" s="283">
        <f t="shared" si="1020"/>
        <v>0</v>
      </c>
      <c r="L4530" s="283" t="e">
        <f t="shared" si="1021"/>
        <v>#N/A</v>
      </c>
      <c r="M4530" s="283">
        <f t="shared" si="1022"/>
        <v>0</v>
      </c>
      <c r="N4530" s="283" t="e">
        <f t="shared" si="1023"/>
        <v>#N/A</v>
      </c>
      <c r="O4530" s="283">
        <f t="shared" si="1024"/>
        <v>0</v>
      </c>
      <c r="P4530" s="21">
        <f t="shared" si="1016"/>
        <v>0.1130384156172477</v>
      </c>
      <c r="Q4530" s="21">
        <f t="shared" si="1017"/>
        <v>1.1649354943302594</v>
      </c>
      <c r="R4530">
        <f t="shared" si="1018"/>
        <v>1.0096214758538746</v>
      </c>
      <c r="S4530" s="296">
        <f t="shared" si="1025"/>
        <v>0.13294944220943561</v>
      </c>
      <c r="T4530" s="283">
        <f t="shared" si="1026"/>
        <v>0.13294944220943561</v>
      </c>
    </row>
    <row r="4531" spans="1:20" x14ac:dyDescent="0.25">
      <c r="A4531" s="286">
        <v>43289</v>
      </c>
      <c r="B4531" s="1">
        <f t="shared" si="1019"/>
        <v>7</v>
      </c>
      <c r="C4531" s="285">
        <v>17</v>
      </c>
      <c r="D4531" t="s">
        <v>715</v>
      </c>
      <c r="F4531" s="16">
        <v>84</v>
      </c>
      <c r="G4531" t="str">
        <f t="shared" si="1013"/>
        <v>Cooling</v>
      </c>
      <c r="H4531" s="283">
        <f>IF(G4531="heating",F4531*Assumptions!M$4+Assumptions!M$7,0)</f>
        <v>0</v>
      </c>
      <c r="I4531" s="15">
        <f t="shared" si="1014"/>
        <v>0.94025748850374469</v>
      </c>
      <c r="J4531" s="15">
        <f t="shared" si="1015"/>
        <v>0.93760781206536892</v>
      </c>
      <c r="K4531" s="283">
        <f t="shared" si="1020"/>
        <v>0</v>
      </c>
      <c r="L4531" s="283" t="e">
        <f t="shared" si="1021"/>
        <v>#N/A</v>
      </c>
      <c r="M4531" s="283">
        <f t="shared" si="1022"/>
        <v>0</v>
      </c>
      <c r="N4531" s="283" t="e">
        <f t="shared" si="1023"/>
        <v>#N/A</v>
      </c>
      <c r="O4531" s="283">
        <f t="shared" si="1024"/>
        <v>0</v>
      </c>
      <c r="P4531" s="21">
        <f t="shared" si="1016"/>
        <v>0.13383449155489124</v>
      </c>
      <c r="Q4531" s="21">
        <f t="shared" si="1017"/>
        <v>1.3521540118753073</v>
      </c>
      <c r="R4531">
        <f t="shared" si="1018"/>
        <v>1.0096214758538746</v>
      </c>
      <c r="S4531" s="296">
        <f t="shared" si="1025"/>
        <v>0.18270599356675807</v>
      </c>
      <c r="T4531" s="283">
        <f t="shared" si="1026"/>
        <v>0.18270599356675807</v>
      </c>
    </row>
    <row r="4532" spans="1:20" x14ac:dyDescent="0.25">
      <c r="A4532" s="286">
        <v>43289</v>
      </c>
      <c r="B4532" s="1">
        <f t="shared" si="1019"/>
        <v>7</v>
      </c>
      <c r="C4532" s="285">
        <v>18</v>
      </c>
      <c r="D4532" t="s">
        <v>715</v>
      </c>
      <c r="F4532" s="16">
        <v>82</v>
      </c>
      <c r="G4532" t="str">
        <f t="shared" si="1013"/>
        <v>Cooling</v>
      </c>
      <c r="H4532" s="283">
        <f>IF(G4532="heating",F4532*Assumptions!M$4+Assumptions!M$7,0)</f>
        <v>0</v>
      </c>
      <c r="I4532" s="15">
        <f t="shared" si="1014"/>
        <v>0.98182363790757687</v>
      </c>
      <c r="J4532" s="15">
        <f t="shared" si="1015"/>
        <v>0.93760781206536892</v>
      </c>
      <c r="K4532" s="283">
        <f t="shared" si="1020"/>
        <v>0</v>
      </c>
      <c r="L4532" s="283" t="e">
        <f t="shared" si="1021"/>
        <v>#N/A</v>
      </c>
      <c r="M4532" s="283">
        <f t="shared" si="1022"/>
        <v>0</v>
      </c>
      <c r="N4532" s="283" t="e">
        <f t="shared" si="1023"/>
        <v>#N/A</v>
      </c>
      <c r="O4532" s="283">
        <f t="shared" si="1024"/>
        <v>0</v>
      </c>
      <c r="P4532" s="21">
        <f t="shared" si="1016"/>
        <v>0.1130384156172477</v>
      </c>
      <c r="Q4532" s="21">
        <f t="shared" si="1017"/>
        <v>1.5598916921549892</v>
      </c>
      <c r="R4532">
        <f t="shared" si="1018"/>
        <v>1.0096214758538746</v>
      </c>
      <c r="S4532" s="296">
        <f t="shared" si="1025"/>
        <v>0.17802421798330431</v>
      </c>
      <c r="T4532" s="283">
        <f t="shared" si="1026"/>
        <v>0.17802421798330431</v>
      </c>
    </row>
    <row r="4533" spans="1:20" x14ac:dyDescent="0.25">
      <c r="A4533" s="286">
        <v>43289</v>
      </c>
      <c r="B4533" s="1">
        <f t="shared" si="1019"/>
        <v>7</v>
      </c>
      <c r="C4533" s="285">
        <v>19</v>
      </c>
      <c r="D4533" t="s">
        <v>715</v>
      </c>
      <c r="F4533" s="16">
        <v>81</v>
      </c>
      <c r="G4533" t="str">
        <f t="shared" si="1013"/>
        <v>Cooling</v>
      </c>
      <c r="H4533" s="283">
        <f>IF(G4533="heating",F4533*Assumptions!M$4+Assumptions!M$7,0)</f>
        <v>0</v>
      </c>
      <c r="I4533" s="15">
        <f t="shared" si="1014"/>
        <v>0.98418842963438757</v>
      </c>
      <c r="J4533" s="15">
        <f t="shared" si="1015"/>
        <v>0.93760781206536892</v>
      </c>
      <c r="K4533" s="283">
        <f t="shared" si="1020"/>
        <v>0</v>
      </c>
      <c r="L4533" s="283" t="e">
        <f t="shared" si="1021"/>
        <v>#N/A</v>
      </c>
      <c r="M4533" s="283">
        <f t="shared" si="1022"/>
        <v>0</v>
      </c>
      <c r="N4533" s="283" t="e">
        <f t="shared" si="1023"/>
        <v>#N/A</v>
      </c>
      <c r="O4533" s="283">
        <f t="shared" si="1024"/>
        <v>0</v>
      </c>
      <c r="P4533" s="21">
        <f t="shared" si="1016"/>
        <v>0.10357506693918861</v>
      </c>
      <c r="Q4533" s="21">
        <f t="shared" si="1017"/>
        <v>1.6764212681468484</v>
      </c>
      <c r="R4533">
        <f t="shared" si="1018"/>
        <v>1.0096214758538746</v>
      </c>
      <c r="S4533" s="296">
        <f t="shared" si="1025"/>
        <v>0.17530607430867426</v>
      </c>
      <c r="T4533" s="283">
        <f t="shared" si="1026"/>
        <v>0.17530607430867426</v>
      </c>
    </row>
    <row r="4534" spans="1:20" x14ac:dyDescent="0.25">
      <c r="A4534" s="286">
        <v>43289</v>
      </c>
      <c r="B4534" s="1">
        <f t="shared" si="1019"/>
        <v>7</v>
      </c>
      <c r="C4534" s="285">
        <v>20</v>
      </c>
      <c r="D4534" t="s">
        <v>715</v>
      </c>
      <c r="F4534" s="16">
        <v>77</v>
      </c>
      <c r="G4534" t="str">
        <f t="shared" si="1013"/>
        <v>Cooling</v>
      </c>
      <c r="H4534" s="283">
        <f>IF(G4534="heating",F4534*Assumptions!M$4+Assumptions!M$7,0)</f>
        <v>0</v>
      </c>
      <c r="I4534" s="15">
        <f t="shared" si="1014"/>
        <v>0.97071962311712034</v>
      </c>
      <c r="J4534" s="15">
        <f t="shared" si="1015"/>
        <v>0.93760781206536892</v>
      </c>
      <c r="K4534" s="283">
        <f t="shared" si="1020"/>
        <v>0</v>
      </c>
      <c r="L4534" s="283" t="e">
        <f t="shared" si="1021"/>
        <v>#N/A</v>
      </c>
      <c r="M4534" s="283">
        <f t="shared" si="1022"/>
        <v>0</v>
      </c>
      <c r="N4534" s="283" t="e">
        <f t="shared" si="1023"/>
        <v>#N/A</v>
      </c>
      <c r="O4534" s="283">
        <f t="shared" si="1024"/>
        <v>0</v>
      </c>
      <c r="P4534" s="21">
        <f t="shared" si="1016"/>
        <v>7.1952934165366855E-2</v>
      </c>
      <c r="Q4534" s="21">
        <f t="shared" si="1017"/>
        <v>1.52436960139122</v>
      </c>
      <c r="R4534">
        <f t="shared" si="1018"/>
        <v>1.0096214758538746</v>
      </c>
      <c r="S4534" s="296">
        <f t="shared" si="1025"/>
        <v>0.1107381766152794</v>
      </c>
      <c r="T4534" s="283">
        <f t="shared" si="1026"/>
        <v>0.1107381766152794</v>
      </c>
    </row>
    <row r="4535" spans="1:20" x14ac:dyDescent="0.25">
      <c r="A4535" s="286">
        <v>43289</v>
      </c>
      <c r="B4535" s="1">
        <f t="shared" si="1019"/>
        <v>7</v>
      </c>
      <c r="C4535" s="285">
        <v>21</v>
      </c>
      <c r="D4535" t="s">
        <v>715</v>
      </c>
      <c r="F4535" s="16">
        <v>75</v>
      </c>
      <c r="G4535" t="str">
        <f t="shared" si="1013"/>
        <v>Cooling</v>
      </c>
      <c r="H4535" s="283">
        <f>IF(G4535="heating",F4535*Assumptions!M$4+Assumptions!M$7,0)</f>
        <v>0</v>
      </c>
      <c r="I4535" s="15">
        <f t="shared" si="1014"/>
        <v>0.95751150862929935</v>
      </c>
      <c r="J4535" s="15">
        <f t="shared" si="1015"/>
        <v>0.93760781206536892</v>
      </c>
      <c r="K4535" s="283">
        <f t="shared" si="1020"/>
        <v>0</v>
      </c>
      <c r="L4535" s="283" t="e">
        <f t="shared" si="1021"/>
        <v>#N/A</v>
      </c>
      <c r="M4535" s="283">
        <f t="shared" si="1022"/>
        <v>0</v>
      </c>
      <c r="N4535" s="283" t="e">
        <f t="shared" si="1023"/>
        <v>#N/A</v>
      </c>
      <c r="O4535" s="283">
        <f t="shared" si="1024"/>
        <v>0</v>
      </c>
      <c r="P4535" s="21">
        <f t="shared" si="1016"/>
        <v>5.9880624941505811E-2</v>
      </c>
      <c r="Q4535" s="21">
        <f t="shared" si="1017"/>
        <v>1.4448604713749031</v>
      </c>
      <c r="R4535">
        <f t="shared" si="1018"/>
        <v>1.0096214758538746</v>
      </c>
      <c r="S4535" s="296">
        <f t="shared" si="1025"/>
        <v>8.7351589872387628E-2</v>
      </c>
      <c r="T4535" s="283">
        <f t="shared" si="1026"/>
        <v>8.7351589872387628E-2</v>
      </c>
    </row>
    <row r="4536" spans="1:20" x14ac:dyDescent="0.25">
      <c r="A4536" s="286">
        <v>43289</v>
      </c>
      <c r="B4536" s="1">
        <f t="shared" si="1019"/>
        <v>7</v>
      </c>
      <c r="C4536" s="285">
        <v>22</v>
      </c>
      <c r="D4536" t="s">
        <v>715</v>
      </c>
      <c r="F4536" s="16">
        <v>73</v>
      </c>
      <c r="G4536" t="str">
        <f t="shared" si="1013"/>
        <v>Cooling</v>
      </c>
      <c r="H4536" s="283">
        <f>IF(G4536="heating",F4536*Assumptions!M$4+Assumptions!M$7,0)</f>
        <v>0</v>
      </c>
      <c r="I4536" s="15">
        <f t="shared" si="1014"/>
        <v>0.9426530227543114</v>
      </c>
      <c r="J4536" s="15">
        <f t="shared" si="1015"/>
        <v>0.93760781206536892</v>
      </c>
      <c r="K4536" s="283">
        <f t="shared" si="1020"/>
        <v>0</v>
      </c>
      <c r="L4536" s="283" t="e">
        <f t="shared" si="1021"/>
        <v>#N/A</v>
      </c>
      <c r="M4536" s="283">
        <f t="shared" si="1022"/>
        <v>0</v>
      </c>
      <c r="N4536" s="283" t="e">
        <f t="shared" si="1023"/>
        <v>#N/A</v>
      </c>
      <c r="O4536" s="283">
        <f t="shared" si="1024"/>
        <v>0</v>
      </c>
      <c r="P4536" s="21">
        <f t="shared" si="1016"/>
        <v>5.0300820493010656E-2</v>
      </c>
      <c r="Q4536" s="21">
        <f t="shared" si="1017"/>
        <v>1.2427137171080138</v>
      </c>
      <c r="R4536">
        <f t="shared" si="1018"/>
        <v>1.0096214758538746</v>
      </c>
      <c r="S4536" s="296">
        <f t="shared" si="1025"/>
        <v>6.3110953442002252E-2</v>
      </c>
      <c r="T4536" s="283">
        <f t="shared" si="1026"/>
        <v>6.3110953442002252E-2</v>
      </c>
    </row>
    <row r="4537" spans="1:20" x14ac:dyDescent="0.25">
      <c r="A4537" s="286">
        <v>43289</v>
      </c>
      <c r="B4537" s="1">
        <f t="shared" si="1019"/>
        <v>7</v>
      </c>
      <c r="C4537" s="285">
        <v>23</v>
      </c>
      <c r="D4537" t="s">
        <v>715</v>
      </c>
      <c r="F4537" s="16">
        <v>73</v>
      </c>
      <c r="G4537" t="str">
        <f t="shared" si="1013"/>
        <v>Cooling</v>
      </c>
      <c r="H4537" s="283">
        <f>IF(G4537="heating",F4537*Assumptions!M$4+Assumptions!M$7,0)</f>
        <v>0</v>
      </c>
      <c r="I4537" s="15">
        <f t="shared" si="1014"/>
        <v>0.94450710149963013</v>
      </c>
      <c r="J4537" s="15">
        <f t="shared" si="1015"/>
        <v>0.93760781206536892</v>
      </c>
      <c r="K4537" s="283">
        <f t="shared" si="1020"/>
        <v>0</v>
      </c>
      <c r="L4537" s="283" t="e">
        <f t="shared" si="1021"/>
        <v>#N/A</v>
      </c>
      <c r="M4537" s="283">
        <f t="shared" si="1022"/>
        <v>0</v>
      </c>
      <c r="N4537" s="283" t="e">
        <f t="shared" si="1023"/>
        <v>#N/A</v>
      </c>
      <c r="O4537" s="283">
        <f t="shared" si="1024"/>
        <v>0</v>
      </c>
      <c r="P4537" s="21">
        <f t="shared" si="1016"/>
        <v>5.0300820493010656E-2</v>
      </c>
      <c r="Q4537" s="21">
        <f t="shared" si="1017"/>
        <v>1.0297519246597011</v>
      </c>
      <c r="R4537">
        <f t="shared" si="1018"/>
        <v>1.0096214758538746</v>
      </c>
      <c r="S4537" s="296">
        <f t="shared" si="1025"/>
        <v>5.2295733827779058E-2</v>
      </c>
      <c r="T4537" s="283">
        <f t="shared" si="1026"/>
        <v>5.2295733827779058E-2</v>
      </c>
    </row>
    <row r="4538" spans="1:20" x14ac:dyDescent="0.25">
      <c r="A4538" s="286">
        <v>43290</v>
      </c>
      <c r="B4538" s="1">
        <f t="shared" si="1019"/>
        <v>1</v>
      </c>
      <c r="C4538" s="285">
        <v>0</v>
      </c>
      <c r="D4538" t="s">
        <v>715</v>
      </c>
      <c r="F4538" s="16">
        <v>72</v>
      </c>
      <c r="G4538" t="str">
        <f t="shared" si="1013"/>
        <v>Cooling</v>
      </c>
      <c r="H4538" s="283">
        <f>IF(G4538="heating",F4538*Assumptions!M$4+Assumptions!M$7,0)</f>
        <v>0</v>
      </c>
      <c r="I4538" s="15">
        <f t="shared" si="1014"/>
        <v>0.97481507806017154</v>
      </c>
      <c r="J4538" s="15">
        <f t="shared" si="1015"/>
        <v>1.017726725449043</v>
      </c>
      <c r="K4538" s="283">
        <f t="shared" si="1020"/>
        <v>0</v>
      </c>
      <c r="L4538" s="283" t="e">
        <f t="shared" si="1021"/>
        <v>#N/A</v>
      </c>
      <c r="M4538" s="283">
        <f t="shared" si="1022"/>
        <v>0</v>
      </c>
      <c r="N4538" s="283" t="e">
        <f t="shared" si="1023"/>
        <v>#N/A</v>
      </c>
      <c r="O4538" s="283">
        <f t="shared" si="1024"/>
        <v>0</v>
      </c>
      <c r="P4538" s="21">
        <f t="shared" si="1016"/>
        <v>4.6445607559525648E-2</v>
      </c>
      <c r="Q4538" s="21">
        <f t="shared" si="1017"/>
        <v>0.90668853391740301</v>
      </c>
      <c r="R4538">
        <f t="shared" si="1018"/>
        <v>0.9440993384982781</v>
      </c>
      <c r="S4538" s="296">
        <f t="shared" si="1025"/>
        <v>3.975762794786715E-2</v>
      </c>
      <c r="T4538" s="283">
        <f t="shared" si="1026"/>
        <v>3.975762794786715E-2</v>
      </c>
    </row>
    <row r="4539" spans="1:20" x14ac:dyDescent="0.25">
      <c r="A4539" s="286">
        <v>43290</v>
      </c>
      <c r="B4539" s="1">
        <f t="shared" si="1019"/>
        <v>1</v>
      </c>
      <c r="C4539" s="285">
        <v>1</v>
      </c>
      <c r="D4539" t="s">
        <v>715</v>
      </c>
      <c r="F4539" s="16">
        <v>72</v>
      </c>
      <c r="G4539" t="str">
        <f t="shared" si="1013"/>
        <v>Cooling</v>
      </c>
      <c r="H4539" s="283">
        <f>IF(G4539="heating",F4539*Assumptions!M$4+Assumptions!M$7,0)</f>
        <v>0</v>
      </c>
      <c r="I4539" s="15">
        <f t="shared" si="1014"/>
        <v>1.012242869806885</v>
      </c>
      <c r="J4539" s="15">
        <f t="shared" si="1015"/>
        <v>1.017726725449043</v>
      </c>
      <c r="K4539" s="283">
        <f t="shared" si="1020"/>
        <v>0</v>
      </c>
      <c r="L4539" s="283" t="e">
        <f t="shared" si="1021"/>
        <v>#N/A</v>
      </c>
      <c r="M4539" s="283">
        <f t="shared" si="1022"/>
        <v>0</v>
      </c>
      <c r="N4539" s="283" t="e">
        <f t="shared" si="1023"/>
        <v>#N/A</v>
      </c>
      <c r="O4539" s="283">
        <f t="shared" si="1024"/>
        <v>0</v>
      </c>
      <c r="P4539" s="21">
        <f t="shared" si="1016"/>
        <v>4.6445607559525648E-2</v>
      </c>
      <c r="Q4539" s="21">
        <f t="shared" si="1017"/>
        <v>0.81803459285312596</v>
      </c>
      <c r="R4539">
        <f t="shared" si="1018"/>
        <v>0.9440993384982781</v>
      </c>
      <c r="S4539" s="296">
        <f t="shared" si="1025"/>
        <v>3.5870217582460728E-2</v>
      </c>
      <c r="T4539" s="283">
        <f t="shared" si="1026"/>
        <v>3.5870217582460728E-2</v>
      </c>
    </row>
    <row r="4540" spans="1:20" x14ac:dyDescent="0.25">
      <c r="A4540" s="286">
        <v>43290</v>
      </c>
      <c r="B4540" s="1">
        <f t="shared" si="1019"/>
        <v>1</v>
      </c>
      <c r="C4540" s="285">
        <v>2</v>
      </c>
      <c r="D4540" t="s">
        <v>715</v>
      </c>
      <c r="F4540" s="16">
        <v>72</v>
      </c>
      <c r="G4540" t="str">
        <f t="shared" si="1013"/>
        <v>Cooling</v>
      </c>
      <c r="H4540" s="283">
        <f>IF(G4540="heating",F4540*Assumptions!M$4+Assumptions!M$7,0)</f>
        <v>0</v>
      </c>
      <c r="I4540" s="15">
        <f t="shared" si="1014"/>
        <v>1.0509704703585963</v>
      </c>
      <c r="J4540" s="15">
        <f t="shared" si="1015"/>
        <v>1.017726725449043</v>
      </c>
      <c r="K4540" s="283">
        <f t="shared" si="1020"/>
        <v>0</v>
      </c>
      <c r="L4540" s="283" t="e">
        <f t="shared" si="1021"/>
        <v>#N/A</v>
      </c>
      <c r="M4540" s="283">
        <f t="shared" si="1022"/>
        <v>0</v>
      </c>
      <c r="N4540" s="283" t="e">
        <f t="shared" si="1023"/>
        <v>#N/A</v>
      </c>
      <c r="O4540" s="283">
        <f t="shared" si="1024"/>
        <v>0</v>
      </c>
      <c r="P4540" s="21">
        <f t="shared" si="1016"/>
        <v>4.6445607559525648E-2</v>
      </c>
      <c r="Q4540" s="21">
        <f t="shared" si="1017"/>
        <v>0.74507607494346417</v>
      </c>
      <c r="R4540">
        <f t="shared" si="1018"/>
        <v>0.9440993384982781</v>
      </c>
      <c r="S4540" s="296">
        <f t="shared" si="1025"/>
        <v>3.2671040023494954E-2</v>
      </c>
      <c r="T4540" s="283">
        <f t="shared" si="1026"/>
        <v>3.2671040023494954E-2</v>
      </c>
    </row>
    <row r="4541" spans="1:20" x14ac:dyDescent="0.25">
      <c r="A4541" s="286">
        <v>43290</v>
      </c>
      <c r="B4541" s="1">
        <f t="shared" si="1019"/>
        <v>1</v>
      </c>
      <c r="C4541" s="285">
        <v>3</v>
      </c>
      <c r="D4541" t="s">
        <v>715</v>
      </c>
      <c r="F4541" s="16">
        <v>70</v>
      </c>
      <c r="G4541" t="str">
        <f t="shared" si="1013"/>
        <v>Cooling</v>
      </c>
      <c r="H4541" s="283">
        <f>IF(G4541="heating",F4541*Assumptions!M$4+Assumptions!M$7,0)</f>
        <v>0</v>
      </c>
      <c r="I4541" s="15">
        <f t="shared" si="1014"/>
        <v>1.0924036124451033</v>
      </c>
      <c r="J4541" s="15">
        <f t="shared" si="1015"/>
        <v>1.017726725449043</v>
      </c>
      <c r="K4541" s="283">
        <f t="shared" si="1020"/>
        <v>0</v>
      </c>
      <c r="L4541" s="283">
        <f t="shared" si="1021"/>
        <v>4.3818232651749627</v>
      </c>
      <c r="M4541" s="283">
        <f t="shared" si="1022"/>
        <v>0</v>
      </c>
      <c r="N4541" s="283">
        <f t="shared" si="1023"/>
        <v>4.3585758300027857</v>
      </c>
      <c r="O4541" s="283">
        <f t="shared" si="1024"/>
        <v>0</v>
      </c>
      <c r="P4541" s="21">
        <f t="shared" si="1016"/>
        <v>4.0604560274080326E-2</v>
      </c>
      <c r="Q4541" s="21">
        <f t="shared" si="1017"/>
        <v>0.69158980876382303</v>
      </c>
      <c r="R4541">
        <f t="shared" si="1018"/>
        <v>0.9440993384982781</v>
      </c>
      <c r="S4541" s="296">
        <f t="shared" si="1025"/>
        <v>2.6511914464611014E-2</v>
      </c>
      <c r="T4541" s="283">
        <f t="shared" si="1026"/>
        <v>2.6511914464611014E-2</v>
      </c>
    </row>
    <row r="4542" spans="1:20" x14ac:dyDescent="0.25">
      <c r="A4542" s="286">
        <v>43290</v>
      </c>
      <c r="B4542" s="1">
        <f t="shared" si="1019"/>
        <v>1</v>
      </c>
      <c r="C4542" s="285">
        <v>4</v>
      </c>
      <c r="D4542" t="s">
        <v>715</v>
      </c>
      <c r="F4542" s="16">
        <v>68</v>
      </c>
      <c r="G4542" t="str">
        <f t="shared" si="1013"/>
        <v>Cooling</v>
      </c>
      <c r="H4542" s="283">
        <f>IF(G4542="heating",F4542*Assumptions!M$4+Assumptions!M$7,0)</f>
        <v>0</v>
      </c>
      <c r="I4542" s="15">
        <f t="shared" si="1014"/>
        <v>1.1348296917927807</v>
      </c>
      <c r="J4542" s="15">
        <f t="shared" si="1015"/>
        <v>1.017726725449043</v>
      </c>
      <c r="K4542" s="283">
        <f t="shared" si="1020"/>
        <v>0</v>
      </c>
      <c r="L4542" s="283">
        <f t="shared" si="1021"/>
        <v>4.3818232651749627</v>
      </c>
      <c r="M4542" s="283">
        <f t="shared" si="1022"/>
        <v>0</v>
      </c>
      <c r="N4542" s="283">
        <f t="shared" si="1023"/>
        <v>4.3585758300027857</v>
      </c>
      <c r="O4542" s="283">
        <f t="shared" si="1024"/>
        <v>0</v>
      </c>
      <c r="P4542" s="21">
        <f t="shared" si="1016"/>
        <v>3.7256017764001337E-2</v>
      </c>
      <c r="Q4542" s="21">
        <f t="shared" si="1017"/>
        <v>0.6473875548762833</v>
      </c>
      <c r="R4542">
        <f t="shared" si="1018"/>
        <v>0.9440993384982781</v>
      </c>
      <c r="S4542" s="296">
        <f t="shared" si="1025"/>
        <v>2.2770809592373039E-2</v>
      </c>
      <c r="T4542" s="283">
        <f t="shared" si="1026"/>
        <v>2.2770809592373039E-2</v>
      </c>
    </row>
    <row r="4543" spans="1:20" x14ac:dyDescent="0.25">
      <c r="A4543" s="286">
        <v>43290</v>
      </c>
      <c r="B4543" s="1">
        <f t="shared" si="1019"/>
        <v>1</v>
      </c>
      <c r="C4543" s="285">
        <v>5</v>
      </c>
      <c r="D4543" t="s">
        <v>715</v>
      </c>
      <c r="F4543" s="16">
        <v>70</v>
      </c>
      <c r="G4543" t="str">
        <f t="shared" si="1013"/>
        <v>Cooling</v>
      </c>
      <c r="H4543" s="283">
        <f>IF(G4543="heating",F4543*Assumptions!M$4+Assumptions!M$7,0)</f>
        <v>0</v>
      </c>
      <c r="I4543" s="15">
        <f t="shared" si="1014"/>
        <v>1.1635558681477385</v>
      </c>
      <c r="J4543" s="15">
        <f t="shared" si="1015"/>
        <v>1.017726725449043</v>
      </c>
      <c r="K4543" s="283">
        <f t="shared" si="1020"/>
        <v>0</v>
      </c>
      <c r="L4543" s="283">
        <f t="shared" si="1021"/>
        <v>4.3818232651749627</v>
      </c>
      <c r="M4543" s="283">
        <f t="shared" si="1022"/>
        <v>0</v>
      </c>
      <c r="N4543" s="283">
        <f t="shared" si="1023"/>
        <v>4.3585758300027857</v>
      </c>
      <c r="O4543" s="283">
        <f t="shared" si="1024"/>
        <v>0</v>
      </c>
      <c r="P4543" s="21">
        <f t="shared" si="1016"/>
        <v>4.0604560274080326E-2</v>
      </c>
      <c r="Q4543" s="21">
        <f t="shared" si="1017"/>
        <v>0.72139578924615555</v>
      </c>
      <c r="R4543">
        <f t="shared" si="1018"/>
        <v>0.9440993384982781</v>
      </c>
      <c r="S4543" s="296">
        <f t="shared" si="1025"/>
        <v>2.765451893198153E-2</v>
      </c>
      <c r="T4543" s="283">
        <f t="shared" si="1026"/>
        <v>2.765451893198153E-2</v>
      </c>
    </row>
    <row r="4544" spans="1:20" x14ac:dyDescent="0.25">
      <c r="A4544" s="286">
        <v>43290</v>
      </c>
      <c r="B4544" s="1">
        <f t="shared" si="1019"/>
        <v>1</v>
      </c>
      <c r="C4544" s="285">
        <v>6</v>
      </c>
      <c r="D4544" t="s">
        <v>715</v>
      </c>
      <c r="F4544" s="16">
        <v>70</v>
      </c>
      <c r="G4544" t="str">
        <f t="shared" si="1013"/>
        <v>Cooling</v>
      </c>
      <c r="H4544" s="283">
        <f>IF(G4544="heating",F4544*Assumptions!M$4+Assumptions!M$7,0)</f>
        <v>0</v>
      </c>
      <c r="I4544" s="15">
        <f t="shared" si="1014"/>
        <v>1.2083911162615524</v>
      </c>
      <c r="J4544" s="15">
        <f t="shared" si="1015"/>
        <v>1.017726725449043</v>
      </c>
      <c r="K4544" s="283">
        <f t="shared" si="1020"/>
        <v>0</v>
      </c>
      <c r="L4544" s="283">
        <f t="shared" si="1021"/>
        <v>4.3818232651749627</v>
      </c>
      <c r="M4544" s="283">
        <f t="shared" si="1022"/>
        <v>0</v>
      </c>
      <c r="N4544" s="283">
        <f t="shared" si="1023"/>
        <v>4.3585758300027857</v>
      </c>
      <c r="O4544" s="283">
        <f t="shared" si="1024"/>
        <v>0</v>
      </c>
      <c r="P4544" s="21">
        <f t="shared" si="1016"/>
        <v>4.0604560274080326E-2</v>
      </c>
      <c r="Q4544" s="21">
        <f t="shared" si="1017"/>
        <v>0.87787080972652631</v>
      </c>
      <c r="R4544">
        <f t="shared" si="1018"/>
        <v>0.9440993384982781</v>
      </c>
      <c r="S4544" s="296">
        <f t="shared" si="1025"/>
        <v>3.3652947923060741E-2</v>
      </c>
      <c r="T4544" s="283">
        <f t="shared" si="1026"/>
        <v>3.3652947923060741E-2</v>
      </c>
    </row>
    <row r="4545" spans="1:20" x14ac:dyDescent="0.25">
      <c r="A4545" s="286">
        <v>43290</v>
      </c>
      <c r="B4545" s="1">
        <f t="shared" si="1019"/>
        <v>1</v>
      </c>
      <c r="C4545" s="285">
        <v>7</v>
      </c>
      <c r="D4545" t="s">
        <v>716</v>
      </c>
      <c r="F4545" s="16">
        <v>73</v>
      </c>
      <c r="G4545" t="str">
        <f t="shared" si="1013"/>
        <v>Cooling</v>
      </c>
      <c r="H4545" s="283">
        <f>IF(G4545="heating",F4545*Assumptions!M$4+Assumptions!M$7,0)</f>
        <v>0</v>
      </c>
      <c r="I4545" s="15">
        <f t="shared" si="1014"/>
        <v>1.1637425769249583</v>
      </c>
      <c r="J4545" s="15">
        <f t="shared" si="1015"/>
        <v>1.017726725449043</v>
      </c>
      <c r="K4545" s="283">
        <f t="shared" si="1020"/>
        <v>0</v>
      </c>
      <c r="L4545" s="283" t="e">
        <f t="shared" si="1021"/>
        <v>#N/A</v>
      </c>
      <c r="M4545" s="283">
        <f t="shared" si="1022"/>
        <v>0</v>
      </c>
      <c r="N4545" s="283" t="e">
        <f t="shared" si="1023"/>
        <v>#N/A</v>
      </c>
      <c r="O4545" s="283">
        <f t="shared" si="1024"/>
        <v>0</v>
      </c>
      <c r="P4545" s="21">
        <f t="shared" si="1016"/>
        <v>5.0300820493010656E-2</v>
      </c>
      <c r="Q4545" s="21">
        <f t="shared" si="1017"/>
        <v>0.97331382064367777</v>
      </c>
      <c r="R4545">
        <f t="shared" si="1018"/>
        <v>0.9440993384982781</v>
      </c>
      <c r="S4545" s="296">
        <f t="shared" si="1025"/>
        <v>4.6221672146388657E-2</v>
      </c>
      <c r="T4545" s="283">
        <f t="shared" si="1026"/>
        <v>4.6221672146388657E-2</v>
      </c>
    </row>
    <row r="4546" spans="1:20" x14ac:dyDescent="0.25">
      <c r="A4546" s="286">
        <v>43290</v>
      </c>
      <c r="B4546" s="1">
        <f t="shared" si="1019"/>
        <v>1</v>
      </c>
      <c r="C4546" s="285">
        <v>8</v>
      </c>
      <c r="D4546" t="s">
        <v>716</v>
      </c>
      <c r="F4546" s="16">
        <v>75</v>
      </c>
      <c r="G4546" t="str">
        <f t="shared" ref="G4546:G4609" si="1027">VLOOKUP(A4546,U$2:W$366,3,FALSE)</f>
        <v>Cooling</v>
      </c>
      <c r="H4546" s="283">
        <f>IF(G4546="heating",F4546*Assumptions!M$4+Assumptions!M$7,0)</f>
        <v>0</v>
      </c>
      <c r="I4546" s="15">
        <f t="shared" ref="I4546:I4609" si="1028">VLOOKUP(C4546,AO$2:AQ$25,3,FALSE)</f>
        <v>1.094193721037565</v>
      </c>
      <c r="J4546" s="15">
        <f t="shared" ref="J4546:J4609" si="1029">VLOOKUP(B4546,AS$4:AU$10,3,FALSE)</f>
        <v>1.017726725449043</v>
      </c>
      <c r="K4546" s="283">
        <f t="shared" si="1020"/>
        <v>0</v>
      </c>
      <c r="L4546" s="283" t="e">
        <f t="shared" si="1021"/>
        <v>#N/A</v>
      </c>
      <c r="M4546" s="283">
        <f t="shared" si="1022"/>
        <v>0</v>
      </c>
      <c r="N4546" s="283" t="e">
        <f t="shared" si="1023"/>
        <v>#N/A</v>
      </c>
      <c r="O4546" s="283">
        <f t="shared" si="1024"/>
        <v>0</v>
      </c>
      <c r="P4546" s="21">
        <f t="shared" ref="P4546:P4609" si="1030">IF(G4546="cooling",IF(F4546&lt;61,0.025,(F4546^2*AX$25+F4546*AY$25+AZ$25)),0)</f>
        <v>5.9880624941505811E-2</v>
      </c>
      <c r="Q4546" s="21">
        <f t="shared" ref="Q4546:Q4609" si="1031">VLOOKUP(C4546,BB$2:BC$25,2,FALSE)</f>
        <v>0.94940007506179924</v>
      </c>
      <c r="R4546">
        <f t="shared" ref="R4546:R4609" si="1032">VLOOKUP(B4546,AS$4:AV$10,4,FALSE)</f>
        <v>0.9440993384982781</v>
      </c>
      <c r="S4546" s="296">
        <f t="shared" si="1025"/>
        <v>5.3672679764782578E-2</v>
      </c>
      <c r="T4546" s="283">
        <f t="shared" si="1026"/>
        <v>5.3672679764782578E-2</v>
      </c>
    </row>
    <row r="4547" spans="1:20" x14ac:dyDescent="0.25">
      <c r="A4547" s="286">
        <v>43290</v>
      </c>
      <c r="B4547" s="1">
        <f t="shared" ref="B4547:B4610" si="1033">WEEKDAY(A4547,2)</f>
        <v>1</v>
      </c>
      <c r="C4547" s="285">
        <v>9</v>
      </c>
      <c r="D4547" t="s">
        <v>716</v>
      </c>
      <c r="F4547" s="16">
        <v>79</v>
      </c>
      <c r="G4547" t="str">
        <f t="shared" si="1027"/>
        <v>Cooling</v>
      </c>
      <c r="H4547" s="283">
        <f>IF(G4547="heating",F4547*Assumptions!M$4+Assumptions!M$7,0)</f>
        <v>0</v>
      </c>
      <c r="I4547" s="15">
        <f t="shared" si="1028"/>
        <v>1.0343009000871222</v>
      </c>
      <c r="J4547" s="15">
        <f t="shared" si="1029"/>
        <v>1.017726725449043</v>
      </c>
      <c r="K4547" s="283">
        <f t="shared" ref="K4547:K4610" si="1034">H4547*I4547*J4547</f>
        <v>0</v>
      </c>
      <c r="L4547" s="283" t="e">
        <f t="shared" ref="L4547:L4610" si="1035">VLOOKUP(F4547,BL$2:BN$92,2,FALSE)</f>
        <v>#N/A</v>
      </c>
      <c r="M4547" s="283">
        <f t="shared" ref="M4547:M4610" si="1036">IF(G4547="heating",K4547*(L4547*3.412),0)</f>
        <v>0</v>
      </c>
      <c r="N4547" s="283" t="e">
        <f t="shared" ref="N4547:N4610" si="1037">VLOOKUP(F4547,BL$2:BN$92,3,FALSE)</f>
        <v>#N/A</v>
      </c>
      <c r="O4547" s="283">
        <f t="shared" ref="O4547:O4610" si="1038">IF(F4547&lt;=61,IF(G4547="heating",IF(F4547&gt;=5,K4547*L4547/N4547,0),0),0)</f>
        <v>0</v>
      </c>
      <c r="P4547" s="21">
        <f t="shared" si="1030"/>
        <v>8.6517748164594233E-2</v>
      </c>
      <c r="Q4547" s="21">
        <f t="shared" si="1031"/>
        <v>0.8408485371888097</v>
      </c>
      <c r="R4547">
        <f t="shared" si="1032"/>
        <v>0.9440993384982781</v>
      </c>
      <c r="S4547" s="296">
        <f t="shared" ref="S4547:S4610" si="1039">P4547*Q4547*R4547</f>
        <v>6.8681642662963283E-2</v>
      </c>
      <c r="T4547" s="283">
        <f t="shared" ref="T4547:T4610" si="1040">K4547+S4547</f>
        <v>6.8681642662963283E-2</v>
      </c>
    </row>
    <row r="4548" spans="1:20" x14ac:dyDescent="0.25">
      <c r="A4548" s="286">
        <v>43290</v>
      </c>
      <c r="B4548" s="1">
        <f t="shared" si="1033"/>
        <v>1</v>
      </c>
      <c r="C4548" s="285">
        <v>10</v>
      </c>
      <c r="D4548" t="s">
        <v>716</v>
      </c>
      <c r="F4548" s="16">
        <v>82</v>
      </c>
      <c r="G4548" t="str">
        <f t="shared" si="1027"/>
        <v>Cooling</v>
      </c>
      <c r="H4548" s="283">
        <f>IF(G4548="heating",F4548*Assumptions!M$4+Assumptions!M$7,0)</f>
        <v>0</v>
      </c>
      <c r="I4548" s="15">
        <f t="shared" si="1028"/>
        <v>0.98112329028689171</v>
      </c>
      <c r="J4548" s="15">
        <f t="shared" si="1029"/>
        <v>1.017726725449043</v>
      </c>
      <c r="K4548" s="283">
        <f t="shared" si="1034"/>
        <v>0</v>
      </c>
      <c r="L4548" s="283" t="e">
        <f t="shared" si="1035"/>
        <v>#N/A</v>
      </c>
      <c r="M4548" s="283">
        <f t="shared" si="1036"/>
        <v>0</v>
      </c>
      <c r="N4548" s="283" t="e">
        <f t="shared" si="1037"/>
        <v>#N/A</v>
      </c>
      <c r="O4548" s="283">
        <f t="shared" si="1038"/>
        <v>0</v>
      </c>
      <c r="P4548" s="21">
        <f t="shared" si="1030"/>
        <v>0.1130384156172477</v>
      </c>
      <c r="Q4548" s="21">
        <f t="shared" si="1031"/>
        <v>0.74504051125983206</v>
      </c>
      <c r="R4548">
        <f t="shared" si="1032"/>
        <v>0.9440993384982781</v>
      </c>
      <c r="S4548" s="296">
        <f t="shared" si="1039"/>
        <v>7.9510345930933701E-2</v>
      </c>
      <c r="T4548" s="283">
        <f t="shared" si="1040"/>
        <v>7.9510345930933701E-2</v>
      </c>
    </row>
    <row r="4549" spans="1:20" x14ac:dyDescent="0.25">
      <c r="A4549" s="286">
        <v>43290</v>
      </c>
      <c r="B4549" s="1">
        <f t="shared" si="1033"/>
        <v>1</v>
      </c>
      <c r="C4549" s="285">
        <v>11</v>
      </c>
      <c r="D4549" t="s">
        <v>716</v>
      </c>
      <c r="F4549" s="16">
        <v>84</v>
      </c>
      <c r="G4549" t="str">
        <f t="shared" si="1027"/>
        <v>Cooling</v>
      </c>
      <c r="H4549" s="283">
        <f>IF(G4549="heating",F4549*Assumptions!M$4+Assumptions!M$7,0)</f>
        <v>0</v>
      </c>
      <c r="I4549" s="15">
        <f t="shared" si="1028"/>
        <v>0.94956163997961163</v>
      </c>
      <c r="J4549" s="15">
        <f t="shared" si="1029"/>
        <v>1.017726725449043</v>
      </c>
      <c r="K4549" s="283">
        <f t="shared" si="1034"/>
        <v>0</v>
      </c>
      <c r="L4549" s="283" t="e">
        <f t="shared" si="1035"/>
        <v>#N/A</v>
      </c>
      <c r="M4549" s="283">
        <f t="shared" si="1036"/>
        <v>0</v>
      </c>
      <c r="N4549" s="283" t="e">
        <f t="shared" si="1037"/>
        <v>#N/A</v>
      </c>
      <c r="O4549" s="283">
        <f t="shared" si="1038"/>
        <v>0</v>
      </c>
      <c r="P4549" s="21">
        <f t="shared" si="1030"/>
        <v>0.13383449155489124</v>
      </c>
      <c r="Q4549" s="21">
        <f t="shared" si="1031"/>
        <v>0.72850690893675296</v>
      </c>
      <c r="R4549">
        <f t="shared" si="1032"/>
        <v>0.9440993384982781</v>
      </c>
      <c r="S4549" s="296">
        <f t="shared" si="1039"/>
        <v>9.2049073492862454E-2</v>
      </c>
      <c r="T4549" s="283">
        <f t="shared" si="1040"/>
        <v>9.2049073492862454E-2</v>
      </c>
    </row>
    <row r="4550" spans="1:20" x14ac:dyDescent="0.25">
      <c r="A4550" s="286">
        <v>43290</v>
      </c>
      <c r="B4550" s="1">
        <f t="shared" si="1033"/>
        <v>1</v>
      </c>
      <c r="C4550" s="285">
        <v>12</v>
      </c>
      <c r="D4550" t="s">
        <v>716</v>
      </c>
      <c r="F4550" s="16">
        <v>84</v>
      </c>
      <c r="G4550" t="str">
        <f t="shared" si="1027"/>
        <v>Cooling</v>
      </c>
      <c r="H4550" s="283">
        <f>IF(G4550="heating",F4550*Assumptions!M$4+Assumptions!M$7,0)</f>
        <v>0</v>
      </c>
      <c r="I4550" s="15">
        <f t="shared" si="1028"/>
        <v>0.91648403420261149</v>
      </c>
      <c r="J4550" s="15">
        <f t="shared" si="1029"/>
        <v>1.017726725449043</v>
      </c>
      <c r="K4550" s="283">
        <f t="shared" si="1034"/>
        <v>0</v>
      </c>
      <c r="L4550" s="283" t="e">
        <f t="shared" si="1035"/>
        <v>#N/A</v>
      </c>
      <c r="M4550" s="283">
        <f t="shared" si="1036"/>
        <v>0</v>
      </c>
      <c r="N4550" s="283" t="e">
        <f t="shared" si="1037"/>
        <v>#N/A</v>
      </c>
      <c r="O4550" s="283">
        <f t="shared" si="1038"/>
        <v>0</v>
      </c>
      <c r="P4550" s="21">
        <f t="shared" si="1030"/>
        <v>0.13383449155489124</v>
      </c>
      <c r="Q4550" s="21">
        <f t="shared" si="1031"/>
        <v>0.75910815787401487</v>
      </c>
      <c r="R4550">
        <f t="shared" si="1032"/>
        <v>0.9440993384982781</v>
      </c>
      <c r="S4550" s="296">
        <f t="shared" si="1039"/>
        <v>9.5915634781224848E-2</v>
      </c>
      <c r="T4550" s="283">
        <f t="shared" si="1040"/>
        <v>9.5915634781224848E-2</v>
      </c>
    </row>
    <row r="4551" spans="1:20" x14ac:dyDescent="0.25">
      <c r="A4551" s="286">
        <v>43290</v>
      </c>
      <c r="B4551" s="1">
        <f t="shared" si="1033"/>
        <v>1</v>
      </c>
      <c r="C4551" s="285">
        <v>13</v>
      </c>
      <c r="D4551" t="s">
        <v>716</v>
      </c>
      <c r="E4551" t="s">
        <v>704</v>
      </c>
      <c r="F4551" s="16">
        <v>86</v>
      </c>
      <c r="G4551" t="str">
        <f t="shared" si="1027"/>
        <v>Cooling</v>
      </c>
      <c r="H4551" s="283">
        <f>IF(G4551="heating",F4551*Assumptions!M$4+Assumptions!M$7,0)</f>
        <v>0</v>
      </c>
      <c r="I4551" s="15">
        <f t="shared" si="1028"/>
        <v>0.90040206880052787</v>
      </c>
      <c r="J4551" s="15">
        <f t="shared" si="1029"/>
        <v>1.017726725449043</v>
      </c>
      <c r="K4551" s="283">
        <f t="shared" si="1034"/>
        <v>0</v>
      </c>
      <c r="L4551" s="283" t="e">
        <f t="shared" si="1035"/>
        <v>#N/A</v>
      </c>
      <c r="M4551" s="283">
        <f t="shared" si="1036"/>
        <v>0</v>
      </c>
      <c r="N4551" s="283" t="e">
        <f t="shared" si="1037"/>
        <v>#N/A</v>
      </c>
      <c r="O4551" s="283">
        <f t="shared" si="1038"/>
        <v>0</v>
      </c>
      <c r="P4551" s="21">
        <f t="shared" si="1030"/>
        <v>0.15712307226790045</v>
      </c>
      <c r="Q4551" s="21">
        <f t="shared" si="1031"/>
        <v>0.79115902007799765</v>
      </c>
      <c r="R4551">
        <f t="shared" si="1032"/>
        <v>0.9440993384982781</v>
      </c>
      <c r="S4551" s="296">
        <f t="shared" si="1039"/>
        <v>0.11736036178018698</v>
      </c>
      <c r="T4551" s="283">
        <f t="shared" si="1040"/>
        <v>0.11736036178018698</v>
      </c>
    </row>
    <row r="4552" spans="1:20" x14ac:dyDescent="0.25">
      <c r="A4552" s="286">
        <v>43290</v>
      </c>
      <c r="B4552" s="1">
        <f t="shared" si="1033"/>
        <v>1</v>
      </c>
      <c r="C4552" s="285">
        <v>14</v>
      </c>
      <c r="D4552" t="s">
        <v>716</v>
      </c>
      <c r="E4552" t="s">
        <v>704</v>
      </c>
      <c r="F4552" s="16">
        <v>88</v>
      </c>
      <c r="G4552" t="str">
        <f t="shared" si="1027"/>
        <v>Cooling</v>
      </c>
      <c r="H4552" s="283">
        <f>IF(G4552="heating",F4552*Assumptions!M$4+Assumptions!M$7,0)</f>
        <v>0</v>
      </c>
      <c r="I4552" s="15">
        <f t="shared" si="1028"/>
        <v>0.86032894500746537</v>
      </c>
      <c r="J4552" s="15">
        <f t="shared" si="1029"/>
        <v>1.017726725449043</v>
      </c>
      <c r="K4552" s="283">
        <f t="shared" si="1034"/>
        <v>0</v>
      </c>
      <c r="L4552" s="283" t="e">
        <f t="shared" si="1035"/>
        <v>#N/A</v>
      </c>
      <c r="M4552" s="283">
        <f t="shared" si="1036"/>
        <v>0</v>
      </c>
      <c r="N4552" s="283" t="e">
        <f t="shared" si="1037"/>
        <v>#N/A</v>
      </c>
      <c r="O4552" s="283">
        <f t="shared" si="1038"/>
        <v>0</v>
      </c>
      <c r="P4552" s="21">
        <f t="shared" si="1030"/>
        <v>0.18290415775627711</v>
      </c>
      <c r="Q4552" s="21">
        <f t="shared" si="1031"/>
        <v>0.84355555031342389</v>
      </c>
      <c r="R4552">
        <f t="shared" si="1032"/>
        <v>0.9440993384982781</v>
      </c>
      <c r="S4552" s="296">
        <f t="shared" si="1039"/>
        <v>0.14566491459223505</v>
      </c>
      <c r="T4552" s="283">
        <f t="shared" si="1040"/>
        <v>0.14566491459223505</v>
      </c>
    </row>
    <row r="4553" spans="1:20" x14ac:dyDescent="0.25">
      <c r="A4553" s="286">
        <v>43290</v>
      </c>
      <c r="B4553" s="1">
        <f t="shared" si="1033"/>
        <v>1</v>
      </c>
      <c r="C4553" s="285">
        <v>15</v>
      </c>
      <c r="D4553" t="s">
        <v>716</v>
      </c>
      <c r="E4553" t="s">
        <v>704</v>
      </c>
      <c r="F4553" s="16">
        <v>88</v>
      </c>
      <c r="G4553" t="str">
        <f t="shared" si="1027"/>
        <v>Cooling</v>
      </c>
      <c r="H4553" s="283">
        <f>IF(G4553="heating",F4553*Assumptions!M$4+Assumptions!M$7,0)</f>
        <v>0</v>
      </c>
      <c r="I4553" s="15">
        <f t="shared" si="1028"/>
        <v>0.85754515037175039</v>
      </c>
      <c r="J4553" s="15">
        <f t="shared" si="1029"/>
        <v>1.017726725449043</v>
      </c>
      <c r="K4553" s="283">
        <f t="shared" si="1034"/>
        <v>0</v>
      </c>
      <c r="L4553" s="283" t="e">
        <f t="shared" si="1035"/>
        <v>#N/A</v>
      </c>
      <c r="M4553" s="283">
        <f t="shared" si="1036"/>
        <v>0</v>
      </c>
      <c r="N4553" s="283" t="e">
        <f t="shared" si="1037"/>
        <v>#N/A</v>
      </c>
      <c r="O4553" s="283">
        <f t="shared" si="1038"/>
        <v>0</v>
      </c>
      <c r="P4553" s="21">
        <f t="shared" si="1030"/>
        <v>0.18290415775627711</v>
      </c>
      <c r="Q4553" s="21">
        <f t="shared" si="1031"/>
        <v>0.96592607327566882</v>
      </c>
      <c r="R4553">
        <f t="shared" si="1032"/>
        <v>0.9440993384982781</v>
      </c>
      <c r="S4553" s="296">
        <f t="shared" si="1039"/>
        <v>0.16679581909435068</v>
      </c>
      <c r="T4553" s="283">
        <f t="shared" si="1040"/>
        <v>0.16679581909435068</v>
      </c>
    </row>
    <row r="4554" spans="1:20" x14ac:dyDescent="0.25">
      <c r="A4554" s="286">
        <v>43290</v>
      </c>
      <c r="B4554" s="1">
        <f t="shared" si="1033"/>
        <v>1</v>
      </c>
      <c r="C4554" s="285">
        <v>16</v>
      </c>
      <c r="D4554" t="s">
        <v>716</v>
      </c>
      <c r="E4554" t="s">
        <v>704</v>
      </c>
      <c r="F4554" s="16">
        <v>88</v>
      </c>
      <c r="G4554" t="str">
        <f t="shared" si="1027"/>
        <v>Cooling</v>
      </c>
      <c r="H4554" s="283">
        <f>IF(G4554="heating",F4554*Assumptions!M$4+Assumptions!M$7,0)</f>
        <v>0</v>
      </c>
      <c r="I4554" s="15">
        <f t="shared" si="1028"/>
        <v>0.88344815438260227</v>
      </c>
      <c r="J4554" s="15">
        <f t="shared" si="1029"/>
        <v>1.017726725449043</v>
      </c>
      <c r="K4554" s="283">
        <f t="shared" si="1034"/>
        <v>0</v>
      </c>
      <c r="L4554" s="283" t="e">
        <f t="shared" si="1035"/>
        <v>#N/A</v>
      </c>
      <c r="M4554" s="283">
        <f t="shared" si="1036"/>
        <v>0</v>
      </c>
      <c r="N4554" s="283" t="e">
        <f t="shared" si="1037"/>
        <v>#N/A</v>
      </c>
      <c r="O4554" s="283">
        <f t="shared" si="1038"/>
        <v>0</v>
      </c>
      <c r="P4554" s="21">
        <f t="shared" si="1030"/>
        <v>0.18290415775627711</v>
      </c>
      <c r="Q4554" s="21">
        <f t="shared" si="1031"/>
        <v>1.1649354943302594</v>
      </c>
      <c r="R4554">
        <f t="shared" si="1032"/>
        <v>0.9440993384982781</v>
      </c>
      <c r="S4554" s="296">
        <f t="shared" si="1039"/>
        <v>0.20116070509408868</v>
      </c>
      <c r="T4554" s="283">
        <f t="shared" si="1040"/>
        <v>0.20116070509408868</v>
      </c>
    </row>
    <row r="4555" spans="1:20" x14ac:dyDescent="0.25">
      <c r="A4555" s="286">
        <v>43290</v>
      </c>
      <c r="B4555" s="1">
        <f t="shared" si="1033"/>
        <v>1</v>
      </c>
      <c r="C4555" s="285">
        <v>17</v>
      </c>
      <c r="D4555" t="s">
        <v>716</v>
      </c>
      <c r="F4555" s="16">
        <v>86</v>
      </c>
      <c r="G4555" t="str">
        <f t="shared" si="1027"/>
        <v>Cooling</v>
      </c>
      <c r="H4555" s="283">
        <f>IF(G4555="heating",F4555*Assumptions!M$4+Assumptions!M$7,0)</f>
        <v>0</v>
      </c>
      <c r="I4555" s="15">
        <f t="shared" si="1028"/>
        <v>0.94025748850374469</v>
      </c>
      <c r="J4555" s="15">
        <f t="shared" si="1029"/>
        <v>1.017726725449043</v>
      </c>
      <c r="K4555" s="283">
        <f t="shared" si="1034"/>
        <v>0</v>
      </c>
      <c r="L4555" s="283" t="e">
        <f t="shared" si="1035"/>
        <v>#N/A</v>
      </c>
      <c r="M4555" s="283">
        <f t="shared" si="1036"/>
        <v>0</v>
      </c>
      <c r="N4555" s="283" t="e">
        <f t="shared" si="1037"/>
        <v>#N/A</v>
      </c>
      <c r="O4555" s="283">
        <f t="shared" si="1038"/>
        <v>0</v>
      </c>
      <c r="P4555" s="21">
        <f t="shared" si="1030"/>
        <v>0.15712307226790045</v>
      </c>
      <c r="Q4555" s="21">
        <f t="shared" si="1031"/>
        <v>1.3521540118753073</v>
      </c>
      <c r="R4555">
        <f t="shared" si="1032"/>
        <v>0.9440993384982781</v>
      </c>
      <c r="S4555" s="296">
        <f t="shared" si="1039"/>
        <v>0.20057824026397711</v>
      </c>
      <c r="T4555" s="283">
        <f t="shared" si="1040"/>
        <v>0.20057824026397711</v>
      </c>
    </row>
    <row r="4556" spans="1:20" x14ac:dyDescent="0.25">
      <c r="A4556" s="286">
        <v>43290</v>
      </c>
      <c r="B4556" s="1">
        <f t="shared" si="1033"/>
        <v>1</v>
      </c>
      <c r="C4556" s="285">
        <v>18</v>
      </c>
      <c r="D4556" t="s">
        <v>716</v>
      </c>
      <c r="F4556" s="16">
        <v>84</v>
      </c>
      <c r="G4556" t="str">
        <f t="shared" si="1027"/>
        <v>Cooling</v>
      </c>
      <c r="H4556" s="283">
        <f>IF(G4556="heating",F4556*Assumptions!M$4+Assumptions!M$7,0)</f>
        <v>0</v>
      </c>
      <c r="I4556" s="15">
        <f t="shared" si="1028"/>
        <v>0.98182363790757687</v>
      </c>
      <c r="J4556" s="15">
        <f t="shared" si="1029"/>
        <v>1.017726725449043</v>
      </c>
      <c r="K4556" s="283">
        <f t="shared" si="1034"/>
        <v>0</v>
      </c>
      <c r="L4556" s="283" t="e">
        <f t="shared" si="1035"/>
        <v>#N/A</v>
      </c>
      <c r="M4556" s="283">
        <f t="shared" si="1036"/>
        <v>0</v>
      </c>
      <c r="N4556" s="283" t="e">
        <f t="shared" si="1037"/>
        <v>#N/A</v>
      </c>
      <c r="O4556" s="283">
        <f t="shared" si="1038"/>
        <v>0</v>
      </c>
      <c r="P4556" s="21">
        <f t="shared" si="1030"/>
        <v>0.13383449155489124</v>
      </c>
      <c r="Q4556" s="21">
        <f t="shared" si="1031"/>
        <v>1.5598916921549892</v>
      </c>
      <c r="R4556">
        <f t="shared" si="1032"/>
        <v>0.9440993384982781</v>
      </c>
      <c r="S4556" s="296">
        <f t="shared" si="1039"/>
        <v>0.19709708068746126</v>
      </c>
      <c r="T4556" s="283">
        <f t="shared" si="1040"/>
        <v>0.19709708068746126</v>
      </c>
    </row>
    <row r="4557" spans="1:20" x14ac:dyDescent="0.25">
      <c r="A4557" s="286">
        <v>43290</v>
      </c>
      <c r="B4557" s="1">
        <f t="shared" si="1033"/>
        <v>1</v>
      </c>
      <c r="C4557" s="285">
        <v>19</v>
      </c>
      <c r="D4557" t="s">
        <v>716</v>
      </c>
      <c r="F4557" s="16">
        <v>81</v>
      </c>
      <c r="G4557" t="str">
        <f t="shared" si="1027"/>
        <v>Cooling</v>
      </c>
      <c r="H4557" s="283">
        <f>IF(G4557="heating",F4557*Assumptions!M$4+Assumptions!M$7,0)</f>
        <v>0</v>
      </c>
      <c r="I4557" s="15">
        <f t="shared" si="1028"/>
        <v>0.98418842963438757</v>
      </c>
      <c r="J4557" s="15">
        <f t="shared" si="1029"/>
        <v>1.017726725449043</v>
      </c>
      <c r="K4557" s="283">
        <f t="shared" si="1034"/>
        <v>0</v>
      </c>
      <c r="L4557" s="283" t="e">
        <f t="shared" si="1035"/>
        <v>#N/A</v>
      </c>
      <c r="M4557" s="283">
        <f t="shared" si="1036"/>
        <v>0</v>
      </c>
      <c r="N4557" s="283" t="e">
        <f t="shared" si="1037"/>
        <v>#N/A</v>
      </c>
      <c r="O4557" s="283">
        <f t="shared" si="1038"/>
        <v>0</v>
      </c>
      <c r="P4557" s="21">
        <f t="shared" si="1030"/>
        <v>0.10357506693918861</v>
      </c>
      <c r="Q4557" s="21">
        <f t="shared" si="1031"/>
        <v>1.6764212681468484</v>
      </c>
      <c r="R4557">
        <f t="shared" si="1032"/>
        <v>0.9440993384982781</v>
      </c>
      <c r="S4557" s="296">
        <f t="shared" si="1039"/>
        <v>0.16392910882722106</v>
      </c>
      <c r="T4557" s="283">
        <f t="shared" si="1040"/>
        <v>0.16392910882722106</v>
      </c>
    </row>
    <row r="4558" spans="1:20" x14ac:dyDescent="0.25">
      <c r="A4558" s="286">
        <v>43290</v>
      </c>
      <c r="B4558" s="1">
        <f t="shared" si="1033"/>
        <v>1</v>
      </c>
      <c r="C4558" s="285">
        <v>20</v>
      </c>
      <c r="D4558" t="s">
        <v>716</v>
      </c>
      <c r="F4558" s="16">
        <v>79</v>
      </c>
      <c r="G4558" t="str">
        <f t="shared" si="1027"/>
        <v>Cooling</v>
      </c>
      <c r="H4558" s="283">
        <f>IF(G4558="heating",F4558*Assumptions!M$4+Assumptions!M$7,0)</f>
        <v>0</v>
      </c>
      <c r="I4558" s="15">
        <f t="shared" si="1028"/>
        <v>0.97071962311712034</v>
      </c>
      <c r="J4558" s="15">
        <f t="shared" si="1029"/>
        <v>1.017726725449043</v>
      </c>
      <c r="K4558" s="283">
        <f t="shared" si="1034"/>
        <v>0</v>
      </c>
      <c r="L4558" s="283" t="e">
        <f t="shared" si="1035"/>
        <v>#N/A</v>
      </c>
      <c r="M4558" s="283">
        <f t="shared" si="1036"/>
        <v>0</v>
      </c>
      <c r="N4558" s="283" t="e">
        <f t="shared" si="1037"/>
        <v>#N/A</v>
      </c>
      <c r="O4558" s="283">
        <f t="shared" si="1038"/>
        <v>0</v>
      </c>
      <c r="P4558" s="21">
        <f t="shared" si="1030"/>
        <v>8.6517748164594233E-2</v>
      </c>
      <c r="Q4558" s="21">
        <f t="shared" si="1031"/>
        <v>1.52436960139122</v>
      </c>
      <c r="R4558">
        <f t="shared" si="1032"/>
        <v>0.9440993384982781</v>
      </c>
      <c r="S4558" s="296">
        <f t="shared" si="1039"/>
        <v>0.12451256512744145</v>
      </c>
      <c r="T4558" s="283">
        <f t="shared" si="1040"/>
        <v>0.12451256512744145</v>
      </c>
    </row>
    <row r="4559" spans="1:20" x14ac:dyDescent="0.25">
      <c r="A4559" s="286">
        <v>43290</v>
      </c>
      <c r="B4559" s="1">
        <f t="shared" si="1033"/>
        <v>1</v>
      </c>
      <c r="C4559" s="285">
        <v>21</v>
      </c>
      <c r="D4559" t="s">
        <v>716</v>
      </c>
      <c r="F4559" s="16">
        <v>77</v>
      </c>
      <c r="G4559" t="str">
        <f t="shared" si="1027"/>
        <v>Cooling</v>
      </c>
      <c r="H4559" s="283">
        <f>IF(G4559="heating",F4559*Assumptions!M$4+Assumptions!M$7,0)</f>
        <v>0</v>
      </c>
      <c r="I4559" s="15">
        <f t="shared" si="1028"/>
        <v>0.95751150862929935</v>
      </c>
      <c r="J4559" s="15">
        <f t="shared" si="1029"/>
        <v>1.017726725449043</v>
      </c>
      <c r="K4559" s="283">
        <f t="shared" si="1034"/>
        <v>0</v>
      </c>
      <c r="L4559" s="283" t="e">
        <f t="shared" si="1035"/>
        <v>#N/A</v>
      </c>
      <c r="M4559" s="283">
        <f t="shared" si="1036"/>
        <v>0</v>
      </c>
      <c r="N4559" s="283" t="e">
        <f t="shared" si="1037"/>
        <v>#N/A</v>
      </c>
      <c r="O4559" s="283">
        <f t="shared" si="1038"/>
        <v>0</v>
      </c>
      <c r="P4559" s="21">
        <f t="shared" si="1030"/>
        <v>7.1952934165366855E-2</v>
      </c>
      <c r="Q4559" s="21">
        <f t="shared" si="1031"/>
        <v>1.4448604713749031</v>
      </c>
      <c r="R4559">
        <f t="shared" si="1032"/>
        <v>0.9440993384982781</v>
      </c>
      <c r="S4559" s="296">
        <f t="shared" si="1039"/>
        <v>9.8150408578008788E-2</v>
      </c>
      <c r="T4559" s="283">
        <f t="shared" si="1040"/>
        <v>9.8150408578008788E-2</v>
      </c>
    </row>
    <row r="4560" spans="1:20" x14ac:dyDescent="0.25">
      <c r="A4560" s="286">
        <v>43290</v>
      </c>
      <c r="B4560" s="1">
        <f t="shared" si="1033"/>
        <v>1</v>
      </c>
      <c r="C4560" s="285">
        <v>22</v>
      </c>
      <c r="D4560" t="s">
        <v>716</v>
      </c>
      <c r="F4560" s="16">
        <v>75</v>
      </c>
      <c r="G4560" t="str">
        <f t="shared" si="1027"/>
        <v>Cooling</v>
      </c>
      <c r="H4560" s="283">
        <f>IF(G4560="heating",F4560*Assumptions!M$4+Assumptions!M$7,0)</f>
        <v>0</v>
      </c>
      <c r="I4560" s="15">
        <f t="shared" si="1028"/>
        <v>0.9426530227543114</v>
      </c>
      <c r="J4560" s="15">
        <f t="shared" si="1029"/>
        <v>1.017726725449043</v>
      </c>
      <c r="K4560" s="283">
        <f t="shared" si="1034"/>
        <v>0</v>
      </c>
      <c r="L4560" s="283" t="e">
        <f t="shared" si="1035"/>
        <v>#N/A</v>
      </c>
      <c r="M4560" s="283">
        <f t="shared" si="1036"/>
        <v>0</v>
      </c>
      <c r="N4560" s="283" t="e">
        <f t="shared" si="1037"/>
        <v>#N/A</v>
      </c>
      <c r="O4560" s="283">
        <f t="shared" si="1038"/>
        <v>0</v>
      </c>
      <c r="P4560" s="21">
        <f t="shared" si="1030"/>
        <v>5.9880624941505811E-2</v>
      </c>
      <c r="Q4560" s="21">
        <f t="shared" si="1031"/>
        <v>1.2427137171080138</v>
      </c>
      <c r="R4560">
        <f t="shared" si="1032"/>
        <v>0.9440993384982781</v>
      </c>
      <c r="S4560" s="296">
        <f t="shared" si="1039"/>
        <v>7.0254655681693895E-2</v>
      </c>
      <c r="T4560" s="283">
        <f t="shared" si="1040"/>
        <v>7.0254655681693895E-2</v>
      </c>
    </row>
    <row r="4561" spans="1:20" x14ac:dyDescent="0.25">
      <c r="A4561" s="286">
        <v>43290</v>
      </c>
      <c r="B4561" s="1">
        <f t="shared" si="1033"/>
        <v>1</v>
      </c>
      <c r="C4561" s="285">
        <v>23</v>
      </c>
      <c r="D4561" t="s">
        <v>715</v>
      </c>
      <c r="F4561" s="16">
        <v>75</v>
      </c>
      <c r="G4561" t="str">
        <f t="shared" si="1027"/>
        <v>Cooling</v>
      </c>
      <c r="H4561" s="283">
        <f>IF(G4561="heating",F4561*Assumptions!M$4+Assumptions!M$7,0)</f>
        <v>0</v>
      </c>
      <c r="I4561" s="15">
        <f t="shared" si="1028"/>
        <v>0.94450710149963013</v>
      </c>
      <c r="J4561" s="15">
        <f t="shared" si="1029"/>
        <v>1.017726725449043</v>
      </c>
      <c r="K4561" s="283">
        <f t="shared" si="1034"/>
        <v>0</v>
      </c>
      <c r="L4561" s="283" t="e">
        <f t="shared" si="1035"/>
        <v>#N/A</v>
      </c>
      <c r="M4561" s="283">
        <f t="shared" si="1036"/>
        <v>0</v>
      </c>
      <c r="N4561" s="283" t="e">
        <f t="shared" si="1037"/>
        <v>#N/A</v>
      </c>
      <c r="O4561" s="283">
        <f t="shared" si="1038"/>
        <v>0</v>
      </c>
      <c r="P4561" s="21">
        <f t="shared" si="1030"/>
        <v>5.9880624941505811E-2</v>
      </c>
      <c r="Q4561" s="21">
        <f t="shared" si="1031"/>
        <v>1.0297519246597011</v>
      </c>
      <c r="R4561">
        <f t="shared" si="1032"/>
        <v>0.9440993384982781</v>
      </c>
      <c r="S4561" s="296">
        <f t="shared" si="1039"/>
        <v>5.8215231640708472E-2</v>
      </c>
      <c r="T4561" s="283">
        <f t="shared" si="1040"/>
        <v>5.8215231640708472E-2</v>
      </c>
    </row>
    <row r="4562" spans="1:20" x14ac:dyDescent="0.25">
      <c r="A4562" s="286">
        <v>43291</v>
      </c>
      <c r="B4562" s="1">
        <f t="shared" si="1033"/>
        <v>2</v>
      </c>
      <c r="C4562" s="285">
        <v>0</v>
      </c>
      <c r="D4562" t="s">
        <v>715</v>
      </c>
      <c r="F4562" s="16">
        <v>75</v>
      </c>
      <c r="G4562" t="str">
        <f t="shared" si="1027"/>
        <v>Cooling</v>
      </c>
      <c r="H4562" s="283">
        <f>IF(G4562="heating",F4562*Assumptions!M$4+Assumptions!M$7,0)</f>
        <v>0</v>
      </c>
      <c r="I4562" s="15">
        <f t="shared" si="1028"/>
        <v>0.97481507806017154</v>
      </c>
      <c r="J4562" s="15">
        <f t="shared" si="1029"/>
        <v>1.0199659078795975</v>
      </c>
      <c r="K4562" s="283">
        <f t="shared" si="1034"/>
        <v>0</v>
      </c>
      <c r="L4562" s="283" t="e">
        <f t="shared" si="1035"/>
        <v>#N/A</v>
      </c>
      <c r="M4562" s="283">
        <f t="shared" si="1036"/>
        <v>0</v>
      </c>
      <c r="N4562" s="283" t="e">
        <f t="shared" si="1037"/>
        <v>#N/A</v>
      </c>
      <c r="O4562" s="283">
        <f t="shared" si="1038"/>
        <v>0</v>
      </c>
      <c r="P4562" s="21">
        <f t="shared" si="1030"/>
        <v>5.9880624941505811E-2</v>
      </c>
      <c r="Q4562" s="21">
        <f t="shared" si="1031"/>
        <v>0.90668853391740301</v>
      </c>
      <c r="R4562">
        <f t="shared" si="1032"/>
        <v>0.83668510409641816</v>
      </c>
      <c r="S4562" s="296">
        <f t="shared" si="1039"/>
        <v>4.5426207976796168E-2</v>
      </c>
      <c r="T4562" s="283">
        <f t="shared" si="1040"/>
        <v>4.5426207976796168E-2</v>
      </c>
    </row>
    <row r="4563" spans="1:20" x14ac:dyDescent="0.25">
      <c r="A4563" s="286">
        <v>43291</v>
      </c>
      <c r="B4563" s="1">
        <f t="shared" si="1033"/>
        <v>2</v>
      </c>
      <c r="C4563" s="285">
        <v>1</v>
      </c>
      <c r="D4563" t="s">
        <v>715</v>
      </c>
      <c r="F4563" s="16">
        <v>75</v>
      </c>
      <c r="G4563" t="str">
        <f t="shared" si="1027"/>
        <v>Cooling</v>
      </c>
      <c r="H4563" s="283">
        <f>IF(G4563="heating",F4563*Assumptions!M$4+Assumptions!M$7,0)</f>
        <v>0</v>
      </c>
      <c r="I4563" s="15">
        <f t="shared" si="1028"/>
        <v>1.012242869806885</v>
      </c>
      <c r="J4563" s="15">
        <f t="shared" si="1029"/>
        <v>1.0199659078795975</v>
      </c>
      <c r="K4563" s="283">
        <f t="shared" si="1034"/>
        <v>0</v>
      </c>
      <c r="L4563" s="283" t="e">
        <f t="shared" si="1035"/>
        <v>#N/A</v>
      </c>
      <c r="M4563" s="283">
        <f t="shared" si="1036"/>
        <v>0</v>
      </c>
      <c r="N4563" s="283" t="e">
        <f t="shared" si="1037"/>
        <v>#N/A</v>
      </c>
      <c r="O4563" s="283">
        <f t="shared" si="1038"/>
        <v>0</v>
      </c>
      <c r="P4563" s="21">
        <f t="shared" si="1030"/>
        <v>5.9880624941505811E-2</v>
      </c>
      <c r="Q4563" s="21">
        <f t="shared" si="1031"/>
        <v>0.81803459285312596</v>
      </c>
      <c r="R4563">
        <f t="shared" si="1032"/>
        <v>0.83668510409641816</v>
      </c>
      <c r="S4563" s="296">
        <f t="shared" si="1039"/>
        <v>4.098453675884367E-2</v>
      </c>
      <c r="T4563" s="283">
        <f t="shared" si="1040"/>
        <v>4.098453675884367E-2</v>
      </c>
    </row>
    <row r="4564" spans="1:20" x14ac:dyDescent="0.25">
      <c r="A4564" s="286">
        <v>43291</v>
      </c>
      <c r="B4564" s="1">
        <f t="shared" si="1033"/>
        <v>2</v>
      </c>
      <c r="C4564" s="285">
        <v>2</v>
      </c>
      <c r="D4564" t="s">
        <v>715</v>
      </c>
      <c r="F4564" s="16">
        <v>72</v>
      </c>
      <c r="G4564" t="str">
        <f t="shared" si="1027"/>
        <v>Cooling</v>
      </c>
      <c r="H4564" s="283">
        <f>IF(G4564="heating",F4564*Assumptions!M$4+Assumptions!M$7,0)</f>
        <v>0</v>
      </c>
      <c r="I4564" s="15">
        <f t="shared" si="1028"/>
        <v>1.0509704703585963</v>
      </c>
      <c r="J4564" s="15">
        <f t="shared" si="1029"/>
        <v>1.0199659078795975</v>
      </c>
      <c r="K4564" s="283">
        <f t="shared" si="1034"/>
        <v>0</v>
      </c>
      <c r="L4564" s="283" t="e">
        <f t="shared" si="1035"/>
        <v>#N/A</v>
      </c>
      <c r="M4564" s="283">
        <f t="shared" si="1036"/>
        <v>0</v>
      </c>
      <c r="N4564" s="283" t="e">
        <f t="shared" si="1037"/>
        <v>#N/A</v>
      </c>
      <c r="O4564" s="283">
        <f t="shared" si="1038"/>
        <v>0</v>
      </c>
      <c r="P4564" s="21">
        <f t="shared" si="1030"/>
        <v>4.6445607559525648E-2</v>
      </c>
      <c r="Q4564" s="21">
        <f t="shared" si="1031"/>
        <v>0.74507607494346417</v>
      </c>
      <c r="R4564">
        <f t="shared" si="1032"/>
        <v>0.83668510409641816</v>
      </c>
      <c r="S4564" s="296">
        <f t="shared" si="1039"/>
        <v>2.895391555562029E-2</v>
      </c>
      <c r="T4564" s="283">
        <f t="shared" si="1040"/>
        <v>2.895391555562029E-2</v>
      </c>
    </row>
    <row r="4565" spans="1:20" x14ac:dyDescent="0.25">
      <c r="A4565" s="286">
        <v>43291</v>
      </c>
      <c r="B4565" s="1">
        <f t="shared" si="1033"/>
        <v>2</v>
      </c>
      <c r="C4565" s="285">
        <v>3</v>
      </c>
      <c r="D4565" t="s">
        <v>715</v>
      </c>
      <c r="F4565" s="16">
        <v>72</v>
      </c>
      <c r="G4565" t="str">
        <f t="shared" si="1027"/>
        <v>Cooling</v>
      </c>
      <c r="H4565" s="283">
        <f>IF(G4565="heating",F4565*Assumptions!M$4+Assumptions!M$7,0)</f>
        <v>0</v>
      </c>
      <c r="I4565" s="15">
        <f t="shared" si="1028"/>
        <v>1.0924036124451033</v>
      </c>
      <c r="J4565" s="15">
        <f t="shared" si="1029"/>
        <v>1.0199659078795975</v>
      </c>
      <c r="K4565" s="283">
        <f t="shared" si="1034"/>
        <v>0</v>
      </c>
      <c r="L4565" s="283" t="e">
        <f t="shared" si="1035"/>
        <v>#N/A</v>
      </c>
      <c r="M4565" s="283">
        <f t="shared" si="1036"/>
        <v>0</v>
      </c>
      <c r="N4565" s="283" t="e">
        <f t="shared" si="1037"/>
        <v>#N/A</v>
      </c>
      <c r="O4565" s="283">
        <f t="shared" si="1038"/>
        <v>0</v>
      </c>
      <c r="P4565" s="21">
        <f t="shared" si="1030"/>
        <v>4.6445607559525648E-2</v>
      </c>
      <c r="Q4565" s="21">
        <f t="shared" si="1031"/>
        <v>0.69158980876382303</v>
      </c>
      <c r="R4565">
        <f t="shared" si="1032"/>
        <v>0.83668510409641816</v>
      </c>
      <c r="S4565" s="296">
        <f t="shared" si="1039"/>
        <v>2.6875420638885417E-2</v>
      </c>
      <c r="T4565" s="283">
        <f t="shared" si="1040"/>
        <v>2.6875420638885417E-2</v>
      </c>
    </row>
    <row r="4566" spans="1:20" x14ac:dyDescent="0.25">
      <c r="A4566" s="286">
        <v>43291</v>
      </c>
      <c r="B4566" s="1">
        <f t="shared" si="1033"/>
        <v>2</v>
      </c>
      <c r="C4566" s="285">
        <v>4</v>
      </c>
      <c r="D4566" t="s">
        <v>715</v>
      </c>
      <c r="F4566" s="16">
        <v>70</v>
      </c>
      <c r="G4566" t="str">
        <f t="shared" si="1027"/>
        <v>Cooling</v>
      </c>
      <c r="H4566" s="283">
        <f>IF(G4566="heating",F4566*Assumptions!M$4+Assumptions!M$7,0)</f>
        <v>0</v>
      </c>
      <c r="I4566" s="15">
        <f t="shared" si="1028"/>
        <v>1.1348296917927807</v>
      </c>
      <c r="J4566" s="15">
        <f t="shared" si="1029"/>
        <v>1.0199659078795975</v>
      </c>
      <c r="K4566" s="283">
        <f t="shared" si="1034"/>
        <v>0</v>
      </c>
      <c r="L4566" s="283">
        <f t="shared" si="1035"/>
        <v>4.3818232651749627</v>
      </c>
      <c r="M4566" s="283">
        <f t="shared" si="1036"/>
        <v>0</v>
      </c>
      <c r="N4566" s="283">
        <f t="shared" si="1037"/>
        <v>4.3585758300027857</v>
      </c>
      <c r="O4566" s="283">
        <f t="shared" si="1038"/>
        <v>0</v>
      </c>
      <c r="P4566" s="21">
        <f t="shared" si="1030"/>
        <v>4.0604560274080326E-2</v>
      </c>
      <c r="Q4566" s="21">
        <f t="shared" si="1031"/>
        <v>0.6473875548762833</v>
      </c>
      <c r="R4566">
        <f t="shared" si="1032"/>
        <v>0.83668510409641816</v>
      </c>
      <c r="S4566" s="296">
        <f t="shared" si="1039"/>
        <v>2.1993846779827467E-2</v>
      </c>
      <c r="T4566" s="283">
        <f t="shared" si="1040"/>
        <v>2.1993846779827467E-2</v>
      </c>
    </row>
    <row r="4567" spans="1:20" x14ac:dyDescent="0.25">
      <c r="A4567" s="286">
        <v>43291</v>
      </c>
      <c r="B4567" s="1">
        <f t="shared" si="1033"/>
        <v>2</v>
      </c>
      <c r="C4567" s="285">
        <v>5</v>
      </c>
      <c r="D4567" t="s">
        <v>715</v>
      </c>
      <c r="F4567" s="16">
        <v>70</v>
      </c>
      <c r="G4567" t="str">
        <f t="shared" si="1027"/>
        <v>Cooling</v>
      </c>
      <c r="H4567" s="283">
        <f>IF(G4567="heating",F4567*Assumptions!M$4+Assumptions!M$7,0)</f>
        <v>0</v>
      </c>
      <c r="I4567" s="15">
        <f t="shared" si="1028"/>
        <v>1.1635558681477385</v>
      </c>
      <c r="J4567" s="15">
        <f t="shared" si="1029"/>
        <v>1.0199659078795975</v>
      </c>
      <c r="K4567" s="283">
        <f t="shared" si="1034"/>
        <v>0</v>
      </c>
      <c r="L4567" s="283">
        <f t="shared" si="1035"/>
        <v>4.3818232651749627</v>
      </c>
      <c r="M4567" s="283">
        <f t="shared" si="1036"/>
        <v>0</v>
      </c>
      <c r="N4567" s="283">
        <f t="shared" si="1037"/>
        <v>4.3585758300027857</v>
      </c>
      <c r="O4567" s="283">
        <f t="shared" si="1038"/>
        <v>0</v>
      </c>
      <c r="P4567" s="21">
        <f t="shared" si="1030"/>
        <v>4.0604560274080326E-2</v>
      </c>
      <c r="Q4567" s="21">
        <f t="shared" si="1031"/>
        <v>0.72139578924615555</v>
      </c>
      <c r="R4567">
        <f t="shared" si="1032"/>
        <v>0.83668510409641816</v>
      </c>
      <c r="S4567" s="296">
        <f t="shared" si="1039"/>
        <v>2.4508145602713537E-2</v>
      </c>
      <c r="T4567" s="283">
        <f t="shared" si="1040"/>
        <v>2.4508145602713537E-2</v>
      </c>
    </row>
    <row r="4568" spans="1:20" x14ac:dyDescent="0.25">
      <c r="A4568" s="286">
        <v>43291</v>
      </c>
      <c r="B4568" s="1">
        <f t="shared" si="1033"/>
        <v>2</v>
      </c>
      <c r="C4568" s="285">
        <v>6</v>
      </c>
      <c r="D4568" t="s">
        <v>715</v>
      </c>
      <c r="F4568" s="16">
        <v>66</v>
      </c>
      <c r="G4568" t="str">
        <f t="shared" si="1027"/>
        <v>Cooling</v>
      </c>
      <c r="H4568" s="283">
        <f>IF(G4568="heating",F4568*Assumptions!M$4+Assumptions!M$7,0)</f>
        <v>0</v>
      </c>
      <c r="I4568" s="15">
        <f t="shared" si="1028"/>
        <v>1.2083911162615524</v>
      </c>
      <c r="J4568" s="15">
        <f t="shared" si="1029"/>
        <v>1.0199659078795975</v>
      </c>
      <c r="K4568" s="283">
        <f t="shared" si="1034"/>
        <v>0</v>
      </c>
      <c r="L4568" s="283">
        <f t="shared" si="1035"/>
        <v>4.3818232651749627</v>
      </c>
      <c r="M4568" s="283">
        <f t="shared" si="1036"/>
        <v>0</v>
      </c>
      <c r="N4568" s="283">
        <f t="shared" si="1037"/>
        <v>4.3585758300027857</v>
      </c>
      <c r="O4568" s="283">
        <f t="shared" si="1038"/>
        <v>0</v>
      </c>
      <c r="P4568" s="21">
        <f t="shared" si="1030"/>
        <v>3.6399980029288459E-2</v>
      </c>
      <c r="Q4568" s="21">
        <f t="shared" si="1031"/>
        <v>0.87787080972652631</v>
      </c>
      <c r="R4568">
        <f t="shared" si="1032"/>
        <v>0.83668510409641816</v>
      </c>
      <c r="S4568" s="296">
        <f t="shared" si="1039"/>
        <v>2.6735837376904357E-2</v>
      </c>
      <c r="T4568" s="283">
        <f t="shared" si="1040"/>
        <v>2.6735837376904357E-2</v>
      </c>
    </row>
    <row r="4569" spans="1:20" x14ac:dyDescent="0.25">
      <c r="A4569" s="286">
        <v>43291</v>
      </c>
      <c r="B4569" s="1">
        <f t="shared" si="1033"/>
        <v>2</v>
      </c>
      <c r="C4569" s="285">
        <v>7</v>
      </c>
      <c r="D4569" t="s">
        <v>716</v>
      </c>
      <c r="F4569" s="16">
        <v>66</v>
      </c>
      <c r="G4569" t="str">
        <f t="shared" si="1027"/>
        <v>Cooling</v>
      </c>
      <c r="H4569" s="283">
        <f>IF(G4569="heating",F4569*Assumptions!M$4+Assumptions!M$7,0)</f>
        <v>0</v>
      </c>
      <c r="I4569" s="15">
        <f t="shared" si="1028"/>
        <v>1.1637425769249583</v>
      </c>
      <c r="J4569" s="15">
        <f t="shared" si="1029"/>
        <v>1.0199659078795975</v>
      </c>
      <c r="K4569" s="283">
        <f t="shared" si="1034"/>
        <v>0</v>
      </c>
      <c r="L4569" s="283">
        <f t="shared" si="1035"/>
        <v>4.3818232651749627</v>
      </c>
      <c r="M4569" s="283">
        <f t="shared" si="1036"/>
        <v>0</v>
      </c>
      <c r="N4569" s="283">
        <f t="shared" si="1037"/>
        <v>4.3585758300027857</v>
      </c>
      <c r="O4569" s="283">
        <f t="shared" si="1038"/>
        <v>0</v>
      </c>
      <c r="P4569" s="21">
        <f t="shared" si="1030"/>
        <v>3.6399980029288459E-2</v>
      </c>
      <c r="Q4569" s="21">
        <f t="shared" si="1031"/>
        <v>0.97331382064367777</v>
      </c>
      <c r="R4569">
        <f t="shared" si="1032"/>
        <v>0.83668510409641816</v>
      </c>
      <c r="S4569" s="296">
        <f t="shared" si="1039"/>
        <v>2.9642584919219825E-2</v>
      </c>
      <c r="T4569" s="283">
        <f t="shared" si="1040"/>
        <v>2.9642584919219825E-2</v>
      </c>
    </row>
    <row r="4570" spans="1:20" x14ac:dyDescent="0.25">
      <c r="A4570" s="286">
        <v>43291</v>
      </c>
      <c r="B4570" s="1">
        <f t="shared" si="1033"/>
        <v>2</v>
      </c>
      <c r="C4570" s="285">
        <v>8</v>
      </c>
      <c r="D4570" t="s">
        <v>716</v>
      </c>
      <c r="F4570" s="16">
        <v>66</v>
      </c>
      <c r="G4570" t="str">
        <f t="shared" si="1027"/>
        <v>Cooling</v>
      </c>
      <c r="H4570" s="283">
        <f>IF(G4570="heating",F4570*Assumptions!M$4+Assumptions!M$7,0)</f>
        <v>0</v>
      </c>
      <c r="I4570" s="15">
        <f t="shared" si="1028"/>
        <v>1.094193721037565</v>
      </c>
      <c r="J4570" s="15">
        <f t="shared" si="1029"/>
        <v>1.0199659078795975</v>
      </c>
      <c r="K4570" s="283">
        <f t="shared" si="1034"/>
        <v>0</v>
      </c>
      <c r="L4570" s="283">
        <f t="shared" si="1035"/>
        <v>4.3818232651749627</v>
      </c>
      <c r="M4570" s="283">
        <f t="shared" si="1036"/>
        <v>0</v>
      </c>
      <c r="N4570" s="283">
        <f t="shared" si="1037"/>
        <v>4.3585758300027857</v>
      </c>
      <c r="O4570" s="283">
        <f t="shared" si="1038"/>
        <v>0</v>
      </c>
      <c r="P4570" s="21">
        <f t="shared" si="1030"/>
        <v>3.6399980029288459E-2</v>
      </c>
      <c r="Q4570" s="21">
        <f t="shared" si="1031"/>
        <v>0.94940007506179924</v>
      </c>
      <c r="R4570">
        <f t="shared" si="1032"/>
        <v>0.83668510409641816</v>
      </c>
      <c r="S4570" s="296">
        <f t="shared" si="1039"/>
        <v>2.8914284119300367E-2</v>
      </c>
      <c r="T4570" s="283">
        <f t="shared" si="1040"/>
        <v>2.8914284119300367E-2</v>
      </c>
    </row>
    <row r="4571" spans="1:20" x14ac:dyDescent="0.25">
      <c r="A4571" s="286">
        <v>43291</v>
      </c>
      <c r="B4571" s="1">
        <f t="shared" si="1033"/>
        <v>2</v>
      </c>
      <c r="C4571" s="285">
        <v>9</v>
      </c>
      <c r="D4571" t="s">
        <v>716</v>
      </c>
      <c r="F4571" s="16">
        <v>70</v>
      </c>
      <c r="G4571" t="str">
        <f t="shared" si="1027"/>
        <v>Cooling</v>
      </c>
      <c r="H4571" s="283">
        <f>IF(G4571="heating",F4571*Assumptions!M$4+Assumptions!M$7,0)</f>
        <v>0</v>
      </c>
      <c r="I4571" s="15">
        <f t="shared" si="1028"/>
        <v>1.0343009000871222</v>
      </c>
      <c r="J4571" s="15">
        <f t="shared" si="1029"/>
        <v>1.0199659078795975</v>
      </c>
      <c r="K4571" s="283">
        <f t="shared" si="1034"/>
        <v>0</v>
      </c>
      <c r="L4571" s="283">
        <f t="shared" si="1035"/>
        <v>4.3818232651749627</v>
      </c>
      <c r="M4571" s="283">
        <f t="shared" si="1036"/>
        <v>0</v>
      </c>
      <c r="N4571" s="283">
        <f t="shared" si="1037"/>
        <v>4.3585758300027857</v>
      </c>
      <c r="O4571" s="283">
        <f t="shared" si="1038"/>
        <v>0</v>
      </c>
      <c r="P4571" s="21">
        <f t="shared" si="1030"/>
        <v>4.0604560274080326E-2</v>
      </c>
      <c r="Q4571" s="21">
        <f t="shared" si="1031"/>
        <v>0.8408485371888097</v>
      </c>
      <c r="R4571">
        <f t="shared" si="1032"/>
        <v>0.83668510409641816</v>
      </c>
      <c r="S4571" s="296">
        <f t="shared" si="1039"/>
        <v>2.8566341371061527E-2</v>
      </c>
      <c r="T4571" s="283">
        <f t="shared" si="1040"/>
        <v>2.8566341371061527E-2</v>
      </c>
    </row>
    <row r="4572" spans="1:20" x14ac:dyDescent="0.25">
      <c r="A4572" s="286">
        <v>43291</v>
      </c>
      <c r="B4572" s="1">
        <f t="shared" si="1033"/>
        <v>2</v>
      </c>
      <c r="C4572" s="285">
        <v>10</v>
      </c>
      <c r="D4572" t="s">
        <v>716</v>
      </c>
      <c r="F4572" s="16">
        <v>70</v>
      </c>
      <c r="G4572" t="str">
        <f t="shared" si="1027"/>
        <v>Cooling</v>
      </c>
      <c r="H4572" s="283">
        <f>IF(G4572="heating",F4572*Assumptions!M$4+Assumptions!M$7,0)</f>
        <v>0</v>
      </c>
      <c r="I4572" s="15">
        <f t="shared" si="1028"/>
        <v>0.98112329028689171</v>
      </c>
      <c r="J4572" s="15">
        <f t="shared" si="1029"/>
        <v>1.0199659078795975</v>
      </c>
      <c r="K4572" s="283">
        <f t="shared" si="1034"/>
        <v>0</v>
      </c>
      <c r="L4572" s="283">
        <f t="shared" si="1035"/>
        <v>4.3818232651749627</v>
      </c>
      <c r="M4572" s="283">
        <f t="shared" si="1036"/>
        <v>0</v>
      </c>
      <c r="N4572" s="283">
        <f t="shared" si="1037"/>
        <v>4.3585758300027857</v>
      </c>
      <c r="O4572" s="283">
        <f t="shared" si="1038"/>
        <v>0</v>
      </c>
      <c r="P4572" s="21">
        <f t="shared" si="1030"/>
        <v>4.0604560274080326E-2</v>
      </c>
      <c r="Q4572" s="21">
        <f t="shared" si="1031"/>
        <v>0.74504051125983206</v>
      </c>
      <c r="R4572">
        <f t="shared" si="1032"/>
        <v>0.83668510409641816</v>
      </c>
      <c r="S4572" s="296">
        <f t="shared" si="1039"/>
        <v>2.5311433199460429E-2</v>
      </c>
      <c r="T4572" s="283">
        <f t="shared" si="1040"/>
        <v>2.5311433199460429E-2</v>
      </c>
    </row>
    <row r="4573" spans="1:20" x14ac:dyDescent="0.25">
      <c r="A4573" s="286">
        <v>43291</v>
      </c>
      <c r="B4573" s="1">
        <f t="shared" si="1033"/>
        <v>2</v>
      </c>
      <c r="C4573" s="285">
        <v>11</v>
      </c>
      <c r="D4573" t="s">
        <v>716</v>
      </c>
      <c r="F4573" s="16">
        <v>72</v>
      </c>
      <c r="G4573" t="str">
        <f t="shared" si="1027"/>
        <v>Cooling</v>
      </c>
      <c r="H4573" s="283">
        <f>IF(G4573="heating",F4573*Assumptions!M$4+Assumptions!M$7,0)</f>
        <v>0</v>
      </c>
      <c r="I4573" s="15">
        <f t="shared" si="1028"/>
        <v>0.94956163997961163</v>
      </c>
      <c r="J4573" s="15">
        <f t="shared" si="1029"/>
        <v>1.0199659078795975</v>
      </c>
      <c r="K4573" s="283">
        <f t="shared" si="1034"/>
        <v>0</v>
      </c>
      <c r="L4573" s="283" t="e">
        <f t="shared" si="1035"/>
        <v>#N/A</v>
      </c>
      <c r="M4573" s="283">
        <f t="shared" si="1036"/>
        <v>0</v>
      </c>
      <c r="N4573" s="283" t="e">
        <f t="shared" si="1037"/>
        <v>#N/A</v>
      </c>
      <c r="O4573" s="283">
        <f t="shared" si="1038"/>
        <v>0</v>
      </c>
      <c r="P4573" s="21">
        <f t="shared" si="1030"/>
        <v>4.6445607559525648E-2</v>
      </c>
      <c r="Q4573" s="21">
        <f t="shared" si="1031"/>
        <v>0.72850690893675296</v>
      </c>
      <c r="R4573">
        <f t="shared" si="1032"/>
        <v>0.83668510409641816</v>
      </c>
      <c r="S4573" s="296">
        <f t="shared" si="1039"/>
        <v>2.8310031998599921E-2</v>
      </c>
      <c r="T4573" s="283">
        <f t="shared" si="1040"/>
        <v>2.8310031998599921E-2</v>
      </c>
    </row>
    <row r="4574" spans="1:20" x14ac:dyDescent="0.25">
      <c r="A4574" s="286">
        <v>43291</v>
      </c>
      <c r="B4574" s="1">
        <f t="shared" si="1033"/>
        <v>2</v>
      </c>
      <c r="C4574" s="285">
        <v>12</v>
      </c>
      <c r="D4574" t="s">
        <v>716</v>
      </c>
      <c r="F4574" s="16">
        <v>72</v>
      </c>
      <c r="G4574" t="str">
        <f t="shared" si="1027"/>
        <v>Cooling</v>
      </c>
      <c r="H4574" s="283">
        <f>IF(G4574="heating",F4574*Assumptions!M$4+Assumptions!M$7,0)</f>
        <v>0</v>
      </c>
      <c r="I4574" s="15">
        <f t="shared" si="1028"/>
        <v>0.91648403420261149</v>
      </c>
      <c r="J4574" s="15">
        <f t="shared" si="1029"/>
        <v>1.0199659078795975</v>
      </c>
      <c r="K4574" s="283">
        <f t="shared" si="1034"/>
        <v>0</v>
      </c>
      <c r="L4574" s="283" t="e">
        <f t="shared" si="1035"/>
        <v>#N/A</v>
      </c>
      <c r="M4574" s="283">
        <f t="shared" si="1036"/>
        <v>0</v>
      </c>
      <c r="N4574" s="283" t="e">
        <f t="shared" si="1037"/>
        <v>#N/A</v>
      </c>
      <c r="O4574" s="283">
        <f t="shared" si="1038"/>
        <v>0</v>
      </c>
      <c r="P4574" s="21">
        <f t="shared" si="1030"/>
        <v>4.6445607559525648E-2</v>
      </c>
      <c r="Q4574" s="21">
        <f t="shared" si="1031"/>
        <v>0.75910815787401487</v>
      </c>
      <c r="R4574">
        <f t="shared" si="1032"/>
        <v>0.83668510409641816</v>
      </c>
      <c r="S4574" s="296">
        <f t="shared" si="1039"/>
        <v>2.9499207181406896E-2</v>
      </c>
      <c r="T4574" s="283">
        <f t="shared" si="1040"/>
        <v>2.9499207181406896E-2</v>
      </c>
    </row>
    <row r="4575" spans="1:20" x14ac:dyDescent="0.25">
      <c r="A4575" s="286">
        <v>43291</v>
      </c>
      <c r="B4575" s="1">
        <f t="shared" si="1033"/>
        <v>2</v>
      </c>
      <c r="C4575" s="285">
        <v>13</v>
      </c>
      <c r="D4575" t="s">
        <v>716</v>
      </c>
      <c r="E4575" t="s">
        <v>704</v>
      </c>
      <c r="F4575" s="16">
        <v>73</v>
      </c>
      <c r="G4575" t="str">
        <f t="shared" si="1027"/>
        <v>Cooling</v>
      </c>
      <c r="H4575" s="283">
        <f>IF(G4575="heating",F4575*Assumptions!M$4+Assumptions!M$7,0)</f>
        <v>0</v>
      </c>
      <c r="I4575" s="15">
        <f t="shared" si="1028"/>
        <v>0.90040206880052787</v>
      </c>
      <c r="J4575" s="15">
        <f t="shared" si="1029"/>
        <v>1.0199659078795975</v>
      </c>
      <c r="K4575" s="283">
        <f t="shared" si="1034"/>
        <v>0</v>
      </c>
      <c r="L4575" s="283" t="e">
        <f t="shared" si="1035"/>
        <v>#N/A</v>
      </c>
      <c r="M4575" s="283">
        <f t="shared" si="1036"/>
        <v>0</v>
      </c>
      <c r="N4575" s="283" t="e">
        <f t="shared" si="1037"/>
        <v>#N/A</v>
      </c>
      <c r="O4575" s="283">
        <f t="shared" si="1038"/>
        <v>0</v>
      </c>
      <c r="P4575" s="21">
        <f t="shared" si="1030"/>
        <v>5.0300820493010656E-2</v>
      </c>
      <c r="Q4575" s="21">
        <f t="shared" si="1031"/>
        <v>0.79115902007799765</v>
      </c>
      <c r="R4575">
        <f t="shared" si="1032"/>
        <v>0.83668510409641816</v>
      </c>
      <c r="S4575" s="296">
        <f t="shared" si="1039"/>
        <v>3.3296676769802094E-2</v>
      </c>
      <c r="T4575" s="283">
        <f t="shared" si="1040"/>
        <v>3.3296676769802094E-2</v>
      </c>
    </row>
    <row r="4576" spans="1:20" x14ac:dyDescent="0.25">
      <c r="A4576" s="286">
        <v>43291</v>
      </c>
      <c r="B4576" s="1">
        <f t="shared" si="1033"/>
        <v>2</v>
      </c>
      <c r="C4576" s="285">
        <v>14</v>
      </c>
      <c r="D4576" t="s">
        <v>716</v>
      </c>
      <c r="E4576" t="s">
        <v>704</v>
      </c>
      <c r="F4576" s="16">
        <v>75</v>
      </c>
      <c r="G4576" t="str">
        <f t="shared" si="1027"/>
        <v>Cooling</v>
      </c>
      <c r="H4576" s="283">
        <f>IF(G4576="heating",F4576*Assumptions!M$4+Assumptions!M$7,0)</f>
        <v>0</v>
      </c>
      <c r="I4576" s="15">
        <f t="shared" si="1028"/>
        <v>0.86032894500746537</v>
      </c>
      <c r="J4576" s="15">
        <f t="shared" si="1029"/>
        <v>1.0199659078795975</v>
      </c>
      <c r="K4576" s="283">
        <f t="shared" si="1034"/>
        <v>0</v>
      </c>
      <c r="L4576" s="283" t="e">
        <f t="shared" si="1035"/>
        <v>#N/A</v>
      </c>
      <c r="M4576" s="283">
        <f t="shared" si="1036"/>
        <v>0</v>
      </c>
      <c r="N4576" s="283" t="e">
        <f t="shared" si="1037"/>
        <v>#N/A</v>
      </c>
      <c r="O4576" s="283">
        <f t="shared" si="1038"/>
        <v>0</v>
      </c>
      <c r="P4576" s="21">
        <f t="shared" si="1030"/>
        <v>5.9880624941505811E-2</v>
      </c>
      <c r="Q4576" s="21">
        <f t="shared" si="1031"/>
        <v>0.84355555031342389</v>
      </c>
      <c r="R4576">
        <f t="shared" si="1032"/>
        <v>0.83668510409641816</v>
      </c>
      <c r="S4576" s="296">
        <f t="shared" si="1039"/>
        <v>4.2263168039587393E-2</v>
      </c>
      <c r="T4576" s="283">
        <f t="shared" si="1040"/>
        <v>4.2263168039587393E-2</v>
      </c>
    </row>
    <row r="4577" spans="1:20" x14ac:dyDescent="0.25">
      <c r="A4577" s="286">
        <v>43291</v>
      </c>
      <c r="B4577" s="1">
        <f t="shared" si="1033"/>
        <v>2</v>
      </c>
      <c r="C4577" s="285">
        <v>15</v>
      </c>
      <c r="D4577" t="s">
        <v>716</v>
      </c>
      <c r="E4577" t="s">
        <v>704</v>
      </c>
      <c r="F4577" s="16">
        <v>75</v>
      </c>
      <c r="G4577" t="str">
        <f t="shared" si="1027"/>
        <v>Cooling</v>
      </c>
      <c r="H4577" s="283">
        <f>IF(G4577="heating",F4577*Assumptions!M$4+Assumptions!M$7,0)</f>
        <v>0</v>
      </c>
      <c r="I4577" s="15">
        <f t="shared" si="1028"/>
        <v>0.85754515037175039</v>
      </c>
      <c r="J4577" s="15">
        <f t="shared" si="1029"/>
        <v>1.0199659078795975</v>
      </c>
      <c r="K4577" s="283">
        <f t="shared" si="1034"/>
        <v>0</v>
      </c>
      <c r="L4577" s="283" t="e">
        <f t="shared" si="1035"/>
        <v>#N/A</v>
      </c>
      <c r="M4577" s="283">
        <f t="shared" si="1036"/>
        <v>0</v>
      </c>
      <c r="N4577" s="283" t="e">
        <f t="shared" si="1037"/>
        <v>#N/A</v>
      </c>
      <c r="O4577" s="283">
        <f t="shared" si="1038"/>
        <v>0</v>
      </c>
      <c r="P4577" s="21">
        <f t="shared" si="1030"/>
        <v>5.9880624941505811E-2</v>
      </c>
      <c r="Q4577" s="21">
        <f t="shared" si="1031"/>
        <v>0.96592607327566882</v>
      </c>
      <c r="R4577">
        <f t="shared" si="1032"/>
        <v>0.83668510409641816</v>
      </c>
      <c r="S4577" s="296">
        <f t="shared" si="1039"/>
        <v>4.8394081377925308E-2</v>
      </c>
      <c r="T4577" s="283">
        <f t="shared" si="1040"/>
        <v>4.8394081377925308E-2</v>
      </c>
    </row>
    <row r="4578" spans="1:20" x14ac:dyDescent="0.25">
      <c r="A4578" s="286">
        <v>43291</v>
      </c>
      <c r="B4578" s="1">
        <f t="shared" si="1033"/>
        <v>2</v>
      </c>
      <c r="C4578" s="285">
        <v>16</v>
      </c>
      <c r="D4578" t="s">
        <v>716</v>
      </c>
      <c r="E4578" t="s">
        <v>704</v>
      </c>
      <c r="F4578" s="16">
        <v>75</v>
      </c>
      <c r="G4578" t="str">
        <f t="shared" si="1027"/>
        <v>Cooling</v>
      </c>
      <c r="H4578" s="283">
        <f>IF(G4578="heating",F4578*Assumptions!M$4+Assumptions!M$7,0)</f>
        <v>0</v>
      </c>
      <c r="I4578" s="15">
        <f t="shared" si="1028"/>
        <v>0.88344815438260227</v>
      </c>
      <c r="J4578" s="15">
        <f t="shared" si="1029"/>
        <v>1.0199659078795975</v>
      </c>
      <c r="K4578" s="283">
        <f t="shared" si="1034"/>
        <v>0</v>
      </c>
      <c r="L4578" s="283" t="e">
        <f t="shared" si="1035"/>
        <v>#N/A</v>
      </c>
      <c r="M4578" s="283">
        <f t="shared" si="1036"/>
        <v>0</v>
      </c>
      <c r="N4578" s="283" t="e">
        <f t="shared" si="1037"/>
        <v>#N/A</v>
      </c>
      <c r="O4578" s="283">
        <f t="shared" si="1038"/>
        <v>0</v>
      </c>
      <c r="P4578" s="21">
        <f t="shared" si="1030"/>
        <v>5.9880624941505811E-2</v>
      </c>
      <c r="Q4578" s="21">
        <f t="shared" si="1031"/>
        <v>1.1649354943302594</v>
      </c>
      <c r="R4578">
        <f t="shared" si="1032"/>
        <v>0.83668510409641816</v>
      </c>
      <c r="S4578" s="296">
        <f t="shared" si="1039"/>
        <v>5.8364697539915036E-2</v>
      </c>
      <c r="T4578" s="283">
        <f t="shared" si="1040"/>
        <v>5.8364697539915036E-2</v>
      </c>
    </row>
    <row r="4579" spans="1:20" x14ac:dyDescent="0.25">
      <c r="A4579" s="286">
        <v>43291</v>
      </c>
      <c r="B4579" s="1">
        <f t="shared" si="1033"/>
        <v>2</v>
      </c>
      <c r="C4579" s="285">
        <v>17</v>
      </c>
      <c r="D4579" t="s">
        <v>716</v>
      </c>
      <c r="F4579" s="16">
        <v>75</v>
      </c>
      <c r="G4579" t="str">
        <f t="shared" si="1027"/>
        <v>Cooling</v>
      </c>
      <c r="H4579" s="283">
        <f>IF(G4579="heating",F4579*Assumptions!M$4+Assumptions!M$7,0)</f>
        <v>0</v>
      </c>
      <c r="I4579" s="15">
        <f t="shared" si="1028"/>
        <v>0.94025748850374469</v>
      </c>
      <c r="J4579" s="15">
        <f t="shared" si="1029"/>
        <v>1.0199659078795975</v>
      </c>
      <c r="K4579" s="283">
        <f t="shared" si="1034"/>
        <v>0</v>
      </c>
      <c r="L4579" s="283" t="e">
        <f t="shared" si="1035"/>
        <v>#N/A</v>
      </c>
      <c r="M4579" s="283">
        <f t="shared" si="1036"/>
        <v>0</v>
      </c>
      <c r="N4579" s="283" t="e">
        <f t="shared" si="1037"/>
        <v>#N/A</v>
      </c>
      <c r="O4579" s="283">
        <f t="shared" si="1038"/>
        <v>0</v>
      </c>
      <c r="P4579" s="21">
        <f t="shared" si="1030"/>
        <v>5.9880624941505811E-2</v>
      </c>
      <c r="Q4579" s="21">
        <f t="shared" si="1031"/>
        <v>1.3521540118753073</v>
      </c>
      <c r="R4579">
        <f t="shared" si="1032"/>
        <v>0.83668510409641816</v>
      </c>
      <c r="S4579" s="296">
        <f t="shared" si="1039"/>
        <v>6.7744574969669277E-2</v>
      </c>
      <c r="T4579" s="283">
        <f t="shared" si="1040"/>
        <v>6.7744574969669277E-2</v>
      </c>
    </row>
    <row r="4580" spans="1:20" x14ac:dyDescent="0.25">
      <c r="A4580" s="286">
        <v>43291</v>
      </c>
      <c r="B4580" s="1">
        <f t="shared" si="1033"/>
        <v>2</v>
      </c>
      <c r="C4580" s="285">
        <v>18</v>
      </c>
      <c r="D4580" t="s">
        <v>716</v>
      </c>
      <c r="F4580" s="16">
        <v>75</v>
      </c>
      <c r="G4580" t="str">
        <f t="shared" si="1027"/>
        <v>Cooling</v>
      </c>
      <c r="H4580" s="283">
        <f>IF(G4580="heating",F4580*Assumptions!M$4+Assumptions!M$7,0)</f>
        <v>0</v>
      </c>
      <c r="I4580" s="15">
        <f t="shared" si="1028"/>
        <v>0.98182363790757687</v>
      </c>
      <c r="J4580" s="15">
        <f t="shared" si="1029"/>
        <v>1.0199659078795975</v>
      </c>
      <c r="K4580" s="283">
        <f t="shared" si="1034"/>
        <v>0</v>
      </c>
      <c r="L4580" s="283" t="e">
        <f t="shared" si="1035"/>
        <v>#N/A</v>
      </c>
      <c r="M4580" s="283">
        <f t="shared" si="1036"/>
        <v>0</v>
      </c>
      <c r="N4580" s="283" t="e">
        <f t="shared" si="1037"/>
        <v>#N/A</v>
      </c>
      <c r="O4580" s="283">
        <f t="shared" si="1038"/>
        <v>0</v>
      </c>
      <c r="P4580" s="21">
        <f t="shared" si="1030"/>
        <v>5.9880624941505811E-2</v>
      </c>
      <c r="Q4580" s="21">
        <f t="shared" si="1031"/>
        <v>1.5598916921549892</v>
      </c>
      <c r="R4580">
        <f t="shared" si="1032"/>
        <v>0.83668510409641816</v>
      </c>
      <c r="S4580" s="296">
        <f t="shared" si="1039"/>
        <v>7.8152487627646788E-2</v>
      </c>
      <c r="T4580" s="283">
        <f t="shared" si="1040"/>
        <v>7.8152487627646788E-2</v>
      </c>
    </row>
    <row r="4581" spans="1:20" x14ac:dyDescent="0.25">
      <c r="A4581" s="286">
        <v>43291</v>
      </c>
      <c r="B4581" s="1">
        <f t="shared" si="1033"/>
        <v>2</v>
      </c>
      <c r="C4581" s="285">
        <v>19</v>
      </c>
      <c r="D4581" t="s">
        <v>716</v>
      </c>
      <c r="F4581" s="16">
        <v>73</v>
      </c>
      <c r="G4581" t="str">
        <f t="shared" si="1027"/>
        <v>Cooling</v>
      </c>
      <c r="H4581" s="283">
        <f>IF(G4581="heating",F4581*Assumptions!M$4+Assumptions!M$7,0)</f>
        <v>0</v>
      </c>
      <c r="I4581" s="15">
        <f t="shared" si="1028"/>
        <v>0.98418842963438757</v>
      </c>
      <c r="J4581" s="15">
        <f t="shared" si="1029"/>
        <v>1.0199659078795975</v>
      </c>
      <c r="K4581" s="283">
        <f t="shared" si="1034"/>
        <v>0</v>
      </c>
      <c r="L4581" s="283" t="e">
        <f t="shared" si="1035"/>
        <v>#N/A</v>
      </c>
      <c r="M4581" s="283">
        <f t="shared" si="1036"/>
        <v>0</v>
      </c>
      <c r="N4581" s="283" t="e">
        <f t="shared" si="1037"/>
        <v>#N/A</v>
      </c>
      <c r="O4581" s="283">
        <f t="shared" si="1038"/>
        <v>0</v>
      </c>
      <c r="P4581" s="21">
        <f t="shared" si="1030"/>
        <v>5.0300820493010656E-2</v>
      </c>
      <c r="Q4581" s="21">
        <f t="shared" si="1031"/>
        <v>1.6764212681468484</v>
      </c>
      <c r="R4581">
        <f t="shared" si="1032"/>
        <v>0.83668510409641816</v>
      </c>
      <c r="S4581" s="296">
        <f t="shared" si="1039"/>
        <v>7.0553777027030945E-2</v>
      </c>
      <c r="T4581" s="283">
        <f t="shared" si="1040"/>
        <v>7.0553777027030945E-2</v>
      </c>
    </row>
    <row r="4582" spans="1:20" x14ac:dyDescent="0.25">
      <c r="A4582" s="286">
        <v>43291</v>
      </c>
      <c r="B4582" s="1">
        <f t="shared" si="1033"/>
        <v>2</v>
      </c>
      <c r="C4582" s="285">
        <v>20</v>
      </c>
      <c r="D4582" t="s">
        <v>716</v>
      </c>
      <c r="F4582" s="16">
        <v>70</v>
      </c>
      <c r="G4582" t="str">
        <f t="shared" si="1027"/>
        <v>Cooling</v>
      </c>
      <c r="H4582" s="283">
        <f>IF(G4582="heating",F4582*Assumptions!M$4+Assumptions!M$7,0)</f>
        <v>0</v>
      </c>
      <c r="I4582" s="15">
        <f t="shared" si="1028"/>
        <v>0.97071962311712034</v>
      </c>
      <c r="J4582" s="15">
        <f t="shared" si="1029"/>
        <v>1.0199659078795975</v>
      </c>
      <c r="K4582" s="283">
        <f t="shared" si="1034"/>
        <v>0</v>
      </c>
      <c r="L4582" s="283">
        <f t="shared" si="1035"/>
        <v>4.3818232651749627</v>
      </c>
      <c r="M4582" s="283">
        <f t="shared" si="1036"/>
        <v>0</v>
      </c>
      <c r="N4582" s="283">
        <f t="shared" si="1037"/>
        <v>4.3585758300027857</v>
      </c>
      <c r="O4582" s="283">
        <f t="shared" si="1038"/>
        <v>0</v>
      </c>
      <c r="P4582" s="21">
        <f t="shared" si="1030"/>
        <v>4.0604560274080326E-2</v>
      </c>
      <c r="Q4582" s="21">
        <f t="shared" si="1031"/>
        <v>1.52436960139122</v>
      </c>
      <c r="R4582">
        <f t="shared" si="1032"/>
        <v>0.83668510409641816</v>
      </c>
      <c r="S4582" s="296">
        <f t="shared" si="1039"/>
        <v>5.1787760200660907E-2</v>
      </c>
      <c r="T4582" s="283">
        <f t="shared" si="1040"/>
        <v>5.1787760200660907E-2</v>
      </c>
    </row>
    <row r="4583" spans="1:20" x14ac:dyDescent="0.25">
      <c r="A4583" s="286">
        <v>43291</v>
      </c>
      <c r="B4583" s="1">
        <f t="shared" si="1033"/>
        <v>2</v>
      </c>
      <c r="C4583" s="285">
        <v>21</v>
      </c>
      <c r="D4583" t="s">
        <v>716</v>
      </c>
      <c r="F4583" s="16">
        <v>68</v>
      </c>
      <c r="G4583" t="str">
        <f t="shared" si="1027"/>
        <v>Cooling</v>
      </c>
      <c r="H4583" s="283">
        <f>IF(G4583="heating",F4583*Assumptions!M$4+Assumptions!M$7,0)</f>
        <v>0</v>
      </c>
      <c r="I4583" s="15">
        <f t="shared" si="1028"/>
        <v>0.95751150862929935</v>
      </c>
      <c r="J4583" s="15">
        <f t="shared" si="1029"/>
        <v>1.0199659078795975</v>
      </c>
      <c r="K4583" s="283">
        <f t="shared" si="1034"/>
        <v>0</v>
      </c>
      <c r="L4583" s="283">
        <f t="shared" si="1035"/>
        <v>4.3818232651749627</v>
      </c>
      <c r="M4583" s="283">
        <f t="shared" si="1036"/>
        <v>0</v>
      </c>
      <c r="N4583" s="283">
        <f t="shared" si="1037"/>
        <v>4.3585758300027857</v>
      </c>
      <c r="O4583" s="283">
        <f t="shared" si="1038"/>
        <v>0</v>
      </c>
      <c r="P4583" s="21">
        <f t="shared" si="1030"/>
        <v>3.7256017764001337E-2</v>
      </c>
      <c r="Q4583" s="21">
        <f t="shared" si="1031"/>
        <v>1.4448604713749031</v>
      </c>
      <c r="R4583">
        <f t="shared" si="1032"/>
        <v>0.83668510409641816</v>
      </c>
      <c r="S4583" s="296">
        <f t="shared" si="1039"/>
        <v>4.5038547796851777E-2</v>
      </c>
      <c r="T4583" s="283">
        <f t="shared" si="1040"/>
        <v>4.5038547796851777E-2</v>
      </c>
    </row>
    <row r="4584" spans="1:20" x14ac:dyDescent="0.25">
      <c r="A4584" s="286">
        <v>43291</v>
      </c>
      <c r="B4584" s="1">
        <f t="shared" si="1033"/>
        <v>2</v>
      </c>
      <c r="C4584" s="285">
        <v>22</v>
      </c>
      <c r="D4584" t="s">
        <v>716</v>
      </c>
      <c r="F4584" s="16">
        <v>66</v>
      </c>
      <c r="G4584" t="str">
        <f t="shared" si="1027"/>
        <v>Cooling</v>
      </c>
      <c r="H4584" s="283">
        <f>IF(G4584="heating",F4584*Assumptions!M$4+Assumptions!M$7,0)</f>
        <v>0</v>
      </c>
      <c r="I4584" s="15">
        <f t="shared" si="1028"/>
        <v>0.9426530227543114</v>
      </c>
      <c r="J4584" s="15">
        <f t="shared" si="1029"/>
        <v>1.0199659078795975</v>
      </c>
      <c r="K4584" s="283">
        <f t="shared" si="1034"/>
        <v>0</v>
      </c>
      <c r="L4584" s="283">
        <f t="shared" si="1035"/>
        <v>4.3818232651749627</v>
      </c>
      <c r="M4584" s="283">
        <f t="shared" si="1036"/>
        <v>0</v>
      </c>
      <c r="N4584" s="283">
        <f t="shared" si="1037"/>
        <v>4.3585758300027857</v>
      </c>
      <c r="O4584" s="283">
        <f t="shared" si="1038"/>
        <v>0</v>
      </c>
      <c r="P4584" s="21">
        <f t="shared" si="1030"/>
        <v>3.6399980029288459E-2</v>
      </c>
      <c r="Q4584" s="21">
        <f t="shared" si="1031"/>
        <v>1.2427137171080138</v>
      </c>
      <c r="R4584">
        <f t="shared" si="1032"/>
        <v>0.83668510409641816</v>
      </c>
      <c r="S4584" s="296">
        <f t="shared" si="1039"/>
        <v>3.7847245264936435E-2</v>
      </c>
      <c r="T4584" s="283">
        <f t="shared" si="1040"/>
        <v>3.7847245264936435E-2</v>
      </c>
    </row>
    <row r="4585" spans="1:20" x14ac:dyDescent="0.25">
      <c r="A4585" s="286">
        <v>43291</v>
      </c>
      <c r="B4585" s="1">
        <f t="shared" si="1033"/>
        <v>2</v>
      </c>
      <c r="C4585" s="285">
        <v>23</v>
      </c>
      <c r="D4585" t="s">
        <v>715</v>
      </c>
      <c r="F4585" s="16">
        <v>66</v>
      </c>
      <c r="G4585" t="str">
        <f t="shared" si="1027"/>
        <v>Cooling</v>
      </c>
      <c r="H4585" s="283">
        <f>IF(G4585="heating",F4585*Assumptions!M$4+Assumptions!M$7,0)</f>
        <v>0</v>
      </c>
      <c r="I4585" s="15">
        <f t="shared" si="1028"/>
        <v>0.94450710149963013</v>
      </c>
      <c r="J4585" s="15">
        <f t="shared" si="1029"/>
        <v>1.0199659078795975</v>
      </c>
      <c r="K4585" s="283">
        <f t="shared" si="1034"/>
        <v>0</v>
      </c>
      <c r="L4585" s="283">
        <f t="shared" si="1035"/>
        <v>4.3818232651749627</v>
      </c>
      <c r="M4585" s="283">
        <f t="shared" si="1036"/>
        <v>0</v>
      </c>
      <c r="N4585" s="283">
        <f t="shared" si="1037"/>
        <v>4.3585758300027857</v>
      </c>
      <c r="O4585" s="283">
        <f t="shared" si="1038"/>
        <v>0</v>
      </c>
      <c r="P4585" s="21">
        <f t="shared" si="1030"/>
        <v>3.6399980029288459E-2</v>
      </c>
      <c r="Q4585" s="21">
        <f t="shared" si="1031"/>
        <v>1.0297519246597011</v>
      </c>
      <c r="R4585">
        <f t="shared" si="1032"/>
        <v>0.83668510409641816</v>
      </c>
      <c r="S4585" s="296">
        <f t="shared" si="1039"/>
        <v>3.1361425498169324E-2</v>
      </c>
      <c r="T4585" s="283">
        <f t="shared" si="1040"/>
        <v>3.1361425498169324E-2</v>
      </c>
    </row>
    <row r="4586" spans="1:20" x14ac:dyDescent="0.25">
      <c r="A4586" s="286">
        <v>43292</v>
      </c>
      <c r="B4586" s="1">
        <f t="shared" si="1033"/>
        <v>3</v>
      </c>
      <c r="C4586" s="285">
        <v>0</v>
      </c>
      <c r="D4586" t="s">
        <v>715</v>
      </c>
      <c r="F4586" s="16">
        <v>64</v>
      </c>
      <c r="G4586" t="str">
        <f t="shared" si="1027"/>
        <v>Cooling</v>
      </c>
      <c r="H4586" s="283">
        <f>IF(G4586="heating",F4586*Assumptions!M$4+Assumptions!M$7,0)</f>
        <v>0</v>
      </c>
      <c r="I4586" s="15">
        <f t="shared" si="1028"/>
        <v>0.97481507806017154</v>
      </c>
      <c r="J4586" s="15">
        <f t="shared" si="1029"/>
        <v>1.0263036171733995</v>
      </c>
      <c r="K4586" s="283">
        <f t="shared" si="1034"/>
        <v>0</v>
      </c>
      <c r="L4586" s="283">
        <f t="shared" si="1035"/>
        <v>4.3818232651749627</v>
      </c>
      <c r="M4586" s="283">
        <f t="shared" si="1036"/>
        <v>0</v>
      </c>
      <c r="N4586" s="283">
        <f t="shared" si="1037"/>
        <v>4.3585758300027857</v>
      </c>
      <c r="O4586" s="283">
        <f t="shared" si="1038"/>
        <v>0</v>
      </c>
      <c r="P4586" s="21">
        <f t="shared" si="1030"/>
        <v>3.8036447069942136E-2</v>
      </c>
      <c r="Q4586" s="21">
        <f t="shared" si="1031"/>
        <v>0.90668853391740301</v>
      </c>
      <c r="R4586">
        <f t="shared" si="1032"/>
        <v>0.9421089825381942</v>
      </c>
      <c r="S4586" s="296">
        <f t="shared" si="1039"/>
        <v>3.2490710728102737E-2</v>
      </c>
      <c r="T4586" s="283">
        <f t="shared" si="1040"/>
        <v>3.2490710728102737E-2</v>
      </c>
    </row>
    <row r="4587" spans="1:20" x14ac:dyDescent="0.25">
      <c r="A4587" s="286">
        <v>43292</v>
      </c>
      <c r="B4587" s="1">
        <f t="shared" si="1033"/>
        <v>3</v>
      </c>
      <c r="C4587" s="285">
        <v>1</v>
      </c>
      <c r="D4587" t="s">
        <v>715</v>
      </c>
      <c r="F4587" s="16">
        <v>64</v>
      </c>
      <c r="G4587" t="str">
        <f t="shared" si="1027"/>
        <v>Cooling</v>
      </c>
      <c r="H4587" s="283">
        <f>IF(G4587="heating",F4587*Assumptions!M$4+Assumptions!M$7,0)</f>
        <v>0</v>
      </c>
      <c r="I4587" s="15">
        <f t="shared" si="1028"/>
        <v>1.012242869806885</v>
      </c>
      <c r="J4587" s="15">
        <f t="shared" si="1029"/>
        <v>1.0263036171733995</v>
      </c>
      <c r="K4587" s="283">
        <f t="shared" si="1034"/>
        <v>0</v>
      </c>
      <c r="L4587" s="283">
        <f t="shared" si="1035"/>
        <v>4.3818232651749627</v>
      </c>
      <c r="M4587" s="283">
        <f t="shared" si="1036"/>
        <v>0</v>
      </c>
      <c r="N4587" s="283">
        <f t="shared" si="1037"/>
        <v>4.3585758300027857</v>
      </c>
      <c r="O4587" s="283">
        <f t="shared" si="1038"/>
        <v>0</v>
      </c>
      <c r="P4587" s="21">
        <f t="shared" si="1030"/>
        <v>3.8036447069942136E-2</v>
      </c>
      <c r="Q4587" s="21">
        <f t="shared" si="1031"/>
        <v>0.81803459285312596</v>
      </c>
      <c r="R4587">
        <f t="shared" si="1032"/>
        <v>0.9421089825381942</v>
      </c>
      <c r="S4587" s="296">
        <f t="shared" si="1039"/>
        <v>2.9313842987666421E-2</v>
      </c>
      <c r="T4587" s="283">
        <f t="shared" si="1040"/>
        <v>2.9313842987666421E-2</v>
      </c>
    </row>
    <row r="4588" spans="1:20" x14ac:dyDescent="0.25">
      <c r="A4588" s="286">
        <v>43292</v>
      </c>
      <c r="B4588" s="1">
        <f t="shared" si="1033"/>
        <v>3</v>
      </c>
      <c r="C4588" s="285">
        <v>2</v>
      </c>
      <c r="D4588" t="s">
        <v>715</v>
      </c>
      <c r="F4588" s="16">
        <v>64</v>
      </c>
      <c r="G4588" t="str">
        <f t="shared" si="1027"/>
        <v>Cooling</v>
      </c>
      <c r="H4588" s="283">
        <f>IF(G4588="heating",F4588*Assumptions!M$4+Assumptions!M$7,0)</f>
        <v>0</v>
      </c>
      <c r="I4588" s="15">
        <f t="shared" si="1028"/>
        <v>1.0509704703585963</v>
      </c>
      <c r="J4588" s="15">
        <f t="shared" si="1029"/>
        <v>1.0263036171733995</v>
      </c>
      <c r="K4588" s="283">
        <f t="shared" si="1034"/>
        <v>0</v>
      </c>
      <c r="L4588" s="283">
        <f t="shared" si="1035"/>
        <v>4.3818232651749627</v>
      </c>
      <c r="M4588" s="283">
        <f t="shared" si="1036"/>
        <v>0</v>
      </c>
      <c r="N4588" s="283">
        <f t="shared" si="1037"/>
        <v>4.3585758300027857</v>
      </c>
      <c r="O4588" s="283">
        <f t="shared" si="1038"/>
        <v>0</v>
      </c>
      <c r="P4588" s="21">
        <f t="shared" si="1030"/>
        <v>3.8036447069942136E-2</v>
      </c>
      <c r="Q4588" s="21">
        <f t="shared" si="1031"/>
        <v>0.74507607494346417</v>
      </c>
      <c r="R4588">
        <f t="shared" si="1032"/>
        <v>0.9421089825381942</v>
      </c>
      <c r="S4588" s="296">
        <f t="shared" si="1039"/>
        <v>2.6699412550003177E-2</v>
      </c>
      <c r="T4588" s="283">
        <f t="shared" si="1040"/>
        <v>2.6699412550003177E-2</v>
      </c>
    </row>
    <row r="4589" spans="1:20" x14ac:dyDescent="0.25">
      <c r="A4589" s="286">
        <v>43292</v>
      </c>
      <c r="B4589" s="1">
        <f t="shared" si="1033"/>
        <v>3</v>
      </c>
      <c r="C4589" s="285">
        <v>3</v>
      </c>
      <c r="D4589" t="s">
        <v>715</v>
      </c>
      <c r="F4589" s="16">
        <v>63</v>
      </c>
      <c r="G4589" t="str">
        <f t="shared" si="1027"/>
        <v>Cooling</v>
      </c>
      <c r="H4589" s="283">
        <f>IF(G4589="heating",F4589*Assumptions!M$4+Assumptions!M$7,0)</f>
        <v>0</v>
      </c>
      <c r="I4589" s="15">
        <f t="shared" si="1028"/>
        <v>1.0924036124451033</v>
      </c>
      <c r="J4589" s="15">
        <f t="shared" si="1029"/>
        <v>1.0263036171733995</v>
      </c>
      <c r="K4589" s="283">
        <f t="shared" si="1034"/>
        <v>0</v>
      </c>
      <c r="L4589" s="283">
        <f t="shared" si="1035"/>
        <v>4.3818232651749627</v>
      </c>
      <c r="M4589" s="283">
        <f t="shared" si="1036"/>
        <v>0</v>
      </c>
      <c r="N4589" s="283">
        <f t="shared" si="1037"/>
        <v>4.3585758300027857</v>
      </c>
      <c r="O4589" s="283">
        <f t="shared" si="1038"/>
        <v>0</v>
      </c>
      <c r="P4589" s="21">
        <f t="shared" si="1030"/>
        <v>3.9789369881031433E-2</v>
      </c>
      <c r="Q4589" s="21">
        <f t="shared" si="1031"/>
        <v>0.69158980876382303</v>
      </c>
      <c r="R4589">
        <f t="shared" si="1032"/>
        <v>0.9421089825381942</v>
      </c>
      <c r="S4589" s="296">
        <f t="shared" si="1039"/>
        <v>2.5924882162920354E-2</v>
      </c>
      <c r="T4589" s="283">
        <f t="shared" si="1040"/>
        <v>2.5924882162920354E-2</v>
      </c>
    </row>
    <row r="4590" spans="1:20" x14ac:dyDescent="0.25">
      <c r="A4590" s="286">
        <v>43292</v>
      </c>
      <c r="B4590" s="1">
        <f t="shared" si="1033"/>
        <v>3</v>
      </c>
      <c r="C4590" s="285">
        <v>4</v>
      </c>
      <c r="D4590" t="s">
        <v>715</v>
      </c>
      <c r="F4590" s="16">
        <v>63</v>
      </c>
      <c r="G4590" t="str">
        <f t="shared" si="1027"/>
        <v>Cooling</v>
      </c>
      <c r="H4590" s="283">
        <f>IF(G4590="heating",F4590*Assumptions!M$4+Assumptions!M$7,0)</f>
        <v>0</v>
      </c>
      <c r="I4590" s="15">
        <f t="shared" si="1028"/>
        <v>1.1348296917927807</v>
      </c>
      <c r="J4590" s="15">
        <f t="shared" si="1029"/>
        <v>1.0263036171733995</v>
      </c>
      <c r="K4590" s="283">
        <f t="shared" si="1034"/>
        <v>0</v>
      </c>
      <c r="L4590" s="283">
        <f t="shared" si="1035"/>
        <v>4.3818232651749627</v>
      </c>
      <c r="M4590" s="283">
        <f t="shared" si="1036"/>
        <v>0</v>
      </c>
      <c r="N4590" s="283">
        <f t="shared" si="1037"/>
        <v>4.3585758300027857</v>
      </c>
      <c r="O4590" s="283">
        <f t="shared" si="1038"/>
        <v>0</v>
      </c>
      <c r="P4590" s="21">
        <f t="shared" si="1030"/>
        <v>3.9789369881031433E-2</v>
      </c>
      <c r="Q4590" s="21">
        <f t="shared" si="1031"/>
        <v>0.6473875548762833</v>
      </c>
      <c r="R4590">
        <f t="shared" si="1032"/>
        <v>0.9421089825381942</v>
      </c>
      <c r="S4590" s="296">
        <f t="shared" si="1039"/>
        <v>2.4267919887235211E-2</v>
      </c>
      <c r="T4590" s="283">
        <f t="shared" si="1040"/>
        <v>2.4267919887235211E-2</v>
      </c>
    </row>
    <row r="4591" spans="1:20" x14ac:dyDescent="0.25">
      <c r="A4591" s="286">
        <v>43292</v>
      </c>
      <c r="B4591" s="1">
        <f t="shared" si="1033"/>
        <v>3</v>
      </c>
      <c r="C4591" s="285">
        <v>5</v>
      </c>
      <c r="D4591" t="s">
        <v>715</v>
      </c>
      <c r="F4591" s="16">
        <v>63</v>
      </c>
      <c r="G4591" t="str">
        <f t="shared" si="1027"/>
        <v>Cooling</v>
      </c>
      <c r="H4591" s="283">
        <f>IF(G4591="heating",F4591*Assumptions!M$4+Assumptions!M$7,0)</f>
        <v>0</v>
      </c>
      <c r="I4591" s="15">
        <f t="shared" si="1028"/>
        <v>1.1635558681477385</v>
      </c>
      <c r="J4591" s="15">
        <f t="shared" si="1029"/>
        <v>1.0263036171733995</v>
      </c>
      <c r="K4591" s="283">
        <f t="shared" si="1034"/>
        <v>0</v>
      </c>
      <c r="L4591" s="283">
        <f t="shared" si="1035"/>
        <v>4.3818232651749627</v>
      </c>
      <c r="M4591" s="283">
        <f t="shared" si="1036"/>
        <v>0</v>
      </c>
      <c r="N4591" s="283">
        <f t="shared" si="1037"/>
        <v>4.3585758300027857</v>
      </c>
      <c r="O4591" s="283">
        <f t="shared" si="1038"/>
        <v>0</v>
      </c>
      <c r="P4591" s="21">
        <f t="shared" si="1030"/>
        <v>3.9789369881031433E-2</v>
      </c>
      <c r="Q4591" s="21">
        <f t="shared" si="1031"/>
        <v>0.72139578924615555</v>
      </c>
      <c r="R4591">
        <f t="shared" si="1032"/>
        <v>0.9421089825381942</v>
      </c>
      <c r="S4591" s="296">
        <f t="shared" si="1039"/>
        <v>2.7042186845497963E-2</v>
      </c>
      <c r="T4591" s="283">
        <f t="shared" si="1040"/>
        <v>2.7042186845497963E-2</v>
      </c>
    </row>
    <row r="4592" spans="1:20" x14ac:dyDescent="0.25">
      <c r="A4592" s="286">
        <v>43292</v>
      </c>
      <c r="B4592" s="1">
        <f t="shared" si="1033"/>
        <v>3</v>
      </c>
      <c r="C4592" s="285">
        <v>6</v>
      </c>
      <c r="D4592" t="s">
        <v>715</v>
      </c>
      <c r="F4592" s="16">
        <v>63</v>
      </c>
      <c r="G4592" t="str">
        <f t="shared" si="1027"/>
        <v>Cooling</v>
      </c>
      <c r="H4592" s="283">
        <f>IF(G4592="heating",F4592*Assumptions!M$4+Assumptions!M$7,0)</f>
        <v>0</v>
      </c>
      <c r="I4592" s="15">
        <f t="shared" si="1028"/>
        <v>1.2083911162615524</v>
      </c>
      <c r="J4592" s="15">
        <f t="shared" si="1029"/>
        <v>1.0263036171733995</v>
      </c>
      <c r="K4592" s="283">
        <f t="shared" si="1034"/>
        <v>0</v>
      </c>
      <c r="L4592" s="283">
        <f t="shared" si="1035"/>
        <v>4.3818232651749627</v>
      </c>
      <c r="M4592" s="283">
        <f t="shared" si="1036"/>
        <v>0</v>
      </c>
      <c r="N4592" s="283">
        <f t="shared" si="1037"/>
        <v>4.3585758300027857</v>
      </c>
      <c r="O4592" s="283">
        <f t="shared" si="1038"/>
        <v>0</v>
      </c>
      <c r="P4592" s="21">
        <f t="shared" si="1030"/>
        <v>3.9789369881031433E-2</v>
      </c>
      <c r="Q4592" s="21">
        <f t="shared" si="1031"/>
        <v>0.87787080972652631</v>
      </c>
      <c r="R4592">
        <f t="shared" si="1032"/>
        <v>0.9421089825381942</v>
      </c>
      <c r="S4592" s="296">
        <f t="shared" si="1039"/>
        <v>3.2907797379356313E-2</v>
      </c>
      <c r="T4592" s="283">
        <f t="shared" si="1040"/>
        <v>3.2907797379356313E-2</v>
      </c>
    </row>
    <row r="4593" spans="1:20" x14ac:dyDescent="0.25">
      <c r="A4593" s="286">
        <v>43292</v>
      </c>
      <c r="B4593" s="1">
        <f t="shared" si="1033"/>
        <v>3</v>
      </c>
      <c r="C4593" s="285">
        <v>7</v>
      </c>
      <c r="D4593" t="s">
        <v>716</v>
      </c>
      <c r="F4593" s="16">
        <v>64</v>
      </c>
      <c r="G4593" t="str">
        <f t="shared" si="1027"/>
        <v>Cooling</v>
      </c>
      <c r="H4593" s="283">
        <f>IF(G4593="heating",F4593*Assumptions!M$4+Assumptions!M$7,0)</f>
        <v>0</v>
      </c>
      <c r="I4593" s="15">
        <f t="shared" si="1028"/>
        <v>1.1637425769249583</v>
      </c>
      <c r="J4593" s="15">
        <f t="shared" si="1029"/>
        <v>1.0263036171733995</v>
      </c>
      <c r="K4593" s="283">
        <f t="shared" si="1034"/>
        <v>0</v>
      </c>
      <c r="L4593" s="283">
        <f t="shared" si="1035"/>
        <v>4.3818232651749627</v>
      </c>
      <c r="M4593" s="283">
        <f t="shared" si="1036"/>
        <v>0</v>
      </c>
      <c r="N4593" s="283">
        <f t="shared" si="1037"/>
        <v>4.3585758300027857</v>
      </c>
      <c r="O4593" s="283">
        <f t="shared" si="1038"/>
        <v>0</v>
      </c>
      <c r="P4593" s="21">
        <f t="shared" si="1030"/>
        <v>3.8036447069942136E-2</v>
      </c>
      <c r="Q4593" s="21">
        <f t="shared" si="1031"/>
        <v>0.97331382064367777</v>
      </c>
      <c r="R4593">
        <f t="shared" si="1032"/>
        <v>0.9421089825381942</v>
      </c>
      <c r="S4593" s="296">
        <f t="shared" si="1039"/>
        <v>3.4878193129415966E-2</v>
      </c>
      <c r="T4593" s="283">
        <f t="shared" si="1040"/>
        <v>3.4878193129415966E-2</v>
      </c>
    </row>
    <row r="4594" spans="1:20" x14ac:dyDescent="0.25">
      <c r="A4594" s="286">
        <v>43292</v>
      </c>
      <c r="B4594" s="1">
        <f t="shared" si="1033"/>
        <v>3</v>
      </c>
      <c r="C4594" s="285">
        <v>8</v>
      </c>
      <c r="D4594" t="s">
        <v>716</v>
      </c>
      <c r="F4594" s="16">
        <v>70</v>
      </c>
      <c r="G4594" t="str">
        <f t="shared" si="1027"/>
        <v>Cooling</v>
      </c>
      <c r="H4594" s="283">
        <f>IF(G4594="heating",F4594*Assumptions!M$4+Assumptions!M$7,0)</f>
        <v>0</v>
      </c>
      <c r="I4594" s="15">
        <f t="shared" si="1028"/>
        <v>1.094193721037565</v>
      </c>
      <c r="J4594" s="15">
        <f t="shared" si="1029"/>
        <v>1.0263036171733995</v>
      </c>
      <c r="K4594" s="283">
        <f t="shared" si="1034"/>
        <v>0</v>
      </c>
      <c r="L4594" s="283">
        <f t="shared" si="1035"/>
        <v>4.3818232651749627</v>
      </c>
      <c r="M4594" s="283">
        <f t="shared" si="1036"/>
        <v>0</v>
      </c>
      <c r="N4594" s="283">
        <f t="shared" si="1037"/>
        <v>4.3585758300027857</v>
      </c>
      <c r="O4594" s="283">
        <f t="shared" si="1038"/>
        <v>0</v>
      </c>
      <c r="P4594" s="21">
        <f t="shared" si="1030"/>
        <v>4.0604560274080326E-2</v>
      </c>
      <c r="Q4594" s="21">
        <f t="shared" si="1031"/>
        <v>0.94940007506179924</v>
      </c>
      <c r="R4594">
        <f t="shared" si="1032"/>
        <v>0.9421089825381942</v>
      </c>
      <c r="S4594" s="296">
        <f t="shared" si="1039"/>
        <v>3.6318275436741765E-2</v>
      </c>
      <c r="T4594" s="283">
        <f t="shared" si="1040"/>
        <v>3.6318275436741765E-2</v>
      </c>
    </row>
    <row r="4595" spans="1:20" x14ac:dyDescent="0.25">
      <c r="A4595" s="286">
        <v>43292</v>
      </c>
      <c r="B4595" s="1">
        <f t="shared" si="1033"/>
        <v>3</v>
      </c>
      <c r="C4595" s="285">
        <v>9</v>
      </c>
      <c r="D4595" t="s">
        <v>716</v>
      </c>
      <c r="F4595" s="16">
        <v>73</v>
      </c>
      <c r="G4595" t="str">
        <f t="shared" si="1027"/>
        <v>Cooling</v>
      </c>
      <c r="H4595" s="283">
        <f>IF(G4595="heating",F4595*Assumptions!M$4+Assumptions!M$7,0)</f>
        <v>0</v>
      </c>
      <c r="I4595" s="15">
        <f t="shared" si="1028"/>
        <v>1.0343009000871222</v>
      </c>
      <c r="J4595" s="15">
        <f t="shared" si="1029"/>
        <v>1.0263036171733995</v>
      </c>
      <c r="K4595" s="283">
        <f t="shared" si="1034"/>
        <v>0</v>
      </c>
      <c r="L4595" s="283" t="e">
        <f t="shared" si="1035"/>
        <v>#N/A</v>
      </c>
      <c r="M4595" s="283">
        <f t="shared" si="1036"/>
        <v>0</v>
      </c>
      <c r="N4595" s="283" t="e">
        <f t="shared" si="1037"/>
        <v>#N/A</v>
      </c>
      <c r="O4595" s="283">
        <f t="shared" si="1038"/>
        <v>0</v>
      </c>
      <c r="P4595" s="21">
        <f t="shared" si="1030"/>
        <v>5.0300820493010656E-2</v>
      </c>
      <c r="Q4595" s="21">
        <f t="shared" si="1031"/>
        <v>0.8408485371888097</v>
      </c>
      <c r="R4595">
        <f t="shared" si="1032"/>
        <v>0.9421089825381942</v>
      </c>
      <c r="S4595" s="296">
        <f t="shared" si="1039"/>
        <v>3.9846849250671619E-2</v>
      </c>
      <c r="T4595" s="283">
        <f t="shared" si="1040"/>
        <v>3.9846849250671619E-2</v>
      </c>
    </row>
    <row r="4596" spans="1:20" x14ac:dyDescent="0.25">
      <c r="A4596" s="286">
        <v>43292</v>
      </c>
      <c r="B4596" s="1">
        <f t="shared" si="1033"/>
        <v>3</v>
      </c>
      <c r="C4596" s="285">
        <v>10</v>
      </c>
      <c r="D4596" t="s">
        <v>716</v>
      </c>
      <c r="F4596" s="16">
        <v>79</v>
      </c>
      <c r="G4596" t="str">
        <f t="shared" si="1027"/>
        <v>Cooling</v>
      </c>
      <c r="H4596" s="283">
        <f>IF(G4596="heating",F4596*Assumptions!M$4+Assumptions!M$7,0)</f>
        <v>0</v>
      </c>
      <c r="I4596" s="15">
        <f t="shared" si="1028"/>
        <v>0.98112329028689171</v>
      </c>
      <c r="J4596" s="15">
        <f t="shared" si="1029"/>
        <v>1.0263036171733995</v>
      </c>
      <c r="K4596" s="283">
        <f t="shared" si="1034"/>
        <v>0</v>
      </c>
      <c r="L4596" s="283" t="e">
        <f t="shared" si="1035"/>
        <v>#N/A</v>
      </c>
      <c r="M4596" s="283">
        <f t="shared" si="1036"/>
        <v>0</v>
      </c>
      <c r="N4596" s="283" t="e">
        <f t="shared" si="1037"/>
        <v>#N/A</v>
      </c>
      <c r="O4596" s="283">
        <f t="shared" si="1038"/>
        <v>0</v>
      </c>
      <c r="P4596" s="21">
        <f t="shared" si="1030"/>
        <v>8.6517748164594233E-2</v>
      </c>
      <c r="Q4596" s="21">
        <f t="shared" si="1031"/>
        <v>0.74504051125983206</v>
      </c>
      <c r="R4596">
        <f t="shared" si="1032"/>
        <v>0.9421089825381942</v>
      </c>
      <c r="S4596" s="296">
        <f t="shared" si="1039"/>
        <v>6.0727617070917936E-2</v>
      </c>
      <c r="T4596" s="283">
        <f t="shared" si="1040"/>
        <v>6.0727617070917936E-2</v>
      </c>
    </row>
    <row r="4597" spans="1:20" x14ac:dyDescent="0.25">
      <c r="A4597" s="286">
        <v>43292</v>
      </c>
      <c r="B4597" s="1">
        <f t="shared" si="1033"/>
        <v>3</v>
      </c>
      <c r="C4597" s="285">
        <v>11</v>
      </c>
      <c r="D4597" t="s">
        <v>716</v>
      </c>
      <c r="F4597" s="16">
        <v>79</v>
      </c>
      <c r="G4597" t="str">
        <f t="shared" si="1027"/>
        <v>Cooling</v>
      </c>
      <c r="H4597" s="283">
        <f>IF(G4597="heating",F4597*Assumptions!M$4+Assumptions!M$7,0)</f>
        <v>0</v>
      </c>
      <c r="I4597" s="15">
        <f t="shared" si="1028"/>
        <v>0.94956163997961163</v>
      </c>
      <c r="J4597" s="15">
        <f t="shared" si="1029"/>
        <v>1.0263036171733995</v>
      </c>
      <c r="K4597" s="283">
        <f t="shared" si="1034"/>
        <v>0</v>
      </c>
      <c r="L4597" s="283" t="e">
        <f t="shared" si="1035"/>
        <v>#N/A</v>
      </c>
      <c r="M4597" s="283">
        <f t="shared" si="1036"/>
        <v>0</v>
      </c>
      <c r="N4597" s="283" t="e">
        <f t="shared" si="1037"/>
        <v>#N/A</v>
      </c>
      <c r="O4597" s="283">
        <f t="shared" si="1038"/>
        <v>0</v>
      </c>
      <c r="P4597" s="21">
        <f t="shared" si="1030"/>
        <v>8.6517748164594233E-2</v>
      </c>
      <c r="Q4597" s="21">
        <f t="shared" si="1031"/>
        <v>0.72850690893675296</v>
      </c>
      <c r="R4597">
        <f t="shared" si="1032"/>
        <v>0.9421089825381942</v>
      </c>
      <c r="S4597" s="296">
        <f t="shared" si="1039"/>
        <v>5.9379977237238313E-2</v>
      </c>
      <c r="T4597" s="283">
        <f t="shared" si="1040"/>
        <v>5.9379977237238313E-2</v>
      </c>
    </row>
    <row r="4598" spans="1:20" x14ac:dyDescent="0.25">
      <c r="A4598" s="286">
        <v>43292</v>
      </c>
      <c r="B4598" s="1">
        <f t="shared" si="1033"/>
        <v>3</v>
      </c>
      <c r="C4598" s="285">
        <v>12</v>
      </c>
      <c r="D4598" t="s">
        <v>716</v>
      </c>
      <c r="F4598" s="16">
        <v>81</v>
      </c>
      <c r="G4598" t="str">
        <f t="shared" si="1027"/>
        <v>Cooling</v>
      </c>
      <c r="H4598" s="283">
        <f>IF(G4598="heating",F4598*Assumptions!M$4+Assumptions!M$7,0)</f>
        <v>0</v>
      </c>
      <c r="I4598" s="15">
        <f t="shared" si="1028"/>
        <v>0.91648403420261149</v>
      </c>
      <c r="J4598" s="15">
        <f t="shared" si="1029"/>
        <v>1.0263036171733995</v>
      </c>
      <c r="K4598" s="283">
        <f t="shared" si="1034"/>
        <v>0</v>
      </c>
      <c r="L4598" s="283" t="e">
        <f t="shared" si="1035"/>
        <v>#N/A</v>
      </c>
      <c r="M4598" s="283">
        <f t="shared" si="1036"/>
        <v>0</v>
      </c>
      <c r="N4598" s="283" t="e">
        <f t="shared" si="1037"/>
        <v>#N/A</v>
      </c>
      <c r="O4598" s="283">
        <f t="shared" si="1038"/>
        <v>0</v>
      </c>
      <c r="P4598" s="21">
        <f t="shared" si="1030"/>
        <v>0.10357506693918861</v>
      </c>
      <c r="Q4598" s="21">
        <f t="shared" si="1031"/>
        <v>0.75910815787401487</v>
      </c>
      <c r="R4598">
        <f t="shared" si="1032"/>
        <v>0.9421089825381942</v>
      </c>
      <c r="S4598" s="296">
        <f t="shared" si="1039"/>
        <v>7.4073015643466023E-2</v>
      </c>
      <c r="T4598" s="283">
        <f t="shared" si="1040"/>
        <v>7.4073015643466023E-2</v>
      </c>
    </row>
    <row r="4599" spans="1:20" x14ac:dyDescent="0.25">
      <c r="A4599" s="286">
        <v>43292</v>
      </c>
      <c r="B4599" s="1">
        <f t="shared" si="1033"/>
        <v>3</v>
      </c>
      <c r="C4599" s="285">
        <v>13</v>
      </c>
      <c r="D4599" t="s">
        <v>716</v>
      </c>
      <c r="E4599" t="s">
        <v>704</v>
      </c>
      <c r="F4599" s="16">
        <v>82</v>
      </c>
      <c r="G4599" t="str">
        <f t="shared" si="1027"/>
        <v>Cooling</v>
      </c>
      <c r="H4599" s="283">
        <f>IF(G4599="heating",F4599*Assumptions!M$4+Assumptions!M$7,0)</f>
        <v>0</v>
      </c>
      <c r="I4599" s="15">
        <f t="shared" si="1028"/>
        <v>0.90040206880052787</v>
      </c>
      <c r="J4599" s="15">
        <f t="shared" si="1029"/>
        <v>1.0263036171733995</v>
      </c>
      <c r="K4599" s="283">
        <f t="shared" si="1034"/>
        <v>0</v>
      </c>
      <c r="L4599" s="283" t="e">
        <f t="shared" si="1035"/>
        <v>#N/A</v>
      </c>
      <c r="M4599" s="283">
        <f t="shared" si="1036"/>
        <v>0</v>
      </c>
      <c r="N4599" s="283" t="e">
        <f t="shared" si="1037"/>
        <v>#N/A</v>
      </c>
      <c r="O4599" s="283">
        <f t="shared" si="1038"/>
        <v>0</v>
      </c>
      <c r="P4599" s="21">
        <f t="shared" si="1030"/>
        <v>0.1130384156172477</v>
      </c>
      <c r="Q4599" s="21">
        <f t="shared" si="1031"/>
        <v>0.79115902007799765</v>
      </c>
      <c r="R4599">
        <f t="shared" si="1032"/>
        <v>0.9421089825381942</v>
      </c>
      <c r="S4599" s="296">
        <f t="shared" si="1039"/>
        <v>8.4254089584157463E-2</v>
      </c>
      <c r="T4599" s="283">
        <f t="shared" si="1040"/>
        <v>8.4254089584157463E-2</v>
      </c>
    </row>
    <row r="4600" spans="1:20" x14ac:dyDescent="0.25">
      <c r="A4600" s="286">
        <v>43292</v>
      </c>
      <c r="B4600" s="1">
        <f t="shared" si="1033"/>
        <v>3</v>
      </c>
      <c r="C4600" s="285">
        <v>14</v>
      </c>
      <c r="D4600" t="s">
        <v>716</v>
      </c>
      <c r="E4600" t="s">
        <v>704</v>
      </c>
      <c r="F4600" s="16">
        <v>82</v>
      </c>
      <c r="G4600" t="str">
        <f t="shared" si="1027"/>
        <v>Cooling</v>
      </c>
      <c r="H4600" s="283">
        <f>IF(G4600="heating",F4600*Assumptions!M$4+Assumptions!M$7,0)</f>
        <v>0</v>
      </c>
      <c r="I4600" s="15">
        <f t="shared" si="1028"/>
        <v>0.86032894500746537</v>
      </c>
      <c r="J4600" s="15">
        <f t="shared" si="1029"/>
        <v>1.0263036171733995</v>
      </c>
      <c r="K4600" s="283">
        <f t="shared" si="1034"/>
        <v>0</v>
      </c>
      <c r="L4600" s="283" t="e">
        <f t="shared" si="1035"/>
        <v>#N/A</v>
      </c>
      <c r="M4600" s="283">
        <f t="shared" si="1036"/>
        <v>0</v>
      </c>
      <c r="N4600" s="283" t="e">
        <f t="shared" si="1037"/>
        <v>#N/A</v>
      </c>
      <c r="O4600" s="283">
        <f t="shared" si="1038"/>
        <v>0</v>
      </c>
      <c r="P4600" s="21">
        <f t="shared" si="1030"/>
        <v>0.1130384156172477</v>
      </c>
      <c r="Q4600" s="21">
        <f t="shared" si="1031"/>
        <v>0.84355555031342389</v>
      </c>
      <c r="R4600">
        <f t="shared" si="1032"/>
        <v>0.9421089825381942</v>
      </c>
      <c r="S4600" s="296">
        <f t="shared" si="1039"/>
        <v>8.9834032225675209E-2</v>
      </c>
      <c r="T4600" s="283">
        <f t="shared" si="1040"/>
        <v>8.9834032225675209E-2</v>
      </c>
    </row>
    <row r="4601" spans="1:20" x14ac:dyDescent="0.25">
      <c r="A4601" s="286">
        <v>43292</v>
      </c>
      <c r="B4601" s="1">
        <f t="shared" si="1033"/>
        <v>3</v>
      </c>
      <c r="C4601" s="285">
        <v>15</v>
      </c>
      <c r="D4601" t="s">
        <v>716</v>
      </c>
      <c r="E4601" t="s">
        <v>704</v>
      </c>
      <c r="F4601" s="16">
        <v>84</v>
      </c>
      <c r="G4601" t="str">
        <f t="shared" si="1027"/>
        <v>Cooling</v>
      </c>
      <c r="H4601" s="283">
        <f>IF(G4601="heating",F4601*Assumptions!M$4+Assumptions!M$7,0)</f>
        <v>0</v>
      </c>
      <c r="I4601" s="15">
        <f t="shared" si="1028"/>
        <v>0.85754515037175039</v>
      </c>
      <c r="J4601" s="15">
        <f t="shared" si="1029"/>
        <v>1.0263036171733995</v>
      </c>
      <c r="K4601" s="283">
        <f t="shared" si="1034"/>
        <v>0</v>
      </c>
      <c r="L4601" s="283" t="e">
        <f t="shared" si="1035"/>
        <v>#N/A</v>
      </c>
      <c r="M4601" s="283">
        <f t="shared" si="1036"/>
        <v>0</v>
      </c>
      <c r="N4601" s="283" t="e">
        <f t="shared" si="1037"/>
        <v>#N/A</v>
      </c>
      <c r="O4601" s="283">
        <f t="shared" si="1038"/>
        <v>0</v>
      </c>
      <c r="P4601" s="21">
        <f t="shared" si="1030"/>
        <v>0.13383449155489124</v>
      </c>
      <c r="Q4601" s="21">
        <f t="shared" si="1031"/>
        <v>0.96592607327566882</v>
      </c>
      <c r="R4601">
        <f t="shared" si="1032"/>
        <v>0.9421089825381942</v>
      </c>
      <c r="S4601" s="296">
        <f t="shared" si="1039"/>
        <v>0.12179040848561928</v>
      </c>
      <c r="T4601" s="283">
        <f t="shared" si="1040"/>
        <v>0.12179040848561928</v>
      </c>
    </row>
    <row r="4602" spans="1:20" x14ac:dyDescent="0.25">
      <c r="A4602" s="286">
        <v>43292</v>
      </c>
      <c r="B4602" s="1">
        <f t="shared" si="1033"/>
        <v>3</v>
      </c>
      <c r="C4602" s="285">
        <v>16</v>
      </c>
      <c r="D4602" t="s">
        <v>716</v>
      </c>
      <c r="E4602" t="s">
        <v>704</v>
      </c>
      <c r="F4602" s="16">
        <v>82</v>
      </c>
      <c r="G4602" t="str">
        <f t="shared" si="1027"/>
        <v>Cooling</v>
      </c>
      <c r="H4602" s="283">
        <f>IF(G4602="heating",F4602*Assumptions!M$4+Assumptions!M$7,0)</f>
        <v>0</v>
      </c>
      <c r="I4602" s="15">
        <f t="shared" si="1028"/>
        <v>0.88344815438260227</v>
      </c>
      <c r="J4602" s="15">
        <f t="shared" si="1029"/>
        <v>1.0263036171733995</v>
      </c>
      <c r="K4602" s="283">
        <f t="shared" si="1034"/>
        <v>0</v>
      </c>
      <c r="L4602" s="283" t="e">
        <f t="shared" si="1035"/>
        <v>#N/A</v>
      </c>
      <c r="M4602" s="283">
        <f t="shared" si="1036"/>
        <v>0</v>
      </c>
      <c r="N4602" s="283" t="e">
        <f t="shared" si="1037"/>
        <v>#N/A</v>
      </c>
      <c r="O4602" s="283">
        <f t="shared" si="1038"/>
        <v>0</v>
      </c>
      <c r="P4602" s="21">
        <f t="shared" si="1030"/>
        <v>0.1130384156172477</v>
      </c>
      <c r="Q4602" s="21">
        <f t="shared" si="1031"/>
        <v>1.1649354943302594</v>
      </c>
      <c r="R4602">
        <f t="shared" si="1032"/>
        <v>0.9421089825381942</v>
      </c>
      <c r="S4602" s="296">
        <f t="shared" si="1039"/>
        <v>0.1240592308350224</v>
      </c>
      <c r="T4602" s="283">
        <f t="shared" si="1040"/>
        <v>0.1240592308350224</v>
      </c>
    </row>
    <row r="4603" spans="1:20" x14ac:dyDescent="0.25">
      <c r="A4603" s="286">
        <v>43292</v>
      </c>
      <c r="B4603" s="1">
        <f t="shared" si="1033"/>
        <v>3</v>
      </c>
      <c r="C4603" s="285">
        <v>17</v>
      </c>
      <c r="D4603" t="s">
        <v>716</v>
      </c>
      <c r="F4603" s="16">
        <v>82</v>
      </c>
      <c r="G4603" t="str">
        <f t="shared" si="1027"/>
        <v>Cooling</v>
      </c>
      <c r="H4603" s="283">
        <f>IF(G4603="heating",F4603*Assumptions!M$4+Assumptions!M$7,0)</f>
        <v>0</v>
      </c>
      <c r="I4603" s="15">
        <f t="shared" si="1028"/>
        <v>0.94025748850374469</v>
      </c>
      <c r="J4603" s="15">
        <f t="shared" si="1029"/>
        <v>1.0263036171733995</v>
      </c>
      <c r="K4603" s="283">
        <f t="shared" si="1034"/>
        <v>0</v>
      </c>
      <c r="L4603" s="283" t="e">
        <f t="shared" si="1035"/>
        <v>#N/A</v>
      </c>
      <c r="M4603" s="283">
        <f t="shared" si="1036"/>
        <v>0</v>
      </c>
      <c r="N4603" s="283" t="e">
        <f t="shared" si="1037"/>
        <v>#N/A</v>
      </c>
      <c r="O4603" s="283">
        <f t="shared" si="1038"/>
        <v>0</v>
      </c>
      <c r="P4603" s="21">
        <f t="shared" si="1030"/>
        <v>0.1130384156172477</v>
      </c>
      <c r="Q4603" s="21">
        <f t="shared" si="1031"/>
        <v>1.3521540118753073</v>
      </c>
      <c r="R4603">
        <f t="shared" si="1032"/>
        <v>0.9421089825381942</v>
      </c>
      <c r="S4603" s="296">
        <f t="shared" si="1039"/>
        <v>0.14399697451074833</v>
      </c>
      <c r="T4603" s="283">
        <f t="shared" si="1040"/>
        <v>0.14399697451074833</v>
      </c>
    </row>
    <row r="4604" spans="1:20" x14ac:dyDescent="0.25">
      <c r="A4604" s="286">
        <v>43292</v>
      </c>
      <c r="B4604" s="1">
        <f t="shared" si="1033"/>
        <v>3</v>
      </c>
      <c r="C4604" s="285">
        <v>18</v>
      </c>
      <c r="D4604" t="s">
        <v>716</v>
      </c>
      <c r="F4604" s="16">
        <v>81</v>
      </c>
      <c r="G4604" t="str">
        <f t="shared" si="1027"/>
        <v>Cooling</v>
      </c>
      <c r="H4604" s="283">
        <f>IF(G4604="heating",F4604*Assumptions!M$4+Assumptions!M$7,0)</f>
        <v>0</v>
      </c>
      <c r="I4604" s="15">
        <f t="shared" si="1028"/>
        <v>0.98182363790757687</v>
      </c>
      <c r="J4604" s="15">
        <f t="shared" si="1029"/>
        <v>1.0263036171733995</v>
      </c>
      <c r="K4604" s="283">
        <f t="shared" si="1034"/>
        <v>0</v>
      </c>
      <c r="L4604" s="283" t="e">
        <f t="shared" si="1035"/>
        <v>#N/A</v>
      </c>
      <c r="M4604" s="283">
        <f t="shared" si="1036"/>
        <v>0</v>
      </c>
      <c r="N4604" s="283" t="e">
        <f t="shared" si="1037"/>
        <v>#N/A</v>
      </c>
      <c r="O4604" s="283">
        <f t="shared" si="1038"/>
        <v>0</v>
      </c>
      <c r="P4604" s="21">
        <f t="shared" si="1030"/>
        <v>0.10357506693918861</v>
      </c>
      <c r="Q4604" s="21">
        <f t="shared" si="1031"/>
        <v>1.5598916921549892</v>
      </c>
      <c r="R4604">
        <f t="shared" si="1032"/>
        <v>0.9421089825381942</v>
      </c>
      <c r="S4604" s="296">
        <f t="shared" si="1039"/>
        <v>0.15221267288012169</v>
      </c>
      <c r="T4604" s="283">
        <f t="shared" si="1040"/>
        <v>0.15221267288012169</v>
      </c>
    </row>
    <row r="4605" spans="1:20" x14ac:dyDescent="0.25">
      <c r="A4605" s="286">
        <v>43292</v>
      </c>
      <c r="B4605" s="1">
        <f t="shared" si="1033"/>
        <v>3</v>
      </c>
      <c r="C4605" s="285">
        <v>19</v>
      </c>
      <c r="D4605" t="s">
        <v>716</v>
      </c>
      <c r="F4605" s="16">
        <v>75</v>
      </c>
      <c r="G4605" t="str">
        <f t="shared" si="1027"/>
        <v>Cooling</v>
      </c>
      <c r="H4605" s="283">
        <f>IF(G4605="heating",F4605*Assumptions!M$4+Assumptions!M$7,0)</f>
        <v>0</v>
      </c>
      <c r="I4605" s="15">
        <f t="shared" si="1028"/>
        <v>0.98418842963438757</v>
      </c>
      <c r="J4605" s="15">
        <f t="shared" si="1029"/>
        <v>1.0263036171733995</v>
      </c>
      <c r="K4605" s="283">
        <f t="shared" si="1034"/>
        <v>0</v>
      </c>
      <c r="L4605" s="283" t="e">
        <f t="shared" si="1035"/>
        <v>#N/A</v>
      </c>
      <c r="M4605" s="283">
        <f t="shared" si="1036"/>
        <v>0</v>
      </c>
      <c r="N4605" s="283" t="e">
        <f t="shared" si="1037"/>
        <v>#N/A</v>
      </c>
      <c r="O4605" s="283">
        <f t="shared" si="1038"/>
        <v>0</v>
      </c>
      <c r="P4605" s="21">
        <f t="shared" si="1030"/>
        <v>5.9880624941505811E-2</v>
      </c>
      <c r="Q4605" s="21">
        <f t="shared" si="1031"/>
        <v>1.6764212681468484</v>
      </c>
      <c r="R4605">
        <f t="shared" si="1032"/>
        <v>0.9421089825381942</v>
      </c>
      <c r="S4605" s="296">
        <f t="shared" si="1039"/>
        <v>9.4573754544949762E-2</v>
      </c>
      <c r="T4605" s="283">
        <f t="shared" si="1040"/>
        <v>9.4573754544949762E-2</v>
      </c>
    </row>
    <row r="4606" spans="1:20" x14ac:dyDescent="0.25">
      <c r="A4606" s="286">
        <v>43292</v>
      </c>
      <c r="B4606" s="1">
        <f t="shared" si="1033"/>
        <v>3</v>
      </c>
      <c r="C4606" s="285">
        <v>20</v>
      </c>
      <c r="D4606" t="s">
        <v>716</v>
      </c>
      <c r="F4606" s="16">
        <v>72</v>
      </c>
      <c r="G4606" t="str">
        <f t="shared" si="1027"/>
        <v>Cooling</v>
      </c>
      <c r="H4606" s="283">
        <f>IF(G4606="heating",F4606*Assumptions!M$4+Assumptions!M$7,0)</f>
        <v>0</v>
      </c>
      <c r="I4606" s="15">
        <f t="shared" si="1028"/>
        <v>0.97071962311712034</v>
      </c>
      <c r="J4606" s="15">
        <f t="shared" si="1029"/>
        <v>1.0263036171733995</v>
      </c>
      <c r="K4606" s="283">
        <f t="shared" si="1034"/>
        <v>0</v>
      </c>
      <c r="L4606" s="283" t="e">
        <f t="shared" si="1035"/>
        <v>#N/A</v>
      </c>
      <c r="M4606" s="283">
        <f t="shared" si="1036"/>
        <v>0</v>
      </c>
      <c r="N4606" s="283" t="e">
        <f t="shared" si="1037"/>
        <v>#N/A</v>
      </c>
      <c r="O4606" s="283">
        <f t="shared" si="1038"/>
        <v>0</v>
      </c>
      <c r="P4606" s="21">
        <f t="shared" si="1030"/>
        <v>4.6445607559525648E-2</v>
      </c>
      <c r="Q4606" s="21">
        <f t="shared" si="1031"/>
        <v>1.52436960139122</v>
      </c>
      <c r="R4606">
        <f t="shared" si="1032"/>
        <v>0.9421089825381942</v>
      </c>
      <c r="S4606" s="296">
        <f t="shared" si="1039"/>
        <v>6.6701572482915819E-2</v>
      </c>
      <c r="T4606" s="283">
        <f t="shared" si="1040"/>
        <v>6.6701572482915819E-2</v>
      </c>
    </row>
    <row r="4607" spans="1:20" x14ac:dyDescent="0.25">
      <c r="A4607" s="286">
        <v>43292</v>
      </c>
      <c r="B4607" s="1">
        <f t="shared" si="1033"/>
        <v>3</v>
      </c>
      <c r="C4607" s="285">
        <v>21</v>
      </c>
      <c r="D4607" t="s">
        <v>716</v>
      </c>
      <c r="F4607" s="16">
        <v>70</v>
      </c>
      <c r="G4607" t="str">
        <f t="shared" si="1027"/>
        <v>Cooling</v>
      </c>
      <c r="H4607" s="283">
        <f>IF(G4607="heating",F4607*Assumptions!M$4+Assumptions!M$7,0)</f>
        <v>0</v>
      </c>
      <c r="I4607" s="15">
        <f t="shared" si="1028"/>
        <v>0.95751150862929935</v>
      </c>
      <c r="J4607" s="15">
        <f t="shared" si="1029"/>
        <v>1.0263036171733995</v>
      </c>
      <c r="K4607" s="283">
        <f t="shared" si="1034"/>
        <v>0</v>
      </c>
      <c r="L4607" s="283">
        <f t="shared" si="1035"/>
        <v>4.3818232651749627</v>
      </c>
      <c r="M4607" s="283">
        <f t="shared" si="1036"/>
        <v>0</v>
      </c>
      <c r="N4607" s="283">
        <f t="shared" si="1037"/>
        <v>4.3585758300027857</v>
      </c>
      <c r="O4607" s="283">
        <f t="shared" si="1038"/>
        <v>0</v>
      </c>
      <c r="P4607" s="21">
        <f t="shared" si="1030"/>
        <v>4.0604560274080326E-2</v>
      </c>
      <c r="Q4607" s="21">
        <f t="shared" si="1031"/>
        <v>1.4448604713749031</v>
      </c>
      <c r="R4607">
        <f t="shared" si="1032"/>
        <v>0.9421089825381942</v>
      </c>
      <c r="S4607" s="296">
        <f t="shared" si="1039"/>
        <v>5.5271578279197556E-2</v>
      </c>
      <c r="T4607" s="283">
        <f t="shared" si="1040"/>
        <v>5.5271578279197556E-2</v>
      </c>
    </row>
    <row r="4608" spans="1:20" x14ac:dyDescent="0.25">
      <c r="A4608" s="286">
        <v>43292</v>
      </c>
      <c r="B4608" s="1">
        <f t="shared" si="1033"/>
        <v>3</v>
      </c>
      <c r="C4608" s="285">
        <v>22</v>
      </c>
      <c r="D4608" t="s">
        <v>716</v>
      </c>
      <c r="F4608" s="16">
        <v>66</v>
      </c>
      <c r="G4608" t="str">
        <f t="shared" si="1027"/>
        <v>Cooling</v>
      </c>
      <c r="H4608" s="283">
        <f>IF(G4608="heating",F4608*Assumptions!M$4+Assumptions!M$7,0)</f>
        <v>0</v>
      </c>
      <c r="I4608" s="15">
        <f t="shared" si="1028"/>
        <v>0.9426530227543114</v>
      </c>
      <c r="J4608" s="15">
        <f t="shared" si="1029"/>
        <v>1.0263036171733995</v>
      </c>
      <c r="K4608" s="283">
        <f t="shared" si="1034"/>
        <v>0</v>
      </c>
      <c r="L4608" s="283">
        <f t="shared" si="1035"/>
        <v>4.3818232651749627</v>
      </c>
      <c r="M4608" s="283">
        <f t="shared" si="1036"/>
        <v>0</v>
      </c>
      <c r="N4608" s="283">
        <f t="shared" si="1037"/>
        <v>4.3585758300027857</v>
      </c>
      <c r="O4608" s="283">
        <f t="shared" si="1038"/>
        <v>0</v>
      </c>
      <c r="P4608" s="21">
        <f t="shared" si="1030"/>
        <v>3.6399980029288459E-2</v>
      </c>
      <c r="Q4608" s="21">
        <f t="shared" si="1031"/>
        <v>1.2427137171080138</v>
      </c>
      <c r="R4608">
        <f t="shared" si="1032"/>
        <v>0.9421089825381942</v>
      </c>
      <c r="S4608" s="296">
        <f t="shared" si="1039"/>
        <v>4.261606852309132E-2</v>
      </c>
      <c r="T4608" s="283">
        <f t="shared" si="1040"/>
        <v>4.261606852309132E-2</v>
      </c>
    </row>
    <row r="4609" spans="1:20" x14ac:dyDescent="0.25">
      <c r="A4609" s="286">
        <v>43292</v>
      </c>
      <c r="B4609" s="1">
        <f t="shared" si="1033"/>
        <v>3</v>
      </c>
      <c r="C4609" s="285">
        <v>23</v>
      </c>
      <c r="D4609" t="s">
        <v>715</v>
      </c>
      <c r="F4609" s="16">
        <v>66</v>
      </c>
      <c r="G4609" t="str">
        <f t="shared" si="1027"/>
        <v>Cooling</v>
      </c>
      <c r="H4609" s="283">
        <f>IF(G4609="heating",F4609*Assumptions!M$4+Assumptions!M$7,0)</f>
        <v>0</v>
      </c>
      <c r="I4609" s="15">
        <f t="shared" si="1028"/>
        <v>0.94450710149963013</v>
      </c>
      <c r="J4609" s="15">
        <f t="shared" si="1029"/>
        <v>1.0263036171733995</v>
      </c>
      <c r="K4609" s="283">
        <f t="shared" si="1034"/>
        <v>0</v>
      </c>
      <c r="L4609" s="283">
        <f t="shared" si="1035"/>
        <v>4.3818232651749627</v>
      </c>
      <c r="M4609" s="283">
        <f t="shared" si="1036"/>
        <v>0</v>
      </c>
      <c r="N4609" s="283">
        <f t="shared" si="1037"/>
        <v>4.3585758300027857</v>
      </c>
      <c r="O4609" s="283">
        <f t="shared" si="1038"/>
        <v>0</v>
      </c>
      <c r="P4609" s="21">
        <f t="shared" si="1030"/>
        <v>3.6399980029288459E-2</v>
      </c>
      <c r="Q4609" s="21">
        <f t="shared" si="1031"/>
        <v>1.0297519246597011</v>
      </c>
      <c r="R4609">
        <f t="shared" si="1032"/>
        <v>0.9421089825381942</v>
      </c>
      <c r="S4609" s="296">
        <f t="shared" si="1039"/>
        <v>3.5313023409130596E-2</v>
      </c>
      <c r="T4609" s="283">
        <f t="shared" si="1040"/>
        <v>3.5313023409130596E-2</v>
      </c>
    </row>
    <row r="4610" spans="1:20" x14ac:dyDescent="0.25">
      <c r="A4610" s="286">
        <v>43293</v>
      </c>
      <c r="B4610" s="1">
        <f t="shared" si="1033"/>
        <v>4</v>
      </c>
      <c r="C4610" s="285">
        <v>0</v>
      </c>
      <c r="D4610" t="s">
        <v>715</v>
      </c>
      <c r="F4610" s="16">
        <v>64</v>
      </c>
      <c r="G4610" t="str">
        <f t="shared" ref="G4610:G4673" si="1041">VLOOKUP(A4610,U$2:W$366,3,FALSE)</f>
        <v>Cooling</v>
      </c>
      <c r="H4610" s="283">
        <f>IF(G4610="heating",F4610*Assumptions!M$4+Assumptions!M$7,0)</f>
        <v>0</v>
      </c>
      <c r="I4610" s="15">
        <f t="shared" ref="I4610:I4673" si="1042">VLOOKUP(C4610,AO$2:AQ$25,3,FALSE)</f>
        <v>0.97481507806017154</v>
      </c>
      <c r="J4610" s="15">
        <f t="shared" ref="J4610:J4673" si="1043">VLOOKUP(B4610,AS$4:AU$10,3,FALSE)</f>
        <v>1.0020455199443592</v>
      </c>
      <c r="K4610" s="283">
        <f t="shared" si="1034"/>
        <v>0</v>
      </c>
      <c r="L4610" s="283">
        <f t="shared" si="1035"/>
        <v>4.3818232651749627</v>
      </c>
      <c r="M4610" s="283">
        <f t="shared" si="1036"/>
        <v>0</v>
      </c>
      <c r="N4610" s="283">
        <f t="shared" si="1037"/>
        <v>4.3585758300027857</v>
      </c>
      <c r="O4610" s="283">
        <f t="shared" si="1038"/>
        <v>0</v>
      </c>
      <c r="P4610" s="21">
        <f t="shared" ref="P4610:P4673" si="1044">IF(G4610="cooling",IF(F4610&lt;61,0.025,(F4610^2*AX$25+F4610*AY$25+AZ$25)),0)</f>
        <v>3.8036447069942136E-2</v>
      </c>
      <c r="Q4610" s="21">
        <f t="shared" ref="Q4610:Q4673" si="1045">VLOOKUP(C4610,BB$2:BC$25,2,FALSE)</f>
        <v>0.90668853391740301</v>
      </c>
      <c r="R4610">
        <f t="shared" ref="R4610:R4673" si="1046">VLOOKUP(B4610,AS$4:AV$10,4,FALSE)</f>
        <v>1.0705685074825908</v>
      </c>
      <c r="S4610" s="296">
        <f t="shared" si="1039"/>
        <v>3.6920921396504547E-2</v>
      </c>
      <c r="T4610" s="283">
        <f t="shared" si="1040"/>
        <v>3.6920921396504547E-2</v>
      </c>
    </row>
    <row r="4611" spans="1:20" x14ac:dyDescent="0.25">
      <c r="A4611" s="286">
        <v>43293</v>
      </c>
      <c r="B4611" s="1">
        <f t="shared" ref="B4611:B4674" si="1047">WEEKDAY(A4611,2)</f>
        <v>4</v>
      </c>
      <c r="C4611" s="285">
        <v>1</v>
      </c>
      <c r="D4611" t="s">
        <v>715</v>
      </c>
      <c r="F4611" s="16">
        <v>64</v>
      </c>
      <c r="G4611" t="str">
        <f t="shared" si="1041"/>
        <v>Cooling</v>
      </c>
      <c r="H4611" s="283">
        <f>IF(G4611="heating",F4611*Assumptions!M$4+Assumptions!M$7,0)</f>
        <v>0</v>
      </c>
      <c r="I4611" s="15">
        <f t="shared" si="1042"/>
        <v>1.012242869806885</v>
      </c>
      <c r="J4611" s="15">
        <f t="shared" si="1043"/>
        <v>1.0020455199443592</v>
      </c>
      <c r="K4611" s="283">
        <f t="shared" ref="K4611:K4674" si="1048">H4611*I4611*J4611</f>
        <v>0</v>
      </c>
      <c r="L4611" s="283">
        <f t="shared" ref="L4611:L4674" si="1049">VLOOKUP(F4611,BL$2:BN$92,2,FALSE)</f>
        <v>4.3818232651749627</v>
      </c>
      <c r="M4611" s="283">
        <f t="shared" ref="M4611:M4674" si="1050">IF(G4611="heating",K4611*(L4611*3.412),0)</f>
        <v>0</v>
      </c>
      <c r="N4611" s="283">
        <f t="shared" ref="N4611:N4674" si="1051">VLOOKUP(F4611,BL$2:BN$92,3,FALSE)</f>
        <v>4.3585758300027857</v>
      </c>
      <c r="O4611" s="283">
        <f t="shared" ref="O4611:O4674" si="1052">IF(F4611&lt;=61,IF(G4611="heating",IF(F4611&gt;=5,K4611*L4611/N4611,0),0),0)</f>
        <v>0</v>
      </c>
      <c r="P4611" s="21">
        <f t="shared" si="1044"/>
        <v>3.8036447069942136E-2</v>
      </c>
      <c r="Q4611" s="21">
        <f t="shared" si="1045"/>
        <v>0.81803459285312596</v>
      </c>
      <c r="R4611">
        <f t="shared" si="1046"/>
        <v>1.0705685074825908</v>
      </c>
      <c r="S4611" s="296">
        <f t="shared" ref="S4611:S4674" si="1053">P4611*Q4611*R4611</f>
        <v>3.3310877740848593E-2</v>
      </c>
      <c r="T4611" s="283">
        <f t="shared" ref="T4611:T4674" si="1054">K4611+S4611</f>
        <v>3.3310877740848593E-2</v>
      </c>
    </row>
    <row r="4612" spans="1:20" x14ac:dyDescent="0.25">
      <c r="A4612" s="286">
        <v>43293</v>
      </c>
      <c r="B4612" s="1">
        <f t="shared" si="1047"/>
        <v>4</v>
      </c>
      <c r="C4612" s="285">
        <v>2</v>
      </c>
      <c r="D4612" t="s">
        <v>715</v>
      </c>
      <c r="F4612" s="16">
        <v>63</v>
      </c>
      <c r="G4612" t="str">
        <f t="shared" si="1041"/>
        <v>Cooling</v>
      </c>
      <c r="H4612" s="283">
        <f>IF(G4612="heating",F4612*Assumptions!M$4+Assumptions!M$7,0)</f>
        <v>0</v>
      </c>
      <c r="I4612" s="15">
        <f t="shared" si="1042"/>
        <v>1.0509704703585963</v>
      </c>
      <c r="J4612" s="15">
        <f t="shared" si="1043"/>
        <v>1.0020455199443592</v>
      </c>
      <c r="K4612" s="283">
        <f t="shared" si="1048"/>
        <v>0</v>
      </c>
      <c r="L4612" s="283">
        <f t="shared" si="1049"/>
        <v>4.3818232651749627</v>
      </c>
      <c r="M4612" s="283">
        <f t="shared" si="1050"/>
        <v>0</v>
      </c>
      <c r="N4612" s="283">
        <f t="shared" si="1051"/>
        <v>4.3585758300027857</v>
      </c>
      <c r="O4612" s="283">
        <f t="shared" si="1052"/>
        <v>0</v>
      </c>
      <c r="P4612" s="21">
        <f t="shared" si="1044"/>
        <v>3.9789369881031433E-2</v>
      </c>
      <c r="Q4612" s="21">
        <f t="shared" si="1045"/>
        <v>0.74507607494346417</v>
      </c>
      <c r="R4612">
        <f t="shared" si="1046"/>
        <v>1.0705685074825908</v>
      </c>
      <c r="S4612" s="296">
        <f t="shared" si="1053"/>
        <v>3.1738189096876458E-2</v>
      </c>
      <c r="T4612" s="283">
        <f t="shared" si="1054"/>
        <v>3.1738189096876458E-2</v>
      </c>
    </row>
    <row r="4613" spans="1:20" x14ac:dyDescent="0.25">
      <c r="A4613" s="286">
        <v>43293</v>
      </c>
      <c r="B4613" s="1">
        <f t="shared" si="1047"/>
        <v>4</v>
      </c>
      <c r="C4613" s="285">
        <v>3</v>
      </c>
      <c r="D4613" t="s">
        <v>715</v>
      </c>
      <c r="F4613" s="16">
        <v>63</v>
      </c>
      <c r="G4613" t="str">
        <f t="shared" si="1041"/>
        <v>Cooling</v>
      </c>
      <c r="H4613" s="283">
        <f>IF(G4613="heating",F4613*Assumptions!M$4+Assumptions!M$7,0)</f>
        <v>0</v>
      </c>
      <c r="I4613" s="15">
        <f t="shared" si="1042"/>
        <v>1.0924036124451033</v>
      </c>
      <c r="J4613" s="15">
        <f t="shared" si="1043"/>
        <v>1.0020455199443592</v>
      </c>
      <c r="K4613" s="283">
        <f t="shared" si="1048"/>
        <v>0</v>
      </c>
      <c r="L4613" s="283">
        <f t="shared" si="1049"/>
        <v>4.3818232651749627</v>
      </c>
      <c r="M4613" s="283">
        <f t="shared" si="1050"/>
        <v>0</v>
      </c>
      <c r="N4613" s="283">
        <f t="shared" si="1051"/>
        <v>4.3585758300027857</v>
      </c>
      <c r="O4613" s="283">
        <f t="shared" si="1052"/>
        <v>0</v>
      </c>
      <c r="P4613" s="21">
        <f t="shared" si="1044"/>
        <v>3.9789369881031433E-2</v>
      </c>
      <c r="Q4613" s="21">
        <f t="shared" si="1045"/>
        <v>0.69158980876382303</v>
      </c>
      <c r="R4613">
        <f t="shared" si="1046"/>
        <v>1.0705685074825908</v>
      </c>
      <c r="S4613" s="296">
        <f t="shared" si="1053"/>
        <v>2.945982144129964E-2</v>
      </c>
      <c r="T4613" s="283">
        <f t="shared" si="1054"/>
        <v>2.945982144129964E-2</v>
      </c>
    </row>
    <row r="4614" spans="1:20" x14ac:dyDescent="0.25">
      <c r="A4614" s="286">
        <v>43293</v>
      </c>
      <c r="B4614" s="1">
        <f t="shared" si="1047"/>
        <v>4</v>
      </c>
      <c r="C4614" s="285">
        <v>4</v>
      </c>
      <c r="D4614" t="s">
        <v>715</v>
      </c>
      <c r="F4614" s="16">
        <v>63</v>
      </c>
      <c r="G4614" t="str">
        <f t="shared" si="1041"/>
        <v>Cooling</v>
      </c>
      <c r="H4614" s="283">
        <f>IF(G4614="heating",F4614*Assumptions!M$4+Assumptions!M$7,0)</f>
        <v>0</v>
      </c>
      <c r="I4614" s="15">
        <f t="shared" si="1042"/>
        <v>1.1348296917927807</v>
      </c>
      <c r="J4614" s="15">
        <f t="shared" si="1043"/>
        <v>1.0020455199443592</v>
      </c>
      <c r="K4614" s="283">
        <f t="shared" si="1048"/>
        <v>0</v>
      </c>
      <c r="L4614" s="283">
        <f t="shared" si="1049"/>
        <v>4.3818232651749627</v>
      </c>
      <c r="M4614" s="283">
        <f t="shared" si="1050"/>
        <v>0</v>
      </c>
      <c r="N4614" s="283">
        <f t="shared" si="1051"/>
        <v>4.3585758300027857</v>
      </c>
      <c r="O4614" s="283">
        <f t="shared" si="1052"/>
        <v>0</v>
      </c>
      <c r="P4614" s="21">
        <f t="shared" si="1044"/>
        <v>3.9789369881031433E-2</v>
      </c>
      <c r="Q4614" s="21">
        <f t="shared" si="1045"/>
        <v>0.6473875548762833</v>
      </c>
      <c r="R4614">
        <f t="shared" si="1046"/>
        <v>1.0705685074825908</v>
      </c>
      <c r="S4614" s="296">
        <f t="shared" si="1053"/>
        <v>2.7576927144234296E-2</v>
      </c>
      <c r="T4614" s="283">
        <f t="shared" si="1054"/>
        <v>2.7576927144234296E-2</v>
      </c>
    </row>
    <row r="4615" spans="1:20" x14ac:dyDescent="0.25">
      <c r="A4615" s="286">
        <v>43293</v>
      </c>
      <c r="B4615" s="1">
        <f t="shared" si="1047"/>
        <v>4</v>
      </c>
      <c r="C4615" s="285">
        <v>5</v>
      </c>
      <c r="D4615" t="s">
        <v>715</v>
      </c>
      <c r="F4615" s="16">
        <v>63</v>
      </c>
      <c r="G4615" t="str">
        <f t="shared" si="1041"/>
        <v>Cooling</v>
      </c>
      <c r="H4615" s="283">
        <f>IF(G4615="heating",F4615*Assumptions!M$4+Assumptions!M$7,0)</f>
        <v>0</v>
      </c>
      <c r="I4615" s="15">
        <f t="shared" si="1042"/>
        <v>1.1635558681477385</v>
      </c>
      <c r="J4615" s="15">
        <f t="shared" si="1043"/>
        <v>1.0020455199443592</v>
      </c>
      <c r="K4615" s="283">
        <f t="shared" si="1048"/>
        <v>0</v>
      </c>
      <c r="L4615" s="283">
        <f t="shared" si="1049"/>
        <v>4.3818232651749627</v>
      </c>
      <c r="M4615" s="283">
        <f t="shared" si="1050"/>
        <v>0</v>
      </c>
      <c r="N4615" s="283">
        <f t="shared" si="1051"/>
        <v>4.3585758300027857</v>
      </c>
      <c r="O4615" s="283">
        <f t="shared" si="1052"/>
        <v>0</v>
      </c>
      <c r="P4615" s="21">
        <f t="shared" si="1044"/>
        <v>3.9789369881031433E-2</v>
      </c>
      <c r="Q4615" s="21">
        <f t="shared" si="1045"/>
        <v>0.72139578924615555</v>
      </c>
      <c r="R4615">
        <f t="shared" si="1046"/>
        <v>1.0705685074825908</v>
      </c>
      <c r="S4615" s="296">
        <f t="shared" si="1053"/>
        <v>3.072947413392953E-2</v>
      </c>
      <c r="T4615" s="283">
        <f t="shared" si="1054"/>
        <v>3.072947413392953E-2</v>
      </c>
    </row>
    <row r="4616" spans="1:20" x14ac:dyDescent="0.25">
      <c r="A4616" s="286">
        <v>43293</v>
      </c>
      <c r="B4616" s="1">
        <f t="shared" si="1047"/>
        <v>4</v>
      </c>
      <c r="C4616" s="285">
        <v>6</v>
      </c>
      <c r="D4616" t="s">
        <v>715</v>
      </c>
      <c r="F4616" s="16">
        <v>66</v>
      </c>
      <c r="G4616" t="str">
        <f t="shared" si="1041"/>
        <v>Cooling</v>
      </c>
      <c r="H4616" s="283">
        <f>IF(G4616="heating",F4616*Assumptions!M$4+Assumptions!M$7,0)</f>
        <v>0</v>
      </c>
      <c r="I4616" s="15">
        <f t="shared" si="1042"/>
        <v>1.2083911162615524</v>
      </c>
      <c r="J4616" s="15">
        <f t="shared" si="1043"/>
        <v>1.0020455199443592</v>
      </c>
      <c r="K4616" s="283">
        <f t="shared" si="1048"/>
        <v>0</v>
      </c>
      <c r="L4616" s="283">
        <f t="shared" si="1049"/>
        <v>4.3818232651749627</v>
      </c>
      <c r="M4616" s="283">
        <f t="shared" si="1050"/>
        <v>0</v>
      </c>
      <c r="N4616" s="283">
        <f t="shared" si="1051"/>
        <v>4.3585758300027857</v>
      </c>
      <c r="O4616" s="283">
        <f t="shared" si="1052"/>
        <v>0</v>
      </c>
      <c r="P4616" s="21">
        <f t="shared" si="1044"/>
        <v>3.6399980029288459E-2</v>
      </c>
      <c r="Q4616" s="21">
        <f t="shared" si="1045"/>
        <v>0.87787080972652631</v>
      </c>
      <c r="R4616">
        <f t="shared" si="1046"/>
        <v>1.0705685074825908</v>
      </c>
      <c r="S4616" s="296">
        <f t="shared" si="1053"/>
        <v>3.4209459899254224E-2</v>
      </c>
      <c r="T4616" s="283">
        <f t="shared" si="1054"/>
        <v>3.4209459899254224E-2</v>
      </c>
    </row>
    <row r="4617" spans="1:20" x14ac:dyDescent="0.25">
      <c r="A4617" s="286">
        <v>43293</v>
      </c>
      <c r="B4617" s="1">
        <f t="shared" si="1047"/>
        <v>4</v>
      </c>
      <c r="C4617" s="285">
        <v>7</v>
      </c>
      <c r="D4617" t="s">
        <v>716</v>
      </c>
      <c r="F4617" s="16">
        <v>70</v>
      </c>
      <c r="G4617" t="str">
        <f t="shared" si="1041"/>
        <v>Cooling</v>
      </c>
      <c r="H4617" s="283">
        <f>IF(G4617="heating",F4617*Assumptions!M$4+Assumptions!M$7,0)</f>
        <v>0</v>
      </c>
      <c r="I4617" s="15">
        <f t="shared" si="1042"/>
        <v>1.1637425769249583</v>
      </c>
      <c r="J4617" s="15">
        <f t="shared" si="1043"/>
        <v>1.0020455199443592</v>
      </c>
      <c r="K4617" s="283">
        <f t="shared" si="1048"/>
        <v>0</v>
      </c>
      <c r="L4617" s="283">
        <f t="shared" si="1049"/>
        <v>4.3818232651749627</v>
      </c>
      <c r="M4617" s="283">
        <f t="shared" si="1050"/>
        <v>0</v>
      </c>
      <c r="N4617" s="283">
        <f t="shared" si="1051"/>
        <v>4.3585758300027857</v>
      </c>
      <c r="O4617" s="283">
        <f t="shared" si="1052"/>
        <v>0</v>
      </c>
      <c r="P4617" s="21">
        <f t="shared" si="1044"/>
        <v>4.0604560274080326E-2</v>
      </c>
      <c r="Q4617" s="21">
        <f t="shared" si="1045"/>
        <v>0.97331382064367777</v>
      </c>
      <c r="R4617">
        <f t="shared" si="1046"/>
        <v>1.0705685074825908</v>
      </c>
      <c r="S4617" s="296">
        <f t="shared" si="1053"/>
        <v>4.230991624731259E-2</v>
      </c>
      <c r="T4617" s="283">
        <f t="shared" si="1054"/>
        <v>4.230991624731259E-2</v>
      </c>
    </row>
    <row r="4618" spans="1:20" x14ac:dyDescent="0.25">
      <c r="A4618" s="286">
        <v>43293</v>
      </c>
      <c r="B4618" s="1">
        <f t="shared" si="1047"/>
        <v>4</v>
      </c>
      <c r="C4618" s="285">
        <v>8</v>
      </c>
      <c r="D4618" t="s">
        <v>716</v>
      </c>
      <c r="F4618" s="16">
        <v>75</v>
      </c>
      <c r="G4618" t="str">
        <f t="shared" si="1041"/>
        <v>Cooling</v>
      </c>
      <c r="H4618" s="283">
        <f>IF(G4618="heating",F4618*Assumptions!M$4+Assumptions!M$7,0)</f>
        <v>0</v>
      </c>
      <c r="I4618" s="15">
        <f t="shared" si="1042"/>
        <v>1.094193721037565</v>
      </c>
      <c r="J4618" s="15">
        <f t="shared" si="1043"/>
        <v>1.0020455199443592</v>
      </c>
      <c r="K4618" s="283">
        <f t="shared" si="1048"/>
        <v>0</v>
      </c>
      <c r="L4618" s="283" t="e">
        <f t="shared" si="1049"/>
        <v>#N/A</v>
      </c>
      <c r="M4618" s="283">
        <f t="shared" si="1050"/>
        <v>0</v>
      </c>
      <c r="N4618" s="283" t="e">
        <f t="shared" si="1051"/>
        <v>#N/A</v>
      </c>
      <c r="O4618" s="283">
        <f t="shared" si="1052"/>
        <v>0</v>
      </c>
      <c r="P4618" s="21">
        <f t="shared" si="1044"/>
        <v>5.9880624941505811E-2</v>
      </c>
      <c r="Q4618" s="21">
        <f t="shared" si="1045"/>
        <v>0.94940007506179924</v>
      </c>
      <c r="R4618">
        <f t="shared" si="1046"/>
        <v>1.0705685074825908</v>
      </c>
      <c r="S4618" s="296">
        <f t="shared" si="1053"/>
        <v>6.0862536732387659E-2</v>
      </c>
      <c r="T4618" s="283">
        <f t="shared" si="1054"/>
        <v>6.0862536732387659E-2</v>
      </c>
    </row>
    <row r="4619" spans="1:20" x14ac:dyDescent="0.25">
      <c r="A4619" s="286">
        <v>43293</v>
      </c>
      <c r="B4619" s="1">
        <f t="shared" si="1047"/>
        <v>4</v>
      </c>
      <c r="C4619" s="285">
        <v>9</v>
      </c>
      <c r="D4619" t="s">
        <v>716</v>
      </c>
      <c r="F4619" s="16">
        <v>81</v>
      </c>
      <c r="G4619" t="str">
        <f t="shared" si="1041"/>
        <v>Cooling</v>
      </c>
      <c r="H4619" s="283">
        <f>IF(G4619="heating",F4619*Assumptions!M$4+Assumptions!M$7,0)</f>
        <v>0</v>
      </c>
      <c r="I4619" s="15">
        <f t="shared" si="1042"/>
        <v>1.0343009000871222</v>
      </c>
      <c r="J4619" s="15">
        <f t="shared" si="1043"/>
        <v>1.0020455199443592</v>
      </c>
      <c r="K4619" s="283">
        <f t="shared" si="1048"/>
        <v>0</v>
      </c>
      <c r="L4619" s="283" t="e">
        <f t="shared" si="1049"/>
        <v>#N/A</v>
      </c>
      <c r="M4619" s="283">
        <f t="shared" si="1050"/>
        <v>0</v>
      </c>
      <c r="N4619" s="283" t="e">
        <f t="shared" si="1051"/>
        <v>#N/A</v>
      </c>
      <c r="O4619" s="283">
        <f t="shared" si="1052"/>
        <v>0</v>
      </c>
      <c r="P4619" s="21">
        <f t="shared" si="1044"/>
        <v>0.10357506693918861</v>
      </c>
      <c r="Q4619" s="21">
        <f t="shared" si="1045"/>
        <v>0.8408485371888097</v>
      </c>
      <c r="R4619">
        <f t="shared" si="1046"/>
        <v>1.0705685074825908</v>
      </c>
      <c r="S4619" s="296">
        <f t="shared" si="1053"/>
        <v>9.3236821424863156E-2</v>
      </c>
      <c r="T4619" s="283">
        <f t="shared" si="1054"/>
        <v>9.3236821424863156E-2</v>
      </c>
    </row>
    <row r="4620" spans="1:20" x14ac:dyDescent="0.25">
      <c r="A4620" s="286">
        <v>43293</v>
      </c>
      <c r="B4620" s="1">
        <f t="shared" si="1047"/>
        <v>4</v>
      </c>
      <c r="C4620" s="285">
        <v>10</v>
      </c>
      <c r="D4620" t="s">
        <v>716</v>
      </c>
      <c r="F4620" s="16">
        <v>81</v>
      </c>
      <c r="G4620" t="str">
        <f t="shared" si="1041"/>
        <v>Cooling</v>
      </c>
      <c r="H4620" s="283">
        <f>IF(G4620="heating",F4620*Assumptions!M$4+Assumptions!M$7,0)</f>
        <v>0</v>
      </c>
      <c r="I4620" s="15">
        <f t="shared" si="1042"/>
        <v>0.98112329028689171</v>
      </c>
      <c r="J4620" s="15">
        <f t="shared" si="1043"/>
        <v>1.0020455199443592</v>
      </c>
      <c r="K4620" s="283">
        <f t="shared" si="1048"/>
        <v>0</v>
      </c>
      <c r="L4620" s="283" t="e">
        <f t="shared" si="1049"/>
        <v>#N/A</v>
      </c>
      <c r="M4620" s="283">
        <f t="shared" si="1050"/>
        <v>0</v>
      </c>
      <c r="N4620" s="283" t="e">
        <f t="shared" si="1051"/>
        <v>#N/A</v>
      </c>
      <c r="O4620" s="283">
        <f t="shared" si="1052"/>
        <v>0</v>
      </c>
      <c r="P4620" s="21">
        <f t="shared" si="1044"/>
        <v>0.10357506693918861</v>
      </c>
      <c r="Q4620" s="21">
        <f t="shared" si="1045"/>
        <v>0.74504051125983206</v>
      </c>
      <c r="R4620">
        <f t="shared" si="1046"/>
        <v>1.0705685074825908</v>
      </c>
      <c r="S4620" s="296">
        <f t="shared" si="1053"/>
        <v>8.2613224653827907E-2</v>
      </c>
      <c r="T4620" s="283">
        <f t="shared" si="1054"/>
        <v>8.2613224653827907E-2</v>
      </c>
    </row>
    <row r="4621" spans="1:20" x14ac:dyDescent="0.25">
      <c r="A4621" s="286">
        <v>43293</v>
      </c>
      <c r="B4621" s="1">
        <f t="shared" si="1047"/>
        <v>4</v>
      </c>
      <c r="C4621" s="285">
        <v>11</v>
      </c>
      <c r="D4621" t="s">
        <v>716</v>
      </c>
      <c r="F4621" s="16">
        <v>82</v>
      </c>
      <c r="G4621" t="str">
        <f t="shared" si="1041"/>
        <v>Cooling</v>
      </c>
      <c r="H4621" s="283">
        <f>IF(G4621="heating",F4621*Assumptions!M$4+Assumptions!M$7,0)</f>
        <v>0</v>
      </c>
      <c r="I4621" s="15">
        <f t="shared" si="1042"/>
        <v>0.94956163997961163</v>
      </c>
      <c r="J4621" s="15">
        <f t="shared" si="1043"/>
        <v>1.0020455199443592</v>
      </c>
      <c r="K4621" s="283">
        <f t="shared" si="1048"/>
        <v>0</v>
      </c>
      <c r="L4621" s="283" t="e">
        <f t="shared" si="1049"/>
        <v>#N/A</v>
      </c>
      <c r="M4621" s="283">
        <f t="shared" si="1050"/>
        <v>0</v>
      </c>
      <c r="N4621" s="283" t="e">
        <f t="shared" si="1051"/>
        <v>#N/A</v>
      </c>
      <c r="O4621" s="283">
        <f t="shared" si="1052"/>
        <v>0</v>
      </c>
      <c r="P4621" s="21">
        <f t="shared" si="1044"/>
        <v>0.1130384156172477</v>
      </c>
      <c r="Q4621" s="21">
        <f t="shared" si="1045"/>
        <v>0.72850690893675296</v>
      </c>
      <c r="R4621">
        <f t="shared" si="1046"/>
        <v>1.0705685074825908</v>
      </c>
      <c r="S4621" s="296">
        <f t="shared" si="1053"/>
        <v>8.8160531599433767E-2</v>
      </c>
      <c r="T4621" s="283">
        <f t="shared" si="1054"/>
        <v>8.8160531599433767E-2</v>
      </c>
    </row>
    <row r="4622" spans="1:20" x14ac:dyDescent="0.25">
      <c r="A4622" s="286">
        <v>43293</v>
      </c>
      <c r="B4622" s="1">
        <f t="shared" si="1047"/>
        <v>4</v>
      </c>
      <c r="C4622" s="285">
        <v>12</v>
      </c>
      <c r="D4622" t="s">
        <v>716</v>
      </c>
      <c r="F4622" s="16">
        <v>82</v>
      </c>
      <c r="G4622" t="str">
        <f t="shared" si="1041"/>
        <v>Cooling</v>
      </c>
      <c r="H4622" s="283">
        <f>IF(G4622="heating",F4622*Assumptions!M$4+Assumptions!M$7,0)</f>
        <v>0</v>
      </c>
      <c r="I4622" s="15">
        <f t="shared" si="1042"/>
        <v>0.91648403420261149</v>
      </c>
      <c r="J4622" s="15">
        <f t="shared" si="1043"/>
        <v>1.0020455199443592</v>
      </c>
      <c r="K4622" s="283">
        <f t="shared" si="1048"/>
        <v>0</v>
      </c>
      <c r="L4622" s="283" t="e">
        <f t="shared" si="1049"/>
        <v>#N/A</v>
      </c>
      <c r="M4622" s="283">
        <f t="shared" si="1050"/>
        <v>0</v>
      </c>
      <c r="N4622" s="283" t="e">
        <f t="shared" si="1051"/>
        <v>#N/A</v>
      </c>
      <c r="O4622" s="283">
        <f t="shared" si="1052"/>
        <v>0</v>
      </c>
      <c r="P4622" s="21">
        <f t="shared" si="1044"/>
        <v>0.1130384156172477</v>
      </c>
      <c r="Q4622" s="21">
        <f t="shared" si="1045"/>
        <v>0.75910815787401487</v>
      </c>
      <c r="R4622">
        <f t="shared" si="1046"/>
        <v>1.0705685074825908</v>
      </c>
      <c r="S4622" s="296">
        <f t="shared" si="1053"/>
        <v>9.1863752997639922E-2</v>
      </c>
      <c r="T4622" s="283">
        <f t="shared" si="1054"/>
        <v>9.1863752997639922E-2</v>
      </c>
    </row>
    <row r="4623" spans="1:20" x14ac:dyDescent="0.25">
      <c r="A4623" s="286">
        <v>43293</v>
      </c>
      <c r="B4623" s="1">
        <f t="shared" si="1047"/>
        <v>4</v>
      </c>
      <c r="C4623" s="285">
        <v>13</v>
      </c>
      <c r="D4623" t="s">
        <v>716</v>
      </c>
      <c r="E4623" t="s">
        <v>704</v>
      </c>
      <c r="F4623" s="16">
        <v>82</v>
      </c>
      <c r="G4623" t="str">
        <f t="shared" si="1041"/>
        <v>Cooling</v>
      </c>
      <c r="H4623" s="283">
        <f>IF(G4623="heating",F4623*Assumptions!M$4+Assumptions!M$7,0)</f>
        <v>0</v>
      </c>
      <c r="I4623" s="15">
        <f t="shared" si="1042"/>
        <v>0.90040206880052787</v>
      </c>
      <c r="J4623" s="15">
        <f t="shared" si="1043"/>
        <v>1.0020455199443592</v>
      </c>
      <c r="K4623" s="283">
        <f t="shared" si="1048"/>
        <v>0</v>
      </c>
      <c r="L4623" s="283" t="e">
        <f t="shared" si="1049"/>
        <v>#N/A</v>
      </c>
      <c r="M4623" s="283">
        <f t="shared" si="1050"/>
        <v>0</v>
      </c>
      <c r="N4623" s="283" t="e">
        <f t="shared" si="1051"/>
        <v>#N/A</v>
      </c>
      <c r="O4623" s="283">
        <f t="shared" si="1052"/>
        <v>0</v>
      </c>
      <c r="P4623" s="21">
        <f t="shared" si="1044"/>
        <v>0.1130384156172477</v>
      </c>
      <c r="Q4623" s="21">
        <f t="shared" si="1045"/>
        <v>0.79115902007799765</v>
      </c>
      <c r="R4623">
        <f t="shared" si="1046"/>
        <v>1.0705685074825908</v>
      </c>
      <c r="S4623" s="296">
        <f t="shared" si="1053"/>
        <v>9.5742399878624609E-2</v>
      </c>
      <c r="T4623" s="283">
        <f t="shared" si="1054"/>
        <v>9.5742399878624609E-2</v>
      </c>
    </row>
    <row r="4624" spans="1:20" x14ac:dyDescent="0.25">
      <c r="A4624" s="286">
        <v>43293</v>
      </c>
      <c r="B4624" s="1">
        <f t="shared" si="1047"/>
        <v>4</v>
      </c>
      <c r="C4624" s="285">
        <v>14</v>
      </c>
      <c r="D4624" t="s">
        <v>716</v>
      </c>
      <c r="E4624" t="s">
        <v>704</v>
      </c>
      <c r="F4624" s="16">
        <v>84</v>
      </c>
      <c r="G4624" t="str">
        <f t="shared" si="1041"/>
        <v>Cooling</v>
      </c>
      <c r="H4624" s="283">
        <f>IF(G4624="heating",F4624*Assumptions!M$4+Assumptions!M$7,0)</f>
        <v>0</v>
      </c>
      <c r="I4624" s="15">
        <f t="shared" si="1042"/>
        <v>0.86032894500746537</v>
      </c>
      <c r="J4624" s="15">
        <f t="shared" si="1043"/>
        <v>1.0020455199443592</v>
      </c>
      <c r="K4624" s="283">
        <f t="shared" si="1048"/>
        <v>0</v>
      </c>
      <c r="L4624" s="283" t="e">
        <f t="shared" si="1049"/>
        <v>#N/A</v>
      </c>
      <c r="M4624" s="283">
        <f t="shared" si="1050"/>
        <v>0</v>
      </c>
      <c r="N4624" s="283" t="e">
        <f t="shared" si="1051"/>
        <v>#N/A</v>
      </c>
      <c r="O4624" s="283">
        <f t="shared" si="1052"/>
        <v>0</v>
      </c>
      <c r="P4624" s="21">
        <f t="shared" si="1044"/>
        <v>0.13383449155489124</v>
      </c>
      <c r="Q4624" s="21">
        <f t="shared" si="1045"/>
        <v>0.84355555031342389</v>
      </c>
      <c r="R4624">
        <f t="shared" si="1046"/>
        <v>1.0705685074825908</v>
      </c>
      <c r="S4624" s="296">
        <f t="shared" si="1053"/>
        <v>0.12086378883829679</v>
      </c>
      <c r="T4624" s="283">
        <f t="shared" si="1054"/>
        <v>0.12086378883829679</v>
      </c>
    </row>
    <row r="4625" spans="1:20" x14ac:dyDescent="0.25">
      <c r="A4625" s="286">
        <v>43293</v>
      </c>
      <c r="B4625" s="1">
        <f t="shared" si="1047"/>
        <v>4</v>
      </c>
      <c r="C4625" s="285">
        <v>15</v>
      </c>
      <c r="D4625" t="s">
        <v>716</v>
      </c>
      <c r="E4625" t="s">
        <v>704</v>
      </c>
      <c r="F4625" s="16">
        <v>86</v>
      </c>
      <c r="G4625" t="str">
        <f t="shared" si="1041"/>
        <v>Cooling</v>
      </c>
      <c r="H4625" s="283">
        <f>IF(G4625="heating",F4625*Assumptions!M$4+Assumptions!M$7,0)</f>
        <v>0</v>
      </c>
      <c r="I4625" s="15">
        <f t="shared" si="1042"/>
        <v>0.85754515037175039</v>
      </c>
      <c r="J4625" s="15">
        <f t="shared" si="1043"/>
        <v>1.0020455199443592</v>
      </c>
      <c r="K4625" s="283">
        <f t="shared" si="1048"/>
        <v>0</v>
      </c>
      <c r="L4625" s="283" t="e">
        <f t="shared" si="1049"/>
        <v>#N/A</v>
      </c>
      <c r="M4625" s="283">
        <f t="shared" si="1050"/>
        <v>0</v>
      </c>
      <c r="N4625" s="283" t="e">
        <f t="shared" si="1051"/>
        <v>#N/A</v>
      </c>
      <c r="O4625" s="283">
        <f t="shared" si="1052"/>
        <v>0</v>
      </c>
      <c r="P4625" s="21">
        <f t="shared" si="1044"/>
        <v>0.15712307226790045</v>
      </c>
      <c r="Q4625" s="21">
        <f t="shared" si="1045"/>
        <v>0.96592607327566882</v>
      </c>
      <c r="R4625">
        <f t="shared" si="1046"/>
        <v>1.0705685074825908</v>
      </c>
      <c r="S4625" s="296">
        <f t="shared" si="1053"/>
        <v>0.16247940323879675</v>
      </c>
      <c r="T4625" s="283">
        <f t="shared" si="1054"/>
        <v>0.16247940323879675</v>
      </c>
    </row>
    <row r="4626" spans="1:20" x14ac:dyDescent="0.25">
      <c r="A4626" s="286">
        <v>43293</v>
      </c>
      <c r="B4626" s="1">
        <f t="shared" si="1047"/>
        <v>4</v>
      </c>
      <c r="C4626" s="285">
        <v>16</v>
      </c>
      <c r="D4626" t="s">
        <v>716</v>
      </c>
      <c r="E4626" t="s">
        <v>704</v>
      </c>
      <c r="F4626" s="16">
        <v>86</v>
      </c>
      <c r="G4626" t="str">
        <f t="shared" si="1041"/>
        <v>Cooling</v>
      </c>
      <c r="H4626" s="283">
        <f>IF(G4626="heating",F4626*Assumptions!M$4+Assumptions!M$7,0)</f>
        <v>0</v>
      </c>
      <c r="I4626" s="15">
        <f t="shared" si="1042"/>
        <v>0.88344815438260227</v>
      </c>
      <c r="J4626" s="15">
        <f t="shared" si="1043"/>
        <v>1.0020455199443592</v>
      </c>
      <c r="K4626" s="283">
        <f t="shared" si="1048"/>
        <v>0</v>
      </c>
      <c r="L4626" s="283" t="e">
        <f t="shared" si="1049"/>
        <v>#N/A</v>
      </c>
      <c r="M4626" s="283">
        <f t="shared" si="1050"/>
        <v>0</v>
      </c>
      <c r="N4626" s="283" t="e">
        <f t="shared" si="1051"/>
        <v>#N/A</v>
      </c>
      <c r="O4626" s="283">
        <f t="shared" si="1052"/>
        <v>0</v>
      </c>
      <c r="P4626" s="21">
        <f t="shared" si="1044"/>
        <v>0.15712307226790045</v>
      </c>
      <c r="Q4626" s="21">
        <f t="shared" si="1045"/>
        <v>1.1649354943302594</v>
      </c>
      <c r="R4626">
        <f t="shared" si="1046"/>
        <v>1.0705685074825908</v>
      </c>
      <c r="S4626" s="296">
        <f t="shared" si="1053"/>
        <v>0.19595497954474883</v>
      </c>
      <c r="T4626" s="283">
        <f t="shared" si="1054"/>
        <v>0.19595497954474883</v>
      </c>
    </row>
    <row r="4627" spans="1:20" x14ac:dyDescent="0.25">
      <c r="A4627" s="286">
        <v>43293</v>
      </c>
      <c r="B4627" s="1">
        <f t="shared" si="1047"/>
        <v>4</v>
      </c>
      <c r="C4627" s="285">
        <v>17</v>
      </c>
      <c r="D4627" t="s">
        <v>716</v>
      </c>
      <c r="F4627" s="16">
        <v>84</v>
      </c>
      <c r="G4627" t="str">
        <f t="shared" si="1041"/>
        <v>Cooling</v>
      </c>
      <c r="H4627" s="283">
        <f>IF(G4627="heating",F4627*Assumptions!M$4+Assumptions!M$7,0)</f>
        <v>0</v>
      </c>
      <c r="I4627" s="15">
        <f t="shared" si="1042"/>
        <v>0.94025748850374469</v>
      </c>
      <c r="J4627" s="15">
        <f t="shared" si="1043"/>
        <v>1.0020455199443592</v>
      </c>
      <c r="K4627" s="283">
        <f t="shared" si="1048"/>
        <v>0</v>
      </c>
      <c r="L4627" s="283" t="e">
        <f t="shared" si="1049"/>
        <v>#N/A</v>
      </c>
      <c r="M4627" s="283">
        <f t="shared" si="1050"/>
        <v>0</v>
      </c>
      <c r="N4627" s="283" t="e">
        <f t="shared" si="1051"/>
        <v>#N/A</v>
      </c>
      <c r="O4627" s="283">
        <f t="shared" si="1052"/>
        <v>0</v>
      </c>
      <c r="P4627" s="21">
        <f t="shared" si="1044"/>
        <v>0.13383449155489124</v>
      </c>
      <c r="Q4627" s="21">
        <f t="shared" si="1045"/>
        <v>1.3521540118753073</v>
      </c>
      <c r="R4627">
        <f t="shared" si="1046"/>
        <v>1.0705685074825908</v>
      </c>
      <c r="S4627" s="296">
        <f t="shared" si="1053"/>
        <v>0.19373526367935309</v>
      </c>
      <c r="T4627" s="283">
        <f t="shared" si="1054"/>
        <v>0.19373526367935309</v>
      </c>
    </row>
    <row r="4628" spans="1:20" x14ac:dyDescent="0.25">
      <c r="A4628" s="286">
        <v>43293</v>
      </c>
      <c r="B4628" s="1">
        <f t="shared" si="1047"/>
        <v>4</v>
      </c>
      <c r="C4628" s="285">
        <v>18</v>
      </c>
      <c r="D4628" t="s">
        <v>716</v>
      </c>
      <c r="F4628" s="16">
        <v>81</v>
      </c>
      <c r="G4628" t="str">
        <f t="shared" si="1041"/>
        <v>Cooling</v>
      </c>
      <c r="H4628" s="283">
        <f>IF(G4628="heating",F4628*Assumptions!M$4+Assumptions!M$7,0)</f>
        <v>0</v>
      </c>
      <c r="I4628" s="15">
        <f t="shared" si="1042"/>
        <v>0.98182363790757687</v>
      </c>
      <c r="J4628" s="15">
        <f t="shared" si="1043"/>
        <v>1.0020455199443592</v>
      </c>
      <c r="K4628" s="283">
        <f t="shared" si="1048"/>
        <v>0</v>
      </c>
      <c r="L4628" s="283" t="e">
        <f t="shared" si="1049"/>
        <v>#N/A</v>
      </c>
      <c r="M4628" s="283">
        <f t="shared" si="1050"/>
        <v>0</v>
      </c>
      <c r="N4628" s="283" t="e">
        <f t="shared" si="1051"/>
        <v>#N/A</v>
      </c>
      <c r="O4628" s="283">
        <f t="shared" si="1052"/>
        <v>0</v>
      </c>
      <c r="P4628" s="21">
        <f t="shared" si="1044"/>
        <v>0.10357506693918861</v>
      </c>
      <c r="Q4628" s="21">
        <f t="shared" si="1045"/>
        <v>1.5598916921549892</v>
      </c>
      <c r="R4628">
        <f t="shared" si="1046"/>
        <v>1.0705685074825908</v>
      </c>
      <c r="S4628" s="296">
        <f t="shared" si="1053"/>
        <v>0.17296734989850429</v>
      </c>
      <c r="T4628" s="283">
        <f t="shared" si="1054"/>
        <v>0.17296734989850429</v>
      </c>
    </row>
    <row r="4629" spans="1:20" x14ac:dyDescent="0.25">
      <c r="A4629" s="286">
        <v>43293</v>
      </c>
      <c r="B4629" s="1">
        <f t="shared" si="1047"/>
        <v>4</v>
      </c>
      <c r="C4629" s="285">
        <v>19</v>
      </c>
      <c r="D4629" t="s">
        <v>716</v>
      </c>
      <c r="F4629" s="16">
        <v>75</v>
      </c>
      <c r="G4629" t="str">
        <f t="shared" si="1041"/>
        <v>Cooling</v>
      </c>
      <c r="H4629" s="283">
        <f>IF(G4629="heating",F4629*Assumptions!M$4+Assumptions!M$7,0)</f>
        <v>0</v>
      </c>
      <c r="I4629" s="15">
        <f t="shared" si="1042"/>
        <v>0.98418842963438757</v>
      </c>
      <c r="J4629" s="15">
        <f t="shared" si="1043"/>
        <v>1.0020455199443592</v>
      </c>
      <c r="K4629" s="283">
        <f t="shared" si="1048"/>
        <v>0</v>
      </c>
      <c r="L4629" s="283" t="e">
        <f t="shared" si="1049"/>
        <v>#N/A</v>
      </c>
      <c r="M4629" s="283">
        <f t="shared" si="1050"/>
        <v>0</v>
      </c>
      <c r="N4629" s="283" t="e">
        <f t="shared" si="1051"/>
        <v>#N/A</v>
      </c>
      <c r="O4629" s="283">
        <f t="shared" si="1052"/>
        <v>0</v>
      </c>
      <c r="P4629" s="21">
        <f t="shared" si="1044"/>
        <v>5.9880624941505811E-2</v>
      </c>
      <c r="Q4629" s="21">
        <f t="shared" si="1045"/>
        <v>1.6764212681468484</v>
      </c>
      <c r="R4629">
        <f t="shared" si="1046"/>
        <v>1.0705685074825908</v>
      </c>
      <c r="S4629" s="296">
        <f t="shared" si="1053"/>
        <v>0.1074691836367318</v>
      </c>
      <c r="T4629" s="283">
        <f t="shared" si="1054"/>
        <v>0.1074691836367318</v>
      </c>
    </row>
    <row r="4630" spans="1:20" x14ac:dyDescent="0.25">
      <c r="A4630" s="286">
        <v>43293</v>
      </c>
      <c r="B4630" s="1">
        <f t="shared" si="1047"/>
        <v>4</v>
      </c>
      <c r="C4630" s="285">
        <v>20</v>
      </c>
      <c r="D4630" t="s">
        <v>716</v>
      </c>
      <c r="F4630" s="16">
        <v>73</v>
      </c>
      <c r="G4630" t="str">
        <f t="shared" si="1041"/>
        <v>Cooling</v>
      </c>
      <c r="H4630" s="283">
        <f>IF(G4630="heating",F4630*Assumptions!M$4+Assumptions!M$7,0)</f>
        <v>0</v>
      </c>
      <c r="I4630" s="15">
        <f t="shared" si="1042"/>
        <v>0.97071962311712034</v>
      </c>
      <c r="J4630" s="15">
        <f t="shared" si="1043"/>
        <v>1.0020455199443592</v>
      </c>
      <c r="K4630" s="283">
        <f t="shared" si="1048"/>
        <v>0</v>
      </c>
      <c r="L4630" s="283" t="e">
        <f t="shared" si="1049"/>
        <v>#N/A</v>
      </c>
      <c r="M4630" s="283">
        <f t="shared" si="1050"/>
        <v>0</v>
      </c>
      <c r="N4630" s="283" t="e">
        <f t="shared" si="1051"/>
        <v>#N/A</v>
      </c>
      <c r="O4630" s="283">
        <f t="shared" si="1052"/>
        <v>0</v>
      </c>
      <c r="P4630" s="21">
        <f t="shared" si="1044"/>
        <v>5.0300820493010656E-2</v>
      </c>
      <c r="Q4630" s="21">
        <f t="shared" si="1045"/>
        <v>1.52436960139122</v>
      </c>
      <c r="R4630">
        <f t="shared" si="1046"/>
        <v>1.0705685074825908</v>
      </c>
      <c r="S4630" s="296">
        <f t="shared" si="1053"/>
        <v>8.2088026074443307E-2</v>
      </c>
      <c r="T4630" s="283">
        <f t="shared" si="1054"/>
        <v>8.2088026074443307E-2</v>
      </c>
    </row>
    <row r="4631" spans="1:20" x14ac:dyDescent="0.25">
      <c r="A4631" s="286">
        <v>43293</v>
      </c>
      <c r="B4631" s="1">
        <f t="shared" si="1047"/>
        <v>4</v>
      </c>
      <c r="C4631" s="285">
        <v>21</v>
      </c>
      <c r="D4631" t="s">
        <v>716</v>
      </c>
      <c r="F4631" s="16">
        <v>72</v>
      </c>
      <c r="G4631" t="str">
        <f t="shared" si="1041"/>
        <v>Cooling</v>
      </c>
      <c r="H4631" s="283">
        <f>IF(G4631="heating",F4631*Assumptions!M$4+Assumptions!M$7,0)</f>
        <v>0</v>
      </c>
      <c r="I4631" s="15">
        <f t="shared" si="1042"/>
        <v>0.95751150862929935</v>
      </c>
      <c r="J4631" s="15">
        <f t="shared" si="1043"/>
        <v>1.0020455199443592</v>
      </c>
      <c r="K4631" s="283">
        <f t="shared" si="1048"/>
        <v>0</v>
      </c>
      <c r="L4631" s="283" t="e">
        <f t="shared" si="1049"/>
        <v>#N/A</v>
      </c>
      <c r="M4631" s="283">
        <f t="shared" si="1050"/>
        <v>0</v>
      </c>
      <c r="N4631" s="283" t="e">
        <f t="shared" si="1051"/>
        <v>#N/A</v>
      </c>
      <c r="O4631" s="283">
        <f t="shared" si="1052"/>
        <v>0</v>
      </c>
      <c r="P4631" s="21">
        <f t="shared" si="1044"/>
        <v>4.6445607559525648E-2</v>
      </c>
      <c r="Q4631" s="21">
        <f t="shared" si="1045"/>
        <v>1.4448604713749031</v>
      </c>
      <c r="R4631">
        <f t="shared" si="1046"/>
        <v>1.0705685074825908</v>
      </c>
      <c r="S4631" s="296">
        <f t="shared" si="1053"/>
        <v>7.1843093073762326E-2</v>
      </c>
      <c r="T4631" s="283">
        <f t="shared" si="1054"/>
        <v>7.1843093073762326E-2</v>
      </c>
    </row>
    <row r="4632" spans="1:20" x14ac:dyDescent="0.25">
      <c r="A4632" s="286">
        <v>43293</v>
      </c>
      <c r="B4632" s="1">
        <f t="shared" si="1047"/>
        <v>4</v>
      </c>
      <c r="C4632" s="285">
        <v>22</v>
      </c>
      <c r="D4632" t="s">
        <v>716</v>
      </c>
      <c r="F4632" s="16">
        <v>72</v>
      </c>
      <c r="G4632" t="str">
        <f t="shared" si="1041"/>
        <v>Cooling</v>
      </c>
      <c r="H4632" s="283">
        <f>IF(G4632="heating",F4632*Assumptions!M$4+Assumptions!M$7,0)</f>
        <v>0</v>
      </c>
      <c r="I4632" s="15">
        <f t="shared" si="1042"/>
        <v>0.9426530227543114</v>
      </c>
      <c r="J4632" s="15">
        <f t="shared" si="1043"/>
        <v>1.0020455199443592</v>
      </c>
      <c r="K4632" s="283">
        <f t="shared" si="1048"/>
        <v>0</v>
      </c>
      <c r="L4632" s="283" t="e">
        <f t="shared" si="1049"/>
        <v>#N/A</v>
      </c>
      <c r="M4632" s="283">
        <f t="shared" si="1050"/>
        <v>0</v>
      </c>
      <c r="N4632" s="283" t="e">
        <f t="shared" si="1051"/>
        <v>#N/A</v>
      </c>
      <c r="O4632" s="283">
        <f t="shared" si="1052"/>
        <v>0</v>
      </c>
      <c r="P4632" s="21">
        <f t="shared" si="1044"/>
        <v>4.6445607559525648E-2</v>
      </c>
      <c r="Q4632" s="21">
        <f t="shared" si="1045"/>
        <v>1.2427137171080138</v>
      </c>
      <c r="R4632">
        <f t="shared" si="1046"/>
        <v>1.0705685074825908</v>
      </c>
      <c r="S4632" s="296">
        <f t="shared" si="1053"/>
        <v>6.1791708618946825E-2</v>
      </c>
      <c r="T4632" s="283">
        <f t="shared" si="1054"/>
        <v>6.1791708618946825E-2</v>
      </c>
    </row>
    <row r="4633" spans="1:20" x14ac:dyDescent="0.25">
      <c r="A4633" s="286">
        <v>43293</v>
      </c>
      <c r="B4633" s="1">
        <f t="shared" si="1047"/>
        <v>4</v>
      </c>
      <c r="C4633" s="285">
        <v>23</v>
      </c>
      <c r="D4633" t="s">
        <v>715</v>
      </c>
      <c r="F4633" s="16">
        <v>72</v>
      </c>
      <c r="G4633" t="str">
        <f t="shared" si="1041"/>
        <v>Cooling</v>
      </c>
      <c r="H4633" s="283">
        <f>IF(G4633="heating",F4633*Assumptions!M$4+Assumptions!M$7,0)</f>
        <v>0</v>
      </c>
      <c r="I4633" s="15">
        <f t="shared" si="1042"/>
        <v>0.94450710149963013</v>
      </c>
      <c r="J4633" s="15">
        <f t="shared" si="1043"/>
        <v>1.0020455199443592</v>
      </c>
      <c r="K4633" s="283">
        <f t="shared" si="1048"/>
        <v>0</v>
      </c>
      <c r="L4633" s="283" t="e">
        <f t="shared" si="1049"/>
        <v>#N/A</v>
      </c>
      <c r="M4633" s="283">
        <f t="shared" si="1050"/>
        <v>0</v>
      </c>
      <c r="N4633" s="283" t="e">
        <f t="shared" si="1051"/>
        <v>#N/A</v>
      </c>
      <c r="O4633" s="283">
        <f t="shared" si="1052"/>
        <v>0</v>
      </c>
      <c r="P4633" s="21">
        <f t="shared" si="1044"/>
        <v>4.6445607559525648E-2</v>
      </c>
      <c r="Q4633" s="21">
        <f t="shared" si="1045"/>
        <v>1.0297519246597011</v>
      </c>
      <c r="R4633">
        <f t="shared" si="1046"/>
        <v>1.0705685074825908</v>
      </c>
      <c r="S4633" s="296">
        <f t="shared" si="1053"/>
        <v>5.1202565806104605E-2</v>
      </c>
      <c r="T4633" s="283">
        <f t="shared" si="1054"/>
        <v>5.1202565806104605E-2</v>
      </c>
    </row>
    <row r="4634" spans="1:20" x14ac:dyDescent="0.25">
      <c r="A4634" s="286">
        <v>43294</v>
      </c>
      <c r="B4634" s="1">
        <f t="shared" si="1047"/>
        <v>5</v>
      </c>
      <c r="C4634" s="285">
        <v>0</v>
      </c>
      <c r="D4634" t="s">
        <v>715</v>
      </c>
      <c r="F4634" s="16">
        <v>73</v>
      </c>
      <c r="G4634" t="str">
        <f t="shared" si="1041"/>
        <v>Cooling</v>
      </c>
      <c r="H4634" s="283">
        <f>IF(G4634="heating",F4634*Assumptions!M$4+Assumptions!M$7,0)</f>
        <v>0</v>
      </c>
      <c r="I4634" s="15">
        <f t="shared" si="1042"/>
        <v>0.97481507806017154</v>
      </c>
      <c r="J4634" s="15">
        <f t="shared" si="1043"/>
        <v>1.0078033906966741</v>
      </c>
      <c r="K4634" s="283">
        <f t="shared" si="1048"/>
        <v>0</v>
      </c>
      <c r="L4634" s="283" t="e">
        <f t="shared" si="1049"/>
        <v>#N/A</v>
      </c>
      <c r="M4634" s="283">
        <f t="shared" si="1050"/>
        <v>0</v>
      </c>
      <c r="N4634" s="283" t="e">
        <f t="shared" si="1051"/>
        <v>#N/A</v>
      </c>
      <c r="O4634" s="283">
        <f t="shared" si="1052"/>
        <v>0</v>
      </c>
      <c r="P4634" s="21">
        <f t="shared" si="1044"/>
        <v>5.0300820493010656E-2</v>
      </c>
      <c r="Q4634" s="21">
        <f t="shared" si="1045"/>
        <v>0.90668853391740301</v>
      </c>
      <c r="R4634">
        <f t="shared" si="1046"/>
        <v>1.1856283047139096</v>
      </c>
      <c r="S4634" s="296">
        <f t="shared" si="1053"/>
        <v>5.4073160171780703E-2</v>
      </c>
      <c r="T4634" s="283">
        <f t="shared" si="1054"/>
        <v>5.4073160171780703E-2</v>
      </c>
    </row>
    <row r="4635" spans="1:20" x14ac:dyDescent="0.25">
      <c r="A4635" s="286">
        <v>43294</v>
      </c>
      <c r="B4635" s="1">
        <f t="shared" si="1047"/>
        <v>5</v>
      </c>
      <c r="C4635" s="285">
        <v>1</v>
      </c>
      <c r="D4635" t="s">
        <v>715</v>
      </c>
      <c r="F4635" s="16">
        <v>70</v>
      </c>
      <c r="G4635" t="str">
        <f t="shared" si="1041"/>
        <v>Cooling</v>
      </c>
      <c r="H4635" s="283">
        <f>IF(G4635="heating",F4635*Assumptions!M$4+Assumptions!M$7,0)</f>
        <v>0</v>
      </c>
      <c r="I4635" s="15">
        <f t="shared" si="1042"/>
        <v>1.012242869806885</v>
      </c>
      <c r="J4635" s="15">
        <f t="shared" si="1043"/>
        <v>1.0078033906966741</v>
      </c>
      <c r="K4635" s="283">
        <f t="shared" si="1048"/>
        <v>0</v>
      </c>
      <c r="L4635" s="283">
        <f t="shared" si="1049"/>
        <v>4.3818232651749627</v>
      </c>
      <c r="M4635" s="283">
        <f t="shared" si="1050"/>
        <v>0</v>
      </c>
      <c r="N4635" s="283">
        <f t="shared" si="1051"/>
        <v>4.3585758300027857</v>
      </c>
      <c r="O4635" s="283">
        <f t="shared" si="1052"/>
        <v>0</v>
      </c>
      <c r="P4635" s="21">
        <f t="shared" si="1044"/>
        <v>4.0604560274080326E-2</v>
      </c>
      <c r="Q4635" s="21">
        <f t="shared" si="1045"/>
        <v>0.81803459285312596</v>
      </c>
      <c r="R4635">
        <f t="shared" si="1046"/>
        <v>1.1856283047139096</v>
      </c>
      <c r="S4635" s="296">
        <f t="shared" si="1053"/>
        <v>3.9381752622662754E-2</v>
      </c>
      <c r="T4635" s="283">
        <f t="shared" si="1054"/>
        <v>3.9381752622662754E-2</v>
      </c>
    </row>
    <row r="4636" spans="1:20" x14ac:dyDescent="0.25">
      <c r="A4636" s="286">
        <v>43294</v>
      </c>
      <c r="B4636" s="1">
        <f t="shared" si="1047"/>
        <v>5</v>
      </c>
      <c r="C4636" s="285">
        <v>2</v>
      </c>
      <c r="D4636" t="s">
        <v>715</v>
      </c>
      <c r="F4636" s="16">
        <v>70</v>
      </c>
      <c r="G4636" t="str">
        <f t="shared" si="1041"/>
        <v>Cooling</v>
      </c>
      <c r="H4636" s="283">
        <f>IF(G4636="heating",F4636*Assumptions!M$4+Assumptions!M$7,0)</f>
        <v>0</v>
      </c>
      <c r="I4636" s="15">
        <f t="shared" si="1042"/>
        <v>1.0509704703585963</v>
      </c>
      <c r="J4636" s="15">
        <f t="shared" si="1043"/>
        <v>1.0078033906966741</v>
      </c>
      <c r="K4636" s="283">
        <f t="shared" si="1048"/>
        <v>0</v>
      </c>
      <c r="L4636" s="283">
        <f t="shared" si="1049"/>
        <v>4.3818232651749627</v>
      </c>
      <c r="M4636" s="283">
        <f t="shared" si="1050"/>
        <v>0</v>
      </c>
      <c r="N4636" s="283">
        <f t="shared" si="1051"/>
        <v>4.3585758300027857</v>
      </c>
      <c r="O4636" s="283">
        <f t="shared" si="1052"/>
        <v>0</v>
      </c>
      <c r="P4636" s="21">
        <f t="shared" si="1044"/>
        <v>4.0604560274080326E-2</v>
      </c>
      <c r="Q4636" s="21">
        <f t="shared" si="1045"/>
        <v>0.74507607494346417</v>
      </c>
      <c r="R4636">
        <f t="shared" si="1046"/>
        <v>1.1856283047139096</v>
      </c>
      <c r="S4636" s="296">
        <f t="shared" si="1053"/>
        <v>3.5869389784786675E-2</v>
      </c>
      <c r="T4636" s="283">
        <f t="shared" si="1054"/>
        <v>3.5869389784786675E-2</v>
      </c>
    </row>
    <row r="4637" spans="1:20" x14ac:dyDescent="0.25">
      <c r="A4637" s="286">
        <v>43294</v>
      </c>
      <c r="B4637" s="1">
        <f t="shared" si="1047"/>
        <v>5</v>
      </c>
      <c r="C4637" s="285">
        <v>3</v>
      </c>
      <c r="D4637" t="s">
        <v>715</v>
      </c>
      <c r="F4637" s="16">
        <v>70</v>
      </c>
      <c r="G4637" t="str">
        <f t="shared" si="1041"/>
        <v>Cooling</v>
      </c>
      <c r="H4637" s="283">
        <f>IF(G4637="heating",F4637*Assumptions!M$4+Assumptions!M$7,0)</f>
        <v>0</v>
      </c>
      <c r="I4637" s="15">
        <f t="shared" si="1042"/>
        <v>1.0924036124451033</v>
      </c>
      <c r="J4637" s="15">
        <f t="shared" si="1043"/>
        <v>1.0078033906966741</v>
      </c>
      <c r="K4637" s="283">
        <f t="shared" si="1048"/>
        <v>0</v>
      </c>
      <c r="L4637" s="283">
        <f t="shared" si="1049"/>
        <v>4.3818232651749627</v>
      </c>
      <c r="M4637" s="283">
        <f t="shared" si="1050"/>
        <v>0</v>
      </c>
      <c r="N4637" s="283">
        <f t="shared" si="1051"/>
        <v>4.3585758300027857</v>
      </c>
      <c r="O4637" s="283">
        <f t="shared" si="1052"/>
        <v>0</v>
      </c>
      <c r="P4637" s="21">
        <f t="shared" si="1044"/>
        <v>4.0604560274080326E-2</v>
      </c>
      <c r="Q4637" s="21">
        <f t="shared" si="1045"/>
        <v>0.69158980876382303</v>
      </c>
      <c r="R4637">
        <f t="shared" si="1046"/>
        <v>1.1856283047139096</v>
      </c>
      <c r="S4637" s="296">
        <f t="shared" si="1053"/>
        <v>3.32944584532767E-2</v>
      </c>
      <c r="T4637" s="283">
        <f t="shared" si="1054"/>
        <v>3.32944584532767E-2</v>
      </c>
    </row>
    <row r="4638" spans="1:20" x14ac:dyDescent="0.25">
      <c r="A4638" s="286">
        <v>43294</v>
      </c>
      <c r="B4638" s="1">
        <f t="shared" si="1047"/>
        <v>5</v>
      </c>
      <c r="C4638" s="285">
        <v>4</v>
      </c>
      <c r="D4638" t="s">
        <v>715</v>
      </c>
      <c r="F4638" s="16">
        <v>70</v>
      </c>
      <c r="G4638" t="str">
        <f t="shared" si="1041"/>
        <v>Cooling</v>
      </c>
      <c r="H4638" s="283">
        <f>IF(G4638="heating",F4638*Assumptions!M$4+Assumptions!M$7,0)</f>
        <v>0</v>
      </c>
      <c r="I4638" s="15">
        <f t="shared" si="1042"/>
        <v>1.1348296917927807</v>
      </c>
      <c r="J4638" s="15">
        <f t="shared" si="1043"/>
        <v>1.0078033906966741</v>
      </c>
      <c r="K4638" s="283">
        <f t="shared" si="1048"/>
        <v>0</v>
      </c>
      <c r="L4638" s="283">
        <f t="shared" si="1049"/>
        <v>4.3818232651749627</v>
      </c>
      <c r="M4638" s="283">
        <f t="shared" si="1050"/>
        <v>0</v>
      </c>
      <c r="N4638" s="283">
        <f t="shared" si="1051"/>
        <v>4.3585758300027857</v>
      </c>
      <c r="O4638" s="283">
        <f t="shared" si="1052"/>
        <v>0</v>
      </c>
      <c r="P4638" s="21">
        <f t="shared" si="1044"/>
        <v>4.0604560274080326E-2</v>
      </c>
      <c r="Q4638" s="21">
        <f t="shared" si="1045"/>
        <v>0.6473875548762833</v>
      </c>
      <c r="R4638">
        <f t="shared" si="1046"/>
        <v>1.1856283047139096</v>
      </c>
      <c r="S4638" s="296">
        <f t="shared" si="1053"/>
        <v>3.1166477261317781E-2</v>
      </c>
      <c r="T4638" s="283">
        <f t="shared" si="1054"/>
        <v>3.1166477261317781E-2</v>
      </c>
    </row>
    <row r="4639" spans="1:20" x14ac:dyDescent="0.25">
      <c r="A4639" s="286">
        <v>43294</v>
      </c>
      <c r="B4639" s="1">
        <f t="shared" si="1047"/>
        <v>5</v>
      </c>
      <c r="C4639" s="285">
        <v>5</v>
      </c>
      <c r="D4639" t="s">
        <v>715</v>
      </c>
      <c r="F4639" s="16">
        <v>70</v>
      </c>
      <c r="G4639" t="str">
        <f t="shared" si="1041"/>
        <v>Cooling</v>
      </c>
      <c r="H4639" s="283">
        <f>IF(G4639="heating",F4639*Assumptions!M$4+Assumptions!M$7,0)</f>
        <v>0</v>
      </c>
      <c r="I4639" s="15">
        <f t="shared" si="1042"/>
        <v>1.1635558681477385</v>
      </c>
      <c r="J4639" s="15">
        <f t="shared" si="1043"/>
        <v>1.0078033906966741</v>
      </c>
      <c r="K4639" s="283">
        <f t="shared" si="1048"/>
        <v>0</v>
      </c>
      <c r="L4639" s="283">
        <f t="shared" si="1049"/>
        <v>4.3818232651749627</v>
      </c>
      <c r="M4639" s="283">
        <f t="shared" si="1050"/>
        <v>0</v>
      </c>
      <c r="N4639" s="283">
        <f t="shared" si="1051"/>
        <v>4.3585758300027857</v>
      </c>
      <c r="O4639" s="283">
        <f t="shared" si="1052"/>
        <v>0</v>
      </c>
      <c r="P4639" s="21">
        <f t="shared" si="1044"/>
        <v>4.0604560274080326E-2</v>
      </c>
      <c r="Q4639" s="21">
        <f t="shared" si="1045"/>
        <v>0.72139578924615555</v>
      </c>
      <c r="R4639">
        <f t="shared" si="1046"/>
        <v>1.1856283047139096</v>
      </c>
      <c r="S4639" s="296">
        <f t="shared" si="1053"/>
        <v>3.4729375460804623E-2</v>
      </c>
      <c r="T4639" s="283">
        <f t="shared" si="1054"/>
        <v>3.4729375460804623E-2</v>
      </c>
    </row>
    <row r="4640" spans="1:20" x14ac:dyDescent="0.25">
      <c r="A4640" s="286">
        <v>43294</v>
      </c>
      <c r="B4640" s="1">
        <f t="shared" si="1047"/>
        <v>5</v>
      </c>
      <c r="C4640" s="285">
        <v>6</v>
      </c>
      <c r="D4640" t="s">
        <v>715</v>
      </c>
      <c r="F4640" s="16">
        <v>70</v>
      </c>
      <c r="G4640" t="str">
        <f t="shared" si="1041"/>
        <v>Cooling</v>
      </c>
      <c r="H4640" s="283">
        <f>IF(G4640="heating",F4640*Assumptions!M$4+Assumptions!M$7,0)</f>
        <v>0</v>
      </c>
      <c r="I4640" s="15">
        <f t="shared" si="1042"/>
        <v>1.2083911162615524</v>
      </c>
      <c r="J4640" s="15">
        <f t="shared" si="1043"/>
        <v>1.0078033906966741</v>
      </c>
      <c r="K4640" s="283">
        <f t="shared" si="1048"/>
        <v>0</v>
      </c>
      <c r="L4640" s="283">
        <f t="shared" si="1049"/>
        <v>4.3818232651749627</v>
      </c>
      <c r="M4640" s="283">
        <f t="shared" si="1050"/>
        <v>0</v>
      </c>
      <c r="N4640" s="283">
        <f t="shared" si="1051"/>
        <v>4.3585758300027857</v>
      </c>
      <c r="O4640" s="283">
        <f t="shared" si="1052"/>
        <v>0</v>
      </c>
      <c r="P4640" s="21">
        <f t="shared" si="1044"/>
        <v>4.0604560274080326E-2</v>
      </c>
      <c r="Q4640" s="21">
        <f t="shared" si="1045"/>
        <v>0.87787080972652631</v>
      </c>
      <c r="R4640">
        <f t="shared" si="1046"/>
        <v>1.1856283047139096</v>
      </c>
      <c r="S4640" s="296">
        <f t="shared" si="1053"/>
        <v>4.2262382746830793E-2</v>
      </c>
      <c r="T4640" s="283">
        <f t="shared" si="1054"/>
        <v>4.2262382746830793E-2</v>
      </c>
    </row>
    <row r="4641" spans="1:20" x14ac:dyDescent="0.25">
      <c r="A4641" s="286">
        <v>43294</v>
      </c>
      <c r="B4641" s="1">
        <f t="shared" si="1047"/>
        <v>5</v>
      </c>
      <c r="C4641" s="285">
        <v>7</v>
      </c>
      <c r="D4641" t="s">
        <v>716</v>
      </c>
      <c r="F4641" s="16">
        <v>68</v>
      </c>
      <c r="G4641" t="str">
        <f t="shared" si="1041"/>
        <v>Cooling</v>
      </c>
      <c r="H4641" s="283">
        <f>IF(G4641="heating",F4641*Assumptions!M$4+Assumptions!M$7,0)</f>
        <v>0</v>
      </c>
      <c r="I4641" s="15">
        <f t="shared" si="1042"/>
        <v>1.1637425769249583</v>
      </c>
      <c r="J4641" s="15">
        <f t="shared" si="1043"/>
        <v>1.0078033906966741</v>
      </c>
      <c r="K4641" s="283">
        <f t="shared" si="1048"/>
        <v>0</v>
      </c>
      <c r="L4641" s="283">
        <f t="shared" si="1049"/>
        <v>4.3818232651749627</v>
      </c>
      <c r="M4641" s="283">
        <f t="shared" si="1050"/>
        <v>0</v>
      </c>
      <c r="N4641" s="283">
        <f t="shared" si="1051"/>
        <v>4.3585758300027857</v>
      </c>
      <c r="O4641" s="283">
        <f t="shared" si="1052"/>
        <v>0</v>
      </c>
      <c r="P4641" s="21">
        <f t="shared" si="1044"/>
        <v>3.7256017764001337E-2</v>
      </c>
      <c r="Q4641" s="21">
        <f t="shared" si="1045"/>
        <v>0.97331382064367777</v>
      </c>
      <c r="R4641">
        <f t="shared" si="1046"/>
        <v>1.1856283047139096</v>
      </c>
      <c r="S4641" s="296">
        <f t="shared" si="1053"/>
        <v>4.2993012893325723E-2</v>
      </c>
      <c r="T4641" s="283">
        <f t="shared" si="1054"/>
        <v>4.2993012893325723E-2</v>
      </c>
    </row>
    <row r="4642" spans="1:20" x14ac:dyDescent="0.25">
      <c r="A4642" s="286">
        <v>43294</v>
      </c>
      <c r="B4642" s="1">
        <f t="shared" si="1047"/>
        <v>5</v>
      </c>
      <c r="C4642" s="285">
        <v>8</v>
      </c>
      <c r="D4642" t="s">
        <v>716</v>
      </c>
      <c r="F4642" s="16">
        <v>73</v>
      </c>
      <c r="G4642" t="str">
        <f t="shared" si="1041"/>
        <v>Cooling</v>
      </c>
      <c r="H4642" s="283">
        <f>IF(G4642="heating",F4642*Assumptions!M$4+Assumptions!M$7,0)</f>
        <v>0</v>
      </c>
      <c r="I4642" s="15">
        <f t="shared" si="1042"/>
        <v>1.094193721037565</v>
      </c>
      <c r="J4642" s="15">
        <f t="shared" si="1043"/>
        <v>1.0078033906966741</v>
      </c>
      <c r="K4642" s="283">
        <f t="shared" si="1048"/>
        <v>0</v>
      </c>
      <c r="L4642" s="283" t="e">
        <f t="shared" si="1049"/>
        <v>#N/A</v>
      </c>
      <c r="M4642" s="283">
        <f t="shared" si="1050"/>
        <v>0</v>
      </c>
      <c r="N4642" s="283" t="e">
        <f t="shared" si="1051"/>
        <v>#N/A</v>
      </c>
      <c r="O4642" s="283">
        <f t="shared" si="1052"/>
        <v>0</v>
      </c>
      <c r="P4642" s="21">
        <f t="shared" si="1044"/>
        <v>5.0300820493010656E-2</v>
      </c>
      <c r="Q4642" s="21">
        <f t="shared" si="1045"/>
        <v>0.94940007506179924</v>
      </c>
      <c r="R4642">
        <f t="shared" si="1046"/>
        <v>1.1856283047139096</v>
      </c>
      <c r="S4642" s="296">
        <f t="shared" si="1053"/>
        <v>5.6620394331129774E-2</v>
      </c>
      <c r="T4642" s="283">
        <f t="shared" si="1054"/>
        <v>5.6620394331129774E-2</v>
      </c>
    </row>
    <row r="4643" spans="1:20" x14ac:dyDescent="0.25">
      <c r="A4643" s="286">
        <v>43294</v>
      </c>
      <c r="B4643" s="1">
        <f t="shared" si="1047"/>
        <v>5</v>
      </c>
      <c r="C4643" s="285">
        <v>9</v>
      </c>
      <c r="D4643" t="s">
        <v>716</v>
      </c>
      <c r="F4643" s="16">
        <v>73</v>
      </c>
      <c r="G4643" t="str">
        <f t="shared" si="1041"/>
        <v>Cooling</v>
      </c>
      <c r="H4643" s="283">
        <f>IF(G4643="heating",F4643*Assumptions!M$4+Assumptions!M$7,0)</f>
        <v>0</v>
      </c>
      <c r="I4643" s="15">
        <f t="shared" si="1042"/>
        <v>1.0343009000871222</v>
      </c>
      <c r="J4643" s="15">
        <f t="shared" si="1043"/>
        <v>1.0078033906966741</v>
      </c>
      <c r="K4643" s="283">
        <f t="shared" si="1048"/>
        <v>0</v>
      </c>
      <c r="L4643" s="283" t="e">
        <f t="shared" si="1049"/>
        <v>#N/A</v>
      </c>
      <c r="M4643" s="283">
        <f t="shared" si="1050"/>
        <v>0</v>
      </c>
      <c r="N4643" s="283" t="e">
        <f t="shared" si="1051"/>
        <v>#N/A</v>
      </c>
      <c r="O4643" s="283">
        <f t="shared" si="1052"/>
        <v>0</v>
      </c>
      <c r="P4643" s="21">
        <f t="shared" si="1044"/>
        <v>5.0300820493010656E-2</v>
      </c>
      <c r="Q4643" s="21">
        <f t="shared" si="1045"/>
        <v>0.8408485371888097</v>
      </c>
      <c r="R4643">
        <f t="shared" si="1046"/>
        <v>1.1856283047139096</v>
      </c>
      <c r="S4643" s="296">
        <f t="shared" si="1053"/>
        <v>5.0146589408353502E-2</v>
      </c>
      <c r="T4643" s="283">
        <f t="shared" si="1054"/>
        <v>5.0146589408353502E-2</v>
      </c>
    </row>
    <row r="4644" spans="1:20" x14ac:dyDescent="0.25">
      <c r="A4644" s="286">
        <v>43294</v>
      </c>
      <c r="B4644" s="1">
        <f t="shared" si="1047"/>
        <v>5</v>
      </c>
      <c r="C4644" s="285">
        <v>10</v>
      </c>
      <c r="D4644" t="s">
        <v>716</v>
      </c>
      <c r="F4644" s="16">
        <v>75</v>
      </c>
      <c r="G4644" t="str">
        <f t="shared" si="1041"/>
        <v>Cooling</v>
      </c>
      <c r="H4644" s="283">
        <f>IF(G4644="heating",F4644*Assumptions!M$4+Assumptions!M$7,0)</f>
        <v>0</v>
      </c>
      <c r="I4644" s="15">
        <f t="shared" si="1042"/>
        <v>0.98112329028689171</v>
      </c>
      <c r="J4644" s="15">
        <f t="shared" si="1043"/>
        <v>1.0078033906966741</v>
      </c>
      <c r="K4644" s="283">
        <f t="shared" si="1048"/>
        <v>0</v>
      </c>
      <c r="L4644" s="283" t="e">
        <f t="shared" si="1049"/>
        <v>#N/A</v>
      </c>
      <c r="M4644" s="283">
        <f t="shared" si="1050"/>
        <v>0</v>
      </c>
      <c r="N4644" s="283" t="e">
        <f t="shared" si="1051"/>
        <v>#N/A</v>
      </c>
      <c r="O4644" s="283">
        <f t="shared" si="1052"/>
        <v>0</v>
      </c>
      <c r="P4644" s="21">
        <f t="shared" si="1044"/>
        <v>5.9880624941505811E-2</v>
      </c>
      <c r="Q4644" s="21">
        <f t="shared" si="1045"/>
        <v>0.74504051125983206</v>
      </c>
      <c r="R4644">
        <f t="shared" si="1046"/>
        <v>1.1856283047139096</v>
      </c>
      <c r="S4644" s="296">
        <f t="shared" si="1053"/>
        <v>5.2895018200822388E-2</v>
      </c>
      <c r="T4644" s="283">
        <f t="shared" si="1054"/>
        <v>5.2895018200822388E-2</v>
      </c>
    </row>
    <row r="4645" spans="1:20" x14ac:dyDescent="0.25">
      <c r="A4645" s="286">
        <v>43294</v>
      </c>
      <c r="B4645" s="1">
        <f t="shared" si="1047"/>
        <v>5</v>
      </c>
      <c r="C4645" s="285">
        <v>11</v>
      </c>
      <c r="D4645" t="s">
        <v>716</v>
      </c>
      <c r="F4645" s="16">
        <v>79</v>
      </c>
      <c r="G4645" t="str">
        <f t="shared" si="1041"/>
        <v>Cooling</v>
      </c>
      <c r="H4645" s="283">
        <f>IF(G4645="heating",F4645*Assumptions!M$4+Assumptions!M$7,0)</f>
        <v>0</v>
      </c>
      <c r="I4645" s="15">
        <f t="shared" si="1042"/>
        <v>0.94956163997961163</v>
      </c>
      <c r="J4645" s="15">
        <f t="shared" si="1043"/>
        <v>1.0078033906966741</v>
      </c>
      <c r="K4645" s="283">
        <f t="shared" si="1048"/>
        <v>0</v>
      </c>
      <c r="L4645" s="283" t="e">
        <f t="shared" si="1049"/>
        <v>#N/A</v>
      </c>
      <c r="M4645" s="283">
        <f t="shared" si="1050"/>
        <v>0</v>
      </c>
      <c r="N4645" s="283" t="e">
        <f t="shared" si="1051"/>
        <v>#N/A</v>
      </c>
      <c r="O4645" s="283">
        <f t="shared" si="1052"/>
        <v>0</v>
      </c>
      <c r="P4645" s="21">
        <f t="shared" si="1044"/>
        <v>8.6517748164594233E-2</v>
      </c>
      <c r="Q4645" s="21">
        <f t="shared" si="1045"/>
        <v>0.72850690893675296</v>
      </c>
      <c r="R4645">
        <f t="shared" si="1046"/>
        <v>1.1856283047139096</v>
      </c>
      <c r="S4645" s="296">
        <f t="shared" si="1053"/>
        <v>7.4728702358894228E-2</v>
      </c>
      <c r="T4645" s="283">
        <f t="shared" si="1054"/>
        <v>7.4728702358894228E-2</v>
      </c>
    </row>
    <row r="4646" spans="1:20" x14ac:dyDescent="0.25">
      <c r="A4646" s="286">
        <v>43294</v>
      </c>
      <c r="B4646" s="1">
        <f t="shared" si="1047"/>
        <v>5</v>
      </c>
      <c r="C4646" s="285">
        <v>12</v>
      </c>
      <c r="D4646" t="s">
        <v>716</v>
      </c>
      <c r="F4646" s="16">
        <v>79</v>
      </c>
      <c r="G4646" t="str">
        <f t="shared" si="1041"/>
        <v>Cooling</v>
      </c>
      <c r="H4646" s="283">
        <f>IF(G4646="heating",F4646*Assumptions!M$4+Assumptions!M$7,0)</f>
        <v>0</v>
      </c>
      <c r="I4646" s="15">
        <f t="shared" si="1042"/>
        <v>0.91648403420261149</v>
      </c>
      <c r="J4646" s="15">
        <f t="shared" si="1043"/>
        <v>1.0078033906966741</v>
      </c>
      <c r="K4646" s="283">
        <f t="shared" si="1048"/>
        <v>0</v>
      </c>
      <c r="L4646" s="283" t="e">
        <f t="shared" si="1049"/>
        <v>#N/A</v>
      </c>
      <c r="M4646" s="283">
        <f t="shared" si="1050"/>
        <v>0</v>
      </c>
      <c r="N4646" s="283" t="e">
        <f t="shared" si="1051"/>
        <v>#N/A</v>
      </c>
      <c r="O4646" s="283">
        <f t="shared" si="1052"/>
        <v>0</v>
      </c>
      <c r="P4646" s="21">
        <f t="shared" si="1044"/>
        <v>8.6517748164594233E-2</v>
      </c>
      <c r="Q4646" s="21">
        <f t="shared" si="1045"/>
        <v>0.75910815787401487</v>
      </c>
      <c r="R4646">
        <f t="shared" si="1046"/>
        <v>1.1856283047139096</v>
      </c>
      <c r="S4646" s="296">
        <f t="shared" si="1053"/>
        <v>7.7867713939416675E-2</v>
      </c>
      <c r="T4646" s="283">
        <f t="shared" si="1054"/>
        <v>7.7867713939416675E-2</v>
      </c>
    </row>
    <row r="4647" spans="1:20" x14ac:dyDescent="0.25">
      <c r="A4647" s="286">
        <v>43294</v>
      </c>
      <c r="B4647" s="1">
        <f t="shared" si="1047"/>
        <v>5</v>
      </c>
      <c r="C4647" s="285">
        <v>13</v>
      </c>
      <c r="D4647" t="s">
        <v>716</v>
      </c>
      <c r="E4647" t="s">
        <v>704</v>
      </c>
      <c r="F4647" s="16">
        <v>79</v>
      </c>
      <c r="G4647" t="str">
        <f t="shared" si="1041"/>
        <v>Cooling</v>
      </c>
      <c r="H4647" s="283">
        <f>IF(G4647="heating",F4647*Assumptions!M$4+Assumptions!M$7,0)</f>
        <v>0</v>
      </c>
      <c r="I4647" s="15">
        <f t="shared" si="1042"/>
        <v>0.90040206880052787</v>
      </c>
      <c r="J4647" s="15">
        <f t="shared" si="1043"/>
        <v>1.0078033906966741</v>
      </c>
      <c r="K4647" s="283">
        <f t="shared" si="1048"/>
        <v>0</v>
      </c>
      <c r="L4647" s="283" t="e">
        <f t="shared" si="1049"/>
        <v>#N/A</v>
      </c>
      <c r="M4647" s="283">
        <f t="shared" si="1050"/>
        <v>0</v>
      </c>
      <c r="N4647" s="283" t="e">
        <f t="shared" si="1051"/>
        <v>#N/A</v>
      </c>
      <c r="O4647" s="283">
        <f t="shared" si="1052"/>
        <v>0</v>
      </c>
      <c r="P4647" s="21">
        <f t="shared" si="1044"/>
        <v>8.6517748164594233E-2</v>
      </c>
      <c r="Q4647" s="21">
        <f t="shared" si="1045"/>
        <v>0.79115902007799765</v>
      </c>
      <c r="R4647">
        <f t="shared" si="1046"/>
        <v>1.1856283047139096</v>
      </c>
      <c r="S4647" s="296">
        <f t="shared" si="1053"/>
        <v>8.11554237917268E-2</v>
      </c>
      <c r="T4647" s="283">
        <f t="shared" si="1054"/>
        <v>8.11554237917268E-2</v>
      </c>
    </row>
    <row r="4648" spans="1:20" x14ac:dyDescent="0.25">
      <c r="A4648" s="286">
        <v>43294</v>
      </c>
      <c r="B4648" s="1">
        <f t="shared" si="1047"/>
        <v>5</v>
      </c>
      <c r="C4648" s="285">
        <v>14</v>
      </c>
      <c r="D4648" t="s">
        <v>716</v>
      </c>
      <c r="E4648" t="s">
        <v>704</v>
      </c>
      <c r="F4648" s="16">
        <v>81</v>
      </c>
      <c r="G4648" t="str">
        <f t="shared" si="1041"/>
        <v>Cooling</v>
      </c>
      <c r="H4648" s="283">
        <f>IF(G4648="heating",F4648*Assumptions!M$4+Assumptions!M$7,0)</f>
        <v>0</v>
      </c>
      <c r="I4648" s="15">
        <f t="shared" si="1042"/>
        <v>0.86032894500746537</v>
      </c>
      <c r="J4648" s="15">
        <f t="shared" si="1043"/>
        <v>1.0078033906966741</v>
      </c>
      <c r="K4648" s="283">
        <f t="shared" si="1048"/>
        <v>0</v>
      </c>
      <c r="L4648" s="283" t="e">
        <f t="shared" si="1049"/>
        <v>#N/A</v>
      </c>
      <c r="M4648" s="283">
        <f t="shared" si="1050"/>
        <v>0</v>
      </c>
      <c r="N4648" s="283" t="e">
        <f t="shared" si="1051"/>
        <v>#N/A</v>
      </c>
      <c r="O4648" s="283">
        <f t="shared" si="1052"/>
        <v>0</v>
      </c>
      <c r="P4648" s="21">
        <f t="shared" si="1044"/>
        <v>0.10357506693918861</v>
      </c>
      <c r="Q4648" s="21">
        <f t="shared" si="1045"/>
        <v>0.84355555031342389</v>
      </c>
      <c r="R4648">
        <f t="shared" si="1046"/>
        <v>1.1856283047139096</v>
      </c>
      <c r="S4648" s="296">
        <f t="shared" si="1053"/>
        <v>0.103589913083749</v>
      </c>
      <c r="T4648" s="283">
        <f t="shared" si="1054"/>
        <v>0.103589913083749</v>
      </c>
    </row>
    <row r="4649" spans="1:20" x14ac:dyDescent="0.25">
      <c r="A4649" s="286">
        <v>43294</v>
      </c>
      <c r="B4649" s="1">
        <f t="shared" si="1047"/>
        <v>5</v>
      </c>
      <c r="C4649" s="285">
        <v>15</v>
      </c>
      <c r="D4649" t="s">
        <v>716</v>
      </c>
      <c r="E4649" t="s">
        <v>704</v>
      </c>
      <c r="F4649" s="16">
        <v>81</v>
      </c>
      <c r="G4649" t="str">
        <f t="shared" si="1041"/>
        <v>Cooling</v>
      </c>
      <c r="H4649" s="283">
        <f>IF(G4649="heating",F4649*Assumptions!M$4+Assumptions!M$7,0)</f>
        <v>0</v>
      </c>
      <c r="I4649" s="15">
        <f t="shared" si="1042"/>
        <v>0.85754515037175039</v>
      </c>
      <c r="J4649" s="15">
        <f t="shared" si="1043"/>
        <v>1.0078033906966741</v>
      </c>
      <c r="K4649" s="283">
        <f t="shared" si="1048"/>
        <v>0</v>
      </c>
      <c r="L4649" s="283" t="e">
        <f t="shared" si="1049"/>
        <v>#N/A</v>
      </c>
      <c r="M4649" s="283">
        <f t="shared" si="1050"/>
        <v>0</v>
      </c>
      <c r="N4649" s="283" t="e">
        <f t="shared" si="1051"/>
        <v>#N/A</v>
      </c>
      <c r="O4649" s="283">
        <f t="shared" si="1052"/>
        <v>0</v>
      </c>
      <c r="P4649" s="21">
        <f t="shared" si="1044"/>
        <v>0.10357506693918861</v>
      </c>
      <c r="Q4649" s="21">
        <f t="shared" si="1045"/>
        <v>0.96592607327566882</v>
      </c>
      <c r="R4649">
        <f t="shared" si="1046"/>
        <v>1.1856283047139096</v>
      </c>
      <c r="S4649" s="296">
        <f t="shared" si="1053"/>
        <v>0.11861720065593315</v>
      </c>
      <c r="T4649" s="283">
        <f t="shared" si="1054"/>
        <v>0.11861720065593315</v>
      </c>
    </row>
    <row r="4650" spans="1:20" x14ac:dyDescent="0.25">
      <c r="A4650" s="286">
        <v>43294</v>
      </c>
      <c r="B4650" s="1">
        <f t="shared" si="1047"/>
        <v>5</v>
      </c>
      <c r="C4650" s="285">
        <v>16</v>
      </c>
      <c r="D4650" t="s">
        <v>716</v>
      </c>
      <c r="E4650" t="s">
        <v>704</v>
      </c>
      <c r="F4650" s="16">
        <v>79</v>
      </c>
      <c r="G4650" t="str">
        <f t="shared" si="1041"/>
        <v>Cooling</v>
      </c>
      <c r="H4650" s="283">
        <f>IF(G4650="heating",F4650*Assumptions!M$4+Assumptions!M$7,0)</f>
        <v>0</v>
      </c>
      <c r="I4650" s="15">
        <f t="shared" si="1042"/>
        <v>0.88344815438260227</v>
      </c>
      <c r="J4650" s="15">
        <f t="shared" si="1043"/>
        <v>1.0078033906966741</v>
      </c>
      <c r="K4650" s="283">
        <f t="shared" si="1048"/>
        <v>0</v>
      </c>
      <c r="L4650" s="283" t="e">
        <f t="shared" si="1049"/>
        <v>#N/A</v>
      </c>
      <c r="M4650" s="283">
        <f t="shared" si="1050"/>
        <v>0</v>
      </c>
      <c r="N4650" s="283" t="e">
        <f t="shared" si="1051"/>
        <v>#N/A</v>
      </c>
      <c r="O4650" s="283">
        <f t="shared" si="1052"/>
        <v>0</v>
      </c>
      <c r="P4650" s="21">
        <f t="shared" si="1044"/>
        <v>8.6517748164594233E-2</v>
      </c>
      <c r="Q4650" s="21">
        <f t="shared" si="1045"/>
        <v>1.1649354943302594</v>
      </c>
      <c r="R4650">
        <f t="shared" si="1046"/>
        <v>1.1856283047139096</v>
      </c>
      <c r="S4650" s="296">
        <f t="shared" si="1053"/>
        <v>0.11949662625735659</v>
      </c>
      <c r="T4650" s="283">
        <f t="shared" si="1054"/>
        <v>0.11949662625735659</v>
      </c>
    </row>
    <row r="4651" spans="1:20" x14ac:dyDescent="0.25">
      <c r="A4651" s="286">
        <v>43294</v>
      </c>
      <c r="B4651" s="1">
        <f t="shared" si="1047"/>
        <v>5</v>
      </c>
      <c r="C4651" s="285">
        <v>17</v>
      </c>
      <c r="D4651" t="s">
        <v>716</v>
      </c>
      <c r="F4651" s="16">
        <v>75</v>
      </c>
      <c r="G4651" t="str">
        <f t="shared" si="1041"/>
        <v>Cooling</v>
      </c>
      <c r="H4651" s="283">
        <f>IF(G4651="heating",F4651*Assumptions!M$4+Assumptions!M$7,0)</f>
        <v>0</v>
      </c>
      <c r="I4651" s="15">
        <f t="shared" si="1042"/>
        <v>0.94025748850374469</v>
      </c>
      <c r="J4651" s="15">
        <f t="shared" si="1043"/>
        <v>1.0078033906966741</v>
      </c>
      <c r="K4651" s="283">
        <f t="shared" si="1048"/>
        <v>0</v>
      </c>
      <c r="L4651" s="283" t="e">
        <f t="shared" si="1049"/>
        <v>#N/A</v>
      </c>
      <c r="M4651" s="283">
        <f t="shared" si="1050"/>
        <v>0</v>
      </c>
      <c r="N4651" s="283" t="e">
        <f t="shared" si="1051"/>
        <v>#N/A</v>
      </c>
      <c r="O4651" s="283">
        <f t="shared" si="1052"/>
        <v>0</v>
      </c>
      <c r="P4651" s="21">
        <f t="shared" si="1044"/>
        <v>5.9880624941505811E-2</v>
      </c>
      <c r="Q4651" s="21">
        <f t="shared" si="1045"/>
        <v>1.3521540118753073</v>
      </c>
      <c r="R4651">
        <f t="shared" si="1046"/>
        <v>1.1856283047139096</v>
      </c>
      <c r="S4651" s="296">
        <f t="shared" si="1053"/>
        <v>9.5997747756720431E-2</v>
      </c>
      <c r="T4651" s="283">
        <f t="shared" si="1054"/>
        <v>9.5997747756720431E-2</v>
      </c>
    </row>
    <row r="4652" spans="1:20" x14ac:dyDescent="0.25">
      <c r="A4652" s="286">
        <v>43294</v>
      </c>
      <c r="B4652" s="1">
        <f t="shared" si="1047"/>
        <v>5</v>
      </c>
      <c r="C4652" s="285">
        <v>18</v>
      </c>
      <c r="D4652" t="s">
        <v>716</v>
      </c>
      <c r="F4652" s="16">
        <v>73</v>
      </c>
      <c r="G4652" t="str">
        <f t="shared" si="1041"/>
        <v>Cooling</v>
      </c>
      <c r="H4652" s="283">
        <f>IF(G4652="heating",F4652*Assumptions!M$4+Assumptions!M$7,0)</f>
        <v>0</v>
      </c>
      <c r="I4652" s="15">
        <f t="shared" si="1042"/>
        <v>0.98182363790757687</v>
      </c>
      <c r="J4652" s="15">
        <f t="shared" si="1043"/>
        <v>1.0078033906966741</v>
      </c>
      <c r="K4652" s="283">
        <f t="shared" si="1048"/>
        <v>0</v>
      </c>
      <c r="L4652" s="283" t="e">
        <f t="shared" si="1049"/>
        <v>#N/A</v>
      </c>
      <c r="M4652" s="283">
        <f t="shared" si="1050"/>
        <v>0</v>
      </c>
      <c r="N4652" s="283" t="e">
        <f t="shared" si="1051"/>
        <v>#N/A</v>
      </c>
      <c r="O4652" s="283">
        <f t="shared" si="1052"/>
        <v>0</v>
      </c>
      <c r="P4652" s="21">
        <f t="shared" si="1044"/>
        <v>5.0300820493010656E-2</v>
      </c>
      <c r="Q4652" s="21">
        <f t="shared" si="1045"/>
        <v>1.5598916921549892</v>
      </c>
      <c r="R4652">
        <f t="shared" si="1046"/>
        <v>1.1856283047139096</v>
      </c>
      <c r="S4652" s="296">
        <f t="shared" si="1053"/>
        <v>9.302894011033197E-2</v>
      </c>
      <c r="T4652" s="283">
        <f t="shared" si="1054"/>
        <v>9.302894011033197E-2</v>
      </c>
    </row>
    <row r="4653" spans="1:20" x14ac:dyDescent="0.25">
      <c r="A4653" s="286">
        <v>43294</v>
      </c>
      <c r="B4653" s="1">
        <f t="shared" si="1047"/>
        <v>5</v>
      </c>
      <c r="C4653" s="285">
        <v>19</v>
      </c>
      <c r="D4653" t="s">
        <v>716</v>
      </c>
      <c r="F4653" s="16">
        <v>70</v>
      </c>
      <c r="G4653" t="str">
        <f t="shared" si="1041"/>
        <v>Cooling</v>
      </c>
      <c r="H4653" s="283">
        <f>IF(G4653="heating",F4653*Assumptions!M$4+Assumptions!M$7,0)</f>
        <v>0</v>
      </c>
      <c r="I4653" s="15">
        <f t="shared" si="1042"/>
        <v>0.98418842963438757</v>
      </c>
      <c r="J4653" s="15">
        <f t="shared" si="1043"/>
        <v>1.0078033906966741</v>
      </c>
      <c r="K4653" s="283">
        <f t="shared" si="1048"/>
        <v>0</v>
      </c>
      <c r="L4653" s="283">
        <f t="shared" si="1049"/>
        <v>4.3818232651749627</v>
      </c>
      <c r="M4653" s="283">
        <f t="shared" si="1050"/>
        <v>0</v>
      </c>
      <c r="N4653" s="283">
        <f t="shared" si="1051"/>
        <v>4.3585758300027857</v>
      </c>
      <c r="O4653" s="283">
        <f t="shared" si="1052"/>
        <v>0</v>
      </c>
      <c r="P4653" s="21">
        <f t="shared" si="1044"/>
        <v>4.0604560274080326E-2</v>
      </c>
      <c r="Q4653" s="21">
        <f t="shared" si="1045"/>
        <v>1.6764212681468484</v>
      </c>
      <c r="R4653">
        <f t="shared" si="1046"/>
        <v>1.1856283047139096</v>
      </c>
      <c r="S4653" s="296">
        <f t="shared" si="1053"/>
        <v>8.0706131807048664E-2</v>
      </c>
      <c r="T4653" s="283">
        <f t="shared" si="1054"/>
        <v>8.0706131807048664E-2</v>
      </c>
    </row>
    <row r="4654" spans="1:20" x14ac:dyDescent="0.25">
      <c r="A4654" s="286">
        <v>43294</v>
      </c>
      <c r="B4654" s="1">
        <f t="shared" si="1047"/>
        <v>5</v>
      </c>
      <c r="C4654" s="285">
        <v>20</v>
      </c>
      <c r="D4654" t="s">
        <v>716</v>
      </c>
      <c r="F4654" s="16">
        <v>70</v>
      </c>
      <c r="G4654" t="str">
        <f t="shared" si="1041"/>
        <v>Cooling</v>
      </c>
      <c r="H4654" s="283">
        <f>IF(G4654="heating",F4654*Assumptions!M$4+Assumptions!M$7,0)</f>
        <v>0</v>
      </c>
      <c r="I4654" s="15">
        <f t="shared" si="1042"/>
        <v>0.97071962311712034</v>
      </c>
      <c r="J4654" s="15">
        <f t="shared" si="1043"/>
        <v>1.0078033906966741</v>
      </c>
      <c r="K4654" s="283">
        <f t="shared" si="1048"/>
        <v>0</v>
      </c>
      <c r="L4654" s="283">
        <f t="shared" si="1049"/>
        <v>4.3818232651749627</v>
      </c>
      <c r="M4654" s="283">
        <f t="shared" si="1050"/>
        <v>0</v>
      </c>
      <c r="N4654" s="283">
        <f t="shared" si="1051"/>
        <v>4.3585758300027857</v>
      </c>
      <c r="O4654" s="283">
        <f t="shared" si="1052"/>
        <v>0</v>
      </c>
      <c r="P4654" s="21">
        <f t="shared" si="1044"/>
        <v>4.0604560274080326E-2</v>
      </c>
      <c r="Q4654" s="21">
        <f t="shared" si="1045"/>
        <v>1.52436960139122</v>
      </c>
      <c r="R4654">
        <f t="shared" si="1046"/>
        <v>1.1856283047139096</v>
      </c>
      <c r="S4654" s="296">
        <f t="shared" si="1053"/>
        <v>7.338607324430664E-2</v>
      </c>
      <c r="T4654" s="283">
        <f t="shared" si="1054"/>
        <v>7.338607324430664E-2</v>
      </c>
    </row>
    <row r="4655" spans="1:20" x14ac:dyDescent="0.25">
      <c r="A4655" s="286">
        <v>43294</v>
      </c>
      <c r="B4655" s="1">
        <f t="shared" si="1047"/>
        <v>5</v>
      </c>
      <c r="C4655" s="285">
        <v>21</v>
      </c>
      <c r="D4655" t="s">
        <v>716</v>
      </c>
      <c r="F4655" s="16">
        <v>68</v>
      </c>
      <c r="G4655" t="str">
        <f t="shared" si="1041"/>
        <v>Cooling</v>
      </c>
      <c r="H4655" s="283">
        <f>IF(G4655="heating",F4655*Assumptions!M$4+Assumptions!M$7,0)</f>
        <v>0</v>
      </c>
      <c r="I4655" s="15">
        <f t="shared" si="1042"/>
        <v>0.95751150862929935</v>
      </c>
      <c r="J4655" s="15">
        <f t="shared" si="1043"/>
        <v>1.0078033906966741</v>
      </c>
      <c r="K4655" s="283">
        <f t="shared" si="1048"/>
        <v>0</v>
      </c>
      <c r="L4655" s="283">
        <f t="shared" si="1049"/>
        <v>4.3818232651749627</v>
      </c>
      <c r="M4655" s="283">
        <f t="shared" si="1050"/>
        <v>0</v>
      </c>
      <c r="N4655" s="283">
        <f t="shared" si="1051"/>
        <v>4.3585758300027857</v>
      </c>
      <c r="O4655" s="283">
        <f t="shared" si="1052"/>
        <v>0</v>
      </c>
      <c r="P4655" s="21">
        <f t="shared" si="1044"/>
        <v>3.7256017764001337E-2</v>
      </c>
      <c r="Q4655" s="21">
        <f t="shared" si="1045"/>
        <v>1.4448604713749031</v>
      </c>
      <c r="R4655">
        <f t="shared" si="1046"/>
        <v>1.1856283047139096</v>
      </c>
      <c r="S4655" s="296">
        <f t="shared" si="1053"/>
        <v>6.3822072138867855E-2</v>
      </c>
      <c r="T4655" s="283">
        <f t="shared" si="1054"/>
        <v>6.3822072138867855E-2</v>
      </c>
    </row>
    <row r="4656" spans="1:20" x14ac:dyDescent="0.25">
      <c r="A4656" s="286">
        <v>43294</v>
      </c>
      <c r="B4656" s="1">
        <f t="shared" si="1047"/>
        <v>5</v>
      </c>
      <c r="C4656" s="285">
        <v>22</v>
      </c>
      <c r="D4656" t="s">
        <v>716</v>
      </c>
      <c r="F4656" s="16">
        <v>68</v>
      </c>
      <c r="G4656" t="str">
        <f t="shared" si="1041"/>
        <v>Cooling</v>
      </c>
      <c r="H4656" s="283">
        <f>IF(G4656="heating",F4656*Assumptions!M$4+Assumptions!M$7,0)</f>
        <v>0</v>
      </c>
      <c r="I4656" s="15">
        <f t="shared" si="1042"/>
        <v>0.9426530227543114</v>
      </c>
      <c r="J4656" s="15">
        <f t="shared" si="1043"/>
        <v>1.0078033906966741</v>
      </c>
      <c r="K4656" s="283">
        <f t="shared" si="1048"/>
        <v>0</v>
      </c>
      <c r="L4656" s="283">
        <f t="shared" si="1049"/>
        <v>4.3818232651749627</v>
      </c>
      <c r="M4656" s="283">
        <f t="shared" si="1050"/>
        <v>0</v>
      </c>
      <c r="N4656" s="283">
        <f t="shared" si="1051"/>
        <v>4.3585758300027857</v>
      </c>
      <c r="O4656" s="283">
        <f t="shared" si="1052"/>
        <v>0</v>
      </c>
      <c r="P4656" s="21">
        <f t="shared" si="1044"/>
        <v>3.7256017764001337E-2</v>
      </c>
      <c r="Q4656" s="21">
        <f t="shared" si="1045"/>
        <v>1.2427137171080138</v>
      </c>
      <c r="R4656">
        <f t="shared" si="1046"/>
        <v>1.1856283047139096</v>
      </c>
      <c r="S4656" s="296">
        <f t="shared" si="1053"/>
        <v>5.4892888325580577E-2</v>
      </c>
      <c r="T4656" s="283">
        <f t="shared" si="1054"/>
        <v>5.4892888325580577E-2</v>
      </c>
    </row>
    <row r="4657" spans="1:20" x14ac:dyDescent="0.25">
      <c r="A4657" s="286">
        <v>43294</v>
      </c>
      <c r="B4657" s="1">
        <f t="shared" si="1047"/>
        <v>5</v>
      </c>
      <c r="C4657" s="285">
        <v>23</v>
      </c>
      <c r="D4657" t="s">
        <v>715</v>
      </c>
      <c r="F4657" s="16">
        <v>66</v>
      </c>
      <c r="G4657" t="str">
        <f t="shared" si="1041"/>
        <v>Cooling</v>
      </c>
      <c r="H4657" s="283">
        <f>IF(G4657="heating",F4657*Assumptions!M$4+Assumptions!M$7,0)</f>
        <v>0</v>
      </c>
      <c r="I4657" s="15">
        <f t="shared" si="1042"/>
        <v>0.94450710149963013</v>
      </c>
      <c r="J4657" s="15">
        <f t="shared" si="1043"/>
        <v>1.0078033906966741</v>
      </c>
      <c r="K4657" s="283">
        <f t="shared" si="1048"/>
        <v>0</v>
      </c>
      <c r="L4657" s="283">
        <f t="shared" si="1049"/>
        <v>4.3818232651749627</v>
      </c>
      <c r="M4657" s="283">
        <f t="shared" si="1050"/>
        <v>0</v>
      </c>
      <c r="N4657" s="283">
        <f t="shared" si="1051"/>
        <v>4.3585758300027857</v>
      </c>
      <c r="O4657" s="283">
        <f t="shared" si="1052"/>
        <v>0</v>
      </c>
      <c r="P4657" s="21">
        <f t="shared" si="1044"/>
        <v>3.6399980029288459E-2</v>
      </c>
      <c r="Q4657" s="21">
        <f t="shared" si="1045"/>
        <v>1.0297519246597011</v>
      </c>
      <c r="R4657">
        <f t="shared" si="1046"/>
        <v>1.1856283047139096</v>
      </c>
      <c r="S4657" s="296">
        <f t="shared" si="1053"/>
        <v>4.4440845862747873E-2</v>
      </c>
      <c r="T4657" s="283">
        <f t="shared" si="1054"/>
        <v>4.4440845862747873E-2</v>
      </c>
    </row>
    <row r="4658" spans="1:20" x14ac:dyDescent="0.25">
      <c r="A4658" s="286">
        <v>43295</v>
      </c>
      <c r="B4658" s="1">
        <f t="shared" si="1047"/>
        <v>6</v>
      </c>
      <c r="C4658" s="285">
        <v>0</v>
      </c>
      <c r="D4658" t="s">
        <v>715</v>
      </c>
      <c r="F4658" s="16">
        <v>66</v>
      </c>
      <c r="G4658" t="str">
        <f t="shared" si="1041"/>
        <v>Cooling</v>
      </c>
      <c r="H4658" s="283">
        <f>IF(G4658="heating",F4658*Assumptions!M$4+Assumptions!M$7,0)</f>
        <v>0</v>
      </c>
      <c r="I4658" s="15">
        <f t="shared" si="1042"/>
        <v>0.97481507806017154</v>
      </c>
      <c r="J4658" s="15">
        <f t="shared" si="1043"/>
        <v>0.9885470267915587</v>
      </c>
      <c r="K4658" s="283">
        <f t="shared" si="1048"/>
        <v>0</v>
      </c>
      <c r="L4658" s="283">
        <f t="shared" si="1049"/>
        <v>4.3818232651749627</v>
      </c>
      <c r="M4658" s="283">
        <f t="shared" si="1050"/>
        <v>0</v>
      </c>
      <c r="N4658" s="283">
        <f t="shared" si="1051"/>
        <v>4.3585758300027857</v>
      </c>
      <c r="O4658" s="283">
        <f t="shared" si="1052"/>
        <v>0</v>
      </c>
      <c r="P4658" s="21">
        <f t="shared" si="1044"/>
        <v>3.6399980029288459E-2</v>
      </c>
      <c r="Q4658" s="21">
        <f t="shared" si="1045"/>
        <v>0.90668853391740301</v>
      </c>
      <c r="R4658">
        <f t="shared" si="1046"/>
        <v>1.0112882868167345</v>
      </c>
      <c r="S4658" s="296">
        <f t="shared" si="1053"/>
        <v>3.3375996875143532E-2</v>
      </c>
      <c r="T4658" s="283">
        <f t="shared" si="1054"/>
        <v>3.3375996875143532E-2</v>
      </c>
    </row>
    <row r="4659" spans="1:20" x14ac:dyDescent="0.25">
      <c r="A4659" s="286">
        <v>43295</v>
      </c>
      <c r="B4659" s="1">
        <f t="shared" si="1047"/>
        <v>6</v>
      </c>
      <c r="C4659" s="285">
        <v>1</v>
      </c>
      <c r="D4659" t="s">
        <v>715</v>
      </c>
      <c r="F4659" s="16">
        <v>66</v>
      </c>
      <c r="G4659" t="str">
        <f t="shared" si="1041"/>
        <v>Cooling</v>
      </c>
      <c r="H4659" s="283">
        <f>IF(G4659="heating",F4659*Assumptions!M$4+Assumptions!M$7,0)</f>
        <v>0</v>
      </c>
      <c r="I4659" s="15">
        <f t="shared" si="1042"/>
        <v>1.012242869806885</v>
      </c>
      <c r="J4659" s="15">
        <f t="shared" si="1043"/>
        <v>0.9885470267915587</v>
      </c>
      <c r="K4659" s="283">
        <f t="shared" si="1048"/>
        <v>0</v>
      </c>
      <c r="L4659" s="283">
        <f t="shared" si="1049"/>
        <v>4.3818232651749627</v>
      </c>
      <c r="M4659" s="283">
        <f t="shared" si="1050"/>
        <v>0</v>
      </c>
      <c r="N4659" s="283">
        <f t="shared" si="1051"/>
        <v>4.3585758300027857</v>
      </c>
      <c r="O4659" s="283">
        <f t="shared" si="1052"/>
        <v>0</v>
      </c>
      <c r="P4659" s="21">
        <f t="shared" si="1044"/>
        <v>3.6399980029288459E-2</v>
      </c>
      <c r="Q4659" s="21">
        <f t="shared" si="1045"/>
        <v>0.81803459285312596</v>
      </c>
      <c r="R4659">
        <f t="shared" si="1046"/>
        <v>1.0112882868167345</v>
      </c>
      <c r="S4659" s="296">
        <f t="shared" si="1053"/>
        <v>3.0112567870316152E-2</v>
      </c>
      <c r="T4659" s="283">
        <f t="shared" si="1054"/>
        <v>3.0112567870316152E-2</v>
      </c>
    </row>
    <row r="4660" spans="1:20" x14ac:dyDescent="0.25">
      <c r="A4660" s="286">
        <v>43295</v>
      </c>
      <c r="B4660" s="1">
        <f t="shared" si="1047"/>
        <v>6</v>
      </c>
      <c r="C4660" s="285">
        <v>2</v>
      </c>
      <c r="D4660" t="s">
        <v>715</v>
      </c>
      <c r="F4660" s="16">
        <v>66</v>
      </c>
      <c r="G4660" t="str">
        <f t="shared" si="1041"/>
        <v>Cooling</v>
      </c>
      <c r="H4660" s="283">
        <f>IF(G4660="heating",F4660*Assumptions!M$4+Assumptions!M$7,0)</f>
        <v>0</v>
      </c>
      <c r="I4660" s="15">
        <f t="shared" si="1042"/>
        <v>1.0509704703585963</v>
      </c>
      <c r="J4660" s="15">
        <f t="shared" si="1043"/>
        <v>0.9885470267915587</v>
      </c>
      <c r="K4660" s="283">
        <f t="shared" si="1048"/>
        <v>0</v>
      </c>
      <c r="L4660" s="283">
        <f t="shared" si="1049"/>
        <v>4.3818232651749627</v>
      </c>
      <c r="M4660" s="283">
        <f t="shared" si="1050"/>
        <v>0</v>
      </c>
      <c r="N4660" s="283">
        <f t="shared" si="1051"/>
        <v>4.3585758300027857</v>
      </c>
      <c r="O4660" s="283">
        <f t="shared" si="1052"/>
        <v>0</v>
      </c>
      <c r="P4660" s="21">
        <f t="shared" si="1044"/>
        <v>3.6399980029288459E-2</v>
      </c>
      <c r="Q4660" s="21">
        <f t="shared" si="1045"/>
        <v>0.74507607494346417</v>
      </c>
      <c r="R4660">
        <f t="shared" si="1046"/>
        <v>1.0112882868167345</v>
      </c>
      <c r="S4660" s="296">
        <f t="shared" si="1053"/>
        <v>2.7426901100883062E-2</v>
      </c>
      <c r="T4660" s="283">
        <f t="shared" si="1054"/>
        <v>2.7426901100883062E-2</v>
      </c>
    </row>
    <row r="4661" spans="1:20" x14ac:dyDescent="0.25">
      <c r="A4661" s="286">
        <v>43295</v>
      </c>
      <c r="B4661" s="1">
        <f t="shared" si="1047"/>
        <v>6</v>
      </c>
      <c r="C4661" s="285">
        <v>3</v>
      </c>
      <c r="D4661" t="s">
        <v>715</v>
      </c>
      <c r="F4661" s="16">
        <v>66</v>
      </c>
      <c r="G4661" t="str">
        <f t="shared" si="1041"/>
        <v>Cooling</v>
      </c>
      <c r="H4661" s="283">
        <f>IF(G4661="heating",F4661*Assumptions!M$4+Assumptions!M$7,0)</f>
        <v>0</v>
      </c>
      <c r="I4661" s="15">
        <f t="shared" si="1042"/>
        <v>1.0924036124451033</v>
      </c>
      <c r="J4661" s="15">
        <f t="shared" si="1043"/>
        <v>0.9885470267915587</v>
      </c>
      <c r="K4661" s="283">
        <f t="shared" si="1048"/>
        <v>0</v>
      </c>
      <c r="L4661" s="283">
        <f t="shared" si="1049"/>
        <v>4.3818232651749627</v>
      </c>
      <c r="M4661" s="283">
        <f t="shared" si="1050"/>
        <v>0</v>
      </c>
      <c r="N4661" s="283">
        <f t="shared" si="1051"/>
        <v>4.3585758300027857</v>
      </c>
      <c r="O4661" s="283">
        <f t="shared" si="1052"/>
        <v>0</v>
      </c>
      <c r="P4661" s="21">
        <f t="shared" si="1044"/>
        <v>3.6399980029288459E-2</v>
      </c>
      <c r="Q4661" s="21">
        <f t="shared" si="1045"/>
        <v>0.69158980876382303</v>
      </c>
      <c r="R4661">
        <f t="shared" si="1046"/>
        <v>1.0112882868167345</v>
      </c>
      <c r="S4661" s="296">
        <f t="shared" si="1053"/>
        <v>2.5458024925553133E-2</v>
      </c>
      <c r="T4661" s="283">
        <f t="shared" si="1054"/>
        <v>2.5458024925553133E-2</v>
      </c>
    </row>
    <row r="4662" spans="1:20" x14ac:dyDescent="0.25">
      <c r="A4662" s="286">
        <v>43295</v>
      </c>
      <c r="B4662" s="1">
        <f t="shared" si="1047"/>
        <v>6</v>
      </c>
      <c r="C4662" s="285">
        <v>4</v>
      </c>
      <c r="D4662" t="s">
        <v>715</v>
      </c>
      <c r="F4662" s="16">
        <v>66</v>
      </c>
      <c r="G4662" t="str">
        <f t="shared" si="1041"/>
        <v>Cooling</v>
      </c>
      <c r="H4662" s="283">
        <f>IF(G4662="heating",F4662*Assumptions!M$4+Assumptions!M$7,0)</f>
        <v>0</v>
      </c>
      <c r="I4662" s="15">
        <f t="shared" si="1042"/>
        <v>1.1348296917927807</v>
      </c>
      <c r="J4662" s="15">
        <f t="shared" si="1043"/>
        <v>0.9885470267915587</v>
      </c>
      <c r="K4662" s="283">
        <f t="shared" si="1048"/>
        <v>0</v>
      </c>
      <c r="L4662" s="283">
        <f t="shared" si="1049"/>
        <v>4.3818232651749627</v>
      </c>
      <c r="M4662" s="283">
        <f t="shared" si="1050"/>
        <v>0</v>
      </c>
      <c r="N4662" s="283">
        <f t="shared" si="1051"/>
        <v>4.3585758300027857</v>
      </c>
      <c r="O4662" s="283">
        <f t="shared" si="1052"/>
        <v>0</v>
      </c>
      <c r="P4662" s="21">
        <f t="shared" si="1044"/>
        <v>3.6399980029288459E-2</v>
      </c>
      <c r="Q4662" s="21">
        <f t="shared" si="1045"/>
        <v>0.6473875548762833</v>
      </c>
      <c r="R4662">
        <f t="shared" si="1046"/>
        <v>1.0112882868167345</v>
      </c>
      <c r="S4662" s="296">
        <f t="shared" si="1053"/>
        <v>2.3830901351760126E-2</v>
      </c>
      <c r="T4662" s="283">
        <f t="shared" si="1054"/>
        <v>2.3830901351760126E-2</v>
      </c>
    </row>
    <row r="4663" spans="1:20" x14ac:dyDescent="0.25">
      <c r="A4663" s="286">
        <v>43295</v>
      </c>
      <c r="B4663" s="1">
        <f t="shared" si="1047"/>
        <v>6</v>
      </c>
      <c r="C4663" s="285">
        <v>5</v>
      </c>
      <c r="D4663" t="s">
        <v>715</v>
      </c>
      <c r="F4663" s="16">
        <v>66</v>
      </c>
      <c r="G4663" t="str">
        <f t="shared" si="1041"/>
        <v>Cooling</v>
      </c>
      <c r="H4663" s="283">
        <f>IF(G4663="heating",F4663*Assumptions!M$4+Assumptions!M$7,0)</f>
        <v>0</v>
      </c>
      <c r="I4663" s="15">
        <f t="shared" si="1042"/>
        <v>1.1635558681477385</v>
      </c>
      <c r="J4663" s="15">
        <f t="shared" si="1043"/>
        <v>0.9885470267915587</v>
      </c>
      <c r="K4663" s="283">
        <f t="shared" si="1048"/>
        <v>0</v>
      </c>
      <c r="L4663" s="283">
        <f t="shared" si="1049"/>
        <v>4.3818232651749627</v>
      </c>
      <c r="M4663" s="283">
        <f t="shared" si="1050"/>
        <v>0</v>
      </c>
      <c r="N4663" s="283">
        <f t="shared" si="1051"/>
        <v>4.3585758300027857</v>
      </c>
      <c r="O4663" s="283">
        <f t="shared" si="1052"/>
        <v>0</v>
      </c>
      <c r="P4663" s="21">
        <f t="shared" si="1044"/>
        <v>3.6399980029288459E-2</v>
      </c>
      <c r="Q4663" s="21">
        <f t="shared" si="1045"/>
        <v>0.72139578924615555</v>
      </c>
      <c r="R4663">
        <f t="shared" si="1046"/>
        <v>1.0112882868167345</v>
      </c>
      <c r="S4663" s="296">
        <f t="shared" si="1053"/>
        <v>2.6555209100962086E-2</v>
      </c>
      <c r="T4663" s="283">
        <f t="shared" si="1054"/>
        <v>2.6555209100962086E-2</v>
      </c>
    </row>
    <row r="4664" spans="1:20" x14ac:dyDescent="0.25">
      <c r="A4664" s="286">
        <v>43295</v>
      </c>
      <c r="B4664" s="1">
        <f t="shared" si="1047"/>
        <v>6</v>
      </c>
      <c r="C4664" s="285">
        <v>6</v>
      </c>
      <c r="D4664" t="s">
        <v>715</v>
      </c>
      <c r="F4664" s="16">
        <v>66</v>
      </c>
      <c r="G4664" t="str">
        <f t="shared" si="1041"/>
        <v>Cooling</v>
      </c>
      <c r="H4664" s="283">
        <f>IF(G4664="heating",F4664*Assumptions!M$4+Assumptions!M$7,0)</f>
        <v>0</v>
      </c>
      <c r="I4664" s="15">
        <f t="shared" si="1042"/>
        <v>1.2083911162615524</v>
      </c>
      <c r="J4664" s="15">
        <f t="shared" si="1043"/>
        <v>0.9885470267915587</v>
      </c>
      <c r="K4664" s="283">
        <f t="shared" si="1048"/>
        <v>0</v>
      </c>
      <c r="L4664" s="283">
        <f t="shared" si="1049"/>
        <v>4.3818232651749627</v>
      </c>
      <c r="M4664" s="283">
        <f t="shared" si="1050"/>
        <v>0</v>
      </c>
      <c r="N4664" s="283">
        <f t="shared" si="1051"/>
        <v>4.3585758300027857</v>
      </c>
      <c r="O4664" s="283">
        <f t="shared" si="1052"/>
        <v>0</v>
      </c>
      <c r="P4664" s="21">
        <f t="shared" si="1044"/>
        <v>3.6399980029288459E-2</v>
      </c>
      <c r="Q4664" s="21">
        <f t="shared" si="1045"/>
        <v>0.87787080972652631</v>
      </c>
      <c r="R4664">
        <f t="shared" si="1046"/>
        <v>1.0112882868167345</v>
      </c>
      <c r="S4664" s="296">
        <f t="shared" si="1053"/>
        <v>3.2315191277009582E-2</v>
      </c>
      <c r="T4664" s="283">
        <f t="shared" si="1054"/>
        <v>3.2315191277009582E-2</v>
      </c>
    </row>
    <row r="4665" spans="1:20" x14ac:dyDescent="0.25">
      <c r="A4665" s="286">
        <v>43295</v>
      </c>
      <c r="B4665" s="1">
        <f t="shared" si="1047"/>
        <v>6</v>
      </c>
      <c r="C4665" s="285">
        <v>7</v>
      </c>
      <c r="D4665" t="s">
        <v>715</v>
      </c>
      <c r="F4665" s="16">
        <v>66</v>
      </c>
      <c r="G4665" t="str">
        <f t="shared" si="1041"/>
        <v>Cooling</v>
      </c>
      <c r="H4665" s="283">
        <f>IF(G4665="heating",F4665*Assumptions!M$4+Assumptions!M$7,0)</f>
        <v>0</v>
      </c>
      <c r="I4665" s="15">
        <f t="shared" si="1042"/>
        <v>1.1637425769249583</v>
      </c>
      <c r="J4665" s="15">
        <f t="shared" si="1043"/>
        <v>0.9885470267915587</v>
      </c>
      <c r="K4665" s="283">
        <f t="shared" si="1048"/>
        <v>0</v>
      </c>
      <c r="L4665" s="283">
        <f t="shared" si="1049"/>
        <v>4.3818232651749627</v>
      </c>
      <c r="M4665" s="283">
        <f t="shared" si="1050"/>
        <v>0</v>
      </c>
      <c r="N4665" s="283">
        <f t="shared" si="1051"/>
        <v>4.3585758300027857</v>
      </c>
      <c r="O4665" s="283">
        <f t="shared" si="1052"/>
        <v>0</v>
      </c>
      <c r="P4665" s="21">
        <f t="shared" si="1044"/>
        <v>3.6399980029288459E-2</v>
      </c>
      <c r="Q4665" s="21">
        <f t="shared" si="1045"/>
        <v>0.97331382064367777</v>
      </c>
      <c r="R4665">
        <f t="shared" si="1046"/>
        <v>1.0112882868167345</v>
      </c>
      <c r="S4665" s="296">
        <f t="shared" si="1053"/>
        <v>3.582853187299348E-2</v>
      </c>
      <c r="T4665" s="283">
        <f t="shared" si="1054"/>
        <v>3.582853187299348E-2</v>
      </c>
    </row>
    <row r="4666" spans="1:20" x14ac:dyDescent="0.25">
      <c r="A4666" s="286">
        <v>43295</v>
      </c>
      <c r="B4666" s="1">
        <f t="shared" si="1047"/>
        <v>6</v>
      </c>
      <c r="C4666" s="285">
        <v>8</v>
      </c>
      <c r="D4666" t="s">
        <v>715</v>
      </c>
      <c r="F4666" s="16">
        <v>68</v>
      </c>
      <c r="G4666" t="str">
        <f t="shared" si="1041"/>
        <v>Cooling</v>
      </c>
      <c r="H4666" s="283">
        <f>IF(G4666="heating",F4666*Assumptions!M$4+Assumptions!M$7,0)</f>
        <v>0</v>
      </c>
      <c r="I4666" s="15">
        <f t="shared" si="1042"/>
        <v>1.094193721037565</v>
      </c>
      <c r="J4666" s="15">
        <f t="shared" si="1043"/>
        <v>0.9885470267915587</v>
      </c>
      <c r="K4666" s="283">
        <f t="shared" si="1048"/>
        <v>0</v>
      </c>
      <c r="L4666" s="283">
        <f t="shared" si="1049"/>
        <v>4.3818232651749627</v>
      </c>
      <c r="M4666" s="283">
        <f t="shared" si="1050"/>
        <v>0</v>
      </c>
      <c r="N4666" s="283">
        <f t="shared" si="1051"/>
        <v>4.3585758300027857</v>
      </c>
      <c r="O4666" s="283">
        <f t="shared" si="1052"/>
        <v>0</v>
      </c>
      <c r="P4666" s="21">
        <f t="shared" si="1044"/>
        <v>3.7256017764001337E-2</v>
      </c>
      <c r="Q4666" s="21">
        <f t="shared" si="1045"/>
        <v>0.94940007506179924</v>
      </c>
      <c r="R4666">
        <f t="shared" si="1046"/>
        <v>1.0112882868167345</v>
      </c>
      <c r="S4666" s="296">
        <f t="shared" si="1053"/>
        <v>3.5770142542706766E-2</v>
      </c>
      <c r="T4666" s="283">
        <f t="shared" si="1054"/>
        <v>3.5770142542706766E-2</v>
      </c>
    </row>
    <row r="4667" spans="1:20" x14ac:dyDescent="0.25">
      <c r="A4667" s="286">
        <v>43295</v>
      </c>
      <c r="B4667" s="1">
        <f t="shared" si="1047"/>
        <v>6</v>
      </c>
      <c r="C4667" s="285">
        <v>9</v>
      </c>
      <c r="D4667" t="s">
        <v>715</v>
      </c>
      <c r="F4667" s="16">
        <v>70</v>
      </c>
      <c r="G4667" t="str">
        <f t="shared" si="1041"/>
        <v>Cooling</v>
      </c>
      <c r="H4667" s="283">
        <f>IF(G4667="heating",F4667*Assumptions!M$4+Assumptions!M$7,0)</f>
        <v>0</v>
      </c>
      <c r="I4667" s="15">
        <f t="shared" si="1042"/>
        <v>1.0343009000871222</v>
      </c>
      <c r="J4667" s="15">
        <f t="shared" si="1043"/>
        <v>0.9885470267915587</v>
      </c>
      <c r="K4667" s="283">
        <f t="shared" si="1048"/>
        <v>0</v>
      </c>
      <c r="L4667" s="283">
        <f t="shared" si="1049"/>
        <v>4.3818232651749627</v>
      </c>
      <c r="M4667" s="283">
        <f t="shared" si="1050"/>
        <v>0</v>
      </c>
      <c r="N4667" s="283">
        <f t="shared" si="1051"/>
        <v>4.3585758300027857</v>
      </c>
      <c r="O4667" s="283">
        <f t="shared" si="1052"/>
        <v>0</v>
      </c>
      <c r="P4667" s="21">
        <f t="shared" si="1044"/>
        <v>4.0604560274080326E-2</v>
      </c>
      <c r="Q4667" s="21">
        <f t="shared" si="1045"/>
        <v>0.8408485371888097</v>
      </c>
      <c r="R4667">
        <f t="shared" si="1046"/>
        <v>1.0112882868167345</v>
      </c>
      <c r="S4667" s="296">
        <f t="shared" si="1053"/>
        <v>3.4527693016551807E-2</v>
      </c>
      <c r="T4667" s="283">
        <f t="shared" si="1054"/>
        <v>3.4527693016551807E-2</v>
      </c>
    </row>
    <row r="4668" spans="1:20" x14ac:dyDescent="0.25">
      <c r="A4668" s="286">
        <v>43295</v>
      </c>
      <c r="B4668" s="1">
        <f t="shared" si="1047"/>
        <v>6</v>
      </c>
      <c r="C4668" s="285">
        <v>10</v>
      </c>
      <c r="D4668" t="s">
        <v>715</v>
      </c>
      <c r="F4668" s="16">
        <v>72</v>
      </c>
      <c r="G4668" t="str">
        <f t="shared" si="1041"/>
        <v>Cooling</v>
      </c>
      <c r="H4668" s="283">
        <f>IF(G4668="heating",F4668*Assumptions!M$4+Assumptions!M$7,0)</f>
        <v>0</v>
      </c>
      <c r="I4668" s="15">
        <f t="shared" si="1042"/>
        <v>0.98112329028689171</v>
      </c>
      <c r="J4668" s="15">
        <f t="shared" si="1043"/>
        <v>0.9885470267915587</v>
      </c>
      <c r="K4668" s="283">
        <f t="shared" si="1048"/>
        <v>0</v>
      </c>
      <c r="L4668" s="283" t="e">
        <f t="shared" si="1049"/>
        <v>#N/A</v>
      </c>
      <c r="M4668" s="283">
        <f t="shared" si="1050"/>
        <v>0</v>
      </c>
      <c r="N4668" s="283" t="e">
        <f t="shared" si="1051"/>
        <v>#N/A</v>
      </c>
      <c r="O4668" s="283">
        <f t="shared" si="1052"/>
        <v>0</v>
      </c>
      <c r="P4668" s="21">
        <f t="shared" si="1044"/>
        <v>4.6445607559525648E-2</v>
      </c>
      <c r="Q4668" s="21">
        <f t="shared" si="1045"/>
        <v>0.74504051125983206</v>
      </c>
      <c r="R4668">
        <f t="shared" si="1046"/>
        <v>1.0112882868167345</v>
      </c>
      <c r="S4668" s="296">
        <f t="shared" si="1053"/>
        <v>3.4994477489559708E-2</v>
      </c>
      <c r="T4668" s="283">
        <f t="shared" si="1054"/>
        <v>3.4994477489559708E-2</v>
      </c>
    </row>
    <row r="4669" spans="1:20" x14ac:dyDescent="0.25">
      <c r="A4669" s="286">
        <v>43295</v>
      </c>
      <c r="B4669" s="1">
        <f t="shared" si="1047"/>
        <v>6</v>
      </c>
      <c r="C4669" s="285">
        <v>11</v>
      </c>
      <c r="D4669" t="s">
        <v>715</v>
      </c>
      <c r="F4669" s="16">
        <v>73</v>
      </c>
      <c r="G4669" t="str">
        <f t="shared" si="1041"/>
        <v>Cooling</v>
      </c>
      <c r="H4669" s="283">
        <f>IF(G4669="heating",F4669*Assumptions!M$4+Assumptions!M$7,0)</f>
        <v>0</v>
      </c>
      <c r="I4669" s="15">
        <f t="shared" si="1042"/>
        <v>0.94956163997961163</v>
      </c>
      <c r="J4669" s="15">
        <f t="shared" si="1043"/>
        <v>0.9885470267915587</v>
      </c>
      <c r="K4669" s="283">
        <f t="shared" si="1048"/>
        <v>0</v>
      </c>
      <c r="L4669" s="283" t="e">
        <f t="shared" si="1049"/>
        <v>#N/A</v>
      </c>
      <c r="M4669" s="283">
        <f t="shared" si="1050"/>
        <v>0</v>
      </c>
      <c r="N4669" s="283" t="e">
        <f t="shared" si="1051"/>
        <v>#N/A</v>
      </c>
      <c r="O4669" s="283">
        <f t="shared" si="1052"/>
        <v>0</v>
      </c>
      <c r="P4669" s="21">
        <f t="shared" si="1044"/>
        <v>5.0300820493010656E-2</v>
      </c>
      <c r="Q4669" s="21">
        <f t="shared" si="1045"/>
        <v>0.72850690893675296</v>
      </c>
      <c r="R4669">
        <f t="shared" si="1046"/>
        <v>1.0112882868167345</v>
      </c>
      <c r="S4669" s="296">
        <f t="shared" si="1053"/>
        <v>3.7058148827031193E-2</v>
      </c>
      <c r="T4669" s="283">
        <f t="shared" si="1054"/>
        <v>3.7058148827031193E-2</v>
      </c>
    </row>
    <row r="4670" spans="1:20" x14ac:dyDescent="0.25">
      <c r="A4670" s="286">
        <v>43295</v>
      </c>
      <c r="B4670" s="1">
        <f t="shared" si="1047"/>
        <v>6</v>
      </c>
      <c r="C4670" s="285">
        <v>12</v>
      </c>
      <c r="D4670" t="s">
        <v>715</v>
      </c>
      <c r="F4670" s="16">
        <v>75</v>
      </c>
      <c r="G4670" t="str">
        <f t="shared" si="1041"/>
        <v>Cooling</v>
      </c>
      <c r="H4670" s="283">
        <f>IF(G4670="heating",F4670*Assumptions!M$4+Assumptions!M$7,0)</f>
        <v>0</v>
      </c>
      <c r="I4670" s="15">
        <f t="shared" si="1042"/>
        <v>0.91648403420261149</v>
      </c>
      <c r="J4670" s="15">
        <f t="shared" si="1043"/>
        <v>0.9885470267915587</v>
      </c>
      <c r="K4670" s="283">
        <f t="shared" si="1048"/>
        <v>0</v>
      </c>
      <c r="L4670" s="283" t="e">
        <f t="shared" si="1049"/>
        <v>#N/A</v>
      </c>
      <c r="M4670" s="283">
        <f t="shared" si="1050"/>
        <v>0</v>
      </c>
      <c r="N4670" s="283" t="e">
        <f t="shared" si="1051"/>
        <v>#N/A</v>
      </c>
      <c r="O4670" s="283">
        <f t="shared" si="1052"/>
        <v>0</v>
      </c>
      <c r="P4670" s="21">
        <f t="shared" si="1044"/>
        <v>5.9880624941505811E-2</v>
      </c>
      <c r="Q4670" s="21">
        <f t="shared" si="1045"/>
        <v>0.75910815787401487</v>
      </c>
      <c r="R4670">
        <f t="shared" si="1046"/>
        <v>1.0112882868167345</v>
      </c>
      <c r="S4670" s="296">
        <f t="shared" si="1053"/>
        <v>4.5968989799821128E-2</v>
      </c>
      <c r="T4670" s="283">
        <f t="shared" si="1054"/>
        <v>4.5968989799821128E-2</v>
      </c>
    </row>
    <row r="4671" spans="1:20" x14ac:dyDescent="0.25">
      <c r="A4671" s="286">
        <v>43295</v>
      </c>
      <c r="B4671" s="1">
        <f t="shared" si="1047"/>
        <v>6</v>
      </c>
      <c r="C4671" s="285">
        <v>13</v>
      </c>
      <c r="D4671" t="s">
        <v>715</v>
      </c>
      <c r="F4671" s="16">
        <v>75</v>
      </c>
      <c r="G4671" t="str">
        <f t="shared" si="1041"/>
        <v>Cooling</v>
      </c>
      <c r="H4671" s="283">
        <f>IF(G4671="heating",F4671*Assumptions!M$4+Assumptions!M$7,0)</f>
        <v>0</v>
      </c>
      <c r="I4671" s="15">
        <f t="shared" si="1042"/>
        <v>0.90040206880052787</v>
      </c>
      <c r="J4671" s="15">
        <f t="shared" si="1043"/>
        <v>0.9885470267915587</v>
      </c>
      <c r="K4671" s="283">
        <f t="shared" si="1048"/>
        <v>0</v>
      </c>
      <c r="L4671" s="283" t="e">
        <f t="shared" si="1049"/>
        <v>#N/A</v>
      </c>
      <c r="M4671" s="283">
        <f t="shared" si="1050"/>
        <v>0</v>
      </c>
      <c r="N4671" s="283" t="e">
        <f t="shared" si="1051"/>
        <v>#N/A</v>
      </c>
      <c r="O4671" s="283">
        <f t="shared" si="1052"/>
        <v>0</v>
      </c>
      <c r="P4671" s="21">
        <f t="shared" si="1044"/>
        <v>5.9880624941505811E-2</v>
      </c>
      <c r="Q4671" s="21">
        <f t="shared" si="1045"/>
        <v>0.79115902007799765</v>
      </c>
      <c r="R4671">
        <f t="shared" si="1046"/>
        <v>1.0112882868167345</v>
      </c>
      <c r="S4671" s="296">
        <f t="shared" si="1053"/>
        <v>4.7909880228211021E-2</v>
      </c>
      <c r="T4671" s="283">
        <f t="shared" si="1054"/>
        <v>4.7909880228211021E-2</v>
      </c>
    </row>
    <row r="4672" spans="1:20" x14ac:dyDescent="0.25">
      <c r="A4672" s="286">
        <v>43295</v>
      </c>
      <c r="B4672" s="1">
        <f t="shared" si="1047"/>
        <v>6</v>
      </c>
      <c r="C4672" s="285">
        <v>14</v>
      </c>
      <c r="D4672" t="s">
        <v>715</v>
      </c>
      <c r="F4672" s="16">
        <v>75</v>
      </c>
      <c r="G4672" t="str">
        <f t="shared" si="1041"/>
        <v>Cooling</v>
      </c>
      <c r="H4672" s="283">
        <f>IF(G4672="heating",F4672*Assumptions!M$4+Assumptions!M$7,0)</f>
        <v>0</v>
      </c>
      <c r="I4672" s="15">
        <f t="shared" si="1042"/>
        <v>0.86032894500746537</v>
      </c>
      <c r="J4672" s="15">
        <f t="shared" si="1043"/>
        <v>0.9885470267915587</v>
      </c>
      <c r="K4672" s="283">
        <f t="shared" si="1048"/>
        <v>0</v>
      </c>
      <c r="L4672" s="283" t="e">
        <f t="shared" si="1049"/>
        <v>#N/A</v>
      </c>
      <c r="M4672" s="283">
        <f t="shared" si="1050"/>
        <v>0</v>
      </c>
      <c r="N4672" s="283" t="e">
        <f t="shared" si="1051"/>
        <v>#N/A</v>
      </c>
      <c r="O4672" s="283">
        <f t="shared" si="1052"/>
        <v>0</v>
      </c>
      <c r="P4672" s="21">
        <f t="shared" si="1044"/>
        <v>5.9880624941505811E-2</v>
      </c>
      <c r="Q4672" s="21">
        <f t="shared" si="1045"/>
        <v>0.84355555031342389</v>
      </c>
      <c r="R4672">
        <f t="shared" si="1046"/>
        <v>1.0112882868167345</v>
      </c>
      <c r="S4672" s="296">
        <f t="shared" si="1053"/>
        <v>5.1082834620749737E-2</v>
      </c>
      <c r="T4672" s="283">
        <f t="shared" si="1054"/>
        <v>5.1082834620749737E-2</v>
      </c>
    </row>
    <row r="4673" spans="1:20" x14ac:dyDescent="0.25">
      <c r="A4673" s="286">
        <v>43295</v>
      </c>
      <c r="B4673" s="1">
        <f t="shared" si="1047"/>
        <v>6</v>
      </c>
      <c r="C4673" s="285">
        <v>15</v>
      </c>
      <c r="D4673" t="s">
        <v>715</v>
      </c>
      <c r="F4673" s="16">
        <v>75</v>
      </c>
      <c r="G4673" t="str">
        <f t="shared" si="1041"/>
        <v>Cooling</v>
      </c>
      <c r="H4673" s="283">
        <f>IF(G4673="heating",F4673*Assumptions!M$4+Assumptions!M$7,0)</f>
        <v>0</v>
      </c>
      <c r="I4673" s="15">
        <f t="shared" si="1042"/>
        <v>0.85754515037175039</v>
      </c>
      <c r="J4673" s="15">
        <f t="shared" si="1043"/>
        <v>0.9885470267915587</v>
      </c>
      <c r="K4673" s="283">
        <f t="shared" si="1048"/>
        <v>0</v>
      </c>
      <c r="L4673" s="283" t="e">
        <f t="shared" si="1049"/>
        <v>#N/A</v>
      </c>
      <c r="M4673" s="283">
        <f t="shared" si="1050"/>
        <v>0</v>
      </c>
      <c r="N4673" s="283" t="e">
        <f t="shared" si="1051"/>
        <v>#N/A</v>
      </c>
      <c r="O4673" s="283">
        <f t="shared" si="1052"/>
        <v>0</v>
      </c>
      <c r="P4673" s="21">
        <f t="shared" si="1044"/>
        <v>5.9880624941505811E-2</v>
      </c>
      <c r="Q4673" s="21">
        <f t="shared" si="1045"/>
        <v>0.96592607327566882</v>
      </c>
      <c r="R4673">
        <f t="shared" si="1046"/>
        <v>1.0112882868167345</v>
      </c>
      <c r="S4673" s="296">
        <f t="shared" si="1053"/>
        <v>5.849317432465239E-2</v>
      </c>
      <c r="T4673" s="283">
        <f t="shared" si="1054"/>
        <v>5.849317432465239E-2</v>
      </c>
    </row>
    <row r="4674" spans="1:20" x14ac:dyDescent="0.25">
      <c r="A4674" s="286">
        <v>43295</v>
      </c>
      <c r="B4674" s="1">
        <f t="shared" si="1047"/>
        <v>6</v>
      </c>
      <c r="C4674" s="285">
        <v>16</v>
      </c>
      <c r="D4674" t="s">
        <v>715</v>
      </c>
      <c r="F4674" s="16">
        <v>79</v>
      </c>
      <c r="G4674" t="str">
        <f t="shared" ref="G4674:G4737" si="1055">VLOOKUP(A4674,U$2:W$366,3,FALSE)</f>
        <v>Cooling</v>
      </c>
      <c r="H4674" s="283">
        <f>IF(G4674="heating",F4674*Assumptions!M$4+Assumptions!M$7,0)</f>
        <v>0</v>
      </c>
      <c r="I4674" s="15">
        <f t="shared" ref="I4674:I4737" si="1056">VLOOKUP(C4674,AO$2:AQ$25,3,FALSE)</f>
        <v>0.88344815438260227</v>
      </c>
      <c r="J4674" s="15">
        <f t="shared" ref="J4674:J4737" si="1057">VLOOKUP(B4674,AS$4:AU$10,3,FALSE)</f>
        <v>0.9885470267915587</v>
      </c>
      <c r="K4674" s="283">
        <f t="shared" si="1048"/>
        <v>0</v>
      </c>
      <c r="L4674" s="283" t="e">
        <f t="shared" si="1049"/>
        <v>#N/A</v>
      </c>
      <c r="M4674" s="283">
        <f t="shared" si="1050"/>
        <v>0</v>
      </c>
      <c r="N4674" s="283" t="e">
        <f t="shared" si="1051"/>
        <v>#N/A</v>
      </c>
      <c r="O4674" s="283">
        <f t="shared" si="1052"/>
        <v>0</v>
      </c>
      <c r="P4674" s="21">
        <f t="shared" ref="P4674:P4737" si="1058">IF(G4674="cooling",IF(F4674&lt;61,0.025,(F4674^2*AX$25+F4674*AY$25+AZ$25)),0)</f>
        <v>8.6517748164594233E-2</v>
      </c>
      <c r="Q4674" s="21">
        <f t="shared" ref="Q4674:Q4737" si="1059">VLOOKUP(C4674,BB$2:BC$25,2,FALSE)</f>
        <v>1.1649354943302594</v>
      </c>
      <c r="R4674">
        <f t="shared" ref="R4674:R4737" si="1060">VLOOKUP(B4674,AS$4:AV$10,4,FALSE)</f>
        <v>1.0112882868167345</v>
      </c>
      <c r="S4674" s="296">
        <f t="shared" si="1053"/>
        <v>0.10192531501459189</v>
      </c>
      <c r="T4674" s="283">
        <f t="shared" si="1054"/>
        <v>0.10192531501459189</v>
      </c>
    </row>
    <row r="4675" spans="1:20" x14ac:dyDescent="0.25">
      <c r="A4675" s="286">
        <v>43295</v>
      </c>
      <c r="B4675" s="1">
        <f t="shared" ref="B4675:B4738" si="1061">WEEKDAY(A4675,2)</f>
        <v>6</v>
      </c>
      <c r="C4675" s="285">
        <v>17</v>
      </c>
      <c r="D4675" t="s">
        <v>715</v>
      </c>
      <c r="F4675" s="16">
        <v>73</v>
      </c>
      <c r="G4675" t="str">
        <f t="shared" si="1055"/>
        <v>Cooling</v>
      </c>
      <c r="H4675" s="283">
        <f>IF(G4675="heating",F4675*Assumptions!M$4+Assumptions!M$7,0)</f>
        <v>0</v>
      </c>
      <c r="I4675" s="15">
        <f t="shared" si="1056"/>
        <v>0.94025748850374469</v>
      </c>
      <c r="J4675" s="15">
        <f t="shared" si="1057"/>
        <v>0.9885470267915587</v>
      </c>
      <c r="K4675" s="283">
        <f t="shared" ref="K4675:K4738" si="1062">H4675*I4675*J4675</f>
        <v>0</v>
      </c>
      <c r="L4675" s="283" t="e">
        <f t="shared" ref="L4675:L4738" si="1063">VLOOKUP(F4675,BL$2:BN$92,2,FALSE)</f>
        <v>#N/A</v>
      </c>
      <c r="M4675" s="283">
        <f t="shared" ref="M4675:M4738" si="1064">IF(G4675="heating",K4675*(L4675*3.412),0)</f>
        <v>0</v>
      </c>
      <c r="N4675" s="283" t="e">
        <f t="shared" ref="N4675:N4738" si="1065">VLOOKUP(F4675,BL$2:BN$92,3,FALSE)</f>
        <v>#N/A</v>
      </c>
      <c r="O4675" s="283">
        <f t="shared" ref="O4675:O4738" si="1066">IF(F4675&lt;=61,IF(G4675="heating",IF(F4675&gt;=5,K4675*L4675/N4675,0),0),0)</f>
        <v>0</v>
      </c>
      <c r="P4675" s="21">
        <f t="shared" si="1058"/>
        <v>5.0300820493010656E-2</v>
      </c>
      <c r="Q4675" s="21">
        <f t="shared" si="1059"/>
        <v>1.3521540118753073</v>
      </c>
      <c r="R4675">
        <f t="shared" si="1060"/>
        <v>1.0112882868167345</v>
      </c>
      <c r="S4675" s="296">
        <f t="shared" ref="S4675:S4738" si="1067">P4675*Q4675*R4675</f>
        <v>6.8782222919855265E-2</v>
      </c>
      <c r="T4675" s="283">
        <f t="shared" ref="T4675:T4738" si="1068">K4675+S4675</f>
        <v>6.8782222919855265E-2</v>
      </c>
    </row>
    <row r="4676" spans="1:20" x14ac:dyDescent="0.25">
      <c r="A4676" s="286">
        <v>43295</v>
      </c>
      <c r="B4676" s="1">
        <f t="shared" si="1061"/>
        <v>6</v>
      </c>
      <c r="C4676" s="285">
        <v>18</v>
      </c>
      <c r="D4676" t="s">
        <v>715</v>
      </c>
      <c r="F4676" s="16">
        <v>73</v>
      </c>
      <c r="G4676" t="str">
        <f t="shared" si="1055"/>
        <v>Cooling</v>
      </c>
      <c r="H4676" s="283">
        <f>IF(G4676="heating",F4676*Assumptions!M$4+Assumptions!M$7,0)</f>
        <v>0</v>
      </c>
      <c r="I4676" s="15">
        <f t="shared" si="1056"/>
        <v>0.98182363790757687</v>
      </c>
      <c r="J4676" s="15">
        <f t="shared" si="1057"/>
        <v>0.9885470267915587</v>
      </c>
      <c r="K4676" s="283">
        <f t="shared" si="1062"/>
        <v>0</v>
      </c>
      <c r="L4676" s="283" t="e">
        <f t="shared" si="1063"/>
        <v>#N/A</v>
      </c>
      <c r="M4676" s="283">
        <f t="shared" si="1064"/>
        <v>0</v>
      </c>
      <c r="N4676" s="283" t="e">
        <f t="shared" si="1065"/>
        <v>#N/A</v>
      </c>
      <c r="O4676" s="283">
        <f t="shared" si="1066"/>
        <v>0</v>
      </c>
      <c r="P4676" s="21">
        <f t="shared" si="1058"/>
        <v>5.0300820493010656E-2</v>
      </c>
      <c r="Q4676" s="21">
        <f t="shared" si="1059"/>
        <v>1.5598916921549892</v>
      </c>
      <c r="R4676">
        <f t="shared" si="1060"/>
        <v>1.0112882868167345</v>
      </c>
      <c r="S4676" s="296">
        <f t="shared" si="1067"/>
        <v>7.934955423593347E-2</v>
      </c>
      <c r="T4676" s="283">
        <f t="shared" si="1068"/>
        <v>7.934955423593347E-2</v>
      </c>
    </row>
    <row r="4677" spans="1:20" x14ac:dyDescent="0.25">
      <c r="A4677" s="286">
        <v>43295</v>
      </c>
      <c r="B4677" s="1">
        <f t="shared" si="1061"/>
        <v>6</v>
      </c>
      <c r="C4677" s="285">
        <v>19</v>
      </c>
      <c r="D4677" t="s">
        <v>715</v>
      </c>
      <c r="F4677" s="16">
        <v>73</v>
      </c>
      <c r="G4677" t="str">
        <f t="shared" si="1055"/>
        <v>Cooling</v>
      </c>
      <c r="H4677" s="283">
        <f>IF(G4677="heating",F4677*Assumptions!M$4+Assumptions!M$7,0)</f>
        <v>0</v>
      </c>
      <c r="I4677" s="15">
        <f t="shared" si="1056"/>
        <v>0.98418842963438757</v>
      </c>
      <c r="J4677" s="15">
        <f t="shared" si="1057"/>
        <v>0.9885470267915587</v>
      </c>
      <c r="K4677" s="283">
        <f t="shared" si="1062"/>
        <v>0</v>
      </c>
      <c r="L4677" s="283" t="e">
        <f t="shared" si="1063"/>
        <v>#N/A</v>
      </c>
      <c r="M4677" s="283">
        <f t="shared" si="1064"/>
        <v>0</v>
      </c>
      <c r="N4677" s="283" t="e">
        <f t="shared" si="1065"/>
        <v>#N/A</v>
      </c>
      <c r="O4677" s="283">
        <f t="shared" si="1066"/>
        <v>0</v>
      </c>
      <c r="P4677" s="21">
        <f t="shared" si="1058"/>
        <v>5.0300820493010656E-2</v>
      </c>
      <c r="Q4677" s="21">
        <f t="shared" si="1059"/>
        <v>1.6764212681468484</v>
      </c>
      <c r="R4677">
        <f t="shared" si="1060"/>
        <v>1.0112882868167345</v>
      </c>
      <c r="S4677" s="296">
        <f t="shared" si="1067"/>
        <v>8.5277254188923304E-2</v>
      </c>
      <c r="T4677" s="283">
        <f t="shared" si="1068"/>
        <v>8.5277254188923304E-2</v>
      </c>
    </row>
    <row r="4678" spans="1:20" x14ac:dyDescent="0.25">
      <c r="A4678" s="286">
        <v>43295</v>
      </c>
      <c r="B4678" s="1">
        <f t="shared" si="1061"/>
        <v>6</v>
      </c>
      <c r="C4678" s="285">
        <v>20</v>
      </c>
      <c r="D4678" t="s">
        <v>715</v>
      </c>
      <c r="F4678" s="16">
        <v>72</v>
      </c>
      <c r="G4678" t="str">
        <f t="shared" si="1055"/>
        <v>Cooling</v>
      </c>
      <c r="H4678" s="283">
        <f>IF(G4678="heating",F4678*Assumptions!M$4+Assumptions!M$7,0)</f>
        <v>0</v>
      </c>
      <c r="I4678" s="15">
        <f t="shared" si="1056"/>
        <v>0.97071962311712034</v>
      </c>
      <c r="J4678" s="15">
        <f t="shared" si="1057"/>
        <v>0.9885470267915587</v>
      </c>
      <c r="K4678" s="283">
        <f t="shared" si="1062"/>
        <v>0</v>
      </c>
      <c r="L4678" s="283" t="e">
        <f t="shared" si="1063"/>
        <v>#N/A</v>
      </c>
      <c r="M4678" s="283">
        <f t="shared" si="1064"/>
        <v>0</v>
      </c>
      <c r="N4678" s="283" t="e">
        <f t="shared" si="1065"/>
        <v>#N/A</v>
      </c>
      <c r="O4678" s="283">
        <f t="shared" si="1066"/>
        <v>0</v>
      </c>
      <c r="P4678" s="21">
        <f t="shared" si="1058"/>
        <v>4.6445607559525648E-2</v>
      </c>
      <c r="Q4678" s="21">
        <f t="shared" si="1059"/>
        <v>1.52436960139122</v>
      </c>
      <c r="R4678">
        <f t="shared" si="1060"/>
        <v>1.0112882868167345</v>
      </c>
      <c r="S4678" s="296">
        <f t="shared" si="1067"/>
        <v>7.1599486062107989E-2</v>
      </c>
      <c r="T4678" s="283">
        <f t="shared" si="1068"/>
        <v>7.1599486062107989E-2</v>
      </c>
    </row>
    <row r="4679" spans="1:20" x14ac:dyDescent="0.25">
      <c r="A4679" s="286">
        <v>43295</v>
      </c>
      <c r="B4679" s="1">
        <f t="shared" si="1061"/>
        <v>6</v>
      </c>
      <c r="C4679" s="285">
        <v>21</v>
      </c>
      <c r="D4679" t="s">
        <v>715</v>
      </c>
      <c r="F4679" s="16">
        <v>70</v>
      </c>
      <c r="G4679" t="str">
        <f t="shared" si="1055"/>
        <v>Cooling</v>
      </c>
      <c r="H4679" s="283">
        <f>IF(G4679="heating",F4679*Assumptions!M$4+Assumptions!M$7,0)</f>
        <v>0</v>
      </c>
      <c r="I4679" s="15">
        <f t="shared" si="1056"/>
        <v>0.95751150862929935</v>
      </c>
      <c r="J4679" s="15">
        <f t="shared" si="1057"/>
        <v>0.9885470267915587</v>
      </c>
      <c r="K4679" s="283">
        <f t="shared" si="1062"/>
        <v>0</v>
      </c>
      <c r="L4679" s="283">
        <f t="shared" si="1063"/>
        <v>4.3818232651749627</v>
      </c>
      <c r="M4679" s="283">
        <f t="shared" si="1064"/>
        <v>0</v>
      </c>
      <c r="N4679" s="283">
        <f t="shared" si="1065"/>
        <v>4.3585758300027857</v>
      </c>
      <c r="O4679" s="283">
        <f t="shared" si="1066"/>
        <v>0</v>
      </c>
      <c r="P4679" s="21">
        <f t="shared" si="1058"/>
        <v>4.0604560274080326E-2</v>
      </c>
      <c r="Q4679" s="21">
        <f t="shared" si="1059"/>
        <v>1.4448604713749031</v>
      </c>
      <c r="R4679">
        <f t="shared" si="1060"/>
        <v>1.0112882868167345</v>
      </c>
      <c r="S4679" s="296">
        <f t="shared" si="1067"/>
        <v>5.9330184451734241E-2</v>
      </c>
      <c r="T4679" s="283">
        <f t="shared" si="1068"/>
        <v>5.9330184451734241E-2</v>
      </c>
    </row>
    <row r="4680" spans="1:20" x14ac:dyDescent="0.25">
      <c r="A4680" s="286">
        <v>43295</v>
      </c>
      <c r="B4680" s="1">
        <f t="shared" si="1061"/>
        <v>6</v>
      </c>
      <c r="C4680" s="285">
        <v>22</v>
      </c>
      <c r="D4680" t="s">
        <v>715</v>
      </c>
      <c r="F4680" s="16">
        <v>70</v>
      </c>
      <c r="G4680" t="str">
        <f t="shared" si="1055"/>
        <v>Cooling</v>
      </c>
      <c r="H4680" s="283">
        <f>IF(G4680="heating",F4680*Assumptions!M$4+Assumptions!M$7,0)</f>
        <v>0</v>
      </c>
      <c r="I4680" s="15">
        <f t="shared" si="1056"/>
        <v>0.9426530227543114</v>
      </c>
      <c r="J4680" s="15">
        <f t="shared" si="1057"/>
        <v>0.9885470267915587</v>
      </c>
      <c r="K4680" s="283">
        <f t="shared" si="1062"/>
        <v>0</v>
      </c>
      <c r="L4680" s="283">
        <f t="shared" si="1063"/>
        <v>4.3818232651749627</v>
      </c>
      <c r="M4680" s="283">
        <f t="shared" si="1064"/>
        <v>0</v>
      </c>
      <c r="N4680" s="283">
        <f t="shared" si="1065"/>
        <v>4.3585758300027857</v>
      </c>
      <c r="O4680" s="283">
        <f t="shared" si="1066"/>
        <v>0</v>
      </c>
      <c r="P4680" s="21">
        <f t="shared" si="1058"/>
        <v>4.0604560274080326E-2</v>
      </c>
      <c r="Q4680" s="21">
        <f t="shared" si="1059"/>
        <v>1.2427137171080138</v>
      </c>
      <c r="R4680">
        <f t="shared" si="1060"/>
        <v>1.0112882868167345</v>
      </c>
      <c r="S4680" s="296">
        <f t="shared" si="1067"/>
        <v>5.1029449221874142E-2</v>
      </c>
      <c r="T4680" s="283">
        <f t="shared" si="1068"/>
        <v>5.1029449221874142E-2</v>
      </c>
    </row>
    <row r="4681" spans="1:20" x14ac:dyDescent="0.25">
      <c r="A4681" s="286">
        <v>43295</v>
      </c>
      <c r="B4681" s="1">
        <f t="shared" si="1061"/>
        <v>6</v>
      </c>
      <c r="C4681" s="285">
        <v>23</v>
      </c>
      <c r="D4681" t="s">
        <v>715</v>
      </c>
      <c r="F4681" s="16">
        <v>70</v>
      </c>
      <c r="G4681" t="str">
        <f t="shared" si="1055"/>
        <v>Cooling</v>
      </c>
      <c r="H4681" s="283">
        <f>IF(G4681="heating",F4681*Assumptions!M$4+Assumptions!M$7,0)</f>
        <v>0</v>
      </c>
      <c r="I4681" s="15">
        <f t="shared" si="1056"/>
        <v>0.94450710149963013</v>
      </c>
      <c r="J4681" s="15">
        <f t="shared" si="1057"/>
        <v>0.9885470267915587</v>
      </c>
      <c r="K4681" s="283">
        <f t="shared" si="1062"/>
        <v>0</v>
      </c>
      <c r="L4681" s="283">
        <f t="shared" si="1063"/>
        <v>4.3818232651749627</v>
      </c>
      <c r="M4681" s="283">
        <f t="shared" si="1064"/>
        <v>0</v>
      </c>
      <c r="N4681" s="283">
        <f t="shared" si="1065"/>
        <v>4.3585758300027857</v>
      </c>
      <c r="O4681" s="283">
        <f t="shared" si="1066"/>
        <v>0</v>
      </c>
      <c r="P4681" s="21">
        <f t="shared" si="1058"/>
        <v>4.0604560274080326E-2</v>
      </c>
      <c r="Q4681" s="21">
        <f t="shared" si="1059"/>
        <v>1.0297519246597011</v>
      </c>
      <c r="R4681">
        <f t="shared" si="1060"/>
        <v>1.0112882868167345</v>
      </c>
      <c r="S4681" s="296">
        <f t="shared" si="1067"/>
        <v>4.2284616985508061E-2</v>
      </c>
      <c r="T4681" s="283">
        <f t="shared" si="1068"/>
        <v>4.2284616985508061E-2</v>
      </c>
    </row>
    <row r="4682" spans="1:20" x14ac:dyDescent="0.25">
      <c r="A4682" s="286">
        <v>43296</v>
      </c>
      <c r="B4682" s="1">
        <f t="shared" si="1061"/>
        <v>7</v>
      </c>
      <c r="C4682" s="285">
        <v>0</v>
      </c>
      <c r="D4682" t="s">
        <v>715</v>
      </c>
      <c r="F4682" s="16">
        <v>68</v>
      </c>
      <c r="G4682" t="str">
        <f t="shared" si="1055"/>
        <v>Cooling</v>
      </c>
      <c r="H4682" s="283">
        <f>IF(G4682="heating",F4682*Assumptions!M$4+Assumptions!M$7,0)</f>
        <v>0</v>
      </c>
      <c r="I4682" s="15">
        <f t="shared" si="1056"/>
        <v>0.97481507806017154</v>
      </c>
      <c r="J4682" s="15">
        <f t="shared" si="1057"/>
        <v>0.93760781206536892</v>
      </c>
      <c r="K4682" s="283">
        <f t="shared" si="1062"/>
        <v>0</v>
      </c>
      <c r="L4682" s="283">
        <f t="shared" si="1063"/>
        <v>4.3818232651749627</v>
      </c>
      <c r="M4682" s="283">
        <f t="shared" si="1064"/>
        <v>0</v>
      </c>
      <c r="N4682" s="283">
        <f t="shared" si="1065"/>
        <v>4.3585758300027857</v>
      </c>
      <c r="O4682" s="283">
        <f t="shared" si="1066"/>
        <v>0</v>
      </c>
      <c r="P4682" s="21">
        <f t="shared" si="1058"/>
        <v>3.7256017764001337E-2</v>
      </c>
      <c r="Q4682" s="21">
        <f t="shared" si="1059"/>
        <v>0.90668853391740301</v>
      </c>
      <c r="R4682">
        <f t="shared" si="1060"/>
        <v>1.0096214758538746</v>
      </c>
      <c r="S4682" s="296">
        <f t="shared" si="1067"/>
        <v>3.4104613771495262E-2</v>
      </c>
      <c r="T4682" s="283">
        <f t="shared" si="1068"/>
        <v>3.4104613771495262E-2</v>
      </c>
    </row>
    <row r="4683" spans="1:20" x14ac:dyDescent="0.25">
      <c r="A4683" s="286">
        <v>43296</v>
      </c>
      <c r="B4683" s="1">
        <f t="shared" si="1061"/>
        <v>7</v>
      </c>
      <c r="C4683" s="285">
        <v>1</v>
      </c>
      <c r="D4683" t="s">
        <v>715</v>
      </c>
      <c r="F4683" s="16">
        <v>66</v>
      </c>
      <c r="G4683" t="str">
        <f t="shared" si="1055"/>
        <v>Cooling</v>
      </c>
      <c r="H4683" s="283">
        <f>IF(G4683="heating",F4683*Assumptions!M$4+Assumptions!M$7,0)</f>
        <v>0</v>
      </c>
      <c r="I4683" s="15">
        <f t="shared" si="1056"/>
        <v>1.012242869806885</v>
      </c>
      <c r="J4683" s="15">
        <f t="shared" si="1057"/>
        <v>0.93760781206536892</v>
      </c>
      <c r="K4683" s="283">
        <f t="shared" si="1062"/>
        <v>0</v>
      </c>
      <c r="L4683" s="283">
        <f t="shared" si="1063"/>
        <v>4.3818232651749627</v>
      </c>
      <c r="M4683" s="283">
        <f t="shared" si="1064"/>
        <v>0</v>
      </c>
      <c r="N4683" s="283">
        <f t="shared" si="1065"/>
        <v>4.3585758300027857</v>
      </c>
      <c r="O4683" s="283">
        <f t="shared" si="1066"/>
        <v>0</v>
      </c>
      <c r="P4683" s="21">
        <f t="shared" si="1058"/>
        <v>3.6399980029288459E-2</v>
      </c>
      <c r="Q4683" s="21">
        <f t="shared" si="1059"/>
        <v>0.81803459285312596</v>
      </c>
      <c r="R4683">
        <f t="shared" si="1060"/>
        <v>1.0096214758538746</v>
      </c>
      <c r="S4683" s="296">
        <f t="shared" si="1067"/>
        <v>3.0062936168950265E-2</v>
      </c>
      <c r="T4683" s="283">
        <f t="shared" si="1068"/>
        <v>3.0062936168950265E-2</v>
      </c>
    </row>
    <row r="4684" spans="1:20" x14ac:dyDescent="0.25">
      <c r="A4684" s="286">
        <v>43296</v>
      </c>
      <c r="B4684" s="1">
        <f t="shared" si="1061"/>
        <v>7</v>
      </c>
      <c r="C4684" s="285">
        <v>2</v>
      </c>
      <c r="D4684" t="s">
        <v>715</v>
      </c>
      <c r="F4684" s="16">
        <v>66</v>
      </c>
      <c r="G4684" t="str">
        <f t="shared" si="1055"/>
        <v>Cooling</v>
      </c>
      <c r="H4684" s="283">
        <f>IF(G4684="heating",F4684*Assumptions!M$4+Assumptions!M$7,0)</f>
        <v>0</v>
      </c>
      <c r="I4684" s="15">
        <f t="shared" si="1056"/>
        <v>1.0509704703585963</v>
      </c>
      <c r="J4684" s="15">
        <f t="shared" si="1057"/>
        <v>0.93760781206536892</v>
      </c>
      <c r="K4684" s="283">
        <f t="shared" si="1062"/>
        <v>0</v>
      </c>
      <c r="L4684" s="283">
        <f t="shared" si="1063"/>
        <v>4.3818232651749627</v>
      </c>
      <c r="M4684" s="283">
        <f t="shared" si="1064"/>
        <v>0</v>
      </c>
      <c r="N4684" s="283">
        <f t="shared" si="1065"/>
        <v>4.3585758300027857</v>
      </c>
      <c r="O4684" s="283">
        <f t="shared" si="1066"/>
        <v>0</v>
      </c>
      <c r="P4684" s="21">
        <f t="shared" si="1058"/>
        <v>3.6399980029288459E-2</v>
      </c>
      <c r="Q4684" s="21">
        <f t="shared" si="1059"/>
        <v>0.74507607494346417</v>
      </c>
      <c r="R4684">
        <f t="shared" si="1060"/>
        <v>1.0096214758538746</v>
      </c>
      <c r="S4684" s="296">
        <f t="shared" si="1067"/>
        <v>2.7381695930381061E-2</v>
      </c>
      <c r="T4684" s="283">
        <f t="shared" si="1068"/>
        <v>2.7381695930381061E-2</v>
      </c>
    </row>
    <row r="4685" spans="1:20" x14ac:dyDescent="0.25">
      <c r="A4685" s="286">
        <v>43296</v>
      </c>
      <c r="B4685" s="1">
        <f t="shared" si="1061"/>
        <v>7</v>
      </c>
      <c r="C4685" s="285">
        <v>3</v>
      </c>
      <c r="D4685" t="s">
        <v>715</v>
      </c>
      <c r="F4685" s="16">
        <v>66</v>
      </c>
      <c r="G4685" t="str">
        <f t="shared" si="1055"/>
        <v>Cooling</v>
      </c>
      <c r="H4685" s="283">
        <f>IF(G4685="heating",F4685*Assumptions!M$4+Assumptions!M$7,0)</f>
        <v>0</v>
      </c>
      <c r="I4685" s="15">
        <f t="shared" si="1056"/>
        <v>1.0924036124451033</v>
      </c>
      <c r="J4685" s="15">
        <f t="shared" si="1057"/>
        <v>0.93760781206536892</v>
      </c>
      <c r="K4685" s="283">
        <f t="shared" si="1062"/>
        <v>0</v>
      </c>
      <c r="L4685" s="283">
        <f t="shared" si="1063"/>
        <v>4.3818232651749627</v>
      </c>
      <c r="M4685" s="283">
        <f t="shared" si="1064"/>
        <v>0</v>
      </c>
      <c r="N4685" s="283">
        <f t="shared" si="1065"/>
        <v>4.3585758300027857</v>
      </c>
      <c r="O4685" s="283">
        <f t="shared" si="1066"/>
        <v>0</v>
      </c>
      <c r="P4685" s="21">
        <f t="shared" si="1058"/>
        <v>3.6399980029288459E-2</v>
      </c>
      <c r="Q4685" s="21">
        <f t="shared" si="1059"/>
        <v>0.69158980876382303</v>
      </c>
      <c r="R4685">
        <f t="shared" si="1060"/>
        <v>1.0096214758538746</v>
      </c>
      <c r="S4685" s="296">
        <f t="shared" si="1067"/>
        <v>2.5416064867682549E-2</v>
      </c>
      <c r="T4685" s="283">
        <f t="shared" si="1068"/>
        <v>2.5416064867682549E-2</v>
      </c>
    </row>
    <row r="4686" spans="1:20" x14ac:dyDescent="0.25">
      <c r="A4686" s="286">
        <v>43296</v>
      </c>
      <c r="B4686" s="1">
        <f t="shared" si="1061"/>
        <v>7</v>
      </c>
      <c r="C4686" s="285">
        <v>4</v>
      </c>
      <c r="D4686" t="s">
        <v>715</v>
      </c>
      <c r="F4686" s="16">
        <v>64</v>
      </c>
      <c r="G4686" t="str">
        <f t="shared" si="1055"/>
        <v>Cooling</v>
      </c>
      <c r="H4686" s="283">
        <f>IF(G4686="heating",F4686*Assumptions!M$4+Assumptions!M$7,0)</f>
        <v>0</v>
      </c>
      <c r="I4686" s="15">
        <f t="shared" si="1056"/>
        <v>1.1348296917927807</v>
      </c>
      <c r="J4686" s="15">
        <f t="shared" si="1057"/>
        <v>0.93760781206536892</v>
      </c>
      <c r="K4686" s="283">
        <f t="shared" si="1062"/>
        <v>0</v>
      </c>
      <c r="L4686" s="283">
        <f t="shared" si="1063"/>
        <v>4.3818232651749627</v>
      </c>
      <c r="M4686" s="283">
        <f t="shared" si="1064"/>
        <v>0</v>
      </c>
      <c r="N4686" s="283">
        <f t="shared" si="1065"/>
        <v>4.3585758300027857</v>
      </c>
      <c r="O4686" s="283">
        <f t="shared" si="1066"/>
        <v>0</v>
      </c>
      <c r="P4686" s="21">
        <f t="shared" si="1058"/>
        <v>3.8036447069942136E-2</v>
      </c>
      <c r="Q4686" s="21">
        <f t="shared" si="1059"/>
        <v>0.6473875548762833</v>
      </c>
      <c r="R4686">
        <f t="shared" si="1060"/>
        <v>1.0096214758538746</v>
      </c>
      <c r="S4686" s="296">
        <f t="shared" si="1067"/>
        <v>2.4861244788804016E-2</v>
      </c>
      <c r="T4686" s="283">
        <f t="shared" si="1068"/>
        <v>2.4861244788804016E-2</v>
      </c>
    </row>
    <row r="4687" spans="1:20" x14ac:dyDescent="0.25">
      <c r="A4687" s="286">
        <v>43296</v>
      </c>
      <c r="B4687" s="1">
        <f t="shared" si="1061"/>
        <v>7</v>
      </c>
      <c r="C4687" s="285">
        <v>5</v>
      </c>
      <c r="D4687" t="s">
        <v>715</v>
      </c>
      <c r="F4687" s="16">
        <v>64</v>
      </c>
      <c r="G4687" t="str">
        <f t="shared" si="1055"/>
        <v>Cooling</v>
      </c>
      <c r="H4687" s="283">
        <f>IF(G4687="heating",F4687*Assumptions!M$4+Assumptions!M$7,0)</f>
        <v>0</v>
      </c>
      <c r="I4687" s="15">
        <f t="shared" si="1056"/>
        <v>1.1635558681477385</v>
      </c>
      <c r="J4687" s="15">
        <f t="shared" si="1057"/>
        <v>0.93760781206536892</v>
      </c>
      <c r="K4687" s="283">
        <f t="shared" si="1062"/>
        <v>0</v>
      </c>
      <c r="L4687" s="283">
        <f t="shared" si="1063"/>
        <v>4.3818232651749627</v>
      </c>
      <c r="M4687" s="283">
        <f t="shared" si="1064"/>
        <v>0</v>
      </c>
      <c r="N4687" s="283">
        <f t="shared" si="1065"/>
        <v>4.3585758300027857</v>
      </c>
      <c r="O4687" s="283">
        <f t="shared" si="1066"/>
        <v>0</v>
      </c>
      <c r="P4687" s="21">
        <f t="shared" si="1058"/>
        <v>3.8036447069942136E-2</v>
      </c>
      <c r="Q4687" s="21">
        <f t="shared" si="1059"/>
        <v>0.72139578924615555</v>
      </c>
      <c r="R4687">
        <f t="shared" si="1060"/>
        <v>1.0096214758538746</v>
      </c>
      <c r="S4687" s="296">
        <f t="shared" si="1067"/>
        <v>2.7703339631680923E-2</v>
      </c>
      <c r="T4687" s="283">
        <f t="shared" si="1068"/>
        <v>2.7703339631680923E-2</v>
      </c>
    </row>
    <row r="4688" spans="1:20" x14ac:dyDescent="0.25">
      <c r="A4688" s="286">
        <v>43296</v>
      </c>
      <c r="B4688" s="1">
        <f t="shared" si="1061"/>
        <v>7</v>
      </c>
      <c r="C4688" s="285">
        <v>6</v>
      </c>
      <c r="D4688" t="s">
        <v>715</v>
      </c>
      <c r="F4688" s="16">
        <v>66</v>
      </c>
      <c r="G4688" t="str">
        <f t="shared" si="1055"/>
        <v>Cooling</v>
      </c>
      <c r="H4688" s="283">
        <f>IF(G4688="heating",F4688*Assumptions!M$4+Assumptions!M$7,0)</f>
        <v>0</v>
      </c>
      <c r="I4688" s="15">
        <f t="shared" si="1056"/>
        <v>1.2083911162615524</v>
      </c>
      <c r="J4688" s="15">
        <f t="shared" si="1057"/>
        <v>0.93760781206536892</v>
      </c>
      <c r="K4688" s="283">
        <f t="shared" si="1062"/>
        <v>0</v>
      </c>
      <c r="L4688" s="283">
        <f t="shared" si="1063"/>
        <v>4.3818232651749627</v>
      </c>
      <c r="M4688" s="283">
        <f t="shared" si="1064"/>
        <v>0</v>
      </c>
      <c r="N4688" s="283">
        <f t="shared" si="1065"/>
        <v>4.3585758300027857</v>
      </c>
      <c r="O4688" s="283">
        <f t="shared" si="1066"/>
        <v>0</v>
      </c>
      <c r="P4688" s="21">
        <f t="shared" si="1058"/>
        <v>3.6399980029288459E-2</v>
      </c>
      <c r="Q4688" s="21">
        <f t="shared" si="1059"/>
        <v>0.87787080972652631</v>
      </c>
      <c r="R4688">
        <f t="shared" si="1060"/>
        <v>1.0096214758538746</v>
      </c>
      <c r="S4688" s="296">
        <f t="shared" si="1067"/>
        <v>3.22619291995292E-2</v>
      </c>
      <c r="T4688" s="283">
        <f t="shared" si="1068"/>
        <v>3.22619291995292E-2</v>
      </c>
    </row>
    <row r="4689" spans="1:20" x14ac:dyDescent="0.25">
      <c r="A4689" s="286">
        <v>43296</v>
      </c>
      <c r="B4689" s="1">
        <f t="shared" si="1061"/>
        <v>7</v>
      </c>
      <c r="C4689" s="285">
        <v>7</v>
      </c>
      <c r="D4689" t="s">
        <v>715</v>
      </c>
      <c r="F4689" s="16">
        <v>68</v>
      </c>
      <c r="G4689" t="str">
        <f t="shared" si="1055"/>
        <v>Cooling</v>
      </c>
      <c r="H4689" s="283">
        <f>IF(G4689="heating",F4689*Assumptions!M$4+Assumptions!M$7,0)</f>
        <v>0</v>
      </c>
      <c r="I4689" s="15">
        <f t="shared" si="1056"/>
        <v>1.1637425769249583</v>
      </c>
      <c r="J4689" s="15">
        <f t="shared" si="1057"/>
        <v>0.93760781206536892</v>
      </c>
      <c r="K4689" s="283">
        <f t="shared" si="1062"/>
        <v>0</v>
      </c>
      <c r="L4689" s="283">
        <f t="shared" si="1063"/>
        <v>4.3818232651749627</v>
      </c>
      <c r="M4689" s="283">
        <f t="shared" si="1064"/>
        <v>0</v>
      </c>
      <c r="N4689" s="283">
        <f t="shared" si="1065"/>
        <v>4.3585758300027857</v>
      </c>
      <c r="O4689" s="283">
        <f t="shared" si="1066"/>
        <v>0</v>
      </c>
      <c r="P4689" s="21">
        <f t="shared" si="1058"/>
        <v>3.7256017764001337E-2</v>
      </c>
      <c r="Q4689" s="21">
        <f t="shared" si="1059"/>
        <v>0.97331382064367777</v>
      </c>
      <c r="R4689">
        <f t="shared" si="1060"/>
        <v>1.0096214758538746</v>
      </c>
      <c r="S4689" s="296">
        <f t="shared" si="1067"/>
        <v>3.661068899602405E-2</v>
      </c>
      <c r="T4689" s="283">
        <f t="shared" si="1068"/>
        <v>3.661068899602405E-2</v>
      </c>
    </row>
    <row r="4690" spans="1:20" x14ac:dyDescent="0.25">
      <c r="A4690" s="286">
        <v>43296</v>
      </c>
      <c r="B4690" s="1">
        <f t="shared" si="1061"/>
        <v>7</v>
      </c>
      <c r="C4690" s="285">
        <v>8</v>
      </c>
      <c r="D4690" t="s">
        <v>715</v>
      </c>
      <c r="F4690" s="16">
        <v>73</v>
      </c>
      <c r="G4690" t="str">
        <f t="shared" si="1055"/>
        <v>Cooling</v>
      </c>
      <c r="H4690" s="283">
        <f>IF(G4690="heating",F4690*Assumptions!M$4+Assumptions!M$7,0)</f>
        <v>0</v>
      </c>
      <c r="I4690" s="15">
        <f t="shared" si="1056"/>
        <v>1.094193721037565</v>
      </c>
      <c r="J4690" s="15">
        <f t="shared" si="1057"/>
        <v>0.93760781206536892</v>
      </c>
      <c r="K4690" s="283">
        <f t="shared" si="1062"/>
        <v>0</v>
      </c>
      <c r="L4690" s="283" t="e">
        <f t="shared" si="1063"/>
        <v>#N/A</v>
      </c>
      <c r="M4690" s="283">
        <f t="shared" si="1064"/>
        <v>0</v>
      </c>
      <c r="N4690" s="283" t="e">
        <f t="shared" si="1065"/>
        <v>#N/A</v>
      </c>
      <c r="O4690" s="283">
        <f t="shared" si="1066"/>
        <v>0</v>
      </c>
      <c r="P4690" s="21">
        <f t="shared" si="1058"/>
        <v>5.0300820493010656E-2</v>
      </c>
      <c r="Q4690" s="21">
        <f t="shared" si="1059"/>
        <v>0.94940007506179924</v>
      </c>
      <c r="R4690">
        <f t="shared" si="1060"/>
        <v>1.0096214758538746</v>
      </c>
      <c r="S4690" s="296">
        <f t="shared" si="1067"/>
        <v>4.8215082130497446E-2</v>
      </c>
      <c r="T4690" s="283">
        <f t="shared" si="1068"/>
        <v>4.8215082130497446E-2</v>
      </c>
    </row>
    <row r="4691" spans="1:20" x14ac:dyDescent="0.25">
      <c r="A4691" s="286">
        <v>43296</v>
      </c>
      <c r="B4691" s="1">
        <f t="shared" si="1061"/>
        <v>7</v>
      </c>
      <c r="C4691" s="285">
        <v>9</v>
      </c>
      <c r="D4691" t="s">
        <v>715</v>
      </c>
      <c r="F4691" s="16">
        <v>77</v>
      </c>
      <c r="G4691" t="str">
        <f t="shared" si="1055"/>
        <v>Cooling</v>
      </c>
      <c r="H4691" s="283">
        <f>IF(G4691="heating",F4691*Assumptions!M$4+Assumptions!M$7,0)</f>
        <v>0</v>
      </c>
      <c r="I4691" s="15">
        <f t="shared" si="1056"/>
        <v>1.0343009000871222</v>
      </c>
      <c r="J4691" s="15">
        <f t="shared" si="1057"/>
        <v>0.93760781206536892</v>
      </c>
      <c r="K4691" s="283">
        <f t="shared" si="1062"/>
        <v>0</v>
      </c>
      <c r="L4691" s="283" t="e">
        <f t="shared" si="1063"/>
        <v>#N/A</v>
      </c>
      <c r="M4691" s="283">
        <f t="shared" si="1064"/>
        <v>0</v>
      </c>
      <c r="N4691" s="283" t="e">
        <f t="shared" si="1065"/>
        <v>#N/A</v>
      </c>
      <c r="O4691" s="283">
        <f t="shared" si="1066"/>
        <v>0</v>
      </c>
      <c r="P4691" s="21">
        <f t="shared" si="1058"/>
        <v>7.1952934165366855E-2</v>
      </c>
      <c r="Q4691" s="21">
        <f t="shared" si="1059"/>
        <v>0.8408485371888097</v>
      </c>
      <c r="R4691">
        <f t="shared" si="1060"/>
        <v>1.0096214758538746</v>
      </c>
      <c r="S4691" s="296">
        <f t="shared" si="1067"/>
        <v>6.108363334780028E-2</v>
      </c>
      <c r="T4691" s="283">
        <f t="shared" si="1068"/>
        <v>6.108363334780028E-2</v>
      </c>
    </row>
    <row r="4692" spans="1:20" x14ac:dyDescent="0.25">
      <c r="A4692" s="286">
        <v>43296</v>
      </c>
      <c r="B4692" s="1">
        <f t="shared" si="1061"/>
        <v>7</v>
      </c>
      <c r="C4692" s="285">
        <v>10</v>
      </c>
      <c r="D4692" t="s">
        <v>715</v>
      </c>
      <c r="F4692" s="16">
        <v>81</v>
      </c>
      <c r="G4692" t="str">
        <f t="shared" si="1055"/>
        <v>Cooling</v>
      </c>
      <c r="H4692" s="283">
        <f>IF(G4692="heating",F4692*Assumptions!M$4+Assumptions!M$7,0)</f>
        <v>0</v>
      </c>
      <c r="I4692" s="15">
        <f t="shared" si="1056"/>
        <v>0.98112329028689171</v>
      </c>
      <c r="J4692" s="15">
        <f t="shared" si="1057"/>
        <v>0.93760781206536892</v>
      </c>
      <c r="K4692" s="283">
        <f t="shared" si="1062"/>
        <v>0</v>
      </c>
      <c r="L4692" s="283" t="e">
        <f t="shared" si="1063"/>
        <v>#N/A</v>
      </c>
      <c r="M4692" s="283">
        <f t="shared" si="1064"/>
        <v>0</v>
      </c>
      <c r="N4692" s="283" t="e">
        <f t="shared" si="1065"/>
        <v>#N/A</v>
      </c>
      <c r="O4692" s="283">
        <f t="shared" si="1066"/>
        <v>0</v>
      </c>
      <c r="P4692" s="21">
        <f t="shared" si="1058"/>
        <v>0.10357506693918861</v>
      </c>
      <c r="Q4692" s="21">
        <f t="shared" si="1059"/>
        <v>0.74504051125983206</v>
      </c>
      <c r="R4692">
        <f t="shared" si="1060"/>
        <v>1.0096214758538746</v>
      </c>
      <c r="S4692" s="296">
        <f t="shared" si="1067"/>
        <v>7.7910087226624111E-2</v>
      </c>
      <c r="T4692" s="283">
        <f t="shared" si="1068"/>
        <v>7.7910087226624111E-2</v>
      </c>
    </row>
    <row r="4693" spans="1:20" x14ac:dyDescent="0.25">
      <c r="A4693" s="286">
        <v>43296</v>
      </c>
      <c r="B4693" s="1">
        <f t="shared" si="1061"/>
        <v>7</v>
      </c>
      <c r="C4693" s="285">
        <v>11</v>
      </c>
      <c r="D4693" t="s">
        <v>715</v>
      </c>
      <c r="F4693" s="16">
        <v>82</v>
      </c>
      <c r="G4693" t="str">
        <f t="shared" si="1055"/>
        <v>Cooling</v>
      </c>
      <c r="H4693" s="283">
        <f>IF(G4693="heating",F4693*Assumptions!M$4+Assumptions!M$7,0)</f>
        <v>0</v>
      </c>
      <c r="I4693" s="15">
        <f t="shared" si="1056"/>
        <v>0.94956163997961163</v>
      </c>
      <c r="J4693" s="15">
        <f t="shared" si="1057"/>
        <v>0.93760781206536892</v>
      </c>
      <c r="K4693" s="283">
        <f t="shared" si="1062"/>
        <v>0</v>
      </c>
      <c r="L4693" s="283" t="e">
        <f t="shared" si="1063"/>
        <v>#N/A</v>
      </c>
      <c r="M4693" s="283">
        <f t="shared" si="1064"/>
        <v>0</v>
      </c>
      <c r="N4693" s="283" t="e">
        <f t="shared" si="1065"/>
        <v>#N/A</v>
      </c>
      <c r="O4693" s="283">
        <f t="shared" si="1066"/>
        <v>0</v>
      </c>
      <c r="P4693" s="21">
        <f t="shared" si="1058"/>
        <v>0.1130384156172477</v>
      </c>
      <c r="Q4693" s="21">
        <f t="shared" si="1059"/>
        <v>0.72850690893675296</v>
      </c>
      <c r="R4693">
        <f t="shared" si="1060"/>
        <v>1.0096214758538746</v>
      </c>
      <c r="S4693" s="296">
        <f t="shared" si="1067"/>
        <v>8.3141588234071889E-2</v>
      </c>
      <c r="T4693" s="283">
        <f t="shared" si="1068"/>
        <v>8.3141588234071889E-2</v>
      </c>
    </row>
    <row r="4694" spans="1:20" x14ac:dyDescent="0.25">
      <c r="A4694" s="286">
        <v>43296</v>
      </c>
      <c r="B4694" s="1">
        <f t="shared" si="1061"/>
        <v>7</v>
      </c>
      <c r="C4694" s="285">
        <v>12</v>
      </c>
      <c r="D4694" t="s">
        <v>715</v>
      </c>
      <c r="F4694" s="16">
        <v>82</v>
      </c>
      <c r="G4694" t="str">
        <f t="shared" si="1055"/>
        <v>Cooling</v>
      </c>
      <c r="H4694" s="283">
        <f>IF(G4694="heating",F4694*Assumptions!M$4+Assumptions!M$7,0)</f>
        <v>0</v>
      </c>
      <c r="I4694" s="15">
        <f t="shared" si="1056"/>
        <v>0.91648403420261149</v>
      </c>
      <c r="J4694" s="15">
        <f t="shared" si="1057"/>
        <v>0.93760781206536892</v>
      </c>
      <c r="K4694" s="283">
        <f t="shared" si="1062"/>
        <v>0</v>
      </c>
      <c r="L4694" s="283" t="e">
        <f t="shared" si="1063"/>
        <v>#N/A</v>
      </c>
      <c r="M4694" s="283">
        <f t="shared" si="1064"/>
        <v>0</v>
      </c>
      <c r="N4694" s="283" t="e">
        <f t="shared" si="1065"/>
        <v>#N/A</v>
      </c>
      <c r="O4694" s="283">
        <f t="shared" si="1066"/>
        <v>0</v>
      </c>
      <c r="P4694" s="21">
        <f t="shared" si="1058"/>
        <v>0.1130384156172477</v>
      </c>
      <c r="Q4694" s="21">
        <f t="shared" si="1059"/>
        <v>0.75910815787401487</v>
      </c>
      <c r="R4694">
        <f t="shared" si="1060"/>
        <v>1.0096214758538746</v>
      </c>
      <c r="S4694" s="296">
        <f t="shared" si="1067"/>
        <v>8.6633986737613106E-2</v>
      </c>
      <c r="T4694" s="283">
        <f t="shared" si="1068"/>
        <v>8.6633986737613106E-2</v>
      </c>
    </row>
    <row r="4695" spans="1:20" x14ac:dyDescent="0.25">
      <c r="A4695" s="286">
        <v>43296</v>
      </c>
      <c r="B4695" s="1">
        <f t="shared" si="1061"/>
        <v>7</v>
      </c>
      <c r="C4695" s="285">
        <v>13</v>
      </c>
      <c r="D4695" t="s">
        <v>715</v>
      </c>
      <c r="F4695" s="16">
        <v>82</v>
      </c>
      <c r="G4695" t="str">
        <f t="shared" si="1055"/>
        <v>Cooling</v>
      </c>
      <c r="H4695" s="283">
        <f>IF(G4695="heating",F4695*Assumptions!M$4+Assumptions!M$7,0)</f>
        <v>0</v>
      </c>
      <c r="I4695" s="15">
        <f t="shared" si="1056"/>
        <v>0.90040206880052787</v>
      </c>
      <c r="J4695" s="15">
        <f t="shared" si="1057"/>
        <v>0.93760781206536892</v>
      </c>
      <c r="K4695" s="283">
        <f t="shared" si="1062"/>
        <v>0</v>
      </c>
      <c r="L4695" s="283" t="e">
        <f t="shared" si="1063"/>
        <v>#N/A</v>
      </c>
      <c r="M4695" s="283">
        <f t="shared" si="1064"/>
        <v>0</v>
      </c>
      <c r="N4695" s="283" t="e">
        <f t="shared" si="1065"/>
        <v>#N/A</v>
      </c>
      <c r="O4695" s="283">
        <f t="shared" si="1066"/>
        <v>0</v>
      </c>
      <c r="P4695" s="21">
        <f t="shared" si="1058"/>
        <v>0.1130384156172477</v>
      </c>
      <c r="Q4695" s="21">
        <f t="shared" si="1059"/>
        <v>0.79115902007799765</v>
      </c>
      <c r="R4695">
        <f t="shared" si="1060"/>
        <v>1.0096214758538746</v>
      </c>
      <c r="S4695" s="296">
        <f t="shared" si="1067"/>
        <v>9.0291823822232789E-2</v>
      </c>
      <c r="T4695" s="283">
        <f t="shared" si="1068"/>
        <v>9.0291823822232789E-2</v>
      </c>
    </row>
    <row r="4696" spans="1:20" x14ac:dyDescent="0.25">
      <c r="A4696" s="286">
        <v>43296</v>
      </c>
      <c r="B4696" s="1">
        <f t="shared" si="1061"/>
        <v>7</v>
      </c>
      <c r="C4696" s="285">
        <v>14</v>
      </c>
      <c r="D4696" t="s">
        <v>715</v>
      </c>
      <c r="F4696" s="16">
        <v>84</v>
      </c>
      <c r="G4696" t="str">
        <f t="shared" si="1055"/>
        <v>Cooling</v>
      </c>
      <c r="H4696" s="283">
        <f>IF(G4696="heating",F4696*Assumptions!M$4+Assumptions!M$7,0)</f>
        <v>0</v>
      </c>
      <c r="I4696" s="15">
        <f t="shared" si="1056"/>
        <v>0.86032894500746537</v>
      </c>
      <c r="J4696" s="15">
        <f t="shared" si="1057"/>
        <v>0.93760781206536892</v>
      </c>
      <c r="K4696" s="283">
        <f t="shared" si="1062"/>
        <v>0</v>
      </c>
      <c r="L4696" s="283" t="e">
        <f t="shared" si="1063"/>
        <v>#N/A</v>
      </c>
      <c r="M4696" s="283">
        <f t="shared" si="1064"/>
        <v>0</v>
      </c>
      <c r="N4696" s="283" t="e">
        <f t="shared" si="1065"/>
        <v>#N/A</v>
      </c>
      <c r="O4696" s="283">
        <f t="shared" si="1066"/>
        <v>0</v>
      </c>
      <c r="P4696" s="21">
        <f t="shared" si="1058"/>
        <v>0.13383449155489124</v>
      </c>
      <c r="Q4696" s="21">
        <f t="shared" si="1059"/>
        <v>0.84355555031342389</v>
      </c>
      <c r="R4696">
        <f t="shared" si="1060"/>
        <v>1.0096214758538746</v>
      </c>
      <c r="S4696" s="296">
        <f t="shared" si="1067"/>
        <v>0.11398306228076359</v>
      </c>
      <c r="T4696" s="283">
        <f t="shared" si="1068"/>
        <v>0.11398306228076359</v>
      </c>
    </row>
    <row r="4697" spans="1:20" x14ac:dyDescent="0.25">
      <c r="A4697" s="286">
        <v>43296</v>
      </c>
      <c r="B4697" s="1">
        <f t="shared" si="1061"/>
        <v>7</v>
      </c>
      <c r="C4697" s="285">
        <v>15</v>
      </c>
      <c r="D4697" t="s">
        <v>715</v>
      </c>
      <c r="F4697" s="16">
        <v>86</v>
      </c>
      <c r="G4697" t="str">
        <f t="shared" si="1055"/>
        <v>Cooling</v>
      </c>
      <c r="H4697" s="283">
        <f>IF(G4697="heating",F4697*Assumptions!M$4+Assumptions!M$7,0)</f>
        <v>0</v>
      </c>
      <c r="I4697" s="15">
        <f t="shared" si="1056"/>
        <v>0.85754515037175039</v>
      </c>
      <c r="J4697" s="15">
        <f t="shared" si="1057"/>
        <v>0.93760781206536892</v>
      </c>
      <c r="K4697" s="283">
        <f t="shared" si="1062"/>
        <v>0</v>
      </c>
      <c r="L4697" s="283" t="e">
        <f t="shared" si="1063"/>
        <v>#N/A</v>
      </c>
      <c r="M4697" s="283">
        <f t="shared" si="1064"/>
        <v>0</v>
      </c>
      <c r="N4697" s="283" t="e">
        <f t="shared" si="1065"/>
        <v>#N/A</v>
      </c>
      <c r="O4697" s="283">
        <f t="shared" si="1066"/>
        <v>0</v>
      </c>
      <c r="P4697" s="21">
        <f t="shared" si="1058"/>
        <v>0.15712307226790045</v>
      </c>
      <c r="Q4697" s="21">
        <f t="shared" si="1059"/>
        <v>0.96592607327566882</v>
      </c>
      <c r="R4697">
        <f t="shared" si="1060"/>
        <v>1.0096214758538746</v>
      </c>
      <c r="S4697" s="296">
        <f t="shared" si="1067"/>
        <v>0.15322951660473572</v>
      </c>
      <c r="T4697" s="283">
        <f t="shared" si="1068"/>
        <v>0.15322951660473572</v>
      </c>
    </row>
    <row r="4698" spans="1:20" x14ac:dyDescent="0.25">
      <c r="A4698" s="286">
        <v>43296</v>
      </c>
      <c r="B4698" s="1">
        <f t="shared" si="1061"/>
        <v>7</v>
      </c>
      <c r="C4698" s="285">
        <v>16</v>
      </c>
      <c r="D4698" t="s">
        <v>715</v>
      </c>
      <c r="F4698" s="16">
        <v>84</v>
      </c>
      <c r="G4698" t="str">
        <f t="shared" si="1055"/>
        <v>Cooling</v>
      </c>
      <c r="H4698" s="283">
        <f>IF(G4698="heating",F4698*Assumptions!M$4+Assumptions!M$7,0)</f>
        <v>0</v>
      </c>
      <c r="I4698" s="15">
        <f t="shared" si="1056"/>
        <v>0.88344815438260227</v>
      </c>
      <c r="J4698" s="15">
        <f t="shared" si="1057"/>
        <v>0.93760781206536892</v>
      </c>
      <c r="K4698" s="283">
        <f t="shared" si="1062"/>
        <v>0</v>
      </c>
      <c r="L4698" s="283" t="e">
        <f t="shared" si="1063"/>
        <v>#N/A</v>
      </c>
      <c r="M4698" s="283">
        <f t="shared" si="1064"/>
        <v>0</v>
      </c>
      <c r="N4698" s="283" t="e">
        <f t="shared" si="1065"/>
        <v>#N/A</v>
      </c>
      <c r="O4698" s="283">
        <f t="shared" si="1066"/>
        <v>0</v>
      </c>
      <c r="P4698" s="21">
        <f t="shared" si="1058"/>
        <v>0.13383449155489124</v>
      </c>
      <c r="Q4698" s="21">
        <f t="shared" si="1059"/>
        <v>1.1649354943302594</v>
      </c>
      <c r="R4698">
        <f t="shared" si="1060"/>
        <v>1.0096214758538746</v>
      </c>
      <c r="S4698" s="296">
        <f t="shared" si="1067"/>
        <v>0.15740861992311289</v>
      </c>
      <c r="T4698" s="283">
        <f t="shared" si="1068"/>
        <v>0.15740861992311289</v>
      </c>
    </row>
    <row r="4699" spans="1:20" x14ac:dyDescent="0.25">
      <c r="A4699" s="286">
        <v>43296</v>
      </c>
      <c r="B4699" s="1">
        <f t="shared" si="1061"/>
        <v>7</v>
      </c>
      <c r="C4699" s="285">
        <v>17</v>
      </c>
      <c r="D4699" t="s">
        <v>715</v>
      </c>
      <c r="F4699" s="16">
        <v>84</v>
      </c>
      <c r="G4699" t="str">
        <f t="shared" si="1055"/>
        <v>Cooling</v>
      </c>
      <c r="H4699" s="283">
        <f>IF(G4699="heating",F4699*Assumptions!M$4+Assumptions!M$7,0)</f>
        <v>0</v>
      </c>
      <c r="I4699" s="15">
        <f t="shared" si="1056"/>
        <v>0.94025748850374469</v>
      </c>
      <c r="J4699" s="15">
        <f t="shared" si="1057"/>
        <v>0.93760781206536892</v>
      </c>
      <c r="K4699" s="283">
        <f t="shared" si="1062"/>
        <v>0</v>
      </c>
      <c r="L4699" s="283" t="e">
        <f t="shared" si="1063"/>
        <v>#N/A</v>
      </c>
      <c r="M4699" s="283">
        <f t="shared" si="1064"/>
        <v>0</v>
      </c>
      <c r="N4699" s="283" t="e">
        <f t="shared" si="1065"/>
        <v>#N/A</v>
      </c>
      <c r="O4699" s="283">
        <f t="shared" si="1066"/>
        <v>0</v>
      </c>
      <c r="P4699" s="21">
        <f t="shared" si="1058"/>
        <v>0.13383449155489124</v>
      </c>
      <c r="Q4699" s="21">
        <f t="shared" si="1059"/>
        <v>1.3521540118753073</v>
      </c>
      <c r="R4699">
        <f t="shared" si="1060"/>
        <v>1.0096214758538746</v>
      </c>
      <c r="S4699" s="296">
        <f t="shared" si="1067"/>
        <v>0.18270599356675807</v>
      </c>
      <c r="T4699" s="283">
        <f t="shared" si="1068"/>
        <v>0.18270599356675807</v>
      </c>
    </row>
    <row r="4700" spans="1:20" x14ac:dyDescent="0.25">
      <c r="A4700" s="286">
        <v>43296</v>
      </c>
      <c r="B4700" s="1">
        <f t="shared" si="1061"/>
        <v>7</v>
      </c>
      <c r="C4700" s="285">
        <v>18</v>
      </c>
      <c r="D4700" t="s">
        <v>715</v>
      </c>
      <c r="F4700" s="16">
        <v>81</v>
      </c>
      <c r="G4700" t="str">
        <f t="shared" si="1055"/>
        <v>Cooling</v>
      </c>
      <c r="H4700" s="283">
        <f>IF(G4700="heating",F4700*Assumptions!M$4+Assumptions!M$7,0)</f>
        <v>0</v>
      </c>
      <c r="I4700" s="15">
        <f t="shared" si="1056"/>
        <v>0.98182363790757687</v>
      </c>
      <c r="J4700" s="15">
        <f t="shared" si="1057"/>
        <v>0.93760781206536892</v>
      </c>
      <c r="K4700" s="283">
        <f t="shared" si="1062"/>
        <v>0</v>
      </c>
      <c r="L4700" s="283" t="e">
        <f t="shared" si="1063"/>
        <v>#N/A</v>
      </c>
      <c r="M4700" s="283">
        <f t="shared" si="1064"/>
        <v>0</v>
      </c>
      <c r="N4700" s="283" t="e">
        <f t="shared" si="1065"/>
        <v>#N/A</v>
      </c>
      <c r="O4700" s="283">
        <f t="shared" si="1066"/>
        <v>0</v>
      </c>
      <c r="P4700" s="21">
        <f t="shared" si="1058"/>
        <v>0.10357506693918861</v>
      </c>
      <c r="Q4700" s="21">
        <f t="shared" si="1059"/>
        <v>1.5598916921549892</v>
      </c>
      <c r="R4700">
        <f t="shared" si="1060"/>
        <v>1.0096214758538746</v>
      </c>
      <c r="S4700" s="296">
        <f t="shared" si="1067"/>
        <v>0.16312038870796058</v>
      </c>
      <c r="T4700" s="283">
        <f t="shared" si="1068"/>
        <v>0.16312038870796058</v>
      </c>
    </row>
    <row r="4701" spans="1:20" x14ac:dyDescent="0.25">
      <c r="A4701" s="286">
        <v>43296</v>
      </c>
      <c r="B4701" s="1">
        <f t="shared" si="1061"/>
        <v>7</v>
      </c>
      <c r="C4701" s="285">
        <v>19</v>
      </c>
      <c r="D4701" t="s">
        <v>715</v>
      </c>
      <c r="F4701" s="16">
        <v>79</v>
      </c>
      <c r="G4701" t="str">
        <f t="shared" si="1055"/>
        <v>Cooling</v>
      </c>
      <c r="H4701" s="283">
        <f>IF(G4701="heating",F4701*Assumptions!M$4+Assumptions!M$7,0)</f>
        <v>0</v>
      </c>
      <c r="I4701" s="15">
        <f t="shared" si="1056"/>
        <v>0.98418842963438757</v>
      </c>
      <c r="J4701" s="15">
        <f t="shared" si="1057"/>
        <v>0.93760781206536892</v>
      </c>
      <c r="K4701" s="283">
        <f t="shared" si="1062"/>
        <v>0</v>
      </c>
      <c r="L4701" s="283" t="e">
        <f t="shared" si="1063"/>
        <v>#N/A</v>
      </c>
      <c r="M4701" s="283">
        <f t="shared" si="1064"/>
        <v>0</v>
      </c>
      <c r="N4701" s="283" t="e">
        <f t="shared" si="1065"/>
        <v>#N/A</v>
      </c>
      <c r="O4701" s="283">
        <f t="shared" si="1066"/>
        <v>0</v>
      </c>
      <c r="P4701" s="21">
        <f t="shared" si="1058"/>
        <v>8.6517748164594233E-2</v>
      </c>
      <c r="Q4701" s="21">
        <f t="shared" si="1059"/>
        <v>1.6764212681468484</v>
      </c>
      <c r="R4701">
        <f t="shared" si="1060"/>
        <v>1.0096214758538746</v>
      </c>
      <c r="S4701" s="296">
        <f t="shared" si="1067"/>
        <v>0.14643569381100646</v>
      </c>
      <c r="T4701" s="283">
        <f t="shared" si="1068"/>
        <v>0.14643569381100646</v>
      </c>
    </row>
    <row r="4702" spans="1:20" x14ac:dyDescent="0.25">
      <c r="A4702" s="286">
        <v>43296</v>
      </c>
      <c r="B4702" s="1">
        <f t="shared" si="1061"/>
        <v>7</v>
      </c>
      <c r="C4702" s="285">
        <v>20</v>
      </c>
      <c r="D4702" t="s">
        <v>715</v>
      </c>
      <c r="F4702" s="16">
        <v>75</v>
      </c>
      <c r="G4702" t="str">
        <f t="shared" si="1055"/>
        <v>Cooling</v>
      </c>
      <c r="H4702" s="283">
        <f>IF(G4702="heating",F4702*Assumptions!M$4+Assumptions!M$7,0)</f>
        <v>0</v>
      </c>
      <c r="I4702" s="15">
        <f t="shared" si="1056"/>
        <v>0.97071962311712034</v>
      </c>
      <c r="J4702" s="15">
        <f t="shared" si="1057"/>
        <v>0.93760781206536892</v>
      </c>
      <c r="K4702" s="283">
        <f t="shared" si="1062"/>
        <v>0</v>
      </c>
      <c r="L4702" s="283" t="e">
        <f t="shared" si="1063"/>
        <v>#N/A</v>
      </c>
      <c r="M4702" s="283">
        <f t="shared" si="1064"/>
        <v>0</v>
      </c>
      <c r="N4702" s="283" t="e">
        <f t="shared" si="1065"/>
        <v>#N/A</v>
      </c>
      <c r="O4702" s="283">
        <f t="shared" si="1066"/>
        <v>0</v>
      </c>
      <c r="P4702" s="21">
        <f t="shared" si="1058"/>
        <v>5.9880624941505811E-2</v>
      </c>
      <c r="Q4702" s="21">
        <f t="shared" si="1059"/>
        <v>1.52436960139122</v>
      </c>
      <c r="R4702">
        <f t="shared" si="1060"/>
        <v>1.0096214758538746</v>
      </c>
      <c r="S4702" s="296">
        <f t="shared" si="1067"/>
        <v>9.2158454655453262E-2</v>
      </c>
      <c r="T4702" s="283">
        <f t="shared" si="1068"/>
        <v>9.2158454655453262E-2</v>
      </c>
    </row>
    <row r="4703" spans="1:20" x14ac:dyDescent="0.25">
      <c r="A4703" s="286">
        <v>43296</v>
      </c>
      <c r="B4703" s="1">
        <f t="shared" si="1061"/>
        <v>7</v>
      </c>
      <c r="C4703" s="285">
        <v>21</v>
      </c>
      <c r="D4703" t="s">
        <v>715</v>
      </c>
      <c r="F4703" s="16">
        <v>75</v>
      </c>
      <c r="G4703" t="str">
        <f t="shared" si="1055"/>
        <v>Cooling</v>
      </c>
      <c r="H4703" s="283">
        <f>IF(G4703="heating",F4703*Assumptions!M$4+Assumptions!M$7,0)</f>
        <v>0</v>
      </c>
      <c r="I4703" s="15">
        <f t="shared" si="1056"/>
        <v>0.95751150862929935</v>
      </c>
      <c r="J4703" s="15">
        <f t="shared" si="1057"/>
        <v>0.93760781206536892</v>
      </c>
      <c r="K4703" s="283">
        <f t="shared" si="1062"/>
        <v>0</v>
      </c>
      <c r="L4703" s="283" t="e">
        <f t="shared" si="1063"/>
        <v>#N/A</v>
      </c>
      <c r="M4703" s="283">
        <f t="shared" si="1064"/>
        <v>0</v>
      </c>
      <c r="N4703" s="283" t="e">
        <f t="shared" si="1065"/>
        <v>#N/A</v>
      </c>
      <c r="O4703" s="283">
        <f t="shared" si="1066"/>
        <v>0</v>
      </c>
      <c r="P4703" s="21">
        <f t="shared" si="1058"/>
        <v>5.9880624941505811E-2</v>
      </c>
      <c r="Q4703" s="21">
        <f t="shared" si="1059"/>
        <v>1.4448604713749031</v>
      </c>
      <c r="R4703">
        <f t="shared" si="1060"/>
        <v>1.0096214758538746</v>
      </c>
      <c r="S4703" s="296">
        <f t="shared" si="1067"/>
        <v>8.7351589872387628E-2</v>
      </c>
      <c r="T4703" s="283">
        <f t="shared" si="1068"/>
        <v>8.7351589872387628E-2</v>
      </c>
    </row>
    <row r="4704" spans="1:20" x14ac:dyDescent="0.25">
      <c r="A4704" s="286">
        <v>43296</v>
      </c>
      <c r="B4704" s="1">
        <f t="shared" si="1061"/>
        <v>7</v>
      </c>
      <c r="C4704" s="285">
        <v>22</v>
      </c>
      <c r="D4704" t="s">
        <v>715</v>
      </c>
      <c r="F4704" s="16">
        <v>73</v>
      </c>
      <c r="G4704" t="str">
        <f t="shared" si="1055"/>
        <v>Cooling</v>
      </c>
      <c r="H4704" s="283">
        <f>IF(G4704="heating",F4704*Assumptions!M$4+Assumptions!M$7,0)</f>
        <v>0</v>
      </c>
      <c r="I4704" s="15">
        <f t="shared" si="1056"/>
        <v>0.9426530227543114</v>
      </c>
      <c r="J4704" s="15">
        <f t="shared" si="1057"/>
        <v>0.93760781206536892</v>
      </c>
      <c r="K4704" s="283">
        <f t="shared" si="1062"/>
        <v>0</v>
      </c>
      <c r="L4704" s="283" t="e">
        <f t="shared" si="1063"/>
        <v>#N/A</v>
      </c>
      <c r="M4704" s="283">
        <f t="shared" si="1064"/>
        <v>0</v>
      </c>
      <c r="N4704" s="283" t="e">
        <f t="shared" si="1065"/>
        <v>#N/A</v>
      </c>
      <c r="O4704" s="283">
        <f t="shared" si="1066"/>
        <v>0</v>
      </c>
      <c r="P4704" s="21">
        <f t="shared" si="1058"/>
        <v>5.0300820493010656E-2</v>
      </c>
      <c r="Q4704" s="21">
        <f t="shared" si="1059"/>
        <v>1.2427137171080138</v>
      </c>
      <c r="R4704">
        <f t="shared" si="1060"/>
        <v>1.0096214758538746</v>
      </c>
      <c r="S4704" s="296">
        <f t="shared" si="1067"/>
        <v>6.3110953442002252E-2</v>
      </c>
      <c r="T4704" s="283">
        <f t="shared" si="1068"/>
        <v>6.3110953442002252E-2</v>
      </c>
    </row>
    <row r="4705" spans="1:20" x14ac:dyDescent="0.25">
      <c r="A4705" s="286">
        <v>43296</v>
      </c>
      <c r="B4705" s="1">
        <f t="shared" si="1061"/>
        <v>7</v>
      </c>
      <c r="C4705" s="285">
        <v>23</v>
      </c>
      <c r="D4705" t="s">
        <v>715</v>
      </c>
      <c r="F4705" s="16">
        <v>72</v>
      </c>
      <c r="G4705" t="str">
        <f t="shared" si="1055"/>
        <v>Cooling</v>
      </c>
      <c r="H4705" s="283">
        <f>IF(G4705="heating",F4705*Assumptions!M$4+Assumptions!M$7,0)</f>
        <v>0</v>
      </c>
      <c r="I4705" s="15">
        <f t="shared" si="1056"/>
        <v>0.94450710149963013</v>
      </c>
      <c r="J4705" s="15">
        <f t="shared" si="1057"/>
        <v>0.93760781206536892</v>
      </c>
      <c r="K4705" s="283">
        <f t="shared" si="1062"/>
        <v>0</v>
      </c>
      <c r="L4705" s="283" t="e">
        <f t="shared" si="1063"/>
        <v>#N/A</v>
      </c>
      <c r="M4705" s="283">
        <f t="shared" si="1064"/>
        <v>0</v>
      </c>
      <c r="N4705" s="283" t="e">
        <f t="shared" si="1065"/>
        <v>#N/A</v>
      </c>
      <c r="O4705" s="283">
        <f t="shared" si="1066"/>
        <v>0</v>
      </c>
      <c r="P4705" s="21">
        <f t="shared" si="1058"/>
        <v>4.6445607559525648E-2</v>
      </c>
      <c r="Q4705" s="21">
        <f t="shared" si="1059"/>
        <v>1.0297519246597011</v>
      </c>
      <c r="R4705">
        <f t="shared" si="1060"/>
        <v>1.0096214758538746</v>
      </c>
      <c r="S4705" s="296">
        <f t="shared" si="1067"/>
        <v>4.8287624468072742E-2</v>
      </c>
      <c r="T4705" s="283">
        <f t="shared" si="1068"/>
        <v>4.8287624468072742E-2</v>
      </c>
    </row>
    <row r="4706" spans="1:20" x14ac:dyDescent="0.25">
      <c r="A4706" s="286">
        <v>43297</v>
      </c>
      <c r="B4706" s="1">
        <f t="shared" si="1061"/>
        <v>1</v>
      </c>
      <c r="C4706" s="285">
        <v>0</v>
      </c>
      <c r="D4706" t="s">
        <v>715</v>
      </c>
      <c r="F4706" s="16">
        <v>70</v>
      </c>
      <c r="G4706" t="str">
        <f t="shared" si="1055"/>
        <v>Cooling</v>
      </c>
      <c r="H4706" s="283">
        <f>IF(G4706="heating",F4706*Assumptions!M$4+Assumptions!M$7,0)</f>
        <v>0</v>
      </c>
      <c r="I4706" s="15">
        <f t="shared" si="1056"/>
        <v>0.97481507806017154</v>
      </c>
      <c r="J4706" s="15">
        <f t="shared" si="1057"/>
        <v>1.017726725449043</v>
      </c>
      <c r="K4706" s="283">
        <f t="shared" si="1062"/>
        <v>0</v>
      </c>
      <c r="L4706" s="283">
        <f t="shared" si="1063"/>
        <v>4.3818232651749627</v>
      </c>
      <c r="M4706" s="283">
        <f t="shared" si="1064"/>
        <v>0</v>
      </c>
      <c r="N4706" s="283">
        <f t="shared" si="1065"/>
        <v>4.3585758300027857</v>
      </c>
      <c r="O4706" s="283">
        <f t="shared" si="1066"/>
        <v>0</v>
      </c>
      <c r="P4706" s="21">
        <f t="shared" si="1058"/>
        <v>4.0604560274080326E-2</v>
      </c>
      <c r="Q4706" s="21">
        <f t="shared" si="1059"/>
        <v>0.90668853391740301</v>
      </c>
      <c r="R4706">
        <f t="shared" si="1060"/>
        <v>0.9440993384982781</v>
      </c>
      <c r="S4706" s="296">
        <f t="shared" si="1067"/>
        <v>3.4757667843932485E-2</v>
      </c>
      <c r="T4706" s="283">
        <f t="shared" si="1068"/>
        <v>3.4757667843932485E-2</v>
      </c>
    </row>
    <row r="4707" spans="1:20" x14ac:dyDescent="0.25">
      <c r="A4707" s="286">
        <v>43297</v>
      </c>
      <c r="B4707" s="1">
        <f t="shared" si="1061"/>
        <v>1</v>
      </c>
      <c r="C4707" s="285">
        <v>1</v>
      </c>
      <c r="D4707" t="s">
        <v>715</v>
      </c>
      <c r="F4707" s="16">
        <v>70</v>
      </c>
      <c r="G4707" t="str">
        <f t="shared" si="1055"/>
        <v>Cooling</v>
      </c>
      <c r="H4707" s="283">
        <f>IF(G4707="heating",F4707*Assumptions!M$4+Assumptions!M$7,0)</f>
        <v>0</v>
      </c>
      <c r="I4707" s="15">
        <f t="shared" si="1056"/>
        <v>1.012242869806885</v>
      </c>
      <c r="J4707" s="15">
        <f t="shared" si="1057"/>
        <v>1.017726725449043</v>
      </c>
      <c r="K4707" s="283">
        <f t="shared" si="1062"/>
        <v>0</v>
      </c>
      <c r="L4707" s="283">
        <f t="shared" si="1063"/>
        <v>4.3818232651749627</v>
      </c>
      <c r="M4707" s="283">
        <f t="shared" si="1064"/>
        <v>0</v>
      </c>
      <c r="N4707" s="283">
        <f t="shared" si="1065"/>
        <v>4.3585758300027857</v>
      </c>
      <c r="O4707" s="283">
        <f t="shared" si="1066"/>
        <v>0</v>
      </c>
      <c r="P4707" s="21">
        <f t="shared" si="1058"/>
        <v>4.0604560274080326E-2</v>
      </c>
      <c r="Q4707" s="21">
        <f t="shared" si="1059"/>
        <v>0.81803459285312596</v>
      </c>
      <c r="R4707">
        <f t="shared" si="1060"/>
        <v>0.9440993384982781</v>
      </c>
      <c r="S4707" s="296">
        <f t="shared" si="1067"/>
        <v>3.1359142196702439E-2</v>
      </c>
      <c r="T4707" s="283">
        <f t="shared" si="1068"/>
        <v>3.1359142196702439E-2</v>
      </c>
    </row>
    <row r="4708" spans="1:20" x14ac:dyDescent="0.25">
      <c r="A4708" s="286">
        <v>43297</v>
      </c>
      <c r="B4708" s="1">
        <f t="shared" si="1061"/>
        <v>1</v>
      </c>
      <c r="C4708" s="285">
        <v>2</v>
      </c>
      <c r="D4708" t="s">
        <v>715</v>
      </c>
      <c r="F4708" s="16">
        <v>72</v>
      </c>
      <c r="G4708" t="str">
        <f t="shared" si="1055"/>
        <v>Cooling</v>
      </c>
      <c r="H4708" s="283">
        <f>IF(G4708="heating",F4708*Assumptions!M$4+Assumptions!M$7,0)</f>
        <v>0</v>
      </c>
      <c r="I4708" s="15">
        <f t="shared" si="1056"/>
        <v>1.0509704703585963</v>
      </c>
      <c r="J4708" s="15">
        <f t="shared" si="1057"/>
        <v>1.017726725449043</v>
      </c>
      <c r="K4708" s="283">
        <f t="shared" si="1062"/>
        <v>0</v>
      </c>
      <c r="L4708" s="283" t="e">
        <f t="shared" si="1063"/>
        <v>#N/A</v>
      </c>
      <c r="M4708" s="283">
        <f t="shared" si="1064"/>
        <v>0</v>
      </c>
      <c r="N4708" s="283" t="e">
        <f t="shared" si="1065"/>
        <v>#N/A</v>
      </c>
      <c r="O4708" s="283">
        <f t="shared" si="1066"/>
        <v>0</v>
      </c>
      <c r="P4708" s="21">
        <f t="shared" si="1058"/>
        <v>4.6445607559525648E-2</v>
      </c>
      <c r="Q4708" s="21">
        <f t="shared" si="1059"/>
        <v>0.74507607494346417</v>
      </c>
      <c r="R4708">
        <f t="shared" si="1060"/>
        <v>0.9440993384982781</v>
      </c>
      <c r="S4708" s="296">
        <f t="shared" si="1067"/>
        <v>3.2671040023494954E-2</v>
      </c>
      <c r="T4708" s="283">
        <f t="shared" si="1068"/>
        <v>3.2671040023494954E-2</v>
      </c>
    </row>
    <row r="4709" spans="1:20" x14ac:dyDescent="0.25">
      <c r="A4709" s="286">
        <v>43297</v>
      </c>
      <c r="B4709" s="1">
        <f t="shared" si="1061"/>
        <v>1</v>
      </c>
      <c r="C4709" s="285">
        <v>3</v>
      </c>
      <c r="D4709" t="s">
        <v>715</v>
      </c>
      <c r="F4709" s="16">
        <v>70</v>
      </c>
      <c r="G4709" t="str">
        <f t="shared" si="1055"/>
        <v>Cooling</v>
      </c>
      <c r="H4709" s="283">
        <f>IF(G4709="heating",F4709*Assumptions!M$4+Assumptions!M$7,0)</f>
        <v>0</v>
      </c>
      <c r="I4709" s="15">
        <f t="shared" si="1056"/>
        <v>1.0924036124451033</v>
      </c>
      <c r="J4709" s="15">
        <f t="shared" si="1057"/>
        <v>1.017726725449043</v>
      </c>
      <c r="K4709" s="283">
        <f t="shared" si="1062"/>
        <v>0</v>
      </c>
      <c r="L4709" s="283">
        <f t="shared" si="1063"/>
        <v>4.3818232651749627</v>
      </c>
      <c r="M4709" s="283">
        <f t="shared" si="1064"/>
        <v>0</v>
      </c>
      <c r="N4709" s="283">
        <f t="shared" si="1065"/>
        <v>4.3585758300027857</v>
      </c>
      <c r="O4709" s="283">
        <f t="shared" si="1066"/>
        <v>0</v>
      </c>
      <c r="P4709" s="21">
        <f t="shared" si="1058"/>
        <v>4.0604560274080326E-2</v>
      </c>
      <c r="Q4709" s="21">
        <f t="shared" si="1059"/>
        <v>0.69158980876382303</v>
      </c>
      <c r="R4709">
        <f t="shared" si="1060"/>
        <v>0.9440993384982781</v>
      </c>
      <c r="S4709" s="296">
        <f t="shared" si="1067"/>
        <v>2.6511914464611014E-2</v>
      </c>
      <c r="T4709" s="283">
        <f t="shared" si="1068"/>
        <v>2.6511914464611014E-2</v>
      </c>
    </row>
    <row r="4710" spans="1:20" x14ac:dyDescent="0.25">
      <c r="A4710" s="286">
        <v>43297</v>
      </c>
      <c r="B4710" s="1">
        <f t="shared" si="1061"/>
        <v>1</v>
      </c>
      <c r="C4710" s="285">
        <v>4</v>
      </c>
      <c r="D4710" t="s">
        <v>715</v>
      </c>
      <c r="F4710" s="16">
        <v>70</v>
      </c>
      <c r="G4710" t="str">
        <f t="shared" si="1055"/>
        <v>Cooling</v>
      </c>
      <c r="H4710" s="283">
        <f>IF(G4710="heating",F4710*Assumptions!M$4+Assumptions!M$7,0)</f>
        <v>0</v>
      </c>
      <c r="I4710" s="15">
        <f t="shared" si="1056"/>
        <v>1.1348296917927807</v>
      </c>
      <c r="J4710" s="15">
        <f t="shared" si="1057"/>
        <v>1.017726725449043</v>
      </c>
      <c r="K4710" s="283">
        <f t="shared" si="1062"/>
        <v>0</v>
      </c>
      <c r="L4710" s="283">
        <f t="shared" si="1063"/>
        <v>4.3818232651749627</v>
      </c>
      <c r="M4710" s="283">
        <f t="shared" si="1064"/>
        <v>0</v>
      </c>
      <c r="N4710" s="283">
        <f t="shared" si="1065"/>
        <v>4.3585758300027857</v>
      </c>
      <c r="O4710" s="283">
        <f t="shared" si="1066"/>
        <v>0</v>
      </c>
      <c r="P4710" s="21">
        <f t="shared" si="1058"/>
        <v>4.0604560274080326E-2</v>
      </c>
      <c r="Q4710" s="21">
        <f t="shared" si="1059"/>
        <v>0.6473875548762833</v>
      </c>
      <c r="R4710">
        <f t="shared" si="1060"/>
        <v>0.9440993384982781</v>
      </c>
      <c r="S4710" s="296">
        <f t="shared" si="1067"/>
        <v>2.481743262095263E-2</v>
      </c>
      <c r="T4710" s="283">
        <f t="shared" si="1068"/>
        <v>2.481743262095263E-2</v>
      </c>
    </row>
    <row r="4711" spans="1:20" x14ac:dyDescent="0.25">
      <c r="A4711" s="286">
        <v>43297</v>
      </c>
      <c r="B4711" s="1">
        <f t="shared" si="1061"/>
        <v>1</v>
      </c>
      <c r="C4711" s="285">
        <v>5</v>
      </c>
      <c r="D4711" t="s">
        <v>715</v>
      </c>
      <c r="F4711" s="16">
        <v>70</v>
      </c>
      <c r="G4711" t="str">
        <f t="shared" si="1055"/>
        <v>Cooling</v>
      </c>
      <c r="H4711" s="283">
        <f>IF(G4711="heating",F4711*Assumptions!M$4+Assumptions!M$7,0)</f>
        <v>0</v>
      </c>
      <c r="I4711" s="15">
        <f t="shared" si="1056"/>
        <v>1.1635558681477385</v>
      </c>
      <c r="J4711" s="15">
        <f t="shared" si="1057"/>
        <v>1.017726725449043</v>
      </c>
      <c r="K4711" s="283">
        <f t="shared" si="1062"/>
        <v>0</v>
      </c>
      <c r="L4711" s="283">
        <f t="shared" si="1063"/>
        <v>4.3818232651749627</v>
      </c>
      <c r="M4711" s="283">
        <f t="shared" si="1064"/>
        <v>0</v>
      </c>
      <c r="N4711" s="283">
        <f t="shared" si="1065"/>
        <v>4.3585758300027857</v>
      </c>
      <c r="O4711" s="283">
        <f t="shared" si="1066"/>
        <v>0</v>
      </c>
      <c r="P4711" s="21">
        <f t="shared" si="1058"/>
        <v>4.0604560274080326E-2</v>
      </c>
      <c r="Q4711" s="21">
        <f t="shared" si="1059"/>
        <v>0.72139578924615555</v>
      </c>
      <c r="R4711">
        <f t="shared" si="1060"/>
        <v>0.9440993384982781</v>
      </c>
      <c r="S4711" s="296">
        <f t="shared" si="1067"/>
        <v>2.765451893198153E-2</v>
      </c>
      <c r="T4711" s="283">
        <f t="shared" si="1068"/>
        <v>2.765451893198153E-2</v>
      </c>
    </row>
    <row r="4712" spans="1:20" x14ac:dyDescent="0.25">
      <c r="A4712" s="286">
        <v>43297</v>
      </c>
      <c r="B4712" s="1">
        <f t="shared" si="1061"/>
        <v>1</v>
      </c>
      <c r="C4712" s="285">
        <v>6</v>
      </c>
      <c r="D4712" t="s">
        <v>715</v>
      </c>
      <c r="F4712" s="16">
        <v>72</v>
      </c>
      <c r="G4712" t="str">
        <f t="shared" si="1055"/>
        <v>Cooling</v>
      </c>
      <c r="H4712" s="283">
        <f>IF(G4712="heating",F4712*Assumptions!M$4+Assumptions!M$7,0)</f>
        <v>0</v>
      </c>
      <c r="I4712" s="15">
        <f t="shared" si="1056"/>
        <v>1.2083911162615524</v>
      </c>
      <c r="J4712" s="15">
        <f t="shared" si="1057"/>
        <v>1.017726725449043</v>
      </c>
      <c r="K4712" s="283">
        <f t="shared" si="1062"/>
        <v>0</v>
      </c>
      <c r="L4712" s="283" t="e">
        <f t="shared" si="1063"/>
        <v>#N/A</v>
      </c>
      <c r="M4712" s="283">
        <f t="shared" si="1064"/>
        <v>0</v>
      </c>
      <c r="N4712" s="283" t="e">
        <f t="shared" si="1065"/>
        <v>#N/A</v>
      </c>
      <c r="O4712" s="283">
        <f t="shared" si="1066"/>
        <v>0</v>
      </c>
      <c r="P4712" s="21">
        <f t="shared" si="1058"/>
        <v>4.6445607559525648E-2</v>
      </c>
      <c r="Q4712" s="21">
        <f t="shared" si="1059"/>
        <v>0.87787080972652631</v>
      </c>
      <c r="R4712">
        <f t="shared" si="1060"/>
        <v>0.9440993384982781</v>
      </c>
      <c r="S4712" s="296">
        <f t="shared" si="1067"/>
        <v>3.8493991854737182E-2</v>
      </c>
      <c r="T4712" s="283">
        <f t="shared" si="1068"/>
        <v>3.8493991854737182E-2</v>
      </c>
    </row>
    <row r="4713" spans="1:20" x14ac:dyDescent="0.25">
      <c r="A4713" s="286">
        <v>43297</v>
      </c>
      <c r="B4713" s="1">
        <f t="shared" si="1061"/>
        <v>1</v>
      </c>
      <c r="C4713" s="285">
        <v>7</v>
      </c>
      <c r="D4713" t="s">
        <v>716</v>
      </c>
      <c r="F4713" s="16">
        <v>75</v>
      </c>
      <c r="G4713" t="str">
        <f t="shared" si="1055"/>
        <v>Cooling</v>
      </c>
      <c r="H4713" s="283">
        <f>IF(G4713="heating",F4713*Assumptions!M$4+Assumptions!M$7,0)</f>
        <v>0</v>
      </c>
      <c r="I4713" s="15">
        <f t="shared" si="1056"/>
        <v>1.1637425769249583</v>
      </c>
      <c r="J4713" s="15">
        <f t="shared" si="1057"/>
        <v>1.017726725449043</v>
      </c>
      <c r="K4713" s="283">
        <f t="shared" si="1062"/>
        <v>0</v>
      </c>
      <c r="L4713" s="283" t="e">
        <f t="shared" si="1063"/>
        <v>#N/A</v>
      </c>
      <c r="M4713" s="283">
        <f t="shared" si="1064"/>
        <v>0</v>
      </c>
      <c r="N4713" s="283" t="e">
        <f t="shared" si="1065"/>
        <v>#N/A</v>
      </c>
      <c r="O4713" s="283">
        <f t="shared" si="1066"/>
        <v>0</v>
      </c>
      <c r="P4713" s="21">
        <f t="shared" si="1058"/>
        <v>5.9880624941505811E-2</v>
      </c>
      <c r="Q4713" s="21">
        <f t="shared" si="1059"/>
        <v>0.97331382064367777</v>
      </c>
      <c r="R4713">
        <f t="shared" si="1060"/>
        <v>0.9440993384982781</v>
      </c>
      <c r="S4713" s="296">
        <f t="shared" si="1067"/>
        <v>5.5024601722982451E-2</v>
      </c>
      <c r="T4713" s="283">
        <f t="shared" si="1068"/>
        <v>5.5024601722982451E-2</v>
      </c>
    </row>
    <row r="4714" spans="1:20" x14ac:dyDescent="0.25">
      <c r="A4714" s="286">
        <v>43297</v>
      </c>
      <c r="B4714" s="1">
        <f t="shared" si="1061"/>
        <v>1</v>
      </c>
      <c r="C4714" s="285">
        <v>8</v>
      </c>
      <c r="D4714" t="s">
        <v>716</v>
      </c>
      <c r="F4714" s="16">
        <v>79</v>
      </c>
      <c r="G4714" t="str">
        <f t="shared" si="1055"/>
        <v>Cooling</v>
      </c>
      <c r="H4714" s="283">
        <f>IF(G4714="heating",F4714*Assumptions!M$4+Assumptions!M$7,0)</f>
        <v>0</v>
      </c>
      <c r="I4714" s="15">
        <f t="shared" si="1056"/>
        <v>1.094193721037565</v>
      </c>
      <c r="J4714" s="15">
        <f t="shared" si="1057"/>
        <v>1.017726725449043</v>
      </c>
      <c r="K4714" s="283">
        <f t="shared" si="1062"/>
        <v>0</v>
      </c>
      <c r="L4714" s="283" t="e">
        <f t="shared" si="1063"/>
        <v>#N/A</v>
      </c>
      <c r="M4714" s="283">
        <f t="shared" si="1064"/>
        <v>0</v>
      </c>
      <c r="N4714" s="283" t="e">
        <f t="shared" si="1065"/>
        <v>#N/A</v>
      </c>
      <c r="O4714" s="283">
        <f t="shared" si="1066"/>
        <v>0</v>
      </c>
      <c r="P4714" s="21">
        <f t="shared" si="1058"/>
        <v>8.6517748164594233E-2</v>
      </c>
      <c r="Q4714" s="21">
        <f t="shared" si="1059"/>
        <v>0.94940007506179924</v>
      </c>
      <c r="R4714">
        <f t="shared" si="1060"/>
        <v>0.9440993384982781</v>
      </c>
      <c r="S4714" s="296">
        <f t="shared" si="1067"/>
        <v>7.7548278691889003E-2</v>
      </c>
      <c r="T4714" s="283">
        <f t="shared" si="1068"/>
        <v>7.7548278691889003E-2</v>
      </c>
    </row>
    <row r="4715" spans="1:20" x14ac:dyDescent="0.25">
      <c r="A4715" s="286">
        <v>43297</v>
      </c>
      <c r="B4715" s="1">
        <f t="shared" si="1061"/>
        <v>1</v>
      </c>
      <c r="C4715" s="285">
        <v>9</v>
      </c>
      <c r="D4715" t="s">
        <v>716</v>
      </c>
      <c r="F4715" s="16">
        <v>81</v>
      </c>
      <c r="G4715" t="str">
        <f t="shared" si="1055"/>
        <v>Cooling</v>
      </c>
      <c r="H4715" s="283">
        <f>IF(G4715="heating",F4715*Assumptions!M$4+Assumptions!M$7,0)</f>
        <v>0</v>
      </c>
      <c r="I4715" s="15">
        <f t="shared" si="1056"/>
        <v>1.0343009000871222</v>
      </c>
      <c r="J4715" s="15">
        <f t="shared" si="1057"/>
        <v>1.017726725449043</v>
      </c>
      <c r="K4715" s="283">
        <f t="shared" si="1062"/>
        <v>0</v>
      </c>
      <c r="L4715" s="283" t="e">
        <f t="shared" si="1063"/>
        <v>#N/A</v>
      </c>
      <c r="M4715" s="283">
        <f t="shared" si="1064"/>
        <v>0</v>
      </c>
      <c r="N4715" s="283" t="e">
        <f t="shared" si="1065"/>
        <v>#N/A</v>
      </c>
      <c r="O4715" s="283">
        <f t="shared" si="1066"/>
        <v>0</v>
      </c>
      <c r="P4715" s="21">
        <f t="shared" si="1058"/>
        <v>0.10357506693918861</v>
      </c>
      <c r="Q4715" s="21">
        <f t="shared" si="1059"/>
        <v>0.8408485371888097</v>
      </c>
      <c r="R4715">
        <f t="shared" si="1060"/>
        <v>0.9440993384982781</v>
      </c>
      <c r="S4715" s="296">
        <f t="shared" si="1067"/>
        <v>8.2222502171190398E-2</v>
      </c>
      <c r="T4715" s="283">
        <f t="shared" si="1068"/>
        <v>8.2222502171190398E-2</v>
      </c>
    </row>
    <row r="4716" spans="1:20" x14ac:dyDescent="0.25">
      <c r="A4716" s="286">
        <v>43297</v>
      </c>
      <c r="B4716" s="1">
        <f t="shared" si="1061"/>
        <v>1</v>
      </c>
      <c r="C4716" s="285">
        <v>10</v>
      </c>
      <c r="D4716" t="s">
        <v>716</v>
      </c>
      <c r="F4716" s="16">
        <v>81</v>
      </c>
      <c r="G4716" t="str">
        <f t="shared" si="1055"/>
        <v>Cooling</v>
      </c>
      <c r="H4716" s="283">
        <f>IF(G4716="heating",F4716*Assumptions!M$4+Assumptions!M$7,0)</f>
        <v>0</v>
      </c>
      <c r="I4716" s="15">
        <f t="shared" si="1056"/>
        <v>0.98112329028689171</v>
      </c>
      <c r="J4716" s="15">
        <f t="shared" si="1057"/>
        <v>1.017726725449043</v>
      </c>
      <c r="K4716" s="283">
        <f t="shared" si="1062"/>
        <v>0</v>
      </c>
      <c r="L4716" s="283" t="e">
        <f t="shared" si="1063"/>
        <v>#N/A</v>
      </c>
      <c r="M4716" s="283">
        <f t="shared" si="1064"/>
        <v>0</v>
      </c>
      <c r="N4716" s="283" t="e">
        <f t="shared" si="1065"/>
        <v>#N/A</v>
      </c>
      <c r="O4716" s="283">
        <f t="shared" si="1066"/>
        <v>0</v>
      </c>
      <c r="P4716" s="21">
        <f t="shared" si="1058"/>
        <v>0.10357506693918861</v>
      </c>
      <c r="Q4716" s="21">
        <f t="shared" si="1059"/>
        <v>0.74504051125983206</v>
      </c>
      <c r="R4716">
        <f t="shared" si="1060"/>
        <v>0.9440993384982781</v>
      </c>
      <c r="S4716" s="296">
        <f t="shared" si="1067"/>
        <v>7.2853899775448885E-2</v>
      </c>
      <c r="T4716" s="283">
        <f t="shared" si="1068"/>
        <v>7.2853899775448885E-2</v>
      </c>
    </row>
    <row r="4717" spans="1:20" x14ac:dyDescent="0.25">
      <c r="A4717" s="286">
        <v>43297</v>
      </c>
      <c r="B4717" s="1">
        <f t="shared" si="1061"/>
        <v>1</v>
      </c>
      <c r="C4717" s="285">
        <v>11</v>
      </c>
      <c r="D4717" t="s">
        <v>716</v>
      </c>
      <c r="F4717" s="16">
        <v>79</v>
      </c>
      <c r="G4717" t="str">
        <f t="shared" si="1055"/>
        <v>Cooling</v>
      </c>
      <c r="H4717" s="283">
        <f>IF(G4717="heating",F4717*Assumptions!M$4+Assumptions!M$7,0)</f>
        <v>0</v>
      </c>
      <c r="I4717" s="15">
        <f t="shared" si="1056"/>
        <v>0.94956163997961163</v>
      </c>
      <c r="J4717" s="15">
        <f t="shared" si="1057"/>
        <v>1.017726725449043</v>
      </c>
      <c r="K4717" s="283">
        <f t="shared" si="1062"/>
        <v>0</v>
      </c>
      <c r="L4717" s="283" t="e">
        <f t="shared" si="1063"/>
        <v>#N/A</v>
      </c>
      <c r="M4717" s="283">
        <f t="shared" si="1064"/>
        <v>0</v>
      </c>
      <c r="N4717" s="283" t="e">
        <f t="shared" si="1065"/>
        <v>#N/A</v>
      </c>
      <c r="O4717" s="283">
        <f t="shared" si="1066"/>
        <v>0</v>
      </c>
      <c r="P4717" s="21">
        <f t="shared" si="1058"/>
        <v>8.6517748164594233E-2</v>
      </c>
      <c r="Q4717" s="21">
        <f t="shared" si="1059"/>
        <v>0.72850690893675296</v>
      </c>
      <c r="R4717">
        <f t="shared" si="1060"/>
        <v>0.9440993384982781</v>
      </c>
      <c r="S4717" s="296">
        <f t="shared" si="1067"/>
        <v>5.9505426939761442E-2</v>
      </c>
      <c r="T4717" s="283">
        <f t="shared" si="1068"/>
        <v>5.9505426939761442E-2</v>
      </c>
    </row>
    <row r="4718" spans="1:20" x14ac:dyDescent="0.25">
      <c r="A4718" s="286">
        <v>43297</v>
      </c>
      <c r="B4718" s="1">
        <f t="shared" si="1061"/>
        <v>1</v>
      </c>
      <c r="C4718" s="285">
        <v>12</v>
      </c>
      <c r="D4718" t="s">
        <v>716</v>
      </c>
      <c r="F4718" s="16">
        <v>81</v>
      </c>
      <c r="G4718" t="str">
        <f t="shared" si="1055"/>
        <v>Cooling</v>
      </c>
      <c r="H4718" s="283">
        <f>IF(G4718="heating",F4718*Assumptions!M$4+Assumptions!M$7,0)</f>
        <v>0</v>
      </c>
      <c r="I4718" s="15">
        <f t="shared" si="1056"/>
        <v>0.91648403420261149</v>
      </c>
      <c r="J4718" s="15">
        <f t="shared" si="1057"/>
        <v>1.017726725449043</v>
      </c>
      <c r="K4718" s="283">
        <f t="shared" si="1062"/>
        <v>0</v>
      </c>
      <c r="L4718" s="283" t="e">
        <f t="shared" si="1063"/>
        <v>#N/A</v>
      </c>
      <c r="M4718" s="283">
        <f t="shared" si="1064"/>
        <v>0</v>
      </c>
      <c r="N4718" s="283" t="e">
        <f t="shared" si="1065"/>
        <v>#N/A</v>
      </c>
      <c r="O4718" s="283">
        <f t="shared" si="1066"/>
        <v>0</v>
      </c>
      <c r="P4718" s="21">
        <f t="shared" si="1058"/>
        <v>0.10357506693918861</v>
      </c>
      <c r="Q4718" s="21">
        <f t="shared" si="1059"/>
        <v>0.75910815787401487</v>
      </c>
      <c r="R4718">
        <f t="shared" si="1060"/>
        <v>0.9440993384982781</v>
      </c>
      <c r="S4718" s="296">
        <f t="shared" si="1067"/>
        <v>7.4229506740462206E-2</v>
      </c>
      <c r="T4718" s="283">
        <f t="shared" si="1068"/>
        <v>7.4229506740462206E-2</v>
      </c>
    </row>
    <row r="4719" spans="1:20" x14ac:dyDescent="0.25">
      <c r="A4719" s="286">
        <v>43297</v>
      </c>
      <c r="B4719" s="1">
        <f t="shared" si="1061"/>
        <v>1</v>
      </c>
      <c r="C4719" s="285">
        <v>13</v>
      </c>
      <c r="D4719" t="s">
        <v>716</v>
      </c>
      <c r="E4719" t="s">
        <v>704</v>
      </c>
      <c r="F4719" s="16">
        <v>81</v>
      </c>
      <c r="G4719" t="str">
        <f t="shared" si="1055"/>
        <v>Cooling</v>
      </c>
      <c r="H4719" s="283">
        <f>IF(G4719="heating",F4719*Assumptions!M$4+Assumptions!M$7,0)</f>
        <v>0</v>
      </c>
      <c r="I4719" s="15">
        <f t="shared" si="1056"/>
        <v>0.90040206880052787</v>
      </c>
      <c r="J4719" s="15">
        <f t="shared" si="1057"/>
        <v>1.017726725449043</v>
      </c>
      <c r="K4719" s="283">
        <f t="shared" si="1062"/>
        <v>0</v>
      </c>
      <c r="L4719" s="283" t="e">
        <f t="shared" si="1063"/>
        <v>#N/A</v>
      </c>
      <c r="M4719" s="283">
        <f t="shared" si="1064"/>
        <v>0</v>
      </c>
      <c r="N4719" s="283" t="e">
        <f t="shared" si="1065"/>
        <v>#N/A</v>
      </c>
      <c r="O4719" s="283">
        <f t="shared" si="1066"/>
        <v>0</v>
      </c>
      <c r="P4719" s="21">
        <f t="shared" si="1058"/>
        <v>0.10357506693918861</v>
      </c>
      <c r="Q4719" s="21">
        <f t="shared" si="1059"/>
        <v>0.79115902007799765</v>
      </c>
      <c r="R4719">
        <f t="shared" si="1060"/>
        <v>0.9440993384982781</v>
      </c>
      <c r="S4719" s="296">
        <f t="shared" si="1067"/>
        <v>7.7363605178649472E-2</v>
      </c>
      <c r="T4719" s="283">
        <f t="shared" si="1068"/>
        <v>7.7363605178649472E-2</v>
      </c>
    </row>
    <row r="4720" spans="1:20" x14ac:dyDescent="0.25">
      <c r="A4720" s="286">
        <v>43297</v>
      </c>
      <c r="B4720" s="1">
        <f t="shared" si="1061"/>
        <v>1</v>
      </c>
      <c r="C4720" s="285">
        <v>14</v>
      </c>
      <c r="D4720" t="s">
        <v>716</v>
      </c>
      <c r="E4720" t="s">
        <v>704</v>
      </c>
      <c r="F4720" s="16">
        <v>81</v>
      </c>
      <c r="G4720" t="str">
        <f t="shared" si="1055"/>
        <v>Cooling</v>
      </c>
      <c r="H4720" s="283">
        <f>IF(G4720="heating",F4720*Assumptions!M$4+Assumptions!M$7,0)</f>
        <v>0</v>
      </c>
      <c r="I4720" s="15">
        <f t="shared" si="1056"/>
        <v>0.86032894500746537</v>
      </c>
      <c r="J4720" s="15">
        <f t="shared" si="1057"/>
        <v>1.017726725449043</v>
      </c>
      <c r="K4720" s="283">
        <f t="shared" si="1062"/>
        <v>0</v>
      </c>
      <c r="L4720" s="283" t="e">
        <f t="shared" si="1063"/>
        <v>#N/A</v>
      </c>
      <c r="M4720" s="283">
        <f t="shared" si="1064"/>
        <v>0</v>
      </c>
      <c r="N4720" s="283" t="e">
        <f t="shared" si="1065"/>
        <v>#N/A</v>
      </c>
      <c r="O4720" s="283">
        <f t="shared" si="1066"/>
        <v>0</v>
      </c>
      <c r="P4720" s="21">
        <f t="shared" si="1058"/>
        <v>0.10357506693918861</v>
      </c>
      <c r="Q4720" s="21">
        <f t="shared" si="1059"/>
        <v>0.84355555031342389</v>
      </c>
      <c r="R4720">
        <f t="shared" si="1060"/>
        <v>0.9440993384982781</v>
      </c>
      <c r="S4720" s="296">
        <f t="shared" si="1067"/>
        <v>8.2487207861540013E-2</v>
      </c>
      <c r="T4720" s="283">
        <f t="shared" si="1068"/>
        <v>8.2487207861540013E-2</v>
      </c>
    </row>
    <row r="4721" spans="1:20" x14ac:dyDescent="0.25">
      <c r="A4721" s="286">
        <v>43297</v>
      </c>
      <c r="B4721" s="1">
        <f t="shared" si="1061"/>
        <v>1</v>
      </c>
      <c r="C4721" s="285">
        <v>15</v>
      </c>
      <c r="D4721" t="s">
        <v>716</v>
      </c>
      <c r="E4721" t="s">
        <v>704</v>
      </c>
      <c r="F4721" s="16">
        <v>82</v>
      </c>
      <c r="G4721" t="str">
        <f t="shared" si="1055"/>
        <v>Cooling</v>
      </c>
      <c r="H4721" s="283">
        <f>IF(G4721="heating",F4721*Assumptions!M$4+Assumptions!M$7,0)</f>
        <v>0</v>
      </c>
      <c r="I4721" s="15">
        <f t="shared" si="1056"/>
        <v>0.85754515037175039</v>
      </c>
      <c r="J4721" s="15">
        <f t="shared" si="1057"/>
        <v>1.017726725449043</v>
      </c>
      <c r="K4721" s="283">
        <f t="shared" si="1062"/>
        <v>0</v>
      </c>
      <c r="L4721" s="283" t="e">
        <f t="shared" si="1063"/>
        <v>#N/A</v>
      </c>
      <c r="M4721" s="283">
        <f t="shared" si="1064"/>
        <v>0</v>
      </c>
      <c r="N4721" s="283" t="e">
        <f t="shared" si="1065"/>
        <v>#N/A</v>
      </c>
      <c r="O4721" s="283">
        <f t="shared" si="1066"/>
        <v>0</v>
      </c>
      <c r="P4721" s="21">
        <f t="shared" si="1058"/>
        <v>0.1130384156172477</v>
      </c>
      <c r="Q4721" s="21">
        <f t="shared" si="1059"/>
        <v>0.96592607327566882</v>
      </c>
      <c r="R4721">
        <f t="shared" si="1060"/>
        <v>0.9440993384982781</v>
      </c>
      <c r="S4721" s="296">
        <f t="shared" si="1067"/>
        <v>0.1030831412106563</v>
      </c>
      <c r="T4721" s="283">
        <f t="shared" si="1068"/>
        <v>0.1030831412106563</v>
      </c>
    </row>
    <row r="4722" spans="1:20" x14ac:dyDescent="0.25">
      <c r="A4722" s="286">
        <v>43297</v>
      </c>
      <c r="B4722" s="1">
        <f t="shared" si="1061"/>
        <v>1</v>
      </c>
      <c r="C4722" s="285">
        <v>16</v>
      </c>
      <c r="D4722" t="s">
        <v>716</v>
      </c>
      <c r="E4722" t="s">
        <v>704</v>
      </c>
      <c r="F4722" s="16">
        <v>82</v>
      </c>
      <c r="G4722" t="str">
        <f t="shared" si="1055"/>
        <v>Cooling</v>
      </c>
      <c r="H4722" s="283">
        <f>IF(G4722="heating",F4722*Assumptions!M$4+Assumptions!M$7,0)</f>
        <v>0</v>
      </c>
      <c r="I4722" s="15">
        <f t="shared" si="1056"/>
        <v>0.88344815438260227</v>
      </c>
      <c r="J4722" s="15">
        <f t="shared" si="1057"/>
        <v>1.017726725449043</v>
      </c>
      <c r="K4722" s="283">
        <f t="shared" si="1062"/>
        <v>0</v>
      </c>
      <c r="L4722" s="283" t="e">
        <f t="shared" si="1063"/>
        <v>#N/A</v>
      </c>
      <c r="M4722" s="283">
        <f t="shared" si="1064"/>
        <v>0</v>
      </c>
      <c r="N4722" s="283" t="e">
        <f t="shared" si="1065"/>
        <v>#N/A</v>
      </c>
      <c r="O4722" s="283">
        <f t="shared" si="1066"/>
        <v>0</v>
      </c>
      <c r="P4722" s="21">
        <f t="shared" si="1058"/>
        <v>0.1130384156172477</v>
      </c>
      <c r="Q4722" s="21">
        <f t="shared" si="1059"/>
        <v>1.1649354943302594</v>
      </c>
      <c r="R4722">
        <f t="shared" si="1060"/>
        <v>0.9440993384982781</v>
      </c>
      <c r="S4722" s="296">
        <f t="shared" si="1067"/>
        <v>0.12432132580924785</v>
      </c>
      <c r="T4722" s="283">
        <f t="shared" si="1068"/>
        <v>0.12432132580924785</v>
      </c>
    </row>
    <row r="4723" spans="1:20" x14ac:dyDescent="0.25">
      <c r="A4723" s="286">
        <v>43297</v>
      </c>
      <c r="B4723" s="1">
        <f t="shared" si="1061"/>
        <v>1</v>
      </c>
      <c r="C4723" s="285">
        <v>17</v>
      </c>
      <c r="D4723" t="s">
        <v>716</v>
      </c>
      <c r="F4723" s="16">
        <v>81</v>
      </c>
      <c r="G4723" t="str">
        <f t="shared" si="1055"/>
        <v>Cooling</v>
      </c>
      <c r="H4723" s="283">
        <f>IF(G4723="heating",F4723*Assumptions!M$4+Assumptions!M$7,0)</f>
        <v>0</v>
      </c>
      <c r="I4723" s="15">
        <f t="shared" si="1056"/>
        <v>0.94025748850374469</v>
      </c>
      <c r="J4723" s="15">
        <f t="shared" si="1057"/>
        <v>1.017726725449043</v>
      </c>
      <c r="K4723" s="283">
        <f t="shared" si="1062"/>
        <v>0</v>
      </c>
      <c r="L4723" s="283" t="e">
        <f t="shared" si="1063"/>
        <v>#N/A</v>
      </c>
      <c r="M4723" s="283">
        <f t="shared" si="1064"/>
        <v>0</v>
      </c>
      <c r="N4723" s="283" t="e">
        <f t="shared" si="1065"/>
        <v>#N/A</v>
      </c>
      <c r="O4723" s="283">
        <f t="shared" si="1066"/>
        <v>0</v>
      </c>
      <c r="P4723" s="21">
        <f t="shared" si="1058"/>
        <v>0.10357506693918861</v>
      </c>
      <c r="Q4723" s="21">
        <f t="shared" si="1059"/>
        <v>1.3521540118753073</v>
      </c>
      <c r="R4723">
        <f t="shared" si="1060"/>
        <v>0.9440993384982781</v>
      </c>
      <c r="S4723" s="296">
        <f t="shared" si="1067"/>
        <v>0.13222058582500304</v>
      </c>
      <c r="T4723" s="283">
        <f t="shared" si="1068"/>
        <v>0.13222058582500304</v>
      </c>
    </row>
    <row r="4724" spans="1:20" x14ac:dyDescent="0.25">
      <c r="A4724" s="286">
        <v>43297</v>
      </c>
      <c r="B4724" s="1">
        <f t="shared" si="1061"/>
        <v>1</v>
      </c>
      <c r="C4724" s="285">
        <v>18</v>
      </c>
      <c r="D4724" t="s">
        <v>716</v>
      </c>
      <c r="F4724" s="16">
        <v>77</v>
      </c>
      <c r="G4724" t="str">
        <f t="shared" si="1055"/>
        <v>Cooling</v>
      </c>
      <c r="H4724" s="283">
        <f>IF(G4724="heating",F4724*Assumptions!M$4+Assumptions!M$7,0)</f>
        <v>0</v>
      </c>
      <c r="I4724" s="15">
        <f t="shared" si="1056"/>
        <v>0.98182363790757687</v>
      </c>
      <c r="J4724" s="15">
        <f t="shared" si="1057"/>
        <v>1.017726725449043</v>
      </c>
      <c r="K4724" s="283">
        <f t="shared" si="1062"/>
        <v>0</v>
      </c>
      <c r="L4724" s="283" t="e">
        <f t="shared" si="1063"/>
        <v>#N/A</v>
      </c>
      <c r="M4724" s="283">
        <f t="shared" si="1064"/>
        <v>0</v>
      </c>
      <c r="N4724" s="283" t="e">
        <f t="shared" si="1065"/>
        <v>#N/A</v>
      </c>
      <c r="O4724" s="283">
        <f t="shared" si="1066"/>
        <v>0</v>
      </c>
      <c r="P4724" s="21">
        <f t="shared" si="1058"/>
        <v>7.1952934165366855E-2</v>
      </c>
      <c r="Q4724" s="21">
        <f t="shared" si="1059"/>
        <v>1.5598916921549892</v>
      </c>
      <c r="R4724">
        <f t="shared" si="1060"/>
        <v>0.9440993384982781</v>
      </c>
      <c r="S4724" s="296">
        <f t="shared" si="1067"/>
        <v>0.10596456194608377</v>
      </c>
      <c r="T4724" s="283">
        <f t="shared" si="1068"/>
        <v>0.10596456194608377</v>
      </c>
    </row>
    <row r="4725" spans="1:20" x14ac:dyDescent="0.25">
      <c r="A4725" s="286">
        <v>43297</v>
      </c>
      <c r="B4725" s="1">
        <f t="shared" si="1061"/>
        <v>1</v>
      </c>
      <c r="C4725" s="285">
        <v>19</v>
      </c>
      <c r="D4725" t="s">
        <v>716</v>
      </c>
      <c r="F4725" s="16">
        <v>75</v>
      </c>
      <c r="G4725" t="str">
        <f t="shared" si="1055"/>
        <v>Cooling</v>
      </c>
      <c r="H4725" s="283">
        <f>IF(G4725="heating",F4725*Assumptions!M$4+Assumptions!M$7,0)</f>
        <v>0</v>
      </c>
      <c r="I4725" s="15">
        <f t="shared" si="1056"/>
        <v>0.98418842963438757</v>
      </c>
      <c r="J4725" s="15">
        <f t="shared" si="1057"/>
        <v>1.017726725449043</v>
      </c>
      <c r="K4725" s="283">
        <f t="shared" si="1062"/>
        <v>0</v>
      </c>
      <c r="L4725" s="283" t="e">
        <f t="shared" si="1063"/>
        <v>#N/A</v>
      </c>
      <c r="M4725" s="283">
        <f t="shared" si="1064"/>
        <v>0</v>
      </c>
      <c r="N4725" s="283" t="e">
        <f t="shared" si="1065"/>
        <v>#N/A</v>
      </c>
      <c r="O4725" s="283">
        <f t="shared" si="1066"/>
        <v>0</v>
      </c>
      <c r="P4725" s="21">
        <f t="shared" si="1058"/>
        <v>5.9880624941505811E-2</v>
      </c>
      <c r="Q4725" s="21">
        <f t="shared" si="1059"/>
        <v>1.6764212681468484</v>
      </c>
      <c r="R4725">
        <f t="shared" si="1060"/>
        <v>0.9440993384982781</v>
      </c>
      <c r="S4725" s="296">
        <f t="shared" si="1067"/>
        <v>9.4773556732929032E-2</v>
      </c>
      <c r="T4725" s="283">
        <f t="shared" si="1068"/>
        <v>9.4773556732929032E-2</v>
      </c>
    </row>
    <row r="4726" spans="1:20" x14ac:dyDescent="0.25">
      <c r="A4726" s="286">
        <v>43297</v>
      </c>
      <c r="B4726" s="1">
        <f t="shared" si="1061"/>
        <v>1</v>
      </c>
      <c r="C4726" s="285">
        <v>20</v>
      </c>
      <c r="D4726" t="s">
        <v>716</v>
      </c>
      <c r="F4726" s="16">
        <v>75</v>
      </c>
      <c r="G4726" t="str">
        <f t="shared" si="1055"/>
        <v>Cooling</v>
      </c>
      <c r="H4726" s="283">
        <f>IF(G4726="heating",F4726*Assumptions!M$4+Assumptions!M$7,0)</f>
        <v>0</v>
      </c>
      <c r="I4726" s="15">
        <f t="shared" si="1056"/>
        <v>0.97071962311712034</v>
      </c>
      <c r="J4726" s="15">
        <f t="shared" si="1057"/>
        <v>1.017726725449043</v>
      </c>
      <c r="K4726" s="283">
        <f t="shared" si="1062"/>
        <v>0</v>
      </c>
      <c r="L4726" s="283" t="e">
        <f t="shared" si="1063"/>
        <v>#N/A</v>
      </c>
      <c r="M4726" s="283">
        <f t="shared" si="1064"/>
        <v>0</v>
      </c>
      <c r="N4726" s="283" t="e">
        <f t="shared" si="1065"/>
        <v>#N/A</v>
      </c>
      <c r="O4726" s="283">
        <f t="shared" si="1066"/>
        <v>0</v>
      </c>
      <c r="P4726" s="21">
        <f t="shared" si="1058"/>
        <v>5.9880624941505811E-2</v>
      </c>
      <c r="Q4726" s="21">
        <f t="shared" si="1059"/>
        <v>1.52436960139122</v>
      </c>
      <c r="R4726">
        <f t="shared" si="1060"/>
        <v>0.9440993384982781</v>
      </c>
      <c r="S4726" s="296">
        <f t="shared" si="1067"/>
        <v>8.6177580566669437E-2</v>
      </c>
      <c r="T4726" s="283">
        <f t="shared" si="1068"/>
        <v>8.6177580566669437E-2</v>
      </c>
    </row>
    <row r="4727" spans="1:20" x14ac:dyDescent="0.25">
      <c r="A4727" s="286">
        <v>43297</v>
      </c>
      <c r="B4727" s="1">
        <f t="shared" si="1061"/>
        <v>1</v>
      </c>
      <c r="C4727" s="285">
        <v>21</v>
      </c>
      <c r="D4727" t="s">
        <v>716</v>
      </c>
      <c r="F4727" s="16">
        <v>73</v>
      </c>
      <c r="G4727" t="str">
        <f t="shared" si="1055"/>
        <v>Cooling</v>
      </c>
      <c r="H4727" s="283">
        <f>IF(G4727="heating",F4727*Assumptions!M$4+Assumptions!M$7,0)</f>
        <v>0</v>
      </c>
      <c r="I4727" s="15">
        <f t="shared" si="1056"/>
        <v>0.95751150862929935</v>
      </c>
      <c r="J4727" s="15">
        <f t="shared" si="1057"/>
        <v>1.017726725449043</v>
      </c>
      <c r="K4727" s="283">
        <f t="shared" si="1062"/>
        <v>0</v>
      </c>
      <c r="L4727" s="283" t="e">
        <f t="shared" si="1063"/>
        <v>#N/A</v>
      </c>
      <c r="M4727" s="283">
        <f t="shared" si="1064"/>
        <v>0</v>
      </c>
      <c r="N4727" s="283" t="e">
        <f t="shared" si="1065"/>
        <v>#N/A</v>
      </c>
      <c r="O4727" s="283">
        <f t="shared" si="1066"/>
        <v>0</v>
      </c>
      <c r="P4727" s="21">
        <f t="shared" si="1058"/>
        <v>5.0300820493010656E-2</v>
      </c>
      <c r="Q4727" s="21">
        <f t="shared" si="1059"/>
        <v>1.4448604713749031</v>
      </c>
      <c r="R4727">
        <f t="shared" si="1060"/>
        <v>0.9440993384982781</v>
      </c>
      <c r="S4727" s="296">
        <f t="shared" si="1067"/>
        <v>6.8614937534742335E-2</v>
      </c>
      <c r="T4727" s="283">
        <f t="shared" si="1068"/>
        <v>6.8614937534742335E-2</v>
      </c>
    </row>
    <row r="4728" spans="1:20" x14ac:dyDescent="0.25">
      <c r="A4728" s="286">
        <v>43297</v>
      </c>
      <c r="B4728" s="1">
        <f t="shared" si="1061"/>
        <v>1</v>
      </c>
      <c r="C4728" s="285">
        <v>22</v>
      </c>
      <c r="D4728" t="s">
        <v>716</v>
      </c>
      <c r="F4728" s="16">
        <v>72</v>
      </c>
      <c r="G4728" t="str">
        <f t="shared" si="1055"/>
        <v>Cooling</v>
      </c>
      <c r="H4728" s="283">
        <f>IF(G4728="heating",F4728*Assumptions!M$4+Assumptions!M$7,0)</f>
        <v>0</v>
      </c>
      <c r="I4728" s="15">
        <f t="shared" si="1056"/>
        <v>0.9426530227543114</v>
      </c>
      <c r="J4728" s="15">
        <f t="shared" si="1057"/>
        <v>1.017726725449043</v>
      </c>
      <c r="K4728" s="283">
        <f t="shared" si="1062"/>
        <v>0</v>
      </c>
      <c r="L4728" s="283" t="e">
        <f t="shared" si="1063"/>
        <v>#N/A</v>
      </c>
      <c r="M4728" s="283">
        <f t="shared" si="1064"/>
        <v>0</v>
      </c>
      <c r="N4728" s="283" t="e">
        <f t="shared" si="1065"/>
        <v>#N/A</v>
      </c>
      <c r="O4728" s="283">
        <f t="shared" si="1066"/>
        <v>0</v>
      </c>
      <c r="P4728" s="21">
        <f t="shared" si="1058"/>
        <v>4.6445607559525648E-2</v>
      </c>
      <c r="Q4728" s="21">
        <f t="shared" si="1059"/>
        <v>1.2427137171080138</v>
      </c>
      <c r="R4728">
        <f t="shared" si="1060"/>
        <v>0.9440993384982781</v>
      </c>
      <c r="S4728" s="296">
        <f t="shared" si="1067"/>
        <v>5.4492086049686743E-2</v>
      </c>
      <c r="T4728" s="283">
        <f t="shared" si="1068"/>
        <v>5.4492086049686743E-2</v>
      </c>
    </row>
    <row r="4729" spans="1:20" x14ac:dyDescent="0.25">
      <c r="A4729" s="286">
        <v>43297</v>
      </c>
      <c r="B4729" s="1">
        <f t="shared" si="1061"/>
        <v>1</v>
      </c>
      <c r="C4729" s="285">
        <v>23</v>
      </c>
      <c r="D4729" t="s">
        <v>715</v>
      </c>
      <c r="F4729" s="16">
        <v>72</v>
      </c>
      <c r="G4729" t="str">
        <f t="shared" si="1055"/>
        <v>Cooling</v>
      </c>
      <c r="H4729" s="283">
        <f>IF(G4729="heating",F4729*Assumptions!M$4+Assumptions!M$7,0)</f>
        <v>0</v>
      </c>
      <c r="I4729" s="15">
        <f t="shared" si="1056"/>
        <v>0.94450710149963013</v>
      </c>
      <c r="J4729" s="15">
        <f t="shared" si="1057"/>
        <v>1.017726725449043</v>
      </c>
      <c r="K4729" s="283">
        <f t="shared" si="1062"/>
        <v>0</v>
      </c>
      <c r="L4729" s="283" t="e">
        <f t="shared" si="1063"/>
        <v>#N/A</v>
      </c>
      <c r="M4729" s="283">
        <f t="shared" si="1064"/>
        <v>0</v>
      </c>
      <c r="N4729" s="283" t="e">
        <f t="shared" si="1065"/>
        <v>#N/A</v>
      </c>
      <c r="O4729" s="283">
        <f t="shared" si="1066"/>
        <v>0</v>
      </c>
      <c r="P4729" s="21">
        <f t="shared" si="1058"/>
        <v>4.6445607559525648E-2</v>
      </c>
      <c r="Q4729" s="21">
        <f t="shared" si="1059"/>
        <v>1.0297519246597011</v>
      </c>
      <c r="R4729">
        <f t="shared" si="1060"/>
        <v>0.9440993384982781</v>
      </c>
      <c r="S4729" s="296">
        <f t="shared" si="1067"/>
        <v>4.5153867472366313E-2</v>
      </c>
      <c r="T4729" s="283">
        <f t="shared" si="1068"/>
        <v>4.5153867472366313E-2</v>
      </c>
    </row>
    <row r="4730" spans="1:20" x14ac:dyDescent="0.25">
      <c r="A4730" s="286">
        <v>43298</v>
      </c>
      <c r="B4730" s="1">
        <f t="shared" si="1061"/>
        <v>2</v>
      </c>
      <c r="C4730" s="285">
        <v>0</v>
      </c>
      <c r="D4730" t="s">
        <v>715</v>
      </c>
      <c r="F4730" s="16">
        <v>70</v>
      </c>
      <c r="G4730" t="str">
        <f t="shared" si="1055"/>
        <v>Cooling</v>
      </c>
      <c r="H4730" s="283">
        <f>IF(G4730="heating",F4730*Assumptions!M$4+Assumptions!M$7,0)</f>
        <v>0</v>
      </c>
      <c r="I4730" s="15">
        <f t="shared" si="1056"/>
        <v>0.97481507806017154</v>
      </c>
      <c r="J4730" s="15">
        <f t="shared" si="1057"/>
        <v>1.0199659078795975</v>
      </c>
      <c r="K4730" s="283">
        <f t="shared" si="1062"/>
        <v>0</v>
      </c>
      <c r="L4730" s="283">
        <f t="shared" si="1063"/>
        <v>4.3818232651749627</v>
      </c>
      <c r="M4730" s="283">
        <f t="shared" si="1064"/>
        <v>0</v>
      </c>
      <c r="N4730" s="283">
        <f t="shared" si="1065"/>
        <v>4.3585758300027857</v>
      </c>
      <c r="O4730" s="283">
        <f t="shared" si="1066"/>
        <v>0</v>
      </c>
      <c r="P4730" s="21">
        <f t="shared" si="1058"/>
        <v>4.0604560274080326E-2</v>
      </c>
      <c r="Q4730" s="21">
        <f t="shared" si="1059"/>
        <v>0.90668853391740301</v>
      </c>
      <c r="R4730">
        <f t="shared" si="1060"/>
        <v>0.83668510409641816</v>
      </c>
      <c r="S4730" s="296">
        <f t="shared" si="1067"/>
        <v>3.0803138771823661E-2</v>
      </c>
      <c r="T4730" s="283">
        <f t="shared" si="1068"/>
        <v>3.0803138771823661E-2</v>
      </c>
    </row>
    <row r="4731" spans="1:20" x14ac:dyDescent="0.25">
      <c r="A4731" s="286">
        <v>43298</v>
      </c>
      <c r="B4731" s="1">
        <f t="shared" si="1061"/>
        <v>2</v>
      </c>
      <c r="C4731" s="285">
        <v>1</v>
      </c>
      <c r="D4731" t="s">
        <v>715</v>
      </c>
      <c r="F4731" s="16">
        <v>66</v>
      </c>
      <c r="G4731" t="str">
        <f t="shared" si="1055"/>
        <v>Cooling</v>
      </c>
      <c r="H4731" s="283">
        <f>IF(G4731="heating",F4731*Assumptions!M$4+Assumptions!M$7,0)</f>
        <v>0</v>
      </c>
      <c r="I4731" s="15">
        <f t="shared" si="1056"/>
        <v>1.012242869806885</v>
      </c>
      <c r="J4731" s="15">
        <f t="shared" si="1057"/>
        <v>1.0199659078795975</v>
      </c>
      <c r="K4731" s="283">
        <f t="shared" si="1062"/>
        <v>0</v>
      </c>
      <c r="L4731" s="283">
        <f t="shared" si="1063"/>
        <v>4.3818232651749627</v>
      </c>
      <c r="M4731" s="283">
        <f t="shared" si="1064"/>
        <v>0</v>
      </c>
      <c r="N4731" s="283">
        <f t="shared" si="1065"/>
        <v>4.3585758300027857</v>
      </c>
      <c r="O4731" s="283">
        <f t="shared" si="1066"/>
        <v>0</v>
      </c>
      <c r="P4731" s="21">
        <f t="shared" si="1058"/>
        <v>3.6399980029288459E-2</v>
      </c>
      <c r="Q4731" s="21">
        <f t="shared" si="1059"/>
        <v>0.81803459285312596</v>
      </c>
      <c r="R4731">
        <f t="shared" si="1060"/>
        <v>0.83668510409641816</v>
      </c>
      <c r="S4731" s="296">
        <f t="shared" si="1067"/>
        <v>2.4913506179817656E-2</v>
      </c>
      <c r="T4731" s="283">
        <f t="shared" si="1068"/>
        <v>2.4913506179817656E-2</v>
      </c>
    </row>
    <row r="4732" spans="1:20" x14ac:dyDescent="0.25">
      <c r="A4732" s="286">
        <v>43298</v>
      </c>
      <c r="B4732" s="1">
        <f t="shared" si="1061"/>
        <v>2</v>
      </c>
      <c r="C4732" s="285">
        <v>2</v>
      </c>
      <c r="D4732" t="s">
        <v>715</v>
      </c>
      <c r="F4732" s="16">
        <v>66</v>
      </c>
      <c r="G4732" t="str">
        <f t="shared" si="1055"/>
        <v>Cooling</v>
      </c>
      <c r="H4732" s="283">
        <f>IF(G4732="heating",F4732*Assumptions!M$4+Assumptions!M$7,0)</f>
        <v>0</v>
      </c>
      <c r="I4732" s="15">
        <f t="shared" si="1056"/>
        <v>1.0509704703585963</v>
      </c>
      <c r="J4732" s="15">
        <f t="shared" si="1057"/>
        <v>1.0199659078795975</v>
      </c>
      <c r="K4732" s="283">
        <f t="shared" si="1062"/>
        <v>0</v>
      </c>
      <c r="L4732" s="283">
        <f t="shared" si="1063"/>
        <v>4.3818232651749627</v>
      </c>
      <c r="M4732" s="283">
        <f t="shared" si="1064"/>
        <v>0</v>
      </c>
      <c r="N4732" s="283">
        <f t="shared" si="1065"/>
        <v>4.3585758300027857</v>
      </c>
      <c r="O4732" s="283">
        <f t="shared" si="1066"/>
        <v>0</v>
      </c>
      <c r="P4732" s="21">
        <f t="shared" si="1058"/>
        <v>3.6399980029288459E-2</v>
      </c>
      <c r="Q4732" s="21">
        <f t="shared" si="1059"/>
        <v>0.74507607494346417</v>
      </c>
      <c r="R4732">
        <f t="shared" si="1060"/>
        <v>0.83668510409641816</v>
      </c>
      <c r="S4732" s="296">
        <f t="shared" si="1067"/>
        <v>2.2691531091364341E-2</v>
      </c>
      <c r="T4732" s="283">
        <f t="shared" si="1068"/>
        <v>2.2691531091364341E-2</v>
      </c>
    </row>
    <row r="4733" spans="1:20" x14ac:dyDescent="0.25">
      <c r="A4733" s="286">
        <v>43298</v>
      </c>
      <c r="B4733" s="1">
        <f t="shared" si="1061"/>
        <v>2</v>
      </c>
      <c r="C4733" s="285">
        <v>3</v>
      </c>
      <c r="D4733" t="s">
        <v>715</v>
      </c>
      <c r="F4733" s="16">
        <v>66</v>
      </c>
      <c r="G4733" t="str">
        <f t="shared" si="1055"/>
        <v>Cooling</v>
      </c>
      <c r="H4733" s="283">
        <f>IF(G4733="heating",F4733*Assumptions!M$4+Assumptions!M$7,0)</f>
        <v>0</v>
      </c>
      <c r="I4733" s="15">
        <f t="shared" si="1056"/>
        <v>1.0924036124451033</v>
      </c>
      <c r="J4733" s="15">
        <f t="shared" si="1057"/>
        <v>1.0199659078795975</v>
      </c>
      <c r="K4733" s="283">
        <f t="shared" si="1062"/>
        <v>0</v>
      </c>
      <c r="L4733" s="283">
        <f t="shared" si="1063"/>
        <v>4.3818232651749627</v>
      </c>
      <c r="M4733" s="283">
        <f t="shared" si="1064"/>
        <v>0</v>
      </c>
      <c r="N4733" s="283">
        <f t="shared" si="1065"/>
        <v>4.3585758300027857</v>
      </c>
      <c r="O4733" s="283">
        <f t="shared" si="1066"/>
        <v>0</v>
      </c>
      <c r="P4733" s="21">
        <f t="shared" si="1058"/>
        <v>3.6399980029288459E-2</v>
      </c>
      <c r="Q4733" s="21">
        <f t="shared" si="1059"/>
        <v>0.69158980876382303</v>
      </c>
      <c r="R4733">
        <f t="shared" si="1060"/>
        <v>0.83668510409641816</v>
      </c>
      <c r="S4733" s="296">
        <f t="shared" si="1067"/>
        <v>2.1062589681497691E-2</v>
      </c>
      <c r="T4733" s="283">
        <f t="shared" si="1068"/>
        <v>2.1062589681497691E-2</v>
      </c>
    </row>
    <row r="4734" spans="1:20" x14ac:dyDescent="0.25">
      <c r="A4734" s="286">
        <v>43298</v>
      </c>
      <c r="B4734" s="1">
        <f t="shared" si="1061"/>
        <v>2</v>
      </c>
      <c r="C4734" s="285">
        <v>4</v>
      </c>
      <c r="D4734" t="s">
        <v>715</v>
      </c>
      <c r="F4734" s="16">
        <v>64</v>
      </c>
      <c r="G4734" t="str">
        <f t="shared" si="1055"/>
        <v>Cooling</v>
      </c>
      <c r="H4734" s="283">
        <f>IF(G4734="heating",F4734*Assumptions!M$4+Assumptions!M$7,0)</f>
        <v>0</v>
      </c>
      <c r="I4734" s="15">
        <f t="shared" si="1056"/>
        <v>1.1348296917927807</v>
      </c>
      <c r="J4734" s="15">
        <f t="shared" si="1057"/>
        <v>1.0199659078795975</v>
      </c>
      <c r="K4734" s="283">
        <f t="shared" si="1062"/>
        <v>0</v>
      </c>
      <c r="L4734" s="283">
        <f t="shared" si="1063"/>
        <v>4.3818232651749627</v>
      </c>
      <c r="M4734" s="283">
        <f t="shared" si="1064"/>
        <v>0</v>
      </c>
      <c r="N4734" s="283">
        <f t="shared" si="1065"/>
        <v>4.3585758300027857</v>
      </c>
      <c r="O4734" s="283">
        <f t="shared" si="1066"/>
        <v>0</v>
      </c>
      <c r="P4734" s="21">
        <f t="shared" si="1058"/>
        <v>3.8036447069942136E-2</v>
      </c>
      <c r="Q4734" s="21">
        <f t="shared" si="1059"/>
        <v>0.6473875548762833</v>
      </c>
      <c r="R4734">
        <f t="shared" si="1060"/>
        <v>0.83668510409641816</v>
      </c>
      <c r="S4734" s="296">
        <f t="shared" si="1067"/>
        <v>2.0602803804757434E-2</v>
      </c>
      <c r="T4734" s="283">
        <f t="shared" si="1068"/>
        <v>2.0602803804757434E-2</v>
      </c>
    </row>
    <row r="4735" spans="1:20" x14ac:dyDescent="0.25">
      <c r="A4735" s="286">
        <v>43298</v>
      </c>
      <c r="B4735" s="1">
        <f t="shared" si="1061"/>
        <v>2</v>
      </c>
      <c r="C4735" s="285">
        <v>5</v>
      </c>
      <c r="D4735" t="s">
        <v>715</v>
      </c>
      <c r="F4735" s="16">
        <v>64</v>
      </c>
      <c r="G4735" t="str">
        <f t="shared" si="1055"/>
        <v>Cooling</v>
      </c>
      <c r="H4735" s="283">
        <f>IF(G4735="heating",F4735*Assumptions!M$4+Assumptions!M$7,0)</f>
        <v>0</v>
      </c>
      <c r="I4735" s="15">
        <f t="shared" si="1056"/>
        <v>1.1635558681477385</v>
      </c>
      <c r="J4735" s="15">
        <f t="shared" si="1057"/>
        <v>1.0199659078795975</v>
      </c>
      <c r="K4735" s="283">
        <f t="shared" si="1062"/>
        <v>0</v>
      </c>
      <c r="L4735" s="283">
        <f t="shared" si="1063"/>
        <v>4.3818232651749627</v>
      </c>
      <c r="M4735" s="283">
        <f t="shared" si="1064"/>
        <v>0</v>
      </c>
      <c r="N4735" s="283">
        <f t="shared" si="1065"/>
        <v>4.3585758300027857</v>
      </c>
      <c r="O4735" s="283">
        <f t="shared" si="1066"/>
        <v>0</v>
      </c>
      <c r="P4735" s="21">
        <f t="shared" si="1058"/>
        <v>3.8036447069942136E-2</v>
      </c>
      <c r="Q4735" s="21">
        <f t="shared" si="1059"/>
        <v>0.72139578924615555</v>
      </c>
      <c r="R4735">
        <f t="shared" si="1060"/>
        <v>0.83668510409641816</v>
      </c>
      <c r="S4735" s="296">
        <f t="shared" si="1067"/>
        <v>2.2958080981734325E-2</v>
      </c>
      <c r="T4735" s="283">
        <f t="shared" si="1068"/>
        <v>2.2958080981734325E-2</v>
      </c>
    </row>
    <row r="4736" spans="1:20" x14ac:dyDescent="0.25">
      <c r="A4736" s="286">
        <v>43298</v>
      </c>
      <c r="B4736" s="1">
        <f t="shared" si="1061"/>
        <v>2</v>
      </c>
      <c r="C4736" s="285">
        <v>6</v>
      </c>
      <c r="D4736" t="s">
        <v>715</v>
      </c>
      <c r="F4736" s="16">
        <v>66</v>
      </c>
      <c r="G4736" t="str">
        <f t="shared" si="1055"/>
        <v>Cooling</v>
      </c>
      <c r="H4736" s="283">
        <f>IF(G4736="heating",F4736*Assumptions!M$4+Assumptions!M$7,0)</f>
        <v>0</v>
      </c>
      <c r="I4736" s="15">
        <f t="shared" si="1056"/>
        <v>1.2083911162615524</v>
      </c>
      <c r="J4736" s="15">
        <f t="shared" si="1057"/>
        <v>1.0199659078795975</v>
      </c>
      <c r="K4736" s="283">
        <f t="shared" si="1062"/>
        <v>0</v>
      </c>
      <c r="L4736" s="283">
        <f t="shared" si="1063"/>
        <v>4.3818232651749627</v>
      </c>
      <c r="M4736" s="283">
        <f t="shared" si="1064"/>
        <v>0</v>
      </c>
      <c r="N4736" s="283">
        <f t="shared" si="1065"/>
        <v>4.3585758300027857</v>
      </c>
      <c r="O4736" s="283">
        <f t="shared" si="1066"/>
        <v>0</v>
      </c>
      <c r="P4736" s="21">
        <f t="shared" si="1058"/>
        <v>3.6399980029288459E-2</v>
      </c>
      <c r="Q4736" s="21">
        <f t="shared" si="1059"/>
        <v>0.87787080972652631</v>
      </c>
      <c r="R4736">
        <f t="shared" si="1060"/>
        <v>0.83668510409641816</v>
      </c>
      <c r="S4736" s="296">
        <f t="shared" si="1067"/>
        <v>2.6735837376904357E-2</v>
      </c>
      <c r="T4736" s="283">
        <f t="shared" si="1068"/>
        <v>2.6735837376904357E-2</v>
      </c>
    </row>
    <row r="4737" spans="1:20" x14ac:dyDescent="0.25">
      <c r="A4737" s="286">
        <v>43298</v>
      </c>
      <c r="B4737" s="1">
        <f t="shared" si="1061"/>
        <v>2</v>
      </c>
      <c r="C4737" s="285">
        <v>7</v>
      </c>
      <c r="D4737" t="s">
        <v>716</v>
      </c>
      <c r="F4737" s="16">
        <v>72</v>
      </c>
      <c r="G4737" t="str">
        <f t="shared" si="1055"/>
        <v>Cooling</v>
      </c>
      <c r="H4737" s="283">
        <f>IF(G4737="heating",F4737*Assumptions!M$4+Assumptions!M$7,0)</f>
        <v>0</v>
      </c>
      <c r="I4737" s="15">
        <f t="shared" si="1056"/>
        <v>1.1637425769249583</v>
      </c>
      <c r="J4737" s="15">
        <f t="shared" si="1057"/>
        <v>1.0199659078795975</v>
      </c>
      <c r="K4737" s="283">
        <f t="shared" si="1062"/>
        <v>0</v>
      </c>
      <c r="L4737" s="283" t="e">
        <f t="shared" si="1063"/>
        <v>#N/A</v>
      </c>
      <c r="M4737" s="283">
        <f t="shared" si="1064"/>
        <v>0</v>
      </c>
      <c r="N4737" s="283" t="e">
        <f t="shared" si="1065"/>
        <v>#N/A</v>
      </c>
      <c r="O4737" s="283">
        <f t="shared" si="1066"/>
        <v>0</v>
      </c>
      <c r="P4737" s="21">
        <f t="shared" si="1058"/>
        <v>4.6445607559525648E-2</v>
      </c>
      <c r="Q4737" s="21">
        <f t="shared" si="1059"/>
        <v>0.97331382064367777</v>
      </c>
      <c r="R4737">
        <f t="shared" si="1060"/>
        <v>0.83668510409641816</v>
      </c>
      <c r="S4737" s="296">
        <f t="shared" si="1067"/>
        <v>3.7823313779299074E-2</v>
      </c>
      <c r="T4737" s="283">
        <f t="shared" si="1068"/>
        <v>3.7823313779299074E-2</v>
      </c>
    </row>
    <row r="4738" spans="1:20" x14ac:dyDescent="0.25">
      <c r="A4738" s="286">
        <v>43298</v>
      </c>
      <c r="B4738" s="1">
        <f t="shared" si="1061"/>
        <v>2</v>
      </c>
      <c r="C4738" s="285">
        <v>8</v>
      </c>
      <c r="D4738" t="s">
        <v>716</v>
      </c>
      <c r="F4738" s="16">
        <v>75</v>
      </c>
      <c r="G4738" t="str">
        <f t="shared" ref="G4738:G4801" si="1069">VLOOKUP(A4738,U$2:W$366,3,FALSE)</f>
        <v>Cooling</v>
      </c>
      <c r="H4738" s="283">
        <f>IF(G4738="heating",F4738*Assumptions!M$4+Assumptions!M$7,0)</f>
        <v>0</v>
      </c>
      <c r="I4738" s="15">
        <f t="shared" ref="I4738:I4801" si="1070">VLOOKUP(C4738,AO$2:AQ$25,3,FALSE)</f>
        <v>1.094193721037565</v>
      </c>
      <c r="J4738" s="15">
        <f t="shared" ref="J4738:J4801" si="1071">VLOOKUP(B4738,AS$4:AU$10,3,FALSE)</f>
        <v>1.0199659078795975</v>
      </c>
      <c r="K4738" s="283">
        <f t="shared" si="1062"/>
        <v>0</v>
      </c>
      <c r="L4738" s="283" t="e">
        <f t="shared" si="1063"/>
        <v>#N/A</v>
      </c>
      <c r="M4738" s="283">
        <f t="shared" si="1064"/>
        <v>0</v>
      </c>
      <c r="N4738" s="283" t="e">
        <f t="shared" si="1065"/>
        <v>#N/A</v>
      </c>
      <c r="O4738" s="283">
        <f t="shared" si="1066"/>
        <v>0</v>
      </c>
      <c r="P4738" s="21">
        <f t="shared" ref="P4738:P4801" si="1072">IF(G4738="cooling",IF(F4738&lt;61,0.025,(F4738^2*AX$25+F4738*AY$25+AZ$25)),0)</f>
        <v>5.9880624941505811E-2</v>
      </c>
      <c r="Q4738" s="21">
        <f t="shared" ref="Q4738:Q4801" si="1073">VLOOKUP(C4738,BB$2:BC$25,2,FALSE)</f>
        <v>0.94940007506179924</v>
      </c>
      <c r="R4738">
        <f t="shared" ref="R4738:R4801" si="1074">VLOOKUP(B4738,AS$4:AV$10,4,FALSE)</f>
        <v>0.83668510409641816</v>
      </c>
      <c r="S4738" s="296">
        <f t="shared" si="1067"/>
        <v>4.7566108591455956E-2</v>
      </c>
      <c r="T4738" s="283">
        <f t="shared" si="1068"/>
        <v>4.7566108591455956E-2</v>
      </c>
    </row>
    <row r="4739" spans="1:20" x14ac:dyDescent="0.25">
      <c r="A4739" s="286">
        <v>43298</v>
      </c>
      <c r="B4739" s="1">
        <f t="shared" ref="B4739:B4802" si="1075">WEEKDAY(A4739,2)</f>
        <v>2</v>
      </c>
      <c r="C4739" s="285">
        <v>9</v>
      </c>
      <c r="D4739" t="s">
        <v>716</v>
      </c>
      <c r="F4739" s="16">
        <v>79</v>
      </c>
      <c r="G4739" t="str">
        <f t="shared" si="1069"/>
        <v>Cooling</v>
      </c>
      <c r="H4739" s="283">
        <f>IF(G4739="heating",F4739*Assumptions!M$4+Assumptions!M$7,0)</f>
        <v>0</v>
      </c>
      <c r="I4739" s="15">
        <f t="shared" si="1070"/>
        <v>1.0343009000871222</v>
      </c>
      <c r="J4739" s="15">
        <f t="shared" si="1071"/>
        <v>1.0199659078795975</v>
      </c>
      <c r="K4739" s="283">
        <f t="shared" ref="K4739:K4802" si="1076">H4739*I4739*J4739</f>
        <v>0</v>
      </c>
      <c r="L4739" s="283" t="e">
        <f t="shared" ref="L4739:L4802" si="1077">VLOOKUP(F4739,BL$2:BN$92,2,FALSE)</f>
        <v>#N/A</v>
      </c>
      <c r="M4739" s="283">
        <f t="shared" ref="M4739:M4802" si="1078">IF(G4739="heating",K4739*(L4739*3.412),0)</f>
        <v>0</v>
      </c>
      <c r="N4739" s="283" t="e">
        <f t="shared" ref="N4739:N4802" si="1079">VLOOKUP(F4739,BL$2:BN$92,3,FALSE)</f>
        <v>#N/A</v>
      </c>
      <c r="O4739" s="283">
        <f t="shared" ref="O4739:O4802" si="1080">IF(F4739&lt;=61,IF(G4739="heating",IF(F4739&gt;=5,K4739*L4739/N4739,0),0),0)</f>
        <v>0</v>
      </c>
      <c r="P4739" s="21">
        <f t="shared" si="1072"/>
        <v>8.6517748164594233E-2</v>
      </c>
      <c r="Q4739" s="21">
        <f t="shared" si="1073"/>
        <v>0.8408485371888097</v>
      </c>
      <c r="R4739">
        <f t="shared" si="1074"/>
        <v>0.83668510409641816</v>
      </c>
      <c r="S4739" s="296">
        <f t="shared" ref="S4739:S4802" si="1081">P4739*Q4739*R4739</f>
        <v>6.0867437352917116E-2</v>
      </c>
      <c r="T4739" s="283">
        <f t="shared" ref="T4739:T4802" si="1082">K4739+S4739</f>
        <v>6.0867437352917116E-2</v>
      </c>
    </row>
    <row r="4740" spans="1:20" x14ac:dyDescent="0.25">
      <c r="A4740" s="286">
        <v>43298</v>
      </c>
      <c r="B4740" s="1">
        <f t="shared" si="1075"/>
        <v>2</v>
      </c>
      <c r="C4740" s="285">
        <v>10</v>
      </c>
      <c r="D4740" t="s">
        <v>716</v>
      </c>
      <c r="F4740" s="16">
        <v>81</v>
      </c>
      <c r="G4740" t="str">
        <f t="shared" si="1069"/>
        <v>Cooling</v>
      </c>
      <c r="H4740" s="283">
        <f>IF(G4740="heating",F4740*Assumptions!M$4+Assumptions!M$7,0)</f>
        <v>0</v>
      </c>
      <c r="I4740" s="15">
        <f t="shared" si="1070"/>
        <v>0.98112329028689171</v>
      </c>
      <c r="J4740" s="15">
        <f t="shared" si="1071"/>
        <v>1.0199659078795975</v>
      </c>
      <c r="K4740" s="283">
        <f t="shared" si="1076"/>
        <v>0</v>
      </c>
      <c r="L4740" s="283" t="e">
        <f t="shared" si="1077"/>
        <v>#N/A</v>
      </c>
      <c r="M4740" s="283">
        <f t="shared" si="1078"/>
        <v>0</v>
      </c>
      <c r="N4740" s="283" t="e">
        <f t="shared" si="1079"/>
        <v>#N/A</v>
      </c>
      <c r="O4740" s="283">
        <f t="shared" si="1080"/>
        <v>0</v>
      </c>
      <c r="P4740" s="21">
        <f t="shared" si="1072"/>
        <v>0.10357506693918861</v>
      </c>
      <c r="Q4740" s="21">
        <f t="shared" si="1073"/>
        <v>0.74504051125983206</v>
      </c>
      <c r="R4740">
        <f t="shared" si="1074"/>
        <v>0.83668510409641816</v>
      </c>
      <c r="S4740" s="296">
        <f t="shared" si="1081"/>
        <v>6.4564998863795561E-2</v>
      </c>
      <c r="T4740" s="283">
        <f t="shared" si="1082"/>
        <v>6.4564998863795561E-2</v>
      </c>
    </row>
    <row r="4741" spans="1:20" x14ac:dyDescent="0.25">
      <c r="A4741" s="286">
        <v>43298</v>
      </c>
      <c r="B4741" s="1">
        <f t="shared" si="1075"/>
        <v>2</v>
      </c>
      <c r="C4741" s="285">
        <v>11</v>
      </c>
      <c r="D4741" t="s">
        <v>716</v>
      </c>
      <c r="F4741" s="16">
        <v>81</v>
      </c>
      <c r="G4741" t="str">
        <f t="shared" si="1069"/>
        <v>Cooling</v>
      </c>
      <c r="H4741" s="283">
        <f>IF(G4741="heating",F4741*Assumptions!M$4+Assumptions!M$7,0)</f>
        <v>0</v>
      </c>
      <c r="I4741" s="15">
        <f t="shared" si="1070"/>
        <v>0.94956163997961163</v>
      </c>
      <c r="J4741" s="15">
        <f t="shared" si="1071"/>
        <v>1.0199659078795975</v>
      </c>
      <c r="K4741" s="283">
        <f t="shared" si="1076"/>
        <v>0</v>
      </c>
      <c r="L4741" s="283" t="e">
        <f t="shared" si="1077"/>
        <v>#N/A</v>
      </c>
      <c r="M4741" s="283">
        <f t="shared" si="1078"/>
        <v>0</v>
      </c>
      <c r="N4741" s="283" t="e">
        <f t="shared" si="1079"/>
        <v>#N/A</v>
      </c>
      <c r="O4741" s="283">
        <f t="shared" si="1080"/>
        <v>0</v>
      </c>
      <c r="P4741" s="21">
        <f t="shared" si="1072"/>
        <v>0.10357506693918861</v>
      </c>
      <c r="Q4741" s="21">
        <f t="shared" si="1073"/>
        <v>0.72850690893675296</v>
      </c>
      <c r="R4741">
        <f t="shared" si="1074"/>
        <v>0.83668510409641816</v>
      </c>
      <c r="S4741" s="296">
        <f t="shared" si="1081"/>
        <v>6.313220158757904E-2</v>
      </c>
      <c r="T4741" s="283">
        <f t="shared" si="1082"/>
        <v>6.313220158757904E-2</v>
      </c>
    </row>
    <row r="4742" spans="1:20" x14ac:dyDescent="0.25">
      <c r="A4742" s="286">
        <v>43298</v>
      </c>
      <c r="B4742" s="1">
        <f t="shared" si="1075"/>
        <v>2</v>
      </c>
      <c r="C4742" s="285">
        <v>12</v>
      </c>
      <c r="D4742" t="s">
        <v>716</v>
      </c>
      <c r="F4742" s="16">
        <v>82</v>
      </c>
      <c r="G4742" t="str">
        <f t="shared" si="1069"/>
        <v>Cooling</v>
      </c>
      <c r="H4742" s="283">
        <f>IF(G4742="heating",F4742*Assumptions!M$4+Assumptions!M$7,0)</f>
        <v>0</v>
      </c>
      <c r="I4742" s="15">
        <f t="shared" si="1070"/>
        <v>0.91648403420261149</v>
      </c>
      <c r="J4742" s="15">
        <f t="shared" si="1071"/>
        <v>1.0199659078795975</v>
      </c>
      <c r="K4742" s="283">
        <f t="shared" si="1076"/>
        <v>0</v>
      </c>
      <c r="L4742" s="283" t="e">
        <f t="shared" si="1077"/>
        <v>#N/A</v>
      </c>
      <c r="M4742" s="283">
        <f t="shared" si="1078"/>
        <v>0</v>
      </c>
      <c r="N4742" s="283" t="e">
        <f t="shared" si="1079"/>
        <v>#N/A</v>
      </c>
      <c r="O4742" s="283">
        <f t="shared" si="1080"/>
        <v>0</v>
      </c>
      <c r="P4742" s="21">
        <f t="shared" si="1072"/>
        <v>0.1130384156172477</v>
      </c>
      <c r="Q4742" s="21">
        <f t="shared" si="1073"/>
        <v>0.75910815787401487</v>
      </c>
      <c r="R4742">
        <f t="shared" si="1074"/>
        <v>0.83668510409641816</v>
      </c>
      <c r="S4742" s="296">
        <f t="shared" si="1081"/>
        <v>7.1794596237707745E-2</v>
      </c>
      <c r="T4742" s="283">
        <f t="shared" si="1082"/>
        <v>7.1794596237707745E-2</v>
      </c>
    </row>
    <row r="4743" spans="1:20" x14ac:dyDescent="0.25">
      <c r="A4743" s="286">
        <v>43298</v>
      </c>
      <c r="B4743" s="1">
        <f t="shared" si="1075"/>
        <v>2</v>
      </c>
      <c r="C4743" s="285">
        <v>13</v>
      </c>
      <c r="D4743" t="s">
        <v>716</v>
      </c>
      <c r="E4743" t="s">
        <v>704</v>
      </c>
      <c r="F4743" s="16">
        <v>84</v>
      </c>
      <c r="G4743" t="str">
        <f t="shared" si="1069"/>
        <v>Cooling</v>
      </c>
      <c r="H4743" s="283">
        <f>IF(G4743="heating",F4743*Assumptions!M$4+Assumptions!M$7,0)</f>
        <v>0</v>
      </c>
      <c r="I4743" s="15">
        <f t="shared" si="1070"/>
        <v>0.90040206880052787</v>
      </c>
      <c r="J4743" s="15">
        <f t="shared" si="1071"/>
        <v>1.0199659078795975</v>
      </c>
      <c r="K4743" s="283">
        <f t="shared" si="1076"/>
        <v>0</v>
      </c>
      <c r="L4743" s="283" t="e">
        <f t="shared" si="1077"/>
        <v>#N/A</v>
      </c>
      <c r="M4743" s="283">
        <f t="shared" si="1078"/>
        <v>0</v>
      </c>
      <c r="N4743" s="283" t="e">
        <f t="shared" si="1079"/>
        <v>#N/A</v>
      </c>
      <c r="O4743" s="283">
        <f t="shared" si="1080"/>
        <v>0</v>
      </c>
      <c r="P4743" s="21">
        <f t="shared" si="1072"/>
        <v>0.13383449155489124</v>
      </c>
      <c r="Q4743" s="21">
        <f t="shared" si="1073"/>
        <v>0.79115902007799765</v>
      </c>
      <c r="R4743">
        <f t="shared" si="1074"/>
        <v>0.83668510409641816</v>
      </c>
      <c r="S4743" s="296">
        <f t="shared" si="1081"/>
        <v>8.8591871112186346E-2</v>
      </c>
      <c r="T4743" s="283">
        <f t="shared" si="1082"/>
        <v>8.8591871112186346E-2</v>
      </c>
    </row>
    <row r="4744" spans="1:20" x14ac:dyDescent="0.25">
      <c r="A4744" s="286">
        <v>43298</v>
      </c>
      <c r="B4744" s="1">
        <f t="shared" si="1075"/>
        <v>2</v>
      </c>
      <c r="C4744" s="285">
        <v>14</v>
      </c>
      <c r="D4744" t="s">
        <v>716</v>
      </c>
      <c r="E4744" t="s">
        <v>704</v>
      </c>
      <c r="F4744" s="16">
        <v>84</v>
      </c>
      <c r="G4744" t="str">
        <f t="shared" si="1069"/>
        <v>Cooling</v>
      </c>
      <c r="H4744" s="283">
        <f>IF(G4744="heating",F4744*Assumptions!M$4+Assumptions!M$7,0)</f>
        <v>0</v>
      </c>
      <c r="I4744" s="15">
        <f t="shared" si="1070"/>
        <v>0.86032894500746537</v>
      </c>
      <c r="J4744" s="15">
        <f t="shared" si="1071"/>
        <v>1.0199659078795975</v>
      </c>
      <c r="K4744" s="283">
        <f t="shared" si="1076"/>
        <v>0</v>
      </c>
      <c r="L4744" s="283" t="e">
        <f t="shared" si="1077"/>
        <v>#N/A</v>
      </c>
      <c r="M4744" s="283">
        <f t="shared" si="1078"/>
        <v>0</v>
      </c>
      <c r="N4744" s="283" t="e">
        <f t="shared" si="1079"/>
        <v>#N/A</v>
      </c>
      <c r="O4744" s="283">
        <f t="shared" si="1080"/>
        <v>0</v>
      </c>
      <c r="P4744" s="21">
        <f t="shared" si="1072"/>
        <v>0.13383449155489124</v>
      </c>
      <c r="Q4744" s="21">
        <f t="shared" si="1073"/>
        <v>0.84355555031342389</v>
      </c>
      <c r="R4744">
        <f t="shared" si="1074"/>
        <v>0.83668510409641816</v>
      </c>
      <c r="S4744" s="296">
        <f t="shared" si="1081"/>
        <v>9.4459094433339955E-2</v>
      </c>
      <c r="T4744" s="283">
        <f t="shared" si="1082"/>
        <v>9.4459094433339955E-2</v>
      </c>
    </row>
    <row r="4745" spans="1:20" x14ac:dyDescent="0.25">
      <c r="A4745" s="286">
        <v>43298</v>
      </c>
      <c r="B4745" s="1">
        <f t="shared" si="1075"/>
        <v>2</v>
      </c>
      <c r="C4745" s="285">
        <v>15</v>
      </c>
      <c r="D4745" t="s">
        <v>716</v>
      </c>
      <c r="E4745" t="s">
        <v>704</v>
      </c>
      <c r="F4745" s="16">
        <v>86</v>
      </c>
      <c r="G4745" t="str">
        <f t="shared" si="1069"/>
        <v>Cooling</v>
      </c>
      <c r="H4745" s="283">
        <f>IF(G4745="heating",F4745*Assumptions!M$4+Assumptions!M$7,0)</f>
        <v>0</v>
      </c>
      <c r="I4745" s="15">
        <f t="shared" si="1070"/>
        <v>0.85754515037175039</v>
      </c>
      <c r="J4745" s="15">
        <f t="shared" si="1071"/>
        <v>1.0199659078795975</v>
      </c>
      <c r="K4745" s="283">
        <f t="shared" si="1076"/>
        <v>0</v>
      </c>
      <c r="L4745" s="283" t="e">
        <f t="shared" si="1077"/>
        <v>#N/A</v>
      </c>
      <c r="M4745" s="283">
        <f t="shared" si="1078"/>
        <v>0</v>
      </c>
      <c r="N4745" s="283" t="e">
        <f t="shared" si="1079"/>
        <v>#N/A</v>
      </c>
      <c r="O4745" s="283">
        <f t="shared" si="1080"/>
        <v>0</v>
      </c>
      <c r="P4745" s="21">
        <f t="shared" si="1072"/>
        <v>0.15712307226790045</v>
      </c>
      <c r="Q4745" s="21">
        <f t="shared" si="1073"/>
        <v>0.96592607327566882</v>
      </c>
      <c r="R4745">
        <f t="shared" si="1074"/>
        <v>0.83668510409641816</v>
      </c>
      <c r="S4745" s="296">
        <f t="shared" si="1081"/>
        <v>0.1269830893233026</v>
      </c>
      <c r="T4745" s="283">
        <f t="shared" si="1082"/>
        <v>0.1269830893233026</v>
      </c>
    </row>
    <row r="4746" spans="1:20" x14ac:dyDescent="0.25">
      <c r="A4746" s="286">
        <v>43298</v>
      </c>
      <c r="B4746" s="1">
        <f t="shared" si="1075"/>
        <v>2</v>
      </c>
      <c r="C4746" s="285">
        <v>16</v>
      </c>
      <c r="D4746" t="s">
        <v>716</v>
      </c>
      <c r="E4746" t="s">
        <v>704</v>
      </c>
      <c r="F4746" s="16">
        <v>84</v>
      </c>
      <c r="G4746" t="str">
        <f t="shared" si="1069"/>
        <v>Cooling</v>
      </c>
      <c r="H4746" s="283">
        <f>IF(G4746="heating",F4746*Assumptions!M$4+Assumptions!M$7,0)</f>
        <v>0</v>
      </c>
      <c r="I4746" s="15">
        <f t="shared" si="1070"/>
        <v>0.88344815438260227</v>
      </c>
      <c r="J4746" s="15">
        <f t="shared" si="1071"/>
        <v>1.0199659078795975</v>
      </c>
      <c r="K4746" s="283">
        <f t="shared" si="1076"/>
        <v>0</v>
      </c>
      <c r="L4746" s="283" t="e">
        <f t="shared" si="1077"/>
        <v>#N/A</v>
      </c>
      <c r="M4746" s="283">
        <f t="shared" si="1078"/>
        <v>0</v>
      </c>
      <c r="N4746" s="283" t="e">
        <f t="shared" si="1079"/>
        <v>#N/A</v>
      </c>
      <c r="O4746" s="283">
        <f t="shared" si="1080"/>
        <v>0</v>
      </c>
      <c r="P4746" s="21">
        <f t="shared" si="1072"/>
        <v>0.13383449155489124</v>
      </c>
      <c r="Q4746" s="21">
        <f t="shared" si="1073"/>
        <v>1.1649354943302594</v>
      </c>
      <c r="R4746">
        <f t="shared" si="1074"/>
        <v>0.83668510409641816</v>
      </c>
      <c r="S4746" s="296">
        <f t="shared" si="1081"/>
        <v>0.13044636103313709</v>
      </c>
      <c r="T4746" s="283">
        <f t="shared" si="1082"/>
        <v>0.13044636103313709</v>
      </c>
    </row>
    <row r="4747" spans="1:20" x14ac:dyDescent="0.25">
      <c r="A4747" s="286">
        <v>43298</v>
      </c>
      <c r="B4747" s="1">
        <f t="shared" si="1075"/>
        <v>2</v>
      </c>
      <c r="C4747" s="285">
        <v>17</v>
      </c>
      <c r="D4747" t="s">
        <v>716</v>
      </c>
      <c r="F4747" s="16">
        <v>84</v>
      </c>
      <c r="G4747" t="str">
        <f t="shared" si="1069"/>
        <v>Cooling</v>
      </c>
      <c r="H4747" s="283">
        <f>IF(G4747="heating",F4747*Assumptions!M$4+Assumptions!M$7,0)</f>
        <v>0</v>
      </c>
      <c r="I4747" s="15">
        <f t="shared" si="1070"/>
        <v>0.94025748850374469</v>
      </c>
      <c r="J4747" s="15">
        <f t="shared" si="1071"/>
        <v>1.0199659078795975</v>
      </c>
      <c r="K4747" s="283">
        <f t="shared" si="1076"/>
        <v>0</v>
      </c>
      <c r="L4747" s="283" t="e">
        <f t="shared" si="1077"/>
        <v>#N/A</v>
      </c>
      <c r="M4747" s="283">
        <f t="shared" si="1078"/>
        <v>0</v>
      </c>
      <c r="N4747" s="283" t="e">
        <f t="shared" si="1079"/>
        <v>#N/A</v>
      </c>
      <c r="O4747" s="283">
        <f t="shared" si="1080"/>
        <v>0</v>
      </c>
      <c r="P4747" s="21">
        <f t="shared" si="1072"/>
        <v>0.13383449155489124</v>
      </c>
      <c r="Q4747" s="21">
        <f t="shared" si="1073"/>
        <v>1.3521540118753073</v>
      </c>
      <c r="R4747">
        <f t="shared" si="1074"/>
        <v>0.83668510409641816</v>
      </c>
      <c r="S4747" s="296">
        <f t="shared" si="1081"/>
        <v>0.15141058991158723</v>
      </c>
      <c r="T4747" s="283">
        <f t="shared" si="1082"/>
        <v>0.15141058991158723</v>
      </c>
    </row>
    <row r="4748" spans="1:20" x14ac:dyDescent="0.25">
      <c r="A4748" s="286">
        <v>43298</v>
      </c>
      <c r="B4748" s="1">
        <f t="shared" si="1075"/>
        <v>2</v>
      </c>
      <c r="C4748" s="285">
        <v>18</v>
      </c>
      <c r="D4748" t="s">
        <v>716</v>
      </c>
      <c r="F4748" s="16">
        <v>82</v>
      </c>
      <c r="G4748" t="str">
        <f t="shared" si="1069"/>
        <v>Cooling</v>
      </c>
      <c r="H4748" s="283">
        <f>IF(G4748="heating",F4748*Assumptions!M$4+Assumptions!M$7,0)</f>
        <v>0</v>
      </c>
      <c r="I4748" s="15">
        <f t="shared" si="1070"/>
        <v>0.98182363790757687</v>
      </c>
      <c r="J4748" s="15">
        <f t="shared" si="1071"/>
        <v>1.0199659078795975</v>
      </c>
      <c r="K4748" s="283">
        <f t="shared" si="1076"/>
        <v>0</v>
      </c>
      <c r="L4748" s="283" t="e">
        <f t="shared" si="1077"/>
        <v>#N/A</v>
      </c>
      <c r="M4748" s="283">
        <f t="shared" si="1078"/>
        <v>0</v>
      </c>
      <c r="N4748" s="283" t="e">
        <f t="shared" si="1079"/>
        <v>#N/A</v>
      </c>
      <c r="O4748" s="283">
        <f t="shared" si="1080"/>
        <v>0</v>
      </c>
      <c r="P4748" s="21">
        <f t="shared" si="1072"/>
        <v>0.1130384156172477</v>
      </c>
      <c r="Q4748" s="21">
        <f t="shared" si="1073"/>
        <v>1.5598916921549892</v>
      </c>
      <c r="R4748">
        <f t="shared" si="1074"/>
        <v>0.83668510409641816</v>
      </c>
      <c r="S4748" s="296">
        <f t="shared" si="1081"/>
        <v>0.14753074782712169</v>
      </c>
      <c r="T4748" s="283">
        <f t="shared" si="1082"/>
        <v>0.14753074782712169</v>
      </c>
    </row>
    <row r="4749" spans="1:20" x14ac:dyDescent="0.25">
      <c r="A4749" s="286">
        <v>43298</v>
      </c>
      <c r="B4749" s="1">
        <f t="shared" si="1075"/>
        <v>2</v>
      </c>
      <c r="C4749" s="285">
        <v>19</v>
      </c>
      <c r="D4749" t="s">
        <v>716</v>
      </c>
      <c r="F4749" s="16">
        <v>81</v>
      </c>
      <c r="G4749" t="str">
        <f t="shared" si="1069"/>
        <v>Cooling</v>
      </c>
      <c r="H4749" s="283">
        <f>IF(G4749="heating",F4749*Assumptions!M$4+Assumptions!M$7,0)</f>
        <v>0</v>
      </c>
      <c r="I4749" s="15">
        <f t="shared" si="1070"/>
        <v>0.98418842963438757</v>
      </c>
      <c r="J4749" s="15">
        <f t="shared" si="1071"/>
        <v>1.0199659078795975</v>
      </c>
      <c r="K4749" s="283">
        <f t="shared" si="1076"/>
        <v>0</v>
      </c>
      <c r="L4749" s="283" t="e">
        <f t="shared" si="1077"/>
        <v>#N/A</v>
      </c>
      <c r="M4749" s="283">
        <f t="shared" si="1078"/>
        <v>0</v>
      </c>
      <c r="N4749" s="283" t="e">
        <f t="shared" si="1079"/>
        <v>#N/A</v>
      </c>
      <c r="O4749" s="283">
        <f t="shared" si="1080"/>
        <v>0</v>
      </c>
      <c r="P4749" s="21">
        <f t="shared" si="1072"/>
        <v>0.10357506693918861</v>
      </c>
      <c r="Q4749" s="21">
        <f t="shared" si="1073"/>
        <v>1.6764212681468484</v>
      </c>
      <c r="R4749">
        <f t="shared" si="1074"/>
        <v>0.83668510409641816</v>
      </c>
      <c r="S4749" s="296">
        <f t="shared" si="1081"/>
        <v>0.14527819043036716</v>
      </c>
      <c r="T4749" s="283">
        <f t="shared" si="1082"/>
        <v>0.14527819043036716</v>
      </c>
    </row>
    <row r="4750" spans="1:20" x14ac:dyDescent="0.25">
      <c r="A4750" s="286">
        <v>43298</v>
      </c>
      <c r="B4750" s="1">
        <f t="shared" si="1075"/>
        <v>2</v>
      </c>
      <c r="C4750" s="285">
        <v>20</v>
      </c>
      <c r="D4750" t="s">
        <v>716</v>
      </c>
      <c r="F4750" s="16">
        <v>81</v>
      </c>
      <c r="G4750" t="str">
        <f t="shared" si="1069"/>
        <v>Cooling</v>
      </c>
      <c r="H4750" s="283">
        <f>IF(G4750="heating",F4750*Assumptions!M$4+Assumptions!M$7,0)</f>
        <v>0</v>
      </c>
      <c r="I4750" s="15">
        <f t="shared" si="1070"/>
        <v>0.97071962311712034</v>
      </c>
      <c r="J4750" s="15">
        <f t="shared" si="1071"/>
        <v>1.0199659078795975</v>
      </c>
      <c r="K4750" s="283">
        <f t="shared" si="1076"/>
        <v>0</v>
      </c>
      <c r="L4750" s="283" t="e">
        <f t="shared" si="1077"/>
        <v>#N/A</v>
      </c>
      <c r="M4750" s="283">
        <f t="shared" si="1078"/>
        <v>0</v>
      </c>
      <c r="N4750" s="283" t="e">
        <f t="shared" si="1079"/>
        <v>#N/A</v>
      </c>
      <c r="O4750" s="283">
        <f t="shared" si="1080"/>
        <v>0</v>
      </c>
      <c r="P4750" s="21">
        <f t="shared" si="1072"/>
        <v>0.10357506693918861</v>
      </c>
      <c r="Q4750" s="21">
        <f t="shared" si="1073"/>
        <v>1.52436960139122</v>
      </c>
      <c r="R4750">
        <f t="shared" si="1074"/>
        <v>0.83668510409641816</v>
      </c>
      <c r="S4750" s="296">
        <f t="shared" si="1081"/>
        <v>0.13210143622311624</v>
      </c>
      <c r="T4750" s="283">
        <f t="shared" si="1082"/>
        <v>0.13210143622311624</v>
      </c>
    </row>
    <row r="4751" spans="1:20" x14ac:dyDescent="0.25">
      <c r="A4751" s="286">
        <v>43298</v>
      </c>
      <c r="B4751" s="1">
        <f t="shared" si="1075"/>
        <v>2</v>
      </c>
      <c r="C4751" s="285">
        <v>21</v>
      </c>
      <c r="D4751" t="s">
        <v>716</v>
      </c>
      <c r="F4751" s="16">
        <v>79</v>
      </c>
      <c r="G4751" t="str">
        <f t="shared" si="1069"/>
        <v>Cooling</v>
      </c>
      <c r="H4751" s="283">
        <f>IF(G4751="heating",F4751*Assumptions!M$4+Assumptions!M$7,0)</f>
        <v>0</v>
      </c>
      <c r="I4751" s="15">
        <f t="shared" si="1070"/>
        <v>0.95751150862929935</v>
      </c>
      <c r="J4751" s="15">
        <f t="shared" si="1071"/>
        <v>1.0199659078795975</v>
      </c>
      <c r="K4751" s="283">
        <f t="shared" si="1076"/>
        <v>0</v>
      </c>
      <c r="L4751" s="283" t="e">
        <f t="shared" si="1077"/>
        <v>#N/A</v>
      </c>
      <c r="M4751" s="283">
        <f t="shared" si="1078"/>
        <v>0</v>
      </c>
      <c r="N4751" s="283" t="e">
        <f t="shared" si="1079"/>
        <v>#N/A</v>
      </c>
      <c r="O4751" s="283">
        <f t="shared" si="1080"/>
        <v>0</v>
      </c>
      <c r="P4751" s="21">
        <f t="shared" si="1072"/>
        <v>8.6517748164594233E-2</v>
      </c>
      <c r="Q4751" s="21">
        <f t="shared" si="1073"/>
        <v>1.4448604713749031</v>
      </c>
      <c r="R4751">
        <f t="shared" si="1074"/>
        <v>0.83668510409641816</v>
      </c>
      <c r="S4751" s="296">
        <f t="shared" si="1081"/>
        <v>0.10459072036819211</v>
      </c>
      <c r="T4751" s="283">
        <f t="shared" si="1082"/>
        <v>0.10459072036819211</v>
      </c>
    </row>
    <row r="4752" spans="1:20" x14ac:dyDescent="0.25">
      <c r="A4752" s="286">
        <v>43298</v>
      </c>
      <c r="B4752" s="1">
        <f t="shared" si="1075"/>
        <v>2</v>
      </c>
      <c r="C4752" s="285">
        <v>22</v>
      </c>
      <c r="D4752" t="s">
        <v>716</v>
      </c>
      <c r="F4752" s="16">
        <v>79</v>
      </c>
      <c r="G4752" t="str">
        <f t="shared" si="1069"/>
        <v>Cooling</v>
      </c>
      <c r="H4752" s="283">
        <f>IF(G4752="heating",F4752*Assumptions!M$4+Assumptions!M$7,0)</f>
        <v>0</v>
      </c>
      <c r="I4752" s="15">
        <f t="shared" si="1070"/>
        <v>0.9426530227543114</v>
      </c>
      <c r="J4752" s="15">
        <f t="shared" si="1071"/>
        <v>1.0199659078795975</v>
      </c>
      <c r="K4752" s="283">
        <f t="shared" si="1076"/>
        <v>0</v>
      </c>
      <c r="L4752" s="283" t="e">
        <f t="shared" si="1077"/>
        <v>#N/A</v>
      </c>
      <c r="M4752" s="283">
        <f t="shared" si="1078"/>
        <v>0</v>
      </c>
      <c r="N4752" s="283" t="e">
        <f t="shared" si="1079"/>
        <v>#N/A</v>
      </c>
      <c r="O4752" s="283">
        <f t="shared" si="1080"/>
        <v>0</v>
      </c>
      <c r="P4752" s="21">
        <f t="shared" si="1072"/>
        <v>8.6517748164594233E-2</v>
      </c>
      <c r="Q4752" s="21">
        <f t="shared" si="1073"/>
        <v>1.2427137171080138</v>
      </c>
      <c r="R4752">
        <f t="shared" si="1074"/>
        <v>0.83668510409641816</v>
      </c>
      <c r="S4752" s="296">
        <f t="shared" si="1081"/>
        <v>8.9957698655897048E-2</v>
      </c>
      <c r="T4752" s="283">
        <f t="shared" si="1082"/>
        <v>8.9957698655897048E-2</v>
      </c>
    </row>
    <row r="4753" spans="1:20" x14ac:dyDescent="0.25">
      <c r="A4753" s="286">
        <v>43298</v>
      </c>
      <c r="B4753" s="1">
        <f t="shared" si="1075"/>
        <v>2</v>
      </c>
      <c r="C4753" s="285">
        <v>23</v>
      </c>
      <c r="D4753" t="s">
        <v>715</v>
      </c>
      <c r="F4753" s="16">
        <v>75</v>
      </c>
      <c r="G4753" t="str">
        <f t="shared" si="1069"/>
        <v>Cooling</v>
      </c>
      <c r="H4753" s="283">
        <f>IF(G4753="heating",F4753*Assumptions!M$4+Assumptions!M$7,0)</f>
        <v>0</v>
      </c>
      <c r="I4753" s="15">
        <f t="shared" si="1070"/>
        <v>0.94450710149963013</v>
      </c>
      <c r="J4753" s="15">
        <f t="shared" si="1071"/>
        <v>1.0199659078795975</v>
      </c>
      <c r="K4753" s="283">
        <f t="shared" si="1076"/>
        <v>0</v>
      </c>
      <c r="L4753" s="283" t="e">
        <f t="shared" si="1077"/>
        <v>#N/A</v>
      </c>
      <c r="M4753" s="283">
        <f t="shared" si="1078"/>
        <v>0</v>
      </c>
      <c r="N4753" s="283" t="e">
        <f t="shared" si="1079"/>
        <v>#N/A</v>
      </c>
      <c r="O4753" s="283">
        <f t="shared" si="1080"/>
        <v>0</v>
      </c>
      <c r="P4753" s="21">
        <f t="shared" si="1072"/>
        <v>5.9880624941505811E-2</v>
      </c>
      <c r="Q4753" s="21">
        <f t="shared" si="1073"/>
        <v>1.0297519246597011</v>
      </c>
      <c r="R4753">
        <f t="shared" si="1074"/>
        <v>0.83668510409641816</v>
      </c>
      <c r="S4753" s="296">
        <f t="shared" si="1081"/>
        <v>5.1591834841002909E-2</v>
      </c>
      <c r="T4753" s="283">
        <f t="shared" si="1082"/>
        <v>5.1591834841002909E-2</v>
      </c>
    </row>
    <row r="4754" spans="1:20" x14ac:dyDescent="0.25">
      <c r="A4754" s="286">
        <v>43299</v>
      </c>
      <c r="B4754" s="1">
        <f t="shared" si="1075"/>
        <v>3</v>
      </c>
      <c r="C4754" s="285">
        <v>0</v>
      </c>
      <c r="D4754" t="s">
        <v>715</v>
      </c>
      <c r="F4754" s="16">
        <v>73</v>
      </c>
      <c r="G4754" t="str">
        <f t="shared" si="1069"/>
        <v>Cooling</v>
      </c>
      <c r="H4754" s="283">
        <f>IF(G4754="heating",F4754*Assumptions!M$4+Assumptions!M$7,0)</f>
        <v>0</v>
      </c>
      <c r="I4754" s="15">
        <f t="shared" si="1070"/>
        <v>0.97481507806017154</v>
      </c>
      <c r="J4754" s="15">
        <f t="shared" si="1071"/>
        <v>1.0263036171733995</v>
      </c>
      <c r="K4754" s="283">
        <f t="shared" si="1076"/>
        <v>0</v>
      </c>
      <c r="L4754" s="283" t="e">
        <f t="shared" si="1077"/>
        <v>#N/A</v>
      </c>
      <c r="M4754" s="283">
        <f t="shared" si="1078"/>
        <v>0</v>
      </c>
      <c r="N4754" s="283" t="e">
        <f t="shared" si="1079"/>
        <v>#N/A</v>
      </c>
      <c r="O4754" s="283">
        <f t="shared" si="1080"/>
        <v>0</v>
      </c>
      <c r="P4754" s="21">
        <f t="shared" si="1072"/>
        <v>5.0300820493010656E-2</v>
      </c>
      <c r="Q4754" s="21">
        <f t="shared" si="1073"/>
        <v>0.90668853391740301</v>
      </c>
      <c r="R4754">
        <f t="shared" si="1074"/>
        <v>0.9421089825381942</v>
      </c>
      <c r="S4754" s="296">
        <f t="shared" si="1081"/>
        <v>4.2966931296696355E-2</v>
      </c>
      <c r="T4754" s="283">
        <f t="shared" si="1082"/>
        <v>4.2966931296696355E-2</v>
      </c>
    </row>
    <row r="4755" spans="1:20" x14ac:dyDescent="0.25">
      <c r="A4755" s="286">
        <v>43299</v>
      </c>
      <c r="B4755" s="1">
        <f t="shared" si="1075"/>
        <v>3</v>
      </c>
      <c r="C4755" s="285">
        <v>1</v>
      </c>
      <c r="D4755" t="s">
        <v>715</v>
      </c>
      <c r="F4755" s="16">
        <v>72</v>
      </c>
      <c r="G4755" t="str">
        <f t="shared" si="1069"/>
        <v>Cooling</v>
      </c>
      <c r="H4755" s="283">
        <f>IF(G4755="heating",F4755*Assumptions!M$4+Assumptions!M$7,0)</f>
        <v>0</v>
      </c>
      <c r="I4755" s="15">
        <f t="shared" si="1070"/>
        <v>1.012242869806885</v>
      </c>
      <c r="J4755" s="15">
        <f t="shared" si="1071"/>
        <v>1.0263036171733995</v>
      </c>
      <c r="K4755" s="283">
        <f t="shared" si="1076"/>
        <v>0</v>
      </c>
      <c r="L4755" s="283" t="e">
        <f t="shared" si="1077"/>
        <v>#N/A</v>
      </c>
      <c r="M4755" s="283">
        <f t="shared" si="1078"/>
        <v>0</v>
      </c>
      <c r="N4755" s="283" t="e">
        <f t="shared" si="1079"/>
        <v>#N/A</v>
      </c>
      <c r="O4755" s="283">
        <f t="shared" si="1080"/>
        <v>0</v>
      </c>
      <c r="P4755" s="21">
        <f t="shared" si="1072"/>
        <v>4.6445607559525648E-2</v>
      </c>
      <c r="Q4755" s="21">
        <f t="shared" si="1073"/>
        <v>0.81803459285312596</v>
      </c>
      <c r="R4755">
        <f t="shared" si="1074"/>
        <v>0.9421089825381942</v>
      </c>
      <c r="S4755" s="296">
        <f t="shared" si="1081"/>
        <v>3.5794595771869997E-2</v>
      </c>
      <c r="T4755" s="283">
        <f t="shared" si="1082"/>
        <v>3.5794595771869997E-2</v>
      </c>
    </row>
    <row r="4756" spans="1:20" x14ac:dyDescent="0.25">
      <c r="A4756" s="286">
        <v>43299</v>
      </c>
      <c r="B4756" s="1">
        <f t="shared" si="1075"/>
        <v>3</v>
      </c>
      <c r="C4756" s="285">
        <v>2</v>
      </c>
      <c r="D4756" t="s">
        <v>715</v>
      </c>
      <c r="F4756" s="16">
        <v>72</v>
      </c>
      <c r="G4756" t="str">
        <f t="shared" si="1069"/>
        <v>Cooling</v>
      </c>
      <c r="H4756" s="283">
        <f>IF(G4756="heating",F4756*Assumptions!M$4+Assumptions!M$7,0)</f>
        <v>0</v>
      </c>
      <c r="I4756" s="15">
        <f t="shared" si="1070"/>
        <v>1.0509704703585963</v>
      </c>
      <c r="J4756" s="15">
        <f t="shared" si="1071"/>
        <v>1.0263036171733995</v>
      </c>
      <c r="K4756" s="283">
        <f t="shared" si="1076"/>
        <v>0</v>
      </c>
      <c r="L4756" s="283" t="e">
        <f t="shared" si="1077"/>
        <v>#N/A</v>
      </c>
      <c r="M4756" s="283">
        <f t="shared" si="1078"/>
        <v>0</v>
      </c>
      <c r="N4756" s="283" t="e">
        <f t="shared" si="1079"/>
        <v>#N/A</v>
      </c>
      <c r="O4756" s="283">
        <f t="shared" si="1080"/>
        <v>0</v>
      </c>
      <c r="P4756" s="21">
        <f t="shared" si="1072"/>
        <v>4.6445607559525648E-2</v>
      </c>
      <c r="Q4756" s="21">
        <f t="shared" si="1073"/>
        <v>0.74507607494346417</v>
      </c>
      <c r="R4756">
        <f t="shared" si="1074"/>
        <v>0.9421089825381942</v>
      </c>
      <c r="S4756" s="296">
        <f t="shared" si="1081"/>
        <v>3.2602162738466521E-2</v>
      </c>
      <c r="T4756" s="283">
        <f t="shared" si="1082"/>
        <v>3.2602162738466521E-2</v>
      </c>
    </row>
    <row r="4757" spans="1:20" x14ac:dyDescent="0.25">
      <c r="A4757" s="286">
        <v>43299</v>
      </c>
      <c r="B4757" s="1">
        <f t="shared" si="1075"/>
        <v>3</v>
      </c>
      <c r="C4757" s="285">
        <v>3</v>
      </c>
      <c r="D4757" t="s">
        <v>715</v>
      </c>
      <c r="F4757" s="16">
        <v>68</v>
      </c>
      <c r="G4757" t="str">
        <f t="shared" si="1069"/>
        <v>Cooling</v>
      </c>
      <c r="H4757" s="283">
        <f>IF(G4757="heating",F4757*Assumptions!M$4+Assumptions!M$7,0)</f>
        <v>0</v>
      </c>
      <c r="I4757" s="15">
        <f t="shared" si="1070"/>
        <v>1.0924036124451033</v>
      </c>
      <c r="J4757" s="15">
        <f t="shared" si="1071"/>
        <v>1.0263036171733995</v>
      </c>
      <c r="K4757" s="283">
        <f t="shared" si="1076"/>
        <v>0</v>
      </c>
      <c r="L4757" s="283">
        <f t="shared" si="1077"/>
        <v>4.3818232651749627</v>
      </c>
      <c r="M4757" s="283">
        <f t="shared" si="1078"/>
        <v>0</v>
      </c>
      <c r="N4757" s="283">
        <f t="shared" si="1079"/>
        <v>4.3585758300027857</v>
      </c>
      <c r="O4757" s="283">
        <f t="shared" si="1080"/>
        <v>0</v>
      </c>
      <c r="P4757" s="21">
        <f t="shared" si="1072"/>
        <v>3.7256017764001337E-2</v>
      </c>
      <c r="Q4757" s="21">
        <f t="shared" si="1073"/>
        <v>0.69158980876382303</v>
      </c>
      <c r="R4757">
        <f t="shared" si="1074"/>
        <v>0.9421089825381942</v>
      </c>
      <c r="S4757" s="296">
        <f t="shared" si="1081"/>
        <v>2.42742690643073E-2</v>
      </c>
      <c r="T4757" s="283">
        <f t="shared" si="1082"/>
        <v>2.42742690643073E-2</v>
      </c>
    </row>
    <row r="4758" spans="1:20" x14ac:dyDescent="0.25">
      <c r="A4758" s="286">
        <v>43299</v>
      </c>
      <c r="B4758" s="1">
        <f t="shared" si="1075"/>
        <v>3</v>
      </c>
      <c r="C4758" s="285">
        <v>4</v>
      </c>
      <c r="D4758" t="s">
        <v>715</v>
      </c>
      <c r="F4758" s="16">
        <v>70</v>
      </c>
      <c r="G4758" t="str">
        <f t="shared" si="1069"/>
        <v>Cooling</v>
      </c>
      <c r="H4758" s="283">
        <f>IF(G4758="heating",F4758*Assumptions!M$4+Assumptions!M$7,0)</f>
        <v>0</v>
      </c>
      <c r="I4758" s="15">
        <f t="shared" si="1070"/>
        <v>1.1348296917927807</v>
      </c>
      <c r="J4758" s="15">
        <f t="shared" si="1071"/>
        <v>1.0263036171733995</v>
      </c>
      <c r="K4758" s="283">
        <f t="shared" si="1076"/>
        <v>0</v>
      </c>
      <c r="L4758" s="283">
        <f t="shared" si="1077"/>
        <v>4.3818232651749627</v>
      </c>
      <c r="M4758" s="283">
        <f t="shared" si="1078"/>
        <v>0</v>
      </c>
      <c r="N4758" s="283">
        <f t="shared" si="1079"/>
        <v>4.3585758300027857</v>
      </c>
      <c r="O4758" s="283">
        <f t="shared" si="1080"/>
        <v>0</v>
      </c>
      <c r="P4758" s="21">
        <f t="shared" si="1072"/>
        <v>4.0604560274080326E-2</v>
      </c>
      <c r="Q4758" s="21">
        <f t="shared" si="1073"/>
        <v>0.6473875548762833</v>
      </c>
      <c r="R4758">
        <f t="shared" si="1074"/>
        <v>0.9421089825381942</v>
      </c>
      <c r="S4758" s="296">
        <f t="shared" si="1081"/>
        <v>2.476511235875473E-2</v>
      </c>
      <c r="T4758" s="283">
        <f t="shared" si="1082"/>
        <v>2.476511235875473E-2</v>
      </c>
    </row>
    <row r="4759" spans="1:20" x14ac:dyDescent="0.25">
      <c r="A4759" s="286">
        <v>43299</v>
      </c>
      <c r="B4759" s="1">
        <f t="shared" si="1075"/>
        <v>3</v>
      </c>
      <c r="C4759" s="285">
        <v>5</v>
      </c>
      <c r="D4759" t="s">
        <v>715</v>
      </c>
      <c r="F4759" s="16">
        <v>66</v>
      </c>
      <c r="G4759" t="str">
        <f t="shared" si="1069"/>
        <v>Cooling</v>
      </c>
      <c r="H4759" s="283">
        <f>IF(G4759="heating",F4759*Assumptions!M$4+Assumptions!M$7,0)</f>
        <v>0</v>
      </c>
      <c r="I4759" s="15">
        <f t="shared" si="1070"/>
        <v>1.1635558681477385</v>
      </c>
      <c r="J4759" s="15">
        <f t="shared" si="1071"/>
        <v>1.0263036171733995</v>
      </c>
      <c r="K4759" s="283">
        <f t="shared" si="1076"/>
        <v>0</v>
      </c>
      <c r="L4759" s="283">
        <f t="shared" si="1077"/>
        <v>4.3818232651749627</v>
      </c>
      <c r="M4759" s="283">
        <f t="shared" si="1078"/>
        <v>0</v>
      </c>
      <c r="N4759" s="283">
        <f t="shared" si="1079"/>
        <v>4.3585758300027857</v>
      </c>
      <c r="O4759" s="283">
        <f t="shared" si="1080"/>
        <v>0</v>
      </c>
      <c r="P4759" s="21">
        <f t="shared" si="1072"/>
        <v>3.6399980029288459E-2</v>
      </c>
      <c r="Q4759" s="21">
        <f t="shared" si="1073"/>
        <v>0.72139578924615555</v>
      </c>
      <c r="R4759">
        <f t="shared" si="1074"/>
        <v>0.9421089825381942</v>
      </c>
      <c r="S4759" s="296">
        <f t="shared" si="1081"/>
        <v>2.4738644116947164E-2</v>
      </c>
      <c r="T4759" s="283">
        <f t="shared" si="1082"/>
        <v>2.4738644116947164E-2</v>
      </c>
    </row>
    <row r="4760" spans="1:20" x14ac:dyDescent="0.25">
      <c r="A4760" s="286">
        <v>43299</v>
      </c>
      <c r="B4760" s="1">
        <f t="shared" si="1075"/>
        <v>3</v>
      </c>
      <c r="C4760" s="285">
        <v>6</v>
      </c>
      <c r="D4760" t="s">
        <v>715</v>
      </c>
      <c r="F4760" s="16">
        <v>70</v>
      </c>
      <c r="G4760" t="str">
        <f t="shared" si="1069"/>
        <v>Cooling</v>
      </c>
      <c r="H4760" s="283">
        <f>IF(G4760="heating",F4760*Assumptions!M$4+Assumptions!M$7,0)</f>
        <v>0</v>
      </c>
      <c r="I4760" s="15">
        <f t="shared" si="1070"/>
        <v>1.2083911162615524</v>
      </c>
      <c r="J4760" s="15">
        <f t="shared" si="1071"/>
        <v>1.0263036171733995</v>
      </c>
      <c r="K4760" s="283">
        <f t="shared" si="1076"/>
        <v>0</v>
      </c>
      <c r="L4760" s="283">
        <f t="shared" si="1077"/>
        <v>4.3818232651749627</v>
      </c>
      <c r="M4760" s="283">
        <f t="shared" si="1078"/>
        <v>0</v>
      </c>
      <c r="N4760" s="283">
        <f t="shared" si="1079"/>
        <v>4.3585758300027857</v>
      </c>
      <c r="O4760" s="283">
        <f t="shared" si="1080"/>
        <v>0</v>
      </c>
      <c r="P4760" s="21">
        <f t="shared" si="1072"/>
        <v>4.0604560274080326E-2</v>
      </c>
      <c r="Q4760" s="21">
        <f t="shared" si="1073"/>
        <v>0.87787080972652631</v>
      </c>
      <c r="R4760">
        <f t="shared" si="1074"/>
        <v>0.9421089825381942</v>
      </c>
      <c r="S4760" s="296">
        <f t="shared" si="1081"/>
        <v>3.3582000573834127E-2</v>
      </c>
      <c r="T4760" s="283">
        <f t="shared" si="1082"/>
        <v>3.3582000573834127E-2</v>
      </c>
    </row>
    <row r="4761" spans="1:20" x14ac:dyDescent="0.25">
      <c r="A4761" s="286">
        <v>43299</v>
      </c>
      <c r="B4761" s="1">
        <f t="shared" si="1075"/>
        <v>3</v>
      </c>
      <c r="C4761" s="285">
        <v>7</v>
      </c>
      <c r="D4761" t="s">
        <v>716</v>
      </c>
      <c r="F4761" s="16">
        <v>72</v>
      </c>
      <c r="G4761" t="str">
        <f t="shared" si="1069"/>
        <v>Cooling</v>
      </c>
      <c r="H4761" s="283">
        <f>IF(G4761="heating",F4761*Assumptions!M$4+Assumptions!M$7,0)</f>
        <v>0</v>
      </c>
      <c r="I4761" s="15">
        <f t="shared" si="1070"/>
        <v>1.1637425769249583</v>
      </c>
      <c r="J4761" s="15">
        <f t="shared" si="1071"/>
        <v>1.0263036171733995</v>
      </c>
      <c r="K4761" s="283">
        <f t="shared" si="1076"/>
        <v>0</v>
      </c>
      <c r="L4761" s="283" t="e">
        <f t="shared" si="1077"/>
        <v>#N/A</v>
      </c>
      <c r="M4761" s="283">
        <f t="shared" si="1078"/>
        <v>0</v>
      </c>
      <c r="N4761" s="283" t="e">
        <f t="shared" si="1079"/>
        <v>#N/A</v>
      </c>
      <c r="O4761" s="283">
        <f t="shared" si="1080"/>
        <v>0</v>
      </c>
      <c r="P4761" s="21">
        <f t="shared" si="1072"/>
        <v>4.6445607559525648E-2</v>
      </c>
      <c r="Q4761" s="21">
        <f t="shared" si="1073"/>
        <v>0.97331382064367777</v>
      </c>
      <c r="R4761">
        <f t="shared" si="1074"/>
        <v>0.9421089825381942</v>
      </c>
      <c r="S4761" s="296">
        <f t="shared" si="1081"/>
        <v>4.2589121625777077E-2</v>
      </c>
      <c r="T4761" s="283">
        <f t="shared" si="1082"/>
        <v>4.2589121625777077E-2</v>
      </c>
    </row>
    <row r="4762" spans="1:20" x14ac:dyDescent="0.25">
      <c r="A4762" s="286">
        <v>43299</v>
      </c>
      <c r="B4762" s="1">
        <f t="shared" si="1075"/>
        <v>3</v>
      </c>
      <c r="C4762" s="285">
        <v>8</v>
      </c>
      <c r="D4762" t="s">
        <v>716</v>
      </c>
      <c r="F4762" s="16">
        <v>73</v>
      </c>
      <c r="G4762" t="str">
        <f t="shared" si="1069"/>
        <v>Cooling</v>
      </c>
      <c r="H4762" s="283">
        <f>IF(G4762="heating",F4762*Assumptions!M$4+Assumptions!M$7,0)</f>
        <v>0</v>
      </c>
      <c r="I4762" s="15">
        <f t="shared" si="1070"/>
        <v>1.094193721037565</v>
      </c>
      <c r="J4762" s="15">
        <f t="shared" si="1071"/>
        <v>1.0263036171733995</v>
      </c>
      <c r="K4762" s="283">
        <f t="shared" si="1076"/>
        <v>0</v>
      </c>
      <c r="L4762" s="283" t="e">
        <f t="shared" si="1077"/>
        <v>#N/A</v>
      </c>
      <c r="M4762" s="283">
        <f t="shared" si="1078"/>
        <v>0</v>
      </c>
      <c r="N4762" s="283" t="e">
        <f t="shared" si="1079"/>
        <v>#N/A</v>
      </c>
      <c r="O4762" s="283">
        <f t="shared" si="1080"/>
        <v>0</v>
      </c>
      <c r="P4762" s="21">
        <f t="shared" si="1072"/>
        <v>5.0300820493010656E-2</v>
      </c>
      <c r="Q4762" s="21">
        <f t="shared" si="1073"/>
        <v>0.94940007506179924</v>
      </c>
      <c r="R4762">
        <f t="shared" si="1074"/>
        <v>0.9421089825381942</v>
      </c>
      <c r="S4762" s="296">
        <f t="shared" si="1081"/>
        <v>4.499098231893469E-2</v>
      </c>
      <c r="T4762" s="283">
        <f t="shared" si="1082"/>
        <v>4.499098231893469E-2</v>
      </c>
    </row>
    <row r="4763" spans="1:20" x14ac:dyDescent="0.25">
      <c r="A4763" s="286">
        <v>43299</v>
      </c>
      <c r="B4763" s="1">
        <f t="shared" si="1075"/>
        <v>3</v>
      </c>
      <c r="C4763" s="285">
        <v>9</v>
      </c>
      <c r="D4763" t="s">
        <v>716</v>
      </c>
      <c r="F4763" s="16">
        <v>75</v>
      </c>
      <c r="G4763" t="str">
        <f t="shared" si="1069"/>
        <v>Cooling</v>
      </c>
      <c r="H4763" s="283">
        <f>IF(G4763="heating",F4763*Assumptions!M$4+Assumptions!M$7,0)</f>
        <v>0</v>
      </c>
      <c r="I4763" s="15">
        <f t="shared" si="1070"/>
        <v>1.0343009000871222</v>
      </c>
      <c r="J4763" s="15">
        <f t="shared" si="1071"/>
        <v>1.0263036171733995</v>
      </c>
      <c r="K4763" s="283">
        <f t="shared" si="1076"/>
        <v>0</v>
      </c>
      <c r="L4763" s="283" t="e">
        <f t="shared" si="1077"/>
        <v>#N/A</v>
      </c>
      <c r="M4763" s="283">
        <f t="shared" si="1078"/>
        <v>0</v>
      </c>
      <c r="N4763" s="283" t="e">
        <f t="shared" si="1079"/>
        <v>#N/A</v>
      </c>
      <c r="O4763" s="283">
        <f t="shared" si="1080"/>
        <v>0</v>
      </c>
      <c r="P4763" s="21">
        <f t="shared" si="1072"/>
        <v>5.9880624941505811E-2</v>
      </c>
      <c r="Q4763" s="21">
        <f t="shared" si="1073"/>
        <v>0.8408485371888097</v>
      </c>
      <c r="R4763">
        <f t="shared" si="1074"/>
        <v>0.9421089825381942</v>
      </c>
      <c r="S4763" s="296">
        <f t="shared" si="1081"/>
        <v>4.7435692135712443E-2</v>
      </c>
      <c r="T4763" s="283">
        <f t="shared" si="1082"/>
        <v>4.7435692135712443E-2</v>
      </c>
    </row>
    <row r="4764" spans="1:20" x14ac:dyDescent="0.25">
      <c r="A4764" s="286">
        <v>43299</v>
      </c>
      <c r="B4764" s="1">
        <f t="shared" si="1075"/>
        <v>3</v>
      </c>
      <c r="C4764" s="285">
        <v>10</v>
      </c>
      <c r="D4764" t="s">
        <v>716</v>
      </c>
      <c r="F4764" s="16">
        <v>75</v>
      </c>
      <c r="G4764" t="str">
        <f t="shared" si="1069"/>
        <v>Cooling</v>
      </c>
      <c r="H4764" s="283">
        <f>IF(G4764="heating",F4764*Assumptions!M$4+Assumptions!M$7,0)</f>
        <v>0</v>
      </c>
      <c r="I4764" s="15">
        <f t="shared" si="1070"/>
        <v>0.98112329028689171</v>
      </c>
      <c r="J4764" s="15">
        <f t="shared" si="1071"/>
        <v>1.0263036171733995</v>
      </c>
      <c r="K4764" s="283">
        <f t="shared" si="1076"/>
        <v>0</v>
      </c>
      <c r="L4764" s="283" t="e">
        <f t="shared" si="1077"/>
        <v>#N/A</v>
      </c>
      <c r="M4764" s="283">
        <f t="shared" si="1078"/>
        <v>0</v>
      </c>
      <c r="N4764" s="283" t="e">
        <f t="shared" si="1079"/>
        <v>#N/A</v>
      </c>
      <c r="O4764" s="283">
        <f t="shared" si="1080"/>
        <v>0</v>
      </c>
      <c r="P4764" s="21">
        <f t="shared" si="1072"/>
        <v>5.9880624941505811E-2</v>
      </c>
      <c r="Q4764" s="21">
        <f t="shared" si="1073"/>
        <v>0.74504051125983206</v>
      </c>
      <c r="R4764">
        <f t="shared" si="1074"/>
        <v>0.9421089825381942</v>
      </c>
      <c r="S4764" s="296">
        <f t="shared" si="1081"/>
        <v>4.2030771010093795E-2</v>
      </c>
      <c r="T4764" s="283">
        <f t="shared" si="1082"/>
        <v>4.2030771010093795E-2</v>
      </c>
    </row>
    <row r="4765" spans="1:20" x14ac:dyDescent="0.25">
      <c r="A4765" s="286">
        <v>43299</v>
      </c>
      <c r="B4765" s="1">
        <f t="shared" si="1075"/>
        <v>3</v>
      </c>
      <c r="C4765" s="285">
        <v>11</v>
      </c>
      <c r="D4765" t="s">
        <v>716</v>
      </c>
      <c r="F4765" s="16">
        <v>77</v>
      </c>
      <c r="G4765" t="str">
        <f t="shared" si="1069"/>
        <v>Cooling</v>
      </c>
      <c r="H4765" s="283">
        <f>IF(G4765="heating",F4765*Assumptions!M$4+Assumptions!M$7,0)</f>
        <v>0</v>
      </c>
      <c r="I4765" s="15">
        <f t="shared" si="1070"/>
        <v>0.94956163997961163</v>
      </c>
      <c r="J4765" s="15">
        <f t="shared" si="1071"/>
        <v>1.0263036171733995</v>
      </c>
      <c r="K4765" s="283">
        <f t="shared" si="1076"/>
        <v>0</v>
      </c>
      <c r="L4765" s="283" t="e">
        <f t="shared" si="1077"/>
        <v>#N/A</v>
      </c>
      <c r="M4765" s="283">
        <f t="shared" si="1078"/>
        <v>0</v>
      </c>
      <c r="N4765" s="283" t="e">
        <f t="shared" si="1079"/>
        <v>#N/A</v>
      </c>
      <c r="O4765" s="283">
        <f t="shared" si="1080"/>
        <v>0</v>
      </c>
      <c r="P4765" s="21">
        <f t="shared" si="1072"/>
        <v>7.1952934165366855E-2</v>
      </c>
      <c r="Q4765" s="21">
        <f t="shared" si="1073"/>
        <v>0.72850690893675296</v>
      </c>
      <c r="R4765">
        <f t="shared" si="1074"/>
        <v>0.9421089825381942</v>
      </c>
      <c r="S4765" s="296">
        <f t="shared" si="1081"/>
        <v>4.9383666167128207E-2</v>
      </c>
      <c r="T4765" s="283">
        <f t="shared" si="1082"/>
        <v>4.9383666167128207E-2</v>
      </c>
    </row>
    <row r="4766" spans="1:20" x14ac:dyDescent="0.25">
      <c r="A4766" s="286">
        <v>43299</v>
      </c>
      <c r="B4766" s="1">
        <f t="shared" si="1075"/>
        <v>3</v>
      </c>
      <c r="C4766" s="285">
        <v>12</v>
      </c>
      <c r="D4766" t="s">
        <v>716</v>
      </c>
      <c r="F4766" s="16">
        <v>77</v>
      </c>
      <c r="G4766" t="str">
        <f t="shared" si="1069"/>
        <v>Cooling</v>
      </c>
      <c r="H4766" s="283">
        <f>IF(G4766="heating",F4766*Assumptions!M$4+Assumptions!M$7,0)</f>
        <v>0</v>
      </c>
      <c r="I4766" s="15">
        <f t="shared" si="1070"/>
        <v>0.91648403420261149</v>
      </c>
      <c r="J4766" s="15">
        <f t="shared" si="1071"/>
        <v>1.0263036171733995</v>
      </c>
      <c r="K4766" s="283">
        <f t="shared" si="1076"/>
        <v>0</v>
      </c>
      <c r="L4766" s="283" t="e">
        <f t="shared" si="1077"/>
        <v>#N/A</v>
      </c>
      <c r="M4766" s="283">
        <f t="shared" si="1078"/>
        <v>0</v>
      </c>
      <c r="N4766" s="283" t="e">
        <f t="shared" si="1079"/>
        <v>#N/A</v>
      </c>
      <c r="O4766" s="283">
        <f t="shared" si="1080"/>
        <v>0</v>
      </c>
      <c r="P4766" s="21">
        <f t="shared" si="1072"/>
        <v>7.1952934165366855E-2</v>
      </c>
      <c r="Q4766" s="21">
        <f t="shared" si="1073"/>
        <v>0.75910815787401487</v>
      </c>
      <c r="R4766">
        <f t="shared" si="1074"/>
        <v>0.9421089825381942</v>
      </c>
      <c r="S4766" s="296">
        <f t="shared" si="1081"/>
        <v>5.1458048500743286E-2</v>
      </c>
      <c r="T4766" s="283">
        <f t="shared" si="1082"/>
        <v>5.1458048500743286E-2</v>
      </c>
    </row>
    <row r="4767" spans="1:20" x14ac:dyDescent="0.25">
      <c r="A4767" s="286">
        <v>43299</v>
      </c>
      <c r="B4767" s="1">
        <f t="shared" si="1075"/>
        <v>3</v>
      </c>
      <c r="C4767" s="285">
        <v>13</v>
      </c>
      <c r="D4767" t="s">
        <v>716</v>
      </c>
      <c r="E4767" t="s">
        <v>704</v>
      </c>
      <c r="F4767" s="16">
        <v>79</v>
      </c>
      <c r="G4767" t="str">
        <f t="shared" si="1069"/>
        <v>Cooling</v>
      </c>
      <c r="H4767" s="283">
        <f>IF(G4767="heating",F4767*Assumptions!M$4+Assumptions!M$7,0)</f>
        <v>0</v>
      </c>
      <c r="I4767" s="15">
        <f t="shared" si="1070"/>
        <v>0.90040206880052787</v>
      </c>
      <c r="J4767" s="15">
        <f t="shared" si="1071"/>
        <v>1.0263036171733995</v>
      </c>
      <c r="K4767" s="283">
        <f t="shared" si="1076"/>
        <v>0</v>
      </c>
      <c r="L4767" s="283" t="e">
        <f t="shared" si="1077"/>
        <v>#N/A</v>
      </c>
      <c r="M4767" s="283">
        <f t="shared" si="1078"/>
        <v>0</v>
      </c>
      <c r="N4767" s="283" t="e">
        <f t="shared" si="1079"/>
        <v>#N/A</v>
      </c>
      <c r="O4767" s="283">
        <f t="shared" si="1080"/>
        <v>0</v>
      </c>
      <c r="P4767" s="21">
        <f t="shared" si="1072"/>
        <v>8.6517748164594233E-2</v>
      </c>
      <c r="Q4767" s="21">
        <f t="shared" si="1073"/>
        <v>0.79115902007799765</v>
      </c>
      <c r="R4767">
        <f t="shared" si="1074"/>
        <v>0.9421089825381942</v>
      </c>
      <c r="S4767" s="296">
        <f t="shared" si="1081"/>
        <v>6.4486697417643651E-2</v>
      </c>
      <c r="T4767" s="283">
        <f t="shared" si="1082"/>
        <v>6.4486697417643651E-2</v>
      </c>
    </row>
    <row r="4768" spans="1:20" x14ac:dyDescent="0.25">
      <c r="A4768" s="286">
        <v>43299</v>
      </c>
      <c r="B4768" s="1">
        <f t="shared" si="1075"/>
        <v>3</v>
      </c>
      <c r="C4768" s="285">
        <v>14</v>
      </c>
      <c r="D4768" t="s">
        <v>716</v>
      </c>
      <c r="E4768" t="s">
        <v>704</v>
      </c>
      <c r="F4768" s="16">
        <v>81</v>
      </c>
      <c r="G4768" t="str">
        <f t="shared" si="1069"/>
        <v>Cooling</v>
      </c>
      <c r="H4768" s="283">
        <f>IF(G4768="heating",F4768*Assumptions!M$4+Assumptions!M$7,0)</f>
        <v>0</v>
      </c>
      <c r="I4768" s="15">
        <f t="shared" si="1070"/>
        <v>0.86032894500746537</v>
      </c>
      <c r="J4768" s="15">
        <f t="shared" si="1071"/>
        <v>1.0263036171733995</v>
      </c>
      <c r="K4768" s="283">
        <f t="shared" si="1076"/>
        <v>0</v>
      </c>
      <c r="L4768" s="283" t="e">
        <f t="shared" si="1077"/>
        <v>#N/A</v>
      </c>
      <c r="M4768" s="283">
        <f t="shared" si="1078"/>
        <v>0</v>
      </c>
      <c r="N4768" s="283" t="e">
        <f t="shared" si="1079"/>
        <v>#N/A</v>
      </c>
      <c r="O4768" s="283">
        <f t="shared" si="1080"/>
        <v>0</v>
      </c>
      <c r="P4768" s="21">
        <f t="shared" si="1072"/>
        <v>0.10357506693918861</v>
      </c>
      <c r="Q4768" s="21">
        <f t="shared" si="1073"/>
        <v>0.84355555031342389</v>
      </c>
      <c r="R4768">
        <f t="shared" si="1074"/>
        <v>0.9421089825381942</v>
      </c>
      <c r="S4768" s="296">
        <f t="shared" si="1081"/>
        <v>8.2313307828881327E-2</v>
      </c>
      <c r="T4768" s="283">
        <f t="shared" si="1082"/>
        <v>8.2313307828881327E-2</v>
      </c>
    </row>
    <row r="4769" spans="1:20" x14ac:dyDescent="0.25">
      <c r="A4769" s="286">
        <v>43299</v>
      </c>
      <c r="B4769" s="1">
        <f t="shared" si="1075"/>
        <v>3</v>
      </c>
      <c r="C4769" s="285">
        <v>15</v>
      </c>
      <c r="D4769" t="s">
        <v>716</v>
      </c>
      <c r="E4769" t="s">
        <v>704</v>
      </c>
      <c r="F4769" s="16">
        <v>81</v>
      </c>
      <c r="G4769" t="str">
        <f t="shared" si="1069"/>
        <v>Cooling</v>
      </c>
      <c r="H4769" s="283">
        <f>IF(G4769="heating",F4769*Assumptions!M$4+Assumptions!M$7,0)</f>
        <v>0</v>
      </c>
      <c r="I4769" s="15">
        <f t="shared" si="1070"/>
        <v>0.85754515037175039</v>
      </c>
      <c r="J4769" s="15">
        <f t="shared" si="1071"/>
        <v>1.0263036171733995</v>
      </c>
      <c r="K4769" s="283">
        <f t="shared" si="1076"/>
        <v>0</v>
      </c>
      <c r="L4769" s="283" t="e">
        <f t="shared" si="1077"/>
        <v>#N/A</v>
      </c>
      <c r="M4769" s="283">
        <f t="shared" si="1078"/>
        <v>0</v>
      </c>
      <c r="N4769" s="283" t="e">
        <f t="shared" si="1079"/>
        <v>#N/A</v>
      </c>
      <c r="O4769" s="283">
        <f t="shared" si="1080"/>
        <v>0</v>
      </c>
      <c r="P4769" s="21">
        <f t="shared" si="1072"/>
        <v>0.10357506693918861</v>
      </c>
      <c r="Q4769" s="21">
        <f t="shared" si="1073"/>
        <v>0.96592607327566882</v>
      </c>
      <c r="R4769">
        <f t="shared" si="1074"/>
        <v>0.9421089825381942</v>
      </c>
      <c r="S4769" s="296">
        <f t="shared" si="1081"/>
        <v>9.4254101202868298E-2</v>
      </c>
      <c r="T4769" s="283">
        <f t="shared" si="1082"/>
        <v>9.4254101202868298E-2</v>
      </c>
    </row>
    <row r="4770" spans="1:20" x14ac:dyDescent="0.25">
      <c r="A4770" s="286">
        <v>43299</v>
      </c>
      <c r="B4770" s="1">
        <f t="shared" si="1075"/>
        <v>3</v>
      </c>
      <c r="C4770" s="285">
        <v>16</v>
      </c>
      <c r="D4770" t="s">
        <v>716</v>
      </c>
      <c r="E4770" t="s">
        <v>704</v>
      </c>
      <c r="F4770" s="16">
        <v>79</v>
      </c>
      <c r="G4770" t="str">
        <f t="shared" si="1069"/>
        <v>Cooling</v>
      </c>
      <c r="H4770" s="283">
        <f>IF(G4770="heating",F4770*Assumptions!M$4+Assumptions!M$7,0)</f>
        <v>0</v>
      </c>
      <c r="I4770" s="15">
        <f t="shared" si="1070"/>
        <v>0.88344815438260227</v>
      </c>
      <c r="J4770" s="15">
        <f t="shared" si="1071"/>
        <v>1.0263036171733995</v>
      </c>
      <c r="K4770" s="283">
        <f t="shared" si="1076"/>
        <v>0</v>
      </c>
      <c r="L4770" s="283" t="e">
        <f t="shared" si="1077"/>
        <v>#N/A</v>
      </c>
      <c r="M4770" s="283">
        <f t="shared" si="1078"/>
        <v>0</v>
      </c>
      <c r="N4770" s="283" t="e">
        <f t="shared" si="1079"/>
        <v>#N/A</v>
      </c>
      <c r="O4770" s="283">
        <f t="shared" si="1080"/>
        <v>0</v>
      </c>
      <c r="P4770" s="21">
        <f t="shared" si="1072"/>
        <v>8.6517748164594233E-2</v>
      </c>
      <c r="Q4770" s="21">
        <f t="shared" si="1073"/>
        <v>1.1649354943302594</v>
      </c>
      <c r="R4770">
        <f t="shared" si="1074"/>
        <v>0.9421089825381942</v>
      </c>
      <c r="S4770" s="296">
        <f t="shared" si="1081"/>
        <v>9.4952899262328416E-2</v>
      </c>
      <c r="T4770" s="283">
        <f t="shared" si="1082"/>
        <v>9.4952899262328416E-2</v>
      </c>
    </row>
    <row r="4771" spans="1:20" x14ac:dyDescent="0.25">
      <c r="A4771" s="286">
        <v>43299</v>
      </c>
      <c r="B4771" s="1">
        <f t="shared" si="1075"/>
        <v>3</v>
      </c>
      <c r="C4771" s="285">
        <v>17</v>
      </c>
      <c r="D4771" t="s">
        <v>716</v>
      </c>
      <c r="F4771" s="16">
        <v>77</v>
      </c>
      <c r="G4771" t="str">
        <f t="shared" si="1069"/>
        <v>Cooling</v>
      </c>
      <c r="H4771" s="283">
        <f>IF(G4771="heating",F4771*Assumptions!M$4+Assumptions!M$7,0)</f>
        <v>0</v>
      </c>
      <c r="I4771" s="15">
        <f t="shared" si="1070"/>
        <v>0.94025748850374469</v>
      </c>
      <c r="J4771" s="15">
        <f t="shared" si="1071"/>
        <v>1.0263036171733995</v>
      </c>
      <c r="K4771" s="283">
        <f t="shared" si="1076"/>
        <v>0</v>
      </c>
      <c r="L4771" s="283" t="e">
        <f t="shared" si="1077"/>
        <v>#N/A</v>
      </c>
      <c r="M4771" s="283">
        <f t="shared" si="1078"/>
        <v>0</v>
      </c>
      <c r="N4771" s="283" t="e">
        <f t="shared" si="1079"/>
        <v>#N/A</v>
      </c>
      <c r="O4771" s="283">
        <f t="shared" si="1080"/>
        <v>0</v>
      </c>
      <c r="P4771" s="21">
        <f t="shared" si="1072"/>
        <v>7.1952934165366855E-2</v>
      </c>
      <c r="Q4771" s="21">
        <f t="shared" si="1073"/>
        <v>1.3521540118753073</v>
      </c>
      <c r="R4771">
        <f t="shared" si="1074"/>
        <v>0.9421089825381942</v>
      </c>
      <c r="S4771" s="296">
        <f t="shared" si="1081"/>
        <v>9.1659147648235212E-2</v>
      </c>
      <c r="T4771" s="283">
        <f t="shared" si="1082"/>
        <v>9.1659147648235212E-2</v>
      </c>
    </row>
    <row r="4772" spans="1:20" x14ac:dyDescent="0.25">
      <c r="A4772" s="286">
        <v>43299</v>
      </c>
      <c r="B4772" s="1">
        <f t="shared" si="1075"/>
        <v>3</v>
      </c>
      <c r="C4772" s="285">
        <v>18</v>
      </c>
      <c r="D4772" t="s">
        <v>716</v>
      </c>
      <c r="F4772" s="16">
        <v>77</v>
      </c>
      <c r="G4772" t="str">
        <f t="shared" si="1069"/>
        <v>Cooling</v>
      </c>
      <c r="H4772" s="283">
        <f>IF(G4772="heating",F4772*Assumptions!M$4+Assumptions!M$7,0)</f>
        <v>0</v>
      </c>
      <c r="I4772" s="15">
        <f t="shared" si="1070"/>
        <v>0.98182363790757687</v>
      </c>
      <c r="J4772" s="15">
        <f t="shared" si="1071"/>
        <v>1.0263036171733995</v>
      </c>
      <c r="K4772" s="283">
        <f t="shared" si="1076"/>
        <v>0</v>
      </c>
      <c r="L4772" s="283" t="e">
        <f t="shared" si="1077"/>
        <v>#N/A</v>
      </c>
      <c r="M4772" s="283">
        <f t="shared" si="1078"/>
        <v>0</v>
      </c>
      <c r="N4772" s="283" t="e">
        <f t="shared" si="1079"/>
        <v>#N/A</v>
      </c>
      <c r="O4772" s="283">
        <f t="shared" si="1080"/>
        <v>0</v>
      </c>
      <c r="P4772" s="21">
        <f t="shared" si="1072"/>
        <v>7.1952934165366855E-2</v>
      </c>
      <c r="Q4772" s="21">
        <f t="shared" si="1073"/>
        <v>1.5598916921549892</v>
      </c>
      <c r="R4772">
        <f t="shared" si="1074"/>
        <v>0.9421089825381942</v>
      </c>
      <c r="S4772" s="296">
        <f t="shared" si="1081"/>
        <v>0.10574116681293756</v>
      </c>
      <c r="T4772" s="283">
        <f t="shared" si="1082"/>
        <v>0.10574116681293756</v>
      </c>
    </row>
    <row r="4773" spans="1:20" x14ac:dyDescent="0.25">
      <c r="A4773" s="286">
        <v>43299</v>
      </c>
      <c r="B4773" s="1">
        <f t="shared" si="1075"/>
        <v>3</v>
      </c>
      <c r="C4773" s="285">
        <v>19</v>
      </c>
      <c r="D4773" t="s">
        <v>716</v>
      </c>
      <c r="F4773" s="16">
        <v>75</v>
      </c>
      <c r="G4773" t="str">
        <f t="shared" si="1069"/>
        <v>Cooling</v>
      </c>
      <c r="H4773" s="283">
        <f>IF(G4773="heating",F4773*Assumptions!M$4+Assumptions!M$7,0)</f>
        <v>0</v>
      </c>
      <c r="I4773" s="15">
        <f t="shared" si="1070"/>
        <v>0.98418842963438757</v>
      </c>
      <c r="J4773" s="15">
        <f t="shared" si="1071"/>
        <v>1.0263036171733995</v>
      </c>
      <c r="K4773" s="283">
        <f t="shared" si="1076"/>
        <v>0</v>
      </c>
      <c r="L4773" s="283" t="e">
        <f t="shared" si="1077"/>
        <v>#N/A</v>
      </c>
      <c r="M4773" s="283">
        <f t="shared" si="1078"/>
        <v>0</v>
      </c>
      <c r="N4773" s="283" t="e">
        <f t="shared" si="1079"/>
        <v>#N/A</v>
      </c>
      <c r="O4773" s="283">
        <f t="shared" si="1080"/>
        <v>0</v>
      </c>
      <c r="P4773" s="21">
        <f t="shared" si="1072"/>
        <v>5.9880624941505811E-2</v>
      </c>
      <c r="Q4773" s="21">
        <f t="shared" si="1073"/>
        <v>1.6764212681468484</v>
      </c>
      <c r="R4773">
        <f t="shared" si="1074"/>
        <v>0.9421089825381942</v>
      </c>
      <c r="S4773" s="296">
        <f t="shared" si="1081"/>
        <v>9.4573754544949762E-2</v>
      </c>
      <c r="T4773" s="283">
        <f t="shared" si="1082"/>
        <v>9.4573754544949762E-2</v>
      </c>
    </row>
    <row r="4774" spans="1:20" x14ac:dyDescent="0.25">
      <c r="A4774" s="286">
        <v>43299</v>
      </c>
      <c r="B4774" s="1">
        <f t="shared" si="1075"/>
        <v>3</v>
      </c>
      <c r="C4774" s="285">
        <v>20</v>
      </c>
      <c r="D4774" t="s">
        <v>716</v>
      </c>
      <c r="F4774" s="16">
        <v>73</v>
      </c>
      <c r="G4774" t="str">
        <f t="shared" si="1069"/>
        <v>Cooling</v>
      </c>
      <c r="H4774" s="283">
        <f>IF(G4774="heating",F4774*Assumptions!M$4+Assumptions!M$7,0)</f>
        <v>0</v>
      </c>
      <c r="I4774" s="15">
        <f t="shared" si="1070"/>
        <v>0.97071962311712034</v>
      </c>
      <c r="J4774" s="15">
        <f t="shared" si="1071"/>
        <v>1.0263036171733995</v>
      </c>
      <c r="K4774" s="283">
        <f t="shared" si="1076"/>
        <v>0</v>
      </c>
      <c r="L4774" s="283" t="e">
        <f t="shared" si="1077"/>
        <v>#N/A</v>
      </c>
      <c r="M4774" s="283">
        <f t="shared" si="1078"/>
        <v>0</v>
      </c>
      <c r="N4774" s="283" t="e">
        <f t="shared" si="1079"/>
        <v>#N/A</v>
      </c>
      <c r="O4774" s="283">
        <f t="shared" si="1080"/>
        <v>0</v>
      </c>
      <c r="P4774" s="21">
        <f t="shared" si="1072"/>
        <v>5.0300820493010656E-2</v>
      </c>
      <c r="Q4774" s="21">
        <f t="shared" si="1073"/>
        <v>1.52436960139122</v>
      </c>
      <c r="R4774">
        <f t="shared" si="1074"/>
        <v>0.9421089825381942</v>
      </c>
      <c r="S4774" s="296">
        <f t="shared" si="1081"/>
        <v>7.2238129725500214E-2</v>
      </c>
      <c r="T4774" s="283">
        <f t="shared" si="1082"/>
        <v>7.2238129725500214E-2</v>
      </c>
    </row>
    <row r="4775" spans="1:20" x14ac:dyDescent="0.25">
      <c r="A4775" s="286">
        <v>43299</v>
      </c>
      <c r="B4775" s="1">
        <f t="shared" si="1075"/>
        <v>3</v>
      </c>
      <c r="C4775" s="285">
        <v>21</v>
      </c>
      <c r="D4775" t="s">
        <v>716</v>
      </c>
      <c r="F4775" s="16">
        <v>72</v>
      </c>
      <c r="G4775" t="str">
        <f t="shared" si="1069"/>
        <v>Cooling</v>
      </c>
      <c r="H4775" s="283">
        <f>IF(G4775="heating",F4775*Assumptions!M$4+Assumptions!M$7,0)</f>
        <v>0</v>
      </c>
      <c r="I4775" s="15">
        <f t="shared" si="1070"/>
        <v>0.95751150862929935</v>
      </c>
      <c r="J4775" s="15">
        <f t="shared" si="1071"/>
        <v>1.0263036171733995</v>
      </c>
      <c r="K4775" s="283">
        <f t="shared" si="1076"/>
        <v>0</v>
      </c>
      <c r="L4775" s="283" t="e">
        <f t="shared" si="1077"/>
        <v>#N/A</v>
      </c>
      <c r="M4775" s="283">
        <f t="shared" si="1078"/>
        <v>0</v>
      </c>
      <c r="N4775" s="283" t="e">
        <f t="shared" si="1079"/>
        <v>#N/A</v>
      </c>
      <c r="O4775" s="283">
        <f t="shared" si="1080"/>
        <v>0</v>
      </c>
      <c r="P4775" s="21">
        <f t="shared" si="1072"/>
        <v>4.6445607559525648E-2</v>
      </c>
      <c r="Q4775" s="21">
        <f t="shared" si="1073"/>
        <v>1.4448604713749031</v>
      </c>
      <c r="R4775">
        <f t="shared" si="1074"/>
        <v>0.9421089825381942</v>
      </c>
      <c r="S4775" s="296">
        <f t="shared" si="1081"/>
        <v>6.3222505467936785E-2</v>
      </c>
      <c r="T4775" s="283">
        <f t="shared" si="1082"/>
        <v>6.3222505467936785E-2</v>
      </c>
    </row>
    <row r="4776" spans="1:20" x14ac:dyDescent="0.25">
      <c r="A4776" s="286">
        <v>43299</v>
      </c>
      <c r="B4776" s="1">
        <f t="shared" si="1075"/>
        <v>3</v>
      </c>
      <c r="C4776" s="285">
        <v>22</v>
      </c>
      <c r="D4776" t="s">
        <v>716</v>
      </c>
      <c r="F4776" s="16">
        <v>68</v>
      </c>
      <c r="G4776" t="str">
        <f t="shared" si="1069"/>
        <v>Cooling</v>
      </c>
      <c r="H4776" s="283">
        <f>IF(G4776="heating",F4776*Assumptions!M$4+Assumptions!M$7,0)</f>
        <v>0</v>
      </c>
      <c r="I4776" s="15">
        <f t="shared" si="1070"/>
        <v>0.9426530227543114</v>
      </c>
      <c r="J4776" s="15">
        <f t="shared" si="1071"/>
        <v>1.0263036171733995</v>
      </c>
      <c r="K4776" s="283">
        <f t="shared" si="1076"/>
        <v>0</v>
      </c>
      <c r="L4776" s="283">
        <f t="shared" si="1077"/>
        <v>4.3818232651749627</v>
      </c>
      <c r="M4776" s="283">
        <f t="shared" si="1078"/>
        <v>0</v>
      </c>
      <c r="N4776" s="283">
        <f t="shared" si="1079"/>
        <v>4.3585758300027857</v>
      </c>
      <c r="O4776" s="283">
        <f t="shared" si="1080"/>
        <v>0</v>
      </c>
      <c r="P4776" s="21">
        <f t="shared" si="1072"/>
        <v>3.7256017764001337E-2</v>
      </c>
      <c r="Q4776" s="21">
        <f t="shared" si="1073"/>
        <v>1.2427137171080138</v>
      </c>
      <c r="R4776">
        <f t="shared" si="1074"/>
        <v>0.9421089825381942</v>
      </c>
      <c r="S4776" s="296">
        <f t="shared" si="1081"/>
        <v>4.3618293324630283E-2</v>
      </c>
      <c r="T4776" s="283">
        <f t="shared" si="1082"/>
        <v>4.3618293324630283E-2</v>
      </c>
    </row>
    <row r="4777" spans="1:20" x14ac:dyDescent="0.25">
      <c r="A4777" s="286">
        <v>43299</v>
      </c>
      <c r="B4777" s="1">
        <f t="shared" si="1075"/>
        <v>3</v>
      </c>
      <c r="C4777" s="285">
        <v>23</v>
      </c>
      <c r="D4777" t="s">
        <v>715</v>
      </c>
      <c r="F4777" s="16">
        <v>64</v>
      </c>
      <c r="G4777" t="str">
        <f t="shared" si="1069"/>
        <v>Cooling</v>
      </c>
      <c r="H4777" s="283">
        <f>IF(G4777="heating",F4777*Assumptions!M$4+Assumptions!M$7,0)</f>
        <v>0</v>
      </c>
      <c r="I4777" s="15">
        <f t="shared" si="1070"/>
        <v>0.94450710149963013</v>
      </c>
      <c r="J4777" s="15">
        <f t="shared" si="1071"/>
        <v>1.0263036171733995</v>
      </c>
      <c r="K4777" s="283">
        <f t="shared" si="1076"/>
        <v>0</v>
      </c>
      <c r="L4777" s="283">
        <f t="shared" si="1077"/>
        <v>4.3818232651749627</v>
      </c>
      <c r="M4777" s="283">
        <f t="shared" si="1078"/>
        <v>0</v>
      </c>
      <c r="N4777" s="283">
        <f t="shared" si="1079"/>
        <v>4.3585758300027857</v>
      </c>
      <c r="O4777" s="283">
        <f t="shared" si="1080"/>
        <v>0</v>
      </c>
      <c r="P4777" s="21">
        <f t="shared" si="1072"/>
        <v>3.8036447069942136E-2</v>
      </c>
      <c r="Q4777" s="21">
        <f t="shared" si="1073"/>
        <v>1.0297519246597011</v>
      </c>
      <c r="R4777">
        <f t="shared" si="1074"/>
        <v>0.9421089825381942</v>
      </c>
      <c r="S4777" s="296">
        <f t="shared" si="1081"/>
        <v>3.6900623151448472E-2</v>
      </c>
      <c r="T4777" s="283">
        <f t="shared" si="1082"/>
        <v>3.6900623151448472E-2</v>
      </c>
    </row>
    <row r="4778" spans="1:20" x14ac:dyDescent="0.25">
      <c r="A4778" s="286">
        <v>43300</v>
      </c>
      <c r="B4778" s="1">
        <f t="shared" si="1075"/>
        <v>4</v>
      </c>
      <c r="C4778" s="285">
        <v>0</v>
      </c>
      <c r="D4778" t="s">
        <v>715</v>
      </c>
      <c r="F4778" s="16">
        <v>64</v>
      </c>
      <c r="G4778" t="str">
        <f t="shared" si="1069"/>
        <v>Cooling</v>
      </c>
      <c r="H4778" s="283">
        <f>IF(G4778="heating",F4778*Assumptions!M$4+Assumptions!M$7,0)</f>
        <v>0</v>
      </c>
      <c r="I4778" s="15">
        <f t="shared" si="1070"/>
        <v>0.97481507806017154</v>
      </c>
      <c r="J4778" s="15">
        <f t="shared" si="1071"/>
        <v>1.0020455199443592</v>
      </c>
      <c r="K4778" s="283">
        <f t="shared" si="1076"/>
        <v>0</v>
      </c>
      <c r="L4778" s="283">
        <f t="shared" si="1077"/>
        <v>4.3818232651749627</v>
      </c>
      <c r="M4778" s="283">
        <f t="shared" si="1078"/>
        <v>0</v>
      </c>
      <c r="N4778" s="283">
        <f t="shared" si="1079"/>
        <v>4.3585758300027857</v>
      </c>
      <c r="O4778" s="283">
        <f t="shared" si="1080"/>
        <v>0</v>
      </c>
      <c r="P4778" s="21">
        <f t="shared" si="1072"/>
        <v>3.8036447069942136E-2</v>
      </c>
      <c r="Q4778" s="21">
        <f t="shared" si="1073"/>
        <v>0.90668853391740301</v>
      </c>
      <c r="R4778">
        <f t="shared" si="1074"/>
        <v>1.0705685074825908</v>
      </c>
      <c r="S4778" s="296">
        <f t="shared" si="1081"/>
        <v>3.6920921396504547E-2</v>
      </c>
      <c r="T4778" s="283">
        <f t="shared" si="1082"/>
        <v>3.6920921396504547E-2</v>
      </c>
    </row>
    <row r="4779" spans="1:20" x14ac:dyDescent="0.25">
      <c r="A4779" s="286">
        <v>43300</v>
      </c>
      <c r="B4779" s="1">
        <f t="shared" si="1075"/>
        <v>4</v>
      </c>
      <c r="C4779" s="285">
        <v>1</v>
      </c>
      <c r="D4779" t="s">
        <v>715</v>
      </c>
      <c r="F4779" s="16">
        <v>64</v>
      </c>
      <c r="G4779" t="str">
        <f t="shared" si="1069"/>
        <v>Cooling</v>
      </c>
      <c r="H4779" s="283">
        <f>IF(G4779="heating",F4779*Assumptions!M$4+Assumptions!M$7,0)</f>
        <v>0</v>
      </c>
      <c r="I4779" s="15">
        <f t="shared" si="1070"/>
        <v>1.012242869806885</v>
      </c>
      <c r="J4779" s="15">
        <f t="shared" si="1071"/>
        <v>1.0020455199443592</v>
      </c>
      <c r="K4779" s="283">
        <f t="shared" si="1076"/>
        <v>0</v>
      </c>
      <c r="L4779" s="283">
        <f t="shared" si="1077"/>
        <v>4.3818232651749627</v>
      </c>
      <c r="M4779" s="283">
        <f t="shared" si="1078"/>
        <v>0</v>
      </c>
      <c r="N4779" s="283">
        <f t="shared" si="1079"/>
        <v>4.3585758300027857</v>
      </c>
      <c r="O4779" s="283">
        <f t="shared" si="1080"/>
        <v>0</v>
      </c>
      <c r="P4779" s="21">
        <f t="shared" si="1072"/>
        <v>3.8036447069942136E-2</v>
      </c>
      <c r="Q4779" s="21">
        <f t="shared" si="1073"/>
        <v>0.81803459285312596</v>
      </c>
      <c r="R4779">
        <f t="shared" si="1074"/>
        <v>1.0705685074825908</v>
      </c>
      <c r="S4779" s="296">
        <f t="shared" si="1081"/>
        <v>3.3310877740848593E-2</v>
      </c>
      <c r="T4779" s="283">
        <f t="shared" si="1082"/>
        <v>3.3310877740848593E-2</v>
      </c>
    </row>
    <row r="4780" spans="1:20" x14ac:dyDescent="0.25">
      <c r="A4780" s="286">
        <v>43300</v>
      </c>
      <c r="B4780" s="1">
        <f t="shared" si="1075"/>
        <v>4</v>
      </c>
      <c r="C4780" s="285">
        <v>2</v>
      </c>
      <c r="D4780" t="s">
        <v>715</v>
      </c>
      <c r="F4780" s="16">
        <v>63</v>
      </c>
      <c r="G4780" t="str">
        <f t="shared" si="1069"/>
        <v>Cooling</v>
      </c>
      <c r="H4780" s="283">
        <f>IF(G4780="heating",F4780*Assumptions!M$4+Assumptions!M$7,0)</f>
        <v>0</v>
      </c>
      <c r="I4780" s="15">
        <f t="shared" si="1070"/>
        <v>1.0509704703585963</v>
      </c>
      <c r="J4780" s="15">
        <f t="shared" si="1071"/>
        <v>1.0020455199443592</v>
      </c>
      <c r="K4780" s="283">
        <f t="shared" si="1076"/>
        <v>0</v>
      </c>
      <c r="L4780" s="283">
        <f t="shared" si="1077"/>
        <v>4.3818232651749627</v>
      </c>
      <c r="M4780" s="283">
        <f t="shared" si="1078"/>
        <v>0</v>
      </c>
      <c r="N4780" s="283">
        <f t="shared" si="1079"/>
        <v>4.3585758300027857</v>
      </c>
      <c r="O4780" s="283">
        <f t="shared" si="1080"/>
        <v>0</v>
      </c>
      <c r="P4780" s="21">
        <f t="shared" si="1072"/>
        <v>3.9789369881031433E-2</v>
      </c>
      <c r="Q4780" s="21">
        <f t="shared" si="1073"/>
        <v>0.74507607494346417</v>
      </c>
      <c r="R4780">
        <f t="shared" si="1074"/>
        <v>1.0705685074825908</v>
      </c>
      <c r="S4780" s="296">
        <f t="shared" si="1081"/>
        <v>3.1738189096876458E-2</v>
      </c>
      <c r="T4780" s="283">
        <f t="shared" si="1082"/>
        <v>3.1738189096876458E-2</v>
      </c>
    </row>
    <row r="4781" spans="1:20" x14ac:dyDescent="0.25">
      <c r="A4781" s="286">
        <v>43300</v>
      </c>
      <c r="B4781" s="1">
        <f t="shared" si="1075"/>
        <v>4</v>
      </c>
      <c r="C4781" s="285">
        <v>3</v>
      </c>
      <c r="D4781" t="s">
        <v>715</v>
      </c>
      <c r="F4781" s="16">
        <v>63</v>
      </c>
      <c r="G4781" t="str">
        <f t="shared" si="1069"/>
        <v>Cooling</v>
      </c>
      <c r="H4781" s="283">
        <f>IF(G4781="heating",F4781*Assumptions!M$4+Assumptions!M$7,0)</f>
        <v>0</v>
      </c>
      <c r="I4781" s="15">
        <f t="shared" si="1070"/>
        <v>1.0924036124451033</v>
      </c>
      <c r="J4781" s="15">
        <f t="shared" si="1071"/>
        <v>1.0020455199443592</v>
      </c>
      <c r="K4781" s="283">
        <f t="shared" si="1076"/>
        <v>0</v>
      </c>
      <c r="L4781" s="283">
        <f t="shared" si="1077"/>
        <v>4.3818232651749627</v>
      </c>
      <c r="M4781" s="283">
        <f t="shared" si="1078"/>
        <v>0</v>
      </c>
      <c r="N4781" s="283">
        <f t="shared" si="1079"/>
        <v>4.3585758300027857</v>
      </c>
      <c r="O4781" s="283">
        <f t="shared" si="1080"/>
        <v>0</v>
      </c>
      <c r="P4781" s="21">
        <f t="shared" si="1072"/>
        <v>3.9789369881031433E-2</v>
      </c>
      <c r="Q4781" s="21">
        <f t="shared" si="1073"/>
        <v>0.69158980876382303</v>
      </c>
      <c r="R4781">
        <f t="shared" si="1074"/>
        <v>1.0705685074825908</v>
      </c>
      <c r="S4781" s="296">
        <f t="shared" si="1081"/>
        <v>2.945982144129964E-2</v>
      </c>
      <c r="T4781" s="283">
        <f t="shared" si="1082"/>
        <v>2.945982144129964E-2</v>
      </c>
    </row>
    <row r="4782" spans="1:20" x14ac:dyDescent="0.25">
      <c r="A4782" s="286">
        <v>43300</v>
      </c>
      <c r="B4782" s="1">
        <f t="shared" si="1075"/>
        <v>4</v>
      </c>
      <c r="C4782" s="285">
        <v>4</v>
      </c>
      <c r="D4782" t="s">
        <v>715</v>
      </c>
      <c r="F4782" s="16">
        <v>63</v>
      </c>
      <c r="G4782" t="str">
        <f t="shared" si="1069"/>
        <v>Cooling</v>
      </c>
      <c r="H4782" s="283">
        <f>IF(G4782="heating",F4782*Assumptions!M$4+Assumptions!M$7,0)</f>
        <v>0</v>
      </c>
      <c r="I4782" s="15">
        <f t="shared" si="1070"/>
        <v>1.1348296917927807</v>
      </c>
      <c r="J4782" s="15">
        <f t="shared" si="1071"/>
        <v>1.0020455199443592</v>
      </c>
      <c r="K4782" s="283">
        <f t="shared" si="1076"/>
        <v>0</v>
      </c>
      <c r="L4782" s="283">
        <f t="shared" si="1077"/>
        <v>4.3818232651749627</v>
      </c>
      <c r="M4782" s="283">
        <f t="shared" si="1078"/>
        <v>0</v>
      </c>
      <c r="N4782" s="283">
        <f t="shared" si="1079"/>
        <v>4.3585758300027857</v>
      </c>
      <c r="O4782" s="283">
        <f t="shared" si="1080"/>
        <v>0</v>
      </c>
      <c r="P4782" s="21">
        <f t="shared" si="1072"/>
        <v>3.9789369881031433E-2</v>
      </c>
      <c r="Q4782" s="21">
        <f t="shared" si="1073"/>
        <v>0.6473875548762833</v>
      </c>
      <c r="R4782">
        <f t="shared" si="1074"/>
        <v>1.0705685074825908</v>
      </c>
      <c r="S4782" s="296">
        <f t="shared" si="1081"/>
        <v>2.7576927144234296E-2</v>
      </c>
      <c r="T4782" s="283">
        <f t="shared" si="1082"/>
        <v>2.7576927144234296E-2</v>
      </c>
    </row>
    <row r="4783" spans="1:20" x14ac:dyDescent="0.25">
      <c r="A4783" s="286">
        <v>43300</v>
      </c>
      <c r="B4783" s="1">
        <f t="shared" si="1075"/>
        <v>4</v>
      </c>
      <c r="C4783" s="285">
        <v>5</v>
      </c>
      <c r="D4783" t="s">
        <v>715</v>
      </c>
      <c r="F4783" s="16">
        <v>64</v>
      </c>
      <c r="G4783" t="str">
        <f t="shared" si="1069"/>
        <v>Cooling</v>
      </c>
      <c r="H4783" s="283">
        <f>IF(G4783="heating",F4783*Assumptions!M$4+Assumptions!M$7,0)</f>
        <v>0</v>
      </c>
      <c r="I4783" s="15">
        <f t="shared" si="1070"/>
        <v>1.1635558681477385</v>
      </c>
      <c r="J4783" s="15">
        <f t="shared" si="1071"/>
        <v>1.0020455199443592</v>
      </c>
      <c r="K4783" s="283">
        <f t="shared" si="1076"/>
        <v>0</v>
      </c>
      <c r="L4783" s="283">
        <f t="shared" si="1077"/>
        <v>4.3818232651749627</v>
      </c>
      <c r="M4783" s="283">
        <f t="shared" si="1078"/>
        <v>0</v>
      </c>
      <c r="N4783" s="283">
        <f t="shared" si="1079"/>
        <v>4.3585758300027857</v>
      </c>
      <c r="O4783" s="283">
        <f t="shared" si="1080"/>
        <v>0</v>
      </c>
      <c r="P4783" s="21">
        <f t="shared" si="1072"/>
        <v>3.8036447069942136E-2</v>
      </c>
      <c r="Q4783" s="21">
        <f t="shared" si="1073"/>
        <v>0.72139578924615555</v>
      </c>
      <c r="R4783">
        <f t="shared" si="1074"/>
        <v>1.0705685074825908</v>
      </c>
      <c r="S4783" s="296">
        <f t="shared" si="1081"/>
        <v>2.9375685512918394E-2</v>
      </c>
      <c r="T4783" s="283">
        <f t="shared" si="1082"/>
        <v>2.9375685512918394E-2</v>
      </c>
    </row>
    <row r="4784" spans="1:20" x14ac:dyDescent="0.25">
      <c r="A4784" s="286">
        <v>43300</v>
      </c>
      <c r="B4784" s="1">
        <f t="shared" si="1075"/>
        <v>4</v>
      </c>
      <c r="C4784" s="285">
        <v>6</v>
      </c>
      <c r="D4784" t="s">
        <v>715</v>
      </c>
      <c r="F4784" s="16">
        <v>66</v>
      </c>
      <c r="G4784" t="str">
        <f t="shared" si="1069"/>
        <v>Cooling</v>
      </c>
      <c r="H4784" s="283">
        <f>IF(G4784="heating",F4784*Assumptions!M$4+Assumptions!M$7,0)</f>
        <v>0</v>
      </c>
      <c r="I4784" s="15">
        <f t="shared" si="1070"/>
        <v>1.2083911162615524</v>
      </c>
      <c r="J4784" s="15">
        <f t="shared" si="1071"/>
        <v>1.0020455199443592</v>
      </c>
      <c r="K4784" s="283">
        <f t="shared" si="1076"/>
        <v>0</v>
      </c>
      <c r="L4784" s="283">
        <f t="shared" si="1077"/>
        <v>4.3818232651749627</v>
      </c>
      <c r="M4784" s="283">
        <f t="shared" si="1078"/>
        <v>0</v>
      </c>
      <c r="N4784" s="283">
        <f t="shared" si="1079"/>
        <v>4.3585758300027857</v>
      </c>
      <c r="O4784" s="283">
        <f t="shared" si="1080"/>
        <v>0</v>
      </c>
      <c r="P4784" s="21">
        <f t="shared" si="1072"/>
        <v>3.6399980029288459E-2</v>
      </c>
      <c r="Q4784" s="21">
        <f t="shared" si="1073"/>
        <v>0.87787080972652631</v>
      </c>
      <c r="R4784">
        <f t="shared" si="1074"/>
        <v>1.0705685074825908</v>
      </c>
      <c r="S4784" s="296">
        <f t="shared" si="1081"/>
        <v>3.4209459899254224E-2</v>
      </c>
      <c r="T4784" s="283">
        <f t="shared" si="1082"/>
        <v>3.4209459899254224E-2</v>
      </c>
    </row>
    <row r="4785" spans="1:20" x14ac:dyDescent="0.25">
      <c r="A4785" s="286">
        <v>43300</v>
      </c>
      <c r="B4785" s="1">
        <f t="shared" si="1075"/>
        <v>4</v>
      </c>
      <c r="C4785" s="285">
        <v>7</v>
      </c>
      <c r="D4785" t="s">
        <v>716</v>
      </c>
      <c r="F4785" s="16">
        <v>68</v>
      </c>
      <c r="G4785" t="str">
        <f t="shared" si="1069"/>
        <v>Cooling</v>
      </c>
      <c r="H4785" s="283">
        <f>IF(G4785="heating",F4785*Assumptions!M$4+Assumptions!M$7,0)</f>
        <v>0</v>
      </c>
      <c r="I4785" s="15">
        <f t="shared" si="1070"/>
        <v>1.1637425769249583</v>
      </c>
      <c r="J4785" s="15">
        <f t="shared" si="1071"/>
        <v>1.0020455199443592</v>
      </c>
      <c r="K4785" s="283">
        <f t="shared" si="1076"/>
        <v>0</v>
      </c>
      <c r="L4785" s="283">
        <f t="shared" si="1077"/>
        <v>4.3818232651749627</v>
      </c>
      <c r="M4785" s="283">
        <f t="shared" si="1078"/>
        <v>0</v>
      </c>
      <c r="N4785" s="283">
        <f t="shared" si="1079"/>
        <v>4.3585758300027857</v>
      </c>
      <c r="O4785" s="283">
        <f t="shared" si="1080"/>
        <v>0</v>
      </c>
      <c r="P4785" s="21">
        <f t="shared" si="1072"/>
        <v>3.7256017764001337E-2</v>
      </c>
      <c r="Q4785" s="21">
        <f t="shared" si="1073"/>
        <v>0.97331382064367777</v>
      </c>
      <c r="R4785">
        <f t="shared" si="1074"/>
        <v>1.0705685074825908</v>
      </c>
      <c r="S4785" s="296">
        <f t="shared" si="1081"/>
        <v>3.8820737884200346E-2</v>
      </c>
      <c r="T4785" s="283">
        <f t="shared" si="1082"/>
        <v>3.8820737884200346E-2</v>
      </c>
    </row>
    <row r="4786" spans="1:20" x14ac:dyDescent="0.25">
      <c r="A4786" s="286">
        <v>43300</v>
      </c>
      <c r="B4786" s="1">
        <f t="shared" si="1075"/>
        <v>4</v>
      </c>
      <c r="C4786" s="285">
        <v>8</v>
      </c>
      <c r="D4786" t="s">
        <v>716</v>
      </c>
      <c r="F4786" s="16">
        <v>72</v>
      </c>
      <c r="G4786" t="str">
        <f t="shared" si="1069"/>
        <v>Cooling</v>
      </c>
      <c r="H4786" s="283">
        <f>IF(G4786="heating",F4786*Assumptions!M$4+Assumptions!M$7,0)</f>
        <v>0</v>
      </c>
      <c r="I4786" s="15">
        <f t="shared" si="1070"/>
        <v>1.094193721037565</v>
      </c>
      <c r="J4786" s="15">
        <f t="shared" si="1071"/>
        <v>1.0020455199443592</v>
      </c>
      <c r="K4786" s="283">
        <f t="shared" si="1076"/>
        <v>0</v>
      </c>
      <c r="L4786" s="283" t="e">
        <f t="shared" si="1077"/>
        <v>#N/A</v>
      </c>
      <c r="M4786" s="283">
        <f t="shared" si="1078"/>
        <v>0</v>
      </c>
      <c r="N4786" s="283" t="e">
        <f t="shared" si="1079"/>
        <v>#N/A</v>
      </c>
      <c r="O4786" s="283">
        <f t="shared" si="1080"/>
        <v>0</v>
      </c>
      <c r="P4786" s="21">
        <f t="shared" si="1072"/>
        <v>4.6445607559525648E-2</v>
      </c>
      <c r="Q4786" s="21">
        <f t="shared" si="1073"/>
        <v>0.94940007506179924</v>
      </c>
      <c r="R4786">
        <f t="shared" si="1074"/>
        <v>1.0705685074825908</v>
      </c>
      <c r="S4786" s="296">
        <f t="shared" si="1081"/>
        <v>4.7207214335372075E-2</v>
      </c>
      <c r="T4786" s="283">
        <f t="shared" si="1082"/>
        <v>4.7207214335372075E-2</v>
      </c>
    </row>
    <row r="4787" spans="1:20" x14ac:dyDescent="0.25">
      <c r="A4787" s="286">
        <v>43300</v>
      </c>
      <c r="B4787" s="1">
        <f t="shared" si="1075"/>
        <v>4</v>
      </c>
      <c r="C4787" s="285">
        <v>9</v>
      </c>
      <c r="D4787" t="s">
        <v>716</v>
      </c>
      <c r="F4787" s="16">
        <v>66</v>
      </c>
      <c r="G4787" t="str">
        <f t="shared" si="1069"/>
        <v>Cooling</v>
      </c>
      <c r="H4787" s="283">
        <f>IF(G4787="heating",F4787*Assumptions!M$4+Assumptions!M$7,0)</f>
        <v>0</v>
      </c>
      <c r="I4787" s="15">
        <f t="shared" si="1070"/>
        <v>1.0343009000871222</v>
      </c>
      <c r="J4787" s="15">
        <f t="shared" si="1071"/>
        <v>1.0020455199443592</v>
      </c>
      <c r="K4787" s="283">
        <f t="shared" si="1076"/>
        <v>0</v>
      </c>
      <c r="L4787" s="283">
        <f t="shared" si="1077"/>
        <v>4.3818232651749627</v>
      </c>
      <c r="M4787" s="283">
        <f t="shared" si="1078"/>
        <v>0</v>
      </c>
      <c r="N4787" s="283">
        <f t="shared" si="1079"/>
        <v>4.3585758300027857</v>
      </c>
      <c r="O4787" s="283">
        <f t="shared" si="1080"/>
        <v>0</v>
      </c>
      <c r="P4787" s="21">
        <f t="shared" si="1072"/>
        <v>3.6399980029288459E-2</v>
      </c>
      <c r="Q4787" s="21">
        <f t="shared" si="1073"/>
        <v>0.8408485371888097</v>
      </c>
      <c r="R4787">
        <f t="shared" si="1074"/>
        <v>1.0705685074825908</v>
      </c>
      <c r="S4787" s="296">
        <f t="shared" si="1081"/>
        <v>3.2766751093213822E-2</v>
      </c>
      <c r="T4787" s="283">
        <f t="shared" si="1082"/>
        <v>3.2766751093213822E-2</v>
      </c>
    </row>
    <row r="4788" spans="1:20" x14ac:dyDescent="0.25">
      <c r="A4788" s="286">
        <v>43300</v>
      </c>
      <c r="B4788" s="1">
        <f t="shared" si="1075"/>
        <v>4</v>
      </c>
      <c r="C4788" s="285">
        <v>10</v>
      </c>
      <c r="D4788" t="s">
        <v>716</v>
      </c>
      <c r="F4788" s="16">
        <v>70</v>
      </c>
      <c r="G4788" t="str">
        <f t="shared" si="1069"/>
        <v>Cooling</v>
      </c>
      <c r="H4788" s="283">
        <f>IF(G4788="heating",F4788*Assumptions!M$4+Assumptions!M$7,0)</f>
        <v>0</v>
      </c>
      <c r="I4788" s="15">
        <f t="shared" si="1070"/>
        <v>0.98112329028689171</v>
      </c>
      <c r="J4788" s="15">
        <f t="shared" si="1071"/>
        <v>1.0020455199443592</v>
      </c>
      <c r="K4788" s="283">
        <f t="shared" si="1076"/>
        <v>0</v>
      </c>
      <c r="L4788" s="283">
        <f t="shared" si="1077"/>
        <v>4.3818232651749627</v>
      </c>
      <c r="M4788" s="283">
        <f t="shared" si="1078"/>
        <v>0</v>
      </c>
      <c r="N4788" s="283">
        <f t="shared" si="1079"/>
        <v>4.3585758300027857</v>
      </c>
      <c r="O4788" s="283">
        <f t="shared" si="1080"/>
        <v>0</v>
      </c>
      <c r="P4788" s="21">
        <f t="shared" si="1072"/>
        <v>4.0604560274080326E-2</v>
      </c>
      <c r="Q4788" s="21">
        <f t="shared" si="1073"/>
        <v>0.74504051125983206</v>
      </c>
      <c r="R4788">
        <f t="shared" si="1074"/>
        <v>1.0705685074825908</v>
      </c>
      <c r="S4788" s="296">
        <f t="shared" si="1081"/>
        <v>3.2386883822744579E-2</v>
      </c>
      <c r="T4788" s="283">
        <f t="shared" si="1082"/>
        <v>3.2386883822744579E-2</v>
      </c>
    </row>
    <row r="4789" spans="1:20" x14ac:dyDescent="0.25">
      <c r="A4789" s="286">
        <v>43300</v>
      </c>
      <c r="B4789" s="1">
        <f t="shared" si="1075"/>
        <v>4</v>
      </c>
      <c r="C4789" s="285">
        <v>11</v>
      </c>
      <c r="D4789" t="s">
        <v>716</v>
      </c>
      <c r="F4789" s="16">
        <v>73</v>
      </c>
      <c r="G4789" t="str">
        <f t="shared" si="1069"/>
        <v>Cooling</v>
      </c>
      <c r="H4789" s="283">
        <f>IF(G4789="heating",F4789*Assumptions!M$4+Assumptions!M$7,0)</f>
        <v>0</v>
      </c>
      <c r="I4789" s="15">
        <f t="shared" si="1070"/>
        <v>0.94956163997961163</v>
      </c>
      <c r="J4789" s="15">
        <f t="shared" si="1071"/>
        <v>1.0020455199443592</v>
      </c>
      <c r="K4789" s="283">
        <f t="shared" si="1076"/>
        <v>0</v>
      </c>
      <c r="L4789" s="283" t="e">
        <f t="shared" si="1077"/>
        <v>#N/A</v>
      </c>
      <c r="M4789" s="283">
        <f t="shared" si="1078"/>
        <v>0</v>
      </c>
      <c r="N4789" s="283" t="e">
        <f t="shared" si="1079"/>
        <v>#N/A</v>
      </c>
      <c r="O4789" s="283">
        <f t="shared" si="1080"/>
        <v>0</v>
      </c>
      <c r="P4789" s="21">
        <f t="shared" si="1072"/>
        <v>5.0300820493010656E-2</v>
      </c>
      <c r="Q4789" s="21">
        <f t="shared" si="1073"/>
        <v>0.72850690893675296</v>
      </c>
      <c r="R4789">
        <f t="shared" si="1074"/>
        <v>1.0705685074825908</v>
      </c>
      <c r="S4789" s="296">
        <f t="shared" si="1081"/>
        <v>3.9230442591897723E-2</v>
      </c>
      <c r="T4789" s="283">
        <f t="shared" si="1082"/>
        <v>3.9230442591897723E-2</v>
      </c>
    </row>
    <row r="4790" spans="1:20" x14ac:dyDescent="0.25">
      <c r="A4790" s="286">
        <v>43300</v>
      </c>
      <c r="B4790" s="1">
        <f t="shared" si="1075"/>
        <v>4</v>
      </c>
      <c r="C4790" s="285">
        <v>12</v>
      </c>
      <c r="D4790" t="s">
        <v>716</v>
      </c>
      <c r="F4790" s="16">
        <v>79</v>
      </c>
      <c r="G4790" t="str">
        <f t="shared" si="1069"/>
        <v>Cooling</v>
      </c>
      <c r="H4790" s="283">
        <f>IF(G4790="heating",F4790*Assumptions!M$4+Assumptions!M$7,0)</f>
        <v>0</v>
      </c>
      <c r="I4790" s="15">
        <f t="shared" si="1070"/>
        <v>0.91648403420261149</v>
      </c>
      <c r="J4790" s="15">
        <f t="shared" si="1071"/>
        <v>1.0020455199443592</v>
      </c>
      <c r="K4790" s="283">
        <f t="shared" si="1076"/>
        <v>0</v>
      </c>
      <c r="L4790" s="283" t="e">
        <f t="shared" si="1077"/>
        <v>#N/A</v>
      </c>
      <c r="M4790" s="283">
        <f t="shared" si="1078"/>
        <v>0</v>
      </c>
      <c r="N4790" s="283" t="e">
        <f t="shared" si="1079"/>
        <v>#N/A</v>
      </c>
      <c r="O4790" s="283">
        <f t="shared" si="1080"/>
        <v>0</v>
      </c>
      <c r="P4790" s="21">
        <f t="shared" si="1072"/>
        <v>8.6517748164594233E-2</v>
      </c>
      <c r="Q4790" s="21">
        <f t="shared" si="1073"/>
        <v>0.75910815787401487</v>
      </c>
      <c r="R4790">
        <f t="shared" si="1074"/>
        <v>1.0705685074825908</v>
      </c>
      <c r="S4790" s="296">
        <f t="shared" si="1081"/>
        <v>7.0311008907060421E-2</v>
      </c>
      <c r="T4790" s="283">
        <f t="shared" si="1082"/>
        <v>7.0311008907060421E-2</v>
      </c>
    </row>
    <row r="4791" spans="1:20" x14ac:dyDescent="0.25">
      <c r="A4791" s="286">
        <v>43300</v>
      </c>
      <c r="B4791" s="1">
        <f t="shared" si="1075"/>
        <v>4</v>
      </c>
      <c r="C4791" s="285">
        <v>13</v>
      </c>
      <c r="D4791" t="s">
        <v>716</v>
      </c>
      <c r="E4791" t="s">
        <v>704</v>
      </c>
      <c r="F4791" s="16">
        <v>81</v>
      </c>
      <c r="G4791" t="str">
        <f t="shared" si="1069"/>
        <v>Cooling</v>
      </c>
      <c r="H4791" s="283">
        <f>IF(G4791="heating",F4791*Assumptions!M$4+Assumptions!M$7,0)</f>
        <v>0</v>
      </c>
      <c r="I4791" s="15">
        <f t="shared" si="1070"/>
        <v>0.90040206880052787</v>
      </c>
      <c r="J4791" s="15">
        <f t="shared" si="1071"/>
        <v>1.0020455199443592</v>
      </c>
      <c r="K4791" s="283">
        <f t="shared" si="1076"/>
        <v>0</v>
      </c>
      <c r="L4791" s="283" t="e">
        <f t="shared" si="1077"/>
        <v>#N/A</v>
      </c>
      <c r="M4791" s="283">
        <f t="shared" si="1078"/>
        <v>0</v>
      </c>
      <c r="N4791" s="283" t="e">
        <f t="shared" si="1079"/>
        <v>#N/A</v>
      </c>
      <c r="O4791" s="283">
        <f t="shared" si="1080"/>
        <v>0</v>
      </c>
      <c r="P4791" s="21">
        <f t="shared" si="1072"/>
        <v>0.10357506693918861</v>
      </c>
      <c r="Q4791" s="21">
        <f t="shared" si="1073"/>
        <v>0.79115902007799765</v>
      </c>
      <c r="R4791">
        <f t="shared" si="1074"/>
        <v>1.0705685074825908</v>
      </c>
      <c r="S4791" s="296">
        <f t="shared" si="1081"/>
        <v>8.772703883186786E-2</v>
      </c>
      <c r="T4791" s="283">
        <f t="shared" si="1082"/>
        <v>8.772703883186786E-2</v>
      </c>
    </row>
    <row r="4792" spans="1:20" x14ac:dyDescent="0.25">
      <c r="A4792" s="286">
        <v>43300</v>
      </c>
      <c r="B4792" s="1">
        <f t="shared" si="1075"/>
        <v>4</v>
      </c>
      <c r="C4792" s="285">
        <v>14</v>
      </c>
      <c r="D4792" t="s">
        <v>716</v>
      </c>
      <c r="E4792" t="s">
        <v>704</v>
      </c>
      <c r="F4792" s="16">
        <v>81</v>
      </c>
      <c r="G4792" t="str">
        <f t="shared" si="1069"/>
        <v>Cooling</v>
      </c>
      <c r="H4792" s="283">
        <f>IF(G4792="heating",F4792*Assumptions!M$4+Assumptions!M$7,0)</f>
        <v>0</v>
      </c>
      <c r="I4792" s="15">
        <f t="shared" si="1070"/>
        <v>0.86032894500746537</v>
      </c>
      <c r="J4792" s="15">
        <f t="shared" si="1071"/>
        <v>1.0020455199443592</v>
      </c>
      <c r="K4792" s="283">
        <f t="shared" si="1076"/>
        <v>0</v>
      </c>
      <c r="L4792" s="283" t="e">
        <f t="shared" si="1077"/>
        <v>#N/A</v>
      </c>
      <c r="M4792" s="283">
        <f t="shared" si="1078"/>
        <v>0</v>
      </c>
      <c r="N4792" s="283" t="e">
        <f t="shared" si="1079"/>
        <v>#N/A</v>
      </c>
      <c r="O4792" s="283">
        <f t="shared" si="1080"/>
        <v>0</v>
      </c>
      <c r="P4792" s="21">
        <f t="shared" si="1072"/>
        <v>0.10357506693918861</v>
      </c>
      <c r="Q4792" s="21">
        <f t="shared" si="1073"/>
        <v>0.84355555031342389</v>
      </c>
      <c r="R4792">
        <f t="shared" si="1074"/>
        <v>1.0705685074825908</v>
      </c>
      <c r="S4792" s="296">
        <f t="shared" si="1081"/>
        <v>9.3536986422638177E-2</v>
      </c>
      <c r="T4792" s="283">
        <f t="shared" si="1082"/>
        <v>9.3536986422638177E-2</v>
      </c>
    </row>
    <row r="4793" spans="1:20" x14ac:dyDescent="0.25">
      <c r="A4793" s="286">
        <v>43300</v>
      </c>
      <c r="B4793" s="1">
        <f t="shared" si="1075"/>
        <v>4</v>
      </c>
      <c r="C4793" s="285">
        <v>15</v>
      </c>
      <c r="D4793" t="s">
        <v>716</v>
      </c>
      <c r="E4793" t="s">
        <v>704</v>
      </c>
      <c r="F4793" s="16">
        <v>82</v>
      </c>
      <c r="G4793" t="str">
        <f t="shared" si="1069"/>
        <v>Cooling</v>
      </c>
      <c r="H4793" s="283">
        <f>IF(G4793="heating",F4793*Assumptions!M$4+Assumptions!M$7,0)</f>
        <v>0</v>
      </c>
      <c r="I4793" s="15">
        <f t="shared" si="1070"/>
        <v>0.85754515037175039</v>
      </c>
      <c r="J4793" s="15">
        <f t="shared" si="1071"/>
        <v>1.0020455199443592</v>
      </c>
      <c r="K4793" s="283">
        <f t="shared" si="1076"/>
        <v>0</v>
      </c>
      <c r="L4793" s="283" t="e">
        <f t="shared" si="1077"/>
        <v>#N/A</v>
      </c>
      <c r="M4793" s="283">
        <f t="shared" si="1078"/>
        <v>0</v>
      </c>
      <c r="N4793" s="283" t="e">
        <f t="shared" si="1079"/>
        <v>#N/A</v>
      </c>
      <c r="O4793" s="283">
        <f t="shared" si="1080"/>
        <v>0</v>
      </c>
      <c r="P4793" s="21">
        <f t="shared" si="1072"/>
        <v>0.1130384156172477</v>
      </c>
      <c r="Q4793" s="21">
        <f t="shared" si="1073"/>
        <v>0.96592607327566882</v>
      </c>
      <c r="R4793">
        <f t="shared" si="1074"/>
        <v>1.0705685074825908</v>
      </c>
      <c r="S4793" s="296">
        <f t="shared" si="1081"/>
        <v>0.11689189911736257</v>
      </c>
      <c r="T4793" s="283">
        <f t="shared" si="1082"/>
        <v>0.11689189911736257</v>
      </c>
    </row>
    <row r="4794" spans="1:20" x14ac:dyDescent="0.25">
      <c r="A4794" s="286">
        <v>43300</v>
      </c>
      <c r="B4794" s="1">
        <f t="shared" si="1075"/>
        <v>4</v>
      </c>
      <c r="C4794" s="285">
        <v>16</v>
      </c>
      <c r="D4794" t="s">
        <v>716</v>
      </c>
      <c r="E4794" t="s">
        <v>704</v>
      </c>
      <c r="F4794" s="16">
        <v>75</v>
      </c>
      <c r="G4794" t="str">
        <f t="shared" si="1069"/>
        <v>Cooling</v>
      </c>
      <c r="H4794" s="283">
        <f>IF(G4794="heating",F4794*Assumptions!M$4+Assumptions!M$7,0)</f>
        <v>0</v>
      </c>
      <c r="I4794" s="15">
        <f t="shared" si="1070"/>
        <v>0.88344815438260227</v>
      </c>
      <c r="J4794" s="15">
        <f t="shared" si="1071"/>
        <v>1.0020455199443592</v>
      </c>
      <c r="K4794" s="283">
        <f t="shared" si="1076"/>
        <v>0</v>
      </c>
      <c r="L4794" s="283" t="e">
        <f t="shared" si="1077"/>
        <v>#N/A</v>
      </c>
      <c r="M4794" s="283">
        <f t="shared" si="1078"/>
        <v>0</v>
      </c>
      <c r="N4794" s="283" t="e">
        <f t="shared" si="1079"/>
        <v>#N/A</v>
      </c>
      <c r="O4794" s="283">
        <f t="shared" si="1080"/>
        <v>0</v>
      </c>
      <c r="P4794" s="21">
        <f t="shared" si="1072"/>
        <v>5.9880624941505811E-2</v>
      </c>
      <c r="Q4794" s="21">
        <f t="shared" si="1073"/>
        <v>1.1649354943302594</v>
      </c>
      <c r="R4794">
        <f t="shared" si="1074"/>
        <v>1.0705685074825908</v>
      </c>
      <c r="S4794" s="296">
        <f t="shared" si="1081"/>
        <v>7.4679717409883759E-2</v>
      </c>
      <c r="T4794" s="283">
        <f t="shared" si="1082"/>
        <v>7.4679717409883759E-2</v>
      </c>
    </row>
    <row r="4795" spans="1:20" x14ac:dyDescent="0.25">
      <c r="A4795" s="286">
        <v>43300</v>
      </c>
      <c r="B4795" s="1">
        <f t="shared" si="1075"/>
        <v>4</v>
      </c>
      <c r="C4795" s="285">
        <v>17</v>
      </c>
      <c r="D4795" t="s">
        <v>716</v>
      </c>
      <c r="F4795" s="16">
        <v>72</v>
      </c>
      <c r="G4795" t="str">
        <f t="shared" si="1069"/>
        <v>Cooling</v>
      </c>
      <c r="H4795" s="283">
        <f>IF(G4795="heating",F4795*Assumptions!M$4+Assumptions!M$7,0)</f>
        <v>0</v>
      </c>
      <c r="I4795" s="15">
        <f t="shared" si="1070"/>
        <v>0.94025748850374469</v>
      </c>
      <c r="J4795" s="15">
        <f t="shared" si="1071"/>
        <v>1.0020455199443592</v>
      </c>
      <c r="K4795" s="283">
        <f t="shared" si="1076"/>
        <v>0</v>
      </c>
      <c r="L4795" s="283" t="e">
        <f t="shared" si="1077"/>
        <v>#N/A</v>
      </c>
      <c r="M4795" s="283">
        <f t="shared" si="1078"/>
        <v>0</v>
      </c>
      <c r="N4795" s="283" t="e">
        <f t="shared" si="1079"/>
        <v>#N/A</v>
      </c>
      <c r="O4795" s="283">
        <f t="shared" si="1080"/>
        <v>0</v>
      </c>
      <c r="P4795" s="21">
        <f t="shared" si="1072"/>
        <v>4.6445607559525648E-2</v>
      </c>
      <c r="Q4795" s="21">
        <f t="shared" si="1073"/>
        <v>1.3521540118753073</v>
      </c>
      <c r="R4795">
        <f t="shared" si="1074"/>
        <v>1.0705685074825908</v>
      </c>
      <c r="S4795" s="296">
        <f t="shared" si="1081"/>
        <v>6.7233430805106992E-2</v>
      </c>
      <c r="T4795" s="283">
        <f t="shared" si="1082"/>
        <v>6.7233430805106992E-2</v>
      </c>
    </row>
    <row r="4796" spans="1:20" x14ac:dyDescent="0.25">
      <c r="A4796" s="286">
        <v>43300</v>
      </c>
      <c r="B4796" s="1">
        <f t="shared" si="1075"/>
        <v>4</v>
      </c>
      <c r="C4796" s="285">
        <v>18</v>
      </c>
      <c r="D4796" t="s">
        <v>716</v>
      </c>
      <c r="F4796" s="16">
        <v>70</v>
      </c>
      <c r="G4796" t="str">
        <f t="shared" si="1069"/>
        <v>Cooling</v>
      </c>
      <c r="H4796" s="283">
        <f>IF(G4796="heating",F4796*Assumptions!M$4+Assumptions!M$7,0)</f>
        <v>0</v>
      </c>
      <c r="I4796" s="15">
        <f t="shared" si="1070"/>
        <v>0.98182363790757687</v>
      </c>
      <c r="J4796" s="15">
        <f t="shared" si="1071"/>
        <v>1.0020455199443592</v>
      </c>
      <c r="K4796" s="283">
        <f t="shared" si="1076"/>
        <v>0</v>
      </c>
      <c r="L4796" s="283">
        <f t="shared" si="1077"/>
        <v>4.3818232651749627</v>
      </c>
      <c r="M4796" s="283">
        <f t="shared" si="1078"/>
        <v>0</v>
      </c>
      <c r="N4796" s="283">
        <f t="shared" si="1079"/>
        <v>4.3585758300027857</v>
      </c>
      <c r="O4796" s="283">
        <f t="shared" si="1080"/>
        <v>0</v>
      </c>
      <c r="P4796" s="21">
        <f t="shared" si="1072"/>
        <v>4.0604560274080326E-2</v>
      </c>
      <c r="Q4796" s="21">
        <f t="shared" si="1073"/>
        <v>1.5598916921549892</v>
      </c>
      <c r="R4796">
        <f t="shared" si="1074"/>
        <v>1.0705685074825908</v>
      </c>
      <c r="S4796" s="296">
        <f t="shared" si="1081"/>
        <v>6.7808434905721887E-2</v>
      </c>
      <c r="T4796" s="283">
        <f t="shared" si="1082"/>
        <v>6.7808434905721887E-2</v>
      </c>
    </row>
    <row r="4797" spans="1:20" x14ac:dyDescent="0.25">
      <c r="A4797" s="286">
        <v>43300</v>
      </c>
      <c r="B4797" s="1">
        <f t="shared" si="1075"/>
        <v>4</v>
      </c>
      <c r="C4797" s="285">
        <v>19</v>
      </c>
      <c r="D4797" t="s">
        <v>716</v>
      </c>
      <c r="F4797" s="16">
        <v>68</v>
      </c>
      <c r="G4797" t="str">
        <f t="shared" si="1069"/>
        <v>Cooling</v>
      </c>
      <c r="H4797" s="283">
        <f>IF(G4797="heating",F4797*Assumptions!M$4+Assumptions!M$7,0)</f>
        <v>0</v>
      </c>
      <c r="I4797" s="15">
        <f t="shared" si="1070"/>
        <v>0.98418842963438757</v>
      </c>
      <c r="J4797" s="15">
        <f t="shared" si="1071"/>
        <v>1.0020455199443592</v>
      </c>
      <c r="K4797" s="283">
        <f t="shared" si="1076"/>
        <v>0</v>
      </c>
      <c r="L4797" s="283">
        <f t="shared" si="1077"/>
        <v>4.3818232651749627</v>
      </c>
      <c r="M4797" s="283">
        <f t="shared" si="1078"/>
        <v>0</v>
      </c>
      <c r="N4797" s="283">
        <f t="shared" si="1079"/>
        <v>4.3585758300027857</v>
      </c>
      <c r="O4797" s="283">
        <f t="shared" si="1080"/>
        <v>0</v>
      </c>
      <c r="P4797" s="21">
        <f t="shared" si="1072"/>
        <v>3.7256017764001337E-2</v>
      </c>
      <c r="Q4797" s="21">
        <f t="shared" si="1073"/>
        <v>1.6764212681468484</v>
      </c>
      <c r="R4797">
        <f t="shared" si="1074"/>
        <v>1.0705685074825908</v>
      </c>
      <c r="S4797" s="296">
        <f t="shared" si="1081"/>
        <v>6.6864262331329583E-2</v>
      </c>
      <c r="T4797" s="283">
        <f t="shared" si="1082"/>
        <v>6.6864262331329583E-2</v>
      </c>
    </row>
    <row r="4798" spans="1:20" x14ac:dyDescent="0.25">
      <c r="A4798" s="286">
        <v>43300</v>
      </c>
      <c r="B4798" s="1">
        <f t="shared" si="1075"/>
        <v>4</v>
      </c>
      <c r="C4798" s="285">
        <v>20</v>
      </c>
      <c r="D4798" t="s">
        <v>716</v>
      </c>
      <c r="F4798" s="16">
        <v>66</v>
      </c>
      <c r="G4798" t="str">
        <f t="shared" si="1069"/>
        <v>Cooling</v>
      </c>
      <c r="H4798" s="283">
        <f>IF(G4798="heating",F4798*Assumptions!M$4+Assumptions!M$7,0)</f>
        <v>0</v>
      </c>
      <c r="I4798" s="15">
        <f t="shared" si="1070"/>
        <v>0.97071962311712034</v>
      </c>
      <c r="J4798" s="15">
        <f t="shared" si="1071"/>
        <v>1.0020455199443592</v>
      </c>
      <c r="K4798" s="283">
        <f t="shared" si="1076"/>
        <v>0</v>
      </c>
      <c r="L4798" s="283">
        <f t="shared" si="1077"/>
        <v>4.3818232651749627</v>
      </c>
      <c r="M4798" s="283">
        <f t="shared" si="1078"/>
        <v>0</v>
      </c>
      <c r="N4798" s="283">
        <f t="shared" si="1079"/>
        <v>4.3585758300027857</v>
      </c>
      <c r="O4798" s="283">
        <f t="shared" si="1080"/>
        <v>0</v>
      </c>
      <c r="P4798" s="21">
        <f t="shared" si="1072"/>
        <v>3.6399980029288459E-2</v>
      </c>
      <c r="Q4798" s="21">
        <f t="shared" si="1073"/>
        <v>1.52436960139122</v>
      </c>
      <c r="R4798">
        <f t="shared" si="1074"/>
        <v>1.0705685074825908</v>
      </c>
      <c r="S4798" s="296">
        <f t="shared" si="1081"/>
        <v>5.9402659449036867E-2</v>
      </c>
      <c r="T4798" s="283">
        <f t="shared" si="1082"/>
        <v>5.9402659449036867E-2</v>
      </c>
    </row>
    <row r="4799" spans="1:20" x14ac:dyDescent="0.25">
      <c r="A4799" s="286">
        <v>43300</v>
      </c>
      <c r="B4799" s="1">
        <f t="shared" si="1075"/>
        <v>4</v>
      </c>
      <c r="C4799" s="285">
        <v>21</v>
      </c>
      <c r="D4799" t="s">
        <v>716</v>
      </c>
      <c r="F4799" s="16">
        <v>64</v>
      </c>
      <c r="G4799" t="str">
        <f t="shared" si="1069"/>
        <v>Cooling</v>
      </c>
      <c r="H4799" s="283">
        <f>IF(G4799="heating",F4799*Assumptions!M$4+Assumptions!M$7,0)</f>
        <v>0</v>
      </c>
      <c r="I4799" s="15">
        <f t="shared" si="1070"/>
        <v>0.95751150862929935</v>
      </c>
      <c r="J4799" s="15">
        <f t="shared" si="1071"/>
        <v>1.0020455199443592</v>
      </c>
      <c r="K4799" s="283">
        <f t="shared" si="1076"/>
        <v>0</v>
      </c>
      <c r="L4799" s="283">
        <f t="shared" si="1077"/>
        <v>4.3818232651749627</v>
      </c>
      <c r="M4799" s="283">
        <f t="shared" si="1078"/>
        <v>0</v>
      </c>
      <c r="N4799" s="283">
        <f t="shared" si="1079"/>
        <v>4.3585758300027857</v>
      </c>
      <c r="O4799" s="283">
        <f t="shared" si="1080"/>
        <v>0</v>
      </c>
      <c r="P4799" s="21">
        <f t="shared" si="1072"/>
        <v>3.8036447069942136E-2</v>
      </c>
      <c r="Q4799" s="21">
        <f t="shared" si="1073"/>
        <v>1.4448604713749031</v>
      </c>
      <c r="R4799">
        <f t="shared" si="1074"/>
        <v>1.0705685074825908</v>
      </c>
      <c r="S4799" s="296">
        <f t="shared" si="1081"/>
        <v>5.883561763163199E-2</v>
      </c>
      <c r="T4799" s="283">
        <f t="shared" si="1082"/>
        <v>5.883561763163199E-2</v>
      </c>
    </row>
    <row r="4800" spans="1:20" x14ac:dyDescent="0.25">
      <c r="A4800" s="286">
        <v>43300</v>
      </c>
      <c r="B4800" s="1">
        <f t="shared" si="1075"/>
        <v>4</v>
      </c>
      <c r="C4800" s="285">
        <v>22</v>
      </c>
      <c r="D4800" t="s">
        <v>716</v>
      </c>
      <c r="F4800" s="16">
        <v>64</v>
      </c>
      <c r="G4800" t="str">
        <f t="shared" si="1069"/>
        <v>Cooling</v>
      </c>
      <c r="H4800" s="283">
        <f>IF(G4800="heating",F4800*Assumptions!M$4+Assumptions!M$7,0)</f>
        <v>0</v>
      </c>
      <c r="I4800" s="15">
        <f t="shared" si="1070"/>
        <v>0.9426530227543114</v>
      </c>
      <c r="J4800" s="15">
        <f t="shared" si="1071"/>
        <v>1.0020455199443592</v>
      </c>
      <c r="K4800" s="283">
        <f t="shared" si="1076"/>
        <v>0</v>
      </c>
      <c r="L4800" s="283">
        <f t="shared" si="1077"/>
        <v>4.3818232651749627</v>
      </c>
      <c r="M4800" s="283">
        <f t="shared" si="1078"/>
        <v>0</v>
      </c>
      <c r="N4800" s="283">
        <f t="shared" si="1079"/>
        <v>4.3585758300027857</v>
      </c>
      <c r="O4800" s="283">
        <f t="shared" si="1080"/>
        <v>0</v>
      </c>
      <c r="P4800" s="21">
        <f t="shared" si="1072"/>
        <v>3.8036447069942136E-2</v>
      </c>
      <c r="Q4800" s="21">
        <f t="shared" si="1073"/>
        <v>1.2427137171080138</v>
      </c>
      <c r="R4800">
        <f t="shared" si="1074"/>
        <v>1.0705685074825908</v>
      </c>
      <c r="S4800" s="296">
        <f t="shared" si="1081"/>
        <v>5.0604075987887936E-2</v>
      </c>
      <c r="T4800" s="283">
        <f t="shared" si="1082"/>
        <v>5.0604075987887936E-2</v>
      </c>
    </row>
    <row r="4801" spans="1:20" x14ac:dyDescent="0.25">
      <c r="A4801" s="286">
        <v>43300</v>
      </c>
      <c r="B4801" s="1">
        <f t="shared" si="1075"/>
        <v>4</v>
      </c>
      <c r="C4801" s="285">
        <v>23</v>
      </c>
      <c r="D4801" t="s">
        <v>715</v>
      </c>
      <c r="F4801" s="16">
        <v>64</v>
      </c>
      <c r="G4801" t="str">
        <f t="shared" si="1069"/>
        <v>Cooling</v>
      </c>
      <c r="H4801" s="283">
        <f>IF(G4801="heating",F4801*Assumptions!M$4+Assumptions!M$7,0)</f>
        <v>0</v>
      </c>
      <c r="I4801" s="15">
        <f t="shared" si="1070"/>
        <v>0.94450710149963013</v>
      </c>
      <c r="J4801" s="15">
        <f t="shared" si="1071"/>
        <v>1.0020455199443592</v>
      </c>
      <c r="K4801" s="283">
        <f t="shared" si="1076"/>
        <v>0</v>
      </c>
      <c r="L4801" s="283">
        <f t="shared" si="1077"/>
        <v>4.3818232651749627</v>
      </c>
      <c r="M4801" s="283">
        <f t="shared" si="1078"/>
        <v>0</v>
      </c>
      <c r="N4801" s="283">
        <f t="shared" si="1079"/>
        <v>4.3585758300027857</v>
      </c>
      <c r="O4801" s="283">
        <f t="shared" si="1080"/>
        <v>0</v>
      </c>
      <c r="P4801" s="21">
        <f t="shared" si="1072"/>
        <v>3.8036447069942136E-2</v>
      </c>
      <c r="Q4801" s="21">
        <f t="shared" si="1073"/>
        <v>1.0297519246597011</v>
      </c>
      <c r="R4801">
        <f t="shared" si="1074"/>
        <v>1.0705685074825908</v>
      </c>
      <c r="S4801" s="296">
        <f t="shared" si="1081"/>
        <v>4.1932139258445252E-2</v>
      </c>
      <c r="T4801" s="283">
        <f t="shared" si="1082"/>
        <v>4.1932139258445252E-2</v>
      </c>
    </row>
    <row r="4802" spans="1:20" x14ac:dyDescent="0.25">
      <c r="A4802" s="286">
        <v>43301</v>
      </c>
      <c r="B4802" s="1">
        <f t="shared" si="1075"/>
        <v>5</v>
      </c>
      <c r="C4802" s="285">
        <v>0</v>
      </c>
      <c r="D4802" t="s">
        <v>715</v>
      </c>
      <c r="F4802" s="16">
        <v>64</v>
      </c>
      <c r="G4802" t="str">
        <f t="shared" ref="G4802:G4865" si="1083">VLOOKUP(A4802,U$2:W$366,3,FALSE)</f>
        <v>Cooling</v>
      </c>
      <c r="H4802" s="283">
        <f>IF(G4802="heating",F4802*Assumptions!M$4+Assumptions!M$7,0)</f>
        <v>0</v>
      </c>
      <c r="I4802" s="15">
        <f t="shared" ref="I4802:I4865" si="1084">VLOOKUP(C4802,AO$2:AQ$25,3,FALSE)</f>
        <v>0.97481507806017154</v>
      </c>
      <c r="J4802" s="15">
        <f t="shared" ref="J4802:J4865" si="1085">VLOOKUP(B4802,AS$4:AU$10,3,FALSE)</f>
        <v>1.0078033906966741</v>
      </c>
      <c r="K4802" s="283">
        <f t="shared" si="1076"/>
        <v>0</v>
      </c>
      <c r="L4802" s="283">
        <f t="shared" si="1077"/>
        <v>4.3818232651749627</v>
      </c>
      <c r="M4802" s="283">
        <f t="shared" si="1078"/>
        <v>0</v>
      </c>
      <c r="N4802" s="283">
        <f t="shared" si="1079"/>
        <v>4.3585758300027857</v>
      </c>
      <c r="O4802" s="283">
        <f t="shared" si="1080"/>
        <v>0</v>
      </c>
      <c r="P4802" s="21">
        <f t="shared" ref="P4802:P4865" si="1086">IF(G4802="cooling",IF(F4802&lt;61,0.025,(F4802^2*AX$25+F4802*AY$25+AZ$25)),0)</f>
        <v>3.8036447069942136E-2</v>
      </c>
      <c r="Q4802" s="21">
        <f t="shared" ref="Q4802:Q4865" si="1087">VLOOKUP(C4802,BB$2:BC$25,2,FALSE)</f>
        <v>0.90668853391740301</v>
      </c>
      <c r="R4802">
        <f t="shared" ref="R4802:R4865" si="1088">VLOOKUP(B4802,AS$4:AV$10,4,FALSE)</f>
        <v>1.1856283047139096</v>
      </c>
      <c r="S4802" s="296">
        <f t="shared" si="1081"/>
        <v>4.088901283557049E-2</v>
      </c>
      <c r="T4802" s="283">
        <f t="shared" si="1082"/>
        <v>4.088901283557049E-2</v>
      </c>
    </row>
    <row r="4803" spans="1:20" x14ac:dyDescent="0.25">
      <c r="A4803" s="286">
        <v>43301</v>
      </c>
      <c r="B4803" s="1">
        <f t="shared" ref="B4803:B4866" si="1089">WEEKDAY(A4803,2)</f>
        <v>5</v>
      </c>
      <c r="C4803" s="285">
        <v>1</v>
      </c>
      <c r="D4803" t="s">
        <v>715</v>
      </c>
      <c r="F4803" s="16">
        <v>64</v>
      </c>
      <c r="G4803" t="str">
        <f t="shared" si="1083"/>
        <v>Cooling</v>
      </c>
      <c r="H4803" s="283">
        <f>IF(G4803="heating",F4803*Assumptions!M$4+Assumptions!M$7,0)</f>
        <v>0</v>
      </c>
      <c r="I4803" s="15">
        <f t="shared" si="1084"/>
        <v>1.012242869806885</v>
      </c>
      <c r="J4803" s="15">
        <f t="shared" si="1085"/>
        <v>1.0078033906966741</v>
      </c>
      <c r="K4803" s="283">
        <f t="shared" ref="K4803:K4866" si="1090">H4803*I4803*J4803</f>
        <v>0</v>
      </c>
      <c r="L4803" s="283">
        <f t="shared" ref="L4803:L4866" si="1091">VLOOKUP(F4803,BL$2:BN$92,2,FALSE)</f>
        <v>4.3818232651749627</v>
      </c>
      <c r="M4803" s="283">
        <f t="shared" ref="M4803:M4866" si="1092">IF(G4803="heating",K4803*(L4803*3.412),0)</f>
        <v>0</v>
      </c>
      <c r="N4803" s="283">
        <f t="shared" ref="N4803:N4866" si="1093">VLOOKUP(F4803,BL$2:BN$92,3,FALSE)</f>
        <v>4.3585758300027857</v>
      </c>
      <c r="O4803" s="283">
        <f t="shared" ref="O4803:O4866" si="1094">IF(F4803&lt;=61,IF(G4803="heating",IF(F4803&gt;=5,K4803*L4803/N4803,0),0),0)</f>
        <v>0</v>
      </c>
      <c r="P4803" s="21">
        <f t="shared" si="1086"/>
        <v>3.8036447069942136E-2</v>
      </c>
      <c r="Q4803" s="21">
        <f t="shared" si="1087"/>
        <v>0.81803459285312596</v>
      </c>
      <c r="R4803">
        <f t="shared" si="1088"/>
        <v>1.1856283047139096</v>
      </c>
      <c r="S4803" s="296">
        <f t="shared" ref="S4803:S4866" si="1095">P4803*Q4803*R4803</f>
        <v>3.6890978231074921E-2</v>
      </c>
      <c r="T4803" s="283">
        <f t="shared" ref="T4803:T4866" si="1096">K4803+S4803</f>
        <v>3.6890978231074921E-2</v>
      </c>
    </row>
    <row r="4804" spans="1:20" x14ac:dyDescent="0.25">
      <c r="A4804" s="286">
        <v>43301</v>
      </c>
      <c r="B4804" s="1">
        <f t="shared" si="1089"/>
        <v>5</v>
      </c>
      <c r="C4804" s="285">
        <v>2</v>
      </c>
      <c r="D4804" t="s">
        <v>715</v>
      </c>
      <c r="F4804" s="16">
        <v>64</v>
      </c>
      <c r="G4804" t="str">
        <f t="shared" si="1083"/>
        <v>Cooling</v>
      </c>
      <c r="H4804" s="283">
        <f>IF(G4804="heating",F4804*Assumptions!M$4+Assumptions!M$7,0)</f>
        <v>0</v>
      </c>
      <c r="I4804" s="15">
        <f t="shared" si="1084"/>
        <v>1.0509704703585963</v>
      </c>
      <c r="J4804" s="15">
        <f t="shared" si="1085"/>
        <v>1.0078033906966741</v>
      </c>
      <c r="K4804" s="283">
        <f t="shared" si="1090"/>
        <v>0</v>
      </c>
      <c r="L4804" s="283">
        <f t="shared" si="1091"/>
        <v>4.3818232651749627</v>
      </c>
      <c r="M4804" s="283">
        <f t="shared" si="1092"/>
        <v>0</v>
      </c>
      <c r="N4804" s="283">
        <f t="shared" si="1093"/>
        <v>4.3585758300027857</v>
      </c>
      <c r="O4804" s="283">
        <f t="shared" si="1094"/>
        <v>0</v>
      </c>
      <c r="P4804" s="21">
        <f t="shared" si="1086"/>
        <v>3.8036447069942136E-2</v>
      </c>
      <c r="Q4804" s="21">
        <f t="shared" si="1087"/>
        <v>0.74507607494346417</v>
      </c>
      <c r="R4804">
        <f t="shared" si="1088"/>
        <v>1.1856283047139096</v>
      </c>
      <c r="S4804" s="296">
        <f t="shared" si="1095"/>
        <v>3.3600761509812047E-2</v>
      </c>
      <c r="T4804" s="283">
        <f t="shared" si="1096"/>
        <v>3.3600761509812047E-2</v>
      </c>
    </row>
    <row r="4805" spans="1:20" x14ac:dyDescent="0.25">
      <c r="A4805" s="286">
        <v>43301</v>
      </c>
      <c r="B4805" s="1">
        <f t="shared" si="1089"/>
        <v>5</v>
      </c>
      <c r="C4805" s="285">
        <v>3</v>
      </c>
      <c r="D4805" t="s">
        <v>715</v>
      </c>
      <c r="F4805" s="16">
        <v>64</v>
      </c>
      <c r="G4805" t="str">
        <f t="shared" si="1083"/>
        <v>Cooling</v>
      </c>
      <c r="H4805" s="283">
        <f>IF(G4805="heating",F4805*Assumptions!M$4+Assumptions!M$7,0)</f>
        <v>0</v>
      </c>
      <c r="I4805" s="15">
        <f t="shared" si="1084"/>
        <v>1.0924036124451033</v>
      </c>
      <c r="J4805" s="15">
        <f t="shared" si="1085"/>
        <v>1.0078033906966741</v>
      </c>
      <c r="K4805" s="283">
        <f t="shared" si="1090"/>
        <v>0</v>
      </c>
      <c r="L4805" s="283">
        <f t="shared" si="1091"/>
        <v>4.3818232651749627</v>
      </c>
      <c r="M4805" s="283">
        <f t="shared" si="1092"/>
        <v>0</v>
      </c>
      <c r="N4805" s="283">
        <f t="shared" si="1093"/>
        <v>4.3585758300027857</v>
      </c>
      <c r="O4805" s="283">
        <f t="shared" si="1094"/>
        <v>0</v>
      </c>
      <c r="P4805" s="21">
        <f t="shared" si="1086"/>
        <v>3.8036447069942136E-2</v>
      </c>
      <c r="Q4805" s="21">
        <f t="shared" si="1087"/>
        <v>0.69158980876382303</v>
      </c>
      <c r="R4805">
        <f t="shared" si="1088"/>
        <v>1.1856283047139096</v>
      </c>
      <c r="S4805" s="296">
        <f t="shared" si="1095"/>
        <v>3.1188686643378018E-2</v>
      </c>
      <c r="T4805" s="283">
        <f t="shared" si="1096"/>
        <v>3.1188686643378018E-2</v>
      </c>
    </row>
    <row r="4806" spans="1:20" x14ac:dyDescent="0.25">
      <c r="A4806" s="286">
        <v>43301</v>
      </c>
      <c r="B4806" s="1">
        <f t="shared" si="1089"/>
        <v>5</v>
      </c>
      <c r="C4806" s="285">
        <v>4</v>
      </c>
      <c r="D4806" t="s">
        <v>715</v>
      </c>
      <c r="F4806" s="16">
        <v>64</v>
      </c>
      <c r="G4806" t="str">
        <f t="shared" si="1083"/>
        <v>Cooling</v>
      </c>
      <c r="H4806" s="283">
        <f>IF(G4806="heating",F4806*Assumptions!M$4+Assumptions!M$7,0)</f>
        <v>0</v>
      </c>
      <c r="I4806" s="15">
        <f t="shared" si="1084"/>
        <v>1.1348296917927807</v>
      </c>
      <c r="J4806" s="15">
        <f t="shared" si="1085"/>
        <v>1.0078033906966741</v>
      </c>
      <c r="K4806" s="283">
        <f t="shared" si="1090"/>
        <v>0</v>
      </c>
      <c r="L4806" s="283">
        <f t="shared" si="1091"/>
        <v>4.3818232651749627</v>
      </c>
      <c r="M4806" s="283">
        <f t="shared" si="1092"/>
        <v>0</v>
      </c>
      <c r="N4806" s="283">
        <f t="shared" si="1093"/>
        <v>4.3585758300027857</v>
      </c>
      <c r="O4806" s="283">
        <f t="shared" si="1094"/>
        <v>0</v>
      </c>
      <c r="P4806" s="21">
        <f t="shared" si="1086"/>
        <v>3.8036447069942136E-2</v>
      </c>
      <c r="Q4806" s="21">
        <f t="shared" si="1087"/>
        <v>0.6473875548762833</v>
      </c>
      <c r="R4806">
        <f t="shared" si="1088"/>
        <v>1.1856283047139096</v>
      </c>
      <c r="S4806" s="296">
        <f t="shared" si="1095"/>
        <v>2.9195293698658802E-2</v>
      </c>
      <c r="T4806" s="283">
        <f t="shared" si="1096"/>
        <v>2.9195293698658802E-2</v>
      </c>
    </row>
    <row r="4807" spans="1:20" x14ac:dyDescent="0.25">
      <c r="A4807" s="286">
        <v>43301</v>
      </c>
      <c r="B4807" s="1">
        <f t="shared" si="1089"/>
        <v>5</v>
      </c>
      <c r="C4807" s="285">
        <v>5</v>
      </c>
      <c r="D4807" t="s">
        <v>715</v>
      </c>
      <c r="F4807" s="16">
        <v>64</v>
      </c>
      <c r="G4807" t="str">
        <f t="shared" si="1083"/>
        <v>Cooling</v>
      </c>
      <c r="H4807" s="283">
        <f>IF(G4807="heating",F4807*Assumptions!M$4+Assumptions!M$7,0)</f>
        <v>0</v>
      </c>
      <c r="I4807" s="15">
        <f t="shared" si="1084"/>
        <v>1.1635558681477385</v>
      </c>
      <c r="J4807" s="15">
        <f t="shared" si="1085"/>
        <v>1.0078033906966741</v>
      </c>
      <c r="K4807" s="283">
        <f t="shared" si="1090"/>
        <v>0</v>
      </c>
      <c r="L4807" s="283">
        <f t="shared" si="1091"/>
        <v>4.3818232651749627</v>
      </c>
      <c r="M4807" s="283">
        <f t="shared" si="1092"/>
        <v>0</v>
      </c>
      <c r="N4807" s="283">
        <f t="shared" si="1093"/>
        <v>4.3585758300027857</v>
      </c>
      <c r="O4807" s="283">
        <f t="shared" si="1094"/>
        <v>0</v>
      </c>
      <c r="P4807" s="21">
        <f t="shared" si="1086"/>
        <v>3.8036447069942136E-2</v>
      </c>
      <c r="Q4807" s="21">
        <f t="shared" si="1087"/>
        <v>0.72139578924615555</v>
      </c>
      <c r="R4807">
        <f t="shared" si="1088"/>
        <v>1.1856283047139096</v>
      </c>
      <c r="S4807" s="296">
        <f t="shared" si="1095"/>
        <v>3.2532849575772488E-2</v>
      </c>
      <c r="T4807" s="283">
        <f t="shared" si="1096"/>
        <v>3.2532849575772488E-2</v>
      </c>
    </row>
    <row r="4808" spans="1:20" x14ac:dyDescent="0.25">
      <c r="A4808" s="286">
        <v>43301</v>
      </c>
      <c r="B4808" s="1">
        <f t="shared" si="1089"/>
        <v>5</v>
      </c>
      <c r="C4808" s="285">
        <v>6</v>
      </c>
      <c r="D4808" t="s">
        <v>715</v>
      </c>
      <c r="F4808" s="16">
        <v>64</v>
      </c>
      <c r="G4808" t="str">
        <f t="shared" si="1083"/>
        <v>Cooling</v>
      </c>
      <c r="H4808" s="283">
        <f>IF(G4808="heating",F4808*Assumptions!M$4+Assumptions!M$7,0)</f>
        <v>0</v>
      </c>
      <c r="I4808" s="15">
        <f t="shared" si="1084"/>
        <v>1.2083911162615524</v>
      </c>
      <c r="J4808" s="15">
        <f t="shared" si="1085"/>
        <v>1.0078033906966741</v>
      </c>
      <c r="K4808" s="283">
        <f t="shared" si="1090"/>
        <v>0</v>
      </c>
      <c r="L4808" s="283">
        <f t="shared" si="1091"/>
        <v>4.3818232651749627</v>
      </c>
      <c r="M4808" s="283">
        <f t="shared" si="1092"/>
        <v>0</v>
      </c>
      <c r="N4808" s="283">
        <f t="shared" si="1093"/>
        <v>4.3585758300027857</v>
      </c>
      <c r="O4808" s="283">
        <f t="shared" si="1094"/>
        <v>0</v>
      </c>
      <c r="P4808" s="21">
        <f t="shared" si="1086"/>
        <v>3.8036447069942136E-2</v>
      </c>
      <c r="Q4808" s="21">
        <f t="shared" si="1087"/>
        <v>0.87787080972652631</v>
      </c>
      <c r="R4808">
        <f t="shared" si="1088"/>
        <v>1.1856283047139096</v>
      </c>
      <c r="S4808" s="296">
        <f t="shared" si="1095"/>
        <v>3.9589417384372223E-2</v>
      </c>
      <c r="T4808" s="283">
        <f t="shared" si="1096"/>
        <v>3.9589417384372223E-2</v>
      </c>
    </row>
    <row r="4809" spans="1:20" x14ac:dyDescent="0.25">
      <c r="A4809" s="286">
        <v>43301</v>
      </c>
      <c r="B4809" s="1">
        <f t="shared" si="1089"/>
        <v>5</v>
      </c>
      <c r="C4809" s="285">
        <v>7</v>
      </c>
      <c r="D4809" t="s">
        <v>716</v>
      </c>
      <c r="F4809" s="16">
        <v>66</v>
      </c>
      <c r="G4809" t="str">
        <f t="shared" si="1083"/>
        <v>Cooling</v>
      </c>
      <c r="H4809" s="283">
        <f>IF(G4809="heating",F4809*Assumptions!M$4+Assumptions!M$7,0)</f>
        <v>0</v>
      </c>
      <c r="I4809" s="15">
        <f t="shared" si="1084"/>
        <v>1.1637425769249583</v>
      </c>
      <c r="J4809" s="15">
        <f t="shared" si="1085"/>
        <v>1.0078033906966741</v>
      </c>
      <c r="K4809" s="283">
        <f t="shared" si="1090"/>
        <v>0</v>
      </c>
      <c r="L4809" s="283">
        <f t="shared" si="1091"/>
        <v>4.3818232651749627</v>
      </c>
      <c r="M4809" s="283">
        <f t="shared" si="1092"/>
        <v>0</v>
      </c>
      <c r="N4809" s="283">
        <f t="shared" si="1093"/>
        <v>4.3585758300027857</v>
      </c>
      <c r="O4809" s="283">
        <f t="shared" si="1094"/>
        <v>0</v>
      </c>
      <c r="P4809" s="21">
        <f t="shared" si="1086"/>
        <v>3.6399980029288459E-2</v>
      </c>
      <c r="Q4809" s="21">
        <f t="shared" si="1087"/>
        <v>0.97331382064367777</v>
      </c>
      <c r="R4809">
        <f t="shared" si="1088"/>
        <v>1.1856283047139096</v>
      </c>
      <c r="S4809" s="296">
        <f t="shared" si="1095"/>
        <v>4.2005155264557746E-2</v>
      </c>
      <c r="T4809" s="283">
        <f t="shared" si="1096"/>
        <v>4.2005155264557746E-2</v>
      </c>
    </row>
    <row r="4810" spans="1:20" x14ac:dyDescent="0.25">
      <c r="A4810" s="286">
        <v>43301</v>
      </c>
      <c r="B4810" s="1">
        <f t="shared" si="1089"/>
        <v>5</v>
      </c>
      <c r="C4810" s="285">
        <v>8</v>
      </c>
      <c r="D4810" t="s">
        <v>716</v>
      </c>
      <c r="F4810" s="16">
        <v>68</v>
      </c>
      <c r="G4810" t="str">
        <f t="shared" si="1083"/>
        <v>Cooling</v>
      </c>
      <c r="H4810" s="283">
        <f>IF(G4810="heating",F4810*Assumptions!M$4+Assumptions!M$7,0)</f>
        <v>0</v>
      </c>
      <c r="I4810" s="15">
        <f t="shared" si="1084"/>
        <v>1.094193721037565</v>
      </c>
      <c r="J4810" s="15">
        <f t="shared" si="1085"/>
        <v>1.0078033906966741</v>
      </c>
      <c r="K4810" s="283">
        <f t="shared" si="1090"/>
        <v>0</v>
      </c>
      <c r="L4810" s="283">
        <f t="shared" si="1091"/>
        <v>4.3818232651749627</v>
      </c>
      <c r="M4810" s="283">
        <f t="shared" si="1092"/>
        <v>0</v>
      </c>
      <c r="N4810" s="283">
        <f t="shared" si="1093"/>
        <v>4.3585758300027857</v>
      </c>
      <c r="O4810" s="283">
        <f t="shared" si="1094"/>
        <v>0</v>
      </c>
      <c r="P4810" s="21">
        <f t="shared" si="1086"/>
        <v>3.7256017764001337E-2</v>
      </c>
      <c r="Q4810" s="21">
        <f t="shared" si="1087"/>
        <v>0.94940007506179924</v>
      </c>
      <c r="R4810">
        <f t="shared" si="1088"/>
        <v>1.1856283047139096</v>
      </c>
      <c r="S4810" s="296">
        <f t="shared" si="1095"/>
        <v>4.1936699964932815E-2</v>
      </c>
      <c r="T4810" s="283">
        <f t="shared" si="1096"/>
        <v>4.1936699964932815E-2</v>
      </c>
    </row>
    <row r="4811" spans="1:20" x14ac:dyDescent="0.25">
      <c r="A4811" s="286">
        <v>43301</v>
      </c>
      <c r="B4811" s="1">
        <f t="shared" si="1089"/>
        <v>5</v>
      </c>
      <c r="C4811" s="285">
        <v>9</v>
      </c>
      <c r="D4811" t="s">
        <v>716</v>
      </c>
      <c r="F4811" s="16">
        <v>70</v>
      </c>
      <c r="G4811" t="str">
        <f t="shared" si="1083"/>
        <v>Cooling</v>
      </c>
      <c r="H4811" s="283">
        <f>IF(G4811="heating",F4811*Assumptions!M$4+Assumptions!M$7,0)</f>
        <v>0</v>
      </c>
      <c r="I4811" s="15">
        <f t="shared" si="1084"/>
        <v>1.0343009000871222</v>
      </c>
      <c r="J4811" s="15">
        <f t="shared" si="1085"/>
        <v>1.0078033906966741</v>
      </c>
      <c r="K4811" s="283">
        <f t="shared" si="1090"/>
        <v>0</v>
      </c>
      <c r="L4811" s="283">
        <f t="shared" si="1091"/>
        <v>4.3818232651749627</v>
      </c>
      <c r="M4811" s="283">
        <f t="shared" si="1092"/>
        <v>0</v>
      </c>
      <c r="N4811" s="283">
        <f t="shared" si="1093"/>
        <v>4.3585758300027857</v>
      </c>
      <c r="O4811" s="283">
        <f t="shared" si="1094"/>
        <v>0</v>
      </c>
      <c r="P4811" s="21">
        <f t="shared" si="1086"/>
        <v>4.0604560274080326E-2</v>
      </c>
      <c r="Q4811" s="21">
        <f t="shared" si="1087"/>
        <v>0.8408485371888097</v>
      </c>
      <c r="R4811">
        <f t="shared" si="1088"/>
        <v>1.1856283047139096</v>
      </c>
      <c r="S4811" s="296">
        <f t="shared" si="1095"/>
        <v>4.0480059613619564E-2</v>
      </c>
      <c r="T4811" s="283">
        <f t="shared" si="1096"/>
        <v>4.0480059613619564E-2</v>
      </c>
    </row>
    <row r="4812" spans="1:20" x14ac:dyDescent="0.25">
      <c r="A4812" s="286">
        <v>43301</v>
      </c>
      <c r="B4812" s="1">
        <f t="shared" si="1089"/>
        <v>5</v>
      </c>
      <c r="C4812" s="285">
        <v>10</v>
      </c>
      <c r="D4812" t="s">
        <v>716</v>
      </c>
      <c r="F4812" s="16">
        <v>70</v>
      </c>
      <c r="G4812" t="str">
        <f t="shared" si="1083"/>
        <v>Cooling</v>
      </c>
      <c r="H4812" s="283">
        <f>IF(G4812="heating",F4812*Assumptions!M$4+Assumptions!M$7,0)</f>
        <v>0</v>
      </c>
      <c r="I4812" s="15">
        <f t="shared" si="1084"/>
        <v>0.98112329028689171</v>
      </c>
      <c r="J4812" s="15">
        <f t="shared" si="1085"/>
        <v>1.0078033906966741</v>
      </c>
      <c r="K4812" s="283">
        <f t="shared" si="1090"/>
        <v>0</v>
      </c>
      <c r="L4812" s="283">
        <f t="shared" si="1091"/>
        <v>4.3818232651749627</v>
      </c>
      <c r="M4812" s="283">
        <f t="shared" si="1092"/>
        <v>0</v>
      </c>
      <c r="N4812" s="283">
        <f t="shared" si="1093"/>
        <v>4.3585758300027857</v>
      </c>
      <c r="O4812" s="283">
        <f t="shared" si="1094"/>
        <v>0</v>
      </c>
      <c r="P4812" s="21">
        <f t="shared" si="1086"/>
        <v>4.0604560274080326E-2</v>
      </c>
      <c r="Q4812" s="21">
        <f t="shared" si="1087"/>
        <v>0.74504051125983206</v>
      </c>
      <c r="R4812">
        <f t="shared" si="1088"/>
        <v>1.1856283047139096</v>
      </c>
      <c r="S4812" s="296">
        <f t="shared" si="1095"/>
        <v>3.5867677680917982E-2</v>
      </c>
      <c r="T4812" s="283">
        <f t="shared" si="1096"/>
        <v>3.5867677680917982E-2</v>
      </c>
    </row>
    <row r="4813" spans="1:20" x14ac:dyDescent="0.25">
      <c r="A4813" s="286">
        <v>43301</v>
      </c>
      <c r="B4813" s="1">
        <f t="shared" si="1089"/>
        <v>5</v>
      </c>
      <c r="C4813" s="285">
        <v>11</v>
      </c>
      <c r="D4813" t="s">
        <v>716</v>
      </c>
      <c r="F4813" s="16">
        <v>72</v>
      </c>
      <c r="G4813" t="str">
        <f t="shared" si="1083"/>
        <v>Cooling</v>
      </c>
      <c r="H4813" s="283">
        <f>IF(G4813="heating",F4813*Assumptions!M$4+Assumptions!M$7,0)</f>
        <v>0</v>
      </c>
      <c r="I4813" s="15">
        <f t="shared" si="1084"/>
        <v>0.94956163997961163</v>
      </c>
      <c r="J4813" s="15">
        <f t="shared" si="1085"/>
        <v>1.0078033906966741</v>
      </c>
      <c r="K4813" s="283">
        <f t="shared" si="1090"/>
        <v>0</v>
      </c>
      <c r="L4813" s="283" t="e">
        <f t="shared" si="1091"/>
        <v>#N/A</v>
      </c>
      <c r="M4813" s="283">
        <f t="shared" si="1092"/>
        <v>0</v>
      </c>
      <c r="N4813" s="283" t="e">
        <f t="shared" si="1093"/>
        <v>#N/A</v>
      </c>
      <c r="O4813" s="283">
        <f t="shared" si="1094"/>
        <v>0</v>
      </c>
      <c r="P4813" s="21">
        <f t="shared" si="1086"/>
        <v>4.6445607559525648E-2</v>
      </c>
      <c r="Q4813" s="21">
        <f t="shared" si="1087"/>
        <v>0.72850690893675296</v>
      </c>
      <c r="R4813">
        <f t="shared" si="1088"/>
        <v>1.1856283047139096</v>
      </c>
      <c r="S4813" s="296">
        <f t="shared" si="1095"/>
        <v>4.0116855290671653E-2</v>
      </c>
      <c r="T4813" s="283">
        <f t="shared" si="1096"/>
        <v>4.0116855290671653E-2</v>
      </c>
    </row>
    <row r="4814" spans="1:20" x14ac:dyDescent="0.25">
      <c r="A4814" s="286">
        <v>43301</v>
      </c>
      <c r="B4814" s="1">
        <f t="shared" si="1089"/>
        <v>5</v>
      </c>
      <c r="C4814" s="285">
        <v>12</v>
      </c>
      <c r="D4814" t="s">
        <v>716</v>
      </c>
      <c r="F4814" s="16">
        <v>73</v>
      </c>
      <c r="G4814" t="str">
        <f t="shared" si="1083"/>
        <v>Cooling</v>
      </c>
      <c r="H4814" s="283">
        <f>IF(G4814="heating",F4814*Assumptions!M$4+Assumptions!M$7,0)</f>
        <v>0</v>
      </c>
      <c r="I4814" s="15">
        <f t="shared" si="1084"/>
        <v>0.91648403420261149</v>
      </c>
      <c r="J4814" s="15">
        <f t="shared" si="1085"/>
        <v>1.0078033906966741</v>
      </c>
      <c r="K4814" s="283">
        <f t="shared" si="1090"/>
        <v>0</v>
      </c>
      <c r="L4814" s="283" t="e">
        <f t="shared" si="1091"/>
        <v>#N/A</v>
      </c>
      <c r="M4814" s="283">
        <f t="shared" si="1092"/>
        <v>0</v>
      </c>
      <c r="N4814" s="283" t="e">
        <f t="shared" si="1093"/>
        <v>#N/A</v>
      </c>
      <c r="O4814" s="283">
        <f t="shared" si="1094"/>
        <v>0</v>
      </c>
      <c r="P4814" s="21">
        <f t="shared" si="1086"/>
        <v>5.0300820493010656E-2</v>
      </c>
      <c r="Q4814" s="21">
        <f t="shared" si="1087"/>
        <v>0.75910815787401487</v>
      </c>
      <c r="R4814">
        <f t="shared" si="1088"/>
        <v>1.1856283047139096</v>
      </c>
      <c r="S4814" s="296">
        <f t="shared" si="1095"/>
        <v>4.5271750411444281E-2</v>
      </c>
      <c r="T4814" s="283">
        <f t="shared" si="1096"/>
        <v>4.5271750411444281E-2</v>
      </c>
    </row>
    <row r="4815" spans="1:20" x14ac:dyDescent="0.25">
      <c r="A4815" s="286">
        <v>43301</v>
      </c>
      <c r="B4815" s="1">
        <f t="shared" si="1089"/>
        <v>5</v>
      </c>
      <c r="C4815" s="285">
        <v>13</v>
      </c>
      <c r="D4815" t="s">
        <v>716</v>
      </c>
      <c r="E4815" t="s">
        <v>704</v>
      </c>
      <c r="F4815" s="16">
        <v>75</v>
      </c>
      <c r="G4815" t="str">
        <f t="shared" si="1083"/>
        <v>Cooling</v>
      </c>
      <c r="H4815" s="283">
        <f>IF(G4815="heating",F4815*Assumptions!M$4+Assumptions!M$7,0)</f>
        <v>0</v>
      </c>
      <c r="I4815" s="15">
        <f t="shared" si="1084"/>
        <v>0.90040206880052787</v>
      </c>
      <c r="J4815" s="15">
        <f t="shared" si="1085"/>
        <v>1.0078033906966741</v>
      </c>
      <c r="K4815" s="283">
        <f t="shared" si="1090"/>
        <v>0</v>
      </c>
      <c r="L4815" s="283" t="e">
        <f t="shared" si="1091"/>
        <v>#N/A</v>
      </c>
      <c r="M4815" s="283">
        <f t="shared" si="1092"/>
        <v>0</v>
      </c>
      <c r="N4815" s="283" t="e">
        <f t="shared" si="1093"/>
        <v>#N/A</v>
      </c>
      <c r="O4815" s="283">
        <f t="shared" si="1094"/>
        <v>0</v>
      </c>
      <c r="P4815" s="21">
        <f t="shared" si="1086"/>
        <v>5.9880624941505811E-2</v>
      </c>
      <c r="Q4815" s="21">
        <f t="shared" si="1087"/>
        <v>0.79115902007799765</v>
      </c>
      <c r="R4815">
        <f t="shared" si="1088"/>
        <v>1.1856283047139096</v>
      </c>
      <c r="S4815" s="296">
        <f t="shared" si="1095"/>
        <v>5.6169255408684643E-2</v>
      </c>
      <c r="T4815" s="283">
        <f t="shared" si="1096"/>
        <v>5.6169255408684643E-2</v>
      </c>
    </row>
    <row r="4816" spans="1:20" x14ac:dyDescent="0.25">
      <c r="A4816" s="286">
        <v>43301</v>
      </c>
      <c r="B4816" s="1">
        <f t="shared" si="1089"/>
        <v>5</v>
      </c>
      <c r="C4816" s="285">
        <v>14</v>
      </c>
      <c r="D4816" t="s">
        <v>716</v>
      </c>
      <c r="E4816" t="s">
        <v>704</v>
      </c>
      <c r="F4816" s="16">
        <v>77</v>
      </c>
      <c r="G4816" t="str">
        <f t="shared" si="1083"/>
        <v>Cooling</v>
      </c>
      <c r="H4816" s="283">
        <f>IF(G4816="heating",F4816*Assumptions!M$4+Assumptions!M$7,0)</f>
        <v>0</v>
      </c>
      <c r="I4816" s="15">
        <f t="shared" si="1084"/>
        <v>0.86032894500746537</v>
      </c>
      <c r="J4816" s="15">
        <f t="shared" si="1085"/>
        <v>1.0078033906966741</v>
      </c>
      <c r="K4816" s="283">
        <f t="shared" si="1090"/>
        <v>0</v>
      </c>
      <c r="L4816" s="283" t="e">
        <f t="shared" si="1091"/>
        <v>#N/A</v>
      </c>
      <c r="M4816" s="283">
        <f t="shared" si="1092"/>
        <v>0</v>
      </c>
      <c r="N4816" s="283" t="e">
        <f t="shared" si="1093"/>
        <v>#N/A</v>
      </c>
      <c r="O4816" s="283">
        <f t="shared" si="1094"/>
        <v>0</v>
      </c>
      <c r="P4816" s="21">
        <f t="shared" si="1086"/>
        <v>7.1952934165366855E-2</v>
      </c>
      <c r="Q4816" s="21">
        <f t="shared" si="1087"/>
        <v>0.84355555031342389</v>
      </c>
      <c r="R4816">
        <f t="shared" si="1088"/>
        <v>1.1856283047139096</v>
      </c>
      <c r="S4816" s="296">
        <f t="shared" si="1095"/>
        <v>7.1963247686697152E-2</v>
      </c>
      <c r="T4816" s="283">
        <f t="shared" si="1096"/>
        <v>7.1963247686697152E-2</v>
      </c>
    </row>
    <row r="4817" spans="1:20" x14ac:dyDescent="0.25">
      <c r="A4817" s="286">
        <v>43301</v>
      </c>
      <c r="B4817" s="1">
        <f t="shared" si="1089"/>
        <v>5</v>
      </c>
      <c r="C4817" s="285">
        <v>15</v>
      </c>
      <c r="D4817" t="s">
        <v>716</v>
      </c>
      <c r="E4817" t="s">
        <v>704</v>
      </c>
      <c r="F4817" s="16">
        <v>79</v>
      </c>
      <c r="G4817" t="str">
        <f t="shared" si="1083"/>
        <v>Cooling</v>
      </c>
      <c r="H4817" s="283">
        <f>IF(G4817="heating",F4817*Assumptions!M$4+Assumptions!M$7,0)</f>
        <v>0</v>
      </c>
      <c r="I4817" s="15">
        <f t="shared" si="1084"/>
        <v>0.85754515037175039</v>
      </c>
      <c r="J4817" s="15">
        <f t="shared" si="1085"/>
        <v>1.0078033906966741</v>
      </c>
      <c r="K4817" s="283">
        <f t="shared" si="1090"/>
        <v>0</v>
      </c>
      <c r="L4817" s="283" t="e">
        <f t="shared" si="1091"/>
        <v>#N/A</v>
      </c>
      <c r="M4817" s="283">
        <f t="shared" si="1092"/>
        <v>0</v>
      </c>
      <c r="N4817" s="283" t="e">
        <f t="shared" si="1093"/>
        <v>#N/A</v>
      </c>
      <c r="O4817" s="283">
        <f t="shared" si="1094"/>
        <v>0</v>
      </c>
      <c r="P4817" s="21">
        <f t="shared" si="1086"/>
        <v>8.6517748164594233E-2</v>
      </c>
      <c r="Q4817" s="21">
        <f t="shared" si="1087"/>
        <v>0.96592607327566882</v>
      </c>
      <c r="R4817">
        <f t="shared" si="1088"/>
        <v>1.1856283047139096</v>
      </c>
      <c r="S4817" s="296">
        <f t="shared" si="1095"/>
        <v>9.9082659539718385E-2</v>
      </c>
      <c r="T4817" s="283">
        <f t="shared" si="1096"/>
        <v>9.9082659539718385E-2</v>
      </c>
    </row>
    <row r="4818" spans="1:20" x14ac:dyDescent="0.25">
      <c r="A4818" s="286">
        <v>43301</v>
      </c>
      <c r="B4818" s="1">
        <f t="shared" si="1089"/>
        <v>5</v>
      </c>
      <c r="C4818" s="285">
        <v>16</v>
      </c>
      <c r="D4818" t="s">
        <v>716</v>
      </c>
      <c r="E4818" t="s">
        <v>704</v>
      </c>
      <c r="F4818" s="16">
        <v>79</v>
      </c>
      <c r="G4818" t="str">
        <f t="shared" si="1083"/>
        <v>Cooling</v>
      </c>
      <c r="H4818" s="283">
        <f>IF(G4818="heating",F4818*Assumptions!M$4+Assumptions!M$7,0)</f>
        <v>0</v>
      </c>
      <c r="I4818" s="15">
        <f t="shared" si="1084"/>
        <v>0.88344815438260227</v>
      </c>
      <c r="J4818" s="15">
        <f t="shared" si="1085"/>
        <v>1.0078033906966741</v>
      </c>
      <c r="K4818" s="283">
        <f t="shared" si="1090"/>
        <v>0</v>
      </c>
      <c r="L4818" s="283" t="e">
        <f t="shared" si="1091"/>
        <v>#N/A</v>
      </c>
      <c r="M4818" s="283">
        <f t="shared" si="1092"/>
        <v>0</v>
      </c>
      <c r="N4818" s="283" t="e">
        <f t="shared" si="1093"/>
        <v>#N/A</v>
      </c>
      <c r="O4818" s="283">
        <f t="shared" si="1094"/>
        <v>0</v>
      </c>
      <c r="P4818" s="21">
        <f t="shared" si="1086"/>
        <v>8.6517748164594233E-2</v>
      </c>
      <c r="Q4818" s="21">
        <f t="shared" si="1087"/>
        <v>1.1649354943302594</v>
      </c>
      <c r="R4818">
        <f t="shared" si="1088"/>
        <v>1.1856283047139096</v>
      </c>
      <c r="S4818" s="296">
        <f t="shared" si="1095"/>
        <v>0.11949662625735659</v>
      </c>
      <c r="T4818" s="283">
        <f t="shared" si="1096"/>
        <v>0.11949662625735659</v>
      </c>
    </row>
    <row r="4819" spans="1:20" x14ac:dyDescent="0.25">
      <c r="A4819" s="286">
        <v>43301</v>
      </c>
      <c r="B4819" s="1">
        <f t="shared" si="1089"/>
        <v>5</v>
      </c>
      <c r="C4819" s="285">
        <v>17</v>
      </c>
      <c r="D4819" t="s">
        <v>716</v>
      </c>
      <c r="F4819" s="16">
        <v>79</v>
      </c>
      <c r="G4819" t="str">
        <f t="shared" si="1083"/>
        <v>Cooling</v>
      </c>
      <c r="H4819" s="283">
        <f>IF(G4819="heating",F4819*Assumptions!M$4+Assumptions!M$7,0)</f>
        <v>0</v>
      </c>
      <c r="I4819" s="15">
        <f t="shared" si="1084"/>
        <v>0.94025748850374469</v>
      </c>
      <c r="J4819" s="15">
        <f t="shared" si="1085"/>
        <v>1.0078033906966741</v>
      </c>
      <c r="K4819" s="283">
        <f t="shared" si="1090"/>
        <v>0</v>
      </c>
      <c r="L4819" s="283" t="e">
        <f t="shared" si="1091"/>
        <v>#N/A</v>
      </c>
      <c r="M4819" s="283">
        <f t="shared" si="1092"/>
        <v>0</v>
      </c>
      <c r="N4819" s="283" t="e">
        <f t="shared" si="1093"/>
        <v>#N/A</v>
      </c>
      <c r="O4819" s="283">
        <f t="shared" si="1094"/>
        <v>0</v>
      </c>
      <c r="P4819" s="21">
        <f t="shared" si="1086"/>
        <v>8.6517748164594233E-2</v>
      </c>
      <c r="Q4819" s="21">
        <f t="shared" si="1087"/>
        <v>1.3521540118753073</v>
      </c>
      <c r="R4819">
        <f t="shared" si="1088"/>
        <v>1.1856283047139096</v>
      </c>
      <c r="S4819" s="296">
        <f t="shared" si="1095"/>
        <v>0.13870110695901033</v>
      </c>
      <c r="T4819" s="283">
        <f t="shared" si="1096"/>
        <v>0.13870110695901033</v>
      </c>
    </row>
    <row r="4820" spans="1:20" x14ac:dyDescent="0.25">
      <c r="A4820" s="286">
        <v>43301</v>
      </c>
      <c r="B4820" s="1">
        <f t="shared" si="1089"/>
        <v>5</v>
      </c>
      <c r="C4820" s="285">
        <v>18</v>
      </c>
      <c r="D4820" t="s">
        <v>716</v>
      </c>
      <c r="F4820" s="16">
        <v>77</v>
      </c>
      <c r="G4820" t="str">
        <f t="shared" si="1083"/>
        <v>Cooling</v>
      </c>
      <c r="H4820" s="283">
        <f>IF(G4820="heating",F4820*Assumptions!M$4+Assumptions!M$7,0)</f>
        <v>0</v>
      </c>
      <c r="I4820" s="15">
        <f t="shared" si="1084"/>
        <v>0.98182363790757687</v>
      </c>
      <c r="J4820" s="15">
        <f t="shared" si="1085"/>
        <v>1.0078033906966741</v>
      </c>
      <c r="K4820" s="283">
        <f t="shared" si="1090"/>
        <v>0</v>
      </c>
      <c r="L4820" s="283" t="e">
        <f t="shared" si="1091"/>
        <v>#N/A</v>
      </c>
      <c r="M4820" s="283">
        <f t="shared" si="1092"/>
        <v>0</v>
      </c>
      <c r="N4820" s="283" t="e">
        <f t="shared" si="1093"/>
        <v>#N/A</v>
      </c>
      <c r="O4820" s="283">
        <f t="shared" si="1094"/>
        <v>0</v>
      </c>
      <c r="P4820" s="21">
        <f t="shared" si="1086"/>
        <v>7.1952934165366855E-2</v>
      </c>
      <c r="Q4820" s="21">
        <f t="shared" si="1087"/>
        <v>1.5598916921549892</v>
      </c>
      <c r="R4820">
        <f t="shared" si="1088"/>
        <v>1.1856283047139096</v>
      </c>
      <c r="S4820" s="296">
        <f t="shared" si="1095"/>
        <v>0.13307347947063144</v>
      </c>
      <c r="T4820" s="283">
        <f t="shared" si="1096"/>
        <v>0.13307347947063144</v>
      </c>
    </row>
    <row r="4821" spans="1:20" x14ac:dyDescent="0.25">
      <c r="A4821" s="286">
        <v>43301</v>
      </c>
      <c r="B4821" s="1">
        <f t="shared" si="1089"/>
        <v>5</v>
      </c>
      <c r="C4821" s="285">
        <v>19</v>
      </c>
      <c r="D4821" t="s">
        <v>716</v>
      </c>
      <c r="F4821" s="16">
        <v>72</v>
      </c>
      <c r="G4821" t="str">
        <f t="shared" si="1083"/>
        <v>Cooling</v>
      </c>
      <c r="H4821" s="283">
        <f>IF(G4821="heating",F4821*Assumptions!M$4+Assumptions!M$7,0)</f>
        <v>0</v>
      </c>
      <c r="I4821" s="15">
        <f t="shared" si="1084"/>
        <v>0.98418842963438757</v>
      </c>
      <c r="J4821" s="15">
        <f t="shared" si="1085"/>
        <v>1.0078033906966741</v>
      </c>
      <c r="K4821" s="283">
        <f t="shared" si="1090"/>
        <v>0</v>
      </c>
      <c r="L4821" s="283" t="e">
        <f t="shared" si="1091"/>
        <v>#N/A</v>
      </c>
      <c r="M4821" s="283">
        <f t="shared" si="1092"/>
        <v>0</v>
      </c>
      <c r="N4821" s="283" t="e">
        <f t="shared" si="1093"/>
        <v>#N/A</v>
      </c>
      <c r="O4821" s="283">
        <f t="shared" si="1094"/>
        <v>0</v>
      </c>
      <c r="P4821" s="21">
        <f t="shared" si="1086"/>
        <v>4.6445607559525648E-2</v>
      </c>
      <c r="Q4821" s="21">
        <f t="shared" si="1087"/>
        <v>1.6764212681468484</v>
      </c>
      <c r="R4821">
        <f t="shared" si="1088"/>
        <v>1.1856283047139096</v>
      </c>
      <c r="S4821" s="296">
        <f t="shared" si="1095"/>
        <v>9.2315870440550743E-2</v>
      </c>
      <c r="T4821" s="283">
        <f t="shared" si="1096"/>
        <v>9.2315870440550743E-2</v>
      </c>
    </row>
    <row r="4822" spans="1:20" x14ac:dyDescent="0.25">
      <c r="A4822" s="286">
        <v>43301</v>
      </c>
      <c r="B4822" s="1">
        <f t="shared" si="1089"/>
        <v>5</v>
      </c>
      <c r="C4822" s="285">
        <v>20</v>
      </c>
      <c r="D4822" t="s">
        <v>716</v>
      </c>
      <c r="F4822" s="16">
        <v>68</v>
      </c>
      <c r="G4822" t="str">
        <f t="shared" si="1083"/>
        <v>Cooling</v>
      </c>
      <c r="H4822" s="283">
        <f>IF(G4822="heating",F4822*Assumptions!M$4+Assumptions!M$7,0)</f>
        <v>0</v>
      </c>
      <c r="I4822" s="15">
        <f t="shared" si="1084"/>
        <v>0.97071962311712034</v>
      </c>
      <c r="J4822" s="15">
        <f t="shared" si="1085"/>
        <v>1.0078033906966741</v>
      </c>
      <c r="K4822" s="283">
        <f t="shared" si="1090"/>
        <v>0</v>
      </c>
      <c r="L4822" s="283">
        <f t="shared" si="1091"/>
        <v>4.3818232651749627</v>
      </c>
      <c r="M4822" s="283">
        <f t="shared" si="1092"/>
        <v>0</v>
      </c>
      <c r="N4822" s="283">
        <f t="shared" si="1093"/>
        <v>4.3585758300027857</v>
      </c>
      <c r="O4822" s="283">
        <f t="shared" si="1094"/>
        <v>0</v>
      </c>
      <c r="P4822" s="21">
        <f t="shared" si="1086"/>
        <v>3.7256017764001337E-2</v>
      </c>
      <c r="Q4822" s="21">
        <f t="shared" si="1087"/>
        <v>1.52436960139122</v>
      </c>
      <c r="R4822">
        <f t="shared" si="1088"/>
        <v>1.1856283047139096</v>
      </c>
      <c r="S4822" s="296">
        <f t="shared" si="1095"/>
        <v>6.733413266798681E-2</v>
      </c>
      <c r="T4822" s="283">
        <f t="shared" si="1096"/>
        <v>6.733413266798681E-2</v>
      </c>
    </row>
    <row r="4823" spans="1:20" x14ac:dyDescent="0.25">
      <c r="A4823" s="286">
        <v>43301</v>
      </c>
      <c r="B4823" s="1">
        <f t="shared" si="1089"/>
        <v>5</v>
      </c>
      <c r="C4823" s="285">
        <v>21</v>
      </c>
      <c r="D4823" t="s">
        <v>716</v>
      </c>
      <c r="F4823" s="16">
        <v>66</v>
      </c>
      <c r="G4823" t="str">
        <f t="shared" si="1083"/>
        <v>Cooling</v>
      </c>
      <c r="H4823" s="283">
        <f>IF(G4823="heating",F4823*Assumptions!M$4+Assumptions!M$7,0)</f>
        <v>0</v>
      </c>
      <c r="I4823" s="15">
        <f t="shared" si="1084"/>
        <v>0.95751150862929935</v>
      </c>
      <c r="J4823" s="15">
        <f t="shared" si="1085"/>
        <v>1.0078033906966741</v>
      </c>
      <c r="K4823" s="283">
        <f t="shared" si="1090"/>
        <v>0</v>
      </c>
      <c r="L4823" s="283">
        <f t="shared" si="1091"/>
        <v>4.3818232651749627</v>
      </c>
      <c r="M4823" s="283">
        <f t="shared" si="1092"/>
        <v>0</v>
      </c>
      <c r="N4823" s="283">
        <f t="shared" si="1093"/>
        <v>4.3585758300027857</v>
      </c>
      <c r="O4823" s="283">
        <f t="shared" si="1094"/>
        <v>0</v>
      </c>
      <c r="P4823" s="21">
        <f t="shared" si="1086"/>
        <v>3.6399980029288459E-2</v>
      </c>
      <c r="Q4823" s="21">
        <f t="shared" si="1087"/>
        <v>1.4448604713749031</v>
      </c>
      <c r="R4823">
        <f t="shared" si="1088"/>
        <v>1.1856283047139096</v>
      </c>
      <c r="S4823" s="296">
        <f t="shared" si="1095"/>
        <v>6.2355621741390629E-2</v>
      </c>
      <c r="T4823" s="283">
        <f t="shared" si="1096"/>
        <v>6.2355621741390629E-2</v>
      </c>
    </row>
    <row r="4824" spans="1:20" x14ac:dyDescent="0.25">
      <c r="A4824" s="286">
        <v>43301</v>
      </c>
      <c r="B4824" s="1">
        <f t="shared" si="1089"/>
        <v>5</v>
      </c>
      <c r="C4824" s="285">
        <v>22</v>
      </c>
      <c r="D4824" t="s">
        <v>716</v>
      </c>
      <c r="F4824" s="16">
        <v>66</v>
      </c>
      <c r="G4824" t="str">
        <f t="shared" si="1083"/>
        <v>Cooling</v>
      </c>
      <c r="H4824" s="283">
        <f>IF(G4824="heating",F4824*Assumptions!M$4+Assumptions!M$7,0)</f>
        <v>0</v>
      </c>
      <c r="I4824" s="15">
        <f t="shared" si="1084"/>
        <v>0.9426530227543114</v>
      </c>
      <c r="J4824" s="15">
        <f t="shared" si="1085"/>
        <v>1.0078033906966741</v>
      </c>
      <c r="K4824" s="283">
        <f t="shared" si="1090"/>
        <v>0</v>
      </c>
      <c r="L4824" s="283">
        <f t="shared" si="1091"/>
        <v>4.3818232651749627</v>
      </c>
      <c r="M4824" s="283">
        <f t="shared" si="1092"/>
        <v>0</v>
      </c>
      <c r="N4824" s="283">
        <f t="shared" si="1093"/>
        <v>4.3585758300027857</v>
      </c>
      <c r="O4824" s="283">
        <f t="shared" si="1094"/>
        <v>0</v>
      </c>
      <c r="P4824" s="21">
        <f t="shared" si="1086"/>
        <v>3.6399980029288459E-2</v>
      </c>
      <c r="Q4824" s="21">
        <f t="shared" si="1087"/>
        <v>1.2427137171080138</v>
      </c>
      <c r="R4824">
        <f t="shared" si="1088"/>
        <v>1.1856283047139096</v>
      </c>
      <c r="S4824" s="296">
        <f t="shared" si="1095"/>
        <v>5.3631605274028001E-2</v>
      </c>
      <c r="T4824" s="283">
        <f t="shared" si="1096"/>
        <v>5.3631605274028001E-2</v>
      </c>
    </row>
    <row r="4825" spans="1:20" x14ac:dyDescent="0.25">
      <c r="A4825" s="286">
        <v>43301</v>
      </c>
      <c r="B4825" s="1">
        <f t="shared" si="1089"/>
        <v>5</v>
      </c>
      <c r="C4825" s="285">
        <v>23</v>
      </c>
      <c r="D4825" t="s">
        <v>715</v>
      </c>
      <c r="F4825" s="16">
        <v>64</v>
      </c>
      <c r="G4825" t="str">
        <f t="shared" si="1083"/>
        <v>Cooling</v>
      </c>
      <c r="H4825" s="283">
        <f>IF(G4825="heating",F4825*Assumptions!M$4+Assumptions!M$7,0)</f>
        <v>0</v>
      </c>
      <c r="I4825" s="15">
        <f t="shared" si="1084"/>
        <v>0.94450710149963013</v>
      </c>
      <c r="J4825" s="15">
        <f t="shared" si="1085"/>
        <v>1.0078033906966741</v>
      </c>
      <c r="K4825" s="283">
        <f t="shared" si="1090"/>
        <v>0</v>
      </c>
      <c r="L4825" s="283">
        <f t="shared" si="1091"/>
        <v>4.3818232651749627</v>
      </c>
      <c r="M4825" s="283">
        <f t="shared" si="1092"/>
        <v>0</v>
      </c>
      <c r="N4825" s="283">
        <f t="shared" si="1093"/>
        <v>4.3585758300027857</v>
      </c>
      <c r="O4825" s="283">
        <f t="shared" si="1094"/>
        <v>0</v>
      </c>
      <c r="P4825" s="21">
        <f t="shared" si="1086"/>
        <v>3.8036447069942136E-2</v>
      </c>
      <c r="Q4825" s="21">
        <f t="shared" si="1087"/>
        <v>1.0297519246597011</v>
      </c>
      <c r="R4825">
        <f t="shared" si="1088"/>
        <v>1.1856283047139096</v>
      </c>
      <c r="S4825" s="296">
        <f t="shared" si="1095"/>
        <v>4.6438813429066313E-2</v>
      </c>
      <c r="T4825" s="283">
        <f t="shared" si="1096"/>
        <v>4.6438813429066313E-2</v>
      </c>
    </row>
    <row r="4826" spans="1:20" x14ac:dyDescent="0.25">
      <c r="A4826" s="286">
        <v>43302</v>
      </c>
      <c r="B4826" s="1">
        <f t="shared" si="1089"/>
        <v>6</v>
      </c>
      <c r="C4826" s="285">
        <v>0</v>
      </c>
      <c r="D4826" t="s">
        <v>715</v>
      </c>
      <c r="F4826" s="16">
        <v>64</v>
      </c>
      <c r="G4826" t="str">
        <f t="shared" si="1083"/>
        <v>Cooling</v>
      </c>
      <c r="H4826" s="283">
        <f>IF(G4826="heating",F4826*Assumptions!M$4+Assumptions!M$7,0)</f>
        <v>0</v>
      </c>
      <c r="I4826" s="15">
        <f t="shared" si="1084"/>
        <v>0.97481507806017154</v>
      </c>
      <c r="J4826" s="15">
        <f t="shared" si="1085"/>
        <v>0.9885470267915587</v>
      </c>
      <c r="K4826" s="283">
        <f t="shared" si="1090"/>
        <v>0</v>
      </c>
      <c r="L4826" s="283">
        <f t="shared" si="1091"/>
        <v>4.3818232651749627</v>
      </c>
      <c r="M4826" s="283">
        <f t="shared" si="1092"/>
        <v>0</v>
      </c>
      <c r="N4826" s="283">
        <f t="shared" si="1093"/>
        <v>4.3585758300027857</v>
      </c>
      <c r="O4826" s="283">
        <f t="shared" si="1094"/>
        <v>0</v>
      </c>
      <c r="P4826" s="21">
        <f t="shared" si="1086"/>
        <v>3.8036447069942136E-2</v>
      </c>
      <c r="Q4826" s="21">
        <f t="shared" si="1087"/>
        <v>0.90668853391740301</v>
      </c>
      <c r="R4826">
        <f t="shared" si="1088"/>
        <v>1.0112882868167345</v>
      </c>
      <c r="S4826" s="296">
        <f t="shared" si="1095"/>
        <v>3.487651195210744E-2</v>
      </c>
      <c r="T4826" s="283">
        <f t="shared" si="1096"/>
        <v>3.487651195210744E-2</v>
      </c>
    </row>
    <row r="4827" spans="1:20" x14ac:dyDescent="0.25">
      <c r="A4827" s="286">
        <v>43302</v>
      </c>
      <c r="B4827" s="1">
        <f t="shared" si="1089"/>
        <v>6</v>
      </c>
      <c r="C4827" s="285">
        <v>1</v>
      </c>
      <c r="D4827" t="s">
        <v>715</v>
      </c>
      <c r="F4827" s="16">
        <v>64</v>
      </c>
      <c r="G4827" t="str">
        <f t="shared" si="1083"/>
        <v>Cooling</v>
      </c>
      <c r="H4827" s="283">
        <f>IF(G4827="heating",F4827*Assumptions!M$4+Assumptions!M$7,0)</f>
        <v>0</v>
      </c>
      <c r="I4827" s="15">
        <f t="shared" si="1084"/>
        <v>1.012242869806885</v>
      </c>
      <c r="J4827" s="15">
        <f t="shared" si="1085"/>
        <v>0.9885470267915587</v>
      </c>
      <c r="K4827" s="283">
        <f t="shared" si="1090"/>
        <v>0</v>
      </c>
      <c r="L4827" s="283">
        <f t="shared" si="1091"/>
        <v>4.3818232651749627</v>
      </c>
      <c r="M4827" s="283">
        <f t="shared" si="1092"/>
        <v>0</v>
      </c>
      <c r="N4827" s="283">
        <f t="shared" si="1093"/>
        <v>4.3585758300027857</v>
      </c>
      <c r="O4827" s="283">
        <f t="shared" si="1094"/>
        <v>0</v>
      </c>
      <c r="P4827" s="21">
        <f t="shared" si="1086"/>
        <v>3.8036447069942136E-2</v>
      </c>
      <c r="Q4827" s="21">
        <f t="shared" si="1087"/>
        <v>0.81803459285312596</v>
      </c>
      <c r="R4827">
        <f t="shared" si="1088"/>
        <v>1.0112882868167345</v>
      </c>
      <c r="S4827" s="296">
        <f t="shared" si="1095"/>
        <v>3.1466365998490085E-2</v>
      </c>
      <c r="T4827" s="283">
        <f t="shared" si="1096"/>
        <v>3.1466365998490085E-2</v>
      </c>
    </row>
    <row r="4828" spans="1:20" x14ac:dyDescent="0.25">
      <c r="A4828" s="286">
        <v>43302</v>
      </c>
      <c r="B4828" s="1">
        <f t="shared" si="1089"/>
        <v>6</v>
      </c>
      <c r="C4828" s="285">
        <v>2</v>
      </c>
      <c r="D4828" t="s">
        <v>715</v>
      </c>
      <c r="F4828" s="16">
        <v>63</v>
      </c>
      <c r="G4828" t="str">
        <f t="shared" si="1083"/>
        <v>Cooling</v>
      </c>
      <c r="H4828" s="283">
        <f>IF(G4828="heating",F4828*Assumptions!M$4+Assumptions!M$7,0)</f>
        <v>0</v>
      </c>
      <c r="I4828" s="15">
        <f t="shared" si="1084"/>
        <v>1.0509704703585963</v>
      </c>
      <c r="J4828" s="15">
        <f t="shared" si="1085"/>
        <v>0.9885470267915587</v>
      </c>
      <c r="K4828" s="283">
        <f t="shared" si="1090"/>
        <v>0</v>
      </c>
      <c r="L4828" s="283">
        <f t="shared" si="1091"/>
        <v>4.3818232651749627</v>
      </c>
      <c r="M4828" s="283">
        <f t="shared" si="1092"/>
        <v>0</v>
      </c>
      <c r="N4828" s="283">
        <f t="shared" si="1093"/>
        <v>4.3585758300027857</v>
      </c>
      <c r="O4828" s="283">
        <f t="shared" si="1094"/>
        <v>0</v>
      </c>
      <c r="P4828" s="21">
        <f t="shared" si="1086"/>
        <v>3.9789369881031433E-2</v>
      </c>
      <c r="Q4828" s="21">
        <f t="shared" si="1087"/>
        <v>0.74507607494346417</v>
      </c>
      <c r="R4828">
        <f t="shared" si="1088"/>
        <v>1.0112882868167345</v>
      </c>
      <c r="S4828" s="296">
        <f t="shared" si="1095"/>
        <v>2.998076130029231E-2</v>
      </c>
      <c r="T4828" s="283">
        <f t="shared" si="1096"/>
        <v>2.998076130029231E-2</v>
      </c>
    </row>
    <row r="4829" spans="1:20" x14ac:dyDescent="0.25">
      <c r="A4829" s="286">
        <v>43302</v>
      </c>
      <c r="B4829" s="1">
        <f t="shared" si="1089"/>
        <v>6</v>
      </c>
      <c r="C4829" s="285">
        <v>3</v>
      </c>
      <c r="D4829" t="s">
        <v>715</v>
      </c>
      <c r="F4829" s="16">
        <v>61</v>
      </c>
      <c r="G4829" t="str">
        <f t="shared" si="1083"/>
        <v>Cooling</v>
      </c>
      <c r="H4829" s="283">
        <f>IF(G4829="heating",F4829*Assumptions!M$4+Assumptions!M$7,0)</f>
        <v>0</v>
      </c>
      <c r="I4829" s="15">
        <f t="shared" si="1084"/>
        <v>1.0924036124451033</v>
      </c>
      <c r="J4829" s="15">
        <f t="shared" si="1085"/>
        <v>0.9885470267915587</v>
      </c>
      <c r="K4829" s="283">
        <f t="shared" si="1090"/>
        <v>0</v>
      </c>
      <c r="L4829" s="283">
        <f t="shared" si="1091"/>
        <v>4.3818232651749627</v>
      </c>
      <c r="M4829" s="283">
        <f t="shared" si="1092"/>
        <v>0</v>
      </c>
      <c r="N4829" s="283">
        <f t="shared" si="1093"/>
        <v>4.3585758300027857</v>
      </c>
      <c r="O4829" s="283">
        <f t="shared" si="1094"/>
        <v>0</v>
      </c>
      <c r="P4829" s="21">
        <f t="shared" si="1086"/>
        <v>4.5164594084734722E-2</v>
      </c>
      <c r="Q4829" s="21">
        <f t="shared" si="1087"/>
        <v>0.69158980876382303</v>
      </c>
      <c r="R4829">
        <f t="shared" si="1088"/>
        <v>1.0112882868167345</v>
      </c>
      <c r="S4829" s="296">
        <f t="shared" si="1095"/>
        <v>3.1587966835050552E-2</v>
      </c>
      <c r="T4829" s="283">
        <f t="shared" si="1096"/>
        <v>3.1587966835050552E-2</v>
      </c>
    </row>
    <row r="4830" spans="1:20" x14ac:dyDescent="0.25">
      <c r="A4830" s="286">
        <v>43302</v>
      </c>
      <c r="B4830" s="1">
        <f t="shared" si="1089"/>
        <v>6</v>
      </c>
      <c r="C4830" s="285">
        <v>4</v>
      </c>
      <c r="D4830" t="s">
        <v>715</v>
      </c>
      <c r="F4830" s="16">
        <v>61</v>
      </c>
      <c r="G4830" t="str">
        <f t="shared" si="1083"/>
        <v>Cooling</v>
      </c>
      <c r="H4830" s="283">
        <f>IF(G4830="heating",F4830*Assumptions!M$4+Assumptions!M$7,0)</f>
        <v>0</v>
      </c>
      <c r="I4830" s="15">
        <f t="shared" si="1084"/>
        <v>1.1348296917927807</v>
      </c>
      <c r="J4830" s="15">
        <f t="shared" si="1085"/>
        <v>0.9885470267915587</v>
      </c>
      <c r="K4830" s="283">
        <f t="shared" si="1090"/>
        <v>0</v>
      </c>
      <c r="L4830" s="283">
        <f t="shared" si="1091"/>
        <v>4.3818232651749627</v>
      </c>
      <c r="M4830" s="283">
        <f t="shared" si="1092"/>
        <v>0</v>
      </c>
      <c r="N4830" s="283">
        <f t="shared" si="1093"/>
        <v>4.3585758300027857</v>
      </c>
      <c r="O4830" s="283">
        <f t="shared" si="1094"/>
        <v>0</v>
      </c>
      <c r="P4830" s="21">
        <f t="shared" si="1086"/>
        <v>4.5164594084734722E-2</v>
      </c>
      <c r="Q4830" s="21">
        <f t="shared" si="1087"/>
        <v>0.6473875548762833</v>
      </c>
      <c r="R4830">
        <f t="shared" si="1088"/>
        <v>1.0112882868167345</v>
      </c>
      <c r="S4830" s="296">
        <f t="shared" si="1095"/>
        <v>2.9569054306061979E-2</v>
      </c>
      <c r="T4830" s="283">
        <f t="shared" si="1096"/>
        <v>2.9569054306061979E-2</v>
      </c>
    </row>
    <row r="4831" spans="1:20" x14ac:dyDescent="0.25">
      <c r="A4831" s="286">
        <v>43302</v>
      </c>
      <c r="B4831" s="1">
        <f t="shared" si="1089"/>
        <v>6</v>
      </c>
      <c r="C4831" s="285">
        <v>5</v>
      </c>
      <c r="D4831" t="s">
        <v>715</v>
      </c>
      <c r="F4831" s="16">
        <v>63</v>
      </c>
      <c r="G4831" t="str">
        <f t="shared" si="1083"/>
        <v>Cooling</v>
      </c>
      <c r="H4831" s="283">
        <f>IF(G4831="heating",F4831*Assumptions!M$4+Assumptions!M$7,0)</f>
        <v>0</v>
      </c>
      <c r="I4831" s="15">
        <f t="shared" si="1084"/>
        <v>1.1635558681477385</v>
      </c>
      <c r="J4831" s="15">
        <f t="shared" si="1085"/>
        <v>0.9885470267915587</v>
      </c>
      <c r="K4831" s="283">
        <f t="shared" si="1090"/>
        <v>0</v>
      </c>
      <c r="L4831" s="283">
        <f t="shared" si="1091"/>
        <v>4.3818232651749627</v>
      </c>
      <c r="M4831" s="283">
        <f t="shared" si="1092"/>
        <v>0</v>
      </c>
      <c r="N4831" s="283">
        <f t="shared" si="1093"/>
        <v>4.3585758300027857</v>
      </c>
      <c r="O4831" s="283">
        <f t="shared" si="1094"/>
        <v>0</v>
      </c>
      <c r="P4831" s="21">
        <f t="shared" si="1086"/>
        <v>3.9789369881031433E-2</v>
      </c>
      <c r="Q4831" s="21">
        <f t="shared" si="1087"/>
        <v>0.72139578924615555</v>
      </c>
      <c r="R4831">
        <f t="shared" si="1088"/>
        <v>1.0112882868167345</v>
      </c>
      <c r="S4831" s="296">
        <f t="shared" si="1095"/>
        <v>2.9027901563026412E-2</v>
      </c>
      <c r="T4831" s="283">
        <f t="shared" si="1096"/>
        <v>2.9027901563026412E-2</v>
      </c>
    </row>
    <row r="4832" spans="1:20" x14ac:dyDescent="0.25">
      <c r="A4832" s="286">
        <v>43302</v>
      </c>
      <c r="B4832" s="1">
        <f t="shared" si="1089"/>
        <v>6</v>
      </c>
      <c r="C4832" s="285">
        <v>6</v>
      </c>
      <c r="D4832" t="s">
        <v>715</v>
      </c>
      <c r="F4832" s="16">
        <v>63</v>
      </c>
      <c r="G4832" t="str">
        <f t="shared" si="1083"/>
        <v>Cooling</v>
      </c>
      <c r="H4832" s="283">
        <f>IF(G4832="heating",F4832*Assumptions!M$4+Assumptions!M$7,0)</f>
        <v>0</v>
      </c>
      <c r="I4832" s="15">
        <f t="shared" si="1084"/>
        <v>1.2083911162615524</v>
      </c>
      <c r="J4832" s="15">
        <f t="shared" si="1085"/>
        <v>0.9885470267915587</v>
      </c>
      <c r="K4832" s="283">
        <f t="shared" si="1090"/>
        <v>0</v>
      </c>
      <c r="L4832" s="283">
        <f t="shared" si="1091"/>
        <v>4.3818232651749627</v>
      </c>
      <c r="M4832" s="283">
        <f t="shared" si="1092"/>
        <v>0</v>
      </c>
      <c r="N4832" s="283">
        <f t="shared" si="1093"/>
        <v>4.3585758300027857</v>
      </c>
      <c r="O4832" s="283">
        <f t="shared" si="1094"/>
        <v>0</v>
      </c>
      <c r="P4832" s="21">
        <f t="shared" si="1086"/>
        <v>3.9789369881031433E-2</v>
      </c>
      <c r="Q4832" s="21">
        <f t="shared" si="1087"/>
        <v>0.87787080972652631</v>
      </c>
      <c r="R4832">
        <f t="shared" si="1088"/>
        <v>1.0112882868167345</v>
      </c>
      <c r="S4832" s="296">
        <f t="shared" si="1095"/>
        <v>3.5324225383162919E-2</v>
      </c>
      <c r="T4832" s="283">
        <f t="shared" si="1096"/>
        <v>3.5324225383162919E-2</v>
      </c>
    </row>
    <row r="4833" spans="1:20" x14ac:dyDescent="0.25">
      <c r="A4833" s="286">
        <v>43302</v>
      </c>
      <c r="B4833" s="1">
        <f t="shared" si="1089"/>
        <v>6</v>
      </c>
      <c r="C4833" s="285">
        <v>7</v>
      </c>
      <c r="D4833" t="s">
        <v>715</v>
      </c>
      <c r="F4833" s="16">
        <v>68</v>
      </c>
      <c r="G4833" t="str">
        <f t="shared" si="1083"/>
        <v>Cooling</v>
      </c>
      <c r="H4833" s="283">
        <f>IF(G4833="heating",F4833*Assumptions!M$4+Assumptions!M$7,0)</f>
        <v>0</v>
      </c>
      <c r="I4833" s="15">
        <f t="shared" si="1084"/>
        <v>1.1637425769249583</v>
      </c>
      <c r="J4833" s="15">
        <f t="shared" si="1085"/>
        <v>0.9885470267915587</v>
      </c>
      <c r="K4833" s="283">
        <f t="shared" si="1090"/>
        <v>0</v>
      </c>
      <c r="L4833" s="283">
        <f t="shared" si="1091"/>
        <v>4.3818232651749627</v>
      </c>
      <c r="M4833" s="283">
        <f t="shared" si="1092"/>
        <v>0</v>
      </c>
      <c r="N4833" s="283">
        <f t="shared" si="1093"/>
        <v>4.3585758300027857</v>
      </c>
      <c r="O4833" s="283">
        <f t="shared" si="1094"/>
        <v>0</v>
      </c>
      <c r="P4833" s="21">
        <f t="shared" si="1086"/>
        <v>3.7256017764001337E-2</v>
      </c>
      <c r="Q4833" s="21">
        <f t="shared" si="1087"/>
        <v>0.97331382064367777</v>
      </c>
      <c r="R4833">
        <f t="shared" si="1088"/>
        <v>1.0112882868167345</v>
      </c>
      <c r="S4833" s="296">
        <f t="shared" si="1095"/>
        <v>3.6671130556783067E-2</v>
      </c>
      <c r="T4833" s="283">
        <f t="shared" si="1096"/>
        <v>3.6671130556783067E-2</v>
      </c>
    </row>
    <row r="4834" spans="1:20" x14ac:dyDescent="0.25">
      <c r="A4834" s="286">
        <v>43302</v>
      </c>
      <c r="B4834" s="1">
        <f t="shared" si="1089"/>
        <v>6</v>
      </c>
      <c r="C4834" s="285">
        <v>8</v>
      </c>
      <c r="D4834" t="s">
        <v>715</v>
      </c>
      <c r="F4834" s="16">
        <v>73</v>
      </c>
      <c r="G4834" t="str">
        <f t="shared" si="1083"/>
        <v>Cooling</v>
      </c>
      <c r="H4834" s="283">
        <f>IF(G4834="heating",F4834*Assumptions!M$4+Assumptions!M$7,0)</f>
        <v>0</v>
      </c>
      <c r="I4834" s="15">
        <f t="shared" si="1084"/>
        <v>1.094193721037565</v>
      </c>
      <c r="J4834" s="15">
        <f t="shared" si="1085"/>
        <v>0.9885470267915587</v>
      </c>
      <c r="K4834" s="283">
        <f t="shared" si="1090"/>
        <v>0</v>
      </c>
      <c r="L4834" s="283" t="e">
        <f t="shared" si="1091"/>
        <v>#N/A</v>
      </c>
      <c r="M4834" s="283">
        <f t="shared" si="1092"/>
        <v>0</v>
      </c>
      <c r="N4834" s="283" t="e">
        <f t="shared" si="1093"/>
        <v>#N/A</v>
      </c>
      <c r="O4834" s="283">
        <f t="shared" si="1094"/>
        <v>0</v>
      </c>
      <c r="P4834" s="21">
        <f t="shared" si="1086"/>
        <v>5.0300820493010656E-2</v>
      </c>
      <c r="Q4834" s="21">
        <f t="shared" si="1087"/>
        <v>0.94940007506179924</v>
      </c>
      <c r="R4834">
        <f t="shared" si="1088"/>
        <v>1.0112882868167345</v>
      </c>
      <c r="S4834" s="296">
        <f t="shared" si="1095"/>
        <v>4.829468169270202E-2</v>
      </c>
      <c r="T4834" s="283">
        <f t="shared" si="1096"/>
        <v>4.829468169270202E-2</v>
      </c>
    </row>
    <row r="4835" spans="1:20" x14ac:dyDescent="0.25">
      <c r="A4835" s="286">
        <v>43302</v>
      </c>
      <c r="B4835" s="1">
        <f t="shared" si="1089"/>
        <v>6</v>
      </c>
      <c r="C4835" s="285">
        <v>9</v>
      </c>
      <c r="D4835" t="s">
        <v>715</v>
      </c>
      <c r="F4835" s="16">
        <v>75</v>
      </c>
      <c r="G4835" t="str">
        <f t="shared" si="1083"/>
        <v>Cooling</v>
      </c>
      <c r="H4835" s="283">
        <f>IF(G4835="heating",F4835*Assumptions!M$4+Assumptions!M$7,0)</f>
        <v>0</v>
      </c>
      <c r="I4835" s="15">
        <f t="shared" si="1084"/>
        <v>1.0343009000871222</v>
      </c>
      <c r="J4835" s="15">
        <f t="shared" si="1085"/>
        <v>0.9885470267915587</v>
      </c>
      <c r="K4835" s="283">
        <f t="shared" si="1090"/>
        <v>0</v>
      </c>
      <c r="L4835" s="283" t="e">
        <f t="shared" si="1091"/>
        <v>#N/A</v>
      </c>
      <c r="M4835" s="283">
        <f t="shared" si="1092"/>
        <v>0</v>
      </c>
      <c r="N4835" s="283" t="e">
        <f t="shared" si="1093"/>
        <v>#N/A</v>
      </c>
      <c r="O4835" s="283">
        <f t="shared" si="1094"/>
        <v>0</v>
      </c>
      <c r="P4835" s="21">
        <f t="shared" si="1086"/>
        <v>5.9880624941505811E-2</v>
      </c>
      <c r="Q4835" s="21">
        <f t="shared" si="1087"/>
        <v>0.8408485371888097</v>
      </c>
      <c r="R4835">
        <f t="shared" si="1088"/>
        <v>1.0112882868167345</v>
      </c>
      <c r="S4835" s="296">
        <f t="shared" si="1095"/>
        <v>5.0918907178497133E-2</v>
      </c>
      <c r="T4835" s="283">
        <f t="shared" si="1096"/>
        <v>5.0918907178497133E-2</v>
      </c>
    </row>
    <row r="4836" spans="1:20" x14ac:dyDescent="0.25">
      <c r="A4836" s="286">
        <v>43302</v>
      </c>
      <c r="B4836" s="1">
        <f t="shared" si="1089"/>
        <v>6</v>
      </c>
      <c r="C4836" s="285">
        <v>10</v>
      </c>
      <c r="D4836" t="s">
        <v>715</v>
      </c>
      <c r="F4836" s="16">
        <v>79</v>
      </c>
      <c r="G4836" t="str">
        <f t="shared" si="1083"/>
        <v>Cooling</v>
      </c>
      <c r="H4836" s="283">
        <f>IF(G4836="heating",F4836*Assumptions!M$4+Assumptions!M$7,0)</f>
        <v>0</v>
      </c>
      <c r="I4836" s="15">
        <f t="shared" si="1084"/>
        <v>0.98112329028689171</v>
      </c>
      <c r="J4836" s="15">
        <f t="shared" si="1085"/>
        <v>0.9885470267915587</v>
      </c>
      <c r="K4836" s="283">
        <f t="shared" si="1090"/>
        <v>0</v>
      </c>
      <c r="L4836" s="283" t="e">
        <f t="shared" si="1091"/>
        <v>#N/A</v>
      </c>
      <c r="M4836" s="283">
        <f t="shared" si="1092"/>
        <v>0</v>
      </c>
      <c r="N4836" s="283" t="e">
        <f t="shared" si="1093"/>
        <v>#N/A</v>
      </c>
      <c r="O4836" s="283">
        <f t="shared" si="1094"/>
        <v>0</v>
      </c>
      <c r="P4836" s="21">
        <f t="shared" si="1086"/>
        <v>8.6517748164594233E-2</v>
      </c>
      <c r="Q4836" s="21">
        <f t="shared" si="1087"/>
        <v>0.74504051125983206</v>
      </c>
      <c r="R4836">
        <f t="shared" si="1088"/>
        <v>1.0112882868167345</v>
      </c>
      <c r="S4836" s="296">
        <f t="shared" si="1095"/>
        <v>6.5186861571635127E-2</v>
      </c>
      <c r="T4836" s="283">
        <f t="shared" si="1096"/>
        <v>6.5186861571635127E-2</v>
      </c>
    </row>
    <row r="4837" spans="1:20" x14ac:dyDescent="0.25">
      <c r="A4837" s="286">
        <v>43302</v>
      </c>
      <c r="B4837" s="1">
        <f t="shared" si="1089"/>
        <v>6</v>
      </c>
      <c r="C4837" s="285">
        <v>11</v>
      </c>
      <c r="D4837" t="s">
        <v>715</v>
      </c>
      <c r="F4837" s="16">
        <v>81</v>
      </c>
      <c r="G4837" t="str">
        <f t="shared" si="1083"/>
        <v>Cooling</v>
      </c>
      <c r="H4837" s="283">
        <f>IF(G4837="heating",F4837*Assumptions!M$4+Assumptions!M$7,0)</f>
        <v>0</v>
      </c>
      <c r="I4837" s="15">
        <f t="shared" si="1084"/>
        <v>0.94956163997961163</v>
      </c>
      <c r="J4837" s="15">
        <f t="shared" si="1085"/>
        <v>0.9885470267915587</v>
      </c>
      <c r="K4837" s="283">
        <f t="shared" si="1090"/>
        <v>0</v>
      </c>
      <c r="L4837" s="283" t="e">
        <f t="shared" si="1091"/>
        <v>#N/A</v>
      </c>
      <c r="M4837" s="283">
        <f t="shared" si="1092"/>
        <v>0</v>
      </c>
      <c r="N4837" s="283" t="e">
        <f t="shared" si="1093"/>
        <v>#N/A</v>
      </c>
      <c r="O4837" s="283">
        <f t="shared" si="1094"/>
        <v>0</v>
      </c>
      <c r="P4837" s="21">
        <f t="shared" si="1086"/>
        <v>0.10357506693918861</v>
      </c>
      <c r="Q4837" s="21">
        <f t="shared" si="1087"/>
        <v>0.72850690893675296</v>
      </c>
      <c r="R4837">
        <f t="shared" si="1088"/>
        <v>1.0112882868167345</v>
      </c>
      <c r="S4837" s="296">
        <f t="shared" si="1095"/>
        <v>7.6306911254767795E-2</v>
      </c>
      <c r="T4837" s="283">
        <f t="shared" si="1096"/>
        <v>7.6306911254767795E-2</v>
      </c>
    </row>
    <row r="4838" spans="1:20" x14ac:dyDescent="0.25">
      <c r="A4838" s="286">
        <v>43302</v>
      </c>
      <c r="B4838" s="1">
        <f t="shared" si="1089"/>
        <v>6</v>
      </c>
      <c r="C4838" s="285">
        <v>12</v>
      </c>
      <c r="D4838" t="s">
        <v>715</v>
      </c>
      <c r="F4838" s="16">
        <v>81</v>
      </c>
      <c r="G4838" t="str">
        <f t="shared" si="1083"/>
        <v>Cooling</v>
      </c>
      <c r="H4838" s="283">
        <f>IF(G4838="heating",F4838*Assumptions!M$4+Assumptions!M$7,0)</f>
        <v>0</v>
      </c>
      <c r="I4838" s="15">
        <f t="shared" si="1084"/>
        <v>0.91648403420261149</v>
      </c>
      <c r="J4838" s="15">
        <f t="shared" si="1085"/>
        <v>0.9885470267915587</v>
      </c>
      <c r="K4838" s="283">
        <f t="shared" si="1090"/>
        <v>0</v>
      </c>
      <c r="L4838" s="283" t="e">
        <f t="shared" si="1091"/>
        <v>#N/A</v>
      </c>
      <c r="M4838" s="283">
        <f t="shared" si="1092"/>
        <v>0</v>
      </c>
      <c r="N4838" s="283" t="e">
        <f t="shared" si="1093"/>
        <v>#N/A</v>
      </c>
      <c r="O4838" s="283">
        <f t="shared" si="1094"/>
        <v>0</v>
      </c>
      <c r="P4838" s="21">
        <f t="shared" si="1086"/>
        <v>0.10357506693918861</v>
      </c>
      <c r="Q4838" s="21">
        <f t="shared" si="1087"/>
        <v>0.75910815787401487</v>
      </c>
      <c r="R4838">
        <f t="shared" si="1088"/>
        <v>1.0112882868167345</v>
      </c>
      <c r="S4838" s="296">
        <f t="shared" si="1095"/>
        <v>7.9512216185024034E-2</v>
      </c>
      <c r="T4838" s="283">
        <f t="shared" si="1096"/>
        <v>7.9512216185024034E-2</v>
      </c>
    </row>
    <row r="4839" spans="1:20" x14ac:dyDescent="0.25">
      <c r="A4839" s="286">
        <v>43302</v>
      </c>
      <c r="B4839" s="1">
        <f t="shared" si="1089"/>
        <v>6</v>
      </c>
      <c r="C4839" s="285">
        <v>13</v>
      </c>
      <c r="D4839" t="s">
        <v>715</v>
      </c>
      <c r="F4839" s="16">
        <v>82</v>
      </c>
      <c r="G4839" t="str">
        <f t="shared" si="1083"/>
        <v>Cooling</v>
      </c>
      <c r="H4839" s="283">
        <f>IF(G4839="heating",F4839*Assumptions!M$4+Assumptions!M$7,0)</f>
        <v>0</v>
      </c>
      <c r="I4839" s="15">
        <f t="shared" si="1084"/>
        <v>0.90040206880052787</v>
      </c>
      <c r="J4839" s="15">
        <f t="shared" si="1085"/>
        <v>0.9885470267915587</v>
      </c>
      <c r="K4839" s="283">
        <f t="shared" si="1090"/>
        <v>0</v>
      </c>
      <c r="L4839" s="283" t="e">
        <f t="shared" si="1091"/>
        <v>#N/A</v>
      </c>
      <c r="M4839" s="283">
        <f t="shared" si="1092"/>
        <v>0</v>
      </c>
      <c r="N4839" s="283" t="e">
        <f t="shared" si="1093"/>
        <v>#N/A</v>
      </c>
      <c r="O4839" s="283">
        <f t="shared" si="1094"/>
        <v>0</v>
      </c>
      <c r="P4839" s="21">
        <f t="shared" si="1086"/>
        <v>0.1130384156172477</v>
      </c>
      <c r="Q4839" s="21">
        <f t="shared" si="1087"/>
        <v>0.79115902007799765</v>
      </c>
      <c r="R4839">
        <f t="shared" si="1088"/>
        <v>1.0112882868167345</v>
      </c>
      <c r="S4839" s="296">
        <f t="shared" si="1095"/>
        <v>9.0440888997056088E-2</v>
      </c>
      <c r="T4839" s="283">
        <f t="shared" si="1096"/>
        <v>9.0440888997056088E-2</v>
      </c>
    </row>
    <row r="4840" spans="1:20" x14ac:dyDescent="0.25">
      <c r="A4840" s="286">
        <v>43302</v>
      </c>
      <c r="B4840" s="1">
        <f t="shared" si="1089"/>
        <v>6</v>
      </c>
      <c r="C4840" s="285">
        <v>14</v>
      </c>
      <c r="D4840" t="s">
        <v>715</v>
      </c>
      <c r="F4840" s="16">
        <v>82</v>
      </c>
      <c r="G4840" t="str">
        <f t="shared" si="1083"/>
        <v>Cooling</v>
      </c>
      <c r="H4840" s="283">
        <f>IF(G4840="heating",F4840*Assumptions!M$4+Assumptions!M$7,0)</f>
        <v>0</v>
      </c>
      <c r="I4840" s="15">
        <f t="shared" si="1084"/>
        <v>0.86032894500746537</v>
      </c>
      <c r="J4840" s="15">
        <f t="shared" si="1085"/>
        <v>0.9885470267915587</v>
      </c>
      <c r="K4840" s="283">
        <f t="shared" si="1090"/>
        <v>0</v>
      </c>
      <c r="L4840" s="283" t="e">
        <f t="shared" si="1091"/>
        <v>#N/A</v>
      </c>
      <c r="M4840" s="283">
        <f t="shared" si="1092"/>
        <v>0</v>
      </c>
      <c r="N4840" s="283" t="e">
        <f t="shared" si="1093"/>
        <v>#N/A</v>
      </c>
      <c r="O4840" s="283">
        <f t="shared" si="1094"/>
        <v>0</v>
      </c>
      <c r="P4840" s="21">
        <f t="shared" si="1086"/>
        <v>0.1130384156172477</v>
      </c>
      <c r="Q4840" s="21">
        <f t="shared" si="1087"/>
        <v>0.84355555031342389</v>
      </c>
      <c r="R4840">
        <f t="shared" si="1088"/>
        <v>1.0112882868167345</v>
      </c>
      <c r="S4840" s="296">
        <f t="shared" si="1095"/>
        <v>9.6430568258231542E-2</v>
      </c>
      <c r="T4840" s="283">
        <f t="shared" si="1096"/>
        <v>9.6430568258231542E-2</v>
      </c>
    </row>
    <row r="4841" spans="1:20" x14ac:dyDescent="0.25">
      <c r="A4841" s="286">
        <v>43302</v>
      </c>
      <c r="B4841" s="1">
        <f t="shared" si="1089"/>
        <v>6</v>
      </c>
      <c r="C4841" s="285">
        <v>15</v>
      </c>
      <c r="D4841" t="s">
        <v>715</v>
      </c>
      <c r="F4841" s="16">
        <v>82</v>
      </c>
      <c r="G4841" t="str">
        <f t="shared" si="1083"/>
        <v>Cooling</v>
      </c>
      <c r="H4841" s="283">
        <f>IF(G4841="heating",F4841*Assumptions!M$4+Assumptions!M$7,0)</f>
        <v>0</v>
      </c>
      <c r="I4841" s="15">
        <f t="shared" si="1084"/>
        <v>0.85754515037175039</v>
      </c>
      <c r="J4841" s="15">
        <f t="shared" si="1085"/>
        <v>0.9885470267915587</v>
      </c>
      <c r="K4841" s="283">
        <f t="shared" si="1090"/>
        <v>0</v>
      </c>
      <c r="L4841" s="283" t="e">
        <f t="shared" si="1091"/>
        <v>#N/A</v>
      </c>
      <c r="M4841" s="283">
        <f t="shared" si="1092"/>
        <v>0</v>
      </c>
      <c r="N4841" s="283" t="e">
        <f t="shared" si="1093"/>
        <v>#N/A</v>
      </c>
      <c r="O4841" s="283">
        <f t="shared" si="1094"/>
        <v>0</v>
      </c>
      <c r="P4841" s="21">
        <f t="shared" si="1086"/>
        <v>0.1130384156172477</v>
      </c>
      <c r="Q4841" s="21">
        <f t="shared" si="1087"/>
        <v>0.96592607327566882</v>
      </c>
      <c r="R4841">
        <f t="shared" si="1088"/>
        <v>1.0112882868167345</v>
      </c>
      <c r="S4841" s="296">
        <f t="shared" si="1095"/>
        <v>0.11041928431009304</v>
      </c>
      <c r="T4841" s="283">
        <f t="shared" si="1096"/>
        <v>0.11041928431009304</v>
      </c>
    </row>
    <row r="4842" spans="1:20" x14ac:dyDescent="0.25">
      <c r="A4842" s="286">
        <v>43302</v>
      </c>
      <c r="B4842" s="1">
        <f t="shared" si="1089"/>
        <v>6</v>
      </c>
      <c r="C4842" s="285">
        <v>16</v>
      </c>
      <c r="D4842" t="s">
        <v>715</v>
      </c>
      <c r="F4842" s="16">
        <v>82</v>
      </c>
      <c r="G4842" t="str">
        <f t="shared" si="1083"/>
        <v>Cooling</v>
      </c>
      <c r="H4842" s="283">
        <f>IF(G4842="heating",F4842*Assumptions!M$4+Assumptions!M$7,0)</f>
        <v>0</v>
      </c>
      <c r="I4842" s="15">
        <f t="shared" si="1084"/>
        <v>0.88344815438260227</v>
      </c>
      <c r="J4842" s="15">
        <f t="shared" si="1085"/>
        <v>0.9885470267915587</v>
      </c>
      <c r="K4842" s="283">
        <f t="shared" si="1090"/>
        <v>0</v>
      </c>
      <c r="L4842" s="283" t="e">
        <f t="shared" si="1091"/>
        <v>#N/A</v>
      </c>
      <c r="M4842" s="283">
        <f t="shared" si="1092"/>
        <v>0</v>
      </c>
      <c r="N4842" s="283" t="e">
        <f t="shared" si="1093"/>
        <v>#N/A</v>
      </c>
      <c r="O4842" s="283">
        <f t="shared" si="1094"/>
        <v>0</v>
      </c>
      <c r="P4842" s="21">
        <f t="shared" si="1086"/>
        <v>0.1130384156172477</v>
      </c>
      <c r="Q4842" s="21">
        <f t="shared" si="1087"/>
        <v>1.1649354943302594</v>
      </c>
      <c r="R4842">
        <f t="shared" si="1088"/>
        <v>1.0112882868167345</v>
      </c>
      <c r="S4842" s="296">
        <f t="shared" si="1095"/>
        <v>0.13316893198167265</v>
      </c>
      <c r="T4842" s="283">
        <f t="shared" si="1096"/>
        <v>0.13316893198167265</v>
      </c>
    </row>
    <row r="4843" spans="1:20" x14ac:dyDescent="0.25">
      <c r="A4843" s="286">
        <v>43302</v>
      </c>
      <c r="B4843" s="1">
        <f t="shared" si="1089"/>
        <v>6</v>
      </c>
      <c r="C4843" s="285">
        <v>17</v>
      </c>
      <c r="D4843" t="s">
        <v>715</v>
      </c>
      <c r="F4843" s="16">
        <v>81</v>
      </c>
      <c r="G4843" t="str">
        <f t="shared" si="1083"/>
        <v>Cooling</v>
      </c>
      <c r="H4843" s="283">
        <f>IF(G4843="heating",F4843*Assumptions!M$4+Assumptions!M$7,0)</f>
        <v>0</v>
      </c>
      <c r="I4843" s="15">
        <f t="shared" si="1084"/>
        <v>0.94025748850374469</v>
      </c>
      <c r="J4843" s="15">
        <f t="shared" si="1085"/>
        <v>0.9885470267915587</v>
      </c>
      <c r="K4843" s="283">
        <f t="shared" si="1090"/>
        <v>0</v>
      </c>
      <c r="L4843" s="283" t="e">
        <f t="shared" si="1091"/>
        <v>#N/A</v>
      </c>
      <c r="M4843" s="283">
        <f t="shared" si="1092"/>
        <v>0</v>
      </c>
      <c r="N4843" s="283" t="e">
        <f t="shared" si="1093"/>
        <v>#N/A</v>
      </c>
      <c r="O4843" s="283">
        <f t="shared" si="1094"/>
        <v>0</v>
      </c>
      <c r="P4843" s="21">
        <f t="shared" si="1086"/>
        <v>0.10357506693918861</v>
      </c>
      <c r="Q4843" s="21">
        <f t="shared" si="1087"/>
        <v>1.3521540118753073</v>
      </c>
      <c r="R4843">
        <f t="shared" si="1088"/>
        <v>1.0112882868167345</v>
      </c>
      <c r="S4843" s="296">
        <f t="shared" si="1095"/>
        <v>0.14163036056519407</v>
      </c>
      <c r="T4843" s="283">
        <f t="shared" si="1096"/>
        <v>0.14163036056519407</v>
      </c>
    </row>
    <row r="4844" spans="1:20" x14ac:dyDescent="0.25">
      <c r="A4844" s="286">
        <v>43302</v>
      </c>
      <c r="B4844" s="1">
        <f t="shared" si="1089"/>
        <v>6</v>
      </c>
      <c r="C4844" s="285">
        <v>18</v>
      </c>
      <c r="D4844" t="s">
        <v>715</v>
      </c>
      <c r="F4844" s="16">
        <v>73</v>
      </c>
      <c r="G4844" t="str">
        <f t="shared" si="1083"/>
        <v>Cooling</v>
      </c>
      <c r="H4844" s="283">
        <f>IF(G4844="heating",F4844*Assumptions!M$4+Assumptions!M$7,0)</f>
        <v>0</v>
      </c>
      <c r="I4844" s="15">
        <f t="shared" si="1084"/>
        <v>0.98182363790757687</v>
      </c>
      <c r="J4844" s="15">
        <f t="shared" si="1085"/>
        <v>0.9885470267915587</v>
      </c>
      <c r="K4844" s="283">
        <f t="shared" si="1090"/>
        <v>0</v>
      </c>
      <c r="L4844" s="283" t="e">
        <f t="shared" si="1091"/>
        <v>#N/A</v>
      </c>
      <c r="M4844" s="283">
        <f t="shared" si="1092"/>
        <v>0</v>
      </c>
      <c r="N4844" s="283" t="e">
        <f t="shared" si="1093"/>
        <v>#N/A</v>
      </c>
      <c r="O4844" s="283">
        <f t="shared" si="1094"/>
        <v>0</v>
      </c>
      <c r="P4844" s="21">
        <f t="shared" si="1086"/>
        <v>5.0300820493010656E-2</v>
      </c>
      <c r="Q4844" s="21">
        <f t="shared" si="1087"/>
        <v>1.5598916921549892</v>
      </c>
      <c r="R4844">
        <f t="shared" si="1088"/>
        <v>1.0112882868167345</v>
      </c>
      <c r="S4844" s="296">
        <f t="shared" si="1095"/>
        <v>7.934955423593347E-2</v>
      </c>
      <c r="T4844" s="283">
        <f t="shared" si="1096"/>
        <v>7.934955423593347E-2</v>
      </c>
    </row>
    <row r="4845" spans="1:20" x14ac:dyDescent="0.25">
      <c r="A4845" s="286">
        <v>43302</v>
      </c>
      <c r="B4845" s="1">
        <f t="shared" si="1089"/>
        <v>6</v>
      </c>
      <c r="C4845" s="285">
        <v>19</v>
      </c>
      <c r="D4845" t="s">
        <v>715</v>
      </c>
      <c r="F4845" s="16">
        <v>63</v>
      </c>
      <c r="G4845" t="str">
        <f t="shared" si="1083"/>
        <v>Cooling</v>
      </c>
      <c r="H4845" s="283">
        <f>IF(G4845="heating",F4845*Assumptions!M$4+Assumptions!M$7,0)</f>
        <v>0</v>
      </c>
      <c r="I4845" s="15">
        <f t="shared" si="1084"/>
        <v>0.98418842963438757</v>
      </c>
      <c r="J4845" s="15">
        <f t="shared" si="1085"/>
        <v>0.9885470267915587</v>
      </c>
      <c r="K4845" s="283">
        <f t="shared" si="1090"/>
        <v>0</v>
      </c>
      <c r="L4845" s="283">
        <f t="shared" si="1091"/>
        <v>4.3818232651749627</v>
      </c>
      <c r="M4845" s="283">
        <f t="shared" si="1092"/>
        <v>0</v>
      </c>
      <c r="N4845" s="283">
        <f t="shared" si="1093"/>
        <v>4.3585758300027857</v>
      </c>
      <c r="O4845" s="283">
        <f t="shared" si="1094"/>
        <v>0</v>
      </c>
      <c r="P4845" s="21">
        <f t="shared" si="1086"/>
        <v>3.9789369881031433E-2</v>
      </c>
      <c r="Q4845" s="21">
        <f t="shared" si="1087"/>
        <v>1.6764212681468484</v>
      </c>
      <c r="R4845">
        <f t="shared" si="1088"/>
        <v>1.0112882868167345</v>
      </c>
      <c r="S4845" s="296">
        <f t="shared" si="1095"/>
        <v>6.7456716930358707E-2</v>
      </c>
      <c r="T4845" s="283">
        <f t="shared" si="1096"/>
        <v>6.7456716930358707E-2</v>
      </c>
    </row>
    <row r="4846" spans="1:20" x14ac:dyDescent="0.25">
      <c r="A4846" s="286">
        <v>43302</v>
      </c>
      <c r="B4846" s="1">
        <f t="shared" si="1089"/>
        <v>6</v>
      </c>
      <c r="C4846" s="285">
        <v>20</v>
      </c>
      <c r="D4846" t="s">
        <v>715</v>
      </c>
      <c r="F4846" s="16">
        <v>63</v>
      </c>
      <c r="G4846" t="str">
        <f t="shared" si="1083"/>
        <v>Cooling</v>
      </c>
      <c r="H4846" s="283">
        <f>IF(G4846="heating",F4846*Assumptions!M$4+Assumptions!M$7,0)</f>
        <v>0</v>
      </c>
      <c r="I4846" s="15">
        <f t="shared" si="1084"/>
        <v>0.97071962311712034</v>
      </c>
      <c r="J4846" s="15">
        <f t="shared" si="1085"/>
        <v>0.9885470267915587</v>
      </c>
      <c r="K4846" s="283">
        <f t="shared" si="1090"/>
        <v>0</v>
      </c>
      <c r="L4846" s="283">
        <f t="shared" si="1091"/>
        <v>4.3818232651749627</v>
      </c>
      <c r="M4846" s="283">
        <f t="shared" si="1092"/>
        <v>0</v>
      </c>
      <c r="N4846" s="283">
        <f t="shared" si="1093"/>
        <v>4.3585758300027857</v>
      </c>
      <c r="O4846" s="283">
        <f t="shared" si="1094"/>
        <v>0</v>
      </c>
      <c r="P4846" s="21">
        <f t="shared" si="1086"/>
        <v>3.9789369881031433E-2</v>
      </c>
      <c r="Q4846" s="21">
        <f t="shared" si="1087"/>
        <v>1.52436960139122</v>
      </c>
      <c r="R4846">
        <f t="shared" si="1088"/>
        <v>1.0112882868167345</v>
      </c>
      <c r="S4846" s="296">
        <f t="shared" si="1095"/>
        <v>6.1338382333910965E-2</v>
      </c>
      <c r="T4846" s="283">
        <f t="shared" si="1096"/>
        <v>6.1338382333910965E-2</v>
      </c>
    </row>
    <row r="4847" spans="1:20" x14ac:dyDescent="0.25">
      <c r="A4847" s="286">
        <v>43302</v>
      </c>
      <c r="B4847" s="1">
        <f t="shared" si="1089"/>
        <v>6</v>
      </c>
      <c r="C4847" s="285">
        <v>21</v>
      </c>
      <c r="D4847" t="s">
        <v>715</v>
      </c>
      <c r="F4847" s="16">
        <v>63</v>
      </c>
      <c r="G4847" t="str">
        <f t="shared" si="1083"/>
        <v>Cooling</v>
      </c>
      <c r="H4847" s="283">
        <f>IF(G4847="heating",F4847*Assumptions!M$4+Assumptions!M$7,0)</f>
        <v>0</v>
      </c>
      <c r="I4847" s="15">
        <f t="shared" si="1084"/>
        <v>0.95751150862929935</v>
      </c>
      <c r="J4847" s="15">
        <f t="shared" si="1085"/>
        <v>0.9885470267915587</v>
      </c>
      <c r="K4847" s="283">
        <f t="shared" si="1090"/>
        <v>0</v>
      </c>
      <c r="L4847" s="283">
        <f t="shared" si="1091"/>
        <v>4.3818232651749627</v>
      </c>
      <c r="M4847" s="283">
        <f t="shared" si="1092"/>
        <v>0</v>
      </c>
      <c r="N4847" s="283">
        <f t="shared" si="1093"/>
        <v>4.3585758300027857</v>
      </c>
      <c r="O4847" s="283">
        <f t="shared" si="1094"/>
        <v>0</v>
      </c>
      <c r="P4847" s="21">
        <f t="shared" si="1086"/>
        <v>3.9789369881031433E-2</v>
      </c>
      <c r="Q4847" s="21">
        <f t="shared" si="1087"/>
        <v>1.4448604713749031</v>
      </c>
      <c r="R4847">
        <f t="shared" si="1088"/>
        <v>1.0112882868167345</v>
      </c>
      <c r="S4847" s="296">
        <f t="shared" si="1095"/>
        <v>5.813905232134281E-2</v>
      </c>
      <c r="T4847" s="283">
        <f t="shared" si="1096"/>
        <v>5.813905232134281E-2</v>
      </c>
    </row>
    <row r="4848" spans="1:20" x14ac:dyDescent="0.25">
      <c r="A4848" s="286">
        <v>43302</v>
      </c>
      <c r="B4848" s="1">
        <f t="shared" si="1089"/>
        <v>6</v>
      </c>
      <c r="C4848" s="285">
        <v>22</v>
      </c>
      <c r="D4848" t="s">
        <v>715</v>
      </c>
      <c r="F4848" s="16">
        <v>63</v>
      </c>
      <c r="G4848" t="str">
        <f t="shared" si="1083"/>
        <v>Cooling</v>
      </c>
      <c r="H4848" s="283">
        <f>IF(G4848="heating",F4848*Assumptions!M$4+Assumptions!M$7,0)</f>
        <v>0</v>
      </c>
      <c r="I4848" s="15">
        <f t="shared" si="1084"/>
        <v>0.9426530227543114</v>
      </c>
      <c r="J4848" s="15">
        <f t="shared" si="1085"/>
        <v>0.9885470267915587</v>
      </c>
      <c r="K4848" s="283">
        <f t="shared" si="1090"/>
        <v>0</v>
      </c>
      <c r="L4848" s="283">
        <f t="shared" si="1091"/>
        <v>4.3818232651749627</v>
      </c>
      <c r="M4848" s="283">
        <f t="shared" si="1092"/>
        <v>0</v>
      </c>
      <c r="N4848" s="283">
        <f t="shared" si="1093"/>
        <v>4.3585758300027857</v>
      </c>
      <c r="O4848" s="283">
        <f t="shared" si="1094"/>
        <v>0</v>
      </c>
      <c r="P4848" s="21">
        <f t="shared" si="1086"/>
        <v>3.9789369881031433E-2</v>
      </c>
      <c r="Q4848" s="21">
        <f t="shared" si="1087"/>
        <v>1.2427137171080138</v>
      </c>
      <c r="R4848">
        <f t="shared" si="1088"/>
        <v>1.0112882868167345</v>
      </c>
      <c r="S4848" s="296">
        <f t="shared" si="1095"/>
        <v>5.0004965358794291E-2</v>
      </c>
      <c r="T4848" s="283">
        <f t="shared" si="1096"/>
        <v>5.0004965358794291E-2</v>
      </c>
    </row>
    <row r="4849" spans="1:20" x14ac:dyDescent="0.25">
      <c r="A4849" s="286">
        <v>43302</v>
      </c>
      <c r="B4849" s="1">
        <f t="shared" si="1089"/>
        <v>6</v>
      </c>
      <c r="C4849" s="285">
        <v>23</v>
      </c>
      <c r="D4849" t="s">
        <v>715</v>
      </c>
      <c r="F4849" s="16">
        <v>63</v>
      </c>
      <c r="G4849" t="str">
        <f t="shared" si="1083"/>
        <v>Cooling</v>
      </c>
      <c r="H4849" s="283">
        <f>IF(G4849="heating",F4849*Assumptions!M$4+Assumptions!M$7,0)</f>
        <v>0</v>
      </c>
      <c r="I4849" s="15">
        <f t="shared" si="1084"/>
        <v>0.94450710149963013</v>
      </c>
      <c r="J4849" s="15">
        <f t="shared" si="1085"/>
        <v>0.9885470267915587</v>
      </c>
      <c r="K4849" s="283">
        <f t="shared" si="1090"/>
        <v>0</v>
      </c>
      <c r="L4849" s="283">
        <f t="shared" si="1091"/>
        <v>4.3818232651749627</v>
      </c>
      <c r="M4849" s="283">
        <f t="shared" si="1092"/>
        <v>0</v>
      </c>
      <c r="N4849" s="283">
        <f t="shared" si="1093"/>
        <v>4.3585758300027857</v>
      </c>
      <c r="O4849" s="283">
        <f t="shared" si="1094"/>
        <v>0</v>
      </c>
      <c r="P4849" s="21">
        <f t="shared" si="1086"/>
        <v>3.9789369881031433E-2</v>
      </c>
      <c r="Q4849" s="21">
        <f t="shared" si="1087"/>
        <v>1.0297519246597011</v>
      </c>
      <c r="R4849">
        <f t="shared" si="1088"/>
        <v>1.0112882868167345</v>
      </c>
      <c r="S4849" s="296">
        <f t="shared" si="1095"/>
        <v>4.1435697226060698E-2</v>
      </c>
      <c r="T4849" s="283">
        <f t="shared" si="1096"/>
        <v>4.1435697226060698E-2</v>
      </c>
    </row>
    <row r="4850" spans="1:20" x14ac:dyDescent="0.25">
      <c r="A4850" s="286">
        <v>43303</v>
      </c>
      <c r="B4850" s="1">
        <f t="shared" si="1089"/>
        <v>7</v>
      </c>
      <c r="C4850" s="285">
        <v>0</v>
      </c>
      <c r="D4850" t="s">
        <v>715</v>
      </c>
      <c r="F4850" s="16">
        <v>61</v>
      </c>
      <c r="G4850" t="str">
        <f t="shared" si="1083"/>
        <v>Cooling</v>
      </c>
      <c r="H4850" s="283">
        <f>IF(G4850="heating",F4850*Assumptions!M$4+Assumptions!M$7,0)</f>
        <v>0</v>
      </c>
      <c r="I4850" s="15">
        <f t="shared" si="1084"/>
        <v>0.97481507806017154</v>
      </c>
      <c r="J4850" s="15">
        <f t="shared" si="1085"/>
        <v>0.93760781206536892</v>
      </c>
      <c r="K4850" s="283">
        <f t="shared" si="1090"/>
        <v>0</v>
      </c>
      <c r="L4850" s="283">
        <f t="shared" si="1091"/>
        <v>4.3818232651749627</v>
      </c>
      <c r="M4850" s="283">
        <f t="shared" si="1092"/>
        <v>0</v>
      </c>
      <c r="N4850" s="283">
        <f t="shared" si="1093"/>
        <v>4.3585758300027857</v>
      </c>
      <c r="O4850" s="283">
        <f t="shared" si="1094"/>
        <v>0</v>
      </c>
      <c r="P4850" s="21">
        <f t="shared" si="1086"/>
        <v>4.5164594084734722E-2</v>
      </c>
      <c r="Q4850" s="21">
        <f t="shared" si="1087"/>
        <v>0.90668853391740301</v>
      </c>
      <c r="R4850">
        <f t="shared" si="1088"/>
        <v>1.0096214758538746</v>
      </c>
      <c r="S4850" s="296">
        <f t="shared" si="1095"/>
        <v>4.134422114471327E-2</v>
      </c>
      <c r="T4850" s="283">
        <f t="shared" si="1096"/>
        <v>4.134422114471327E-2</v>
      </c>
    </row>
    <row r="4851" spans="1:20" x14ac:dyDescent="0.25">
      <c r="A4851" s="286">
        <v>43303</v>
      </c>
      <c r="B4851" s="1">
        <f t="shared" si="1089"/>
        <v>7</v>
      </c>
      <c r="C4851" s="285">
        <v>1</v>
      </c>
      <c r="D4851" t="s">
        <v>715</v>
      </c>
      <c r="F4851" s="16">
        <v>61</v>
      </c>
      <c r="G4851" t="str">
        <f t="shared" si="1083"/>
        <v>Cooling</v>
      </c>
      <c r="H4851" s="283">
        <f>IF(G4851="heating",F4851*Assumptions!M$4+Assumptions!M$7,0)</f>
        <v>0</v>
      </c>
      <c r="I4851" s="15">
        <f t="shared" si="1084"/>
        <v>1.012242869806885</v>
      </c>
      <c r="J4851" s="15">
        <f t="shared" si="1085"/>
        <v>0.93760781206536892</v>
      </c>
      <c r="K4851" s="283">
        <f t="shared" si="1090"/>
        <v>0</v>
      </c>
      <c r="L4851" s="283">
        <f t="shared" si="1091"/>
        <v>4.3818232651749627</v>
      </c>
      <c r="M4851" s="283">
        <f t="shared" si="1092"/>
        <v>0</v>
      </c>
      <c r="N4851" s="283">
        <f t="shared" si="1093"/>
        <v>4.3585758300027857</v>
      </c>
      <c r="O4851" s="283">
        <f t="shared" si="1094"/>
        <v>0</v>
      </c>
      <c r="P4851" s="21">
        <f t="shared" si="1086"/>
        <v>4.5164594084734722E-2</v>
      </c>
      <c r="Q4851" s="21">
        <f t="shared" si="1087"/>
        <v>0.81803459285312596</v>
      </c>
      <c r="R4851">
        <f t="shared" si="1088"/>
        <v>1.0096214758538746</v>
      </c>
      <c r="S4851" s="296">
        <f t="shared" si="1095"/>
        <v>3.7301677307883689E-2</v>
      </c>
      <c r="T4851" s="283">
        <f t="shared" si="1096"/>
        <v>3.7301677307883689E-2</v>
      </c>
    </row>
    <row r="4852" spans="1:20" x14ac:dyDescent="0.25">
      <c r="A4852" s="286">
        <v>43303</v>
      </c>
      <c r="B4852" s="1">
        <f t="shared" si="1089"/>
        <v>7</v>
      </c>
      <c r="C4852" s="285">
        <v>2</v>
      </c>
      <c r="D4852" t="s">
        <v>715</v>
      </c>
      <c r="F4852" s="16">
        <v>59</v>
      </c>
      <c r="G4852" t="str">
        <f t="shared" si="1083"/>
        <v>Cooling</v>
      </c>
      <c r="H4852" s="283">
        <f>IF(G4852="heating",F4852*Assumptions!M$4+Assumptions!M$7,0)</f>
        <v>0</v>
      </c>
      <c r="I4852" s="15">
        <f t="shared" si="1084"/>
        <v>1.0509704703585963</v>
      </c>
      <c r="J4852" s="15">
        <f t="shared" si="1085"/>
        <v>0.93760781206536892</v>
      </c>
      <c r="K4852" s="283">
        <f t="shared" si="1090"/>
        <v>0</v>
      </c>
      <c r="L4852" s="283">
        <f t="shared" si="1091"/>
        <v>4.3182081448486933</v>
      </c>
      <c r="M4852" s="283">
        <f t="shared" si="1092"/>
        <v>0</v>
      </c>
      <c r="N4852" s="283">
        <f t="shared" si="1093"/>
        <v>4.2355603137647586</v>
      </c>
      <c r="O4852" s="283">
        <f t="shared" si="1094"/>
        <v>0</v>
      </c>
      <c r="P4852" s="21">
        <f t="shared" si="1086"/>
        <v>2.5000000000000001E-2</v>
      </c>
      <c r="Q4852" s="21">
        <f t="shared" si="1087"/>
        <v>0.74507607494346417</v>
      </c>
      <c r="R4852">
        <f t="shared" si="1088"/>
        <v>1.0096214758538746</v>
      </c>
      <c r="S4852" s="296">
        <f t="shared" si="1095"/>
        <v>1.8806120160195811E-2</v>
      </c>
      <c r="T4852" s="283">
        <f t="shared" si="1096"/>
        <v>1.8806120160195811E-2</v>
      </c>
    </row>
    <row r="4853" spans="1:20" x14ac:dyDescent="0.25">
      <c r="A4853" s="286">
        <v>43303</v>
      </c>
      <c r="B4853" s="1">
        <f t="shared" si="1089"/>
        <v>7</v>
      </c>
      <c r="C4853" s="285">
        <v>3</v>
      </c>
      <c r="D4853" t="s">
        <v>715</v>
      </c>
      <c r="F4853" s="16">
        <v>59</v>
      </c>
      <c r="G4853" t="str">
        <f t="shared" si="1083"/>
        <v>Cooling</v>
      </c>
      <c r="H4853" s="283">
        <f>IF(G4853="heating",F4853*Assumptions!M$4+Assumptions!M$7,0)</f>
        <v>0</v>
      </c>
      <c r="I4853" s="15">
        <f t="shared" si="1084"/>
        <v>1.0924036124451033</v>
      </c>
      <c r="J4853" s="15">
        <f t="shared" si="1085"/>
        <v>0.93760781206536892</v>
      </c>
      <c r="K4853" s="283">
        <f t="shared" si="1090"/>
        <v>0</v>
      </c>
      <c r="L4853" s="283">
        <f t="shared" si="1091"/>
        <v>4.3182081448486933</v>
      </c>
      <c r="M4853" s="283">
        <f t="shared" si="1092"/>
        <v>0</v>
      </c>
      <c r="N4853" s="283">
        <f t="shared" si="1093"/>
        <v>4.2355603137647586</v>
      </c>
      <c r="O4853" s="283">
        <f t="shared" si="1094"/>
        <v>0</v>
      </c>
      <c r="P4853" s="21">
        <f t="shared" si="1086"/>
        <v>2.5000000000000001E-2</v>
      </c>
      <c r="Q4853" s="21">
        <f t="shared" si="1087"/>
        <v>0.69158980876382303</v>
      </c>
      <c r="R4853">
        <f t="shared" si="1088"/>
        <v>1.0096214758538746</v>
      </c>
      <c r="S4853" s="296">
        <f t="shared" si="1095"/>
        <v>1.7456098085240748E-2</v>
      </c>
      <c r="T4853" s="283">
        <f t="shared" si="1096"/>
        <v>1.7456098085240748E-2</v>
      </c>
    </row>
    <row r="4854" spans="1:20" x14ac:dyDescent="0.25">
      <c r="A4854" s="286">
        <v>43303</v>
      </c>
      <c r="B4854" s="1">
        <f t="shared" si="1089"/>
        <v>7</v>
      </c>
      <c r="C4854" s="285">
        <v>4</v>
      </c>
      <c r="D4854" t="s">
        <v>715</v>
      </c>
      <c r="F4854" s="16">
        <v>61</v>
      </c>
      <c r="G4854" t="str">
        <f t="shared" si="1083"/>
        <v>Cooling</v>
      </c>
      <c r="H4854" s="283">
        <f>IF(G4854="heating",F4854*Assumptions!M$4+Assumptions!M$7,0)</f>
        <v>0</v>
      </c>
      <c r="I4854" s="15">
        <f t="shared" si="1084"/>
        <v>1.1348296917927807</v>
      </c>
      <c r="J4854" s="15">
        <f t="shared" si="1085"/>
        <v>0.93760781206536892</v>
      </c>
      <c r="K4854" s="283">
        <f t="shared" si="1090"/>
        <v>0</v>
      </c>
      <c r="L4854" s="283">
        <f t="shared" si="1091"/>
        <v>4.3818232651749627</v>
      </c>
      <c r="M4854" s="283">
        <f t="shared" si="1092"/>
        <v>0</v>
      </c>
      <c r="N4854" s="283">
        <f t="shared" si="1093"/>
        <v>4.3585758300027857</v>
      </c>
      <c r="O4854" s="283">
        <f t="shared" si="1094"/>
        <v>0</v>
      </c>
      <c r="P4854" s="21">
        <f t="shared" si="1086"/>
        <v>4.5164594084734722E-2</v>
      </c>
      <c r="Q4854" s="21">
        <f t="shared" si="1087"/>
        <v>0.6473875548762833</v>
      </c>
      <c r="R4854">
        <f t="shared" si="1088"/>
        <v>1.0096214758538746</v>
      </c>
      <c r="S4854" s="296">
        <f t="shared" si="1095"/>
        <v>2.9520318426766983E-2</v>
      </c>
      <c r="T4854" s="283">
        <f t="shared" si="1096"/>
        <v>2.9520318426766983E-2</v>
      </c>
    </row>
    <row r="4855" spans="1:20" x14ac:dyDescent="0.25">
      <c r="A4855" s="286">
        <v>43303</v>
      </c>
      <c r="B4855" s="1">
        <f t="shared" si="1089"/>
        <v>7</v>
      </c>
      <c r="C4855" s="285">
        <v>5</v>
      </c>
      <c r="D4855" t="s">
        <v>715</v>
      </c>
      <c r="F4855" s="16">
        <v>61</v>
      </c>
      <c r="G4855" t="str">
        <f t="shared" si="1083"/>
        <v>Cooling</v>
      </c>
      <c r="H4855" s="283">
        <f>IF(G4855="heating",F4855*Assumptions!M$4+Assumptions!M$7,0)</f>
        <v>0</v>
      </c>
      <c r="I4855" s="15">
        <f t="shared" si="1084"/>
        <v>1.1635558681477385</v>
      </c>
      <c r="J4855" s="15">
        <f t="shared" si="1085"/>
        <v>0.93760781206536892</v>
      </c>
      <c r="K4855" s="283">
        <f t="shared" si="1090"/>
        <v>0</v>
      </c>
      <c r="L4855" s="283">
        <f t="shared" si="1091"/>
        <v>4.3818232651749627</v>
      </c>
      <c r="M4855" s="283">
        <f t="shared" si="1092"/>
        <v>0</v>
      </c>
      <c r="N4855" s="283">
        <f t="shared" si="1093"/>
        <v>4.3585758300027857</v>
      </c>
      <c r="O4855" s="283">
        <f t="shared" si="1094"/>
        <v>0</v>
      </c>
      <c r="P4855" s="21">
        <f t="shared" si="1086"/>
        <v>4.5164594084734722E-2</v>
      </c>
      <c r="Q4855" s="21">
        <f t="shared" si="1087"/>
        <v>0.72139578924615555</v>
      </c>
      <c r="R4855">
        <f t="shared" si="1088"/>
        <v>1.0096214758538746</v>
      </c>
      <c r="S4855" s="296">
        <f t="shared" si="1095"/>
        <v>3.2895030573062319E-2</v>
      </c>
      <c r="T4855" s="283">
        <f t="shared" si="1096"/>
        <v>3.2895030573062319E-2</v>
      </c>
    </row>
    <row r="4856" spans="1:20" x14ac:dyDescent="0.25">
      <c r="A4856" s="286">
        <v>43303</v>
      </c>
      <c r="B4856" s="1">
        <f t="shared" si="1089"/>
        <v>7</v>
      </c>
      <c r="C4856" s="285">
        <v>6</v>
      </c>
      <c r="D4856" t="s">
        <v>715</v>
      </c>
      <c r="F4856" s="16">
        <v>63</v>
      </c>
      <c r="G4856" t="str">
        <f t="shared" si="1083"/>
        <v>Cooling</v>
      </c>
      <c r="H4856" s="283">
        <f>IF(G4856="heating",F4856*Assumptions!M$4+Assumptions!M$7,0)</f>
        <v>0</v>
      </c>
      <c r="I4856" s="15">
        <f t="shared" si="1084"/>
        <v>1.2083911162615524</v>
      </c>
      <c r="J4856" s="15">
        <f t="shared" si="1085"/>
        <v>0.93760781206536892</v>
      </c>
      <c r="K4856" s="283">
        <f t="shared" si="1090"/>
        <v>0</v>
      </c>
      <c r="L4856" s="283">
        <f t="shared" si="1091"/>
        <v>4.3818232651749627</v>
      </c>
      <c r="M4856" s="283">
        <f t="shared" si="1092"/>
        <v>0</v>
      </c>
      <c r="N4856" s="283">
        <f t="shared" si="1093"/>
        <v>4.3585758300027857</v>
      </c>
      <c r="O4856" s="283">
        <f t="shared" si="1094"/>
        <v>0</v>
      </c>
      <c r="P4856" s="21">
        <f t="shared" si="1086"/>
        <v>3.9789369881031433E-2</v>
      </c>
      <c r="Q4856" s="21">
        <f t="shared" si="1087"/>
        <v>0.87787080972652631</v>
      </c>
      <c r="R4856">
        <f t="shared" si="1088"/>
        <v>1.0096214758538746</v>
      </c>
      <c r="S4856" s="296">
        <f t="shared" si="1095"/>
        <v>3.5266003798980899E-2</v>
      </c>
      <c r="T4856" s="283">
        <f t="shared" si="1096"/>
        <v>3.5266003798980899E-2</v>
      </c>
    </row>
    <row r="4857" spans="1:20" x14ac:dyDescent="0.25">
      <c r="A4857" s="286">
        <v>43303</v>
      </c>
      <c r="B4857" s="1">
        <f t="shared" si="1089"/>
        <v>7</v>
      </c>
      <c r="C4857" s="285">
        <v>7</v>
      </c>
      <c r="D4857" t="s">
        <v>715</v>
      </c>
      <c r="F4857" s="16">
        <v>66</v>
      </c>
      <c r="G4857" t="str">
        <f t="shared" si="1083"/>
        <v>Cooling</v>
      </c>
      <c r="H4857" s="283">
        <f>IF(G4857="heating",F4857*Assumptions!M$4+Assumptions!M$7,0)</f>
        <v>0</v>
      </c>
      <c r="I4857" s="15">
        <f t="shared" si="1084"/>
        <v>1.1637425769249583</v>
      </c>
      <c r="J4857" s="15">
        <f t="shared" si="1085"/>
        <v>0.93760781206536892</v>
      </c>
      <c r="K4857" s="283">
        <f t="shared" si="1090"/>
        <v>0</v>
      </c>
      <c r="L4857" s="283">
        <f t="shared" si="1091"/>
        <v>4.3818232651749627</v>
      </c>
      <c r="M4857" s="283">
        <f t="shared" si="1092"/>
        <v>0</v>
      </c>
      <c r="N4857" s="283">
        <f t="shared" si="1093"/>
        <v>4.3585758300027857</v>
      </c>
      <c r="O4857" s="283">
        <f t="shared" si="1094"/>
        <v>0</v>
      </c>
      <c r="P4857" s="21">
        <f t="shared" si="1086"/>
        <v>3.6399980029288459E-2</v>
      </c>
      <c r="Q4857" s="21">
        <f t="shared" si="1087"/>
        <v>0.97331382064367777</v>
      </c>
      <c r="R4857">
        <f t="shared" si="1088"/>
        <v>1.0096214758538746</v>
      </c>
      <c r="S4857" s="296">
        <f t="shared" si="1095"/>
        <v>3.5769479088058082E-2</v>
      </c>
      <c r="T4857" s="283">
        <f t="shared" si="1096"/>
        <v>3.5769479088058082E-2</v>
      </c>
    </row>
    <row r="4858" spans="1:20" x14ac:dyDescent="0.25">
      <c r="A4858" s="286">
        <v>43303</v>
      </c>
      <c r="B4858" s="1">
        <f t="shared" si="1089"/>
        <v>7</v>
      </c>
      <c r="C4858" s="285">
        <v>8</v>
      </c>
      <c r="D4858" t="s">
        <v>715</v>
      </c>
      <c r="F4858" s="16">
        <v>66</v>
      </c>
      <c r="G4858" t="str">
        <f t="shared" si="1083"/>
        <v>Cooling</v>
      </c>
      <c r="H4858" s="283">
        <f>IF(G4858="heating",F4858*Assumptions!M$4+Assumptions!M$7,0)</f>
        <v>0</v>
      </c>
      <c r="I4858" s="15">
        <f t="shared" si="1084"/>
        <v>1.094193721037565</v>
      </c>
      <c r="J4858" s="15">
        <f t="shared" si="1085"/>
        <v>0.93760781206536892</v>
      </c>
      <c r="K4858" s="283">
        <f t="shared" si="1090"/>
        <v>0</v>
      </c>
      <c r="L4858" s="283">
        <f t="shared" si="1091"/>
        <v>4.3818232651749627</v>
      </c>
      <c r="M4858" s="283">
        <f t="shared" si="1092"/>
        <v>0</v>
      </c>
      <c r="N4858" s="283">
        <f t="shared" si="1093"/>
        <v>4.3585758300027857</v>
      </c>
      <c r="O4858" s="283">
        <f t="shared" si="1094"/>
        <v>0</v>
      </c>
      <c r="P4858" s="21">
        <f t="shared" si="1086"/>
        <v>3.6399980029288459E-2</v>
      </c>
      <c r="Q4858" s="21">
        <f t="shared" si="1087"/>
        <v>0.94940007506179924</v>
      </c>
      <c r="R4858">
        <f t="shared" si="1088"/>
        <v>1.0096214758538746</v>
      </c>
      <c r="S4858" s="296">
        <f t="shared" si="1095"/>
        <v>3.4890644117912005E-2</v>
      </c>
      <c r="T4858" s="283">
        <f t="shared" si="1096"/>
        <v>3.4890644117912005E-2</v>
      </c>
    </row>
    <row r="4859" spans="1:20" x14ac:dyDescent="0.25">
      <c r="A4859" s="286">
        <v>43303</v>
      </c>
      <c r="B4859" s="1">
        <f t="shared" si="1089"/>
        <v>7</v>
      </c>
      <c r="C4859" s="285">
        <v>9</v>
      </c>
      <c r="D4859" t="s">
        <v>715</v>
      </c>
      <c r="F4859" s="16">
        <v>70</v>
      </c>
      <c r="G4859" t="str">
        <f t="shared" si="1083"/>
        <v>Cooling</v>
      </c>
      <c r="H4859" s="283">
        <f>IF(G4859="heating",F4859*Assumptions!M$4+Assumptions!M$7,0)</f>
        <v>0</v>
      </c>
      <c r="I4859" s="15">
        <f t="shared" si="1084"/>
        <v>1.0343009000871222</v>
      </c>
      <c r="J4859" s="15">
        <f t="shared" si="1085"/>
        <v>0.93760781206536892</v>
      </c>
      <c r="K4859" s="283">
        <f t="shared" si="1090"/>
        <v>0</v>
      </c>
      <c r="L4859" s="283">
        <f t="shared" si="1091"/>
        <v>4.3818232651749627</v>
      </c>
      <c r="M4859" s="283">
        <f t="shared" si="1092"/>
        <v>0</v>
      </c>
      <c r="N4859" s="283">
        <f t="shared" si="1093"/>
        <v>4.3585758300027857</v>
      </c>
      <c r="O4859" s="283">
        <f t="shared" si="1094"/>
        <v>0</v>
      </c>
      <c r="P4859" s="21">
        <f t="shared" si="1086"/>
        <v>4.0604560274080326E-2</v>
      </c>
      <c r="Q4859" s="21">
        <f t="shared" si="1087"/>
        <v>0.8408485371888097</v>
      </c>
      <c r="R4859">
        <f t="shared" si="1088"/>
        <v>1.0096214758538746</v>
      </c>
      <c r="S4859" s="296">
        <f t="shared" si="1095"/>
        <v>3.4470784281433943E-2</v>
      </c>
      <c r="T4859" s="283">
        <f t="shared" si="1096"/>
        <v>3.4470784281433943E-2</v>
      </c>
    </row>
    <row r="4860" spans="1:20" x14ac:dyDescent="0.25">
      <c r="A4860" s="286">
        <v>43303</v>
      </c>
      <c r="B4860" s="1">
        <f t="shared" si="1089"/>
        <v>7</v>
      </c>
      <c r="C4860" s="285">
        <v>10</v>
      </c>
      <c r="D4860" t="s">
        <v>715</v>
      </c>
      <c r="F4860" s="16">
        <v>72</v>
      </c>
      <c r="G4860" t="str">
        <f t="shared" si="1083"/>
        <v>Cooling</v>
      </c>
      <c r="H4860" s="283">
        <f>IF(G4860="heating",F4860*Assumptions!M$4+Assumptions!M$7,0)</f>
        <v>0</v>
      </c>
      <c r="I4860" s="15">
        <f t="shared" si="1084"/>
        <v>0.98112329028689171</v>
      </c>
      <c r="J4860" s="15">
        <f t="shared" si="1085"/>
        <v>0.93760781206536892</v>
      </c>
      <c r="K4860" s="283">
        <f t="shared" si="1090"/>
        <v>0</v>
      </c>
      <c r="L4860" s="283" t="e">
        <f t="shared" si="1091"/>
        <v>#N/A</v>
      </c>
      <c r="M4860" s="283">
        <f t="shared" si="1092"/>
        <v>0</v>
      </c>
      <c r="N4860" s="283" t="e">
        <f t="shared" si="1093"/>
        <v>#N/A</v>
      </c>
      <c r="O4860" s="283">
        <f t="shared" si="1094"/>
        <v>0</v>
      </c>
      <c r="P4860" s="21">
        <f t="shared" si="1086"/>
        <v>4.6445607559525648E-2</v>
      </c>
      <c r="Q4860" s="21">
        <f t="shared" si="1087"/>
        <v>0.74504051125983206</v>
      </c>
      <c r="R4860">
        <f t="shared" si="1088"/>
        <v>1.0096214758538746</v>
      </c>
      <c r="S4860" s="296">
        <f t="shared" si="1095"/>
        <v>3.4936799397684681E-2</v>
      </c>
      <c r="T4860" s="283">
        <f t="shared" si="1096"/>
        <v>3.4936799397684681E-2</v>
      </c>
    </row>
    <row r="4861" spans="1:20" x14ac:dyDescent="0.25">
      <c r="A4861" s="286">
        <v>43303</v>
      </c>
      <c r="B4861" s="1">
        <f t="shared" si="1089"/>
        <v>7</v>
      </c>
      <c r="C4861" s="285">
        <v>11</v>
      </c>
      <c r="D4861" t="s">
        <v>715</v>
      </c>
      <c r="F4861" s="16">
        <v>72</v>
      </c>
      <c r="G4861" t="str">
        <f t="shared" si="1083"/>
        <v>Cooling</v>
      </c>
      <c r="H4861" s="283">
        <f>IF(G4861="heating",F4861*Assumptions!M$4+Assumptions!M$7,0)</f>
        <v>0</v>
      </c>
      <c r="I4861" s="15">
        <f t="shared" si="1084"/>
        <v>0.94956163997961163</v>
      </c>
      <c r="J4861" s="15">
        <f t="shared" si="1085"/>
        <v>0.93760781206536892</v>
      </c>
      <c r="K4861" s="283">
        <f t="shared" si="1090"/>
        <v>0</v>
      </c>
      <c r="L4861" s="283" t="e">
        <f t="shared" si="1091"/>
        <v>#N/A</v>
      </c>
      <c r="M4861" s="283">
        <f t="shared" si="1092"/>
        <v>0</v>
      </c>
      <c r="N4861" s="283" t="e">
        <f t="shared" si="1093"/>
        <v>#N/A</v>
      </c>
      <c r="O4861" s="283">
        <f t="shared" si="1094"/>
        <v>0</v>
      </c>
      <c r="P4861" s="21">
        <f t="shared" si="1086"/>
        <v>4.6445607559525648E-2</v>
      </c>
      <c r="Q4861" s="21">
        <f t="shared" si="1087"/>
        <v>0.72850690893675296</v>
      </c>
      <c r="R4861">
        <f t="shared" si="1088"/>
        <v>1.0096214758538746</v>
      </c>
      <c r="S4861" s="296">
        <f t="shared" si="1095"/>
        <v>3.4161497734281496E-2</v>
      </c>
      <c r="T4861" s="283">
        <f t="shared" si="1096"/>
        <v>3.4161497734281496E-2</v>
      </c>
    </row>
    <row r="4862" spans="1:20" x14ac:dyDescent="0.25">
      <c r="A4862" s="286">
        <v>43303</v>
      </c>
      <c r="B4862" s="1">
        <f t="shared" si="1089"/>
        <v>7</v>
      </c>
      <c r="C4862" s="285">
        <v>12</v>
      </c>
      <c r="D4862" t="s">
        <v>715</v>
      </c>
      <c r="F4862" s="16">
        <v>72</v>
      </c>
      <c r="G4862" t="str">
        <f t="shared" si="1083"/>
        <v>Cooling</v>
      </c>
      <c r="H4862" s="283">
        <f>IF(G4862="heating",F4862*Assumptions!M$4+Assumptions!M$7,0)</f>
        <v>0</v>
      </c>
      <c r="I4862" s="15">
        <f t="shared" si="1084"/>
        <v>0.91648403420261149</v>
      </c>
      <c r="J4862" s="15">
        <f t="shared" si="1085"/>
        <v>0.93760781206536892</v>
      </c>
      <c r="K4862" s="283">
        <f t="shared" si="1090"/>
        <v>0</v>
      </c>
      <c r="L4862" s="283" t="e">
        <f t="shared" si="1091"/>
        <v>#N/A</v>
      </c>
      <c r="M4862" s="283">
        <f t="shared" si="1092"/>
        <v>0</v>
      </c>
      <c r="N4862" s="283" t="e">
        <f t="shared" si="1093"/>
        <v>#N/A</v>
      </c>
      <c r="O4862" s="283">
        <f t="shared" si="1094"/>
        <v>0</v>
      </c>
      <c r="P4862" s="21">
        <f t="shared" si="1086"/>
        <v>4.6445607559525648E-2</v>
      </c>
      <c r="Q4862" s="21">
        <f t="shared" si="1087"/>
        <v>0.75910815787401487</v>
      </c>
      <c r="R4862">
        <f t="shared" si="1088"/>
        <v>1.0096214758538746</v>
      </c>
      <c r="S4862" s="296">
        <f t="shared" si="1095"/>
        <v>3.5596466275296688E-2</v>
      </c>
      <c r="T4862" s="283">
        <f t="shared" si="1096"/>
        <v>3.5596466275296688E-2</v>
      </c>
    </row>
    <row r="4863" spans="1:20" x14ac:dyDescent="0.25">
      <c r="A4863" s="286">
        <v>43303</v>
      </c>
      <c r="B4863" s="1">
        <f t="shared" si="1089"/>
        <v>7</v>
      </c>
      <c r="C4863" s="285">
        <v>13</v>
      </c>
      <c r="D4863" t="s">
        <v>715</v>
      </c>
      <c r="F4863" s="16">
        <v>72</v>
      </c>
      <c r="G4863" t="str">
        <f t="shared" si="1083"/>
        <v>Cooling</v>
      </c>
      <c r="H4863" s="283">
        <f>IF(G4863="heating",F4863*Assumptions!M$4+Assumptions!M$7,0)</f>
        <v>0</v>
      </c>
      <c r="I4863" s="15">
        <f t="shared" si="1084"/>
        <v>0.90040206880052787</v>
      </c>
      <c r="J4863" s="15">
        <f t="shared" si="1085"/>
        <v>0.93760781206536892</v>
      </c>
      <c r="K4863" s="283">
        <f t="shared" si="1090"/>
        <v>0</v>
      </c>
      <c r="L4863" s="283" t="e">
        <f t="shared" si="1091"/>
        <v>#N/A</v>
      </c>
      <c r="M4863" s="283">
        <f t="shared" si="1092"/>
        <v>0</v>
      </c>
      <c r="N4863" s="283" t="e">
        <f t="shared" si="1093"/>
        <v>#N/A</v>
      </c>
      <c r="O4863" s="283">
        <f t="shared" si="1094"/>
        <v>0</v>
      </c>
      <c r="P4863" s="21">
        <f t="shared" si="1086"/>
        <v>4.6445607559525648E-2</v>
      </c>
      <c r="Q4863" s="21">
        <f t="shared" si="1087"/>
        <v>0.79115902007799765</v>
      </c>
      <c r="R4863">
        <f t="shared" si="1088"/>
        <v>1.0096214758538746</v>
      </c>
      <c r="S4863" s="296">
        <f t="shared" si="1095"/>
        <v>3.7099410781562425E-2</v>
      </c>
      <c r="T4863" s="283">
        <f t="shared" si="1096"/>
        <v>3.7099410781562425E-2</v>
      </c>
    </row>
    <row r="4864" spans="1:20" x14ac:dyDescent="0.25">
      <c r="A4864" s="286">
        <v>43303</v>
      </c>
      <c r="B4864" s="1">
        <f t="shared" si="1089"/>
        <v>7</v>
      </c>
      <c r="C4864" s="285">
        <v>14</v>
      </c>
      <c r="D4864" t="s">
        <v>715</v>
      </c>
      <c r="F4864" s="16">
        <v>73</v>
      </c>
      <c r="G4864" t="str">
        <f t="shared" si="1083"/>
        <v>Cooling</v>
      </c>
      <c r="H4864" s="283">
        <f>IF(G4864="heating",F4864*Assumptions!M$4+Assumptions!M$7,0)</f>
        <v>0</v>
      </c>
      <c r="I4864" s="15">
        <f t="shared" si="1084"/>
        <v>0.86032894500746537</v>
      </c>
      <c r="J4864" s="15">
        <f t="shared" si="1085"/>
        <v>0.93760781206536892</v>
      </c>
      <c r="K4864" s="283">
        <f t="shared" si="1090"/>
        <v>0</v>
      </c>
      <c r="L4864" s="283" t="e">
        <f t="shared" si="1091"/>
        <v>#N/A</v>
      </c>
      <c r="M4864" s="283">
        <f t="shared" si="1092"/>
        <v>0</v>
      </c>
      <c r="N4864" s="283" t="e">
        <f t="shared" si="1093"/>
        <v>#N/A</v>
      </c>
      <c r="O4864" s="283">
        <f t="shared" si="1094"/>
        <v>0</v>
      </c>
      <c r="P4864" s="21">
        <f t="shared" si="1086"/>
        <v>5.0300820493010656E-2</v>
      </c>
      <c r="Q4864" s="21">
        <f t="shared" si="1087"/>
        <v>0.84355555031342389</v>
      </c>
      <c r="R4864">
        <f t="shared" si="1088"/>
        <v>1.0096214758538746</v>
      </c>
      <c r="S4864" s="296">
        <f t="shared" si="1095"/>
        <v>4.2839790314268975E-2</v>
      </c>
      <c r="T4864" s="283">
        <f t="shared" si="1096"/>
        <v>4.2839790314268975E-2</v>
      </c>
    </row>
    <row r="4865" spans="1:20" x14ac:dyDescent="0.25">
      <c r="A4865" s="286">
        <v>43303</v>
      </c>
      <c r="B4865" s="1">
        <f t="shared" si="1089"/>
        <v>7</v>
      </c>
      <c r="C4865" s="285">
        <v>15</v>
      </c>
      <c r="D4865" t="s">
        <v>715</v>
      </c>
      <c r="F4865" s="16">
        <v>75</v>
      </c>
      <c r="G4865" t="str">
        <f t="shared" si="1083"/>
        <v>Cooling</v>
      </c>
      <c r="H4865" s="283">
        <f>IF(G4865="heating",F4865*Assumptions!M$4+Assumptions!M$7,0)</f>
        <v>0</v>
      </c>
      <c r="I4865" s="15">
        <f t="shared" si="1084"/>
        <v>0.85754515037175039</v>
      </c>
      <c r="J4865" s="15">
        <f t="shared" si="1085"/>
        <v>0.93760781206536892</v>
      </c>
      <c r="K4865" s="283">
        <f t="shared" si="1090"/>
        <v>0</v>
      </c>
      <c r="L4865" s="283" t="e">
        <f t="shared" si="1091"/>
        <v>#N/A</v>
      </c>
      <c r="M4865" s="283">
        <f t="shared" si="1092"/>
        <v>0</v>
      </c>
      <c r="N4865" s="283" t="e">
        <f t="shared" si="1093"/>
        <v>#N/A</v>
      </c>
      <c r="O4865" s="283">
        <f t="shared" si="1094"/>
        <v>0</v>
      </c>
      <c r="P4865" s="21">
        <f t="shared" si="1086"/>
        <v>5.9880624941505811E-2</v>
      </c>
      <c r="Q4865" s="21">
        <f t="shared" si="1087"/>
        <v>0.96592607327566882</v>
      </c>
      <c r="R4865">
        <f t="shared" si="1088"/>
        <v>1.0096214758538746</v>
      </c>
      <c r="S4865" s="296">
        <f t="shared" si="1095"/>
        <v>5.8396765550331763E-2</v>
      </c>
      <c r="T4865" s="283">
        <f t="shared" si="1096"/>
        <v>5.8396765550331763E-2</v>
      </c>
    </row>
    <row r="4866" spans="1:20" x14ac:dyDescent="0.25">
      <c r="A4866" s="286">
        <v>43303</v>
      </c>
      <c r="B4866" s="1">
        <f t="shared" si="1089"/>
        <v>7</v>
      </c>
      <c r="C4866" s="285">
        <v>16</v>
      </c>
      <c r="D4866" t="s">
        <v>715</v>
      </c>
      <c r="F4866" s="16">
        <v>75</v>
      </c>
      <c r="G4866" t="str">
        <f t="shared" ref="G4866:G4929" si="1097">VLOOKUP(A4866,U$2:W$366,3,FALSE)</f>
        <v>Cooling</v>
      </c>
      <c r="H4866" s="283">
        <f>IF(G4866="heating",F4866*Assumptions!M$4+Assumptions!M$7,0)</f>
        <v>0</v>
      </c>
      <c r="I4866" s="15">
        <f t="shared" ref="I4866:I4929" si="1098">VLOOKUP(C4866,AO$2:AQ$25,3,FALSE)</f>
        <v>0.88344815438260227</v>
      </c>
      <c r="J4866" s="15">
        <f t="shared" ref="J4866:J4929" si="1099">VLOOKUP(B4866,AS$4:AU$10,3,FALSE)</f>
        <v>0.93760781206536892</v>
      </c>
      <c r="K4866" s="283">
        <f t="shared" si="1090"/>
        <v>0</v>
      </c>
      <c r="L4866" s="283" t="e">
        <f t="shared" si="1091"/>
        <v>#N/A</v>
      </c>
      <c r="M4866" s="283">
        <f t="shared" si="1092"/>
        <v>0</v>
      </c>
      <c r="N4866" s="283" t="e">
        <f t="shared" si="1093"/>
        <v>#N/A</v>
      </c>
      <c r="O4866" s="283">
        <f t="shared" si="1094"/>
        <v>0</v>
      </c>
      <c r="P4866" s="21">
        <f t="shared" ref="P4866:P4929" si="1100">IF(G4866="cooling",IF(F4866&lt;61,0.025,(F4866^2*AX$25+F4866*AY$25+AZ$25)),0)</f>
        <v>5.9880624941505811E-2</v>
      </c>
      <c r="Q4866" s="21">
        <f t="shared" ref="Q4866:Q4929" si="1101">VLOOKUP(C4866,BB$2:BC$25,2,FALSE)</f>
        <v>1.1649354943302594</v>
      </c>
      <c r="R4866">
        <f t="shared" ref="R4866:R4929" si="1102">VLOOKUP(B4866,AS$4:AV$10,4,FALSE)</f>
        <v>1.0096214758538746</v>
      </c>
      <c r="S4866" s="296">
        <f t="shared" si="1095"/>
        <v>7.042823133758512E-2</v>
      </c>
      <c r="T4866" s="283">
        <f t="shared" si="1096"/>
        <v>7.042823133758512E-2</v>
      </c>
    </row>
    <row r="4867" spans="1:20" x14ac:dyDescent="0.25">
      <c r="A4867" s="286">
        <v>43303</v>
      </c>
      <c r="B4867" s="1">
        <f t="shared" ref="B4867:B4930" si="1103">WEEKDAY(A4867,2)</f>
        <v>7</v>
      </c>
      <c r="C4867" s="285">
        <v>17</v>
      </c>
      <c r="D4867" t="s">
        <v>715</v>
      </c>
      <c r="F4867" s="16">
        <v>75</v>
      </c>
      <c r="G4867" t="str">
        <f t="shared" si="1097"/>
        <v>Cooling</v>
      </c>
      <c r="H4867" s="283">
        <f>IF(G4867="heating",F4867*Assumptions!M$4+Assumptions!M$7,0)</f>
        <v>0</v>
      </c>
      <c r="I4867" s="15">
        <f t="shared" si="1098"/>
        <v>0.94025748850374469</v>
      </c>
      <c r="J4867" s="15">
        <f t="shared" si="1099"/>
        <v>0.93760781206536892</v>
      </c>
      <c r="K4867" s="283">
        <f t="shared" ref="K4867:K4930" si="1104">H4867*I4867*J4867</f>
        <v>0</v>
      </c>
      <c r="L4867" s="283" t="e">
        <f t="shared" ref="L4867:L4930" si="1105">VLOOKUP(F4867,BL$2:BN$92,2,FALSE)</f>
        <v>#N/A</v>
      </c>
      <c r="M4867" s="283">
        <f t="shared" ref="M4867:M4930" si="1106">IF(G4867="heating",K4867*(L4867*3.412),0)</f>
        <v>0</v>
      </c>
      <c r="N4867" s="283" t="e">
        <f t="shared" ref="N4867:N4930" si="1107">VLOOKUP(F4867,BL$2:BN$92,3,FALSE)</f>
        <v>#N/A</v>
      </c>
      <c r="O4867" s="283">
        <f t="shared" ref="O4867:O4930" si="1108">IF(F4867&lt;=61,IF(G4867="heating",IF(F4867&gt;=5,K4867*L4867/N4867,0),0),0)</f>
        <v>0</v>
      </c>
      <c r="P4867" s="21">
        <f t="shared" si="1100"/>
        <v>5.9880624941505811E-2</v>
      </c>
      <c r="Q4867" s="21">
        <f t="shared" si="1101"/>
        <v>1.3521540118753073</v>
      </c>
      <c r="R4867">
        <f t="shared" si="1102"/>
        <v>1.0096214758538746</v>
      </c>
      <c r="S4867" s="296">
        <f t="shared" ref="S4867:S4930" si="1109">P4867*Q4867*R4867</f>
        <v>8.1746857243067475E-2</v>
      </c>
      <c r="T4867" s="283">
        <f t="shared" ref="T4867:T4930" si="1110">K4867+S4867</f>
        <v>8.1746857243067475E-2</v>
      </c>
    </row>
    <row r="4868" spans="1:20" x14ac:dyDescent="0.25">
      <c r="A4868" s="286">
        <v>43303</v>
      </c>
      <c r="B4868" s="1">
        <f t="shared" si="1103"/>
        <v>7</v>
      </c>
      <c r="C4868" s="285">
        <v>18</v>
      </c>
      <c r="D4868" t="s">
        <v>715</v>
      </c>
      <c r="F4868" s="16">
        <v>75</v>
      </c>
      <c r="G4868" t="str">
        <f t="shared" si="1097"/>
        <v>Cooling</v>
      </c>
      <c r="H4868" s="283">
        <f>IF(G4868="heating",F4868*Assumptions!M$4+Assumptions!M$7,0)</f>
        <v>0</v>
      </c>
      <c r="I4868" s="15">
        <f t="shared" si="1098"/>
        <v>0.98182363790757687</v>
      </c>
      <c r="J4868" s="15">
        <f t="shared" si="1099"/>
        <v>0.93760781206536892</v>
      </c>
      <c r="K4868" s="283">
        <f t="shared" si="1104"/>
        <v>0</v>
      </c>
      <c r="L4868" s="283" t="e">
        <f t="shared" si="1105"/>
        <v>#N/A</v>
      </c>
      <c r="M4868" s="283">
        <f t="shared" si="1106"/>
        <v>0</v>
      </c>
      <c r="N4868" s="283" t="e">
        <f t="shared" si="1107"/>
        <v>#N/A</v>
      </c>
      <c r="O4868" s="283">
        <f t="shared" si="1108"/>
        <v>0</v>
      </c>
      <c r="P4868" s="21">
        <f t="shared" si="1100"/>
        <v>5.9880624941505811E-2</v>
      </c>
      <c r="Q4868" s="21">
        <f t="shared" si="1101"/>
        <v>1.5598916921549892</v>
      </c>
      <c r="R4868">
        <f t="shared" si="1102"/>
        <v>1.0096214758538746</v>
      </c>
      <c r="S4868" s="296">
        <f t="shared" si="1109"/>
        <v>9.4306005346527139E-2</v>
      </c>
      <c r="T4868" s="283">
        <f t="shared" si="1110"/>
        <v>9.4306005346527139E-2</v>
      </c>
    </row>
    <row r="4869" spans="1:20" x14ac:dyDescent="0.25">
      <c r="A4869" s="286">
        <v>43303</v>
      </c>
      <c r="B4869" s="1">
        <f t="shared" si="1103"/>
        <v>7</v>
      </c>
      <c r="C4869" s="285">
        <v>19</v>
      </c>
      <c r="D4869" t="s">
        <v>715</v>
      </c>
      <c r="F4869" s="16">
        <v>72</v>
      </c>
      <c r="G4869" t="str">
        <f t="shared" si="1097"/>
        <v>Cooling</v>
      </c>
      <c r="H4869" s="283">
        <f>IF(G4869="heating",F4869*Assumptions!M$4+Assumptions!M$7,0)</f>
        <v>0</v>
      </c>
      <c r="I4869" s="15">
        <f t="shared" si="1098"/>
        <v>0.98418842963438757</v>
      </c>
      <c r="J4869" s="15">
        <f t="shared" si="1099"/>
        <v>0.93760781206536892</v>
      </c>
      <c r="K4869" s="283">
        <f t="shared" si="1104"/>
        <v>0</v>
      </c>
      <c r="L4869" s="283" t="e">
        <f t="shared" si="1105"/>
        <v>#N/A</v>
      </c>
      <c r="M4869" s="283">
        <f t="shared" si="1106"/>
        <v>0</v>
      </c>
      <c r="N4869" s="283" t="e">
        <f t="shared" si="1107"/>
        <v>#N/A</v>
      </c>
      <c r="O4869" s="283">
        <f t="shared" si="1108"/>
        <v>0</v>
      </c>
      <c r="P4869" s="21">
        <f t="shared" si="1100"/>
        <v>4.6445607559525648E-2</v>
      </c>
      <c r="Q4869" s="21">
        <f t="shared" si="1101"/>
        <v>1.6764212681468484</v>
      </c>
      <c r="R4869">
        <f t="shared" si="1102"/>
        <v>1.0096214758538746</v>
      </c>
      <c r="S4869" s="296">
        <f t="shared" si="1109"/>
        <v>7.8611555567926442E-2</v>
      </c>
      <c r="T4869" s="283">
        <f t="shared" si="1110"/>
        <v>7.8611555567926442E-2</v>
      </c>
    </row>
    <row r="4870" spans="1:20" x14ac:dyDescent="0.25">
      <c r="A4870" s="286">
        <v>43303</v>
      </c>
      <c r="B4870" s="1">
        <f t="shared" si="1103"/>
        <v>7</v>
      </c>
      <c r="C4870" s="285">
        <v>20</v>
      </c>
      <c r="D4870" t="s">
        <v>715</v>
      </c>
      <c r="F4870" s="16">
        <v>68</v>
      </c>
      <c r="G4870" t="str">
        <f t="shared" si="1097"/>
        <v>Cooling</v>
      </c>
      <c r="H4870" s="283">
        <f>IF(G4870="heating",F4870*Assumptions!M$4+Assumptions!M$7,0)</f>
        <v>0</v>
      </c>
      <c r="I4870" s="15">
        <f t="shared" si="1098"/>
        <v>0.97071962311712034</v>
      </c>
      <c r="J4870" s="15">
        <f t="shared" si="1099"/>
        <v>0.93760781206536892</v>
      </c>
      <c r="K4870" s="283">
        <f t="shared" si="1104"/>
        <v>0</v>
      </c>
      <c r="L4870" s="283">
        <f t="shared" si="1105"/>
        <v>4.3818232651749627</v>
      </c>
      <c r="M4870" s="283">
        <f t="shared" si="1106"/>
        <v>0</v>
      </c>
      <c r="N4870" s="283">
        <f t="shared" si="1107"/>
        <v>4.3585758300027857</v>
      </c>
      <c r="O4870" s="283">
        <f t="shared" si="1108"/>
        <v>0</v>
      </c>
      <c r="P4870" s="21">
        <f t="shared" si="1100"/>
        <v>3.7256017764001337E-2</v>
      </c>
      <c r="Q4870" s="21">
        <f t="shared" si="1101"/>
        <v>1.52436960139122</v>
      </c>
      <c r="R4870">
        <f t="shared" si="1102"/>
        <v>1.0096214758538746</v>
      </c>
      <c r="S4870" s="296">
        <f t="shared" si="1109"/>
        <v>5.7338363236864011E-2</v>
      </c>
      <c r="T4870" s="283">
        <f t="shared" si="1110"/>
        <v>5.7338363236864011E-2</v>
      </c>
    </row>
    <row r="4871" spans="1:20" x14ac:dyDescent="0.25">
      <c r="A4871" s="286">
        <v>43303</v>
      </c>
      <c r="B4871" s="1">
        <f t="shared" si="1103"/>
        <v>7</v>
      </c>
      <c r="C4871" s="285">
        <v>21</v>
      </c>
      <c r="D4871" t="s">
        <v>715</v>
      </c>
      <c r="F4871" s="16">
        <v>64</v>
      </c>
      <c r="G4871" t="str">
        <f t="shared" si="1097"/>
        <v>Cooling</v>
      </c>
      <c r="H4871" s="283">
        <f>IF(G4871="heating",F4871*Assumptions!M$4+Assumptions!M$7,0)</f>
        <v>0</v>
      </c>
      <c r="I4871" s="15">
        <f t="shared" si="1098"/>
        <v>0.95751150862929935</v>
      </c>
      <c r="J4871" s="15">
        <f t="shared" si="1099"/>
        <v>0.93760781206536892</v>
      </c>
      <c r="K4871" s="283">
        <f t="shared" si="1104"/>
        <v>0</v>
      </c>
      <c r="L4871" s="283">
        <f t="shared" si="1105"/>
        <v>4.3818232651749627</v>
      </c>
      <c r="M4871" s="283">
        <f t="shared" si="1106"/>
        <v>0</v>
      </c>
      <c r="N4871" s="283">
        <f t="shared" si="1107"/>
        <v>4.3585758300027857</v>
      </c>
      <c r="O4871" s="283">
        <f t="shared" si="1108"/>
        <v>0</v>
      </c>
      <c r="P4871" s="21">
        <f t="shared" si="1100"/>
        <v>3.8036447069942136E-2</v>
      </c>
      <c r="Q4871" s="21">
        <f t="shared" si="1101"/>
        <v>1.4448604713749031</v>
      </c>
      <c r="R4871">
        <f t="shared" si="1102"/>
        <v>1.0096214758538746</v>
      </c>
      <c r="S4871" s="296">
        <f t="shared" si="1109"/>
        <v>5.5486129744002861E-2</v>
      </c>
      <c r="T4871" s="283">
        <f t="shared" si="1110"/>
        <v>5.5486129744002861E-2</v>
      </c>
    </row>
    <row r="4872" spans="1:20" x14ac:dyDescent="0.25">
      <c r="A4872" s="286">
        <v>43303</v>
      </c>
      <c r="B4872" s="1">
        <f t="shared" si="1103"/>
        <v>7</v>
      </c>
      <c r="C4872" s="285">
        <v>22</v>
      </c>
      <c r="D4872" t="s">
        <v>715</v>
      </c>
      <c r="F4872" s="16">
        <v>63</v>
      </c>
      <c r="G4872" t="str">
        <f t="shared" si="1097"/>
        <v>Cooling</v>
      </c>
      <c r="H4872" s="283">
        <f>IF(G4872="heating",F4872*Assumptions!M$4+Assumptions!M$7,0)</f>
        <v>0</v>
      </c>
      <c r="I4872" s="15">
        <f t="shared" si="1098"/>
        <v>0.9426530227543114</v>
      </c>
      <c r="J4872" s="15">
        <f t="shared" si="1099"/>
        <v>0.93760781206536892</v>
      </c>
      <c r="K4872" s="283">
        <f t="shared" si="1104"/>
        <v>0</v>
      </c>
      <c r="L4872" s="283">
        <f t="shared" si="1105"/>
        <v>4.3818232651749627</v>
      </c>
      <c r="M4872" s="283">
        <f t="shared" si="1106"/>
        <v>0</v>
      </c>
      <c r="N4872" s="283">
        <f t="shared" si="1107"/>
        <v>4.3585758300027857</v>
      </c>
      <c r="O4872" s="283">
        <f t="shared" si="1108"/>
        <v>0</v>
      </c>
      <c r="P4872" s="21">
        <f t="shared" si="1100"/>
        <v>3.9789369881031433E-2</v>
      </c>
      <c r="Q4872" s="21">
        <f t="shared" si="1101"/>
        <v>1.2427137171080138</v>
      </c>
      <c r="R4872">
        <f t="shared" si="1102"/>
        <v>1.0096214758538746</v>
      </c>
      <c r="S4872" s="296">
        <f t="shared" si="1109"/>
        <v>4.9922546897566165E-2</v>
      </c>
      <c r="T4872" s="283">
        <f t="shared" si="1110"/>
        <v>4.9922546897566165E-2</v>
      </c>
    </row>
    <row r="4873" spans="1:20" x14ac:dyDescent="0.25">
      <c r="A4873" s="286">
        <v>43303</v>
      </c>
      <c r="B4873" s="1">
        <f t="shared" si="1103"/>
        <v>7</v>
      </c>
      <c r="C4873" s="285">
        <v>23</v>
      </c>
      <c r="D4873" t="s">
        <v>715</v>
      </c>
      <c r="F4873" s="16">
        <v>63</v>
      </c>
      <c r="G4873" t="str">
        <f t="shared" si="1097"/>
        <v>Cooling</v>
      </c>
      <c r="H4873" s="283">
        <f>IF(G4873="heating",F4873*Assumptions!M$4+Assumptions!M$7,0)</f>
        <v>0</v>
      </c>
      <c r="I4873" s="15">
        <f t="shared" si="1098"/>
        <v>0.94450710149963013</v>
      </c>
      <c r="J4873" s="15">
        <f t="shared" si="1099"/>
        <v>0.93760781206536892</v>
      </c>
      <c r="K4873" s="283">
        <f t="shared" si="1104"/>
        <v>0</v>
      </c>
      <c r="L4873" s="283">
        <f t="shared" si="1105"/>
        <v>4.3818232651749627</v>
      </c>
      <c r="M4873" s="283">
        <f t="shared" si="1106"/>
        <v>0</v>
      </c>
      <c r="N4873" s="283">
        <f t="shared" si="1107"/>
        <v>4.3585758300027857</v>
      </c>
      <c r="O4873" s="283">
        <f t="shared" si="1108"/>
        <v>0</v>
      </c>
      <c r="P4873" s="21">
        <f t="shared" si="1100"/>
        <v>3.9789369881031433E-2</v>
      </c>
      <c r="Q4873" s="21">
        <f t="shared" si="1101"/>
        <v>1.0297519246597011</v>
      </c>
      <c r="R4873">
        <f t="shared" si="1102"/>
        <v>1.0096214758538746</v>
      </c>
      <c r="S4873" s="296">
        <f t="shared" si="1109"/>
        <v>4.1367402680093451E-2</v>
      </c>
      <c r="T4873" s="283">
        <f t="shared" si="1110"/>
        <v>4.1367402680093451E-2</v>
      </c>
    </row>
    <row r="4874" spans="1:20" x14ac:dyDescent="0.25">
      <c r="A4874" s="286">
        <v>43304</v>
      </c>
      <c r="B4874" s="1">
        <f t="shared" si="1103"/>
        <v>1</v>
      </c>
      <c r="C4874" s="285">
        <v>0</v>
      </c>
      <c r="D4874" t="s">
        <v>715</v>
      </c>
      <c r="F4874" s="16">
        <v>61</v>
      </c>
      <c r="G4874" t="str">
        <f t="shared" si="1097"/>
        <v>Cooling</v>
      </c>
      <c r="H4874" s="283">
        <f>IF(G4874="heating",F4874*Assumptions!M$4+Assumptions!M$7,0)</f>
        <v>0</v>
      </c>
      <c r="I4874" s="15">
        <f t="shared" si="1098"/>
        <v>0.97481507806017154</v>
      </c>
      <c r="J4874" s="15">
        <f t="shared" si="1099"/>
        <v>1.017726725449043</v>
      </c>
      <c r="K4874" s="283">
        <f t="shared" si="1104"/>
        <v>0</v>
      </c>
      <c r="L4874" s="283">
        <f t="shared" si="1105"/>
        <v>4.3818232651749627</v>
      </c>
      <c r="M4874" s="283">
        <f t="shared" si="1106"/>
        <v>0</v>
      </c>
      <c r="N4874" s="283">
        <f t="shared" si="1107"/>
        <v>4.3585758300027857</v>
      </c>
      <c r="O4874" s="283">
        <f t="shared" si="1108"/>
        <v>0</v>
      </c>
      <c r="P4874" s="21">
        <f t="shared" si="1100"/>
        <v>4.5164594084734722E-2</v>
      </c>
      <c r="Q4874" s="21">
        <f t="shared" si="1101"/>
        <v>0.90668853391740301</v>
      </c>
      <c r="R4874">
        <f t="shared" si="1102"/>
        <v>0.9440993384982781</v>
      </c>
      <c r="S4874" s="296">
        <f t="shared" si="1109"/>
        <v>3.8661075231624417E-2</v>
      </c>
      <c r="T4874" s="283">
        <f t="shared" si="1110"/>
        <v>3.8661075231624417E-2</v>
      </c>
    </row>
    <row r="4875" spans="1:20" x14ac:dyDescent="0.25">
      <c r="A4875" s="286">
        <v>43304</v>
      </c>
      <c r="B4875" s="1">
        <f t="shared" si="1103"/>
        <v>1</v>
      </c>
      <c r="C4875" s="285">
        <v>1</v>
      </c>
      <c r="D4875" t="s">
        <v>715</v>
      </c>
      <c r="F4875" s="16">
        <v>61</v>
      </c>
      <c r="G4875" t="str">
        <f t="shared" si="1097"/>
        <v>Cooling</v>
      </c>
      <c r="H4875" s="283">
        <f>IF(G4875="heating",F4875*Assumptions!M$4+Assumptions!M$7,0)</f>
        <v>0</v>
      </c>
      <c r="I4875" s="15">
        <f t="shared" si="1098"/>
        <v>1.012242869806885</v>
      </c>
      <c r="J4875" s="15">
        <f t="shared" si="1099"/>
        <v>1.017726725449043</v>
      </c>
      <c r="K4875" s="283">
        <f t="shared" si="1104"/>
        <v>0</v>
      </c>
      <c r="L4875" s="283">
        <f t="shared" si="1105"/>
        <v>4.3818232651749627</v>
      </c>
      <c r="M4875" s="283">
        <f t="shared" si="1106"/>
        <v>0</v>
      </c>
      <c r="N4875" s="283">
        <f t="shared" si="1107"/>
        <v>4.3585758300027857</v>
      </c>
      <c r="O4875" s="283">
        <f t="shared" si="1108"/>
        <v>0</v>
      </c>
      <c r="P4875" s="21">
        <f t="shared" si="1100"/>
        <v>4.5164594084734722E-2</v>
      </c>
      <c r="Q4875" s="21">
        <f t="shared" si="1101"/>
        <v>0.81803459285312596</v>
      </c>
      <c r="R4875">
        <f t="shared" si="1102"/>
        <v>0.9440993384982781</v>
      </c>
      <c r="S4875" s="296">
        <f t="shared" si="1109"/>
        <v>3.4880883294865848E-2</v>
      </c>
      <c r="T4875" s="283">
        <f t="shared" si="1110"/>
        <v>3.4880883294865848E-2</v>
      </c>
    </row>
    <row r="4876" spans="1:20" x14ac:dyDescent="0.25">
      <c r="A4876" s="286">
        <v>43304</v>
      </c>
      <c r="B4876" s="1">
        <f t="shared" si="1103"/>
        <v>1</v>
      </c>
      <c r="C4876" s="285">
        <v>2</v>
      </c>
      <c r="D4876" t="s">
        <v>715</v>
      </c>
      <c r="F4876" s="16">
        <v>59</v>
      </c>
      <c r="G4876" t="str">
        <f t="shared" si="1097"/>
        <v>Cooling</v>
      </c>
      <c r="H4876" s="283">
        <f>IF(G4876="heating",F4876*Assumptions!M$4+Assumptions!M$7,0)</f>
        <v>0</v>
      </c>
      <c r="I4876" s="15">
        <f t="shared" si="1098"/>
        <v>1.0509704703585963</v>
      </c>
      <c r="J4876" s="15">
        <f t="shared" si="1099"/>
        <v>1.017726725449043</v>
      </c>
      <c r="K4876" s="283">
        <f t="shared" si="1104"/>
        <v>0</v>
      </c>
      <c r="L4876" s="283">
        <f t="shared" si="1105"/>
        <v>4.3182081448486933</v>
      </c>
      <c r="M4876" s="283">
        <f t="shared" si="1106"/>
        <v>0</v>
      </c>
      <c r="N4876" s="283">
        <f t="shared" si="1107"/>
        <v>4.2355603137647586</v>
      </c>
      <c r="O4876" s="283">
        <f t="shared" si="1108"/>
        <v>0</v>
      </c>
      <c r="P4876" s="21">
        <f t="shared" si="1100"/>
        <v>2.5000000000000001E-2</v>
      </c>
      <c r="Q4876" s="21">
        <f t="shared" si="1101"/>
        <v>0.74507607494346417</v>
      </c>
      <c r="R4876">
        <f t="shared" si="1102"/>
        <v>0.9440993384982781</v>
      </c>
      <c r="S4876" s="296">
        <f t="shared" si="1109"/>
        <v>1.7585645737125448E-2</v>
      </c>
      <c r="T4876" s="283">
        <f t="shared" si="1110"/>
        <v>1.7585645737125448E-2</v>
      </c>
    </row>
    <row r="4877" spans="1:20" x14ac:dyDescent="0.25">
      <c r="A4877" s="286">
        <v>43304</v>
      </c>
      <c r="B4877" s="1">
        <f t="shared" si="1103"/>
        <v>1</v>
      </c>
      <c r="C4877" s="285">
        <v>3</v>
      </c>
      <c r="D4877" t="s">
        <v>715</v>
      </c>
      <c r="F4877" s="16">
        <v>59</v>
      </c>
      <c r="G4877" t="str">
        <f t="shared" si="1097"/>
        <v>Cooling</v>
      </c>
      <c r="H4877" s="283">
        <f>IF(G4877="heating",F4877*Assumptions!M$4+Assumptions!M$7,0)</f>
        <v>0</v>
      </c>
      <c r="I4877" s="15">
        <f t="shared" si="1098"/>
        <v>1.0924036124451033</v>
      </c>
      <c r="J4877" s="15">
        <f t="shared" si="1099"/>
        <v>1.017726725449043</v>
      </c>
      <c r="K4877" s="283">
        <f t="shared" si="1104"/>
        <v>0</v>
      </c>
      <c r="L4877" s="283">
        <f t="shared" si="1105"/>
        <v>4.3182081448486933</v>
      </c>
      <c r="M4877" s="283">
        <f t="shared" si="1106"/>
        <v>0</v>
      </c>
      <c r="N4877" s="283">
        <f t="shared" si="1107"/>
        <v>4.2355603137647586</v>
      </c>
      <c r="O4877" s="283">
        <f t="shared" si="1108"/>
        <v>0</v>
      </c>
      <c r="P4877" s="21">
        <f t="shared" si="1100"/>
        <v>2.5000000000000001E-2</v>
      </c>
      <c r="Q4877" s="21">
        <f t="shared" si="1101"/>
        <v>0.69158980876382303</v>
      </c>
      <c r="R4877">
        <f t="shared" si="1102"/>
        <v>0.9440993384982781</v>
      </c>
      <c r="S4877" s="296">
        <f t="shared" si="1109"/>
        <v>1.63232370241519E-2</v>
      </c>
      <c r="T4877" s="283">
        <f t="shared" si="1110"/>
        <v>1.63232370241519E-2</v>
      </c>
    </row>
    <row r="4878" spans="1:20" x14ac:dyDescent="0.25">
      <c r="A4878" s="286">
        <v>43304</v>
      </c>
      <c r="B4878" s="1">
        <f t="shared" si="1103"/>
        <v>1</v>
      </c>
      <c r="C4878" s="285">
        <v>4</v>
      </c>
      <c r="D4878" t="s">
        <v>715</v>
      </c>
      <c r="F4878" s="16">
        <v>59</v>
      </c>
      <c r="G4878" t="str">
        <f t="shared" si="1097"/>
        <v>Cooling</v>
      </c>
      <c r="H4878" s="283">
        <f>IF(G4878="heating",F4878*Assumptions!M$4+Assumptions!M$7,0)</f>
        <v>0</v>
      </c>
      <c r="I4878" s="15">
        <f t="shared" si="1098"/>
        <v>1.1348296917927807</v>
      </c>
      <c r="J4878" s="15">
        <f t="shared" si="1099"/>
        <v>1.017726725449043</v>
      </c>
      <c r="K4878" s="283">
        <f t="shared" si="1104"/>
        <v>0</v>
      </c>
      <c r="L4878" s="283">
        <f t="shared" si="1105"/>
        <v>4.3182081448486933</v>
      </c>
      <c r="M4878" s="283">
        <f t="shared" si="1106"/>
        <v>0</v>
      </c>
      <c r="N4878" s="283">
        <f t="shared" si="1107"/>
        <v>4.2355603137647586</v>
      </c>
      <c r="O4878" s="283">
        <f t="shared" si="1108"/>
        <v>0</v>
      </c>
      <c r="P4878" s="21">
        <f t="shared" si="1100"/>
        <v>2.5000000000000001E-2</v>
      </c>
      <c r="Q4878" s="21">
        <f t="shared" si="1101"/>
        <v>0.6473875548762833</v>
      </c>
      <c r="R4878">
        <f t="shared" si="1102"/>
        <v>0.9440993384982781</v>
      </c>
      <c r="S4878" s="296">
        <f t="shared" si="1109"/>
        <v>1.5279954057767921E-2</v>
      </c>
      <c r="T4878" s="283">
        <f t="shared" si="1110"/>
        <v>1.5279954057767921E-2</v>
      </c>
    </row>
    <row r="4879" spans="1:20" x14ac:dyDescent="0.25">
      <c r="A4879" s="286">
        <v>43304</v>
      </c>
      <c r="B4879" s="1">
        <f t="shared" si="1103"/>
        <v>1</v>
      </c>
      <c r="C4879" s="285">
        <v>5</v>
      </c>
      <c r="D4879" t="s">
        <v>715</v>
      </c>
      <c r="F4879" s="16">
        <v>59</v>
      </c>
      <c r="G4879" t="str">
        <f t="shared" si="1097"/>
        <v>Cooling</v>
      </c>
      <c r="H4879" s="283">
        <f>IF(G4879="heating",F4879*Assumptions!M$4+Assumptions!M$7,0)</f>
        <v>0</v>
      </c>
      <c r="I4879" s="15">
        <f t="shared" si="1098"/>
        <v>1.1635558681477385</v>
      </c>
      <c r="J4879" s="15">
        <f t="shared" si="1099"/>
        <v>1.017726725449043</v>
      </c>
      <c r="K4879" s="283">
        <f t="shared" si="1104"/>
        <v>0</v>
      </c>
      <c r="L4879" s="283">
        <f t="shared" si="1105"/>
        <v>4.3182081448486933</v>
      </c>
      <c r="M4879" s="283">
        <f t="shared" si="1106"/>
        <v>0</v>
      </c>
      <c r="N4879" s="283">
        <f t="shared" si="1107"/>
        <v>4.2355603137647586</v>
      </c>
      <c r="O4879" s="283">
        <f t="shared" si="1108"/>
        <v>0</v>
      </c>
      <c r="P4879" s="21">
        <f t="shared" si="1100"/>
        <v>2.5000000000000001E-2</v>
      </c>
      <c r="Q4879" s="21">
        <f t="shared" si="1101"/>
        <v>0.72139578924615555</v>
      </c>
      <c r="R4879">
        <f t="shared" si="1102"/>
        <v>0.9440993384982781</v>
      </c>
      <c r="S4879" s="296">
        <f t="shared" si="1109"/>
        <v>1.702673218556847E-2</v>
      </c>
      <c r="T4879" s="283">
        <f t="shared" si="1110"/>
        <v>1.702673218556847E-2</v>
      </c>
    </row>
    <row r="4880" spans="1:20" x14ac:dyDescent="0.25">
      <c r="A4880" s="286">
        <v>43304</v>
      </c>
      <c r="B4880" s="1">
        <f t="shared" si="1103"/>
        <v>1</v>
      </c>
      <c r="C4880" s="285">
        <v>6</v>
      </c>
      <c r="D4880" t="s">
        <v>715</v>
      </c>
      <c r="F4880" s="16">
        <v>61</v>
      </c>
      <c r="G4880" t="str">
        <f t="shared" si="1097"/>
        <v>Cooling</v>
      </c>
      <c r="H4880" s="283">
        <f>IF(G4880="heating",F4880*Assumptions!M$4+Assumptions!M$7,0)</f>
        <v>0</v>
      </c>
      <c r="I4880" s="15">
        <f t="shared" si="1098"/>
        <v>1.2083911162615524</v>
      </c>
      <c r="J4880" s="15">
        <f t="shared" si="1099"/>
        <v>1.017726725449043</v>
      </c>
      <c r="K4880" s="283">
        <f t="shared" si="1104"/>
        <v>0</v>
      </c>
      <c r="L4880" s="283">
        <f t="shared" si="1105"/>
        <v>4.3818232651749627</v>
      </c>
      <c r="M4880" s="283">
        <f t="shared" si="1106"/>
        <v>0</v>
      </c>
      <c r="N4880" s="283">
        <f t="shared" si="1107"/>
        <v>4.3585758300027857</v>
      </c>
      <c r="O4880" s="283">
        <f t="shared" si="1108"/>
        <v>0</v>
      </c>
      <c r="P4880" s="21">
        <f t="shared" si="1100"/>
        <v>4.5164594084734722E-2</v>
      </c>
      <c r="Q4880" s="21">
        <f t="shared" si="1101"/>
        <v>0.87787080972652631</v>
      </c>
      <c r="R4880">
        <f t="shared" si="1102"/>
        <v>0.9440993384982781</v>
      </c>
      <c r="S4880" s="296">
        <f t="shared" si="1109"/>
        <v>3.7432291408657066E-2</v>
      </c>
      <c r="T4880" s="283">
        <f t="shared" si="1110"/>
        <v>3.7432291408657066E-2</v>
      </c>
    </row>
    <row r="4881" spans="1:20" x14ac:dyDescent="0.25">
      <c r="A4881" s="286">
        <v>43304</v>
      </c>
      <c r="B4881" s="1">
        <f t="shared" si="1103"/>
        <v>1</v>
      </c>
      <c r="C4881" s="285">
        <v>7</v>
      </c>
      <c r="D4881" t="s">
        <v>716</v>
      </c>
      <c r="F4881" s="16">
        <v>64</v>
      </c>
      <c r="G4881" t="str">
        <f t="shared" si="1097"/>
        <v>Cooling</v>
      </c>
      <c r="H4881" s="283">
        <f>IF(G4881="heating",F4881*Assumptions!M$4+Assumptions!M$7,0)</f>
        <v>0</v>
      </c>
      <c r="I4881" s="15">
        <f t="shared" si="1098"/>
        <v>1.1637425769249583</v>
      </c>
      <c r="J4881" s="15">
        <f t="shared" si="1099"/>
        <v>1.017726725449043</v>
      </c>
      <c r="K4881" s="283">
        <f t="shared" si="1104"/>
        <v>0</v>
      </c>
      <c r="L4881" s="283">
        <f t="shared" si="1105"/>
        <v>4.3818232651749627</v>
      </c>
      <c r="M4881" s="283">
        <f t="shared" si="1106"/>
        <v>0</v>
      </c>
      <c r="N4881" s="283">
        <f t="shared" si="1107"/>
        <v>4.3585758300027857</v>
      </c>
      <c r="O4881" s="283">
        <f t="shared" si="1108"/>
        <v>0</v>
      </c>
      <c r="P4881" s="21">
        <f t="shared" si="1100"/>
        <v>3.8036447069942136E-2</v>
      </c>
      <c r="Q4881" s="21">
        <f t="shared" si="1101"/>
        <v>0.97331382064367777</v>
      </c>
      <c r="R4881">
        <f t="shared" si="1102"/>
        <v>0.9440993384982781</v>
      </c>
      <c r="S4881" s="296">
        <f t="shared" si="1109"/>
        <v>3.4951878892802983E-2</v>
      </c>
      <c r="T4881" s="283">
        <f t="shared" si="1110"/>
        <v>3.4951878892802983E-2</v>
      </c>
    </row>
    <row r="4882" spans="1:20" x14ac:dyDescent="0.25">
      <c r="A4882" s="286">
        <v>43304</v>
      </c>
      <c r="B4882" s="1">
        <f t="shared" si="1103"/>
        <v>1</v>
      </c>
      <c r="C4882" s="285">
        <v>8</v>
      </c>
      <c r="D4882" t="s">
        <v>716</v>
      </c>
      <c r="F4882" s="16">
        <v>66</v>
      </c>
      <c r="G4882" t="str">
        <f t="shared" si="1097"/>
        <v>Cooling</v>
      </c>
      <c r="H4882" s="283">
        <f>IF(G4882="heating",F4882*Assumptions!M$4+Assumptions!M$7,0)</f>
        <v>0</v>
      </c>
      <c r="I4882" s="15">
        <f t="shared" si="1098"/>
        <v>1.094193721037565</v>
      </c>
      <c r="J4882" s="15">
        <f t="shared" si="1099"/>
        <v>1.017726725449043</v>
      </c>
      <c r="K4882" s="283">
        <f t="shared" si="1104"/>
        <v>0</v>
      </c>
      <c r="L4882" s="283">
        <f t="shared" si="1105"/>
        <v>4.3818232651749627</v>
      </c>
      <c r="M4882" s="283">
        <f t="shared" si="1106"/>
        <v>0</v>
      </c>
      <c r="N4882" s="283">
        <f t="shared" si="1107"/>
        <v>4.3585758300027857</v>
      </c>
      <c r="O4882" s="283">
        <f t="shared" si="1108"/>
        <v>0</v>
      </c>
      <c r="P4882" s="21">
        <f t="shared" si="1100"/>
        <v>3.6399980029288459E-2</v>
      </c>
      <c r="Q4882" s="21">
        <f t="shared" si="1101"/>
        <v>0.94940007506179924</v>
      </c>
      <c r="R4882">
        <f t="shared" si="1102"/>
        <v>0.9440993384982781</v>
      </c>
      <c r="S4882" s="296">
        <f t="shared" si="1109"/>
        <v>3.2626320674924998E-2</v>
      </c>
      <c r="T4882" s="283">
        <f t="shared" si="1110"/>
        <v>3.2626320674924998E-2</v>
      </c>
    </row>
    <row r="4883" spans="1:20" x14ac:dyDescent="0.25">
      <c r="A4883" s="286">
        <v>43304</v>
      </c>
      <c r="B4883" s="1">
        <f t="shared" si="1103"/>
        <v>1</v>
      </c>
      <c r="C4883" s="285">
        <v>9</v>
      </c>
      <c r="D4883" t="s">
        <v>716</v>
      </c>
      <c r="F4883" s="16">
        <v>66</v>
      </c>
      <c r="G4883" t="str">
        <f t="shared" si="1097"/>
        <v>Cooling</v>
      </c>
      <c r="H4883" s="283">
        <f>IF(G4883="heating",F4883*Assumptions!M$4+Assumptions!M$7,0)</f>
        <v>0</v>
      </c>
      <c r="I4883" s="15">
        <f t="shared" si="1098"/>
        <v>1.0343009000871222</v>
      </c>
      <c r="J4883" s="15">
        <f t="shared" si="1099"/>
        <v>1.017726725449043</v>
      </c>
      <c r="K4883" s="283">
        <f t="shared" si="1104"/>
        <v>0</v>
      </c>
      <c r="L4883" s="283">
        <f t="shared" si="1105"/>
        <v>4.3818232651749627</v>
      </c>
      <c r="M4883" s="283">
        <f t="shared" si="1106"/>
        <v>0</v>
      </c>
      <c r="N4883" s="283">
        <f t="shared" si="1107"/>
        <v>4.3585758300027857</v>
      </c>
      <c r="O4883" s="283">
        <f t="shared" si="1108"/>
        <v>0</v>
      </c>
      <c r="P4883" s="21">
        <f t="shared" si="1100"/>
        <v>3.6399980029288459E-2</v>
      </c>
      <c r="Q4883" s="21">
        <f t="shared" si="1101"/>
        <v>0.8408485371888097</v>
      </c>
      <c r="R4883">
        <f t="shared" si="1102"/>
        <v>0.9440993384982781</v>
      </c>
      <c r="S4883" s="296">
        <f t="shared" si="1109"/>
        <v>2.8895925683993611E-2</v>
      </c>
      <c r="T4883" s="283">
        <f t="shared" si="1110"/>
        <v>2.8895925683993611E-2</v>
      </c>
    </row>
    <row r="4884" spans="1:20" x14ac:dyDescent="0.25">
      <c r="A4884" s="286">
        <v>43304</v>
      </c>
      <c r="B4884" s="1">
        <f t="shared" si="1103"/>
        <v>1</v>
      </c>
      <c r="C4884" s="285">
        <v>10</v>
      </c>
      <c r="D4884" t="s">
        <v>716</v>
      </c>
      <c r="F4884" s="16">
        <v>70</v>
      </c>
      <c r="G4884" t="str">
        <f t="shared" si="1097"/>
        <v>Cooling</v>
      </c>
      <c r="H4884" s="283">
        <f>IF(G4884="heating",F4884*Assumptions!M$4+Assumptions!M$7,0)</f>
        <v>0</v>
      </c>
      <c r="I4884" s="15">
        <f t="shared" si="1098"/>
        <v>0.98112329028689171</v>
      </c>
      <c r="J4884" s="15">
        <f t="shared" si="1099"/>
        <v>1.017726725449043</v>
      </c>
      <c r="K4884" s="283">
        <f t="shared" si="1104"/>
        <v>0</v>
      </c>
      <c r="L4884" s="283">
        <f t="shared" si="1105"/>
        <v>4.3818232651749627</v>
      </c>
      <c r="M4884" s="283">
        <f t="shared" si="1106"/>
        <v>0</v>
      </c>
      <c r="N4884" s="283">
        <f t="shared" si="1107"/>
        <v>4.3585758300027857</v>
      </c>
      <c r="O4884" s="283">
        <f t="shared" si="1108"/>
        <v>0</v>
      </c>
      <c r="P4884" s="21">
        <f t="shared" si="1100"/>
        <v>4.0604560274080326E-2</v>
      </c>
      <c r="Q4884" s="21">
        <f t="shared" si="1101"/>
        <v>0.74504051125983206</v>
      </c>
      <c r="R4884">
        <f t="shared" si="1102"/>
        <v>0.9440993384982781</v>
      </c>
      <c r="S4884" s="296">
        <f t="shared" si="1109"/>
        <v>2.8560933167157417E-2</v>
      </c>
      <c r="T4884" s="283">
        <f t="shared" si="1110"/>
        <v>2.8560933167157417E-2</v>
      </c>
    </row>
    <row r="4885" spans="1:20" x14ac:dyDescent="0.25">
      <c r="A4885" s="286">
        <v>43304</v>
      </c>
      <c r="B4885" s="1">
        <f t="shared" si="1103"/>
        <v>1</v>
      </c>
      <c r="C4885" s="285">
        <v>11</v>
      </c>
      <c r="D4885" t="s">
        <v>716</v>
      </c>
      <c r="F4885" s="16">
        <v>72</v>
      </c>
      <c r="G4885" t="str">
        <f t="shared" si="1097"/>
        <v>Cooling</v>
      </c>
      <c r="H4885" s="283">
        <f>IF(G4885="heating",F4885*Assumptions!M$4+Assumptions!M$7,0)</f>
        <v>0</v>
      </c>
      <c r="I4885" s="15">
        <f t="shared" si="1098"/>
        <v>0.94956163997961163</v>
      </c>
      <c r="J4885" s="15">
        <f t="shared" si="1099"/>
        <v>1.017726725449043</v>
      </c>
      <c r="K4885" s="283">
        <f t="shared" si="1104"/>
        <v>0</v>
      </c>
      <c r="L4885" s="283" t="e">
        <f t="shared" si="1105"/>
        <v>#N/A</v>
      </c>
      <c r="M4885" s="283">
        <f t="shared" si="1106"/>
        <v>0</v>
      </c>
      <c r="N4885" s="283" t="e">
        <f t="shared" si="1107"/>
        <v>#N/A</v>
      </c>
      <c r="O4885" s="283">
        <f t="shared" si="1108"/>
        <v>0</v>
      </c>
      <c r="P4885" s="21">
        <f t="shared" si="1100"/>
        <v>4.6445607559525648E-2</v>
      </c>
      <c r="Q4885" s="21">
        <f t="shared" si="1101"/>
        <v>0.72850690893675296</v>
      </c>
      <c r="R4885">
        <f t="shared" si="1102"/>
        <v>0.9440993384982781</v>
      </c>
      <c r="S4885" s="296">
        <f t="shared" si="1109"/>
        <v>3.1944494233117411E-2</v>
      </c>
      <c r="T4885" s="283">
        <f t="shared" si="1110"/>
        <v>3.1944494233117411E-2</v>
      </c>
    </row>
    <row r="4886" spans="1:20" x14ac:dyDescent="0.25">
      <c r="A4886" s="286">
        <v>43304</v>
      </c>
      <c r="B4886" s="1">
        <f t="shared" si="1103"/>
        <v>1</v>
      </c>
      <c r="C4886" s="285">
        <v>12</v>
      </c>
      <c r="D4886" t="s">
        <v>716</v>
      </c>
      <c r="F4886" s="16">
        <v>68</v>
      </c>
      <c r="G4886" t="str">
        <f t="shared" si="1097"/>
        <v>Cooling</v>
      </c>
      <c r="H4886" s="283">
        <f>IF(G4886="heating",F4886*Assumptions!M$4+Assumptions!M$7,0)</f>
        <v>0</v>
      </c>
      <c r="I4886" s="15">
        <f t="shared" si="1098"/>
        <v>0.91648403420261149</v>
      </c>
      <c r="J4886" s="15">
        <f t="shared" si="1099"/>
        <v>1.017726725449043</v>
      </c>
      <c r="K4886" s="283">
        <f t="shared" si="1104"/>
        <v>0</v>
      </c>
      <c r="L4886" s="283">
        <f t="shared" si="1105"/>
        <v>4.3818232651749627</v>
      </c>
      <c r="M4886" s="283">
        <f t="shared" si="1106"/>
        <v>0</v>
      </c>
      <c r="N4886" s="283">
        <f t="shared" si="1107"/>
        <v>4.3585758300027857</v>
      </c>
      <c r="O4886" s="283">
        <f t="shared" si="1108"/>
        <v>0</v>
      </c>
      <c r="P4886" s="21">
        <f t="shared" si="1100"/>
        <v>3.7256017764001337E-2</v>
      </c>
      <c r="Q4886" s="21">
        <f t="shared" si="1101"/>
        <v>0.75910815787401487</v>
      </c>
      <c r="R4886">
        <f t="shared" si="1102"/>
        <v>0.9440993384982781</v>
      </c>
      <c r="S4886" s="296">
        <f t="shared" si="1109"/>
        <v>2.670040100827939E-2</v>
      </c>
      <c r="T4886" s="283">
        <f t="shared" si="1110"/>
        <v>2.670040100827939E-2</v>
      </c>
    </row>
    <row r="4887" spans="1:20" x14ac:dyDescent="0.25">
      <c r="A4887" s="286">
        <v>43304</v>
      </c>
      <c r="B4887" s="1">
        <f t="shared" si="1103"/>
        <v>1</v>
      </c>
      <c r="C4887" s="285">
        <v>13</v>
      </c>
      <c r="D4887" t="s">
        <v>716</v>
      </c>
      <c r="E4887" t="s">
        <v>704</v>
      </c>
      <c r="F4887" s="16">
        <v>66</v>
      </c>
      <c r="G4887" t="str">
        <f t="shared" si="1097"/>
        <v>Cooling</v>
      </c>
      <c r="H4887" s="283">
        <f>IF(G4887="heating",F4887*Assumptions!M$4+Assumptions!M$7,0)</f>
        <v>0</v>
      </c>
      <c r="I4887" s="15">
        <f t="shared" si="1098"/>
        <v>0.90040206880052787</v>
      </c>
      <c r="J4887" s="15">
        <f t="shared" si="1099"/>
        <v>1.017726725449043</v>
      </c>
      <c r="K4887" s="283">
        <f t="shared" si="1104"/>
        <v>0</v>
      </c>
      <c r="L4887" s="283">
        <f t="shared" si="1105"/>
        <v>4.3818232651749627</v>
      </c>
      <c r="M4887" s="283">
        <f t="shared" si="1106"/>
        <v>0</v>
      </c>
      <c r="N4887" s="283">
        <f t="shared" si="1107"/>
        <v>4.3585758300027857</v>
      </c>
      <c r="O4887" s="283">
        <f t="shared" si="1108"/>
        <v>0</v>
      </c>
      <c r="P4887" s="21">
        <f t="shared" si="1100"/>
        <v>3.6399980029288459E-2</v>
      </c>
      <c r="Q4887" s="21">
        <f t="shared" si="1101"/>
        <v>0.79115902007799765</v>
      </c>
      <c r="R4887">
        <f t="shared" si="1102"/>
        <v>0.9440993384982781</v>
      </c>
      <c r="S4887" s="296">
        <f t="shared" si="1109"/>
        <v>2.71883356363164E-2</v>
      </c>
      <c r="T4887" s="283">
        <f t="shared" si="1110"/>
        <v>2.71883356363164E-2</v>
      </c>
    </row>
    <row r="4888" spans="1:20" x14ac:dyDescent="0.25">
      <c r="A4888" s="286">
        <v>43304</v>
      </c>
      <c r="B4888" s="1">
        <f t="shared" si="1103"/>
        <v>1</v>
      </c>
      <c r="C4888" s="285">
        <v>14</v>
      </c>
      <c r="D4888" t="s">
        <v>716</v>
      </c>
      <c r="E4888" t="s">
        <v>704</v>
      </c>
      <c r="F4888" s="16">
        <v>68</v>
      </c>
      <c r="G4888" t="str">
        <f t="shared" si="1097"/>
        <v>Cooling</v>
      </c>
      <c r="H4888" s="283">
        <f>IF(G4888="heating",F4888*Assumptions!M$4+Assumptions!M$7,0)</f>
        <v>0</v>
      </c>
      <c r="I4888" s="15">
        <f t="shared" si="1098"/>
        <v>0.86032894500746537</v>
      </c>
      <c r="J4888" s="15">
        <f t="shared" si="1099"/>
        <v>1.017726725449043</v>
      </c>
      <c r="K4888" s="283">
        <f t="shared" si="1104"/>
        <v>0</v>
      </c>
      <c r="L4888" s="283">
        <f t="shared" si="1105"/>
        <v>4.3818232651749627</v>
      </c>
      <c r="M4888" s="283">
        <f t="shared" si="1106"/>
        <v>0</v>
      </c>
      <c r="N4888" s="283">
        <f t="shared" si="1107"/>
        <v>4.3585758300027857</v>
      </c>
      <c r="O4888" s="283">
        <f t="shared" si="1108"/>
        <v>0</v>
      </c>
      <c r="P4888" s="21">
        <f t="shared" si="1100"/>
        <v>3.7256017764001337E-2</v>
      </c>
      <c r="Q4888" s="21">
        <f t="shared" si="1101"/>
        <v>0.84355555031342389</v>
      </c>
      <c r="R4888">
        <f t="shared" si="1102"/>
        <v>0.9440993384982781</v>
      </c>
      <c r="S4888" s="296">
        <f t="shared" si="1109"/>
        <v>2.9670701378322277E-2</v>
      </c>
      <c r="T4888" s="283">
        <f t="shared" si="1110"/>
        <v>2.9670701378322277E-2</v>
      </c>
    </row>
    <row r="4889" spans="1:20" x14ac:dyDescent="0.25">
      <c r="A4889" s="286">
        <v>43304</v>
      </c>
      <c r="B4889" s="1">
        <f t="shared" si="1103"/>
        <v>1</v>
      </c>
      <c r="C4889" s="285">
        <v>15</v>
      </c>
      <c r="D4889" t="s">
        <v>716</v>
      </c>
      <c r="E4889" t="s">
        <v>704</v>
      </c>
      <c r="F4889" s="16">
        <v>66</v>
      </c>
      <c r="G4889" t="str">
        <f t="shared" si="1097"/>
        <v>Cooling</v>
      </c>
      <c r="H4889" s="283">
        <f>IF(G4889="heating",F4889*Assumptions!M$4+Assumptions!M$7,0)</f>
        <v>0</v>
      </c>
      <c r="I4889" s="15">
        <f t="shared" si="1098"/>
        <v>0.85754515037175039</v>
      </c>
      <c r="J4889" s="15">
        <f t="shared" si="1099"/>
        <v>1.017726725449043</v>
      </c>
      <c r="K4889" s="283">
        <f t="shared" si="1104"/>
        <v>0</v>
      </c>
      <c r="L4889" s="283">
        <f t="shared" si="1105"/>
        <v>4.3818232651749627</v>
      </c>
      <c r="M4889" s="283">
        <f t="shared" si="1106"/>
        <v>0</v>
      </c>
      <c r="N4889" s="283">
        <f t="shared" si="1107"/>
        <v>4.3585758300027857</v>
      </c>
      <c r="O4889" s="283">
        <f t="shared" si="1108"/>
        <v>0</v>
      </c>
      <c r="P4889" s="21">
        <f t="shared" si="1100"/>
        <v>3.6399980029288459E-2</v>
      </c>
      <c r="Q4889" s="21">
        <f t="shared" si="1101"/>
        <v>0.96592607327566882</v>
      </c>
      <c r="R4889">
        <f t="shared" si="1102"/>
        <v>0.9440993384982781</v>
      </c>
      <c r="S4889" s="296">
        <f t="shared" si="1109"/>
        <v>3.3194239860273547E-2</v>
      </c>
      <c r="T4889" s="283">
        <f t="shared" si="1110"/>
        <v>3.3194239860273547E-2</v>
      </c>
    </row>
    <row r="4890" spans="1:20" x14ac:dyDescent="0.25">
      <c r="A4890" s="286">
        <v>43304</v>
      </c>
      <c r="B4890" s="1">
        <f t="shared" si="1103"/>
        <v>1</v>
      </c>
      <c r="C4890" s="285">
        <v>16</v>
      </c>
      <c r="D4890" t="s">
        <v>716</v>
      </c>
      <c r="E4890" t="s">
        <v>704</v>
      </c>
      <c r="F4890" s="16">
        <v>66</v>
      </c>
      <c r="G4890" t="str">
        <f t="shared" si="1097"/>
        <v>Cooling</v>
      </c>
      <c r="H4890" s="283">
        <f>IF(G4890="heating",F4890*Assumptions!M$4+Assumptions!M$7,0)</f>
        <v>0</v>
      </c>
      <c r="I4890" s="15">
        <f t="shared" si="1098"/>
        <v>0.88344815438260227</v>
      </c>
      <c r="J4890" s="15">
        <f t="shared" si="1099"/>
        <v>1.017726725449043</v>
      </c>
      <c r="K4890" s="283">
        <f t="shared" si="1104"/>
        <v>0</v>
      </c>
      <c r="L4890" s="283">
        <f t="shared" si="1105"/>
        <v>4.3818232651749627</v>
      </c>
      <c r="M4890" s="283">
        <f t="shared" si="1106"/>
        <v>0</v>
      </c>
      <c r="N4890" s="283">
        <f t="shared" si="1107"/>
        <v>4.3585758300027857</v>
      </c>
      <c r="O4890" s="283">
        <f t="shared" si="1108"/>
        <v>0</v>
      </c>
      <c r="P4890" s="21">
        <f t="shared" si="1100"/>
        <v>3.6399980029288459E-2</v>
      </c>
      <c r="Q4890" s="21">
        <f t="shared" si="1101"/>
        <v>1.1649354943302594</v>
      </c>
      <c r="R4890">
        <f t="shared" si="1102"/>
        <v>0.9440993384982781</v>
      </c>
      <c r="S4890" s="296">
        <f t="shared" si="1109"/>
        <v>4.0033237833004484E-2</v>
      </c>
      <c r="T4890" s="283">
        <f t="shared" si="1110"/>
        <v>4.0033237833004484E-2</v>
      </c>
    </row>
    <row r="4891" spans="1:20" x14ac:dyDescent="0.25">
      <c r="A4891" s="286">
        <v>43304</v>
      </c>
      <c r="B4891" s="1">
        <f t="shared" si="1103"/>
        <v>1</v>
      </c>
      <c r="C4891" s="285">
        <v>17</v>
      </c>
      <c r="D4891" t="s">
        <v>716</v>
      </c>
      <c r="F4891" s="16">
        <v>66</v>
      </c>
      <c r="G4891" t="str">
        <f t="shared" si="1097"/>
        <v>Cooling</v>
      </c>
      <c r="H4891" s="283">
        <f>IF(G4891="heating",F4891*Assumptions!M$4+Assumptions!M$7,0)</f>
        <v>0</v>
      </c>
      <c r="I4891" s="15">
        <f t="shared" si="1098"/>
        <v>0.94025748850374469</v>
      </c>
      <c r="J4891" s="15">
        <f t="shared" si="1099"/>
        <v>1.017726725449043</v>
      </c>
      <c r="K4891" s="283">
        <f t="shared" si="1104"/>
        <v>0</v>
      </c>
      <c r="L4891" s="283">
        <f t="shared" si="1105"/>
        <v>4.3818232651749627</v>
      </c>
      <c r="M4891" s="283">
        <f t="shared" si="1106"/>
        <v>0</v>
      </c>
      <c r="N4891" s="283">
        <f t="shared" si="1107"/>
        <v>4.3585758300027857</v>
      </c>
      <c r="O4891" s="283">
        <f t="shared" si="1108"/>
        <v>0</v>
      </c>
      <c r="P4891" s="21">
        <f t="shared" si="1100"/>
        <v>3.6399980029288459E-2</v>
      </c>
      <c r="Q4891" s="21">
        <f t="shared" si="1101"/>
        <v>1.3521540118753073</v>
      </c>
      <c r="R4891">
        <f t="shared" si="1102"/>
        <v>0.9440993384982781</v>
      </c>
      <c r="S4891" s="296">
        <f t="shared" si="1109"/>
        <v>4.6467039083031986E-2</v>
      </c>
      <c r="T4891" s="283">
        <f t="shared" si="1110"/>
        <v>4.6467039083031986E-2</v>
      </c>
    </row>
    <row r="4892" spans="1:20" x14ac:dyDescent="0.25">
      <c r="A4892" s="286">
        <v>43304</v>
      </c>
      <c r="B4892" s="1">
        <f t="shared" si="1103"/>
        <v>1</v>
      </c>
      <c r="C4892" s="285">
        <v>18</v>
      </c>
      <c r="D4892" t="s">
        <v>716</v>
      </c>
      <c r="F4892" s="16">
        <v>66</v>
      </c>
      <c r="G4892" t="str">
        <f t="shared" si="1097"/>
        <v>Cooling</v>
      </c>
      <c r="H4892" s="283">
        <f>IF(G4892="heating",F4892*Assumptions!M$4+Assumptions!M$7,0)</f>
        <v>0</v>
      </c>
      <c r="I4892" s="15">
        <f t="shared" si="1098"/>
        <v>0.98182363790757687</v>
      </c>
      <c r="J4892" s="15">
        <f t="shared" si="1099"/>
        <v>1.017726725449043</v>
      </c>
      <c r="K4892" s="283">
        <f t="shared" si="1104"/>
        <v>0</v>
      </c>
      <c r="L4892" s="283">
        <f t="shared" si="1105"/>
        <v>4.3818232651749627</v>
      </c>
      <c r="M4892" s="283">
        <f t="shared" si="1106"/>
        <v>0</v>
      </c>
      <c r="N4892" s="283">
        <f t="shared" si="1107"/>
        <v>4.3585758300027857</v>
      </c>
      <c r="O4892" s="283">
        <f t="shared" si="1108"/>
        <v>0</v>
      </c>
      <c r="P4892" s="21">
        <f t="shared" si="1100"/>
        <v>3.6399980029288459E-2</v>
      </c>
      <c r="Q4892" s="21">
        <f t="shared" si="1101"/>
        <v>1.5598916921549892</v>
      </c>
      <c r="R4892">
        <f t="shared" si="1102"/>
        <v>0.9440993384982781</v>
      </c>
      <c r="S4892" s="296">
        <f t="shared" si="1109"/>
        <v>5.3605985404085059E-2</v>
      </c>
      <c r="T4892" s="283">
        <f t="shared" si="1110"/>
        <v>5.3605985404085059E-2</v>
      </c>
    </row>
    <row r="4893" spans="1:20" x14ac:dyDescent="0.25">
      <c r="A4893" s="286">
        <v>43304</v>
      </c>
      <c r="B4893" s="1">
        <f t="shared" si="1103"/>
        <v>1</v>
      </c>
      <c r="C4893" s="285">
        <v>19</v>
      </c>
      <c r="D4893" t="s">
        <v>716</v>
      </c>
      <c r="F4893" s="16">
        <v>66</v>
      </c>
      <c r="G4893" t="str">
        <f t="shared" si="1097"/>
        <v>Cooling</v>
      </c>
      <c r="H4893" s="283">
        <f>IF(G4893="heating",F4893*Assumptions!M$4+Assumptions!M$7,0)</f>
        <v>0</v>
      </c>
      <c r="I4893" s="15">
        <f t="shared" si="1098"/>
        <v>0.98418842963438757</v>
      </c>
      <c r="J4893" s="15">
        <f t="shared" si="1099"/>
        <v>1.017726725449043</v>
      </c>
      <c r="K4893" s="283">
        <f t="shared" si="1104"/>
        <v>0</v>
      </c>
      <c r="L4893" s="283">
        <f t="shared" si="1105"/>
        <v>4.3818232651749627</v>
      </c>
      <c r="M4893" s="283">
        <f t="shared" si="1106"/>
        <v>0</v>
      </c>
      <c r="N4893" s="283">
        <f t="shared" si="1107"/>
        <v>4.3585758300027857</v>
      </c>
      <c r="O4893" s="283">
        <f t="shared" si="1108"/>
        <v>0</v>
      </c>
      <c r="P4893" s="21">
        <f t="shared" si="1100"/>
        <v>3.6399980029288459E-2</v>
      </c>
      <c r="Q4893" s="21">
        <f t="shared" si="1101"/>
        <v>1.6764212681468484</v>
      </c>
      <c r="R4893">
        <f t="shared" si="1102"/>
        <v>0.9440993384982781</v>
      </c>
      <c r="S4893" s="296">
        <f t="shared" si="1109"/>
        <v>5.7610547247179462E-2</v>
      </c>
      <c r="T4893" s="283">
        <f t="shared" si="1110"/>
        <v>5.7610547247179462E-2</v>
      </c>
    </row>
    <row r="4894" spans="1:20" x14ac:dyDescent="0.25">
      <c r="A4894" s="286">
        <v>43304</v>
      </c>
      <c r="B4894" s="1">
        <f t="shared" si="1103"/>
        <v>1</v>
      </c>
      <c r="C4894" s="285">
        <v>20</v>
      </c>
      <c r="D4894" t="s">
        <v>716</v>
      </c>
      <c r="F4894" s="16">
        <v>66</v>
      </c>
      <c r="G4894" t="str">
        <f t="shared" si="1097"/>
        <v>Cooling</v>
      </c>
      <c r="H4894" s="283">
        <f>IF(G4894="heating",F4894*Assumptions!M$4+Assumptions!M$7,0)</f>
        <v>0</v>
      </c>
      <c r="I4894" s="15">
        <f t="shared" si="1098"/>
        <v>0.97071962311712034</v>
      </c>
      <c r="J4894" s="15">
        <f t="shared" si="1099"/>
        <v>1.017726725449043</v>
      </c>
      <c r="K4894" s="283">
        <f t="shared" si="1104"/>
        <v>0</v>
      </c>
      <c r="L4894" s="283">
        <f t="shared" si="1105"/>
        <v>4.3818232651749627</v>
      </c>
      <c r="M4894" s="283">
        <f t="shared" si="1106"/>
        <v>0</v>
      </c>
      <c r="N4894" s="283">
        <f t="shared" si="1107"/>
        <v>4.3585758300027857</v>
      </c>
      <c r="O4894" s="283">
        <f t="shared" si="1108"/>
        <v>0</v>
      </c>
      <c r="P4894" s="21">
        <f t="shared" si="1100"/>
        <v>3.6399980029288459E-2</v>
      </c>
      <c r="Q4894" s="21">
        <f t="shared" si="1101"/>
        <v>1.52436960139122</v>
      </c>
      <c r="R4894">
        <f t="shared" si="1102"/>
        <v>0.9440993384982781</v>
      </c>
      <c r="S4894" s="296">
        <f t="shared" si="1109"/>
        <v>5.2385261754756204E-2</v>
      </c>
      <c r="T4894" s="283">
        <f t="shared" si="1110"/>
        <v>5.2385261754756204E-2</v>
      </c>
    </row>
    <row r="4895" spans="1:20" x14ac:dyDescent="0.25">
      <c r="A4895" s="286">
        <v>43304</v>
      </c>
      <c r="B4895" s="1">
        <f t="shared" si="1103"/>
        <v>1</v>
      </c>
      <c r="C4895" s="285">
        <v>21</v>
      </c>
      <c r="D4895" t="s">
        <v>716</v>
      </c>
      <c r="F4895" s="16">
        <v>66</v>
      </c>
      <c r="G4895" t="str">
        <f t="shared" si="1097"/>
        <v>Cooling</v>
      </c>
      <c r="H4895" s="283">
        <f>IF(G4895="heating",F4895*Assumptions!M$4+Assumptions!M$7,0)</f>
        <v>0</v>
      </c>
      <c r="I4895" s="15">
        <f t="shared" si="1098"/>
        <v>0.95751150862929935</v>
      </c>
      <c r="J4895" s="15">
        <f t="shared" si="1099"/>
        <v>1.017726725449043</v>
      </c>
      <c r="K4895" s="283">
        <f t="shared" si="1104"/>
        <v>0</v>
      </c>
      <c r="L4895" s="283">
        <f t="shared" si="1105"/>
        <v>4.3818232651749627</v>
      </c>
      <c r="M4895" s="283">
        <f t="shared" si="1106"/>
        <v>0</v>
      </c>
      <c r="N4895" s="283">
        <f t="shared" si="1107"/>
        <v>4.3585758300027857</v>
      </c>
      <c r="O4895" s="283">
        <f t="shared" si="1108"/>
        <v>0</v>
      </c>
      <c r="P4895" s="21">
        <f t="shared" si="1100"/>
        <v>3.6399980029288459E-2</v>
      </c>
      <c r="Q4895" s="21">
        <f t="shared" si="1101"/>
        <v>1.4448604713749031</v>
      </c>
      <c r="R4895">
        <f t="shared" si="1102"/>
        <v>0.9440993384982781</v>
      </c>
      <c r="S4895" s="296">
        <f t="shared" si="1109"/>
        <v>4.9652914833119607E-2</v>
      </c>
      <c r="T4895" s="283">
        <f t="shared" si="1110"/>
        <v>4.9652914833119607E-2</v>
      </c>
    </row>
    <row r="4896" spans="1:20" x14ac:dyDescent="0.25">
      <c r="A4896" s="286">
        <v>43304</v>
      </c>
      <c r="B4896" s="1">
        <f t="shared" si="1103"/>
        <v>1</v>
      </c>
      <c r="C4896" s="285">
        <v>22</v>
      </c>
      <c r="D4896" t="s">
        <v>716</v>
      </c>
      <c r="F4896" s="16">
        <v>66</v>
      </c>
      <c r="G4896" t="str">
        <f t="shared" si="1097"/>
        <v>Cooling</v>
      </c>
      <c r="H4896" s="283">
        <f>IF(G4896="heating",F4896*Assumptions!M$4+Assumptions!M$7,0)</f>
        <v>0</v>
      </c>
      <c r="I4896" s="15">
        <f t="shared" si="1098"/>
        <v>0.9426530227543114</v>
      </c>
      <c r="J4896" s="15">
        <f t="shared" si="1099"/>
        <v>1.017726725449043</v>
      </c>
      <c r="K4896" s="283">
        <f t="shared" si="1104"/>
        <v>0</v>
      </c>
      <c r="L4896" s="283">
        <f t="shared" si="1105"/>
        <v>4.3818232651749627</v>
      </c>
      <c r="M4896" s="283">
        <f t="shared" si="1106"/>
        <v>0</v>
      </c>
      <c r="N4896" s="283">
        <f t="shared" si="1107"/>
        <v>4.3585758300027857</v>
      </c>
      <c r="O4896" s="283">
        <f t="shared" si="1108"/>
        <v>0</v>
      </c>
      <c r="P4896" s="21">
        <f t="shared" si="1100"/>
        <v>3.6399980029288459E-2</v>
      </c>
      <c r="Q4896" s="21">
        <f t="shared" si="1101"/>
        <v>1.2427137171080138</v>
      </c>
      <c r="R4896">
        <f t="shared" si="1102"/>
        <v>0.9440993384982781</v>
      </c>
      <c r="S4896" s="296">
        <f t="shared" si="1109"/>
        <v>4.2706101786283181E-2</v>
      </c>
      <c r="T4896" s="283">
        <f t="shared" si="1110"/>
        <v>4.2706101786283181E-2</v>
      </c>
    </row>
    <row r="4897" spans="1:20" x14ac:dyDescent="0.25">
      <c r="A4897" s="286">
        <v>43304</v>
      </c>
      <c r="B4897" s="1">
        <f t="shared" si="1103"/>
        <v>1</v>
      </c>
      <c r="C4897" s="285">
        <v>23</v>
      </c>
      <c r="D4897" t="s">
        <v>715</v>
      </c>
      <c r="F4897" s="16">
        <v>66</v>
      </c>
      <c r="G4897" t="str">
        <f t="shared" si="1097"/>
        <v>Cooling</v>
      </c>
      <c r="H4897" s="283">
        <f>IF(G4897="heating",F4897*Assumptions!M$4+Assumptions!M$7,0)</f>
        <v>0</v>
      </c>
      <c r="I4897" s="15">
        <f t="shared" si="1098"/>
        <v>0.94450710149963013</v>
      </c>
      <c r="J4897" s="15">
        <f t="shared" si="1099"/>
        <v>1.017726725449043</v>
      </c>
      <c r="K4897" s="283">
        <f t="shared" si="1104"/>
        <v>0</v>
      </c>
      <c r="L4897" s="283">
        <f t="shared" si="1105"/>
        <v>4.3818232651749627</v>
      </c>
      <c r="M4897" s="283">
        <f t="shared" si="1106"/>
        <v>0</v>
      </c>
      <c r="N4897" s="283">
        <f t="shared" si="1107"/>
        <v>4.3585758300027857</v>
      </c>
      <c r="O4897" s="283">
        <f t="shared" si="1108"/>
        <v>0</v>
      </c>
      <c r="P4897" s="21">
        <f t="shared" si="1100"/>
        <v>3.6399980029288459E-2</v>
      </c>
      <c r="Q4897" s="21">
        <f t="shared" si="1101"/>
        <v>1.0297519246597011</v>
      </c>
      <c r="R4897">
        <f t="shared" si="1102"/>
        <v>0.9440993384982781</v>
      </c>
      <c r="S4897" s="296">
        <f t="shared" si="1109"/>
        <v>3.5387627821054986E-2</v>
      </c>
      <c r="T4897" s="283">
        <f t="shared" si="1110"/>
        <v>3.5387627821054986E-2</v>
      </c>
    </row>
    <row r="4898" spans="1:20" x14ac:dyDescent="0.25">
      <c r="A4898" s="286">
        <v>43305</v>
      </c>
      <c r="B4898" s="1">
        <f t="shared" si="1103"/>
        <v>2</v>
      </c>
      <c r="C4898" s="285">
        <v>0</v>
      </c>
      <c r="D4898" t="s">
        <v>715</v>
      </c>
      <c r="F4898" s="16">
        <v>64</v>
      </c>
      <c r="G4898" t="str">
        <f t="shared" si="1097"/>
        <v>Cooling</v>
      </c>
      <c r="H4898" s="283">
        <f>IF(G4898="heating",F4898*Assumptions!M$4+Assumptions!M$7,0)</f>
        <v>0</v>
      </c>
      <c r="I4898" s="15">
        <f t="shared" si="1098"/>
        <v>0.97481507806017154</v>
      </c>
      <c r="J4898" s="15">
        <f t="shared" si="1099"/>
        <v>1.0199659078795975</v>
      </c>
      <c r="K4898" s="283">
        <f t="shared" si="1104"/>
        <v>0</v>
      </c>
      <c r="L4898" s="283">
        <f t="shared" si="1105"/>
        <v>4.3818232651749627</v>
      </c>
      <c r="M4898" s="283">
        <f t="shared" si="1106"/>
        <v>0</v>
      </c>
      <c r="N4898" s="283">
        <f t="shared" si="1107"/>
        <v>4.3585758300027857</v>
      </c>
      <c r="O4898" s="283">
        <f t="shared" si="1108"/>
        <v>0</v>
      </c>
      <c r="P4898" s="21">
        <f t="shared" si="1100"/>
        <v>3.8036447069942136E-2</v>
      </c>
      <c r="Q4898" s="21">
        <f t="shared" si="1101"/>
        <v>0.90668853391740301</v>
      </c>
      <c r="R4898">
        <f t="shared" si="1102"/>
        <v>0.83668510409641816</v>
      </c>
      <c r="S4898" s="296">
        <f t="shared" si="1109"/>
        <v>2.8854935248011134E-2</v>
      </c>
      <c r="T4898" s="283">
        <f t="shared" si="1110"/>
        <v>2.8854935248011134E-2</v>
      </c>
    </row>
    <row r="4899" spans="1:20" x14ac:dyDescent="0.25">
      <c r="A4899" s="286">
        <v>43305</v>
      </c>
      <c r="B4899" s="1">
        <f t="shared" si="1103"/>
        <v>2</v>
      </c>
      <c r="C4899" s="285">
        <v>1</v>
      </c>
      <c r="D4899" t="s">
        <v>715</v>
      </c>
      <c r="F4899" s="16">
        <v>64</v>
      </c>
      <c r="G4899" t="str">
        <f t="shared" si="1097"/>
        <v>Cooling</v>
      </c>
      <c r="H4899" s="283">
        <f>IF(G4899="heating",F4899*Assumptions!M$4+Assumptions!M$7,0)</f>
        <v>0</v>
      </c>
      <c r="I4899" s="15">
        <f t="shared" si="1098"/>
        <v>1.012242869806885</v>
      </c>
      <c r="J4899" s="15">
        <f t="shared" si="1099"/>
        <v>1.0199659078795975</v>
      </c>
      <c r="K4899" s="283">
        <f t="shared" si="1104"/>
        <v>0</v>
      </c>
      <c r="L4899" s="283">
        <f t="shared" si="1105"/>
        <v>4.3818232651749627</v>
      </c>
      <c r="M4899" s="283">
        <f t="shared" si="1106"/>
        <v>0</v>
      </c>
      <c r="N4899" s="283">
        <f t="shared" si="1107"/>
        <v>4.3585758300027857</v>
      </c>
      <c r="O4899" s="283">
        <f t="shared" si="1108"/>
        <v>0</v>
      </c>
      <c r="P4899" s="21">
        <f t="shared" si="1100"/>
        <v>3.8036447069942136E-2</v>
      </c>
      <c r="Q4899" s="21">
        <f t="shared" si="1101"/>
        <v>0.81803459285312596</v>
      </c>
      <c r="R4899">
        <f t="shared" si="1102"/>
        <v>0.83668510409641816</v>
      </c>
      <c r="S4899" s="296">
        <f t="shared" si="1109"/>
        <v>2.603356535835535E-2</v>
      </c>
      <c r="T4899" s="283">
        <f t="shared" si="1110"/>
        <v>2.603356535835535E-2</v>
      </c>
    </row>
    <row r="4900" spans="1:20" x14ac:dyDescent="0.25">
      <c r="A4900" s="286">
        <v>43305</v>
      </c>
      <c r="B4900" s="1">
        <f t="shared" si="1103"/>
        <v>2</v>
      </c>
      <c r="C4900" s="285">
        <v>2</v>
      </c>
      <c r="D4900" t="s">
        <v>715</v>
      </c>
      <c r="F4900" s="16">
        <v>66</v>
      </c>
      <c r="G4900" t="str">
        <f t="shared" si="1097"/>
        <v>Cooling</v>
      </c>
      <c r="H4900" s="283">
        <f>IF(G4900="heating",F4900*Assumptions!M$4+Assumptions!M$7,0)</f>
        <v>0</v>
      </c>
      <c r="I4900" s="15">
        <f t="shared" si="1098"/>
        <v>1.0509704703585963</v>
      </c>
      <c r="J4900" s="15">
        <f t="shared" si="1099"/>
        <v>1.0199659078795975</v>
      </c>
      <c r="K4900" s="283">
        <f t="shared" si="1104"/>
        <v>0</v>
      </c>
      <c r="L4900" s="283">
        <f t="shared" si="1105"/>
        <v>4.3818232651749627</v>
      </c>
      <c r="M4900" s="283">
        <f t="shared" si="1106"/>
        <v>0</v>
      </c>
      <c r="N4900" s="283">
        <f t="shared" si="1107"/>
        <v>4.3585758300027857</v>
      </c>
      <c r="O4900" s="283">
        <f t="shared" si="1108"/>
        <v>0</v>
      </c>
      <c r="P4900" s="21">
        <f t="shared" si="1100"/>
        <v>3.6399980029288459E-2</v>
      </c>
      <c r="Q4900" s="21">
        <f t="shared" si="1101"/>
        <v>0.74507607494346417</v>
      </c>
      <c r="R4900">
        <f t="shared" si="1102"/>
        <v>0.83668510409641816</v>
      </c>
      <c r="S4900" s="296">
        <f t="shared" si="1109"/>
        <v>2.2691531091364341E-2</v>
      </c>
      <c r="T4900" s="283">
        <f t="shared" si="1110"/>
        <v>2.2691531091364341E-2</v>
      </c>
    </row>
    <row r="4901" spans="1:20" x14ac:dyDescent="0.25">
      <c r="A4901" s="286">
        <v>43305</v>
      </c>
      <c r="B4901" s="1">
        <f t="shared" si="1103"/>
        <v>2</v>
      </c>
      <c r="C4901" s="285">
        <v>3</v>
      </c>
      <c r="D4901" t="s">
        <v>715</v>
      </c>
      <c r="F4901" s="16">
        <v>66</v>
      </c>
      <c r="G4901" t="str">
        <f t="shared" si="1097"/>
        <v>Cooling</v>
      </c>
      <c r="H4901" s="283">
        <f>IF(G4901="heating",F4901*Assumptions!M$4+Assumptions!M$7,0)</f>
        <v>0</v>
      </c>
      <c r="I4901" s="15">
        <f t="shared" si="1098"/>
        <v>1.0924036124451033</v>
      </c>
      <c r="J4901" s="15">
        <f t="shared" si="1099"/>
        <v>1.0199659078795975</v>
      </c>
      <c r="K4901" s="283">
        <f t="shared" si="1104"/>
        <v>0</v>
      </c>
      <c r="L4901" s="283">
        <f t="shared" si="1105"/>
        <v>4.3818232651749627</v>
      </c>
      <c r="M4901" s="283">
        <f t="shared" si="1106"/>
        <v>0</v>
      </c>
      <c r="N4901" s="283">
        <f t="shared" si="1107"/>
        <v>4.3585758300027857</v>
      </c>
      <c r="O4901" s="283">
        <f t="shared" si="1108"/>
        <v>0</v>
      </c>
      <c r="P4901" s="21">
        <f t="shared" si="1100"/>
        <v>3.6399980029288459E-2</v>
      </c>
      <c r="Q4901" s="21">
        <f t="shared" si="1101"/>
        <v>0.69158980876382303</v>
      </c>
      <c r="R4901">
        <f t="shared" si="1102"/>
        <v>0.83668510409641816</v>
      </c>
      <c r="S4901" s="296">
        <f t="shared" si="1109"/>
        <v>2.1062589681497691E-2</v>
      </c>
      <c r="T4901" s="283">
        <f t="shared" si="1110"/>
        <v>2.1062589681497691E-2</v>
      </c>
    </row>
    <row r="4902" spans="1:20" x14ac:dyDescent="0.25">
      <c r="A4902" s="286">
        <v>43305</v>
      </c>
      <c r="B4902" s="1">
        <f t="shared" si="1103"/>
        <v>2</v>
      </c>
      <c r="C4902" s="285">
        <v>4</v>
      </c>
      <c r="D4902" t="s">
        <v>715</v>
      </c>
      <c r="F4902" s="16">
        <v>64</v>
      </c>
      <c r="G4902" t="str">
        <f t="shared" si="1097"/>
        <v>Cooling</v>
      </c>
      <c r="H4902" s="283">
        <f>IF(G4902="heating",F4902*Assumptions!M$4+Assumptions!M$7,0)</f>
        <v>0</v>
      </c>
      <c r="I4902" s="15">
        <f t="shared" si="1098"/>
        <v>1.1348296917927807</v>
      </c>
      <c r="J4902" s="15">
        <f t="shared" si="1099"/>
        <v>1.0199659078795975</v>
      </c>
      <c r="K4902" s="283">
        <f t="shared" si="1104"/>
        <v>0</v>
      </c>
      <c r="L4902" s="283">
        <f t="shared" si="1105"/>
        <v>4.3818232651749627</v>
      </c>
      <c r="M4902" s="283">
        <f t="shared" si="1106"/>
        <v>0</v>
      </c>
      <c r="N4902" s="283">
        <f t="shared" si="1107"/>
        <v>4.3585758300027857</v>
      </c>
      <c r="O4902" s="283">
        <f t="shared" si="1108"/>
        <v>0</v>
      </c>
      <c r="P4902" s="21">
        <f t="shared" si="1100"/>
        <v>3.8036447069942136E-2</v>
      </c>
      <c r="Q4902" s="21">
        <f t="shared" si="1101"/>
        <v>0.6473875548762833</v>
      </c>
      <c r="R4902">
        <f t="shared" si="1102"/>
        <v>0.83668510409641816</v>
      </c>
      <c r="S4902" s="296">
        <f t="shared" si="1109"/>
        <v>2.0602803804757434E-2</v>
      </c>
      <c r="T4902" s="283">
        <f t="shared" si="1110"/>
        <v>2.0602803804757434E-2</v>
      </c>
    </row>
    <row r="4903" spans="1:20" x14ac:dyDescent="0.25">
      <c r="A4903" s="286">
        <v>43305</v>
      </c>
      <c r="B4903" s="1">
        <f t="shared" si="1103"/>
        <v>2</v>
      </c>
      <c r="C4903" s="285">
        <v>5</v>
      </c>
      <c r="D4903" t="s">
        <v>715</v>
      </c>
      <c r="F4903" s="16">
        <v>64</v>
      </c>
      <c r="G4903" t="str">
        <f t="shared" si="1097"/>
        <v>Cooling</v>
      </c>
      <c r="H4903" s="283">
        <f>IF(G4903="heating",F4903*Assumptions!M$4+Assumptions!M$7,0)</f>
        <v>0</v>
      </c>
      <c r="I4903" s="15">
        <f t="shared" si="1098"/>
        <v>1.1635558681477385</v>
      </c>
      <c r="J4903" s="15">
        <f t="shared" si="1099"/>
        <v>1.0199659078795975</v>
      </c>
      <c r="K4903" s="283">
        <f t="shared" si="1104"/>
        <v>0</v>
      </c>
      <c r="L4903" s="283">
        <f t="shared" si="1105"/>
        <v>4.3818232651749627</v>
      </c>
      <c r="M4903" s="283">
        <f t="shared" si="1106"/>
        <v>0</v>
      </c>
      <c r="N4903" s="283">
        <f t="shared" si="1107"/>
        <v>4.3585758300027857</v>
      </c>
      <c r="O4903" s="283">
        <f t="shared" si="1108"/>
        <v>0</v>
      </c>
      <c r="P4903" s="21">
        <f t="shared" si="1100"/>
        <v>3.8036447069942136E-2</v>
      </c>
      <c r="Q4903" s="21">
        <f t="shared" si="1101"/>
        <v>0.72139578924615555</v>
      </c>
      <c r="R4903">
        <f t="shared" si="1102"/>
        <v>0.83668510409641816</v>
      </c>
      <c r="S4903" s="296">
        <f t="shared" si="1109"/>
        <v>2.2958080981734325E-2</v>
      </c>
      <c r="T4903" s="283">
        <f t="shared" si="1110"/>
        <v>2.2958080981734325E-2</v>
      </c>
    </row>
    <row r="4904" spans="1:20" x14ac:dyDescent="0.25">
      <c r="A4904" s="286">
        <v>43305</v>
      </c>
      <c r="B4904" s="1">
        <f t="shared" si="1103"/>
        <v>2</v>
      </c>
      <c r="C4904" s="285">
        <v>6</v>
      </c>
      <c r="D4904" t="s">
        <v>715</v>
      </c>
      <c r="F4904" s="16">
        <v>70</v>
      </c>
      <c r="G4904" t="str">
        <f t="shared" si="1097"/>
        <v>Cooling</v>
      </c>
      <c r="H4904" s="283">
        <f>IF(G4904="heating",F4904*Assumptions!M$4+Assumptions!M$7,0)</f>
        <v>0</v>
      </c>
      <c r="I4904" s="15">
        <f t="shared" si="1098"/>
        <v>1.2083911162615524</v>
      </c>
      <c r="J4904" s="15">
        <f t="shared" si="1099"/>
        <v>1.0199659078795975</v>
      </c>
      <c r="K4904" s="283">
        <f t="shared" si="1104"/>
        <v>0</v>
      </c>
      <c r="L4904" s="283">
        <f t="shared" si="1105"/>
        <v>4.3818232651749627</v>
      </c>
      <c r="M4904" s="283">
        <f t="shared" si="1106"/>
        <v>0</v>
      </c>
      <c r="N4904" s="283">
        <f t="shared" si="1107"/>
        <v>4.3585758300027857</v>
      </c>
      <c r="O4904" s="283">
        <f t="shared" si="1108"/>
        <v>0</v>
      </c>
      <c r="P4904" s="21">
        <f t="shared" si="1100"/>
        <v>4.0604560274080326E-2</v>
      </c>
      <c r="Q4904" s="21">
        <f t="shared" si="1101"/>
        <v>0.87787080972652631</v>
      </c>
      <c r="R4904">
        <f t="shared" si="1102"/>
        <v>0.83668510409641816</v>
      </c>
      <c r="S4904" s="296">
        <f t="shared" si="1109"/>
        <v>2.9824107578493735E-2</v>
      </c>
      <c r="T4904" s="283">
        <f t="shared" si="1110"/>
        <v>2.9824107578493735E-2</v>
      </c>
    </row>
    <row r="4905" spans="1:20" x14ac:dyDescent="0.25">
      <c r="A4905" s="286">
        <v>43305</v>
      </c>
      <c r="B4905" s="1">
        <f t="shared" si="1103"/>
        <v>2</v>
      </c>
      <c r="C4905" s="285">
        <v>7</v>
      </c>
      <c r="D4905" t="s">
        <v>716</v>
      </c>
      <c r="F4905" s="16">
        <v>72</v>
      </c>
      <c r="G4905" t="str">
        <f t="shared" si="1097"/>
        <v>Cooling</v>
      </c>
      <c r="H4905" s="283">
        <f>IF(G4905="heating",F4905*Assumptions!M$4+Assumptions!M$7,0)</f>
        <v>0</v>
      </c>
      <c r="I4905" s="15">
        <f t="shared" si="1098"/>
        <v>1.1637425769249583</v>
      </c>
      <c r="J4905" s="15">
        <f t="shared" si="1099"/>
        <v>1.0199659078795975</v>
      </c>
      <c r="K4905" s="283">
        <f t="shared" si="1104"/>
        <v>0</v>
      </c>
      <c r="L4905" s="283" t="e">
        <f t="shared" si="1105"/>
        <v>#N/A</v>
      </c>
      <c r="M4905" s="283">
        <f t="shared" si="1106"/>
        <v>0</v>
      </c>
      <c r="N4905" s="283" t="e">
        <f t="shared" si="1107"/>
        <v>#N/A</v>
      </c>
      <c r="O4905" s="283">
        <f t="shared" si="1108"/>
        <v>0</v>
      </c>
      <c r="P4905" s="21">
        <f t="shared" si="1100"/>
        <v>4.6445607559525648E-2</v>
      </c>
      <c r="Q4905" s="21">
        <f t="shared" si="1101"/>
        <v>0.97331382064367777</v>
      </c>
      <c r="R4905">
        <f t="shared" si="1102"/>
        <v>0.83668510409641816</v>
      </c>
      <c r="S4905" s="296">
        <f t="shared" si="1109"/>
        <v>3.7823313779299074E-2</v>
      </c>
      <c r="T4905" s="283">
        <f t="shared" si="1110"/>
        <v>3.7823313779299074E-2</v>
      </c>
    </row>
    <row r="4906" spans="1:20" x14ac:dyDescent="0.25">
      <c r="A4906" s="286">
        <v>43305</v>
      </c>
      <c r="B4906" s="1">
        <f t="shared" si="1103"/>
        <v>2</v>
      </c>
      <c r="C4906" s="285">
        <v>8</v>
      </c>
      <c r="D4906" t="s">
        <v>716</v>
      </c>
      <c r="F4906" s="16">
        <v>77</v>
      </c>
      <c r="G4906" t="str">
        <f t="shared" si="1097"/>
        <v>Cooling</v>
      </c>
      <c r="H4906" s="283">
        <f>IF(G4906="heating",F4906*Assumptions!M$4+Assumptions!M$7,0)</f>
        <v>0</v>
      </c>
      <c r="I4906" s="15">
        <f t="shared" si="1098"/>
        <v>1.094193721037565</v>
      </c>
      <c r="J4906" s="15">
        <f t="shared" si="1099"/>
        <v>1.0199659078795975</v>
      </c>
      <c r="K4906" s="283">
        <f t="shared" si="1104"/>
        <v>0</v>
      </c>
      <c r="L4906" s="283" t="e">
        <f t="shared" si="1105"/>
        <v>#N/A</v>
      </c>
      <c r="M4906" s="283">
        <f t="shared" si="1106"/>
        <v>0</v>
      </c>
      <c r="N4906" s="283" t="e">
        <f t="shared" si="1107"/>
        <v>#N/A</v>
      </c>
      <c r="O4906" s="283">
        <f t="shared" si="1108"/>
        <v>0</v>
      </c>
      <c r="P4906" s="21">
        <f t="shared" si="1100"/>
        <v>7.1952934165366855E-2</v>
      </c>
      <c r="Q4906" s="21">
        <f t="shared" si="1101"/>
        <v>0.94940007506179924</v>
      </c>
      <c r="R4906">
        <f t="shared" si="1102"/>
        <v>0.83668510409641816</v>
      </c>
      <c r="S4906" s="296">
        <f t="shared" si="1109"/>
        <v>5.7155734151522287E-2</v>
      </c>
      <c r="T4906" s="283">
        <f t="shared" si="1110"/>
        <v>5.7155734151522287E-2</v>
      </c>
    </row>
    <row r="4907" spans="1:20" x14ac:dyDescent="0.25">
      <c r="A4907" s="286">
        <v>43305</v>
      </c>
      <c r="B4907" s="1">
        <f t="shared" si="1103"/>
        <v>2</v>
      </c>
      <c r="C4907" s="285">
        <v>9</v>
      </c>
      <c r="D4907" t="s">
        <v>716</v>
      </c>
      <c r="F4907" s="16">
        <v>79</v>
      </c>
      <c r="G4907" t="str">
        <f t="shared" si="1097"/>
        <v>Cooling</v>
      </c>
      <c r="H4907" s="283">
        <f>IF(G4907="heating",F4907*Assumptions!M$4+Assumptions!M$7,0)</f>
        <v>0</v>
      </c>
      <c r="I4907" s="15">
        <f t="shared" si="1098"/>
        <v>1.0343009000871222</v>
      </c>
      <c r="J4907" s="15">
        <f t="shared" si="1099"/>
        <v>1.0199659078795975</v>
      </c>
      <c r="K4907" s="283">
        <f t="shared" si="1104"/>
        <v>0</v>
      </c>
      <c r="L4907" s="283" t="e">
        <f t="shared" si="1105"/>
        <v>#N/A</v>
      </c>
      <c r="M4907" s="283">
        <f t="shared" si="1106"/>
        <v>0</v>
      </c>
      <c r="N4907" s="283" t="e">
        <f t="shared" si="1107"/>
        <v>#N/A</v>
      </c>
      <c r="O4907" s="283">
        <f t="shared" si="1108"/>
        <v>0</v>
      </c>
      <c r="P4907" s="21">
        <f t="shared" si="1100"/>
        <v>8.6517748164594233E-2</v>
      </c>
      <c r="Q4907" s="21">
        <f t="shared" si="1101"/>
        <v>0.8408485371888097</v>
      </c>
      <c r="R4907">
        <f t="shared" si="1102"/>
        <v>0.83668510409641816</v>
      </c>
      <c r="S4907" s="296">
        <f t="shared" si="1109"/>
        <v>6.0867437352917116E-2</v>
      </c>
      <c r="T4907" s="283">
        <f t="shared" si="1110"/>
        <v>6.0867437352917116E-2</v>
      </c>
    </row>
    <row r="4908" spans="1:20" x14ac:dyDescent="0.25">
      <c r="A4908" s="286">
        <v>43305</v>
      </c>
      <c r="B4908" s="1">
        <f t="shared" si="1103"/>
        <v>2</v>
      </c>
      <c r="C4908" s="285">
        <v>10</v>
      </c>
      <c r="D4908" t="s">
        <v>716</v>
      </c>
      <c r="F4908" s="16">
        <v>79</v>
      </c>
      <c r="G4908" t="str">
        <f t="shared" si="1097"/>
        <v>Cooling</v>
      </c>
      <c r="H4908" s="283">
        <f>IF(G4908="heating",F4908*Assumptions!M$4+Assumptions!M$7,0)</f>
        <v>0</v>
      </c>
      <c r="I4908" s="15">
        <f t="shared" si="1098"/>
        <v>0.98112329028689171</v>
      </c>
      <c r="J4908" s="15">
        <f t="shared" si="1099"/>
        <v>1.0199659078795975</v>
      </c>
      <c r="K4908" s="283">
        <f t="shared" si="1104"/>
        <v>0</v>
      </c>
      <c r="L4908" s="283" t="e">
        <f t="shared" si="1105"/>
        <v>#N/A</v>
      </c>
      <c r="M4908" s="283">
        <f t="shared" si="1106"/>
        <v>0</v>
      </c>
      <c r="N4908" s="283" t="e">
        <f t="shared" si="1107"/>
        <v>#N/A</v>
      </c>
      <c r="O4908" s="283">
        <f t="shared" si="1108"/>
        <v>0</v>
      </c>
      <c r="P4908" s="21">
        <f t="shared" si="1100"/>
        <v>8.6517748164594233E-2</v>
      </c>
      <c r="Q4908" s="21">
        <f t="shared" si="1101"/>
        <v>0.74504051125983206</v>
      </c>
      <c r="R4908">
        <f t="shared" si="1102"/>
        <v>0.83668510409641816</v>
      </c>
      <c r="S4908" s="296">
        <f t="shared" si="1109"/>
        <v>5.3932075324893212E-2</v>
      </c>
      <c r="T4908" s="283">
        <f t="shared" si="1110"/>
        <v>5.3932075324893212E-2</v>
      </c>
    </row>
    <row r="4909" spans="1:20" x14ac:dyDescent="0.25">
      <c r="A4909" s="286">
        <v>43305</v>
      </c>
      <c r="B4909" s="1">
        <f t="shared" si="1103"/>
        <v>2</v>
      </c>
      <c r="C4909" s="285">
        <v>11</v>
      </c>
      <c r="D4909" t="s">
        <v>716</v>
      </c>
      <c r="F4909" s="16">
        <v>81</v>
      </c>
      <c r="G4909" t="str">
        <f t="shared" si="1097"/>
        <v>Cooling</v>
      </c>
      <c r="H4909" s="283">
        <f>IF(G4909="heating",F4909*Assumptions!M$4+Assumptions!M$7,0)</f>
        <v>0</v>
      </c>
      <c r="I4909" s="15">
        <f t="shared" si="1098"/>
        <v>0.94956163997961163</v>
      </c>
      <c r="J4909" s="15">
        <f t="shared" si="1099"/>
        <v>1.0199659078795975</v>
      </c>
      <c r="K4909" s="283">
        <f t="shared" si="1104"/>
        <v>0</v>
      </c>
      <c r="L4909" s="283" t="e">
        <f t="shared" si="1105"/>
        <v>#N/A</v>
      </c>
      <c r="M4909" s="283">
        <f t="shared" si="1106"/>
        <v>0</v>
      </c>
      <c r="N4909" s="283" t="e">
        <f t="shared" si="1107"/>
        <v>#N/A</v>
      </c>
      <c r="O4909" s="283">
        <f t="shared" si="1108"/>
        <v>0</v>
      </c>
      <c r="P4909" s="21">
        <f t="shared" si="1100"/>
        <v>0.10357506693918861</v>
      </c>
      <c r="Q4909" s="21">
        <f t="shared" si="1101"/>
        <v>0.72850690893675296</v>
      </c>
      <c r="R4909">
        <f t="shared" si="1102"/>
        <v>0.83668510409641816</v>
      </c>
      <c r="S4909" s="296">
        <f t="shared" si="1109"/>
        <v>6.313220158757904E-2</v>
      </c>
      <c r="T4909" s="283">
        <f t="shared" si="1110"/>
        <v>6.313220158757904E-2</v>
      </c>
    </row>
    <row r="4910" spans="1:20" x14ac:dyDescent="0.25">
      <c r="A4910" s="286">
        <v>43305</v>
      </c>
      <c r="B4910" s="1">
        <f t="shared" si="1103"/>
        <v>2</v>
      </c>
      <c r="C4910" s="285">
        <v>12</v>
      </c>
      <c r="D4910" t="s">
        <v>716</v>
      </c>
      <c r="F4910" s="16">
        <v>82</v>
      </c>
      <c r="G4910" t="str">
        <f t="shared" si="1097"/>
        <v>Cooling</v>
      </c>
      <c r="H4910" s="283">
        <f>IF(G4910="heating",F4910*Assumptions!M$4+Assumptions!M$7,0)</f>
        <v>0</v>
      </c>
      <c r="I4910" s="15">
        <f t="shared" si="1098"/>
        <v>0.91648403420261149</v>
      </c>
      <c r="J4910" s="15">
        <f t="shared" si="1099"/>
        <v>1.0199659078795975</v>
      </c>
      <c r="K4910" s="283">
        <f t="shared" si="1104"/>
        <v>0</v>
      </c>
      <c r="L4910" s="283" t="e">
        <f t="shared" si="1105"/>
        <v>#N/A</v>
      </c>
      <c r="M4910" s="283">
        <f t="shared" si="1106"/>
        <v>0</v>
      </c>
      <c r="N4910" s="283" t="e">
        <f t="shared" si="1107"/>
        <v>#N/A</v>
      </c>
      <c r="O4910" s="283">
        <f t="shared" si="1108"/>
        <v>0</v>
      </c>
      <c r="P4910" s="21">
        <f t="shared" si="1100"/>
        <v>0.1130384156172477</v>
      </c>
      <c r="Q4910" s="21">
        <f t="shared" si="1101"/>
        <v>0.75910815787401487</v>
      </c>
      <c r="R4910">
        <f t="shared" si="1102"/>
        <v>0.83668510409641816</v>
      </c>
      <c r="S4910" s="296">
        <f t="shared" si="1109"/>
        <v>7.1794596237707745E-2</v>
      </c>
      <c r="T4910" s="283">
        <f t="shared" si="1110"/>
        <v>7.1794596237707745E-2</v>
      </c>
    </row>
    <row r="4911" spans="1:20" x14ac:dyDescent="0.25">
      <c r="A4911" s="286">
        <v>43305</v>
      </c>
      <c r="B4911" s="1">
        <f t="shared" si="1103"/>
        <v>2</v>
      </c>
      <c r="C4911" s="285">
        <v>13</v>
      </c>
      <c r="D4911" t="s">
        <v>716</v>
      </c>
      <c r="E4911" t="s">
        <v>704</v>
      </c>
      <c r="F4911" s="16">
        <v>82</v>
      </c>
      <c r="G4911" t="str">
        <f t="shared" si="1097"/>
        <v>Cooling</v>
      </c>
      <c r="H4911" s="283">
        <f>IF(G4911="heating",F4911*Assumptions!M$4+Assumptions!M$7,0)</f>
        <v>0</v>
      </c>
      <c r="I4911" s="15">
        <f t="shared" si="1098"/>
        <v>0.90040206880052787</v>
      </c>
      <c r="J4911" s="15">
        <f t="shared" si="1099"/>
        <v>1.0199659078795975</v>
      </c>
      <c r="K4911" s="283">
        <f t="shared" si="1104"/>
        <v>0</v>
      </c>
      <c r="L4911" s="283" t="e">
        <f t="shared" si="1105"/>
        <v>#N/A</v>
      </c>
      <c r="M4911" s="283">
        <f t="shared" si="1106"/>
        <v>0</v>
      </c>
      <c r="N4911" s="283" t="e">
        <f t="shared" si="1107"/>
        <v>#N/A</v>
      </c>
      <c r="O4911" s="283">
        <f t="shared" si="1108"/>
        <v>0</v>
      </c>
      <c r="P4911" s="21">
        <f t="shared" si="1100"/>
        <v>0.1130384156172477</v>
      </c>
      <c r="Q4911" s="21">
        <f t="shared" si="1101"/>
        <v>0.79115902007799765</v>
      </c>
      <c r="R4911">
        <f t="shared" si="1102"/>
        <v>0.83668510409641816</v>
      </c>
      <c r="S4911" s="296">
        <f t="shared" si="1109"/>
        <v>7.4825888533985835E-2</v>
      </c>
      <c r="T4911" s="283">
        <f t="shared" si="1110"/>
        <v>7.4825888533985835E-2</v>
      </c>
    </row>
    <row r="4912" spans="1:20" x14ac:dyDescent="0.25">
      <c r="A4912" s="286">
        <v>43305</v>
      </c>
      <c r="B4912" s="1">
        <f t="shared" si="1103"/>
        <v>2</v>
      </c>
      <c r="C4912" s="285">
        <v>14</v>
      </c>
      <c r="D4912" t="s">
        <v>716</v>
      </c>
      <c r="E4912" t="s">
        <v>704</v>
      </c>
      <c r="F4912" s="16">
        <v>84</v>
      </c>
      <c r="G4912" t="str">
        <f t="shared" si="1097"/>
        <v>Cooling</v>
      </c>
      <c r="H4912" s="283">
        <f>IF(G4912="heating",F4912*Assumptions!M$4+Assumptions!M$7,0)</f>
        <v>0</v>
      </c>
      <c r="I4912" s="15">
        <f t="shared" si="1098"/>
        <v>0.86032894500746537</v>
      </c>
      <c r="J4912" s="15">
        <f t="shared" si="1099"/>
        <v>1.0199659078795975</v>
      </c>
      <c r="K4912" s="283">
        <f t="shared" si="1104"/>
        <v>0</v>
      </c>
      <c r="L4912" s="283" t="e">
        <f t="shared" si="1105"/>
        <v>#N/A</v>
      </c>
      <c r="M4912" s="283">
        <f t="shared" si="1106"/>
        <v>0</v>
      </c>
      <c r="N4912" s="283" t="e">
        <f t="shared" si="1107"/>
        <v>#N/A</v>
      </c>
      <c r="O4912" s="283">
        <f t="shared" si="1108"/>
        <v>0</v>
      </c>
      <c r="P4912" s="21">
        <f t="shared" si="1100"/>
        <v>0.13383449155489124</v>
      </c>
      <c r="Q4912" s="21">
        <f t="shared" si="1101"/>
        <v>0.84355555031342389</v>
      </c>
      <c r="R4912">
        <f t="shared" si="1102"/>
        <v>0.83668510409641816</v>
      </c>
      <c r="S4912" s="296">
        <f t="shared" si="1109"/>
        <v>9.4459094433339955E-2</v>
      </c>
      <c r="T4912" s="283">
        <f t="shared" si="1110"/>
        <v>9.4459094433339955E-2</v>
      </c>
    </row>
    <row r="4913" spans="1:20" x14ac:dyDescent="0.25">
      <c r="A4913" s="286">
        <v>43305</v>
      </c>
      <c r="B4913" s="1">
        <f t="shared" si="1103"/>
        <v>2</v>
      </c>
      <c r="C4913" s="285">
        <v>15</v>
      </c>
      <c r="D4913" t="s">
        <v>716</v>
      </c>
      <c r="E4913" t="s">
        <v>704</v>
      </c>
      <c r="F4913" s="16">
        <v>82</v>
      </c>
      <c r="G4913" t="str">
        <f t="shared" si="1097"/>
        <v>Cooling</v>
      </c>
      <c r="H4913" s="283">
        <f>IF(G4913="heating",F4913*Assumptions!M$4+Assumptions!M$7,0)</f>
        <v>0</v>
      </c>
      <c r="I4913" s="15">
        <f t="shared" si="1098"/>
        <v>0.85754515037175039</v>
      </c>
      <c r="J4913" s="15">
        <f t="shared" si="1099"/>
        <v>1.0199659078795975</v>
      </c>
      <c r="K4913" s="283">
        <f t="shared" si="1104"/>
        <v>0</v>
      </c>
      <c r="L4913" s="283" t="e">
        <f t="shared" si="1105"/>
        <v>#N/A</v>
      </c>
      <c r="M4913" s="283">
        <f t="shared" si="1106"/>
        <v>0</v>
      </c>
      <c r="N4913" s="283" t="e">
        <f t="shared" si="1107"/>
        <v>#N/A</v>
      </c>
      <c r="O4913" s="283">
        <f t="shared" si="1108"/>
        <v>0</v>
      </c>
      <c r="P4913" s="21">
        <f t="shared" si="1100"/>
        <v>0.1130384156172477</v>
      </c>
      <c r="Q4913" s="21">
        <f t="shared" si="1101"/>
        <v>0.96592607327566882</v>
      </c>
      <c r="R4913">
        <f t="shared" si="1102"/>
        <v>0.83668510409641816</v>
      </c>
      <c r="S4913" s="296">
        <f t="shared" si="1109"/>
        <v>9.1354929738234364E-2</v>
      </c>
      <c r="T4913" s="283">
        <f t="shared" si="1110"/>
        <v>9.1354929738234364E-2</v>
      </c>
    </row>
    <row r="4914" spans="1:20" x14ac:dyDescent="0.25">
      <c r="A4914" s="286">
        <v>43305</v>
      </c>
      <c r="B4914" s="1">
        <f t="shared" si="1103"/>
        <v>2</v>
      </c>
      <c r="C4914" s="285">
        <v>16</v>
      </c>
      <c r="D4914" t="s">
        <v>716</v>
      </c>
      <c r="E4914" t="s">
        <v>704</v>
      </c>
      <c r="F4914" s="16">
        <v>77</v>
      </c>
      <c r="G4914" t="str">
        <f t="shared" si="1097"/>
        <v>Cooling</v>
      </c>
      <c r="H4914" s="283">
        <f>IF(G4914="heating",F4914*Assumptions!M$4+Assumptions!M$7,0)</f>
        <v>0</v>
      </c>
      <c r="I4914" s="15">
        <f t="shared" si="1098"/>
        <v>0.88344815438260227</v>
      </c>
      <c r="J4914" s="15">
        <f t="shared" si="1099"/>
        <v>1.0199659078795975</v>
      </c>
      <c r="K4914" s="283">
        <f t="shared" si="1104"/>
        <v>0</v>
      </c>
      <c r="L4914" s="283" t="e">
        <f t="shared" si="1105"/>
        <v>#N/A</v>
      </c>
      <c r="M4914" s="283">
        <f t="shared" si="1106"/>
        <v>0</v>
      </c>
      <c r="N4914" s="283" t="e">
        <f t="shared" si="1107"/>
        <v>#N/A</v>
      </c>
      <c r="O4914" s="283">
        <f t="shared" si="1108"/>
        <v>0</v>
      </c>
      <c r="P4914" s="21">
        <f t="shared" si="1100"/>
        <v>7.1952934165366855E-2</v>
      </c>
      <c r="Q4914" s="21">
        <f t="shared" si="1101"/>
        <v>1.1649354943302594</v>
      </c>
      <c r="R4914">
        <f t="shared" si="1102"/>
        <v>0.83668510409641816</v>
      </c>
      <c r="S4914" s="296">
        <f t="shared" si="1109"/>
        <v>7.013138630021537E-2</v>
      </c>
      <c r="T4914" s="283">
        <f t="shared" si="1110"/>
        <v>7.013138630021537E-2</v>
      </c>
    </row>
    <row r="4915" spans="1:20" x14ac:dyDescent="0.25">
      <c r="A4915" s="286">
        <v>43305</v>
      </c>
      <c r="B4915" s="1">
        <f t="shared" si="1103"/>
        <v>2</v>
      </c>
      <c r="C4915" s="285">
        <v>17</v>
      </c>
      <c r="D4915" t="s">
        <v>716</v>
      </c>
      <c r="F4915" s="16">
        <v>77</v>
      </c>
      <c r="G4915" t="str">
        <f t="shared" si="1097"/>
        <v>Cooling</v>
      </c>
      <c r="H4915" s="283">
        <f>IF(G4915="heating",F4915*Assumptions!M$4+Assumptions!M$7,0)</f>
        <v>0</v>
      </c>
      <c r="I4915" s="15">
        <f t="shared" si="1098"/>
        <v>0.94025748850374469</v>
      </c>
      <c r="J4915" s="15">
        <f t="shared" si="1099"/>
        <v>1.0199659078795975</v>
      </c>
      <c r="K4915" s="283">
        <f t="shared" si="1104"/>
        <v>0</v>
      </c>
      <c r="L4915" s="283" t="e">
        <f t="shared" si="1105"/>
        <v>#N/A</v>
      </c>
      <c r="M4915" s="283">
        <f t="shared" si="1106"/>
        <v>0</v>
      </c>
      <c r="N4915" s="283" t="e">
        <f t="shared" si="1107"/>
        <v>#N/A</v>
      </c>
      <c r="O4915" s="283">
        <f t="shared" si="1108"/>
        <v>0</v>
      </c>
      <c r="P4915" s="21">
        <f t="shared" si="1100"/>
        <v>7.1952934165366855E-2</v>
      </c>
      <c r="Q4915" s="21">
        <f t="shared" si="1101"/>
        <v>1.3521540118753073</v>
      </c>
      <c r="R4915">
        <f t="shared" si="1102"/>
        <v>0.83668510409641816</v>
      </c>
      <c r="S4915" s="296">
        <f t="shared" si="1109"/>
        <v>8.1402305797825827E-2</v>
      </c>
      <c r="T4915" s="283">
        <f t="shared" si="1110"/>
        <v>8.1402305797825827E-2</v>
      </c>
    </row>
    <row r="4916" spans="1:20" x14ac:dyDescent="0.25">
      <c r="A4916" s="286">
        <v>43305</v>
      </c>
      <c r="B4916" s="1">
        <f t="shared" si="1103"/>
        <v>2</v>
      </c>
      <c r="C4916" s="285">
        <v>18</v>
      </c>
      <c r="D4916" t="s">
        <v>716</v>
      </c>
      <c r="F4916" s="16">
        <v>77</v>
      </c>
      <c r="G4916" t="str">
        <f t="shared" si="1097"/>
        <v>Cooling</v>
      </c>
      <c r="H4916" s="283">
        <f>IF(G4916="heating",F4916*Assumptions!M$4+Assumptions!M$7,0)</f>
        <v>0</v>
      </c>
      <c r="I4916" s="15">
        <f t="shared" si="1098"/>
        <v>0.98182363790757687</v>
      </c>
      <c r="J4916" s="15">
        <f t="shared" si="1099"/>
        <v>1.0199659078795975</v>
      </c>
      <c r="K4916" s="283">
        <f t="shared" si="1104"/>
        <v>0</v>
      </c>
      <c r="L4916" s="283" t="e">
        <f t="shared" si="1105"/>
        <v>#N/A</v>
      </c>
      <c r="M4916" s="283">
        <f t="shared" si="1106"/>
        <v>0</v>
      </c>
      <c r="N4916" s="283" t="e">
        <f t="shared" si="1107"/>
        <v>#N/A</v>
      </c>
      <c r="O4916" s="283">
        <f t="shared" si="1108"/>
        <v>0</v>
      </c>
      <c r="P4916" s="21">
        <f t="shared" si="1100"/>
        <v>7.1952934165366855E-2</v>
      </c>
      <c r="Q4916" s="21">
        <f t="shared" si="1101"/>
        <v>1.5598916921549892</v>
      </c>
      <c r="R4916">
        <f t="shared" si="1102"/>
        <v>0.83668510409641816</v>
      </c>
      <c r="S4916" s="296">
        <f t="shared" si="1109"/>
        <v>9.3908518867744276E-2</v>
      </c>
      <c r="T4916" s="283">
        <f t="shared" si="1110"/>
        <v>9.3908518867744276E-2</v>
      </c>
    </row>
    <row r="4917" spans="1:20" x14ac:dyDescent="0.25">
      <c r="A4917" s="286">
        <v>43305</v>
      </c>
      <c r="B4917" s="1">
        <f t="shared" si="1103"/>
        <v>2</v>
      </c>
      <c r="C4917" s="285">
        <v>19</v>
      </c>
      <c r="D4917" t="s">
        <v>716</v>
      </c>
      <c r="F4917" s="16">
        <v>75</v>
      </c>
      <c r="G4917" t="str">
        <f t="shared" si="1097"/>
        <v>Cooling</v>
      </c>
      <c r="H4917" s="283">
        <f>IF(G4917="heating",F4917*Assumptions!M$4+Assumptions!M$7,0)</f>
        <v>0</v>
      </c>
      <c r="I4917" s="15">
        <f t="shared" si="1098"/>
        <v>0.98418842963438757</v>
      </c>
      <c r="J4917" s="15">
        <f t="shared" si="1099"/>
        <v>1.0199659078795975</v>
      </c>
      <c r="K4917" s="283">
        <f t="shared" si="1104"/>
        <v>0</v>
      </c>
      <c r="L4917" s="283" t="e">
        <f t="shared" si="1105"/>
        <v>#N/A</v>
      </c>
      <c r="M4917" s="283">
        <f t="shared" si="1106"/>
        <v>0</v>
      </c>
      <c r="N4917" s="283" t="e">
        <f t="shared" si="1107"/>
        <v>#N/A</v>
      </c>
      <c r="O4917" s="283">
        <f t="shared" si="1108"/>
        <v>0</v>
      </c>
      <c r="P4917" s="21">
        <f t="shared" si="1100"/>
        <v>5.9880624941505811E-2</v>
      </c>
      <c r="Q4917" s="21">
        <f t="shared" si="1101"/>
        <v>1.6764212681468484</v>
      </c>
      <c r="R4917">
        <f t="shared" si="1102"/>
        <v>0.83668510409641816</v>
      </c>
      <c r="S4917" s="296">
        <f t="shared" si="1109"/>
        <v>8.3990762356437279E-2</v>
      </c>
      <c r="T4917" s="283">
        <f t="shared" si="1110"/>
        <v>8.3990762356437279E-2</v>
      </c>
    </row>
    <row r="4918" spans="1:20" x14ac:dyDescent="0.25">
      <c r="A4918" s="286">
        <v>43305</v>
      </c>
      <c r="B4918" s="1">
        <f t="shared" si="1103"/>
        <v>2</v>
      </c>
      <c r="C4918" s="285">
        <v>20</v>
      </c>
      <c r="D4918" t="s">
        <v>716</v>
      </c>
      <c r="F4918" s="16">
        <v>75</v>
      </c>
      <c r="G4918" t="str">
        <f t="shared" si="1097"/>
        <v>Cooling</v>
      </c>
      <c r="H4918" s="283">
        <f>IF(G4918="heating",F4918*Assumptions!M$4+Assumptions!M$7,0)</f>
        <v>0</v>
      </c>
      <c r="I4918" s="15">
        <f t="shared" si="1098"/>
        <v>0.97071962311712034</v>
      </c>
      <c r="J4918" s="15">
        <f t="shared" si="1099"/>
        <v>1.0199659078795975</v>
      </c>
      <c r="K4918" s="283">
        <f t="shared" si="1104"/>
        <v>0</v>
      </c>
      <c r="L4918" s="283" t="e">
        <f t="shared" si="1105"/>
        <v>#N/A</v>
      </c>
      <c r="M4918" s="283">
        <f t="shared" si="1106"/>
        <v>0</v>
      </c>
      <c r="N4918" s="283" t="e">
        <f t="shared" si="1107"/>
        <v>#N/A</v>
      </c>
      <c r="O4918" s="283">
        <f t="shared" si="1108"/>
        <v>0</v>
      </c>
      <c r="P4918" s="21">
        <f t="shared" si="1100"/>
        <v>5.9880624941505811E-2</v>
      </c>
      <c r="Q4918" s="21">
        <f t="shared" si="1101"/>
        <v>1.52436960139122</v>
      </c>
      <c r="R4918">
        <f t="shared" si="1102"/>
        <v>0.83668510409641816</v>
      </c>
      <c r="S4918" s="296">
        <f t="shared" si="1109"/>
        <v>7.6372787297883257E-2</v>
      </c>
      <c r="T4918" s="283">
        <f t="shared" si="1110"/>
        <v>7.6372787297883257E-2</v>
      </c>
    </row>
    <row r="4919" spans="1:20" x14ac:dyDescent="0.25">
      <c r="A4919" s="286">
        <v>43305</v>
      </c>
      <c r="B4919" s="1">
        <f t="shared" si="1103"/>
        <v>2</v>
      </c>
      <c r="C4919" s="285">
        <v>21</v>
      </c>
      <c r="D4919" t="s">
        <v>716</v>
      </c>
      <c r="F4919" s="16">
        <v>73</v>
      </c>
      <c r="G4919" t="str">
        <f t="shared" si="1097"/>
        <v>Cooling</v>
      </c>
      <c r="H4919" s="283">
        <f>IF(G4919="heating",F4919*Assumptions!M$4+Assumptions!M$7,0)</f>
        <v>0</v>
      </c>
      <c r="I4919" s="15">
        <f t="shared" si="1098"/>
        <v>0.95751150862929935</v>
      </c>
      <c r="J4919" s="15">
        <f t="shared" si="1099"/>
        <v>1.0199659078795975</v>
      </c>
      <c r="K4919" s="283">
        <f t="shared" si="1104"/>
        <v>0</v>
      </c>
      <c r="L4919" s="283" t="e">
        <f t="shared" si="1105"/>
        <v>#N/A</v>
      </c>
      <c r="M4919" s="283">
        <f t="shared" si="1106"/>
        <v>0</v>
      </c>
      <c r="N4919" s="283" t="e">
        <f t="shared" si="1107"/>
        <v>#N/A</v>
      </c>
      <c r="O4919" s="283">
        <f t="shared" si="1108"/>
        <v>0</v>
      </c>
      <c r="P4919" s="21">
        <f t="shared" si="1100"/>
        <v>5.0300820493010656E-2</v>
      </c>
      <c r="Q4919" s="21">
        <f t="shared" si="1101"/>
        <v>1.4448604713749031</v>
      </c>
      <c r="R4919">
        <f t="shared" si="1102"/>
        <v>0.83668510409641816</v>
      </c>
      <c r="S4919" s="296">
        <f t="shared" si="1109"/>
        <v>6.080832155347371E-2</v>
      </c>
      <c r="T4919" s="283">
        <f t="shared" si="1110"/>
        <v>6.080832155347371E-2</v>
      </c>
    </row>
    <row r="4920" spans="1:20" x14ac:dyDescent="0.25">
      <c r="A4920" s="286">
        <v>43305</v>
      </c>
      <c r="B4920" s="1">
        <f t="shared" si="1103"/>
        <v>2</v>
      </c>
      <c r="C4920" s="285">
        <v>22</v>
      </c>
      <c r="D4920" t="s">
        <v>716</v>
      </c>
      <c r="F4920" s="16">
        <v>73</v>
      </c>
      <c r="G4920" t="str">
        <f t="shared" si="1097"/>
        <v>Cooling</v>
      </c>
      <c r="H4920" s="283">
        <f>IF(G4920="heating",F4920*Assumptions!M$4+Assumptions!M$7,0)</f>
        <v>0</v>
      </c>
      <c r="I4920" s="15">
        <f t="shared" si="1098"/>
        <v>0.9426530227543114</v>
      </c>
      <c r="J4920" s="15">
        <f t="shared" si="1099"/>
        <v>1.0199659078795975</v>
      </c>
      <c r="K4920" s="283">
        <f t="shared" si="1104"/>
        <v>0</v>
      </c>
      <c r="L4920" s="283" t="e">
        <f t="shared" si="1105"/>
        <v>#N/A</v>
      </c>
      <c r="M4920" s="283">
        <f t="shared" si="1106"/>
        <v>0</v>
      </c>
      <c r="N4920" s="283" t="e">
        <f t="shared" si="1107"/>
        <v>#N/A</v>
      </c>
      <c r="O4920" s="283">
        <f t="shared" si="1108"/>
        <v>0</v>
      </c>
      <c r="P4920" s="21">
        <f t="shared" si="1100"/>
        <v>5.0300820493010656E-2</v>
      </c>
      <c r="Q4920" s="21">
        <f t="shared" si="1101"/>
        <v>1.2427137171080138</v>
      </c>
      <c r="R4920">
        <f t="shared" si="1102"/>
        <v>0.83668510409641816</v>
      </c>
      <c r="S4920" s="296">
        <f t="shared" si="1109"/>
        <v>5.2300783920614949E-2</v>
      </c>
      <c r="T4920" s="283">
        <f t="shared" si="1110"/>
        <v>5.2300783920614949E-2</v>
      </c>
    </row>
    <row r="4921" spans="1:20" x14ac:dyDescent="0.25">
      <c r="A4921" s="286">
        <v>43305</v>
      </c>
      <c r="B4921" s="1">
        <f t="shared" si="1103"/>
        <v>2</v>
      </c>
      <c r="C4921" s="285">
        <v>23</v>
      </c>
      <c r="D4921" t="s">
        <v>715</v>
      </c>
      <c r="F4921" s="16">
        <v>73</v>
      </c>
      <c r="G4921" t="str">
        <f t="shared" si="1097"/>
        <v>Cooling</v>
      </c>
      <c r="H4921" s="283">
        <f>IF(G4921="heating",F4921*Assumptions!M$4+Assumptions!M$7,0)</f>
        <v>0</v>
      </c>
      <c r="I4921" s="15">
        <f t="shared" si="1098"/>
        <v>0.94450710149963013</v>
      </c>
      <c r="J4921" s="15">
        <f t="shared" si="1099"/>
        <v>1.0199659078795975</v>
      </c>
      <c r="K4921" s="283">
        <f t="shared" si="1104"/>
        <v>0</v>
      </c>
      <c r="L4921" s="283" t="e">
        <f t="shared" si="1105"/>
        <v>#N/A</v>
      </c>
      <c r="M4921" s="283">
        <f t="shared" si="1106"/>
        <v>0</v>
      </c>
      <c r="N4921" s="283" t="e">
        <f t="shared" si="1107"/>
        <v>#N/A</v>
      </c>
      <c r="O4921" s="283">
        <f t="shared" si="1108"/>
        <v>0</v>
      </c>
      <c r="P4921" s="21">
        <f t="shared" si="1100"/>
        <v>5.0300820493010656E-2</v>
      </c>
      <c r="Q4921" s="21">
        <f t="shared" si="1101"/>
        <v>1.0297519246597011</v>
      </c>
      <c r="R4921">
        <f t="shared" si="1102"/>
        <v>0.83668510409641816</v>
      </c>
      <c r="S4921" s="296">
        <f t="shared" si="1109"/>
        <v>4.3338085161558793E-2</v>
      </c>
      <c r="T4921" s="283">
        <f t="shared" si="1110"/>
        <v>4.3338085161558793E-2</v>
      </c>
    </row>
    <row r="4922" spans="1:20" x14ac:dyDescent="0.25">
      <c r="A4922" s="286">
        <v>43306</v>
      </c>
      <c r="B4922" s="1">
        <f t="shared" si="1103"/>
        <v>3</v>
      </c>
      <c r="C4922" s="285">
        <v>0</v>
      </c>
      <c r="D4922" t="s">
        <v>715</v>
      </c>
      <c r="F4922" s="16">
        <v>70</v>
      </c>
      <c r="G4922" t="str">
        <f t="shared" si="1097"/>
        <v>Cooling</v>
      </c>
      <c r="H4922" s="283">
        <f>IF(G4922="heating",F4922*Assumptions!M$4+Assumptions!M$7,0)</f>
        <v>0</v>
      </c>
      <c r="I4922" s="15">
        <f t="shared" si="1098"/>
        <v>0.97481507806017154</v>
      </c>
      <c r="J4922" s="15">
        <f t="shared" si="1099"/>
        <v>1.0263036171733995</v>
      </c>
      <c r="K4922" s="283">
        <f t="shared" si="1104"/>
        <v>0</v>
      </c>
      <c r="L4922" s="283">
        <f t="shared" si="1105"/>
        <v>4.3818232651749627</v>
      </c>
      <c r="M4922" s="283">
        <f t="shared" si="1106"/>
        <v>0</v>
      </c>
      <c r="N4922" s="283">
        <f t="shared" si="1107"/>
        <v>4.3585758300027857</v>
      </c>
      <c r="O4922" s="283">
        <f t="shared" si="1108"/>
        <v>0</v>
      </c>
      <c r="P4922" s="21">
        <f t="shared" si="1100"/>
        <v>4.0604560274080326E-2</v>
      </c>
      <c r="Q4922" s="21">
        <f t="shared" si="1101"/>
        <v>0.90668853391740301</v>
      </c>
      <c r="R4922">
        <f t="shared" si="1102"/>
        <v>0.9421089825381942</v>
      </c>
      <c r="S4922" s="296">
        <f t="shared" si="1109"/>
        <v>3.4684391517458384E-2</v>
      </c>
      <c r="T4922" s="283">
        <f t="shared" si="1110"/>
        <v>3.4684391517458384E-2</v>
      </c>
    </row>
    <row r="4923" spans="1:20" x14ac:dyDescent="0.25">
      <c r="A4923" s="286">
        <v>43306</v>
      </c>
      <c r="B4923" s="1">
        <f t="shared" si="1103"/>
        <v>3</v>
      </c>
      <c r="C4923" s="285">
        <v>1</v>
      </c>
      <c r="D4923" t="s">
        <v>715</v>
      </c>
      <c r="F4923" s="16">
        <v>68</v>
      </c>
      <c r="G4923" t="str">
        <f t="shared" si="1097"/>
        <v>Cooling</v>
      </c>
      <c r="H4923" s="283">
        <f>IF(G4923="heating",F4923*Assumptions!M$4+Assumptions!M$7,0)</f>
        <v>0</v>
      </c>
      <c r="I4923" s="15">
        <f t="shared" si="1098"/>
        <v>1.012242869806885</v>
      </c>
      <c r="J4923" s="15">
        <f t="shared" si="1099"/>
        <v>1.0263036171733995</v>
      </c>
      <c r="K4923" s="283">
        <f t="shared" si="1104"/>
        <v>0</v>
      </c>
      <c r="L4923" s="283">
        <f t="shared" si="1105"/>
        <v>4.3818232651749627</v>
      </c>
      <c r="M4923" s="283">
        <f t="shared" si="1106"/>
        <v>0</v>
      </c>
      <c r="N4923" s="283">
        <f t="shared" si="1107"/>
        <v>4.3585758300027857</v>
      </c>
      <c r="O4923" s="283">
        <f t="shared" si="1108"/>
        <v>0</v>
      </c>
      <c r="P4923" s="21">
        <f t="shared" si="1100"/>
        <v>3.7256017764001337E-2</v>
      </c>
      <c r="Q4923" s="21">
        <f t="shared" si="1101"/>
        <v>0.81803459285312596</v>
      </c>
      <c r="R4923">
        <f t="shared" si="1102"/>
        <v>0.9421089825381942</v>
      </c>
      <c r="S4923" s="296">
        <f t="shared" si="1109"/>
        <v>2.871238349553103E-2</v>
      </c>
      <c r="T4923" s="283">
        <f t="shared" si="1110"/>
        <v>2.871238349553103E-2</v>
      </c>
    </row>
    <row r="4924" spans="1:20" x14ac:dyDescent="0.25">
      <c r="A4924" s="286">
        <v>43306</v>
      </c>
      <c r="B4924" s="1">
        <f t="shared" si="1103"/>
        <v>3</v>
      </c>
      <c r="C4924" s="285">
        <v>2</v>
      </c>
      <c r="D4924" t="s">
        <v>715</v>
      </c>
      <c r="F4924" s="16">
        <v>70</v>
      </c>
      <c r="G4924" t="str">
        <f t="shared" si="1097"/>
        <v>Cooling</v>
      </c>
      <c r="H4924" s="283">
        <f>IF(G4924="heating",F4924*Assumptions!M$4+Assumptions!M$7,0)</f>
        <v>0</v>
      </c>
      <c r="I4924" s="15">
        <f t="shared" si="1098"/>
        <v>1.0509704703585963</v>
      </c>
      <c r="J4924" s="15">
        <f t="shared" si="1099"/>
        <v>1.0263036171733995</v>
      </c>
      <c r="K4924" s="283">
        <f t="shared" si="1104"/>
        <v>0</v>
      </c>
      <c r="L4924" s="283">
        <f t="shared" si="1105"/>
        <v>4.3818232651749627</v>
      </c>
      <c r="M4924" s="283">
        <f t="shared" si="1106"/>
        <v>0</v>
      </c>
      <c r="N4924" s="283">
        <f t="shared" si="1107"/>
        <v>4.3585758300027857</v>
      </c>
      <c r="O4924" s="283">
        <f t="shared" si="1108"/>
        <v>0</v>
      </c>
      <c r="P4924" s="21">
        <f t="shared" si="1100"/>
        <v>4.0604560274080326E-2</v>
      </c>
      <c r="Q4924" s="21">
        <f t="shared" si="1101"/>
        <v>0.74507607494346417</v>
      </c>
      <c r="R4924">
        <f t="shared" si="1102"/>
        <v>0.9421089825381942</v>
      </c>
      <c r="S4924" s="296">
        <f t="shared" si="1109"/>
        <v>2.850208128471211E-2</v>
      </c>
      <c r="T4924" s="283">
        <f t="shared" si="1110"/>
        <v>2.850208128471211E-2</v>
      </c>
    </row>
    <row r="4925" spans="1:20" x14ac:dyDescent="0.25">
      <c r="A4925" s="286">
        <v>43306</v>
      </c>
      <c r="B4925" s="1">
        <f t="shared" si="1103"/>
        <v>3</v>
      </c>
      <c r="C4925" s="285">
        <v>3</v>
      </c>
      <c r="D4925" t="s">
        <v>715</v>
      </c>
      <c r="F4925" s="16">
        <v>70</v>
      </c>
      <c r="G4925" t="str">
        <f t="shared" si="1097"/>
        <v>Cooling</v>
      </c>
      <c r="H4925" s="283">
        <f>IF(G4925="heating",F4925*Assumptions!M$4+Assumptions!M$7,0)</f>
        <v>0</v>
      </c>
      <c r="I4925" s="15">
        <f t="shared" si="1098"/>
        <v>1.0924036124451033</v>
      </c>
      <c r="J4925" s="15">
        <f t="shared" si="1099"/>
        <v>1.0263036171733995</v>
      </c>
      <c r="K4925" s="283">
        <f t="shared" si="1104"/>
        <v>0</v>
      </c>
      <c r="L4925" s="283">
        <f t="shared" si="1105"/>
        <v>4.3818232651749627</v>
      </c>
      <c r="M4925" s="283">
        <f t="shared" si="1106"/>
        <v>0</v>
      </c>
      <c r="N4925" s="283">
        <f t="shared" si="1107"/>
        <v>4.3585758300027857</v>
      </c>
      <c r="O4925" s="283">
        <f t="shared" si="1108"/>
        <v>0</v>
      </c>
      <c r="P4925" s="21">
        <f t="shared" si="1100"/>
        <v>4.0604560274080326E-2</v>
      </c>
      <c r="Q4925" s="21">
        <f t="shared" si="1101"/>
        <v>0.69158980876382303</v>
      </c>
      <c r="R4925">
        <f t="shared" si="1102"/>
        <v>0.9421089825381942</v>
      </c>
      <c r="S4925" s="296">
        <f t="shared" si="1109"/>
        <v>2.6456021885497668E-2</v>
      </c>
      <c r="T4925" s="283">
        <f t="shared" si="1110"/>
        <v>2.6456021885497668E-2</v>
      </c>
    </row>
    <row r="4926" spans="1:20" x14ac:dyDescent="0.25">
      <c r="A4926" s="286">
        <v>43306</v>
      </c>
      <c r="B4926" s="1">
        <f t="shared" si="1103"/>
        <v>3</v>
      </c>
      <c r="C4926" s="285">
        <v>4</v>
      </c>
      <c r="D4926" t="s">
        <v>715</v>
      </c>
      <c r="F4926" s="16">
        <v>70</v>
      </c>
      <c r="G4926" t="str">
        <f t="shared" si="1097"/>
        <v>Cooling</v>
      </c>
      <c r="H4926" s="283">
        <f>IF(G4926="heating",F4926*Assumptions!M$4+Assumptions!M$7,0)</f>
        <v>0</v>
      </c>
      <c r="I4926" s="15">
        <f t="shared" si="1098"/>
        <v>1.1348296917927807</v>
      </c>
      <c r="J4926" s="15">
        <f t="shared" si="1099"/>
        <v>1.0263036171733995</v>
      </c>
      <c r="K4926" s="283">
        <f t="shared" si="1104"/>
        <v>0</v>
      </c>
      <c r="L4926" s="283">
        <f t="shared" si="1105"/>
        <v>4.3818232651749627</v>
      </c>
      <c r="M4926" s="283">
        <f t="shared" si="1106"/>
        <v>0</v>
      </c>
      <c r="N4926" s="283">
        <f t="shared" si="1107"/>
        <v>4.3585758300027857</v>
      </c>
      <c r="O4926" s="283">
        <f t="shared" si="1108"/>
        <v>0</v>
      </c>
      <c r="P4926" s="21">
        <f t="shared" si="1100"/>
        <v>4.0604560274080326E-2</v>
      </c>
      <c r="Q4926" s="21">
        <f t="shared" si="1101"/>
        <v>0.6473875548762833</v>
      </c>
      <c r="R4926">
        <f t="shared" si="1102"/>
        <v>0.9421089825381942</v>
      </c>
      <c r="S4926" s="296">
        <f t="shared" si="1109"/>
        <v>2.476511235875473E-2</v>
      </c>
      <c r="T4926" s="283">
        <f t="shared" si="1110"/>
        <v>2.476511235875473E-2</v>
      </c>
    </row>
    <row r="4927" spans="1:20" x14ac:dyDescent="0.25">
      <c r="A4927" s="286">
        <v>43306</v>
      </c>
      <c r="B4927" s="1">
        <f t="shared" si="1103"/>
        <v>3</v>
      </c>
      <c r="C4927" s="285">
        <v>5</v>
      </c>
      <c r="D4927" t="s">
        <v>715</v>
      </c>
      <c r="F4927" s="16">
        <v>70</v>
      </c>
      <c r="G4927" t="str">
        <f t="shared" si="1097"/>
        <v>Cooling</v>
      </c>
      <c r="H4927" s="283">
        <f>IF(G4927="heating",F4927*Assumptions!M$4+Assumptions!M$7,0)</f>
        <v>0</v>
      </c>
      <c r="I4927" s="15">
        <f t="shared" si="1098"/>
        <v>1.1635558681477385</v>
      </c>
      <c r="J4927" s="15">
        <f t="shared" si="1099"/>
        <v>1.0263036171733995</v>
      </c>
      <c r="K4927" s="283">
        <f t="shared" si="1104"/>
        <v>0</v>
      </c>
      <c r="L4927" s="283">
        <f t="shared" si="1105"/>
        <v>4.3818232651749627</v>
      </c>
      <c r="M4927" s="283">
        <f t="shared" si="1106"/>
        <v>0</v>
      </c>
      <c r="N4927" s="283">
        <f t="shared" si="1107"/>
        <v>4.3585758300027857</v>
      </c>
      <c r="O4927" s="283">
        <f t="shared" si="1108"/>
        <v>0</v>
      </c>
      <c r="P4927" s="21">
        <f t="shared" si="1100"/>
        <v>4.0604560274080326E-2</v>
      </c>
      <c r="Q4927" s="21">
        <f t="shared" si="1101"/>
        <v>0.72139578924615555</v>
      </c>
      <c r="R4927">
        <f t="shared" si="1102"/>
        <v>0.9421089825381942</v>
      </c>
      <c r="S4927" s="296">
        <f t="shared" si="1109"/>
        <v>2.7596217507189647E-2</v>
      </c>
      <c r="T4927" s="283">
        <f t="shared" si="1110"/>
        <v>2.7596217507189647E-2</v>
      </c>
    </row>
    <row r="4928" spans="1:20" x14ac:dyDescent="0.25">
      <c r="A4928" s="286">
        <v>43306</v>
      </c>
      <c r="B4928" s="1">
        <f t="shared" si="1103"/>
        <v>3</v>
      </c>
      <c r="C4928" s="285">
        <v>6</v>
      </c>
      <c r="D4928" t="s">
        <v>715</v>
      </c>
      <c r="F4928" s="16">
        <v>72</v>
      </c>
      <c r="G4928" t="str">
        <f t="shared" si="1097"/>
        <v>Cooling</v>
      </c>
      <c r="H4928" s="283">
        <f>IF(G4928="heating",F4928*Assumptions!M$4+Assumptions!M$7,0)</f>
        <v>0</v>
      </c>
      <c r="I4928" s="15">
        <f t="shared" si="1098"/>
        <v>1.2083911162615524</v>
      </c>
      <c r="J4928" s="15">
        <f t="shared" si="1099"/>
        <v>1.0263036171733995</v>
      </c>
      <c r="K4928" s="283">
        <f t="shared" si="1104"/>
        <v>0</v>
      </c>
      <c r="L4928" s="283" t="e">
        <f t="shared" si="1105"/>
        <v>#N/A</v>
      </c>
      <c r="M4928" s="283">
        <f t="shared" si="1106"/>
        <v>0</v>
      </c>
      <c r="N4928" s="283" t="e">
        <f t="shared" si="1107"/>
        <v>#N/A</v>
      </c>
      <c r="O4928" s="283">
        <f t="shared" si="1108"/>
        <v>0</v>
      </c>
      <c r="P4928" s="21">
        <f t="shared" si="1100"/>
        <v>4.6445607559525648E-2</v>
      </c>
      <c r="Q4928" s="21">
        <f t="shared" si="1101"/>
        <v>0.87787080972652631</v>
      </c>
      <c r="R4928">
        <f t="shared" si="1102"/>
        <v>0.9421089825381942</v>
      </c>
      <c r="S4928" s="296">
        <f t="shared" si="1109"/>
        <v>3.8412838587288264E-2</v>
      </c>
      <c r="T4928" s="283">
        <f t="shared" si="1110"/>
        <v>3.8412838587288264E-2</v>
      </c>
    </row>
    <row r="4929" spans="1:20" x14ac:dyDescent="0.25">
      <c r="A4929" s="286">
        <v>43306</v>
      </c>
      <c r="B4929" s="1">
        <f t="shared" si="1103"/>
        <v>3</v>
      </c>
      <c r="C4929" s="285">
        <v>7</v>
      </c>
      <c r="D4929" t="s">
        <v>716</v>
      </c>
      <c r="F4929" s="16">
        <v>73</v>
      </c>
      <c r="G4929" t="str">
        <f t="shared" si="1097"/>
        <v>Cooling</v>
      </c>
      <c r="H4929" s="283">
        <f>IF(G4929="heating",F4929*Assumptions!M$4+Assumptions!M$7,0)</f>
        <v>0</v>
      </c>
      <c r="I4929" s="15">
        <f t="shared" si="1098"/>
        <v>1.1637425769249583</v>
      </c>
      <c r="J4929" s="15">
        <f t="shared" si="1099"/>
        <v>1.0263036171733995</v>
      </c>
      <c r="K4929" s="283">
        <f t="shared" si="1104"/>
        <v>0</v>
      </c>
      <c r="L4929" s="283" t="e">
        <f t="shared" si="1105"/>
        <v>#N/A</v>
      </c>
      <c r="M4929" s="283">
        <f t="shared" si="1106"/>
        <v>0</v>
      </c>
      <c r="N4929" s="283" t="e">
        <f t="shared" si="1107"/>
        <v>#N/A</v>
      </c>
      <c r="O4929" s="283">
        <f t="shared" si="1108"/>
        <v>0</v>
      </c>
      <c r="P4929" s="21">
        <f t="shared" si="1100"/>
        <v>5.0300820493010656E-2</v>
      </c>
      <c r="Q4929" s="21">
        <f t="shared" si="1101"/>
        <v>0.97331382064367777</v>
      </c>
      <c r="R4929">
        <f t="shared" si="1102"/>
        <v>0.9421089825381942</v>
      </c>
      <c r="S4929" s="296">
        <f t="shared" si="1109"/>
        <v>4.6124227336409293E-2</v>
      </c>
      <c r="T4929" s="283">
        <f t="shared" si="1110"/>
        <v>4.6124227336409293E-2</v>
      </c>
    </row>
    <row r="4930" spans="1:20" x14ac:dyDescent="0.25">
      <c r="A4930" s="286">
        <v>43306</v>
      </c>
      <c r="B4930" s="1">
        <f t="shared" si="1103"/>
        <v>3</v>
      </c>
      <c r="C4930" s="285">
        <v>8</v>
      </c>
      <c r="D4930" t="s">
        <v>716</v>
      </c>
      <c r="F4930" s="16">
        <v>75</v>
      </c>
      <c r="G4930" t="str">
        <f t="shared" ref="G4930:G4993" si="1111">VLOOKUP(A4930,U$2:W$366,3,FALSE)</f>
        <v>Cooling</v>
      </c>
      <c r="H4930" s="283">
        <f>IF(G4930="heating",F4930*Assumptions!M$4+Assumptions!M$7,0)</f>
        <v>0</v>
      </c>
      <c r="I4930" s="15">
        <f t="shared" ref="I4930:I4993" si="1112">VLOOKUP(C4930,AO$2:AQ$25,3,FALSE)</f>
        <v>1.094193721037565</v>
      </c>
      <c r="J4930" s="15">
        <f t="shared" ref="J4930:J4993" si="1113">VLOOKUP(B4930,AS$4:AU$10,3,FALSE)</f>
        <v>1.0263036171733995</v>
      </c>
      <c r="K4930" s="283">
        <f t="shared" si="1104"/>
        <v>0</v>
      </c>
      <c r="L4930" s="283" t="e">
        <f t="shared" si="1105"/>
        <v>#N/A</v>
      </c>
      <c r="M4930" s="283">
        <f t="shared" si="1106"/>
        <v>0</v>
      </c>
      <c r="N4930" s="283" t="e">
        <f t="shared" si="1107"/>
        <v>#N/A</v>
      </c>
      <c r="O4930" s="283">
        <f t="shared" si="1108"/>
        <v>0</v>
      </c>
      <c r="P4930" s="21">
        <f t="shared" ref="P4930:P4993" si="1114">IF(G4930="cooling",IF(F4930&lt;61,0.025,(F4930^2*AX$25+F4930*AY$25+AZ$25)),0)</f>
        <v>5.9880624941505811E-2</v>
      </c>
      <c r="Q4930" s="21">
        <f t="shared" ref="Q4930:Q4993" si="1115">VLOOKUP(C4930,BB$2:BC$25,2,FALSE)</f>
        <v>0.94940007506179924</v>
      </c>
      <c r="R4930">
        <f t="shared" ref="R4930:R4993" si="1116">VLOOKUP(B4930,AS$4:AV$10,4,FALSE)</f>
        <v>0.9421089825381942</v>
      </c>
      <c r="S4930" s="296">
        <f t="shared" si="1109"/>
        <v>5.3559526695283098E-2</v>
      </c>
      <c r="T4930" s="283">
        <f t="shared" si="1110"/>
        <v>5.3559526695283098E-2</v>
      </c>
    </row>
    <row r="4931" spans="1:20" x14ac:dyDescent="0.25">
      <c r="A4931" s="286">
        <v>43306</v>
      </c>
      <c r="B4931" s="1">
        <f t="shared" ref="B4931:B4994" si="1117">WEEKDAY(A4931,2)</f>
        <v>3</v>
      </c>
      <c r="C4931" s="285">
        <v>9</v>
      </c>
      <c r="D4931" t="s">
        <v>716</v>
      </c>
      <c r="F4931" s="16">
        <v>75</v>
      </c>
      <c r="G4931" t="str">
        <f t="shared" si="1111"/>
        <v>Cooling</v>
      </c>
      <c r="H4931" s="283">
        <f>IF(G4931="heating",F4931*Assumptions!M$4+Assumptions!M$7,0)</f>
        <v>0</v>
      </c>
      <c r="I4931" s="15">
        <f t="shared" si="1112"/>
        <v>1.0343009000871222</v>
      </c>
      <c r="J4931" s="15">
        <f t="shared" si="1113"/>
        <v>1.0263036171733995</v>
      </c>
      <c r="K4931" s="283">
        <f t="shared" ref="K4931:K4994" si="1118">H4931*I4931*J4931</f>
        <v>0</v>
      </c>
      <c r="L4931" s="283" t="e">
        <f t="shared" ref="L4931:L4994" si="1119">VLOOKUP(F4931,BL$2:BN$92,2,FALSE)</f>
        <v>#N/A</v>
      </c>
      <c r="M4931" s="283">
        <f t="shared" ref="M4931:M4994" si="1120">IF(G4931="heating",K4931*(L4931*3.412),0)</f>
        <v>0</v>
      </c>
      <c r="N4931" s="283" t="e">
        <f t="shared" ref="N4931:N4994" si="1121">VLOOKUP(F4931,BL$2:BN$92,3,FALSE)</f>
        <v>#N/A</v>
      </c>
      <c r="O4931" s="283">
        <f t="shared" ref="O4931:O4994" si="1122">IF(F4931&lt;=61,IF(G4931="heating",IF(F4931&gt;=5,K4931*L4931/N4931,0),0),0)</f>
        <v>0</v>
      </c>
      <c r="P4931" s="21">
        <f t="shared" si="1114"/>
        <v>5.9880624941505811E-2</v>
      </c>
      <c r="Q4931" s="21">
        <f t="shared" si="1115"/>
        <v>0.8408485371888097</v>
      </c>
      <c r="R4931">
        <f t="shared" si="1116"/>
        <v>0.9421089825381942</v>
      </c>
      <c r="S4931" s="296">
        <f t="shared" ref="S4931:S4994" si="1123">P4931*Q4931*R4931</f>
        <v>4.7435692135712443E-2</v>
      </c>
      <c r="T4931" s="283">
        <f t="shared" ref="T4931:T4994" si="1124">K4931+S4931</f>
        <v>4.7435692135712443E-2</v>
      </c>
    </row>
    <row r="4932" spans="1:20" x14ac:dyDescent="0.25">
      <c r="A4932" s="286">
        <v>43306</v>
      </c>
      <c r="B4932" s="1">
        <f t="shared" si="1117"/>
        <v>3</v>
      </c>
      <c r="C4932" s="285">
        <v>10</v>
      </c>
      <c r="D4932" t="s">
        <v>716</v>
      </c>
      <c r="F4932" s="16">
        <v>77</v>
      </c>
      <c r="G4932" t="str">
        <f t="shared" si="1111"/>
        <v>Cooling</v>
      </c>
      <c r="H4932" s="283">
        <f>IF(G4932="heating",F4932*Assumptions!M$4+Assumptions!M$7,0)</f>
        <v>0</v>
      </c>
      <c r="I4932" s="15">
        <f t="shared" si="1112"/>
        <v>0.98112329028689171</v>
      </c>
      <c r="J4932" s="15">
        <f t="shared" si="1113"/>
        <v>1.0263036171733995</v>
      </c>
      <c r="K4932" s="283">
        <f t="shared" si="1118"/>
        <v>0</v>
      </c>
      <c r="L4932" s="283" t="e">
        <f t="shared" si="1119"/>
        <v>#N/A</v>
      </c>
      <c r="M4932" s="283">
        <f t="shared" si="1120"/>
        <v>0</v>
      </c>
      <c r="N4932" s="283" t="e">
        <f t="shared" si="1121"/>
        <v>#N/A</v>
      </c>
      <c r="O4932" s="283">
        <f t="shared" si="1122"/>
        <v>0</v>
      </c>
      <c r="P4932" s="21">
        <f t="shared" si="1114"/>
        <v>7.1952934165366855E-2</v>
      </c>
      <c r="Q4932" s="21">
        <f t="shared" si="1115"/>
        <v>0.74504051125983206</v>
      </c>
      <c r="R4932">
        <f t="shared" si="1116"/>
        <v>0.9421089825381942</v>
      </c>
      <c r="S4932" s="296">
        <f t="shared" si="1123"/>
        <v>5.0504437827145338E-2</v>
      </c>
      <c r="T4932" s="283">
        <f t="shared" si="1124"/>
        <v>5.0504437827145338E-2</v>
      </c>
    </row>
    <row r="4933" spans="1:20" x14ac:dyDescent="0.25">
      <c r="A4933" s="286">
        <v>43306</v>
      </c>
      <c r="B4933" s="1">
        <f t="shared" si="1117"/>
        <v>3</v>
      </c>
      <c r="C4933" s="285">
        <v>11</v>
      </c>
      <c r="D4933" t="s">
        <v>716</v>
      </c>
      <c r="F4933" s="16">
        <v>75</v>
      </c>
      <c r="G4933" t="str">
        <f t="shared" si="1111"/>
        <v>Cooling</v>
      </c>
      <c r="H4933" s="283">
        <f>IF(G4933="heating",F4933*Assumptions!M$4+Assumptions!M$7,0)</f>
        <v>0</v>
      </c>
      <c r="I4933" s="15">
        <f t="shared" si="1112"/>
        <v>0.94956163997961163</v>
      </c>
      <c r="J4933" s="15">
        <f t="shared" si="1113"/>
        <v>1.0263036171733995</v>
      </c>
      <c r="K4933" s="283">
        <f t="shared" si="1118"/>
        <v>0</v>
      </c>
      <c r="L4933" s="283" t="e">
        <f t="shared" si="1119"/>
        <v>#N/A</v>
      </c>
      <c r="M4933" s="283">
        <f t="shared" si="1120"/>
        <v>0</v>
      </c>
      <c r="N4933" s="283" t="e">
        <f t="shared" si="1121"/>
        <v>#N/A</v>
      </c>
      <c r="O4933" s="283">
        <f t="shared" si="1122"/>
        <v>0</v>
      </c>
      <c r="P4933" s="21">
        <f t="shared" si="1114"/>
        <v>5.9880624941505811E-2</v>
      </c>
      <c r="Q4933" s="21">
        <f t="shared" si="1115"/>
        <v>0.72850690893675296</v>
      </c>
      <c r="R4933">
        <f t="shared" si="1116"/>
        <v>0.9421089825381942</v>
      </c>
      <c r="S4933" s="296">
        <f t="shared" si="1123"/>
        <v>4.1098043134614633E-2</v>
      </c>
      <c r="T4933" s="283">
        <f t="shared" si="1124"/>
        <v>4.1098043134614633E-2</v>
      </c>
    </row>
    <row r="4934" spans="1:20" x14ac:dyDescent="0.25">
      <c r="A4934" s="286">
        <v>43306</v>
      </c>
      <c r="B4934" s="1">
        <f t="shared" si="1117"/>
        <v>3</v>
      </c>
      <c r="C4934" s="285">
        <v>12</v>
      </c>
      <c r="D4934" t="s">
        <v>716</v>
      </c>
      <c r="F4934" s="16">
        <v>77</v>
      </c>
      <c r="G4934" t="str">
        <f t="shared" si="1111"/>
        <v>Cooling</v>
      </c>
      <c r="H4934" s="283">
        <f>IF(G4934="heating",F4934*Assumptions!M$4+Assumptions!M$7,0)</f>
        <v>0</v>
      </c>
      <c r="I4934" s="15">
        <f t="shared" si="1112"/>
        <v>0.91648403420261149</v>
      </c>
      <c r="J4934" s="15">
        <f t="shared" si="1113"/>
        <v>1.0263036171733995</v>
      </c>
      <c r="K4934" s="283">
        <f t="shared" si="1118"/>
        <v>0</v>
      </c>
      <c r="L4934" s="283" t="e">
        <f t="shared" si="1119"/>
        <v>#N/A</v>
      </c>
      <c r="M4934" s="283">
        <f t="shared" si="1120"/>
        <v>0</v>
      </c>
      <c r="N4934" s="283" t="e">
        <f t="shared" si="1121"/>
        <v>#N/A</v>
      </c>
      <c r="O4934" s="283">
        <f t="shared" si="1122"/>
        <v>0</v>
      </c>
      <c r="P4934" s="21">
        <f t="shared" si="1114"/>
        <v>7.1952934165366855E-2</v>
      </c>
      <c r="Q4934" s="21">
        <f t="shared" si="1115"/>
        <v>0.75910815787401487</v>
      </c>
      <c r="R4934">
        <f t="shared" si="1116"/>
        <v>0.9421089825381942</v>
      </c>
      <c r="S4934" s="296">
        <f t="shared" si="1123"/>
        <v>5.1458048500743286E-2</v>
      </c>
      <c r="T4934" s="283">
        <f t="shared" si="1124"/>
        <v>5.1458048500743286E-2</v>
      </c>
    </row>
    <row r="4935" spans="1:20" x14ac:dyDescent="0.25">
      <c r="A4935" s="286">
        <v>43306</v>
      </c>
      <c r="B4935" s="1">
        <f t="shared" si="1117"/>
        <v>3</v>
      </c>
      <c r="C4935" s="285">
        <v>13</v>
      </c>
      <c r="D4935" t="s">
        <v>716</v>
      </c>
      <c r="E4935" t="s">
        <v>704</v>
      </c>
      <c r="F4935" s="16">
        <v>75</v>
      </c>
      <c r="G4935" t="str">
        <f t="shared" si="1111"/>
        <v>Cooling</v>
      </c>
      <c r="H4935" s="283">
        <f>IF(G4935="heating",F4935*Assumptions!M$4+Assumptions!M$7,0)</f>
        <v>0</v>
      </c>
      <c r="I4935" s="15">
        <f t="shared" si="1112"/>
        <v>0.90040206880052787</v>
      </c>
      <c r="J4935" s="15">
        <f t="shared" si="1113"/>
        <v>1.0263036171733995</v>
      </c>
      <c r="K4935" s="283">
        <f t="shared" si="1118"/>
        <v>0</v>
      </c>
      <c r="L4935" s="283" t="e">
        <f t="shared" si="1119"/>
        <v>#N/A</v>
      </c>
      <c r="M4935" s="283">
        <f t="shared" si="1120"/>
        <v>0</v>
      </c>
      <c r="N4935" s="283" t="e">
        <f t="shared" si="1121"/>
        <v>#N/A</v>
      </c>
      <c r="O4935" s="283">
        <f t="shared" si="1122"/>
        <v>0</v>
      </c>
      <c r="P4935" s="21">
        <f t="shared" si="1114"/>
        <v>5.9880624941505811E-2</v>
      </c>
      <c r="Q4935" s="21">
        <f t="shared" si="1115"/>
        <v>0.79115902007799765</v>
      </c>
      <c r="R4935">
        <f t="shared" si="1116"/>
        <v>0.9421089825381942</v>
      </c>
      <c r="S4935" s="296">
        <f t="shared" si="1123"/>
        <v>4.4632504008727071E-2</v>
      </c>
      <c r="T4935" s="283">
        <f t="shared" si="1124"/>
        <v>4.4632504008727071E-2</v>
      </c>
    </row>
    <row r="4936" spans="1:20" x14ac:dyDescent="0.25">
      <c r="A4936" s="286">
        <v>43306</v>
      </c>
      <c r="B4936" s="1">
        <f t="shared" si="1117"/>
        <v>3</v>
      </c>
      <c r="C4936" s="285">
        <v>14</v>
      </c>
      <c r="D4936" t="s">
        <v>716</v>
      </c>
      <c r="E4936" t="s">
        <v>704</v>
      </c>
      <c r="F4936" s="16">
        <v>73</v>
      </c>
      <c r="G4936" t="str">
        <f t="shared" si="1111"/>
        <v>Cooling</v>
      </c>
      <c r="H4936" s="283">
        <f>IF(G4936="heating",F4936*Assumptions!M$4+Assumptions!M$7,0)</f>
        <v>0</v>
      </c>
      <c r="I4936" s="15">
        <f t="shared" si="1112"/>
        <v>0.86032894500746537</v>
      </c>
      <c r="J4936" s="15">
        <f t="shared" si="1113"/>
        <v>1.0263036171733995</v>
      </c>
      <c r="K4936" s="283">
        <f t="shared" si="1118"/>
        <v>0</v>
      </c>
      <c r="L4936" s="283" t="e">
        <f t="shared" si="1119"/>
        <v>#N/A</v>
      </c>
      <c r="M4936" s="283">
        <f t="shared" si="1120"/>
        <v>0</v>
      </c>
      <c r="N4936" s="283" t="e">
        <f t="shared" si="1121"/>
        <v>#N/A</v>
      </c>
      <c r="O4936" s="283">
        <f t="shared" si="1122"/>
        <v>0</v>
      </c>
      <c r="P4936" s="21">
        <f t="shared" si="1114"/>
        <v>5.0300820493010656E-2</v>
      </c>
      <c r="Q4936" s="21">
        <f t="shared" si="1115"/>
        <v>0.84355555031342389</v>
      </c>
      <c r="R4936">
        <f t="shared" si="1116"/>
        <v>0.9421089825381942</v>
      </c>
      <c r="S4936" s="296">
        <f t="shared" si="1123"/>
        <v>3.9975131502617632E-2</v>
      </c>
      <c r="T4936" s="283">
        <f t="shared" si="1124"/>
        <v>3.9975131502617632E-2</v>
      </c>
    </row>
    <row r="4937" spans="1:20" x14ac:dyDescent="0.25">
      <c r="A4937" s="286">
        <v>43306</v>
      </c>
      <c r="B4937" s="1">
        <f t="shared" si="1117"/>
        <v>3</v>
      </c>
      <c r="C4937" s="285">
        <v>15</v>
      </c>
      <c r="D4937" t="s">
        <v>716</v>
      </c>
      <c r="E4937" t="s">
        <v>704</v>
      </c>
      <c r="F4937" s="16">
        <v>73</v>
      </c>
      <c r="G4937" t="str">
        <f t="shared" si="1111"/>
        <v>Cooling</v>
      </c>
      <c r="H4937" s="283">
        <f>IF(G4937="heating",F4937*Assumptions!M$4+Assumptions!M$7,0)</f>
        <v>0</v>
      </c>
      <c r="I4937" s="15">
        <f t="shared" si="1112"/>
        <v>0.85754515037175039</v>
      </c>
      <c r="J4937" s="15">
        <f t="shared" si="1113"/>
        <v>1.0263036171733995</v>
      </c>
      <c r="K4937" s="283">
        <f t="shared" si="1118"/>
        <v>0</v>
      </c>
      <c r="L4937" s="283" t="e">
        <f t="shared" si="1119"/>
        <v>#N/A</v>
      </c>
      <c r="M4937" s="283">
        <f t="shared" si="1120"/>
        <v>0</v>
      </c>
      <c r="N4937" s="283" t="e">
        <f t="shared" si="1121"/>
        <v>#N/A</v>
      </c>
      <c r="O4937" s="283">
        <f t="shared" si="1122"/>
        <v>0</v>
      </c>
      <c r="P4937" s="21">
        <f t="shared" si="1114"/>
        <v>5.0300820493010656E-2</v>
      </c>
      <c r="Q4937" s="21">
        <f t="shared" si="1115"/>
        <v>0.96592607327566882</v>
      </c>
      <c r="R4937">
        <f t="shared" si="1116"/>
        <v>0.9421089825381942</v>
      </c>
      <c r="S4937" s="296">
        <f t="shared" si="1123"/>
        <v>4.5774130448973077E-2</v>
      </c>
      <c r="T4937" s="283">
        <f t="shared" si="1124"/>
        <v>4.5774130448973077E-2</v>
      </c>
    </row>
    <row r="4938" spans="1:20" x14ac:dyDescent="0.25">
      <c r="A4938" s="286">
        <v>43306</v>
      </c>
      <c r="B4938" s="1">
        <f t="shared" si="1117"/>
        <v>3</v>
      </c>
      <c r="C4938" s="285">
        <v>16</v>
      </c>
      <c r="D4938" t="s">
        <v>716</v>
      </c>
      <c r="E4938" t="s">
        <v>704</v>
      </c>
      <c r="F4938" s="16">
        <v>75</v>
      </c>
      <c r="G4938" t="str">
        <f t="shared" si="1111"/>
        <v>Cooling</v>
      </c>
      <c r="H4938" s="283">
        <f>IF(G4938="heating",F4938*Assumptions!M$4+Assumptions!M$7,0)</f>
        <v>0</v>
      </c>
      <c r="I4938" s="15">
        <f t="shared" si="1112"/>
        <v>0.88344815438260227</v>
      </c>
      <c r="J4938" s="15">
        <f t="shared" si="1113"/>
        <v>1.0263036171733995</v>
      </c>
      <c r="K4938" s="283">
        <f t="shared" si="1118"/>
        <v>0</v>
      </c>
      <c r="L4938" s="283" t="e">
        <f t="shared" si="1119"/>
        <v>#N/A</v>
      </c>
      <c r="M4938" s="283">
        <f t="shared" si="1120"/>
        <v>0</v>
      </c>
      <c r="N4938" s="283" t="e">
        <f t="shared" si="1121"/>
        <v>#N/A</v>
      </c>
      <c r="O4938" s="283">
        <f t="shared" si="1122"/>
        <v>0</v>
      </c>
      <c r="P4938" s="21">
        <f t="shared" si="1114"/>
        <v>5.9880624941505811E-2</v>
      </c>
      <c r="Q4938" s="21">
        <f t="shared" si="1115"/>
        <v>1.1649354943302594</v>
      </c>
      <c r="R4938">
        <f t="shared" si="1116"/>
        <v>0.9421089825381942</v>
      </c>
      <c r="S4938" s="296">
        <f t="shared" si="1123"/>
        <v>6.5718757924895871E-2</v>
      </c>
      <c r="T4938" s="283">
        <f t="shared" si="1124"/>
        <v>6.5718757924895871E-2</v>
      </c>
    </row>
    <row r="4939" spans="1:20" x14ac:dyDescent="0.25">
      <c r="A4939" s="286">
        <v>43306</v>
      </c>
      <c r="B4939" s="1">
        <f t="shared" si="1117"/>
        <v>3</v>
      </c>
      <c r="C4939" s="285">
        <v>17</v>
      </c>
      <c r="D4939" t="s">
        <v>716</v>
      </c>
      <c r="F4939" s="16">
        <v>73</v>
      </c>
      <c r="G4939" t="str">
        <f t="shared" si="1111"/>
        <v>Cooling</v>
      </c>
      <c r="H4939" s="283">
        <f>IF(G4939="heating",F4939*Assumptions!M$4+Assumptions!M$7,0)</f>
        <v>0</v>
      </c>
      <c r="I4939" s="15">
        <f t="shared" si="1112"/>
        <v>0.94025748850374469</v>
      </c>
      <c r="J4939" s="15">
        <f t="shared" si="1113"/>
        <v>1.0263036171733995</v>
      </c>
      <c r="K4939" s="283">
        <f t="shared" si="1118"/>
        <v>0</v>
      </c>
      <c r="L4939" s="283" t="e">
        <f t="shared" si="1119"/>
        <v>#N/A</v>
      </c>
      <c r="M4939" s="283">
        <f t="shared" si="1120"/>
        <v>0</v>
      </c>
      <c r="N4939" s="283" t="e">
        <f t="shared" si="1121"/>
        <v>#N/A</v>
      </c>
      <c r="O4939" s="283">
        <f t="shared" si="1122"/>
        <v>0</v>
      </c>
      <c r="P4939" s="21">
        <f t="shared" si="1114"/>
        <v>5.0300820493010656E-2</v>
      </c>
      <c r="Q4939" s="21">
        <f t="shared" si="1115"/>
        <v>1.3521540118753073</v>
      </c>
      <c r="R4939">
        <f t="shared" si="1116"/>
        <v>0.9421089825381942</v>
      </c>
      <c r="S4939" s="296">
        <f t="shared" si="1123"/>
        <v>6.4077030156963755E-2</v>
      </c>
      <c r="T4939" s="283">
        <f t="shared" si="1124"/>
        <v>6.4077030156963755E-2</v>
      </c>
    </row>
    <row r="4940" spans="1:20" x14ac:dyDescent="0.25">
      <c r="A4940" s="286">
        <v>43306</v>
      </c>
      <c r="B4940" s="1">
        <f t="shared" si="1117"/>
        <v>3</v>
      </c>
      <c r="C4940" s="285">
        <v>18</v>
      </c>
      <c r="D4940" t="s">
        <v>716</v>
      </c>
      <c r="F4940" s="16">
        <v>70</v>
      </c>
      <c r="G4940" t="str">
        <f t="shared" si="1111"/>
        <v>Cooling</v>
      </c>
      <c r="H4940" s="283">
        <f>IF(G4940="heating",F4940*Assumptions!M$4+Assumptions!M$7,0)</f>
        <v>0</v>
      </c>
      <c r="I4940" s="15">
        <f t="shared" si="1112"/>
        <v>0.98182363790757687</v>
      </c>
      <c r="J4940" s="15">
        <f t="shared" si="1113"/>
        <v>1.0263036171733995</v>
      </c>
      <c r="K4940" s="283">
        <f t="shared" si="1118"/>
        <v>0</v>
      </c>
      <c r="L4940" s="283">
        <f t="shared" si="1119"/>
        <v>4.3818232651749627</v>
      </c>
      <c r="M4940" s="283">
        <f t="shared" si="1120"/>
        <v>0</v>
      </c>
      <c r="N4940" s="283">
        <f t="shared" si="1121"/>
        <v>4.3585758300027857</v>
      </c>
      <c r="O4940" s="283">
        <f t="shared" si="1122"/>
        <v>0</v>
      </c>
      <c r="P4940" s="21">
        <f t="shared" si="1114"/>
        <v>4.0604560274080326E-2</v>
      </c>
      <c r="Q4940" s="21">
        <f t="shared" si="1115"/>
        <v>1.5598916921549892</v>
      </c>
      <c r="R4940">
        <f t="shared" si="1116"/>
        <v>0.9421089825381942</v>
      </c>
      <c r="S4940" s="296">
        <f t="shared" si="1123"/>
        <v>5.9671973507567297E-2</v>
      </c>
      <c r="T4940" s="283">
        <f t="shared" si="1124"/>
        <v>5.9671973507567297E-2</v>
      </c>
    </row>
    <row r="4941" spans="1:20" x14ac:dyDescent="0.25">
      <c r="A4941" s="286">
        <v>43306</v>
      </c>
      <c r="B4941" s="1">
        <f t="shared" si="1117"/>
        <v>3</v>
      </c>
      <c r="C4941" s="285">
        <v>19</v>
      </c>
      <c r="D4941" t="s">
        <v>716</v>
      </c>
      <c r="F4941" s="16">
        <v>66</v>
      </c>
      <c r="G4941" t="str">
        <f t="shared" si="1111"/>
        <v>Cooling</v>
      </c>
      <c r="H4941" s="283">
        <f>IF(G4941="heating",F4941*Assumptions!M$4+Assumptions!M$7,0)</f>
        <v>0</v>
      </c>
      <c r="I4941" s="15">
        <f t="shared" si="1112"/>
        <v>0.98418842963438757</v>
      </c>
      <c r="J4941" s="15">
        <f t="shared" si="1113"/>
        <v>1.0263036171733995</v>
      </c>
      <c r="K4941" s="283">
        <f t="shared" si="1118"/>
        <v>0</v>
      </c>
      <c r="L4941" s="283">
        <f t="shared" si="1119"/>
        <v>4.3818232651749627</v>
      </c>
      <c r="M4941" s="283">
        <f t="shared" si="1120"/>
        <v>0</v>
      </c>
      <c r="N4941" s="283">
        <f t="shared" si="1121"/>
        <v>4.3585758300027857</v>
      </c>
      <c r="O4941" s="283">
        <f t="shared" si="1122"/>
        <v>0</v>
      </c>
      <c r="P4941" s="21">
        <f t="shared" si="1114"/>
        <v>3.6399980029288459E-2</v>
      </c>
      <c r="Q4941" s="21">
        <f t="shared" si="1115"/>
        <v>1.6764212681468484</v>
      </c>
      <c r="R4941">
        <f t="shared" si="1116"/>
        <v>0.9421089825381942</v>
      </c>
      <c r="S4941" s="296">
        <f t="shared" si="1123"/>
        <v>5.748909234153414E-2</v>
      </c>
      <c r="T4941" s="283">
        <f t="shared" si="1124"/>
        <v>5.748909234153414E-2</v>
      </c>
    </row>
    <row r="4942" spans="1:20" x14ac:dyDescent="0.25">
      <c r="A4942" s="286">
        <v>43306</v>
      </c>
      <c r="B4942" s="1">
        <f t="shared" si="1117"/>
        <v>3</v>
      </c>
      <c r="C4942" s="285">
        <v>20</v>
      </c>
      <c r="D4942" t="s">
        <v>716</v>
      </c>
      <c r="F4942" s="16">
        <v>64</v>
      </c>
      <c r="G4942" t="str">
        <f t="shared" si="1111"/>
        <v>Cooling</v>
      </c>
      <c r="H4942" s="283">
        <f>IF(G4942="heating",F4942*Assumptions!M$4+Assumptions!M$7,0)</f>
        <v>0</v>
      </c>
      <c r="I4942" s="15">
        <f t="shared" si="1112"/>
        <v>0.97071962311712034</v>
      </c>
      <c r="J4942" s="15">
        <f t="shared" si="1113"/>
        <v>1.0263036171733995</v>
      </c>
      <c r="K4942" s="283">
        <f t="shared" si="1118"/>
        <v>0</v>
      </c>
      <c r="L4942" s="283">
        <f t="shared" si="1119"/>
        <v>4.3818232651749627</v>
      </c>
      <c r="M4942" s="283">
        <f t="shared" si="1120"/>
        <v>0</v>
      </c>
      <c r="N4942" s="283">
        <f t="shared" si="1121"/>
        <v>4.3585758300027857</v>
      </c>
      <c r="O4942" s="283">
        <f t="shared" si="1122"/>
        <v>0</v>
      </c>
      <c r="P4942" s="21">
        <f t="shared" si="1114"/>
        <v>3.8036447069942136E-2</v>
      </c>
      <c r="Q4942" s="21">
        <f t="shared" si="1115"/>
        <v>1.52436960139122</v>
      </c>
      <c r="R4942">
        <f t="shared" si="1116"/>
        <v>0.9421089825381942</v>
      </c>
      <c r="S4942" s="296">
        <f t="shared" si="1123"/>
        <v>5.4624989628497128E-2</v>
      </c>
      <c r="T4942" s="283">
        <f t="shared" si="1124"/>
        <v>5.4624989628497128E-2</v>
      </c>
    </row>
    <row r="4943" spans="1:20" x14ac:dyDescent="0.25">
      <c r="A4943" s="286">
        <v>43306</v>
      </c>
      <c r="B4943" s="1">
        <f t="shared" si="1117"/>
        <v>3</v>
      </c>
      <c r="C4943" s="285">
        <v>21</v>
      </c>
      <c r="D4943" t="s">
        <v>716</v>
      </c>
      <c r="F4943" s="16">
        <v>61</v>
      </c>
      <c r="G4943" t="str">
        <f t="shared" si="1111"/>
        <v>Cooling</v>
      </c>
      <c r="H4943" s="283">
        <f>IF(G4943="heating",F4943*Assumptions!M$4+Assumptions!M$7,0)</f>
        <v>0</v>
      </c>
      <c r="I4943" s="15">
        <f t="shared" si="1112"/>
        <v>0.95751150862929935</v>
      </c>
      <c r="J4943" s="15">
        <f t="shared" si="1113"/>
        <v>1.0263036171733995</v>
      </c>
      <c r="K4943" s="283">
        <f t="shared" si="1118"/>
        <v>0</v>
      </c>
      <c r="L4943" s="283">
        <f t="shared" si="1119"/>
        <v>4.3818232651749627</v>
      </c>
      <c r="M4943" s="283">
        <f t="shared" si="1120"/>
        <v>0</v>
      </c>
      <c r="N4943" s="283">
        <f t="shared" si="1121"/>
        <v>4.3585758300027857</v>
      </c>
      <c r="O4943" s="283">
        <f t="shared" si="1122"/>
        <v>0</v>
      </c>
      <c r="P4943" s="21">
        <f t="shared" si="1114"/>
        <v>4.5164594084734722E-2</v>
      </c>
      <c r="Q4943" s="21">
        <f t="shared" si="1115"/>
        <v>1.4448604713749031</v>
      </c>
      <c r="R4943">
        <f t="shared" si="1116"/>
        <v>0.9421089825381942</v>
      </c>
      <c r="S4943" s="296">
        <f t="shared" si="1123"/>
        <v>6.1478769393203056E-2</v>
      </c>
      <c r="T4943" s="283">
        <f t="shared" si="1124"/>
        <v>6.1478769393203056E-2</v>
      </c>
    </row>
    <row r="4944" spans="1:20" x14ac:dyDescent="0.25">
      <c r="A4944" s="286">
        <v>43306</v>
      </c>
      <c r="B4944" s="1">
        <f t="shared" si="1117"/>
        <v>3</v>
      </c>
      <c r="C4944" s="285">
        <v>22</v>
      </c>
      <c r="D4944" t="s">
        <v>716</v>
      </c>
      <c r="F4944" s="16">
        <v>57</v>
      </c>
      <c r="G4944" t="str">
        <f t="shared" si="1111"/>
        <v>Cooling</v>
      </c>
      <c r="H4944" s="283">
        <f>IF(G4944="heating",F4944*Assumptions!M$4+Assumptions!M$7,0)</f>
        <v>0</v>
      </c>
      <c r="I4944" s="15">
        <f t="shared" si="1112"/>
        <v>0.9426530227543114</v>
      </c>
      <c r="J4944" s="15">
        <f t="shared" si="1113"/>
        <v>1.0263036171733995</v>
      </c>
      <c r="K4944" s="283">
        <f t="shared" si="1118"/>
        <v>0</v>
      </c>
      <c r="L4944" s="283">
        <f t="shared" si="1119"/>
        <v>4.2530692972692208</v>
      </c>
      <c r="M4944" s="283">
        <f t="shared" si="1120"/>
        <v>0</v>
      </c>
      <c r="N4944" s="283">
        <f t="shared" si="1121"/>
        <v>4.1119599131986844</v>
      </c>
      <c r="O4944" s="283">
        <f t="shared" si="1122"/>
        <v>0</v>
      </c>
      <c r="P4944" s="21">
        <f t="shared" si="1114"/>
        <v>2.5000000000000001E-2</v>
      </c>
      <c r="Q4944" s="21">
        <f t="shared" si="1115"/>
        <v>1.2427137171080138</v>
      </c>
      <c r="R4944">
        <f t="shared" si="1116"/>
        <v>0.9421089825381942</v>
      </c>
      <c r="S4944" s="296">
        <f t="shared" si="1123"/>
        <v>2.9269293890272205E-2</v>
      </c>
      <c r="T4944" s="283">
        <f t="shared" si="1124"/>
        <v>2.9269293890272205E-2</v>
      </c>
    </row>
    <row r="4945" spans="1:20" x14ac:dyDescent="0.25">
      <c r="A4945" s="286">
        <v>43306</v>
      </c>
      <c r="B4945" s="1">
        <f t="shared" si="1117"/>
        <v>3</v>
      </c>
      <c r="C4945" s="285">
        <v>23</v>
      </c>
      <c r="D4945" t="s">
        <v>715</v>
      </c>
      <c r="F4945" s="16">
        <v>55</v>
      </c>
      <c r="G4945" t="str">
        <f t="shared" si="1111"/>
        <v>Cooling</v>
      </c>
      <c r="H4945" s="283">
        <f>IF(G4945="heating",F4945*Assumptions!M$4+Assumptions!M$7,0)</f>
        <v>0</v>
      </c>
      <c r="I4945" s="15">
        <f t="shared" si="1112"/>
        <v>0.94450710149963013</v>
      </c>
      <c r="J4945" s="15">
        <f t="shared" si="1113"/>
        <v>1.0263036171733995</v>
      </c>
      <c r="K4945" s="283">
        <f t="shared" si="1118"/>
        <v>0</v>
      </c>
      <c r="L4945" s="283">
        <f t="shared" si="1119"/>
        <v>4.1851135499983272</v>
      </c>
      <c r="M4945" s="283">
        <f t="shared" si="1120"/>
        <v>0</v>
      </c>
      <c r="N4945" s="283">
        <f t="shared" si="1121"/>
        <v>3.9876635481217684</v>
      </c>
      <c r="O4945" s="283">
        <f t="shared" si="1122"/>
        <v>0</v>
      </c>
      <c r="P4945" s="21">
        <f t="shared" si="1114"/>
        <v>2.5000000000000001E-2</v>
      </c>
      <c r="Q4945" s="21">
        <f t="shared" si="1115"/>
        <v>1.0297519246597011</v>
      </c>
      <c r="R4945">
        <f t="shared" si="1116"/>
        <v>0.9421089825381942</v>
      </c>
      <c r="S4945" s="296">
        <f t="shared" si="1123"/>
        <v>2.4253463450197455E-2</v>
      </c>
      <c r="T4945" s="283">
        <f t="shared" si="1124"/>
        <v>2.4253463450197455E-2</v>
      </c>
    </row>
    <row r="4946" spans="1:20" x14ac:dyDescent="0.25">
      <c r="A4946" s="286">
        <v>43307</v>
      </c>
      <c r="B4946" s="1">
        <f t="shared" si="1117"/>
        <v>4</v>
      </c>
      <c r="C4946" s="285">
        <v>0</v>
      </c>
      <c r="D4946" t="s">
        <v>715</v>
      </c>
      <c r="F4946" s="16">
        <v>55</v>
      </c>
      <c r="G4946" t="str">
        <f t="shared" si="1111"/>
        <v>Cooling</v>
      </c>
      <c r="H4946" s="283">
        <f>IF(G4946="heating",F4946*Assumptions!M$4+Assumptions!M$7,0)</f>
        <v>0</v>
      </c>
      <c r="I4946" s="15">
        <f t="shared" si="1112"/>
        <v>0.97481507806017154</v>
      </c>
      <c r="J4946" s="15">
        <f t="shared" si="1113"/>
        <v>1.0020455199443592</v>
      </c>
      <c r="K4946" s="283">
        <f t="shared" si="1118"/>
        <v>0</v>
      </c>
      <c r="L4946" s="283">
        <f t="shared" si="1119"/>
        <v>4.1851135499983272</v>
      </c>
      <c r="M4946" s="283">
        <f t="shared" si="1120"/>
        <v>0</v>
      </c>
      <c r="N4946" s="283">
        <f t="shared" si="1121"/>
        <v>3.9876635481217684</v>
      </c>
      <c r="O4946" s="283">
        <f t="shared" si="1122"/>
        <v>0</v>
      </c>
      <c r="P4946" s="21">
        <f t="shared" si="1114"/>
        <v>2.5000000000000001E-2</v>
      </c>
      <c r="Q4946" s="21">
        <f t="shared" si="1115"/>
        <v>0.90668853391740301</v>
      </c>
      <c r="R4946">
        <f t="shared" si="1116"/>
        <v>1.0705685074825908</v>
      </c>
      <c r="S4946" s="296">
        <f t="shared" si="1123"/>
        <v>2.4266804762688315E-2</v>
      </c>
      <c r="T4946" s="283">
        <f t="shared" si="1124"/>
        <v>2.4266804762688315E-2</v>
      </c>
    </row>
    <row r="4947" spans="1:20" x14ac:dyDescent="0.25">
      <c r="A4947" s="286">
        <v>43307</v>
      </c>
      <c r="B4947" s="1">
        <f t="shared" si="1117"/>
        <v>4</v>
      </c>
      <c r="C4947" s="285">
        <v>1</v>
      </c>
      <c r="D4947" t="s">
        <v>715</v>
      </c>
      <c r="F4947" s="16">
        <v>54</v>
      </c>
      <c r="G4947" t="str">
        <f t="shared" si="1111"/>
        <v>Cooling</v>
      </c>
      <c r="H4947" s="283">
        <f>IF(G4947="heating",F4947*Assumptions!M$4+Assumptions!M$7,0)</f>
        <v>0</v>
      </c>
      <c r="I4947" s="15">
        <f t="shared" si="1112"/>
        <v>1.012242869806885</v>
      </c>
      <c r="J4947" s="15">
        <f t="shared" si="1113"/>
        <v>1.0020455199443592</v>
      </c>
      <c r="K4947" s="283">
        <f t="shared" si="1118"/>
        <v>0</v>
      </c>
      <c r="L4947" s="283">
        <f t="shared" si="1119"/>
        <v>4.1559947708987721</v>
      </c>
      <c r="M4947" s="283">
        <f t="shared" si="1120"/>
        <v>0</v>
      </c>
      <c r="N4947" s="283">
        <f t="shared" si="1121"/>
        <v>3.9259252525022648</v>
      </c>
      <c r="O4947" s="283">
        <f t="shared" si="1122"/>
        <v>0</v>
      </c>
      <c r="P4947" s="21">
        <f t="shared" si="1114"/>
        <v>2.5000000000000001E-2</v>
      </c>
      <c r="Q4947" s="21">
        <f t="shared" si="1115"/>
        <v>0.81803459285312596</v>
      </c>
      <c r="R4947">
        <f t="shared" si="1116"/>
        <v>1.0705685074825908</v>
      </c>
      <c r="S4947" s="296">
        <f t="shared" si="1123"/>
        <v>2.1894051828497497E-2</v>
      </c>
      <c r="T4947" s="283">
        <f t="shared" si="1124"/>
        <v>2.1894051828497497E-2</v>
      </c>
    </row>
    <row r="4948" spans="1:20" x14ac:dyDescent="0.25">
      <c r="A4948" s="286">
        <v>43307</v>
      </c>
      <c r="B4948" s="1">
        <f t="shared" si="1117"/>
        <v>4</v>
      </c>
      <c r="C4948" s="285">
        <v>2</v>
      </c>
      <c r="D4948" t="s">
        <v>715</v>
      </c>
      <c r="F4948" s="16">
        <v>54</v>
      </c>
      <c r="G4948" t="str">
        <f t="shared" si="1111"/>
        <v>Cooling</v>
      </c>
      <c r="H4948" s="283">
        <f>IF(G4948="heating",F4948*Assumptions!M$4+Assumptions!M$7,0)</f>
        <v>0</v>
      </c>
      <c r="I4948" s="15">
        <f t="shared" si="1112"/>
        <v>1.0509704703585963</v>
      </c>
      <c r="J4948" s="15">
        <f t="shared" si="1113"/>
        <v>1.0020455199443592</v>
      </c>
      <c r="K4948" s="283">
        <f t="shared" si="1118"/>
        <v>0</v>
      </c>
      <c r="L4948" s="283">
        <f t="shared" si="1119"/>
        <v>4.1559947708987721</v>
      </c>
      <c r="M4948" s="283">
        <f t="shared" si="1120"/>
        <v>0</v>
      </c>
      <c r="N4948" s="283">
        <f t="shared" si="1121"/>
        <v>3.9259252525022648</v>
      </c>
      <c r="O4948" s="283">
        <f t="shared" si="1122"/>
        <v>0</v>
      </c>
      <c r="P4948" s="21">
        <f t="shared" si="1114"/>
        <v>2.5000000000000001E-2</v>
      </c>
      <c r="Q4948" s="21">
        <f t="shared" si="1115"/>
        <v>0.74507607494346417</v>
      </c>
      <c r="R4948">
        <f t="shared" si="1116"/>
        <v>1.0705685074825908</v>
      </c>
      <c r="S4948" s="296">
        <f t="shared" si="1123"/>
        <v>1.9941374537830285E-2</v>
      </c>
      <c r="T4948" s="283">
        <f t="shared" si="1124"/>
        <v>1.9941374537830285E-2</v>
      </c>
    </row>
    <row r="4949" spans="1:20" x14ac:dyDescent="0.25">
      <c r="A4949" s="286">
        <v>43307</v>
      </c>
      <c r="B4949" s="1">
        <f t="shared" si="1117"/>
        <v>4</v>
      </c>
      <c r="C4949" s="285">
        <v>3</v>
      </c>
      <c r="D4949" t="s">
        <v>715</v>
      </c>
      <c r="F4949" s="16">
        <v>54</v>
      </c>
      <c r="G4949" t="str">
        <f t="shared" si="1111"/>
        <v>Cooling</v>
      </c>
      <c r="H4949" s="283">
        <f>IF(G4949="heating",F4949*Assumptions!M$4+Assumptions!M$7,0)</f>
        <v>0</v>
      </c>
      <c r="I4949" s="15">
        <f t="shared" si="1112"/>
        <v>1.0924036124451033</v>
      </c>
      <c r="J4949" s="15">
        <f t="shared" si="1113"/>
        <v>1.0020455199443592</v>
      </c>
      <c r="K4949" s="283">
        <f t="shared" si="1118"/>
        <v>0</v>
      </c>
      <c r="L4949" s="283">
        <f t="shared" si="1119"/>
        <v>4.1559947708987721</v>
      </c>
      <c r="M4949" s="283">
        <f t="shared" si="1120"/>
        <v>0</v>
      </c>
      <c r="N4949" s="283">
        <f t="shared" si="1121"/>
        <v>3.9259252525022648</v>
      </c>
      <c r="O4949" s="283">
        <f t="shared" si="1122"/>
        <v>0</v>
      </c>
      <c r="P4949" s="21">
        <f t="shared" si="1114"/>
        <v>2.5000000000000001E-2</v>
      </c>
      <c r="Q4949" s="21">
        <f t="shared" si="1115"/>
        <v>0.69158980876382303</v>
      </c>
      <c r="R4949">
        <f t="shared" si="1116"/>
        <v>1.0705685074825908</v>
      </c>
      <c r="S4949" s="296">
        <f t="shared" si="1123"/>
        <v>1.8509856733961411E-2</v>
      </c>
      <c r="T4949" s="283">
        <f t="shared" si="1124"/>
        <v>1.8509856733961411E-2</v>
      </c>
    </row>
    <row r="4950" spans="1:20" x14ac:dyDescent="0.25">
      <c r="A4950" s="286">
        <v>43307</v>
      </c>
      <c r="B4950" s="1">
        <f t="shared" si="1117"/>
        <v>4</v>
      </c>
      <c r="C4950" s="285">
        <v>4</v>
      </c>
      <c r="D4950" t="s">
        <v>715</v>
      </c>
      <c r="F4950" s="16">
        <v>54</v>
      </c>
      <c r="G4950" t="str">
        <f t="shared" si="1111"/>
        <v>Cooling</v>
      </c>
      <c r="H4950" s="283">
        <f>IF(G4950="heating",F4950*Assumptions!M$4+Assumptions!M$7,0)</f>
        <v>0</v>
      </c>
      <c r="I4950" s="15">
        <f t="shared" si="1112"/>
        <v>1.1348296917927807</v>
      </c>
      <c r="J4950" s="15">
        <f t="shared" si="1113"/>
        <v>1.0020455199443592</v>
      </c>
      <c r="K4950" s="283">
        <f t="shared" si="1118"/>
        <v>0</v>
      </c>
      <c r="L4950" s="283">
        <f t="shared" si="1119"/>
        <v>4.1559947708987721</v>
      </c>
      <c r="M4950" s="283">
        <f t="shared" si="1120"/>
        <v>0</v>
      </c>
      <c r="N4950" s="283">
        <f t="shared" si="1121"/>
        <v>3.9259252525022648</v>
      </c>
      <c r="O4950" s="283">
        <f t="shared" si="1122"/>
        <v>0</v>
      </c>
      <c r="P4950" s="21">
        <f t="shared" si="1114"/>
        <v>2.5000000000000001E-2</v>
      </c>
      <c r="Q4950" s="21">
        <f t="shared" si="1115"/>
        <v>0.6473875548762833</v>
      </c>
      <c r="R4950">
        <f t="shared" si="1116"/>
        <v>1.0705685074825908</v>
      </c>
      <c r="S4950" s="296">
        <f t="shared" si="1123"/>
        <v>1.7326818209667662E-2</v>
      </c>
      <c r="T4950" s="283">
        <f t="shared" si="1124"/>
        <v>1.7326818209667662E-2</v>
      </c>
    </row>
    <row r="4951" spans="1:20" x14ac:dyDescent="0.25">
      <c r="A4951" s="286">
        <v>43307</v>
      </c>
      <c r="B4951" s="1">
        <f t="shared" si="1117"/>
        <v>4</v>
      </c>
      <c r="C4951" s="285">
        <v>5</v>
      </c>
      <c r="D4951" t="s">
        <v>715</v>
      </c>
      <c r="F4951" s="16">
        <v>54</v>
      </c>
      <c r="G4951" t="str">
        <f t="shared" si="1111"/>
        <v>Cooling</v>
      </c>
      <c r="H4951" s="283">
        <f>IF(G4951="heating",F4951*Assumptions!M$4+Assumptions!M$7,0)</f>
        <v>0</v>
      </c>
      <c r="I4951" s="15">
        <f t="shared" si="1112"/>
        <v>1.1635558681477385</v>
      </c>
      <c r="J4951" s="15">
        <f t="shared" si="1113"/>
        <v>1.0020455199443592</v>
      </c>
      <c r="K4951" s="283">
        <f t="shared" si="1118"/>
        <v>0</v>
      </c>
      <c r="L4951" s="283">
        <f t="shared" si="1119"/>
        <v>4.1559947708987721</v>
      </c>
      <c r="M4951" s="283">
        <f t="shared" si="1120"/>
        <v>0</v>
      </c>
      <c r="N4951" s="283">
        <f t="shared" si="1121"/>
        <v>3.9259252525022648</v>
      </c>
      <c r="O4951" s="283">
        <f t="shared" si="1122"/>
        <v>0</v>
      </c>
      <c r="P4951" s="21">
        <f t="shared" si="1114"/>
        <v>2.5000000000000001E-2</v>
      </c>
      <c r="Q4951" s="21">
        <f t="shared" si="1115"/>
        <v>0.72139578924615555</v>
      </c>
      <c r="R4951">
        <f t="shared" si="1116"/>
        <v>1.0705685074825908</v>
      </c>
      <c r="S4951" s="296">
        <f t="shared" si="1123"/>
        <v>1.930759033493706E-2</v>
      </c>
      <c r="T4951" s="283">
        <f t="shared" si="1124"/>
        <v>1.930759033493706E-2</v>
      </c>
    </row>
    <row r="4952" spans="1:20" x14ac:dyDescent="0.25">
      <c r="A4952" s="286">
        <v>43307</v>
      </c>
      <c r="B4952" s="1">
        <f t="shared" si="1117"/>
        <v>4</v>
      </c>
      <c r="C4952" s="285">
        <v>6</v>
      </c>
      <c r="D4952" t="s">
        <v>715</v>
      </c>
      <c r="F4952" s="16">
        <v>57</v>
      </c>
      <c r="G4952" t="str">
        <f t="shared" si="1111"/>
        <v>Cooling</v>
      </c>
      <c r="H4952" s="283">
        <f>IF(G4952="heating",F4952*Assumptions!M$4+Assumptions!M$7,0)</f>
        <v>0</v>
      </c>
      <c r="I4952" s="15">
        <f t="shared" si="1112"/>
        <v>1.2083911162615524</v>
      </c>
      <c r="J4952" s="15">
        <f t="shared" si="1113"/>
        <v>1.0020455199443592</v>
      </c>
      <c r="K4952" s="283">
        <f t="shared" si="1118"/>
        <v>0</v>
      </c>
      <c r="L4952" s="283">
        <f t="shared" si="1119"/>
        <v>4.2530692972692208</v>
      </c>
      <c r="M4952" s="283">
        <f t="shared" si="1120"/>
        <v>0</v>
      </c>
      <c r="N4952" s="283">
        <f t="shared" si="1121"/>
        <v>4.1119599131986844</v>
      </c>
      <c r="O4952" s="283">
        <f t="shared" si="1122"/>
        <v>0</v>
      </c>
      <c r="P4952" s="21">
        <f t="shared" si="1114"/>
        <v>2.5000000000000001E-2</v>
      </c>
      <c r="Q4952" s="21">
        <f t="shared" si="1115"/>
        <v>0.87787080972652631</v>
      </c>
      <c r="R4952">
        <f t="shared" si="1116"/>
        <v>1.0705685074825908</v>
      </c>
      <c r="S4952" s="296">
        <f t="shared" si="1123"/>
        <v>2.349552106328652E-2</v>
      </c>
      <c r="T4952" s="283">
        <f t="shared" si="1124"/>
        <v>2.349552106328652E-2</v>
      </c>
    </row>
    <row r="4953" spans="1:20" x14ac:dyDescent="0.25">
      <c r="A4953" s="286">
        <v>43307</v>
      </c>
      <c r="B4953" s="1">
        <f t="shared" si="1117"/>
        <v>4</v>
      </c>
      <c r="C4953" s="285">
        <v>7</v>
      </c>
      <c r="D4953" t="s">
        <v>716</v>
      </c>
      <c r="F4953" s="16">
        <v>63</v>
      </c>
      <c r="G4953" t="str">
        <f t="shared" si="1111"/>
        <v>Cooling</v>
      </c>
      <c r="H4953" s="283">
        <f>IF(G4953="heating",F4953*Assumptions!M$4+Assumptions!M$7,0)</f>
        <v>0</v>
      </c>
      <c r="I4953" s="15">
        <f t="shared" si="1112"/>
        <v>1.1637425769249583</v>
      </c>
      <c r="J4953" s="15">
        <f t="shared" si="1113"/>
        <v>1.0020455199443592</v>
      </c>
      <c r="K4953" s="283">
        <f t="shared" si="1118"/>
        <v>0</v>
      </c>
      <c r="L4953" s="283">
        <f t="shared" si="1119"/>
        <v>4.3818232651749627</v>
      </c>
      <c r="M4953" s="283">
        <f t="shared" si="1120"/>
        <v>0</v>
      </c>
      <c r="N4953" s="283">
        <f t="shared" si="1121"/>
        <v>4.3585758300027857</v>
      </c>
      <c r="O4953" s="283">
        <f t="shared" si="1122"/>
        <v>0</v>
      </c>
      <c r="P4953" s="21">
        <f t="shared" si="1114"/>
        <v>3.9789369881031433E-2</v>
      </c>
      <c r="Q4953" s="21">
        <f t="shared" si="1115"/>
        <v>0.97331382064367777</v>
      </c>
      <c r="R4953">
        <f t="shared" si="1116"/>
        <v>1.0705685074825908</v>
      </c>
      <c r="S4953" s="296">
        <f t="shared" si="1123"/>
        <v>4.1460488571635243E-2</v>
      </c>
      <c r="T4953" s="283">
        <f t="shared" si="1124"/>
        <v>4.1460488571635243E-2</v>
      </c>
    </row>
    <row r="4954" spans="1:20" x14ac:dyDescent="0.25">
      <c r="A4954" s="286">
        <v>43307</v>
      </c>
      <c r="B4954" s="1">
        <f t="shared" si="1117"/>
        <v>4</v>
      </c>
      <c r="C4954" s="285">
        <v>8</v>
      </c>
      <c r="D4954" t="s">
        <v>716</v>
      </c>
      <c r="F4954" s="16">
        <v>64</v>
      </c>
      <c r="G4954" t="str">
        <f t="shared" si="1111"/>
        <v>Cooling</v>
      </c>
      <c r="H4954" s="283">
        <f>IF(G4954="heating",F4954*Assumptions!M$4+Assumptions!M$7,0)</f>
        <v>0</v>
      </c>
      <c r="I4954" s="15">
        <f t="shared" si="1112"/>
        <v>1.094193721037565</v>
      </c>
      <c r="J4954" s="15">
        <f t="shared" si="1113"/>
        <v>1.0020455199443592</v>
      </c>
      <c r="K4954" s="283">
        <f t="shared" si="1118"/>
        <v>0</v>
      </c>
      <c r="L4954" s="283">
        <f t="shared" si="1119"/>
        <v>4.3818232651749627</v>
      </c>
      <c r="M4954" s="283">
        <f t="shared" si="1120"/>
        <v>0</v>
      </c>
      <c r="N4954" s="283">
        <f t="shared" si="1121"/>
        <v>4.3585758300027857</v>
      </c>
      <c r="O4954" s="283">
        <f t="shared" si="1122"/>
        <v>0</v>
      </c>
      <c r="P4954" s="21">
        <f t="shared" si="1114"/>
        <v>3.8036447069942136E-2</v>
      </c>
      <c r="Q4954" s="21">
        <f t="shared" si="1115"/>
        <v>0.94940007506179924</v>
      </c>
      <c r="R4954">
        <f t="shared" si="1116"/>
        <v>1.0705685074825908</v>
      </c>
      <c r="S4954" s="296">
        <f t="shared" si="1123"/>
        <v>3.8660161934269507E-2</v>
      </c>
      <c r="T4954" s="283">
        <f t="shared" si="1124"/>
        <v>3.8660161934269507E-2</v>
      </c>
    </row>
    <row r="4955" spans="1:20" x14ac:dyDescent="0.25">
      <c r="A4955" s="286">
        <v>43307</v>
      </c>
      <c r="B4955" s="1">
        <f t="shared" si="1117"/>
        <v>4</v>
      </c>
      <c r="C4955" s="285">
        <v>9</v>
      </c>
      <c r="D4955" t="s">
        <v>716</v>
      </c>
      <c r="F4955" s="16">
        <v>68</v>
      </c>
      <c r="G4955" t="str">
        <f t="shared" si="1111"/>
        <v>Cooling</v>
      </c>
      <c r="H4955" s="283">
        <f>IF(G4955="heating",F4955*Assumptions!M$4+Assumptions!M$7,0)</f>
        <v>0</v>
      </c>
      <c r="I4955" s="15">
        <f t="shared" si="1112"/>
        <v>1.0343009000871222</v>
      </c>
      <c r="J4955" s="15">
        <f t="shared" si="1113"/>
        <v>1.0020455199443592</v>
      </c>
      <c r="K4955" s="283">
        <f t="shared" si="1118"/>
        <v>0</v>
      </c>
      <c r="L4955" s="283">
        <f t="shared" si="1119"/>
        <v>4.3818232651749627</v>
      </c>
      <c r="M4955" s="283">
        <f t="shared" si="1120"/>
        <v>0</v>
      </c>
      <c r="N4955" s="283">
        <f t="shared" si="1121"/>
        <v>4.3585758300027857</v>
      </c>
      <c r="O4955" s="283">
        <f t="shared" si="1122"/>
        <v>0</v>
      </c>
      <c r="P4955" s="21">
        <f t="shared" si="1114"/>
        <v>3.7256017764001337E-2</v>
      </c>
      <c r="Q4955" s="21">
        <f t="shared" si="1115"/>
        <v>0.8408485371888097</v>
      </c>
      <c r="R4955">
        <f t="shared" si="1116"/>
        <v>1.0705685074825908</v>
      </c>
      <c r="S4955" s="296">
        <f t="shared" si="1123"/>
        <v>3.3537344246209126E-2</v>
      </c>
      <c r="T4955" s="283">
        <f t="shared" si="1124"/>
        <v>3.3537344246209126E-2</v>
      </c>
    </row>
    <row r="4956" spans="1:20" x14ac:dyDescent="0.25">
      <c r="A4956" s="286">
        <v>43307</v>
      </c>
      <c r="B4956" s="1">
        <f t="shared" si="1117"/>
        <v>4</v>
      </c>
      <c r="C4956" s="285">
        <v>10</v>
      </c>
      <c r="D4956" t="s">
        <v>716</v>
      </c>
      <c r="F4956" s="16">
        <v>72</v>
      </c>
      <c r="G4956" t="str">
        <f t="shared" si="1111"/>
        <v>Cooling</v>
      </c>
      <c r="H4956" s="283">
        <f>IF(G4956="heating",F4956*Assumptions!M$4+Assumptions!M$7,0)</f>
        <v>0</v>
      </c>
      <c r="I4956" s="15">
        <f t="shared" si="1112"/>
        <v>0.98112329028689171</v>
      </c>
      <c r="J4956" s="15">
        <f t="shared" si="1113"/>
        <v>1.0020455199443592</v>
      </c>
      <c r="K4956" s="283">
        <f t="shared" si="1118"/>
        <v>0</v>
      </c>
      <c r="L4956" s="283" t="e">
        <f t="shared" si="1119"/>
        <v>#N/A</v>
      </c>
      <c r="M4956" s="283">
        <f t="shared" si="1120"/>
        <v>0</v>
      </c>
      <c r="N4956" s="283" t="e">
        <f t="shared" si="1121"/>
        <v>#N/A</v>
      </c>
      <c r="O4956" s="283">
        <f t="shared" si="1122"/>
        <v>0</v>
      </c>
      <c r="P4956" s="21">
        <f t="shared" si="1114"/>
        <v>4.6445607559525648E-2</v>
      </c>
      <c r="Q4956" s="21">
        <f t="shared" si="1115"/>
        <v>0.74504051125983206</v>
      </c>
      <c r="R4956">
        <f t="shared" si="1116"/>
        <v>1.0705685074825908</v>
      </c>
      <c r="S4956" s="296">
        <f t="shared" si="1123"/>
        <v>3.7045801898939891E-2</v>
      </c>
      <c r="T4956" s="283">
        <f t="shared" si="1124"/>
        <v>3.7045801898939891E-2</v>
      </c>
    </row>
    <row r="4957" spans="1:20" x14ac:dyDescent="0.25">
      <c r="A4957" s="286">
        <v>43307</v>
      </c>
      <c r="B4957" s="1">
        <f t="shared" si="1117"/>
        <v>4</v>
      </c>
      <c r="C4957" s="285">
        <v>11</v>
      </c>
      <c r="D4957" t="s">
        <v>716</v>
      </c>
      <c r="F4957" s="16">
        <v>72</v>
      </c>
      <c r="G4957" t="str">
        <f t="shared" si="1111"/>
        <v>Cooling</v>
      </c>
      <c r="H4957" s="283">
        <f>IF(G4957="heating",F4957*Assumptions!M$4+Assumptions!M$7,0)</f>
        <v>0</v>
      </c>
      <c r="I4957" s="15">
        <f t="shared" si="1112"/>
        <v>0.94956163997961163</v>
      </c>
      <c r="J4957" s="15">
        <f t="shared" si="1113"/>
        <v>1.0020455199443592</v>
      </c>
      <c r="K4957" s="283">
        <f t="shared" si="1118"/>
        <v>0</v>
      </c>
      <c r="L4957" s="283" t="e">
        <f t="shared" si="1119"/>
        <v>#N/A</v>
      </c>
      <c r="M4957" s="283">
        <f t="shared" si="1120"/>
        <v>0</v>
      </c>
      <c r="N4957" s="283" t="e">
        <f t="shared" si="1121"/>
        <v>#N/A</v>
      </c>
      <c r="O4957" s="283">
        <f t="shared" si="1122"/>
        <v>0</v>
      </c>
      <c r="P4957" s="21">
        <f t="shared" si="1114"/>
        <v>4.6445607559525648E-2</v>
      </c>
      <c r="Q4957" s="21">
        <f t="shared" si="1115"/>
        <v>0.72850690893675296</v>
      </c>
      <c r="R4957">
        <f t="shared" si="1116"/>
        <v>1.0705685074825908</v>
      </c>
      <c r="S4957" s="296">
        <f t="shared" si="1123"/>
        <v>3.6223698205140847E-2</v>
      </c>
      <c r="T4957" s="283">
        <f t="shared" si="1124"/>
        <v>3.6223698205140847E-2</v>
      </c>
    </row>
    <row r="4958" spans="1:20" x14ac:dyDescent="0.25">
      <c r="A4958" s="286">
        <v>43307</v>
      </c>
      <c r="B4958" s="1">
        <f t="shared" si="1117"/>
        <v>4</v>
      </c>
      <c r="C4958" s="285">
        <v>12</v>
      </c>
      <c r="D4958" t="s">
        <v>716</v>
      </c>
      <c r="F4958" s="16">
        <v>75</v>
      </c>
      <c r="G4958" t="str">
        <f t="shared" si="1111"/>
        <v>Cooling</v>
      </c>
      <c r="H4958" s="283">
        <f>IF(G4958="heating",F4958*Assumptions!M$4+Assumptions!M$7,0)</f>
        <v>0</v>
      </c>
      <c r="I4958" s="15">
        <f t="shared" si="1112"/>
        <v>0.91648403420261149</v>
      </c>
      <c r="J4958" s="15">
        <f t="shared" si="1113"/>
        <v>1.0020455199443592</v>
      </c>
      <c r="K4958" s="283">
        <f t="shared" si="1118"/>
        <v>0</v>
      </c>
      <c r="L4958" s="283" t="e">
        <f t="shared" si="1119"/>
        <v>#N/A</v>
      </c>
      <c r="M4958" s="283">
        <f t="shared" si="1120"/>
        <v>0</v>
      </c>
      <c r="N4958" s="283" t="e">
        <f t="shared" si="1121"/>
        <v>#N/A</v>
      </c>
      <c r="O4958" s="283">
        <f t="shared" si="1122"/>
        <v>0</v>
      </c>
      <c r="P4958" s="21">
        <f t="shared" si="1114"/>
        <v>5.9880624941505811E-2</v>
      </c>
      <c r="Q4958" s="21">
        <f t="shared" si="1115"/>
        <v>0.75910815787401487</v>
      </c>
      <c r="R4958">
        <f t="shared" si="1116"/>
        <v>1.0705685074825908</v>
      </c>
      <c r="S4958" s="296">
        <f t="shared" si="1123"/>
        <v>4.8663623856839262E-2</v>
      </c>
      <c r="T4958" s="283">
        <f t="shared" si="1124"/>
        <v>4.8663623856839262E-2</v>
      </c>
    </row>
    <row r="4959" spans="1:20" x14ac:dyDescent="0.25">
      <c r="A4959" s="286">
        <v>43307</v>
      </c>
      <c r="B4959" s="1">
        <f t="shared" si="1117"/>
        <v>4</v>
      </c>
      <c r="C4959" s="285">
        <v>13</v>
      </c>
      <c r="D4959" t="s">
        <v>716</v>
      </c>
      <c r="E4959" t="s">
        <v>704</v>
      </c>
      <c r="F4959" s="16">
        <v>73</v>
      </c>
      <c r="G4959" t="str">
        <f t="shared" si="1111"/>
        <v>Cooling</v>
      </c>
      <c r="H4959" s="283">
        <f>IF(G4959="heating",F4959*Assumptions!M$4+Assumptions!M$7,0)</f>
        <v>0</v>
      </c>
      <c r="I4959" s="15">
        <f t="shared" si="1112"/>
        <v>0.90040206880052787</v>
      </c>
      <c r="J4959" s="15">
        <f t="shared" si="1113"/>
        <v>1.0020455199443592</v>
      </c>
      <c r="K4959" s="283">
        <f t="shared" si="1118"/>
        <v>0</v>
      </c>
      <c r="L4959" s="283" t="e">
        <f t="shared" si="1119"/>
        <v>#N/A</v>
      </c>
      <c r="M4959" s="283">
        <f t="shared" si="1120"/>
        <v>0</v>
      </c>
      <c r="N4959" s="283" t="e">
        <f t="shared" si="1121"/>
        <v>#N/A</v>
      </c>
      <c r="O4959" s="283">
        <f t="shared" si="1122"/>
        <v>0</v>
      </c>
      <c r="P4959" s="21">
        <f t="shared" si="1114"/>
        <v>5.0300820493010656E-2</v>
      </c>
      <c r="Q4959" s="21">
        <f t="shared" si="1115"/>
        <v>0.79115902007799765</v>
      </c>
      <c r="R4959">
        <f t="shared" si="1116"/>
        <v>1.0705685074825908</v>
      </c>
      <c r="S4959" s="296">
        <f t="shared" si="1123"/>
        <v>4.2604288494025172E-2</v>
      </c>
      <c r="T4959" s="283">
        <f t="shared" si="1124"/>
        <v>4.2604288494025172E-2</v>
      </c>
    </row>
    <row r="4960" spans="1:20" x14ac:dyDescent="0.25">
      <c r="A4960" s="286">
        <v>43307</v>
      </c>
      <c r="B4960" s="1">
        <f t="shared" si="1117"/>
        <v>4</v>
      </c>
      <c r="C4960" s="285">
        <v>14</v>
      </c>
      <c r="D4960" t="s">
        <v>716</v>
      </c>
      <c r="E4960" t="s">
        <v>704</v>
      </c>
      <c r="F4960" s="16">
        <v>75</v>
      </c>
      <c r="G4960" t="str">
        <f t="shared" si="1111"/>
        <v>Cooling</v>
      </c>
      <c r="H4960" s="283">
        <f>IF(G4960="heating",F4960*Assumptions!M$4+Assumptions!M$7,0)</f>
        <v>0</v>
      </c>
      <c r="I4960" s="15">
        <f t="shared" si="1112"/>
        <v>0.86032894500746537</v>
      </c>
      <c r="J4960" s="15">
        <f t="shared" si="1113"/>
        <v>1.0020455199443592</v>
      </c>
      <c r="K4960" s="283">
        <f t="shared" si="1118"/>
        <v>0</v>
      </c>
      <c r="L4960" s="283" t="e">
        <f t="shared" si="1119"/>
        <v>#N/A</v>
      </c>
      <c r="M4960" s="283">
        <f t="shared" si="1120"/>
        <v>0</v>
      </c>
      <c r="N4960" s="283" t="e">
        <f t="shared" si="1121"/>
        <v>#N/A</v>
      </c>
      <c r="O4960" s="283">
        <f t="shared" si="1122"/>
        <v>0</v>
      </c>
      <c r="P4960" s="21">
        <f t="shared" si="1114"/>
        <v>5.9880624941505811E-2</v>
      </c>
      <c r="Q4960" s="21">
        <f t="shared" si="1115"/>
        <v>0.84355555031342389</v>
      </c>
      <c r="R4960">
        <f t="shared" si="1116"/>
        <v>1.0705685074825908</v>
      </c>
      <c r="S4960" s="296">
        <f t="shared" si="1123"/>
        <v>5.4077234682563424E-2</v>
      </c>
      <c r="T4960" s="283">
        <f t="shared" si="1124"/>
        <v>5.4077234682563424E-2</v>
      </c>
    </row>
    <row r="4961" spans="1:20" x14ac:dyDescent="0.25">
      <c r="A4961" s="286">
        <v>43307</v>
      </c>
      <c r="B4961" s="1">
        <f t="shared" si="1117"/>
        <v>4</v>
      </c>
      <c r="C4961" s="285">
        <v>15</v>
      </c>
      <c r="D4961" t="s">
        <v>716</v>
      </c>
      <c r="E4961" t="s">
        <v>704</v>
      </c>
      <c r="F4961" s="16">
        <v>79</v>
      </c>
      <c r="G4961" t="str">
        <f t="shared" si="1111"/>
        <v>Cooling</v>
      </c>
      <c r="H4961" s="283">
        <f>IF(G4961="heating",F4961*Assumptions!M$4+Assumptions!M$7,0)</f>
        <v>0</v>
      </c>
      <c r="I4961" s="15">
        <f t="shared" si="1112"/>
        <v>0.85754515037175039</v>
      </c>
      <c r="J4961" s="15">
        <f t="shared" si="1113"/>
        <v>1.0020455199443592</v>
      </c>
      <c r="K4961" s="283">
        <f t="shared" si="1118"/>
        <v>0</v>
      </c>
      <c r="L4961" s="283" t="e">
        <f t="shared" si="1119"/>
        <v>#N/A</v>
      </c>
      <c r="M4961" s="283">
        <f t="shared" si="1120"/>
        <v>0</v>
      </c>
      <c r="N4961" s="283" t="e">
        <f t="shared" si="1121"/>
        <v>#N/A</v>
      </c>
      <c r="O4961" s="283">
        <f t="shared" si="1122"/>
        <v>0</v>
      </c>
      <c r="P4961" s="21">
        <f t="shared" si="1114"/>
        <v>8.6517748164594233E-2</v>
      </c>
      <c r="Q4961" s="21">
        <f t="shared" si="1115"/>
        <v>0.96592607327566882</v>
      </c>
      <c r="R4961">
        <f t="shared" si="1116"/>
        <v>1.0705685074825908</v>
      </c>
      <c r="S4961" s="296">
        <f t="shared" si="1123"/>
        <v>8.9467141193493763E-2</v>
      </c>
      <c r="T4961" s="283">
        <f t="shared" si="1124"/>
        <v>8.9467141193493763E-2</v>
      </c>
    </row>
    <row r="4962" spans="1:20" x14ac:dyDescent="0.25">
      <c r="A4962" s="286">
        <v>43307</v>
      </c>
      <c r="B4962" s="1">
        <f t="shared" si="1117"/>
        <v>4</v>
      </c>
      <c r="C4962" s="285">
        <v>16</v>
      </c>
      <c r="D4962" t="s">
        <v>716</v>
      </c>
      <c r="E4962" t="s">
        <v>704</v>
      </c>
      <c r="F4962" s="16">
        <v>77</v>
      </c>
      <c r="G4962" t="str">
        <f t="shared" si="1111"/>
        <v>Cooling</v>
      </c>
      <c r="H4962" s="283">
        <f>IF(G4962="heating",F4962*Assumptions!M$4+Assumptions!M$7,0)</f>
        <v>0</v>
      </c>
      <c r="I4962" s="15">
        <f t="shared" si="1112"/>
        <v>0.88344815438260227</v>
      </c>
      <c r="J4962" s="15">
        <f t="shared" si="1113"/>
        <v>1.0020455199443592</v>
      </c>
      <c r="K4962" s="283">
        <f t="shared" si="1118"/>
        <v>0</v>
      </c>
      <c r="L4962" s="283" t="e">
        <f t="shared" si="1119"/>
        <v>#N/A</v>
      </c>
      <c r="M4962" s="283">
        <f t="shared" si="1120"/>
        <v>0</v>
      </c>
      <c r="N4962" s="283" t="e">
        <f t="shared" si="1121"/>
        <v>#N/A</v>
      </c>
      <c r="O4962" s="283">
        <f t="shared" si="1122"/>
        <v>0</v>
      </c>
      <c r="P4962" s="21">
        <f t="shared" si="1114"/>
        <v>7.1952934165366855E-2</v>
      </c>
      <c r="Q4962" s="21">
        <f t="shared" si="1115"/>
        <v>1.1649354943302594</v>
      </c>
      <c r="R4962">
        <f t="shared" si="1116"/>
        <v>1.0705685074825908</v>
      </c>
      <c r="S4962" s="296">
        <f t="shared" si="1123"/>
        <v>8.9735616412330022E-2</v>
      </c>
      <c r="T4962" s="283">
        <f t="shared" si="1124"/>
        <v>8.9735616412330022E-2</v>
      </c>
    </row>
    <row r="4963" spans="1:20" x14ac:dyDescent="0.25">
      <c r="A4963" s="286">
        <v>43307</v>
      </c>
      <c r="B4963" s="1">
        <f t="shared" si="1117"/>
        <v>4</v>
      </c>
      <c r="C4963" s="285">
        <v>17</v>
      </c>
      <c r="D4963" t="s">
        <v>716</v>
      </c>
      <c r="F4963" s="16">
        <v>75</v>
      </c>
      <c r="G4963" t="str">
        <f t="shared" si="1111"/>
        <v>Cooling</v>
      </c>
      <c r="H4963" s="283">
        <f>IF(G4963="heating",F4963*Assumptions!M$4+Assumptions!M$7,0)</f>
        <v>0</v>
      </c>
      <c r="I4963" s="15">
        <f t="shared" si="1112"/>
        <v>0.94025748850374469</v>
      </c>
      <c r="J4963" s="15">
        <f t="shared" si="1113"/>
        <v>1.0020455199443592</v>
      </c>
      <c r="K4963" s="283">
        <f t="shared" si="1118"/>
        <v>0</v>
      </c>
      <c r="L4963" s="283" t="e">
        <f t="shared" si="1119"/>
        <v>#N/A</v>
      </c>
      <c r="M4963" s="283">
        <f t="shared" si="1120"/>
        <v>0</v>
      </c>
      <c r="N4963" s="283" t="e">
        <f t="shared" si="1121"/>
        <v>#N/A</v>
      </c>
      <c r="O4963" s="283">
        <f t="shared" si="1122"/>
        <v>0</v>
      </c>
      <c r="P4963" s="21">
        <f t="shared" si="1114"/>
        <v>5.9880624941505811E-2</v>
      </c>
      <c r="Q4963" s="21">
        <f t="shared" si="1115"/>
        <v>1.3521540118753073</v>
      </c>
      <c r="R4963">
        <f t="shared" si="1116"/>
        <v>1.0705685074825908</v>
      </c>
      <c r="S4963" s="296">
        <f t="shared" si="1123"/>
        <v>8.6681605971275458E-2</v>
      </c>
      <c r="T4963" s="283">
        <f t="shared" si="1124"/>
        <v>8.6681605971275458E-2</v>
      </c>
    </row>
    <row r="4964" spans="1:20" x14ac:dyDescent="0.25">
      <c r="A4964" s="286">
        <v>43307</v>
      </c>
      <c r="B4964" s="1">
        <f t="shared" si="1117"/>
        <v>4</v>
      </c>
      <c r="C4964" s="285">
        <v>18</v>
      </c>
      <c r="D4964" t="s">
        <v>716</v>
      </c>
      <c r="F4964" s="16">
        <v>73</v>
      </c>
      <c r="G4964" t="str">
        <f t="shared" si="1111"/>
        <v>Cooling</v>
      </c>
      <c r="H4964" s="283">
        <f>IF(G4964="heating",F4964*Assumptions!M$4+Assumptions!M$7,0)</f>
        <v>0</v>
      </c>
      <c r="I4964" s="15">
        <f t="shared" si="1112"/>
        <v>0.98182363790757687</v>
      </c>
      <c r="J4964" s="15">
        <f t="shared" si="1113"/>
        <v>1.0020455199443592</v>
      </c>
      <c r="K4964" s="283">
        <f t="shared" si="1118"/>
        <v>0</v>
      </c>
      <c r="L4964" s="283" t="e">
        <f t="shared" si="1119"/>
        <v>#N/A</v>
      </c>
      <c r="M4964" s="283">
        <f t="shared" si="1120"/>
        <v>0</v>
      </c>
      <c r="N4964" s="283" t="e">
        <f t="shared" si="1121"/>
        <v>#N/A</v>
      </c>
      <c r="O4964" s="283">
        <f t="shared" si="1122"/>
        <v>0</v>
      </c>
      <c r="P4964" s="21">
        <f t="shared" si="1114"/>
        <v>5.0300820493010656E-2</v>
      </c>
      <c r="Q4964" s="21">
        <f t="shared" si="1115"/>
        <v>1.5598916921549892</v>
      </c>
      <c r="R4964">
        <f t="shared" si="1116"/>
        <v>1.0705685074825908</v>
      </c>
      <c r="S4964" s="296">
        <f t="shared" si="1123"/>
        <v>8.4000907510922901E-2</v>
      </c>
      <c r="T4964" s="283">
        <f t="shared" si="1124"/>
        <v>8.4000907510922901E-2</v>
      </c>
    </row>
    <row r="4965" spans="1:20" x14ac:dyDescent="0.25">
      <c r="A4965" s="286">
        <v>43307</v>
      </c>
      <c r="B4965" s="1">
        <f t="shared" si="1117"/>
        <v>4</v>
      </c>
      <c r="C4965" s="285">
        <v>19</v>
      </c>
      <c r="D4965" t="s">
        <v>716</v>
      </c>
      <c r="F4965" s="16">
        <v>72</v>
      </c>
      <c r="G4965" t="str">
        <f t="shared" si="1111"/>
        <v>Cooling</v>
      </c>
      <c r="H4965" s="283">
        <f>IF(G4965="heating",F4965*Assumptions!M$4+Assumptions!M$7,0)</f>
        <v>0</v>
      </c>
      <c r="I4965" s="15">
        <f t="shared" si="1112"/>
        <v>0.98418842963438757</v>
      </c>
      <c r="J4965" s="15">
        <f t="shared" si="1113"/>
        <v>1.0020455199443592</v>
      </c>
      <c r="K4965" s="283">
        <f t="shared" si="1118"/>
        <v>0</v>
      </c>
      <c r="L4965" s="283" t="e">
        <f t="shared" si="1119"/>
        <v>#N/A</v>
      </c>
      <c r="M4965" s="283">
        <f t="shared" si="1120"/>
        <v>0</v>
      </c>
      <c r="N4965" s="283" t="e">
        <f t="shared" si="1121"/>
        <v>#N/A</v>
      </c>
      <c r="O4965" s="283">
        <f t="shared" si="1122"/>
        <v>0</v>
      </c>
      <c r="P4965" s="21">
        <f t="shared" si="1114"/>
        <v>4.6445607559525648E-2</v>
      </c>
      <c r="Q4965" s="21">
        <f t="shared" si="1115"/>
        <v>1.6764212681468484</v>
      </c>
      <c r="R4965">
        <f t="shared" si="1116"/>
        <v>1.0705685074825908</v>
      </c>
      <c r="S4965" s="296">
        <f t="shared" si="1123"/>
        <v>8.3357037986997354E-2</v>
      </c>
      <c r="T4965" s="283">
        <f t="shared" si="1124"/>
        <v>8.3357037986997354E-2</v>
      </c>
    </row>
    <row r="4966" spans="1:20" x14ac:dyDescent="0.25">
      <c r="A4966" s="286">
        <v>43307</v>
      </c>
      <c r="B4966" s="1">
        <f t="shared" si="1117"/>
        <v>4</v>
      </c>
      <c r="C4966" s="285">
        <v>20</v>
      </c>
      <c r="D4966" t="s">
        <v>716</v>
      </c>
      <c r="F4966" s="16">
        <v>64</v>
      </c>
      <c r="G4966" t="str">
        <f t="shared" si="1111"/>
        <v>Cooling</v>
      </c>
      <c r="H4966" s="283">
        <f>IF(G4966="heating",F4966*Assumptions!M$4+Assumptions!M$7,0)</f>
        <v>0</v>
      </c>
      <c r="I4966" s="15">
        <f t="shared" si="1112"/>
        <v>0.97071962311712034</v>
      </c>
      <c r="J4966" s="15">
        <f t="shared" si="1113"/>
        <v>1.0020455199443592</v>
      </c>
      <c r="K4966" s="283">
        <f t="shared" si="1118"/>
        <v>0</v>
      </c>
      <c r="L4966" s="283">
        <f t="shared" si="1119"/>
        <v>4.3818232651749627</v>
      </c>
      <c r="M4966" s="283">
        <f t="shared" si="1120"/>
        <v>0</v>
      </c>
      <c r="N4966" s="283">
        <f t="shared" si="1121"/>
        <v>4.3585758300027857</v>
      </c>
      <c r="O4966" s="283">
        <f t="shared" si="1122"/>
        <v>0</v>
      </c>
      <c r="P4966" s="21">
        <f t="shared" si="1114"/>
        <v>3.8036447069942136E-2</v>
      </c>
      <c r="Q4966" s="21">
        <f t="shared" si="1115"/>
        <v>1.52436960139122</v>
      </c>
      <c r="R4966">
        <f t="shared" si="1116"/>
        <v>1.0705685074825908</v>
      </c>
      <c r="S4966" s="296">
        <f t="shared" si="1123"/>
        <v>6.207327888996253E-2</v>
      </c>
      <c r="T4966" s="283">
        <f t="shared" si="1124"/>
        <v>6.207327888996253E-2</v>
      </c>
    </row>
    <row r="4967" spans="1:20" x14ac:dyDescent="0.25">
      <c r="A4967" s="286">
        <v>43307</v>
      </c>
      <c r="B4967" s="1">
        <f t="shared" si="1117"/>
        <v>4</v>
      </c>
      <c r="C4967" s="285">
        <v>21</v>
      </c>
      <c r="D4967" t="s">
        <v>716</v>
      </c>
      <c r="F4967" s="16">
        <v>61</v>
      </c>
      <c r="G4967" t="str">
        <f t="shared" si="1111"/>
        <v>Cooling</v>
      </c>
      <c r="H4967" s="283">
        <f>IF(G4967="heating",F4967*Assumptions!M$4+Assumptions!M$7,0)</f>
        <v>0</v>
      </c>
      <c r="I4967" s="15">
        <f t="shared" si="1112"/>
        <v>0.95751150862929935</v>
      </c>
      <c r="J4967" s="15">
        <f t="shared" si="1113"/>
        <v>1.0020455199443592</v>
      </c>
      <c r="K4967" s="283">
        <f t="shared" si="1118"/>
        <v>0</v>
      </c>
      <c r="L4967" s="283">
        <f t="shared" si="1119"/>
        <v>4.3818232651749627</v>
      </c>
      <c r="M4967" s="283">
        <f t="shared" si="1120"/>
        <v>0</v>
      </c>
      <c r="N4967" s="283">
        <f t="shared" si="1121"/>
        <v>4.3585758300027857</v>
      </c>
      <c r="O4967" s="283">
        <f t="shared" si="1122"/>
        <v>0</v>
      </c>
      <c r="P4967" s="21">
        <f t="shared" si="1114"/>
        <v>4.5164594084734722E-2</v>
      </c>
      <c r="Q4967" s="21">
        <f t="shared" si="1115"/>
        <v>1.4448604713749031</v>
      </c>
      <c r="R4967">
        <f t="shared" si="1116"/>
        <v>1.0705685074825908</v>
      </c>
      <c r="S4967" s="296">
        <f t="shared" si="1123"/>
        <v>6.9861593097037974E-2</v>
      </c>
      <c r="T4967" s="283">
        <f t="shared" si="1124"/>
        <v>6.9861593097037974E-2</v>
      </c>
    </row>
    <row r="4968" spans="1:20" x14ac:dyDescent="0.25">
      <c r="A4968" s="286">
        <v>43307</v>
      </c>
      <c r="B4968" s="1">
        <f t="shared" si="1117"/>
        <v>4</v>
      </c>
      <c r="C4968" s="285">
        <v>22</v>
      </c>
      <c r="D4968" t="s">
        <v>716</v>
      </c>
      <c r="F4968" s="16">
        <v>61</v>
      </c>
      <c r="G4968" t="str">
        <f t="shared" si="1111"/>
        <v>Cooling</v>
      </c>
      <c r="H4968" s="283">
        <f>IF(G4968="heating",F4968*Assumptions!M$4+Assumptions!M$7,0)</f>
        <v>0</v>
      </c>
      <c r="I4968" s="15">
        <f t="shared" si="1112"/>
        <v>0.9426530227543114</v>
      </c>
      <c r="J4968" s="15">
        <f t="shared" si="1113"/>
        <v>1.0020455199443592</v>
      </c>
      <c r="K4968" s="283">
        <f t="shared" si="1118"/>
        <v>0</v>
      </c>
      <c r="L4968" s="283">
        <f t="shared" si="1119"/>
        <v>4.3818232651749627</v>
      </c>
      <c r="M4968" s="283">
        <f t="shared" si="1120"/>
        <v>0</v>
      </c>
      <c r="N4968" s="283">
        <f t="shared" si="1121"/>
        <v>4.3585758300027857</v>
      </c>
      <c r="O4968" s="283">
        <f t="shared" si="1122"/>
        <v>0</v>
      </c>
      <c r="P4968" s="21">
        <f t="shared" si="1114"/>
        <v>4.5164594084734722E-2</v>
      </c>
      <c r="Q4968" s="21">
        <f t="shared" si="1115"/>
        <v>1.2427137171080138</v>
      </c>
      <c r="R4968">
        <f t="shared" si="1116"/>
        <v>1.0705685074825908</v>
      </c>
      <c r="S4968" s="296">
        <f t="shared" si="1123"/>
        <v>6.0087435265007434E-2</v>
      </c>
      <c r="T4968" s="283">
        <f t="shared" si="1124"/>
        <v>6.0087435265007434E-2</v>
      </c>
    </row>
    <row r="4969" spans="1:20" x14ac:dyDescent="0.25">
      <c r="A4969" s="286">
        <v>43307</v>
      </c>
      <c r="B4969" s="1">
        <f t="shared" si="1117"/>
        <v>4</v>
      </c>
      <c r="C4969" s="285">
        <v>23</v>
      </c>
      <c r="D4969" t="s">
        <v>715</v>
      </c>
      <c r="F4969" s="16">
        <v>59</v>
      </c>
      <c r="G4969" t="str">
        <f t="shared" si="1111"/>
        <v>Cooling</v>
      </c>
      <c r="H4969" s="283">
        <f>IF(G4969="heating",F4969*Assumptions!M$4+Assumptions!M$7,0)</f>
        <v>0</v>
      </c>
      <c r="I4969" s="15">
        <f t="shared" si="1112"/>
        <v>0.94450710149963013</v>
      </c>
      <c r="J4969" s="15">
        <f t="shared" si="1113"/>
        <v>1.0020455199443592</v>
      </c>
      <c r="K4969" s="283">
        <f t="shared" si="1118"/>
        <v>0</v>
      </c>
      <c r="L4969" s="283">
        <f t="shared" si="1119"/>
        <v>4.3182081448486933</v>
      </c>
      <c r="M4969" s="283">
        <f t="shared" si="1120"/>
        <v>0</v>
      </c>
      <c r="N4969" s="283">
        <f t="shared" si="1121"/>
        <v>4.2355603137647586</v>
      </c>
      <c r="O4969" s="283">
        <f t="shared" si="1122"/>
        <v>0</v>
      </c>
      <c r="P4969" s="21">
        <f t="shared" si="1114"/>
        <v>2.5000000000000001E-2</v>
      </c>
      <c r="Q4969" s="21">
        <f t="shared" si="1115"/>
        <v>1.0297519246597011</v>
      </c>
      <c r="R4969">
        <f t="shared" si="1116"/>
        <v>1.0705685074825908</v>
      </c>
      <c r="S4969" s="296">
        <f t="shared" si="1123"/>
        <v>2.7560499526506538E-2</v>
      </c>
      <c r="T4969" s="283">
        <f t="shared" si="1124"/>
        <v>2.7560499526506538E-2</v>
      </c>
    </row>
    <row r="4970" spans="1:20" x14ac:dyDescent="0.25">
      <c r="A4970" s="286">
        <v>43308</v>
      </c>
      <c r="B4970" s="1">
        <f t="shared" si="1117"/>
        <v>5</v>
      </c>
      <c r="C4970" s="285">
        <v>0</v>
      </c>
      <c r="D4970" t="s">
        <v>715</v>
      </c>
      <c r="F4970" s="16">
        <v>57</v>
      </c>
      <c r="G4970" t="str">
        <f t="shared" si="1111"/>
        <v>Cooling</v>
      </c>
      <c r="H4970" s="283">
        <f>IF(G4970="heating",F4970*Assumptions!M$4+Assumptions!M$7,0)</f>
        <v>0</v>
      </c>
      <c r="I4970" s="15">
        <f t="shared" si="1112"/>
        <v>0.97481507806017154</v>
      </c>
      <c r="J4970" s="15">
        <f t="shared" si="1113"/>
        <v>1.0078033906966741</v>
      </c>
      <c r="K4970" s="283">
        <f t="shared" si="1118"/>
        <v>0</v>
      </c>
      <c r="L4970" s="283">
        <f t="shared" si="1119"/>
        <v>4.2530692972692208</v>
      </c>
      <c r="M4970" s="283">
        <f t="shared" si="1120"/>
        <v>0</v>
      </c>
      <c r="N4970" s="283">
        <f t="shared" si="1121"/>
        <v>4.1119599131986844</v>
      </c>
      <c r="O4970" s="283">
        <f t="shared" si="1122"/>
        <v>0</v>
      </c>
      <c r="P4970" s="21">
        <f t="shared" si="1114"/>
        <v>2.5000000000000001E-2</v>
      </c>
      <c r="Q4970" s="21">
        <f t="shared" si="1115"/>
        <v>0.90668853391740301</v>
      </c>
      <c r="R4970">
        <f t="shared" si="1116"/>
        <v>1.1856283047139096</v>
      </c>
      <c r="S4970" s="296">
        <f t="shared" si="1123"/>
        <v>2.6874889734300765E-2</v>
      </c>
      <c r="T4970" s="283">
        <f t="shared" si="1124"/>
        <v>2.6874889734300765E-2</v>
      </c>
    </row>
    <row r="4971" spans="1:20" x14ac:dyDescent="0.25">
      <c r="A4971" s="286">
        <v>43308</v>
      </c>
      <c r="B4971" s="1">
        <f t="shared" si="1117"/>
        <v>5</v>
      </c>
      <c r="C4971" s="285">
        <v>1</v>
      </c>
      <c r="D4971" t="s">
        <v>715</v>
      </c>
      <c r="F4971" s="16">
        <v>57</v>
      </c>
      <c r="G4971" t="str">
        <f t="shared" si="1111"/>
        <v>Cooling</v>
      </c>
      <c r="H4971" s="283">
        <f>IF(G4971="heating",F4971*Assumptions!M$4+Assumptions!M$7,0)</f>
        <v>0</v>
      </c>
      <c r="I4971" s="15">
        <f t="shared" si="1112"/>
        <v>1.012242869806885</v>
      </c>
      <c r="J4971" s="15">
        <f t="shared" si="1113"/>
        <v>1.0078033906966741</v>
      </c>
      <c r="K4971" s="283">
        <f t="shared" si="1118"/>
        <v>0</v>
      </c>
      <c r="L4971" s="283">
        <f t="shared" si="1119"/>
        <v>4.2530692972692208</v>
      </c>
      <c r="M4971" s="283">
        <f t="shared" si="1120"/>
        <v>0</v>
      </c>
      <c r="N4971" s="283">
        <f t="shared" si="1121"/>
        <v>4.1119599131986844</v>
      </c>
      <c r="O4971" s="283">
        <f t="shared" si="1122"/>
        <v>0</v>
      </c>
      <c r="P4971" s="21">
        <f t="shared" si="1114"/>
        <v>2.5000000000000001E-2</v>
      </c>
      <c r="Q4971" s="21">
        <f t="shared" si="1115"/>
        <v>0.81803459285312596</v>
      </c>
      <c r="R4971">
        <f t="shared" si="1116"/>
        <v>1.1856283047139096</v>
      </c>
      <c r="S4971" s="296">
        <f t="shared" si="1123"/>
        <v>2.4247124188044627E-2</v>
      </c>
      <c r="T4971" s="283">
        <f t="shared" si="1124"/>
        <v>2.4247124188044627E-2</v>
      </c>
    </row>
    <row r="4972" spans="1:20" x14ac:dyDescent="0.25">
      <c r="A4972" s="286">
        <v>43308</v>
      </c>
      <c r="B4972" s="1">
        <f t="shared" si="1117"/>
        <v>5</v>
      </c>
      <c r="C4972" s="285">
        <v>2</v>
      </c>
      <c r="D4972" t="s">
        <v>715</v>
      </c>
      <c r="F4972" s="16">
        <v>57</v>
      </c>
      <c r="G4972" t="str">
        <f t="shared" si="1111"/>
        <v>Cooling</v>
      </c>
      <c r="H4972" s="283">
        <f>IF(G4972="heating",F4972*Assumptions!M$4+Assumptions!M$7,0)</f>
        <v>0</v>
      </c>
      <c r="I4972" s="15">
        <f t="shared" si="1112"/>
        <v>1.0509704703585963</v>
      </c>
      <c r="J4972" s="15">
        <f t="shared" si="1113"/>
        <v>1.0078033906966741</v>
      </c>
      <c r="K4972" s="283">
        <f t="shared" si="1118"/>
        <v>0</v>
      </c>
      <c r="L4972" s="283">
        <f t="shared" si="1119"/>
        <v>4.2530692972692208</v>
      </c>
      <c r="M4972" s="283">
        <f t="shared" si="1120"/>
        <v>0</v>
      </c>
      <c r="N4972" s="283">
        <f t="shared" si="1121"/>
        <v>4.1119599131986844</v>
      </c>
      <c r="O4972" s="283">
        <f t="shared" si="1122"/>
        <v>0</v>
      </c>
      <c r="P4972" s="21">
        <f t="shared" si="1114"/>
        <v>2.5000000000000001E-2</v>
      </c>
      <c r="Q4972" s="21">
        <f t="shared" si="1115"/>
        <v>0.74507607494346417</v>
      </c>
      <c r="R4972">
        <f t="shared" si="1116"/>
        <v>1.1856283047139096</v>
      </c>
      <c r="S4972" s="296">
        <f t="shared" si="1123"/>
        <v>2.2084582090452831E-2</v>
      </c>
      <c r="T4972" s="283">
        <f t="shared" si="1124"/>
        <v>2.2084582090452831E-2</v>
      </c>
    </row>
    <row r="4973" spans="1:20" x14ac:dyDescent="0.25">
      <c r="A4973" s="286">
        <v>43308</v>
      </c>
      <c r="B4973" s="1">
        <f t="shared" si="1117"/>
        <v>5</v>
      </c>
      <c r="C4973" s="285">
        <v>3</v>
      </c>
      <c r="D4973" t="s">
        <v>715</v>
      </c>
      <c r="F4973" s="16">
        <v>55</v>
      </c>
      <c r="G4973" t="str">
        <f t="shared" si="1111"/>
        <v>Cooling</v>
      </c>
      <c r="H4973" s="283">
        <f>IF(G4973="heating",F4973*Assumptions!M$4+Assumptions!M$7,0)</f>
        <v>0</v>
      </c>
      <c r="I4973" s="15">
        <f t="shared" si="1112"/>
        <v>1.0924036124451033</v>
      </c>
      <c r="J4973" s="15">
        <f t="shared" si="1113"/>
        <v>1.0078033906966741</v>
      </c>
      <c r="K4973" s="283">
        <f t="shared" si="1118"/>
        <v>0</v>
      </c>
      <c r="L4973" s="283">
        <f t="shared" si="1119"/>
        <v>4.1851135499983272</v>
      </c>
      <c r="M4973" s="283">
        <f t="shared" si="1120"/>
        <v>0</v>
      </c>
      <c r="N4973" s="283">
        <f t="shared" si="1121"/>
        <v>3.9876635481217684</v>
      </c>
      <c r="O4973" s="283">
        <f t="shared" si="1122"/>
        <v>0</v>
      </c>
      <c r="P4973" s="21">
        <f t="shared" si="1114"/>
        <v>2.5000000000000001E-2</v>
      </c>
      <c r="Q4973" s="21">
        <f t="shared" si="1115"/>
        <v>0.69158980876382303</v>
      </c>
      <c r="R4973">
        <f t="shared" si="1116"/>
        <v>1.1856283047139096</v>
      </c>
      <c r="S4973" s="296">
        <f t="shared" si="1123"/>
        <v>2.0499211313051713E-2</v>
      </c>
      <c r="T4973" s="283">
        <f t="shared" si="1124"/>
        <v>2.0499211313051713E-2</v>
      </c>
    </row>
    <row r="4974" spans="1:20" x14ac:dyDescent="0.25">
      <c r="A4974" s="286">
        <v>43308</v>
      </c>
      <c r="B4974" s="1">
        <f t="shared" si="1117"/>
        <v>5</v>
      </c>
      <c r="C4974" s="285">
        <v>4</v>
      </c>
      <c r="D4974" t="s">
        <v>715</v>
      </c>
      <c r="F4974" s="16">
        <v>54</v>
      </c>
      <c r="G4974" t="str">
        <f t="shared" si="1111"/>
        <v>Cooling</v>
      </c>
      <c r="H4974" s="283">
        <f>IF(G4974="heating",F4974*Assumptions!M$4+Assumptions!M$7,0)</f>
        <v>0</v>
      </c>
      <c r="I4974" s="15">
        <f t="shared" si="1112"/>
        <v>1.1348296917927807</v>
      </c>
      <c r="J4974" s="15">
        <f t="shared" si="1113"/>
        <v>1.0078033906966741</v>
      </c>
      <c r="K4974" s="283">
        <f t="shared" si="1118"/>
        <v>0</v>
      </c>
      <c r="L4974" s="283">
        <f t="shared" si="1119"/>
        <v>4.1559947708987721</v>
      </c>
      <c r="M4974" s="283">
        <f t="shared" si="1120"/>
        <v>0</v>
      </c>
      <c r="N4974" s="283">
        <f t="shared" si="1121"/>
        <v>3.9259252525022648</v>
      </c>
      <c r="O4974" s="283">
        <f t="shared" si="1122"/>
        <v>0</v>
      </c>
      <c r="P4974" s="21">
        <f t="shared" si="1114"/>
        <v>2.5000000000000001E-2</v>
      </c>
      <c r="Q4974" s="21">
        <f t="shared" si="1115"/>
        <v>0.6473875548762833</v>
      </c>
      <c r="R4974">
        <f t="shared" si="1116"/>
        <v>1.1856283047139096</v>
      </c>
      <c r="S4974" s="296">
        <f t="shared" si="1123"/>
        <v>1.9189025229521272E-2</v>
      </c>
      <c r="T4974" s="283">
        <f t="shared" si="1124"/>
        <v>1.9189025229521272E-2</v>
      </c>
    </row>
    <row r="4975" spans="1:20" x14ac:dyDescent="0.25">
      <c r="A4975" s="286">
        <v>43308</v>
      </c>
      <c r="B4975" s="1">
        <f t="shared" si="1117"/>
        <v>5</v>
      </c>
      <c r="C4975" s="285">
        <v>5</v>
      </c>
      <c r="D4975" t="s">
        <v>715</v>
      </c>
      <c r="F4975" s="16">
        <v>54</v>
      </c>
      <c r="G4975" t="str">
        <f t="shared" si="1111"/>
        <v>Cooling</v>
      </c>
      <c r="H4975" s="283">
        <f>IF(G4975="heating",F4975*Assumptions!M$4+Assumptions!M$7,0)</f>
        <v>0</v>
      </c>
      <c r="I4975" s="15">
        <f t="shared" si="1112"/>
        <v>1.1635558681477385</v>
      </c>
      <c r="J4975" s="15">
        <f t="shared" si="1113"/>
        <v>1.0078033906966741</v>
      </c>
      <c r="K4975" s="283">
        <f t="shared" si="1118"/>
        <v>0</v>
      </c>
      <c r="L4975" s="283">
        <f t="shared" si="1119"/>
        <v>4.1559947708987721</v>
      </c>
      <c r="M4975" s="283">
        <f t="shared" si="1120"/>
        <v>0</v>
      </c>
      <c r="N4975" s="283">
        <f t="shared" si="1121"/>
        <v>3.9259252525022648</v>
      </c>
      <c r="O4975" s="283">
        <f t="shared" si="1122"/>
        <v>0</v>
      </c>
      <c r="P4975" s="21">
        <f t="shared" si="1114"/>
        <v>2.5000000000000001E-2</v>
      </c>
      <c r="Q4975" s="21">
        <f t="shared" si="1115"/>
        <v>0.72139578924615555</v>
      </c>
      <c r="R4975">
        <f t="shared" si="1116"/>
        <v>1.1856283047139096</v>
      </c>
      <c r="S4975" s="296">
        <f t="shared" si="1123"/>
        <v>2.1382681665791808E-2</v>
      </c>
      <c r="T4975" s="283">
        <f t="shared" si="1124"/>
        <v>2.1382681665791808E-2</v>
      </c>
    </row>
    <row r="4976" spans="1:20" x14ac:dyDescent="0.25">
      <c r="A4976" s="286">
        <v>43308</v>
      </c>
      <c r="B4976" s="1">
        <f t="shared" si="1117"/>
        <v>5</v>
      </c>
      <c r="C4976" s="285">
        <v>6</v>
      </c>
      <c r="D4976" t="s">
        <v>715</v>
      </c>
      <c r="F4976" s="16">
        <v>57</v>
      </c>
      <c r="G4976" t="str">
        <f t="shared" si="1111"/>
        <v>Cooling</v>
      </c>
      <c r="H4976" s="283">
        <f>IF(G4976="heating",F4976*Assumptions!M$4+Assumptions!M$7,0)</f>
        <v>0</v>
      </c>
      <c r="I4976" s="15">
        <f t="shared" si="1112"/>
        <v>1.2083911162615524</v>
      </c>
      <c r="J4976" s="15">
        <f t="shared" si="1113"/>
        <v>1.0078033906966741</v>
      </c>
      <c r="K4976" s="283">
        <f t="shared" si="1118"/>
        <v>0</v>
      </c>
      <c r="L4976" s="283">
        <f t="shared" si="1119"/>
        <v>4.2530692972692208</v>
      </c>
      <c r="M4976" s="283">
        <f t="shared" si="1120"/>
        <v>0</v>
      </c>
      <c r="N4976" s="283">
        <f t="shared" si="1121"/>
        <v>4.1119599131986844</v>
      </c>
      <c r="O4976" s="283">
        <f t="shared" si="1122"/>
        <v>0</v>
      </c>
      <c r="P4976" s="21">
        <f t="shared" si="1114"/>
        <v>2.5000000000000001E-2</v>
      </c>
      <c r="Q4976" s="21">
        <f t="shared" si="1115"/>
        <v>0.87787080972652631</v>
      </c>
      <c r="R4976">
        <f t="shared" si="1116"/>
        <v>1.1856283047139096</v>
      </c>
      <c r="S4976" s="296">
        <f t="shared" si="1123"/>
        <v>2.6020711997347214E-2</v>
      </c>
      <c r="T4976" s="283">
        <f t="shared" si="1124"/>
        <v>2.6020711997347214E-2</v>
      </c>
    </row>
    <row r="4977" spans="1:20" x14ac:dyDescent="0.25">
      <c r="A4977" s="286">
        <v>43308</v>
      </c>
      <c r="B4977" s="1">
        <f t="shared" si="1117"/>
        <v>5</v>
      </c>
      <c r="C4977" s="285">
        <v>7</v>
      </c>
      <c r="D4977" t="s">
        <v>716</v>
      </c>
      <c r="F4977" s="16">
        <v>63</v>
      </c>
      <c r="G4977" t="str">
        <f t="shared" si="1111"/>
        <v>Cooling</v>
      </c>
      <c r="H4977" s="283">
        <f>IF(G4977="heating",F4977*Assumptions!M$4+Assumptions!M$7,0)</f>
        <v>0</v>
      </c>
      <c r="I4977" s="15">
        <f t="shared" si="1112"/>
        <v>1.1637425769249583</v>
      </c>
      <c r="J4977" s="15">
        <f t="shared" si="1113"/>
        <v>1.0078033906966741</v>
      </c>
      <c r="K4977" s="283">
        <f t="shared" si="1118"/>
        <v>0</v>
      </c>
      <c r="L4977" s="283">
        <f t="shared" si="1119"/>
        <v>4.3818232651749627</v>
      </c>
      <c r="M4977" s="283">
        <f t="shared" si="1120"/>
        <v>0</v>
      </c>
      <c r="N4977" s="283">
        <f t="shared" si="1121"/>
        <v>4.3585758300027857</v>
      </c>
      <c r="O4977" s="283">
        <f t="shared" si="1122"/>
        <v>0</v>
      </c>
      <c r="P4977" s="21">
        <f t="shared" si="1114"/>
        <v>3.9789369881031433E-2</v>
      </c>
      <c r="Q4977" s="21">
        <f t="shared" si="1115"/>
        <v>0.97331382064367777</v>
      </c>
      <c r="R4977">
        <f t="shared" si="1116"/>
        <v>1.1856283047139096</v>
      </c>
      <c r="S4977" s="296">
        <f t="shared" si="1123"/>
        <v>4.5916471887809278E-2</v>
      </c>
      <c r="T4977" s="283">
        <f t="shared" si="1124"/>
        <v>4.5916471887809278E-2</v>
      </c>
    </row>
    <row r="4978" spans="1:20" x14ac:dyDescent="0.25">
      <c r="A4978" s="286">
        <v>43308</v>
      </c>
      <c r="B4978" s="1">
        <f t="shared" si="1117"/>
        <v>5</v>
      </c>
      <c r="C4978" s="285">
        <v>8</v>
      </c>
      <c r="D4978" t="s">
        <v>716</v>
      </c>
      <c r="F4978" s="16">
        <v>70</v>
      </c>
      <c r="G4978" t="str">
        <f t="shared" si="1111"/>
        <v>Cooling</v>
      </c>
      <c r="H4978" s="283">
        <f>IF(G4978="heating",F4978*Assumptions!M$4+Assumptions!M$7,0)</f>
        <v>0</v>
      </c>
      <c r="I4978" s="15">
        <f t="shared" si="1112"/>
        <v>1.094193721037565</v>
      </c>
      <c r="J4978" s="15">
        <f t="shared" si="1113"/>
        <v>1.0078033906966741</v>
      </c>
      <c r="K4978" s="283">
        <f t="shared" si="1118"/>
        <v>0</v>
      </c>
      <c r="L4978" s="283">
        <f t="shared" si="1119"/>
        <v>4.3818232651749627</v>
      </c>
      <c r="M4978" s="283">
        <f t="shared" si="1120"/>
        <v>0</v>
      </c>
      <c r="N4978" s="283">
        <f t="shared" si="1121"/>
        <v>4.3585758300027857</v>
      </c>
      <c r="O4978" s="283">
        <f t="shared" si="1122"/>
        <v>0</v>
      </c>
      <c r="P4978" s="21">
        <f t="shared" si="1114"/>
        <v>4.0604560274080326E-2</v>
      </c>
      <c r="Q4978" s="21">
        <f t="shared" si="1115"/>
        <v>0.94940007506179924</v>
      </c>
      <c r="R4978">
        <f t="shared" si="1116"/>
        <v>1.1856283047139096</v>
      </c>
      <c r="S4978" s="296">
        <f t="shared" si="1123"/>
        <v>4.5705938627383015E-2</v>
      </c>
      <c r="T4978" s="283">
        <f t="shared" si="1124"/>
        <v>4.5705938627383015E-2</v>
      </c>
    </row>
    <row r="4979" spans="1:20" x14ac:dyDescent="0.25">
      <c r="A4979" s="286">
        <v>43308</v>
      </c>
      <c r="B4979" s="1">
        <f t="shared" si="1117"/>
        <v>5</v>
      </c>
      <c r="C4979" s="285">
        <v>9</v>
      </c>
      <c r="D4979" t="s">
        <v>716</v>
      </c>
      <c r="F4979" s="16">
        <v>73</v>
      </c>
      <c r="G4979" t="str">
        <f t="shared" si="1111"/>
        <v>Cooling</v>
      </c>
      <c r="H4979" s="283">
        <f>IF(G4979="heating",F4979*Assumptions!M$4+Assumptions!M$7,0)</f>
        <v>0</v>
      </c>
      <c r="I4979" s="15">
        <f t="shared" si="1112"/>
        <v>1.0343009000871222</v>
      </c>
      <c r="J4979" s="15">
        <f t="shared" si="1113"/>
        <v>1.0078033906966741</v>
      </c>
      <c r="K4979" s="283">
        <f t="shared" si="1118"/>
        <v>0</v>
      </c>
      <c r="L4979" s="283" t="e">
        <f t="shared" si="1119"/>
        <v>#N/A</v>
      </c>
      <c r="M4979" s="283">
        <f t="shared" si="1120"/>
        <v>0</v>
      </c>
      <c r="N4979" s="283" t="e">
        <f t="shared" si="1121"/>
        <v>#N/A</v>
      </c>
      <c r="O4979" s="283">
        <f t="shared" si="1122"/>
        <v>0</v>
      </c>
      <c r="P4979" s="21">
        <f t="shared" si="1114"/>
        <v>5.0300820493010656E-2</v>
      </c>
      <c r="Q4979" s="21">
        <f t="shared" si="1115"/>
        <v>0.8408485371888097</v>
      </c>
      <c r="R4979">
        <f t="shared" si="1116"/>
        <v>1.1856283047139096</v>
      </c>
      <c r="S4979" s="296">
        <f t="shared" si="1123"/>
        <v>5.0146589408353502E-2</v>
      </c>
      <c r="T4979" s="283">
        <f t="shared" si="1124"/>
        <v>5.0146589408353502E-2</v>
      </c>
    </row>
    <row r="4980" spans="1:20" x14ac:dyDescent="0.25">
      <c r="A4980" s="286">
        <v>43308</v>
      </c>
      <c r="B4980" s="1">
        <f t="shared" si="1117"/>
        <v>5</v>
      </c>
      <c r="C4980" s="285">
        <v>10</v>
      </c>
      <c r="D4980" t="s">
        <v>716</v>
      </c>
      <c r="F4980" s="16">
        <v>75</v>
      </c>
      <c r="G4980" t="str">
        <f t="shared" si="1111"/>
        <v>Cooling</v>
      </c>
      <c r="H4980" s="283">
        <f>IF(G4980="heating",F4980*Assumptions!M$4+Assumptions!M$7,0)</f>
        <v>0</v>
      </c>
      <c r="I4980" s="15">
        <f t="shared" si="1112"/>
        <v>0.98112329028689171</v>
      </c>
      <c r="J4980" s="15">
        <f t="shared" si="1113"/>
        <v>1.0078033906966741</v>
      </c>
      <c r="K4980" s="283">
        <f t="shared" si="1118"/>
        <v>0</v>
      </c>
      <c r="L4980" s="283" t="e">
        <f t="shared" si="1119"/>
        <v>#N/A</v>
      </c>
      <c r="M4980" s="283">
        <f t="shared" si="1120"/>
        <v>0</v>
      </c>
      <c r="N4980" s="283" t="e">
        <f t="shared" si="1121"/>
        <v>#N/A</v>
      </c>
      <c r="O4980" s="283">
        <f t="shared" si="1122"/>
        <v>0</v>
      </c>
      <c r="P4980" s="21">
        <f t="shared" si="1114"/>
        <v>5.9880624941505811E-2</v>
      </c>
      <c r="Q4980" s="21">
        <f t="shared" si="1115"/>
        <v>0.74504051125983206</v>
      </c>
      <c r="R4980">
        <f t="shared" si="1116"/>
        <v>1.1856283047139096</v>
      </c>
      <c r="S4980" s="296">
        <f t="shared" si="1123"/>
        <v>5.2895018200822388E-2</v>
      </c>
      <c r="T4980" s="283">
        <f t="shared" si="1124"/>
        <v>5.2895018200822388E-2</v>
      </c>
    </row>
    <row r="4981" spans="1:20" x14ac:dyDescent="0.25">
      <c r="A4981" s="286">
        <v>43308</v>
      </c>
      <c r="B4981" s="1">
        <f t="shared" si="1117"/>
        <v>5</v>
      </c>
      <c r="C4981" s="285">
        <v>11</v>
      </c>
      <c r="D4981" t="s">
        <v>716</v>
      </c>
      <c r="F4981" s="16">
        <v>77</v>
      </c>
      <c r="G4981" t="str">
        <f t="shared" si="1111"/>
        <v>Cooling</v>
      </c>
      <c r="H4981" s="283">
        <f>IF(G4981="heating",F4981*Assumptions!M$4+Assumptions!M$7,0)</f>
        <v>0</v>
      </c>
      <c r="I4981" s="15">
        <f t="shared" si="1112"/>
        <v>0.94956163997961163</v>
      </c>
      <c r="J4981" s="15">
        <f t="shared" si="1113"/>
        <v>1.0078033906966741</v>
      </c>
      <c r="K4981" s="283">
        <f t="shared" si="1118"/>
        <v>0</v>
      </c>
      <c r="L4981" s="283" t="e">
        <f t="shared" si="1119"/>
        <v>#N/A</v>
      </c>
      <c r="M4981" s="283">
        <f t="shared" si="1120"/>
        <v>0</v>
      </c>
      <c r="N4981" s="283" t="e">
        <f t="shared" si="1121"/>
        <v>#N/A</v>
      </c>
      <c r="O4981" s="283">
        <f t="shared" si="1122"/>
        <v>0</v>
      </c>
      <c r="P4981" s="21">
        <f t="shared" si="1114"/>
        <v>7.1952934165366855E-2</v>
      </c>
      <c r="Q4981" s="21">
        <f t="shared" si="1115"/>
        <v>0.72850690893675296</v>
      </c>
      <c r="R4981">
        <f t="shared" si="1116"/>
        <v>1.1856283047139096</v>
      </c>
      <c r="S4981" s="296">
        <f t="shared" si="1123"/>
        <v>6.2148513052645848E-2</v>
      </c>
      <c r="T4981" s="283">
        <f t="shared" si="1124"/>
        <v>6.2148513052645848E-2</v>
      </c>
    </row>
    <row r="4982" spans="1:20" x14ac:dyDescent="0.25">
      <c r="A4982" s="286">
        <v>43308</v>
      </c>
      <c r="B4982" s="1">
        <f t="shared" si="1117"/>
        <v>5</v>
      </c>
      <c r="C4982" s="285">
        <v>12</v>
      </c>
      <c r="D4982" t="s">
        <v>716</v>
      </c>
      <c r="F4982" s="16">
        <v>81</v>
      </c>
      <c r="G4982" t="str">
        <f t="shared" si="1111"/>
        <v>Cooling</v>
      </c>
      <c r="H4982" s="283">
        <f>IF(G4982="heating",F4982*Assumptions!M$4+Assumptions!M$7,0)</f>
        <v>0</v>
      </c>
      <c r="I4982" s="15">
        <f t="shared" si="1112"/>
        <v>0.91648403420261149</v>
      </c>
      <c r="J4982" s="15">
        <f t="shared" si="1113"/>
        <v>1.0078033906966741</v>
      </c>
      <c r="K4982" s="283">
        <f t="shared" si="1118"/>
        <v>0</v>
      </c>
      <c r="L4982" s="283" t="e">
        <f t="shared" si="1119"/>
        <v>#N/A</v>
      </c>
      <c r="M4982" s="283">
        <f t="shared" si="1120"/>
        <v>0</v>
      </c>
      <c r="N4982" s="283" t="e">
        <f t="shared" si="1121"/>
        <v>#N/A</v>
      </c>
      <c r="O4982" s="283">
        <f t="shared" si="1122"/>
        <v>0</v>
      </c>
      <c r="P4982" s="21">
        <f t="shared" si="1114"/>
        <v>0.10357506693918861</v>
      </c>
      <c r="Q4982" s="21">
        <f t="shared" si="1115"/>
        <v>0.75910815787401487</v>
      </c>
      <c r="R4982">
        <f t="shared" si="1116"/>
        <v>1.1856283047139096</v>
      </c>
      <c r="S4982" s="296">
        <f t="shared" si="1123"/>
        <v>9.3219644001058102E-2</v>
      </c>
      <c r="T4982" s="283">
        <f t="shared" si="1124"/>
        <v>9.3219644001058102E-2</v>
      </c>
    </row>
    <row r="4983" spans="1:20" x14ac:dyDescent="0.25">
      <c r="A4983" s="286">
        <v>43308</v>
      </c>
      <c r="B4983" s="1">
        <f t="shared" si="1117"/>
        <v>5</v>
      </c>
      <c r="C4983" s="285">
        <v>13</v>
      </c>
      <c r="D4983" t="s">
        <v>716</v>
      </c>
      <c r="E4983" t="s">
        <v>704</v>
      </c>
      <c r="F4983" s="16">
        <v>81</v>
      </c>
      <c r="G4983" t="str">
        <f t="shared" si="1111"/>
        <v>Cooling</v>
      </c>
      <c r="H4983" s="283">
        <f>IF(G4983="heating",F4983*Assumptions!M$4+Assumptions!M$7,0)</f>
        <v>0</v>
      </c>
      <c r="I4983" s="15">
        <f t="shared" si="1112"/>
        <v>0.90040206880052787</v>
      </c>
      <c r="J4983" s="15">
        <f t="shared" si="1113"/>
        <v>1.0078033906966741</v>
      </c>
      <c r="K4983" s="283">
        <f t="shared" si="1118"/>
        <v>0</v>
      </c>
      <c r="L4983" s="283" t="e">
        <f t="shared" si="1119"/>
        <v>#N/A</v>
      </c>
      <c r="M4983" s="283">
        <f t="shared" si="1120"/>
        <v>0</v>
      </c>
      <c r="N4983" s="283" t="e">
        <f t="shared" si="1121"/>
        <v>#N/A</v>
      </c>
      <c r="O4983" s="283">
        <f t="shared" si="1122"/>
        <v>0</v>
      </c>
      <c r="P4983" s="21">
        <f t="shared" si="1114"/>
        <v>0.10357506693918861</v>
      </c>
      <c r="Q4983" s="21">
        <f t="shared" si="1115"/>
        <v>0.79115902007799765</v>
      </c>
      <c r="R4983">
        <f t="shared" si="1116"/>
        <v>1.1856283047139096</v>
      </c>
      <c r="S4983" s="296">
        <f t="shared" si="1123"/>
        <v>9.7155538950402201E-2</v>
      </c>
      <c r="T4983" s="283">
        <f t="shared" si="1124"/>
        <v>9.7155538950402201E-2</v>
      </c>
    </row>
    <row r="4984" spans="1:20" x14ac:dyDescent="0.25">
      <c r="A4984" s="286">
        <v>43308</v>
      </c>
      <c r="B4984" s="1">
        <f t="shared" si="1117"/>
        <v>5</v>
      </c>
      <c r="C4984" s="285">
        <v>14</v>
      </c>
      <c r="D4984" t="s">
        <v>716</v>
      </c>
      <c r="E4984" t="s">
        <v>704</v>
      </c>
      <c r="F4984" s="16">
        <v>82</v>
      </c>
      <c r="G4984" t="str">
        <f t="shared" si="1111"/>
        <v>Cooling</v>
      </c>
      <c r="H4984" s="283">
        <f>IF(G4984="heating",F4984*Assumptions!M$4+Assumptions!M$7,0)</f>
        <v>0</v>
      </c>
      <c r="I4984" s="15">
        <f t="shared" si="1112"/>
        <v>0.86032894500746537</v>
      </c>
      <c r="J4984" s="15">
        <f t="shared" si="1113"/>
        <v>1.0078033906966741</v>
      </c>
      <c r="K4984" s="283">
        <f t="shared" si="1118"/>
        <v>0</v>
      </c>
      <c r="L4984" s="283" t="e">
        <f t="shared" si="1119"/>
        <v>#N/A</v>
      </c>
      <c r="M4984" s="283">
        <f t="shared" si="1120"/>
        <v>0</v>
      </c>
      <c r="N4984" s="283" t="e">
        <f t="shared" si="1121"/>
        <v>#N/A</v>
      </c>
      <c r="O4984" s="283">
        <f t="shared" si="1122"/>
        <v>0</v>
      </c>
      <c r="P4984" s="21">
        <f t="shared" si="1114"/>
        <v>0.1130384156172477</v>
      </c>
      <c r="Q4984" s="21">
        <f t="shared" si="1115"/>
        <v>0.84355555031342389</v>
      </c>
      <c r="R4984">
        <f t="shared" si="1116"/>
        <v>1.1856283047139096</v>
      </c>
      <c r="S4984" s="296">
        <f t="shared" si="1123"/>
        <v>0.11305461821029181</v>
      </c>
      <c r="T4984" s="283">
        <f t="shared" si="1124"/>
        <v>0.11305461821029181</v>
      </c>
    </row>
    <row r="4985" spans="1:20" x14ac:dyDescent="0.25">
      <c r="A4985" s="286">
        <v>43308</v>
      </c>
      <c r="B4985" s="1">
        <f t="shared" si="1117"/>
        <v>5</v>
      </c>
      <c r="C4985" s="285">
        <v>15</v>
      </c>
      <c r="D4985" t="s">
        <v>716</v>
      </c>
      <c r="E4985" t="s">
        <v>704</v>
      </c>
      <c r="F4985" s="16">
        <v>82</v>
      </c>
      <c r="G4985" t="str">
        <f t="shared" si="1111"/>
        <v>Cooling</v>
      </c>
      <c r="H4985" s="283">
        <f>IF(G4985="heating",F4985*Assumptions!M$4+Assumptions!M$7,0)</f>
        <v>0</v>
      </c>
      <c r="I4985" s="15">
        <f t="shared" si="1112"/>
        <v>0.85754515037175039</v>
      </c>
      <c r="J4985" s="15">
        <f t="shared" si="1113"/>
        <v>1.0078033906966741</v>
      </c>
      <c r="K4985" s="283">
        <f t="shared" si="1118"/>
        <v>0</v>
      </c>
      <c r="L4985" s="283" t="e">
        <f t="shared" si="1119"/>
        <v>#N/A</v>
      </c>
      <c r="M4985" s="283">
        <f t="shared" si="1120"/>
        <v>0</v>
      </c>
      <c r="N4985" s="283" t="e">
        <f t="shared" si="1121"/>
        <v>#N/A</v>
      </c>
      <c r="O4985" s="283">
        <f t="shared" si="1122"/>
        <v>0</v>
      </c>
      <c r="P4985" s="21">
        <f t="shared" si="1114"/>
        <v>0.1130384156172477</v>
      </c>
      <c r="Q4985" s="21">
        <f t="shared" si="1115"/>
        <v>0.96592607327566882</v>
      </c>
      <c r="R4985">
        <f t="shared" si="1116"/>
        <v>1.1856283047139096</v>
      </c>
      <c r="S4985" s="296">
        <f t="shared" si="1123"/>
        <v>0.12945490476942845</v>
      </c>
      <c r="T4985" s="283">
        <f t="shared" si="1124"/>
        <v>0.12945490476942845</v>
      </c>
    </row>
    <row r="4986" spans="1:20" x14ac:dyDescent="0.25">
      <c r="A4986" s="286">
        <v>43308</v>
      </c>
      <c r="B4986" s="1">
        <f t="shared" si="1117"/>
        <v>5</v>
      </c>
      <c r="C4986" s="285">
        <v>16</v>
      </c>
      <c r="D4986" t="s">
        <v>716</v>
      </c>
      <c r="E4986" t="s">
        <v>704</v>
      </c>
      <c r="F4986" s="16">
        <v>82</v>
      </c>
      <c r="G4986" t="str">
        <f t="shared" si="1111"/>
        <v>Cooling</v>
      </c>
      <c r="H4986" s="283">
        <f>IF(G4986="heating",F4986*Assumptions!M$4+Assumptions!M$7,0)</f>
        <v>0</v>
      </c>
      <c r="I4986" s="15">
        <f t="shared" si="1112"/>
        <v>0.88344815438260227</v>
      </c>
      <c r="J4986" s="15">
        <f t="shared" si="1113"/>
        <v>1.0078033906966741</v>
      </c>
      <c r="K4986" s="283">
        <f t="shared" si="1118"/>
        <v>0</v>
      </c>
      <c r="L4986" s="283" t="e">
        <f t="shared" si="1119"/>
        <v>#N/A</v>
      </c>
      <c r="M4986" s="283">
        <f t="shared" si="1120"/>
        <v>0</v>
      </c>
      <c r="N4986" s="283" t="e">
        <f t="shared" si="1121"/>
        <v>#N/A</v>
      </c>
      <c r="O4986" s="283">
        <f t="shared" si="1122"/>
        <v>0</v>
      </c>
      <c r="P4986" s="21">
        <f t="shared" si="1114"/>
        <v>0.1130384156172477</v>
      </c>
      <c r="Q4986" s="21">
        <f t="shared" si="1115"/>
        <v>1.1649354943302594</v>
      </c>
      <c r="R4986">
        <f t="shared" si="1116"/>
        <v>1.1856283047139096</v>
      </c>
      <c r="S4986" s="296">
        <f t="shared" si="1123"/>
        <v>0.15612645486380983</v>
      </c>
      <c r="T4986" s="283">
        <f t="shared" si="1124"/>
        <v>0.15612645486380983</v>
      </c>
    </row>
    <row r="4987" spans="1:20" x14ac:dyDescent="0.25">
      <c r="A4987" s="286">
        <v>43308</v>
      </c>
      <c r="B4987" s="1">
        <f t="shared" si="1117"/>
        <v>5</v>
      </c>
      <c r="C4987" s="285">
        <v>17</v>
      </c>
      <c r="D4987" t="s">
        <v>716</v>
      </c>
      <c r="F4987" s="16">
        <v>82</v>
      </c>
      <c r="G4987" t="str">
        <f t="shared" si="1111"/>
        <v>Cooling</v>
      </c>
      <c r="H4987" s="283">
        <f>IF(G4987="heating",F4987*Assumptions!M$4+Assumptions!M$7,0)</f>
        <v>0</v>
      </c>
      <c r="I4987" s="15">
        <f t="shared" si="1112"/>
        <v>0.94025748850374469</v>
      </c>
      <c r="J4987" s="15">
        <f t="shared" si="1113"/>
        <v>1.0078033906966741</v>
      </c>
      <c r="K4987" s="283">
        <f t="shared" si="1118"/>
        <v>0</v>
      </c>
      <c r="L4987" s="283" t="e">
        <f t="shared" si="1119"/>
        <v>#N/A</v>
      </c>
      <c r="M4987" s="283">
        <f t="shared" si="1120"/>
        <v>0</v>
      </c>
      <c r="N4987" s="283" t="e">
        <f t="shared" si="1121"/>
        <v>#N/A</v>
      </c>
      <c r="O4987" s="283">
        <f t="shared" si="1122"/>
        <v>0</v>
      </c>
      <c r="P4987" s="21">
        <f t="shared" si="1114"/>
        <v>0.1130384156172477</v>
      </c>
      <c r="Q4987" s="21">
        <f t="shared" si="1115"/>
        <v>1.3521540118753073</v>
      </c>
      <c r="R4987">
        <f t="shared" si="1116"/>
        <v>1.1856283047139096</v>
      </c>
      <c r="S4987" s="296">
        <f t="shared" si="1123"/>
        <v>0.18121776985200236</v>
      </c>
      <c r="T4987" s="283">
        <f t="shared" si="1124"/>
        <v>0.18121776985200236</v>
      </c>
    </row>
    <row r="4988" spans="1:20" x14ac:dyDescent="0.25">
      <c r="A4988" s="286">
        <v>43308</v>
      </c>
      <c r="B4988" s="1">
        <f t="shared" si="1117"/>
        <v>5</v>
      </c>
      <c r="C4988" s="285">
        <v>18</v>
      </c>
      <c r="D4988" t="s">
        <v>716</v>
      </c>
      <c r="F4988" s="16">
        <v>79</v>
      </c>
      <c r="G4988" t="str">
        <f t="shared" si="1111"/>
        <v>Cooling</v>
      </c>
      <c r="H4988" s="283">
        <f>IF(G4988="heating",F4988*Assumptions!M$4+Assumptions!M$7,0)</f>
        <v>0</v>
      </c>
      <c r="I4988" s="15">
        <f t="shared" si="1112"/>
        <v>0.98182363790757687</v>
      </c>
      <c r="J4988" s="15">
        <f t="shared" si="1113"/>
        <v>1.0078033906966741</v>
      </c>
      <c r="K4988" s="283">
        <f t="shared" si="1118"/>
        <v>0</v>
      </c>
      <c r="L4988" s="283" t="e">
        <f t="shared" si="1119"/>
        <v>#N/A</v>
      </c>
      <c r="M4988" s="283">
        <f t="shared" si="1120"/>
        <v>0</v>
      </c>
      <c r="N4988" s="283" t="e">
        <f t="shared" si="1121"/>
        <v>#N/A</v>
      </c>
      <c r="O4988" s="283">
        <f t="shared" si="1122"/>
        <v>0</v>
      </c>
      <c r="P4988" s="21">
        <f t="shared" si="1114"/>
        <v>8.6517748164594233E-2</v>
      </c>
      <c r="Q4988" s="21">
        <f t="shared" si="1115"/>
        <v>1.5598916921549892</v>
      </c>
      <c r="R4988">
        <f t="shared" si="1116"/>
        <v>1.1856283047139096</v>
      </c>
      <c r="S4988" s="296">
        <f t="shared" si="1123"/>
        <v>0.16001040010079334</v>
      </c>
      <c r="T4988" s="283">
        <f t="shared" si="1124"/>
        <v>0.16001040010079334</v>
      </c>
    </row>
    <row r="4989" spans="1:20" x14ac:dyDescent="0.25">
      <c r="A4989" s="286">
        <v>43308</v>
      </c>
      <c r="B4989" s="1">
        <f t="shared" si="1117"/>
        <v>5</v>
      </c>
      <c r="C4989" s="285">
        <v>19</v>
      </c>
      <c r="D4989" t="s">
        <v>716</v>
      </c>
      <c r="F4989" s="16">
        <v>75</v>
      </c>
      <c r="G4989" t="str">
        <f t="shared" si="1111"/>
        <v>Cooling</v>
      </c>
      <c r="H4989" s="283">
        <f>IF(G4989="heating",F4989*Assumptions!M$4+Assumptions!M$7,0)</f>
        <v>0</v>
      </c>
      <c r="I4989" s="15">
        <f t="shared" si="1112"/>
        <v>0.98418842963438757</v>
      </c>
      <c r="J4989" s="15">
        <f t="shared" si="1113"/>
        <v>1.0078033906966741</v>
      </c>
      <c r="K4989" s="283">
        <f t="shared" si="1118"/>
        <v>0</v>
      </c>
      <c r="L4989" s="283" t="e">
        <f t="shared" si="1119"/>
        <v>#N/A</v>
      </c>
      <c r="M4989" s="283">
        <f t="shared" si="1120"/>
        <v>0</v>
      </c>
      <c r="N4989" s="283" t="e">
        <f t="shared" si="1121"/>
        <v>#N/A</v>
      </c>
      <c r="O4989" s="283">
        <f t="shared" si="1122"/>
        <v>0</v>
      </c>
      <c r="P4989" s="21">
        <f t="shared" si="1114"/>
        <v>5.9880624941505811E-2</v>
      </c>
      <c r="Q4989" s="21">
        <f t="shared" si="1115"/>
        <v>1.6764212681468484</v>
      </c>
      <c r="R4989">
        <f t="shared" si="1116"/>
        <v>1.1856283047139096</v>
      </c>
      <c r="S4989" s="296">
        <f t="shared" si="1123"/>
        <v>0.11901947900917326</v>
      </c>
      <c r="T4989" s="283">
        <f t="shared" si="1124"/>
        <v>0.11901947900917326</v>
      </c>
    </row>
    <row r="4990" spans="1:20" x14ac:dyDescent="0.25">
      <c r="A4990" s="286">
        <v>43308</v>
      </c>
      <c r="B4990" s="1">
        <f t="shared" si="1117"/>
        <v>5</v>
      </c>
      <c r="C4990" s="285">
        <v>20</v>
      </c>
      <c r="D4990" t="s">
        <v>716</v>
      </c>
      <c r="F4990" s="16">
        <v>73</v>
      </c>
      <c r="G4990" t="str">
        <f t="shared" si="1111"/>
        <v>Cooling</v>
      </c>
      <c r="H4990" s="283">
        <f>IF(G4990="heating",F4990*Assumptions!M$4+Assumptions!M$7,0)</f>
        <v>0</v>
      </c>
      <c r="I4990" s="15">
        <f t="shared" si="1112"/>
        <v>0.97071962311712034</v>
      </c>
      <c r="J4990" s="15">
        <f t="shared" si="1113"/>
        <v>1.0078033906966741</v>
      </c>
      <c r="K4990" s="283">
        <f t="shared" si="1118"/>
        <v>0</v>
      </c>
      <c r="L4990" s="283" t="e">
        <f t="shared" si="1119"/>
        <v>#N/A</v>
      </c>
      <c r="M4990" s="283">
        <f t="shared" si="1120"/>
        <v>0</v>
      </c>
      <c r="N4990" s="283" t="e">
        <f t="shared" si="1121"/>
        <v>#N/A</v>
      </c>
      <c r="O4990" s="283">
        <f t="shared" si="1122"/>
        <v>0</v>
      </c>
      <c r="P4990" s="21">
        <f t="shared" si="1114"/>
        <v>5.0300820493010656E-2</v>
      </c>
      <c r="Q4990" s="21">
        <f t="shared" si="1115"/>
        <v>1.52436960139122</v>
      </c>
      <c r="R4990">
        <f t="shared" si="1116"/>
        <v>1.1856283047139096</v>
      </c>
      <c r="S4990" s="296">
        <f t="shared" si="1123"/>
        <v>9.0910470942968682E-2</v>
      </c>
      <c r="T4990" s="283">
        <f t="shared" si="1124"/>
        <v>9.0910470942968682E-2</v>
      </c>
    </row>
    <row r="4991" spans="1:20" x14ac:dyDescent="0.25">
      <c r="A4991" s="286">
        <v>43308</v>
      </c>
      <c r="B4991" s="1">
        <f t="shared" si="1117"/>
        <v>5</v>
      </c>
      <c r="C4991" s="285">
        <v>21</v>
      </c>
      <c r="D4991" t="s">
        <v>716</v>
      </c>
      <c r="F4991" s="16">
        <v>73</v>
      </c>
      <c r="G4991" t="str">
        <f t="shared" si="1111"/>
        <v>Cooling</v>
      </c>
      <c r="H4991" s="283">
        <f>IF(G4991="heating",F4991*Assumptions!M$4+Assumptions!M$7,0)</f>
        <v>0</v>
      </c>
      <c r="I4991" s="15">
        <f t="shared" si="1112"/>
        <v>0.95751150862929935</v>
      </c>
      <c r="J4991" s="15">
        <f t="shared" si="1113"/>
        <v>1.0078033906966741</v>
      </c>
      <c r="K4991" s="283">
        <f t="shared" si="1118"/>
        <v>0</v>
      </c>
      <c r="L4991" s="283" t="e">
        <f t="shared" si="1119"/>
        <v>#N/A</v>
      </c>
      <c r="M4991" s="283">
        <f t="shared" si="1120"/>
        <v>0</v>
      </c>
      <c r="N4991" s="283" t="e">
        <f t="shared" si="1121"/>
        <v>#N/A</v>
      </c>
      <c r="O4991" s="283">
        <f t="shared" si="1122"/>
        <v>0</v>
      </c>
      <c r="P4991" s="21">
        <f t="shared" si="1114"/>
        <v>5.0300820493010656E-2</v>
      </c>
      <c r="Q4991" s="21">
        <f t="shared" si="1115"/>
        <v>1.4448604713749031</v>
      </c>
      <c r="R4991">
        <f t="shared" si="1116"/>
        <v>1.1856283047139096</v>
      </c>
      <c r="S4991" s="296">
        <f t="shared" si="1123"/>
        <v>8.6168699362472567E-2</v>
      </c>
      <c r="T4991" s="283">
        <f t="shared" si="1124"/>
        <v>8.6168699362472567E-2</v>
      </c>
    </row>
    <row r="4992" spans="1:20" x14ac:dyDescent="0.25">
      <c r="A4992" s="286">
        <v>43308</v>
      </c>
      <c r="B4992" s="1">
        <f t="shared" si="1117"/>
        <v>5</v>
      </c>
      <c r="C4992" s="285">
        <v>22</v>
      </c>
      <c r="D4992" t="s">
        <v>716</v>
      </c>
      <c r="F4992" s="16">
        <v>72</v>
      </c>
      <c r="G4992" t="str">
        <f t="shared" si="1111"/>
        <v>Cooling</v>
      </c>
      <c r="H4992" s="283">
        <f>IF(G4992="heating",F4992*Assumptions!M$4+Assumptions!M$7,0)</f>
        <v>0</v>
      </c>
      <c r="I4992" s="15">
        <f t="shared" si="1112"/>
        <v>0.9426530227543114</v>
      </c>
      <c r="J4992" s="15">
        <f t="shared" si="1113"/>
        <v>1.0078033906966741</v>
      </c>
      <c r="K4992" s="283">
        <f t="shared" si="1118"/>
        <v>0</v>
      </c>
      <c r="L4992" s="283" t="e">
        <f t="shared" si="1119"/>
        <v>#N/A</v>
      </c>
      <c r="M4992" s="283">
        <f t="shared" si="1120"/>
        <v>0</v>
      </c>
      <c r="N4992" s="283" t="e">
        <f t="shared" si="1121"/>
        <v>#N/A</v>
      </c>
      <c r="O4992" s="283">
        <f t="shared" si="1122"/>
        <v>0</v>
      </c>
      <c r="P4992" s="21">
        <f t="shared" si="1114"/>
        <v>4.6445607559525648E-2</v>
      </c>
      <c r="Q4992" s="21">
        <f t="shared" si="1115"/>
        <v>1.2427137171080138</v>
      </c>
      <c r="R4992">
        <f t="shared" si="1116"/>
        <v>1.1856283047139096</v>
      </c>
      <c r="S4992" s="296">
        <f t="shared" si="1123"/>
        <v>6.8432798296608921E-2</v>
      </c>
      <c r="T4992" s="283">
        <f t="shared" si="1124"/>
        <v>6.8432798296608921E-2</v>
      </c>
    </row>
    <row r="4993" spans="1:20" x14ac:dyDescent="0.25">
      <c r="A4993" s="286">
        <v>43308</v>
      </c>
      <c r="B4993" s="1">
        <f t="shared" si="1117"/>
        <v>5</v>
      </c>
      <c r="C4993" s="285">
        <v>23</v>
      </c>
      <c r="D4993" t="s">
        <v>715</v>
      </c>
      <c r="F4993" s="16">
        <v>66</v>
      </c>
      <c r="G4993" t="str">
        <f t="shared" si="1111"/>
        <v>Cooling</v>
      </c>
      <c r="H4993" s="283">
        <f>IF(G4993="heating",F4993*Assumptions!M$4+Assumptions!M$7,0)</f>
        <v>0</v>
      </c>
      <c r="I4993" s="15">
        <f t="shared" si="1112"/>
        <v>0.94450710149963013</v>
      </c>
      <c r="J4993" s="15">
        <f t="shared" si="1113"/>
        <v>1.0078033906966741</v>
      </c>
      <c r="K4993" s="283">
        <f t="shared" si="1118"/>
        <v>0</v>
      </c>
      <c r="L4993" s="283">
        <f t="shared" si="1119"/>
        <v>4.3818232651749627</v>
      </c>
      <c r="M4993" s="283">
        <f t="shared" si="1120"/>
        <v>0</v>
      </c>
      <c r="N4993" s="283">
        <f t="shared" si="1121"/>
        <v>4.3585758300027857</v>
      </c>
      <c r="O4993" s="283">
        <f t="shared" si="1122"/>
        <v>0</v>
      </c>
      <c r="P4993" s="21">
        <f t="shared" si="1114"/>
        <v>3.6399980029288459E-2</v>
      </c>
      <c r="Q4993" s="21">
        <f t="shared" si="1115"/>
        <v>1.0297519246597011</v>
      </c>
      <c r="R4993">
        <f t="shared" si="1116"/>
        <v>1.1856283047139096</v>
      </c>
      <c r="S4993" s="296">
        <f t="shared" si="1123"/>
        <v>4.4440845862747873E-2</v>
      </c>
      <c r="T4993" s="283">
        <f t="shared" si="1124"/>
        <v>4.4440845862747873E-2</v>
      </c>
    </row>
    <row r="4994" spans="1:20" x14ac:dyDescent="0.25">
      <c r="A4994" s="286">
        <v>43309</v>
      </c>
      <c r="B4994" s="1">
        <f t="shared" si="1117"/>
        <v>6</v>
      </c>
      <c r="C4994" s="285">
        <v>0</v>
      </c>
      <c r="D4994" t="s">
        <v>715</v>
      </c>
      <c r="F4994" s="16">
        <v>64</v>
      </c>
      <c r="G4994" t="str">
        <f t="shared" ref="G4994:G5057" si="1125">VLOOKUP(A4994,U$2:W$366,3,FALSE)</f>
        <v>Cooling</v>
      </c>
      <c r="H4994" s="283">
        <f>IF(G4994="heating",F4994*Assumptions!M$4+Assumptions!M$7,0)</f>
        <v>0</v>
      </c>
      <c r="I4994" s="15">
        <f t="shared" ref="I4994:I5057" si="1126">VLOOKUP(C4994,AO$2:AQ$25,3,FALSE)</f>
        <v>0.97481507806017154</v>
      </c>
      <c r="J4994" s="15">
        <f t="shared" ref="J4994:J5057" si="1127">VLOOKUP(B4994,AS$4:AU$10,3,FALSE)</f>
        <v>0.9885470267915587</v>
      </c>
      <c r="K4994" s="283">
        <f t="shared" si="1118"/>
        <v>0</v>
      </c>
      <c r="L4994" s="283">
        <f t="shared" si="1119"/>
        <v>4.3818232651749627</v>
      </c>
      <c r="M4994" s="283">
        <f t="shared" si="1120"/>
        <v>0</v>
      </c>
      <c r="N4994" s="283">
        <f t="shared" si="1121"/>
        <v>4.3585758300027857</v>
      </c>
      <c r="O4994" s="283">
        <f t="shared" si="1122"/>
        <v>0</v>
      </c>
      <c r="P4994" s="21">
        <f t="shared" ref="P4994:P5057" si="1128">IF(G4994="cooling",IF(F4994&lt;61,0.025,(F4994^2*AX$25+F4994*AY$25+AZ$25)),0)</f>
        <v>3.8036447069942136E-2</v>
      </c>
      <c r="Q4994" s="21">
        <f t="shared" ref="Q4994:Q5057" si="1129">VLOOKUP(C4994,BB$2:BC$25,2,FALSE)</f>
        <v>0.90668853391740301</v>
      </c>
      <c r="R4994">
        <f t="shared" ref="R4994:R5057" si="1130">VLOOKUP(B4994,AS$4:AV$10,4,FALSE)</f>
        <v>1.0112882868167345</v>
      </c>
      <c r="S4994" s="296">
        <f t="shared" si="1123"/>
        <v>3.487651195210744E-2</v>
      </c>
      <c r="T4994" s="283">
        <f t="shared" si="1124"/>
        <v>3.487651195210744E-2</v>
      </c>
    </row>
    <row r="4995" spans="1:20" x14ac:dyDescent="0.25">
      <c r="A4995" s="286">
        <v>43309</v>
      </c>
      <c r="B4995" s="1">
        <f t="shared" ref="B4995:B5058" si="1131">WEEKDAY(A4995,2)</f>
        <v>6</v>
      </c>
      <c r="C4995" s="285">
        <v>1</v>
      </c>
      <c r="D4995" t="s">
        <v>715</v>
      </c>
      <c r="F4995" s="16">
        <v>63</v>
      </c>
      <c r="G4995" t="str">
        <f t="shared" si="1125"/>
        <v>Cooling</v>
      </c>
      <c r="H4995" s="283">
        <f>IF(G4995="heating",F4995*Assumptions!M$4+Assumptions!M$7,0)</f>
        <v>0</v>
      </c>
      <c r="I4995" s="15">
        <f t="shared" si="1126"/>
        <v>1.012242869806885</v>
      </c>
      <c r="J4995" s="15">
        <f t="shared" si="1127"/>
        <v>0.9885470267915587</v>
      </c>
      <c r="K4995" s="283">
        <f t="shared" ref="K4995:K5058" si="1132">H4995*I4995*J4995</f>
        <v>0</v>
      </c>
      <c r="L4995" s="283">
        <f t="shared" ref="L4995:L5058" si="1133">VLOOKUP(F4995,BL$2:BN$92,2,FALSE)</f>
        <v>4.3818232651749627</v>
      </c>
      <c r="M4995" s="283">
        <f t="shared" ref="M4995:M5058" si="1134">IF(G4995="heating",K4995*(L4995*3.412),0)</f>
        <v>0</v>
      </c>
      <c r="N4995" s="283">
        <f t="shared" ref="N4995:N5058" si="1135">VLOOKUP(F4995,BL$2:BN$92,3,FALSE)</f>
        <v>4.3585758300027857</v>
      </c>
      <c r="O4995" s="283">
        <f t="shared" ref="O4995:O5058" si="1136">IF(F4995&lt;=61,IF(G4995="heating",IF(F4995&gt;=5,K4995*L4995/N4995,0),0),0)</f>
        <v>0</v>
      </c>
      <c r="P4995" s="21">
        <f t="shared" si="1128"/>
        <v>3.9789369881031433E-2</v>
      </c>
      <c r="Q4995" s="21">
        <f t="shared" si="1129"/>
        <v>0.81803459285312596</v>
      </c>
      <c r="R4995">
        <f t="shared" si="1130"/>
        <v>1.0112882868167345</v>
      </c>
      <c r="S4995" s="296">
        <f t="shared" ref="S4995:S5058" si="1137">P4995*Q4995*R4995</f>
        <v>3.2916504352353999E-2</v>
      </c>
      <c r="T4995" s="283">
        <f t="shared" ref="T4995:T5058" si="1138">K4995+S4995</f>
        <v>3.2916504352353999E-2</v>
      </c>
    </row>
    <row r="4996" spans="1:20" x14ac:dyDescent="0.25">
      <c r="A4996" s="286">
        <v>43309</v>
      </c>
      <c r="B4996" s="1">
        <f t="shared" si="1131"/>
        <v>6</v>
      </c>
      <c r="C4996" s="285">
        <v>2</v>
      </c>
      <c r="D4996" t="s">
        <v>715</v>
      </c>
      <c r="F4996" s="16">
        <v>61</v>
      </c>
      <c r="G4996" t="str">
        <f t="shared" si="1125"/>
        <v>Cooling</v>
      </c>
      <c r="H4996" s="283">
        <f>IF(G4996="heating",F4996*Assumptions!M$4+Assumptions!M$7,0)</f>
        <v>0</v>
      </c>
      <c r="I4996" s="15">
        <f t="shared" si="1126"/>
        <v>1.0509704703585963</v>
      </c>
      <c r="J4996" s="15">
        <f t="shared" si="1127"/>
        <v>0.9885470267915587</v>
      </c>
      <c r="K4996" s="283">
        <f t="shared" si="1132"/>
        <v>0</v>
      </c>
      <c r="L4996" s="283">
        <f t="shared" si="1133"/>
        <v>4.3818232651749627</v>
      </c>
      <c r="M4996" s="283">
        <f t="shared" si="1134"/>
        <v>0</v>
      </c>
      <c r="N4996" s="283">
        <f t="shared" si="1135"/>
        <v>4.3585758300027857</v>
      </c>
      <c r="O4996" s="283">
        <f t="shared" si="1136"/>
        <v>0</v>
      </c>
      <c r="P4996" s="21">
        <f t="shared" si="1128"/>
        <v>4.5164594084734722E-2</v>
      </c>
      <c r="Q4996" s="21">
        <f t="shared" si="1129"/>
        <v>0.74507607494346417</v>
      </c>
      <c r="R4996">
        <f t="shared" si="1130"/>
        <v>1.0112882868167345</v>
      </c>
      <c r="S4996" s="296">
        <f t="shared" si="1137"/>
        <v>3.4030921286957685E-2</v>
      </c>
      <c r="T4996" s="283">
        <f t="shared" si="1138"/>
        <v>3.4030921286957685E-2</v>
      </c>
    </row>
    <row r="4997" spans="1:20" x14ac:dyDescent="0.25">
      <c r="A4997" s="286">
        <v>43309</v>
      </c>
      <c r="B4997" s="1">
        <f t="shared" si="1131"/>
        <v>6</v>
      </c>
      <c r="C4997" s="285">
        <v>3</v>
      </c>
      <c r="D4997" t="s">
        <v>715</v>
      </c>
      <c r="F4997" s="16">
        <v>61</v>
      </c>
      <c r="G4997" t="str">
        <f t="shared" si="1125"/>
        <v>Cooling</v>
      </c>
      <c r="H4997" s="283">
        <f>IF(G4997="heating",F4997*Assumptions!M$4+Assumptions!M$7,0)</f>
        <v>0</v>
      </c>
      <c r="I4997" s="15">
        <f t="shared" si="1126"/>
        <v>1.0924036124451033</v>
      </c>
      <c r="J4997" s="15">
        <f t="shared" si="1127"/>
        <v>0.9885470267915587</v>
      </c>
      <c r="K4997" s="283">
        <f t="shared" si="1132"/>
        <v>0</v>
      </c>
      <c r="L4997" s="283">
        <f t="shared" si="1133"/>
        <v>4.3818232651749627</v>
      </c>
      <c r="M4997" s="283">
        <f t="shared" si="1134"/>
        <v>0</v>
      </c>
      <c r="N4997" s="283">
        <f t="shared" si="1135"/>
        <v>4.3585758300027857</v>
      </c>
      <c r="O4997" s="283">
        <f t="shared" si="1136"/>
        <v>0</v>
      </c>
      <c r="P4997" s="21">
        <f t="shared" si="1128"/>
        <v>4.5164594084734722E-2</v>
      </c>
      <c r="Q4997" s="21">
        <f t="shared" si="1129"/>
        <v>0.69158980876382303</v>
      </c>
      <c r="R4997">
        <f t="shared" si="1130"/>
        <v>1.0112882868167345</v>
      </c>
      <c r="S4997" s="296">
        <f t="shared" si="1137"/>
        <v>3.1587966835050552E-2</v>
      </c>
      <c r="T4997" s="283">
        <f t="shared" si="1138"/>
        <v>3.1587966835050552E-2</v>
      </c>
    </row>
    <row r="4998" spans="1:20" x14ac:dyDescent="0.25">
      <c r="A4998" s="286">
        <v>43309</v>
      </c>
      <c r="B4998" s="1">
        <f t="shared" si="1131"/>
        <v>6</v>
      </c>
      <c r="C4998" s="285">
        <v>4</v>
      </c>
      <c r="D4998" t="s">
        <v>715</v>
      </c>
      <c r="F4998" s="16">
        <v>61</v>
      </c>
      <c r="G4998" t="str">
        <f t="shared" si="1125"/>
        <v>Cooling</v>
      </c>
      <c r="H4998" s="283">
        <f>IF(G4998="heating",F4998*Assumptions!M$4+Assumptions!M$7,0)</f>
        <v>0</v>
      </c>
      <c r="I4998" s="15">
        <f t="shared" si="1126"/>
        <v>1.1348296917927807</v>
      </c>
      <c r="J4998" s="15">
        <f t="shared" si="1127"/>
        <v>0.9885470267915587</v>
      </c>
      <c r="K4998" s="283">
        <f t="shared" si="1132"/>
        <v>0</v>
      </c>
      <c r="L4998" s="283">
        <f t="shared" si="1133"/>
        <v>4.3818232651749627</v>
      </c>
      <c r="M4998" s="283">
        <f t="shared" si="1134"/>
        <v>0</v>
      </c>
      <c r="N4998" s="283">
        <f t="shared" si="1135"/>
        <v>4.3585758300027857</v>
      </c>
      <c r="O4998" s="283">
        <f t="shared" si="1136"/>
        <v>0</v>
      </c>
      <c r="P4998" s="21">
        <f t="shared" si="1128"/>
        <v>4.5164594084734722E-2</v>
      </c>
      <c r="Q4998" s="21">
        <f t="shared" si="1129"/>
        <v>0.6473875548762833</v>
      </c>
      <c r="R4998">
        <f t="shared" si="1130"/>
        <v>1.0112882868167345</v>
      </c>
      <c r="S4998" s="296">
        <f t="shared" si="1137"/>
        <v>2.9569054306061979E-2</v>
      </c>
      <c r="T4998" s="283">
        <f t="shared" si="1138"/>
        <v>2.9569054306061979E-2</v>
      </c>
    </row>
    <row r="4999" spans="1:20" x14ac:dyDescent="0.25">
      <c r="A4999" s="286">
        <v>43309</v>
      </c>
      <c r="B4999" s="1">
        <f t="shared" si="1131"/>
        <v>6</v>
      </c>
      <c r="C4999" s="285">
        <v>5</v>
      </c>
      <c r="D4999" t="s">
        <v>715</v>
      </c>
      <c r="F4999" s="16">
        <v>59</v>
      </c>
      <c r="G4999" t="str">
        <f t="shared" si="1125"/>
        <v>Cooling</v>
      </c>
      <c r="H4999" s="283">
        <f>IF(G4999="heating",F4999*Assumptions!M$4+Assumptions!M$7,0)</f>
        <v>0</v>
      </c>
      <c r="I4999" s="15">
        <f t="shared" si="1126"/>
        <v>1.1635558681477385</v>
      </c>
      <c r="J4999" s="15">
        <f t="shared" si="1127"/>
        <v>0.9885470267915587</v>
      </c>
      <c r="K4999" s="283">
        <f t="shared" si="1132"/>
        <v>0</v>
      </c>
      <c r="L4999" s="283">
        <f t="shared" si="1133"/>
        <v>4.3182081448486933</v>
      </c>
      <c r="M4999" s="283">
        <f t="shared" si="1134"/>
        <v>0</v>
      </c>
      <c r="N4999" s="283">
        <f t="shared" si="1135"/>
        <v>4.2355603137647586</v>
      </c>
      <c r="O4999" s="283">
        <f t="shared" si="1136"/>
        <v>0</v>
      </c>
      <c r="P4999" s="21">
        <f t="shared" si="1128"/>
        <v>2.5000000000000001E-2</v>
      </c>
      <c r="Q4999" s="21">
        <f t="shared" si="1129"/>
        <v>0.72139578924615555</v>
      </c>
      <c r="R4999">
        <f t="shared" si="1130"/>
        <v>1.0112882868167345</v>
      </c>
      <c r="S4999" s="296">
        <f t="shared" si="1137"/>
        <v>1.8238477795588771E-2</v>
      </c>
      <c r="T4999" s="283">
        <f t="shared" si="1138"/>
        <v>1.8238477795588771E-2</v>
      </c>
    </row>
    <row r="5000" spans="1:20" x14ac:dyDescent="0.25">
      <c r="A5000" s="286">
        <v>43309</v>
      </c>
      <c r="B5000" s="1">
        <f t="shared" si="1131"/>
        <v>6</v>
      </c>
      <c r="C5000" s="285">
        <v>6</v>
      </c>
      <c r="D5000" t="s">
        <v>715</v>
      </c>
      <c r="F5000" s="16">
        <v>63</v>
      </c>
      <c r="G5000" t="str">
        <f t="shared" si="1125"/>
        <v>Cooling</v>
      </c>
      <c r="H5000" s="283">
        <f>IF(G5000="heating",F5000*Assumptions!M$4+Assumptions!M$7,0)</f>
        <v>0</v>
      </c>
      <c r="I5000" s="15">
        <f t="shared" si="1126"/>
        <v>1.2083911162615524</v>
      </c>
      <c r="J5000" s="15">
        <f t="shared" si="1127"/>
        <v>0.9885470267915587</v>
      </c>
      <c r="K5000" s="283">
        <f t="shared" si="1132"/>
        <v>0</v>
      </c>
      <c r="L5000" s="283">
        <f t="shared" si="1133"/>
        <v>4.3818232651749627</v>
      </c>
      <c r="M5000" s="283">
        <f t="shared" si="1134"/>
        <v>0</v>
      </c>
      <c r="N5000" s="283">
        <f t="shared" si="1135"/>
        <v>4.3585758300027857</v>
      </c>
      <c r="O5000" s="283">
        <f t="shared" si="1136"/>
        <v>0</v>
      </c>
      <c r="P5000" s="21">
        <f t="shared" si="1128"/>
        <v>3.9789369881031433E-2</v>
      </c>
      <c r="Q5000" s="21">
        <f t="shared" si="1129"/>
        <v>0.87787080972652631</v>
      </c>
      <c r="R5000">
        <f t="shared" si="1130"/>
        <v>1.0112882868167345</v>
      </c>
      <c r="S5000" s="296">
        <f t="shared" si="1137"/>
        <v>3.5324225383162919E-2</v>
      </c>
      <c r="T5000" s="283">
        <f t="shared" si="1138"/>
        <v>3.5324225383162919E-2</v>
      </c>
    </row>
    <row r="5001" spans="1:20" x14ac:dyDescent="0.25">
      <c r="A5001" s="286">
        <v>43309</v>
      </c>
      <c r="B5001" s="1">
        <f t="shared" si="1131"/>
        <v>6</v>
      </c>
      <c r="C5001" s="285">
        <v>7</v>
      </c>
      <c r="D5001" t="s">
        <v>715</v>
      </c>
      <c r="F5001" s="16">
        <v>66</v>
      </c>
      <c r="G5001" t="str">
        <f t="shared" si="1125"/>
        <v>Cooling</v>
      </c>
      <c r="H5001" s="283">
        <f>IF(G5001="heating",F5001*Assumptions!M$4+Assumptions!M$7,0)</f>
        <v>0</v>
      </c>
      <c r="I5001" s="15">
        <f t="shared" si="1126"/>
        <v>1.1637425769249583</v>
      </c>
      <c r="J5001" s="15">
        <f t="shared" si="1127"/>
        <v>0.9885470267915587</v>
      </c>
      <c r="K5001" s="283">
        <f t="shared" si="1132"/>
        <v>0</v>
      </c>
      <c r="L5001" s="283">
        <f t="shared" si="1133"/>
        <v>4.3818232651749627</v>
      </c>
      <c r="M5001" s="283">
        <f t="shared" si="1134"/>
        <v>0</v>
      </c>
      <c r="N5001" s="283">
        <f t="shared" si="1135"/>
        <v>4.3585758300027857</v>
      </c>
      <c r="O5001" s="283">
        <f t="shared" si="1136"/>
        <v>0</v>
      </c>
      <c r="P5001" s="21">
        <f t="shared" si="1128"/>
        <v>3.6399980029288459E-2</v>
      </c>
      <c r="Q5001" s="21">
        <f t="shared" si="1129"/>
        <v>0.97331382064367777</v>
      </c>
      <c r="R5001">
        <f t="shared" si="1130"/>
        <v>1.0112882868167345</v>
      </c>
      <c r="S5001" s="296">
        <f t="shared" si="1137"/>
        <v>3.582853187299348E-2</v>
      </c>
      <c r="T5001" s="283">
        <f t="shared" si="1138"/>
        <v>3.582853187299348E-2</v>
      </c>
    </row>
    <row r="5002" spans="1:20" x14ac:dyDescent="0.25">
      <c r="A5002" s="286">
        <v>43309</v>
      </c>
      <c r="B5002" s="1">
        <f t="shared" si="1131"/>
        <v>6</v>
      </c>
      <c r="C5002" s="285">
        <v>8</v>
      </c>
      <c r="D5002" t="s">
        <v>715</v>
      </c>
      <c r="F5002" s="16">
        <v>73</v>
      </c>
      <c r="G5002" t="str">
        <f t="shared" si="1125"/>
        <v>Cooling</v>
      </c>
      <c r="H5002" s="283">
        <f>IF(G5002="heating",F5002*Assumptions!M$4+Assumptions!M$7,0)</f>
        <v>0</v>
      </c>
      <c r="I5002" s="15">
        <f t="shared" si="1126"/>
        <v>1.094193721037565</v>
      </c>
      <c r="J5002" s="15">
        <f t="shared" si="1127"/>
        <v>0.9885470267915587</v>
      </c>
      <c r="K5002" s="283">
        <f t="shared" si="1132"/>
        <v>0</v>
      </c>
      <c r="L5002" s="283" t="e">
        <f t="shared" si="1133"/>
        <v>#N/A</v>
      </c>
      <c r="M5002" s="283">
        <f t="shared" si="1134"/>
        <v>0</v>
      </c>
      <c r="N5002" s="283" t="e">
        <f t="shared" si="1135"/>
        <v>#N/A</v>
      </c>
      <c r="O5002" s="283">
        <f t="shared" si="1136"/>
        <v>0</v>
      </c>
      <c r="P5002" s="21">
        <f t="shared" si="1128"/>
        <v>5.0300820493010656E-2</v>
      </c>
      <c r="Q5002" s="21">
        <f t="shared" si="1129"/>
        <v>0.94940007506179924</v>
      </c>
      <c r="R5002">
        <f t="shared" si="1130"/>
        <v>1.0112882868167345</v>
      </c>
      <c r="S5002" s="296">
        <f t="shared" si="1137"/>
        <v>4.829468169270202E-2</v>
      </c>
      <c r="T5002" s="283">
        <f t="shared" si="1138"/>
        <v>4.829468169270202E-2</v>
      </c>
    </row>
    <row r="5003" spans="1:20" x14ac:dyDescent="0.25">
      <c r="A5003" s="286">
        <v>43309</v>
      </c>
      <c r="B5003" s="1">
        <f t="shared" si="1131"/>
        <v>6</v>
      </c>
      <c r="C5003" s="285">
        <v>9</v>
      </c>
      <c r="D5003" t="s">
        <v>715</v>
      </c>
      <c r="F5003" s="16">
        <v>77</v>
      </c>
      <c r="G5003" t="str">
        <f t="shared" si="1125"/>
        <v>Cooling</v>
      </c>
      <c r="H5003" s="283">
        <f>IF(G5003="heating",F5003*Assumptions!M$4+Assumptions!M$7,0)</f>
        <v>0</v>
      </c>
      <c r="I5003" s="15">
        <f t="shared" si="1126"/>
        <v>1.0343009000871222</v>
      </c>
      <c r="J5003" s="15">
        <f t="shared" si="1127"/>
        <v>0.9885470267915587</v>
      </c>
      <c r="K5003" s="283">
        <f t="shared" si="1132"/>
        <v>0</v>
      </c>
      <c r="L5003" s="283" t="e">
        <f t="shared" si="1133"/>
        <v>#N/A</v>
      </c>
      <c r="M5003" s="283">
        <f t="shared" si="1134"/>
        <v>0</v>
      </c>
      <c r="N5003" s="283" t="e">
        <f t="shared" si="1135"/>
        <v>#N/A</v>
      </c>
      <c r="O5003" s="283">
        <f t="shared" si="1136"/>
        <v>0</v>
      </c>
      <c r="P5003" s="21">
        <f t="shared" si="1128"/>
        <v>7.1952934165366855E-2</v>
      </c>
      <c r="Q5003" s="21">
        <f t="shared" si="1129"/>
        <v>0.8408485371888097</v>
      </c>
      <c r="R5003">
        <f t="shared" si="1130"/>
        <v>1.0112882868167345</v>
      </c>
      <c r="S5003" s="296">
        <f t="shared" si="1137"/>
        <v>6.1184477943671545E-2</v>
      </c>
      <c r="T5003" s="283">
        <f t="shared" si="1138"/>
        <v>6.1184477943671545E-2</v>
      </c>
    </row>
    <row r="5004" spans="1:20" x14ac:dyDescent="0.25">
      <c r="A5004" s="286">
        <v>43309</v>
      </c>
      <c r="B5004" s="1">
        <f t="shared" si="1131"/>
        <v>6</v>
      </c>
      <c r="C5004" s="285">
        <v>10</v>
      </c>
      <c r="D5004" t="s">
        <v>715</v>
      </c>
      <c r="F5004" s="16">
        <v>79</v>
      </c>
      <c r="G5004" t="str">
        <f t="shared" si="1125"/>
        <v>Cooling</v>
      </c>
      <c r="H5004" s="283">
        <f>IF(G5004="heating",F5004*Assumptions!M$4+Assumptions!M$7,0)</f>
        <v>0</v>
      </c>
      <c r="I5004" s="15">
        <f t="shared" si="1126"/>
        <v>0.98112329028689171</v>
      </c>
      <c r="J5004" s="15">
        <f t="shared" si="1127"/>
        <v>0.9885470267915587</v>
      </c>
      <c r="K5004" s="283">
        <f t="shared" si="1132"/>
        <v>0</v>
      </c>
      <c r="L5004" s="283" t="e">
        <f t="shared" si="1133"/>
        <v>#N/A</v>
      </c>
      <c r="M5004" s="283">
        <f t="shared" si="1134"/>
        <v>0</v>
      </c>
      <c r="N5004" s="283" t="e">
        <f t="shared" si="1135"/>
        <v>#N/A</v>
      </c>
      <c r="O5004" s="283">
        <f t="shared" si="1136"/>
        <v>0</v>
      </c>
      <c r="P5004" s="21">
        <f t="shared" si="1128"/>
        <v>8.6517748164594233E-2</v>
      </c>
      <c r="Q5004" s="21">
        <f t="shared" si="1129"/>
        <v>0.74504051125983206</v>
      </c>
      <c r="R5004">
        <f t="shared" si="1130"/>
        <v>1.0112882868167345</v>
      </c>
      <c r="S5004" s="296">
        <f t="shared" si="1137"/>
        <v>6.5186861571635127E-2</v>
      </c>
      <c r="T5004" s="283">
        <f t="shared" si="1138"/>
        <v>6.5186861571635127E-2</v>
      </c>
    </row>
    <row r="5005" spans="1:20" x14ac:dyDescent="0.25">
      <c r="A5005" s="286">
        <v>43309</v>
      </c>
      <c r="B5005" s="1">
        <f t="shared" si="1131"/>
        <v>6</v>
      </c>
      <c r="C5005" s="285">
        <v>11</v>
      </c>
      <c r="D5005" t="s">
        <v>715</v>
      </c>
      <c r="F5005" s="16">
        <v>81</v>
      </c>
      <c r="G5005" t="str">
        <f t="shared" si="1125"/>
        <v>Cooling</v>
      </c>
      <c r="H5005" s="283">
        <f>IF(G5005="heating",F5005*Assumptions!M$4+Assumptions!M$7,0)</f>
        <v>0</v>
      </c>
      <c r="I5005" s="15">
        <f t="shared" si="1126"/>
        <v>0.94956163997961163</v>
      </c>
      <c r="J5005" s="15">
        <f t="shared" si="1127"/>
        <v>0.9885470267915587</v>
      </c>
      <c r="K5005" s="283">
        <f t="shared" si="1132"/>
        <v>0</v>
      </c>
      <c r="L5005" s="283" t="e">
        <f t="shared" si="1133"/>
        <v>#N/A</v>
      </c>
      <c r="M5005" s="283">
        <f t="shared" si="1134"/>
        <v>0</v>
      </c>
      <c r="N5005" s="283" t="e">
        <f t="shared" si="1135"/>
        <v>#N/A</v>
      </c>
      <c r="O5005" s="283">
        <f t="shared" si="1136"/>
        <v>0</v>
      </c>
      <c r="P5005" s="21">
        <f t="shared" si="1128"/>
        <v>0.10357506693918861</v>
      </c>
      <c r="Q5005" s="21">
        <f t="shared" si="1129"/>
        <v>0.72850690893675296</v>
      </c>
      <c r="R5005">
        <f t="shared" si="1130"/>
        <v>1.0112882868167345</v>
      </c>
      <c r="S5005" s="296">
        <f t="shared" si="1137"/>
        <v>7.6306911254767795E-2</v>
      </c>
      <c r="T5005" s="283">
        <f t="shared" si="1138"/>
        <v>7.6306911254767795E-2</v>
      </c>
    </row>
    <row r="5006" spans="1:20" x14ac:dyDescent="0.25">
      <c r="A5006" s="286">
        <v>43309</v>
      </c>
      <c r="B5006" s="1">
        <f t="shared" si="1131"/>
        <v>6</v>
      </c>
      <c r="C5006" s="285">
        <v>12</v>
      </c>
      <c r="D5006" t="s">
        <v>715</v>
      </c>
      <c r="F5006" s="16">
        <v>82</v>
      </c>
      <c r="G5006" t="str">
        <f t="shared" si="1125"/>
        <v>Cooling</v>
      </c>
      <c r="H5006" s="283">
        <f>IF(G5006="heating",F5006*Assumptions!M$4+Assumptions!M$7,0)</f>
        <v>0</v>
      </c>
      <c r="I5006" s="15">
        <f t="shared" si="1126"/>
        <v>0.91648403420261149</v>
      </c>
      <c r="J5006" s="15">
        <f t="shared" si="1127"/>
        <v>0.9885470267915587</v>
      </c>
      <c r="K5006" s="283">
        <f t="shared" si="1132"/>
        <v>0</v>
      </c>
      <c r="L5006" s="283" t="e">
        <f t="shared" si="1133"/>
        <v>#N/A</v>
      </c>
      <c r="M5006" s="283">
        <f t="shared" si="1134"/>
        <v>0</v>
      </c>
      <c r="N5006" s="283" t="e">
        <f t="shared" si="1135"/>
        <v>#N/A</v>
      </c>
      <c r="O5006" s="283">
        <f t="shared" si="1136"/>
        <v>0</v>
      </c>
      <c r="P5006" s="21">
        <f t="shared" si="1128"/>
        <v>0.1130384156172477</v>
      </c>
      <c r="Q5006" s="21">
        <f t="shared" si="1129"/>
        <v>0.75910815787401487</v>
      </c>
      <c r="R5006">
        <f t="shared" si="1130"/>
        <v>1.0112882868167345</v>
      </c>
      <c r="S5006" s="296">
        <f t="shared" si="1137"/>
        <v>8.6777013091849861E-2</v>
      </c>
      <c r="T5006" s="283">
        <f t="shared" si="1138"/>
        <v>8.6777013091849861E-2</v>
      </c>
    </row>
    <row r="5007" spans="1:20" x14ac:dyDescent="0.25">
      <c r="A5007" s="286">
        <v>43309</v>
      </c>
      <c r="B5007" s="1">
        <f t="shared" si="1131"/>
        <v>6</v>
      </c>
      <c r="C5007" s="285">
        <v>13</v>
      </c>
      <c r="D5007" t="s">
        <v>715</v>
      </c>
      <c r="F5007" s="16">
        <v>82</v>
      </c>
      <c r="G5007" t="str">
        <f t="shared" si="1125"/>
        <v>Cooling</v>
      </c>
      <c r="H5007" s="283">
        <f>IF(G5007="heating",F5007*Assumptions!M$4+Assumptions!M$7,0)</f>
        <v>0</v>
      </c>
      <c r="I5007" s="15">
        <f t="shared" si="1126"/>
        <v>0.90040206880052787</v>
      </c>
      <c r="J5007" s="15">
        <f t="shared" si="1127"/>
        <v>0.9885470267915587</v>
      </c>
      <c r="K5007" s="283">
        <f t="shared" si="1132"/>
        <v>0</v>
      </c>
      <c r="L5007" s="283" t="e">
        <f t="shared" si="1133"/>
        <v>#N/A</v>
      </c>
      <c r="M5007" s="283">
        <f t="shared" si="1134"/>
        <v>0</v>
      </c>
      <c r="N5007" s="283" t="e">
        <f t="shared" si="1135"/>
        <v>#N/A</v>
      </c>
      <c r="O5007" s="283">
        <f t="shared" si="1136"/>
        <v>0</v>
      </c>
      <c r="P5007" s="21">
        <f t="shared" si="1128"/>
        <v>0.1130384156172477</v>
      </c>
      <c r="Q5007" s="21">
        <f t="shared" si="1129"/>
        <v>0.79115902007799765</v>
      </c>
      <c r="R5007">
        <f t="shared" si="1130"/>
        <v>1.0112882868167345</v>
      </c>
      <c r="S5007" s="296">
        <f t="shared" si="1137"/>
        <v>9.0440888997056088E-2</v>
      </c>
      <c r="T5007" s="283">
        <f t="shared" si="1138"/>
        <v>9.0440888997056088E-2</v>
      </c>
    </row>
    <row r="5008" spans="1:20" x14ac:dyDescent="0.25">
      <c r="A5008" s="286">
        <v>43309</v>
      </c>
      <c r="B5008" s="1">
        <f t="shared" si="1131"/>
        <v>6</v>
      </c>
      <c r="C5008" s="285">
        <v>14</v>
      </c>
      <c r="D5008" t="s">
        <v>715</v>
      </c>
      <c r="F5008" s="16">
        <v>82</v>
      </c>
      <c r="G5008" t="str">
        <f t="shared" si="1125"/>
        <v>Cooling</v>
      </c>
      <c r="H5008" s="283">
        <f>IF(G5008="heating",F5008*Assumptions!M$4+Assumptions!M$7,0)</f>
        <v>0</v>
      </c>
      <c r="I5008" s="15">
        <f t="shared" si="1126"/>
        <v>0.86032894500746537</v>
      </c>
      <c r="J5008" s="15">
        <f t="shared" si="1127"/>
        <v>0.9885470267915587</v>
      </c>
      <c r="K5008" s="283">
        <f t="shared" si="1132"/>
        <v>0</v>
      </c>
      <c r="L5008" s="283" t="e">
        <f t="shared" si="1133"/>
        <v>#N/A</v>
      </c>
      <c r="M5008" s="283">
        <f t="shared" si="1134"/>
        <v>0</v>
      </c>
      <c r="N5008" s="283" t="e">
        <f t="shared" si="1135"/>
        <v>#N/A</v>
      </c>
      <c r="O5008" s="283">
        <f t="shared" si="1136"/>
        <v>0</v>
      </c>
      <c r="P5008" s="21">
        <f t="shared" si="1128"/>
        <v>0.1130384156172477</v>
      </c>
      <c r="Q5008" s="21">
        <f t="shared" si="1129"/>
        <v>0.84355555031342389</v>
      </c>
      <c r="R5008">
        <f t="shared" si="1130"/>
        <v>1.0112882868167345</v>
      </c>
      <c r="S5008" s="296">
        <f t="shared" si="1137"/>
        <v>9.6430568258231542E-2</v>
      </c>
      <c r="T5008" s="283">
        <f t="shared" si="1138"/>
        <v>9.6430568258231542E-2</v>
      </c>
    </row>
    <row r="5009" spans="1:20" x14ac:dyDescent="0.25">
      <c r="A5009" s="286">
        <v>43309</v>
      </c>
      <c r="B5009" s="1">
        <f t="shared" si="1131"/>
        <v>6</v>
      </c>
      <c r="C5009" s="285">
        <v>15</v>
      </c>
      <c r="D5009" t="s">
        <v>715</v>
      </c>
      <c r="F5009" s="16">
        <v>82</v>
      </c>
      <c r="G5009" t="str">
        <f t="shared" si="1125"/>
        <v>Cooling</v>
      </c>
      <c r="H5009" s="283">
        <f>IF(G5009="heating",F5009*Assumptions!M$4+Assumptions!M$7,0)</f>
        <v>0</v>
      </c>
      <c r="I5009" s="15">
        <f t="shared" si="1126"/>
        <v>0.85754515037175039</v>
      </c>
      <c r="J5009" s="15">
        <f t="shared" si="1127"/>
        <v>0.9885470267915587</v>
      </c>
      <c r="K5009" s="283">
        <f t="shared" si="1132"/>
        <v>0</v>
      </c>
      <c r="L5009" s="283" t="e">
        <f t="shared" si="1133"/>
        <v>#N/A</v>
      </c>
      <c r="M5009" s="283">
        <f t="shared" si="1134"/>
        <v>0</v>
      </c>
      <c r="N5009" s="283" t="e">
        <f t="shared" si="1135"/>
        <v>#N/A</v>
      </c>
      <c r="O5009" s="283">
        <f t="shared" si="1136"/>
        <v>0</v>
      </c>
      <c r="P5009" s="21">
        <f t="shared" si="1128"/>
        <v>0.1130384156172477</v>
      </c>
      <c r="Q5009" s="21">
        <f t="shared" si="1129"/>
        <v>0.96592607327566882</v>
      </c>
      <c r="R5009">
        <f t="shared" si="1130"/>
        <v>1.0112882868167345</v>
      </c>
      <c r="S5009" s="296">
        <f t="shared" si="1137"/>
        <v>0.11041928431009304</v>
      </c>
      <c r="T5009" s="283">
        <f t="shared" si="1138"/>
        <v>0.11041928431009304</v>
      </c>
    </row>
    <row r="5010" spans="1:20" x14ac:dyDescent="0.25">
      <c r="A5010" s="286">
        <v>43309</v>
      </c>
      <c r="B5010" s="1">
        <f t="shared" si="1131"/>
        <v>6</v>
      </c>
      <c r="C5010" s="285">
        <v>16</v>
      </c>
      <c r="D5010" t="s">
        <v>715</v>
      </c>
      <c r="F5010" s="16">
        <v>81</v>
      </c>
      <c r="G5010" t="str">
        <f t="shared" si="1125"/>
        <v>Cooling</v>
      </c>
      <c r="H5010" s="283">
        <f>IF(G5010="heating",F5010*Assumptions!M$4+Assumptions!M$7,0)</f>
        <v>0</v>
      </c>
      <c r="I5010" s="15">
        <f t="shared" si="1126"/>
        <v>0.88344815438260227</v>
      </c>
      <c r="J5010" s="15">
        <f t="shared" si="1127"/>
        <v>0.9885470267915587</v>
      </c>
      <c r="K5010" s="283">
        <f t="shared" si="1132"/>
        <v>0</v>
      </c>
      <c r="L5010" s="283" t="e">
        <f t="shared" si="1133"/>
        <v>#N/A</v>
      </c>
      <c r="M5010" s="283">
        <f t="shared" si="1134"/>
        <v>0</v>
      </c>
      <c r="N5010" s="283" t="e">
        <f t="shared" si="1135"/>
        <v>#N/A</v>
      </c>
      <c r="O5010" s="283">
        <f t="shared" si="1136"/>
        <v>0</v>
      </c>
      <c r="P5010" s="21">
        <f t="shared" si="1128"/>
        <v>0.10357506693918861</v>
      </c>
      <c r="Q5010" s="21">
        <f t="shared" si="1129"/>
        <v>1.1649354943302594</v>
      </c>
      <c r="R5010">
        <f t="shared" si="1130"/>
        <v>1.0112882868167345</v>
      </c>
      <c r="S5010" s="296">
        <f t="shared" si="1137"/>
        <v>0.12202029698404081</v>
      </c>
      <c r="T5010" s="283">
        <f t="shared" si="1138"/>
        <v>0.12202029698404081</v>
      </c>
    </row>
    <row r="5011" spans="1:20" x14ac:dyDescent="0.25">
      <c r="A5011" s="286">
        <v>43309</v>
      </c>
      <c r="B5011" s="1">
        <f t="shared" si="1131"/>
        <v>6</v>
      </c>
      <c r="C5011" s="285">
        <v>17</v>
      </c>
      <c r="D5011" t="s">
        <v>715</v>
      </c>
      <c r="F5011" s="16">
        <v>81</v>
      </c>
      <c r="G5011" t="str">
        <f t="shared" si="1125"/>
        <v>Cooling</v>
      </c>
      <c r="H5011" s="283">
        <f>IF(G5011="heating",F5011*Assumptions!M$4+Assumptions!M$7,0)</f>
        <v>0</v>
      </c>
      <c r="I5011" s="15">
        <f t="shared" si="1126"/>
        <v>0.94025748850374469</v>
      </c>
      <c r="J5011" s="15">
        <f t="shared" si="1127"/>
        <v>0.9885470267915587</v>
      </c>
      <c r="K5011" s="283">
        <f t="shared" si="1132"/>
        <v>0</v>
      </c>
      <c r="L5011" s="283" t="e">
        <f t="shared" si="1133"/>
        <v>#N/A</v>
      </c>
      <c r="M5011" s="283">
        <f t="shared" si="1134"/>
        <v>0</v>
      </c>
      <c r="N5011" s="283" t="e">
        <f t="shared" si="1135"/>
        <v>#N/A</v>
      </c>
      <c r="O5011" s="283">
        <f t="shared" si="1136"/>
        <v>0</v>
      </c>
      <c r="P5011" s="21">
        <f t="shared" si="1128"/>
        <v>0.10357506693918861</v>
      </c>
      <c r="Q5011" s="21">
        <f t="shared" si="1129"/>
        <v>1.3521540118753073</v>
      </c>
      <c r="R5011">
        <f t="shared" si="1130"/>
        <v>1.0112882868167345</v>
      </c>
      <c r="S5011" s="296">
        <f t="shared" si="1137"/>
        <v>0.14163036056519407</v>
      </c>
      <c r="T5011" s="283">
        <f t="shared" si="1138"/>
        <v>0.14163036056519407</v>
      </c>
    </row>
    <row r="5012" spans="1:20" x14ac:dyDescent="0.25">
      <c r="A5012" s="286">
        <v>43309</v>
      </c>
      <c r="B5012" s="1">
        <f t="shared" si="1131"/>
        <v>6</v>
      </c>
      <c r="C5012" s="285">
        <v>18</v>
      </c>
      <c r="D5012" t="s">
        <v>715</v>
      </c>
      <c r="F5012" s="16">
        <v>79</v>
      </c>
      <c r="G5012" t="str">
        <f t="shared" si="1125"/>
        <v>Cooling</v>
      </c>
      <c r="H5012" s="283">
        <f>IF(G5012="heating",F5012*Assumptions!M$4+Assumptions!M$7,0)</f>
        <v>0</v>
      </c>
      <c r="I5012" s="15">
        <f t="shared" si="1126"/>
        <v>0.98182363790757687</v>
      </c>
      <c r="J5012" s="15">
        <f t="shared" si="1127"/>
        <v>0.9885470267915587</v>
      </c>
      <c r="K5012" s="283">
        <f t="shared" si="1132"/>
        <v>0</v>
      </c>
      <c r="L5012" s="283" t="e">
        <f t="shared" si="1133"/>
        <v>#N/A</v>
      </c>
      <c r="M5012" s="283">
        <f t="shared" si="1134"/>
        <v>0</v>
      </c>
      <c r="N5012" s="283" t="e">
        <f t="shared" si="1135"/>
        <v>#N/A</v>
      </c>
      <c r="O5012" s="283">
        <f t="shared" si="1136"/>
        <v>0</v>
      </c>
      <c r="P5012" s="21">
        <f t="shared" si="1128"/>
        <v>8.6517748164594233E-2</v>
      </c>
      <c r="Q5012" s="21">
        <f t="shared" si="1129"/>
        <v>1.5598916921549892</v>
      </c>
      <c r="R5012">
        <f t="shared" si="1130"/>
        <v>1.0112882868167345</v>
      </c>
      <c r="S5012" s="296">
        <f t="shared" si="1137"/>
        <v>0.13648176477183352</v>
      </c>
      <c r="T5012" s="283">
        <f t="shared" si="1138"/>
        <v>0.13648176477183352</v>
      </c>
    </row>
    <row r="5013" spans="1:20" x14ac:dyDescent="0.25">
      <c r="A5013" s="286">
        <v>43309</v>
      </c>
      <c r="B5013" s="1">
        <f t="shared" si="1131"/>
        <v>6</v>
      </c>
      <c r="C5013" s="285">
        <v>19</v>
      </c>
      <c r="D5013" t="s">
        <v>715</v>
      </c>
      <c r="F5013" s="16">
        <v>75</v>
      </c>
      <c r="G5013" t="str">
        <f t="shared" si="1125"/>
        <v>Cooling</v>
      </c>
      <c r="H5013" s="283">
        <f>IF(G5013="heating",F5013*Assumptions!M$4+Assumptions!M$7,0)</f>
        <v>0</v>
      </c>
      <c r="I5013" s="15">
        <f t="shared" si="1126"/>
        <v>0.98418842963438757</v>
      </c>
      <c r="J5013" s="15">
        <f t="shared" si="1127"/>
        <v>0.9885470267915587</v>
      </c>
      <c r="K5013" s="283">
        <f t="shared" si="1132"/>
        <v>0</v>
      </c>
      <c r="L5013" s="283" t="e">
        <f t="shared" si="1133"/>
        <v>#N/A</v>
      </c>
      <c r="M5013" s="283">
        <f t="shared" si="1134"/>
        <v>0</v>
      </c>
      <c r="N5013" s="283" t="e">
        <f t="shared" si="1135"/>
        <v>#N/A</v>
      </c>
      <c r="O5013" s="283">
        <f t="shared" si="1136"/>
        <v>0</v>
      </c>
      <c r="P5013" s="21">
        <f t="shared" si="1128"/>
        <v>5.9880624941505811E-2</v>
      </c>
      <c r="Q5013" s="21">
        <f t="shared" si="1129"/>
        <v>1.6764212681468484</v>
      </c>
      <c r="R5013">
        <f t="shared" si="1130"/>
        <v>1.0112882868167345</v>
      </c>
      <c r="S5013" s="296">
        <f t="shared" si="1137"/>
        <v>0.10151832960334946</v>
      </c>
      <c r="T5013" s="283">
        <f t="shared" si="1138"/>
        <v>0.10151832960334946</v>
      </c>
    </row>
    <row r="5014" spans="1:20" x14ac:dyDescent="0.25">
      <c r="A5014" s="286">
        <v>43309</v>
      </c>
      <c r="B5014" s="1">
        <f t="shared" si="1131"/>
        <v>6</v>
      </c>
      <c r="C5014" s="285">
        <v>20</v>
      </c>
      <c r="D5014" t="s">
        <v>715</v>
      </c>
      <c r="F5014" s="16">
        <v>75</v>
      </c>
      <c r="G5014" t="str">
        <f t="shared" si="1125"/>
        <v>Cooling</v>
      </c>
      <c r="H5014" s="283">
        <f>IF(G5014="heating",F5014*Assumptions!M$4+Assumptions!M$7,0)</f>
        <v>0</v>
      </c>
      <c r="I5014" s="15">
        <f t="shared" si="1126"/>
        <v>0.97071962311712034</v>
      </c>
      <c r="J5014" s="15">
        <f t="shared" si="1127"/>
        <v>0.9885470267915587</v>
      </c>
      <c r="K5014" s="283">
        <f t="shared" si="1132"/>
        <v>0</v>
      </c>
      <c r="L5014" s="283" t="e">
        <f t="shared" si="1133"/>
        <v>#N/A</v>
      </c>
      <c r="M5014" s="283">
        <f t="shared" si="1134"/>
        <v>0</v>
      </c>
      <c r="N5014" s="283" t="e">
        <f t="shared" si="1135"/>
        <v>#N/A</v>
      </c>
      <c r="O5014" s="283">
        <f t="shared" si="1136"/>
        <v>0</v>
      </c>
      <c r="P5014" s="21">
        <f t="shared" si="1128"/>
        <v>5.9880624941505811E-2</v>
      </c>
      <c r="Q5014" s="21">
        <f t="shared" si="1129"/>
        <v>1.52436960139122</v>
      </c>
      <c r="R5014">
        <f t="shared" si="1130"/>
        <v>1.0112882868167345</v>
      </c>
      <c r="S5014" s="296">
        <f t="shared" si="1137"/>
        <v>9.2310601500794509E-2</v>
      </c>
      <c r="T5014" s="283">
        <f t="shared" si="1138"/>
        <v>9.2310601500794509E-2</v>
      </c>
    </row>
    <row r="5015" spans="1:20" x14ac:dyDescent="0.25">
      <c r="A5015" s="286">
        <v>43309</v>
      </c>
      <c r="B5015" s="1">
        <f t="shared" si="1131"/>
        <v>6</v>
      </c>
      <c r="C5015" s="285">
        <v>21</v>
      </c>
      <c r="D5015" t="s">
        <v>715</v>
      </c>
      <c r="F5015" s="16">
        <v>68</v>
      </c>
      <c r="G5015" t="str">
        <f t="shared" si="1125"/>
        <v>Cooling</v>
      </c>
      <c r="H5015" s="283">
        <f>IF(G5015="heating",F5015*Assumptions!M$4+Assumptions!M$7,0)</f>
        <v>0</v>
      </c>
      <c r="I5015" s="15">
        <f t="shared" si="1126"/>
        <v>0.95751150862929935</v>
      </c>
      <c r="J5015" s="15">
        <f t="shared" si="1127"/>
        <v>0.9885470267915587</v>
      </c>
      <c r="K5015" s="283">
        <f t="shared" si="1132"/>
        <v>0</v>
      </c>
      <c r="L5015" s="283">
        <f t="shared" si="1133"/>
        <v>4.3818232651749627</v>
      </c>
      <c r="M5015" s="283">
        <f t="shared" si="1134"/>
        <v>0</v>
      </c>
      <c r="N5015" s="283">
        <f t="shared" si="1135"/>
        <v>4.3585758300027857</v>
      </c>
      <c r="O5015" s="283">
        <f t="shared" si="1136"/>
        <v>0</v>
      </c>
      <c r="P5015" s="21">
        <f t="shared" si="1128"/>
        <v>3.7256017764001337E-2</v>
      </c>
      <c r="Q5015" s="21">
        <f t="shared" si="1129"/>
        <v>1.4448604713749031</v>
      </c>
      <c r="R5015">
        <f t="shared" si="1130"/>
        <v>1.0112882868167345</v>
      </c>
      <c r="S5015" s="296">
        <f t="shared" si="1137"/>
        <v>5.4437393015835375E-2</v>
      </c>
      <c r="T5015" s="283">
        <f t="shared" si="1138"/>
        <v>5.4437393015835375E-2</v>
      </c>
    </row>
    <row r="5016" spans="1:20" x14ac:dyDescent="0.25">
      <c r="A5016" s="286">
        <v>43309</v>
      </c>
      <c r="B5016" s="1">
        <f t="shared" si="1131"/>
        <v>6</v>
      </c>
      <c r="C5016" s="285">
        <v>22</v>
      </c>
      <c r="D5016" t="s">
        <v>715</v>
      </c>
      <c r="F5016" s="16">
        <v>66</v>
      </c>
      <c r="G5016" t="str">
        <f t="shared" si="1125"/>
        <v>Cooling</v>
      </c>
      <c r="H5016" s="283">
        <f>IF(G5016="heating",F5016*Assumptions!M$4+Assumptions!M$7,0)</f>
        <v>0</v>
      </c>
      <c r="I5016" s="15">
        <f t="shared" si="1126"/>
        <v>0.9426530227543114</v>
      </c>
      <c r="J5016" s="15">
        <f t="shared" si="1127"/>
        <v>0.9885470267915587</v>
      </c>
      <c r="K5016" s="283">
        <f t="shared" si="1132"/>
        <v>0</v>
      </c>
      <c r="L5016" s="283">
        <f t="shared" si="1133"/>
        <v>4.3818232651749627</v>
      </c>
      <c r="M5016" s="283">
        <f t="shared" si="1134"/>
        <v>0</v>
      </c>
      <c r="N5016" s="283">
        <f t="shared" si="1135"/>
        <v>4.3585758300027857</v>
      </c>
      <c r="O5016" s="283">
        <f t="shared" si="1136"/>
        <v>0</v>
      </c>
      <c r="P5016" s="21">
        <f t="shared" si="1128"/>
        <v>3.6399980029288459E-2</v>
      </c>
      <c r="Q5016" s="21">
        <f t="shared" si="1129"/>
        <v>1.2427137171080138</v>
      </c>
      <c r="R5016">
        <f t="shared" si="1130"/>
        <v>1.0112882868167345</v>
      </c>
      <c r="S5016" s="296">
        <f t="shared" si="1137"/>
        <v>4.5745377367564143E-2</v>
      </c>
      <c r="T5016" s="283">
        <f t="shared" si="1138"/>
        <v>4.5745377367564143E-2</v>
      </c>
    </row>
    <row r="5017" spans="1:20" x14ac:dyDescent="0.25">
      <c r="A5017" s="286">
        <v>43309</v>
      </c>
      <c r="B5017" s="1">
        <f t="shared" si="1131"/>
        <v>6</v>
      </c>
      <c r="C5017" s="285">
        <v>23</v>
      </c>
      <c r="D5017" t="s">
        <v>715</v>
      </c>
      <c r="F5017" s="16">
        <v>66</v>
      </c>
      <c r="G5017" t="str">
        <f t="shared" si="1125"/>
        <v>Cooling</v>
      </c>
      <c r="H5017" s="283">
        <f>IF(G5017="heating",F5017*Assumptions!M$4+Assumptions!M$7,0)</f>
        <v>0</v>
      </c>
      <c r="I5017" s="15">
        <f t="shared" si="1126"/>
        <v>0.94450710149963013</v>
      </c>
      <c r="J5017" s="15">
        <f t="shared" si="1127"/>
        <v>0.9885470267915587</v>
      </c>
      <c r="K5017" s="283">
        <f t="shared" si="1132"/>
        <v>0</v>
      </c>
      <c r="L5017" s="283">
        <f t="shared" si="1133"/>
        <v>4.3818232651749627</v>
      </c>
      <c r="M5017" s="283">
        <f t="shared" si="1134"/>
        <v>0</v>
      </c>
      <c r="N5017" s="283">
        <f t="shared" si="1135"/>
        <v>4.3585758300027857</v>
      </c>
      <c r="O5017" s="283">
        <f t="shared" si="1136"/>
        <v>0</v>
      </c>
      <c r="P5017" s="21">
        <f t="shared" si="1128"/>
        <v>3.6399980029288459E-2</v>
      </c>
      <c r="Q5017" s="21">
        <f t="shared" si="1129"/>
        <v>1.0297519246597011</v>
      </c>
      <c r="R5017">
        <f t="shared" si="1130"/>
        <v>1.0112882868167345</v>
      </c>
      <c r="S5017" s="296">
        <f t="shared" si="1137"/>
        <v>3.7906067777345634E-2</v>
      </c>
      <c r="T5017" s="283">
        <f t="shared" si="1138"/>
        <v>3.7906067777345634E-2</v>
      </c>
    </row>
    <row r="5018" spans="1:20" x14ac:dyDescent="0.25">
      <c r="A5018" s="286">
        <v>43310</v>
      </c>
      <c r="B5018" s="1">
        <f t="shared" si="1131"/>
        <v>7</v>
      </c>
      <c r="C5018" s="285">
        <v>0</v>
      </c>
      <c r="D5018" t="s">
        <v>715</v>
      </c>
      <c r="F5018" s="16">
        <v>70</v>
      </c>
      <c r="G5018" t="str">
        <f t="shared" si="1125"/>
        <v>Cooling</v>
      </c>
      <c r="H5018" s="283">
        <f>IF(G5018="heating",F5018*Assumptions!M$4+Assumptions!M$7,0)</f>
        <v>0</v>
      </c>
      <c r="I5018" s="15">
        <f t="shared" si="1126"/>
        <v>0.97481507806017154</v>
      </c>
      <c r="J5018" s="15">
        <f t="shared" si="1127"/>
        <v>0.93760781206536892</v>
      </c>
      <c r="K5018" s="283">
        <f t="shared" si="1132"/>
        <v>0</v>
      </c>
      <c r="L5018" s="283">
        <f t="shared" si="1133"/>
        <v>4.3818232651749627</v>
      </c>
      <c r="M5018" s="283">
        <f t="shared" si="1134"/>
        <v>0</v>
      </c>
      <c r="N5018" s="283">
        <f t="shared" si="1135"/>
        <v>4.3585758300027857</v>
      </c>
      <c r="O5018" s="283">
        <f t="shared" si="1136"/>
        <v>0</v>
      </c>
      <c r="P5018" s="21">
        <f t="shared" si="1128"/>
        <v>4.0604560274080326E-2</v>
      </c>
      <c r="Q5018" s="21">
        <f t="shared" si="1129"/>
        <v>0.90668853391740301</v>
      </c>
      <c r="R5018">
        <f t="shared" si="1130"/>
        <v>1.0096214758538746</v>
      </c>
      <c r="S5018" s="296">
        <f t="shared" si="1137"/>
        <v>3.7169910490191367E-2</v>
      </c>
      <c r="T5018" s="283">
        <f t="shared" si="1138"/>
        <v>3.7169910490191367E-2</v>
      </c>
    </row>
    <row r="5019" spans="1:20" x14ac:dyDescent="0.25">
      <c r="A5019" s="286">
        <v>43310</v>
      </c>
      <c r="B5019" s="1">
        <f t="shared" si="1131"/>
        <v>7</v>
      </c>
      <c r="C5019" s="285">
        <v>1</v>
      </c>
      <c r="D5019" t="s">
        <v>715</v>
      </c>
      <c r="F5019" s="16">
        <v>68</v>
      </c>
      <c r="G5019" t="str">
        <f t="shared" si="1125"/>
        <v>Cooling</v>
      </c>
      <c r="H5019" s="283">
        <f>IF(G5019="heating",F5019*Assumptions!M$4+Assumptions!M$7,0)</f>
        <v>0</v>
      </c>
      <c r="I5019" s="15">
        <f t="shared" si="1126"/>
        <v>1.012242869806885</v>
      </c>
      <c r="J5019" s="15">
        <f t="shared" si="1127"/>
        <v>0.93760781206536892</v>
      </c>
      <c r="K5019" s="283">
        <f t="shared" si="1132"/>
        <v>0</v>
      </c>
      <c r="L5019" s="283">
        <f t="shared" si="1133"/>
        <v>4.3818232651749627</v>
      </c>
      <c r="M5019" s="283">
        <f t="shared" si="1134"/>
        <v>0</v>
      </c>
      <c r="N5019" s="283">
        <f t="shared" si="1135"/>
        <v>4.3585758300027857</v>
      </c>
      <c r="O5019" s="283">
        <f t="shared" si="1136"/>
        <v>0</v>
      </c>
      <c r="P5019" s="21">
        <f t="shared" si="1128"/>
        <v>3.7256017764001337E-2</v>
      </c>
      <c r="Q5019" s="21">
        <f t="shared" si="1129"/>
        <v>0.81803459285312596</v>
      </c>
      <c r="R5019">
        <f t="shared" si="1130"/>
        <v>1.0096214758538746</v>
      </c>
      <c r="S5019" s="296">
        <f t="shared" si="1137"/>
        <v>3.0769942265002487E-2</v>
      </c>
      <c r="T5019" s="283">
        <f t="shared" si="1138"/>
        <v>3.0769942265002487E-2</v>
      </c>
    </row>
    <row r="5020" spans="1:20" x14ac:dyDescent="0.25">
      <c r="A5020" s="286">
        <v>43310</v>
      </c>
      <c r="B5020" s="1">
        <f t="shared" si="1131"/>
        <v>7</v>
      </c>
      <c r="C5020" s="285">
        <v>2</v>
      </c>
      <c r="D5020" t="s">
        <v>715</v>
      </c>
      <c r="F5020" s="16">
        <v>72</v>
      </c>
      <c r="G5020" t="str">
        <f t="shared" si="1125"/>
        <v>Cooling</v>
      </c>
      <c r="H5020" s="283">
        <f>IF(G5020="heating",F5020*Assumptions!M$4+Assumptions!M$7,0)</f>
        <v>0</v>
      </c>
      <c r="I5020" s="15">
        <f t="shared" si="1126"/>
        <v>1.0509704703585963</v>
      </c>
      <c r="J5020" s="15">
        <f t="shared" si="1127"/>
        <v>0.93760781206536892</v>
      </c>
      <c r="K5020" s="283">
        <f t="shared" si="1132"/>
        <v>0</v>
      </c>
      <c r="L5020" s="283" t="e">
        <f t="shared" si="1133"/>
        <v>#N/A</v>
      </c>
      <c r="M5020" s="283">
        <f t="shared" si="1134"/>
        <v>0</v>
      </c>
      <c r="N5020" s="283" t="e">
        <f t="shared" si="1135"/>
        <v>#N/A</v>
      </c>
      <c r="O5020" s="283">
        <f t="shared" si="1136"/>
        <v>0</v>
      </c>
      <c r="P5020" s="21">
        <f t="shared" si="1128"/>
        <v>4.6445607559525648E-2</v>
      </c>
      <c r="Q5020" s="21">
        <f t="shared" si="1129"/>
        <v>0.74507607494346417</v>
      </c>
      <c r="R5020">
        <f t="shared" si="1130"/>
        <v>1.0096214758538746</v>
      </c>
      <c r="S5020" s="296">
        <f t="shared" si="1137"/>
        <v>3.4938467067109534E-2</v>
      </c>
      <c r="T5020" s="283">
        <f t="shared" si="1138"/>
        <v>3.4938467067109534E-2</v>
      </c>
    </row>
    <row r="5021" spans="1:20" x14ac:dyDescent="0.25">
      <c r="A5021" s="286">
        <v>43310</v>
      </c>
      <c r="B5021" s="1">
        <f t="shared" si="1131"/>
        <v>7</v>
      </c>
      <c r="C5021" s="285">
        <v>3</v>
      </c>
      <c r="D5021" t="s">
        <v>715</v>
      </c>
      <c r="F5021" s="16">
        <v>72</v>
      </c>
      <c r="G5021" t="str">
        <f t="shared" si="1125"/>
        <v>Cooling</v>
      </c>
      <c r="H5021" s="283">
        <f>IF(G5021="heating",F5021*Assumptions!M$4+Assumptions!M$7,0)</f>
        <v>0</v>
      </c>
      <c r="I5021" s="15">
        <f t="shared" si="1126"/>
        <v>1.0924036124451033</v>
      </c>
      <c r="J5021" s="15">
        <f t="shared" si="1127"/>
        <v>0.93760781206536892</v>
      </c>
      <c r="K5021" s="283">
        <f t="shared" si="1132"/>
        <v>0</v>
      </c>
      <c r="L5021" s="283" t="e">
        <f t="shared" si="1133"/>
        <v>#N/A</v>
      </c>
      <c r="M5021" s="283">
        <f t="shared" si="1134"/>
        <v>0</v>
      </c>
      <c r="N5021" s="283" t="e">
        <f t="shared" si="1135"/>
        <v>#N/A</v>
      </c>
      <c r="O5021" s="283">
        <f t="shared" si="1136"/>
        <v>0</v>
      </c>
      <c r="P5021" s="21">
        <f t="shared" si="1128"/>
        <v>4.6445607559525648E-2</v>
      </c>
      <c r="Q5021" s="21">
        <f t="shared" si="1129"/>
        <v>0.69158980876382303</v>
      </c>
      <c r="R5021">
        <f t="shared" si="1130"/>
        <v>1.0096214758538746</v>
      </c>
      <c r="S5021" s="296">
        <f t="shared" si="1137"/>
        <v>3.2430363247507157E-2</v>
      </c>
      <c r="T5021" s="283">
        <f t="shared" si="1138"/>
        <v>3.2430363247507157E-2</v>
      </c>
    </row>
    <row r="5022" spans="1:20" x14ac:dyDescent="0.25">
      <c r="A5022" s="286">
        <v>43310</v>
      </c>
      <c r="B5022" s="1">
        <f t="shared" si="1131"/>
        <v>7</v>
      </c>
      <c r="C5022" s="285">
        <v>4</v>
      </c>
      <c r="D5022" t="s">
        <v>715</v>
      </c>
      <c r="F5022" s="16">
        <v>70</v>
      </c>
      <c r="G5022" t="str">
        <f t="shared" si="1125"/>
        <v>Cooling</v>
      </c>
      <c r="H5022" s="283">
        <f>IF(G5022="heating",F5022*Assumptions!M$4+Assumptions!M$7,0)</f>
        <v>0</v>
      </c>
      <c r="I5022" s="15">
        <f t="shared" si="1126"/>
        <v>1.1348296917927807</v>
      </c>
      <c r="J5022" s="15">
        <f t="shared" si="1127"/>
        <v>0.93760781206536892</v>
      </c>
      <c r="K5022" s="283">
        <f t="shared" si="1132"/>
        <v>0</v>
      </c>
      <c r="L5022" s="283">
        <f t="shared" si="1133"/>
        <v>4.3818232651749627</v>
      </c>
      <c r="M5022" s="283">
        <f t="shared" si="1134"/>
        <v>0</v>
      </c>
      <c r="N5022" s="283">
        <f t="shared" si="1135"/>
        <v>4.3585758300027857</v>
      </c>
      <c r="O5022" s="283">
        <f t="shared" si="1136"/>
        <v>0</v>
      </c>
      <c r="P5022" s="21">
        <f t="shared" si="1128"/>
        <v>4.0604560274080326E-2</v>
      </c>
      <c r="Q5022" s="21">
        <f t="shared" si="1129"/>
        <v>0.6473875548762833</v>
      </c>
      <c r="R5022">
        <f t="shared" si="1130"/>
        <v>1.0096214758538746</v>
      </c>
      <c r="S5022" s="296">
        <f t="shared" si="1137"/>
        <v>2.6539805641136973E-2</v>
      </c>
      <c r="T5022" s="283">
        <f t="shared" si="1138"/>
        <v>2.6539805641136973E-2</v>
      </c>
    </row>
    <row r="5023" spans="1:20" x14ac:dyDescent="0.25">
      <c r="A5023" s="286">
        <v>43310</v>
      </c>
      <c r="B5023" s="1">
        <f t="shared" si="1131"/>
        <v>7</v>
      </c>
      <c r="C5023" s="285">
        <v>5</v>
      </c>
      <c r="D5023" t="s">
        <v>715</v>
      </c>
      <c r="F5023" s="16">
        <v>64</v>
      </c>
      <c r="G5023" t="str">
        <f t="shared" si="1125"/>
        <v>Cooling</v>
      </c>
      <c r="H5023" s="283">
        <f>IF(G5023="heating",F5023*Assumptions!M$4+Assumptions!M$7,0)</f>
        <v>0</v>
      </c>
      <c r="I5023" s="15">
        <f t="shared" si="1126"/>
        <v>1.1635558681477385</v>
      </c>
      <c r="J5023" s="15">
        <f t="shared" si="1127"/>
        <v>0.93760781206536892</v>
      </c>
      <c r="K5023" s="283">
        <f t="shared" si="1132"/>
        <v>0</v>
      </c>
      <c r="L5023" s="283">
        <f t="shared" si="1133"/>
        <v>4.3818232651749627</v>
      </c>
      <c r="M5023" s="283">
        <f t="shared" si="1134"/>
        <v>0</v>
      </c>
      <c r="N5023" s="283">
        <f t="shared" si="1135"/>
        <v>4.3585758300027857</v>
      </c>
      <c r="O5023" s="283">
        <f t="shared" si="1136"/>
        <v>0</v>
      </c>
      <c r="P5023" s="21">
        <f t="shared" si="1128"/>
        <v>3.8036447069942136E-2</v>
      </c>
      <c r="Q5023" s="21">
        <f t="shared" si="1129"/>
        <v>0.72139578924615555</v>
      </c>
      <c r="R5023">
        <f t="shared" si="1130"/>
        <v>1.0096214758538746</v>
      </c>
      <c r="S5023" s="296">
        <f t="shared" si="1137"/>
        <v>2.7703339631680923E-2</v>
      </c>
      <c r="T5023" s="283">
        <f t="shared" si="1138"/>
        <v>2.7703339631680923E-2</v>
      </c>
    </row>
    <row r="5024" spans="1:20" x14ac:dyDescent="0.25">
      <c r="A5024" s="286">
        <v>43310</v>
      </c>
      <c r="B5024" s="1">
        <f t="shared" si="1131"/>
        <v>7</v>
      </c>
      <c r="C5024" s="285">
        <v>6</v>
      </c>
      <c r="D5024" t="s">
        <v>715</v>
      </c>
      <c r="F5024" s="16">
        <v>70</v>
      </c>
      <c r="G5024" t="str">
        <f t="shared" si="1125"/>
        <v>Cooling</v>
      </c>
      <c r="H5024" s="283">
        <f>IF(G5024="heating",F5024*Assumptions!M$4+Assumptions!M$7,0)</f>
        <v>0</v>
      </c>
      <c r="I5024" s="15">
        <f t="shared" si="1126"/>
        <v>1.2083911162615524</v>
      </c>
      <c r="J5024" s="15">
        <f t="shared" si="1127"/>
        <v>0.93760781206536892</v>
      </c>
      <c r="K5024" s="283">
        <f t="shared" si="1132"/>
        <v>0</v>
      </c>
      <c r="L5024" s="283">
        <f t="shared" si="1133"/>
        <v>4.3818232651749627</v>
      </c>
      <c r="M5024" s="283">
        <f t="shared" si="1134"/>
        <v>0</v>
      </c>
      <c r="N5024" s="283">
        <f t="shared" si="1135"/>
        <v>4.3585758300027857</v>
      </c>
      <c r="O5024" s="283">
        <f t="shared" si="1136"/>
        <v>0</v>
      </c>
      <c r="P5024" s="21">
        <f t="shared" si="1128"/>
        <v>4.0604560274080326E-2</v>
      </c>
      <c r="Q5024" s="21">
        <f t="shared" si="1129"/>
        <v>0.87787080972652631</v>
      </c>
      <c r="R5024">
        <f t="shared" si="1130"/>
        <v>1.0096214758538746</v>
      </c>
      <c r="S5024" s="296">
        <f t="shared" si="1137"/>
        <v>3.5988521083977161E-2</v>
      </c>
      <c r="T5024" s="283">
        <f t="shared" si="1138"/>
        <v>3.5988521083977161E-2</v>
      </c>
    </row>
    <row r="5025" spans="1:20" x14ac:dyDescent="0.25">
      <c r="A5025" s="286">
        <v>43310</v>
      </c>
      <c r="B5025" s="1">
        <f t="shared" si="1131"/>
        <v>7</v>
      </c>
      <c r="C5025" s="285">
        <v>7</v>
      </c>
      <c r="D5025" t="s">
        <v>715</v>
      </c>
      <c r="F5025" s="16">
        <v>72</v>
      </c>
      <c r="G5025" t="str">
        <f t="shared" si="1125"/>
        <v>Cooling</v>
      </c>
      <c r="H5025" s="283">
        <f>IF(G5025="heating",F5025*Assumptions!M$4+Assumptions!M$7,0)</f>
        <v>0</v>
      </c>
      <c r="I5025" s="15">
        <f t="shared" si="1126"/>
        <v>1.1637425769249583</v>
      </c>
      <c r="J5025" s="15">
        <f t="shared" si="1127"/>
        <v>0.93760781206536892</v>
      </c>
      <c r="K5025" s="283">
        <f t="shared" si="1132"/>
        <v>0</v>
      </c>
      <c r="L5025" s="283" t="e">
        <f t="shared" si="1133"/>
        <v>#N/A</v>
      </c>
      <c r="M5025" s="283">
        <f t="shared" si="1134"/>
        <v>0</v>
      </c>
      <c r="N5025" s="283" t="e">
        <f t="shared" si="1135"/>
        <v>#N/A</v>
      </c>
      <c r="O5025" s="283">
        <f t="shared" si="1136"/>
        <v>0</v>
      </c>
      <c r="P5025" s="21">
        <f t="shared" si="1128"/>
        <v>4.6445607559525648E-2</v>
      </c>
      <c r="Q5025" s="21">
        <f t="shared" si="1129"/>
        <v>0.97331382064367777</v>
      </c>
      <c r="R5025">
        <f t="shared" si="1130"/>
        <v>1.0096214758538746</v>
      </c>
      <c r="S5025" s="296">
        <f t="shared" si="1137"/>
        <v>4.5641101643348357E-2</v>
      </c>
      <c r="T5025" s="283">
        <f t="shared" si="1138"/>
        <v>4.5641101643348357E-2</v>
      </c>
    </row>
    <row r="5026" spans="1:20" x14ac:dyDescent="0.25">
      <c r="A5026" s="286">
        <v>43310</v>
      </c>
      <c r="B5026" s="1">
        <f t="shared" si="1131"/>
        <v>7</v>
      </c>
      <c r="C5026" s="285">
        <v>8</v>
      </c>
      <c r="D5026" t="s">
        <v>715</v>
      </c>
      <c r="F5026" s="16">
        <v>72</v>
      </c>
      <c r="G5026" t="str">
        <f t="shared" si="1125"/>
        <v>Cooling</v>
      </c>
      <c r="H5026" s="283">
        <f>IF(G5026="heating",F5026*Assumptions!M$4+Assumptions!M$7,0)</f>
        <v>0</v>
      </c>
      <c r="I5026" s="15">
        <f t="shared" si="1126"/>
        <v>1.094193721037565</v>
      </c>
      <c r="J5026" s="15">
        <f t="shared" si="1127"/>
        <v>0.93760781206536892</v>
      </c>
      <c r="K5026" s="283">
        <f t="shared" si="1132"/>
        <v>0</v>
      </c>
      <c r="L5026" s="283" t="e">
        <f t="shared" si="1133"/>
        <v>#N/A</v>
      </c>
      <c r="M5026" s="283">
        <f t="shared" si="1134"/>
        <v>0</v>
      </c>
      <c r="N5026" s="283" t="e">
        <f t="shared" si="1135"/>
        <v>#N/A</v>
      </c>
      <c r="O5026" s="283">
        <f t="shared" si="1136"/>
        <v>0</v>
      </c>
      <c r="P5026" s="21">
        <f t="shared" si="1128"/>
        <v>4.6445607559525648E-2</v>
      </c>
      <c r="Q5026" s="21">
        <f t="shared" si="1129"/>
        <v>0.94940007506179924</v>
      </c>
      <c r="R5026">
        <f t="shared" si="1130"/>
        <v>1.0096214758538746</v>
      </c>
      <c r="S5026" s="296">
        <f t="shared" si="1137"/>
        <v>4.4519726738742681E-2</v>
      </c>
      <c r="T5026" s="283">
        <f t="shared" si="1138"/>
        <v>4.4519726738742681E-2</v>
      </c>
    </row>
    <row r="5027" spans="1:20" x14ac:dyDescent="0.25">
      <c r="A5027" s="286">
        <v>43310</v>
      </c>
      <c r="B5027" s="1">
        <f t="shared" si="1131"/>
        <v>7</v>
      </c>
      <c r="C5027" s="285">
        <v>9</v>
      </c>
      <c r="D5027" t="s">
        <v>715</v>
      </c>
      <c r="F5027" s="16">
        <v>73</v>
      </c>
      <c r="G5027" t="str">
        <f t="shared" si="1125"/>
        <v>Cooling</v>
      </c>
      <c r="H5027" s="283">
        <f>IF(G5027="heating",F5027*Assumptions!M$4+Assumptions!M$7,0)</f>
        <v>0</v>
      </c>
      <c r="I5027" s="15">
        <f t="shared" si="1126"/>
        <v>1.0343009000871222</v>
      </c>
      <c r="J5027" s="15">
        <f t="shared" si="1127"/>
        <v>0.93760781206536892</v>
      </c>
      <c r="K5027" s="283">
        <f t="shared" si="1132"/>
        <v>0</v>
      </c>
      <c r="L5027" s="283" t="e">
        <f t="shared" si="1133"/>
        <v>#N/A</v>
      </c>
      <c r="M5027" s="283">
        <f t="shared" si="1134"/>
        <v>0</v>
      </c>
      <c r="N5027" s="283" t="e">
        <f t="shared" si="1135"/>
        <v>#N/A</v>
      </c>
      <c r="O5027" s="283">
        <f t="shared" si="1136"/>
        <v>0</v>
      </c>
      <c r="P5027" s="21">
        <f t="shared" si="1128"/>
        <v>5.0300820493010656E-2</v>
      </c>
      <c r="Q5027" s="21">
        <f t="shared" si="1129"/>
        <v>0.8408485371888097</v>
      </c>
      <c r="R5027">
        <f t="shared" si="1130"/>
        <v>1.0096214758538746</v>
      </c>
      <c r="S5027" s="296">
        <f t="shared" si="1137"/>
        <v>4.2702315224936255E-2</v>
      </c>
      <c r="T5027" s="283">
        <f t="shared" si="1138"/>
        <v>4.2702315224936255E-2</v>
      </c>
    </row>
    <row r="5028" spans="1:20" x14ac:dyDescent="0.25">
      <c r="A5028" s="286">
        <v>43310</v>
      </c>
      <c r="B5028" s="1">
        <f t="shared" si="1131"/>
        <v>7</v>
      </c>
      <c r="C5028" s="285">
        <v>10</v>
      </c>
      <c r="D5028" t="s">
        <v>715</v>
      </c>
      <c r="F5028" s="16">
        <v>75</v>
      </c>
      <c r="G5028" t="str">
        <f t="shared" si="1125"/>
        <v>Cooling</v>
      </c>
      <c r="H5028" s="283">
        <f>IF(G5028="heating",F5028*Assumptions!M$4+Assumptions!M$7,0)</f>
        <v>0</v>
      </c>
      <c r="I5028" s="15">
        <f t="shared" si="1126"/>
        <v>0.98112329028689171</v>
      </c>
      <c r="J5028" s="15">
        <f t="shared" si="1127"/>
        <v>0.93760781206536892</v>
      </c>
      <c r="K5028" s="283">
        <f t="shared" si="1132"/>
        <v>0</v>
      </c>
      <c r="L5028" s="283" t="e">
        <f t="shared" si="1133"/>
        <v>#N/A</v>
      </c>
      <c r="M5028" s="283">
        <f t="shared" si="1134"/>
        <v>0</v>
      </c>
      <c r="N5028" s="283" t="e">
        <f t="shared" si="1135"/>
        <v>#N/A</v>
      </c>
      <c r="O5028" s="283">
        <f t="shared" si="1136"/>
        <v>0</v>
      </c>
      <c r="P5028" s="21">
        <f t="shared" si="1128"/>
        <v>5.9880624941505811E-2</v>
      </c>
      <c r="Q5028" s="21">
        <f t="shared" si="1129"/>
        <v>0.74504051125983206</v>
      </c>
      <c r="R5028">
        <f t="shared" si="1130"/>
        <v>1.0096214758538746</v>
      </c>
      <c r="S5028" s="296">
        <f t="shared" si="1137"/>
        <v>4.5042739051441724E-2</v>
      </c>
      <c r="T5028" s="283">
        <f t="shared" si="1138"/>
        <v>4.5042739051441724E-2</v>
      </c>
    </row>
    <row r="5029" spans="1:20" x14ac:dyDescent="0.25">
      <c r="A5029" s="286">
        <v>43310</v>
      </c>
      <c r="B5029" s="1">
        <f t="shared" si="1131"/>
        <v>7</v>
      </c>
      <c r="C5029" s="285">
        <v>11</v>
      </c>
      <c r="D5029" t="s">
        <v>715</v>
      </c>
      <c r="F5029" s="16">
        <v>75</v>
      </c>
      <c r="G5029" t="str">
        <f t="shared" si="1125"/>
        <v>Cooling</v>
      </c>
      <c r="H5029" s="283">
        <f>IF(G5029="heating",F5029*Assumptions!M$4+Assumptions!M$7,0)</f>
        <v>0</v>
      </c>
      <c r="I5029" s="15">
        <f t="shared" si="1126"/>
        <v>0.94956163997961163</v>
      </c>
      <c r="J5029" s="15">
        <f t="shared" si="1127"/>
        <v>0.93760781206536892</v>
      </c>
      <c r="K5029" s="283">
        <f t="shared" si="1132"/>
        <v>0</v>
      </c>
      <c r="L5029" s="283" t="e">
        <f t="shared" si="1133"/>
        <v>#N/A</v>
      </c>
      <c r="M5029" s="283">
        <f t="shared" si="1134"/>
        <v>0</v>
      </c>
      <c r="N5029" s="283" t="e">
        <f t="shared" si="1135"/>
        <v>#N/A</v>
      </c>
      <c r="O5029" s="283">
        <f t="shared" si="1136"/>
        <v>0</v>
      </c>
      <c r="P5029" s="21">
        <f t="shared" si="1128"/>
        <v>5.9880624941505811E-2</v>
      </c>
      <c r="Q5029" s="21">
        <f t="shared" si="1129"/>
        <v>0.72850690893675296</v>
      </c>
      <c r="R5029">
        <f t="shared" si="1130"/>
        <v>1.0096214758538746</v>
      </c>
      <c r="S5029" s="296">
        <f t="shared" si="1137"/>
        <v>4.4043170942374102E-2</v>
      </c>
      <c r="T5029" s="283">
        <f t="shared" si="1138"/>
        <v>4.4043170942374102E-2</v>
      </c>
    </row>
    <row r="5030" spans="1:20" x14ac:dyDescent="0.25">
      <c r="A5030" s="286">
        <v>43310</v>
      </c>
      <c r="B5030" s="1">
        <f t="shared" si="1131"/>
        <v>7</v>
      </c>
      <c r="C5030" s="285">
        <v>12</v>
      </c>
      <c r="D5030" t="s">
        <v>715</v>
      </c>
      <c r="F5030" s="16">
        <v>77</v>
      </c>
      <c r="G5030" t="str">
        <f t="shared" si="1125"/>
        <v>Cooling</v>
      </c>
      <c r="H5030" s="283">
        <f>IF(G5030="heating",F5030*Assumptions!M$4+Assumptions!M$7,0)</f>
        <v>0</v>
      </c>
      <c r="I5030" s="15">
        <f t="shared" si="1126"/>
        <v>0.91648403420261149</v>
      </c>
      <c r="J5030" s="15">
        <f t="shared" si="1127"/>
        <v>0.93760781206536892</v>
      </c>
      <c r="K5030" s="283">
        <f t="shared" si="1132"/>
        <v>0</v>
      </c>
      <c r="L5030" s="283" t="e">
        <f t="shared" si="1133"/>
        <v>#N/A</v>
      </c>
      <c r="M5030" s="283">
        <f t="shared" si="1134"/>
        <v>0</v>
      </c>
      <c r="N5030" s="283" t="e">
        <f t="shared" si="1135"/>
        <v>#N/A</v>
      </c>
      <c r="O5030" s="283">
        <f t="shared" si="1136"/>
        <v>0</v>
      </c>
      <c r="P5030" s="21">
        <f t="shared" si="1128"/>
        <v>7.1952934165366855E-2</v>
      </c>
      <c r="Q5030" s="21">
        <f t="shared" si="1129"/>
        <v>0.75910815787401487</v>
      </c>
      <c r="R5030">
        <f t="shared" si="1130"/>
        <v>1.0096214758538746</v>
      </c>
      <c r="S5030" s="296">
        <f t="shared" si="1137"/>
        <v>5.5145584889670085E-2</v>
      </c>
      <c r="T5030" s="283">
        <f t="shared" si="1138"/>
        <v>5.5145584889670085E-2</v>
      </c>
    </row>
    <row r="5031" spans="1:20" x14ac:dyDescent="0.25">
      <c r="A5031" s="286">
        <v>43310</v>
      </c>
      <c r="B5031" s="1">
        <f t="shared" si="1131"/>
        <v>7</v>
      </c>
      <c r="C5031" s="285">
        <v>13</v>
      </c>
      <c r="D5031" t="s">
        <v>715</v>
      </c>
      <c r="F5031" s="16">
        <v>77</v>
      </c>
      <c r="G5031" t="str">
        <f t="shared" si="1125"/>
        <v>Cooling</v>
      </c>
      <c r="H5031" s="283">
        <f>IF(G5031="heating",F5031*Assumptions!M$4+Assumptions!M$7,0)</f>
        <v>0</v>
      </c>
      <c r="I5031" s="15">
        <f t="shared" si="1126"/>
        <v>0.90040206880052787</v>
      </c>
      <c r="J5031" s="15">
        <f t="shared" si="1127"/>
        <v>0.93760781206536892</v>
      </c>
      <c r="K5031" s="283">
        <f t="shared" si="1132"/>
        <v>0</v>
      </c>
      <c r="L5031" s="283" t="e">
        <f t="shared" si="1133"/>
        <v>#N/A</v>
      </c>
      <c r="M5031" s="283">
        <f t="shared" si="1134"/>
        <v>0</v>
      </c>
      <c r="N5031" s="283" t="e">
        <f t="shared" si="1135"/>
        <v>#N/A</v>
      </c>
      <c r="O5031" s="283">
        <f t="shared" si="1136"/>
        <v>0</v>
      </c>
      <c r="P5031" s="21">
        <f t="shared" si="1128"/>
        <v>7.1952934165366855E-2</v>
      </c>
      <c r="Q5031" s="21">
        <f t="shared" si="1129"/>
        <v>0.79115902007799765</v>
      </c>
      <c r="R5031">
        <f t="shared" si="1130"/>
        <v>1.0096214758538746</v>
      </c>
      <c r="S5031" s="296">
        <f t="shared" si="1137"/>
        <v>5.7473927068743574E-2</v>
      </c>
      <c r="T5031" s="283">
        <f t="shared" si="1138"/>
        <v>5.7473927068743574E-2</v>
      </c>
    </row>
    <row r="5032" spans="1:20" x14ac:dyDescent="0.25">
      <c r="A5032" s="286">
        <v>43310</v>
      </c>
      <c r="B5032" s="1">
        <f t="shared" si="1131"/>
        <v>7</v>
      </c>
      <c r="C5032" s="285">
        <v>14</v>
      </c>
      <c r="D5032" t="s">
        <v>715</v>
      </c>
      <c r="F5032" s="16">
        <v>77</v>
      </c>
      <c r="G5032" t="str">
        <f t="shared" si="1125"/>
        <v>Cooling</v>
      </c>
      <c r="H5032" s="283">
        <f>IF(G5032="heating",F5032*Assumptions!M$4+Assumptions!M$7,0)</f>
        <v>0</v>
      </c>
      <c r="I5032" s="15">
        <f t="shared" si="1126"/>
        <v>0.86032894500746537</v>
      </c>
      <c r="J5032" s="15">
        <f t="shared" si="1127"/>
        <v>0.93760781206536892</v>
      </c>
      <c r="K5032" s="283">
        <f t="shared" si="1132"/>
        <v>0</v>
      </c>
      <c r="L5032" s="283" t="e">
        <f t="shared" si="1133"/>
        <v>#N/A</v>
      </c>
      <c r="M5032" s="283">
        <f t="shared" si="1134"/>
        <v>0</v>
      </c>
      <c r="N5032" s="283" t="e">
        <f t="shared" si="1135"/>
        <v>#N/A</v>
      </c>
      <c r="O5032" s="283">
        <f t="shared" si="1136"/>
        <v>0</v>
      </c>
      <c r="P5032" s="21">
        <f t="shared" si="1128"/>
        <v>7.1952934165366855E-2</v>
      </c>
      <c r="Q5032" s="21">
        <f t="shared" si="1129"/>
        <v>0.84355555031342389</v>
      </c>
      <c r="R5032">
        <f t="shared" si="1130"/>
        <v>1.0096214758538746</v>
      </c>
      <c r="S5032" s="296">
        <f t="shared" si="1137"/>
        <v>6.1280284932310899E-2</v>
      </c>
      <c r="T5032" s="283">
        <f t="shared" si="1138"/>
        <v>6.1280284932310899E-2</v>
      </c>
    </row>
    <row r="5033" spans="1:20" x14ac:dyDescent="0.25">
      <c r="A5033" s="286">
        <v>43310</v>
      </c>
      <c r="B5033" s="1">
        <f t="shared" si="1131"/>
        <v>7</v>
      </c>
      <c r="C5033" s="285">
        <v>15</v>
      </c>
      <c r="D5033" t="s">
        <v>715</v>
      </c>
      <c r="F5033" s="16">
        <v>75</v>
      </c>
      <c r="G5033" t="str">
        <f t="shared" si="1125"/>
        <v>Cooling</v>
      </c>
      <c r="H5033" s="283">
        <f>IF(G5033="heating",F5033*Assumptions!M$4+Assumptions!M$7,0)</f>
        <v>0</v>
      </c>
      <c r="I5033" s="15">
        <f t="shared" si="1126"/>
        <v>0.85754515037175039</v>
      </c>
      <c r="J5033" s="15">
        <f t="shared" si="1127"/>
        <v>0.93760781206536892</v>
      </c>
      <c r="K5033" s="283">
        <f t="shared" si="1132"/>
        <v>0</v>
      </c>
      <c r="L5033" s="283" t="e">
        <f t="shared" si="1133"/>
        <v>#N/A</v>
      </c>
      <c r="M5033" s="283">
        <f t="shared" si="1134"/>
        <v>0</v>
      </c>
      <c r="N5033" s="283" t="e">
        <f t="shared" si="1135"/>
        <v>#N/A</v>
      </c>
      <c r="O5033" s="283">
        <f t="shared" si="1136"/>
        <v>0</v>
      </c>
      <c r="P5033" s="21">
        <f t="shared" si="1128"/>
        <v>5.9880624941505811E-2</v>
      </c>
      <c r="Q5033" s="21">
        <f t="shared" si="1129"/>
        <v>0.96592607327566882</v>
      </c>
      <c r="R5033">
        <f t="shared" si="1130"/>
        <v>1.0096214758538746</v>
      </c>
      <c r="S5033" s="296">
        <f t="shared" si="1137"/>
        <v>5.8396765550331763E-2</v>
      </c>
      <c r="T5033" s="283">
        <f t="shared" si="1138"/>
        <v>5.8396765550331763E-2</v>
      </c>
    </row>
    <row r="5034" spans="1:20" x14ac:dyDescent="0.25">
      <c r="A5034" s="286">
        <v>43310</v>
      </c>
      <c r="B5034" s="1">
        <f t="shared" si="1131"/>
        <v>7</v>
      </c>
      <c r="C5034" s="285">
        <v>16</v>
      </c>
      <c r="D5034" t="s">
        <v>715</v>
      </c>
      <c r="F5034" s="16">
        <v>75</v>
      </c>
      <c r="G5034" t="str">
        <f t="shared" si="1125"/>
        <v>Cooling</v>
      </c>
      <c r="H5034" s="283">
        <f>IF(G5034="heating",F5034*Assumptions!M$4+Assumptions!M$7,0)</f>
        <v>0</v>
      </c>
      <c r="I5034" s="15">
        <f t="shared" si="1126"/>
        <v>0.88344815438260227</v>
      </c>
      <c r="J5034" s="15">
        <f t="shared" si="1127"/>
        <v>0.93760781206536892</v>
      </c>
      <c r="K5034" s="283">
        <f t="shared" si="1132"/>
        <v>0</v>
      </c>
      <c r="L5034" s="283" t="e">
        <f t="shared" si="1133"/>
        <v>#N/A</v>
      </c>
      <c r="M5034" s="283">
        <f t="shared" si="1134"/>
        <v>0</v>
      </c>
      <c r="N5034" s="283" t="e">
        <f t="shared" si="1135"/>
        <v>#N/A</v>
      </c>
      <c r="O5034" s="283">
        <f t="shared" si="1136"/>
        <v>0</v>
      </c>
      <c r="P5034" s="21">
        <f t="shared" si="1128"/>
        <v>5.9880624941505811E-2</v>
      </c>
      <c r="Q5034" s="21">
        <f t="shared" si="1129"/>
        <v>1.1649354943302594</v>
      </c>
      <c r="R5034">
        <f t="shared" si="1130"/>
        <v>1.0096214758538746</v>
      </c>
      <c r="S5034" s="296">
        <f t="shared" si="1137"/>
        <v>7.042823133758512E-2</v>
      </c>
      <c r="T5034" s="283">
        <f t="shared" si="1138"/>
        <v>7.042823133758512E-2</v>
      </c>
    </row>
    <row r="5035" spans="1:20" x14ac:dyDescent="0.25">
      <c r="A5035" s="286">
        <v>43310</v>
      </c>
      <c r="B5035" s="1">
        <f t="shared" si="1131"/>
        <v>7</v>
      </c>
      <c r="C5035" s="285">
        <v>17</v>
      </c>
      <c r="D5035" t="s">
        <v>715</v>
      </c>
      <c r="F5035" s="16">
        <v>72</v>
      </c>
      <c r="G5035" t="str">
        <f t="shared" si="1125"/>
        <v>Cooling</v>
      </c>
      <c r="H5035" s="283">
        <f>IF(G5035="heating",F5035*Assumptions!M$4+Assumptions!M$7,0)</f>
        <v>0</v>
      </c>
      <c r="I5035" s="15">
        <f t="shared" si="1126"/>
        <v>0.94025748850374469</v>
      </c>
      <c r="J5035" s="15">
        <f t="shared" si="1127"/>
        <v>0.93760781206536892</v>
      </c>
      <c r="K5035" s="283">
        <f t="shared" si="1132"/>
        <v>0</v>
      </c>
      <c r="L5035" s="283" t="e">
        <f t="shared" si="1133"/>
        <v>#N/A</v>
      </c>
      <c r="M5035" s="283">
        <f t="shared" si="1134"/>
        <v>0</v>
      </c>
      <c r="N5035" s="283" t="e">
        <f t="shared" si="1135"/>
        <v>#N/A</v>
      </c>
      <c r="O5035" s="283">
        <f t="shared" si="1136"/>
        <v>0</v>
      </c>
      <c r="P5035" s="21">
        <f t="shared" si="1128"/>
        <v>4.6445607559525648E-2</v>
      </c>
      <c r="Q5035" s="21">
        <f t="shared" si="1129"/>
        <v>1.3521540118753073</v>
      </c>
      <c r="R5035">
        <f t="shared" si="1130"/>
        <v>1.0096214758538746</v>
      </c>
      <c r="S5035" s="296">
        <f t="shared" si="1137"/>
        <v>6.3405858814014587E-2</v>
      </c>
      <c r="T5035" s="283">
        <f t="shared" si="1138"/>
        <v>6.3405858814014587E-2</v>
      </c>
    </row>
    <row r="5036" spans="1:20" x14ac:dyDescent="0.25">
      <c r="A5036" s="286">
        <v>43310</v>
      </c>
      <c r="B5036" s="1">
        <f t="shared" si="1131"/>
        <v>7</v>
      </c>
      <c r="C5036" s="285">
        <v>18</v>
      </c>
      <c r="D5036" t="s">
        <v>715</v>
      </c>
      <c r="F5036" s="16">
        <v>70</v>
      </c>
      <c r="G5036" t="str">
        <f t="shared" si="1125"/>
        <v>Cooling</v>
      </c>
      <c r="H5036" s="283">
        <f>IF(G5036="heating",F5036*Assumptions!M$4+Assumptions!M$7,0)</f>
        <v>0</v>
      </c>
      <c r="I5036" s="15">
        <f t="shared" si="1126"/>
        <v>0.98182363790757687</v>
      </c>
      <c r="J5036" s="15">
        <f t="shared" si="1127"/>
        <v>0.93760781206536892</v>
      </c>
      <c r="K5036" s="283">
        <f t="shared" si="1132"/>
        <v>0</v>
      </c>
      <c r="L5036" s="283">
        <f t="shared" si="1133"/>
        <v>4.3818232651749627</v>
      </c>
      <c r="M5036" s="283">
        <f t="shared" si="1134"/>
        <v>0</v>
      </c>
      <c r="N5036" s="283">
        <f t="shared" si="1135"/>
        <v>4.3585758300027857</v>
      </c>
      <c r="O5036" s="283">
        <f t="shared" si="1136"/>
        <v>0</v>
      </c>
      <c r="P5036" s="21">
        <f t="shared" si="1128"/>
        <v>4.0604560274080326E-2</v>
      </c>
      <c r="Q5036" s="21">
        <f t="shared" si="1129"/>
        <v>1.5598916921549892</v>
      </c>
      <c r="R5036">
        <f t="shared" si="1130"/>
        <v>1.0096214758538746</v>
      </c>
      <c r="S5036" s="296">
        <f t="shared" si="1137"/>
        <v>6.3948128164016266E-2</v>
      </c>
      <c r="T5036" s="283">
        <f t="shared" si="1138"/>
        <v>6.3948128164016266E-2</v>
      </c>
    </row>
    <row r="5037" spans="1:20" x14ac:dyDescent="0.25">
      <c r="A5037" s="286">
        <v>43310</v>
      </c>
      <c r="B5037" s="1">
        <f t="shared" si="1131"/>
        <v>7</v>
      </c>
      <c r="C5037" s="285">
        <v>19</v>
      </c>
      <c r="D5037" t="s">
        <v>715</v>
      </c>
      <c r="F5037" s="16">
        <v>66</v>
      </c>
      <c r="G5037" t="str">
        <f t="shared" si="1125"/>
        <v>Cooling</v>
      </c>
      <c r="H5037" s="283">
        <f>IF(G5037="heating",F5037*Assumptions!M$4+Assumptions!M$7,0)</f>
        <v>0</v>
      </c>
      <c r="I5037" s="15">
        <f t="shared" si="1126"/>
        <v>0.98418842963438757</v>
      </c>
      <c r="J5037" s="15">
        <f t="shared" si="1127"/>
        <v>0.93760781206536892</v>
      </c>
      <c r="K5037" s="283">
        <f t="shared" si="1132"/>
        <v>0</v>
      </c>
      <c r="L5037" s="283">
        <f t="shared" si="1133"/>
        <v>4.3818232651749627</v>
      </c>
      <c r="M5037" s="283">
        <f t="shared" si="1134"/>
        <v>0</v>
      </c>
      <c r="N5037" s="283">
        <f t="shared" si="1135"/>
        <v>4.3585758300027857</v>
      </c>
      <c r="O5037" s="283">
        <f t="shared" si="1136"/>
        <v>0</v>
      </c>
      <c r="P5037" s="21">
        <f t="shared" si="1128"/>
        <v>3.6399980029288459E-2</v>
      </c>
      <c r="Q5037" s="21">
        <f t="shared" si="1129"/>
        <v>1.6764212681468484</v>
      </c>
      <c r="R5037">
        <f t="shared" si="1130"/>
        <v>1.0096214758538746</v>
      </c>
      <c r="S5037" s="296">
        <f t="shared" si="1137"/>
        <v>6.1608819500886439E-2</v>
      </c>
      <c r="T5037" s="283">
        <f t="shared" si="1138"/>
        <v>6.1608819500886439E-2</v>
      </c>
    </row>
    <row r="5038" spans="1:20" x14ac:dyDescent="0.25">
      <c r="A5038" s="286">
        <v>43310</v>
      </c>
      <c r="B5038" s="1">
        <f t="shared" si="1131"/>
        <v>7</v>
      </c>
      <c r="C5038" s="285">
        <v>20</v>
      </c>
      <c r="D5038" t="s">
        <v>715</v>
      </c>
      <c r="F5038" s="16">
        <v>63</v>
      </c>
      <c r="G5038" t="str">
        <f t="shared" si="1125"/>
        <v>Cooling</v>
      </c>
      <c r="H5038" s="283">
        <f>IF(G5038="heating",F5038*Assumptions!M$4+Assumptions!M$7,0)</f>
        <v>0</v>
      </c>
      <c r="I5038" s="15">
        <f t="shared" si="1126"/>
        <v>0.97071962311712034</v>
      </c>
      <c r="J5038" s="15">
        <f t="shared" si="1127"/>
        <v>0.93760781206536892</v>
      </c>
      <c r="K5038" s="283">
        <f t="shared" si="1132"/>
        <v>0</v>
      </c>
      <c r="L5038" s="283">
        <f t="shared" si="1133"/>
        <v>4.3818232651749627</v>
      </c>
      <c r="M5038" s="283">
        <f t="shared" si="1134"/>
        <v>0</v>
      </c>
      <c r="N5038" s="283">
        <f t="shared" si="1135"/>
        <v>4.3585758300027857</v>
      </c>
      <c r="O5038" s="283">
        <f t="shared" si="1136"/>
        <v>0</v>
      </c>
      <c r="P5038" s="21">
        <f t="shared" si="1128"/>
        <v>3.9789369881031433E-2</v>
      </c>
      <c r="Q5038" s="21">
        <f t="shared" si="1129"/>
        <v>1.52436960139122</v>
      </c>
      <c r="R5038">
        <f t="shared" si="1130"/>
        <v>1.0096214758538746</v>
      </c>
      <c r="S5038" s="296">
        <f t="shared" si="1137"/>
        <v>6.1237284071970169E-2</v>
      </c>
      <c r="T5038" s="283">
        <f t="shared" si="1138"/>
        <v>6.1237284071970169E-2</v>
      </c>
    </row>
    <row r="5039" spans="1:20" x14ac:dyDescent="0.25">
      <c r="A5039" s="286">
        <v>43310</v>
      </c>
      <c r="B5039" s="1">
        <f t="shared" si="1131"/>
        <v>7</v>
      </c>
      <c r="C5039" s="285">
        <v>21</v>
      </c>
      <c r="D5039" t="s">
        <v>715</v>
      </c>
      <c r="F5039" s="16">
        <v>61</v>
      </c>
      <c r="G5039" t="str">
        <f t="shared" si="1125"/>
        <v>Cooling</v>
      </c>
      <c r="H5039" s="283">
        <f>IF(G5039="heating",F5039*Assumptions!M$4+Assumptions!M$7,0)</f>
        <v>0</v>
      </c>
      <c r="I5039" s="15">
        <f t="shared" si="1126"/>
        <v>0.95751150862929935</v>
      </c>
      <c r="J5039" s="15">
        <f t="shared" si="1127"/>
        <v>0.93760781206536892</v>
      </c>
      <c r="K5039" s="283">
        <f t="shared" si="1132"/>
        <v>0</v>
      </c>
      <c r="L5039" s="283">
        <f t="shared" si="1133"/>
        <v>4.3818232651749627</v>
      </c>
      <c r="M5039" s="283">
        <f t="shared" si="1134"/>
        <v>0</v>
      </c>
      <c r="N5039" s="283">
        <f t="shared" si="1135"/>
        <v>4.3585758300027857</v>
      </c>
      <c r="O5039" s="283">
        <f t="shared" si="1136"/>
        <v>0</v>
      </c>
      <c r="P5039" s="21">
        <f t="shared" si="1128"/>
        <v>4.5164594084734722E-2</v>
      </c>
      <c r="Q5039" s="21">
        <f t="shared" si="1129"/>
        <v>1.4448604713749031</v>
      </c>
      <c r="R5039">
        <f t="shared" si="1130"/>
        <v>1.0096214758538746</v>
      </c>
      <c r="S5039" s="296">
        <f t="shared" si="1137"/>
        <v>6.588440089088024E-2</v>
      </c>
      <c r="T5039" s="283">
        <f t="shared" si="1138"/>
        <v>6.588440089088024E-2</v>
      </c>
    </row>
    <row r="5040" spans="1:20" x14ac:dyDescent="0.25">
      <c r="A5040" s="286">
        <v>43310</v>
      </c>
      <c r="B5040" s="1">
        <f t="shared" si="1131"/>
        <v>7</v>
      </c>
      <c r="C5040" s="285">
        <v>22</v>
      </c>
      <c r="D5040" t="s">
        <v>715</v>
      </c>
      <c r="F5040" s="16">
        <v>61</v>
      </c>
      <c r="G5040" t="str">
        <f t="shared" si="1125"/>
        <v>Cooling</v>
      </c>
      <c r="H5040" s="283">
        <f>IF(G5040="heating",F5040*Assumptions!M$4+Assumptions!M$7,0)</f>
        <v>0</v>
      </c>
      <c r="I5040" s="15">
        <f t="shared" si="1126"/>
        <v>0.9426530227543114</v>
      </c>
      <c r="J5040" s="15">
        <f t="shared" si="1127"/>
        <v>0.93760781206536892</v>
      </c>
      <c r="K5040" s="283">
        <f t="shared" si="1132"/>
        <v>0</v>
      </c>
      <c r="L5040" s="283">
        <f t="shared" si="1133"/>
        <v>4.3818232651749627</v>
      </c>
      <c r="M5040" s="283">
        <f t="shared" si="1134"/>
        <v>0</v>
      </c>
      <c r="N5040" s="283">
        <f t="shared" si="1135"/>
        <v>4.3585758300027857</v>
      </c>
      <c r="O5040" s="283">
        <f t="shared" si="1136"/>
        <v>0</v>
      </c>
      <c r="P5040" s="21">
        <f t="shared" si="1128"/>
        <v>4.5164594084734722E-2</v>
      </c>
      <c r="Q5040" s="21">
        <f t="shared" si="1129"/>
        <v>1.2427137171080138</v>
      </c>
      <c r="R5040">
        <f t="shared" si="1130"/>
        <v>1.0096214758538746</v>
      </c>
      <c r="S5040" s="296">
        <f t="shared" si="1137"/>
        <v>5.6666681906405211E-2</v>
      </c>
      <c r="T5040" s="283">
        <f t="shared" si="1138"/>
        <v>5.6666681906405211E-2</v>
      </c>
    </row>
    <row r="5041" spans="1:20" x14ac:dyDescent="0.25">
      <c r="A5041" s="286">
        <v>43310</v>
      </c>
      <c r="B5041" s="1">
        <f t="shared" si="1131"/>
        <v>7</v>
      </c>
      <c r="C5041" s="285">
        <v>23</v>
      </c>
      <c r="D5041" t="s">
        <v>715</v>
      </c>
      <c r="F5041" s="16">
        <v>57</v>
      </c>
      <c r="G5041" t="str">
        <f t="shared" si="1125"/>
        <v>Cooling</v>
      </c>
      <c r="H5041" s="283">
        <f>IF(G5041="heating",F5041*Assumptions!M$4+Assumptions!M$7,0)</f>
        <v>0</v>
      </c>
      <c r="I5041" s="15">
        <f t="shared" si="1126"/>
        <v>0.94450710149963013</v>
      </c>
      <c r="J5041" s="15">
        <f t="shared" si="1127"/>
        <v>0.93760781206536892</v>
      </c>
      <c r="K5041" s="283">
        <f t="shared" si="1132"/>
        <v>0</v>
      </c>
      <c r="L5041" s="283">
        <f t="shared" si="1133"/>
        <v>4.2530692972692208</v>
      </c>
      <c r="M5041" s="283">
        <f t="shared" si="1134"/>
        <v>0</v>
      </c>
      <c r="N5041" s="283">
        <f t="shared" si="1135"/>
        <v>4.1119599131986844</v>
      </c>
      <c r="O5041" s="283">
        <f t="shared" si="1136"/>
        <v>0</v>
      </c>
      <c r="P5041" s="21">
        <f t="shared" si="1128"/>
        <v>2.5000000000000001E-2</v>
      </c>
      <c r="Q5041" s="21">
        <f t="shared" si="1129"/>
        <v>1.0297519246597011</v>
      </c>
      <c r="R5041">
        <f t="shared" si="1130"/>
        <v>1.0096214758538746</v>
      </c>
      <c r="S5041" s="296">
        <f t="shared" si="1137"/>
        <v>2.5991491448457384E-2</v>
      </c>
      <c r="T5041" s="283">
        <f t="shared" si="1138"/>
        <v>2.5991491448457384E-2</v>
      </c>
    </row>
    <row r="5042" spans="1:20" x14ac:dyDescent="0.25">
      <c r="A5042" s="286">
        <v>43311</v>
      </c>
      <c r="B5042" s="1">
        <f t="shared" si="1131"/>
        <v>1</v>
      </c>
      <c r="C5042" s="285">
        <v>0</v>
      </c>
      <c r="D5042" t="s">
        <v>715</v>
      </c>
      <c r="F5042" s="16">
        <v>55</v>
      </c>
      <c r="G5042" t="str">
        <f t="shared" si="1125"/>
        <v>Cooling</v>
      </c>
      <c r="H5042" s="283">
        <f>IF(G5042="heating",F5042*Assumptions!M$4+Assumptions!M$7,0)</f>
        <v>0</v>
      </c>
      <c r="I5042" s="15">
        <f t="shared" si="1126"/>
        <v>0.97481507806017154</v>
      </c>
      <c r="J5042" s="15">
        <f t="shared" si="1127"/>
        <v>1.017726725449043</v>
      </c>
      <c r="K5042" s="283">
        <f t="shared" si="1132"/>
        <v>0</v>
      </c>
      <c r="L5042" s="283">
        <f t="shared" si="1133"/>
        <v>4.1851135499983272</v>
      </c>
      <c r="M5042" s="283">
        <f t="shared" si="1134"/>
        <v>0</v>
      </c>
      <c r="N5042" s="283">
        <f t="shared" si="1135"/>
        <v>3.9876635481217684</v>
      </c>
      <c r="O5042" s="283">
        <f t="shared" si="1136"/>
        <v>0</v>
      </c>
      <c r="P5042" s="21">
        <f t="shared" si="1128"/>
        <v>2.5000000000000001E-2</v>
      </c>
      <c r="Q5042" s="21">
        <f t="shared" si="1129"/>
        <v>0.90668853391740301</v>
      </c>
      <c r="R5042">
        <f t="shared" si="1130"/>
        <v>0.9440993384982781</v>
      </c>
      <c r="S5042" s="296">
        <f t="shared" si="1137"/>
        <v>2.1400101127384843E-2</v>
      </c>
      <c r="T5042" s="283">
        <f t="shared" si="1138"/>
        <v>2.1400101127384843E-2</v>
      </c>
    </row>
    <row r="5043" spans="1:20" x14ac:dyDescent="0.25">
      <c r="A5043" s="286">
        <v>43311</v>
      </c>
      <c r="B5043" s="1">
        <f t="shared" si="1131"/>
        <v>1</v>
      </c>
      <c r="C5043" s="285">
        <v>1</v>
      </c>
      <c r="D5043" t="s">
        <v>715</v>
      </c>
      <c r="F5043" s="16">
        <v>54</v>
      </c>
      <c r="G5043" t="str">
        <f t="shared" si="1125"/>
        <v>Cooling</v>
      </c>
      <c r="H5043" s="283">
        <f>IF(G5043="heating",F5043*Assumptions!M$4+Assumptions!M$7,0)</f>
        <v>0</v>
      </c>
      <c r="I5043" s="15">
        <f t="shared" si="1126"/>
        <v>1.012242869806885</v>
      </c>
      <c r="J5043" s="15">
        <f t="shared" si="1127"/>
        <v>1.017726725449043</v>
      </c>
      <c r="K5043" s="283">
        <f t="shared" si="1132"/>
        <v>0</v>
      </c>
      <c r="L5043" s="283">
        <f t="shared" si="1133"/>
        <v>4.1559947708987721</v>
      </c>
      <c r="M5043" s="283">
        <f t="shared" si="1134"/>
        <v>0</v>
      </c>
      <c r="N5043" s="283">
        <f t="shared" si="1135"/>
        <v>3.9259252525022648</v>
      </c>
      <c r="O5043" s="283">
        <f t="shared" si="1136"/>
        <v>0</v>
      </c>
      <c r="P5043" s="21">
        <f t="shared" si="1128"/>
        <v>2.5000000000000001E-2</v>
      </c>
      <c r="Q5043" s="21">
        <f t="shared" si="1129"/>
        <v>0.81803459285312596</v>
      </c>
      <c r="R5043">
        <f t="shared" si="1130"/>
        <v>0.9440993384982781</v>
      </c>
      <c r="S5043" s="296">
        <f t="shared" si="1137"/>
        <v>1.9307647949533612E-2</v>
      </c>
      <c r="T5043" s="283">
        <f t="shared" si="1138"/>
        <v>1.9307647949533612E-2</v>
      </c>
    </row>
    <row r="5044" spans="1:20" x14ac:dyDescent="0.25">
      <c r="A5044" s="286">
        <v>43311</v>
      </c>
      <c r="B5044" s="1">
        <f t="shared" si="1131"/>
        <v>1</v>
      </c>
      <c r="C5044" s="285">
        <v>2</v>
      </c>
      <c r="D5044" t="s">
        <v>715</v>
      </c>
      <c r="F5044" s="16">
        <v>54</v>
      </c>
      <c r="G5044" t="str">
        <f t="shared" si="1125"/>
        <v>Cooling</v>
      </c>
      <c r="H5044" s="283">
        <f>IF(G5044="heating",F5044*Assumptions!M$4+Assumptions!M$7,0)</f>
        <v>0</v>
      </c>
      <c r="I5044" s="15">
        <f t="shared" si="1126"/>
        <v>1.0509704703585963</v>
      </c>
      <c r="J5044" s="15">
        <f t="shared" si="1127"/>
        <v>1.017726725449043</v>
      </c>
      <c r="K5044" s="283">
        <f t="shared" si="1132"/>
        <v>0</v>
      </c>
      <c r="L5044" s="283">
        <f t="shared" si="1133"/>
        <v>4.1559947708987721</v>
      </c>
      <c r="M5044" s="283">
        <f t="shared" si="1134"/>
        <v>0</v>
      </c>
      <c r="N5044" s="283">
        <f t="shared" si="1135"/>
        <v>3.9259252525022648</v>
      </c>
      <c r="O5044" s="283">
        <f t="shared" si="1136"/>
        <v>0</v>
      </c>
      <c r="P5044" s="21">
        <f t="shared" si="1128"/>
        <v>2.5000000000000001E-2</v>
      </c>
      <c r="Q5044" s="21">
        <f t="shared" si="1129"/>
        <v>0.74507607494346417</v>
      </c>
      <c r="R5044">
        <f t="shared" si="1130"/>
        <v>0.9440993384982781</v>
      </c>
      <c r="S5044" s="296">
        <f t="shared" si="1137"/>
        <v>1.7585645737125448E-2</v>
      </c>
      <c r="T5044" s="283">
        <f t="shared" si="1138"/>
        <v>1.7585645737125448E-2</v>
      </c>
    </row>
    <row r="5045" spans="1:20" x14ac:dyDescent="0.25">
      <c r="A5045" s="286">
        <v>43311</v>
      </c>
      <c r="B5045" s="1">
        <f t="shared" si="1131"/>
        <v>1</v>
      </c>
      <c r="C5045" s="285">
        <v>3</v>
      </c>
      <c r="D5045" t="s">
        <v>715</v>
      </c>
      <c r="F5045" s="16">
        <v>54</v>
      </c>
      <c r="G5045" t="str">
        <f t="shared" si="1125"/>
        <v>Cooling</v>
      </c>
      <c r="H5045" s="283">
        <f>IF(G5045="heating",F5045*Assumptions!M$4+Assumptions!M$7,0)</f>
        <v>0</v>
      </c>
      <c r="I5045" s="15">
        <f t="shared" si="1126"/>
        <v>1.0924036124451033</v>
      </c>
      <c r="J5045" s="15">
        <f t="shared" si="1127"/>
        <v>1.017726725449043</v>
      </c>
      <c r="K5045" s="283">
        <f t="shared" si="1132"/>
        <v>0</v>
      </c>
      <c r="L5045" s="283">
        <f t="shared" si="1133"/>
        <v>4.1559947708987721</v>
      </c>
      <c r="M5045" s="283">
        <f t="shared" si="1134"/>
        <v>0</v>
      </c>
      <c r="N5045" s="283">
        <f t="shared" si="1135"/>
        <v>3.9259252525022648</v>
      </c>
      <c r="O5045" s="283">
        <f t="shared" si="1136"/>
        <v>0</v>
      </c>
      <c r="P5045" s="21">
        <f t="shared" si="1128"/>
        <v>2.5000000000000001E-2</v>
      </c>
      <c r="Q5045" s="21">
        <f t="shared" si="1129"/>
        <v>0.69158980876382303</v>
      </c>
      <c r="R5045">
        <f t="shared" si="1130"/>
        <v>0.9440993384982781</v>
      </c>
      <c r="S5045" s="296">
        <f t="shared" si="1137"/>
        <v>1.63232370241519E-2</v>
      </c>
      <c r="T5045" s="283">
        <f t="shared" si="1138"/>
        <v>1.63232370241519E-2</v>
      </c>
    </row>
    <row r="5046" spans="1:20" x14ac:dyDescent="0.25">
      <c r="A5046" s="286">
        <v>43311</v>
      </c>
      <c r="B5046" s="1">
        <f t="shared" si="1131"/>
        <v>1</v>
      </c>
      <c r="C5046" s="285">
        <v>4</v>
      </c>
      <c r="D5046" t="s">
        <v>715</v>
      </c>
      <c r="F5046" s="16">
        <v>52</v>
      </c>
      <c r="G5046" t="str">
        <f t="shared" si="1125"/>
        <v>Cooling</v>
      </c>
      <c r="H5046" s="283">
        <f>IF(G5046="heating",F5046*Assumptions!M$4+Assumptions!M$7,0)</f>
        <v>0</v>
      </c>
      <c r="I5046" s="15">
        <f t="shared" si="1126"/>
        <v>1.1348296917927807</v>
      </c>
      <c r="J5046" s="15">
        <f t="shared" si="1127"/>
        <v>1.017726725449043</v>
      </c>
      <c r="K5046" s="283">
        <f t="shared" si="1132"/>
        <v>0</v>
      </c>
      <c r="L5046" s="283">
        <f t="shared" si="1133"/>
        <v>4.0950984110509578</v>
      </c>
      <c r="M5046" s="283">
        <f t="shared" si="1134"/>
        <v>0</v>
      </c>
      <c r="N5046" s="283">
        <f t="shared" si="1135"/>
        <v>3.802065958051716</v>
      </c>
      <c r="O5046" s="283">
        <f t="shared" si="1136"/>
        <v>0</v>
      </c>
      <c r="P5046" s="21">
        <f t="shared" si="1128"/>
        <v>2.5000000000000001E-2</v>
      </c>
      <c r="Q5046" s="21">
        <f t="shared" si="1129"/>
        <v>0.6473875548762833</v>
      </c>
      <c r="R5046">
        <f t="shared" si="1130"/>
        <v>0.9440993384982781</v>
      </c>
      <c r="S5046" s="296">
        <f t="shared" si="1137"/>
        <v>1.5279954057767921E-2</v>
      </c>
      <c r="T5046" s="283">
        <f t="shared" si="1138"/>
        <v>1.5279954057767921E-2</v>
      </c>
    </row>
    <row r="5047" spans="1:20" x14ac:dyDescent="0.25">
      <c r="A5047" s="286">
        <v>43311</v>
      </c>
      <c r="B5047" s="1">
        <f t="shared" si="1131"/>
        <v>1</v>
      </c>
      <c r="C5047" s="285">
        <v>5</v>
      </c>
      <c r="D5047" t="s">
        <v>715</v>
      </c>
      <c r="F5047" s="16">
        <v>52</v>
      </c>
      <c r="G5047" t="str">
        <f t="shared" si="1125"/>
        <v>Cooling</v>
      </c>
      <c r="H5047" s="283">
        <f>IF(G5047="heating",F5047*Assumptions!M$4+Assumptions!M$7,0)</f>
        <v>0</v>
      </c>
      <c r="I5047" s="15">
        <f t="shared" si="1126"/>
        <v>1.1635558681477385</v>
      </c>
      <c r="J5047" s="15">
        <f t="shared" si="1127"/>
        <v>1.017726725449043</v>
      </c>
      <c r="K5047" s="283">
        <f t="shared" si="1132"/>
        <v>0</v>
      </c>
      <c r="L5047" s="283">
        <f t="shared" si="1133"/>
        <v>4.0950984110509578</v>
      </c>
      <c r="M5047" s="283">
        <f t="shared" si="1134"/>
        <v>0</v>
      </c>
      <c r="N5047" s="283">
        <f t="shared" si="1135"/>
        <v>3.802065958051716</v>
      </c>
      <c r="O5047" s="283">
        <f t="shared" si="1136"/>
        <v>0</v>
      </c>
      <c r="P5047" s="21">
        <f t="shared" si="1128"/>
        <v>2.5000000000000001E-2</v>
      </c>
      <c r="Q5047" s="21">
        <f t="shared" si="1129"/>
        <v>0.72139578924615555</v>
      </c>
      <c r="R5047">
        <f t="shared" si="1130"/>
        <v>0.9440993384982781</v>
      </c>
      <c r="S5047" s="296">
        <f t="shared" si="1137"/>
        <v>1.702673218556847E-2</v>
      </c>
      <c r="T5047" s="283">
        <f t="shared" si="1138"/>
        <v>1.702673218556847E-2</v>
      </c>
    </row>
    <row r="5048" spans="1:20" x14ac:dyDescent="0.25">
      <c r="A5048" s="286">
        <v>43311</v>
      </c>
      <c r="B5048" s="1">
        <f t="shared" si="1131"/>
        <v>1</v>
      </c>
      <c r="C5048" s="285">
        <v>6</v>
      </c>
      <c r="D5048" t="s">
        <v>715</v>
      </c>
      <c r="F5048" s="16">
        <v>54</v>
      </c>
      <c r="G5048" t="str">
        <f t="shared" si="1125"/>
        <v>Cooling</v>
      </c>
      <c r="H5048" s="283">
        <f>IF(G5048="heating",F5048*Assumptions!M$4+Assumptions!M$7,0)</f>
        <v>0</v>
      </c>
      <c r="I5048" s="15">
        <f t="shared" si="1126"/>
        <v>1.2083911162615524</v>
      </c>
      <c r="J5048" s="15">
        <f t="shared" si="1127"/>
        <v>1.017726725449043</v>
      </c>
      <c r="K5048" s="283">
        <f t="shared" si="1132"/>
        <v>0</v>
      </c>
      <c r="L5048" s="283">
        <f t="shared" si="1133"/>
        <v>4.1559947708987721</v>
      </c>
      <c r="M5048" s="283">
        <f t="shared" si="1134"/>
        <v>0</v>
      </c>
      <c r="N5048" s="283">
        <f t="shared" si="1135"/>
        <v>3.9259252525022648</v>
      </c>
      <c r="O5048" s="283">
        <f t="shared" si="1136"/>
        <v>0</v>
      </c>
      <c r="P5048" s="21">
        <f t="shared" si="1128"/>
        <v>2.5000000000000001E-2</v>
      </c>
      <c r="Q5048" s="21">
        <f t="shared" si="1129"/>
        <v>0.87787080972652631</v>
      </c>
      <c r="R5048">
        <f t="shared" si="1130"/>
        <v>0.9440993384982781</v>
      </c>
      <c r="S5048" s="296">
        <f t="shared" si="1137"/>
        <v>2.0719931268744034E-2</v>
      </c>
      <c r="T5048" s="283">
        <f t="shared" si="1138"/>
        <v>2.0719931268744034E-2</v>
      </c>
    </row>
    <row r="5049" spans="1:20" x14ac:dyDescent="0.25">
      <c r="A5049" s="286">
        <v>43311</v>
      </c>
      <c r="B5049" s="1">
        <f t="shared" si="1131"/>
        <v>1</v>
      </c>
      <c r="C5049" s="285">
        <v>7</v>
      </c>
      <c r="D5049" t="s">
        <v>716</v>
      </c>
      <c r="F5049" s="16">
        <v>57</v>
      </c>
      <c r="G5049" t="str">
        <f t="shared" si="1125"/>
        <v>Cooling</v>
      </c>
      <c r="H5049" s="283">
        <f>IF(G5049="heating",F5049*Assumptions!M$4+Assumptions!M$7,0)</f>
        <v>0</v>
      </c>
      <c r="I5049" s="15">
        <f t="shared" si="1126"/>
        <v>1.1637425769249583</v>
      </c>
      <c r="J5049" s="15">
        <f t="shared" si="1127"/>
        <v>1.017726725449043</v>
      </c>
      <c r="K5049" s="283">
        <f t="shared" si="1132"/>
        <v>0</v>
      </c>
      <c r="L5049" s="283">
        <f t="shared" si="1133"/>
        <v>4.2530692972692208</v>
      </c>
      <c r="M5049" s="283">
        <f t="shared" si="1134"/>
        <v>0</v>
      </c>
      <c r="N5049" s="283">
        <f t="shared" si="1135"/>
        <v>4.1119599131986844</v>
      </c>
      <c r="O5049" s="283">
        <f t="shared" si="1136"/>
        <v>0</v>
      </c>
      <c r="P5049" s="21">
        <f t="shared" si="1128"/>
        <v>2.5000000000000001E-2</v>
      </c>
      <c r="Q5049" s="21">
        <f t="shared" si="1129"/>
        <v>0.97331382064367777</v>
      </c>
      <c r="R5049">
        <f t="shared" si="1130"/>
        <v>0.9440993384982781</v>
      </c>
      <c r="S5049" s="296">
        <f t="shared" si="1137"/>
        <v>2.2972623355523199E-2</v>
      </c>
      <c r="T5049" s="283">
        <f t="shared" si="1138"/>
        <v>2.2972623355523199E-2</v>
      </c>
    </row>
    <row r="5050" spans="1:20" x14ac:dyDescent="0.25">
      <c r="A5050" s="286">
        <v>43311</v>
      </c>
      <c r="B5050" s="1">
        <f t="shared" si="1131"/>
        <v>1</v>
      </c>
      <c r="C5050" s="285">
        <v>8</v>
      </c>
      <c r="D5050" t="s">
        <v>716</v>
      </c>
      <c r="F5050" s="16">
        <v>63</v>
      </c>
      <c r="G5050" t="str">
        <f t="shared" si="1125"/>
        <v>Cooling</v>
      </c>
      <c r="H5050" s="283">
        <f>IF(G5050="heating",F5050*Assumptions!M$4+Assumptions!M$7,0)</f>
        <v>0</v>
      </c>
      <c r="I5050" s="15">
        <f t="shared" si="1126"/>
        <v>1.094193721037565</v>
      </c>
      <c r="J5050" s="15">
        <f t="shared" si="1127"/>
        <v>1.017726725449043</v>
      </c>
      <c r="K5050" s="283">
        <f t="shared" si="1132"/>
        <v>0</v>
      </c>
      <c r="L5050" s="283">
        <f t="shared" si="1133"/>
        <v>4.3818232651749627</v>
      </c>
      <c r="M5050" s="283">
        <f t="shared" si="1134"/>
        <v>0</v>
      </c>
      <c r="N5050" s="283">
        <f t="shared" si="1135"/>
        <v>4.3585758300027857</v>
      </c>
      <c r="O5050" s="283">
        <f t="shared" si="1136"/>
        <v>0</v>
      </c>
      <c r="P5050" s="21">
        <f t="shared" si="1128"/>
        <v>3.9789369881031433E-2</v>
      </c>
      <c r="Q5050" s="21">
        <f t="shared" si="1129"/>
        <v>0.94940007506179924</v>
      </c>
      <c r="R5050">
        <f t="shared" si="1130"/>
        <v>0.9440993384982781</v>
      </c>
      <c r="S5050" s="296">
        <f t="shared" si="1137"/>
        <v>3.5664325643782795E-2</v>
      </c>
      <c r="T5050" s="283">
        <f t="shared" si="1138"/>
        <v>3.5664325643782795E-2</v>
      </c>
    </row>
    <row r="5051" spans="1:20" x14ac:dyDescent="0.25">
      <c r="A5051" s="286">
        <v>43311</v>
      </c>
      <c r="B5051" s="1">
        <f t="shared" si="1131"/>
        <v>1</v>
      </c>
      <c r="C5051" s="285">
        <v>9</v>
      </c>
      <c r="D5051" t="s">
        <v>716</v>
      </c>
      <c r="F5051" s="16">
        <v>64</v>
      </c>
      <c r="G5051" t="str">
        <f t="shared" si="1125"/>
        <v>Cooling</v>
      </c>
      <c r="H5051" s="283">
        <f>IF(G5051="heating",F5051*Assumptions!M$4+Assumptions!M$7,0)</f>
        <v>0</v>
      </c>
      <c r="I5051" s="15">
        <f t="shared" si="1126"/>
        <v>1.0343009000871222</v>
      </c>
      <c r="J5051" s="15">
        <f t="shared" si="1127"/>
        <v>1.017726725449043</v>
      </c>
      <c r="K5051" s="283">
        <f t="shared" si="1132"/>
        <v>0</v>
      </c>
      <c r="L5051" s="283">
        <f t="shared" si="1133"/>
        <v>4.3818232651749627</v>
      </c>
      <c r="M5051" s="283">
        <f t="shared" si="1134"/>
        <v>0</v>
      </c>
      <c r="N5051" s="283">
        <f t="shared" si="1135"/>
        <v>4.3585758300027857</v>
      </c>
      <c r="O5051" s="283">
        <f t="shared" si="1136"/>
        <v>0</v>
      </c>
      <c r="P5051" s="21">
        <f t="shared" si="1128"/>
        <v>3.8036447069942136E-2</v>
      </c>
      <c r="Q5051" s="21">
        <f t="shared" si="1129"/>
        <v>0.8408485371888097</v>
      </c>
      <c r="R5051">
        <f t="shared" si="1130"/>
        <v>0.9440993384982781</v>
      </c>
      <c r="S5051" s="296">
        <f t="shared" si="1137"/>
        <v>3.0195026121768165E-2</v>
      </c>
      <c r="T5051" s="283">
        <f t="shared" si="1138"/>
        <v>3.0195026121768165E-2</v>
      </c>
    </row>
    <row r="5052" spans="1:20" x14ac:dyDescent="0.25">
      <c r="A5052" s="286">
        <v>43311</v>
      </c>
      <c r="B5052" s="1">
        <f t="shared" si="1131"/>
        <v>1</v>
      </c>
      <c r="C5052" s="285">
        <v>10</v>
      </c>
      <c r="D5052" t="s">
        <v>716</v>
      </c>
      <c r="F5052" s="16">
        <v>66</v>
      </c>
      <c r="G5052" t="str">
        <f t="shared" si="1125"/>
        <v>Cooling</v>
      </c>
      <c r="H5052" s="283">
        <f>IF(G5052="heating",F5052*Assumptions!M$4+Assumptions!M$7,0)</f>
        <v>0</v>
      </c>
      <c r="I5052" s="15">
        <f t="shared" si="1126"/>
        <v>0.98112329028689171</v>
      </c>
      <c r="J5052" s="15">
        <f t="shared" si="1127"/>
        <v>1.017726725449043</v>
      </c>
      <c r="K5052" s="283">
        <f t="shared" si="1132"/>
        <v>0</v>
      </c>
      <c r="L5052" s="283">
        <f t="shared" si="1133"/>
        <v>4.3818232651749627</v>
      </c>
      <c r="M5052" s="283">
        <f t="shared" si="1134"/>
        <v>0</v>
      </c>
      <c r="N5052" s="283">
        <f t="shared" si="1135"/>
        <v>4.3585758300027857</v>
      </c>
      <c r="O5052" s="283">
        <f t="shared" si="1136"/>
        <v>0</v>
      </c>
      <c r="P5052" s="21">
        <f t="shared" si="1128"/>
        <v>3.6399980029288459E-2</v>
      </c>
      <c r="Q5052" s="21">
        <f t="shared" si="1129"/>
        <v>0.74504051125983206</v>
      </c>
      <c r="R5052">
        <f t="shared" si="1130"/>
        <v>0.9440993384982781</v>
      </c>
      <c r="S5052" s="296">
        <f t="shared" si="1137"/>
        <v>2.5603463992343877E-2</v>
      </c>
      <c r="T5052" s="283">
        <f t="shared" si="1138"/>
        <v>2.5603463992343877E-2</v>
      </c>
    </row>
    <row r="5053" spans="1:20" x14ac:dyDescent="0.25">
      <c r="A5053" s="286">
        <v>43311</v>
      </c>
      <c r="B5053" s="1">
        <f t="shared" si="1131"/>
        <v>1</v>
      </c>
      <c r="C5053" s="285">
        <v>11</v>
      </c>
      <c r="D5053" t="s">
        <v>716</v>
      </c>
      <c r="F5053" s="16">
        <v>66</v>
      </c>
      <c r="G5053" t="str">
        <f t="shared" si="1125"/>
        <v>Cooling</v>
      </c>
      <c r="H5053" s="283">
        <f>IF(G5053="heating",F5053*Assumptions!M$4+Assumptions!M$7,0)</f>
        <v>0</v>
      </c>
      <c r="I5053" s="15">
        <f t="shared" si="1126"/>
        <v>0.94956163997961163</v>
      </c>
      <c r="J5053" s="15">
        <f t="shared" si="1127"/>
        <v>1.017726725449043</v>
      </c>
      <c r="K5053" s="283">
        <f t="shared" si="1132"/>
        <v>0</v>
      </c>
      <c r="L5053" s="283">
        <f t="shared" si="1133"/>
        <v>4.3818232651749627</v>
      </c>
      <c r="M5053" s="283">
        <f t="shared" si="1134"/>
        <v>0</v>
      </c>
      <c r="N5053" s="283">
        <f t="shared" si="1135"/>
        <v>4.3585758300027857</v>
      </c>
      <c r="O5053" s="283">
        <f t="shared" si="1136"/>
        <v>0</v>
      </c>
      <c r="P5053" s="21">
        <f t="shared" si="1128"/>
        <v>3.6399980029288459E-2</v>
      </c>
      <c r="Q5053" s="21">
        <f t="shared" si="1129"/>
        <v>0.72850690893675296</v>
      </c>
      <c r="R5053">
        <f t="shared" si="1130"/>
        <v>0.9440993384982781</v>
      </c>
      <c r="S5053" s="296">
        <f t="shared" si="1137"/>
        <v>2.5035283490283826E-2</v>
      </c>
      <c r="T5053" s="283">
        <f t="shared" si="1138"/>
        <v>2.5035283490283826E-2</v>
      </c>
    </row>
    <row r="5054" spans="1:20" x14ac:dyDescent="0.25">
      <c r="A5054" s="286">
        <v>43311</v>
      </c>
      <c r="B5054" s="1">
        <f t="shared" si="1131"/>
        <v>1</v>
      </c>
      <c r="C5054" s="285">
        <v>12</v>
      </c>
      <c r="D5054" t="s">
        <v>716</v>
      </c>
      <c r="F5054" s="16">
        <v>70</v>
      </c>
      <c r="G5054" t="str">
        <f t="shared" si="1125"/>
        <v>Cooling</v>
      </c>
      <c r="H5054" s="283">
        <f>IF(G5054="heating",F5054*Assumptions!M$4+Assumptions!M$7,0)</f>
        <v>0</v>
      </c>
      <c r="I5054" s="15">
        <f t="shared" si="1126"/>
        <v>0.91648403420261149</v>
      </c>
      <c r="J5054" s="15">
        <f t="shared" si="1127"/>
        <v>1.017726725449043</v>
      </c>
      <c r="K5054" s="283">
        <f t="shared" si="1132"/>
        <v>0</v>
      </c>
      <c r="L5054" s="283">
        <f t="shared" si="1133"/>
        <v>4.3818232651749627</v>
      </c>
      <c r="M5054" s="283">
        <f t="shared" si="1134"/>
        <v>0</v>
      </c>
      <c r="N5054" s="283">
        <f t="shared" si="1135"/>
        <v>4.3585758300027857</v>
      </c>
      <c r="O5054" s="283">
        <f t="shared" si="1136"/>
        <v>0</v>
      </c>
      <c r="P5054" s="21">
        <f t="shared" si="1128"/>
        <v>4.0604560274080326E-2</v>
      </c>
      <c r="Q5054" s="21">
        <f t="shared" si="1129"/>
        <v>0.75910815787401487</v>
      </c>
      <c r="R5054">
        <f t="shared" si="1130"/>
        <v>0.9440993384982781</v>
      </c>
      <c r="S5054" s="296">
        <f t="shared" si="1137"/>
        <v>2.9100212721348988E-2</v>
      </c>
      <c r="T5054" s="283">
        <f t="shared" si="1138"/>
        <v>2.9100212721348988E-2</v>
      </c>
    </row>
    <row r="5055" spans="1:20" x14ac:dyDescent="0.25">
      <c r="A5055" s="286">
        <v>43311</v>
      </c>
      <c r="B5055" s="1">
        <f t="shared" si="1131"/>
        <v>1</v>
      </c>
      <c r="C5055" s="285">
        <v>13</v>
      </c>
      <c r="D5055" t="s">
        <v>716</v>
      </c>
      <c r="E5055" t="s">
        <v>704</v>
      </c>
      <c r="F5055" s="16">
        <v>70</v>
      </c>
      <c r="G5055" t="str">
        <f t="shared" si="1125"/>
        <v>Cooling</v>
      </c>
      <c r="H5055" s="283">
        <f>IF(G5055="heating",F5055*Assumptions!M$4+Assumptions!M$7,0)</f>
        <v>0</v>
      </c>
      <c r="I5055" s="15">
        <f t="shared" si="1126"/>
        <v>0.90040206880052787</v>
      </c>
      <c r="J5055" s="15">
        <f t="shared" si="1127"/>
        <v>1.017726725449043</v>
      </c>
      <c r="K5055" s="283">
        <f t="shared" si="1132"/>
        <v>0</v>
      </c>
      <c r="L5055" s="283">
        <f t="shared" si="1133"/>
        <v>4.3818232651749627</v>
      </c>
      <c r="M5055" s="283">
        <f t="shared" si="1134"/>
        <v>0</v>
      </c>
      <c r="N5055" s="283">
        <f t="shared" si="1135"/>
        <v>4.3585758300027857</v>
      </c>
      <c r="O5055" s="283">
        <f t="shared" si="1136"/>
        <v>0</v>
      </c>
      <c r="P5055" s="21">
        <f t="shared" si="1128"/>
        <v>4.0604560274080326E-2</v>
      </c>
      <c r="Q5055" s="21">
        <f t="shared" si="1129"/>
        <v>0.79115902007799765</v>
      </c>
      <c r="R5055">
        <f t="shared" si="1130"/>
        <v>0.9440993384982781</v>
      </c>
      <c r="S5055" s="296">
        <f t="shared" si="1137"/>
        <v>3.0328874142470666E-2</v>
      </c>
      <c r="T5055" s="283">
        <f t="shared" si="1138"/>
        <v>3.0328874142470666E-2</v>
      </c>
    </row>
    <row r="5056" spans="1:20" x14ac:dyDescent="0.25">
      <c r="A5056" s="286">
        <v>43311</v>
      </c>
      <c r="B5056" s="1">
        <f t="shared" si="1131"/>
        <v>1</v>
      </c>
      <c r="C5056" s="285">
        <v>14</v>
      </c>
      <c r="D5056" t="s">
        <v>716</v>
      </c>
      <c r="E5056" t="s">
        <v>704</v>
      </c>
      <c r="F5056" s="16">
        <v>70</v>
      </c>
      <c r="G5056" t="str">
        <f t="shared" si="1125"/>
        <v>Cooling</v>
      </c>
      <c r="H5056" s="283">
        <f>IF(G5056="heating",F5056*Assumptions!M$4+Assumptions!M$7,0)</f>
        <v>0</v>
      </c>
      <c r="I5056" s="15">
        <f t="shared" si="1126"/>
        <v>0.86032894500746537</v>
      </c>
      <c r="J5056" s="15">
        <f t="shared" si="1127"/>
        <v>1.017726725449043</v>
      </c>
      <c r="K5056" s="283">
        <f t="shared" si="1132"/>
        <v>0</v>
      </c>
      <c r="L5056" s="283">
        <f t="shared" si="1133"/>
        <v>4.3818232651749627</v>
      </c>
      <c r="M5056" s="283">
        <f t="shared" si="1134"/>
        <v>0</v>
      </c>
      <c r="N5056" s="283">
        <f t="shared" si="1135"/>
        <v>4.3585758300027857</v>
      </c>
      <c r="O5056" s="283">
        <f t="shared" si="1136"/>
        <v>0</v>
      </c>
      <c r="P5056" s="21">
        <f t="shared" si="1128"/>
        <v>4.0604560274080326E-2</v>
      </c>
      <c r="Q5056" s="21">
        <f t="shared" si="1129"/>
        <v>0.84355555031342389</v>
      </c>
      <c r="R5056">
        <f t="shared" si="1130"/>
        <v>0.9440993384982781</v>
      </c>
      <c r="S5056" s="296">
        <f t="shared" si="1137"/>
        <v>3.2337481427079172E-2</v>
      </c>
      <c r="T5056" s="283">
        <f t="shared" si="1138"/>
        <v>3.2337481427079172E-2</v>
      </c>
    </row>
    <row r="5057" spans="1:20" x14ac:dyDescent="0.25">
      <c r="A5057" s="286">
        <v>43311</v>
      </c>
      <c r="B5057" s="1">
        <f t="shared" si="1131"/>
        <v>1</v>
      </c>
      <c r="C5057" s="285">
        <v>15</v>
      </c>
      <c r="D5057" t="s">
        <v>716</v>
      </c>
      <c r="E5057" t="s">
        <v>704</v>
      </c>
      <c r="F5057" s="16">
        <v>70</v>
      </c>
      <c r="G5057" t="str">
        <f t="shared" si="1125"/>
        <v>Cooling</v>
      </c>
      <c r="H5057" s="283">
        <f>IF(G5057="heating",F5057*Assumptions!M$4+Assumptions!M$7,0)</f>
        <v>0</v>
      </c>
      <c r="I5057" s="15">
        <f t="shared" si="1126"/>
        <v>0.85754515037175039</v>
      </c>
      <c r="J5057" s="15">
        <f t="shared" si="1127"/>
        <v>1.017726725449043</v>
      </c>
      <c r="K5057" s="283">
        <f t="shared" si="1132"/>
        <v>0</v>
      </c>
      <c r="L5057" s="283">
        <f t="shared" si="1133"/>
        <v>4.3818232651749627</v>
      </c>
      <c r="M5057" s="283">
        <f t="shared" si="1134"/>
        <v>0</v>
      </c>
      <c r="N5057" s="283">
        <f t="shared" si="1135"/>
        <v>4.3585758300027857</v>
      </c>
      <c r="O5057" s="283">
        <f t="shared" si="1136"/>
        <v>0</v>
      </c>
      <c r="P5057" s="21">
        <f t="shared" si="1128"/>
        <v>4.0604560274080326E-2</v>
      </c>
      <c r="Q5057" s="21">
        <f t="shared" si="1129"/>
        <v>0.96592607327566882</v>
      </c>
      <c r="R5057">
        <f t="shared" si="1130"/>
        <v>0.9440993384982781</v>
      </c>
      <c r="S5057" s="296">
        <f t="shared" si="1137"/>
        <v>3.7028523424305411E-2</v>
      </c>
      <c r="T5057" s="283">
        <f t="shared" si="1138"/>
        <v>3.7028523424305411E-2</v>
      </c>
    </row>
    <row r="5058" spans="1:20" x14ac:dyDescent="0.25">
      <c r="A5058" s="286">
        <v>43311</v>
      </c>
      <c r="B5058" s="1">
        <f t="shared" si="1131"/>
        <v>1</v>
      </c>
      <c r="C5058" s="285">
        <v>16</v>
      </c>
      <c r="D5058" t="s">
        <v>716</v>
      </c>
      <c r="E5058" t="s">
        <v>704</v>
      </c>
      <c r="F5058" s="16">
        <v>72</v>
      </c>
      <c r="G5058" t="str">
        <f t="shared" ref="G5058:G5121" si="1139">VLOOKUP(A5058,U$2:W$366,3,FALSE)</f>
        <v>Cooling</v>
      </c>
      <c r="H5058" s="283">
        <f>IF(G5058="heating",F5058*Assumptions!M$4+Assumptions!M$7,0)</f>
        <v>0</v>
      </c>
      <c r="I5058" s="15">
        <f t="shared" ref="I5058:I5121" si="1140">VLOOKUP(C5058,AO$2:AQ$25,3,FALSE)</f>
        <v>0.88344815438260227</v>
      </c>
      <c r="J5058" s="15">
        <f t="shared" ref="J5058:J5121" si="1141">VLOOKUP(B5058,AS$4:AU$10,3,FALSE)</f>
        <v>1.017726725449043</v>
      </c>
      <c r="K5058" s="283">
        <f t="shared" si="1132"/>
        <v>0</v>
      </c>
      <c r="L5058" s="283" t="e">
        <f t="shared" si="1133"/>
        <v>#N/A</v>
      </c>
      <c r="M5058" s="283">
        <f t="shared" si="1134"/>
        <v>0</v>
      </c>
      <c r="N5058" s="283" t="e">
        <f t="shared" si="1135"/>
        <v>#N/A</v>
      </c>
      <c r="O5058" s="283">
        <f t="shared" si="1136"/>
        <v>0</v>
      </c>
      <c r="P5058" s="21">
        <f t="shared" ref="P5058:P5121" si="1142">IF(G5058="cooling",IF(F5058&lt;61,0.025,(F5058^2*AX$25+F5058*AY$25+AZ$25)),0)</f>
        <v>4.6445607559525648E-2</v>
      </c>
      <c r="Q5058" s="21">
        <f t="shared" ref="Q5058:Q5121" si="1143">VLOOKUP(C5058,BB$2:BC$25,2,FALSE)</f>
        <v>1.1649354943302594</v>
      </c>
      <c r="R5058">
        <f t="shared" ref="R5058:R5121" si="1144">VLOOKUP(B5058,AS$4:AV$10,4,FALSE)</f>
        <v>0.9440993384982781</v>
      </c>
      <c r="S5058" s="296">
        <f t="shared" si="1137"/>
        <v>5.1081567963300552E-2</v>
      </c>
      <c r="T5058" s="283">
        <f t="shared" si="1138"/>
        <v>5.1081567963300552E-2</v>
      </c>
    </row>
    <row r="5059" spans="1:20" x14ac:dyDescent="0.25">
      <c r="A5059" s="286">
        <v>43311</v>
      </c>
      <c r="B5059" s="1">
        <f t="shared" ref="B5059:B5122" si="1145">WEEKDAY(A5059,2)</f>
        <v>1</v>
      </c>
      <c r="C5059" s="285">
        <v>17</v>
      </c>
      <c r="D5059" t="s">
        <v>716</v>
      </c>
      <c r="F5059" s="16">
        <v>70</v>
      </c>
      <c r="G5059" t="str">
        <f t="shared" si="1139"/>
        <v>Cooling</v>
      </c>
      <c r="H5059" s="283">
        <f>IF(G5059="heating",F5059*Assumptions!M$4+Assumptions!M$7,0)</f>
        <v>0</v>
      </c>
      <c r="I5059" s="15">
        <f t="shared" si="1140"/>
        <v>0.94025748850374469</v>
      </c>
      <c r="J5059" s="15">
        <f t="shared" si="1141"/>
        <v>1.017726725449043</v>
      </c>
      <c r="K5059" s="283">
        <f t="shared" ref="K5059:K5122" si="1146">H5059*I5059*J5059</f>
        <v>0</v>
      </c>
      <c r="L5059" s="283">
        <f t="shared" ref="L5059:L5122" si="1147">VLOOKUP(F5059,BL$2:BN$92,2,FALSE)</f>
        <v>4.3818232651749627</v>
      </c>
      <c r="M5059" s="283">
        <f t="shared" ref="M5059:M5122" si="1148">IF(G5059="heating",K5059*(L5059*3.412),0)</f>
        <v>0</v>
      </c>
      <c r="N5059" s="283">
        <f t="shared" ref="N5059:N5122" si="1149">VLOOKUP(F5059,BL$2:BN$92,3,FALSE)</f>
        <v>4.3585758300027857</v>
      </c>
      <c r="O5059" s="283">
        <f t="shared" ref="O5059:O5122" si="1150">IF(F5059&lt;=61,IF(G5059="heating",IF(F5059&gt;=5,K5059*L5059/N5059,0),0),0)</f>
        <v>0</v>
      </c>
      <c r="P5059" s="21">
        <f t="shared" si="1142"/>
        <v>4.0604560274080326E-2</v>
      </c>
      <c r="Q5059" s="21">
        <f t="shared" si="1143"/>
        <v>1.3521540118753073</v>
      </c>
      <c r="R5059">
        <f t="shared" si="1144"/>
        <v>0.9440993384982781</v>
      </c>
      <c r="S5059" s="296">
        <f t="shared" ref="S5059:S5122" si="1151">P5059*Q5059*R5059</f>
        <v>5.1834470449897682E-2</v>
      </c>
      <c r="T5059" s="283">
        <f t="shared" ref="T5059:T5122" si="1152">K5059+S5059</f>
        <v>5.1834470449897682E-2</v>
      </c>
    </row>
    <row r="5060" spans="1:20" x14ac:dyDescent="0.25">
      <c r="A5060" s="286">
        <v>43311</v>
      </c>
      <c r="B5060" s="1">
        <f t="shared" si="1145"/>
        <v>1</v>
      </c>
      <c r="C5060" s="285">
        <v>18</v>
      </c>
      <c r="D5060" t="s">
        <v>716</v>
      </c>
      <c r="F5060" s="16">
        <v>66</v>
      </c>
      <c r="G5060" t="str">
        <f t="shared" si="1139"/>
        <v>Cooling</v>
      </c>
      <c r="H5060" s="283">
        <f>IF(G5060="heating",F5060*Assumptions!M$4+Assumptions!M$7,0)</f>
        <v>0</v>
      </c>
      <c r="I5060" s="15">
        <f t="shared" si="1140"/>
        <v>0.98182363790757687</v>
      </c>
      <c r="J5060" s="15">
        <f t="shared" si="1141"/>
        <v>1.017726725449043</v>
      </c>
      <c r="K5060" s="283">
        <f t="shared" si="1146"/>
        <v>0</v>
      </c>
      <c r="L5060" s="283">
        <f t="shared" si="1147"/>
        <v>4.3818232651749627</v>
      </c>
      <c r="M5060" s="283">
        <f t="shared" si="1148"/>
        <v>0</v>
      </c>
      <c r="N5060" s="283">
        <f t="shared" si="1149"/>
        <v>4.3585758300027857</v>
      </c>
      <c r="O5060" s="283">
        <f t="shared" si="1150"/>
        <v>0</v>
      </c>
      <c r="P5060" s="21">
        <f t="shared" si="1142"/>
        <v>3.6399980029288459E-2</v>
      </c>
      <c r="Q5060" s="21">
        <f t="shared" si="1143"/>
        <v>1.5598916921549892</v>
      </c>
      <c r="R5060">
        <f t="shared" si="1144"/>
        <v>0.9440993384982781</v>
      </c>
      <c r="S5060" s="296">
        <f t="shared" si="1151"/>
        <v>5.3605985404085059E-2</v>
      </c>
      <c r="T5060" s="283">
        <f t="shared" si="1152"/>
        <v>5.3605985404085059E-2</v>
      </c>
    </row>
    <row r="5061" spans="1:20" x14ac:dyDescent="0.25">
      <c r="A5061" s="286">
        <v>43311</v>
      </c>
      <c r="B5061" s="1">
        <f t="shared" si="1145"/>
        <v>1</v>
      </c>
      <c r="C5061" s="285">
        <v>19</v>
      </c>
      <c r="D5061" t="s">
        <v>716</v>
      </c>
      <c r="F5061" s="16">
        <v>63</v>
      </c>
      <c r="G5061" t="str">
        <f t="shared" si="1139"/>
        <v>Cooling</v>
      </c>
      <c r="H5061" s="283">
        <f>IF(G5061="heating",F5061*Assumptions!M$4+Assumptions!M$7,0)</f>
        <v>0</v>
      </c>
      <c r="I5061" s="15">
        <f t="shared" si="1140"/>
        <v>0.98418842963438757</v>
      </c>
      <c r="J5061" s="15">
        <f t="shared" si="1141"/>
        <v>1.017726725449043</v>
      </c>
      <c r="K5061" s="283">
        <f t="shared" si="1146"/>
        <v>0</v>
      </c>
      <c r="L5061" s="283">
        <f t="shared" si="1147"/>
        <v>4.3818232651749627</v>
      </c>
      <c r="M5061" s="283">
        <f t="shared" si="1148"/>
        <v>0</v>
      </c>
      <c r="N5061" s="283">
        <f t="shared" si="1149"/>
        <v>4.3585758300027857</v>
      </c>
      <c r="O5061" s="283">
        <f t="shared" si="1150"/>
        <v>0</v>
      </c>
      <c r="P5061" s="21">
        <f t="shared" si="1142"/>
        <v>3.9789369881031433E-2</v>
      </c>
      <c r="Q5061" s="21">
        <f t="shared" si="1143"/>
        <v>1.6764212681468484</v>
      </c>
      <c r="R5061">
        <f t="shared" si="1144"/>
        <v>0.9440993384982781</v>
      </c>
      <c r="S5061" s="296">
        <f t="shared" si="1151"/>
        <v>6.2974962393446951E-2</v>
      </c>
      <c r="T5061" s="283">
        <f t="shared" si="1152"/>
        <v>6.2974962393446951E-2</v>
      </c>
    </row>
    <row r="5062" spans="1:20" x14ac:dyDescent="0.25">
      <c r="A5062" s="286">
        <v>43311</v>
      </c>
      <c r="B5062" s="1">
        <f t="shared" si="1145"/>
        <v>1</v>
      </c>
      <c r="C5062" s="285">
        <v>20</v>
      </c>
      <c r="D5062" t="s">
        <v>716</v>
      </c>
      <c r="F5062" s="16">
        <v>61</v>
      </c>
      <c r="G5062" t="str">
        <f t="shared" si="1139"/>
        <v>Cooling</v>
      </c>
      <c r="H5062" s="283">
        <f>IF(G5062="heating",F5062*Assumptions!M$4+Assumptions!M$7,0)</f>
        <v>0</v>
      </c>
      <c r="I5062" s="15">
        <f t="shared" si="1140"/>
        <v>0.97071962311712034</v>
      </c>
      <c r="J5062" s="15">
        <f t="shared" si="1141"/>
        <v>1.017726725449043</v>
      </c>
      <c r="K5062" s="283">
        <f t="shared" si="1146"/>
        <v>0</v>
      </c>
      <c r="L5062" s="283">
        <f t="shared" si="1147"/>
        <v>4.3818232651749627</v>
      </c>
      <c r="M5062" s="283">
        <f t="shared" si="1148"/>
        <v>0</v>
      </c>
      <c r="N5062" s="283">
        <f t="shared" si="1149"/>
        <v>4.3585758300027857</v>
      </c>
      <c r="O5062" s="283">
        <f t="shared" si="1150"/>
        <v>0</v>
      </c>
      <c r="P5062" s="21">
        <f t="shared" si="1142"/>
        <v>4.5164594084734722E-2</v>
      </c>
      <c r="Q5062" s="21">
        <f t="shared" si="1143"/>
        <v>1.52436960139122</v>
      </c>
      <c r="R5062">
        <f t="shared" si="1144"/>
        <v>0.9440993384982781</v>
      </c>
      <c r="S5062" s="296">
        <f t="shared" si="1151"/>
        <v>6.4998911572820214E-2</v>
      </c>
      <c r="T5062" s="283">
        <f t="shared" si="1152"/>
        <v>6.4998911572820214E-2</v>
      </c>
    </row>
    <row r="5063" spans="1:20" x14ac:dyDescent="0.25">
      <c r="A5063" s="286">
        <v>43311</v>
      </c>
      <c r="B5063" s="1">
        <f t="shared" si="1145"/>
        <v>1</v>
      </c>
      <c r="C5063" s="285">
        <v>21</v>
      </c>
      <c r="D5063" t="s">
        <v>716</v>
      </c>
      <c r="F5063" s="16">
        <v>55</v>
      </c>
      <c r="G5063" t="str">
        <f t="shared" si="1139"/>
        <v>Cooling</v>
      </c>
      <c r="H5063" s="283">
        <f>IF(G5063="heating",F5063*Assumptions!M$4+Assumptions!M$7,0)</f>
        <v>0</v>
      </c>
      <c r="I5063" s="15">
        <f t="shared" si="1140"/>
        <v>0.95751150862929935</v>
      </c>
      <c r="J5063" s="15">
        <f t="shared" si="1141"/>
        <v>1.017726725449043</v>
      </c>
      <c r="K5063" s="283">
        <f t="shared" si="1146"/>
        <v>0</v>
      </c>
      <c r="L5063" s="283">
        <f t="shared" si="1147"/>
        <v>4.1851135499983272</v>
      </c>
      <c r="M5063" s="283">
        <f t="shared" si="1148"/>
        <v>0</v>
      </c>
      <c r="N5063" s="283">
        <f t="shared" si="1149"/>
        <v>3.9876635481217684</v>
      </c>
      <c r="O5063" s="283">
        <f t="shared" si="1150"/>
        <v>0</v>
      </c>
      <c r="P5063" s="21">
        <f t="shared" si="1142"/>
        <v>2.5000000000000001E-2</v>
      </c>
      <c r="Q5063" s="21">
        <f t="shared" si="1143"/>
        <v>1.4448604713749031</v>
      </c>
      <c r="R5063">
        <f t="shared" si="1144"/>
        <v>0.9440993384982781</v>
      </c>
      <c r="S5063" s="296">
        <f t="shared" si="1151"/>
        <v>3.4102295381183916E-2</v>
      </c>
      <c r="T5063" s="283">
        <f t="shared" si="1152"/>
        <v>3.4102295381183916E-2</v>
      </c>
    </row>
    <row r="5064" spans="1:20" x14ac:dyDescent="0.25">
      <c r="A5064" s="286">
        <v>43311</v>
      </c>
      <c r="B5064" s="1">
        <f t="shared" si="1145"/>
        <v>1</v>
      </c>
      <c r="C5064" s="285">
        <v>22</v>
      </c>
      <c r="D5064" t="s">
        <v>716</v>
      </c>
      <c r="F5064" s="16">
        <v>54</v>
      </c>
      <c r="G5064" t="str">
        <f t="shared" si="1139"/>
        <v>Cooling</v>
      </c>
      <c r="H5064" s="283">
        <f>IF(G5064="heating",F5064*Assumptions!M$4+Assumptions!M$7,0)</f>
        <v>0</v>
      </c>
      <c r="I5064" s="15">
        <f t="shared" si="1140"/>
        <v>0.9426530227543114</v>
      </c>
      <c r="J5064" s="15">
        <f t="shared" si="1141"/>
        <v>1.017726725449043</v>
      </c>
      <c r="K5064" s="283">
        <f t="shared" si="1146"/>
        <v>0</v>
      </c>
      <c r="L5064" s="283">
        <f t="shared" si="1147"/>
        <v>4.1559947708987721</v>
      </c>
      <c r="M5064" s="283">
        <f t="shared" si="1148"/>
        <v>0</v>
      </c>
      <c r="N5064" s="283">
        <f t="shared" si="1149"/>
        <v>3.9259252525022648</v>
      </c>
      <c r="O5064" s="283">
        <f t="shared" si="1150"/>
        <v>0</v>
      </c>
      <c r="P5064" s="21">
        <f t="shared" si="1142"/>
        <v>2.5000000000000001E-2</v>
      </c>
      <c r="Q5064" s="21">
        <f t="shared" si="1143"/>
        <v>1.2427137171080138</v>
      </c>
      <c r="R5064">
        <f t="shared" si="1144"/>
        <v>0.9440993384982781</v>
      </c>
      <c r="S5064" s="296">
        <f t="shared" si="1151"/>
        <v>2.9331129956610302E-2</v>
      </c>
      <c r="T5064" s="283">
        <f t="shared" si="1152"/>
        <v>2.9331129956610302E-2</v>
      </c>
    </row>
    <row r="5065" spans="1:20" x14ac:dyDescent="0.25">
      <c r="A5065" s="286">
        <v>43311</v>
      </c>
      <c r="B5065" s="1">
        <f t="shared" si="1145"/>
        <v>1</v>
      </c>
      <c r="C5065" s="285">
        <v>23</v>
      </c>
      <c r="D5065" t="s">
        <v>715</v>
      </c>
      <c r="F5065" s="16">
        <v>52</v>
      </c>
      <c r="G5065" t="str">
        <f t="shared" si="1139"/>
        <v>Cooling</v>
      </c>
      <c r="H5065" s="283">
        <f>IF(G5065="heating",F5065*Assumptions!M$4+Assumptions!M$7,0)</f>
        <v>0</v>
      </c>
      <c r="I5065" s="15">
        <f t="shared" si="1140"/>
        <v>0.94450710149963013</v>
      </c>
      <c r="J5065" s="15">
        <f t="shared" si="1141"/>
        <v>1.017726725449043</v>
      </c>
      <c r="K5065" s="283">
        <f t="shared" si="1146"/>
        <v>0</v>
      </c>
      <c r="L5065" s="283">
        <f t="shared" si="1147"/>
        <v>4.0950984110509578</v>
      </c>
      <c r="M5065" s="283">
        <f t="shared" si="1148"/>
        <v>0</v>
      </c>
      <c r="N5065" s="283">
        <f t="shared" si="1149"/>
        <v>3.802065958051716</v>
      </c>
      <c r="O5065" s="283">
        <f t="shared" si="1150"/>
        <v>0</v>
      </c>
      <c r="P5065" s="21">
        <f t="shared" si="1142"/>
        <v>2.5000000000000001E-2</v>
      </c>
      <c r="Q5065" s="21">
        <f t="shared" si="1143"/>
        <v>1.0297519246597011</v>
      </c>
      <c r="R5065">
        <f t="shared" si="1144"/>
        <v>0.9440993384982781</v>
      </c>
      <c r="S5065" s="296">
        <f t="shared" si="1151"/>
        <v>2.4304702772213815E-2</v>
      </c>
      <c r="T5065" s="283">
        <f t="shared" si="1152"/>
        <v>2.4304702772213815E-2</v>
      </c>
    </row>
    <row r="5066" spans="1:20" x14ac:dyDescent="0.25">
      <c r="A5066" s="286">
        <v>43312</v>
      </c>
      <c r="B5066" s="1">
        <f t="shared" si="1145"/>
        <v>2</v>
      </c>
      <c r="C5066" s="285">
        <v>0</v>
      </c>
      <c r="D5066" t="s">
        <v>715</v>
      </c>
      <c r="F5066" s="16">
        <v>52</v>
      </c>
      <c r="G5066" t="str">
        <f t="shared" si="1139"/>
        <v>Neither</v>
      </c>
      <c r="H5066" s="283">
        <f>IF(G5066="heating",F5066*Assumptions!M$4+Assumptions!M$7,0)</f>
        <v>0</v>
      </c>
      <c r="I5066" s="15">
        <f t="shared" si="1140"/>
        <v>0.97481507806017154</v>
      </c>
      <c r="J5066" s="15">
        <f t="shared" si="1141"/>
        <v>1.0199659078795975</v>
      </c>
      <c r="K5066" s="283">
        <f t="shared" si="1146"/>
        <v>0</v>
      </c>
      <c r="L5066" s="283">
        <f t="shared" si="1147"/>
        <v>4.0950984110509578</v>
      </c>
      <c r="M5066" s="283">
        <f t="shared" si="1148"/>
        <v>0</v>
      </c>
      <c r="N5066" s="283">
        <f t="shared" si="1149"/>
        <v>3.802065958051716</v>
      </c>
      <c r="O5066" s="283">
        <f t="shared" si="1150"/>
        <v>0</v>
      </c>
      <c r="P5066" s="21">
        <f t="shared" si="1142"/>
        <v>0</v>
      </c>
      <c r="Q5066" s="21">
        <f t="shared" si="1143"/>
        <v>0.90668853391740301</v>
      </c>
      <c r="R5066">
        <f t="shared" si="1144"/>
        <v>0.83668510409641816</v>
      </c>
      <c r="S5066" s="296">
        <f t="shared" si="1151"/>
        <v>0</v>
      </c>
      <c r="T5066" s="283">
        <f t="shared" si="1152"/>
        <v>0</v>
      </c>
    </row>
    <row r="5067" spans="1:20" x14ac:dyDescent="0.25">
      <c r="A5067" s="286">
        <v>43312</v>
      </c>
      <c r="B5067" s="1">
        <f t="shared" si="1145"/>
        <v>2</v>
      </c>
      <c r="C5067" s="285">
        <v>1</v>
      </c>
      <c r="D5067" t="s">
        <v>715</v>
      </c>
      <c r="F5067" s="16">
        <v>48</v>
      </c>
      <c r="G5067" t="str">
        <f t="shared" si="1139"/>
        <v>Neither</v>
      </c>
      <c r="H5067" s="283">
        <f>IF(G5067="heating",F5067*Assumptions!M$4+Assumptions!M$7,0)</f>
        <v>0</v>
      </c>
      <c r="I5067" s="15">
        <f t="shared" si="1140"/>
        <v>1.012242869806885</v>
      </c>
      <c r="J5067" s="15">
        <f t="shared" si="1141"/>
        <v>1.0199659078795975</v>
      </c>
      <c r="K5067" s="283">
        <f t="shared" si="1146"/>
        <v>0</v>
      </c>
      <c r="L5067" s="283">
        <f t="shared" si="1147"/>
        <v>3.9630740889572826</v>
      </c>
      <c r="M5067" s="283">
        <f t="shared" si="1148"/>
        <v>0</v>
      </c>
      <c r="N5067" s="283">
        <f t="shared" si="1149"/>
        <v>3.5524856183738187</v>
      </c>
      <c r="O5067" s="283">
        <f t="shared" si="1150"/>
        <v>0</v>
      </c>
      <c r="P5067" s="21">
        <f t="shared" si="1142"/>
        <v>0</v>
      </c>
      <c r="Q5067" s="21">
        <f t="shared" si="1143"/>
        <v>0.81803459285312596</v>
      </c>
      <c r="R5067">
        <f t="shared" si="1144"/>
        <v>0.83668510409641816</v>
      </c>
      <c r="S5067" s="296">
        <f t="shared" si="1151"/>
        <v>0</v>
      </c>
      <c r="T5067" s="283">
        <f t="shared" si="1152"/>
        <v>0</v>
      </c>
    </row>
    <row r="5068" spans="1:20" x14ac:dyDescent="0.25">
      <c r="A5068" s="286">
        <v>43312</v>
      </c>
      <c r="B5068" s="1">
        <f t="shared" si="1145"/>
        <v>2</v>
      </c>
      <c r="C5068" s="285">
        <v>2</v>
      </c>
      <c r="D5068" t="s">
        <v>715</v>
      </c>
      <c r="F5068" s="16">
        <v>48</v>
      </c>
      <c r="G5068" t="str">
        <f t="shared" si="1139"/>
        <v>Neither</v>
      </c>
      <c r="H5068" s="283">
        <f>IF(G5068="heating",F5068*Assumptions!M$4+Assumptions!M$7,0)</f>
        <v>0</v>
      </c>
      <c r="I5068" s="15">
        <f t="shared" si="1140"/>
        <v>1.0509704703585963</v>
      </c>
      <c r="J5068" s="15">
        <f t="shared" si="1141"/>
        <v>1.0199659078795975</v>
      </c>
      <c r="K5068" s="283">
        <f t="shared" si="1146"/>
        <v>0</v>
      </c>
      <c r="L5068" s="283">
        <f t="shared" si="1147"/>
        <v>3.9630740889572826</v>
      </c>
      <c r="M5068" s="283">
        <f t="shared" si="1148"/>
        <v>0</v>
      </c>
      <c r="N5068" s="283">
        <f t="shared" si="1149"/>
        <v>3.5524856183738187</v>
      </c>
      <c r="O5068" s="283">
        <f t="shared" si="1150"/>
        <v>0</v>
      </c>
      <c r="P5068" s="21">
        <f t="shared" si="1142"/>
        <v>0</v>
      </c>
      <c r="Q5068" s="21">
        <f t="shared" si="1143"/>
        <v>0.74507607494346417</v>
      </c>
      <c r="R5068">
        <f t="shared" si="1144"/>
        <v>0.83668510409641816</v>
      </c>
      <c r="S5068" s="296">
        <f t="shared" si="1151"/>
        <v>0</v>
      </c>
      <c r="T5068" s="283">
        <f t="shared" si="1152"/>
        <v>0</v>
      </c>
    </row>
    <row r="5069" spans="1:20" x14ac:dyDescent="0.25">
      <c r="A5069" s="286">
        <v>43312</v>
      </c>
      <c r="B5069" s="1">
        <f t="shared" si="1145"/>
        <v>2</v>
      </c>
      <c r="C5069" s="285">
        <v>3</v>
      </c>
      <c r="D5069" t="s">
        <v>715</v>
      </c>
      <c r="F5069" s="16">
        <v>46</v>
      </c>
      <c r="G5069" t="str">
        <f t="shared" si="1139"/>
        <v>Neither</v>
      </c>
      <c r="H5069" s="283">
        <f>IF(G5069="heating",F5069*Assumptions!M$4+Assumptions!M$7,0)</f>
        <v>0</v>
      </c>
      <c r="I5069" s="15">
        <f t="shared" si="1140"/>
        <v>1.0924036124451033</v>
      </c>
      <c r="J5069" s="15">
        <f t="shared" si="1141"/>
        <v>1.0199659078795975</v>
      </c>
      <c r="K5069" s="283">
        <f t="shared" si="1146"/>
        <v>0</v>
      </c>
      <c r="L5069" s="283">
        <f t="shared" si="1147"/>
        <v>3.8708416397494121</v>
      </c>
      <c r="M5069" s="283">
        <f t="shared" si="1148"/>
        <v>0</v>
      </c>
      <c r="N5069" s="283">
        <f t="shared" si="1149"/>
        <v>3.4228778732085736</v>
      </c>
      <c r="O5069" s="283">
        <f t="shared" si="1150"/>
        <v>0</v>
      </c>
      <c r="P5069" s="21">
        <f t="shared" si="1142"/>
        <v>0</v>
      </c>
      <c r="Q5069" s="21">
        <f t="shared" si="1143"/>
        <v>0.69158980876382303</v>
      </c>
      <c r="R5069">
        <f t="shared" si="1144"/>
        <v>0.83668510409641816</v>
      </c>
      <c r="S5069" s="296">
        <f t="shared" si="1151"/>
        <v>0</v>
      </c>
      <c r="T5069" s="283">
        <f t="shared" si="1152"/>
        <v>0</v>
      </c>
    </row>
    <row r="5070" spans="1:20" x14ac:dyDescent="0.25">
      <c r="A5070" s="286">
        <v>43312</v>
      </c>
      <c r="B5070" s="1">
        <f t="shared" si="1145"/>
        <v>2</v>
      </c>
      <c r="C5070" s="285">
        <v>4</v>
      </c>
      <c r="D5070" t="s">
        <v>715</v>
      </c>
      <c r="F5070" s="16">
        <v>46</v>
      </c>
      <c r="G5070" t="str">
        <f t="shared" si="1139"/>
        <v>Neither</v>
      </c>
      <c r="H5070" s="283">
        <f>IF(G5070="heating",F5070*Assumptions!M$4+Assumptions!M$7,0)</f>
        <v>0</v>
      </c>
      <c r="I5070" s="15">
        <f t="shared" si="1140"/>
        <v>1.1348296917927807</v>
      </c>
      <c r="J5070" s="15">
        <f t="shared" si="1141"/>
        <v>1.0199659078795975</v>
      </c>
      <c r="K5070" s="283">
        <f t="shared" si="1146"/>
        <v>0</v>
      </c>
      <c r="L5070" s="283">
        <f t="shared" si="1147"/>
        <v>3.8708416397494121</v>
      </c>
      <c r="M5070" s="283">
        <f t="shared" si="1148"/>
        <v>0</v>
      </c>
      <c r="N5070" s="283">
        <f t="shared" si="1149"/>
        <v>3.4228778732085736</v>
      </c>
      <c r="O5070" s="283">
        <f t="shared" si="1150"/>
        <v>0</v>
      </c>
      <c r="P5070" s="21">
        <f t="shared" si="1142"/>
        <v>0</v>
      </c>
      <c r="Q5070" s="21">
        <f t="shared" si="1143"/>
        <v>0.6473875548762833</v>
      </c>
      <c r="R5070">
        <f t="shared" si="1144"/>
        <v>0.83668510409641816</v>
      </c>
      <c r="S5070" s="296">
        <f t="shared" si="1151"/>
        <v>0</v>
      </c>
      <c r="T5070" s="283">
        <f t="shared" si="1152"/>
        <v>0</v>
      </c>
    </row>
    <row r="5071" spans="1:20" x14ac:dyDescent="0.25">
      <c r="A5071" s="286">
        <v>43312</v>
      </c>
      <c r="B5071" s="1">
        <f t="shared" si="1145"/>
        <v>2</v>
      </c>
      <c r="C5071" s="285">
        <v>5</v>
      </c>
      <c r="D5071" t="s">
        <v>715</v>
      </c>
      <c r="F5071" s="16">
        <v>45</v>
      </c>
      <c r="G5071" t="str">
        <f t="shared" si="1139"/>
        <v>Neither</v>
      </c>
      <c r="H5071" s="283">
        <f>IF(G5071="heating",F5071*Assumptions!M$4+Assumptions!M$7,0)</f>
        <v>0</v>
      </c>
      <c r="I5071" s="15">
        <f t="shared" si="1140"/>
        <v>1.1635558681477385</v>
      </c>
      <c r="J5071" s="15">
        <f t="shared" si="1141"/>
        <v>1.0199659078795975</v>
      </c>
      <c r="K5071" s="283">
        <f t="shared" si="1146"/>
        <v>0</v>
      </c>
      <c r="L5071" s="283">
        <f t="shared" si="1147"/>
        <v>3.8225513186096443</v>
      </c>
      <c r="M5071" s="283">
        <f t="shared" si="1148"/>
        <v>0</v>
      </c>
      <c r="N5071" s="283">
        <f t="shared" si="1149"/>
        <v>3.3574836377085973</v>
      </c>
      <c r="O5071" s="283">
        <f t="shared" si="1150"/>
        <v>0</v>
      </c>
      <c r="P5071" s="21">
        <f t="shared" si="1142"/>
        <v>0</v>
      </c>
      <c r="Q5071" s="21">
        <f t="shared" si="1143"/>
        <v>0.72139578924615555</v>
      </c>
      <c r="R5071">
        <f t="shared" si="1144"/>
        <v>0.83668510409641816</v>
      </c>
      <c r="S5071" s="296">
        <f t="shared" si="1151"/>
        <v>0</v>
      </c>
      <c r="T5071" s="283">
        <f t="shared" si="1152"/>
        <v>0</v>
      </c>
    </row>
    <row r="5072" spans="1:20" x14ac:dyDescent="0.25">
      <c r="A5072" s="286">
        <v>43312</v>
      </c>
      <c r="B5072" s="1">
        <f t="shared" si="1145"/>
        <v>2</v>
      </c>
      <c r="C5072" s="285">
        <v>6</v>
      </c>
      <c r="D5072" t="s">
        <v>715</v>
      </c>
      <c r="F5072" s="16">
        <v>48</v>
      </c>
      <c r="G5072" t="str">
        <f t="shared" si="1139"/>
        <v>Neither</v>
      </c>
      <c r="H5072" s="283">
        <f>IF(G5072="heating",F5072*Assumptions!M$4+Assumptions!M$7,0)</f>
        <v>0</v>
      </c>
      <c r="I5072" s="15">
        <f t="shared" si="1140"/>
        <v>1.2083911162615524</v>
      </c>
      <c r="J5072" s="15">
        <f t="shared" si="1141"/>
        <v>1.0199659078795975</v>
      </c>
      <c r="K5072" s="283">
        <f t="shared" si="1146"/>
        <v>0</v>
      </c>
      <c r="L5072" s="283">
        <f t="shared" si="1147"/>
        <v>3.9630740889572826</v>
      </c>
      <c r="M5072" s="283">
        <f t="shared" si="1148"/>
        <v>0</v>
      </c>
      <c r="N5072" s="283">
        <f t="shared" si="1149"/>
        <v>3.5524856183738187</v>
      </c>
      <c r="O5072" s="283">
        <f t="shared" si="1150"/>
        <v>0</v>
      </c>
      <c r="P5072" s="21">
        <f t="shared" si="1142"/>
        <v>0</v>
      </c>
      <c r="Q5072" s="21">
        <f t="shared" si="1143"/>
        <v>0.87787080972652631</v>
      </c>
      <c r="R5072">
        <f t="shared" si="1144"/>
        <v>0.83668510409641816</v>
      </c>
      <c r="S5072" s="296">
        <f t="shared" si="1151"/>
        <v>0</v>
      </c>
      <c r="T5072" s="283">
        <f t="shared" si="1152"/>
        <v>0</v>
      </c>
    </row>
    <row r="5073" spans="1:20" x14ac:dyDescent="0.25">
      <c r="A5073" s="286">
        <v>43312</v>
      </c>
      <c r="B5073" s="1">
        <f t="shared" si="1145"/>
        <v>2</v>
      </c>
      <c r="C5073" s="285">
        <v>7</v>
      </c>
      <c r="D5073" t="s">
        <v>716</v>
      </c>
      <c r="F5073" s="16">
        <v>52</v>
      </c>
      <c r="G5073" t="str">
        <f t="shared" si="1139"/>
        <v>Neither</v>
      </c>
      <c r="H5073" s="283">
        <f>IF(G5073="heating",F5073*Assumptions!M$4+Assumptions!M$7,0)</f>
        <v>0</v>
      </c>
      <c r="I5073" s="15">
        <f t="shared" si="1140"/>
        <v>1.1637425769249583</v>
      </c>
      <c r="J5073" s="15">
        <f t="shared" si="1141"/>
        <v>1.0199659078795975</v>
      </c>
      <c r="K5073" s="283">
        <f t="shared" si="1146"/>
        <v>0</v>
      </c>
      <c r="L5073" s="283">
        <f t="shared" si="1147"/>
        <v>4.0950984110509578</v>
      </c>
      <c r="M5073" s="283">
        <f t="shared" si="1148"/>
        <v>0</v>
      </c>
      <c r="N5073" s="283">
        <f t="shared" si="1149"/>
        <v>3.802065958051716</v>
      </c>
      <c r="O5073" s="283">
        <f t="shared" si="1150"/>
        <v>0</v>
      </c>
      <c r="P5073" s="21">
        <f t="shared" si="1142"/>
        <v>0</v>
      </c>
      <c r="Q5073" s="21">
        <f t="shared" si="1143"/>
        <v>0.97331382064367777</v>
      </c>
      <c r="R5073">
        <f t="shared" si="1144"/>
        <v>0.83668510409641816</v>
      </c>
      <c r="S5073" s="296">
        <f t="shared" si="1151"/>
        <v>0</v>
      </c>
      <c r="T5073" s="283">
        <f t="shared" si="1152"/>
        <v>0</v>
      </c>
    </row>
    <row r="5074" spans="1:20" x14ac:dyDescent="0.25">
      <c r="A5074" s="286">
        <v>43312</v>
      </c>
      <c r="B5074" s="1">
        <f t="shared" si="1145"/>
        <v>2</v>
      </c>
      <c r="C5074" s="285">
        <v>8</v>
      </c>
      <c r="D5074" t="s">
        <v>716</v>
      </c>
      <c r="F5074" s="16">
        <v>57</v>
      </c>
      <c r="G5074" t="str">
        <f t="shared" si="1139"/>
        <v>Neither</v>
      </c>
      <c r="H5074" s="283">
        <f>IF(G5074="heating",F5074*Assumptions!M$4+Assumptions!M$7,0)</f>
        <v>0</v>
      </c>
      <c r="I5074" s="15">
        <f t="shared" si="1140"/>
        <v>1.094193721037565</v>
      </c>
      <c r="J5074" s="15">
        <f t="shared" si="1141"/>
        <v>1.0199659078795975</v>
      </c>
      <c r="K5074" s="283">
        <f t="shared" si="1146"/>
        <v>0</v>
      </c>
      <c r="L5074" s="283">
        <f t="shared" si="1147"/>
        <v>4.2530692972692208</v>
      </c>
      <c r="M5074" s="283">
        <f t="shared" si="1148"/>
        <v>0</v>
      </c>
      <c r="N5074" s="283">
        <f t="shared" si="1149"/>
        <v>4.1119599131986844</v>
      </c>
      <c r="O5074" s="283">
        <f t="shared" si="1150"/>
        <v>0</v>
      </c>
      <c r="P5074" s="21">
        <f t="shared" si="1142"/>
        <v>0</v>
      </c>
      <c r="Q5074" s="21">
        <f t="shared" si="1143"/>
        <v>0.94940007506179924</v>
      </c>
      <c r="R5074">
        <f t="shared" si="1144"/>
        <v>0.83668510409641816</v>
      </c>
      <c r="S5074" s="296">
        <f t="shared" si="1151"/>
        <v>0</v>
      </c>
      <c r="T5074" s="283">
        <f t="shared" si="1152"/>
        <v>0</v>
      </c>
    </row>
    <row r="5075" spans="1:20" x14ac:dyDescent="0.25">
      <c r="A5075" s="286">
        <v>43312</v>
      </c>
      <c r="B5075" s="1">
        <f t="shared" si="1145"/>
        <v>2</v>
      </c>
      <c r="C5075" s="285">
        <v>9</v>
      </c>
      <c r="D5075" t="s">
        <v>716</v>
      </c>
      <c r="F5075" s="16">
        <v>63</v>
      </c>
      <c r="G5075" t="str">
        <f t="shared" si="1139"/>
        <v>Neither</v>
      </c>
      <c r="H5075" s="283">
        <f>IF(G5075="heating",F5075*Assumptions!M$4+Assumptions!M$7,0)</f>
        <v>0</v>
      </c>
      <c r="I5075" s="15">
        <f t="shared" si="1140"/>
        <v>1.0343009000871222</v>
      </c>
      <c r="J5075" s="15">
        <f t="shared" si="1141"/>
        <v>1.0199659078795975</v>
      </c>
      <c r="K5075" s="283">
        <f t="shared" si="1146"/>
        <v>0</v>
      </c>
      <c r="L5075" s="283">
        <f t="shared" si="1147"/>
        <v>4.3818232651749627</v>
      </c>
      <c r="M5075" s="283">
        <f t="shared" si="1148"/>
        <v>0</v>
      </c>
      <c r="N5075" s="283">
        <f t="shared" si="1149"/>
        <v>4.3585758300027857</v>
      </c>
      <c r="O5075" s="283">
        <f t="shared" si="1150"/>
        <v>0</v>
      </c>
      <c r="P5075" s="21">
        <f t="shared" si="1142"/>
        <v>0</v>
      </c>
      <c r="Q5075" s="21">
        <f t="shared" si="1143"/>
        <v>0.8408485371888097</v>
      </c>
      <c r="R5075">
        <f t="shared" si="1144"/>
        <v>0.83668510409641816</v>
      </c>
      <c r="S5075" s="296">
        <f t="shared" si="1151"/>
        <v>0</v>
      </c>
      <c r="T5075" s="283">
        <f t="shared" si="1152"/>
        <v>0</v>
      </c>
    </row>
    <row r="5076" spans="1:20" x14ac:dyDescent="0.25">
      <c r="A5076" s="286">
        <v>43312</v>
      </c>
      <c r="B5076" s="1">
        <f t="shared" si="1145"/>
        <v>2</v>
      </c>
      <c r="C5076" s="285">
        <v>10</v>
      </c>
      <c r="D5076" t="s">
        <v>716</v>
      </c>
      <c r="F5076" s="16">
        <v>64</v>
      </c>
      <c r="G5076" t="str">
        <f t="shared" si="1139"/>
        <v>Neither</v>
      </c>
      <c r="H5076" s="283">
        <f>IF(G5076="heating",F5076*Assumptions!M$4+Assumptions!M$7,0)</f>
        <v>0</v>
      </c>
      <c r="I5076" s="15">
        <f t="shared" si="1140"/>
        <v>0.98112329028689171</v>
      </c>
      <c r="J5076" s="15">
        <f t="shared" si="1141"/>
        <v>1.0199659078795975</v>
      </c>
      <c r="K5076" s="283">
        <f t="shared" si="1146"/>
        <v>0</v>
      </c>
      <c r="L5076" s="283">
        <f t="shared" si="1147"/>
        <v>4.3818232651749627</v>
      </c>
      <c r="M5076" s="283">
        <f t="shared" si="1148"/>
        <v>0</v>
      </c>
      <c r="N5076" s="283">
        <f t="shared" si="1149"/>
        <v>4.3585758300027857</v>
      </c>
      <c r="O5076" s="283">
        <f t="shared" si="1150"/>
        <v>0</v>
      </c>
      <c r="P5076" s="21">
        <f t="shared" si="1142"/>
        <v>0</v>
      </c>
      <c r="Q5076" s="21">
        <f t="shared" si="1143"/>
        <v>0.74504051125983206</v>
      </c>
      <c r="R5076">
        <f t="shared" si="1144"/>
        <v>0.83668510409641816</v>
      </c>
      <c r="S5076" s="296">
        <f t="shared" si="1151"/>
        <v>0</v>
      </c>
      <c r="T5076" s="283">
        <f t="shared" si="1152"/>
        <v>0</v>
      </c>
    </row>
    <row r="5077" spans="1:20" x14ac:dyDescent="0.25">
      <c r="A5077" s="286">
        <v>43312</v>
      </c>
      <c r="B5077" s="1">
        <f t="shared" si="1145"/>
        <v>2</v>
      </c>
      <c r="C5077" s="285">
        <v>11</v>
      </c>
      <c r="D5077" t="s">
        <v>716</v>
      </c>
      <c r="F5077" s="16">
        <v>66</v>
      </c>
      <c r="G5077" t="str">
        <f t="shared" si="1139"/>
        <v>Neither</v>
      </c>
      <c r="H5077" s="283">
        <f>IF(G5077="heating",F5077*Assumptions!M$4+Assumptions!M$7,0)</f>
        <v>0</v>
      </c>
      <c r="I5077" s="15">
        <f t="shared" si="1140"/>
        <v>0.94956163997961163</v>
      </c>
      <c r="J5077" s="15">
        <f t="shared" si="1141"/>
        <v>1.0199659078795975</v>
      </c>
      <c r="K5077" s="283">
        <f t="shared" si="1146"/>
        <v>0</v>
      </c>
      <c r="L5077" s="283">
        <f t="shared" si="1147"/>
        <v>4.3818232651749627</v>
      </c>
      <c r="M5077" s="283">
        <f t="shared" si="1148"/>
        <v>0</v>
      </c>
      <c r="N5077" s="283">
        <f t="shared" si="1149"/>
        <v>4.3585758300027857</v>
      </c>
      <c r="O5077" s="283">
        <f t="shared" si="1150"/>
        <v>0</v>
      </c>
      <c r="P5077" s="21">
        <f t="shared" si="1142"/>
        <v>0</v>
      </c>
      <c r="Q5077" s="21">
        <f t="shared" si="1143"/>
        <v>0.72850690893675296</v>
      </c>
      <c r="R5077">
        <f t="shared" si="1144"/>
        <v>0.83668510409641816</v>
      </c>
      <c r="S5077" s="296">
        <f t="shared" si="1151"/>
        <v>0</v>
      </c>
      <c r="T5077" s="283">
        <f t="shared" si="1152"/>
        <v>0</v>
      </c>
    </row>
    <row r="5078" spans="1:20" x14ac:dyDescent="0.25">
      <c r="A5078" s="286">
        <v>43312</v>
      </c>
      <c r="B5078" s="1">
        <f t="shared" si="1145"/>
        <v>2</v>
      </c>
      <c r="C5078" s="285">
        <v>12</v>
      </c>
      <c r="D5078" t="s">
        <v>716</v>
      </c>
      <c r="F5078" s="16">
        <v>68</v>
      </c>
      <c r="G5078" t="str">
        <f t="shared" si="1139"/>
        <v>Neither</v>
      </c>
      <c r="H5078" s="283">
        <f>IF(G5078="heating",F5078*Assumptions!M$4+Assumptions!M$7,0)</f>
        <v>0</v>
      </c>
      <c r="I5078" s="15">
        <f t="shared" si="1140"/>
        <v>0.91648403420261149</v>
      </c>
      <c r="J5078" s="15">
        <f t="shared" si="1141"/>
        <v>1.0199659078795975</v>
      </c>
      <c r="K5078" s="283">
        <f t="shared" si="1146"/>
        <v>0</v>
      </c>
      <c r="L5078" s="283">
        <f t="shared" si="1147"/>
        <v>4.3818232651749627</v>
      </c>
      <c r="M5078" s="283">
        <f t="shared" si="1148"/>
        <v>0</v>
      </c>
      <c r="N5078" s="283">
        <f t="shared" si="1149"/>
        <v>4.3585758300027857</v>
      </c>
      <c r="O5078" s="283">
        <f t="shared" si="1150"/>
        <v>0</v>
      </c>
      <c r="P5078" s="21">
        <f t="shared" si="1142"/>
        <v>0</v>
      </c>
      <c r="Q5078" s="21">
        <f t="shared" si="1143"/>
        <v>0.75910815787401487</v>
      </c>
      <c r="R5078">
        <f t="shared" si="1144"/>
        <v>0.83668510409641816</v>
      </c>
      <c r="S5078" s="296">
        <f t="shared" si="1151"/>
        <v>0</v>
      </c>
      <c r="T5078" s="283">
        <f t="shared" si="1152"/>
        <v>0</v>
      </c>
    </row>
    <row r="5079" spans="1:20" x14ac:dyDescent="0.25">
      <c r="A5079" s="286">
        <v>43312</v>
      </c>
      <c r="B5079" s="1">
        <f t="shared" si="1145"/>
        <v>2</v>
      </c>
      <c r="C5079" s="285">
        <v>13</v>
      </c>
      <c r="D5079" t="s">
        <v>716</v>
      </c>
      <c r="E5079" t="s">
        <v>704</v>
      </c>
      <c r="F5079" s="16">
        <v>70</v>
      </c>
      <c r="G5079" t="str">
        <f t="shared" si="1139"/>
        <v>Neither</v>
      </c>
      <c r="H5079" s="283">
        <f>IF(G5079="heating",F5079*Assumptions!M$4+Assumptions!M$7,0)</f>
        <v>0</v>
      </c>
      <c r="I5079" s="15">
        <f t="shared" si="1140"/>
        <v>0.90040206880052787</v>
      </c>
      <c r="J5079" s="15">
        <f t="shared" si="1141"/>
        <v>1.0199659078795975</v>
      </c>
      <c r="K5079" s="283">
        <f t="shared" si="1146"/>
        <v>0</v>
      </c>
      <c r="L5079" s="283">
        <f t="shared" si="1147"/>
        <v>4.3818232651749627</v>
      </c>
      <c r="M5079" s="283">
        <f t="shared" si="1148"/>
        <v>0</v>
      </c>
      <c r="N5079" s="283">
        <f t="shared" si="1149"/>
        <v>4.3585758300027857</v>
      </c>
      <c r="O5079" s="283">
        <f t="shared" si="1150"/>
        <v>0</v>
      </c>
      <c r="P5079" s="21">
        <f t="shared" si="1142"/>
        <v>0</v>
      </c>
      <c r="Q5079" s="21">
        <f t="shared" si="1143"/>
        <v>0.79115902007799765</v>
      </c>
      <c r="R5079">
        <f t="shared" si="1144"/>
        <v>0.83668510409641816</v>
      </c>
      <c r="S5079" s="296">
        <f t="shared" si="1151"/>
        <v>0</v>
      </c>
      <c r="T5079" s="283">
        <f t="shared" si="1152"/>
        <v>0</v>
      </c>
    </row>
    <row r="5080" spans="1:20" x14ac:dyDescent="0.25">
      <c r="A5080" s="286">
        <v>43312</v>
      </c>
      <c r="B5080" s="1">
        <f t="shared" si="1145"/>
        <v>2</v>
      </c>
      <c r="C5080" s="285">
        <v>14</v>
      </c>
      <c r="D5080" t="s">
        <v>716</v>
      </c>
      <c r="E5080" t="s">
        <v>704</v>
      </c>
      <c r="F5080" s="16">
        <v>70</v>
      </c>
      <c r="G5080" t="str">
        <f t="shared" si="1139"/>
        <v>Neither</v>
      </c>
      <c r="H5080" s="283">
        <f>IF(G5080="heating",F5080*Assumptions!M$4+Assumptions!M$7,0)</f>
        <v>0</v>
      </c>
      <c r="I5080" s="15">
        <f t="shared" si="1140"/>
        <v>0.86032894500746537</v>
      </c>
      <c r="J5080" s="15">
        <f t="shared" si="1141"/>
        <v>1.0199659078795975</v>
      </c>
      <c r="K5080" s="283">
        <f t="shared" si="1146"/>
        <v>0</v>
      </c>
      <c r="L5080" s="283">
        <f t="shared" si="1147"/>
        <v>4.3818232651749627</v>
      </c>
      <c r="M5080" s="283">
        <f t="shared" si="1148"/>
        <v>0</v>
      </c>
      <c r="N5080" s="283">
        <f t="shared" si="1149"/>
        <v>4.3585758300027857</v>
      </c>
      <c r="O5080" s="283">
        <f t="shared" si="1150"/>
        <v>0</v>
      </c>
      <c r="P5080" s="21">
        <f t="shared" si="1142"/>
        <v>0</v>
      </c>
      <c r="Q5080" s="21">
        <f t="shared" si="1143"/>
        <v>0.84355555031342389</v>
      </c>
      <c r="R5080">
        <f t="shared" si="1144"/>
        <v>0.83668510409641816</v>
      </c>
      <c r="S5080" s="296">
        <f t="shared" si="1151"/>
        <v>0</v>
      </c>
      <c r="T5080" s="283">
        <f t="shared" si="1152"/>
        <v>0</v>
      </c>
    </row>
    <row r="5081" spans="1:20" x14ac:dyDescent="0.25">
      <c r="A5081" s="286">
        <v>43312</v>
      </c>
      <c r="B5081" s="1">
        <f t="shared" si="1145"/>
        <v>2</v>
      </c>
      <c r="C5081" s="285">
        <v>15</v>
      </c>
      <c r="D5081" t="s">
        <v>716</v>
      </c>
      <c r="E5081" t="s">
        <v>704</v>
      </c>
      <c r="F5081" s="16">
        <v>72</v>
      </c>
      <c r="G5081" t="str">
        <f t="shared" si="1139"/>
        <v>Neither</v>
      </c>
      <c r="H5081" s="283">
        <f>IF(G5081="heating",F5081*Assumptions!M$4+Assumptions!M$7,0)</f>
        <v>0</v>
      </c>
      <c r="I5081" s="15">
        <f t="shared" si="1140"/>
        <v>0.85754515037175039</v>
      </c>
      <c r="J5081" s="15">
        <f t="shared" si="1141"/>
        <v>1.0199659078795975</v>
      </c>
      <c r="K5081" s="283">
        <f t="shared" si="1146"/>
        <v>0</v>
      </c>
      <c r="L5081" s="283" t="e">
        <f t="shared" si="1147"/>
        <v>#N/A</v>
      </c>
      <c r="M5081" s="283">
        <f t="shared" si="1148"/>
        <v>0</v>
      </c>
      <c r="N5081" s="283" t="e">
        <f t="shared" si="1149"/>
        <v>#N/A</v>
      </c>
      <c r="O5081" s="283">
        <f t="shared" si="1150"/>
        <v>0</v>
      </c>
      <c r="P5081" s="21">
        <f t="shared" si="1142"/>
        <v>0</v>
      </c>
      <c r="Q5081" s="21">
        <f t="shared" si="1143"/>
        <v>0.96592607327566882</v>
      </c>
      <c r="R5081">
        <f t="shared" si="1144"/>
        <v>0.83668510409641816</v>
      </c>
      <c r="S5081" s="296">
        <f t="shared" si="1151"/>
        <v>0</v>
      </c>
      <c r="T5081" s="283">
        <f t="shared" si="1152"/>
        <v>0</v>
      </c>
    </row>
    <row r="5082" spans="1:20" x14ac:dyDescent="0.25">
      <c r="A5082" s="286">
        <v>43312</v>
      </c>
      <c r="B5082" s="1">
        <f t="shared" si="1145"/>
        <v>2</v>
      </c>
      <c r="C5082" s="285">
        <v>16</v>
      </c>
      <c r="D5082" t="s">
        <v>716</v>
      </c>
      <c r="E5082" t="s">
        <v>704</v>
      </c>
      <c r="F5082" s="16">
        <v>72</v>
      </c>
      <c r="G5082" t="str">
        <f t="shared" si="1139"/>
        <v>Neither</v>
      </c>
      <c r="H5082" s="283">
        <f>IF(G5082="heating",F5082*Assumptions!M$4+Assumptions!M$7,0)</f>
        <v>0</v>
      </c>
      <c r="I5082" s="15">
        <f t="shared" si="1140"/>
        <v>0.88344815438260227</v>
      </c>
      <c r="J5082" s="15">
        <f t="shared" si="1141"/>
        <v>1.0199659078795975</v>
      </c>
      <c r="K5082" s="283">
        <f t="shared" si="1146"/>
        <v>0</v>
      </c>
      <c r="L5082" s="283" t="e">
        <f t="shared" si="1147"/>
        <v>#N/A</v>
      </c>
      <c r="M5082" s="283">
        <f t="shared" si="1148"/>
        <v>0</v>
      </c>
      <c r="N5082" s="283" t="e">
        <f t="shared" si="1149"/>
        <v>#N/A</v>
      </c>
      <c r="O5082" s="283">
        <f t="shared" si="1150"/>
        <v>0</v>
      </c>
      <c r="P5082" s="21">
        <f t="shared" si="1142"/>
        <v>0</v>
      </c>
      <c r="Q5082" s="21">
        <f t="shared" si="1143"/>
        <v>1.1649354943302594</v>
      </c>
      <c r="R5082">
        <f t="shared" si="1144"/>
        <v>0.83668510409641816</v>
      </c>
      <c r="S5082" s="296">
        <f t="shared" si="1151"/>
        <v>0</v>
      </c>
      <c r="T5082" s="283">
        <f t="shared" si="1152"/>
        <v>0</v>
      </c>
    </row>
    <row r="5083" spans="1:20" x14ac:dyDescent="0.25">
      <c r="A5083" s="286">
        <v>43312</v>
      </c>
      <c r="B5083" s="1">
        <f t="shared" si="1145"/>
        <v>2</v>
      </c>
      <c r="C5083" s="285">
        <v>17</v>
      </c>
      <c r="D5083" t="s">
        <v>716</v>
      </c>
      <c r="F5083" s="16">
        <v>72</v>
      </c>
      <c r="G5083" t="str">
        <f t="shared" si="1139"/>
        <v>Neither</v>
      </c>
      <c r="H5083" s="283">
        <f>IF(G5083="heating",F5083*Assumptions!M$4+Assumptions!M$7,0)</f>
        <v>0</v>
      </c>
      <c r="I5083" s="15">
        <f t="shared" si="1140"/>
        <v>0.94025748850374469</v>
      </c>
      <c r="J5083" s="15">
        <f t="shared" si="1141"/>
        <v>1.0199659078795975</v>
      </c>
      <c r="K5083" s="283">
        <f t="shared" si="1146"/>
        <v>0</v>
      </c>
      <c r="L5083" s="283" t="e">
        <f t="shared" si="1147"/>
        <v>#N/A</v>
      </c>
      <c r="M5083" s="283">
        <f t="shared" si="1148"/>
        <v>0</v>
      </c>
      <c r="N5083" s="283" t="e">
        <f t="shared" si="1149"/>
        <v>#N/A</v>
      </c>
      <c r="O5083" s="283">
        <f t="shared" si="1150"/>
        <v>0</v>
      </c>
      <c r="P5083" s="21">
        <f t="shared" si="1142"/>
        <v>0</v>
      </c>
      <c r="Q5083" s="21">
        <f t="shared" si="1143"/>
        <v>1.3521540118753073</v>
      </c>
      <c r="R5083">
        <f t="shared" si="1144"/>
        <v>0.83668510409641816</v>
      </c>
      <c r="S5083" s="296">
        <f t="shared" si="1151"/>
        <v>0</v>
      </c>
      <c r="T5083" s="283">
        <f t="shared" si="1152"/>
        <v>0</v>
      </c>
    </row>
    <row r="5084" spans="1:20" x14ac:dyDescent="0.25">
      <c r="A5084" s="286">
        <v>43312</v>
      </c>
      <c r="B5084" s="1">
        <f t="shared" si="1145"/>
        <v>2</v>
      </c>
      <c r="C5084" s="285">
        <v>18</v>
      </c>
      <c r="D5084" t="s">
        <v>716</v>
      </c>
      <c r="F5084" s="16">
        <v>70</v>
      </c>
      <c r="G5084" t="str">
        <f t="shared" si="1139"/>
        <v>Neither</v>
      </c>
      <c r="H5084" s="283">
        <f>IF(G5084="heating",F5084*Assumptions!M$4+Assumptions!M$7,0)</f>
        <v>0</v>
      </c>
      <c r="I5084" s="15">
        <f t="shared" si="1140"/>
        <v>0.98182363790757687</v>
      </c>
      <c r="J5084" s="15">
        <f t="shared" si="1141"/>
        <v>1.0199659078795975</v>
      </c>
      <c r="K5084" s="283">
        <f t="shared" si="1146"/>
        <v>0</v>
      </c>
      <c r="L5084" s="283">
        <f t="shared" si="1147"/>
        <v>4.3818232651749627</v>
      </c>
      <c r="M5084" s="283">
        <f t="shared" si="1148"/>
        <v>0</v>
      </c>
      <c r="N5084" s="283">
        <f t="shared" si="1149"/>
        <v>4.3585758300027857</v>
      </c>
      <c r="O5084" s="283">
        <f t="shared" si="1150"/>
        <v>0</v>
      </c>
      <c r="P5084" s="21">
        <f t="shared" si="1142"/>
        <v>0</v>
      </c>
      <c r="Q5084" s="21">
        <f t="shared" si="1143"/>
        <v>1.5598916921549892</v>
      </c>
      <c r="R5084">
        <f t="shared" si="1144"/>
        <v>0.83668510409641816</v>
      </c>
      <c r="S5084" s="296">
        <f t="shared" si="1151"/>
        <v>0</v>
      </c>
      <c r="T5084" s="283">
        <f t="shared" si="1152"/>
        <v>0</v>
      </c>
    </row>
    <row r="5085" spans="1:20" x14ac:dyDescent="0.25">
      <c r="A5085" s="286">
        <v>43312</v>
      </c>
      <c r="B5085" s="1">
        <f t="shared" si="1145"/>
        <v>2</v>
      </c>
      <c r="C5085" s="285">
        <v>19</v>
      </c>
      <c r="D5085" t="s">
        <v>716</v>
      </c>
      <c r="F5085" s="16">
        <v>66</v>
      </c>
      <c r="G5085" t="str">
        <f t="shared" si="1139"/>
        <v>Neither</v>
      </c>
      <c r="H5085" s="283">
        <f>IF(G5085="heating",F5085*Assumptions!M$4+Assumptions!M$7,0)</f>
        <v>0</v>
      </c>
      <c r="I5085" s="15">
        <f t="shared" si="1140"/>
        <v>0.98418842963438757</v>
      </c>
      <c r="J5085" s="15">
        <f t="shared" si="1141"/>
        <v>1.0199659078795975</v>
      </c>
      <c r="K5085" s="283">
        <f t="shared" si="1146"/>
        <v>0</v>
      </c>
      <c r="L5085" s="283">
        <f t="shared" si="1147"/>
        <v>4.3818232651749627</v>
      </c>
      <c r="M5085" s="283">
        <f t="shared" si="1148"/>
        <v>0</v>
      </c>
      <c r="N5085" s="283">
        <f t="shared" si="1149"/>
        <v>4.3585758300027857</v>
      </c>
      <c r="O5085" s="283">
        <f t="shared" si="1150"/>
        <v>0</v>
      </c>
      <c r="P5085" s="21">
        <f t="shared" si="1142"/>
        <v>0</v>
      </c>
      <c r="Q5085" s="21">
        <f t="shared" si="1143"/>
        <v>1.6764212681468484</v>
      </c>
      <c r="R5085">
        <f t="shared" si="1144"/>
        <v>0.83668510409641816</v>
      </c>
      <c r="S5085" s="296">
        <f t="shared" si="1151"/>
        <v>0</v>
      </c>
      <c r="T5085" s="283">
        <f t="shared" si="1152"/>
        <v>0</v>
      </c>
    </row>
    <row r="5086" spans="1:20" x14ac:dyDescent="0.25">
      <c r="A5086" s="286">
        <v>43312</v>
      </c>
      <c r="B5086" s="1">
        <f t="shared" si="1145"/>
        <v>2</v>
      </c>
      <c r="C5086" s="285">
        <v>20</v>
      </c>
      <c r="D5086" t="s">
        <v>716</v>
      </c>
      <c r="F5086" s="16">
        <v>61</v>
      </c>
      <c r="G5086" t="str">
        <f t="shared" si="1139"/>
        <v>Neither</v>
      </c>
      <c r="H5086" s="283">
        <f>IF(G5086="heating",F5086*Assumptions!M$4+Assumptions!M$7,0)</f>
        <v>0</v>
      </c>
      <c r="I5086" s="15">
        <f t="shared" si="1140"/>
        <v>0.97071962311712034</v>
      </c>
      <c r="J5086" s="15">
        <f t="shared" si="1141"/>
        <v>1.0199659078795975</v>
      </c>
      <c r="K5086" s="283">
        <f t="shared" si="1146"/>
        <v>0</v>
      </c>
      <c r="L5086" s="283">
        <f t="shared" si="1147"/>
        <v>4.3818232651749627</v>
      </c>
      <c r="M5086" s="283">
        <f t="shared" si="1148"/>
        <v>0</v>
      </c>
      <c r="N5086" s="283">
        <f t="shared" si="1149"/>
        <v>4.3585758300027857</v>
      </c>
      <c r="O5086" s="283">
        <f t="shared" si="1150"/>
        <v>0</v>
      </c>
      <c r="P5086" s="21">
        <f t="shared" si="1142"/>
        <v>0</v>
      </c>
      <c r="Q5086" s="21">
        <f t="shared" si="1143"/>
        <v>1.52436960139122</v>
      </c>
      <c r="R5086">
        <f t="shared" si="1144"/>
        <v>0.83668510409641816</v>
      </c>
      <c r="S5086" s="296">
        <f t="shared" si="1151"/>
        <v>0</v>
      </c>
      <c r="T5086" s="283">
        <f t="shared" si="1152"/>
        <v>0</v>
      </c>
    </row>
    <row r="5087" spans="1:20" x14ac:dyDescent="0.25">
      <c r="A5087" s="286">
        <v>43312</v>
      </c>
      <c r="B5087" s="1">
        <f t="shared" si="1145"/>
        <v>2</v>
      </c>
      <c r="C5087" s="285">
        <v>21</v>
      </c>
      <c r="D5087" t="s">
        <v>716</v>
      </c>
      <c r="F5087" s="16">
        <v>59</v>
      </c>
      <c r="G5087" t="str">
        <f t="shared" si="1139"/>
        <v>Neither</v>
      </c>
      <c r="H5087" s="283">
        <f>IF(G5087="heating",F5087*Assumptions!M$4+Assumptions!M$7,0)</f>
        <v>0</v>
      </c>
      <c r="I5087" s="15">
        <f t="shared" si="1140"/>
        <v>0.95751150862929935</v>
      </c>
      <c r="J5087" s="15">
        <f t="shared" si="1141"/>
        <v>1.0199659078795975</v>
      </c>
      <c r="K5087" s="283">
        <f t="shared" si="1146"/>
        <v>0</v>
      </c>
      <c r="L5087" s="283">
        <f t="shared" si="1147"/>
        <v>4.3182081448486933</v>
      </c>
      <c r="M5087" s="283">
        <f t="shared" si="1148"/>
        <v>0</v>
      </c>
      <c r="N5087" s="283">
        <f t="shared" si="1149"/>
        <v>4.2355603137647586</v>
      </c>
      <c r="O5087" s="283">
        <f t="shared" si="1150"/>
        <v>0</v>
      </c>
      <c r="P5087" s="21">
        <f t="shared" si="1142"/>
        <v>0</v>
      </c>
      <c r="Q5087" s="21">
        <f t="shared" si="1143"/>
        <v>1.4448604713749031</v>
      </c>
      <c r="R5087">
        <f t="shared" si="1144"/>
        <v>0.83668510409641816</v>
      </c>
      <c r="S5087" s="296">
        <f t="shared" si="1151"/>
        <v>0</v>
      </c>
      <c r="T5087" s="283">
        <f t="shared" si="1152"/>
        <v>0</v>
      </c>
    </row>
    <row r="5088" spans="1:20" x14ac:dyDescent="0.25">
      <c r="A5088" s="286">
        <v>43312</v>
      </c>
      <c r="B5088" s="1">
        <f t="shared" si="1145"/>
        <v>2</v>
      </c>
      <c r="C5088" s="285">
        <v>22</v>
      </c>
      <c r="D5088" t="s">
        <v>716</v>
      </c>
      <c r="F5088" s="16">
        <v>57</v>
      </c>
      <c r="G5088" t="str">
        <f t="shared" si="1139"/>
        <v>Neither</v>
      </c>
      <c r="H5088" s="283">
        <f>IF(G5088="heating",F5088*Assumptions!M$4+Assumptions!M$7,0)</f>
        <v>0</v>
      </c>
      <c r="I5088" s="15">
        <f t="shared" si="1140"/>
        <v>0.9426530227543114</v>
      </c>
      <c r="J5088" s="15">
        <f t="shared" si="1141"/>
        <v>1.0199659078795975</v>
      </c>
      <c r="K5088" s="283">
        <f t="shared" si="1146"/>
        <v>0</v>
      </c>
      <c r="L5088" s="283">
        <f t="shared" si="1147"/>
        <v>4.2530692972692208</v>
      </c>
      <c r="M5088" s="283">
        <f t="shared" si="1148"/>
        <v>0</v>
      </c>
      <c r="N5088" s="283">
        <f t="shared" si="1149"/>
        <v>4.1119599131986844</v>
      </c>
      <c r="O5088" s="283">
        <f t="shared" si="1150"/>
        <v>0</v>
      </c>
      <c r="P5088" s="21">
        <f t="shared" si="1142"/>
        <v>0</v>
      </c>
      <c r="Q5088" s="21">
        <f t="shared" si="1143"/>
        <v>1.2427137171080138</v>
      </c>
      <c r="R5088">
        <f t="shared" si="1144"/>
        <v>0.83668510409641816</v>
      </c>
      <c r="S5088" s="296">
        <f t="shared" si="1151"/>
        <v>0</v>
      </c>
      <c r="T5088" s="283">
        <f t="shared" si="1152"/>
        <v>0</v>
      </c>
    </row>
    <row r="5089" spans="1:20" x14ac:dyDescent="0.25">
      <c r="A5089" s="286">
        <v>43312</v>
      </c>
      <c r="B5089" s="1">
        <f t="shared" si="1145"/>
        <v>2</v>
      </c>
      <c r="C5089" s="285">
        <v>23</v>
      </c>
      <c r="D5089" t="s">
        <v>715</v>
      </c>
      <c r="F5089" s="16">
        <v>57</v>
      </c>
      <c r="G5089" t="str">
        <f t="shared" si="1139"/>
        <v>Neither</v>
      </c>
      <c r="H5089" s="283">
        <f>IF(G5089="heating",F5089*Assumptions!M$4+Assumptions!M$7,0)</f>
        <v>0</v>
      </c>
      <c r="I5089" s="15">
        <f t="shared" si="1140"/>
        <v>0.94450710149963013</v>
      </c>
      <c r="J5089" s="15">
        <f t="shared" si="1141"/>
        <v>1.0199659078795975</v>
      </c>
      <c r="K5089" s="283">
        <f t="shared" si="1146"/>
        <v>0</v>
      </c>
      <c r="L5089" s="283">
        <f t="shared" si="1147"/>
        <v>4.2530692972692208</v>
      </c>
      <c r="M5089" s="283">
        <f t="shared" si="1148"/>
        <v>0</v>
      </c>
      <c r="N5089" s="283">
        <f t="shared" si="1149"/>
        <v>4.1119599131986844</v>
      </c>
      <c r="O5089" s="283">
        <f t="shared" si="1150"/>
        <v>0</v>
      </c>
      <c r="P5089" s="21">
        <f t="shared" si="1142"/>
        <v>0</v>
      </c>
      <c r="Q5089" s="21">
        <f t="shared" si="1143"/>
        <v>1.0297519246597011</v>
      </c>
      <c r="R5089">
        <f t="shared" si="1144"/>
        <v>0.83668510409641816</v>
      </c>
      <c r="S5089" s="296">
        <f t="shared" si="1151"/>
        <v>0</v>
      </c>
      <c r="T5089" s="283">
        <f t="shared" si="1152"/>
        <v>0</v>
      </c>
    </row>
    <row r="5090" spans="1:20" x14ac:dyDescent="0.25">
      <c r="A5090" s="286">
        <v>43313</v>
      </c>
      <c r="B5090" s="1">
        <f t="shared" si="1145"/>
        <v>3</v>
      </c>
      <c r="C5090" s="285">
        <v>0</v>
      </c>
      <c r="D5090" t="s">
        <v>715</v>
      </c>
      <c r="F5090" s="16">
        <v>57</v>
      </c>
      <c r="G5090" t="str">
        <f t="shared" si="1139"/>
        <v>Cooling</v>
      </c>
      <c r="H5090" s="283">
        <f>IF(G5090="heating",F5090*Assumptions!M$4+Assumptions!M$7,0)</f>
        <v>0</v>
      </c>
      <c r="I5090" s="15">
        <f t="shared" si="1140"/>
        <v>0.97481507806017154</v>
      </c>
      <c r="J5090" s="15">
        <f t="shared" si="1141"/>
        <v>1.0263036171733995</v>
      </c>
      <c r="K5090" s="283">
        <f t="shared" si="1146"/>
        <v>0</v>
      </c>
      <c r="L5090" s="283">
        <f t="shared" si="1147"/>
        <v>4.2530692972692208</v>
      </c>
      <c r="M5090" s="283">
        <f t="shared" si="1148"/>
        <v>0</v>
      </c>
      <c r="N5090" s="283">
        <f t="shared" si="1149"/>
        <v>4.1119599131986844</v>
      </c>
      <c r="O5090" s="283">
        <f t="shared" si="1150"/>
        <v>0</v>
      </c>
      <c r="P5090" s="21">
        <f t="shared" si="1142"/>
        <v>2.5000000000000001E-2</v>
      </c>
      <c r="Q5090" s="21">
        <f t="shared" si="1143"/>
        <v>0.90668853391740301</v>
      </c>
      <c r="R5090">
        <f t="shared" si="1144"/>
        <v>0.9421089825381942</v>
      </c>
      <c r="S5090" s="296">
        <f t="shared" si="1151"/>
        <v>2.1354985304199287E-2</v>
      </c>
      <c r="T5090" s="283">
        <f t="shared" si="1152"/>
        <v>2.1354985304199287E-2</v>
      </c>
    </row>
    <row r="5091" spans="1:20" x14ac:dyDescent="0.25">
      <c r="A5091" s="286">
        <v>43313</v>
      </c>
      <c r="B5091" s="1">
        <f t="shared" si="1145"/>
        <v>3</v>
      </c>
      <c r="C5091" s="285">
        <v>1</v>
      </c>
      <c r="D5091" t="s">
        <v>715</v>
      </c>
      <c r="F5091" s="16">
        <v>54</v>
      </c>
      <c r="G5091" t="str">
        <f t="shared" si="1139"/>
        <v>Cooling</v>
      </c>
      <c r="H5091" s="283">
        <f>IF(G5091="heating",F5091*Assumptions!M$4+Assumptions!M$7,0)</f>
        <v>0</v>
      </c>
      <c r="I5091" s="15">
        <f t="shared" si="1140"/>
        <v>1.012242869806885</v>
      </c>
      <c r="J5091" s="15">
        <f t="shared" si="1141"/>
        <v>1.0263036171733995</v>
      </c>
      <c r="K5091" s="283">
        <f t="shared" si="1146"/>
        <v>0</v>
      </c>
      <c r="L5091" s="283">
        <f t="shared" si="1147"/>
        <v>4.1559947708987721</v>
      </c>
      <c r="M5091" s="283">
        <f t="shared" si="1148"/>
        <v>0</v>
      </c>
      <c r="N5091" s="283">
        <f t="shared" si="1149"/>
        <v>3.9259252525022648</v>
      </c>
      <c r="O5091" s="283">
        <f t="shared" si="1150"/>
        <v>0</v>
      </c>
      <c r="P5091" s="21">
        <f t="shared" si="1142"/>
        <v>2.5000000000000001E-2</v>
      </c>
      <c r="Q5091" s="21">
        <f t="shared" si="1143"/>
        <v>0.81803459285312596</v>
      </c>
      <c r="R5091">
        <f t="shared" si="1144"/>
        <v>0.9421089825381942</v>
      </c>
      <c r="S5091" s="296">
        <f t="shared" si="1151"/>
        <v>1.9266943448847614E-2</v>
      </c>
      <c r="T5091" s="283">
        <f t="shared" si="1152"/>
        <v>1.9266943448847614E-2</v>
      </c>
    </row>
    <row r="5092" spans="1:20" x14ac:dyDescent="0.25">
      <c r="A5092" s="286">
        <v>43313</v>
      </c>
      <c r="B5092" s="1">
        <f t="shared" si="1145"/>
        <v>3</v>
      </c>
      <c r="C5092" s="285">
        <v>2</v>
      </c>
      <c r="D5092" t="s">
        <v>715</v>
      </c>
      <c r="F5092" s="16">
        <v>54</v>
      </c>
      <c r="G5092" t="str">
        <f t="shared" si="1139"/>
        <v>Cooling</v>
      </c>
      <c r="H5092" s="283">
        <f>IF(G5092="heating",F5092*Assumptions!M$4+Assumptions!M$7,0)</f>
        <v>0</v>
      </c>
      <c r="I5092" s="15">
        <f t="shared" si="1140"/>
        <v>1.0509704703585963</v>
      </c>
      <c r="J5092" s="15">
        <f t="shared" si="1141"/>
        <v>1.0263036171733995</v>
      </c>
      <c r="K5092" s="283">
        <f t="shared" si="1146"/>
        <v>0</v>
      </c>
      <c r="L5092" s="283">
        <f t="shared" si="1147"/>
        <v>4.1559947708987721</v>
      </c>
      <c r="M5092" s="283">
        <f t="shared" si="1148"/>
        <v>0</v>
      </c>
      <c r="N5092" s="283">
        <f t="shared" si="1149"/>
        <v>3.9259252525022648</v>
      </c>
      <c r="O5092" s="283">
        <f t="shared" si="1150"/>
        <v>0</v>
      </c>
      <c r="P5092" s="21">
        <f t="shared" si="1142"/>
        <v>2.5000000000000001E-2</v>
      </c>
      <c r="Q5092" s="21">
        <f t="shared" si="1143"/>
        <v>0.74507607494346417</v>
      </c>
      <c r="R5092">
        <f t="shared" si="1144"/>
        <v>0.9421089825381942</v>
      </c>
      <c r="S5092" s="296">
        <f t="shared" si="1151"/>
        <v>1.7548571571963458E-2</v>
      </c>
      <c r="T5092" s="283">
        <f t="shared" si="1152"/>
        <v>1.7548571571963458E-2</v>
      </c>
    </row>
    <row r="5093" spans="1:20" x14ac:dyDescent="0.25">
      <c r="A5093" s="286">
        <v>43313</v>
      </c>
      <c r="B5093" s="1">
        <f t="shared" si="1145"/>
        <v>3</v>
      </c>
      <c r="C5093" s="285">
        <v>3</v>
      </c>
      <c r="D5093" t="s">
        <v>715</v>
      </c>
      <c r="F5093" s="16">
        <v>54</v>
      </c>
      <c r="G5093" t="str">
        <f t="shared" si="1139"/>
        <v>Cooling</v>
      </c>
      <c r="H5093" s="283">
        <f>IF(G5093="heating",F5093*Assumptions!M$4+Assumptions!M$7,0)</f>
        <v>0</v>
      </c>
      <c r="I5093" s="15">
        <f t="shared" si="1140"/>
        <v>1.0924036124451033</v>
      </c>
      <c r="J5093" s="15">
        <f t="shared" si="1141"/>
        <v>1.0263036171733995</v>
      </c>
      <c r="K5093" s="283">
        <f t="shared" si="1146"/>
        <v>0</v>
      </c>
      <c r="L5093" s="283">
        <f t="shared" si="1147"/>
        <v>4.1559947708987721</v>
      </c>
      <c r="M5093" s="283">
        <f t="shared" si="1148"/>
        <v>0</v>
      </c>
      <c r="N5093" s="283">
        <f t="shared" si="1149"/>
        <v>3.9259252525022648</v>
      </c>
      <c r="O5093" s="283">
        <f t="shared" si="1150"/>
        <v>0</v>
      </c>
      <c r="P5093" s="21">
        <f t="shared" si="1142"/>
        <v>2.5000000000000001E-2</v>
      </c>
      <c r="Q5093" s="21">
        <f t="shared" si="1143"/>
        <v>0.69158980876382303</v>
      </c>
      <c r="R5093">
        <f t="shared" si="1144"/>
        <v>0.9421089825381942</v>
      </c>
      <c r="S5093" s="296">
        <f t="shared" si="1151"/>
        <v>1.6288824276706741E-2</v>
      </c>
      <c r="T5093" s="283">
        <f t="shared" si="1152"/>
        <v>1.6288824276706741E-2</v>
      </c>
    </row>
    <row r="5094" spans="1:20" x14ac:dyDescent="0.25">
      <c r="A5094" s="286">
        <v>43313</v>
      </c>
      <c r="B5094" s="1">
        <f t="shared" si="1145"/>
        <v>3</v>
      </c>
      <c r="C5094" s="285">
        <v>4</v>
      </c>
      <c r="D5094" t="s">
        <v>715</v>
      </c>
      <c r="F5094" s="16">
        <v>54</v>
      </c>
      <c r="G5094" t="str">
        <f t="shared" si="1139"/>
        <v>Cooling</v>
      </c>
      <c r="H5094" s="283">
        <f>IF(G5094="heating",F5094*Assumptions!M$4+Assumptions!M$7,0)</f>
        <v>0</v>
      </c>
      <c r="I5094" s="15">
        <f t="shared" si="1140"/>
        <v>1.1348296917927807</v>
      </c>
      <c r="J5094" s="15">
        <f t="shared" si="1141"/>
        <v>1.0263036171733995</v>
      </c>
      <c r="K5094" s="283">
        <f t="shared" si="1146"/>
        <v>0</v>
      </c>
      <c r="L5094" s="283">
        <f t="shared" si="1147"/>
        <v>4.1559947708987721</v>
      </c>
      <c r="M5094" s="283">
        <f t="shared" si="1148"/>
        <v>0</v>
      </c>
      <c r="N5094" s="283">
        <f t="shared" si="1149"/>
        <v>3.9259252525022648</v>
      </c>
      <c r="O5094" s="283">
        <f t="shared" si="1150"/>
        <v>0</v>
      </c>
      <c r="P5094" s="21">
        <f t="shared" si="1142"/>
        <v>2.5000000000000001E-2</v>
      </c>
      <c r="Q5094" s="21">
        <f t="shared" si="1143"/>
        <v>0.6473875548762833</v>
      </c>
      <c r="R5094">
        <f t="shared" si="1144"/>
        <v>0.9421089825381942</v>
      </c>
      <c r="S5094" s="296">
        <f t="shared" si="1151"/>
        <v>1.5247740765809616E-2</v>
      </c>
      <c r="T5094" s="283">
        <f t="shared" si="1152"/>
        <v>1.5247740765809616E-2</v>
      </c>
    </row>
    <row r="5095" spans="1:20" x14ac:dyDescent="0.25">
      <c r="A5095" s="286">
        <v>43313</v>
      </c>
      <c r="B5095" s="1">
        <f t="shared" si="1145"/>
        <v>3</v>
      </c>
      <c r="C5095" s="285">
        <v>5</v>
      </c>
      <c r="D5095" t="s">
        <v>715</v>
      </c>
      <c r="F5095" s="16">
        <v>54</v>
      </c>
      <c r="G5095" t="str">
        <f t="shared" si="1139"/>
        <v>Cooling</v>
      </c>
      <c r="H5095" s="283">
        <f>IF(G5095="heating",F5095*Assumptions!M$4+Assumptions!M$7,0)</f>
        <v>0</v>
      </c>
      <c r="I5095" s="15">
        <f t="shared" si="1140"/>
        <v>1.1635558681477385</v>
      </c>
      <c r="J5095" s="15">
        <f t="shared" si="1141"/>
        <v>1.0263036171733995</v>
      </c>
      <c r="K5095" s="283">
        <f t="shared" si="1146"/>
        <v>0</v>
      </c>
      <c r="L5095" s="283">
        <f t="shared" si="1147"/>
        <v>4.1559947708987721</v>
      </c>
      <c r="M5095" s="283">
        <f t="shared" si="1148"/>
        <v>0</v>
      </c>
      <c r="N5095" s="283">
        <f t="shared" si="1149"/>
        <v>3.9259252525022648</v>
      </c>
      <c r="O5095" s="283">
        <f t="shared" si="1150"/>
        <v>0</v>
      </c>
      <c r="P5095" s="21">
        <f t="shared" si="1142"/>
        <v>2.5000000000000001E-2</v>
      </c>
      <c r="Q5095" s="21">
        <f t="shared" si="1143"/>
        <v>0.72139578924615555</v>
      </c>
      <c r="R5095">
        <f t="shared" si="1144"/>
        <v>0.9421089825381942</v>
      </c>
      <c r="S5095" s="296">
        <f t="shared" si="1151"/>
        <v>1.6990836325350832E-2</v>
      </c>
      <c r="T5095" s="283">
        <f t="shared" si="1152"/>
        <v>1.6990836325350832E-2</v>
      </c>
    </row>
    <row r="5096" spans="1:20" x14ac:dyDescent="0.25">
      <c r="A5096" s="286">
        <v>43313</v>
      </c>
      <c r="B5096" s="1">
        <f t="shared" si="1145"/>
        <v>3</v>
      </c>
      <c r="C5096" s="285">
        <v>6</v>
      </c>
      <c r="D5096" t="s">
        <v>715</v>
      </c>
      <c r="F5096" s="16">
        <v>55</v>
      </c>
      <c r="G5096" t="str">
        <f t="shared" si="1139"/>
        <v>Cooling</v>
      </c>
      <c r="H5096" s="283">
        <f>IF(G5096="heating",F5096*Assumptions!M$4+Assumptions!M$7,0)</f>
        <v>0</v>
      </c>
      <c r="I5096" s="15">
        <f t="shared" si="1140"/>
        <v>1.2083911162615524</v>
      </c>
      <c r="J5096" s="15">
        <f t="shared" si="1141"/>
        <v>1.0263036171733995</v>
      </c>
      <c r="K5096" s="283">
        <f t="shared" si="1146"/>
        <v>0</v>
      </c>
      <c r="L5096" s="283">
        <f t="shared" si="1147"/>
        <v>4.1851135499983272</v>
      </c>
      <c r="M5096" s="283">
        <f t="shared" si="1148"/>
        <v>0</v>
      </c>
      <c r="N5096" s="283">
        <f t="shared" si="1149"/>
        <v>3.9876635481217684</v>
      </c>
      <c r="O5096" s="283">
        <f t="shared" si="1150"/>
        <v>0</v>
      </c>
      <c r="P5096" s="21">
        <f t="shared" si="1142"/>
        <v>2.5000000000000001E-2</v>
      </c>
      <c r="Q5096" s="21">
        <f t="shared" si="1143"/>
        <v>0.87787080972652631</v>
      </c>
      <c r="R5096">
        <f t="shared" si="1144"/>
        <v>0.9421089825381942</v>
      </c>
      <c r="S5096" s="296">
        <f t="shared" si="1151"/>
        <v>2.0676249383785962E-2</v>
      </c>
      <c r="T5096" s="283">
        <f t="shared" si="1152"/>
        <v>2.0676249383785962E-2</v>
      </c>
    </row>
    <row r="5097" spans="1:20" x14ac:dyDescent="0.25">
      <c r="A5097" s="286">
        <v>43313</v>
      </c>
      <c r="B5097" s="1">
        <f t="shared" si="1145"/>
        <v>3</v>
      </c>
      <c r="C5097" s="285">
        <v>7</v>
      </c>
      <c r="D5097" t="s">
        <v>716</v>
      </c>
      <c r="F5097" s="16">
        <v>59</v>
      </c>
      <c r="G5097" t="str">
        <f t="shared" si="1139"/>
        <v>Cooling</v>
      </c>
      <c r="H5097" s="283">
        <f>IF(G5097="heating",F5097*Assumptions!M$4+Assumptions!M$7,0)</f>
        <v>0</v>
      </c>
      <c r="I5097" s="15">
        <f t="shared" si="1140"/>
        <v>1.1637425769249583</v>
      </c>
      <c r="J5097" s="15">
        <f t="shared" si="1141"/>
        <v>1.0263036171733995</v>
      </c>
      <c r="K5097" s="283">
        <f t="shared" si="1146"/>
        <v>0</v>
      </c>
      <c r="L5097" s="283">
        <f t="shared" si="1147"/>
        <v>4.3182081448486933</v>
      </c>
      <c r="M5097" s="283">
        <f t="shared" si="1148"/>
        <v>0</v>
      </c>
      <c r="N5097" s="283">
        <f t="shared" si="1149"/>
        <v>4.2355603137647586</v>
      </c>
      <c r="O5097" s="283">
        <f t="shared" si="1150"/>
        <v>0</v>
      </c>
      <c r="P5097" s="21">
        <f t="shared" si="1142"/>
        <v>2.5000000000000001E-2</v>
      </c>
      <c r="Q5097" s="21">
        <f t="shared" si="1143"/>
        <v>0.97331382064367777</v>
      </c>
      <c r="R5097">
        <f t="shared" si="1144"/>
        <v>0.9421089825381942</v>
      </c>
      <c r="S5097" s="296">
        <f t="shared" si="1151"/>
        <v>2.2924192331424443E-2</v>
      </c>
      <c r="T5097" s="283">
        <f t="shared" si="1152"/>
        <v>2.2924192331424443E-2</v>
      </c>
    </row>
    <row r="5098" spans="1:20" x14ac:dyDescent="0.25">
      <c r="A5098" s="286">
        <v>43313</v>
      </c>
      <c r="B5098" s="1">
        <f t="shared" si="1145"/>
        <v>3</v>
      </c>
      <c r="C5098" s="285">
        <v>8</v>
      </c>
      <c r="D5098" t="s">
        <v>716</v>
      </c>
      <c r="F5098" s="16">
        <v>63</v>
      </c>
      <c r="G5098" t="str">
        <f t="shared" si="1139"/>
        <v>Cooling</v>
      </c>
      <c r="H5098" s="283">
        <f>IF(G5098="heating",F5098*Assumptions!M$4+Assumptions!M$7,0)</f>
        <v>0</v>
      </c>
      <c r="I5098" s="15">
        <f t="shared" si="1140"/>
        <v>1.094193721037565</v>
      </c>
      <c r="J5098" s="15">
        <f t="shared" si="1141"/>
        <v>1.0263036171733995</v>
      </c>
      <c r="K5098" s="283">
        <f t="shared" si="1146"/>
        <v>0</v>
      </c>
      <c r="L5098" s="283">
        <f t="shared" si="1147"/>
        <v>4.3818232651749627</v>
      </c>
      <c r="M5098" s="283">
        <f t="shared" si="1148"/>
        <v>0</v>
      </c>
      <c r="N5098" s="283">
        <f t="shared" si="1149"/>
        <v>4.3585758300027857</v>
      </c>
      <c r="O5098" s="283">
        <f t="shared" si="1150"/>
        <v>0</v>
      </c>
      <c r="P5098" s="21">
        <f t="shared" si="1142"/>
        <v>3.9789369881031433E-2</v>
      </c>
      <c r="Q5098" s="21">
        <f t="shared" si="1143"/>
        <v>0.94940007506179924</v>
      </c>
      <c r="R5098">
        <f t="shared" si="1144"/>
        <v>0.9421089825381942</v>
      </c>
      <c r="S5098" s="296">
        <f t="shared" si="1151"/>
        <v>3.5589137895827808E-2</v>
      </c>
      <c r="T5098" s="283">
        <f t="shared" si="1152"/>
        <v>3.5589137895827808E-2</v>
      </c>
    </row>
    <row r="5099" spans="1:20" x14ac:dyDescent="0.25">
      <c r="A5099" s="286">
        <v>43313</v>
      </c>
      <c r="B5099" s="1">
        <f t="shared" si="1145"/>
        <v>3</v>
      </c>
      <c r="C5099" s="285">
        <v>9</v>
      </c>
      <c r="D5099" t="s">
        <v>716</v>
      </c>
      <c r="F5099" s="16">
        <v>70</v>
      </c>
      <c r="G5099" t="str">
        <f t="shared" si="1139"/>
        <v>Cooling</v>
      </c>
      <c r="H5099" s="283">
        <f>IF(G5099="heating",F5099*Assumptions!M$4+Assumptions!M$7,0)</f>
        <v>0</v>
      </c>
      <c r="I5099" s="15">
        <f t="shared" si="1140"/>
        <v>1.0343009000871222</v>
      </c>
      <c r="J5099" s="15">
        <f t="shared" si="1141"/>
        <v>1.0263036171733995</v>
      </c>
      <c r="K5099" s="283">
        <f t="shared" si="1146"/>
        <v>0</v>
      </c>
      <c r="L5099" s="283">
        <f t="shared" si="1147"/>
        <v>4.3818232651749627</v>
      </c>
      <c r="M5099" s="283">
        <f t="shared" si="1148"/>
        <v>0</v>
      </c>
      <c r="N5099" s="283">
        <f t="shared" si="1149"/>
        <v>4.3585758300027857</v>
      </c>
      <c r="O5099" s="283">
        <f t="shared" si="1150"/>
        <v>0</v>
      </c>
      <c r="P5099" s="21">
        <f t="shared" si="1142"/>
        <v>4.0604560274080326E-2</v>
      </c>
      <c r="Q5099" s="21">
        <f t="shared" si="1143"/>
        <v>0.8408485371888097</v>
      </c>
      <c r="R5099">
        <f t="shared" si="1144"/>
        <v>0.9421089825381942</v>
      </c>
      <c r="S5099" s="296">
        <f t="shared" si="1151"/>
        <v>3.2165753486186284E-2</v>
      </c>
      <c r="T5099" s="283">
        <f t="shared" si="1152"/>
        <v>3.2165753486186284E-2</v>
      </c>
    </row>
    <row r="5100" spans="1:20" x14ac:dyDescent="0.25">
      <c r="A5100" s="286">
        <v>43313</v>
      </c>
      <c r="B5100" s="1">
        <f t="shared" si="1145"/>
        <v>3</v>
      </c>
      <c r="C5100" s="285">
        <v>10</v>
      </c>
      <c r="D5100" t="s">
        <v>716</v>
      </c>
      <c r="F5100" s="16">
        <v>73</v>
      </c>
      <c r="G5100" t="str">
        <f t="shared" si="1139"/>
        <v>Cooling</v>
      </c>
      <c r="H5100" s="283">
        <f>IF(G5100="heating",F5100*Assumptions!M$4+Assumptions!M$7,0)</f>
        <v>0</v>
      </c>
      <c r="I5100" s="15">
        <f t="shared" si="1140"/>
        <v>0.98112329028689171</v>
      </c>
      <c r="J5100" s="15">
        <f t="shared" si="1141"/>
        <v>1.0263036171733995</v>
      </c>
      <c r="K5100" s="283">
        <f t="shared" si="1146"/>
        <v>0</v>
      </c>
      <c r="L5100" s="283" t="e">
        <f t="shared" si="1147"/>
        <v>#N/A</v>
      </c>
      <c r="M5100" s="283">
        <f t="shared" si="1148"/>
        <v>0</v>
      </c>
      <c r="N5100" s="283" t="e">
        <f t="shared" si="1149"/>
        <v>#N/A</v>
      </c>
      <c r="O5100" s="283">
        <f t="shared" si="1150"/>
        <v>0</v>
      </c>
      <c r="P5100" s="21">
        <f t="shared" si="1142"/>
        <v>5.0300820493010656E-2</v>
      </c>
      <c r="Q5100" s="21">
        <f t="shared" si="1143"/>
        <v>0.74504051125983206</v>
      </c>
      <c r="R5100">
        <f t="shared" si="1144"/>
        <v>0.9421089825381942</v>
      </c>
      <c r="S5100" s="296">
        <f t="shared" si="1151"/>
        <v>3.5306616619763004E-2</v>
      </c>
      <c r="T5100" s="283">
        <f t="shared" si="1152"/>
        <v>3.5306616619763004E-2</v>
      </c>
    </row>
    <row r="5101" spans="1:20" x14ac:dyDescent="0.25">
      <c r="A5101" s="286">
        <v>43313</v>
      </c>
      <c r="B5101" s="1">
        <f t="shared" si="1145"/>
        <v>3</v>
      </c>
      <c r="C5101" s="285">
        <v>11</v>
      </c>
      <c r="D5101" t="s">
        <v>716</v>
      </c>
      <c r="F5101" s="16">
        <v>75</v>
      </c>
      <c r="G5101" t="str">
        <f t="shared" si="1139"/>
        <v>Cooling</v>
      </c>
      <c r="H5101" s="283">
        <f>IF(G5101="heating",F5101*Assumptions!M$4+Assumptions!M$7,0)</f>
        <v>0</v>
      </c>
      <c r="I5101" s="15">
        <f t="shared" si="1140"/>
        <v>0.94956163997961163</v>
      </c>
      <c r="J5101" s="15">
        <f t="shared" si="1141"/>
        <v>1.0263036171733995</v>
      </c>
      <c r="K5101" s="283">
        <f t="shared" si="1146"/>
        <v>0</v>
      </c>
      <c r="L5101" s="283" t="e">
        <f t="shared" si="1147"/>
        <v>#N/A</v>
      </c>
      <c r="M5101" s="283">
        <f t="shared" si="1148"/>
        <v>0</v>
      </c>
      <c r="N5101" s="283" t="e">
        <f t="shared" si="1149"/>
        <v>#N/A</v>
      </c>
      <c r="O5101" s="283">
        <f t="shared" si="1150"/>
        <v>0</v>
      </c>
      <c r="P5101" s="21">
        <f t="shared" si="1142"/>
        <v>5.9880624941505811E-2</v>
      </c>
      <c r="Q5101" s="21">
        <f t="shared" si="1143"/>
        <v>0.72850690893675296</v>
      </c>
      <c r="R5101">
        <f t="shared" si="1144"/>
        <v>0.9421089825381942</v>
      </c>
      <c r="S5101" s="296">
        <f t="shared" si="1151"/>
        <v>4.1098043134614633E-2</v>
      </c>
      <c r="T5101" s="283">
        <f t="shared" si="1152"/>
        <v>4.1098043134614633E-2</v>
      </c>
    </row>
    <row r="5102" spans="1:20" x14ac:dyDescent="0.25">
      <c r="A5102" s="286">
        <v>43313</v>
      </c>
      <c r="B5102" s="1">
        <f t="shared" si="1145"/>
        <v>3</v>
      </c>
      <c r="C5102" s="285">
        <v>12</v>
      </c>
      <c r="D5102" t="s">
        <v>716</v>
      </c>
      <c r="F5102" s="16">
        <v>75</v>
      </c>
      <c r="G5102" t="str">
        <f t="shared" si="1139"/>
        <v>Cooling</v>
      </c>
      <c r="H5102" s="283">
        <f>IF(G5102="heating",F5102*Assumptions!M$4+Assumptions!M$7,0)</f>
        <v>0</v>
      </c>
      <c r="I5102" s="15">
        <f t="shared" si="1140"/>
        <v>0.91648403420261149</v>
      </c>
      <c r="J5102" s="15">
        <f t="shared" si="1141"/>
        <v>1.0263036171733995</v>
      </c>
      <c r="K5102" s="283">
        <f t="shared" si="1146"/>
        <v>0</v>
      </c>
      <c r="L5102" s="283" t="e">
        <f t="shared" si="1147"/>
        <v>#N/A</v>
      </c>
      <c r="M5102" s="283">
        <f t="shared" si="1148"/>
        <v>0</v>
      </c>
      <c r="N5102" s="283" t="e">
        <f t="shared" si="1149"/>
        <v>#N/A</v>
      </c>
      <c r="O5102" s="283">
        <f t="shared" si="1150"/>
        <v>0</v>
      </c>
      <c r="P5102" s="21">
        <f t="shared" si="1142"/>
        <v>5.9880624941505811E-2</v>
      </c>
      <c r="Q5102" s="21">
        <f t="shared" si="1143"/>
        <v>0.75910815787401487</v>
      </c>
      <c r="R5102">
        <f t="shared" si="1144"/>
        <v>0.9421089825381942</v>
      </c>
      <c r="S5102" s="296">
        <f t="shared" si="1151"/>
        <v>4.2824384276158776E-2</v>
      </c>
      <c r="T5102" s="283">
        <f t="shared" si="1152"/>
        <v>4.2824384276158776E-2</v>
      </c>
    </row>
    <row r="5103" spans="1:20" x14ac:dyDescent="0.25">
      <c r="A5103" s="286">
        <v>43313</v>
      </c>
      <c r="B5103" s="1">
        <f t="shared" si="1145"/>
        <v>3</v>
      </c>
      <c r="C5103" s="285">
        <v>13</v>
      </c>
      <c r="D5103" t="s">
        <v>716</v>
      </c>
      <c r="E5103" t="s">
        <v>704</v>
      </c>
      <c r="F5103" s="16">
        <v>77</v>
      </c>
      <c r="G5103" t="str">
        <f t="shared" si="1139"/>
        <v>Cooling</v>
      </c>
      <c r="H5103" s="283">
        <f>IF(G5103="heating",F5103*Assumptions!M$4+Assumptions!M$7,0)</f>
        <v>0</v>
      </c>
      <c r="I5103" s="15">
        <f t="shared" si="1140"/>
        <v>0.90040206880052787</v>
      </c>
      <c r="J5103" s="15">
        <f t="shared" si="1141"/>
        <v>1.0263036171733995</v>
      </c>
      <c r="K5103" s="283">
        <f t="shared" si="1146"/>
        <v>0</v>
      </c>
      <c r="L5103" s="283" t="e">
        <f t="shared" si="1147"/>
        <v>#N/A</v>
      </c>
      <c r="M5103" s="283">
        <f t="shared" si="1148"/>
        <v>0</v>
      </c>
      <c r="N5103" s="283" t="e">
        <f t="shared" si="1149"/>
        <v>#N/A</v>
      </c>
      <c r="O5103" s="283">
        <f t="shared" si="1150"/>
        <v>0</v>
      </c>
      <c r="P5103" s="21">
        <f t="shared" si="1142"/>
        <v>7.1952934165366855E-2</v>
      </c>
      <c r="Q5103" s="21">
        <f t="shared" si="1143"/>
        <v>0.79115902007799765</v>
      </c>
      <c r="R5103">
        <f t="shared" si="1144"/>
        <v>0.9421089825381942</v>
      </c>
      <c r="S5103" s="296">
        <f t="shared" si="1151"/>
        <v>5.3630696501789935E-2</v>
      </c>
      <c r="T5103" s="283">
        <f t="shared" si="1152"/>
        <v>5.3630696501789935E-2</v>
      </c>
    </row>
    <row r="5104" spans="1:20" x14ac:dyDescent="0.25">
      <c r="A5104" s="286">
        <v>43313</v>
      </c>
      <c r="B5104" s="1">
        <f t="shared" si="1145"/>
        <v>3</v>
      </c>
      <c r="C5104" s="285">
        <v>14</v>
      </c>
      <c r="D5104" t="s">
        <v>716</v>
      </c>
      <c r="E5104" t="s">
        <v>704</v>
      </c>
      <c r="F5104" s="16">
        <v>79</v>
      </c>
      <c r="G5104" t="str">
        <f t="shared" si="1139"/>
        <v>Cooling</v>
      </c>
      <c r="H5104" s="283">
        <f>IF(G5104="heating",F5104*Assumptions!M$4+Assumptions!M$7,0)</f>
        <v>0</v>
      </c>
      <c r="I5104" s="15">
        <f t="shared" si="1140"/>
        <v>0.86032894500746537</v>
      </c>
      <c r="J5104" s="15">
        <f t="shared" si="1141"/>
        <v>1.0263036171733995</v>
      </c>
      <c r="K5104" s="283">
        <f t="shared" si="1146"/>
        <v>0</v>
      </c>
      <c r="L5104" s="283" t="e">
        <f t="shared" si="1147"/>
        <v>#N/A</v>
      </c>
      <c r="M5104" s="283">
        <f t="shared" si="1148"/>
        <v>0</v>
      </c>
      <c r="N5104" s="283" t="e">
        <f t="shared" si="1149"/>
        <v>#N/A</v>
      </c>
      <c r="O5104" s="283">
        <f t="shared" si="1150"/>
        <v>0</v>
      </c>
      <c r="P5104" s="21">
        <f t="shared" si="1142"/>
        <v>8.6517748164594233E-2</v>
      </c>
      <c r="Q5104" s="21">
        <f t="shared" si="1143"/>
        <v>0.84355555031342389</v>
      </c>
      <c r="R5104">
        <f t="shared" si="1144"/>
        <v>0.9421089825381942</v>
      </c>
      <c r="S5104" s="296">
        <f t="shared" si="1151"/>
        <v>6.8757493939300238E-2</v>
      </c>
      <c r="T5104" s="283">
        <f t="shared" si="1152"/>
        <v>6.8757493939300238E-2</v>
      </c>
    </row>
    <row r="5105" spans="1:20" x14ac:dyDescent="0.25">
      <c r="A5105" s="286">
        <v>43313</v>
      </c>
      <c r="B5105" s="1">
        <f t="shared" si="1145"/>
        <v>3</v>
      </c>
      <c r="C5105" s="285">
        <v>15</v>
      </c>
      <c r="D5105" t="s">
        <v>716</v>
      </c>
      <c r="E5105" t="s">
        <v>704</v>
      </c>
      <c r="F5105" s="16">
        <v>79</v>
      </c>
      <c r="G5105" t="str">
        <f t="shared" si="1139"/>
        <v>Cooling</v>
      </c>
      <c r="H5105" s="283">
        <f>IF(G5105="heating",F5105*Assumptions!M$4+Assumptions!M$7,0)</f>
        <v>0</v>
      </c>
      <c r="I5105" s="15">
        <f t="shared" si="1140"/>
        <v>0.85754515037175039</v>
      </c>
      <c r="J5105" s="15">
        <f t="shared" si="1141"/>
        <v>1.0263036171733995</v>
      </c>
      <c r="K5105" s="283">
        <f t="shared" si="1146"/>
        <v>0</v>
      </c>
      <c r="L5105" s="283" t="e">
        <f t="shared" si="1147"/>
        <v>#N/A</v>
      </c>
      <c r="M5105" s="283">
        <f t="shared" si="1148"/>
        <v>0</v>
      </c>
      <c r="N5105" s="283" t="e">
        <f t="shared" si="1149"/>
        <v>#N/A</v>
      </c>
      <c r="O5105" s="283">
        <f t="shared" si="1150"/>
        <v>0</v>
      </c>
      <c r="P5105" s="21">
        <f t="shared" si="1142"/>
        <v>8.6517748164594233E-2</v>
      </c>
      <c r="Q5105" s="21">
        <f t="shared" si="1143"/>
        <v>0.96592607327566882</v>
      </c>
      <c r="R5105">
        <f t="shared" si="1144"/>
        <v>0.9421089825381942</v>
      </c>
      <c r="S5105" s="296">
        <f t="shared" si="1151"/>
        <v>7.873181096892487E-2</v>
      </c>
      <c r="T5105" s="283">
        <f t="shared" si="1152"/>
        <v>7.873181096892487E-2</v>
      </c>
    </row>
    <row r="5106" spans="1:20" x14ac:dyDescent="0.25">
      <c r="A5106" s="286">
        <v>43313</v>
      </c>
      <c r="B5106" s="1">
        <f t="shared" si="1145"/>
        <v>3</v>
      </c>
      <c r="C5106" s="285">
        <v>16</v>
      </c>
      <c r="D5106" t="s">
        <v>716</v>
      </c>
      <c r="E5106" t="s">
        <v>704</v>
      </c>
      <c r="F5106" s="16">
        <v>79</v>
      </c>
      <c r="G5106" t="str">
        <f t="shared" si="1139"/>
        <v>Cooling</v>
      </c>
      <c r="H5106" s="283">
        <f>IF(G5106="heating",F5106*Assumptions!M$4+Assumptions!M$7,0)</f>
        <v>0</v>
      </c>
      <c r="I5106" s="15">
        <f t="shared" si="1140"/>
        <v>0.88344815438260227</v>
      </c>
      <c r="J5106" s="15">
        <f t="shared" si="1141"/>
        <v>1.0263036171733995</v>
      </c>
      <c r="K5106" s="283">
        <f t="shared" si="1146"/>
        <v>0</v>
      </c>
      <c r="L5106" s="283" t="e">
        <f t="shared" si="1147"/>
        <v>#N/A</v>
      </c>
      <c r="M5106" s="283">
        <f t="shared" si="1148"/>
        <v>0</v>
      </c>
      <c r="N5106" s="283" t="e">
        <f t="shared" si="1149"/>
        <v>#N/A</v>
      </c>
      <c r="O5106" s="283">
        <f t="shared" si="1150"/>
        <v>0</v>
      </c>
      <c r="P5106" s="21">
        <f t="shared" si="1142"/>
        <v>8.6517748164594233E-2</v>
      </c>
      <c r="Q5106" s="21">
        <f t="shared" si="1143"/>
        <v>1.1649354943302594</v>
      </c>
      <c r="R5106">
        <f t="shared" si="1144"/>
        <v>0.9421089825381942</v>
      </c>
      <c r="S5106" s="296">
        <f t="shared" si="1151"/>
        <v>9.4952899262328416E-2</v>
      </c>
      <c r="T5106" s="283">
        <f t="shared" si="1152"/>
        <v>9.4952899262328416E-2</v>
      </c>
    </row>
    <row r="5107" spans="1:20" x14ac:dyDescent="0.25">
      <c r="A5107" s="286">
        <v>43313</v>
      </c>
      <c r="B5107" s="1">
        <f t="shared" si="1145"/>
        <v>3</v>
      </c>
      <c r="C5107" s="285">
        <v>17</v>
      </c>
      <c r="D5107" t="s">
        <v>716</v>
      </c>
      <c r="F5107" s="16">
        <v>79</v>
      </c>
      <c r="G5107" t="str">
        <f t="shared" si="1139"/>
        <v>Cooling</v>
      </c>
      <c r="H5107" s="283">
        <f>IF(G5107="heating",F5107*Assumptions!M$4+Assumptions!M$7,0)</f>
        <v>0</v>
      </c>
      <c r="I5107" s="15">
        <f t="shared" si="1140"/>
        <v>0.94025748850374469</v>
      </c>
      <c r="J5107" s="15">
        <f t="shared" si="1141"/>
        <v>1.0263036171733995</v>
      </c>
      <c r="K5107" s="283">
        <f t="shared" si="1146"/>
        <v>0</v>
      </c>
      <c r="L5107" s="283" t="e">
        <f t="shared" si="1147"/>
        <v>#N/A</v>
      </c>
      <c r="M5107" s="283">
        <f t="shared" si="1148"/>
        <v>0</v>
      </c>
      <c r="N5107" s="283" t="e">
        <f t="shared" si="1149"/>
        <v>#N/A</v>
      </c>
      <c r="O5107" s="283">
        <f t="shared" si="1150"/>
        <v>0</v>
      </c>
      <c r="P5107" s="21">
        <f t="shared" si="1142"/>
        <v>8.6517748164594233E-2</v>
      </c>
      <c r="Q5107" s="21">
        <f t="shared" si="1143"/>
        <v>1.3521540118753073</v>
      </c>
      <c r="R5107">
        <f t="shared" si="1144"/>
        <v>0.9421089825381942</v>
      </c>
      <c r="S5107" s="296">
        <f t="shared" si="1151"/>
        <v>0.11021292106011701</v>
      </c>
      <c r="T5107" s="283">
        <f t="shared" si="1152"/>
        <v>0.11021292106011701</v>
      </c>
    </row>
    <row r="5108" spans="1:20" x14ac:dyDescent="0.25">
      <c r="A5108" s="286">
        <v>43313</v>
      </c>
      <c r="B5108" s="1">
        <f t="shared" si="1145"/>
        <v>3</v>
      </c>
      <c r="C5108" s="285">
        <v>18</v>
      </c>
      <c r="D5108" t="s">
        <v>716</v>
      </c>
      <c r="F5108" s="16">
        <v>75</v>
      </c>
      <c r="G5108" t="str">
        <f t="shared" si="1139"/>
        <v>Cooling</v>
      </c>
      <c r="H5108" s="283">
        <f>IF(G5108="heating",F5108*Assumptions!M$4+Assumptions!M$7,0)</f>
        <v>0</v>
      </c>
      <c r="I5108" s="15">
        <f t="shared" si="1140"/>
        <v>0.98182363790757687</v>
      </c>
      <c r="J5108" s="15">
        <f t="shared" si="1141"/>
        <v>1.0263036171733995</v>
      </c>
      <c r="K5108" s="283">
        <f t="shared" si="1146"/>
        <v>0</v>
      </c>
      <c r="L5108" s="283" t="e">
        <f t="shared" si="1147"/>
        <v>#N/A</v>
      </c>
      <c r="M5108" s="283">
        <f t="shared" si="1148"/>
        <v>0</v>
      </c>
      <c r="N5108" s="283" t="e">
        <f t="shared" si="1149"/>
        <v>#N/A</v>
      </c>
      <c r="O5108" s="283">
        <f t="shared" si="1150"/>
        <v>0</v>
      </c>
      <c r="P5108" s="21">
        <f t="shared" si="1142"/>
        <v>5.9880624941505811E-2</v>
      </c>
      <c r="Q5108" s="21">
        <f t="shared" si="1143"/>
        <v>1.5598916921549892</v>
      </c>
      <c r="R5108">
        <f t="shared" si="1144"/>
        <v>0.9421089825381942</v>
      </c>
      <c r="S5108" s="296">
        <f t="shared" si="1151"/>
        <v>8.7999846347481217E-2</v>
      </c>
      <c r="T5108" s="283">
        <f t="shared" si="1152"/>
        <v>8.7999846347481217E-2</v>
      </c>
    </row>
    <row r="5109" spans="1:20" x14ac:dyDescent="0.25">
      <c r="A5109" s="286">
        <v>43313</v>
      </c>
      <c r="B5109" s="1">
        <f t="shared" si="1145"/>
        <v>3</v>
      </c>
      <c r="C5109" s="285">
        <v>19</v>
      </c>
      <c r="D5109" t="s">
        <v>716</v>
      </c>
      <c r="F5109" s="16">
        <v>72</v>
      </c>
      <c r="G5109" t="str">
        <f t="shared" si="1139"/>
        <v>Cooling</v>
      </c>
      <c r="H5109" s="283">
        <f>IF(G5109="heating",F5109*Assumptions!M$4+Assumptions!M$7,0)</f>
        <v>0</v>
      </c>
      <c r="I5109" s="15">
        <f t="shared" si="1140"/>
        <v>0.98418842963438757</v>
      </c>
      <c r="J5109" s="15">
        <f t="shared" si="1141"/>
        <v>1.0263036171733995</v>
      </c>
      <c r="K5109" s="283">
        <f t="shared" si="1146"/>
        <v>0</v>
      </c>
      <c r="L5109" s="283" t="e">
        <f t="shared" si="1147"/>
        <v>#N/A</v>
      </c>
      <c r="M5109" s="283">
        <f t="shared" si="1148"/>
        <v>0</v>
      </c>
      <c r="N5109" s="283" t="e">
        <f t="shared" si="1149"/>
        <v>#N/A</v>
      </c>
      <c r="O5109" s="283">
        <f t="shared" si="1150"/>
        <v>0</v>
      </c>
      <c r="P5109" s="21">
        <f t="shared" si="1142"/>
        <v>4.6445607559525648E-2</v>
      </c>
      <c r="Q5109" s="21">
        <f t="shared" si="1143"/>
        <v>1.6764212681468484</v>
      </c>
      <c r="R5109">
        <f t="shared" si="1144"/>
        <v>0.9421089825381942</v>
      </c>
      <c r="S5109" s="296">
        <f t="shared" si="1151"/>
        <v>7.3354870516406198E-2</v>
      </c>
      <c r="T5109" s="283">
        <f t="shared" si="1152"/>
        <v>7.3354870516406198E-2</v>
      </c>
    </row>
    <row r="5110" spans="1:20" x14ac:dyDescent="0.25">
      <c r="A5110" s="286">
        <v>43313</v>
      </c>
      <c r="B5110" s="1">
        <f t="shared" si="1145"/>
        <v>3</v>
      </c>
      <c r="C5110" s="285">
        <v>20</v>
      </c>
      <c r="D5110" t="s">
        <v>716</v>
      </c>
      <c r="F5110" s="16">
        <v>72</v>
      </c>
      <c r="G5110" t="str">
        <f t="shared" si="1139"/>
        <v>Cooling</v>
      </c>
      <c r="H5110" s="283">
        <f>IF(G5110="heating",F5110*Assumptions!M$4+Assumptions!M$7,0)</f>
        <v>0</v>
      </c>
      <c r="I5110" s="15">
        <f t="shared" si="1140"/>
        <v>0.97071962311712034</v>
      </c>
      <c r="J5110" s="15">
        <f t="shared" si="1141"/>
        <v>1.0263036171733995</v>
      </c>
      <c r="K5110" s="283">
        <f t="shared" si="1146"/>
        <v>0</v>
      </c>
      <c r="L5110" s="283" t="e">
        <f t="shared" si="1147"/>
        <v>#N/A</v>
      </c>
      <c r="M5110" s="283">
        <f t="shared" si="1148"/>
        <v>0</v>
      </c>
      <c r="N5110" s="283" t="e">
        <f t="shared" si="1149"/>
        <v>#N/A</v>
      </c>
      <c r="O5110" s="283">
        <f t="shared" si="1150"/>
        <v>0</v>
      </c>
      <c r="P5110" s="21">
        <f t="shared" si="1142"/>
        <v>4.6445607559525648E-2</v>
      </c>
      <c r="Q5110" s="21">
        <f t="shared" si="1143"/>
        <v>1.52436960139122</v>
      </c>
      <c r="R5110">
        <f t="shared" si="1144"/>
        <v>0.9421089825381942</v>
      </c>
      <c r="S5110" s="296">
        <f t="shared" si="1151"/>
        <v>6.6701572482915819E-2</v>
      </c>
      <c r="T5110" s="283">
        <f t="shared" si="1152"/>
        <v>6.6701572482915819E-2</v>
      </c>
    </row>
    <row r="5111" spans="1:20" x14ac:dyDescent="0.25">
      <c r="A5111" s="286">
        <v>43313</v>
      </c>
      <c r="B5111" s="1">
        <f t="shared" si="1145"/>
        <v>3</v>
      </c>
      <c r="C5111" s="285">
        <v>21</v>
      </c>
      <c r="D5111" t="s">
        <v>716</v>
      </c>
      <c r="F5111" s="16">
        <v>70</v>
      </c>
      <c r="G5111" t="str">
        <f t="shared" si="1139"/>
        <v>Cooling</v>
      </c>
      <c r="H5111" s="283">
        <f>IF(G5111="heating",F5111*Assumptions!M$4+Assumptions!M$7,0)</f>
        <v>0</v>
      </c>
      <c r="I5111" s="15">
        <f t="shared" si="1140"/>
        <v>0.95751150862929935</v>
      </c>
      <c r="J5111" s="15">
        <f t="shared" si="1141"/>
        <v>1.0263036171733995</v>
      </c>
      <c r="K5111" s="283">
        <f t="shared" si="1146"/>
        <v>0</v>
      </c>
      <c r="L5111" s="283">
        <f t="shared" si="1147"/>
        <v>4.3818232651749627</v>
      </c>
      <c r="M5111" s="283">
        <f t="shared" si="1148"/>
        <v>0</v>
      </c>
      <c r="N5111" s="283">
        <f t="shared" si="1149"/>
        <v>4.3585758300027857</v>
      </c>
      <c r="O5111" s="283">
        <f t="shared" si="1150"/>
        <v>0</v>
      </c>
      <c r="P5111" s="21">
        <f t="shared" si="1142"/>
        <v>4.0604560274080326E-2</v>
      </c>
      <c r="Q5111" s="21">
        <f t="shared" si="1143"/>
        <v>1.4448604713749031</v>
      </c>
      <c r="R5111">
        <f t="shared" si="1144"/>
        <v>0.9421089825381942</v>
      </c>
      <c r="S5111" s="296">
        <f t="shared" si="1151"/>
        <v>5.5271578279197556E-2</v>
      </c>
      <c r="T5111" s="283">
        <f t="shared" si="1152"/>
        <v>5.5271578279197556E-2</v>
      </c>
    </row>
    <row r="5112" spans="1:20" x14ac:dyDescent="0.25">
      <c r="A5112" s="286">
        <v>43313</v>
      </c>
      <c r="B5112" s="1">
        <f t="shared" si="1145"/>
        <v>3</v>
      </c>
      <c r="C5112" s="285">
        <v>22</v>
      </c>
      <c r="D5112" t="s">
        <v>716</v>
      </c>
      <c r="F5112" s="16">
        <v>68</v>
      </c>
      <c r="G5112" t="str">
        <f t="shared" si="1139"/>
        <v>Cooling</v>
      </c>
      <c r="H5112" s="283">
        <f>IF(G5112="heating",F5112*Assumptions!M$4+Assumptions!M$7,0)</f>
        <v>0</v>
      </c>
      <c r="I5112" s="15">
        <f t="shared" si="1140"/>
        <v>0.9426530227543114</v>
      </c>
      <c r="J5112" s="15">
        <f t="shared" si="1141"/>
        <v>1.0263036171733995</v>
      </c>
      <c r="K5112" s="283">
        <f t="shared" si="1146"/>
        <v>0</v>
      </c>
      <c r="L5112" s="283">
        <f t="shared" si="1147"/>
        <v>4.3818232651749627</v>
      </c>
      <c r="M5112" s="283">
        <f t="shared" si="1148"/>
        <v>0</v>
      </c>
      <c r="N5112" s="283">
        <f t="shared" si="1149"/>
        <v>4.3585758300027857</v>
      </c>
      <c r="O5112" s="283">
        <f t="shared" si="1150"/>
        <v>0</v>
      </c>
      <c r="P5112" s="21">
        <f t="shared" si="1142"/>
        <v>3.7256017764001337E-2</v>
      </c>
      <c r="Q5112" s="21">
        <f t="shared" si="1143"/>
        <v>1.2427137171080138</v>
      </c>
      <c r="R5112">
        <f t="shared" si="1144"/>
        <v>0.9421089825381942</v>
      </c>
      <c r="S5112" s="296">
        <f t="shared" si="1151"/>
        <v>4.3618293324630283E-2</v>
      </c>
      <c r="T5112" s="283">
        <f t="shared" si="1152"/>
        <v>4.3618293324630283E-2</v>
      </c>
    </row>
    <row r="5113" spans="1:20" x14ac:dyDescent="0.25">
      <c r="A5113" s="286">
        <v>43313</v>
      </c>
      <c r="B5113" s="1">
        <f t="shared" si="1145"/>
        <v>3</v>
      </c>
      <c r="C5113" s="285">
        <v>23</v>
      </c>
      <c r="D5113" t="s">
        <v>715</v>
      </c>
      <c r="F5113" s="16">
        <v>66</v>
      </c>
      <c r="G5113" t="str">
        <f t="shared" si="1139"/>
        <v>Cooling</v>
      </c>
      <c r="H5113" s="283">
        <f>IF(G5113="heating",F5113*Assumptions!M$4+Assumptions!M$7,0)</f>
        <v>0</v>
      </c>
      <c r="I5113" s="15">
        <f t="shared" si="1140"/>
        <v>0.94450710149963013</v>
      </c>
      <c r="J5113" s="15">
        <f t="shared" si="1141"/>
        <v>1.0263036171733995</v>
      </c>
      <c r="K5113" s="283">
        <f t="shared" si="1146"/>
        <v>0</v>
      </c>
      <c r="L5113" s="283">
        <f t="shared" si="1147"/>
        <v>4.3818232651749627</v>
      </c>
      <c r="M5113" s="283">
        <f t="shared" si="1148"/>
        <v>0</v>
      </c>
      <c r="N5113" s="283">
        <f t="shared" si="1149"/>
        <v>4.3585758300027857</v>
      </c>
      <c r="O5113" s="283">
        <f t="shared" si="1150"/>
        <v>0</v>
      </c>
      <c r="P5113" s="21">
        <f t="shared" si="1142"/>
        <v>3.6399980029288459E-2</v>
      </c>
      <c r="Q5113" s="21">
        <f t="shared" si="1143"/>
        <v>1.0297519246597011</v>
      </c>
      <c r="R5113">
        <f t="shared" si="1144"/>
        <v>0.9421089825381942</v>
      </c>
      <c r="S5113" s="296">
        <f t="shared" si="1151"/>
        <v>3.5313023409130596E-2</v>
      </c>
      <c r="T5113" s="283">
        <f t="shared" si="1152"/>
        <v>3.5313023409130596E-2</v>
      </c>
    </row>
    <row r="5114" spans="1:20" x14ac:dyDescent="0.25">
      <c r="A5114" s="286">
        <v>43314</v>
      </c>
      <c r="B5114" s="1">
        <f t="shared" si="1145"/>
        <v>4</v>
      </c>
      <c r="C5114" s="285">
        <v>0</v>
      </c>
      <c r="D5114" t="s">
        <v>715</v>
      </c>
      <c r="F5114" s="16">
        <v>66</v>
      </c>
      <c r="G5114" t="str">
        <f t="shared" si="1139"/>
        <v>Cooling</v>
      </c>
      <c r="H5114" s="283">
        <f>IF(G5114="heating",F5114*Assumptions!M$4+Assumptions!M$7,0)</f>
        <v>0</v>
      </c>
      <c r="I5114" s="15">
        <f t="shared" si="1140"/>
        <v>0.97481507806017154</v>
      </c>
      <c r="J5114" s="15">
        <f t="shared" si="1141"/>
        <v>1.0020455199443592</v>
      </c>
      <c r="K5114" s="283">
        <f t="shared" si="1146"/>
        <v>0</v>
      </c>
      <c r="L5114" s="283">
        <f t="shared" si="1147"/>
        <v>4.3818232651749627</v>
      </c>
      <c r="M5114" s="283">
        <f t="shared" si="1148"/>
        <v>0</v>
      </c>
      <c r="N5114" s="283">
        <f t="shared" si="1149"/>
        <v>4.3585758300027857</v>
      </c>
      <c r="O5114" s="283">
        <f t="shared" si="1150"/>
        <v>0</v>
      </c>
      <c r="P5114" s="21">
        <f t="shared" si="1142"/>
        <v>3.6399980029288459E-2</v>
      </c>
      <c r="Q5114" s="21">
        <f t="shared" si="1143"/>
        <v>0.90668853391740301</v>
      </c>
      <c r="R5114">
        <f t="shared" si="1144"/>
        <v>1.0705685074825908</v>
      </c>
      <c r="S5114" s="296">
        <f t="shared" si="1151"/>
        <v>3.5332448349459866E-2</v>
      </c>
      <c r="T5114" s="283">
        <f t="shared" si="1152"/>
        <v>3.5332448349459866E-2</v>
      </c>
    </row>
    <row r="5115" spans="1:20" x14ac:dyDescent="0.25">
      <c r="A5115" s="286">
        <v>43314</v>
      </c>
      <c r="B5115" s="1">
        <f t="shared" si="1145"/>
        <v>4</v>
      </c>
      <c r="C5115" s="285">
        <v>1</v>
      </c>
      <c r="D5115" t="s">
        <v>715</v>
      </c>
      <c r="F5115" s="16">
        <v>64</v>
      </c>
      <c r="G5115" t="str">
        <f t="shared" si="1139"/>
        <v>Cooling</v>
      </c>
      <c r="H5115" s="283">
        <f>IF(G5115="heating",F5115*Assumptions!M$4+Assumptions!M$7,0)</f>
        <v>0</v>
      </c>
      <c r="I5115" s="15">
        <f t="shared" si="1140"/>
        <v>1.012242869806885</v>
      </c>
      <c r="J5115" s="15">
        <f t="shared" si="1141"/>
        <v>1.0020455199443592</v>
      </c>
      <c r="K5115" s="283">
        <f t="shared" si="1146"/>
        <v>0</v>
      </c>
      <c r="L5115" s="283">
        <f t="shared" si="1147"/>
        <v>4.3818232651749627</v>
      </c>
      <c r="M5115" s="283">
        <f t="shared" si="1148"/>
        <v>0</v>
      </c>
      <c r="N5115" s="283">
        <f t="shared" si="1149"/>
        <v>4.3585758300027857</v>
      </c>
      <c r="O5115" s="283">
        <f t="shared" si="1150"/>
        <v>0</v>
      </c>
      <c r="P5115" s="21">
        <f t="shared" si="1142"/>
        <v>3.8036447069942136E-2</v>
      </c>
      <c r="Q5115" s="21">
        <f t="shared" si="1143"/>
        <v>0.81803459285312596</v>
      </c>
      <c r="R5115">
        <f t="shared" si="1144"/>
        <v>1.0705685074825908</v>
      </c>
      <c r="S5115" s="296">
        <f t="shared" si="1151"/>
        <v>3.3310877740848593E-2</v>
      </c>
      <c r="T5115" s="283">
        <f t="shared" si="1152"/>
        <v>3.3310877740848593E-2</v>
      </c>
    </row>
    <row r="5116" spans="1:20" x14ac:dyDescent="0.25">
      <c r="A5116" s="286">
        <v>43314</v>
      </c>
      <c r="B5116" s="1">
        <f t="shared" si="1145"/>
        <v>4</v>
      </c>
      <c r="C5116" s="285">
        <v>2</v>
      </c>
      <c r="D5116" t="s">
        <v>715</v>
      </c>
      <c r="F5116" s="16">
        <v>64</v>
      </c>
      <c r="G5116" t="str">
        <f t="shared" si="1139"/>
        <v>Cooling</v>
      </c>
      <c r="H5116" s="283">
        <f>IF(G5116="heating",F5116*Assumptions!M$4+Assumptions!M$7,0)</f>
        <v>0</v>
      </c>
      <c r="I5116" s="15">
        <f t="shared" si="1140"/>
        <v>1.0509704703585963</v>
      </c>
      <c r="J5116" s="15">
        <f t="shared" si="1141"/>
        <v>1.0020455199443592</v>
      </c>
      <c r="K5116" s="283">
        <f t="shared" si="1146"/>
        <v>0</v>
      </c>
      <c r="L5116" s="283">
        <f t="shared" si="1147"/>
        <v>4.3818232651749627</v>
      </c>
      <c r="M5116" s="283">
        <f t="shared" si="1148"/>
        <v>0</v>
      </c>
      <c r="N5116" s="283">
        <f t="shared" si="1149"/>
        <v>4.3585758300027857</v>
      </c>
      <c r="O5116" s="283">
        <f t="shared" si="1150"/>
        <v>0</v>
      </c>
      <c r="P5116" s="21">
        <f t="shared" si="1142"/>
        <v>3.8036447069942136E-2</v>
      </c>
      <c r="Q5116" s="21">
        <f t="shared" si="1143"/>
        <v>0.74507607494346417</v>
      </c>
      <c r="R5116">
        <f t="shared" si="1144"/>
        <v>1.0705685074825908</v>
      </c>
      <c r="S5116" s="296">
        <f t="shared" si="1151"/>
        <v>3.033996148440294E-2</v>
      </c>
      <c r="T5116" s="283">
        <f t="shared" si="1152"/>
        <v>3.033996148440294E-2</v>
      </c>
    </row>
    <row r="5117" spans="1:20" x14ac:dyDescent="0.25">
      <c r="A5117" s="286">
        <v>43314</v>
      </c>
      <c r="B5117" s="1">
        <f t="shared" si="1145"/>
        <v>4</v>
      </c>
      <c r="C5117" s="285">
        <v>3</v>
      </c>
      <c r="D5117" t="s">
        <v>715</v>
      </c>
      <c r="F5117" s="16">
        <v>63</v>
      </c>
      <c r="G5117" t="str">
        <f t="shared" si="1139"/>
        <v>Cooling</v>
      </c>
      <c r="H5117" s="283">
        <f>IF(G5117="heating",F5117*Assumptions!M$4+Assumptions!M$7,0)</f>
        <v>0</v>
      </c>
      <c r="I5117" s="15">
        <f t="shared" si="1140"/>
        <v>1.0924036124451033</v>
      </c>
      <c r="J5117" s="15">
        <f t="shared" si="1141"/>
        <v>1.0020455199443592</v>
      </c>
      <c r="K5117" s="283">
        <f t="shared" si="1146"/>
        <v>0</v>
      </c>
      <c r="L5117" s="283">
        <f t="shared" si="1147"/>
        <v>4.3818232651749627</v>
      </c>
      <c r="M5117" s="283">
        <f t="shared" si="1148"/>
        <v>0</v>
      </c>
      <c r="N5117" s="283">
        <f t="shared" si="1149"/>
        <v>4.3585758300027857</v>
      </c>
      <c r="O5117" s="283">
        <f t="shared" si="1150"/>
        <v>0</v>
      </c>
      <c r="P5117" s="21">
        <f t="shared" si="1142"/>
        <v>3.9789369881031433E-2</v>
      </c>
      <c r="Q5117" s="21">
        <f t="shared" si="1143"/>
        <v>0.69158980876382303</v>
      </c>
      <c r="R5117">
        <f t="shared" si="1144"/>
        <v>1.0705685074825908</v>
      </c>
      <c r="S5117" s="296">
        <f t="shared" si="1151"/>
        <v>2.945982144129964E-2</v>
      </c>
      <c r="T5117" s="283">
        <f t="shared" si="1152"/>
        <v>2.945982144129964E-2</v>
      </c>
    </row>
    <row r="5118" spans="1:20" x14ac:dyDescent="0.25">
      <c r="A5118" s="286">
        <v>43314</v>
      </c>
      <c r="B5118" s="1">
        <f t="shared" si="1145"/>
        <v>4</v>
      </c>
      <c r="C5118" s="285">
        <v>4</v>
      </c>
      <c r="D5118" t="s">
        <v>715</v>
      </c>
      <c r="F5118" s="16">
        <v>63</v>
      </c>
      <c r="G5118" t="str">
        <f t="shared" si="1139"/>
        <v>Cooling</v>
      </c>
      <c r="H5118" s="283">
        <f>IF(G5118="heating",F5118*Assumptions!M$4+Assumptions!M$7,0)</f>
        <v>0</v>
      </c>
      <c r="I5118" s="15">
        <f t="shared" si="1140"/>
        <v>1.1348296917927807</v>
      </c>
      <c r="J5118" s="15">
        <f t="shared" si="1141"/>
        <v>1.0020455199443592</v>
      </c>
      <c r="K5118" s="283">
        <f t="shared" si="1146"/>
        <v>0</v>
      </c>
      <c r="L5118" s="283">
        <f t="shared" si="1147"/>
        <v>4.3818232651749627</v>
      </c>
      <c r="M5118" s="283">
        <f t="shared" si="1148"/>
        <v>0</v>
      </c>
      <c r="N5118" s="283">
        <f t="shared" si="1149"/>
        <v>4.3585758300027857</v>
      </c>
      <c r="O5118" s="283">
        <f t="shared" si="1150"/>
        <v>0</v>
      </c>
      <c r="P5118" s="21">
        <f t="shared" si="1142"/>
        <v>3.9789369881031433E-2</v>
      </c>
      <c r="Q5118" s="21">
        <f t="shared" si="1143"/>
        <v>0.6473875548762833</v>
      </c>
      <c r="R5118">
        <f t="shared" si="1144"/>
        <v>1.0705685074825908</v>
      </c>
      <c r="S5118" s="296">
        <f t="shared" si="1151"/>
        <v>2.7576927144234296E-2</v>
      </c>
      <c r="T5118" s="283">
        <f t="shared" si="1152"/>
        <v>2.7576927144234296E-2</v>
      </c>
    </row>
    <row r="5119" spans="1:20" x14ac:dyDescent="0.25">
      <c r="A5119" s="286">
        <v>43314</v>
      </c>
      <c r="B5119" s="1">
        <f t="shared" si="1145"/>
        <v>4</v>
      </c>
      <c r="C5119" s="285">
        <v>5</v>
      </c>
      <c r="D5119" t="s">
        <v>715</v>
      </c>
      <c r="F5119" s="16">
        <v>63</v>
      </c>
      <c r="G5119" t="str">
        <f t="shared" si="1139"/>
        <v>Cooling</v>
      </c>
      <c r="H5119" s="283">
        <f>IF(G5119="heating",F5119*Assumptions!M$4+Assumptions!M$7,0)</f>
        <v>0</v>
      </c>
      <c r="I5119" s="15">
        <f t="shared" si="1140"/>
        <v>1.1635558681477385</v>
      </c>
      <c r="J5119" s="15">
        <f t="shared" si="1141"/>
        <v>1.0020455199443592</v>
      </c>
      <c r="K5119" s="283">
        <f t="shared" si="1146"/>
        <v>0</v>
      </c>
      <c r="L5119" s="283">
        <f t="shared" si="1147"/>
        <v>4.3818232651749627</v>
      </c>
      <c r="M5119" s="283">
        <f t="shared" si="1148"/>
        <v>0</v>
      </c>
      <c r="N5119" s="283">
        <f t="shared" si="1149"/>
        <v>4.3585758300027857</v>
      </c>
      <c r="O5119" s="283">
        <f t="shared" si="1150"/>
        <v>0</v>
      </c>
      <c r="P5119" s="21">
        <f t="shared" si="1142"/>
        <v>3.9789369881031433E-2</v>
      </c>
      <c r="Q5119" s="21">
        <f t="shared" si="1143"/>
        <v>0.72139578924615555</v>
      </c>
      <c r="R5119">
        <f t="shared" si="1144"/>
        <v>1.0705685074825908</v>
      </c>
      <c r="S5119" s="296">
        <f t="shared" si="1151"/>
        <v>3.072947413392953E-2</v>
      </c>
      <c r="T5119" s="283">
        <f t="shared" si="1152"/>
        <v>3.072947413392953E-2</v>
      </c>
    </row>
    <row r="5120" spans="1:20" x14ac:dyDescent="0.25">
      <c r="A5120" s="286">
        <v>43314</v>
      </c>
      <c r="B5120" s="1">
        <f t="shared" si="1145"/>
        <v>4</v>
      </c>
      <c r="C5120" s="285">
        <v>6</v>
      </c>
      <c r="D5120" t="s">
        <v>715</v>
      </c>
      <c r="F5120" s="16">
        <v>64</v>
      </c>
      <c r="G5120" t="str">
        <f t="shared" si="1139"/>
        <v>Cooling</v>
      </c>
      <c r="H5120" s="283">
        <f>IF(G5120="heating",F5120*Assumptions!M$4+Assumptions!M$7,0)</f>
        <v>0</v>
      </c>
      <c r="I5120" s="15">
        <f t="shared" si="1140"/>
        <v>1.2083911162615524</v>
      </c>
      <c r="J5120" s="15">
        <f t="shared" si="1141"/>
        <v>1.0020455199443592</v>
      </c>
      <c r="K5120" s="283">
        <f t="shared" si="1146"/>
        <v>0</v>
      </c>
      <c r="L5120" s="283">
        <f t="shared" si="1147"/>
        <v>4.3818232651749627</v>
      </c>
      <c r="M5120" s="283">
        <f t="shared" si="1148"/>
        <v>0</v>
      </c>
      <c r="N5120" s="283">
        <f t="shared" si="1149"/>
        <v>4.3585758300027857</v>
      </c>
      <c r="O5120" s="283">
        <f t="shared" si="1150"/>
        <v>0</v>
      </c>
      <c r="P5120" s="21">
        <f t="shared" si="1142"/>
        <v>3.8036447069942136E-2</v>
      </c>
      <c r="Q5120" s="21">
        <f t="shared" si="1143"/>
        <v>0.87787080972652631</v>
      </c>
      <c r="R5120">
        <f t="shared" si="1144"/>
        <v>1.0705685074825908</v>
      </c>
      <c r="S5120" s="296">
        <f t="shared" si="1151"/>
        <v>3.5747445732176329E-2</v>
      </c>
      <c r="T5120" s="283">
        <f t="shared" si="1152"/>
        <v>3.5747445732176329E-2</v>
      </c>
    </row>
    <row r="5121" spans="1:20" x14ac:dyDescent="0.25">
      <c r="A5121" s="286">
        <v>43314</v>
      </c>
      <c r="B5121" s="1">
        <f t="shared" si="1145"/>
        <v>4</v>
      </c>
      <c r="C5121" s="285">
        <v>7</v>
      </c>
      <c r="D5121" t="s">
        <v>716</v>
      </c>
      <c r="F5121" s="16">
        <v>66</v>
      </c>
      <c r="G5121" t="str">
        <f t="shared" si="1139"/>
        <v>Cooling</v>
      </c>
      <c r="H5121" s="283">
        <f>IF(G5121="heating",F5121*Assumptions!M$4+Assumptions!M$7,0)</f>
        <v>0</v>
      </c>
      <c r="I5121" s="15">
        <f t="shared" si="1140"/>
        <v>1.1637425769249583</v>
      </c>
      <c r="J5121" s="15">
        <f t="shared" si="1141"/>
        <v>1.0020455199443592</v>
      </c>
      <c r="K5121" s="283">
        <f t="shared" si="1146"/>
        <v>0</v>
      </c>
      <c r="L5121" s="283">
        <f t="shared" si="1147"/>
        <v>4.3818232651749627</v>
      </c>
      <c r="M5121" s="283">
        <f t="shared" si="1148"/>
        <v>0</v>
      </c>
      <c r="N5121" s="283">
        <f t="shared" si="1149"/>
        <v>4.3585758300027857</v>
      </c>
      <c r="O5121" s="283">
        <f t="shared" si="1150"/>
        <v>0</v>
      </c>
      <c r="P5121" s="21">
        <f t="shared" si="1142"/>
        <v>3.6399980029288459E-2</v>
      </c>
      <c r="Q5121" s="21">
        <f t="shared" si="1143"/>
        <v>0.97331382064367777</v>
      </c>
      <c r="R5121">
        <f t="shared" si="1144"/>
        <v>1.0705685074825908</v>
      </c>
      <c r="S5121" s="296">
        <f t="shared" si="1151"/>
        <v>3.7928747314280024E-2</v>
      </c>
      <c r="T5121" s="283">
        <f t="shared" si="1152"/>
        <v>3.7928747314280024E-2</v>
      </c>
    </row>
    <row r="5122" spans="1:20" x14ac:dyDescent="0.25">
      <c r="A5122" s="286">
        <v>43314</v>
      </c>
      <c r="B5122" s="1">
        <f t="shared" si="1145"/>
        <v>4</v>
      </c>
      <c r="C5122" s="285">
        <v>8</v>
      </c>
      <c r="D5122" t="s">
        <v>716</v>
      </c>
      <c r="F5122" s="16">
        <v>68</v>
      </c>
      <c r="G5122" t="str">
        <f t="shared" ref="G5122:G5185" si="1153">VLOOKUP(A5122,U$2:W$366,3,FALSE)</f>
        <v>Cooling</v>
      </c>
      <c r="H5122" s="283">
        <f>IF(G5122="heating",F5122*Assumptions!M$4+Assumptions!M$7,0)</f>
        <v>0</v>
      </c>
      <c r="I5122" s="15">
        <f t="shared" ref="I5122:I5185" si="1154">VLOOKUP(C5122,AO$2:AQ$25,3,FALSE)</f>
        <v>1.094193721037565</v>
      </c>
      <c r="J5122" s="15">
        <f t="shared" ref="J5122:J5185" si="1155">VLOOKUP(B5122,AS$4:AU$10,3,FALSE)</f>
        <v>1.0020455199443592</v>
      </c>
      <c r="K5122" s="283">
        <f t="shared" si="1146"/>
        <v>0</v>
      </c>
      <c r="L5122" s="283">
        <f t="shared" si="1147"/>
        <v>4.3818232651749627</v>
      </c>
      <c r="M5122" s="283">
        <f t="shared" si="1148"/>
        <v>0</v>
      </c>
      <c r="N5122" s="283">
        <f t="shared" si="1149"/>
        <v>4.3585758300027857</v>
      </c>
      <c r="O5122" s="283">
        <f t="shared" si="1150"/>
        <v>0</v>
      </c>
      <c r="P5122" s="21">
        <f t="shared" ref="P5122:P5185" si="1156">IF(G5122="cooling",IF(F5122&lt;61,0.025,(F5122^2*AX$25+F5122*AY$25+AZ$25)),0)</f>
        <v>3.7256017764001337E-2</v>
      </c>
      <c r="Q5122" s="21">
        <f t="shared" ref="Q5122:Q5185" si="1157">VLOOKUP(C5122,BB$2:BC$25,2,FALSE)</f>
        <v>0.94940007506179924</v>
      </c>
      <c r="R5122">
        <f t="shared" ref="R5122:R5185" si="1158">VLOOKUP(B5122,AS$4:AV$10,4,FALSE)</f>
        <v>1.0705685074825908</v>
      </c>
      <c r="S5122" s="296">
        <f t="shared" si="1151"/>
        <v>3.786693528798362E-2</v>
      </c>
      <c r="T5122" s="283">
        <f t="shared" si="1152"/>
        <v>3.786693528798362E-2</v>
      </c>
    </row>
    <row r="5123" spans="1:20" x14ac:dyDescent="0.25">
      <c r="A5123" s="286">
        <v>43314</v>
      </c>
      <c r="B5123" s="1">
        <f t="shared" ref="B5123:B5186" si="1159">WEEKDAY(A5123,2)</f>
        <v>4</v>
      </c>
      <c r="C5123" s="285">
        <v>9</v>
      </c>
      <c r="D5123" t="s">
        <v>716</v>
      </c>
      <c r="F5123" s="16">
        <v>70</v>
      </c>
      <c r="G5123" t="str">
        <f t="shared" si="1153"/>
        <v>Cooling</v>
      </c>
      <c r="H5123" s="283">
        <f>IF(G5123="heating",F5123*Assumptions!M$4+Assumptions!M$7,0)</f>
        <v>0</v>
      </c>
      <c r="I5123" s="15">
        <f t="shared" si="1154"/>
        <v>1.0343009000871222</v>
      </c>
      <c r="J5123" s="15">
        <f t="shared" si="1155"/>
        <v>1.0020455199443592</v>
      </c>
      <c r="K5123" s="283">
        <f t="shared" ref="K5123:K5186" si="1160">H5123*I5123*J5123</f>
        <v>0</v>
      </c>
      <c r="L5123" s="283">
        <f t="shared" ref="L5123:L5186" si="1161">VLOOKUP(F5123,BL$2:BN$92,2,FALSE)</f>
        <v>4.3818232651749627</v>
      </c>
      <c r="M5123" s="283">
        <f t="shared" ref="M5123:M5186" si="1162">IF(G5123="heating",K5123*(L5123*3.412),0)</f>
        <v>0</v>
      </c>
      <c r="N5123" s="283">
        <f t="shared" ref="N5123:N5186" si="1163">VLOOKUP(F5123,BL$2:BN$92,3,FALSE)</f>
        <v>4.3585758300027857</v>
      </c>
      <c r="O5123" s="283">
        <f t="shared" ref="O5123:O5186" si="1164">IF(F5123&lt;=61,IF(G5123="heating",IF(F5123&gt;=5,K5123*L5123/N5123,0),0),0)</f>
        <v>0</v>
      </c>
      <c r="P5123" s="21">
        <f t="shared" si="1156"/>
        <v>4.0604560274080326E-2</v>
      </c>
      <c r="Q5123" s="21">
        <f t="shared" si="1157"/>
        <v>0.8408485371888097</v>
      </c>
      <c r="R5123">
        <f t="shared" si="1158"/>
        <v>1.0705685074825908</v>
      </c>
      <c r="S5123" s="296">
        <f t="shared" ref="S5123:S5186" si="1165">P5123*Q5123*R5123</f>
        <v>3.6551655211888752E-2</v>
      </c>
      <c r="T5123" s="283">
        <f t="shared" ref="T5123:T5186" si="1166">K5123+S5123</f>
        <v>3.6551655211888752E-2</v>
      </c>
    </row>
    <row r="5124" spans="1:20" x14ac:dyDescent="0.25">
      <c r="A5124" s="286">
        <v>43314</v>
      </c>
      <c r="B5124" s="1">
        <f t="shared" si="1159"/>
        <v>4</v>
      </c>
      <c r="C5124" s="285">
        <v>10</v>
      </c>
      <c r="D5124" t="s">
        <v>716</v>
      </c>
      <c r="F5124" s="16">
        <v>73</v>
      </c>
      <c r="G5124" t="str">
        <f t="shared" si="1153"/>
        <v>Cooling</v>
      </c>
      <c r="H5124" s="283">
        <f>IF(G5124="heating",F5124*Assumptions!M$4+Assumptions!M$7,0)</f>
        <v>0</v>
      </c>
      <c r="I5124" s="15">
        <f t="shared" si="1154"/>
        <v>0.98112329028689171</v>
      </c>
      <c r="J5124" s="15">
        <f t="shared" si="1155"/>
        <v>1.0020455199443592</v>
      </c>
      <c r="K5124" s="283">
        <f t="shared" si="1160"/>
        <v>0</v>
      </c>
      <c r="L5124" s="283" t="e">
        <f t="shared" si="1161"/>
        <v>#N/A</v>
      </c>
      <c r="M5124" s="283">
        <f t="shared" si="1162"/>
        <v>0</v>
      </c>
      <c r="N5124" s="283" t="e">
        <f t="shared" si="1163"/>
        <v>#N/A</v>
      </c>
      <c r="O5124" s="283">
        <f t="shared" si="1164"/>
        <v>0</v>
      </c>
      <c r="P5124" s="21">
        <f t="shared" si="1156"/>
        <v>5.0300820493010656E-2</v>
      </c>
      <c r="Q5124" s="21">
        <f t="shared" si="1157"/>
        <v>0.74504051125983206</v>
      </c>
      <c r="R5124">
        <f t="shared" si="1158"/>
        <v>1.0705685074825908</v>
      </c>
      <c r="S5124" s="296">
        <f t="shared" si="1165"/>
        <v>4.012078491921961E-2</v>
      </c>
      <c r="T5124" s="283">
        <f t="shared" si="1166"/>
        <v>4.012078491921961E-2</v>
      </c>
    </row>
    <row r="5125" spans="1:20" x14ac:dyDescent="0.25">
      <c r="A5125" s="286">
        <v>43314</v>
      </c>
      <c r="B5125" s="1">
        <f t="shared" si="1159"/>
        <v>4</v>
      </c>
      <c r="C5125" s="285">
        <v>11</v>
      </c>
      <c r="D5125" t="s">
        <v>716</v>
      </c>
      <c r="F5125" s="16">
        <v>75</v>
      </c>
      <c r="G5125" t="str">
        <f t="shared" si="1153"/>
        <v>Cooling</v>
      </c>
      <c r="H5125" s="283">
        <f>IF(G5125="heating",F5125*Assumptions!M$4+Assumptions!M$7,0)</f>
        <v>0</v>
      </c>
      <c r="I5125" s="15">
        <f t="shared" si="1154"/>
        <v>0.94956163997961163</v>
      </c>
      <c r="J5125" s="15">
        <f t="shared" si="1155"/>
        <v>1.0020455199443592</v>
      </c>
      <c r="K5125" s="283">
        <f t="shared" si="1160"/>
        <v>0</v>
      </c>
      <c r="L5125" s="283" t="e">
        <f t="shared" si="1161"/>
        <v>#N/A</v>
      </c>
      <c r="M5125" s="283">
        <f t="shared" si="1162"/>
        <v>0</v>
      </c>
      <c r="N5125" s="283" t="e">
        <f t="shared" si="1163"/>
        <v>#N/A</v>
      </c>
      <c r="O5125" s="283">
        <f t="shared" si="1164"/>
        <v>0</v>
      </c>
      <c r="P5125" s="21">
        <f t="shared" si="1156"/>
        <v>5.9880624941505811E-2</v>
      </c>
      <c r="Q5125" s="21">
        <f t="shared" si="1157"/>
        <v>0.72850690893675296</v>
      </c>
      <c r="R5125">
        <f t="shared" si="1158"/>
        <v>1.0705685074825908</v>
      </c>
      <c r="S5125" s="296">
        <f t="shared" si="1165"/>
        <v>4.6701890667193359E-2</v>
      </c>
      <c r="T5125" s="283">
        <f t="shared" si="1166"/>
        <v>4.6701890667193359E-2</v>
      </c>
    </row>
    <row r="5126" spans="1:20" x14ac:dyDescent="0.25">
      <c r="A5126" s="286">
        <v>43314</v>
      </c>
      <c r="B5126" s="1">
        <f t="shared" si="1159"/>
        <v>4</v>
      </c>
      <c r="C5126" s="285">
        <v>12</v>
      </c>
      <c r="D5126" t="s">
        <v>716</v>
      </c>
      <c r="F5126" s="16">
        <v>79</v>
      </c>
      <c r="G5126" t="str">
        <f t="shared" si="1153"/>
        <v>Cooling</v>
      </c>
      <c r="H5126" s="283">
        <f>IF(G5126="heating",F5126*Assumptions!M$4+Assumptions!M$7,0)</f>
        <v>0</v>
      </c>
      <c r="I5126" s="15">
        <f t="shared" si="1154"/>
        <v>0.91648403420261149</v>
      </c>
      <c r="J5126" s="15">
        <f t="shared" si="1155"/>
        <v>1.0020455199443592</v>
      </c>
      <c r="K5126" s="283">
        <f t="shared" si="1160"/>
        <v>0</v>
      </c>
      <c r="L5126" s="283" t="e">
        <f t="shared" si="1161"/>
        <v>#N/A</v>
      </c>
      <c r="M5126" s="283">
        <f t="shared" si="1162"/>
        <v>0</v>
      </c>
      <c r="N5126" s="283" t="e">
        <f t="shared" si="1163"/>
        <v>#N/A</v>
      </c>
      <c r="O5126" s="283">
        <f t="shared" si="1164"/>
        <v>0</v>
      </c>
      <c r="P5126" s="21">
        <f t="shared" si="1156"/>
        <v>8.6517748164594233E-2</v>
      </c>
      <c r="Q5126" s="21">
        <f t="shared" si="1157"/>
        <v>0.75910815787401487</v>
      </c>
      <c r="R5126">
        <f t="shared" si="1158"/>
        <v>1.0705685074825908</v>
      </c>
      <c r="S5126" s="296">
        <f t="shared" si="1165"/>
        <v>7.0311008907060421E-2</v>
      </c>
      <c r="T5126" s="283">
        <f t="shared" si="1166"/>
        <v>7.0311008907060421E-2</v>
      </c>
    </row>
    <row r="5127" spans="1:20" x14ac:dyDescent="0.25">
      <c r="A5127" s="286">
        <v>43314</v>
      </c>
      <c r="B5127" s="1">
        <f t="shared" si="1159"/>
        <v>4</v>
      </c>
      <c r="C5127" s="285">
        <v>13</v>
      </c>
      <c r="D5127" t="s">
        <v>716</v>
      </c>
      <c r="E5127" t="s">
        <v>704</v>
      </c>
      <c r="F5127" s="16">
        <v>79</v>
      </c>
      <c r="G5127" t="str">
        <f t="shared" si="1153"/>
        <v>Cooling</v>
      </c>
      <c r="H5127" s="283">
        <f>IF(G5127="heating",F5127*Assumptions!M$4+Assumptions!M$7,0)</f>
        <v>0</v>
      </c>
      <c r="I5127" s="15">
        <f t="shared" si="1154"/>
        <v>0.90040206880052787</v>
      </c>
      <c r="J5127" s="15">
        <f t="shared" si="1155"/>
        <v>1.0020455199443592</v>
      </c>
      <c r="K5127" s="283">
        <f t="shared" si="1160"/>
        <v>0</v>
      </c>
      <c r="L5127" s="283" t="e">
        <f t="shared" si="1161"/>
        <v>#N/A</v>
      </c>
      <c r="M5127" s="283">
        <f t="shared" si="1162"/>
        <v>0</v>
      </c>
      <c r="N5127" s="283" t="e">
        <f t="shared" si="1163"/>
        <v>#N/A</v>
      </c>
      <c r="O5127" s="283">
        <f t="shared" si="1164"/>
        <v>0</v>
      </c>
      <c r="P5127" s="21">
        <f t="shared" si="1156"/>
        <v>8.6517748164594233E-2</v>
      </c>
      <c r="Q5127" s="21">
        <f t="shared" si="1157"/>
        <v>0.79115902007799765</v>
      </c>
      <c r="R5127">
        <f t="shared" si="1158"/>
        <v>1.0705685074825908</v>
      </c>
      <c r="S5127" s="296">
        <f t="shared" si="1165"/>
        <v>7.3279661574704655E-2</v>
      </c>
      <c r="T5127" s="283">
        <f t="shared" si="1166"/>
        <v>7.3279661574704655E-2</v>
      </c>
    </row>
    <row r="5128" spans="1:20" x14ac:dyDescent="0.25">
      <c r="A5128" s="286">
        <v>43314</v>
      </c>
      <c r="B5128" s="1">
        <f t="shared" si="1159"/>
        <v>4</v>
      </c>
      <c r="C5128" s="285">
        <v>14</v>
      </c>
      <c r="D5128" t="s">
        <v>716</v>
      </c>
      <c r="E5128" t="s">
        <v>704</v>
      </c>
      <c r="F5128" s="16">
        <v>81</v>
      </c>
      <c r="G5128" t="str">
        <f t="shared" si="1153"/>
        <v>Cooling</v>
      </c>
      <c r="H5128" s="283">
        <f>IF(G5128="heating",F5128*Assumptions!M$4+Assumptions!M$7,0)</f>
        <v>0</v>
      </c>
      <c r="I5128" s="15">
        <f t="shared" si="1154"/>
        <v>0.86032894500746537</v>
      </c>
      <c r="J5128" s="15">
        <f t="shared" si="1155"/>
        <v>1.0020455199443592</v>
      </c>
      <c r="K5128" s="283">
        <f t="shared" si="1160"/>
        <v>0</v>
      </c>
      <c r="L5128" s="283" t="e">
        <f t="shared" si="1161"/>
        <v>#N/A</v>
      </c>
      <c r="M5128" s="283">
        <f t="shared" si="1162"/>
        <v>0</v>
      </c>
      <c r="N5128" s="283" t="e">
        <f t="shared" si="1163"/>
        <v>#N/A</v>
      </c>
      <c r="O5128" s="283">
        <f t="shared" si="1164"/>
        <v>0</v>
      </c>
      <c r="P5128" s="21">
        <f t="shared" si="1156"/>
        <v>0.10357506693918861</v>
      </c>
      <c r="Q5128" s="21">
        <f t="shared" si="1157"/>
        <v>0.84355555031342389</v>
      </c>
      <c r="R5128">
        <f t="shared" si="1158"/>
        <v>1.0705685074825908</v>
      </c>
      <c r="S5128" s="296">
        <f t="shared" si="1165"/>
        <v>9.3536986422638177E-2</v>
      </c>
      <c r="T5128" s="283">
        <f t="shared" si="1166"/>
        <v>9.3536986422638177E-2</v>
      </c>
    </row>
    <row r="5129" spans="1:20" x14ac:dyDescent="0.25">
      <c r="A5129" s="286">
        <v>43314</v>
      </c>
      <c r="B5129" s="1">
        <f t="shared" si="1159"/>
        <v>4</v>
      </c>
      <c r="C5129" s="285">
        <v>15</v>
      </c>
      <c r="D5129" t="s">
        <v>716</v>
      </c>
      <c r="E5129" t="s">
        <v>704</v>
      </c>
      <c r="F5129" s="16">
        <v>81</v>
      </c>
      <c r="G5129" t="str">
        <f t="shared" si="1153"/>
        <v>Cooling</v>
      </c>
      <c r="H5129" s="283">
        <f>IF(G5129="heating",F5129*Assumptions!M$4+Assumptions!M$7,0)</f>
        <v>0</v>
      </c>
      <c r="I5129" s="15">
        <f t="shared" si="1154"/>
        <v>0.85754515037175039</v>
      </c>
      <c r="J5129" s="15">
        <f t="shared" si="1155"/>
        <v>1.0020455199443592</v>
      </c>
      <c r="K5129" s="283">
        <f t="shared" si="1160"/>
        <v>0</v>
      </c>
      <c r="L5129" s="283" t="e">
        <f t="shared" si="1161"/>
        <v>#N/A</v>
      </c>
      <c r="M5129" s="283">
        <f t="shared" si="1162"/>
        <v>0</v>
      </c>
      <c r="N5129" s="283" t="e">
        <f t="shared" si="1163"/>
        <v>#N/A</v>
      </c>
      <c r="O5129" s="283">
        <f t="shared" si="1164"/>
        <v>0</v>
      </c>
      <c r="P5129" s="21">
        <f t="shared" si="1156"/>
        <v>0.10357506693918861</v>
      </c>
      <c r="Q5129" s="21">
        <f t="shared" si="1157"/>
        <v>0.96592607327566882</v>
      </c>
      <c r="R5129">
        <f t="shared" si="1158"/>
        <v>1.0705685074825908</v>
      </c>
      <c r="S5129" s="296">
        <f t="shared" si="1165"/>
        <v>0.10710594455538688</v>
      </c>
      <c r="T5129" s="283">
        <f t="shared" si="1166"/>
        <v>0.10710594455538688</v>
      </c>
    </row>
    <row r="5130" spans="1:20" x14ac:dyDescent="0.25">
      <c r="A5130" s="286">
        <v>43314</v>
      </c>
      <c r="B5130" s="1">
        <f t="shared" si="1159"/>
        <v>4</v>
      </c>
      <c r="C5130" s="285">
        <v>16</v>
      </c>
      <c r="D5130" t="s">
        <v>716</v>
      </c>
      <c r="E5130" t="s">
        <v>704</v>
      </c>
      <c r="F5130" s="16">
        <v>79</v>
      </c>
      <c r="G5130" t="str">
        <f t="shared" si="1153"/>
        <v>Cooling</v>
      </c>
      <c r="H5130" s="283">
        <f>IF(G5130="heating",F5130*Assumptions!M$4+Assumptions!M$7,0)</f>
        <v>0</v>
      </c>
      <c r="I5130" s="15">
        <f t="shared" si="1154"/>
        <v>0.88344815438260227</v>
      </c>
      <c r="J5130" s="15">
        <f t="shared" si="1155"/>
        <v>1.0020455199443592</v>
      </c>
      <c r="K5130" s="283">
        <f t="shared" si="1160"/>
        <v>0</v>
      </c>
      <c r="L5130" s="283" t="e">
        <f t="shared" si="1161"/>
        <v>#N/A</v>
      </c>
      <c r="M5130" s="283">
        <f t="shared" si="1162"/>
        <v>0</v>
      </c>
      <c r="N5130" s="283" t="e">
        <f t="shared" si="1163"/>
        <v>#N/A</v>
      </c>
      <c r="O5130" s="283">
        <f t="shared" si="1164"/>
        <v>0</v>
      </c>
      <c r="P5130" s="21">
        <f t="shared" si="1156"/>
        <v>8.6517748164594233E-2</v>
      </c>
      <c r="Q5130" s="21">
        <f t="shared" si="1157"/>
        <v>1.1649354943302594</v>
      </c>
      <c r="R5130">
        <f t="shared" si="1158"/>
        <v>1.0705685074825908</v>
      </c>
      <c r="S5130" s="296">
        <f t="shared" si="1165"/>
        <v>0.10790002592963768</v>
      </c>
      <c r="T5130" s="283">
        <f t="shared" si="1166"/>
        <v>0.10790002592963768</v>
      </c>
    </row>
    <row r="5131" spans="1:20" x14ac:dyDescent="0.25">
      <c r="A5131" s="286">
        <v>43314</v>
      </c>
      <c r="B5131" s="1">
        <f t="shared" si="1159"/>
        <v>4</v>
      </c>
      <c r="C5131" s="285">
        <v>17</v>
      </c>
      <c r="D5131" t="s">
        <v>716</v>
      </c>
      <c r="F5131" s="16">
        <v>79</v>
      </c>
      <c r="G5131" t="str">
        <f t="shared" si="1153"/>
        <v>Cooling</v>
      </c>
      <c r="H5131" s="283">
        <f>IF(G5131="heating",F5131*Assumptions!M$4+Assumptions!M$7,0)</f>
        <v>0</v>
      </c>
      <c r="I5131" s="15">
        <f t="shared" si="1154"/>
        <v>0.94025748850374469</v>
      </c>
      <c r="J5131" s="15">
        <f t="shared" si="1155"/>
        <v>1.0020455199443592</v>
      </c>
      <c r="K5131" s="283">
        <f t="shared" si="1160"/>
        <v>0</v>
      </c>
      <c r="L5131" s="283" t="e">
        <f t="shared" si="1161"/>
        <v>#N/A</v>
      </c>
      <c r="M5131" s="283">
        <f t="shared" si="1162"/>
        <v>0</v>
      </c>
      <c r="N5131" s="283" t="e">
        <f t="shared" si="1163"/>
        <v>#N/A</v>
      </c>
      <c r="O5131" s="283">
        <f t="shared" si="1164"/>
        <v>0</v>
      </c>
      <c r="P5131" s="21">
        <f t="shared" si="1156"/>
        <v>8.6517748164594233E-2</v>
      </c>
      <c r="Q5131" s="21">
        <f t="shared" si="1157"/>
        <v>1.3521540118753073</v>
      </c>
      <c r="R5131">
        <f t="shared" si="1158"/>
        <v>1.0705685074825908</v>
      </c>
      <c r="S5131" s="296">
        <f t="shared" si="1165"/>
        <v>0.12524079972864774</v>
      </c>
      <c r="T5131" s="283">
        <f t="shared" si="1166"/>
        <v>0.12524079972864774</v>
      </c>
    </row>
    <row r="5132" spans="1:20" x14ac:dyDescent="0.25">
      <c r="A5132" s="286">
        <v>43314</v>
      </c>
      <c r="B5132" s="1">
        <f t="shared" si="1159"/>
        <v>4</v>
      </c>
      <c r="C5132" s="285">
        <v>18</v>
      </c>
      <c r="D5132" t="s">
        <v>716</v>
      </c>
      <c r="F5132" s="16">
        <v>75</v>
      </c>
      <c r="G5132" t="str">
        <f t="shared" si="1153"/>
        <v>Cooling</v>
      </c>
      <c r="H5132" s="283">
        <f>IF(G5132="heating",F5132*Assumptions!M$4+Assumptions!M$7,0)</f>
        <v>0</v>
      </c>
      <c r="I5132" s="15">
        <f t="shared" si="1154"/>
        <v>0.98182363790757687</v>
      </c>
      <c r="J5132" s="15">
        <f t="shared" si="1155"/>
        <v>1.0020455199443592</v>
      </c>
      <c r="K5132" s="283">
        <f t="shared" si="1160"/>
        <v>0</v>
      </c>
      <c r="L5132" s="283" t="e">
        <f t="shared" si="1161"/>
        <v>#N/A</v>
      </c>
      <c r="M5132" s="283">
        <f t="shared" si="1162"/>
        <v>0</v>
      </c>
      <c r="N5132" s="283" t="e">
        <f t="shared" si="1163"/>
        <v>#N/A</v>
      </c>
      <c r="O5132" s="283">
        <f t="shared" si="1164"/>
        <v>0</v>
      </c>
      <c r="P5132" s="21">
        <f t="shared" si="1156"/>
        <v>5.9880624941505811E-2</v>
      </c>
      <c r="Q5132" s="21">
        <f t="shared" si="1157"/>
        <v>1.5598916921549892</v>
      </c>
      <c r="R5132">
        <f t="shared" si="1158"/>
        <v>1.0705685074825908</v>
      </c>
      <c r="S5132" s="296">
        <f t="shared" si="1165"/>
        <v>9.9998902365948841E-2</v>
      </c>
      <c r="T5132" s="283">
        <f t="shared" si="1166"/>
        <v>9.9998902365948841E-2</v>
      </c>
    </row>
    <row r="5133" spans="1:20" x14ac:dyDescent="0.25">
      <c r="A5133" s="286">
        <v>43314</v>
      </c>
      <c r="B5133" s="1">
        <f t="shared" si="1159"/>
        <v>4</v>
      </c>
      <c r="C5133" s="285">
        <v>19</v>
      </c>
      <c r="D5133" t="s">
        <v>716</v>
      </c>
      <c r="F5133" s="16">
        <v>73</v>
      </c>
      <c r="G5133" t="str">
        <f t="shared" si="1153"/>
        <v>Cooling</v>
      </c>
      <c r="H5133" s="283">
        <f>IF(G5133="heating",F5133*Assumptions!M$4+Assumptions!M$7,0)</f>
        <v>0</v>
      </c>
      <c r="I5133" s="15">
        <f t="shared" si="1154"/>
        <v>0.98418842963438757</v>
      </c>
      <c r="J5133" s="15">
        <f t="shared" si="1155"/>
        <v>1.0020455199443592</v>
      </c>
      <c r="K5133" s="283">
        <f t="shared" si="1160"/>
        <v>0</v>
      </c>
      <c r="L5133" s="283" t="e">
        <f t="shared" si="1161"/>
        <v>#N/A</v>
      </c>
      <c r="M5133" s="283">
        <f t="shared" si="1162"/>
        <v>0</v>
      </c>
      <c r="N5133" s="283" t="e">
        <f t="shared" si="1163"/>
        <v>#N/A</v>
      </c>
      <c r="O5133" s="283">
        <f t="shared" si="1164"/>
        <v>0</v>
      </c>
      <c r="P5133" s="21">
        <f t="shared" si="1156"/>
        <v>5.0300820493010656E-2</v>
      </c>
      <c r="Q5133" s="21">
        <f t="shared" si="1157"/>
        <v>1.6764212681468484</v>
      </c>
      <c r="R5133">
        <f t="shared" si="1158"/>
        <v>1.0705685074825908</v>
      </c>
      <c r="S5133" s="296">
        <f t="shared" si="1165"/>
        <v>9.0276080450434032E-2</v>
      </c>
      <c r="T5133" s="283">
        <f t="shared" si="1166"/>
        <v>9.0276080450434032E-2</v>
      </c>
    </row>
    <row r="5134" spans="1:20" x14ac:dyDescent="0.25">
      <c r="A5134" s="286">
        <v>43314</v>
      </c>
      <c r="B5134" s="1">
        <f t="shared" si="1159"/>
        <v>4</v>
      </c>
      <c r="C5134" s="285">
        <v>20</v>
      </c>
      <c r="D5134" t="s">
        <v>716</v>
      </c>
      <c r="F5134" s="16">
        <v>72</v>
      </c>
      <c r="G5134" t="str">
        <f t="shared" si="1153"/>
        <v>Cooling</v>
      </c>
      <c r="H5134" s="283">
        <f>IF(G5134="heating",F5134*Assumptions!M$4+Assumptions!M$7,0)</f>
        <v>0</v>
      </c>
      <c r="I5134" s="15">
        <f t="shared" si="1154"/>
        <v>0.97071962311712034</v>
      </c>
      <c r="J5134" s="15">
        <f t="shared" si="1155"/>
        <v>1.0020455199443592</v>
      </c>
      <c r="K5134" s="283">
        <f t="shared" si="1160"/>
        <v>0</v>
      </c>
      <c r="L5134" s="283" t="e">
        <f t="shared" si="1161"/>
        <v>#N/A</v>
      </c>
      <c r="M5134" s="283">
        <f t="shared" si="1162"/>
        <v>0</v>
      </c>
      <c r="N5134" s="283" t="e">
        <f t="shared" si="1163"/>
        <v>#N/A</v>
      </c>
      <c r="O5134" s="283">
        <f t="shared" si="1164"/>
        <v>0</v>
      </c>
      <c r="P5134" s="21">
        <f t="shared" si="1156"/>
        <v>4.6445607559525648E-2</v>
      </c>
      <c r="Q5134" s="21">
        <f t="shared" si="1157"/>
        <v>1.52436960139122</v>
      </c>
      <c r="R5134">
        <f t="shared" si="1158"/>
        <v>1.0705685074825908</v>
      </c>
      <c r="S5134" s="296">
        <f t="shared" si="1165"/>
        <v>7.5796541826180966E-2</v>
      </c>
      <c r="T5134" s="283">
        <f t="shared" si="1166"/>
        <v>7.5796541826180966E-2</v>
      </c>
    </row>
    <row r="5135" spans="1:20" x14ac:dyDescent="0.25">
      <c r="A5135" s="286">
        <v>43314</v>
      </c>
      <c r="B5135" s="1">
        <f t="shared" si="1159"/>
        <v>4</v>
      </c>
      <c r="C5135" s="285">
        <v>21</v>
      </c>
      <c r="D5135" t="s">
        <v>716</v>
      </c>
      <c r="F5135" s="16">
        <v>72</v>
      </c>
      <c r="G5135" t="str">
        <f t="shared" si="1153"/>
        <v>Cooling</v>
      </c>
      <c r="H5135" s="283">
        <f>IF(G5135="heating",F5135*Assumptions!M$4+Assumptions!M$7,0)</f>
        <v>0</v>
      </c>
      <c r="I5135" s="15">
        <f t="shared" si="1154"/>
        <v>0.95751150862929935</v>
      </c>
      <c r="J5135" s="15">
        <f t="shared" si="1155"/>
        <v>1.0020455199443592</v>
      </c>
      <c r="K5135" s="283">
        <f t="shared" si="1160"/>
        <v>0</v>
      </c>
      <c r="L5135" s="283" t="e">
        <f t="shared" si="1161"/>
        <v>#N/A</v>
      </c>
      <c r="M5135" s="283">
        <f t="shared" si="1162"/>
        <v>0</v>
      </c>
      <c r="N5135" s="283" t="e">
        <f t="shared" si="1163"/>
        <v>#N/A</v>
      </c>
      <c r="O5135" s="283">
        <f t="shared" si="1164"/>
        <v>0</v>
      </c>
      <c r="P5135" s="21">
        <f t="shared" si="1156"/>
        <v>4.6445607559525648E-2</v>
      </c>
      <c r="Q5135" s="21">
        <f t="shared" si="1157"/>
        <v>1.4448604713749031</v>
      </c>
      <c r="R5135">
        <f t="shared" si="1158"/>
        <v>1.0705685074825908</v>
      </c>
      <c r="S5135" s="296">
        <f t="shared" si="1165"/>
        <v>7.1843093073762326E-2</v>
      </c>
      <c r="T5135" s="283">
        <f t="shared" si="1166"/>
        <v>7.1843093073762326E-2</v>
      </c>
    </row>
    <row r="5136" spans="1:20" x14ac:dyDescent="0.25">
      <c r="A5136" s="286">
        <v>43314</v>
      </c>
      <c r="B5136" s="1">
        <f t="shared" si="1159"/>
        <v>4</v>
      </c>
      <c r="C5136" s="285">
        <v>22</v>
      </c>
      <c r="D5136" t="s">
        <v>716</v>
      </c>
      <c r="F5136" s="16">
        <v>70</v>
      </c>
      <c r="G5136" t="str">
        <f t="shared" si="1153"/>
        <v>Cooling</v>
      </c>
      <c r="H5136" s="283">
        <f>IF(G5136="heating",F5136*Assumptions!M$4+Assumptions!M$7,0)</f>
        <v>0</v>
      </c>
      <c r="I5136" s="15">
        <f t="shared" si="1154"/>
        <v>0.9426530227543114</v>
      </c>
      <c r="J5136" s="15">
        <f t="shared" si="1155"/>
        <v>1.0020455199443592</v>
      </c>
      <c r="K5136" s="283">
        <f t="shared" si="1160"/>
        <v>0</v>
      </c>
      <c r="L5136" s="283">
        <f t="shared" si="1161"/>
        <v>4.3818232651749627</v>
      </c>
      <c r="M5136" s="283">
        <f t="shared" si="1162"/>
        <v>0</v>
      </c>
      <c r="N5136" s="283">
        <f t="shared" si="1163"/>
        <v>4.3585758300027857</v>
      </c>
      <c r="O5136" s="283">
        <f t="shared" si="1164"/>
        <v>0</v>
      </c>
      <c r="P5136" s="21">
        <f t="shared" si="1156"/>
        <v>4.0604560274080326E-2</v>
      </c>
      <c r="Q5136" s="21">
        <f t="shared" si="1157"/>
        <v>1.2427137171080138</v>
      </c>
      <c r="R5136">
        <f t="shared" si="1158"/>
        <v>1.0705685074825908</v>
      </c>
      <c r="S5136" s="296">
        <f t="shared" si="1165"/>
        <v>5.4020719910721743E-2</v>
      </c>
      <c r="T5136" s="283">
        <f t="shared" si="1166"/>
        <v>5.4020719910721743E-2</v>
      </c>
    </row>
    <row r="5137" spans="1:20" x14ac:dyDescent="0.25">
      <c r="A5137" s="286">
        <v>43314</v>
      </c>
      <c r="B5137" s="1">
        <f t="shared" si="1159"/>
        <v>4</v>
      </c>
      <c r="C5137" s="285">
        <v>23</v>
      </c>
      <c r="D5137" t="s">
        <v>715</v>
      </c>
      <c r="F5137" s="16">
        <v>70</v>
      </c>
      <c r="G5137" t="str">
        <f t="shared" si="1153"/>
        <v>Cooling</v>
      </c>
      <c r="H5137" s="283">
        <f>IF(G5137="heating",F5137*Assumptions!M$4+Assumptions!M$7,0)</f>
        <v>0</v>
      </c>
      <c r="I5137" s="15">
        <f t="shared" si="1154"/>
        <v>0.94450710149963013</v>
      </c>
      <c r="J5137" s="15">
        <f t="shared" si="1155"/>
        <v>1.0020455199443592</v>
      </c>
      <c r="K5137" s="283">
        <f t="shared" si="1160"/>
        <v>0</v>
      </c>
      <c r="L5137" s="283">
        <f t="shared" si="1161"/>
        <v>4.3818232651749627</v>
      </c>
      <c r="M5137" s="283">
        <f t="shared" si="1162"/>
        <v>0</v>
      </c>
      <c r="N5137" s="283">
        <f t="shared" si="1163"/>
        <v>4.3585758300027857</v>
      </c>
      <c r="O5137" s="283">
        <f t="shared" si="1164"/>
        <v>0</v>
      </c>
      <c r="P5137" s="21">
        <f t="shared" si="1156"/>
        <v>4.0604560274080326E-2</v>
      </c>
      <c r="Q5137" s="21">
        <f t="shared" si="1157"/>
        <v>1.0297519246597011</v>
      </c>
      <c r="R5137">
        <f t="shared" si="1158"/>
        <v>1.0705685074825908</v>
      </c>
      <c r="S5137" s="296">
        <f t="shared" si="1165"/>
        <v>4.476327856831188E-2</v>
      </c>
      <c r="T5137" s="283">
        <f t="shared" si="1166"/>
        <v>4.476327856831188E-2</v>
      </c>
    </row>
    <row r="5138" spans="1:20" x14ac:dyDescent="0.25">
      <c r="A5138" s="286">
        <v>43315</v>
      </c>
      <c r="B5138" s="1">
        <f t="shared" si="1159"/>
        <v>5</v>
      </c>
      <c r="C5138" s="285">
        <v>0</v>
      </c>
      <c r="D5138" t="s">
        <v>715</v>
      </c>
      <c r="F5138" s="16">
        <v>68</v>
      </c>
      <c r="G5138" t="str">
        <f t="shared" si="1153"/>
        <v>Cooling</v>
      </c>
      <c r="H5138" s="283">
        <f>IF(G5138="heating",F5138*Assumptions!M$4+Assumptions!M$7,0)</f>
        <v>0</v>
      </c>
      <c r="I5138" s="15">
        <f t="shared" si="1154"/>
        <v>0.97481507806017154</v>
      </c>
      <c r="J5138" s="15">
        <f t="shared" si="1155"/>
        <v>1.0078033906966741</v>
      </c>
      <c r="K5138" s="283">
        <f t="shared" si="1160"/>
        <v>0</v>
      </c>
      <c r="L5138" s="283">
        <f t="shared" si="1161"/>
        <v>4.3818232651749627</v>
      </c>
      <c r="M5138" s="283">
        <f t="shared" si="1162"/>
        <v>0</v>
      </c>
      <c r="N5138" s="283">
        <f t="shared" si="1163"/>
        <v>4.3585758300027857</v>
      </c>
      <c r="O5138" s="283">
        <f t="shared" si="1164"/>
        <v>0</v>
      </c>
      <c r="P5138" s="21">
        <f t="shared" si="1156"/>
        <v>3.7256017764001337E-2</v>
      </c>
      <c r="Q5138" s="21">
        <f t="shared" si="1157"/>
        <v>0.90668853391740301</v>
      </c>
      <c r="R5138">
        <f t="shared" si="1158"/>
        <v>1.1856283047139096</v>
      </c>
      <c r="S5138" s="296">
        <f t="shared" si="1165"/>
        <v>4.0050054773867465E-2</v>
      </c>
      <c r="T5138" s="283">
        <f t="shared" si="1166"/>
        <v>4.0050054773867465E-2</v>
      </c>
    </row>
    <row r="5139" spans="1:20" x14ac:dyDescent="0.25">
      <c r="A5139" s="286">
        <v>43315</v>
      </c>
      <c r="B5139" s="1">
        <f t="shared" si="1159"/>
        <v>5</v>
      </c>
      <c r="C5139" s="285">
        <v>1</v>
      </c>
      <c r="D5139" t="s">
        <v>715</v>
      </c>
      <c r="F5139" s="16">
        <v>68</v>
      </c>
      <c r="G5139" t="str">
        <f t="shared" si="1153"/>
        <v>Cooling</v>
      </c>
      <c r="H5139" s="283">
        <f>IF(G5139="heating",F5139*Assumptions!M$4+Assumptions!M$7,0)</f>
        <v>0</v>
      </c>
      <c r="I5139" s="15">
        <f t="shared" si="1154"/>
        <v>1.012242869806885</v>
      </c>
      <c r="J5139" s="15">
        <f t="shared" si="1155"/>
        <v>1.0078033906966741</v>
      </c>
      <c r="K5139" s="283">
        <f t="shared" si="1160"/>
        <v>0</v>
      </c>
      <c r="L5139" s="283">
        <f t="shared" si="1161"/>
        <v>4.3818232651749627</v>
      </c>
      <c r="M5139" s="283">
        <f t="shared" si="1162"/>
        <v>0</v>
      </c>
      <c r="N5139" s="283">
        <f t="shared" si="1163"/>
        <v>4.3585758300027857</v>
      </c>
      <c r="O5139" s="283">
        <f t="shared" si="1164"/>
        <v>0</v>
      </c>
      <c r="P5139" s="21">
        <f t="shared" si="1156"/>
        <v>3.7256017764001337E-2</v>
      </c>
      <c r="Q5139" s="21">
        <f t="shared" si="1157"/>
        <v>0.81803459285312596</v>
      </c>
      <c r="R5139">
        <f t="shared" si="1158"/>
        <v>1.1856283047139096</v>
      </c>
      <c r="S5139" s="296">
        <f t="shared" si="1165"/>
        <v>3.6134051579029484E-2</v>
      </c>
      <c r="T5139" s="283">
        <f t="shared" si="1166"/>
        <v>3.6134051579029484E-2</v>
      </c>
    </row>
    <row r="5140" spans="1:20" x14ac:dyDescent="0.25">
      <c r="A5140" s="286">
        <v>43315</v>
      </c>
      <c r="B5140" s="1">
        <f t="shared" si="1159"/>
        <v>5</v>
      </c>
      <c r="C5140" s="285">
        <v>2</v>
      </c>
      <c r="D5140" t="s">
        <v>715</v>
      </c>
      <c r="F5140" s="16">
        <v>68</v>
      </c>
      <c r="G5140" t="str">
        <f t="shared" si="1153"/>
        <v>Cooling</v>
      </c>
      <c r="H5140" s="283">
        <f>IF(G5140="heating",F5140*Assumptions!M$4+Assumptions!M$7,0)</f>
        <v>0</v>
      </c>
      <c r="I5140" s="15">
        <f t="shared" si="1154"/>
        <v>1.0509704703585963</v>
      </c>
      <c r="J5140" s="15">
        <f t="shared" si="1155"/>
        <v>1.0078033906966741</v>
      </c>
      <c r="K5140" s="283">
        <f t="shared" si="1160"/>
        <v>0</v>
      </c>
      <c r="L5140" s="283">
        <f t="shared" si="1161"/>
        <v>4.3818232651749627</v>
      </c>
      <c r="M5140" s="283">
        <f t="shared" si="1162"/>
        <v>0</v>
      </c>
      <c r="N5140" s="283">
        <f t="shared" si="1163"/>
        <v>4.3585758300027857</v>
      </c>
      <c r="O5140" s="283">
        <f t="shared" si="1164"/>
        <v>0</v>
      </c>
      <c r="P5140" s="21">
        <f t="shared" si="1156"/>
        <v>3.7256017764001337E-2</v>
      </c>
      <c r="Q5140" s="21">
        <f t="shared" si="1157"/>
        <v>0.74507607494346417</v>
      </c>
      <c r="R5140">
        <f t="shared" si="1158"/>
        <v>1.1856283047139096</v>
      </c>
      <c r="S5140" s="296">
        <f t="shared" si="1165"/>
        <v>3.2911343306898259E-2</v>
      </c>
      <c r="T5140" s="283">
        <f t="shared" si="1166"/>
        <v>3.2911343306898259E-2</v>
      </c>
    </row>
    <row r="5141" spans="1:20" x14ac:dyDescent="0.25">
      <c r="A5141" s="286">
        <v>43315</v>
      </c>
      <c r="B5141" s="1">
        <f t="shared" si="1159"/>
        <v>5</v>
      </c>
      <c r="C5141" s="285">
        <v>3</v>
      </c>
      <c r="D5141" t="s">
        <v>715</v>
      </c>
      <c r="F5141" s="16">
        <v>70</v>
      </c>
      <c r="G5141" t="str">
        <f t="shared" si="1153"/>
        <v>Cooling</v>
      </c>
      <c r="H5141" s="283">
        <f>IF(G5141="heating",F5141*Assumptions!M$4+Assumptions!M$7,0)</f>
        <v>0</v>
      </c>
      <c r="I5141" s="15">
        <f t="shared" si="1154"/>
        <v>1.0924036124451033</v>
      </c>
      <c r="J5141" s="15">
        <f t="shared" si="1155"/>
        <v>1.0078033906966741</v>
      </c>
      <c r="K5141" s="283">
        <f t="shared" si="1160"/>
        <v>0</v>
      </c>
      <c r="L5141" s="283">
        <f t="shared" si="1161"/>
        <v>4.3818232651749627</v>
      </c>
      <c r="M5141" s="283">
        <f t="shared" si="1162"/>
        <v>0</v>
      </c>
      <c r="N5141" s="283">
        <f t="shared" si="1163"/>
        <v>4.3585758300027857</v>
      </c>
      <c r="O5141" s="283">
        <f t="shared" si="1164"/>
        <v>0</v>
      </c>
      <c r="P5141" s="21">
        <f t="shared" si="1156"/>
        <v>4.0604560274080326E-2</v>
      </c>
      <c r="Q5141" s="21">
        <f t="shared" si="1157"/>
        <v>0.69158980876382303</v>
      </c>
      <c r="R5141">
        <f t="shared" si="1158"/>
        <v>1.1856283047139096</v>
      </c>
      <c r="S5141" s="296">
        <f t="shared" si="1165"/>
        <v>3.32944584532767E-2</v>
      </c>
      <c r="T5141" s="283">
        <f t="shared" si="1166"/>
        <v>3.32944584532767E-2</v>
      </c>
    </row>
    <row r="5142" spans="1:20" x14ac:dyDescent="0.25">
      <c r="A5142" s="286">
        <v>43315</v>
      </c>
      <c r="B5142" s="1">
        <f t="shared" si="1159"/>
        <v>5</v>
      </c>
      <c r="C5142" s="285">
        <v>4</v>
      </c>
      <c r="D5142" t="s">
        <v>715</v>
      </c>
      <c r="F5142" s="16">
        <v>70</v>
      </c>
      <c r="G5142" t="str">
        <f t="shared" si="1153"/>
        <v>Cooling</v>
      </c>
      <c r="H5142" s="283">
        <f>IF(G5142="heating",F5142*Assumptions!M$4+Assumptions!M$7,0)</f>
        <v>0</v>
      </c>
      <c r="I5142" s="15">
        <f t="shared" si="1154"/>
        <v>1.1348296917927807</v>
      </c>
      <c r="J5142" s="15">
        <f t="shared" si="1155"/>
        <v>1.0078033906966741</v>
      </c>
      <c r="K5142" s="283">
        <f t="shared" si="1160"/>
        <v>0</v>
      </c>
      <c r="L5142" s="283">
        <f t="shared" si="1161"/>
        <v>4.3818232651749627</v>
      </c>
      <c r="M5142" s="283">
        <f t="shared" si="1162"/>
        <v>0</v>
      </c>
      <c r="N5142" s="283">
        <f t="shared" si="1163"/>
        <v>4.3585758300027857</v>
      </c>
      <c r="O5142" s="283">
        <f t="shared" si="1164"/>
        <v>0</v>
      </c>
      <c r="P5142" s="21">
        <f t="shared" si="1156"/>
        <v>4.0604560274080326E-2</v>
      </c>
      <c r="Q5142" s="21">
        <f t="shared" si="1157"/>
        <v>0.6473875548762833</v>
      </c>
      <c r="R5142">
        <f t="shared" si="1158"/>
        <v>1.1856283047139096</v>
      </c>
      <c r="S5142" s="296">
        <f t="shared" si="1165"/>
        <v>3.1166477261317781E-2</v>
      </c>
      <c r="T5142" s="283">
        <f t="shared" si="1166"/>
        <v>3.1166477261317781E-2</v>
      </c>
    </row>
    <row r="5143" spans="1:20" x14ac:dyDescent="0.25">
      <c r="A5143" s="286">
        <v>43315</v>
      </c>
      <c r="B5143" s="1">
        <f t="shared" si="1159"/>
        <v>5</v>
      </c>
      <c r="C5143" s="285">
        <v>5</v>
      </c>
      <c r="D5143" t="s">
        <v>715</v>
      </c>
      <c r="F5143" s="16">
        <v>70</v>
      </c>
      <c r="G5143" t="str">
        <f t="shared" si="1153"/>
        <v>Cooling</v>
      </c>
      <c r="H5143" s="283">
        <f>IF(G5143="heating",F5143*Assumptions!M$4+Assumptions!M$7,0)</f>
        <v>0</v>
      </c>
      <c r="I5143" s="15">
        <f t="shared" si="1154"/>
        <v>1.1635558681477385</v>
      </c>
      <c r="J5143" s="15">
        <f t="shared" si="1155"/>
        <v>1.0078033906966741</v>
      </c>
      <c r="K5143" s="283">
        <f t="shared" si="1160"/>
        <v>0</v>
      </c>
      <c r="L5143" s="283">
        <f t="shared" si="1161"/>
        <v>4.3818232651749627</v>
      </c>
      <c r="M5143" s="283">
        <f t="shared" si="1162"/>
        <v>0</v>
      </c>
      <c r="N5143" s="283">
        <f t="shared" si="1163"/>
        <v>4.3585758300027857</v>
      </c>
      <c r="O5143" s="283">
        <f t="shared" si="1164"/>
        <v>0</v>
      </c>
      <c r="P5143" s="21">
        <f t="shared" si="1156"/>
        <v>4.0604560274080326E-2</v>
      </c>
      <c r="Q5143" s="21">
        <f t="shared" si="1157"/>
        <v>0.72139578924615555</v>
      </c>
      <c r="R5143">
        <f t="shared" si="1158"/>
        <v>1.1856283047139096</v>
      </c>
      <c r="S5143" s="296">
        <f t="shared" si="1165"/>
        <v>3.4729375460804623E-2</v>
      </c>
      <c r="T5143" s="283">
        <f t="shared" si="1166"/>
        <v>3.4729375460804623E-2</v>
      </c>
    </row>
    <row r="5144" spans="1:20" x14ac:dyDescent="0.25">
      <c r="A5144" s="286">
        <v>43315</v>
      </c>
      <c r="B5144" s="1">
        <f t="shared" si="1159"/>
        <v>5</v>
      </c>
      <c r="C5144" s="285">
        <v>6</v>
      </c>
      <c r="D5144" t="s">
        <v>715</v>
      </c>
      <c r="F5144" s="16">
        <v>70</v>
      </c>
      <c r="G5144" t="str">
        <f t="shared" si="1153"/>
        <v>Cooling</v>
      </c>
      <c r="H5144" s="283">
        <f>IF(G5144="heating",F5144*Assumptions!M$4+Assumptions!M$7,0)</f>
        <v>0</v>
      </c>
      <c r="I5144" s="15">
        <f t="shared" si="1154"/>
        <v>1.2083911162615524</v>
      </c>
      <c r="J5144" s="15">
        <f t="shared" si="1155"/>
        <v>1.0078033906966741</v>
      </c>
      <c r="K5144" s="283">
        <f t="shared" si="1160"/>
        <v>0</v>
      </c>
      <c r="L5144" s="283">
        <f t="shared" si="1161"/>
        <v>4.3818232651749627</v>
      </c>
      <c r="M5144" s="283">
        <f t="shared" si="1162"/>
        <v>0</v>
      </c>
      <c r="N5144" s="283">
        <f t="shared" si="1163"/>
        <v>4.3585758300027857</v>
      </c>
      <c r="O5144" s="283">
        <f t="shared" si="1164"/>
        <v>0</v>
      </c>
      <c r="P5144" s="21">
        <f t="shared" si="1156"/>
        <v>4.0604560274080326E-2</v>
      </c>
      <c r="Q5144" s="21">
        <f t="shared" si="1157"/>
        <v>0.87787080972652631</v>
      </c>
      <c r="R5144">
        <f t="shared" si="1158"/>
        <v>1.1856283047139096</v>
      </c>
      <c r="S5144" s="296">
        <f t="shared" si="1165"/>
        <v>4.2262382746830793E-2</v>
      </c>
      <c r="T5144" s="283">
        <f t="shared" si="1166"/>
        <v>4.2262382746830793E-2</v>
      </c>
    </row>
    <row r="5145" spans="1:20" x14ac:dyDescent="0.25">
      <c r="A5145" s="286">
        <v>43315</v>
      </c>
      <c r="B5145" s="1">
        <f t="shared" si="1159"/>
        <v>5</v>
      </c>
      <c r="C5145" s="285">
        <v>7</v>
      </c>
      <c r="D5145" t="s">
        <v>716</v>
      </c>
      <c r="F5145" s="16">
        <v>72</v>
      </c>
      <c r="G5145" t="str">
        <f t="shared" si="1153"/>
        <v>Cooling</v>
      </c>
      <c r="H5145" s="283">
        <f>IF(G5145="heating",F5145*Assumptions!M$4+Assumptions!M$7,0)</f>
        <v>0</v>
      </c>
      <c r="I5145" s="15">
        <f t="shared" si="1154"/>
        <v>1.1637425769249583</v>
      </c>
      <c r="J5145" s="15">
        <f t="shared" si="1155"/>
        <v>1.0078033906966741</v>
      </c>
      <c r="K5145" s="283">
        <f t="shared" si="1160"/>
        <v>0</v>
      </c>
      <c r="L5145" s="283" t="e">
        <f t="shared" si="1161"/>
        <v>#N/A</v>
      </c>
      <c r="M5145" s="283">
        <f t="shared" si="1162"/>
        <v>0</v>
      </c>
      <c r="N5145" s="283" t="e">
        <f t="shared" si="1163"/>
        <v>#N/A</v>
      </c>
      <c r="O5145" s="283">
        <f t="shared" si="1164"/>
        <v>0</v>
      </c>
      <c r="P5145" s="21">
        <f t="shared" si="1156"/>
        <v>4.6445607559525648E-2</v>
      </c>
      <c r="Q5145" s="21">
        <f t="shared" si="1157"/>
        <v>0.97331382064367777</v>
      </c>
      <c r="R5145">
        <f t="shared" si="1158"/>
        <v>1.1856283047139096</v>
      </c>
      <c r="S5145" s="296">
        <f t="shared" si="1165"/>
        <v>5.3597693057106009E-2</v>
      </c>
      <c r="T5145" s="283">
        <f t="shared" si="1166"/>
        <v>5.3597693057106009E-2</v>
      </c>
    </row>
    <row r="5146" spans="1:20" x14ac:dyDescent="0.25">
      <c r="A5146" s="286">
        <v>43315</v>
      </c>
      <c r="B5146" s="1">
        <f t="shared" si="1159"/>
        <v>5</v>
      </c>
      <c r="C5146" s="285">
        <v>8</v>
      </c>
      <c r="D5146" t="s">
        <v>716</v>
      </c>
      <c r="F5146" s="16">
        <v>72</v>
      </c>
      <c r="G5146" t="str">
        <f t="shared" si="1153"/>
        <v>Cooling</v>
      </c>
      <c r="H5146" s="283">
        <f>IF(G5146="heating",F5146*Assumptions!M$4+Assumptions!M$7,0)</f>
        <v>0</v>
      </c>
      <c r="I5146" s="15">
        <f t="shared" si="1154"/>
        <v>1.094193721037565</v>
      </c>
      <c r="J5146" s="15">
        <f t="shared" si="1155"/>
        <v>1.0078033906966741</v>
      </c>
      <c r="K5146" s="283">
        <f t="shared" si="1160"/>
        <v>0</v>
      </c>
      <c r="L5146" s="283" t="e">
        <f t="shared" si="1161"/>
        <v>#N/A</v>
      </c>
      <c r="M5146" s="283">
        <f t="shared" si="1162"/>
        <v>0</v>
      </c>
      <c r="N5146" s="283" t="e">
        <f t="shared" si="1163"/>
        <v>#N/A</v>
      </c>
      <c r="O5146" s="283">
        <f t="shared" si="1164"/>
        <v>0</v>
      </c>
      <c r="P5146" s="21">
        <f t="shared" si="1156"/>
        <v>4.6445607559525648E-2</v>
      </c>
      <c r="Q5146" s="21">
        <f t="shared" si="1157"/>
        <v>0.94940007506179924</v>
      </c>
      <c r="R5146">
        <f t="shared" si="1158"/>
        <v>1.1856283047139096</v>
      </c>
      <c r="S5146" s="296">
        <f t="shared" si="1165"/>
        <v>5.228082940187135E-2</v>
      </c>
      <c r="T5146" s="283">
        <f t="shared" si="1166"/>
        <v>5.228082940187135E-2</v>
      </c>
    </row>
    <row r="5147" spans="1:20" x14ac:dyDescent="0.25">
      <c r="A5147" s="286">
        <v>43315</v>
      </c>
      <c r="B5147" s="1">
        <f t="shared" si="1159"/>
        <v>5</v>
      </c>
      <c r="C5147" s="285">
        <v>9</v>
      </c>
      <c r="D5147" t="s">
        <v>716</v>
      </c>
      <c r="F5147" s="16">
        <v>72</v>
      </c>
      <c r="G5147" t="str">
        <f t="shared" si="1153"/>
        <v>Cooling</v>
      </c>
      <c r="H5147" s="283">
        <f>IF(G5147="heating",F5147*Assumptions!M$4+Assumptions!M$7,0)</f>
        <v>0</v>
      </c>
      <c r="I5147" s="15">
        <f t="shared" si="1154"/>
        <v>1.0343009000871222</v>
      </c>
      <c r="J5147" s="15">
        <f t="shared" si="1155"/>
        <v>1.0078033906966741</v>
      </c>
      <c r="K5147" s="283">
        <f t="shared" si="1160"/>
        <v>0</v>
      </c>
      <c r="L5147" s="283" t="e">
        <f t="shared" si="1161"/>
        <v>#N/A</v>
      </c>
      <c r="M5147" s="283">
        <f t="shared" si="1162"/>
        <v>0</v>
      </c>
      <c r="N5147" s="283" t="e">
        <f t="shared" si="1163"/>
        <v>#N/A</v>
      </c>
      <c r="O5147" s="283">
        <f t="shared" si="1164"/>
        <v>0</v>
      </c>
      <c r="P5147" s="21">
        <f t="shared" si="1156"/>
        <v>4.6445607559525648E-2</v>
      </c>
      <c r="Q5147" s="21">
        <f t="shared" si="1157"/>
        <v>0.8408485371888097</v>
      </c>
      <c r="R5147">
        <f t="shared" si="1158"/>
        <v>1.1856283047139096</v>
      </c>
      <c r="S5147" s="296">
        <f t="shared" si="1165"/>
        <v>4.6303197229808239E-2</v>
      </c>
      <c r="T5147" s="283">
        <f t="shared" si="1166"/>
        <v>4.6303197229808239E-2</v>
      </c>
    </row>
    <row r="5148" spans="1:20" x14ac:dyDescent="0.25">
      <c r="A5148" s="286">
        <v>43315</v>
      </c>
      <c r="B5148" s="1">
        <f t="shared" si="1159"/>
        <v>5</v>
      </c>
      <c r="C5148" s="285">
        <v>10</v>
      </c>
      <c r="D5148" t="s">
        <v>716</v>
      </c>
      <c r="F5148" s="16">
        <v>66</v>
      </c>
      <c r="G5148" t="str">
        <f t="shared" si="1153"/>
        <v>Cooling</v>
      </c>
      <c r="H5148" s="283">
        <f>IF(G5148="heating",F5148*Assumptions!M$4+Assumptions!M$7,0)</f>
        <v>0</v>
      </c>
      <c r="I5148" s="15">
        <f t="shared" si="1154"/>
        <v>0.98112329028689171</v>
      </c>
      <c r="J5148" s="15">
        <f t="shared" si="1155"/>
        <v>1.0078033906966741</v>
      </c>
      <c r="K5148" s="283">
        <f t="shared" si="1160"/>
        <v>0</v>
      </c>
      <c r="L5148" s="283">
        <f t="shared" si="1161"/>
        <v>4.3818232651749627</v>
      </c>
      <c r="M5148" s="283">
        <f t="shared" si="1162"/>
        <v>0</v>
      </c>
      <c r="N5148" s="283">
        <f t="shared" si="1163"/>
        <v>4.3585758300027857</v>
      </c>
      <c r="O5148" s="283">
        <f t="shared" si="1164"/>
        <v>0</v>
      </c>
      <c r="P5148" s="21">
        <f t="shared" si="1156"/>
        <v>3.6399980029288459E-2</v>
      </c>
      <c r="Q5148" s="21">
        <f t="shared" si="1157"/>
        <v>0.74504051125983206</v>
      </c>
      <c r="R5148">
        <f t="shared" si="1158"/>
        <v>1.1856283047139096</v>
      </c>
      <c r="S5148" s="296">
        <f t="shared" si="1165"/>
        <v>3.2153599065467053E-2</v>
      </c>
      <c r="T5148" s="283">
        <f t="shared" si="1166"/>
        <v>3.2153599065467053E-2</v>
      </c>
    </row>
    <row r="5149" spans="1:20" x14ac:dyDescent="0.25">
      <c r="A5149" s="286">
        <v>43315</v>
      </c>
      <c r="B5149" s="1">
        <f t="shared" si="1159"/>
        <v>5</v>
      </c>
      <c r="C5149" s="285">
        <v>11</v>
      </c>
      <c r="D5149" t="s">
        <v>716</v>
      </c>
      <c r="F5149" s="16">
        <v>70</v>
      </c>
      <c r="G5149" t="str">
        <f t="shared" si="1153"/>
        <v>Cooling</v>
      </c>
      <c r="H5149" s="283">
        <f>IF(G5149="heating",F5149*Assumptions!M$4+Assumptions!M$7,0)</f>
        <v>0</v>
      </c>
      <c r="I5149" s="15">
        <f t="shared" si="1154"/>
        <v>0.94956163997961163</v>
      </c>
      <c r="J5149" s="15">
        <f t="shared" si="1155"/>
        <v>1.0078033906966741</v>
      </c>
      <c r="K5149" s="283">
        <f t="shared" si="1160"/>
        <v>0</v>
      </c>
      <c r="L5149" s="283">
        <f t="shared" si="1161"/>
        <v>4.3818232651749627</v>
      </c>
      <c r="M5149" s="283">
        <f t="shared" si="1162"/>
        <v>0</v>
      </c>
      <c r="N5149" s="283">
        <f t="shared" si="1163"/>
        <v>4.3585758300027857</v>
      </c>
      <c r="O5149" s="283">
        <f t="shared" si="1164"/>
        <v>0</v>
      </c>
      <c r="P5149" s="21">
        <f t="shared" si="1156"/>
        <v>4.0604560274080326E-2</v>
      </c>
      <c r="Q5149" s="21">
        <f t="shared" si="1157"/>
        <v>0.72850690893675296</v>
      </c>
      <c r="R5149">
        <f t="shared" si="1158"/>
        <v>1.1856283047139096</v>
      </c>
      <c r="S5149" s="296">
        <f t="shared" si="1165"/>
        <v>3.5071718387340904E-2</v>
      </c>
      <c r="T5149" s="283">
        <f t="shared" si="1166"/>
        <v>3.5071718387340904E-2</v>
      </c>
    </row>
    <row r="5150" spans="1:20" x14ac:dyDescent="0.25">
      <c r="A5150" s="286">
        <v>43315</v>
      </c>
      <c r="B5150" s="1">
        <f t="shared" si="1159"/>
        <v>5</v>
      </c>
      <c r="C5150" s="285">
        <v>12</v>
      </c>
      <c r="D5150" t="s">
        <v>716</v>
      </c>
      <c r="F5150" s="16">
        <v>73</v>
      </c>
      <c r="G5150" t="str">
        <f t="shared" si="1153"/>
        <v>Cooling</v>
      </c>
      <c r="H5150" s="283">
        <f>IF(G5150="heating",F5150*Assumptions!M$4+Assumptions!M$7,0)</f>
        <v>0</v>
      </c>
      <c r="I5150" s="15">
        <f t="shared" si="1154"/>
        <v>0.91648403420261149</v>
      </c>
      <c r="J5150" s="15">
        <f t="shared" si="1155"/>
        <v>1.0078033906966741</v>
      </c>
      <c r="K5150" s="283">
        <f t="shared" si="1160"/>
        <v>0</v>
      </c>
      <c r="L5150" s="283" t="e">
        <f t="shared" si="1161"/>
        <v>#N/A</v>
      </c>
      <c r="M5150" s="283">
        <f t="shared" si="1162"/>
        <v>0</v>
      </c>
      <c r="N5150" s="283" t="e">
        <f t="shared" si="1163"/>
        <v>#N/A</v>
      </c>
      <c r="O5150" s="283">
        <f t="shared" si="1164"/>
        <v>0</v>
      </c>
      <c r="P5150" s="21">
        <f t="shared" si="1156"/>
        <v>5.0300820493010656E-2</v>
      </c>
      <c r="Q5150" s="21">
        <f t="shared" si="1157"/>
        <v>0.75910815787401487</v>
      </c>
      <c r="R5150">
        <f t="shared" si="1158"/>
        <v>1.1856283047139096</v>
      </c>
      <c r="S5150" s="296">
        <f t="shared" si="1165"/>
        <v>4.5271750411444281E-2</v>
      </c>
      <c r="T5150" s="283">
        <f t="shared" si="1166"/>
        <v>4.5271750411444281E-2</v>
      </c>
    </row>
    <row r="5151" spans="1:20" x14ac:dyDescent="0.25">
      <c r="A5151" s="286">
        <v>43315</v>
      </c>
      <c r="B5151" s="1">
        <f t="shared" si="1159"/>
        <v>5</v>
      </c>
      <c r="C5151" s="285">
        <v>13</v>
      </c>
      <c r="D5151" t="s">
        <v>716</v>
      </c>
      <c r="E5151" t="s">
        <v>704</v>
      </c>
      <c r="F5151" s="16">
        <v>75</v>
      </c>
      <c r="G5151" t="str">
        <f t="shared" si="1153"/>
        <v>Cooling</v>
      </c>
      <c r="H5151" s="283">
        <f>IF(G5151="heating",F5151*Assumptions!M$4+Assumptions!M$7,0)</f>
        <v>0</v>
      </c>
      <c r="I5151" s="15">
        <f t="shared" si="1154"/>
        <v>0.90040206880052787</v>
      </c>
      <c r="J5151" s="15">
        <f t="shared" si="1155"/>
        <v>1.0078033906966741</v>
      </c>
      <c r="K5151" s="283">
        <f t="shared" si="1160"/>
        <v>0</v>
      </c>
      <c r="L5151" s="283" t="e">
        <f t="shared" si="1161"/>
        <v>#N/A</v>
      </c>
      <c r="M5151" s="283">
        <f t="shared" si="1162"/>
        <v>0</v>
      </c>
      <c r="N5151" s="283" t="e">
        <f t="shared" si="1163"/>
        <v>#N/A</v>
      </c>
      <c r="O5151" s="283">
        <f t="shared" si="1164"/>
        <v>0</v>
      </c>
      <c r="P5151" s="21">
        <f t="shared" si="1156"/>
        <v>5.9880624941505811E-2</v>
      </c>
      <c r="Q5151" s="21">
        <f t="shared" si="1157"/>
        <v>0.79115902007799765</v>
      </c>
      <c r="R5151">
        <f t="shared" si="1158"/>
        <v>1.1856283047139096</v>
      </c>
      <c r="S5151" s="296">
        <f t="shared" si="1165"/>
        <v>5.6169255408684643E-2</v>
      </c>
      <c r="T5151" s="283">
        <f t="shared" si="1166"/>
        <v>5.6169255408684643E-2</v>
      </c>
    </row>
    <row r="5152" spans="1:20" x14ac:dyDescent="0.25">
      <c r="A5152" s="286">
        <v>43315</v>
      </c>
      <c r="B5152" s="1">
        <f t="shared" si="1159"/>
        <v>5</v>
      </c>
      <c r="C5152" s="285">
        <v>14</v>
      </c>
      <c r="D5152" t="s">
        <v>716</v>
      </c>
      <c r="E5152" t="s">
        <v>704</v>
      </c>
      <c r="F5152" s="16">
        <v>79</v>
      </c>
      <c r="G5152" t="str">
        <f t="shared" si="1153"/>
        <v>Cooling</v>
      </c>
      <c r="H5152" s="283">
        <f>IF(G5152="heating",F5152*Assumptions!M$4+Assumptions!M$7,0)</f>
        <v>0</v>
      </c>
      <c r="I5152" s="15">
        <f t="shared" si="1154"/>
        <v>0.86032894500746537</v>
      </c>
      <c r="J5152" s="15">
        <f t="shared" si="1155"/>
        <v>1.0078033906966741</v>
      </c>
      <c r="K5152" s="283">
        <f t="shared" si="1160"/>
        <v>0</v>
      </c>
      <c r="L5152" s="283" t="e">
        <f t="shared" si="1161"/>
        <v>#N/A</v>
      </c>
      <c r="M5152" s="283">
        <f t="shared" si="1162"/>
        <v>0</v>
      </c>
      <c r="N5152" s="283" t="e">
        <f t="shared" si="1163"/>
        <v>#N/A</v>
      </c>
      <c r="O5152" s="283">
        <f t="shared" si="1164"/>
        <v>0</v>
      </c>
      <c r="P5152" s="21">
        <f t="shared" si="1156"/>
        <v>8.6517748164594233E-2</v>
      </c>
      <c r="Q5152" s="21">
        <f t="shared" si="1157"/>
        <v>0.84355555031342389</v>
      </c>
      <c r="R5152">
        <f t="shared" si="1158"/>
        <v>1.1856283047139096</v>
      </c>
      <c r="S5152" s="296">
        <f t="shared" si="1165"/>
        <v>8.6530149363398631E-2</v>
      </c>
      <c r="T5152" s="283">
        <f t="shared" si="1166"/>
        <v>8.6530149363398631E-2</v>
      </c>
    </row>
    <row r="5153" spans="1:20" x14ac:dyDescent="0.25">
      <c r="A5153" s="286">
        <v>43315</v>
      </c>
      <c r="B5153" s="1">
        <f t="shared" si="1159"/>
        <v>5</v>
      </c>
      <c r="C5153" s="285">
        <v>15</v>
      </c>
      <c r="D5153" t="s">
        <v>716</v>
      </c>
      <c r="E5153" t="s">
        <v>704</v>
      </c>
      <c r="F5153" s="16">
        <v>79</v>
      </c>
      <c r="G5153" t="str">
        <f t="shared" si="1153"/>
        <v>Cooling</v>
      </c>
      <c r="H5153" s="283">
        <f>IF(G5153="heating",F5153*Assumptions!M$4+Assumptions!M$7,0)</f>
        <v>0</v>
      </c>
      <c r="I5153" s="15">
        <f t="shared" si="1154"/>
        <v>0.85754515037175039</v>
      </c>
      <c r="J5153" s="15">
        <f t="shared" si="1155"/>
        <v>1.0078033906966741</v>
      </c>
      <c r="K5153" s="283">
        <f t="shared" si="1160"/>
        <v>0</v>
      </c>
      <c r="L5153" s="283" t="e">
        <f t="shared" si="1161"/>
        <v>#N/A</v>
      </c>
      <c r="M5153" s="283">
        <f t="shared" si="1162"/>
        <v>0</v>
      </c>
      <c r="N5153" s="283" t="e">
        <f t="shared" si="1163"/>
        <v>#N/A</v>
      </c>
      <c r="O5153" s="283">
        <f t="shared" si="1164"/>
        <v>0</v>
      </c>
      <c r="P5153" s="21">
        <f t="shared" si="1156"/>
        <v>8.6517748164594233E-2</v>
      </c>
      <c r="Q5153" s="21">
        <f t="shared" si="1157"/>
        <v>0.96592607327566882</v>
      </c>
      <c r="R5153">
        <f t="shared" si="1158"/>
        <v>1.1856283047139096</v>
      </c>
      <c r="S5153" s="296">
        <f t="shared" si="1165"/>
        <v>9.9082659539718385E-2</v>
      </c>
      <c r="T5153" s="283">
        <f t="shared" si="1166"/>
        <v>9.9082659539718385E-2</v>
      </c>
    </row>
    <row r="5154" spans="1:20" x14ac:dyDescent="0.25">
      <c r="A5154" s="286">
        <v>43315</v>
      </c>
      <c r="B5154" s="1">
        <f t="shared" si="1159"/>
        <v>5</v>
      </c>
      <c r="C5154" s="285">
        <v>16</v>
      </c>
      <c r="D5154" t="s">
        <v>716</v>
      </c>
      <c r="E5154" t="s">
        <v>704</v>
      </c>
      <c r="F5154" s="16">
        <v>81</v>
      </c>
      <c r="G5154" t="str">
        <f t="shared" si="1153"/>
        <v>Cooling</v>
      </c>
      <c r="H5154" s="283">
        <f>IF(G5154="heating",F5154*Assumptions!M$4+Assumptions!M$7,0)</f>
        <v>0</v>
      </c>
      <c r="I5154" s="15">
        <f t="shared" si="1154"/>
        <v>0.88344815438260227</v>
      </c>
      <c r="J5154" s="15">
        <f t="shared" si="1155"/>
        <v>1.0078033906966741</v>
      </c>
      <c r="K5154" s="283">
        <f t="shared" si="1160"/>
        <v>0</v>
      </c>
      <c r="L5154" s="283" t="e">
        <f t="shared" si="1161"/>
        <v>#N/A</v>
      </c>
      <c r="M5154" s="283">
        <f t="shared" si="1162"/>
        <v>0</v>
      </c>
      <c r="N5154" s="283" t="e">
        <f t="shared" si="1163"/>
        <v>#N/A</v>
      </c>
      <c r="O5154" s="283">
        <f t="shared" si="1164"/>
        <v>0</v>
      </c>
      <c r="P5154" s="21">
        <f t="shared" si="1156"/>
        <v>0.10357506693918861</v>
      </c>
      <c r="Q5154" s="21">
        <f t="shared" si="1157"/>
        <v>1.1649354943302594</v>
      </c>
      <c r="R5154">
        <f t="shared" si="1158"/>
        <v>1.1856283047139096</v>
      </c>
      <c r="S5154" s="296">
        <f t="shared" si="1165"/>
        <v>0.14305586224998298</v>
      </c>
      <c r="T5154" s="283">
        <f t="shared" si="1166"/>
        <v>0.14305586224998298</v>
      </c>
    </row>
    <row r="5155" spans="1:20" x14ac:dyDescent="0.25">
      <c r="A5155" s="286">
        <v>43315</v>
      </c>
      <c r="B5155" s="1">
        <f t="shared" si="1159"/>
        <v>5</v>
      </c>
      <c r="C5155" s="285">
        <v>17</v>
      </c>
      <c r="D5155" t="s">
        <v>716</v>
      </c>
      <c r="F5155" s="16">
        <v>81</v>
      </c>
      <c r="G5155" t="str">
        <f t="shared" si="1153"/>
        <v>Cooling</v>
      </c>
      <c r="H5155" s="283">
        <f>IF(G5155="heating",F5155*Assumptions!M$4+Assumptions!M$7,0)</f>
        <v>0</v>
      </c>
      <c r="I5155" s="15">
        <f t="shared" si="1154"/>
        <v>0.94025748850374469</v>
      </c>
      <c r="J5155" s="15">
        <f t="shared" si="1155"/>
        <v>1.0078033906966741</v>
      </c>
      <c r="K5155" s="283">
        <f t="shared" si="1160"/>
        <v>0</v>
      </c>
      <c r="L5155" s="283" t="e">
        <f t="shared" si="1161"/>
        <v>#N/A</v>
      </c>
      <c r="M5155" s="283">
        <f t="shared" si="1162"/>
        <v>0</v>
      </c>
      <c r="N5155" s="283" t="e">
        <f t="shared" si="1163"/>
        <v>#N/A</v>
      </c>
      <c r="O5155" s="283">
        <f t="shared" si="1164"/>
        <v>0</v>
      </c>
      <c r="P5155" s="21">
        <f t="shared" si="1156"/>
        <v>0.10357506693918861</v>
      </c>
      <c r="Q5155" s="21">
        <f t="shared" si="1157"/>
        <v>1.3521540118753073</v>
      </c>
      <c r="R5155">
        <f t="shared" si="1158"/>
        <v>1.1856283047139096</v>
      </c>
      <c r="S5155" s="296">
        <f t="shared" si="1165"/>
        <v>0.16604658284088422</v>
      </c>
      <c r="T5155" s="283">
        <f t="shared" si="1166"/>
        <v>0.16604658284088422</v>
      </c>
    </row>
    <row r="5156" spans="1:20" x14ac:dyDescent="0.25">
      <c r="A5156" s="286">
        <v>43315</v>
      </c>
      <c r="B5156" s="1">
        <f t="shared" si="1159"/>
        <v>5</v>
      </c>
      <c r="C5156" s="285">
        <v>18</v>
      </c>
      <c r="D5156" t="s">
        <v>716</v>
      </c>
      <c r="F5156" s="16">
        <v>77</v>
      </c>
      <c r="G5156" t="str">
        <f t="shared" si="1153"/>
        <v>Cooling</v>
      </c>
      <c r="H5156" s="283">
        <f>IF(G5156="heating",F5156*Assumptions!M$4+Assumptions!M$7,0)</f>
        <v>0</v>
      </c>
      <c r="I5156" s="15">
        <f t="shared" si="1154"/>
        <v>0.98182363790757687</v>
      </c>
      <c r="J5156" s="15">
        <f t="shared" si="1155"/>
        <v>1.0078033906966741</v>
      </c>
      <c r="K5156" s="283">
        <f t="shared" si="1160"/>
        <v>0</v>
      </c>
      <c r="L5156" s="283" t="e">
        <f t="shared" si="1161"/>
        <v>#N/A</v>
      </c>
      <c r="M5156" s="283">
        <f t="shared" si="1162"/>
        <v>0</v>
      </c>
      <c r="N5156" s="283" t="e">
        <f t="shared" si="1163"/>
        <v>#N/A</v>
      </c>
      <c r="O5156" s="283">
        <f t="shared" si="1164"/>
        <v>0</v>
      </c>
      <c r="P5156" s="21">
        <f t="shared" si="1156"/>
        <v>7.1952934165366855E-2</v>
      </c>
      <c r="Q5156" s="21">
        <f t="shared" si="1157"/>
        <v>1.5598916921549892</v>
      </c>
      <c r="R5156">
        <f t="shared" si="1158"/>
        <v>1.1856283047139096</v>
      </c>
      <c r="S5156" s="296">
        <f t="shared" si="1165"/>
        <v>0.13307347947063144</v>
      </c>
      <c r="T5156" s="283">
        <f t="shared" si="1166"/>
        <v>0.13307347947063144</v>
      </c>
    </row>
    <row r="5157" spans="1:20" x14ac:dyDescent="0.25">
      <c r="A5157" s="286">
        <v>43315</v>
      </c>
      <c r="B5157" s="1">
        <f t="shared" si="1159"/>
        <v>5</v>
      </c>
      <c r="C5157" s="285">
        <v>19</v>
      </c>
      <c r="D5157" t="s">
        <v>716</v>
      </c>
      <c r="F5157" s="16">
        <v>75</v>
      </c>
      <c r="G5157" t="str">
        <f t="shared" si="1153"/>
        <v>Cooling</v>
      </c>
      <c r="H5157" s="283">
        <f>IF(G5157="heating",F5157*Assumptions!M$4+Assumptions!M$7,0)</f>
        <v>0</v>
      </c>
      <c r="I5157" s="15">
        <f t="shared" si="1154"/>
        <v>0.98418842963438757</v>
      </c>
      <c r="J5157" s="15">
        <f t="shared" si="1155"/>
        <v>1.0078033906966741</v>
      </c>
      <c r="K5157" s="283">
        <f t="shared" si="1160"/>
        <v>0</v>
      </c>
      <c r="L5157" s="283" t="e">
        <f t="shared" si="1161"/>
        <v>#N/A</v>
      </c>
      <c r="M5157" s="283">
        <f t="shared" si="1162"/>
        <v>0</v>
      </c>
      <c r="N5157" s="283" t="e">
        <f t="shared" si="1163"/>
        <v>#N/A</v>
      </c>
      <c r="O5157" s="283">
        <f t="shared" si="1164"/>
        <v>0</v>
      </c>
      <c r="P5157" s="21">
        <f t="shared" si="1156"/>
        <v>5.9880624941505811E-2</v>
      </c>
      <c r="Q5157" s="21">
        <f t="shared" si="1157"/>
        <v>1.6764212681468484</v>
      </c>
      <c r="R5157">
        <f t="shared" si="1158"/>
        <v>1.1856283047139096</v>
      </c>
      <c r="S5157" s="296">
        <f t="shared" si="1165"/>
        <v>0.11901947900917326</v>
      </c>
      <c r="T5157" s="283">
        <f t="shared" si="1166"/>
        <v>0.11901947900917326</v>
      </c>
    </row>
    <row r="5158" spans="1:20" x14ac:dyDescent="0.25">
      <c r="A5158" s="286">
        <v>43315</v>
      </c>
      <c r="B5158" s="1">
        <f t="shared" si="1159"/>
        <v>5</v>
      </c>
      <c r="C5158" s="285">
        <v>20</v>
      </c>
      <c r="D5158" t="s">
        <v>716</v>
      </c>
      <c r="F5158" s="16">
        <v>73</v>
      </c>
      <c r="G5158" t="str">
        <f t="shared" si="1153"/>
        <v>Cooling</v>
      </c>
      <c r="H5158" s="283">
        <f>IF(G5158="heating",F5158*Assumptions!M$4+Assumptions!M$7,0)</f>
        <v>0</v>
      </c>
      <c r="I5158" s="15">
        <f t="shared" si="1154"/>
        <v>0.97071962311712034</v>
      </c>
      <c r="J5158" s="15">
        <f t="shared" si="1155"/>
        <v>1.0078033906966741</v>
      </c>
      <c r="K5158" s="283">
        <f t="shared" si="1160"/>
        <v>0</v>
      </c>
      <c r="L5158" s="283" t="e">
        <f t="shared" si="1161"/>
        <v>#N/A</v>
      </c>
      <c r="M5158" s="283">
        <f t="shared" si="1162"/>
        <v>0</v>
      </c>
      <c r="N5158" s="283" t="e">
        <f t="shared" si="1163"/>
        <v>#N/A</v>
      </c>
      <c r="O5158" s="283">
        <f t="shared" si="1164"/>
        <v>0</v>
      </c>
      <c r="P5158" s="21">
        <f t="shared" si="1156"/>
        <v>5.0300820493010656E-2</v>
      </c>
      <c r="Q5158" s="21">
        <f t="shared" si="1157"/>
        <v>1.52436960139122</v>
      </c>
      <c r="R5158">
        <f t="shared" si="1158"/>
        <v>1.1856283047139096</v>
      </c>
      <c r="S5158" s="296">
        <f t="shared" si="1165"/>
        <v>9.0910470942968682E-2</v>
      </c>
      <c r="T5158" s="283">
        <f t="shared" si="1166"/>
        <v>9.0910470942968682E-2</v>
      </c>
    </row>
    <row r="5159" spans="1:20" x14ac:dyDescent="0.25">
      <c r="A5159" s="286">
        <v>43315</v>
      </c>
      <c r="B5159" s="1">
        <f t="shared" si="1159"/>
        <v>5</v>
      </c>
      <c r="C5159" s="285">
        <v>21</v>
      </c>
      <c r="D5159" t="s">
        <v>716</v>
      </c>
      <c r="F5159" s="16">
        <v>75</v>
      </c>
      <c r="G5159" t="str">
        <f t="shared" si="1153"/>
        <v>Cooling</v>
      </c>
      <c r="H5159" s="283">
        <f>IF(G5159="heating",F5159*Assumptions!M$4+Assumptions!M$7,0)</f>
        <v>0</v>
      </c>
      <c r="I5159" s="15">
        <f t="shared" si="1154"/>
        <v>0.95751150862929935</v>
      </c>
      <c r="J5159" s="15">
        <f t="shared" si="1155"/>
        <v>1.0078033906966741</v>
      </c>
      <c r="K5159" s="283">
        <f t="shared" si="1160"/>
        <v>0</v>
      </c>
      <c r="L5159" s="283" t="e">
        <f t="shared" si="1161"/>
        <v>#N/A</v>
      </c>
      <c r="M5159" s="283">
        <f t="shared" si="1162"/>
        <v>0</v>
      </c>
      <c r="N5159" s="283" t="e">
        <f t="shared" si="1163"/>
        <v>#N/A</v>
      </c>
      <c r="O5159" s="283">
        <f t="shared" si="1164"/>
        <v>0</v>
      </c>
      <c r="P5159" s="21">
        <f t="shared" si="1156"/>
        <v>5.9880624941505811E-2</v>
      </c>
      <c r="Q5159" s="21">
        <f t="shared" si="1157"/>
        <v>1.4448604713749031</v>
      </c>
      <c r="R5159">
        <f t="shared" si="1158"/>
        <v>1.1856283047139096</v>
      </c>
      <c r="S5159" s="296">
        <f t="shared" si="1165"/>
        <v>0.1025795507438801</v>
      </c>
      <c r="T5159" s="283">
        <f t="shared" si="1166"/>
        <v>0.1025795507438801</v>
      </c>
    </row>
    <row r="5160" spans="1:20" x14ac:dyDescent="0.25">
      <c r="A5160" s="286">
        <v>43315</v>
      </c>
      <c r="B5160" s="1">
        <f t="shared" si="1159"/>
        <v>5</v>
      </c>
      <c r="C5160" s="285">
        <v>22</v>
      </c>
      <c r="D5160" t="s">
        <v>716</v>
      </c>
      <c r="F5160" s="16">
        <v>75</v>
      </c>
      <c r="G5160" t="str">
        <f t="shared" si="1153"/>
        <v>Cooling</v>
      </c>
      <c r="H5160" s="283">
        <f>IF(G5160="heating",F5160*Assumptions!M$4+Assumptions!M$7,0)</f>
        <v>0</v>
      </c>
      <c r="I5160" s="15">
        <f t="shared" si="1154"/>
        <v>0.9426530227543114</v>
      </c>
      <c r="J5160" s="15">
        <f t="shared" si="1155"/>
        <v>1.0078033906966741</v>
      </c>
      <c r="K5160" s="283">
        <f t="shared" si="1160"/>
        <v>0</v>
      </c>
      <c r="L5160" s="283" t="e">
        <f t="shared" si="1161"/>
        <v>#N/A</v>
      </c>
      <c r="M5160" s="283">
        <f t="shared" si="1162"/>
        <v>0</v>
      </c>
      <c r="N5160" s="283" t="e">
        <f t="shared" si="1163"/>
        <v>#N/A</v>
      </c>
      <c r="O5160" s="283">
        <f t="shared" si="1164"/>
        <v>0</v>
      </c>
      <c r="P5160" s="21">
        <f t="shared" si="1156"/>
        <v>5.9880624941505811E-2</v>
      </c>
      <c r="Q5160" s="21">
        <f t="shared" si="1157"/>
        <v>1.2427137171080138</v>
      </c>
      <c r="R5160">
        <f t="shared" si="1158"/>
        <v>1.1856283047139096</v>
      </c>
      <c r="S5160" s="296">
        <f t="shared" si="1165"/>
        <v>8.8227906659313987E-2</v>
      </c>
      <c r="T5160" s="283">
        <f t="shared" si="1166"/>
        <v>8.8227906659313987E-2</v>
      </c>
    </row>
    <row r="5161" spans="1:20" x14ac:dyDescent="0.25">
      <c r="A5161" s="286">
        <v>43315</v>
      </c>
      <c r="B5161" s="1">
        <f t="shared" si="1159"/>
        <v>5</v>
      </c>
      <c r="C5161" s="285">
        <v>23</v>
      </c>
      <c r="D5161" t="s">
        <v>715</v>
      </c>
      <c r="F5161" s="16">
        <v>73</v>
      </c>
      <c r="G5161" t="str">
        <f t="shared" si="1153"/>
        <v>Cooling</v>
      </c>
      <c r="H5161" s="283">
        <f>IF(G5161="heating",F5161*Assumptions!M$4+Assumptions!M$7,0)</f>
        <v>0</v>
      </c>
      <c r="I5161" s="15">
        <f t="shared" si="1154"/>
        <v>0.94450710149963013</v>
      </c>
      <c r="J5161" s="15">
        <f t="shared" si="1155"/>
        <v>1.0078033906966741</v>
      </c>
      <c r="K5161" s="283">
        <f t="shared" si="1160"/>
        <v>0</v>
      </c>
      <c r="L5161" s="283" t="e">
        <f t="shared" si="1161"/>
        <v>#N/A</v>
      </c>
      <c r="M5161" s="283">
        <f t="shared" si="1162"/>
        <v>0</v>
      </c>
      <c r="N5161" s="283" t="e">
        <f t="shared" si="1163"/>
        <v>#N/A</v>
      </c>
      <c r="O5161" s="283">
        <f t="shared" si="1164"/>
        <v>0</v>
      </c>
      <c r="P5161" s="21">
        <f t="shared" si="1156"/>
        <v>5.0300820493010656E-2</v>
      </c>
      <c r="Q5161" s="21">
        <f t="shared" si="1157"/>
        <v>1.0297519246597011</v>
      </c>
      <c r="R5161">
        <f t="shared" si="1158"/>
        <v>1.1856283047139096</v>
      </c>
      <c r="S5161" s="296">
        <f t="shared" si="1165"/>
        <v>6.1412424086523143E-2</v>
      </c>
      <c r="T5161" s="283">
        <f t="shared" si="1166"/>
        <v>6.1412424086523143E-2</v>
      </c>
    </row>
    <row r="5162" spans="1:20" x14ac:dyDescent="0.25">
      <c r="A5162" s="286">
        <v>43316</v>
      </c>
      <c r="B5162" s="1">
        <f t="shared" si="1159"/>
        <v>6</v>
      </c>
      <c r="C5162" s="285">
        <v>0</v>
      </c>
      <c r="D5162" t="s">
        <v>715</v>
      </c>
      <c r="F5162" s="16">
        <v>70</v>
      </c>
      <c r="G5162" t="str">
        <f t="shared" si="1153"/>
        <v>Cooling</v>
      </c>
      <c r="H5162" s="283">
        <f>IF(G5162="heating",F5162*Assumptions!M$4+Assumptions!M$7,0)</f>
        <v>0</v>
      </c>
      <c r="I5162" s="15">
        <f t="shared" si="1154"/>
        <v>0.97481507806017154</v>
      </c>
      <c r="J5162" s="15">
        <f t="shared" si="1155"/>
        <v>0.9885470267915587</v>
      </c>
      <c r="K5162" s="283">
        <f t="shared" si="1160"/>
        <v>0</v>
      </c>
      <c r="L5162" s="283">
        <f t="shared" si="1161"/>
        <v>4.3818232651749627</v>
      </c>
      <c r="M5162" s="283">
        <f t="shared" si="1162"/>
        <v>0</v>
      </c>
      <c r="N5162" s="283">
        <f t="shared" si="1163"/>
        <v>4.3585758300027857</v>
      </c>
      <c r="O5162" s="283">
        <f t="shared" si="1164"/>
        <v>0</v>
      </c>
      <c r="P5162" s="21">
        <f t="shared" si="1156"/>
        <v>4.0604560274080326E-2</v>
      </c>
      <c r="Q5162" s="21">
        <f t="shared" si="1157"/>
        <v>0.90668853391740301</v>
      </c>
      <c r="R5162">
        <f t="shared" si="1158"/>
        <v>1.0112882868167345</v>
      </c>
      <c r="S5162" s="296">
        <f t="shared" si="1165"/>
        <v>3.7231275284597291E-2</v>
      </c>
      <c r="T5162" s="283">
        <f t="shared" si="1166"/>
        <v>3.7231275284597291E-2</v>
      </c>
    </row>
    <row r="5163" spans="1:20" x14ac:dyDescent="0.25">
      <c r="A5163" s="286">
        <v>43316</v>
      </c>
      <c r="B5163" s="1">
        <f t="shared" si="1159"/>
        <v>6</v>
      </c>
      <c r="C5163" s="285">
        <v>1</v>
      </c>
      <c r="D5163" t="s">
        <v>715</v>
      </c>
      <c r="F5163" s="16">
        <v>70</v>
      </c>
      <c r="G5163" t="str">
        <f t="shared" si="1153"/>
        <v>Cooling</v>
      </c>
      <c r="H5163" s="283">
        <f>IF(G5163="heating",F5163*Assumptions!M$4+Assumptions!M$7,0)</f>
        <v>0</v>
      </c>
      <c r="I5163" s="15">
        <f t="shared" si="1154"/>
        <v>1.012242869806885</v>
      </c>
      <c r="J5163" s="15">
        <f t="shared" si="1155"/>
        <v>0.9885470267915587</v>
      </c>
      <c r="K5163" s="283">
        <f t="shared" si="1160"/>
        <v>0</v>
      </c>
      <c r="L5163" s="283">
        <f t="shared" si="1161"/>
        <v>4.3818232651749627</v>
      </c>
      <c r="M5163" s="283">
        <f t="shared" si="1162"/>
        <v>0</v>
      </c>
      <c r="N5163" s="283">
        <f t="shared" si="1163"/>
        <v>4.3585758300027857</v>
      </c>
      <c r="O5163" s="283">
        <f t="shared" si="1164"/>
        <v>0</v>
      </c>
      <c r="P5163" s="21">
        <f t="shared" si="1156"/>
        <v>4.0604560274080326E-2</v>
      </c>
      <c r="Q5163" s="21">
        <f t="shared" si="1157"/>
        <v>0.81803459285312596</v>
      </c>
      <c r="R5163">
        <f t="shared" si="1158"/>
        <v>1.0112882868167345</v>
      </c>
      <c r="S5163" s="296">
        <f t="shared" si="1165"/>
        <v>3.3590885932183519E-2</v>
      </c>
      <c r="T5163" s="283">
        <f t="shared" si="1166"/>
        <v>3.3590885932183519E-2</v>
      </c>
    </row>
    <row r="5164" spans="1:20" x14ac:dyDescent="0.25">
      <c r="A5164" s="286">
        <v>43316</v>
      </c>
      <c r="B5164" s="1">
        <f t="shared" si="1159"/>
        <v>6</v>
      </c>
      <c r="C5164" s="285">
        <v>2</v>
      </c>
      <c r="D5164" t="s">
        <v>715</v>
      </c>
      <c r="F5164" s="16">
        <v>72</v>
      </c>
      <c r="G5164" t="str">
        <f t="shared" si="1153"/>
        <v>Cooling</v>
      </c>
      <c r="H5164" s="283">
        <f>IF(G5164="heating",F5164*Assumptions!M$4+Assumptions!M$7,0)</f>
        <v>0</v>
      </c>
      <c r="I5164" s="15">
        <f t="shared" si="1154"/>
        <v>1.0509704703585963</v>
      </c>
      <c r="J5164" s="15">
        <f t="shared" si="1155"/>
        <v>0.9885470267915587</v>
      </c>
      <c r="K5164" s="283">
        <f t="shared" si="1160"/>
        <v>0</v>
      </c>
      <c r="L5164" s="283" t="e">
        <f t="shared" si="1161"/>
        <v>#N/A</v>
      </c>
      <c r="M5164" s="283">
        <f t="shared" si="1162"/>
        <v>0</v>
      </c>
      <c r="N5164" s="283" t="e">
        <f t="shared" si="1163"/>
        <v>#N/A</v>
      </c>
      <c r="O5164" s="283">
        <f t="shared" si="1164"/>
        <v>0</v>
      </c>
      <c r="P5164" s="21">
        <f t="shared" si="1156"/>
        <v>4.6445607559525648E-2</v>
      </c>
      <c r="Q5164" s="21">
        <f t="shared" si="1157"/>
        <v>0.74507607494346417</v>
      </c>
      <c r="R5164">
        <f t="shared" si="1158"/>
        <v>1.0112882868167345</v>
      </c>
      <c r="S5164" s="296">
        <f t="shared" si="1165"/>
        <v>3.4996147912184389E-2</v>
      </c>
      <c r="T5164" s="283">
        <f t="shared" si="1166"/>
        <v>3.4996147912184389E-2</v>
      </c>
    </row>
    <row r="5165" spans="1:20" x14ac:dyDescent="0.25">
      <c r="A5165" s="286">
        <v>43316</v>
      </c>
      <c r="B5165" s="1">
        <f t="shared" si="1159"/>
        <v>6</v>
      </c>
      <c r="C5165" s="285">
        <v>3</v>
      </c>
      <c r="D5165" t="s">
        <v>715</v>
      </c>
      <c r="F5165" s="16">
        <v>72</v>
      </c>
      <c r="G5165" t="str">
        <f t="shared" si="1153"/>
        <v>Cooling</v>
      </c>
      <c r="H5165" s="283">
        <f>IF(G5165="heating",F5165*Assumptions!M$4+Assumptions!M$7,0)</f>
        <v>0</v>
      </c>
      <c r="I5165" s="15">
        <f t="shared" si="1154"/>
        <v>1.0924036124451033</v>
      </c>
      <c r="J5165" s="15">
        <f t="shared" si="1155"/>
        <v>0.9885470267915587</v>
      </c>
      <c r="K5165" s="283">
        <f t="shared" si="1160"/>
        <v>0</v>
      </c>
      <c r="L5165" s="283" t="e">
        <f t="shared" si="1161"/>
        <v>#N/A</v>
      </c>
      <c r="M5165" s="283">
        <f t="shared" si="1162"/>
        <v>0</v>
      </c>
      <c r="N5165" s="283" t="e">
        <f t="shared" si="1163"/>
        <v>#N/A</v>
      </c>
      <c r="O5165" s="283">
        <f t="shared" si="1164"/>
        <v>0</v>
      </c>
      <c r="P5165" s="21">
        <f t="shared" si="1156"/>
        <v>4.6445607559525648E-2</v>
      </c>
      <c r="Q5165" s="21">
        <f t="shared" si="1157"/>
        <v>0.69158980876382303</v>
      </c>
      <c r="R5165">
        <f t="shared" si="1158"/>
        <v>1.0112882868167345</v>
      </c>
      <c r="S5165" s="296">
        <f t="shared" si="1165"/>
        <v>3.2483903397239763E-2</v>
      </c>
      <c r="T5165" s="283">
        <f t="shared" si="1166"/>
        <v>3.2483903397239763E-2</v>
      </c>
    </row>
    <row r="5166" spans="1:20" x14ac:dyDescent="0.25">
      <c r="A5166" s="286">
        <v>43316</v>
      </c>
      <c r="B5166" s="1">
        <f t="shared" si="1159"/>
        <v>6</v>
      </c>
      <c r="C5166" s="285">
        <v>4</v>
      </c>
      <c r="D5166" t="s">
        <v>715</v>
      </c>
      <c r="F5166" s="16">
        <v>72</v>
      </c>
      <c r="G5166" t="str">
        <f t="shared" si="1153"/>
        <v>Cooling</v>
      </c>
      <c r="H5166" s="283">
        <f>IF(G5166="heating",F5166*Assumptions!M$4+Assumptions!M$7,0)</f>
        <v>0</v>
      </c>
      <c r="I5166" s="15">
        <f t="shared" si="1154"/>
        <v>1.1348296917927807</v>
      </c>
      <c r="J5166" s="15">
        <f t="shared" si="1155"/>
        <v>0.9885470267915587</v>
      </c>
      <c r="K5166" s="283">
        <f t="shared" si="1160"/>
        <v>0</v>
      </c>
      <c r="L5166" s="283" t="e">
        <f t="shared" si="1161"/>
        <v>#N/A</v>
      </c>
      <c r="M5166" s="283">
        <f t="shared" si="1162"/>
        <v>0</v>
      </c>
      <c r="N5166" s="283" t="e">
        <f t="shared" si="1163"/>
        <v>#N/A</v>
      </c>
      <c r="O5166" s="283">
        <f t="shared" si="1164"/>
        <v>0</v>
      </c>
      <c r="P5166" s="21">
        <f t="shared" si="1156"/>
        <v>4.6445607559525648E-2</v>
      </c>
      <c r="Q5166" s="21">
        <f t="shared" si="1157"/>
        <v>0.6473875548762833</v>
      </c>
      <c r="R5166">
        <f t="shared" si="1158"/>
        <v>1.0112882868167345</v>
      </c>
      <c r="S5166" s="296">
        <f t="shared" si="1165"/>
        <v>3.0407728001032544E-2</v>
      </c>
      <c r="T5166" s="283">
        <f t="shared" si="1166"/>
        <v>3.0407728001032544E-2</v>
      </c>
    </row>
    <row r="5167" spans="1:20" x14ac:dyDescent="0.25">
      <c r="A5167" s="286">
        <v>43316</v>
      </c>
      <c r="B5167" s="1">
        <f t="shared" si="1159"/>
        <v>6</v>
      </c>
      <c r="C5167" s="285">
        <v>5</v>
      </c>
      <c r="D5167" t="s">
        <v>715</v>
      </c>
      <c r="F5167" s="16">
        <v>70</v>
      </c>
      <c r="G5167" t="str">
        <f t="shared" si="1153"/>
        <v>Cooling</v>
      </c>
      <c r="H5167" s="283">
        <f>IF(G5167="heating",F5167*Assumptions!M$4+Assumptions!M$7,0)</f>
        <v>0</v>
      </c>
      <c r="I5167" s="15">
        <f t="shared" si="1154"/>
        <v>1.1635558681477385</v>
      </c>
      <c r="J5167" s="15">
        <f t="shared" si="1155"/>
        <v>0.9885470267915587</v>
      </c>
      <c r="K5167" s="283">
        <f t="shared" si="1160"/>
        <v>0</v>
      </c>
      <c r="L5167" s="283">
        <f t="shared" si="1161"/>
        <v>4.3818232651749627</v>
      </c>
      <c r="M5167" s="283">
        <f t="shared" si="1162"/>
        <v>0</v>
      </c>
      <c r="N5167" s="283">
        <f t="shared" si="1163"/>
        <v>4.3585758300027857</v>
      </c>
      <c r="O5167" s="283">
        <f t="shared" si="1164"/>
        <v>0</v>
      </c>
      <c r="P5167" s="21">
        <f t="shared" si="1156"/>
        <v>4.0604560274080326E-2</v>
      </c>
      <c r="Q5167" s="21">
        <f t="shared" si="1157"/>
        <v>0.72139578924615555</v>
      </c>
      <c r="R5167">
        <f t="shared" si="1158"/>
        <v>1.0112882868167345</v>
      </c>
      <c r="S5167" s="296">
        <f t="shared" si="1165"/>
        <v>2.9622614838338394E-2</v>
      </c>
      <c r="T5167" s="283">
        <f t="shared" si="1166"/>
        <v>2.9622614838338394E-2</v>
      </c>
    </row>
    <row r="5168" spans="1:20" x14ac:dyDescent="0.25">
      <c r="A5168" s="286">
        <v>43316</v>
      </c>
      <c r="B5168" s="1">
        <f t="shared" si="1159"/>
        <v>6</v>
      </c>
      <c r="C5168" s="285">
        <v>6</v>
      </c>
      <c r="D5168" t="s">
        <v>715</v>
      </c>
      <c r="F5168" s="16">
        <v>72</v>
      </c>
      <c r="G5168" t="str">
        <f t="shared" si="1153"/>
        <v>Cooling</v>
      </c>
      <c r="H5168" s="283">
        <f>IF(G5168="heating",F5168*Assumptions!M$4+Assumptions!M$7,0)</f>
        <v>0</v>
      </c>
      <c r="I5168" s="15">
        <f t="shared" si="1154"/>
        <v>1.2083911162615524</v>
      </c>
      <c r="J5168" s="15">
        <f t="shared" si="1155"/>
        <v>0.9885470267915587</v>
      </c>
      <c r="K5168" s="283">
        <f t="shared" si="1160"/>
        <v>0</v>
      </c>
      <c r="L5168" s="283" t="e">
        <f t="shared" si="1161"/>
        <v>#N/A</v>
      </c>
      <c r="M5168" s="283">
        <f t="shared" si="1162"/>
        <v>0</v>
      </c>
      <c r="N5168" s="283" t="e">
        <f t="shared" si="1163"/>
        <v>#N/A</v>
      </c>
      <c r="O5168" s="283">
        <f t="shared" si="1164"/>
        <v>0</v>
      </c>
      <c r="P5168" s="21">
        <f t="shared" si="1156"/>
        <v>4.6445607559525648E-2</v>
      </c>
      <c r="Q5168" s="21">
        <f t="shared" si="1157"/>
        <v>0.87787080972652631</v>
      </c>
      <c r="R5168">
        <f t="shared" si="1158"/>
        <v>1.0112882868167345</v>
      </c>
      <c r="S5168" s="296">
        <f t="shared" si="1165"/>
        <v>4.1233503179268993E-2</v>
      </c>
      <c r="T5168" s="283">
        <f t="shared" si="1166"/>
        <v>4.1233503179268993E-2</v>
      </c>
    </row>
    <row r="5169" spans="1:20" x14ac:dyDescent="0.25">
      <c r="A5169" s="286">
        <v>43316</v>
      </c>
      <c r="B5169" s="1">
        <f t="shared" si="1159"/>
        <v>6</v>
      </c>
      <c r="C5169" s="285">
        <v>7</v>
      </c>
      <c r="D5169" t="s">
        <v>715</v>
      </c>
      <c r="F5169" s="16">
        <v>72</v>
      </c>
      <c r="G5169" t="str">
        <f t="shared" si="1153"/>
        <v>Cooling</v>
      </c>
      <c r="H5169" s="283">
        <f>IF(G5169="heating",F5169*Assumptions!M$4+Assumptions!M$7,0)</f>
        <v>0</v>
      </c>
      <c r="I5169" s="15">
        <f t="shared" si="1154"/>
        <v>1.1637425769249583</v>
      </c>
      <c r="J5169" s="15">
        <f t="shared" si="1155"/>
        <v>0.9885470267915587</v>
      </c>
      <c r="K5169" s="283">
        <f t="shared" si="1160"/>
        <v>0</v>
      </c>
      <c r="L5169" s="283" t="e">
        <f t="shared" si="1161"/>
        <v>#N/A</v>
      </c>
      <c r="M5169" s="283">
        <f t="shared" si="1162"/>
        <v>0</v>
      </c>
      <c r="N5169" s="283" t="e">
        <f t="shared" si="1163"/>
        <v>#N/A</v>
      </c>
      <c r="O5169" s="283">
        <f t="shared" si="1164"/>
        <v>0</v>
      </c>
      <c r="P5169" s="21">
        <f t="shared" si="1156"/>
        <v>4.6445607559525648E-2</v>
      </c>
      <c r="Q5169" s="21">
        <f t="shared" si="1157"/>
        <v>0.97331382064367777</v>
      </c>
      <c r="R5169">
        <f t="shared" si="1158"/>
        <v>1.0112882868167345</v>
      </c>
      <c r="S5169" s="296">
        <f t="shared" si="1165"/>
        <v>4.5716451752667094E-2</v>
      </c>
      <c r="T5169" s="283">
        <f t="shared" si="1166"/>
        <v>4.5716451752667094E-2</v>
      </c>
    </row>
    <row r="5170" spans="1:20" x14ac:dyDescent="0.25">
      <c r="A5170" s="286">
        <v>43316</v>
      </c>
      <c r="B5170" s="1">
        <f t="shared" si="1159"/>
        <v>6</v>
      </c>
      <c r="C5170" s="285">
        <v>8</v>
      </c>
      <c r="D5170" t="s">
        <v>715</v>
      </c>
      <c r="F5170" s="16">
        <v>73</v>
      </c>
      <c r="G5170" t="str">
        <f t="shared" si="1153"/>
        <v>Cooling</v>
      </c>
      <c r="H5170" s="283">
        <f>IF(G5170="heating",F5170*Assumptions!M$4+Assumptions!M$7,0)</f>
        <v>0</v>
      </c>
      <c r="I5170" s="15">
        <f t="shared" si="1154"/>
        <v>1.094193721037565</v>
      </c>
      <c r="J5170" s="15">
        <f t="shared" si="1155"/>
        <v>0.9885470267915587</v>
      </c>
      <c r="K5170" s="283">
        <f t="shared" si="1160"/>
        <v>0</v>
      </c>
      <c r="L5170" s="283" t="e">
        <f t="shared" si="1161"/>
        <v>#N/A</v>
      </c>
      <c r="M5170" s="283">
        <f t="shared" si="1162"/>
        <v>0</v>
      </c>
      <c r="N5170" s="283" t="e">
        <f t="shared" si="1163"/>
        <v>#N/A</v>
      </c>
      <c r="O5170" s="283">
        <f t="shared" si="1164"/>
        <v>0</v>
      </c>
      <c r="P5170" s="21">
        <f t="shared" si="1156"/>
        <v>5.0300820493010656E-2</v>
      </c>
      <c r="Q5170" s="21">
        <f t="shared" si="1157"/>
        <v>0.94940007506179924</v>
      </c>
      <c r="R5170">
        <f t="shared" si="1158"/>
        <v>1.0112882868167345</v>
      </c>
      <c r="S5170" s="296">
        <f t="shared" si="1165"/>
        <v>4.829468169270202E-2</v>
      </c>
      <c r="T5170" s="283">
        <f t="shared" si="1166"/>
        <v>4.829468169270202E-2</v>
      </c>
    </row>
    <row r="5171" spans="1:20" x14ac:dyDescent="0.25">
      <c r="A5171" s="286">
        <v>43316</v>
      </c>
      <c r="B5171" s="1">
        <f t="shared" si="1159"/>
        <v>6</v>
      </c>
      <c r="C5171" s="285">
        <v>9</v>
      </c>
      <c r="D5171" t="s">
        <v>715</v>
      </c>
      <c r="F5171" s="16">
        <v>77</v>
      </c>
      <c r="G5171" t="str">
        <f t="shared" si="1153"/>
        <v>Cooling</v>
      </c>
      <c r="H5171" s="283">
        <f>IF(G5171="heating",F5171*Assumptions!M$4+Assumptions!M$7,0)</f>
        <v>0</v>
      </c>
      <c r="I5171" s="15">
        <f t="shared" si="1154"/>
        <v>1.0343009000871222</v>
      </c>
      <c r="J5171" s="15">
        <f t="shared" si="1155"/>
        <v>0.9885470267915587</v>
      </c>
      <c r="K5171" s="283">
        <f t="shared" si="1160"/>
        <v>0</v>
      </c>
      <c r="L5171" s="283" t="e">
        <f t="shared" si="1161"/>
        <v>#N/A</v>
      </c>
      <c r="M5171" s="283">
        <f t="shared" si="1162"/>
        <v>0</v>
      </c>
      <c r="N5171" s="283" t="e">
        <f t="shared" si="1163"/>
        <v>#N/A</v>
      </c>
      <c r="O5171" s="283">
        <f t="shared" si="1164"/>
        <v>0</v>
      </c>
      <c r="P5171" s="21">
        <f t="shared" si="1156"/>
        <v>7.1952934165366855E-2</v>
      </c>
      <c r="Q5171" s="21">
        <f t="shared" si="1157"/>
        <v>0.8408485371888097</v>
      </c>
      <c r="R5171">
        <f t="shared" si="1158"/>
        <v>1.0112882868167345</v>
      </c>
      <c r="S5171" s="296">
        <f t="shared" si="1165"/>
        <v>6.1184477943671545E-2</v>
      </c>
      <c r="T5171" s="283">
        <f t="shared" si="1166"/>
        <v>6.1184477943671545E-2</v>
      </c>
    </row>
    <row r="5172" spans="1:20" x14ac:dyDescent="0.25">
      <c r="A5172" s="286">
        <v>43316</v>
      </c>
      <c r="B5172" s="1">
        <f t="shared" si="1159"/>
        <v>6</v>
      </c>
      <c r="C5172" s="285">
        <v>10</v>
      </c>
      <c r="D5172" t="s">
        <v>715</v>
      </c>
      <c r="F5172" s="16">
        <v>79</v>
      </c>
      <c r="G5172" t="str">
        <f t="shared" si="1153"/>
        <v>Cooling</v>
      </c>
      <c r="H5172" s="283">
        <f>IF(G5172="heating",F5172*Assumptions!M$4+Assumptions!M$7,0)</f>
        <v>0</v>
      </c>
      <c r="I5172" s="15">
        <f t="shared" si="1154"/>
        <v>0.98112329028689171</v>
      </c>
      <c r="J5172" s="15">
        <f t="shared" si="1155"/>
        <v>0.9885470267915587</v>
      </c>
      <c r="K5172" s="283">
        <f t="shared" si="1160"/>
        <v>0</v>
      </c>
      <c r="L5172" s="283" t="e">
        <f t="shared" si="1161"/>
        <v>#N/A</v>
      </c>
      <c r="M5172" s="283">
        <f t="shared" si="1162"/>
        <v>0</v>
      </c>
      <c r="N5172" s="283" t="e">
        <f t="shared" si="1163"/>
        <v>#N/A</v>
      </c>
      <c r="O5172" s="283">
        <f t="shared" si="1164"/>
        <v>0</v>
      </c>
      <c r="P5172" s="21">
        <f t="shared" si="1156"/>
        <v>8.6517748164594233E-2</v>
      </c>
      <c r="Q5172" s="21">
        <f t="shared" si="1157"/>
        <v>0.74504051125983206</v>
      </c>
      <c r="R5172">
        <f t="shared" si="1158"/>
        <v>1.0112882868167345</v>
      </c>
      <c r="S5172" s="296">
        <f t="shared" si="1165"/>
        <v>6.5186861571635127E-2</v>
      </c>
      <c r="T5172" s="283">
        <f t="shared" si="1166"/>
        <v>6.5186861571635127E-2</v>
      </c>
    </row>
    <row r="5173" spans="1:20" x14ac:dyDescent="0.25">
      <c r="A5173" s="286">
        <v>43316</v>
      </c>
      <c r="B5173" s="1">
        <f t="shared" si="1159"/>
        <v>6</v>
      </c>
      <c r="C5173" s="285">
        <v>11</v>
      </c>
      <c r="D5173" t="s">
        <v>715</v>
      </c>
      <c r="F5173" s="16">
        <v>81</v>
      </c>
      <c r="G5173" t="str">
        <f t="shared" si="1153"/>
        <v>Cooling</v>
      </c>
      <c r="H5173" s="283">
        <f>IF(G5173="heating",F5173*Assumptions!M$4+Assumptions!M$7,0)</f>
        <v>0</v>
      </c>
      <c r="I5173" s="15">
        <f t="shared" si="1154"/>
        <v>0.94956163997961163</v>
      </c>
      <c r="J5173" s="15">
        <f t="shared" si="1155"/>
        <v>0.9885470267915587</v>
      </c>
      <c r="K5173" s="283">
        <f t="shared" si="1160"/>
        <v>0</v>
      </c>
      <c r="L5173" s="283" t="e">
        <f t="shared" si="1161"/>
        <v>#N/A</v>
      </c>
      <c r="M5173" s="283">
        <f t="shared" si="1162"/>
        <v>0</v>
      </c>
      <c r="N5173" s="283" t="e">
        <f t="shared" si="1163"/>
        <v>#N/A</v>
      </c>
      <c r="O5173" s="283">
        <f t="shared" si="1164"/>
        <v>0</v>
      </c>
      <c r="P5173" s="21">
        <f t="shared" si="1156"/>
        <v>0.10357506693918861</v>
      </c>
      <c r="Q5173" s="21">
        <f t="shared" si="1157"/>
        <v>0.72850690893675296</v>
      </c>
      <c r="R5173">
        <f t="shared" si="1158"/>
        <v>1.0112882868167345</v>
      </c>
      <c r="S5173" s="296">
        <f t="shared" si="1165"/>
        <v>7.6306911254767795E-2</v>
      </c>
      <c r="T5173" s="283">
        <f t="shared" si="1166"/>
        <v>7.6306911254767795E-2</v>
      </c>
    </row>
    <row r="5174" spans="1:20" x14ac:dyDescent="0.25">
      <c r="A5174" s="286">
        <v>43316</v>
      </c>
      <c r="B5174" s="1">
        <f t="shared" si="1159"/>
        <v>6</v>
      </c>
      <c r="C5174" s="285">
        <v>12</v>
      </c>
      <c r="D5174" t="s">
        <v>715</v>
      </c>
      <c r="F5174" s="16">
        <v>82</v>
      </c>
      <c r="G5174" t="str">
        <f t="shared" si="1153"/>
        <v>Cooling</v>
      </c>
      <c r="H5174" s="283">
        <f>IF(G5174="heating",F5174*Assumptions!M$4+Assumptions!M$7,0)</f>
        <v>0</v>
      </c>
      <c r="I5174" s="15">
        <f t="shared" si="1154"/>
        <v>0.91648403420261149</v>
      </c>
      <c r="J5174" s="15">
        <f t="shared" si="1155"/>
        <v>0.9885470267915587</v>
      </c>
      <c r="K5174" s="283">
        <f t="shared" si="1160"/>
        <v>0</v>
      </c>
      <c r="L5174" s="283" t="e">
        <f t="shared" si="1161"/>
        <v>#N/A</v>
      </c>
      <c r="M5174" s="283">
        <f t="shared" si="1162"/>
        <v>0</v>
      </c>
      <c r="N5174" s="283" t="e">
        <f t="shared" si="1163"/>
        <v>#N/A</v>
      </c>
      <c r="O5174" s="283">
        <f t="shared" si="1164"/>
        <v>0</v>
      </c>
      <c r="P5174" s="21">
        <f t="shared" si="1156"/>
        <v>0.1130384156172477</v>
      </c>
      <c r="Q5174" s="21">
        <f t="shared" si="1157"/>
        <v>0.75910815787401487</v>
      </c>
      <c r="R5174">
        <f t="shared" si="1158"/>
        <v>1.0112882868167345</v>
      </c>
      <c r="S5174" s="296">
        <f t="shared" si="1165"/>
        <v>8.6777013091849861E-2</v>
      </c>
      <c r="T5174" s="283">
        <f t="shared" si="1166"/>
        <v>8.6777013091849861E-2</v>
      </c>
    </row>
    <row r="5175" spans="1:20" x14ac:dyDescent="0.25">
      <c r="A5175" s="286">
        <v>43316</v>
      </c>
      <c r="B5175" s="1">
        <f t="shared" si="1159"/>
        <v>6</v>
      </c>
      <c r="C5175" s="285">
        <v>13</v>
      </c>
      <c r="D5175" t="s">
        <v>715</v>
      </c>
      <c r="F5175" s="16">
        <v>82</v>
      </c>
      <c r="G5175" t="str">
        <f t="shared" si="1153"/>
        <v>Cooling</v>
      </c>
      <c r="H5175" s="283">
        <f>IF(G5175="heating",F5175*Assumptions!M$4+Assumptions!M$7,0)</f>
        <v>0</v>
      </c>
      <c r="I5175" s="15">
        <f t="shared" si="1154"/>
        <v>0.90040206880052787</v>
      </c>
      <c r="J5175" s="15">
        <f t="shared" si="1155"/>
        <v>0.9885470267915587</v>
      </c>
      <c r="K5175" s="283">
        <f t="shared" si="1160"/>
        <v>0</v>
      </c>
      <c r="L5175" s="283" t="e">
        <f t="shared" si="1161"/>
        <v>#N/A</v>
      </c>
      <c r="M5175" s="283">
        <f t="shared" si="1162"/>
        <v>0</v>
      </c>
      <c r="N5175" s="283" t="e">
        <f t="shared" si="1163"/>
        <v>#N/A</v>
      </c>
      <c r="O5175" s="283">
        <f t="shared" si="1164"/>
        <v>0</v>
      </c>
      <c r="P5175" s="21">
        <f t="shared" si="1156"/>
        <v>0.1130384156172477</v>
      </c>
      <c r="Q5175" s="21">
        <f t="shared" si="1157"/>
        <v>0.79115902007799765</v>
      </c>
      <c r="R5175">
        <f t="shared" si="1158"/>
        <v>1.0112882868167345</v>
      </c>
      <c r="S5175" s="296">
        <f t="shared" si="1165"/>
        <v>9.0440888997056088E-2</v>
      </c>
      <c r="T5175" s="283">
        <f t="shared" si="1166"/>
        <v>9.0440888997056088E-2</v>
      </c>
    </row>
    <row r="5176" spans="1:20" x14ac:dyDescent="0.25">
      <c r="A5176" s="286">
        <v>43316</v>
      </c>
      <c r="B5176" s="1">
        <f t="shared" si="1159"/>
        <v>6</v>
      </c>
      <c r="C5176" s="285">
        <v>14</v>
      </c>
      <c r="D5176" t="s">
        <v>715</v>
      </c>
      <c r="F5176" s="16">
        <v>82</v>
      </c>
      <c r="G5176" t="str">
        <f t="shared" si="1153"/>
        <v>Cooling</v>
      </c>
      <c r="H5176" s="283">
        <f>IF(G5176="heating",F5176*Assumptions!M$4+Assumptions!M$7,0)</f>
        <v>0</v>
      </c>
      <c r="I5176" s="15">
        <f t="shared" si="1154"/>
        <v>0.86032894500746537</v>
      </c>
      <c r="J5176" s="15">
        <f t="shared" si="1155"/>
        <v>0.9885470267915587</v>
      </c>
      <c r="K5176" s="283">
        <f t="shared" si="1160"/>
        <v>0</v>
      </c>
      <c r="L5176" s="283" t="e">
        <f t="shared" si="1161"/>
        <v>#N/A</v>
      </c>
      <c r="M5176" s="283">
        <f t="shared" si="1162"/>
        <v>0</v>
      </c>
      <c r="N5176" s="283" t="e">
        <f t="shared" si="1163"/>
        <v>#N/A</v>
      </c>
      <c r="O5176" s="283">
        <f t="shared" si="1164"/>
        <v>0</v>
      </c>
      <c r="P5176" s="21">
        <f t="shared" si="1156"/>
        <v>0.1130384156172477</v>
      </c>
      <c r="Q5176" s="21">
        <f t="shared" si="1157"/>
        <v>0.84355555031342389</v>
      </c>
      <c r="R5176">
        <f t="shared" si="1158"/>
        <v>1.0112882868167345</v>
      </c>
      <c r="S5176" s="296">
        <f t="shared" si="1165"/>
        <v>9.6430568258231542E-2</v>
      </c>
      <c r="T5176" s="283">
        <f t="shared" si="1166"/>
        <v>9.6430568258231542E-2</v>
      </c>
    </row>
    <row r="5177" spans="1:20" x14ac:dyDescent="0.25">
      <c r="A5177" s="286">
        <v>43316</v>
      </c>
      <c r="B5177" s="1">
        <f t="shared" si="1159"/>
        <v>6</v>
      </c>
      <c r="C5177" s="285">
        <v>15</v>
      </c>
      <c r="D5177" t="s">
        <v>715</v>
      </c>
      <c r="F5177" s="16">
        <v>82</v>
      </c>
      <c r="G5177" t="str">
        <f t="shared" si="1153"/>
        <v>Cooling</v>
      </c>
      <c r="H5177" s="283">
        <f>IF(G5177="heating",F5177*Assumptions!M$4+Assumptions!M$7,0)</f>
        <v>0</v>
      </c>
      <c r="I5177" s="15">
        <f t="shared" si="1154"/>
        <v>0.85754515037175039</v>
      </c>
      <c r="J5177" s="15">
        <f t="shared" si="1155"/>
        <v>0.9885470267915587</v>
      </c>
      <c r="K5177" s="283">
        <f t="shared" si="1160"/>
        <v>0</v>
      </c>
      <c r="L5177" s="283" t="e">
        <f t="shared" si="1161"/>
        <v>#N/A</v>
      </c>
      <c r="M5177" s="283">
        <f t="shared" si="1162"/>
        <v>0</v>
      </c>
      <c r="N5177" s="283" t="e">
        <f t="shared" si="1163"/>
        <v>#N/A</v>
      </c>
      <c r="O5177" s="283">
        <f t="shared" si="1164"/>
        <v>0</v>
      </c>
      <c r="P5177" s="21">
        <f t="shared" si="1156"/>
        <v>0.1130384156172477</v>
      </c>
      <c r="Q5177" s="21">
        <f t="shared" si="1157"/>
        <v>0.96592607327566882</v>
      </c>
      <c r="R5177">
        <f t="shared" si="1158"/>
        <v>1.0112882868167345</v>
      </c>
      <c r="S5177" s="296">
        <f t="shared" si="1165"/>
        <v>0.11041928431009304</v>
      </c>
      <c r="T5177" s="283">
        <f t="shared" si="1166"/>
        <v>0.11041928431009304</v>
      </c>
    </row>
    <row r="5178" spans="1:20" x14ac:dyDescent="0.25">
      <c r="A5178" s="286">
        <v>43316</v>
      </c>
      <c r="B5178" s="1">
        <f t="shared" si="1159"/>
        <v>6</v>
      </c>
      <c r="C5178" s="285">
        <v>16</v>
      </c>
      <c r="D5178" t="s">
        <v>715</v>
      </c>
      <c r="F5178" s="16">
        <v>84</v>
      </c>
      <c r="G5178" t="str">
        <f t="shared" si="1153"/>
        <v>Cooling</v>
      </c>
      <c r="H5178" s="283">
        <f>IF(G5178="heating",F5178*Assumptions!M$4+Assumptions!M$7,0)</f>
        <v>0</v>
      </c>
      <c r="I5178" s="15">
        <f t="shared" si="1154"/>
        <v>0.88344815438260227</v>
      </c>
      <c r="J5178" s="15">
        <f t="shared" si="1155"/>
        <v>0.9885470267915587</v>
      </c>
      <c r="K5178" s="283">
        <f t="shared" si="1160"/>
        <v>0</v>
      </c>
      <c r="L5178" s="283" t="e">
        <f t="shared" si="1161"/>
        <v>#N/A</v>
      </c>
      <c r="M5178" s="283">
        <f t="shared" si="1162"/>
        <v>0</v>
      </c>
      <c r="N5178" s="283" t="e">
        <f t="shared" si="1163"/>
        <v>#N/A</v>
      </c>
      <c r="O5178" s="283">
        <f t="shared" si="1164"/>
        <v>0</v>
      </c>
      <c r="P5178" s="21">
        <f t="shared" si="1156"/>
        <v>0.13383449155489124</v>
      </c>
      <c r="Q5178" s="21">
        <f t="shared" si="1157"/>
        <v>1.1649354943302594</v>
      </c>
      <c r="R5178">
        <f t="shared" si="1158"/>
        <v>1.0112882868167345</v>
      </c>
      <c r="S5178" s="296">
        <f t="shared" si="1165"/>
        <v>0.15766849000275296</v>
      </c>
      <c r="T5178" s="283">
        <f t="shared" si="1166"/>
        <v>0.15766849000275296</v>
      </c>
    </row>
    <row r="5179" spans="1:20" x14ac:dyDescent="0.25">
      <c r="A5179" s="286">
        <v>43316</v>
      </c>
      <c r="B5179" s="1">
        <f t="shared" si="1159"/>
        <v>6</v>
      </c>
      <c r="C5179" s="285">
        <v>17</v>
      </c>
      <c r="D5179" t="s">
        <v>715</v>
      </c>
      <c r="F5179" s="16">
        <v>82</v>
      </c>
      <c r="G5179" t="str">
        <f t="shared" si="1153"/>
        <v>Cooling</v>
      </c>
      <c r="H5179" s="283">
        <f>IF(G5179="heating",F5179*Assumptions!M$4+Assumptions!M$7,0)</f>
        <v>0</v>
      </c>
      <c r="I5179" s="15">
        <f t="shared" si="1154"/>
        <v>0.94025748850374469</v>
      </c>
      <c r="J5179" s="15">
        <f t="shared" si="1155"/>
        <v>0.9885470267915587</v>
      </c>
      <c r="K5179" s="283">
        <f t="shared" si="1160"/>
        <v>0</v>
      </c>
      <c r="L5179" s="283" t="e">
        <f t="shared" si="1161"/>
        <v>#N/A</v>
      </c>
      <c r="M5179" s="283">
        <f t="shared" si="1162"/>
        <v>0</v>
      </c>
      <c r="N5179" s="283" t="e">
        <f t="shared" si="1163"/>
        <v>#N/A</v>
      </c>
      <c r="O5179" s="283">
        <f t="shared" si="1164"/>
        <v>0</v>
      </c>
      <c r="P5179" s="21">
        <f t="shared" si="1156"/>
        <v>0.1130384156172477</v>
      </c>
      <c r="Q5179" s="21">
        <f t="shared" si="1157"/>
        <v>1.3521540118753073</v>
      </c>
      <c r="R5179">
        <f t="shared" si="1158"/>
        <v>1.0112882868167345</v>
      </c>
      <c r="S5179" s="296">
        <f t="shared" si="1165"/>
        <v>0.1545707092903808</v>
      </c>
      <c r="T5179" s="283">
        <f t="shared" si="1166"/>
        <v>0.1545707092903808</v>
      </c>
    </row>
    <row r="5180" spans="1:20" x14ac:dyDescent="0.25">
      <c r="A5180" s="286">
        <v>43316</v>
      </c>
      <c r="B5180" s="1">
        <f t="shared" si="1159"/>
        <v>6</v>
      </c>
      <c r="C5180" s="285">
        <v>18</v>
      </c>
      <c r="D5180" t="s">
        <v>715</v>
      </c>
      <c r="F5180" s="16">
        <v>81</v>
      </c>
      <c r="G5180" t="str">
        <f t="shared" si="1153"/>
        <v>Cooling</v>
      </c>
      <c r="H5180" s="283">
        <f>IF(G5180="heating",F5180*Assumptions!M$4+Assumptions!M$7,0)</f>
        <v>0</v>
      </c>
      <c r="I5180" s="15">
        <f t="shared" si="1154"/>
        <v>0.98182363790757687</v>
      </c>
      <c r="J5180" s="15">
        <f t="shared" si="1155"/>
        <v>0.9885470267915587</v>
      </c>
      <c r="K5180" s="283">
        <f t="shared" si="1160"/>
        <v>0</v>
      </c>
      <c r="L5180" s="283" t="e">
        <f t="shared" si="1161"/>
        <v>#N/A</v>
      </c>
      <c r="M5180" s="283">
        <f t="shared" si="1162"/>
        <v>0</v>
      </c>
      <c r="N5180" s="283" t="e">
        <f t="shared" si="1163"/>
        <v>#N/A</v>
      </c>
      <c r="O5180" s="283">
        <f t="shared" si="1164"/>
        <v>0</v>
      </c>
      <c r="P5180" s="21">
        <f t="shared" si="1156"/>
        <v>0.10357506693918861</v>
      </c>
      <c r="Q5180" s="21">
        <f t="shared" si="1157"/>
        <v>1.5598916921549892</v>
      </c>
      <c r="R5180">
        <f t="shared" si="1158"/>
        <v>1.0112882868167345</v>
      </c>
      <c r="S5180" s="296">
        <f t="shared" si="1165"/>
        <v>0.16338968849869104</v>
      </c>
      <c r="T5180" s="283">
        <f t="shared" si="1166"/>
        <v>0.16338968849869104</v>
      </c>
    </row>
    <row r="5181" spans="1:20" x14ac:dyDescent="0.25">
      <c r="A5181" s="286">
        <v>43316</v>
      </c>
      <c r="B5181" s="1">
        <f t="shared" si="1159"/>
        <v>6</v>
      </c>
      <c r="C5181" s="285">
        <v>19</v>
      </c>
      <c r="D5181" t="s">
        <v>715</v>
      </c>
      <c r="F5181" s="16">
        <v>77</v>
      </c>
      <c r="G5181" t="str">
        <f t="shared" si="1153"/>
        <v>Cooling</v>
      </c>
      <c r="H5181" s="283">
        <f>IF(G5181="heating",F5181*Assumptions!M$4+Assumptions!M$7,0)</f>
        <v>0</v>
      </c>
      <c r="I5181" s="15">
        <f t="shared" si="1154"/>
        <v>0.98418842963438757</v>
      </c>
      <c r="J5181" s="15">
        <f t="shared" si="1155"/>
        <v>0.9885470267915587</v>
      </c>
      <c r="K5181" s="283">
        <f t="shared" si="1160"/>
        <v>0</v>
      </c>
      <c r="L5181" s="283" t="e">
        <f t="shared" si="1161"/>
        <v>#N/A</v>
      </c>
      <c r="M5181" s="283">
        <f t="shared" si="1162"/>
        <v>0</v>
      </c>
      <c r="N5181" s="283" t="e">
        <f t="shared" si="1163"/>
        <v>#N/A</v>
      </c>
      <c r="O5181" s="283">
        <f t="shared" si="1164"/>
        <v>0</v>
      </c>
      <c r="P5181" s="21">
        <f t="shared" si="1156"/>
        <v>7.1952934165366855E-2</v>
      </c>
      <c r="Q5181" s="21">
        <f t="shared" si="1157"/>
        <v>1.6764212681468484</v>
      </c>
      <c r="R5181">
        <f t="shared" si="1158"/>
        <v>1.0112882868167345</v>
      </c>
      <c r="S5181" s="296">
        <f t="shared" si="1165"/>
        <v>0.12198506100534579</v>
      </c>
      <c r="T5181" s="283">
        <f t="shared" si="1166"/>
        <v>0.12198506100534579</v>
      </c>
    </row>
    <row r="5182" spans="1:20" x14ac:dyDescent="0.25">
      <c r="A5182" s="286">
        <v>43316</v>
      </c>
      <c r="B5182" s="1">
        <f t="shared" si="1159"/>
        <v>6</v>
      </c>
      <c r="C5182" s="285">
        <v>20</v>
      </c>
      <c r="D5182" t="s">
        <v>715</v>
      </c>
      <c r="F5182" s="16">
        <v>75</v>
      </c>
      <c r="G5182" t="str">
        <f t="shared" si="1153"/>
        <v>Cooling</v>
      </c>
      <c r="H5182" s="283">
        <f>IF(G5182="heating",F5182*Assumptions!M$4+Assumptions!M$7,0)</f>
        <v>0</v>
      </c>
      <c r="I5182" s="15">
        <f t="shared" si="1154"/>
        <v>0.97071962311712034</v>
      </c>
      <c r="J5182" s="15">
        <f t="shared" si="1155"/>
        <v>0.9885470267915587</v>
      </c>
      <c r="K5182" s="283">
        <f t="shared" si="1160"/>
        <v>0</v>
      </c>
      <c r="L5182" s="283" t="e">
        <f t="shared" si="1161"/>
        <v>#N/A</v>
      </c>
      <c r="M5182" s="283">
        <f t="shared" si="1162"/>
        <v>0</v>
      </c>
      <c r="N5182" s="283" t="e">
        <f t="shared" si="1163"/>
        <v>#N/A</v>
      </c>
      <c r="O5182" s="283">
        <f t="shared" si="1164"/>
        <v>0</v>
      </c>
      <c r="P5182" s="21">
        <f t="shared" si="1156"/>
        <v>5.9880624941505811E-2</v>
      </c>
      <c r="Q5182" s="21">
        <f t="shared" si="1157"/>
        <v>1.52436960139122</v>
      </c>
      <c r="R5182">
        <f t="shared" si="1158"/>
        <v>1.0112882868167345</v>
      </c>
      <c r="S5182" s="296">
        <f t="shared" si="1165"/>
        <v>9.2310601500794509E-2</v>
      </c>
      <c r="T5182" s="283">
        <f t="shared" si="1166"/>
        <v>9.2310601500794509E-2</v>
      </c>
    </row>
    <row r="5183" spans="1:20" x14ac:dyDescent="0.25">
      <c r="A5183" s="286">
        <v>43316</v>
      </c>
      <c r="B5183" s="1">
        <f t="shared" si="1159"/>
        <v>6</v>
      </c>
      <c r="C5183" s="285">
        <v>21</v>
      </c>
      <c r="D5183" t="s">
        <v>715</v>
      </c>
      <c r="F5183" s="16">
        <v>73</v>
      </c>
      <c r="G5183" t="str">
        <f t="shared" si="1153"/>
        <v>Cooling</v>
      </c>
      <c r="H5183" s="283">
        <f>IF(G5183="heating",F5183*Assumptions!M$4+Assumptions!M$7,0)</f>
        <v>0</v>
      </c>
      <c r="I5183" s="15">
        <f t="shared" si="1154"/>
        <v>0.95751150862929935</v>
      </c>
      <c r="J5183" s="15">
        <f t="shared" si="1155"/>
        <v>0.9885470267915587</v>
      </c>
      <c r="K5183" s="283">
        <f t="shared" si="1160"/>
        <v>0</v>
      </c>
      <c r="L5183" s="283" t="e">
        <f t="shared" si="1161"/>
        <v>#N/A</v>
      </c>
      <c r="M5183" s="283">
        <f t="shared" si="1162"/>
        <v>0</v>
      </c>
      <c r="N5183" s="283" t="e">
        <f t="shared" si="1163"/>
        <v>#N/A</v>
      </c>
      <c r="O5183" s="283">
        <f t="shared" si="1164"/>
        <v>0</v>
      </c>
      <c r="P5183" s="21">
        <f t="shared" si="1156"/>
        <v>5.0300820493010656E-2</v>
      </c>
      <c r="Q5183" s="21">
        <f t="shared" si="1157"/>
        <v>1.4448604713749031</v>
      </c>
      <c r="R5183">
        <f t="shared" si="1158"/>
        <v>1.0112882868167345</v>
      </c>
      <c r="S5183" s="296">
        <f t="shared" si="1165"/>
        <v>7.3498073560691712E-2</v>
      </c>
      <c r="T5183" s="283">
        <f t="shared" si="1166"/>
        <v>7.3498073560691712E-2</v>
      </c>
    </row>
    <row r="5184" spans="1:20" x14ac:dyDescent="0.25">
      <c r="A5184" s="286">
        <v>43316</v>
      </c>
      <c r="B5184" s="1">
        <f t="shared" si="1159"/>
        <v>6</v>
      </c>
      <c r="C5184" s="285">
        <v>22</v>
      </c>
      <c r="D5184" t="s">
        <v>715</v>
      </c>
      <c r="F5184" s="16">
        <v>73</v>
      </c>
      <c r="G5184" t="str">
        <f t="shared" si="1153"/>
        <v>Cooling</v>
      </c>
      <c r="H5184" s="283">
        <f>IF(G5184="heating",F5184*Assumptions!M$4+Assumptions!M$7,0)</f>
        <v>0</v>
      </c>
      <c r="I5184" s="15">
        <f t="shared" si="1154"/>
        <v>0.9426530227543114</v>
      </c>
      <c r="J5184" s="15">
        <f t="shared" si="1155"/>
        <v>0.9885470267915587</v>
      </c>
      <c r="K5184" s="283">
        <f t="shared" si="1160"/>
        <v>0</v>
      </c>
      <c r="L5184" s="283" t="e">
        <f t="shared" si="1161"/>
        <v>#N/A</v>
      </c>
      <c r="M5184" s="283">
        <f t="shared" si="1162"/>
        <v>0</v>
      </c>
      <c r="N5184" s="283" t="e">
        <f t="shared" si="1163"/>
        <v>#N/A</v>
      </c>
      <c r="O5184" s="283">
        <f t="shared" si="1164"/>
        <v>0</v>
      </c>
      <c r="P5184" s="21">
        <f t="shared" si="1156"/>
        <v>5.0300820493010656E-2</v>
      </c>
      <c r="Q5184" s="21">
        <f t="shared" si="1157"/>
        <v>1.2427137171080138</v>
      </c>
      <c r="R5184">
        <f t="shared" si="1158"/>
        <v>1.0112882868167345</v>
      </c>
      <c r="S5184" s="296">
        <f t="shared" si="1165"/>
        <v>6.3215144994568734E-2</v>
      </c>
      <c r="T5184" s="283">
        <f t="shared" si="1166"/>
        <v>6.3215144994568734E-2</v>
      </c>
    </row>
    <row r="5185" spans="1:20" x14ac:dyDescent="0.25">
      <c r="A5185" s="286">
        <v>43316</v>
      </c>
      <c r="B5185" s="1">
        <f t="shared" si="1159"/>
        <v>6</v>
      </c>
      <c r="C5185" s="285">
        <v>23</v>
      </c>
      <c r="D5185" t="s">
        <v>715</v>
      </c>
      <c r="F5185" s="16">
        <v>73</v>
      </c>
      <c r="G5185" t="str">
        <f t="shared" si="1153"/>
        <v>Cooling</v>
      </c>
      <c r="H5185" s="283">
        <f>IF(G5185="heating",F5185*Assumptions!M$4+Assumptions!M$7,0)</f>
        <v>0</v>
      </c>
      <c r="I5185" s="15">
        <f t="shared" si="1154"/>
        <v>0.94450710149963013</v>
      </c>
      <c r="J5185" s="15">
        <f t="shared" si="1155"/>
        <v>0.9885470267915587</v>
      </c>
      <c r="K5185" s="283">
        <f t="shared" si="1160"/>
        <v>0</v>
      </c>
      <c r="L5185" s="283" t="e">
        <f t="shared" si="1161"/>
        <v>#N/A</v>
      </c>
      <c r="M5185" s="283">
        <f t="shared" si="1162"/>
        <v>0</v>
      </c>
      <c r="N5185" s="283" t="e">
        <f t="shared" si="1163"/>
        <v>#N/A</v>
      </c>
      <c r="O5185" s="283">
        <f t="shared" si="1164"/>
        <v>0</v>
      </c>
      <c r="P5185" s="21">
        <f t="shared" si="1156"/>
        <v>5.0300820493010656E-2</v>
      </c>
      <c r="Q5185" s="21">
        <f t="shared" si="1157"/>
        <v>1.0297519246597011</v>
      </c>
      <c r="R5185">
        <f t="shared" si="1158"/>
        <v>1.0112882868167345</v>
      </c>
      <c r="S5185" s="296">
        <f t="shared" si="1165"/>
        <v>5.2382070246466295E-2</v>
      </c>
      <c r="T5185" s="283">
        <f t="shared" si="1166"/>
        <v>5.2382070246466295E-2</v>
      </c>
    </row>
    <row r="5186" spans="1:20" x14ac:dyDescent="0.25">
      <c r="A5186" s="286">
        <v>43317</v>
      </c>
      <c r="B5186" s="1">
        <f t="shared" si="1159"/>
        <v>7</v>
      </c>
      <c r="C5186" s="285">
        <v>0</v>
      </c>
      <c r="D5186" t="s">
        <v>715</v>
      </c>
      <c r="F5186" s="16">
        <v>70</v>
      </c>
      <c r="G5186" t="str">
        <f t="shared" ref="G5186:G5249" si="1167">VLOOKUP(A5186,U$2:W$366,3,FALSE)</f>
        <v>Cooling</v>
      </c>
      <c r="H5186" s="283">
        <f>IF(G5186="heating",F5186*Assumptions!M$4+Assumptions!M$7,0)</f>
        <v>0</v>
      </c>
      <c r="I5186" s="15">
        <f t="shared" ref="I5186:I5249" si="1168">VLOOKUP(C5186,AO$2:AQ$25,3,FALSE)</f>
        <v>0.97481507806017154</v>
      </c>
      <c r="J5186" s="15">
        <f t="shared" ref="J5186:J5249" si="1169">VLOOKUP(B5186,AS$4:AU$10,3,FALSE)</f>
        <v>0.93760781206536892</v>
      </c>
      <c r="K5186" s="283">
        <f t="shared" si="1160"/>
        <v>0</v>
      </c>
      <c r="L5186" s="283">
        <f t="shared" si="1161"/>
        <v>4.3818232651749627</v>
      </c>
      <c r="M5186" s="283">
        <f t="shared" si="1162"/>
        <v>0</v>
      </c>
      <c r="N5186" s="283">
        <f t="shared" si="1163"/>
        <v>4.3585758300027857</v>
      </c>
      <c r="O5186" s="283">
        <f t="shared" si="1164"/>
        <v>0</v>
      </c>
      <c r="P5186" s="21">
        <f t="shared" ref="P5186:P5249" si="1170">IF(G5186="cooling",IF(F5186&lt;61,0.025,(F5186^2*AX$25+F5186*AY$25+AZ$25)),0)</f>
        <v>4.0604560274080326E-2</v>
      </c>
      <c r="Q5186" s="21">
        <f t="shared" ref="Q5186:Q5249" si="1171">VLOOKUP(C5186,BB$2:BC$25,2,FALSE)</f>
        <v>0.90668853391740301</v>
      </c>
      <c r="R5186">
        <f t="shared" ref="R5186:R5249" si="1172">VLOOKUP(B5186,AS$4:AV$10,4,FALSE)</f>
        <v>1.0096214758538746</v>
      </c>
      <c r="S5186" s="296">
        <f t="shared" si="1165"/>
        <v>3.7169910490191367E-2</v>
      </c>
      <c r="T5186" s="283">
        <f t="shared" si="1166"/>
        <v>3.7169910490191367E-2</v>
      </c>
    </row>
    <row r="5187" spans="1:20" x14ac:dyDescent="0.25">
      <c r="A5187" s="286">
        <v>43317</v>
      </c>
      <c r="B5187" s="1">
        <f t="shared" ref="B5187:B5250" si="1173">WEEKDAY(A5187,2)</f>
        <v>7</v>
      </c>
      <c r="C5187" s="285">
        <v>1</v>
      </c>
      <c r="D5187" t="s">
        <v>715</v>
      </c>
      <c r="F5187" s="16">
        <v>72</v>
      </c>
      <c r="G5187" t="str">
        <f t="shared" si="1167"/>
        <v>Cooling</v>
      </c>
      <c r="H5187" s="283">
        <f>IF(G5187="heating",F5187*Assumptions!M$4+Assumptions!M$7,0)</f>
        <v>0</v>
      </c>
      <c r="I5187" s="15">
        <f t="shared" si="1168"/>
        <v>1.012242869806885</v>
      </c>
      <c r="J5187" s="15">
        <f t="shared" si="1169"/>
        <v>0.93760781206536892</v>
      </c>
      <c r="K5187" s="283">
        <f t="shared" ref="K5187:K5250" si="1174">H5187*I5187*J5187</f>
        <v>0</v>
      </c>
      <c r="L5187" s="283" t="e">
        <f t="shared" ref="L5187:L5250" si="1175">VLOOKUP(F5187,BL$2:BN$92,2,FALSE)</f>
        <v>#N/A</v>
      </c>
      <c r="M5187" s="283">
        <f t="shared" ref="M5187:M5250" si="1176">IF(G5187="heating",K5187*(L5187*3.412),0)</f>
        <v>0</v>
      </c>
      <c r="N5187" s="283" t="e">
        <f t="shared" ref="N5187:N5250" si="1177">VLOOKUP(F5187,BL$2:BN$92,3,FALSE)</f>
        <v>#N/A</v>
      </c>
      <c r="O5187" s="283">
        <f t="shared" ref="O5187:O5250" si="1178">IF(F5187&lt;=61,IF(G5187="heating",IF(F5187&gt;=5,K5187*L5187/N5187,0),0),0)</f>
        <v>0</v>
      </c>
      <c r="P5187" s="21">
        <f t="shared" si="1170"/>
        <v>4.6445607559525648E-2</v>
      </c>
      <c r="Q5187" s="21">
        <f t="shared" si="1171"/>
        <v>0.81803459285312596</v>
      </c>
      <c r="R5187">
        <f t="shared" si="1172"/>
        <v>1.0096214758538746</v>
      </c>
      <c r="S5187" s="296">
        <f t="shared" ref="S5187:S5250" si="1179">P5187*Q5187*R5187</f>
        <v>3.8359673117035718E-2</v>
      </c>
      <c r="T5187" s="283">
        <f t="shared" ref="T5187:T5250" si="1180">K5187+S5187</f>
        <v>3.8359673117035718E-2</v>
      </c>
    </row>
    <row r="5188" spans="1:20" x14ac:dyDescent="0.25">
      <c r="A5188" s="286">
        <v>43317</v>
      </c>
      <c r="B5188" s="1">
        <f t="shared" si="1173"/>
        <v>7</v>
      </c>
      <c r="C5188" s="285">
        <v>2</v>
      </c>
      <c r="D5188" t="s">
        <v>715</v>
      </c>
      <c r="F5188" s="16">
        <v>70</v>
      </c>
      <c r="G5188" t="str">
        <f t="shared" si="1167"/>
        <v>Cooling</v>
      </c>
      <c r="H5188" s="283">
        <f>IF(G5188="heating",F5188*Assumptions!M$4+Assumptions!M$7,0)</f>
        <v>0</v>
      </c>
      <c r="I5188" s="15">
        <f t="shared" si="1168"/>
        <v>1.0509704703585963</v>
      </c>
      <c r="J5188" s="15">
        <f t="shared" si="1169"/>
        <v>0.93760781206536892</v>
      </c>
      <c r="K5188" s="283">
        <f t="shared" si="1174"/>
        <v>0</v>
      </c>
      <c r="L5188" s="283">
        <f t="shared" si="1175"/>
        <v>4.3818232651749627</v>
      </c>
      <c r="M5188" s="283">
        <f t="shared" si="1176"/>
        <v>0</v>
      </c>
      <c r="N5188" s="283">
        <f t="shared" si="1177"/>
        <v>4.3585758300027857</v>
      </c>
      <c r="O5188" s="283">
        <f t="shared" si="1178"/>
        <v>0</v>
      </c>
      <c r="P5188" s="21">
        <f t="shared" si="1170"/>
        <v>4.0604560274080326E-2</v>
      </c>
      <c r="Q5188" s="21">
        <f t="shared" si="1171"/>
        <v>0.74507607494346417</v>
      </c>
      <c r="R5188">
        <f t="shared" si="1172"/>
        <v>1.0096214758538746</v>
      </c>
      <c r="S5188" s="296">
        <f t="shared" si="1179"/>
        <v>3.0544569582650716E-2</v>
      </c>
      <c r="T5188" s="283">
        <f t="shared" si="1180"/>
        <v>3.0544569582650716E-2</v>
      </c>
    </row>
    <row r="5189" spans="1:20" x14ac:dyDescent="0.25">
      <c r="A5189" s="286">
        <v>43317</v>
      </c>
      <c r="B5189" s="1">
        <f t="shared" si="1173"/>
        <v>7</v>
      </c>
      <c r="C5189" s="285">
        <v>3</v>
      </c>
      <c r="D5189" t="s">
        <v>715</v>
      </c>
      <c r="F5189" s="16">
        <v>70</v>
      </c>
      <c r="G5189" t="str">
        <f t="shared" si="1167"/>
        <v>Cooling</v>
      </c>
      <c r="H5189" s="283">
        <f>IF(G5189="heating",F5189*Assumptions!M$4+Assumptions!M$7,0)</f>
        <v>0</v>
      </c>
      <c r="I5189" s="15">
        <f t="shared" si="1168"/>
        <v>1.0924036124451033</v>
      </c>
      <c r="J5189" s="15">
        <f t="shared" si="1169"/>
        <v>0.93760781206536892</v>
      </c>
      <c r="K5189" s="283">
        <f t="shared" si="1174"/>
        <v>0</v>
      </c>
      <c r="L5189" s="283">
        <f t="shared" si="1175"/>
        <v>4.3818232651749627</v>
      </c>
      <c r="M5189" s="283">
        <f t="shared" si="1176"/>
        <v>0</v>
      </c>
      <c r="N5189" s="283">
        <f t="shared" si="1177"/>
        <v>4.3585758300027857</v>
      </c>
      <c r="O5189" s="283">
        <f t="shared" si="1178"/>
        <v>0</v>
      </c>
      <c r="P5189" s="21">
        <f t="shared" si="1170"/>
        <v>4.0604560274080326E-2</v>
      </c>
      <c r="Q5189" s="21">
        <f t="shared" si="1171"/>
        <v>0.69158980876382303</v>
      </c>
      <c r="R5189">
        <f t="shared" si="1172"/>
        <v>1.0096214758538746</v>
      </c>
      <c r="S5189" s="296">
        <f t="shared" si="1179"/>
        <v>2.8351887474096643E-2</v>
      </c>
      <c r="T5189" s="283">
        <f t="shared" si="1180"/>
        <v>2.8351887474096643E-2</v>
      </c>
    </row>
    <row r="5190" spans="1:20" x14ac:dyDescent="0.25">
      <c r="A5190" s="286">
        <v>43317</v>
      </c>
      <c r="B5190" s="1">
        <f t="shared" si="1173"/>
        <v>7</v>
      </c>
      <c r="C5190" s="285">
        <v>4</v>
      </c>
      <c r="D5190" t="s">
        <v>715</v>
      </c>
      <c r="F5190" s="16">
        <v>70</v>
      </c>
      <c r="G5190" t="str">
        <f t="shared" si="1167"/>
        <v>Cooling</v>
      </c>
      <c r="H5190" s="283">
        <f>IF(G5190="heating",F5190*Assumptions!M$4+Assumptions!M$7,0)</f>
        <v>0</v>
      </c>
      <c r="I5190" s="15">
        <f t="shared" si="1168"/>
        <v>1.1348296917927807</v>
      </c>
      <c r="J5190" s="15">
        <f t="shared" si="1169"/>
        <v>0.93760781206536892</v>
      </c>
      <c r="K5190" s="283">
        <f t="shared" si="1174"/>
        <v>0</v>
      </c>
      <c r="L5190" s="283">
        <f t="shared" si="1175"/>
        <v>4.3818232651749627</v>
      </c>
      <c r="M5190" s="283">
        <f t="shared" si="1176"/>
        <v>0</v>
      </c>
      <c r="N5190" s="283">
        <f t="shared" si="1177"/>
        <v>4.3585758300027857</v>
      </c>
      <c r="O5190" s="283">
        <f t="shared" si="1178"/>
        <v>0</v>
      </c>
      <c r="P5190" s="21">
        <f t="shared" si="1170"/>
        <v>4.0604560274080326E-2</v>
      </c>
      <c r="Q5190" s="21">
        <f t="shared" si="1171"/>
        <v>0.6473875548762833</v>
      </c>
      <c r="R5190">
        <f t="shared" si="1172"/>
        <v>1.0096214758538746</v>
      </c>
      <c r="S5190" s="296">
        <f t="shared" si="1179"/>
        <v>2.6539805641136973E-2</v>
      </c>
      <c r="T5190" s="283">
        <f t="shared" si="1180"/>
        <v>2.6539805641136973E-2</v>
      </c>
    </row>
    <row r="5191" spans="1:20" x14ac:dyDescent="0.25">
      <c r="A5191" s="286">
        <v>43317</v>
      </c>
      <c r="B5191" s="1">
        <f t="shared" si="1173"/>
        <v>7</v>
      </c>
      <c r="C5191" s="285">
        <v>5</v>
      </c>
      <c r="D5191" t="s">
        <v>715</v>
      </c>
      <c r="F5191" s="16">
        <v>70</v>
      </c>
      <c r="G5191" t="str">
        <f t="shared" si="1167"/>
        <v>Cooling</v>
      </c>
      <c r="H5191" s="283">
        <f>IF(G5191="heating",F5191*Assumptions!M$4+Assumptions!M$7,0)</f>
        <v>0</v>
      </c>
      <c r="I5191" s="15">
        <f t="shared" si="1168"/>
        <v>1.1635558681477385</v>
      </c>
      <c r="J5191" s="15">
        <f t="shared" si="1169"/>
        <v>0.93760781206536892</v>
      </c>
      <c r="K5191" s="283">
        <f t="shared" si="1174"/>
        <v>0</v>
      </c>
      <c r="L5191" s="283">
        <f t="shared" si="1175"/>
        <v>4.3818232651749627</v>
      </c>
      <c r="M5191" s="283">
        <f t="shared" si="1176"/>
        <v>0</v>
      </c>
      <c r="N5191" s="283">
        <f t="shared" si="1177"/>
        <v>4.3585758300027857</v>
      </c>
      <c r="O5191" s="283">
        <f t="shared" si="1178"/>
        <v>0</v>
      </c>
      <c r="P5191" s="21">
        <f t="shared" si="1170"/>
        <v>4.0604560274080326E-2</v>
      </c>
      <c r="Q5191" s="21">
        <f t="shared" si="1171"/>
        <v>0.72139578924615555</v>
      </c>
      <c r="R5191">
        <f t="shared" si="1172"/>
        <v>1.0096214758538746</v>
      </c>
      <c r="S5191" s="296">
        <f t="shared" si="1179"/>
        <v>2.9573790680277056E-2</v>
      </c>
      <c r="T5191" s="283">
        <f t="shared" si="1180"/>
        <v>2.9573790680277056E-2</v>
      </c>
    </row>
    <row r="5192" spans="1:20" x14ac:dyDescent="0.25">
      <c r="A5192" s="286">
        <v>43317</v>
      </c>
      <c r="B5192" s="1">
        <f t="shared" si="1173"/>
        <v>7</v>
      </c>
      <c r="C5192" s="285">
        <v>6</v>
      </c>
      <c r="D5192" t="s">
        <v>715</v>
      </c>
      <c r="F5192" s="16">
        <v>70</v>
      </c>
      <c r="G5192" t="str">
        <f t="shared" si="1167"/>
        <v>Cooling</v>
      </c>
      <c r="H5192" s="283">
        <f>IF(G5192="heating",F5192*Assumptions!M$4+Assumptions!M$7,0)</f>
        <v>0</v>
      </c>
      <c r="I5192" s="15">
        <f t="shared" si="1168"/>
        <v>1.2083911162615524</v>
      </c>
      <c r="J5192" s="15">
        <f t="shared" si="1169"/>
        <v>0.93760781206536892</v>
      </c>
      <c r="K5192" s="283">
        <f t="shared" si="1174"/>
        <v>0</v>
      </c>
      <c r="L5192" s="283">
        <f t="shared" si="1175"/>
        <v>4.3818232651749627</v>
      </c>
      <c r="M5192" s="283">
        <f t="shared" si="1176"/>
        <v>0</v>
      </c>
      <c r="N5192" s="283">
        <f t="shared" si="1177"/>
        <v>4.3585758300027857</v>
      </c>
      <c r="O5192" s="283">
        <f t="shared" si="1178"/>
        <v>0</v>
      </c>
      <c r="P5192" s="21">
        <f t="shared" si="1170"/>
        <v>4.0604560274080326E-2</v>
      </c>
      <c r="Q5192" s="21">
        <f t="shared" si="1171"/>
        <v>0.87787080972652631</v>
      </c>
      <c r="R5192">
        <f t="shared" si="1172"/>
        <v>1.0096214758538746</v>
      </c>
      <c r="S5192" s="296">
        <f t="shared" si="1179"/>
        <v>3.5988521083977161E-2</v>
      </c>
      <c r="T5192" s="283">
        <f t="shared" si="1180"/>
        <v>3.5988521083977161E-2</v>
      </c>
    </row>
    <row r="5193" spans="1:20" x14ac:dyDescent="0.25">
      <c r="A5193" s="286">
        <v>43317</v>
      </c>
      <c r="B5193" s="1">
        <f t="shared" si="1173"/>
        <v>7</v>
      </c>
      <c r="C5193" s="285">
        <v>7</v>
      </c>
      <c r="D5193" t="s">
        <v>715</v>
      </c>
      <c r="F5193" s="16">
        <v>72</v>
      </c>
      <c r="G5193" t="str">
        <f t="shared" si="1167"/>
        <v>Cooling</v>
      </c>
      <c r="H5193" s="283">
        <f>IF(G5193="heating",F5193*Assumptions!M$4+Assumptions!M$7,0)</f>
        <v>0</v>
      </c>
      <c r="I5193" s="15">
        <f t="shared" si="1168"/>
        <v>1.1637425769249583</v>
      </c>
      <c r="J5193" s="15">
        <f t="shared" si="1169"/>
        <v>0.93760781206536892</v>
      </c>
      <c r="K5193" s="283">
        <f t="shared" si="1174"/>
        <v>0</v>
      </c>
      <c r="L5193" s="283" t="e">
        <f t="shared" si="1175"/>
        <v>#N/A</v>
      </c>
      <c r="M5193" s="283">
        <f t="shared" si="1176"/>
        <v>0</v>
      </c>
      <c r="N5193" s="283" t="e">
        <f t="shared" si="1177"/>
        <v>#N/A</v>
      </c>
      <c r="O5193" s="283">
        <f t="shared" si="1178"/>
        <v>0</v>
      </c>
      <c r="P5193" s="21">
        <f t="shared" si="1170"/>
        <v>4.6445607559525648E-2</v>
      </c>
      <c r="Q5193" s="21">
        <f t="shared" si="1171"/>
        <v>0.97331382064367777</v>
      </c>
      <c r="R5193">
        <f t="shared" si="1172"/>
        <v>1.0096214758538746</v>
      </c>
      <c r="S5193" s="296">
        <f t="shared" si="1179"/>
        <v>4.5641101643348357E-2</v>
      </c>
      <c r="T5193" s="283">
        <f t="shared" si="1180"/>
        <v>4.5641101643348357E-2</v>
      </c>
    </row>
    <row r="5194" spans="1:20" x14ac:dyDescent="0.25">
      <c r="A5194" s="286">
        <v>43317</v>
      </c>
      <c r="B5194" s="1">
        <f t="shared" si="1173"/>
        <v>7</v>
      </c>
      <c r="C5194" s="285">
        <v>8</v>
      </c>
      <c r="D5194" t="s">
        <v>715</v>
      </c>
      <c r="F5194" s="16">
        <v>75</v>
      </c>
      <c r="G5194" t="str">
        <f t="shared" si="1167"/>
        <v>Cooling</v>
      </c>
      <c r="H5194" s="283">
        <f>IF(G5194="heating",F5194*Assumptions!M$4+Assumptions!M$7,0)</f>
        <v>0</v>
      </c>
      <c r="I5194" s="15">
        <f t="shared" si="1168"/>
        <v>1.094193721037565</v>
      </c>
      <c r="J5194" s="15">
        <f t="shared" si="1169"/>
        <v>0.93760781206536892</v>
      </c>
      <c r="K5194" s="283">
        <f t="shared" si="1174"/>
        <v>0</v>
      </c>
      <c r="L5194" s="283" t="e">
        <f t="shared" si="1175"/>
        <v>#N/A</v>
      </c>
      <c r="M5194" s="283">
        <f t="shared" si="1176"/>
        <v>0</v>
      </c>
      <c r="N5194" s="283" t="e">
        <f t="shared" si="1177"/>
        <v>#N/A</v>
      </c>
      <c r="O5194" s="283">
        <f t="shared" si="1178"/>
        <v>0</v>
      </c>
      <c r="P5194" s="21">
        <f t="shared" si="1170"/>
        <v>5.9880624941505811E-2</v>
      </c>
      <c r="Q5194" s="21">
        <f t="shared" si="1171"/>
        <v>0.94940007506179924</v>
      </c>
      <c r="R5194">
        <f t="shared" si="1172"/>
        <v>1.0096214758538746</v>
      </c>
      <c r="S5194" s="296">
        <f t="shared" si="1179"/>
        <v>5.7397657161107112E-2</v>
      </c>
      <c r="T5194" s="283">
        <f t="shared" si="1180"/>
        <v>5.7397657161107112E-2</v>
      </c>
    </row>
    <row r="5195" spans="1:20" x14ac:dyDescent="0.25">
      <c r="A5195" s="286">
        <v>43317</v>
      </c>
      <c r="B5195" s="1">
        <f t="shared" si="1173"/>
        <v>7</v>
      </c>
      <c r="C5195" s="285">
        <v>9</v>
      </c>
      <c r="D5195" t="s">
        <v>715</v>
      </c>
      <c r="F5195" s="16">
        <v>77</v>
      </c>
      <c r="G5195" t="str">
        <f t="shared" si="1167"/>
        <v>Cooling</v>
      </c>
      <c r="H5195" s="283">
        <f>IF(G5195="heating",F5195*Assumptions!M$4+Assumptions!M$7,0)</f>
        <v>0</v>
      </c>
      <c r="I5195" s="15">
        <f t="shared" si="1168"/>
        <v>1.0343009000871222</v>
      </c>
      <c r="J5195" s="15">
        <f t="shared" si="1169"/>
        <v>0.93760781206536892</v>
      </c>
      <c r="K5195" s="283">
        <f t="shared" si="1174"/>
        <v>0</v>
      </c>
      <c r="L5195" s="283" t="e">
        <f t="shared" si="1175"/>
        <v>#N/A</v>
      </c>
      <c r="M5195" s="283">
        <f t="shared" si="1176"/>
        <v>0</v>
      </c>
      <c r="N5195" s="283" t="e">
        <f t="shared" si="1177"/>
        <v>#N/A</v>
      </c>
      <c r="O5195" s="283">
        <f t="shared" si="1178"/>
        <v>0</v>
      </c>
      <c r="P5195" s="21">
        <f t="shared" si="1170"/>
        <v>7.1952934165366855E-2</v>
      </c>
      <c r="Q5195" s="21">
        <f t="shared" si="1171"/>
        <v>0.8408485371888097</v>
      </c>
      <c r="R5195">
        <f t="shared" si="1172"/>
        <v>1.0096214758538746</v>
      </c>
      <c r="S5195" s="296">
        <f t="shared" si="1179"/>
        <v>6.108363334780028E-2</v>
      </c>
      <c r="T5195" s="283">
        <f t="shared" si="1180"/>
        <v>6.108363334780028E-2</v>
      </c>
    </row>
    <row r="5196" spans="1:20" x14ac:dyDescent="0.25">
      <c r="A5196" s="286">
        <v>43317</v>
      </c>
      <c r="B5196" s="1">
        <f t="shared" si="1173"/>
        <v>7</v>
      </c>
      <c r="C5196" s="285">
        <v>10</v>
      </c>
      <c r="D5196" t="s">
        <v>715</v>
      </c>
      <c r="F5196" s="16">
        <v>79</v>
      </c>
      <c r="G5196" t="str">
        <f t="shared" si="1167"/>
        <v>Cooling</v>
      </c>
      <c r="H5196" s="283">
        <f>IF(G5196="heating",F5196*Assumptions!M$4+Assumptions!M$7,0)</f>
        <v>0</v>
      </c>
      <c r="I5196" s="15">
        <f t="shared" si="1168"/>
        <v>0.98112329028689171</v>
      </c>
      <c r="J5196" s="15">
        <f t="shared" si="1169"/>
        <v>0.93760781206536892</v>
      </c>
      <c r="K5196" s="283">
        <f t="shared" si="1174"/>
        <v>0</v>
      </c>
      <c r="L5196" s="283" t="e">
        <f t="shared" si="1175"/>
        <v>#N/A</v>
      </c>
      <c r="M5196" s="283">
        <f t="shared" si="1176"/>
        <v>0</v>
      </c>
      <c r="N5196" s="283" t="e">
        <f t="shared" si="1177"/>
        <v>#N/A</v>
      </c>
      <c r="O5196" s="283">
        <f t="shared" si="1178"/>
        <v>0</v>
      </c>
      <c r="P5196" s="21">
        <f t="shared" si="1170"/>
        <v>8.6517748164594233E-2</v>
      </c>
      <c r="Q5196" s="21">
        <f t="shared" si="1171"/>
        <v>0.74504051125983206</v>
      </c>
      <c r="R5196">
        <f t="shared" si="1172"/>
        <v>1.0096214758538746</v>
      </c>
      <c r="S5196" s="296">
        <f t="shared" si="1179"/>
        <v>6.5079420224871343E-2</v>
      </c>
      <c r="T5196" s="283">
        <f t="shared" si="1180"/>
        <v>6.5079420224871343E-2</v>
      </c>
    </row>
    <row r="5197" spans="1:20" x14ac:dyDescent="0.25">
      <c r="A5197" s="286">
        <v>43317</v>
      </c>
      <c r="B5197" s="1">
        <f t="shared" si="1173"/>
        <v>7</v>
      </c>
      <c r="C5197" s="285">
        <v>11</v>
      </c>
      <c r="D5197" t="s">
        <v>715</v>
      </c>
      <c r="F5197" s="16">
        <v>81</v>
      </c>
      <c r="G5197" t="str">
        <f t="shared" si="1167"/>
        <v>Cooling</v>
      </c>
      <c r="H5197" s="283">
        <f>IF(G5197="heating",F5197*Assumptions!M$4+Assumptions!M$7,0)</f>
        <v>0</v>
      </c>
      <c r="I5197" s="15">
        <f t="shared" si="1168"/>
        <v>0.94956163997961163</v>
      </c>
      <c r="J5197" s="15">
        <f t="shared" si="1169"/>
        <v>0.93760781206536892</v>
      </c>
      <c r="K5197" s="283">
        <f t="shared" si="1174"/>
        <v>0</v>
      </c>
      <c r="L5197" s="283" t="e">
        <f t="shared" si="1175"/>
        <v>#N/A</v>
      </c>
      <c r="M5197" s="283">
        <f t="shared" si="1176"/>
        <v>0</v>
      </c>
      <c r="N5197" s="283" t="e">
        <f t="shared" si="1177"/>
        <v>#N/A</v>
      </c>
      <c r="O5197" s="283">
        <f t="shared" si="1178"/>
        <v>0</v>
      </c>
      <c r="P5197" s="21">
        <f t="shared" si="1170"/>
        <v>0.10357506693918861</v>
      </c>
      <c r="Q5197" s="21">
        <f t="shared" si="1171"/>
        <v>0.72850690893675296</v>
      </c>
      <c r="R5197">
        <f t="shared" si="1172"/>
        <v>1.0096214758538746</v>
      </c>
      <c r="S5197" s="296">
        <f t="shared" si="1179"/>
        <v>7.6181141780445313E-2</v>
      </c>
      <c r="T5197" s="283">
        <f t="shared" si="1180"/>
        <v>7.6181141780445313E-2</v>
      </c>
    </row>
    <row r="5198" spans="1:20" x14ac:dyDescent="0.25">
      <c r="A5198" s="286">
        <v>43317</v>
      </c>
      <c r="B5198" s="1">
        <f t="shared" si="1173"/>
        <v>7</v>
      </c>
      <c r="C5198" s="285">
        <v>12</v>
      </c>
      <c r="D5198" t="s">
        <v>715</v>
      </c>
      <c r="F5198" s="16">
        <v>79</v>
      </c>
      <c r="G5198" t="str">
        <f t="shared" si="1167"/>
        <v>Cooling</v>
      </c>
      <c r="H5198" s="283">
        <f>IF(G5198="heating",F5198*Assumptions!M$4+Assumptions!M$7,0)</f>
        <v>0</v>
      </c>
      <c r="I5198" s="15">
        <f t="shared" si="1168"/>
        <v>0.91648403420261149</v>
      </c>
      <c r="J5198" s="15">
        <f t="shared" si="1169"/>
        <v>0.93760781206536892</v>
      </c>
      <c r="K5198" s="283">
        <f t="shared" si="1174"/>
        <v>0</v>
      </c>
      <c r="L5198" s="283" t="e">
        <f t="shared" si="1175"/>
        <v>#N/A</v>
      </c>
      <c r="M5198" s="283">
        <f t="shared" si="1176"/>
        <v>0</v>
      </c>
      <c r="N5198" s="283" t="e">
        <f t="shared" si="1177"/>
        <v>#N/A</v>
      </c>
      <c r="O5198" s="283">
        <f t="shared" si="1178"/>
        <v>0</v>
      </c>
      <c r="P5198" s="21">
        <f t="shared" si="1170"/>
        <v>8.6517748164594233E-2</v>
      </c>
      <c r="Q5198" s="21">
        <f t="shared" si="1171"/>
        <v>0.75910815787401487</v>
      </c>
      <c r="R5198">
        <f t="shared" si="1172"/>
        <v>1.0096214758538746</v>
      </c>
      <c r="S5198" s="296">
        <f t="shared" si="1179"/>
        <v>6.6308231640818782E-2</v>
      </c>
      <c r="T5198" s="283">
        <f t="shared" si="1180"/>
        <v>6.6308231640818782E-2</v>
      </c>
    </row>
    <row r="5199" spans="1:20" x14ac:dyDescent="0.25">
      <c r="A5199" s="286">
        <v>43317</v>
      </c>
      <c r="B5199" s="1">
        <f t="shared" si="1173"/>
        <v>7</v>
      </c>
      <c r="C5199" s="285">
        <v>13</v>
      </c>
      <c r="D5199" t="s">
        <v>715</v>
      </c>
      <c r="F5199" s="16">
        <v>75</v>
      </c>
      <c r="G5199" t="str">
        <f t="shared" si="1167"/>
        <v>Cooling</v>
      </c>
      <c r="H5199" s="283">
        <f>IF(G5199="heating",F5199*Assumptions!M$4+Assumptions!M$7,0)</f>
        <v>0</v>
      </c>
      <c r="I5199" s="15">
        <f t="shared" si="1168"/>
        <v>0.90040206880052787</v>
      </c>
      <c r="J5199" s="15">
        <f t="shared" si="1169"/>
        <v>0.93760781206536892</v>
      </c>
      <c r="K5199" s="283">
        <f t="shared" si="1174"/>
        <v>0</v>
      </c>
      <c r="L5199" s="283" t="e">
        <f t="shared" si="1175"/>
        <v>#N/A</v>
      </c>
      <c r="M5199" s="283">
        <f t="shared" si="1176"/>
        <v>0</v>
      </c>
      <c r="N5199" s="283" t="e">
        <f t="shared" si="1177"/>
        <v>#N/A</v>
      </c>
      <c r="O5199" s="283">
        <f t="shared" si="1178"/>
        <v>0</v>
      </c>
      <c r="P5199" s="21">
        <f t="shared" si="1170"/>
        <v>5.9880624941505811E-2</v>
      </c>
      <c r="Q5199" s="21">
        <f t="shared" si="1171"/>
        <v>0.79115902007799765</v>
      </c>
      <c r="R5199">
        <f t="shared" si="1172"/>
        <v>1.0096214758538746</v>
      </c>
      <c r="S5199" s="296">
        <f t="shared" si="1179"/>
        <v>4.7830914897914301E-2</v>
      </c>
      <c r="T5199" s="283">
        <f t="shared" si="1180"/>
        <v>4.7830914897914301E-2</v>
      </c>
    </row>
    <row r="5200" spans="1:20" x14ac:dyDescent="0.25">
      <c r="A5200" s="286">
        <v>43317</v>
      </c>
      <c r="B5200" s="1">
        <f t="shared" si="1173"/>
        <v>7</v>
      </c>
      <c r="C5200" s="285">
        <v>14</v>
      </c>
      <c r="D5200" t="s">
        <v>715</v>
      </c>
      <c r="F5200" s="16">
        <v>75</v>
      </c>
      <c r="G5200" t="str">
        <f t="shared" si="1167"/>
        <v>Cooling</v>
      </c>
      <c r="H5200" s="283">
        <f>IF(G5200="heating",F5200*Assumptions!M$4+Assumptions!M$7,0)</f>
        <v>0</v>
      </c>
      <c r="I5200" s="15">
        <f t="shared" si="1168"/>
        <v>0.86032894500746537</v>
      </c>
      <c r="J5200" s="15">
        <f t="shared" si="1169"/>
        <v>0.93760781206536892</v>
      </c>
      <c r="K5200" s="283">
        <f t="shared" si="1174"/>
        <v>0</v>
      </c>
      <c r="L5200" s="283" t="e">
        <f t="shared" si="1175"/>
        <v>#N/A</v>
      </c>
      <c r="M5200" s="283">
        <f t="shared" si="1176"/>
        <v>0</v>
      </c>
      <c r="N5200" s="283" t="e">
        <f t="shared" si="1177"/>
        <v>#N/A</v>
      </c>
      <c r="O5200" s="283">
        <f t="shared" si="1178"/>
        <v>0</v>
      </c>
      <c r="P5200" s="21">
        <f t="shared" si="1170"/>
        <v>5.9880624941505811E-2</v>
      </c>
      <c r="Q5200" s="21">
        <f t="shared" si="1171"/>
        <v>0.84355555031342389</v>
      </c>
      <c r="R5200">
        <f t="shared" si="1172"/>
        <v>1.0096214758538746</v>
      </c>
      <c r="S5200" s="296">
        <f t="shared" si="1179"/>
        <v>5.0998639609426265E-2</v>
      </c>
      <c r="T5200" s="283">
        <f t="shared" si="1180"/>
        <v>5.0998639609426265E-2</v>
      </c>
    </row>
    <row r="5201" spans="1:20" x14ac:dyDescent="0.25">
      <c r="A5201" s="286">
        <v>43317</v>
      </c>
      <c r="B5201" s="1">
        <f t="shared" si="1173"/>
        <v>7</v>
      </c>
      <c r="C5201" s="285">
        <v>15</v>
      </c>
      <c r="D5201" t="s">
        <v>715</v>
      </c>
      <c r="F5201" s="16">
        <v>79</v>
      </c>
      <c r="G5201" t="str">
        <f t="shared" si="1167"/>
        <v>Cooling</v>
      </c>
      <c r="H5201" s="283">
        <f>IF(G5201="heating",F5201*Assumptions!M$4+Assumptions!M$7,0)</f>
        <v>0</v>
      </c>
      <c r="I5201" s="15">
        <f t="shared" si="1168"/>
        <v>0.85754515037175039</v>
      </c>
      <c r="J5201" s="15">
        <f t="shared" si="1169"/>
        <v>0.93760781206536892</v>
      </c>
      <c r="K5201" s="283">
        <f t="shared" si="1174"/>
        <v>0</v>
      </c>
      <c r="L5201" s="283" t="e">
        <f t="shared" si="1175"/>
        <v>#N/A</v>
      </c>
      <c r="M5201" s="283">
        <f t="shared" si="1176"/>
        <v>0</v>
      </c>
      <c r="N5201" s="283" t="e">
        <f t="shared" si="1177"/>
        <v>#N/A</v>
      </c>
      <c r="O5201" s="283">
        <f t="shared" si="1178"/>
        <v>0</v>
      </c>
      <c r="P5201" s="21">
        <f t="shared" si="1170"/>
        <v>8.6517748164594233E-2</v>
      </c>
      <c r="Q5201" s="21">
        <f t="shared" si="1171"/>
        <v>0.96592607327566882</v>
      </c>
      <c r="R5201">
        <f t="shared" si="1172"/>
        <v>1.0096214758538746</v>
      </c>
      <c r="S5201" s="296">
        <f t="shared" si="1179"/>
        <v>8.437381307302376E-2</v>
      </c>
      <c r="T5201" s="283">
        <f t="shared" si="1180"/>
        <v>8.437381307302376E-2</v>
      </c>
    </row>
    <row r="5202" spans="1:20" x14ac:dyDescent="0.25">
      <c r="A5202" s="286">
        <v>43317</v>
      </c>
      <c r="B5202" s="1">
        <f t="shared" si="1173"/>
        <v>7</v>
      </c>
      <c r="C5202" s="285">
        <v>16</v>
      </c>
      <c r="D5202" t="s">
        <v>715</v>
      </c>
      <c r="F5202" s="16">
        <v>81</v>
      </c>
      <c r="G5202" t="str">
        <f t="shared" si="1167"/>
        <v>Cooling</v>
      </c>
      <c r="H5202" s="283">
        <f>IF(G5202="heating",F5202*Assumptions!M$4+Assumptions!M$7,0)</f>
        <v>0</v>
      </c>
      <c r="I5202" s="15">
        <f t="shared" si="1168"/>
        <v>0.88344815438260227</v>
      </c>
      <c r="J5202" s="15">
        <f t="shared" si="1169"/>
        <v>0.93760781206536892</v>
      </c>
      <c r="K5202" s="283">
        <f t="shared" si="1174"/>
        <v>0</v>
      </c>
      <c r="L5202" s="283" t="e">
        <f t="shared" si="1175"/>
        <v>#N/A</v>
      </c>
      <c r="M5202" s="283">
        <f t="shared" si="1176"/>
        <v>0</v>
      </c>
      <c r="N5202" s="283" t="e">
        <f t="shared" si="1177"/>
        <v>#N/A</v>
      </c>
      <c r="O5202" s="283">
        <f t="shared" si="1178"/>
        <v>0</v>
      </c>
      <c r="P5202" s="21">
        <f t="shared" si="1170"/>
        <v>0.10357506693918861</v>
      </c>
      <c r="Q5202" s="21">
        <f t="shared" si="1171"/>
        <v>1.1649354943302594</v>
      </c>
      <c r="R5202">
        <f t="shared" si="1172"/>
        <v>1.0096214758538746</v>
      </c>
      <c r="S5202" s="296">
        <f t="shared" si="1179"/>
        <v>0.12181918245383634</v>
      </c>
      <c r="T5202" s="283">
        <f t="shared" si="1180"/>
        <v>0.12181918245383634</v>
      </c>
    </row>
    <row r="5203" spans="1:20" x14ac:dyDescent="0.25">
      <c r="A5203" s="286">
        <v>43317</v>
      </c>
      <c r="B5203" s="1">
        <f t="shared" si="1173"/>
        <v>7</v>
      </c>
      <c r="C5203" s="285">
        <v>17</v>
      </c>
      <c r="D5203" t="s">
        <v>715</v>
      </c>
      <c r="F5203" s="16">
        <v>79</v>
      </c>
      <c r="G5203" t="str">
        <f t="shared" si="1167"/>
        <v>Cooling</v>
      </c>
      <c r="H5203" s="283">
        <f>IF(G5203="heating",F5203*Assumptions!M$4+Assumptions!M$7,0)</f>
        <v>0</v>
      </c>
      <c r="I5203" s="15">
        <f t="shared" si="1168"/>
        <v>0.94025748850374469</v>
      </c>
      <c r="J5203" s="15">
        <f t="shared" si="1169"/>
        <v>0.93760781206536892</v>
      </c>
      <c r="K5203" s="283">
        <f t="shared" si="1174"/>
        <v>0</v>
      </c>
      <c r="L5203" s="283" t="e">
        <f t="shared" si="1175"/>
        <v>#N/A</v>
      </c>
      <c r="M5203" s="283">
        <f t="shared" si="1176"/>
        <v>0</v>
      </c>
      <c r="N5203" s="283" t="e">
        <f t="shared" si="1177"/>
        <v>#N/A</v>
      </c>
      <c r="O5203" s="283">
        <f t="shared" si="1178"/>
        <v>0</v>
      </c>
      <c r="P5203" s="21">
        <f t="shared" si="1170"/>
        <v>8.6517748164594233E-2</v>
      </c>
      <c r="Q5203" s="21">
        <f t="shared" si="1171"/>
        <v>1.3521540118753073</v>
      </c>
      <c r="R5203">
        <f t="shared" si="1172"/>
        <v>1.0096214758538746</v>
      </c>
      <c r="S5203" s="296">
        <f t="shared" si="1179"/>
        <v>0.11811089171349745</v>
      </c>
      <c r="T5203" s="283">
        <f t="shared" si="1180"/>
        <v>0.11811089171349745</v>
      </c>
    </row>
    <row r="5204" spans="1:20" x14ac:dyDescent="0.25">
      <c r="A5204" s="286">
        <v>43317</v>
      </c>
      <c r="B5204" s="1">
        <f t="shared" si="1173"/>
        <v>7</v>
      </c>
      <c r="C5204" s="285">
        <v>18</v>
      </c>
      <c r="D5204" t="s">
        <v>715</v>
      </c>
      <c r="F5204" s="16">
        <v>79</v>
      </c>
      <c r="G5204" t="str">
        <f t="shared" si="1167"/>
        <v>Cooling</v>
      </c>
      <c r="H5204" s="283">
        <f>IF(G5204="heating",F5204*Assumptions!M$4+Assumptions!M$7,0)</f>
        <v>0</v>
      </c>
      <c r="I5204" s="15">
        <f t="shared" si="1168"/>
        <v>0.98182363790757687</v>
      </c>
      <c r="J5204" s="15">
        <f t="shared" si="1169"/>
        <v>0.93760781206536892</v>
      </c>
      <c r="K5204" s="283">
        <f t="shared" si="1174"/>
        <v>0</v>
      </c>
      <c r="L5204" s="283" t="e">
        <f t="shared" si="1175"/>
        <v>#N/A</v>
      </c>
      <c r="M5204" s="283">
        <f t="shared" si="1176"/>
        <v>0</v>
      </c>
      <c r="N5204" s="283" t="e">
        <f t="shared" si="1177"/>
        <v>#N/A</v>
      </c>
      <c r="O5204" s="283">
        <f t="shared" si="1178"/>
        <v>0</v>
      </c>
      <c r="P5204" s="21">
        <f t="shared" si="1170"/>
        <v>8.6517748164594233E-2</v>
      </c>
      <c r="Q5204" s="21">
        <f t="shared" si="1171"/>
        <v>1.5598916921549892</v>
      </c>
      <c r="R5204">
        <f t="shared" si="1172"/>
        <v>1.0096214758538746</v>
      </c>
      <c r="S5204" s="296">
        <f t="shared" si="1179"/>
        <v>0.136256814770219</v>
      </c>
      <c r="T5204" s="283">
        <f t="shared" si="1180"/>
        <v>0.136256814770219</v>
      </c>
    </row>
    <row r="5205" spans="1:20" x14ac:dyDescent="0.25">
      <c r="A5205" s="286">
        <v>43317</v>
      </c>
      <c r="B5205" s="1">
        <f t="shared" si="1173"/>
        <v>7</v>
      </c>
      <c r="C5205" s="285">
        <v>19</v>
      </c>
      <c r="D5205" t="s">
        <v>715</v>
      </c>
      <c r="F5205" s="16">
        <v>75</v>
      </c>
      <c r="G5205" t="str">
        <f t="shared" si="1167"/>
        <v>Cooling</v>
      </c>
      <c r="H5205" s="283">
        <f>IF(G5205="heating",F5205*Assumptions!M$4+Assumptions!M$7,0)</f>
        <v>0</v>
      </c>
      <c r="I5205" s="15">
        <f t="shared" si="1168"/>
        <v>0.98418842963438757</v>
      </c>
      <c r="J5205" s="15">
        <f t="shared" si="1169"/>
        <v>0.93760781206536892</v>
      </c>
      <c r="K5205" s="283">
        <f t="shared" si="1174"/>
        <v>0</v>
      </c>
      <c r="L5205" s="283" t="e">
        <f t="shared" si="1175"/>
        <v>#N/A</v>
      </c>
      <c r="M5205" s="283">
        <f t="shared" si="1176"/>
        <v>0</v>
      </c>
      <c r="N5205" s="283" t="e">
        <f t="shared" si="1177"/>
        <v>#N/A</v>
      </c>
      <c r="O5205" s="283">
        <f t="shared" si="1178"/>
        <v>0</v>
      </c>
      <c r="P5205" s="21">
        <f t="shared" si="1170"/>
        <v>5.9880624941505811E-2</v>
      </c>
      <c r="Q5205" s="21">
        <f t="shared" si="1171"/>
        <v>1.6764212681468484</v>
      </c>
      <c r="R5205">
        <f t="shared" si="1172"/>
        <v>1.0096214758538746</v>
      </c>
      <c r="S5205" s="296">
        <f t="shared" si="1179"/>
        <v>0.10135100652948423</v>
      </c>
      <c r="T5205" s="283">
        <f t="shared" si="1180"/>
        <v>0.10135100652948423</v>
      </c>
    </row>
    <row r="5206" spans="1:20" x14ac:dyDescent="0.25">
      <c r="A5206" s="286">
        <v>43317</v>
      </c>
      <c r="B5206" s="1">
        <f t="shared" si="1173"/>
        <v>7</v>
      </c>
      <c r="C5206" s="285">
        <v>20</v>
      </c>
      <c r="D5206" t="s">
        <v>715</v>
      </c>
      <c r="F5206" s="16">
        <v>75</v>
      </c>
      <c r="G5206" t="str">
        <f t="shared" si="1167"/>
        <v>Cooling</v>
      </c>
      <c r="H5206" s="283">
        <f>IF(G5206="heating",F5206*Assumptions!M$4+Assumptions!M$7,0)</f>
        <v>0</v>
      </c>
      <c r="I5206" s="15">
        <f t="shared" si="1168"/>
        <v>0.97071962311712034</v>
      </c>
      <c r="J5206" s="15">
        <f t="shared" si="1169"/>
        <v>0.93760781206536892</v>
      </c>
      <c r="K5206" s="283">
        <f t="shared" si="1174"/>
        <v>0</v>
      </c>
      <c r="L5206" s="283" t="e">
        <f t="shared" si="1175"/>
        <v>#N/A</v>
      </c>
      <c r="M5206" s="283">
        <f t="shared" si="1176"/>
        <v>0</v>
      </c>
      <c r="N5206" s="283" t="e">
        <f t="shared" si="1177"/>
        <v>#N/A</v>
      </c>
      <c r="O5206" s="283">
        <f t="shared" si="1178"/>
        <v>0</v>
      </c>
      <c r="P5206" s="21">
        <f t="shared" si="1170"/>
        <v>5.9880624941505811E-2</v>
      </c>
      <c r="Q5206" s="21">
        <f t="shared" si="1171"/>
        <v>1.52436960139122</v>
      </c>
      <c r="R5206">
        <f t="shared" si="1172"/>
        <v>1.0096214758538746</v>
      </c>
      <c r="S5206" s="296">
        <f t="shared" si="1179"/>
        <v>9.2158454655453262E-2</v>
      </c>
      <c r="T5206" s="283">
        <f t="shared" si="1180"/>
        <v>9.2158454655453262E-2</v>
      </c>
    </row>
    <row r="5207" spans="1:20" x14ac:dyDescent="0.25">
      <c r="A5207" s="286">
        <v>43317</v>
      </c>
      <c r="B5207" s="1">
        <f t="shared" si="1173"/>
        <v>7</v>
      </c>
      <c r="C5207" s="285">
        <v>21</v>
      </c>
      <c r="D5207" t="s">
        <v>715</v>
      </c>
      <c r="F5207" s="16">
        <v>75</v>
      </c>
      <c r="G5207" t="str">
        <f t="shared" si="1167"/>
        <v>Cooling</v>
      </c>
      <c r="H5207" s="283">
        <f>IF(G5207="heating",F5207*Assumptions!M$4+Assumptions!M$7,0)</f>
        <v>0</v>
      </c>
      <c r="I5207" s="15">
        <f t="shared" si="1168"/>
        <v>0.95751150862929935</v>
      </c>
      <c r="J5207" s="15">
        <f t="shared" si="1169"/>
        <v>0.93760781206536892</v>
      </c>
      <c r="K5207" s="283">
        <f t="shared" si="1174"/>
        <v>0</v>
      </c>
      <c r="L5207" s="283" t="e">
        <f t="shared" si="1175"/>
        <v>#N/A</v>
      </c>
      <c r="M5207" s="283">
        <f t="shared" si="1176"/>
        <v>0</v>
      </c>
      <c r="N5207" s="283" t="e">
        <f t="shared" si="1177"/>
        <v>#N/A</v>
      </c>
      <c r="O5207" s="283">
        <f t="shared" si="1178"/>
        <v>0</v>
      </c>
      <c r="P5207" s="21">
        <f t="shared" si="1170"/>
        <v>5.9880624941505811E-2</v>
      </c>
      <c r="Q5207" s="21">
        <f t="shared" si="1171"/>
        <v>1.4448604713749031</v>
      </c>
      <c r="R5207">
        <f t="shared" si="1172"/>
        <v>1.0096214758538746</v>
      </c>
      <c r="S5207" s="296">
        <f t="shared" si="1179"/>
        <v>8.7351589872387628E-2</v>
      </c>
      <c r="T5207" s="283">
        <f t="shared" si="1180"/>
        <v>8.7351589872387628E-2</v>
      </c>
    </row>
    <row r="5208" spans="1:20" x14ac:dyDescent="0.25">
      <c r="A5208" s="286">
        <v>43317</v>
      </c>
      <c r="B5208" s="1">
        <f t="shared" si="1173"/>
        <v>7</v>
      </c>
      <c r="C5208" s="285">
        <v>22</v>
      </c>
      <c r="D5208" t="s">
        <v>715</v>
      </c>
      <c r="F5208" s="16">
        <v>73</v>
      </c>
      <c r="G5208" t="str">
        <f t="shared" si="1167"/>
        <v>Cooling</v>
      </c>
      <c r="H5208" s="283">
        <f>IF(G5208="heating",F5208*Assumptions!M$4+Assumptions!M$7,0)</f>
        <v>0</v>
      </c>
      <c r="I5208" s="15">
        <f t="shared" si="1168"/>
        <v>0.9426530227543114</v>
      </c>
      <c r="J5208" s="15">
        <f t="shared" si="1169"/>
        <v>0.93760781206536892</v>
      </c>
      <c r="K5208" s="283">
        <f t="shared" si="1174"/>
        <v>0</v>
      </c>
      <c r="L5208" s="283" t="e">
        <f t="shared" si="1175"/>
        <v>#N/A</v>
      </c>
      <c r="M5208" s="283">
        <f t="shared" si="1176"/>
        <v>0</v>
      </c>
      <c r="N5208" s="283" t="e">
        <f t="shared" si="1177"/>
        <v>#N/A</v>
      </c>
      <c r="O5208" s="283">
        <f t="shared" si="1178"/>
        <v>0</v>
      </c>
      <c r="P5208" s="21">
        <f t="shared" si="1170"/>
        <v>5.0300820493010656E-2</v>
      </c>
      <c r="Q5208" s="21">
        <f t="shared" si="1171"/>
        <v>1.2427137171080138</v>
      </c>
      <c r="R5208">
        <f t="shared" si="1172"/>
        <v>1.0096214758538746</v>
      </c>
      <c r="S5208" s="296">
        <f t="shared" si="1179"/>
        <v>6.3110953442002252E-2</v>
      </c>
      <c r="T5208" s="283">
        <f t="shared" si="1180"/>
        <v>6.3110953442002252E-2</v>
      </c>
    </row>
    <row r="5209" spans="1:20" x14ac:dyDescent="0.25">
      <c r="A5209" s="286">
        <v>43317</v>
      </c>
      <c r="B5209" s="1">
        <f t="shared" si="1173"/>
        <v>7</v>
      </c>
      <c r="C5209" s="285">
        <v>23</v>
      </c>
      <c r="D5209" t="s">
        <v>715</v>
      </c>
      <c r="F5209" s="16">
        <v>73</v>
      </c>
      <c r="G5209" t="str">
        <f t="shared" si="1167"/>
        <v>Cooling</v>
      </c>
      <c r="H5209" s="283">
        <f>IF(G5209="heating",F5209*Assumptions!M$4+Assumptions!M$7,0)</f>
        <v>0</v>
      </c>
      <c r="I5209" s="15">
        <f t="shared" si="1168"/>
        <v>0.94450710149963013</v>
      </c>
      <c r="J5209" s="15">
        <f t="shared" si="1169"/>
        <v>0.93760781206536892</v>
      </c>
      <c r="K5209" s="283">
        <f t="shared" si="1174"/>
        <v>0</v>
      </c>
      <c r="L5209" s="283" t="e">
        <f t="shared" si="1175"/>
        <v>#N/A</v>
      </c>
      <c r="M5209" s="283">
        <f t="shared" si="1176"/>
        <v>0</v>
      </c>
      <c r="N5209" s="283" t="e">
        <f t="shared" si="1177"/>
        <v>#N/A</v>
      </c>
      <c r="O5209" s="283">
        <f t="shared" si="1178"/>
        <v>0</v>
      </c>
      <c r="P5209" s="21">
        <f t="shared" si="1170"/>
        <v>5.0300820493010656E-2</v>
      </c>
      <c r="Q5209" s="21">
        <f t="shared" si="1171"/>
        <v>1.0297519246597011</v>
      </c>
      <c r="R5209">
        <f t="shared" si="1172"/>
        <v>1.0096214758538746</v>
      </c>
      <c r="S5209" s="296">
        <f t="shared" si="1179"/>
        <v>5.2295733827779058E-2</v>
      </c>
      <c r="T5209" s="283">
        <f t="shared" si="1180"/>
        <v>5.2295733827779058E-2</v>
      </c>
    </row>
    <row r="5210" spans="1:20" x14ac:dyDescent="0.25">
      <c r="A5210" s="286">
        <v>43318</v>
      </c>
      <c r="B5210" s="1">
        <f t="shared" si="1173"/>
        <v>1</v>
      </c>
      <c r="C5210" s="285">
        <v>0</v>
      </c>
      <c r="D5210" t="s">
        <v>715</v>
      </c>
      <c r="F5210" s="16">
        <v>70</v>
      </c>
      <c r="G5210" t="str">
        <f t="shared" si="1167"/>
        <v>Cooling</v>
      </c>
      <c r="H5210" s="283">
        <f>IF(G5210="heating",F5210*Assumptions!M$4+Assumptions!M$7,0)</f>
        <v>0</v>
      </c>
      <c r="I5210" s="15">
        <f t="shared" si="1168"/>
        <v>0.97481507806017154</v>
      </c>
      <c r="J5210" s="15">
        <f t="shared" si="1169"/>
        <v>1.017726725449043</v>
      </c>
      <c r="K5210" s="283">
        <f t="shared" si="1174"/>
        <v>0</v>
      </c>
      <c r="L5210" s="283">
        <f t="shared" si="1175"/>
        <v>4.3818232651749627</v>
      </c>
      <c r="M5210" s="283">
        <f t="shared" si="1176"/>
        <v>0</v>
      </c>
      <c r="N5210" s="283">
        <f t="shared" si="1177"/>
        <v>4.3585758300027857</v>
      </c>
      <c r="O5210" s="283">
        <f t="shared" si="1178"/>
        <v>0</v>
      </c>
      <c r="P5210" s="21">
        <f t="shared" si="1170"/>
        <v>4.0604560274080326E-2</v>
      </c>
      <c r="Q5210" s="21">
        <f t="shared" si="1171"/>
        <v>0.90668853391740301</v>
      </c>
      <c r="R5210">
        <f t="shared" si="1172"/>
        <v>0.9440993384982781</v>
      </c>
      <c r="S5210" s="296">
        <f t="shared" si="1179"/>
        <v>3.4757667843932485E-2</v>
      </c>
      <c r="T5210" s="283">
        <f t="shared" si="1180"/>
        <v>3.4757667843932485E-2</v>
      </c>
    </row>
    <row r="5211" spans="1:20" x14ac:dyDescent="0.25">
      <c r="A5211" s="286">
        <v>43318</v>
      </c>
      <c r="B5211" s="1">
        <f t="shared" si="1173"/>
        <v>1</v>
      </c>
      <c r="C5211" s="285">
        <v>1</v>
      </c>
      <c r="D5211" t="s">
        <v>715</v>
      </c>
      <c r="F5211" s="16">
        <v>72</v>
      </c>
      <c r="G5211" t="str">
        <f t="shared" si="1167"/>
        <v>Cooling</v>
      </c>
      <c r="H5211" s="283">
        <f>IF(G5211="heating",F5211*Assumptions!M$4+Assumptions!M$7,0)</f>
        <v>0</v>
      </c>
      <c r="I5211" s="15">
        <f t="shared" si="1168"/>
        <v>1.012242869806885</v>
      </c>
      <c r="J5211" s="15">
        <f t="shared" si="1169"/>
        <v>1.017726725449043</v>
      </c>
      <c r="K5211" s="283">
        <f t="shared" si="1174"/>
        <v>0</v>
      </c>
      <c r="L5211" s="283" t="e">
        <f t="shared" si="1175"/>
        <v>#N/A</v>
      </c>
      <c r="M5211" s="283">
        <f t="shared" si="1176"/>
        <v>0</v>
      </c>
      <c r="N5211" s="283" t="e">
        <f t="shared" si="1177"/>
        <v>#N/A</v>
      </c>
      <c r="O5211" s="283">
        <f t="shared" si="1178"/>
        <v>0</v>
      </c>
      <c r="P5211" s="21">
        <f t="shared" si="1170"/>
        <v>4.6445607559525648E-2</v>
      </c>
      <c r="Q5211" s="21">
        <f t="shared" si="1171"/>
        <v>0.81803459285312596</v>
      </c>
      <c r="R5211">
        <f t="shared" si="1172"/>
        <v>0.9440993384982781</v>
      </c>
      <c r="S5211" s="296">
        <f t="shared" si="1179"/>
        <v>3.5870217582460728E-2</v>
      </c>
      <c r="T5211" s="283">
        <f t="shared" si="1180"/>
        <v>3.5870217582460728E-2</v>
      </c>
    </row>
    <row r="5212" spans="1:20" x14ac:dyDescent="0.25">
      <c r="A5212" s="286">
        <v>43318</v>
      </c>
      <c r="B5212" s="1">
        <f t="shared" si="1173"/>
        <v>1</v>
      </c>
      <c r="C5212" s="285">
        <v>2</v>
      </c>
      <c r="D5212" t="s">
        <v>715</v>
      </c>
      <c r="F5212" s="16">
        <v>70</v>
      </c>
      <c r="G5212" t="str">
        <f t="shared" si="1167"/>
        <v>Cooling</v>
      </c>
      <c r="H5212" s="283">
        <f>IF(G5212="heating",F5212*Assumptions!M$4+Assumptions!M$7,0)</f>
        <v>0</v>
      </c>
      <c r="I5212" s="15">
        <f t="shared" si="1168"/>
        <v>1.0509704703585963</v>
      </c>
      <c r="J5212" s="15">
        <f t="shared" si="1169"/>
        <v>1.017726725449043</v>
      </c>
      <c r="K5212" s="283">
        <f t="shared" si="1174"/>
        <v>0</v>
      </c>
      <c r="L5212" s="283">
        <f t="shared" si="1175"/>
        <v>4.3818232651749627</v>
      </c>
      <c r="M5212" s="283">
        <f t="shared" si="1176"/>
        <v>0</v>
      </c>
      <c r="N5212" s="283">
        <f t="shared" si="1177"/>
        <v>4.3585758300027857</v>
      </c>
      <c r="O5212" s="283">
        <f t="shared" si="1178"/>
        <v>0</v>
      </c>
      <c r="P5212" s="21">
        <f t="shared" si="1170"/>
        <v>4.0604560274080326E-2</v>
      </c>
      <c r="Q5212" s="21">
        <f t="shared" si="1171"/>
        <v>0.74507607494346417</v>
      </c>
      <c r="R5212">
        <f t="shared" si="1172"/>
        <v>0.9440993384982781</v>
      </c>
      <c r="S5212" s="296">
        <f t="shared" si="1179"/>
        <v>2.8562296491669362E-2</v>
      </c>
      <c r="T5212" s="283">
        <f t="shared" si="1180"/>
        <v>2.8562296491669362E-2</v>
      </c>
    </row>
    <row r="5213" spans="1:20" x14ac:dyDescent="0.25">
      <c r="A5213" s="286">
        <v>43318</v>
      </c>
      <c r="B5213" s="1">
        <f t="shared" si="1173"/>
        <v>1</v>
      </c>
      <c r="C5213" s="285">
        <v>3</v>
      </c>
      <c r="D5213" t="s">
        <v>715</v>
      </c>
      <c r="F5213" s="16">
        <v>70</v>
      </c>
      <c r="G5213" t="str">
        <f t="shared" si="1167"/>
        <v>Cooling</v>
      </c>
      <c r="H5213" s="283">
        <f>IF(G5213="heating",F5213*Assumptions!M$4+Assumptions!M$7,0)</f>
        <v>0</v>
      </c>
      <c r="I5213" s="15">
        <f t="shared" si="1168"/>
        <v>1.0924036124451033</v>
      </c>
      <c r="J5213" s="15">
        <f t="shared" si="1169"/>
        <v>1.017726725449043</v>
      </c>
      <c r="K5213" s="283">
        <f t="shared" si="1174"/>
        <v>0</v>
      </c>
      <c r="L5213" s="283">
        <f t="shared" si="1175"/>
        <v>4.3818232651749627</v>
      </c>
      <c r="M5213" s="283">
        <f t="shared" si="1176"/>
        <v>0</v>
      </c>
      <c r="N5213" s="283">
        <f t="shared" si="1177"/>
        <v>4.3585758300027857</v>
      </c>
      <c r="O5213" s="283">
        <f t="shared" si="1178"/>
        <v>0</v>
      </c>
      <c r="P5213" s="21">
        <f t="shared" si="1170"/>
        <v>4.0604560274080326E-2</v>
      </c>
      <c r="Q5213" s="21">
        <f t="shared" si="1171"/>
        <v>0.69158980876382303</v>
      </c>
      <c r="R5213">
        <f t="shared" si="1172"/>
        <v>0.9440993384982781</v>
      </c>
      <c r="S5213" s="296">
        <f t="shared" si="1179"/>
        <v>2.6511914464611014E-2</v>
      </c>
      <c r="T5213" s="283">
        <f t="shared" si="1180"/>
        <v>2.6511914464611014E-2</v>
      </c>
    </row>
    <row r="5214" spans="1:20" x14ac:dyDescent="0.25">
      <c r="A5214" s="286">
        <v>43318</v>
      </c>
      <c r="B5214" s="1">
        <f t="shared" si="1173"/>
        <v>1</v>
      </c>
      <c r="C5214" s="285">
        <v>4</v>
      </c>
      <c r="D5214" t="s">
        <v>715</v>
      </c>
      <c r="F5214" s="16">
        <v>68</v>
      </c>
      <c r="G5214" t="str">
        <f t="shared" si="1167"/>
        <v>Cooling</v>
      </c>
      <c r="H5214" s="283">
        <f>IF(G5214="heating",F5214*Assumptions!M$4+Assumptions!M$7,0)</f>
        <v>0</v>
      </c>
      <c r="I5214" s="15">
        <f t="shared" si="1168"/>
        <v>1.1348296917927807</v>
      </c>
      <c r="J5214" s="15">
        <f t="shared" si="1169"/>
        <v>1.017726725449043</v>
      </c>
      <c r="K5214" s="283">
        <f t="shared" si="1174"/>
        <v>0</v>
      </c>
      <c r="L5214" s="283">
        <f t="shared" si="1175"/>
        <v>4.3818232651749627</v>
      </c>
      <c r="M5214" s="283">
        <f t="shared" si="1176"/>
        <v>0</v>
      </c>
      <c r="N5214" s="283">
        <f t="shared" si="1177"/>
        <v>4.3585758300027857</v>
      </c>
      <c r="O5214" s="283">
        <f t="shared" si="1178"/>
        <v>0</v>
      </c>
      <c r="P5214" s="21">
        <f t="shared" si="1170"/>
        <v>3.7256017764001337E-2</v>
      </c>
      <c r="Q5214" s="21">
        <f t="shared" si="1171"/>
        <v>0.6473875548762833</v>
      </c>
      <c r="R5214">
        <f t="shared" si="1172"/>
        <v>0.9440993384982781</v>
      </c>
      <c r="S5214" s="296">
        <f t="shared" si="1179"/>
        <v>2.2770809592373039E-2</v>
      </c>
      <c r="T5214" s="283">
        <f t="shared" si="1180"/>
        <v>2.2770809592373039E-2</v>
      </c>
    </row>
    <row r="5215" spans="1:20" x14ac:dyDescent="0.25">
      <c r="A5215" s="286">
        <v>43318</v>
      </c>
      <c r="B5215" s="1">
        <f t="shared" si="1173"/>
        <v>1</v>
      </c>
      <c r="C5215" s="285">
        <v>5</v>
      </c>
      <c r="D5215" t="s">
        <v>715</v>
      </c>
      <c r="F5215" s="16">
        <v>63</v>
      </c>
      <c r="G5215" t="str">
        <f t="shared" si="1167"/>
        <v>Cooling</v>
      </c>
      <c r="H5215" s="283">
        <f>IF(G5215="heating",F5215*Assumptions!M$4+Assumptions!M$7,0)</f>
        <v>0</v>
      </c>
      <c r="I5215" s="15">
        <f t="shared" si="1168"/>
        <v>1.1635558681477385</v>
      </c>
      <c r="J5215" s="15">
        <f t="shared" si="1169"/>
        <v>1.017726725449043</v>
      </c>
      <c r="K5215" s="283">
        <f t="shared" si="1174"/>
        <v>0</v>
      </c>
      <c r="L5215" s="283">
        <f t="shared" si="1175"/>
        <v>4.3818232651749627</v>
      </c>
      <c r="M5215" s="283">
        <f t="shared" si="1176"/>
        <v>0</v>
      </c>
      <c r="N5215" s="283">
        <f t="shared" si="1177"/>
        <v>4.3585758300027857</v>
      </c>
      <c r="O5215" s="283">
        <f t="shared" si="1178"/>
        <v>0</v>
      </c>
      <c r="P5215" s="21">
        <f t="shared" si="1170"/>
        <v>3.9789369881031433E-2</v>
      </c>
      <c r="Q5215" s="21">
        <f t="shared" si="1171"/>
        <v>0.72139578924615555</v>
      </c>
      <c r="R5215">
        <f t="shared" si="1172"/>
        <v>0.9440993384982781</v>
      </c>
      <c r="S5215" s="296">
        <f t="shared" si="1179"/>
        <v>2.7099317791873859E-2</v>
      </c>
      <c r="T5215" s="283">
        <f t="shared" si="1180"/>
        <v>2.7099317791873859E-2</v>
      </c>
    </row>
    <row r="5216" spans="1:20" x14ac:dyDescent="0.25">
      <c r="A5216" s="286">
        <v>43318</v>
      </c>
      <c r="B5216" s="1">
        <f t="shared" si="1173"/>
        <v>1</v>
      </c>
      <c r="C5216" s="285">
        <v>6</v>
      </c>
      <c r="D5216" t="s">
        <v>715</v>
      </c>
      <c r="F5216" s="16">
        <v>64</v>
      </c>
      <c r="G5216" t="str">
        <f t="shared" si="1167"/>
        <v>Cooling</v>
      </c>
      <c r="H5216" s="283">
        <f>IF(G5216="heating",F5216*Assumptions!M$4+Assumptions!M$7,0)</f>
        <v>0</v>
      </c>
      <c r="I5216" s="15">
        <f t="shared" si="1168"/>
        <v>1.2083911162615524</v>
      </c>
      <c r="J5216" s="15">
        <f t="shared" si="1169"/>
        <v>1.017726725449043</v>
      </c>
      <c r="K5216" s="283">
        <f t="shared" si="1174"/>
        <v>0</v>
      </c>
      <c r="L5216" s="283">
        <f t="shared" si="1175"/>
        <v>4.3818232651749627</v>
      </c>
      <c r="M5216" s="283">
        <f t="shared" si="1176"/>
        <v>0</v>
      </c>
      <c r="N5216" s="283">
        <f t="shared" si="1177"/>
        <v>4.3585758300027857</v>
      </c>
      <c r="O5216" s="283">
        <f t="shared" si="1178"/>
        <v>0</v>
      </c>
      <c r="P5216" s="21">
        <f t="shared" si="1170"/>
        <v>3.8036447069942136E-2</v>
      </c>
      <c r="Q5216" s="21">
        <f t="shared" si="1171"/>
        <v>0.87787080972652631</v>
      </c>
      <c r="R5216">
        <f t="shared" si="1172"/>
        <v>0.9440993384982781</v>
      </c>
      <c r="S5216" s="296">
        <f t="shared" si="1179"/>
        <v>3.1524502759856854E-2</v>
      </c>
      <c r="T5216" s="283">
        <f t="shared" si="1180"/>
        <v>3.1524502759856854E-2</v>
      </c>
    </row>
    <row r="5217" spans="1:20" x14ac:dyDescent="0.25">
      <c r="A5217" s="286">
        <v>43318</v>
      </c>
      <c r="B5217" s="1">
        <f t="shared" si="1173"/>
        <v>1</v>
      </c>
      <c r="C5217" s="285">
        <v>7</v>
      </c>
      <c r="D5217" t="s">
        <v>716</v>
      </c>
      <c r="F5217" s="16">
        <v>70</v>
      </c>
      <c r="G5217" t="str">
        <f t="shared" si="1167"/>
        <v>Cooling</v>
      </c>
      <c r="H5217" s="283">
        <f>IF(G5217="heating",F5217*Assumptions!M$4+Assumptions!M$7,0)</f>
        <v>0</v>
      </c>
      <c r="I5217" s="15">
        <f t="shared" si="1168"/>
        <v>1.1637425769249583</v>
      </c>
      <c r="J5217" s="15">
        <f t="shared" si="1169"/>
        <v>1.017726725449043</v>
      </c>
      <c r="K5217" s="283">
        <f t="shared" si="1174"/>
        <v>0</v>
      </c>
      <c r="L5217" s="283">
        <f t="shared" si="1175"/>
        <v>4.3818232651749627</v>
      </c>
      <c r="M5217" s="283">
        <f t="shared" si="1176"/>
        <v>0</v>
      </c>
      <c r="N5217" s="283">
        <f t="shared" si="1177"/>
        <v>4.3585758300027857</v>
      </c>
      <c r="O5217" s="283">
        <f t="shared" si="1178"/>
        <v>0</v>
      </c>
      <c r="P5217" s="21">
        <f t="shared" si="1170"/>
        <v>4.0604560274080326E-2</v>
      </c>
      <c r="Q5217" s="21">
        <f t="shared" si="1171"/>
        <v>0.97331382064367777</v>
      </c>
      <c r="R5217">
        <f t="shared" si="1172"/>
        <v>0.9440993384982781</v>
      </c>
      <c r="S5217" s="296">
        <f t="shared" si="1179"/>
        <v>3.7311730787723485E-2</v>
      </c>
      <c r="T5217" s="283">
        <f t="shared" si="1180"/>
        <v>3.7311730787723485E-2</v>
      </c>
    </row>
    <row r="5218" spans="1:20" x14ac:dyDescent="0.25">
      <c r="A5218" s="286">
        <v>43318</v>
      </c>
      <c r="B5218" s="1">
        <f t="shared" si="1173"/>
        <v>1</v>
      </c>
      <c r="C5218" s="285">
        <v>8</v>
      </c>
      <c r="D5218" t="s">
        <v>716</v>
      </c>
      <c r="F5218" s="16">
        <v>72</v>
      </c>
      <c r="G5218" t="str">
        <f t="shared" si="1167"/>
        <v>Cooling</v>
      </c>
      <c r="H5218" s="283">
        <f>IF(G5218="heating",F5218*Assumptions!M$4+Assumptions!M$7,0)</f>
        <v>0</v>
      </c>
      <c r="I5218" s="15">
        <f t="shared" si="1168"/>
        <v>1.094193721037565</v>
      </c>
      <c r="J5218" s="15">
        <f t="shared" si="1169"/>
        <v>1.017726725449043</v>
      </c>
      <c r="K5218" s="283">
        <f t="shared" si="1174"/>
        <v>0</v>
      </c>
      <c r="L5218" s="283" t="e">
        <f t="shared" si="1175"/>
        <v>#N/A</v>
      </c>
      <c r="M5218" s="283">
        <f t="shared" si="1176"/>
        <v>0</v>
      </c>
      <c r="N5218" s="283" t="e">
        <f t="shared" si="1177"/>
        <v>#N/A</v>
      </c>
      <c r="O5218" s="283">
        <f t="shared" si="1178"/>
        <v>0</v>
      </c>
      <c r="P5218" s="21">
        <f t="shared" si="1170"/>
        <v>4.6445607559525648E-2</v>
      </c>
      <c r="Q5218" s="21">
        <f t="shared" si="1171"/>
        <v>0.94940007506179924</v>
      </c>
      <c r="R5218">
        <f t="shared" si="1172"/>
        <v>0.9440993384982781</v>
      </c>
      <c r="S5218" s="296">
        <f t="shared" si="1179"/>
        <v>4.1630497735424897E-2</v>
      </c>
      <c r="T5218" s="283">
        <f t="shared" si="1180"/>
        <v>4.1630497735424897E-2</v>
      </c>
    </row>
    <row r="5219" spans="1:20" x14ac:dyDescent="0.25">
      <c r="A5219" s="286">
        <v>43318</v>
      </c>
      <c r="B5219" s="1">
        <f t="shared" si="1173"/>
        <v>1</v>
      </c>
      <c r="C5219" s="285">
        <v>9</v>
      </c>
      <c r="D5219" t="s">
        <v>716</v>
      </c>
      <c r="F5219" s="16">
        <v>73</v>
      </c>
      <c r="G5219" t="str">
        <f t="shared" si="1167"/>
        <v>Cooling</v>
      </c>
      <c r="H5219" s="283">
        <f>IF(G5219="heating",F5219*Assumptions!M$4+Assumptions!M$7,0)</f>
        <v>0</v>
      </c>
      <c r="I5219" s="15">
        <f t="shared" si="1168"/>
        <v>1.0343009000871222</v>
      </c>
      <c r="J5219" s="15">
        <f t="shared" si="1169"/>
        <v>1.017726725449043</v>
      </c>
      <c r="K5219" s="283">
        <f t="shared" si="1174"/>
        <v>0</v>
      </c>
      <c r="L5219" s="283" t="e">
        <f t="shared" si="1175"/>
        <v>#N/A</v>
      </c>
      <c r="M5219" s="283">
        <f t="shared" si="1176"/>
        <v>0</v>
      </c>
      <c r="N5219" s="283" t="e">
        <f t="shared" si="1177"/>
        <v>#N/A</v>
      </c>
      <c r="O5219" s="283">
        <f t="shared" si="1178"/>
        <v>0</v>
      </c>
      <c r="P5219" s="21">
        <f t="shared" si="1170"/>
        <v>5.0300820493010656E-2</v>
      </c>
      <c r="Q5219" s="21">
        <f t="shared" si="1171"/>
        <v>0.8408485371888097</v>
      </c>
      <c r="R5219">
        <f t="shared" si="1172"/>
        <v>0.9440993384982781</v>
      </c>
      <c r="S5219" s="296">
        <f t="shared" si="1179"/>
        <v>3.9931032095084126E-2</v>
      </c>
      <c r="T5219" s="283">
        <f t="shared" si="1180"/>
        <v>3.9931032095084126E-2</v>
      </c>
    </row>
    <row r="5220" spans="1:20" x14ac:dyDescent="0.25">
      <c r="A5220" s="286">
        <v>43318</v>
      </c>
      <c r="B5220" s="1">
        <f t="shared" si="1173"/>
        <v>1</v>
      </c>
      <c r="C5220" s="285">
        <v>10</v>
      </c>
      <c r="D5220" t="s">
        <v>716</v>
      </c>
      <c r="F5220" s="16">
        <v>75</v>
      </c>
      <c r="G5220" t="str">
        <f t="shared" si="1167"/>
        <v>Cooling</v>
      </c>
      <c r="H5220" s="283">
        <f>IF(G5220="heating",F5220*Assumptions!M$4+Assumptions!M$7,0)</f>
        <v>0</v>
      </c>
      <c r="I5220" s="15">
        <f t="shared" si="1168"/>
        <v>0.98112329028689171</v>
      </c>
      <c r="J5220" s="15">
        <f t="shared" si="1169"/>
        <v>1.017726725449043</v>
      </c>
      <c r="K5220" s="283">
        <f t="shared" si="1174"/>
        <v>0</v>
      </c>
      <c r="L5220" s="283" t="e">
        <f t="shared" si="1175"/>
        <v>#N/A</v>
      </c>
      <c r="M5220" s="283">
        <f t="shared" si="1176"/>
        <v>0</v>
      </c>
      <c r="N5220" s="283" t="e">
        <f t="shared" si="1177"/>
        <v>#N/A</v>
      </c>
      <c r="O5220" s="283">
        <f t="shared" si="1178"/>
        <v>0</v>
      </c>
      <c r="P5220" s="21">
        <f t="shared" si="1170"/>
        <v>5.9880624941505811E-2</v>
      </c>
      <c r="Q5220" s="21">
        <f t="shared" si="1171"/>
        <v>0.74504051125983206</v>
      </c>
      <c r="R5220">
        <f t="shared" si="1172"/>
        <v>0.9440993384982781</v>
      </c>
      <c r="S5220" s="296">
        <f t="shared" si="1179"/>
        <v>4.2119567738643691E-2</v>
      </c>
      <c r="T5220" s="283">
        <f t="shared" si="1180"/>
        <v>4.2119567738643691E-2</v>
      </c>
    </row>
    <row r="5221" spans="1:20" x14ac:dyDescent="0.25">
      <c r="A5221" s="286">
        <v>43318</v>
      </c>
      <c r="B5221" s="1">
        <f t="shared" si="1173"/>
        <v>1</v>
      </c>
      <c r="C5221" s="285">
        <v>11</v>
      </c>
      <c r="D5221" t="s">
        <v>716</v>
      </c>
      <c r="F5221" s="16">
        <v>73</v>
      </c>
      <c r="G5221" t="str">
        <f t="shared" si="1167"/>
        <v>Cooling</v>
      </c>
      <c r="H5221" s="283">
        <f>IF(G5221="heating",F5221*Assumptions!M$4+Assumptions!M$7,0)</f>
        <v>0</v>
      </c>
      <c r="I5221" s="15">
        <f t="shared" si="1168"/>
        <v>0.94956163997961163</v>
      </c>
      <c r="J5221" s="15">
        <f t="shared" si="1169"/>
        <v>1.017726725449043</v>
      </c>
      <c r="K5221" s="283">
        <f t="shared" si="1174"/>
        <v>0</v>
      </c>
      <c r="L5221" s="283" t="e">
        <f t="shared" si="1175"/>
        <v>#N/A</v>
      </c>
      <c r="M5221" s="283">
        <f t="shared" si="1176"/>
        <v>0</v>
      </c>
      <c r="N5221" s="283" t="e">
        <f t="shared" si="1177"/>
        <v>#N/A</v>
      </c>
      <c r="O5221" s="283">
        <f t="shared" si="1178"/>
        <v>0</v>
      </c>
      <c r="P5221" s="21">
        <f t="shared" si="1170"/>
        <v>5.0300820493010656E-2</v>
      </c>
      <c r="Q5221" s="21">
        <f t="shared" si="1171"/>
        <v>0.72850690893675296</v>
      </c>
      <c r="R5221">
        <f t="shared" si="1172"/>
        <v>0.9440993384982781</v>
      </c>
      <c r="S5221" s="296">
        <f t="shared" si="1179"/>
        <v>3.4596043729231037E-2</v>
      </c>
      <c r="T5221" s="283">
        <f t="shared" si="1180"/>
        <v>3.4596043729231037E-2</v>
      </c>
    </row>
    <row r="5222" spans="1:20" x14ac:dyDescent="0.25">
      <c r="A5222" s="286">
        <v>43318</v>
      </c>
      <c r="B5222" s="1">
        <f t="shared" si="1173"/>
        <v>1</v>
      </c>
      <c r="C5222" s="285">
        <v>12</v>
      </c>
      <c r="D5222" t="s">
        <v>716</v>
      </c>
      <c r="F5222" s="16">
        <v>73</v>
      </c>
      <c r="G5222" t="str">
        <f t="shared" si="1167"/>
        <v>Cooling</v>
      </c>
      <c r="H5222" s="283">
        <f>IF(G5222="heating",F5222*Assumptions!M$4+Assumptions!M$7,0)</f>
        <v>0</v>
      </c>
      <c r="I5222" s="15">
        <f t="shared" si="1168"/>
        <v>0.91648403420261149</v>
      </c>
      <c r="J5222" s="15">
        <f t="shared" si="1169"/>
        <v>1.017726725449043</v>
      </c>
      <c r="K5222" s="283">
        <f t="shared" si="1174"/>
        <v>0</v>
      </c>
      <c r="L5222" s="283" t="e">
        <f t="shared" si="1175"/>
        <v>#N/A</v>
      </c>
      <c r="M5222" s="283">
        <f t="shared" si="1176"/>
        <v>0</v>
      </c>
      <c r="N5222" s="283" t="e">
        <f t="shared" si="1177"/>
        <v>#N/A</v>
      </c>
      <c r="O5222" s="283">
        <f t="shared" si="1178"/>
        <v>0</v>
      </c>
      <c r="P5222" s="21">
        <f t="shared" si="1170"/>
        <v>5.0300820493010656E-2</v>
      </c>
      <c r="Q5222" s="21">
        <f t="shared" si="1171"/>
        <v>0.75910815787401487</v>
      </c>
      <c r="R5222">
        <f t="shared" si="1172"/>
        <v>0.9440993384982781</v>
      </c>
      <c r="S5222" s="296">
        <f t="shared" si="1179"/>
        <v>3.6049265563390075E-2</v>
      </c>
      <c r="T5222" s="283">
        <f t="shared" si="1180"/>
        <v>3.6049265563390075E-2</v>
      </c>
    </row>
    <row r="5223" spans="1:20" x14ac:dyDescent="0.25">
      <c r="A5223" s="286">
        <v>43318</v>
      </c>
      <c r="B5223" s="1">
        <f t="shared" si="1173"/>
        <v>1</v>
      </c>
      <c r="C5223" s="285">
        <v>13</v>
      </c>
      <c r="D5223" t="s">
        <v>716</v>
      </c>
      <c r="E5223" t="s">
        <v>704</v>
      </c>
      <c r="F5223" s="16">
        <v>75</v>
      </c>
      <c r="G5223" t="str">
        <f t="shared" si="1167"/>
        <v>Cooling</v>
      </c>
      <c r="H5223" s="283">
        <f>IF(G5223="heating",F5223*Assumptions!M$4+Assumptions!M$7,0)</f>
        <v>0</v>
      </c>
      <c r="I5223" s="15">
        <f t="shared" si="1168"/>
        <v>0.90040206880052787</v>
      </c>
      <c r="J5223" s="15">
        <f t="shared" si="1169"/>
        <v>1.017726725449043</v>
      </c>
      <c r="K5223" s="283">
        <f t="shared" si="1174"/>
        <v>0</v>
      </c>
      <c r="L5223" s="283" t="e">
        <f t="shared" si="1175"/>
        <v>#N/A</v>
      </c>
      <c r="M5223" s="283">
        <f t="shared" si="1176"/>
        <v>0</v>
      </c>
      <c r="N5223" s="283" t="e">
        <f t="shared" si="1177"/>
        <v>#N/A</v>
      </c>
      <c r="O5223" s="283">
        <f t="shared" si="1178"/>
        <v>0</v>
      </c>
      <c r="P5223" s="21">
        <f t="shared" si="1170"/>
        <v>5.9880624941505811E-2</v>
      </c>
      <c r="Q5223" s="21">
        <f t="shared" si="1171"/>
        <v>0.79115902007799765</v>
      </c>
      <c r="R5223">
        <f t="shared" si="1172"/>
        <v>0.9440993384982781</v>
      </c>
      <c r="S5223" s="296">
        <f t="shared" si="1179"/>
        <v>4.472679731450567E-2</v>
      </c>
      <c r="T5223" s="283">
        <f t="shared" si="1180"/>
        <v>4.472679731450567E-2</v>
      </c>
    </row>
    <row r="5224" spans="1:20" x14ac:dyDescent="0.25">
      <c r="A5224" s="286">
        <v>43318</v>
      </c>
      <c r="B5224" s="1">
        <f t="shared" si="1173"/>
        <v>1</v>
      </c>
      <c r="C5224" s="285">
        <v>14</v>
      </c>
      <c r="D5224" t="s">
        <v>716</v>
      </c>
      <c r="E5224" t="s">
        <v>704</v>
      </c>
      <c r="F5224" s="16">
        <v>72</v>
      </c>
      <c r="G5224" t="str">
        <f t="shared" si="1167"/>
        <v>Cooling</v>
      </c>
      <c r="H5224" s="283">
        <f>IF(G5224="heating",F5224*Assumptions!M$4+Assumptions!M$7,0)</f>
        <v>0</v>
      </c>
      <c r="I5224" s="15">
        <f t="shared" si="1168"/>
        <v>0.86032894500746537</v>
      </c>
      <c r="J5224" s="15">
        <f t="shared" si="1169"/>
        <v>1.017726725449043</v>
      </c>
      <c r="K5224" s="283">
        <f t="shared" si="1174"/>
        <v>0</v>
      </c>
      <c r="L5224" s="283" t="e">
        <f t="shared" si="1175"/>
        <v>#N/A</v>
      </c>
      <c r="M5224" s="283">
        <f t="shared" si="1176"/>
        <v>0</v>
      </c>
      <c r="N5224" s="283" t="e">
        <f t="shared" si="1177"/>
        <v>#N/A</v>
      </c>
      <c r="O5224" s="283">
        <f t="shared" si="1178"/>
        <v>0</v>
      </c>
      <c r="P5224" s="21">
        <f t="shared" si="1170"/>
        <v>4.6445607559525648E-2</v>
      </c>
      <c r="Q5224" s="21">
        <f t="shared" si="1171"/>
        <v>0.84355555031342389</v>
      </c>
      <c r="R5224">
        <f t="shared" si="1172"/>
        <v>0.9440993384982781</v>
      </c>
      <c r="S5224" s="296">
        <f t="shared" si="1179"/>
        <v>3.698929286975481E-2</v>
      </c>
      <c r="T5224" s="283">
        <f t="shared" si="1180"/>
        <v>3.698929286975481E-2</v>
      </c>
    </row>
    <row r="5225" spans="1:20" x14ac:dyDescent="0.25">
      <c r="A5225" s="286">
        <v>43318</v>
      </c>
      <c r="B5225" s="1">
        <f t="shared" si="1173"/>
        <v>1</v>
      </c>
      <c r="C5225" s="285">
        <v>15</v>
      </c>
      <c r="D5225" t="s">
        <v>716</v>
      </c>
      <c r="E5225" t="s">
        <v>704</v>
      </c>
      <c r="F5225" s="16">
        <v>72</v>
      </c>
      <c r="G5225" t="str">
        <f t="shared" si="1167"/>
        <v>Cooling</v>
      </c>
      <c r="H5225" s="283">
        <f>IF(G5225="heating",F5225*Assumptions!M$4+Assumptions!M$7,0)</f>
        <v>0</v>
      </c>
      <c r="I5225" s="15">
        <f t="shared" si="1168"/>
        <v>0.85754515037175039</v>
      </c>
      <c r="J5225" s="15">
        <f t="shared" si="1169"/>
        <v>1.017726725449043</v>
      </c>
      <c r="K5225" s="283">
        <f t="shared" si="1174"/>
        <v>0</v>
      </c>
      <c r="L5225" s="283" t="e">
        <f t="shared" si="1175"/>
        <v>#N/A</v>
      </c>
      <c r="M5225" s="283">
        <f t="shared" si="1176"/>
        <v>0</v>
      </c>
      <c r="N5225" s="283" t="e">
        <f t="shared" si="1177"/>
        <v>#N/A</v>
      </c>
      <c r="O5225" s="283">
        <f t="shared" si="1178"/>
        <v>0</v>
      </c>
      <c r="P5225" s="21">
        <f t="shared" si="1170"/>
        <v>4.6445607559525648E-2</v>
      </c>
      <c r="Q5225" s="21">
        <f t="shared" si="1171"/>
        <v>0.96592607327566882</v>
      </c>
      <c r="R5225">
        <f t="shared" si="1172"/>
        <v>0.9440993384982781</v>
      </c>
      <c r="S5225" s="296">
        <f t="shared" si="1179"/>
        <v>4.2355150649712216E-2</v>
      </c>
      <c r="T5225" s="283">
        <f t="shared" si="1180"/>
        <v>4.2355150649712216E-2</v>
      </c>
    </row>
    <row r="5226" spans="1:20" x14ac:dyDescent="0.25">
      <c r="A5226" s="286">
        <v>43318</v>
      </c>
      <c r="B5226" s="1">
        <f t="shared" si="1173"/>
        <v>1</v>
      </c>
      <c r="C5226" s="285">
        <v>16</v>
      </c>
      <c r="D5226" t="s">
        <v>716</v>
      </c>
      <c r="E5226" t="s">
        <v>704</v>
      </c>
      <c r="F5226" s="16">
        <v>72</v>
      </c>
      <c r="G5226" t="str">
        <f t="shared" si="1167"/>
        <v>Cooling</v>
      </c>
      <c r="H5226" s="283">
        <f>IF(G5226="heating",F5226*Assumptions!M$4+Assumptions!M$7,0)</f>
        <v>0</v>
      </c>
      <c r="I5226" s="15">
        <f t="shared" si="1168"/>
        <v>0.88344815438260227</v>
      </c>
      <c r="J5226" s="15">
        <f t="shared" si="1169"/>
        <v>1.017726725449043</v>
      </c>
      <c r="K5226" s="283">
        <f t="shared" si="1174"/>
        <v>0</v>
      </c>
      <c r="L5226" s="283" t="e">
        <f t="shared" si="1175"/>
        <v>#N/A</v>
      </c>
      <c r="M5226" s="283">
        <f t="shared" si="1176"/>
        <v>0</v>
      </c>
      <c r="N5226" s="283" t="e">
        <f t="shared" si="1177"/>
        <v>#N/A</v>
      </c>
      <c r="O5226" s="283">
        <f t="shared" si="1178"/>
        <v>0</v>
      </c>
      <c r="P5226" s="21">
        <f t="shared" si="1170"/>
        <v>4.6445607559525648E-2</v>
      </c>
      <c r="Q5226" s="21">
        <f t="shared" si="1171"/>
        <v>1.1649354943302594</v>
      </c>
      <c r="R5226">
        <f t="shared" si="1172"/>
        <v>0.9440993384982781</v>
      </c>
      <c r="S5226" s="296">
        <f t="shared" si="1179"/>
        <v>5.1081567963300552E-2</v>
      </c>
      <c r="T5226" s="283">
        <f t="shared" si="1180"/>
        <v>5.1081567963300552E-2</v>
      </c>
    </row>
    <row r="5227" spans="1:20" x14ac:dyDescent="0.25">
      <c r="A5227" s="286">
        <v>43318</v>
      </c>
      <c r="B5227" s="1">
        <f t="shared" si="1173"/>
        <v>1</v>
      </c>
      <c r="C5227" s="285">
        <v>17</v>
      </c>
      <c r="D5227" t="s">
        <v>716</v>
      </c>
      <c r="F5227" s="16">
        <v>70</v>
      </c>
      <c r="G5227" t="str">
        <f t="shared" si="1167"/>
        <v>Cooling</v>
      </c>
      <c r="H5227" s="283">
        <f>IF(G5227="heating",F5227*Assumptions!M$4+Assumptions!M$7,0)</f>
        <v>0</v>
      </c>
      <c r="I5227" s="15">
        <f t="shared" si="1168"/>
        <v>0.94025748850374469</v>
      </c>
      <c r="J5227" s="15">
        <f t="shared" si="1169"/>
        <v>1.017726725449043</v>
      </c>
      <c r="K5227" s="283">
        <f t="shared" si="1174"/>
        <v>0</v>
      </c>
      <c r="L5227" s="283">
        <f t="shared" si="1175"/>
        <v>4.3818232651749627</v>
      </c>
      <c r="M5227" s="283">
        <f t="shared" si="1176"/>
        <v>0</v>
      </c>
      <c r="N5227" s="283">
        <f t="shared" si="1177"/>
        <v>4.3585758300027857</v>
      </c>
      <c r="O5227" s="283">
        <f t="shared" si="1178"/>
        <v>0</v>
      </c>
      <c r="P5227" s="21">
        <f t="shared" si="1170"/>
        <v>4.0604560274080326E-2</v>
      </c>
      <c r="Q5227" s="21">
        <f t="shared" si="1171"/>
        <v>1.3521540118753073</v>
      </c>
      <c r="R5227">
        <f t="shared" si="1172"/>
        <v>0.9440993384982781</v>
      </c>
      <c r="S5227" s="296">
        <f t="shared" si="1179"/>
        <v>5.1834470449897682E-2</v>
      </c>
      <c r="T5227" s="283">
        <f t="shared" si="1180"/>
        <v>5.1834470449897682E-2</v>
      </c>
    </row>
    <row r="5228" spans="1:20" x14ac:dyDescent="0.25">
      <c r="A5228" s="286">
        <v>43318</v>
      </c>
      <c r="B5228" s="1">
        <f t="shared" si="1173"/>
        <v>1</v>
      </c>
      <c r="C5228" s="285">
        <v>18</v>
      </c>
      <c r="D5228" t="s">
        <v>716</v>
      </c>
      <c r="F5228" s="16">
        <v>68</v>
      </c>
      <c r="G5228" t="str">
        <f t="shared" si="1167"/>
        <v>Cooling</v>
      </c>
      <c r="H5228" s="283">
        <f>IF(G5228="heating",F5228*Assumptions!M$4+Assumptions!M$7,0)</f>
        <v>0</v>
      </c>
      <c r="I5228" s="15">
        <f t="shared" si="1168"/>
        <v>0.98182363790757687</v>
      </c>
      <c r="J5228" s="15">
        <f t="shared" si="1169"/>
        <v>1.017726725449043</v>
      </c>
      <c r="K5228" s="283">
        <f t="shared" si="1174"/>
        <v>0</v>
      </c>
      <c r="L5228" s="283">
        <f t="shared" si="1175"/>
        <v>4.3818232651749627</v>
      </c>
      <c r="M5228" s="283">
        <f t="shared" si="1176"/>
        <v>0</v>
      </c>
      <c r="N5228" s="283">
        <f t="shared" si="1177"/>
        <v>4.3585758300027857</v>
      </c>
      <c r="O5228" s="283">
        <f t="shared" si="1178"/>
        <v>0</v>
      </c>
      <c r="P5228" s="21">
        <f t="shared" si="1170"/>
        <v>3.7256017764001337E-2</v>
      </c>
      <c r="Q5228" s="21">
        <f t="shared" si="1171"/>
        <v>1.5598916921549892</v>
      </c>
      <c r="R5228">
        <f t="shared" si="1172"/>
        <v>0.9440993384982781</v>
      </c>
      <c r="S5228" s="296">
        <f t="shared" si="1179"/>
        <v>5.4866665939498578E-2</v>
      </c>
      <c r="T5228" s="283">
        <f t="shared" si="1180"/>
        <v>5.4866665939498578E-2</v>
      </c>
    </row>
    <row r="5229" spans="1:20" x14ac:dyDescent="0.25">
      <c r="A5229" s="286">
        <v>43318</v>
      </c>
      <c r="B5229" s="1">
        <f t="shared" si="1173"/>
        <v>1</v>
      </c>
      <c r="C5229" s="285">
        <v>19</v>
      </c>
      <c r="D5229" t="s">
        <v>716</v>
      </c>
      <c r="F5229" s="16">
        <v>63</v>
      </c>
      <c r="G5229" t="str">
        <f t="shared" si="1167"/>
        <v>Cooling</v>
      </c>
      <c r="H5229" s="283">
        <f>IF(G5229="heating",F5229*Assumptions!M$4+Assumptions!M$7,0)</f>
        <v>0</v>
      </c>
      <c r="I5229" s="15">
        <f t="shared" si="1168"/>
        <v>0.98418842963438757</v>
      </c>
      <c r="J5229" s="15">
        <f t="shared" si="1169"/>
        <v>1.017726725449043</v>
      </c>
      <c r="K5229" s="283">
        <f t="shared" si="1174"/>
        <v>0</v>
      </c>
      <c r="L5229" s="283">
        <f t="shared" si="1175"/>
        <v>4.3818232651749627</v>
      </c>
      <c r="M5229" s="283">
        <f t="shared" si="1176"/>
        <v>0</v>
      </c>
      <c r="N5229" s="283">
        <f t="shared" si="1177"/>
        <v>4.3585758300027857</v>
      </c>
      <c r="O5229" s="283">
        <f t="shared" si="1178"/>
        <v>0</v>
      </c>
      <c r="P5229" s="21">
        <f t="shared" si="1170"/>
        <v>3.9789369881031433E-2</v>
      </c>
      <c r="Q5229" s="21">
        <f t="shared" si="1171"/>
        <v>1.6764212681468484</v>
      </c>
      <c r="R5229">
        <f t="shared" si="1172"/>
        <v>0.9440993384982781</v>
      </c>
      <c r="S5229" s="296">
        <f t="shared" si="1179"/>
        <v>6.2974962393446951E-2</v>
      </c>
      <c r="T5229" s="283">
        <f t="shared" si="1180"/>
        <v>6.2974962393446951E-2</v>
      </c>
    </row>
    <row r="5230" spans="1:20" x14ac:dyDescent="0.25">
      <c r="A5230" s="286">
        <v>43318</v>
      </c>
      <c r="B5230" s="1">
        <f t="shared" si="1173"/>
        <v>1</v>
      </c>
      <c r="C5230" s="285">
        <v>20</v>
      </c>
      <c r="D5230" t="s">
        <v>716</v>
      </c>
      <c r="F5230" s="16">
        <v>61</v>
      </c>
      <c r="G5230" t="str">
        <f t="shared" si="1167"/>
        <v>Cooling</v>
      </c>
      <c r="H5230" s="283">
        <f>IF(G5230="heating",F5230*Assumptions!M$4+Assumptions!M$7,0)</f>
        <v>0</v>
      </c>
      <c r="I5230" s="15">
        <f t="shared" si="1168"/>
        <v>0.97071962311712034</v>
      </c>
      <c r="J5230" s="15">
        <f t="shared" si="1169"/>
        <v>1.017726725449043</v>
      </c>
      <c r="K5230" s="283">
        <f t="shared" si="1174"/>
        <v>0</v>
      </c>
      <c r="L5230" s="283">
        <f t="shared" si="1175"/>
        <v>4.3818232651749627</v>
      </c>
      <c r="M5230" s="283">
        <f t="shared" si="1176"/>
        <v>0</v>
      </c>
      <c r="N5230" s="283">
        <f t="shared" si="1177"/>
        <v>4.3585758300027857</v>
      </c>
      <c r="O5230" s="283">
        <f t="shared" si="1178"/>
        <v>0</v>
      </c>
      <c r="P5230" s="21">
        <f t="shared" si="1170"/>
        <v>4.5164594084734722E-2</v>
      </c>
      <c r="Q5230" s="21">
        <f t="shared" si="1171"/>
        <v>1.52436960139122</v>
      </c>
      <c r="R5230">
        <f t="shared" si="1172"/>
        <v>0.9440993384982781</v>
      </c>
      <c r="S5230" s="296">
        <f t="shared" si="1179"/>
        <v>6.4998911572820214E-2</v>
      </c>
      <c r="T5230" s="283">
        <f t="shared" si="1180"/>
        <v>6.4998911572820214E-2</v>
      </c>
    </row>
    <row r="5231" spans="1:20" x14ac:dyDescent="0.25">
      <c r="A5231" s="286">
        <v>43318</v>
      </c>
      <c r="B5231" s="1">
        <f t="shared" si="1173"/>
        <v>1</v>
      </c>
      <c r="C5231" s="285">
        <v>21</v>
      </c>
      <c r="D5231" t="s">
        <v>716</v>
      </c>
      <c r="F5231" s="16">
        <v>55</v>
      </c>
      <c r="G5231" t="str">
        <f t="shared" si="1167"/>
        <v>Cooling</v>
      </c>
      <c r="H5231" s="283">
        <f>IF(G5231="heating",F5231*Assumptions!M$4+Assumptions!M$7,0)</f>
        <v>0</v>
      </c>
      <c r="I5231" s="15">
        <f t="shared" si="1168"/>
        <v>0.95751150862929935</v>
      </c>
      <c r="J5231" s="15">
        <f t="shared" si="1169"/>
        <v>1.017726725449043</v>
      </c>
      <c r="K5231" s="283">
        <f t="shared" si="1174"/>
        <v>0</v>
      </c>
      <c r="L5231" s="283">
        <f t="shared" si="1175"/>
        <v>4.1851135499983272</v>
      </c>
      <c r="M5231" s="283">
        <f t="shared" si="1176"/>
        <v>0</v>
      </c>
      <c r="N5231" s="283">
        <f t="shared" si="1177"/>
        <v>3.9876635481217684</v>
      </c>
      <c r="O5231" s="283">
        <f t="shared" si="1178"/>
        <v>0</v>
      </c>
      <c r="P5231" s="21">
        <f t="shared" si="1170"/>
        <v>2.5000000000000001E-2</v>
      </c>
      <c r="Q5231" s="21">
        <f t="shared" si="1171"/>
        <v>1.4448604713749031</v>
      </c>
      <c r="R5231">
        <f t="shared" si="1172"/>
        <v>0.9440993384982781</v>
      </c>
      <c r="S5231" s="296">
        <f t="shared" si="1179"/>
        <v>3.4102295381183916E-2</v>
      </c>
      <c r="T5231" s="283">
        <f t="shared" si="1180"/>
        <v>3.4102295381183916E-2</v>
      </c>
    </row>
    <row r="5232" spans="1:20" x14ac:dyDescent="0.25">
      <c r="A5232" s="286">
        <v>43318</v>
      </c>
      <c r="B5232" s="1">
        <f t="shared" si="1173"/>
        <v>1</v>
      </c>
      <c r="C5232" s="285">
        <v>22</v>
      </c>
      <c r="D5232" t="s">
        <v>716</v>
      </c>
      <c r="F5232" s="16">
        <v>54</v>
      </c>
      <c r="G5232" t="str">
        <f t="shared" si="1167"/>
        <v>Cooling</v>
      </c>
      <c r="H5232" s="283">
        <f>IF(G5232="heating",F5232*Assumptions!M$4+Assumptions!M$7,0)</f>
        <v>0</v>
      </c>
      <c r="I5232" s="15">
        <f t="shared" si="1168"/>
        <v>0.9426530227543114</v>
      </c>
      <c r="J5232" s="15">
        <f t="shared" si="1169"/>
        <v>1.017726725449043</v>
      </c>
      <c r="K5232" s="283">
        <f t="shared" si="1174"/>
        <v>0</v>
      </c>
      <c r="L5232" s="283">
        <f t="shared" si="1175"/>
        <v>4.1559947708987721</v>
      </c>
      <c r="M5232" s="283">
        <f t="shared" si="1176"/>
        <v>0</v>
      </c>
      <c r="N5232" s="283">
        <f t="shared" si="1177"/>
        <v>3.9259252525022648</v>
      </c>
      <c r="O5232" s="283">
        <f t="shared" si="1178"/>
        <v>0</v>
      </c>
      <c r="P5232" s="21">
        <f t="shared" si="1170"/>
        <v>2.5000000000000001E-2</v>
      </c>
      <c r="Q5232" s="21">
        <f t="shared" si="1171"/>
        <v>1.2427137171080138</v>
      </c>
      <c r="R5232">
        <f t="shared" si="1172"/>
        <v>0.9440993384982781</v>
      </c>
      <c r="S5232" s="296">
        <f t="shared" si="1179"/>
        <v>2.9331129956610302E-2</v>
      </c>
      <c r="T5232" s="283">
        <f t="shared" si="1180"/>
        <v>2.9331129956610302E-2</v>
      </c>
    </row>
    <row r="5233" spans="1:20" x14ac:dyDescent="0.25">
      <c r="A5233" s="286">
        <v>43318</v>
      </c>
      <c r="B5233" s="1">
        <f t="shared" si="1173"/>
        <v>1</v>
      </c>
      <c r="C5233" s="285">
        <v>23</v>
      </c>
      <c r="D5233" t="s">
        <v>715</v>
      </c>
      <c r="F5233" s="16">
        <v>52</v>
      </c>
      <c r="G5233" t="str">
        <f t="shared" si="1167"/>
        <v>Cooling</v>
      </c>
      <c r="H5233" s="283">
        <f>IF(G5233="heating",F5233*Assumptions!M$4+Assumptions!M$7,0)</f>
        <v>0</v>
      </c>
      <c r="I5233" s="15">
        <f t="shared" si="1168"/>
        <v>0.94450710149963013</v>
      </c>
      <c r="J5233" s="15">
        <f t="shared" si="1169"/>
        <v>1.017726725449043</v>
      </c>
      <c r="K5233" s="283">
        <f t="shared" si="1174"/>
        <v>0</v>
      </c>
      <c r="L5233" s="283">
        <f t="shared" si="1175"/>
        <v>4.0950984110509578</v>
      </c>
      <c r="M5233" s="283">
        <f t="shared" si="1176"/>
        <v>0</v>
      </c>
      <c r="N5233" s="283">
        <f t="shared" si="1177"/>
        <v>3.802065958051716</v>
      </c>
      <c r="O5233" s="283">
        <f t="shared" si="1178"/>
        <v>0</v>
      </c>
      <c r="P5233" s="21">
        <f t="shared" si="1170"/>
        <v>2.5000000000000001E-2</v>
      </c>
      <c r="Q5233" s="21">
        <f t="shared" si="1171"/>
        <v>1.0297519246597011</v>
      </c>
      <c r="R5233">
        <f t="shared" si="1172"/>
        <v>0.9440993384982781</v>
      </c>
      <c r="S5233" s="296">
        <f t="shared" si="1179"/>
        <v>2.4304702772213815E-2</v>
      </c>
      <c r="T5233" s="283">
        <f t="shared" si="1180"/>
        <v>2.4304702772213815E-2</v>
      </c>
    </row>
    <row r="5234" spans="1:20" x14ac:dyDescent="0.25">
      <c r="A5234" s="286">
        <v>43319</v>
      </c>
      <c r="B5234" s="1">
        <f t="shared" si="1173"/>
        <v>2</v>
      </c>
      <c r="C5234" s="285">
        <v>0</v>
      </c>
      <c r="D5234" t="s">
        <v>715</v>
      </c>
      <c r="F5234" s="16">
        <v>52</v>
      </c>
      <c r="G5234" t="str">
        <f t="shared" si="1167"/>
        <v>Cooling</v>
      </c>
      <c r="H5234" s="283">
        <f>IF(G5234="heating",F5234*Assumptions!M$4+Assumptions!M$7,0)</f>
        <v>0</v>
      </c>
      <c r="I5234" s="15">
        <f t="shared" si="1168"/>
        <v>0.97481507806017154</v>
      </c>
      <c r="J5234" s="15">
        <f t="shared" si="1169"/>
        <v>1.0199659078795975</v>
      </c>
      <c r="K5234" s="283">
        <f t="shared" si="1174"/>
        <v>0</v>
      </c>
      <c r="L5234" s="283">
        <f t="shared" si="1175"/>
        <v>4.0950984110509578</v>
      </c>
      <c r="M5234" s="283">
        <f t="shared" si="1176"/>
        <v>0</v>
      </c>
      <c r="N5234" s="283">
        <f t="shared" si="1177"/>
        <v>3.802065958051716</v>
      </c>
      <c r="O5234" s="283">
        <f t="shared" si="1178"/>
        <v>0</v>
      </c>
      <c r="P5234" s="21">
        <f t="shared" si="1170"/>
        <v>2.5000000000000001E-2</v>
      </c>
      <c r="Q5234" s="21">
        <f t="shared" si="1171"/>
        <v>0.90668853391740301</v>
      </c>
      <c r="R5234">
        <f t="shared" si="1172"/>
        <v>0.83668510409641816</v>
      </c>
      <c r="S5234" s="296">
        <f t="shared" si="1179"/>
        <v>1.8965319759592779E-2</v>
      </c>
      <c r="T5234" s="283">
        <f t="shared" si="1180"/>
        <v>1.8965319759592779E-2</v>
      </c>
    </row>
    <row r="5235" spans="1:20" x14ac:dyDescent="0.25">
      <c r="A5235" s="286">
        <v>43319</v>
      </c>
      <c r="B5235" s="1">
        <f t="shared" si="1173"/>
        <v>2</v>
      </c>
      <c r="C5235" s="285">
        <v>1</v>
      </c>
      <c r="D5235" t="s">
        <v>715</v>
      </c>
      <c r="F5235" s="16">
        <v>48</v>
      </c>
      <c r="G5235" t="str">
        <f t="shared" si="1167"/>
        <v>Cooling</v>
      </c>
      <c r="H5235" s="283">
        <f>IF(G5235="heating",F5235*Assumptions!M$4+Assumptions!M$7,0)</f>
        <v>0</v>
      </c>
      <c r="I5235" s="15">
        <f t="shared" si="1168"/>
        <v>1.012242869806885</v>
      </c>
      <c r="J5235" s="15">
        <f t="shared" si="1169"/>
        <v>1.0199659078795975</v>
      </c>
      <c r="K5235" s="283">
        <f t="shared" si="1174"/>
        <v>0</v>
      </c>
      <c r="L5235" s="283">
        <f t="shared" si="1175"/>
        <v>3.9630740889572826</v>
      </c>
      <c r="M5235" s="283">
        <f t="shared" si="1176"/>
        <v>0</v>
      </c>
      <c r="N5235" s="283">
        <f t="shared" si="1177"/>
        <v>3.5524856183738187</v>
      </c>
      <c r="O5235" s="283">
        <f t="shared" si="1178"/>
        <v>0</v>
      </c>
      <c r="P5235" s="21">
        <f t="shared" si="1170"/>
        <v>2.5000000000000001E-2</v>
      </c>
      <c r="Q5235" s="21">
        <f t="shared" si="1171"/>
        <v>0.81803459285312596</v>
      </c>
      <c r="R5235">
        <f t="shared" si="1172"/>
        <v>0.83668510409641816</v>
      </c>
      <c r="S5235" s="296">
        <f t="shared" si="1179"/>
        <v>1.7110933961894718E-2</v>
      </c>
      <c r="T5235" s="283">
        <f t="shared" si="1180"/>
        <v>1.7110933961894718E-2</v>
      </c>
    </row>
    <row r="5236" spans="1:20" x14ac:dyDescent="0.25">
      <c r="A5236" s="286">
        <v>43319</v>
      </c>
      <c r="B5236" s="1">
        <f t="shared" si="1173"/>
        <v>2</v>
      </c>
      <c r="C5236" s="285">
        <v>2</v>
      </c>
      <c r="D5236" t="s">
        <v>715</v>
      </c>
      <c r="F5236" s="16">
        <v>50</v>
      </c>
      <c r="G5236" t="str">
        <f t="shared" si="1167"/>
        <v>Cooling</v>
      </c>
      <c r="H5236" s="283">
        <f>IF(G5236="heating",F5236*Assumptions!M$4+Assumptions!M$7,0)</f>
        <v>0</v>
      </c>
      <c r="I5236" s="15">
        <f t="shared" si="1168"/>
        <v>1.0509704703585963</v>
      </c>
      <c r="J5236" s="15">
        <f t="shared" si="1169"/>
        <v>1.0199659078795975</v>
      </c>
      <c r="K5236" s="283">
        <f t="shared" si="1174"/>
        <v>0</v>
      </c>
      <c r="L5236" s="283">
        <f t="shared" si="1175"/>
        <v>4.0351685236640416</v>
      </c>
      <c r="M5236" s="283">
        <f t="shared" si="1176"/>
        <v>0</v>
      </c>
      <c r="N5236" s="283">
        <f t="shared" si="1177"/>
        <v>3.6783220436298789</v>
      </c>
      <c r="O5236" s="283">
        <f t="shared" si="1178"/>
        <v>0</v>
      </c>
      <c r="P5236" s="21">
        <f t="shared" si="1170"/>
        <v>2.5000000000000001E-2</v>
      </c>
      <c r="Q5236" s="21">
        <f t="shared" si="1171"/>
        <v>0.74507607494346417</v>
      </c>
      <c r="R5236">
        <f t="shared" si="1172"/>
        <v>0.83668510409641816</v>
      </c>
      <c r="S5236" s="296">
        <f t="shared" si="1179"/>
        <v>1.5584851333095574E-2</v>
      </c>
      <c r="T5236" s="283">
        <f t="shared" si="1180"/>
        <v>1.5584851333095574E-2</v>
      </c>
    </row>
    <row r="5237" spans="1:20" x14ac:dyDescent="0.25">
      <c r="A5237" s="286">
        <v>43319</v>
      </c>
      <c r="B5237" s="1">
        <f t="shared" si="1173"/>
        <v>2</v>
      </c>
      <c r="C5237" s="285">
        <v>3</v>
      </c>
      <c r="D5237" t="s">
        <v>715</v>
      </c>
      <c r="F5237" s="16">
        <v>52</v>
      </c>
      <c r="G5237" t="str">
        <f t="shared" si="1167"/>
        <v>Cooling</v>
      </c>
      <c r="H5237" s="283">
        <f>IF(G5237="heating",F5237*Assumptions!M$4+Assumptions!M$7,0)</f>
        <v>0</v>
      </c>
      <c r="I5237" s="15">
        <f t="shared" si="1168"/>
        <v>1.0924036124451033</v>
      </c>
      <c r="J5237" s="15">
        <f t="shared" si="1169"/>
        <v>1.0199659078795975</v>
      </c>
      <c r="K5237" s="283">
        <f t="shared" si="1174"/>
        <v>0</v>
      </c>
      <c r="L5237" s="283">
        <f t="shared" si="1175"/>
        <v>4.0950984110509578</v>
      </c>
      <c r="M5237" s="283">
        <f t="shared" si="1176"/>
        <v>0</v>
      </c>
      <c r="N5237" s="283">
        <f t="shared" si="1177"/>
        <v>3.802065958051716</v>
      </c>
      <c r="O5237" s="283">
        <f t="shared" si="1178"/>
        <v>0</v>
      </c>
      <c r="P5237" s="21">
        <f t="shared" si="1170"/>
        <v>2.5000000000000001E-2</v>
      </c>
      <c r="Q5237" s="21">
        <f t="shared" si="1171"/>
        <v>0.69158980876382303</v>
      </c>
      <c r="R5237">
        <f t="shared" si="1172"/>
        <v>0.83668510409641816</v>
      </c>
      <c r="S5237" s="296">
        <f t="shared" si="1179"/>
        <v>1.4466072278439532E-2</v>
      </c>
      <c r="T5237" s="283">
        <f t="shared" si="1180"/>
        <v>1.4466072278439532E-2</v>
      </c>
    </row>
    <row r="5238" spans="1:20" x14ac:dyDescent="0.25">
      <c r="A5238" s="286">
        <v>43319</v>
      </c>
      <c r="B5238" s="1">
        <f t="shared" si="1173"/>
        <v>2</v>
      </c>
      <c r="C5238" s="285">
        <v>4</v>
      </c>
      <c r="D5238" t="s">
        <v>715</v>
      </c>
      <c r="F5238" s="16">
        <v>52</v>
      </c>
      <c r="G5238" t="str">
        <f t="shared" si="1167"/>
        <v>Cooling</v>
      </c>
      <c r="H5238" s="283">
        <f>IF(G5238="heating",F5238*Assumptions!M$4+Assumptions!M$7,0)</f>
        <v>0</v>
      </c>
      <c r="I5238" s="15">
        <f t="shared" si="1168"/>
        <v>1.1348296917927807</v>
      </c>
      <c r="J5238" s="15">
        <f t="shared" si="1169"/>
        <v>1.0199659078795975</v>
      </c>
      <c r="K5238" s="283">
        <f t="shared" si="1174"/>
        <v>0</v>
      </c>
      <c r="L5238" s="283">
        <f t="shared" si="1175"/>
        <v>4.0950984110509578</v>
      </c>
      <c r="M5238" s="283">
        <f t="shared" si="1176"/>
        <v>0</v>
      </c>
      <c r="N5238" s="283">
        <f t="shared" si="1177"/>
        <v>3.802065958051716</v>
      </c>
      <c r="O5238" s="283">
        <f t="shared" si="1178"/>
        <v>0</v>
      </c>
      <c r="P5238" s="21">
        <f t="shared" si="1170"/>
        <v>2.5000000000000001E-2</v>
      </c>
      <c r="Q5238" s="21">
        <f t="shared" si="1171"/>
        <v>0.6473875548762833</v>
      </c>
      <c r="R5238">
        <f t="shared" si="1172"/>
        <v>0.83668510409641816</v>
      </c>
      <c r="S5238" s="296">
        <f t="shared" si="1179"/>
        <v>1.354148809355972E-2</v>
      </c>
      <c r="T5238" s="283">
        <f t="shared" si="1180"/>
        <v>1.354148809355972E-2</v>
      </c>
    </row>
    <row r="5239" spans="1:20" x14ac:dyDescent="0.25">
      <c r="A5239" s="286">
        <v>43319</v>
      </c>
      <c r="B5239" s="1">
        <f t="shared" si="1173"/>
        <v>2</v>
      </c>
      <c r="C5239" s="285">
        <v>5</v>
      </c>
      <c r="D5239" t="s">
        <v>715</v>
      </c>
      <c r="F5239" s="16">
        <v>50</v>
      </c>
      <c r="G5239" t="str">
        <f t="shared" si="1167"/>
        <v>Cooling</v>
      </c>
      <c r="H5239" s="283">
        <f>IF(G5239="heating",F5239*Assumptions!M$4+Assumptions!M$7,0)</f>
        <v>0</v>
      </c>
      <c r="I5239" s="15">
        <f t="shared" si="1168"/>
        <v>1.1635558681477385</v>
      </c>
      <c r="J5239" s="15">
        <f t="shared" si="1169"/>
        <v>1.0199659078795975</v>
      </c>
      <c r="K5239" s="283">
        <f t="shared" si="1174"/>
        <v>0</v>
      </c>
      <c r="L5239" s="283">
        <f t="shared" si="1175"/>
        <v>4.0351685236640416</v>
      </c>
      <c r="M5239" s="283">
        <f t="shared" si="1176"/>
        <v>0</v>
      </c>
      <c r="N5239" s="283">
        <f t="shared" si="1177"/>
        <v>3.6783220436298789</v>
      </c>
      <c r="O5239" s="283">
        <f t="shared" si="1178"/>
        <v>0</v>
      </c>
      <c r="P5239" s="21">
        <f t="shared" si="1170"/>
        <v>2.5000000000000001E-2</v>
      </c>
      <c r="Q5239" s="21">
        <f t="shared" si="1171"/>
        <v>0.72139578924615555</v>
      </c>
      <c r="R5239">
        <f t="shared" si="1172"/>
        <v>0.83668510409641816</v>
      </c>
      <c r="S5239" s="296">
        <f t="shared" si="1179"/>
        <v>1.5089527775503436E-2</v>
      </c>
      <c r="T5239" s="283">
        <f t="shared" si="1180"/>
        <v>1.5089527775503436E-2</v>
      </c>
    </row>
    <row r="5240" spans="1:20" x14ac:dyDescent="0.25">
      <c r="A5240" s="286">
        <v>43319</v>
      </c>
      <c r="B5240" s="1">
        <f t="shared" si="1173"/>
        <v>2</v>
      </c>
      <c r="C5240" s="285">
        <v>6</v>
      </c>
      <c r="D5240" t="s">
        <v>715</v>
      </c>
      <c r="F5240" s="16">
        <v>50</v>
      </c>
      <c r="G5240" t="str">
        <f t="shared" si="1167"/>
        <v>Cooling</v>
      </c>
      <c r="H5240" s="283">
        <f>IF(G5240="heating",F5240*Assumptions!M$4+Assumptions!M$7,0)</f>
        <v>0</v>
      </c>
      <c r="I5240" s="15">
        <f t="shared" si="1168"/>
        <v>1.2083911162615524</v>
      </c>
      <c r="J5240" s="15">
        <f t="shared" si="1169"/>
        <v>1.0199659078795975</v>
      </c>
      <c r="K5240" s="283">
        <f t="shared" si="1174"/>
        <v>0</v>
      </c>
      <c r="L5240" s="283">
        <f t="shared" si="1175"/>
        <v>4.0351685236640416</v>
      </c>
      <c r="M5240" s="283">
        <f t="shared" si="1176"/>
        <v>0</v>
      </c>
      <c r="N5240" s="283">
        <f t="shared" si="1177"/>
        <v>3.6783220436298789</v>
      </c>
      <c r="O5240" s="283">
        <f t="shared" si="1178"/>
        <v>0</v>
      </c>
      <c r="P5240" s="21">
        <f t="shared" si="1170"/>
        <v>2.5000000000000001E-2</v>
      </c>
      <c r="Q5240" s="21">
        <f t="shared" si="1171"/>
        <v>0.87787080972652631</v>
      </c>
      <c r="R5240">
        <f t="shared" si="1172"/>
        <v>0.83668510409641816</v>
      </c>
      <c r="S5240" s="296">
        <f t="shared" si="1179"/>
        <v>1.8362535745481141E-2</v>
      </c>
      <c r="T5240" s="283">
        <f t="shared" si="1180"/>
        <v>1.8362535745481141E-2</v>
      </c>
    </row>
    <row r="5241" spans="1:20" x14ac:dyDescent="0.25">
      <c r="A5241" s="286">
        <v>43319</v>
      </c>
      <c r="B5241" s="1">
        <f t="shared" si="1173"/>
        <v>2</v>
      </c>
      <c r="C5241" s="285">
        <v>7</v>
      </c>
      <c r="D5241" t="s">
        <v>716</v>
      </c>
      <c r="F5241" s="16">
        <v>61</v>
      </c>
      <c r="G5241" t="str">
        <f t="shared" si="1167"/>
        <v>Cooling</v>
      </c>
      <c r="H5241" s="283">
        <f>IF(G5241="heating",F5241*Assumptions!M$4+Assumptions!M$7,0)</f>
        <v>0</v>
      </c>
      <c r="I5241" s="15">
        <f t="shared" si="1168"/>
        <v>1.1637425769249583</v>
      </c>
      <c r="J5241" s="15">
        <f t="shared" si="1169"/>
        <v>1.0199659078795975</v>
      </c>
      <c r="K5241" s="283">
        <f t="shared" si="1174"/>
        <v>0</v>
      </c>
      <c r="L5241" s="283">
        <f t="shared" si="1175"/>
        <v>4.3818232651749627</v>
      </c>
      <c r="M5241" s="283">
        <f t="shared" si="1176"/>
        <v>0</v>
      </c>
      <c r="N5241" s="283">
        <f t="shared" si="1177"/>
        <v>4.3585758300027857</v>
      </c>
      <c r="O5241" s="283">
        <f t="shared" si="1178"/>
        <v>0</v>
      </c>
      <c r="P5241" s="21">
        <f t="shared" si="1170"/>
        <v>4.5164594084734722E-2</v>
      </c>
      <c r="Q5241" s="21">
        <f t="shared" si="1171"/>
        <v>0.97331382064367777</v>
      </c>
      <c r="R5241">
        <f t="shared" si="1172"/>
        <v>0.83668510409641816</v>
      </c>
      <c r="S5241" s="296">
        <f t="shared" si="1179"/>
        <v>3.6780111264391069E-2</v>
      </c>
      <c r="T5241" s="283">
        <f t="shared" si="1180"/>
        <v>3.6780111264391069E-2</v>
      </c>
    </row>
    <row r="5242" spans="1:20" x14ac:dyDescent="0.25">
      <c r="A5242" s="286">
        <v>43319</v>
      </c>
      <c r="B5242" s="1">
        <f t="shared" si="1173"/>
        <v>2</v>
      </c>
      <c r="C5242" s="285">
        <v>8</v>
      </c>
      <c r="D5242" t="s">
        <v>716</v>
      </c>
      <c r="F5242" s="16">
        <v>66</v>
      </c>
      <c r="G5242" t="str">
        <f t="shared" si="1167"/>
        <v>Cooling</v>
      </c>
      <c r="H5242" s="283">
        <f>IF(G5242="heating",F5242*Assumptions!M$4+Assumptions!M$7,0)</f>
        <v>0</v>
      </c>
      <c r="I5242" s="15">
        <f t="shared" si="1168"/>
        <v>1.094193721037565</v>
      </c>
      <c r="J5242" s="15">
        <f t="shared" si="1169"/>
        <v>1.0199659078795975</v>
      </c>
      <c r="K5242" s="283">
        <f t="shared" si="1174"/>
        <v>0</v>
      </c>
      <c r="L5242" s="283">
        <f t="shared" si="1175"/>
        <v>4.3818232651749627</v>
      </c>
      <c r="M5242" s="283">
        <f t="shared" si="1176"/>
        <v>0</v>
      </c>
      <c r="N5242" s="283">
        <f t="shared" si="1177"/>
        <v>4.3585758300027857</v>
      </c>
      <c r="O5242" s="283">
        <f t="shared" si="1178"/>
        <v>0</v>
      </c>
      <c r="P5242" s="21">
        <f t="shared" si="1170"/>
        <v>3.6399980029288459E-2</v>
      </c>
      <c r="Q5242" s="21">
        <f t="shared" si="1171"/>
        <v>0.94940007506179924</v>
      </c>
      <c r="R5242">
        <f t="shared" si="1172"/>
        <v>0.83668510409641816</v>
      </c>
      <c r="S5242" s="296">
        <f t="shared" si="1179"/>
        <v>2.8914284119300367E-2</v>
      </c>
      <c r="T5242" s="283">
        <f t="shared" si="1180"/>
        <v>2.8914284119300367E-2</v>
      </c>
    </row>
    <row r="5243" spans="1:20" x14ac:dyDescent="0.25">
      <c r="A5243" s="286">
        <v>43319</v>
      </c>
      <c r="B5243" s="1">
        <f t="shared" si="1173"/>
        <v>2</v>
      </c>
      <c r="C5243" s="285">
        <v>9</v>
      </c>
      <c r="D5243" t="s">
        <v>716</v>
      </c>
      <c r="F5243" s="16">
        <v>67</v>
      </c>
      <c r="G5243" t="str">
        <f t="shared" si="1167"/>
        <v>Cooling</v>
      </c>
      <c r="H5243" s="283">
        <f>IF(G5243="heating",F5243*Assumptions!M$4+Assumptions!M$7,0)</f>
        <v>0</v>
      </c>
      <c r="I5243" s="15">
        <f t="shared" si="1168"/>
        <v>1.0343009000871222</v>
      </c>
      <c r="J5243" s="15">
        <f t="shared" si="1169"/>
        <v>1.0199659078795975</v>
      </c>
      <c r="K5243" s="283">
        <f t="shared" si="1174"/>
        <v>0</v>
      </c>
      <c r="L5243" s="283">
        <f t="shared" si="1175"/>
        <v>4.3818232651749627</v>
      </c>
      <c r="M5243" s="283">
        <f t="shared" si="1176"/>
        <v>0</v>
      </c>
      <c r="N5243" s="283">
        <f t="shared" si="1177"/>
        <v>4.3585758300027857</v>
      </c>
      <c r="O5243" s="283">
        <f t="shared" si="1178"/>
        <v>0</v>
      </c>
      <c r="P5243" s="21">
        <f t="shared" si="1170"/>
        <v>3.6516435799723856E-2</v>
      </c>
      <c r="Q5243" s="21">
        <f t="shared" si="1171"/>
        <v>0.8408485371888097</v>
      </c>
      <c r="R5243">
        <f t="shared" si="1172"/>
        <v>0.83668510409641816</v>
      </c>
      <c r="S5243" s="296">
        <f t="shared" si="1179"/>
        <v>2.5690241777479528E-2</v>
      </c>
      <c r="T5243" s="283">
        <f t="shared" si="1180"/>
        <v>2.5690241777479528E-2</v>
      </c>
    </row>
    <row r="5244" spans="1:20" x14ac:dyDescent="0.25">
      <c r="A5244" s="286">
        <v>43319</v>
      </c>
      <c r="B5244" s="1">
        <f t="shared" si="1173"/>
        <v>2</v>
      </c>
      <c r="C5244" s="285">
        <v>10</v>
      </c>
      <c r="D5244" t="s">
        <v>716</v>
      </c>
      <c r="F5244" s="16">
        <v>68</v>
      </c>
      <c r="G5244" t="str">
        <f t="shared" si="1167"/>
        <v>Cooling</v>
      </c>
      <c r="H5244" s="283">
        <f>IF(G5244="heating",F5244*Assumptions!M$4+Assumptions!M$7,0)</f>
        <v>0</v>
      </c>
      <c r="I5244" s="15">
        <f t="shared" si="1168"/>
        <v>0.98112329028689171</v>
      </c>
      <c r="J5244" s="15">
        <f t="shared" si="1169"/>
        <v>1.0199659078795975</v>
      </c>
      <c r="K5244" s="283">
        <f t="shared" si="1174"/>
        <v>0</v>
      </c>
      <c r="L5244" s="283">
        <f t="shared" si="1175"/>
        <v>4.3818232651749627</v>
      </c>
      <c r="M5244" s="283">
        <f t="shared" si="1176"/>
        <v>0</v>
      </c>
      <c r="N5244" s="283">
        <f t="shared" si="1177"/>
        <v>4.3585758300027857</v>
      </c>
      <c r="O5244" s="283">
        <f t="shared" si="1178"/>
        <v>0</v>
      </c>
      <c r="P5244" s="21">
        <f t="shared" si="1170"/>
        <v>3.7256017764001337E-2</v>
      </c>
      <c r="Q5244" s="21">
        <f t="shared" si="1171"/>
        <v>0.74504051125983206</v>
      </c>
      <c r="R5244">
        <f t="shared" si="1172"/>
        <v>0.83668510409641816</v>
      </c>
      <c r="S5244" s="296">
        <f t="shared" si="1179"/>
        <v>2.3224071349281207E-2</v>
      </c>
      <c r="T5244" s="283">
        <f t="shared" si="1180"/>
        <v>2.3224071349281207E-2</v>
      </c>
    </row>
    <row r="5245" spans="1:20" x14ac:dyDescent="0.25">
      <c r="A5245" s="286">
        <v>43319</v>
      </c>
      <c r="B5245" s="1">
        <f t="shared" si="1173"/>
        <v>2</v>
      </c>
      <c r="C5245" s="285">
        <v>11</v>
      </c>
      <c r="D5245" t="s">
        <v>716</v>
      </c>
      <c r="F5245" s="16">
        <v>70</v>
      </c>
      <c r="G5245" t="str">
        <f t="shared" si="1167"/>
        <v>Cooling</v>
      </c>
      <c r="H5245" s="283">
        <f>IF(G5245="heating",F5245*Assumptions!M$4+Assumptions!M$7,0)</f>
        <v>0</v>
      </c>
      <c r="I5245" s="15">
        <f t="shared" si="1168"/>
        <v>0.94956163997961163</v>
      </c>
      <c r="J5245" s="15">
        <f t="shared" si="1169"/>
        <v>1.0199659078795975</v>
      </c>
      <c r="K5245" s="283">
        <f t="shared" si="1174"/>
        <v>0</v>
      </c>
      <c r="L5245" s="283">
        <f t="shared" si="1175"/>
        <v>4.3818232651749627</v>
      </c>
      <c r="M5245" s="283">
        <f t="shared" si="1176"/>
        <v>0</v>
      </c>
      <c r="N5245" s="283">
        <f t="shared" si="1177"/>
        <v>4.3585758300027857</v>
      </c>
      <c r="O5245" s="283">
        <f t="shared" si="1178"/>
        <v>0</v>
      </c>
      <c r="P5245" s="21">
        <f t="shared" si="1170"/>
        <v>4.0604560274080326E-2</v>
      </c>
      <c r="Q5245" s="21">
        <f t="shared" si="1171"/>
        <v>0.72850690893675296</v>
      </c>
      <c r="R5245">
        <f t="shared" si="1172"/>
        <v>0.83668510409641816</v>
      </c>
      <c r="S5245" s="296">
        <f t="shared" si="1179"/>
        <v>2.4749733312779885E-2</v>
      </c>
      <c r="T5245" s="283">
        <f t="shared" si="1180"/>
        <v>2.4749733312779885E-2</v>
      </c>
    </row>
    <row r="5246" spans="1:20" x14ac:dyDescent="0.25">
      <c r="A5246" s="286">
        <v>43319</v>
      </c>
      <c r="B5246" s="1">
        <f t="shared" si="1173"/>
        <v>2</v>
      </c>
      <c r="C5246" s="285">
        <v>12</v>
      </c>
      <c r="D5246" t="s">
        <v>716</v>
      </c>
      <c r="F5246" s="16">
        <v>70</v>
      </c>
      <c r="G5246" t="str">
        <f t="shared" si="1167"/>
        <v>Cooling</v>
      </c>
      <c r="H5246" s="283">
        <f>IF(G5246="heating",F5246*Assumptions!M$4+Assumptions!M$7,0)</f>
        <v>0</v>
      </c>
      <c r="I5246" s="15">
        <f t="shared" si="1168"/>
        <v>0.91648403420261149</v>
      </c>
      <c r="J5246" s="15">
        <f t="shared" si="1169"/>
        <v>1.0199659078795975</v>
      </c>
      <c r="K5246" s="283">
        <f t="shared" si="1174"/>
        <v>0</v>
      </c>
      <c r="L5246" s="283">
        <f t="shared" si="1175"/>
        <v>4.3818232651749627</v>
      </c>
      <c r="M5246" s="283">
        <f t="shared" si="1176"/>
        <v>0</v>
      </c>
      <c r="N5246" s="283">
        <f t="shared" si="1177"/>
        <v>4.3585758300027857</v>
      </c>
      <c r="O5246" s="283">
        <f t="shared" si="1178"/>
        <v>0</v>
      </c>
      <c r="P5246" s="21">
        <f t="shared" si="1170"/>
        <v>4.0604560274080326E-2</v>
      </c>
      <c r="Q5246" s="21">
        <f t="shared" si="1171"/>
        <v>0.75910815787401487</v>
      </c>
      <c r="R5246">
        <f t="shared" si="1172"/>
        <v>0.83668510409641816</v>
      </c>
      <c r="S5246" s="296">
        <f t="shared" si="1179"/>
        <v>2.5789356603848734E-2</v>
      </c>
      <c r="T5246" s="283">
        <f t="shared" si="1180"/>
        <v>2.5789356603848734E-2</v>
      </c>
    </row>
    <row r="5247" spans="1:20" x14ac:dyDescent="0.25">
      <c r="A5247" s="286">
        <v>43319</v>
      </c>
      <c r="B5247" s="1">
        <f t="shared" si="1173"/>
        <v>2</v>
      </c>
      <c r="C5247" s="285">
        <v>13</v>
      </c>
      <c r="D5247" t="s">
        <v>716</v>
      </c>
      <c r="E5247" t="s">
        <v>704</v>
      </c>
      <c r="F5247" s="16">
        <v>70</v>
      </c>
      <c r="G5247" t="str">
        <f t="shared" si="1167"/>
        <v>Cooling</v>
      </c>
      <c r="H5247" s="283">
        <f>IF(G5247="heating",F5247*Assumptions!M$4+Assumptions!M$7,0)</f>
        <v>0</v>
      </c>
      <c r="I5247" s="15">
        <f t="shared" si="1168"/>
        <v>0.90040206880052787</v>
      </c>
      <c r="J5247" s="15">
        <f t="shared" si="1169"/>
        <v>1.0199659078795975</v>
      </c>
      <c r="K5247" s="283">
        <f t="shared" si="1174"/>
        <v>0</v>
      </c>
      <c r="L5247" s="283">
        <f t="shared" si="1175"/>
        <v>4.3818232651749627</v>
      </c>
      <c r="M5247" s="283">
        <f t="shared" si="1176"/>
        <v>0</v>
      </c>
      <c r="N5247" s="283">
        <f t="shared" si="1177"/>
        <v>4.3585758300027857</v>
      </c>
      <c r="O5247" s="283">
        <f t="shared" si="1178"/>
        <v>0</v>
      </c>
      <c r="P5247" s="21">
        <f t="shared" si="1170"/>
        <v>4.0604560274080326E-2</v>
      </c>
      <c r="Q5247" s="21">
        <f t="shared" si="1171"/>
        <v>0.79115902007799765</v>
      </c>
      <c r="R5247">
        <f t="shared" si="1172"/>
        <v>0.83668510409641816</v>
      </c>
      <c r="S5247" s="296">
        <f t="shared" si="1179"/>
        <v>2.6878227940911235E-2</v>
      </c>
      <c r="T5247" s="283">
        <f t="shared" si="1180"/>
        <v>2.6878227940911235E-2</v>
      </c>
    </row>
    <row r="5248" spans="1:20" x14ac:dyDescent="0.25">
      <c r="A5248" s="286">
        <v>43319</v>
      </c>
      <c r="B5248" s="1">
        <f t="shared" si="1173"/>
        <v>2</v>
      </c>
      <c r="C5248" s="285">
        <v>14</v>
      </c>
      <c r="D5248" t="s">
        <v>716</v>
      </c>
      <c r="E5248" t="s">
        <v>704</v>
      </c>
      <c r="F5248" s="16">
        <v>70</v>
      </c>
      <c r="G5248" t="str">
        <f t="shared" si="1167"/>
        <v>Cooling</v>
      </c>
      <c r="H5248" s="283">
        <f>IF(G5248="heating",F5248*Assumptions!M$4+Assumptions!M$7,0)</f>
        <v>0</v>
      </c>
      <c r="I5248" s="15">
        <f t="shared" si="1168"/>
        <v>0.86032894500746537</v>
      </c>
      <c r="J5248" s="15">
        <f t="shared" si="1169"/>
        <v>1.0199659078795975</v>
      </c>
      <c r="K5248" s="283">
        <f t="shared" si="1174"/>
        <v>0</v>
      </c>
      <c r="L5248" s="283">
        <f t="shared" si="1175"/>
        <v>4.3818232651749627</v>
      </c>
      <c r="M5248" s="283">
        <f t="shared" si="1176"/>
        <v>0</v>
      </c>
      <c r="N5248" s="283">
        <f t="shared" si="1177"/>
        <v>4.3585758300027857</v>
      </c>
      <c r="O5248" s="283">
        <f t="shared" si="1178"/>
        <v>0</v>
      </c>
      <c r="P5248" s="21">
        <f t="shared" si="1170"/>
        <v>4.0604560274080326E-2</v>
      </c>
      <c r="Q5248" s="21">
        <f t="shared" si="1171"/>
        <v>0.84355555031342389</v>
      </c>
      <c r="R5248">
        <f t="shared" si="1172"/>
        <v>0.83668510409641816</v>
      </c>
      <c r="S5248" s="296">
        <f t="shared" si="1179"/>
        <v>2.8658307352559462E-2</v>
      </c>
      <c r="T5248" s="283">
        <f t="shared" si="1180"/>
        <v>2.8658307352559462E-2</v>
      </c>
    </row>
    <row r="5249" spans="1:20" x14ac:dyDescent="0.25">
      <c r="A5249" s="286">
        <v>43319</v>
      </c>
      <c r="B5249" s="1">
        <f t="shared" si="1173"/>
        <v>2</v>
      </c>
      <c r="C5249" s="285">
        <v>15</v>
      </c>
      <c r="D5249" t="s">
        <v>716</v>
      </c>
      <c r="E5249" t="s">
        <v>704</v>
      </c>
      <c r="F5249" s="16">
        <v>70</v>
      </c>
      <c r="G5249" t="str">
        <f t="shared" si="1167"/>
        <v>Cooling</v>
      </c>
      <c r="H5249" s="283">
        <f>IF(G5249="heating",F5249*Assumptions!M$4+Assumptions!M$7,0)</f>
        <v>0</v>
      </c>
      <c r="I5249" s="15">
        <f t="shared" si="1168"/>
        <v>0.85754515037175039</v>
      </c>
      <c r="J5249" s="15">
        <f t="shared" si="1169"/>
        <v>1.0199659078795975</v>
      </c>
      <c r="K5249" s="283">
        <f t="shared" si="1174"/>
        <v>0</v>
      </c>
      <c r="L5249" s="283">
        <f t="shared" si="1175"/>
        <v>4.3818232651749627</v>
      </c>
      <c r="M5249" s="283">
        <f t="shared" si="1176"/>
        <v>0</v>
      </c>
      <c r="N5249" s="283">
        <f t="shared" si="1177"/>
        <v>4.3585758300027857</v>
      </c>
      <c r="O5249" s="283">
        <f t="shared" si="1178"/>
        <v>0</v>
      </c>
      <c r="P5249" s="21">
        <f t="shared" si="1170"/>
        <v>4.0604560274080326E-2</v>
      </c>
      <c r="Q5249" s="21">
        <f t="shared" si="1171"/>
        <v>0.96592607327566882</v>
      </c>
      <c r="R5249">
        <f t="shared" si="1172"/>
        <v>0.83668510409641816</v>
      </c>
      <c r="S5249" s="296">
        <f t="shared" si="1179"/>
        <v>3.2815629364894572E-2</v>
      </c>
      <c r="T5249" s="283">
        <f t="shared" si="1180"/>
        <v>3.2815629364894572E-2</v>
      </c>
    </row>
    <row r="5250" spans="1:20" x14ac:dyDescent="0.25">
      <c r="A5250" s="286">
        <v>43319</v>
      </c>
      <c r="B5250" s="1">
        <f t="shared" si="1173"/>
        <v>2</v>
      </c>
      <c r="C5250" s="285">
        <v>16</v>
      </c>
      <c r="D5250" t="s">
        <v>716</v>
      </c>
      <c r="E5250" t="s">
        <v>704</v>
      </c>
      <c r="F5250" s="16">
        <v>72</v>
      </c>
      <c r="G5250" t="str">
        <f t="shared" ref="G5250:G5313" si="1181">VLOOKUP(A5250,U$2:W$366,3,FALSE)</f>
        <v>Cooling</v>
      </c>
      <c r="H5250" s="283">
        <f>IF(G5250="heating",F5250*Assumptions!M$4+Assumptions!M$7,0)</f>
        <v>0</v>
      </c>
      <c r="I5250" s="15">
        <f t="shared" ref="I5250:I5313" si="1182">VLOOKUP(C5250,AO$2:AQ$25,3,FALSE)</f>
        <v>0.88344815438260227</v>
      </c>
      <c r="J5250" s="15">
        <f t="shared" ref="J5250:J5313" si="1183">VLOOKUP(B5250,AS$4:AU$10,3,FALSE)</f>
        <v>1.0199659078795975</v>
      </c>
      <c r="K5250" s="283">
        <f t="shared" si="1174"/>
        <v>0</v>
      </c>
      <c r="L5250" s="283" t="e">
        <f t="shared" si="1175"/>
        <v>#N/A</v>
      </c>
      <c r="M5250" s="283">
        <f t="shared" si="1176"/>
        <v>0</v>
      </c>
      <c r="N5250" s="283" t="e">
        <f t="shared" si="1177"/>
        <v>#N/A</v>
      </c>
      <c r="O5250" s="283">
        <f t="shared" si="1178"/>
        <v>0</v>
      </c>
      <c r="P5250" s="21">
        <f t="shared" ref="P5250:P5313" si="1184">IF(G5250="cooling",IF(F5250&lt;61,0.025,(F5250^2*AX$25+F5250*AY$25+AZ$25)),0)</f>
        <v>4.6445607559525648E-2</v>
      </c>
      <c r="Q5250" s="21">
        <f t="shared" ref="Q5250:Q5313" si="1185">VLOOKUP(C5250,BB$2:BC$25,2,FALSE)</f>
        <v>1.1649354943302594</v>
      </c>
      <c r="R5250">
        <f t="shared" ref="R5250:R5313" si="1186">VLOOKUP(B5250,AS$4:AV$10,4,FALSE)</f>
        <v>0.83668510409641816</v>
      </c>
      <c r="S5250" s="296">
        <f t="shared" si="1179"/>
        <v>4.5269798702290198E-2</v>
      </c>
      <c r="T5250" s="283">
        <f t="shared" si="1180"/>
        <v>4.5269798702290198E-2</v>
      </c>
    </row>
    <row r="5251" spans="1:20" x14ac:dyDescent="0.25">
      <c r="A5251" s="286">
        <v>43319</v>
      </c>
      <c r="B5251" s="1">
        <f t="shared" ref="B5251:B5314" si="1187">WEEKDAY(A5251,2)</f>
        <v>2</v>
      </c>
      <c r="C5251" s="285">
        <v>17</v>
      </c>
      <c r="D5251" t="s">
        <v>716</v>
      </c>
      <c r="F5251" s="16">
        <v>72</v>
      </c>
      <c r="G5251" t="str">
        <f t="shared" si="1181"/>
        <v>Cooling</v>
      </c>
      <c r="H5251" s="283">
        <f>IF(G5251="heating",F5251*Assumptions!M$4+Assumptions!M$7,0)</f>
        <v>0</v>
      </c>
      <c r="I5251" s="15">
        <f t="shared" si="1182"/>
        <v>0.94025748850374469</v>
      </c>
      <c r="J5251" s="15">
        <f t="shared" si="1183"/>
        <v>1.0199659078795975</v>
      </c>
      <c r="K5251" s="283">
        <f t="shared" ref="K5251:K5314" si="1188">H5251*I5251*J5251</f>
        <v>0</v>
      </c>
      <c r="L5251" s="283" t="e">
        <f t="shared" ref="L5251:L5314" si="1189">VLOOKUP(F5251,BL$2:BN$92,2,FALSE)</f>
        <v>#N/A</v>
      </c>
      <c r="M5251" s="283">
        <f t="shared" ref="M5251:M5314" si="1190">IF(G5251="heating",K5251*(L5251*3.412),0)</f>
        <v>0</v>
      </c>
      <c r="N5251" s="283" t="e">
        <f t="shared" ref="N5251:N5314" si="1191">VLOOKUP(F5251,BL$2:BN$92,3,FALSE)</f>
        <v>#N/A</v>
      </c>
      <c r="O5251" s="283">
        <f t="shared" ref="O5251:O5314" si="1192">IF(F5251&lt;=61,IF(G5251="heating",IF(F5251&gt;=5,K5251*L5251/N5251,0),0),0)</f>
        <v>0</v>
      </c>
      <c r="P5251" s="21">
        <f t="shared" si="1184"/>
        <v>4.6445607559525648E-2</v>
      </c>
      <c r="Q5251" s="21">
        <f t="shared" si="1185"/>
        <v>1.3521540118753073</v>
      </c>
      <c r="R5251">
        <f t="shared" si="1186"/>
        <v>0.83668510409641816</v>
      </c>
      <c r="S5251" s="296">
        <f t="shared" ref="S5251:S5314" si="1193">P5251*Q5251*R5251</f>
        <v>5.2545175445341631E-2</v>
      </c>
      <c r="T5251" s="283">
        <f t="shared" ref="T5251:T5314" si="1194">K5251+S5251</f>
        <v>5.2545175445341631E-2</v>
      </c>
    </row>
    <row r="5252" spans="1:20" x14ac:dyDescent="0.25">
      <c r="A5252" s="286">
        <v>43319</v>
      </c>
      <c r="B5252" s="1">
        <f t="shared" si="1187"/>
        <v>2</v>
      </c>
      <c r="C5252" s="285">
        <v>18</v>
      </c>
      <c r="D5252" t="s">
        <v>716</v>
      </c>
      <c r="F5252" s="16">
        <v>68</v>
      </c>
      <c r="G5252" t="str">
        <f t="shared" si="1181"/>
        <v>Cooling</v>
      </c>
      <c r="H5252" s="283">
        <f>IF(G5252="heating",F5252*Assumptions!M$4+Assumptions!M$7,0)</f>
        <v>0</v>
      </c>
      <c r="I5252" s="15">
        <f t="shared" si="1182"/>
        <v>0.98182363790757687</v>
      </c>
      <c r="J5252" s="15">
        <f t="shared" si="1183"/>
        <v>1.0199659078795975</v>
      </c>
      <c r="K5252" s="283">
        <f t="shared" si="1188"/>
        <v>0</v>
      </c>
      <c r="L5252" s="283">
        <f t="shared" si="1189"/>
        <v>4.3818232651749627</v>
      </c>
      <c r="M5252" s="283">
        <f t="shared" si="1190"/>
        <v>0</v>
      </c>
      <c r="N5252" s="283">
        <f t="shared" si="1191"/>
        <v>4.3585758300027857</v>
      </c>
      <c r="O5252" s="283">
        <f t="shared" si="1192"/>
        <v>0</v>
      </c>
      <c r="P5252" s="21">
        <f t="shared" si="1184"/>
        <v>3.7256017764001337E-2</v>
      </c>
      <c r="Q5252" s="21">
        <f t="shared" si="1185"/>
        <v>1.5598916921549892</v>
      </c>
      <c r="R5252">
        <f t="shared" si="1186"/>
        <v>0.83668510409641816</v>
      </c>
      <c r="S5252" s="296">
        <f t="shared" si="1193"/>
        <v>4.8624249833744054E-2</v>
      </c>
      <c r="T5252" s="283">
        <f t="shared" si="1194"/>
        <v>4.8624249833744054E-2</v>
      </c>
    </row>
    <row r="5253" spans="1:20" x14ac:dyDescent="0.25">
      <c r="A5253" s="286">
        <v>43319</v>
      </c>
      <c r="B5253" s="1">
        <f t="shared" si="1187"/>
        <v>2</v>
      </c>
      <c r="C5253" s="285">
        <v>19</v>
      </c>
      <c r="D5253" t="s">
        <v>716</v>
      </c>
      <c r="F5253" s="16">
        <v>66</v>
      </c>
      <c r="G5253" t="str">
        <f t="shared" si="1181"/>
        <v>Cooling</v>
      </c>
      <c r="H5253" s="283">
        <f>IF(G5253="heating",F5253*Assumptions!M$4+Assumptions!M$7,0)</f>
        <v>0</v>
      </c>
      <c r="I5253" s="15">
        <f t="shared" si="1182"/>
        <v>0.98418842963438757</v>
      </c>
      <c r="J5253" s="15">
        <f t="shared" si="1183"/>
        <v>1.0199659078795975</v>
      </c>
      <c r="K5253" s="283">
        <f t="shared" si="1188"/>
        <v>0</v>
      </c>
      <c r="L5253" s="283">
        <f t="shared" si="1189"/>
        <v>4.3818232651749627</v>
      </c>
      <c r="M5253" s="283">
        <f t="shared" si="1190"/>
        <v>0</v>
      </c>
      <c r="N5253" s="283">
        <f t="shared" si="1191"/>
        <v>4.3585758300027857</v>
      </c>
      <c r="O5253" s="283">
        <f t="shared" si="1192"/>
        <v>0</v>
      </c>
      <c r="P5253" s="21">
        <f t="shared" si="1184"/>
        <v>3.6399980029288459E-2</v>
      </c>
      <c r="Q5253" s="21">
        <f t="shared" si="1185"/>
        <v>1.6764212681468484</v>
      </c>
      <c r="R5253">
        <f t="shared" si="1186"/>
        <v>0.83668510409641816</v>
      </c>
      <c r="S5253" s="296">
        <f t="shared" si="1193"/>
        <v>5.1055947986606794E-2</v>
      </c>
      <c r="T5253" s="283">
        <f t="shared" si="1194"/>
        <v>5.1055947986606794E-2</v>
      </c>
    </row>
    <row r="5254" spans="1:20" x14ac:dyDescent="0.25">
      <c r="A5254" s="286">
        <v>43319</v>
      </c>
      <c r="B5254" s="1">
        <f t="shared" si="1187"/>
        <v>2</v>
      </c>
      <c r="C5254" s="285">
        <v>20</v>
      </c>
      <c r="D5254" t="s">
        <v>716</v>
      </c>
      <c r="F5254" s="16">
        <v>59</v>
      </c>
      <c r="G5254" t="str">
        <f t="shared" si="1181"/>
        <v>Cooling</v>
      </c>
      <c r="H5254" s="283">
        <f>IF(G5254="heating",F5254*Assumptions!M$4+Assumptions!M$7,0)</f>
        <v>0</v>
      </c>
      <c r="I5254" s="15">
        <f t="shared" si="1182"/>
        <v>0.97071962311712034</v>
      </c>
      <c r="J5254" s="15">
        <f t="shared" si="1183"/>
        <v>1.0199659078795975</v>
      </c>
      <c r="K5254" s="283">
        <f t="shared" si="1188"/>
        <v>0</v>
      </c>
      <c r="L5254" s="283">
        <f t="shared" si="1189"/>
        <v>4.3182081448486933</v>
      </c>
      <c r="M5254" s="283">
        <f t="shared" si="1190"/>
        <v>0</v>
      </c>
      <c r="N5254" s="283">
        <f t="shared" si="1191"/>
        <v>4.2355603137647586</v>
      </c>
      <c r="O5254" s="283">
        <f t="shared" si="1192"/>
        <v>0</v>
      </c>
      <c r="P5254" s="21">
        <f t="shared" si="1184"/>
        <v>2.5000000000000001E-2</v>
      </c>
      <c r="Q5254" s="21">
        <f t="shared" si="1185"/>
        <v>1.52436960139122</v>
      </c>
      <c r="R5254">
        <f t="shared" si="1186"/>
        <v>0.83668510409641816</v>
      </c>
      <c r="S5254" s="296">
        <f t="shared" si="1193"/>
        <v>3.1885433465535712E-2</v>
      </c>
      <c r="T5254" s="283">
        <f t="shared" si="1194"/>
        <v>3.1885433465535712E-2</v>
      </c>
    </row>
    <row r="5255" spans="1:20" x14ac:dyDescent="0.25">
      <c r="A5255" s="286">
        <v>43319</v>
      </c>
      <c r="B5255" s="1">
        <f t="shared" si="1187"/>
        <v>2</v>
      </c>
      <c r="C5255" s="285">
        <v>21</v>
      </c>
      <c r="D5255" t="s">
        <v>716</v>
      </c>
      <c r="F5255" s="16">
        <v>57</v>
      </c>
      <c r="G5255" t="str">
        <f t="shared" si="1181"/>
        <v>Cooling</v>
      </c>
      <c r="H5255" s="283">
        <f>IF(G5255="heating",F5255*Assumptions!M$4+Assumptions!M$7,0)</f>
        <v>0</v>
      </c>
      <c r="I5255" s="15">
        <f t="shared" si="1182"/>
        <v>0.95751150862929935</v>
      </c>
      <c r="J5255" s="15">
        <f t="shared" si="1183"/>
        <v>1.0199659078795975</v>
      </c>
      <c r="K5255" s="283">
        <f t="shared" si="1188"/>
        <v>0</v>
      </c>
      <c r="L5255" s="283">
        <f t="shared" si="1189"/>
        <v>4.2530692972692208</v>
      </c>
      <c r="M5255" s="283">
        <f t="shared" si="1190"/>
        <v>0</v>
      </c>
      <c r="N5255" s="283">
        <f t="shared" si="1191"/>
        <v>4.1119599131986844</v>
      </c>
      <c r="O5255" s="283">
        <f t="shared" si="1192"/>
        <v>0</v>
      </c>
      <c r="P5255" s="21">
        <f t="shared" si="1184"/>
        <v>2.5000000000000001E-2</v>
      </c>
      <c r="Q5255" s="21">
        <f t="shared" si="1185"/>
        <v>1.4448604713749031</v>
      </c>
      <c r="R5255">
        <f t="shared" si="1186"/>
        <v>0.83668510409641816</v>
      </c>
      <c r="S5255" s="296">
        <f t="shared" si="1193"/>
        <v>3.0222330847427769E-2</v>
      </c>
      <c r="T5255" s="283">
        <f t="shared" si="1194"/>
        <v>3.0222330847427769E-2</v>
      </c>
    </row>
    <row r="5256" spans="1:20" x14ac:dyDescent="0.25">
      <c r="A5256" s="286">
        <v>43319</v>
      </c>
      <c r="B5256" s="1">
        <f t="shared" si="1187"/>
        <v>2</v>
      </c>
      <c r="C5256" s="285">
        <v>22</v>
      </c>
      <c r="D5256" t="s">
        <v>716</v>
      </c>
      <c r="F5256" s="16">
        <v>55</v>
      </c>
      <c r="G5256" t="str">
        <f t="shared" si="1181"/>
        <v>Cooling</v>
      </c>
      <c r="H5256" s="283">
        <f>IF(G5256="heating",F5256*Assumptions!M$4+Assumptions!M$7,0)</f>
        <v>0</v>
      </c>
      <c r="I5256" s="15">
        <f t="shared" si="1182"/>
        <v>0.9426530227543114</v>
      </c>
      <c r="J5256" s="15">
        <f t="shared" si="1183"/>
        <v>1.0199659078795975</v>
      </c>
      <c r="K5256" s="283">
        <f t="shared" si="1188"/>
        <v>0</v>
      </c>
      <c r="L5256" s="283">
        <f t="shared" si="1189"/>
        <v>4.1851135499983272</v>
      </c>
      <c r="M5256" s="283">
        <f t="shared" si="1190"/>
        <v>0</v>
      </c>
      <c r="N5256" s="283">
        <f t="shared" si="1191"/>
        <v>3.9876635481217684</v>
      </c>
      <c r="O5256" s="283">
        <f t="shared" si="1192"/>
        <v>0</v>
      </c>
      <c r="P5256" s="21">
        <f t="shared" si="1184"/>
        <v>2.5000000000000001E-2</v>
      </c>
      <c r="Q5256" s="21">
        <f t="shared" si="1185"/>
        <v>1.2427137171080138</v>
      </c>
      <c r="R5256">
        <f t="shared" si="1186"/>
        <v>0.83668510409641816</v>
      </c>
      <c r="S5256" s="296">
        <f t="shared" si="1193"/>
        <v>2.5994001394014133E-2</v>
      </c>
      <c r="T5256" s="283">
        <f t="shared" si="1194"/>
        <v>2.5994001394014133E-2</v>
      </c>
    </row>
    <row r="5257" spans="1:20" x14ac:dyDescent="0.25">
      <c r="A5257" s="286">
        <v>43319</v>
      </c>
      <c r="B5257" s="1">
        <f t="shared" si="1187"/>
        <v>2</v>
      </c>
      <c r="C5257" s="285">
        <v>23</v>
      </c>
      <c r="D5257" t="s">
        <v>715</v>
      </c>
      <c r="F5257" s="16">
        <v>54</v>
      </c>
      <c r="G5257" t="str">
        <f t="shared" si="1181"/>
        <v>Cooling</v>
      </c>
      <c r="H5257" s="283">
        <f>IF(G5257="heating",F5257*Assumptions!M$4+Assumptions!M$7,0)</f>
        <v>0</v>
      </c>
      <c r="I5257" s="15">
        <f t="shared" si="1182"/>
        <v>0.94450710149963013</v>
      </c>
      <c r="J5257" s="15">
        <f t="shared" si="1183"/>
        <v>1.0199659078795975</v>
      </c>
      <c r="K5257" s="283">
        <f t="shared" si="1188"/>
        <v>0</v>
      </c>
      <c r="L5257" s="283">
        <f t="shared" si="1189"/>
        <v>4.1559947708987721</v>
      </c>
      <c r="M5257" s="283">
        <f t="shared" si="1190"/>
        <v>0</v>
      </c>
      <c r="N5257" s="283">
        <f t="shared" si="1191"/>
        <v>3.9259252525022648</v>
      </c>
      <c r="O5257" s="283">
        <f t="shared" si="1192"/>
        <v>0</v>
      </c>
      <c r="P5257" s="21">
        <f t="shared" si="1184"/>
        <v>2.5000000000000001E-2</v>
      </c>
      <c r="Q5257" s="21">
        <f t="shared" si="1185"/>
        <v>1.0297519246597011</v>
      </c>
      <c r="R5257">
        <f t="shared" si="1186"/>
        <v>0.83668510409641816</v>
      </c>
      <c r="S5257" s="296">
        <f t="shared" si="1193"/>
        <v>2.1539452406934726E-2</v>
      </c>
      <c r="T5257" s="283">
        <f t="shared" si="1194"/>
        <v>2.1539452406934726E-2</v>
      </c>
    </row>
    <row r="5258" spans="1:20" x14ac:dyDescent="0.25">
      <c r="A5258" s="286">
        <v>43320</v>
      </c>
      <c r="B5258" s="1">
        <f t="shared" si="1187"/>
        <v>3</v>
      </c>
      <c r="C5258" s="285">
        <v>0</v>
      </c>
      <c r="D5258" t="s">
        <v>715</v>
      </c>
      <c r="F5258" s="16">
        <v>52</v>
      </c>
      <c r="G5258" t="str">
        <f t="shared" si="1181"/>
        <v>Cooling</v>
      </c>
      <c r="H5258" s="283">
        <f>IF(G5258="heating",F5258*Assumptions!M$4+Assumptions!M$7,0)</f>
        <v>0</v>
      </c>
      <c r="I5258" s="15">
        <f t="shared" si="1182"/>
        <v>0.97481507806017154</v>
      </c>
      <c r="J5258" s="15">
        <f t="shared" si="1183"/>
        <v>1.0263036171733995</v>
      </c>
      <c r="K5258" s="283">
        <f t="shared" si="1188"/>
        <v>0</v>
      </c>
      <c r="L5258" s="283">
        <f t="shared" si="1189"/>
        <v>4.0950984110509578</v>
      </c>
      <c r="M5258" s="283">
        <f t="shared" si="1190"/>
        <v>0</v>
      </c>
      <c r="N5258" s="283">
        <f t="shared" si="1191"/>
        <v>3.802065958051716</v>
      </c>
      <c r="O5258" s="283">
        <f t="shared" si="1192"/>
        <v>0</v>
      </c>
      <c r="P5258" s="21">
        <f t="shared" si="1184"/>
        <v>2.5000000000000001E-2</v>
      </c>
      <c r="Q5258" s="21">
        <f t="shared" si="1185"/>
        <v>0.90668853391740301</v>
      </c>
      <c r="R5258">
        <f t="shared" si="1186"/>
        <v>0.9421089825381942</v>
      </c>
      <c r="S5258" s="296">
        <f t="shared" si="1193"/>
        <v>2.1354985304199287E-2</v>
      </c>
      <c r="T5258" s="283">
        <f t="shared" si="1194"/>
        <v>2.1354985304199287E-2</v>
      </c>
    </row>
    <row r="5259" spans="1:20" x14ac:dyDescent="0.25">
      <c r="A5259" s="286">
        <v>43320</v>
      </c>
      <c r="B5259" s="1">
        <f t="shared" si="1187"/>
        <v>3</v>
      </c>
      <c r="C5259" s="285">
        <v>1</v>
      </c>
      <c r="D5259" t="s">
        <v>715</v>
      </c>
      <c r="F5259" s="16">
        <v>52</v>
      </c>
      <c r="G5259" t="str">
        <f t="shared" si="1181"/>
        <v>Cooling</v>
      </c>
      <c r="H5259" s="283">
        <f>IF(G5259="heating",F5259*Assumptions!M$4+Assumptions!M$7,0)</f>
        <v>0</v>
      </c>
      <c r="I5259" s="15">
        <f t="shared" si="1182"/>
        <v>1.012242869806885</v>
      </c>
      <c r="J5259" s="15">
        <f t="shared" si="1183"/>
        <v>1.0263036171733995</v>
      </c>
      <c r="K5259" s="283">
        <f t="shared" si="1188"/>
        <v>0</v>
      </c>
      <c r="L5259" s="283">
        <f t="shared" si="1189"/>
        <v>4.0950984110509578</v>
      </c>
      <c r="M5259" s="283">
        <f t="shared" si="1190"/>
        <v>0</v>
      </c>
      <c r="N5259" s="283">
        <f t="shared" si="1191"/>
        <v>3.802065958051716</v>
      </c>
      <c r="O5259" s="283">
        <f t="shared" si="1192"/>
        <v>0</v>
      </c>
      <c r="P5259" s="21">
        <f t="shared" si="1184"/>
        <v>2.5000000000000001E-2</v>
      </c>
      <c r="Q5259" s="21">
        <f t="shared" si="1185"/>
        <v>0.81803459285312596</v>
      </c>
      <c r="R5259">
        <f t="shared" si="1186"/>
        <v>0.9421089825381942</v>
      </c>
      <c r="S5259" s="296">
        <f t="shared" si="1193"/>
        <v>1.9266943448847614E-2</v>
      </c>
      <c r="T5259" s="283">
        <f t="shared" si="1194"/>
        <v>1.9266943448847614E-2</v>
      </c>
    </row>
    <row r="5260" spans="1:20" x14ac:dyDescent="0.25">
      <c r="A5260" s="286">
        <v>43320</v>
      </c>
      <c r="B5260" s="1">
        <f t="shared" si="1187"/>
        <v>3</v>
      </c>
      <c r="C5260" s="285">
        <v>2</v>
      </c>
      <c r="D5260" t="s">
        <v>715</v>
      </c>
      <c r="F5260" s="16">
        <v>52</v>
      </c>
      <c r="G5260" t="str">
        <f t="shared" si="1181"/>
        <v>Cooling</v>
      </c>
      <c r="H5260" s="283">
        <f>IF(G5260="heating",F5260*Assumptions!M$4+Assumptions!M$7,0)</f>
        <v>0</v>
      </c>
      <c r="I5260" s="15">
        <f t="shared" si="1182"/>
        <v>1.0509704703585963</v>
      </c>
      <c r="J5260" s="15">
        <f t="shared" si="1183"/>
        <v>1.0263036171733995</v>
      </c>
      <c r="K5260" s="283">
        <f t="shared" si="1188"/>
        <v>0</v>
      </c>
      <c r="L5260" s="283">
        <f t="shared" si="1189"/>
        <v>4.0950984110509578</v>
      </c>
      <c r="M5260" s="283">
        <f t="shared" si="1190"/>
        <v>0</v>
      </c>
      <c r="N5260" s="283">
        <f t="shared" si="1191"/>
        <v>3.802065958051716</v>
      </c>
      <c r="O5260" s="283">
        <f t="shared" si="1192"/>
        <v>0</v>
      </c>
      <c r="P5260" s="21">
        <f t="shared" si="1184"/>
        <v>2.5000000000000001E-2</v>
      </c>
      <c r="Q5260" s="21">
        <f t="shared" si="1185"/>
        <v>0.74507607494346417</v>
      </c>
      <c r="R5260">
        <f t="shared" si="1186"/>
        <v>0.9421089825381942</v>
      </c>
      <c r="S5260" s="296">
        <f t="shared" si="1193"/>
        <v>1.7548571571963458E-2</v>
      </c>
      <c r="T5260" s="283">
        <f t="shared" si="1194"/>
        <v>1.7548571571963458E-2</v>
      </c>
    </row>
    <row r="5261" spans="1:20" x14ac:dyDescent="0.25">
      <c r="A5261" s="286">
        <v>43320</v>
      </c>
      <c r="B5261" s="1">
        <f t="shared" si="1187"/>
        <v>3</v>
      </c>
      <c r="C5261" s="285">
        <v>3</v>
      </c>
      <c r="D5261" t="s">
        <v>715</v>
      </c>
      <c r="F5261" s="16">
        <v>52</v>
      </c>
      <c r="G5261" t="str">
        <f t="shared" si="1181"/>
        <v>Cooling</v>
      </c>
      <c r="H5261" s="283">
        <f>IF(G5261="heating",F5261*Assumptions!M$4+Assumptions!M$7,0)</f>
        <v>0</v>
      </c>
      <c r="I5261" s="15">
        <f t="shared" si="1182"/>
        <v>1.0924036124451033</v>
      </c>
      <c r="J5261" s="15">
        <f t="shared" si="1183"/>
        <v>1.0263036171733995</v>
      </c>
      <c r="K5261" s="283">
        <f t="shared" si="1188"/>
        <v>0</v>
      </c>
      <c r="L5261" s="283">
        <f t="shared" si="1189"/>
        <v>4.0950984110509578</v>
      </c>
      <c r="M5261" s="283">
        <f t="shared" si="1190"/>
        <v>0</v>
      </c>
      <c r="N5261" s="283">
        <f t="shared" si="1191"/>
        <v>3.802065958051716</v>
      </c>
      <c r="O5261" s="283">
        <f t="shared" si="1192"/>
        <v>0</v>
      </c>
      <c r="P5261" s="21">
        <f t="shared" si="1184"/>
        <v>2.5000000000000001E-2</v>
      </c>
      <c r="Q5261" s="21">
        <f t="shared" si="1185"/>
        <v>0.69158980876382303</v>
      </c>
      <c r="R5261">
        <f t="shared" si="1186"/>
        <v>0.9421089825381942</v>
      </c>
      <c r="S5261" s="296">
        <f t="shared" si="1193"/>
        <v>1.6288824276706741E-2</v>
      </c>
      <c r="T5261" s="283">
        <f t="shared" si="1194"/>
        <v>1.6288824276706741E-2</v>
      </c>
    </row>
    <row r="5262" spans="1:20" x14ac:dyDescent="0.25">
      <c r="A5262" s="286">
        <v>43320</v>
      </c>
      <c r="B5262" s="1">
        <f t="shared" si="1187"/>
        <v>3</v>
      </c>
      <c r="C5262" s="285">
        <v>4</v>
      </c>
      <c r="D5262" t="s">
        <v>715</v>
      </c>
      <c r="F5262" s="16">
        <v>52</v>
      </c>
      <c r="G5262" t="str">
        <f t="shared" si="1181"/>
        <v>Cooling</v>
      </c>
      <c r="H5262" s="283">
        <f>IF(G5262="heating",F5262*Assumptions!M$4+Assumptions!M$7,0)</f>
        <v>0</v>
      </c>
      <c r="I5262" s="15">
        <f t="shared" si="1182"/>
        <v>1.1348296917927807</v>
      </c>
      <c r="J5262" s="15">
        <f t="shared" si="1183"/>
        <v>1.0263036171733995</v>
      </c>
      <c r="K5262" s="283">
        <f t="shared" si="1188"/>
        <v>0</v>
      </c>
      <c r="L5262" s="283">
        <f t="shared" si="1189"/>
        <v>4.0950984110509578</v>
      </c>
      <c r="M5262" s="283">
        <f t="shared" si="1190"/>
        <v>0</v>
      </c>
      <c r="N5262" s="283">
        <f t="shared" si="1191"/>
        <v>3.802065958051716</v>
      </c>
      <c r="O5262" s="283">
        <f t="shared" si="1192"/>
        <v>0</v>
      </c>
      <c r="P5262" s="21">
        <f t="shared" si="1184"/>
        <v>2.5000000000000001E-2</v>
      </c>
      <c r="Q5262" s="21">
        <f t="shared" si="1185"/>
        <v>0.6473875548762833</v>
      </c>
      <c r="R5262">
        <f t="shared" si="1186"/>
        <v>0.9421089825381942</v>
      </c>
      <c r="S5262" s="296">
        <f t="shared" si="1193"/>
        <v>1.5247740765809616E-2</v>
      </c>
      <c r="T5262" s="283">
        <f t="shared" si="1194"/>
        <v>1.5247740765809616E-2</v>
      </c>
    </row>
    <row r="5263" spans="1:20" x14ac:dyDescent="0.25">
      <c r="A5263" s="286">
        <v>43320</v>
      </c>
      <c r="B5263" s="1">
        <f t="shared" si="1187"/>
        <v>3</v>
      </c>
      <c r="C5263" s="285">
        <v>5</v>
      </c>
      <c r="D5263" t="s">
        <v>715</v>
      </c>
      <c r="F5263" s="16">
        <v>54</v>
      </c>
      <c r="G5263" t="str">
        <f t="shared" si="1181"/>
        <v>Cooling</v>
      </c>
      <c r="H5263" s="283">
        <f>IF(G5263="heating",F5263*Assumptions!M$4+Assumptions!M$7,0)</f>
        <v>0</v>
      </c>
      <c r="I5263" s="15">
        <f t="shared" si="1182"/>
        <v>1.1635558681477385</v>
      </c>
      <c r="J5263" s="15">
        <f t="shared" si="1183"/>
        <v>1.0263036171733995</v>
      </c>
      <c r="K5263" s="283">
        <f t="shared" si="1188"/>
        <v>0</v>
      </c>
      <c r="L5263" s="283">
        <f t="shared" si="1189"/>
        <v>4.1559947708987721</v>
      </c>
      <c r="M5263" s="283">
        <f t="shared" si="1190"/>
        <v>0</v>
      </c>
      <c r="N5263" s="283">
        <f t="shared" si="1191"/>
        <v>3.9259252525022648</v>
      </c>
      <c r="O5263" s="283">
        <f t="shared" si="1192"/>
        <v>0</v>
      </c>
      <c r="P5263" s="21">
        <f t="shared" si="1184"/>
        <v>2.5000000000000001E-2</v>
      </c>
      <c r="Q5263" s="21">
        <f t="shared" si="1185"/>
        <v>0.72139578924615555</v>
      </c>
      <c r="R5263">
        <f t="shared" si="1186"/>
        <v>0.9421089825381942</v>
      </c>
      <c r="S5263" s="296">
        <f t="shared" si="1193"/>
        <v>1.6990836325350832E-2</v>
      </c>
      <c r="T5263" s="283">
        <f t="shared" si="1194"/>
        <v>1.6990836325350832E-2</v>
      </c>
    </row>
    <row r="5264" spans="1:20" x14ac:dyDescent="0.25">
      <c r="A5264" s="286">
        <v>43320</v>
      </c>
      <c r="B5264" s="1">
        <f t="shared" si="1187"/>
        <v>3</v>
      </c>
      <c r="C5264" s="285">
        <v>6</v>
      </c>
      <c r="D5264" t="s">
        <v>715</v>
      </c>
      <c r="F5264" s="16">
        <v>55</v>
      </c>
      <c r="G5264" t="str">
        <f t="shared" si="1181"/>
        <v>Cooling</v>
      </c>
      <c r="H5264" s="283">
        <f>IF(G5264="heating",F5264*Assumptions!M$4+Assumptions!M$7,0)</f>
        <v>0</v>
      </c>
      <c r="I5264" s="15">
        <f t="shared" si="1182"/>
        <v>1.2083911162615524</v>
      </c>
      <c r="J5264" s="15">
        <f t="shared" si="1183"/>
        <v>1.0263036171733995</v>
      </c>
      <c r="K5264" s="283">
        <f t="shared" si="1188"/>
        <v>0</v>
      </c>
      <c r="L5264" s="283">
        <f t="shared" si="1189"/>
        <v>4.1851135499983272</v>
      </c>
      <c r="M5264" s="283">
        <f t="shared" si="1190"/>
        <v>0</v>
      </c>
      <c r="N5264" s="283">
        <f t="shared" si="1191"/>
        <v>3.9876635481217684</v>
      </c>
      <c r="O5264" s="283">
        <f t="shared" si="1192"/>
        <v>0</v>
      </c>
      <c r="P5264" s="21">
        <f t="shared" si="1184"/>
        <v>2.5000000000000001E-2</v>
      </c>
      <c r="Q5264" s="21">
        <f t="shared" si="1185"/>
        <v>0.87787080972652631</v>
      </c>
      <c r="R5264">
        <f t="shared" si="1186"/>
        <v>0.9421089825381942</v>
      </c>
      <c r="S5264" s="296">
        <f t="shared" si="1193"/>
        <v>2.0676249383785962E-2</v>
      </c>
      <c r="T5264" s="283">
        <f t="shared" si="1194"/>
        <v>2.0676249383785962E-2</v>
      </c>
    </row>
    <row r="5265" spans="1:20" x14ac:dyDescent="0.25">
      <c r="A5265" s="286">
        <v>43320</v>
      </c>
      <c r="B5265" s="1">
        <f t="shared" si="1187"/>
        <v>3</v>
      </c>
      <c r="C5265" s="285">
        <v>7</v>
      </c>
      <c r="D5265" t="s">
        <v>716</v>
      </c>
      <c r="F5265" s="16">
        <v>61</v>
      </c>
      <c r="G5265" t="str">
        <f t="shared" si="1181"/>
        <v>Cooling</v>
      </c>
      <c r="H5265" s="283">
        <f>IF(G5265="heating",F5265*Assumptions!M$4+Assumptions!M$7,0)</f>
        <v>0</v>
      </c>
      <c r="I5265" s="15">
        <f t="shared" si="1182"/>
        <v>1.1637425769249583</v>
      </c>
      <c r="J5265" s="15">
        <f t="shared" si="1183"/>
        <v>1.0263036171733995</v>
      </c>
      <c r="K5265" s="283">
        <f t="shared" si="1188"/>
        <v>0</v>
      </c>
      <c r="L5265" s="283">
        <f t="shared" si="1189"/>
        <v>4.3818232651749627</v>
      </c>
      <c r="M5265" s="283">
        <f t="shared" si="1190"/>
        <v>0</v>
      </c>
      <c r="N5265" s="283">
        <f t="shared" si="1191"/>
        <v>4.3585758300027857</v>
      </c>
      <c r="O5265" s="283">
        <f t="shared" si="1192"/>
        <v>0</v>
      </c>
      <c r="P5265" s="21">
        <f t="shared" si="1184"/>
        <v>4.5164594084734722E-2</v>
      </c>
      <c r="Q5265" s="21">
        <f t="shared" si="1185"/>
        <v>0.97331382064367777</v>
      </c>
      <c r="R5265">
        <f t="shared" si="1186"/>
        <v>0.9421089825381942</v>
      </c>
      <c r="S5265" s="296">
        <f t="shared" si="1193"/>
        <v>4.1414473654766942E-2</v>
      </c>
      <c r="T5265" s="283">
        <f t="shared" si="1194"/>
        <v>4.1414473654766942E-2</v>
      </c>
    </row>
    <row r="5266" spans="1:20" x14ac:dyDescent="0.25">
      <c r="A5266" s="286">
        <v>43320</v>
      </c>
      <c r="B5266" s="1">
        <f t="shared" si="1187"/>
        <v>3</v>
      </c>
      <c r="C5266" s="285">
        <v>8</v>
      </c>
      <c r="D5266" t="s">
        <v>716</v>
      </c>
      <c r="F5266" s="16">
        <v>66</v>
      </c>
      <c r="G5266" t="str">
        <f t="shared" si="1181"/>
        <v>Cooling</v>
      </c>
      <c r="H5266" s="283">
        <f>IF(G5266="heating",F5266*Assumptions!M$4+Assumptions!M$7,0)</f>
        <v>0</v>
      </c>
      <c r="I5266" s="15">
        <f t="shared" si="1182"/>
        <v>1.094193721037565</v>
      </c>
      <c r="J5266" s="15">
        <f t="shared" si="1183"/>
        <v>1.0263036171733995</v>
      </c>
      <c r="K5266" s="283">
        <f t="shared" si="1188"/>
        <v>0</v>
      </c>
      <c r="L5266" s="283">
        <f t="shared" si="1189"/>
        <v>4.3818232651749627</v>
      </c>
      <c r="M5266" s="283">
        <f t="shared" si="1190"/>
        <v>0</v>
      </c>
      <c r="N5266" s="283">
        <f t="shared" si="1191"/>
        <v>4.3585758300027857</v>
      </c>
      <c r="O5266" s="283">
        <f t="shared" si="1192"/>
        <v>0</v>
      </c>
      <c r="P5266" s="21">
        <f t="shared" si="1184"/>
        <v>3.6399980029288459E-2</v>
      </c>
      <c r="Q5266" s="21">
        <f t="shared" si="1185"/>
        <v>0.94940007506179924</v>
      </c>
      <c r="R5266">
        <f t="shared" si="1186"/>
        <v>0.9421089825381942</v>
      </c>
      <c r="S5266" s="296">
        <f t="shared" si="1193"/>
        <v>3.2557537667498852E-2</v>
      </c>
      <c r="T5266" s="283">
        <f t="shared" si="1194"/>
        <v>3.2557537667498852E-2</v>
      </c>
    </row>
    <row r="5267" spans="1:20" x14ac:dyDescent="0.25">
      <c r="A5267" s="286">
        <v>43320</v>
      </c>
      <c r="B5267" s="1">
        <f t="shared" si="1187"/>
        <v>3</v>
      </c>
      <c r="C5267" s="285">
        <v>9</v>
      </c>
      <c r="D5267" t="s">
        <v>716</v>
      </c>
      <c r="F5267" s="16">
        <v>72</v>
      </c>
      <c r="G5267" t="str">
        <f t="shared" si="1181"/>
        <v>Cooling</v>
      </c>
      <c r="H5267" s="283">
        <f>IF(G5267="heating",F5267*Assumptions!M$4+Assumptions!M$7,0)</f>
        <v>0</v>
      </c>
      <c r="I5267" s="15">
        <f t="shared" si="1182"/>
        <v>1.0343009000871222</v>
      </c>
      <c r="J5267" s="15">
        <f t="shared" si="1183"/>
        <v>1.0263036171733995</v>
      </c>
      <c r="K5267" s="283">
        <f t="shared" si="1188"/>
        <v>0</v>
      </c>
      <c r="L5267" s="283" t="e">
        <f t="shared" si="1189"/>
        <v>#N/A</v>
      </c>
      <c r="M5267" s="283">
        <f t="shared" si="1190"/>
        <v>0</v>
      </c>
      <c r="N5267" s="283" t="e">
        <f t="shared" si="1191"/>
        <v>#N/A</v>
      </c>
      <c r="O5267" s="283">
        <f t="shared" si="1192"/>
        <v>0</v>
      </c>
      <c r="P5267" s="21">
        <f t="shared" si="1184"/>
        <v>4.6445607559525648E-2</v>
      </c>
      <c r="Q5267" s="21">
        <f t="shared" si="1185"/>
        <v>0.8408485371888097</v>
      </c>
      <c r="R5267">
        <f t="shared" si="1186"/>
        <v>0.9421089825381942</v>
      </c>
      <c r="S5267" s="296">
        <f t="shared" si="1193"/>
        <v>3.6792861520766461E-2</v>
      </c>
      <c r="T5267" s="283">
        <f t="shared" si="1194"/>
        <v>3.6792861520766461E-2</v>
      </c>
    </row>
    <row r="5268" spans="1:20" x14ac:dyDescent="0.25">
      <c r="A5268" s="286">
        <v>43320</v>
      </c>
      <c r="B5268" s="1">
        <f t="shared" si="1187"/>
        <v>3</v>
      </c>
      <c r="C5268" s="285">
        <v>10</v>
      </c>
      <c r="D5268" t="s">
        <v>716</v>
      </c>
      <c r="F5268" s="16">
        <v>73</v>
      </c>
      <c r="G5268" t="str">
        <f t="shared" si="1181"/>
        <v>Cooling</v>
      </c>
      <c r="H5268" s="283">
        <f>IF(G5268="heating",F5268*Assumptions!M$4+Assumptions!M$7,0)</f>
        <v>0</v>
      </c>
      <c r="I5268" s="15">
        <f t="shared" si="1182"/>
        <v>0.98112329028689171</v>
      </c>
      <c r="J5268" s="15">
        <f t="shared" si="1183"/>
        <v>1.0263036171733995</v>
      </c>
      <c r="K5268" s="283">
        <f t="shared" si="1188"/>
        <v>0</v>
      </c>
      <c r="L5268" s="283" t="e">
        <f t="shared" si="1189"/>
        <v>#N/A</v>
      </c>
      <c r="M5268" s="283">
        <f t="shared" si="1190"/>
        <v>0</v>
      </c>
      <c r="N5268" s="283" t="e">
        <f t="shared" si="1191"/>
        <v>#N/A</v>
      </c>
      <c r="O5268" s="283">
        <f t="shared" si="1192"/>
        <v>0</v>
      </c>
      <c r="P5268" s="21">
        <f t="shared" si="1184"/>
        <v>5.0300820493010656E-2</v>
      </c>
      <c r="Q5268" s="21">
        <f t="shared" si="1185"/>
        <v>0.74504051125983206</v>
      </c>
      <c r="R5268">
        <f t="shared" si="1186"/>
        <v>0.9421089825381942</v>
      </c>
      <c r="S5268" s="296">
        <f t="shared" si="1193"/>
        <v>3.5306616619763004E-2</v>
      </c>
      <c r="T5268" s="283">
        <f t="shared" si="1194"/>
        <v>3.5306616619763004E-2</v>
      </c>
    </row>
    <row r="5269" spans="1:20" x14ac:dyDescent="0.25">
      <c r="A5269" s="286">
        <v>43320</v>
      </c>
      <c r="B5269" s="1">
        <f t="shared" si="1187"/>
        <v>3</v>
      </c>
      <c r="C5269" s="285">
        <v>11</v>
      </c>
      <c r="D5269" t="s">
        <v>716</v>
      </c>
      <c r="F5269" s="16">
        <v>75</v>
      </c>
      <c r="G5269" t="str">
        <f t="shared" si="1181"/>
        <v>Cooling</v>
      </c>
      <c r="H5269" s="283">
        <f>IF(G5269="heating",F5269*Assumptions!M$4+Assumptions!M$7,0)</f>
        <v>0</v>
      </c>
      <c r="I5269" s="15">
        <f t="shared" si="1182"/>
        <v>0.94956163997961163</v>
      </c>
      <c r="J5269" s="15">
        <f t="shared" si="1183"/>
        <v>1.0263036171733995</v>
      </c>
      <c r="K5269" s="283">
        <f t="shared" si="1188"/>
        <v>0</v>
      </c>
      <c r="L5269" s="283" t="e">
        <f t="shared" si="1189"/>
        <v>#N/A</v>
      </c>
      <c r="M5269" s="283">
        <f t="shared" si="1190"/>
        <v>0</v>
      </c>
      <c r="N5269" s="283" t="e">
        <f t="shared" si="1191"/>
        <v>#N/A</v>
      </c>
      <c r="O5269" s="283">
        <f t="shared" si="1192"/>
        <v>0</v>
      </c>
      <c r="P5269" s="21">
        <f t="shared" si="1184"/>
        <v>5.9880624941505811E-2</v>
      </c>
      <c r="Q5269" s="21">
        <f t="shared" si="1185"/>
        <v>0.72850690893675296</v>
      </c>
      <c r="R5269">
        <f t="shared" si="1186"/>
        <v>0.9421089825381942</v>
      </c>
      <c r="S5269" s="296">
        <f t="shared" si="1193"/>
        <v>4.1098043134614633E-2</v>
      </c>
      <c r="T5269" s="283">
        <f t="shared" si="1194"/>
        <v>4.1098043134614633E-2</v>
      </c>
    </row>
    <row r="5270" spans="1:20" x14ac:dyDescent="0.25">
      <c r="A5270" s="286">
        <v>43320</v>
      </c>
      <c r="B5270" s="1">
        <f t="shared" si="1187"/>
        <v>3</v>
      </c>
      <c r="C5270" s="285">
        <v>12</v>
      </c>
      <c r="D5270" t="s">
        <v>716</v>
      </c>
      <c r="F5270" s="16">
        <v>77</v>
      </c>
      <c r="G5270" t="str">
        <f t="shared" si="1181"/>
        <v>Cooling</v>
      </c>
      <c r="H5270" s="283">
        <f>IF(G5270="heating",F5270*Assumptions!M$4+Assumptions!M$7,0)</f>
        <v>0</v>
      </c>
      <c r="I5270" s="15">
        <f t="shared" si="1182"/>
        <v>0.91648403420261149</v>
      </c>
      <c r="J5270" s="15">
        <f t="shared" si="1183"/>
        <v>1.0263036171733995</v>
      </c>
      <c r="K5270" s="283">
        <f t="shared" si="1188"/>
        <v>0</v>
      </c>
      <c r="L5270" s="283" t="e">
        <f t="shared" si="1189"/>
        <v>#N/A</v>
      </c>
      <c r="M5270" s="283">
        <f t="shared" si="1190"/>
        <v>0</v>
      </c>
      <c r="N5270" s="283" t="e">
        <f t="shared" si="1191"/>
        <v>#N/A</v>
      </c>
      <c r="O5270" s="283">
        <f t="shared" si="1192"/>
        <v>0</v>
      </c>
      <c r="P5270" s="21">
        <f t="shared" si="1184"/>
        <v>7.1952934165366855E-2</v>
      </c>
      <c r="Q5270" s="21">
        <f t="shared" si="1185"/>
        <v>0.75910815787401487</v>
      </c>
      <c r="R5270">
        <f t="shared" si="1186"/>
        <v>0.9421089825381942</v>
      </c>
      <c r="S5270" s="296">
        <f t="shared" si="1193"/>
        <v>5.1458048500743286E-2</v>
      </c>
      <c r="T5270" s="283">
        <f t="shared" si="1194"/>
        <v>5.1458048500743286E-2</v>
      </c>
    </row>
    <row r="5271" spans="1:20" x14ac:dyDescent="0.25">
      <c r="A5271" s="286">
        <v>43320</v>
      </c>
      <c r="B5271" s="1">
        <f t="shared" si="1187"/>
        <v>3</v>
      </c>
      <c r="C5271" s="285">
        <v>13</v>
      </c>
      <c r="D5271" t="s">
        <v>716</v>
      </c>
      <c r="E5271" t="s">
        <v>704</v>
      </c>
      <c r="F5271" s="16">
        <v>75</v>
      </c>
      <c r="G5271" t="str">
        <f t="shared" si="1181"/>
        <v>Cooling</v>
      </c>
      <c r="H5271" s="283">
        <f>IF(G5271="heating",F5271*Assumptions!M$4+Assumptions!M$7,0)</f>
        <v>0</v>
      </c>
      <c r="I5271" s="15">
        <f t="shared" si="1182"/>
        <v>0.90040206880052787</v>
      </c>
      <c r="J5271" s="15">
        <f t="shared" si="1183"/>
        <v>1.0263036171733995</v>
      </c>
      <c r="K5271" s="283">
        <f t="shared" si="1188"/>
        <v>0</v>
      </c>
      <c r="L5271" s="283" t="e">
        <f t="shared" si="1189"/>
        <v>#N/A</v>
      </c>
      <c r="M5271" s="283">
        <f t="shared" si="1190"/>
        <v>0</v>
      </c>
      <c r="N5271" s="283" t="e">
        <f t="shared" si="1191"/>
        <v>#N/A</v>
      </c>
      <c r="O5271" s="283">
        <f t="shared" si="1192"/>
        <v>0</v>
      </c>
      <c r="P5271" s="21">
        <f t="shared" si="1184"/>
        <v>5.9880624941505811E-2</v>
      </c>
      <c r="Q5271" s="21">
        <f t="shared" si="1185"/>
        <v>0.79115902007799765</v>
      </c>
      <c r="R5271">
        <f t="shared" si="1186"/>
        <v>0.9421089825381942</v>
      </c>
      <c r="S5271" s="296">
        <f t="shared" si="1193"/>
        <v>4.4632504008727071E-2</v>
      </c>
      <c r="T5271" s="283">
        <f t="shared" si="1194"/>
        <v>4.4632504008727071E-2</v>
      </c>
    </row>
    <row r="5272" spans="1:20" x14ac:dyDescent="0.25">
      <c r="A5272" s="286">
        <v>43320</v>
      </c>
      <c r="B5272" s="1">
        <f t="shared" si="1187"/>
        <v>3</v>
      </c>
      <c r="C5272" s="285">
        <v>14</v>
      </c>
      <c r="D5272" t="s">
        <v>716</v>
      </c>
      <c r="E5272" t="s">
        <v>704</v>
      </c>
      <c r="F5272" s="16">
        <v>75</v>
      </c>
      <c r="G5272" t="str">
        <f t="shared" si="1181"/>
        <v>Cooling</v>
      </c>
      <c r="H5272" s="283">
        <f>IF(G5272="heating",F5272*Assumptions!M$4+Assumptions!M$7,0)</f>
        <v>0</v>
      </c>
      <c r="I5272" s="15">
        <f t="shared" si="1182"/>
        <v>0.86032894500746537</v>
      </c>
      <c r="J5272" s="15">
        <f t="shared" si="1183"/>
        <v>1.0263036171733995</v>
      </c>
      <c r="K5272" s="283">
        <f t="shared" si="1188"/>
        <v>0</v>
      </c>
      <c r="L5272" s="283" t="e">
        <f t="shared" si="1189"/>
        <v>#N/A</v>
      </c>
      <c r="M5272" s="283">
        <f t="shared" si="1190"/>
        <v>0</v>
      </c>
      <c r="N5272" s="283" t="e">
        <f t="shared" si="1191"/>
        <v>#N/A</v>
      </c>
      <c r="O5272" s="283">
        <f t="shared" si="1192"/>
        <v>0</v>
      </c>
      <c r="P5272" s="21">
        <f t="shared" si="1184"/>
        <v>5.9880624941505811E-2</v>
      </c>
      <c r="Q5272" s="21">
        <f t="shared" si="1185"/>
        <v>0.84355555031342389</v>
      </c>
      <c r="R5272">
        <f t="shared" si="1186"/>
        <v>0.9421089825381942</v>
      </c>
      <c r="S5272" s="296">
        <f t="shared" si="1193"/>
        <v>4.7588405776168831E-2</v>
      </c>
      <c r="T5272" s="283">
        <f t="shared" si="1194"/>
        <v>4.7588405776168831E-2</v>
      </c>
    </row>
    <row r="5273" spans="1:20" x14ac:dyDescent="0.25">
      <c r="A5273" s="286">
        <v>43320</v>
      </c>
      <c r="B5273" s="1">
        <f t="shared" si="1187"/>
        <v>3</v>
      </c>
      <c r="C5273" s="285">
        <v>15</v>
      </c>
      <c r="D5273" t="s">
        <v>716</v>
      </c>
      <c r="E5273" t="s">
        <v>704</v>
      </c>
      <c r="F5273" s="16">
        <v>79</v>
      </c>
      <c r="G5273" t="str">
        <f t="shared" si="1181"/>
        <v>Cooling</v>
      </c>
      <c r="H5273" s="283">
        <f>IF(G5273="heating",F5273*Assumptions!M$4+Assumptions!M$7,0)</f>
        <v>0</v>
      </c>
      <c r="I5273" s="15">
        <f t="shared" si="1182"/>
        <v>0.85754515037175039</v>
      </c>
      <c r="J5273" s="15">
        <f t="shared" si="1183"/>
        <v>1.0263036171733995</v>
      </c>
      <c r="K5273" s="283">
        <f t="shared" si="1188"/>
        <v>0</v>
      </c>
      <c r="L5273" s="283" t="e">
        <f t="shared" si="1189"/>
        <v>#N/A</v>
      </c>
      <c r="M5273" s="283">
        <f t="shared" si="1190"/>
        <v>0</v>
      </c>
      <c r="N5273" s="283" t="e">
        <f t="shared" si="1191"/>
        <v>#N/A</v>
      </c>
      <c r="O5273" s="283">
        <f t="shared" si="1192"/>
        <v>0</v>
      </c>
      <c r="P5273" s="21">
        <f t="shared" si="1184"/>
        <v>8.6517748164594233E-2</v>
      </c>
      <c r="Q5273" s="21">
        <f t="shared" si="1185"/>
        <v>0.96592607327566882</v>
      </c>
      <c r="R5273">
        <f t="shared" si="1186"/>
        <v>0.9421089825381942</v>
      </c>
      <c r="S5273" s="296">
        <f t="shared" si="1193"/>
        <v>7.873181096892487E-2</v>
      </c>
      <c r="T5273" s="283">
        <f t="shared" si="1194"/>
        <v>7.873181096892487E-2</v>
      </c>
    </row>
    <row r="5274" spans="1:20" x14ac:dyDescent="0.25">
      <c r="A5274" s="286">
        <v>43320</v>
      </c>
      <c r="B5274" s="1">
        <f t="shared" si="1187"/>
        <v>3</v>
      </c>
      <c r="C5274" s="285">
        <v>16</v>
      </c>
      <c r="D5274" t="s">
        <v>716</v>
      </c>
      <c r="E5274" t="s">
        <v>704</v>
      </c>
      <c r="F5274" s="16">
        <v>79</v>
      </c>
      <c r="G5274" t="str">
        <f t="shared" si="1181"/>
        <v>Cooling</v>
      </c>
      <c r="H5274" s="283">
        <f>IF(G5274="heating",F5274*Assumptions!M$4+Assumptions!M$7,0)</f>
        <v>0</v>
      </c>
      <c r="I5274" s="15">
        <f t="shared" si="1182"/>
        <v>0.88344815438260227</v>
      </c>
      <c r="J5274" s="15">
        <f t="shared" si="1183"/>
        <v>1.0263036171733995</v>
      </c>
      <c r="K5274" s="283">
        <f t="shared" si="1188"/>
        <v>0</v>
      </c>
      <c r="L5274" s="283" t="e">
        <f t="shared" si="1189"/>
        <v>#N/A</v>
      </c>
      <c r="M5274" s="283">
        <f t="shared" si="1190"/>
        <v>0</v>
      </c>
      <c r="N5274" s="283" t="e">
        <f t="shared" si="1191"/>
        <v>#N/A</v>
      </c>
      <c r="O5274" s="283">
        <f t="shared" si="1192"/>
        <v>0</v>
      </c>
      <c r="P5274" s="21">
        <f t="shared" si="1184"/>
        <v>8.6517748164594233E-2</v>
      </c>
      <c r="Q5274" s="21">
        <f t="shared" si="1185"/>
        <v>1.1649354943302594</v>
      </c>
      <c r="R5274">
        <f t="shared" si="1186"/>
        <v>0.9421089825381942</v>
      </c>
      <c r="S5274" s="296">
        <f t="shared" si="1193"/>
        <v>9.4952899262328416E-2</v>
      </c>
      <c r="T5274" s="283">
        <f t="shared" si="1194"/>
        <v>9.4952899262328416E-2</v>
      </c>
    </row>
    <row r="5275" spans="1:20" x14ac:dyDescent="0.25">
      <c r="A5275" s="286">
        <v>43320</v>
      </c>
      <c r="B5275" s="1">
        <f t="shared" si="1187"/>
        <v>3</v>
      </c>
      <c r="C5275" s="285">
        <v>17</v>
      </c>
      <c r="D5275" t="s">
        <v>716</v>
      </c>
      <c r="F5275" s="16">
        <v>75</v>
      </c>
      <c r="G5275" t="str">
        <f t="shared" si="1181"/>
        <v>Cooling</v>
      </c>
      <c r="H5275" s="283">
        <f>IF(G5275="heating",F5275*Assumptions!M$4+Assumptions!M$7,0)</f>
        <v>0</v>
      </c>
      <c r="I5275" s="15">
        <f t="shared" si="1182"/>
        <v>0.94025748850374469</v>
      </c>
      <c r="J5275" s="15">
        <f t="shared" si="1183"/>
        <v>1.0263036171733995</v>
      </c>
      <c r="K5275" s="283">
        <f t="shared" si="1188"/>
        <v>0</v>
      </c>
      <c r="L5275" s="283" t="e">
        <f t="shared" si="1189"/>
        <v>#N/A</v>
      </c>
      <c r="M5275" s="283">
        <f t="shared" si="1190"/>
        <v>0</v>
      </c>
      <c r="N5275" s="283" t="e">
        <f t="shared" si="1191"/>
        <v>#N/A</v>
      </c>
      <c r="O5275" s="283">
        <f t="shared" si="1192"/>
        <v>0</v>
      </c>
      <c r="P5275" s="21">
        <f t="shared" si="1184"/>
        <v>5.9880624941505811E-2</v>
      </c>
      <c r="Q5275" s="21">
        <f t="shared" si="1185"/>
        <v>1.3521540118753073</v>
      </c>
      <c r="R5275">
        <f t="shared" si="1186"/>
        <v>0.9421089825381942</v>
      </c>
      <c r="S5275" s="296">
        <f t="shared" si="1193"/>
        <v>7.6280517347184315E-2</v>
      </c>
      <c r="T5275" s="283">
        <f t="shared" si="1194"/>
        <v>7.6280517347184315E-2</v>
      </c>
    </row>
    <row r="5276" spans="1:20" x14ac:dyDescent="0.25">
      <c r="A5276" s="286">
        <v>43320</v>
      </c>
      <c r="B5276" s="1">
        <f t="shared" si="1187"/>
        <v>3</v>
      </c>
      <c r="C5276" s="285">
        <v>18</v>
      </c>
      <c r="D5276" t="s">
        <v>716</v>
      </c>
      <c r="F5276" s="16">
        <v>73</v>
      </c>
      <c r="G5276" t="str">
        <f t="shared" si="1181"/>
        <v>Cooling</v>
      </c>
      <c r="H5276" s="283">
        <f>IF(G5276="heating",F5276*Assumptions!M$4+Assumptions!M$7,0)</f>
        <v>0</v>
      </c>
      <c r="I5276" s="15">
        <f t="shared" si="1182"/>
        <v>0.98182363790757687</v>
      </c>
      <c r="J5276" s="15">
        <f t="shared" si="1183"/>
        <v>1.0263036171733995</v>
      </c>
      <c r="K5276" s="283">
        <f t="shared" si="1188"/>
        <v>0</v>
      </c>
      <c r="L5276" s="283" t="e">
        <f t="shared" si="1189"/>
        <v>#N/A</v>
      </c>
      <c r="M5276" s="283">
        <f t="shared" si="1190"/>
        <v>0</v>
      </c>
      <c r="N5276" s="283" t="e">
        <f t="shared" si="1191"/>
        <v>#N/A</v>
      </c>
      <c r="O5276" s="283">
        <f t="shared" si="1192"/>
        <v>0</v>
      </c>
      <c r="P5276" s="21">
        <f t="shared" si="1184"/>
        <v>5.0300820493010656E-2</v>
      </c>
      <c r="Q5276" s="21">
        <f t="shared" si="1185"/>
        <v>1.5598916921549892</v>
      </c>
      <c r="R5276">
        <f t="shared" si="1186"/>
        <v>0.9421089825381942</v>
      </c>
      <c r="S5276" s="296">
        <f t="shared" si="1193"/>
        <v>7.3921480927447727E-2</v>
      </c>
      <c r="T5276" s="283">
        <f t="shared" si="1194"/>
        <v>7.3921480927447727E-2</v>
      </c>
    </row>
    <row r="5277" spans="1:20" x14ac:dyDescent="0.25">
      <c r="A5277" s="286">
        <v>43320</v>
      </c>
      <c r="B5277" s="1">
        <f t="shared" si="1187"/>
        <v>3</v>
      </c>
      <c r="C5277" s="285">
        <v>19</v>
      </c>
      <c r="D5277" t="s">
        <v>716</v>
      </c>
      <c r="F5277" s="16">
        <v>72</v>
      </c>
      <c r="G5277" t="str">
        <f t="shared" si="1181"/>
        <v>Cooling</v>
      </c>
      <c r="H5277" s="283">
        <f>IF(G5277="heating",F5277*Assumptions!M$4+Assumptions!M$7,0)</f>
        <v>0</v>
      </c>
      <c r="I5277" s="15">
        <f t="shared" si="1182"/>
        <v>0.98418842963438757</v>
      </c>
      <c r="J5277" s="15">
        <f t="shared" si="1183"/>
        <v>1.0263036171733995</v>
      </c>
      <c r="K5277" s="283">
        <f t="shared" si="1188"/>
        <v>0</v>
      </c>
      <c r="L5277" s="283" t="e">
        <f t="shared" si="1189"/>
        <v>#N/A</v>
      </c>
      <c r="M5277" s="283">
        <f t="shared" si="1190"/>
        <v>0</v>
      </c>
      <c r="N5277" s="283" t="e">
        <f t="shared" si="1191"/>
        <v>#N/A</v>
      </c>
      <c r="O5277" s="283">
        <f t="shared" si="1192"/>
        <v>0</v>
      </c>
      <c r="P5277" s="21">
        <f t="shared" si="1184"/>
        <v>4.6445607559525648E-2</v>
      </c>
      <c r="Q5277" s="21">
        <f t="shared" si="1185"/>
        <v>1.6764212681468484</v>
      </c>
      <c r="R5277">
        <f t="shared" si="1186"/>
        <v>0.9421089825381942</v>
      </c>
      <c r="S5277" s="296">
        <f t="shared" si="1193"/>
        <v>7.3354870516406198E-2</v>
      </c>
      <c r="T5277" s="283">
        <f t="shared" si="1194"/>
        <v>7.3354870516406198E-2</v>
      </c>
    </row>
    <row r="5278" spans="1:20" x14ac:dyDescent="0.25">
      <c r="A5278" s="286">
        <v>43320</v>
      </c>
      <c r="B5278" s="1">
        <f t="shared" si="1187"/>
        <v>3</v>
      </c>
      <c r="C5278" s="285">
        <v>20</v>
      </c>
      <c r="D5278" t="s">
        <v>716</v>
      </c>
      <c r="F5278" s="16">
        <v>72</v>
      </c>
      <c r="G5278" t="str">
        <f t="shared" si="1181"/>
        <v>Cooling</v>
      </c>
      <c r="H5278" s="283">
        <f>IF(G5278="heating",F5278*Assumptions!M$4+Assumptions!M$7,0)</f>
        <v>0</v>
      </c>
      <c r="I5278" s="15">
        <f t="shared" si="1182"/>
        <v>0.97071962311712034</v>
      </c>
      <c r="J5278" s="15">
        <f t="shared" si="1183"/>
        <v>1.0263036171733995</v>
      </c>
      <c r="K5278" s="283">
        <f t="shared" si="1188"/>
        <v>0</v>
      </c>
      <c r="L5278" s="283" t="e">
        <f t="shared" si="1189"/>
        <v>#N/A</v>
      </c>
      <c r="M5278" s="283">
        <f t="shared" si="1190"/>
        <v>0</v>
      </c>
      <c r="N5278" s="283" t="e">
        <f t="shared" si="1191"/>
        <v>#N/A</v>
      </c>
      <c r="O5278" s="283">
        <f t="shared" si="1192"/>
        <v>0</v>
      </c>
      <c r="P5278" s="21">
        <f t="shared" si="1184"/>
        <v>4.6445607559525648E-2</v>
      </c>
      <c r="Q5278" s="21">
        <f t="shared" si="1185"/>
        <v>1.52436960139122</v>
      </c>
      <c r="R5278">
        <f t="shared" si="1186"/>
        <v>0.9421089825381942</v>
      </c>
      <c r="S5278" s="296">
        <f t="shared" si="1193"/>
        <v>6.6701572482915819E-2</v>
      </c>
      <c r="T5278" s="283">
        <f t="shared" si="1194"/>
        <v>6.6701572482915819E-2</v>
      </c>
    </row>
    <row r="5279" spans="1:20" x14ac:dyDescent="0.25">
      <c r="A5279" s="286">
        <v>43320</v>
      </c>
      <c r="B5279" s="1">
        <f t="shared" si="1187"/>
        <v>3</v>
      </c>
      <c r="C5279" s="285">
        <v>21</v>
      </c>
      <c r="D5279" t="s">
        <v>716</v>
      </c>
      <c r="F5279" s="16">
        <v>72</v>
      </c>
      <c r="G5279" t="str">
        <f t="shared" si="1181"/>
        <v>Cooling</v>
      </c>
      <c r="H5279" s="283">
        <f>IF(G5279="heating",F5279*Assumptions!M$4+Assumptions!M$7,0)</f>
        <v>0</v>
      </c>
      <c r="I5279" s="15">
        <f t="shared" si="1182"/>
        <v>0.95751150862929935</v>
      </c>
      <c r="J5279" s="15">
        <f t="shared" si="1183"/>
        <v>1.0263036171733995</v>
      </c>
      <c r="K5279" s="283">
        <f t="shared" si="1188"/>
        <v>0</v>
      </c>
      <c r="L5279" s="283" t="e">
        <f t="shared" si="1189"/>
        <v>#N/A</v>
      </c>
      <c r="M5279" s="283">
        <f t="shared" si="1190"/>
        <v>0</v>
      </c>
      <c r="N5279" s="283" t="e">
        <f t="shared" si="1191"/>
        <v>#N/A</v>
      </c>
      <c r="O5279" s="283">
        <f t="shared" si="1192"/>
        <v>0</v>
      </c>
      <c r="P5279" s="21">
        <f t="shared" si="1184"/>
        <v>4.6445607559525648E-2</v>
      </c>
      <c r="Q5279" s="21">
        <f t="shared" si="1185"/>
        <v>1.4448604713749031</v>
      </c>
      <c r="R5279">
        <f t="shared" si="1186"/>
        <v>0.9421089825381942</v>
      </c>
      <c r="S5279" s="296">
        <f t="shared" si="1193"/>
        <v>6.3222505467936785E-2</v>
      </c>
      <c r="T5279" s="283">
        <f t="shared" si="1194"/>
        <v>6.3222505467936785E-2</v>
      </c>
    </row>
    <row r="5280" spans="1:20" x14ac:dyDescent="0.25">
      <c r="A5280" s="286">
        <v>43320</v>
      </c>
      <c r="B5280" s="1">
        <f t="shared" si="1187"/>
        <v>3</v>
      </c>
      <c r="C5280" s="285">
        <v>22</v>
      </c>
      <c r="D5280" t="s">
        <v>716</v>
      </c>
      <c r="F5280" s="16">
        <v>72</v>
      </c>
      <c r="G5280" t="str">
        <f t="shared" si="1181"/>
        <v>Cooling</v>
      </c>
      <c r="H5280" s="283">
        <f>IF(G5280="heating",F5280*Assumptions!M$4+Assumptions!M$7,0)</f>
        <v>0</v>
      </c>
      <c r="I5280" s="15">
        <f t="shared" si="1182"/>
        <v>0.9426530227543114</v>
      </c>
      <c r="J5280" s="15">
        <f t="shared" si="1183"/>
        <v>1.0263036171733995</v>
      </c>
      <c r="K5280" s="283">
        <f t="shared" si="1188"/>
        <v>0</v>
      </c>
      <c r="L5280" s="283" t="e">
        <f t="shared" si="1189"/>
        <v>#N/A</v>
      </c>
      <c r="M5280" s="283">
        <f t="shared" si="1190"/>
        <v>0</v>
      </c>
      <c r="N5280" s="283" t="e">
        <f t="shared" si="1191"/>
        <v>#N/A</v>
      </c>
      <c r="O5280" s="283">
        <f t="shared" si="1192"/>
        <v>0</v>
      </c>
      <c r="P5280" s="21">
        <f t="shared" si="1184"/>
        <v>4.6445607559525648E-2</v>
      </c>
      <c r="Q5280" s="21">
        <f t="shared" si="1185"/>
        <v>1.2427137171080138</v>
      </c>
      <c r="R5280">
        <f t="shared" si="1186"/>
        <v>0.9421089825381942</v>
      </c>
      <c r="S5280" s="296">
        <f t="shared" si="1193"/>
        <v>5.437720550288018E-2</v>
      </c>
      <c r="T5280" s="283">
        <f t="shared" si="1194"/>
        <v>5.437720550288018E-2</v>
      </c>
    </row>
    <row r="5281" spans="1:20" x14ac:dyDescent="0.25">
      <c r="A5281" s="286">
        <v>43320</v>
      </c>
      <c r="B5281" s="1">
        <f t="shared" si="1187"/>
        <v>3</v>
      </c>
      <c r="C5281" s="285">
        <v>23</v>
      </c>
      <c r="D5281" t="s">
        <v>715</v>
      </c>
      <c r="F5281" s="16">
        <v>73</v>
      </c>
      <c r="G5281" t="str">
        <f t="shared" si="1181"/>
        <v>Cooling</v>
      </c>
      <c r="H5281" s="283">
        <f>IF(G5281="heating",F5281*Assumptions!M$4+Assumptions!M$7,0)</f>
        <v>0</v>
      </c>
      <c r="I5281" s="15">
        <f t="shared" si="1182"/>
        <v>0.94450710149963013</v>
      </c>
      <c r="J5281" s="15">
        <f t="shared" si="1183"/>
        <v>1.0263036171733995</v>
      </c>
      <c r="K5281" s="283">
        <f t="shared" si="1188"/>
        <v>0</v>
      </c>
      <c r="L5281" s="283" t="e">
        <f t="shared" si="1189"/>
        <v>#N/A</v>
      </c>
      <c r="M5281" s="283">
        <f t="shared" si="1190"/>
        <v>0</v>
      </c>
      <c r="N5281" s="283" t="e">
        <f t="shared" si="1191"/>
        <v>#N/A</v>
      </c>
      <c r="O5281" s="283">
        <f t="shared" si="1192"/>
        <v>0</v>
      </c>
      <c r="P5281" s="21">
        <f t="shared" si="1184"/>
        <v>5.0300820493010656E-2</v>
      </c>
      <c r="Q5281" s="21">
        <f t="shared" si="1185"/>
        <v>1.0297519246597011</v>
      </c>
      <c r="R5281">
        <f t="shared" si="1186"/>
        <v>0.9421089825381942</v>
      </c>
      <c r="S5281" s="296">
        <f t="shared" si="1193"/>
        <v>4.8798764453687082E-2</v>
      </c>
      <c r="T5281" s="283">
        <f t="shared" si="1194"/>
        <v>4.8798764453687082E-2</v>
      </c>
    </row>
    <row r="5282" spans="1:20" x14ac:dyDescent="0.25">
      <c r="A5282" s="286">
        <v>43321</v>
      </c>
      <c r="B5282" s="1">
        <f t="shared" si="1187"/>
        <v>4</v>
      </c>
      <c r="C5282" s="285">
        <v>0</v>
      </c>
      <c r="D5282" t="s">
        <v>715</v>
      </c>
      <c r="F5282" s="16">
        <v>72</v>
      </c>
      <c r="G5282" t="str">
        <f t="shared" si="1181"/>
        <v>Cooling</v>
      </c>
      <c r="H5282" s="283">
        <f>IF(G5282="heating",F5282*Assumptions!M$4+Assumptions!M$7,0)</f>
        <v>0</v>
      </c>
      <c r="I5282" s="15">
        <f t="shared" si="1182"/>
        <v>0.97481507806017154</v>
      </c>
      <c r="J5282" s="15">
        <f t="shared" si="1183"/>
        <v>1.0020455199443592</v>
      </c>
      <c r="K5282" s="283">
        <f t="shared" si="1188"/>
        <v>0</v>
      </c>
      <c r="L5282" s="283" t="e">
        <f t="shared" si="1189"/>
        <v>#N/A</v>
      </c>
      <c r="M5282" s="283">
        <f t="shared" si="1190"/>
        <v>0</v>
      </c>
      <c r="N5282" s="283" t="e">
        <f t="shared" si="1191"/>
        <v>#N/A</v>
      </c>
      <c r="O5282" s="283">
        <f t="shared" si="1192"/>
        <v>0</v>
      </c>
      <c r="P5282" s="21">
        <f t="shared" si="1184"/>
        <v>4.6445607559525648E-2</v>
      </c>
      <c r="Q5282" s="21">
        <f t="shared" si="1185"/>
        <v>0.90668853391740301</v>
      </c>
      <c r="R5282">
        <f t="shared" si="1186"/>
        <v>1.0705685074825908</v>
      </c>
      <c r="S5282" s="296">
        <f t="shared" si="1193"/>
        <v>4.5083459629257971E-2</v>
      </c>
      <c r="T5282" s="283">
        <f t="shared" si="1194"/>
        <v>4.5083459629257971E-2</v>
      </c>
    </row>
    <row r="5283" spans="1:20" x14ac:dyDescent="0.25">
      <c r="A5283" s="286">
        <v>43321</v>
      </c>
      <c r="B5283" s="1">
        <f t="shared" si="1187"/>
        <v>4</v>
      </c>
      <c r="C5283" s="285">
        <v>1</v>
      </c>
      <c r="D5283" t="s">
        <v>715</v>
      </c>
      <c r="F5283" s="16">
        <v>72</v>
      </c>
      <c r="G5283" t="str">
        <f t="shared" si="1181"/>
        <v>Cooling</v>
      </c>
      <c r="H5283" s="283">
        <f>IF(G5283="heating",F5283*Assumptions!M$4+Assumptions!M$7,0)</f>
        <v>0</v>
      </c>
      <c r="I5283" s="15">
        <f t="shared" si="1182"/>
        <v>1.012242869806885</v>
      </c>
      <c r="J5283" s="15">
        <f t="shared" si="1183"/>
        <v>1.0020455199443592</v>
      </c>
      <c r="K5283" s="283">
        <f t="shared" si="1188"/>
        <v>0</v>
      </c>
      <c r="L5283" s="283" t="e">
        <f t="shared" si="1189"/>
        <v>#N/A</v>
      </c>
      <c r="M5283" s="283">
        <f t="shared" si="1190"/>
        <v>0</v>
      </c>
      <c r="N5283" s="283" t="e">
        <f t="shared" si="1191"/>
        <v>#N/A</v>
      </c>
      <c r="O5283" s="283">
        <f t="shared" si="1192"/>
        <v>0</v>
      </c>
      <c r="P5283" s="21">
        <f t="shared" si="1184"/>
        <v>4.6445607559525648E-2</v>
      </c>
      <c r="Q5283" s="21">
        <f t="shared" si="1185"/>
        <v>0.81803459285312596</v>
      </c>
      <c r="R5283">
        <f t="shared" si="1186"/>
        <v>1.0705685074825908</v>
      </c>
      <c r="S5283" s="296">
        <f t="shared" si="1193"/>
        <v>4.0675301564572393E-2</v>
      </c>
      <c r="T5283" s="283">
        <f t="shared" si="1194"/>
        <v>4.0675301564572393E-2</v>
      </c>
    </row>
    <row r="5284" spans="1:20" x14ac:dyDescent="0.25">
      <c r="A5284" s="286">
        <v>43321</v>
      </c>
      <c r="B5284" s="1">
        <f t="shared" si="1187"/>
        <v>4</v>
      </c>
      <c r="C5284" s="285">
        <v>2</v>
      </c>
      <c r="D5284" t="s">
        <v>715</v>
      </c>
      <c r="F5284" s="16">
        <v>73</v>
      </c>
      <c r="G5284" t="str">
        <f t="shared" si="1181"/>
        <v>Cooling</v>
      </c>
      <c r="H5284" s="283">
        <f>IF(G5284="heating",F5284*Assumptions!M$4+Assumptions!M$7,0)</f>
        <v>0</v>
      </c>
      <c r="I5284" s="15">
        <f t="shared" si="1182"/>
        <v>1.0509704703585963</v>
      </c>
      <c r="J5284" s="15">
        <f t="shared" si="1183"/>
        <v>1.0020455199443592</v>
      </c>
      <c r="K5284" s="283">
        <f t="shared" si="1188"/>
        <v>0</v>
      </c>
      <c r="L5284" s="283" t="e">
        <f t="shared" si="1189"/>
        <v>#N/A</v>
      </c>
      <c r="M5284" s="283">
        <f t="shared" si="1190"/>
        <v>0</v>
      </c>
      <c r="N5284" s="283" t="e">
        <f t="shared" si="1191"/>
        <v>#N/A</v>
      </c>
      <c r="O5284" s="283">
        <f t="shared" si="1192"/>
        <v>0</v>
      </c>
      <c r="P5284" s="21">
        <f t="shared" si="1184"/>
        <v>5.0300820493010656E-2</v>
      </c>
      <c r="Q5284" s="21">
        <f t="shared" si="1185"/>
        <v>0.74507607494346417</v>
      </c>
      <c r="R5284">
        <f t="shared" si="1186"/>
        <v>1.0705685074825908</v>
      </c>
      <c r="S5284" s="296">
        <f t="shared" si="1193"/>
        <v>4.0122700040451778E-2</v>
      </c>
      <c r="T5284" s="283">
        <f t="shared" si="1194"/>
        <v>4.0122700040451778E-2</v>
      </c>
    </row>
    <row r="5285" spans="1:20" x14ac:dyDescent="0.25">
      <c r="A5285" s="286">
        <v>43321</v>
      </c>
      <c r="B5285" s="1">
        <f t="shared" si="1187"/>
        <v>4</v>
      </c>
      <c r="C5285" s="285">
        <v>3</v>
      </c>
      <c r="D5285" t="s">
        <v>715</v>
      </c>
      <c r="F5285" s="16">
        <v>75</v>
      </c>
      <c r="G5285" t="str">
        <f t="shared" si="1181"/>
        <v>Cooling</v>
      </c>
      <c r="H5285" s="283">
        <f>IF(G5285="heating",F5285*Assumptions!M$4+Assumptions!M$7,0)</f>
        <v>0</v>
      </c>
      <c r="I5285" s="15">
        <f t="shared" si="1182"/>
        <v>1.0924036124451033</v>
      </c>
      <c r="J5285" s="15">
        <f t="shared" si="1183"/>
        <v>1.0020455199443592</v>
      </c>
      <c r="K5285" s="283">
        <f t="shared" si="1188"/>
        <v>0</v>
      </c>
      <c r="L5285" s="283" t="e">
        <f t="shared" si="1189"/>
        <v>#N/A</v>
      </c>
      <c r="M5285" s="283">
        <f t="shared" si="1190"/>
        <v>0</v>
      </c>
      <c r="N5285" s="283" t="e">
        <f t="shared" si="1191"/>
        <v>#N/A</v>
      </c>
      <c r="O5285" s="283">
        <f t="shared" si="1192"/>
        <v>0</v>
      </c>
      <c r="P5285" s="21">
        <f t="shared" si="1184"/>
        <v>5.9880624941505811E-2</v>
      </c>
      <c r="Q5285" s="21">
        <f t="shared" si="1185"/>
        <v>0.69158980876382303</v>
      </c>
      <c r="R5285">
        <f t="shared" si="1186"/>
        <v>1.0705685074825908</v>
      </c>
      <c r="S5285" s="296">
        <f t="shared" si="1193"/>
        <v>4.4335271552293956E-2</v>
      </c>
      <c r="T5285" s="283">
        <f t="shared" si="1194"/>
        <v>4.4335271552293956E-2</v>
      </c>
    </row>
    <row r="5286" spans="1:20" x14ac:dyDescent="0.25">
      <c r="A5286" s="286">
        <v>43321</v>
      </c>
      <c r="B5286" s="1">
        <f t="shared" si="1187"/>
        <v>4</v>
      </c>
      <c r="C5286" s="285">
        <v>4</v>
      </c>
      <c r="D5286" t="s">
        <v>715</v>
      </c>
      <c r="F5286" s="16">
        <v>73</v>
      </c>
      <c r="G5286" t="str">
        <f t="shared" si="1181"/>
        <v>Cooling</v>
      </c>
      <c r="H5286" s="283">
        <f>IF(G5286="heating",F5286*Assumptions!M$4+Assumptions!M$7,0)</f>
        <v>0</v>
      </c>
      <c r="I5286" s="15">
        <f t="shared" si="1182"/>
        <v>1.1348296917927807</v>
      </c>
      <c r="J5286" s="15">
        <f t="shared" si="1183"/>
        <v>1.0020455199443592</v>
      </c>
      <c r="K5286" s="283">
        <f t="shared" si="1188"/>
        <v>0</v>
      </c>
      <c r="L5286" s="283" t="e">
        <f t="shared" si="1189"/>
        <v>#N/A</v>
      </c>
      <c r="M5286" s="283">
        <f t="shared" si="1190"/>
        <v>0</v>
      </c>
      <c r="N5286" s="283" t="e">
        <f t="shared" si="1191"/>
        <v>#N/A</v>
      </c>
      <c r="O5286" s="283">
        <f t="shared" si="1192"/>
        <v>0</v>
      </c>
      <c r="P5286" s="21">
        <f t="shared" si="1184"/>
        <v>5.0300820493010656E-2</v>
      </c>
      <c r="Q5286" s="21">
        <f t="shared" si="1185"/>
        <v>0.6473875548762833</v>
      </c>
      <c r="R5286">
        <f t="shared" si="1186"/>
        <v>1.0705685074825908</v>
      </c>
      <c r="S5286" s="296">
        <f t="shared" si="1193"/>
        <v>3.4862126899180855E-2</v>
      </c>
      <c r="T5286" s="283">
        <f t="shared" si="1194"/>
        <v>3.4862126899180855E-2</v>
      </c>
    </row>
    <row r="5287" spans="1:20" x14ac:dyDescent="0.25">
      <c r="A5287" s="286">
        <v>43321</v>
      </c>
      <c r="B5287" s="1">
        <f t="shared" si="1187"/>
        <v>4</v>
      </c>
      <c r="C5287" s="285">
        <v>5</v>
      </c>
      <c r="D5287" t="s">
        <v>715</v>
      </c>
      <c r="F5287" s="16">
        <v>73</v>
      </c>
      <c r="G5287" t="str">
        <f t="shared" si="1181"/>
        <v>Cooling</v>
      </c>
      <c r="H5287" s="283">
        <f>IF(G5287="heating",F5287*Assumptions!M$4+Assumptions!M$7,0)</f>
        <v>0</v>
      </c>
      <c r="I5287" s="15">
        <f t="shared" si="1182"/>
        <v>1.1635558681477385</v>
      </c>
      <c r="J5287" s="15">
        <f t="shared" si="1183"/>
        <v>1.0020455199443592</v>
      </c>
      <c r="K5287" s="283">
        <f t="shared" si="1188"/>
        <v>0</v>
      </c>
      <c r="L5287" s="283" t="e">
        <f t="shared" si="1189"/>
        <v>#N/A</v>
      </c>
      <c r="M5287" s="283">
        <f t="shared" si="1190"/>
        <v>0</v>
      </c>
      <c r="N5287" s="283" t="e">
        <f t="shared" si="1191"/>
        <v>#N/A</v>
      </c>
      <c r="O5287" s="283">
        <f t="shared" si="1192"/>
        <v>0</v>
      </c>
      <c r="P5287" s="21">
        <f t="shared" si="1184"/>
        <v>5.0300820493010656E-2</v>
      </c>
      <c r="Q5287" s="21">
        <f t="shared" si="1185"/>
        <v>0.72139578924615555</v>
      </c>
      <c r="R5287">
        <f t="shared" si="1186"/>
        <v>1.0705685074825908</v>
      </c>
      <c r="S5287" s="296">
        <f t="shared" si="1193"/>
        <v>3.8847505423610262E-2</v>
      </c>
      <c r="T5287" s="283">
        <f t="shared" si="1194"/>
        <v>3.8847505423610262E-2</v>
      </c>
    </row>
    <row r="5288" spans="1:20" x14ac:dyDescent="0.25">
      <c r="A5288" s="286">
        <v>43321</v>
      </c>
      <c r="B5288" s="1">
        <f t="shared" si="1187"/>
        <v>4</v>
      </c>
      <c r="C5288" s="285">
        <v>6</v>
      </c>
      <c r="D5288" t="s">
        <v>715</v>
      </c>
      <c r="F5288" s="16">
        <v>73</v>
      </c>
      <c r="G5288" t="str">
        <f t="shared" si="1181"/>
        <v>Cooling</v>
      </c>
      <c r="H5288" s="283">
        <f>IF(G5288="heating",F5288*Assumptions!M$4+Assumptions!M$7,0)</f>
        <v>0</v>
      </c>
      <c r="I5288" s="15">
        <f t="shared" si="1182"/>
        <v>1.2083911162615524</v>
      </c>
      <c r="J5288" s="15">
        <f t="shared" si="1183"/>
        <v>1.0020455199443592</v>
      </c>
      <c r="K5288" s="283">
        <f t="shared" si="1188"/>
        <v>0</v>
      </c>
      <c r="L5288" s="283" t="e">
        <f t="shared" si="1189"/>
        <v>#N/A</v>
      </c>
      <c r="M5288" s="283">
        <f t="shared" si="1190"/>
        <v>0</v>
      </c>
      <c r="N5288" s="283" t="e">
        <f t="shared" si="1191"/>
        <v>#N/A</v>
      </c>
      <c r="O5288" s="283">
        <f t="shared" si="1192"/>
        <v>0</v>
      </c>
      <c r="P5288" s="21">
        <f t="shared" si="1184"/>
        <v>5.0300820493010656E-2</v>
      </c>
      <c r="Q5288" s="21">
        <f t="shared" si="1185"/>
        <v>0.87787080972652631</v>
      </c>
      <c r="R5288">
        <f t="shared" si="1186"/>
        <v>1.0705685074825908</v>
      </c>
      <c r="S5288" s="296">
        <f t="shared" si="1193"/>
        <v>4.7273759495765039E-2</v>
      </c>
      <c r="T5288" s="283">
        <f t="shared" si="1194"/>
        <v>4.7273759495765039E-2</v>
      </c>
    </row>
    <row r="5289" spans="1:20" x14ac:dyDescent="0.25">
      <c r="A5289" s="286">
        <v>43321</v>
      </c>
      <c r="B5289" s="1">
        <f t="shared" si="1187"/>
        <v>4</v>
      </c>
      <c r="C5289" s="285">
        <v>7</v>
      </c>
      <c r="D5289" t="s">
        <v>716</v>
      </c>
      <c r="F5289" s="16">
        <v>73</v>
      </c>
      <c r="G5289" t="str">
        <f t="shared" si="1181"/>
        <v>Cooling</v>
      </c>
      <c r="H5289" s="283">
        <f>IF(G5289="heating",F5289*Assumptions!M$4+Assumptions!M$7,0)</f>
        <v>0</v>
      </c>
      <c r="I5289" s="15">
        <f t="shared" si="1182"/>
        <v>1.1637425769249583</v>
      </c>
      <c r="J5289" s="15">
        <f t="shared" si="1183"/>
        <v>1.0020455199443592</v>
      </c>
      <c r="K5289" s="283">
        <f t="shared" si="1188"/>
        <v>0</v>
      </c>
      <c r="L5289" s="283" t="e">
        <f t="shared" si="1189"/>
        <v>#N/A</v>
      </c>
      <c r="M5289" s="283">
        <f t="shared" si="1190"/>
        <v>0</v>
      </c>
      <c r="N5289" s="283" t="e">
        <f t="shared" si="1191"/>
        <v>#N/A</v>
      </c>
      <c r="O5289" s="283">
        <f t="shared" si="1192"/>
        <v>0</v>
      </c>
      <c r="P5289" s="21">
        <f t="shared" si="1184"/>
        <v>5.0300820493010656E-2</v>
      </c>
      <c r="Q5289" s="21">
        <f t="shared" si="1185"/>
        <v>0.97331382064367777</v>
      </c>
      <c r="R5289">
        <f t="shared" si="1186"/>
        <v>1.0705685074825908</v>
      </c>
      <c r="S5289" s="296">
        <f t="shared" si="1193"/>
        <v>5.2413410904216196E-2</v>
      </c>
      <c r="T5289" s="283">
        <f t="shared" si="1194"/>
        <v>5.2413410904216196E-2</v>
      </c>
    </row>
    <row r="5290" spans="1:20" x14ac:dyDescent="0.25">
      <c r="A5290" s="286">
        <v>43321</v>
      </c>
      <c r="B5290" s="1">
        <f t="shared" si="1187"/>
        <v>4</v>
      </c>
      <c r="C5290" s="285">
        <v>8</v>
      </c>
      <c r="D5290" t="s">
        <v>716</v>
      </c>
      <c r="F5290" s="16">
        <v>75</v>
      </c>
      <c r="G5290" t="str">
        <f t="shared" si="1181"/>
        <v>Cooling</v>
      </c>
      <c r="H5290" s="283">
        <f>IF(G5290="heating",F5290*Assumptions!M$4+Assumptions!M$7,0)</f>
        <v>0</v>
      </c>
      <c r="I5290" s="15">
        <f t="shared" si="1182"/>
        <v>1.094193721037565</v>
      </c>
      <c r="J5290" s="15">
        <f t="shared" si="1183"/>
        <v>1.0020455199443592</v>
      </c>
      <c r="K5290" s="283">
        <f t="shared" si="1188"/>
        <v>0</v>
      </c>
      <c r="L5290" s="283" t="e">
        <f t="shared" si="1189"/>
        <v>#N/A</v>
      </c>
      <c r="M5290" s="283">
        <f t="shared" si="1190"/>
        <v>0</v>
      </c>
      <c r="N5290" s="283" t="e">
        <f t="shared" si="1191"/>
        <v>#N/A</v>
      </c>
      <c r="O5290" s="283">
        <f t="shared" si="1192"/>
        <v>0</v>
      </c>
      <c r="P5290" s="21">
        <f t="shared" si="1184"/>
        <v>5.9880624941505811E-2</v>
      </c>
      <c r="Q5290" s="21">
        <f t="shared" si="1185"/>
        <v>0.94940007506179924</v>
      </c>
      <c r="R5290">
        <f t="shared" si="1186"/>
        <v>1.0705685074825908</v>
      </c>
      <c r="S5290" s="296">
        <f t="shared" si="1193"/>
        <v>6.0862536732387659E-2</v>
      </c>
      <c r="T5290" s="283">
        <f t="shared" si="1194"/>
        <v>6.0862536732387659E-2</v>
      </c>
    </row>
    <row r="5291" spans="1:20" x14ac:dyDescent="0.25">
      <c r="A5291" s="286">
        <v>43321</v>
      </c>
      <c r="B5291" s="1">
        <f t="shared" si="1187"/>
        <v>4</v>
      </c>
      <c r="C5291" s="285">
        <v>9</v>
      </c>
      <c r="D5291" t="s">
        <v>716</v>
      </c>
      <c r="F5291" s="16">
        <v>77</v>
      </c>
      <c r="G5291" t="str">
        <f t="shared" si="1181"/>
        <v>Cooling</v>
      </c>
      <c r="H5291" s="283">
        <f>IF(G5291="heating",F5291*Assumptions!M$4+Assumptions!M$7,0)</f>
        <v>0</v>
      </c>
      <c r="I5291" s="15">
        <f t="shared" si="1182"/>
        <v>1.0343009000871222</v>
      </c>
      <c r="J5291" s="15">
        <f t="shared" si="1183"/>
        <v>1.0020455199443592</v>
      </c>
      <c r="K5291" s="283">
        <f t="shared" si="1188"/>
        <v>0</v>
      </c>
      <c r="L5291" s="283" t="e">
        <f t="shared" si="1189"/>
        <v>#N/A</v>
      </c>
      <c r="M5291" s="283">
        <f t="shared" si="1190"/>
        <v>0</v>
      </c>
      <c r="N5291" s="283" t="e">
        <f t="shared" si="1191"/>
        <v>#N/A</v>
      </c>
      <c r="O5291" s="283">
        <f t="shared" si="1192"/>
        <v>0</v>
      </c>
      <c r="P5291" s="21">
        <f t="shared" si="1184"/>
        <v>7.1952934165366855E-2</v>
      </c>
      <c r="Q5291" s="21">
        <f t="shared" si="1185"/>
        <v>0.8408485371888097</v>
      </c>
      <c r="R5291">
        <f t="shared" si="1186"/>
        <v>1.0705685074825908</v>
      </c>
      <c r="S5291" s="296">
        <f t="shared" si="1193"/>
        <v>6.4771021366658257E-2</v>
      </c>
      <c r="T5291" s="283">
        <f t="shared" si="1194"/>
        <v>6.4771021366658257E-2</v>
      </c>
    </row>
    <row r="5292" spans="1:20" x14ac:dyDescent="0.25">
      <c r="A5292" s="286">
        <v>43321</v>
      </c>
      <c r="B5292" s="1">
        <f t="shared" si="1187"/>
        <v>4</v>
      </c>
      <c r="C5292" s="285">
        <v>10</v>
      </c>
      <c r="D5292" t="s">
        <v>716</v>
      </c>
      <c r="F5292" s="16">
        <v>81</v>
      </c>
      <c r="G5292" t="str">
        <f t="shared" si="1181"/>
        <v>Cooling</v>
      </c>
      <c r="H5292" s="283">
        <f>IF(G5292="heating",F5292*Assumptions!M$4+Assumptions!M$7,0)</f>
        <v>0</v>
      </c>
      <c r="I5292" s="15">
        <f t="shared" si="1182"/>
        <v>0.98112329028689171</v>
      </c>
      <c r="J5292" s="15">
        <f t="shared" si="1183"/>
        <v>1.0020455199443592</v>
      </c>
      <c r="K5292" s="283">
        <f t="shared" si="1188"/>
        <v>0</v>
      </c>
      <c r="L5292" s="283" t="e">
        <f t="shared" si="1189"/>
        <v>#N/A</v>
      </c>
      <c r="M5292" s="283">
        <f t="shared" si="1190"/>
        <v>0</v>
      </c>
      <c r="N5292" s="283" t="e">
        <f t="shared" si="1191"/>
        <v>#N/A</v>
      </c>
      <c r="O5292" s="283">
        <f t="shared" si="1192"/>
        <v>0</v>
      </c>
      <c r="P5292" s="21">
        <f t="shared" si="1184"/>
        <v>0.10357506693918861</v>
      </c>
      <c r="Q5292" s="21">
        <f t="shared" si="1185"/>
        <v>0.74504051125983206</v>
      </c>
      <c r="R5292">
        <f t="shared" si="1186"/>
        <v>1.0705685074825908</v>
      </c>
      <c r="S5292" s="296">
        <f t="shared" si="1193"/>
        <v>8.2613224653827907E-2</v>
      </c>
      <c r="T5292" s="283">
        <f t="shared" si="1194"/>
        <v>8.2613224653827907E-2</v>
      </c>
    </row>
    <row r="5293" spans="1:20" x14ac:dyDescent="0.25">
      <c r="A5293" s="286">
        <v>43321</v>
      </c>
      <c r="B5293" s="1">
        <f t="shared" si="1187"/>
        <v>4</v>
      </c>
      <c r="C5293" s="285">
        <v>11</v>
      </c>
      <c r="D5293" t="s">
        <v>716</v>
      </c>
      <c r="F5293" s="16">
        <v>81</v>
      </c>
      <c r="G5293" t="str">
        <f t="shared" si="1181"/>
        <v>Cooling</v>
      </c>
      <c r="H5293" s="283">
        <f>IF(G5293="heating",F5293*Assumptions!M$4+Assumptions!M$7,0)</f>
        <v>0</v>
      </c>
      <c r="I5293" s="15">
        <f t="shared" si="1182"/>
        <v>0.94956163997961163</v>
      </c>
      <c r="J5293" s="15">
        <f t="shared" si="1183"/>
        <v>1.0020455199443592</v>
      </c>
      <c r="K5293" s="283">
        <f t="shared" si="1188"/>
        <v>0</v>
      </c>
      <c r="L5293" s="283" t="e">
        <f t="shared" si="1189"/>
        <v>#N/A</v>
      </c>
      <c r="M5293" s="283">
        <f t="shared" si="1190"/>
        <v>0</v>
      </c>
      <c r="N5293" s="283" t="e">
        <f t="shared" si="1191"/>
        <v>#N/A</v>
      </c>
      <c r="O5293" s="283">
        <f t="shared" si="1192"/>
        <v>0</v>
      </c>
      <c r="P5293" s="21">
        <f t="shared" si="1184"/>
        <v>0.10357506693918861</v>
      </c>
      <c r="Q5293" s="21">
        <f t="shared" si="1185"/>
        <v>0.72850690893675296</v>
      </c>
      <c r="R5293">
        <f t="shared" si="1186"/>
        <v>1.0705685074825908</v>
      </c>
      <c r="S5293" s="296">
        <f t="shared" si="1193"/>
        <v>8.0779909307332309E-2</v>
      </c>
      <c r="T5293" s="283">
        <f t="shared" si="1194"/>
        <v>8.0779909307332309E-2</v>
      </c>
    </row>
    <row r="5294" spans="1:20" x14ac:dyDescent="0.25">
      <c r="A5294" s="286">
        <v>43321</v>
      </c>
      <c r="B5294" s="1">
        <f t="shared" si="1187"/>
        <v>4</v>
      </c>
      <c r="C5294" s="285">
        <v>12</v>
      </c>
      <c r="D5294" t="s">
        <v>716</v>
      </c>
      <c r="F5294" s="16">
        <v>82</v>
      </c>
      <c r="G5294" t="str">
        <f t="shared" si="1181"/>
        <v>Cooling</v>
      </c>
      <c r="H5294" s="283">
        <f>IF(G5294="heating",F5294*Assumptions!M$4+Assumptions!M$7,0)</f>
        <v>0</v>
      </c>
      <c r="I5294" s="15">
        <f t="shared" si="1182"/>
        <v>0.91648403420261149</v>
      </c>
      <c r="J5294" s="15">
        <f t="shared" si="1183"/>
        <v>1.0020455199443592</v>
      </c>
      <c r="K5294" s="283">
        <f t="shared" si="1188"/>
        <v>0</v>
      </c>
      <c r="L5294" s="283" t="e">
        <f t="shared" si="1189"/>
        <v>#N/A</v>
      </c>
      <c r="M5294" s="283">
        <f t="shared" si="1190"/>
        <v>0</v>
      </c>
      <c r="N5294" s="283" t="e">
        <f t="shared" si="1191"/>
        <v>#N/A</v>
      </c>
      <c r="O5294" s="283">
        <f t="shared" si="1192"/>
        <v>0</v>
      </c>
      <c r="P5294" s="21">
        <f t="shared" si="1184"/>
        <v>0.1130384156172477</v>
      </c>
      <c r="Q5294" s="21">
        <f t="shared" si="1185"/>
        <v>0.75910815787401487</v>
      </c>
      <c r="R5294">
        <f t="shared" si="1186"/>
        <v>1.0705685074825908</v>
      </c>
      <c r="S5294" s="296">
        <f t="shared" si="1193"/>
        <v>9.1863752997639922E-2</v>
      </c>
      <c r="T5294" s="283">
        <f t="shared" si="1194"/>
        <v>9.1863752997639922E-2</v>
      </c>
    </row>
    <row r="5295" spans="1:20" x14ac:dyDescent="0.25">
      <c r="A5295" s="286">
        <v>43321</v>
      </c>
      <c r="B5295" s="1">
        <f t="shared" si="1187"/>
        <v>4</v>
      </c>
      <c r="C5295" s="285">
        <v>13</v>
      </c>
      <c r="D5295" t="s">
        <v>716</v>
      </c>
      <c r="E5295" t="s">
        <v>704</v>
      </c>
      <c r="F5295" s="16">
        <v>82</v>
      </c>
      <c r="G5295" t="str">
        <f t="shared" si="1181"/>
        <v>Cooling</v>
      </c>
      <c r="H5295" s="283">
        <f>IF(G5295="heating",F5295*Assumptions!M$4+Assumptions!M$7,0)</f>
        <v>0</v>
      </c>
      <c r="I5295" s="15">
        <f t="shared" si="1182"/>
        <v>0.90040206880052787</v>
      </c>
      <c r="J5295" s="15">
        <f t="shared" si="1183"/>
        <v>1.0020455199443592</v>
      </c>
      <c r="K5295" s="283">
        <f t="shared" si="1188"/>
        <v>0</v>
      </c>
      <c r="L5295" s="283" t="e">
        <f t="shared" si="1189"/>
        <v>#N/A</v>
      </c>
      <c r="M5295" s="283">
        <f t="shared" si="1190"/>
        <v>0</v>
      </c>
      <c r="N5295" s="283" t="e">
        <f t="shared" si="1191"/>
        <v>#N/A</v>
      </c>
      <c r="O5295" s="283">
        <f t="shared" si="1192"/>
        <v>0</v>
      </c>
      <c r="P5295" s="21">
        <f t="shared" si="1184"/>
        <v>0.1130384156172477</v>
      </c>
      <c r="Q5295" s="21">
        <f t="shared" si="1185"/>
        <v>0.79115902007799765</v>
      </c>
      <c r="R5295">
        <f t="shared" si="1186"/>
        <v>1.0705685074825908</v>
      </c>
      <c r="S5295" s="296">
        <f t="shared" si="1193"/>
        <v>9.5742399878624609E-2</v>
      </c>
      <c r="T5295" s="283">
        <f t="shared" si="1194"/>
        <v>9.5742399878624609E-2</v>
      </c>
    </row>
    <row r="5296" spans="1:20" x14ac:dyDescent="0.25">
      <c r="A5296" s="286">
        <v>43321</v>
      </c>
      <c r="B5296" s="1">
        <f t="shared" si="1187"/>
        <v>4</v>
      </c>
      <c r="C5296" s="285">
        <v>14</v>
      </c>
      <c r="D5296" t="s">
        <v>716</v>
      </c>
      <c r="E5296" t="s">
        <v>704</v>
      </c>
      <c r="F5296" s="16">
        <v>81</v>
      </c>
      <c r="G5296" t="str">
        <f t="shared" si="1181"/>
        <v>Cooling</v>
      </c>
      <c r="H5296" s="283">
        <f>IF(G5296="heating",F5296*Assumptions!M$4+Assumptions!M$7,0)</f>
        <v>0</v>
      </c>
      <c r="I5296" s="15">
        <f t="shared" si="1182"/>
        <v>0.86032894500746537</v>
      </c>
      <c r="J5296" s="15">
        <f t="shared" si="1183"/>
        <v>1.0020455199443592</v>
      </c>
      <c r="K5296" s="283">
        <f t="shared" si="1188"/>
        <v>0</v>
      </c>
      <c r="L5296" s="283" t="e">
        <f t="shared" si="1189"/>
        <v>#N/A</v>
      </c>
      <c r="M5296" s="283">
        <f t="shared" si="1190"/>
        <v>0</v>
      </c>
      <c r="N5296" s="283" t="e">
        <f t="shared" si="1191"/>
        <v>#N/A</v>
      </c>
      <c r="O5296" s="283">
        <f t="shared" si="1192"/>
        <v>0</v>
      </c>
      <c r="P5296" s="21">
        <f t="shared" si="1184"/>
        <v>0.10357506693918861</v>
      </c>
      <c r="Q5296" s="21">
        <f t="shared" si="1185"/>
        <v>0.84355555031342389</v>
      </c>
      <c r="R5296">
        <f t="shared" si="1186"/>
        <v>1.0705685074825908</v>
      </c>
      <c r="S5296" s="296">
        <f t="shared" si="1193"/>
        <v>9.3536986422638177E-2</v>
      </c>
      <c r="T5296" s="283">
        <f t="shared" si="1194"/>
        <v>9.3536986422638177E-2</v>
      </c>
    </row>
    <row r="5297" spans="1:20" x14ac:dyDescent="0.25">
      <c r="A5297" s="286">
        <v>43321</v>
      </c>
      <c r="B5297" s="1">
        <f t="shared" si="1187"/>
        <v>4</v>
      </c>
      <c r="C5297" s="285">
        <v>15</v>
      </c>
      <c r="D5297" t="s">
        <v>716</v>
      </c>
      <c r="E5297" t="s">
        <v>704</v>
      </c>
      <c r="F5297" s="16">
        <v>81</v>
      </c>
      <c r="G5297" t="str">
        <f t="shared" si="1181"/>
        <v>Cooling</v>
      </c>
      <c r="H5297" s="283">
        <f>IF(G5297="heating",F5297*Assumptions!M$4+Assumptions!M$7,0)</f>
        <v>0</v>
      </c>
      <c r="I5297" s="15">
        <f t="shared" si="1182"/>
        <v>0.85754515037175039</v>
      </c>
      <c r="J5297" s="15">
        <f t="shared" si="1183"/>
        <v>1.0020455199443592</v>
      </c>
      <c r="K5297" s="283">
        <f t="shared" si="1188"/>
        <v>0</v>
      </c>
      <c r="L5297" s="283" t="e">
        <f t="shared" si="1189"/>
        <v>#N/A</v>
      </c>
      <c r="M5297" s="283">
        <f t="shared" si="1190"/>
        <v>0</v>
      </c>
      <c r="N5297" s="283" t="e">
        <f t="shared" si="1191"/>
        <v>#N/A</v>
      </c>
      <c r="O5297" s="283">
        <f t="shared" si="1192"/>
        <v>0</v>
      </c>
      <c r="P5297" s="21">
        <f t="shared" si="1184"/>
        <v>0.10357506693918861</v>
      </c>
      <c r="Q5297" s="21">
        <f t="shared" si="1185"/>
        <v>0.96592607327566882</v>
      </c>
      <c r="R5297">
        <f t="shared" si="1186"/>
        <v>1.0705685074825908</v>
      </c>
      <c r="S5297" s="296">
        <f t="shared" si="1193"/>
        <v>0.10710594455538688</v>
      </c>
      <c r="T5297" s="283">
        <f t="shared" si="1194"/>
        <v>0.10710594455538688</v>
      </c>
    </row>
    <row r="5298" spans="1:20" x14ac:dyDescent="0.25">
      <c r="A5298" s="286">
        <v>43321</v>
      </c>
      <c r="B5298" s="1">
        <f t="shared" si="1187"/>
        <v>4</v>
      </c>
      <c r="C5298" s="285">
        <v>16</v>
      </c>
      <c r="D5298" t="s">
        <v>716</v>
      </c>
      <c r="E5298" t="s">
        <v>704</v>
      </c>
      <c r="F5298" s="16">
        <v>75</v>
      </c>
      <c r="G5298" t="str">
        <f t="shared" si="1181"/>
        <v>Cooling</v>
      </c>
      <c r="H5298" s="283">
        <f>IF(G5298="heating",F5298*Assumptions!M$4+Assumptions!M$7,0)</f>
        <v>0</v>
      </c>
      <c r="I5298" s="15">
        <f t="shared" si="1182"/>
        <v>0.88344815438260227</v>
      </c>
      <c r="J5298" s="15">
        <f t="shared" si="1183"/>
        <v>1.0020455199443592</v>
      </c>
      <c r="K5298" s="283">
        <f t="shared" si="1188"/>
        <v>0</v>
      </c>
      <c r="L5298" s="283" t="e">
        <f t="shared" si="1189"/>
        <v>#N/A</v>
      </c>
      <c r="M5298" s="283">
        <f t="shared" si="1190"/>
        <v>0</v>
      </c>
      <c r="N5298" s="283" t="e">
        <f t="shared" si="1191"/>
        <v>#N/A</v>
      </c>
      <c r="O5298" s="283">
        <f t="shared" si="1192"/>
        <v>0</v>
      </c>
      <c r="P5298" s="21">
        <f t="shared" si="1184"/>
        <v>5.9880624941505811E-2</v>
      </c>
      <c r="Q5298" s="21">
        <f t="shared" si="1185"/>
        <v>1.1649354943302594</v>
      </c>
      <c r="R5298">
        <f t="shared" si="1186"/>
        <v>1.0705685074825908</v>
      </c>
      <c r="S5298" s="296">
        <f t="shared" si="1193"/>
        <v>7.4679717409883759E-2</v>
      </c>
      <c r="T5298" s="283">
        <f t="shared" si="1194"/>
        <v>7.4679717409883759E-2</v>
      </c>
    </row>
    <row r="5299" spans="1:20" x14ac:dyDescent="0.25">
      <c r="A5299" s="286">
        <v>43321</v>
      </c>
      <c r="B5299" s="1">
        <f t="shared" si="1187"/>
        <v>4</v>
      </c>
      <c r="C5299" s="285">
        <v>17</v>
      </c>
      <c r="D5299" t="s">
        <v>716</v>
      </c>
      <c r="F5299" s="16">
        <v>79</v>
      </c>
      <c r="G5299" t="str">
        <f t="shared" si="1181"/>
        <v>Cooling</v>
      </c>
      <c r="H5299" s="283">
        <f>IF(G5299="heating",F5299*Assumptions!M$4+Assumptions!M$7,0)</f>
        <v>0</v>
      </c>
      <c r="I5299" s="15">
        <f t="shared" si="1182"/>
        <v>0.94025748850374469</v>
      </c>
      <c r="J5299" s="15">
        <f t="shared" si="1183"/>
        <v>1.0020455199443592</v>
      </c>
      <c r="K5299" s="283">
        <f t="shared" si="1188"/>
        <v>0</v>
      </c>
      <c r="L5299" s="283" t="e">
        <f t="shared" si="1189"/>
        <v>#N/A</v>
      </c>
      <c r="M5299" s="283">
        <f t="shared" si="1190"/>
        <v>0</v>
      </c>
      <c r="N5299" s="283" t="e">
        <f t="shared" si="1191"/>
        <v>#N/A</v>
      </c>
      <c r="O5299" s="283">
        <f t="shared" si="1192"/>
        <v>0</v>
      </c>
      <c r="P5299" s="21">
        <f t="shared" si="1184"/>
        <v>8.6517748164594233E-2</v>
      </c>
      <c r="Q5299" s="21">
        <f t="shared" si="1185"/>
        <v>1.3521540118753073</v>
      </c>
      <c r="R5299">
        <f t="shared" si="1186"/>
        <v>1.0705685074825908</v>
      </c>
      <c r="S5299" s="296">
        <f t="shared" si="1193"/>
        <v>0.12524079972864774</v>
      </c>
      <c r="T5299" s="283">
        <f t="shared" si="1194"/>
        <v>0.12524079972864774</v>
      </c>
    </row>
    <row r="5300" spans="1:20" x14ac:dyDescent="0.25">
      <c r="A5300" s="286">
        <v>43321</v>
      </c>
      <c r="B5300" s="1">
        <f t="shared" si="1187"/>
        <v>4</v>
      </c>
      <c r="C5300" s="285">
        <v>18</v>
      </c>
      <c r="D5300" t="s">
        <v>716</v>
      </c>
      <c r="F5300" s="16">
        <v>75</v>
      </c>
      <c r="G5300" t="str">
        <f t="shared" si="1181"/>
        <v>Cooling</v>
      </c>
      <c r="H5300" s="283">
        <f>IF(G5300="heating",F5300*Assumptions!M$4+Assumptions!M$7,0)</f>
        <v>0</v>
      </c>
      <c r="I5300" s="15">
        <f t="shared" si="1182"/>
        <v>0.98182363790757687</v>
      </c>
      <c r="J5300" s="15">
        <f t="shared" si="1183"/>
        <v>1.0020455199443592</v>
      </c>
      <c r="K5300" s="283">
        <f t="shared" si="1188"/>
        <v>0</v>
      </c>
      <c r="L5300" s="283" t="e">
        <f t="shared" si="1189"/>
        <v>#N/A</v>
      </c>
      <c r="M5300" s="283">
        <f t="shared" si="1190"/>
        <v>0</v>
      </c>
      <c r="N5300" s="283" t="e">
        <f t="shared" si="1191"/>
        <v>#N/A</v>
      </c>
      <c r="O5300" s="283">
        <f t="shared" si="1192"/>
        <v>0</v>
      </c>
      <c r="P5300" s="21">
        <f t="shared" si="1184"/>
        <v>5.9880624941505811E-2</v>
      </c>
      <c r="Q5300" s="21">
        <f t="shared" si="1185"/>
        <v>1.5598916921549892</v>
      </c>
      <c r="R5300">
        <f t="shared" si="1186"/>
        <v>1.0705685074825908</v>
      </c>
      <c r="S5300" s="296">
        <f t="shared" si="1193"/>
        <v>9.9998902365948841E-2</v>
      </c>
      <c r="T5300" s="283">
        <f t="shared" si="1194"/>
        <v>9.9998902365948841E-2</v>
      </c>
    </row>
    <row r="5301" spans="1:20" x14ac:dyDescent="0.25">
      <c r="A5301" s="286">
        <v>43321</v>
      </c>
      <c r="B5301" s="1">
        <f t="shared" si="1187"/>
        <v>4</v>
      </c>
      <c r="C5301" s="285">
        <v>19</v>
      </c>
      <c r="D5301" t="s">
        <v>716</v>
      </c>
      <c r="F5301" s="16">
        <v>73</v>
      </c>
      <c r="G5301" t="str">
        <f t="shared" si="1181"/>
        <v>Cooling</v>
      </c>
      <c r="H5301" s="283">
        <f>IF(G5301="heating",F5301*Assumptions!M$4+Assumptions!M$7,0)</f>
        <v>0</v>
      </c>
      <c r="I5301" s="15">
        <f t="shared" si="1182"/>
        <v>0.98418842963438757</v>
      </c>
      <c r="J5301" s="15">
        <f t="shared" si="1183"/>
        <v>1.0020455199443592</v>
      </c>
      <c r="K5301" s="283">
        <f t="shared" si="1188"/>
        <v>0</v>
      </c>
      <c r="L5301" s="283" t="e">
        <f t="shared" si="1189"/>
        <v>#N/A</v>
      </c>
      <c r="M5301" s="283">
        <f t="shared" si="1190"/>
        <v>0</v>
      </c>
      <c r="N5301" s="283" t="e">
        <f t="shared" si="1191"/>
        <v>#N/A</v>
      </c>
      <c r="O5301" s="283">
        <f t="shared" si="1192"/>
        <v>0</v>
      </c>
      <c r="P5301" s="21">
        <f t="shared" si="1184"/>
        <v>5.0300820493010656E-2</v>
      </c>
      <c r="Q5301" s="21">
        <f t="shared" si="1185"/>
        <v>1.6764212681468484</v>
      </c>
      <c r="R5301">
        <f t="shared" si="1186"/>
        <v>1.0705685074825908</v>
      </c>
      <c r="S5301" s="296">
        <f t="shared" si="1193"/>
        <v>9.0276080450434032E-2</v>
      </c>
      <c r="T5301" s="283">
        <f t="shared" si="1194"/>
        <v>9.0276080450434032E-2</v>
      </c>
    </row>
    <row r="5302" spans="1:20" x14ac:dyDescent="0.25">
      <c r="A5302" s="286">
        <v>43321</v>
      </c>
      <c r="B5302" s="1">
        <f t="shared" si="1187"/>
        <v>4</v>
      </c>
      <c r="C5302" s="285">
        <v>20</v>
      </c>
      <c r="D5302" t="s">
        <v>716</v>
      </c>
      <c r="F5302" s="16">
        <v>72</v>
      </c>
      <c r="G5302" t="str">
        <f t="shared" si="1181"/>
        <v>Cooling</v>
      </c>
      <c r="H5302" s="283">
        <f>IF(G5302="heating",F5302*Assumptions!M$4+Assumptions!M$7,0)</f>
        <v>0</v>
      </c>
      <c r="I5302" s="15">
        <f t="shared" si="1182"/>
        <v>0.97071962311712034</v>
      </c>
      <c r="J5302" s="15">
        <f t="shared" si="1183"/>
        <v>1.0020455199443592</v>
      </c>
      <c r="K5302" s="283">
        <f t="shared" si="1188"/>
        <v>0</v>
      </c>
      <c r="L5302" s="283" t="e">
        <f t="shared" si="1189"/>
        <v>#N/A</v>
      </c>
      <c r="M5302" s="283">
        <f t="shared" si="1190"/>
        <v>0</v>
      </c>
      <c r="N5302" s="283" t="e">
        <f t="shared" si="1191"/>
        <v>#N/A</v>
      </c>
      <c r="O5302" s="283">
        <f t="shared" si="1192"/>
        <v>0</v>
      </c>
      <c r="P5302" s="21">
        <f t="shared" si="1184"/>
        <v>4.6445607559525648E-2</v>
      </c>
      <c r="Q5302" s="21">
        <f t="shared" si="1185"/>
        <v>1.52436960139122</v>
      </c>
      <c r="R5302">
        <f t="shared" si="1186"/>
        <v>1.0705685074825908</v>
      </c>
      <c r="S5302" s="296">
        <f t="shared" si="1193"/>
        <v>7.5796541826180966E-2</v>
      </c>
      <c r="T5302" s="283">
        <f t="shared" si="1194"/>
        <v>7.5796541826180966E-2</v>
      </c>
    </row>
    <row r="5303" spans="1:20" x14ac:dyDescent="0.25">
      <c r="A5303" s="286">
        <v>43321</v>
      </c>
      <c r="B5303" s="1">
        <f t="shared" si="1187"/>
        <v>4</v>
      </c>
      <c r="C5303" s="285">
        <v>21</v>
      </c>
      <c r="D5303" t="s">
        <v>716</v>
      </c>
      <c r="F5303" s="16">
        <v>70</v>
      </c>
      <c r="G5303" t="str">
        <f t="shared" si="1181"/>
        <v>Cooling</v>
      </c>
      <c r="H5303" s="283">
        <f>IF(G5303="heating",F5303*Assumptions!M$4+Assumptions!M$7,0)</f>
        <v>0</v>
      </c>
      <c r="I5303" s="15">
        <f t="shared" si="1182"/>
        <v>0.95751150862929935</v>
      </c>
      <c r="J5303" s="15">
        <f t="shared" si="1183"/>
        <v>1.0020455199443592</v>
      </c>
      <c r="K5303" s="283">
        <f t="shared" si="1188"/>
        <v>0</v>
      </c>
      <c r="L5303" s="283">
        <f t="shared" si="1189"/>
        <v>4.3818232651749627</v>
      </c>
      <c r="M5303" s="283">
        <f t="shared" si="1190"/>
        <v>0</v>
      </c>
      <c r="N5303" s="283">
        <f t="shared" si="1191"/>
        <v>4.3585758300027857</v>
      </c>
      <c r="O5303" s="283">
        <f t="shared" si="1192"/>
        <v>0</v>
      </c>
      <c r="P5303" s="21">
        <f t="shared" si="1184"/>
        <v>4.0604560274080326E-2</v>
      </c>
      <c r="Q5303" s="21">
        <f t="shared" si="1185"/>
        <v>1.4448604713749031</v>
      </c>
      <c r="R5303">
        <f t="shared" si="1186"/>
        <v>1.0705685074825908</v>
      </c>
      <c r="S5303" s="296">
        <f t="shared" si="1193"/>
        <v>6.2808031938246398E-2</v>
      </c>
      <c r="T5303" s="283">
        <f t="shared" si="1194"/>
        <v>6.2808031938246398E-2</v>
      </c>
    </row>
    <row r="5304" spans="1:20" x14ac:dyDescent="0.25">
      <c r="A5304" s="286">
        <v>43321</v>
      </c>
      <c r="B5304" s="1">
        <f t="shared" si="1187"/>
        <v>4</v>
      </c>
      <c r="C5304" s="285">
        <v>22</v>
      </c>
      <c r="D5304" t="s">
        <v>716</v>
      </c>
      <c r="F5304" s="16">
        <v>70</v>
      </c>
      <c r="G5304" t="str">
        <f t="shared" si="1181"/>
        <v>Cooling</v>
      </c>
      <c r="H5304" s="283">
        <f>IF(G5304="heating",F5304*Assumptions!M$4+Assumptions!M$7,0)</f>
        <v>0</v>
      </c>
      <c r="I5304" s="15">
        <f t="shared" si="1182"/>
        <v>0.9426530227543114</v>
      </c>
      <c r="J5304" s="15">
        <f t="shared" si="1183"/>
        <v>1.0020455199443592</v>
      </c>
      <c r="K5304" s="283">
        <f t="shared" si="1188"/>
        <v>0</v>
      </c>
      <c r="L5304" s="283">
        <f t="shared" si="1189"/>
        <v>4.3818232651749627</v>
      </c>
      <c r="M5304" s="283">
        <f t="shared" si="1190"/>
        <v>0</v>
      </c>
      <c r="N5304" s="283">
        <f t="shared" si="1191"/>
        <v>4.3585758300027857</v>
      </c>
      <c r="O5304" s="283">
        <f t="shared" si="1192"/>
        <v>0</v>
      </c>
      <c r="P5304" s="21">
        <f t="shared" si="1184"/>
        <v>4.0604560274080326E-2</v>
      </c>
      <c r="Q5304" s="21">
        <f t="shared" si="1185"/>
        <v>1.2427137171080138</v>
      </c>
      <c r="R5304">
        <f t="shared" si="1186"/>
        <v>1.0705685074825908</v>
      </c>
      <c r="S5304" s="296">
        <f t="shared" si="1193"/>
        <v>5.4020719910721743E-2</v>
      </c>
      <c r="T5304" s="283">
        <f t="shared" si="1194"/>
        <v>5.4020719910721743E-2</v>
      </c>
    </row>
    <row r="5305" spans="1:20" x14ac:dyDescent="0.25">
      <c r="A5305" s="286">
        <v>43321</v>
      </c>
      <c r="B5305" s="1">
        <f t="shared" si="1187"/>
        <v>4</v>
      </c>
      <c r="C5305" s="285">
        <v>23</v>
      </c>
      <c r="D5305" t="s">
        <v>715</v>
      </c>
      <c r="F5305" s="16">
        <v>70</v>
      </c>
      <c r="G5305" t="str">
        <f t="shared" si="1181"/>
        <v>Cooling</v>
      </c>
      <c r="H5305" s="283">
        <f>IF(G5305="heating",F5305*Assumptions!M$4+Assumptions!M$7,0)</f>
        <v>0</v>
      </c>
      <c r="I5305" s="15">
        <f t="shared" si="1182"/>
        <v>0.94450710149963013</v>
      </c>
      <c r="J5305" s="15">
        <f t="shared" si="1183"/>
        <v>1.0020455199443592</v>
      </c>
      <c r="K5305" s="283">
        <f t="shared" si="1188"/>
        <v>0</v>
      </c>
      <c r="L5305" s="283">
        <f t="shared" si="1189"/>
        <v>4.3818232651749627</v>
      </c>
      <c r="M5305" s="283">
        <f t="shared" si="1190"/>
        <v>0</v>
      </c>
      <c r="N5305" s="283">
        <f t="shared" si="1191"/>
        <v>4.3585758300027857</v>
      </c>
      <c r="O5305" s="283">
        <f t="shared" si="1192"/>
        <v>0</v>
      </c>
      <c r="P5305" s="21">
        <f t="shared" si="1184"/>
        <v>4.0604560274080326E-2</v>
      </c>
      <c r="Q5305" s="21">
        <f t="shared" si="1185"/>
        <v>1.0297519246597011</v>
      </c>
      <c r="R5305">
        <f t="shared" si="1186"/>
        <v>1.0705685074825908</v>
      </c>
      <c r="S5305" s="296">
        <f t="shared" si="1193"/>
        <v>4.476327856831188E-2</v>
      </c>
      <c r="T5305" s="283">
        <f t="shared" si="1194"/>
        <v>4.476327856831188E-2</v>
      </c>
    </row>
    <row r="5306" spans="1:20" x14ac:dyDescent="0.25">
      <c r="A5306" s="286">
        <v>43322</v>
      </c>
      <c r="B5306" s="1">
        <f t="shared" si="1187"/>
        <v>5</v>
      </c>
      <c r="C5306" s="285">
        <v>0</v>
      </c>
      <c r="D5306" t="s">
        <v>715</v>
      </c>
      <c r="F5306" s="16">
        <v>70</v>
      </c>
      <c r="G5306" t="str">
        <f t="shared" si="1181"/>
        <v>Cooling</v>
      </c>
      <c r="H5306" s="283">
        <f>IF(G5306="heating",F5306*Assumptions!M$4+Assumptions!M$7,0)</f>
        <v>0</v>
      </c>
      <c r="I5306" s="15">
        <f t="shared" si="1182"/>
        <v>0.97481507806017154</v>
      </c>
      <c r="J5306" s="15">
        <f t="shared" si="1183"/>
        <v>1.0078033906966741</v>
      </c>
      <c r="K5306" s="283">
        <f t="shared" si="1188"/>
        <v>0</v>
      </c>
      <c r="L5306" s="283">
        <f t="shared" si="1189"/>
        <v>4.3818232651749627</v>
      </c>
      <c r="M5306" s="283">
        <f t="shared" si="1190"/>
        <v>0</v>
      </c>
      <c r="N5306" s="283">
        <f t="shared" si="1191"/>
        <v>4.3585758300027857</v>
      </c>
      <c r="O5306" s="283">
        <f t="shared" si="1192"/>
        <v>0</v>
      </c>
      <c r="P5306" s="21">
        <f t="shared" si="1184"/>
        <v>4.0604560274080326E-2</v>
      </c>
      <c r="Q5306" s="21">
        <f t="shared" si="1185"/>
        <v>0.90668853391740301</v>
      </c>
      <c r="R5306">
        <f t="shared" si="1186"/>
        <v>1.1856283047139096</v>
      </c>
      <c r="S5306" s="296">
        <f t="shared" si="1193"/>
        <v>4.3649723203027117E-2</v>
      </c>
      <c r="T5306" s="283">
        <f t="shared" si="1194"/>
        <v>4.3649723203027117E-2</v>
      </c>
    </row>
    <row r="5307" spans="1:20" x14ac:dyDescent="0.25">
      <c r="A5307" s="286">
        <v>43322</v>
      </c>
      <c r="B5307" s="1">
        <f t="shared" si="1187"/>
        <v>5</v>
      </c>
      <c r="C5307" s="285">
        <v>1</v>
      </c>
      <c r="D5307" t="s">
        <v>715</v>
      </c>
      <c r="F5307" s="16">
        <v>70</v>
      </c>
      <c r="G5307" t="str">
        <f t="shared" si="1181"/>
        <v>Cooling</v>
      </c>
      <c r="H5307" s="283">
        <f>IF(G5307="heating",F5307*Assumptions!M$4+Assumptions!M$7,0)</f>
        <v>0</v>
      </c>
      <c r="I5307" s="15">
        <f t="shared" si="1182"/>
        <v>1.012242869806885</v>
      </c>
      <c r="J5307" s="15">
        <f t="shared" si="1183"/>
        <v>1.0078033906966741</v>
      </c>
      <c r="K5307" s="283">
        <f t="shared" si="1188"/>
        <v>0</v>
      </c>
      <c r="L5307" s="283">
        <f t="shared" si="1189"/>
        <v>4.3818232651749627</v>
      </c>
      <c r="M5307" s="283">
        <f t="shared" si="1190"/>
        <v>0</v>
      </c>
      <c r="N5307" s="283">
        <f t="shared" si="1191"/>
        <v>4.3585758300027857</v>
      </c>
      <c r="O5307" s="283">
        <f t="shared" si="1192"/>
        <v>0</v>
      </c>
      <c r="P5307" s="21">
        <f t="shared" si="1184"/>
        <v>4.0604560274080326E-2</v>
      </c>
      <c r="Q5307" s="21">
        <f t="shared" si="1185"/>
        <v>0.81803459285312596</v>
      </c>
      <c r="R5307">
        <f t="shared" si="1186"/>
        <v>1.1856283047139096</v>
      </c>
      <c r="S5307" s="296">
        <f t="shared" si="1193"/>
        <v>3.9381752622662754E-2</v>
      </c>
      <c r="T5307" s="283">
        <f t="shared" si="1194"/>
        <v>3.9381752622662754E-2</v>
      </c>
    </row>
    <row r="5308" spans="1:20" x14ac:dyDescent="0.25">
      <c r="A5308" s="286">
        <v>43322</v>
      </c>
      <c r="B5308" s="1">
        <f t="shared" si="1187"/>
        <v>5</v>
      </c>
      <c r="C5308" s="285">
        <v>2</v>
      </c>
      <c r="D5308" t="s">
        <v>715</v>
      </c>
      <c r="F5308" s="16">
        <v>70</v>
      </c>
      <c r="G5308" t="str">
        <f t="shared" si="1181"/>
        <v>Cooling</v>
      </c>
      <c r="H5308" s="283">
        <f>IF(G5308="heating",F5308*Assumptions!M$4+Assumptions!M$7,0)</f>
        <v>0</v>
      </c>
      <c r="I5308" s="15">
        <f t="shared" si="1182"/>
        <v>1.0509704703585963</v>
      </c>
      <c r="J5308" s="15">
        <f t="shared" si="1183"/>
        <v>1.0078033906966741</v>
      </c>
      <c r="K5308" s="283">
        <f t="shared" si="1188"/>
        <v>0</v>
      </c>
      <c r="L5308" s="283">
        <f t="shared" si="1189"/>
        <v>4.3818232651749627</v>
      </c>
      <c r="M5308" s="283">
        <f t="shared" si="1190"/>
        <v>0</v>
      </c>
      <c r="N5308" s="283">
        <f t="shared" si="1191"/>
        <v>4.3585758300027857</v>
      </c>
      <c r="O5308" s="283">
        <f t="shared" si="1192"/>
        <v>0</v>
      </c>
      <c r="P5308" s="21">
        <f t="shared" si="1184"/>
        <v>4.0604560274080326E-2</v>
      </c>
      <c r="Q5308" s="21">
        <f t="shared" si="1185"/>
        <v>0.74507607494346417</v>
      </c>
      <c r="R5308">
        <f t="shared" si="1186"/>
        <v>1.1856283047139096</v>
      </c>
      <c r="S5308" s="296">
        <f t="shared" si="1193"/>
        <v>3.5869389784786675E-2</v>
      </c>
      <c r="T5308" s="283">
        <f t="shared" si="1194"/>
        <v>3.5869389784786675E-2</v>
      </c>
    </row>
    <row r="5309" spans="1:20" x14ac:dyDescent="0.25">
      <c r="A5309" s="286">
        <v>43322</v>
      </c>
      <c r="B5309" s="1">
        <f t="shared" si="1187"/>
        <v>5</v>
      </c>
      <c r="C5309" s="285">
        <v>3</v>
      </c>
      <c r="D5309" t="s">
        <v>715</v>
      </c>
      <c r="F5309" s="16">
        <v>70</v>
      </c>
      <c r="G5309" t="str">
        <f t="shared" si="1181"/>
        <v>Cooling</v>
      </c>
      <c r="H5309" s="283">
        <f>IF(G5309="heating",F5309*Assumptions!M$4+Assumptions!M$7,0)</f>
        <v>0</v>
      </c>
      <c r="I5309" s="15">
        <f t="shared" si="1182"/>
        <v>1.0924036124451033</v>
      </c>
      <c r="J5309" s="15">
        <f t="shared" si="1183"/>
        <v>1.0078033906966741</v>
      </c>
      <c r="K5309" s="283">
        <f t="shared" si="1188"/>
        <v>0</v>
      </c>
      <c r="L5309" s="283">
        <f t="shared" si="1189"/>
        <v>4.3818232651749627</v>
      </c>
      <c r="M5309" s="283">
        <f t="shared" si="1190"/>
        <v>0</v>
      </c>
      <c r="N5309" s="283">
        <f t="shared" si="1191"/>
        <v>4.3585758300027857</v>
      </c>
      <c r="O5309" s="283">
        <f t="shared" si="1192"/>
        <v>0</v>
      </c>
      <c r="P5309" s="21">
        <f t="shared" si="1184"/>
        <v>4.0604560274080326E-2</v>
      </c>
      <c r="Q5309" s="21">
        <f t="shared" si="1185"/>
        <v>0.69158980876382303</v>
      </c>
      <c r="R5309">
        <f t="shared" si="1186"/>
        <v>1.1856283047139096</v>
      </c>
      <c r="S5309" s="296">
        <f t="shared" si="1193"/>
        <v>3.32944584532767E-2</v>
      </c>
      <c r="T5309" s="283">
        <f t="shared" si="1194"/>
        <v>3.32944584532767E-2</v>
      </c>
    </row>
    <row r="5310" spans="1:20" x14ac:dyDescent="0.25">
      <c r="A5310" s="286">
        <v>43322</v>
      </c>
      <c r="B5310" s="1">
        <f t="shared" si="1187"/>
        <v>5</v>
      </c>
      <c r="C5310" s="285">
        <v>4</v>
      </c>
      <c r="D5310" t="s">
        <v>715</v>
      </c>
      <c r="F5310" s="16">
        <v>68</v>
      </c>
      <c r="G5310" t="str">
        <f t="shared" si="1181"/>
        <v>Cooling</v>
      </c>
      <c r="H5310" s="283">
        <f>IF(G5310="heating",F5310*Assumptions!M$4+Assumptions!M$7,0)</f>
        <v>0</v>
      </c>
      <c r="I5310" s="15">
        <f t="shared" si="1182"/>
        <v>1.1348296917927807</v>
      </c>
      <c r="J5310" s="15">
        <f t="shared" si="1183"/>
        <v>1.0078033906966741</v>
      </c>
      <c r="K5310" s="283">
        <f t="shared" si="1188"/>
        <v>0</v>
      </c>
      <c r="L5310" s="283">
        <f t="shared" si="1189"/>
        <v>4.3818232651749627</v>
      </c>
      <c r="M5310" s="283">
        <f t="shared" si="1190"/>
        <v>0</v>
      </c>
      <c r="N5310" s="283">
        <f t="shared" si="1191"/>
        <v>4.3585758300027857</v>
      </c>
      <c r="O5310" s="283">
        <f t="shared" si="1192"/>
        <v>0</v>
      </c>
      <c r="P5310" s="21">
        <f t="shared" si="1184"/>
        <v>3.7256017764001337E-2</v>
      </c>
      <c r="Q5310" s="21">
        <f t="shared" si="1185"/>
        <v>0.6473875548762833</v>
      </c>
      <c r="R5310">
        <f t="shared" si="1186"/>
        <v>1.1856283047139096</v>
      </c>
      <c r="S5310" s="296">
        <f t="shared" si="1193"/>
        <v>2.8596266592996574E-2</v>
      </c>
      <c r="T5310" s="283">
        <f t="shared" si="1194"/>
        <v>2.8596266592996574E-2</v>
      </c>
    </row>
    <row r="5311" spans="1:20" x14ac:dyDescent="0.25">
      <c r="A5311" s="286">
        <v>43322</v>
      </c>
      <c r="B5311" s="1">
        <f t="shared" si="1187"/>
        <v>5</v>
      </c>
      <c r="C5311" s="285">
        <v>5</v>
      </c>
      <c r="D5311" t="s">
        <v>715</v>
      </c>
      <c r="F5311" s="16">
        <v>66</v>
      </c>
      <c r="G5311" t="str">
        <f t="shared" si="1181"/>
        <v>Cooling</v>
      </c>
      <c r="H5311" s="283">
        <f>IF(G5311="heating",F5311*Assumptions!M$4+Assumptions!M$7,0)</f>
        <v>0</v>
      </c>
      <c r="I5311" s="15">
        <f t="shared" si="1182"/>
        <v>1.1635558681477385</v>
      </c>
      <c r="J5311" s="15">
        <f t="shared" si="1183"/>
        <v>1.0078033906966741</v>
      </c>
      <c r="K5311" s="283">
        <f t="shared" si="1188"/>
        <v>0</v>
      </c>
      <c r="L5311" s="283">
        <f t="shared" si="1189"/>
        <v>4.3818232651749627</v>
      </c>
      <c r="M5311" s="283">
        <f t="shared" si="1190"/>
        <v>0</v>
      </c>
      <c r="N5311" s="283">
        <f t="shared" si="1191"/>
        <v>4.3585758300027857</v>
      </c>
      <c r="O5311" s="283">
        <f t="shared" si="1192"/>
        <v>0</v>
      </c>
      <c r="P5311" s="21">
        <f t="shared" si="1184"/>
        <v>3.6399980029288459E-2</v>
      </c>
      <c r="Q5311" s="21">
        <f t="shared" si="1185"/>
        <v>0.72139578924615555</v>
      </c>
      <c r="R5311">
        <f t="shared" si="1186"/>
        <v>1.1856283047139096</v>
      </c>
      <c r="S5311" s="296">
        <f t="shared" si="1193"/>
        <v>3.1133167424298166E-2</v>
      </c>
      <c r="T5311" s="283">
        <f t="shared" si="1194"/>
        <v>3.1133167424298166E-2</v>
      </c>
    </row>
    <row r="5312" spans="1:20" x14ac:dyDescent="0.25">
      <c r="A5312" s="286">
        <v>43322</v>
      </c>
      <c r="B5312" s="1">
        <f t="shared" si="1187"/>
        <v>5</v>
      </c>
      <c r="C5312" s="285">
        <v>6</v>
      </c>
      <c r="D5312" t="s">
        <v>715</v>
      </c>
      <c r="F5312" s="16">
        <v>68</v>
      </c>
      <c r="G5312" t="str">
        <f t="shared" si="1181"/>
        <v>Cooling</v>
      </c>
      <c r="H5312" s="283">
        <f>IF(G5312="heating",F5312*Assumptions!M$4+Assumptions!M$7,0)</f>
        <v>0</v>
      </c>
      <c r="I5312" s="15">
        <f t="shared" si="1182"/>
        <v>1.2083911162615524</v>
      </c>
      <c r="J5312" s="15">
        <f t="shared" si="1183"/>
        <v>1.0078033906966741</v>
      </c>
      <c r="K5312" s="283">
        <f t="shared" si="1188"/>
        <v>0</v>
      </c>
      <c r="L5312" s="283">
        <f t="shared" si="1189"/>
        <v>4.3818232651749627</v>
      </c>
      <c r="M5312" s="283">
        <f t="shared" si="1190"/>
        <v>0</v>
      </c>
      <c r="N5312" s="283">
        <f t="shared" si="1191"/>
        <v>4.3585758300027857</v>
      </c>
      <c r="O5312" s="283">
        <f t="shared" si="1192"/>
        <v>0</v>
      </c>
      <c r="P5312" s="21">
        <f t="shared" si="1184"/>
        <v>3.7256017764001337E-2</v>
      </c>
      <c r="Q5312" s="21">
        <f t="shared" si="1185"/>
        <v>0.87787080972652631</v>
      </c>
      <c r="R5312">
        <f t="shared" si="1186"/>
        <v>1.1856283047139096</v>
      </c>
      <c r="S5312" s="296">
        <f t="shared" si="1193"/>
        <v>3.877712433620522E-2</v>
      </c>
      <c r="T5312" s="283">
        <f t="shared" si="1194"/>
        <v>3.877712433620522E-2</v>
      </c>
    </row>
    <row r="5313" spans="1:20" x14ac:dyDescent="0.25">
      <c r="A5313" s="286">
        <v>43322</v>
      </c>
      <c r="B5313" s="1">
        <f t="shared" si="1187"/>
        <v>5</v>
      </c>
      <c r="C5313" s="285">
        <v>7</v>
      </c>
      <c r="D5313" t="s">
        <v>716</v>
      </c>
      <c r="F5313" s="16">
        <v>70</v>
      </c>
      <c r="G5313" t="str">
        <f t="shared" si="1181"/>
        <v>Cooling</v>
      </c>
      <c r="H5313" s="283">
        <f>IF(G5313="heating",F5313*Assumptions!M$4+Assumptions!M$7,0)</f>
        <v>0</v>
      </c>
      <c r="I5313" s="15">
        <f t="shared" si="1182"/>
        <v>1.1637425769249583</v>
      </c>
      <c r="J5313" s="15">
        <f t="shared" si="1183"/>
        <v>1.0078033906966741</v>
      </c>
      <c r="K5313" s="283">
        <f t="shared" si="1188"/>
        <v>0</v>
      </c>
      <c r="L5313" s="283">
        <f t="shared" si="1189"/>
        <v>4.3818232651749627</v>
      </c>
      <c r="M5313" s="283">
        <f t="shared" si="1190"/>
        <v>0</v>
      </c>
      <c r="N5313" s="283">
        <f t="shared" si="1191"/>
        <v>4.3585758300027857</v>
      </c>
      <c r="O5313" s="283">
        <f t="shared" si="1192"/>
        <v>0</v>
      </c>
      <c r="P5313" s="21">
        <f t="shared" si="1184"/>
        <v>4.0604560274080326E-2</v>
      </c>
      <c r="Q5313" s="21">
        <f t="shared" si="1185"/>
        <v>0.97331382064367777</v>
      </c>
      <c r="R5313">
        <f t="shared" si="1186"/>
        <v>1.1856283047139096</v>
      </c>
      <c r="S5313" s="296">
        <f t="shared" si="1193"/>
        <v>4.6857192157508394E-2</v>
      </c>
      <c r="T5313" s="283">
        <f t="shared" si="1194"/>
        <v>4.6857192157508394E-2</v>
      </c>
    </row>
    <row r="5314" spans="1:20" x14ac:dyDescent="0.25">
      <c r="A5314" s="286">
        <v>43322</v>
      </c>
      <c r="B5314" s="1">
        <f t="shared" si="1187"/>
        <v>5</v>
      </c>
      <c r="C5314" s="285">
        <v>8</v>
      </c>
      <c r="D5314" t="s">
        <v>716</v>
      </c>
      <c r="F5314" s="16">
        <v>72</v>
      </c>
      <c r="G5314" t="str">
        <f t="shared" ref="G5314:G5377" si="1195">VLOOKUP(A5314,U$2:W$366,3,FALSE)</f>
        <v>Cooling</v>
      </c>
      <c r="H5314" s="283">
        <f>IF(G5314="heating",F5314*Assumptions!M$4+Assumptions!M$7,0)</f>
        <v>0</v>
      </c>
      <c r="I5314" s="15">
        <f t="shared" ref="I5314:I5377" si="1196">VLOOKUP(C5314,AO$2:AQ$25,3,FALSE)</f>
        <v>1.094193721037565</v>
      </c>
      <c r="J5314" s="15">
        <f t="shared" ref="J5314:J5377" si="1197">VLOOKUP(B5314,AS$4:AU$10,3,FALSE)</f>
        <v>1.0078033906966741</v>
      </c>
      <c r="K5314" s="283">
        <f t="shared" si="1188"/>
        <v>0</v>
      </c>
      <c r="L5314" s="283" t="e">
        <f t="shared" si="1189"/>
        <v>#N/A</v>
      </c>
      <c r="M5314" s="283">
        <f t="shared" si="1190"/>
        <v>0</v>
      </c>
      <c r="N5314" s="283" t="e">
        <f t="shared" si="1191"/>
        <v>#N/A</v>
      </c>
      <c r="O5314" s="283">
        <f t="shared" si="1192"/>
        <v>0</v>
      </c>
      <c r="P5314" s="21">
        <f t="shared" ref="P5314:P5377" si="1198">IF(G5314="cooling",IF(F5314&lt;61,0.025,(F5314^2*AX$25+F5314*AY$25+AZ$25)),0)</f>
        <v>4.6445607559525648E-2</v>
      </c>
      <c r="Q5314" s="21">
        <f t="shared" ref="Q5314:Q5377" si="1199">VLOOKUP(C5314,BB$2:BC$25,2,FALSE)</f>
        <v>0.94940007506179924</v>
      </c>
      <c r="R5314">
        <f t="shared" ref="R5314:R5377" si="1200">VLOOKUP(B5314,AS$4:AV$10,4,FALSE)</f>
        <v>1.1856283047139096</v>
      </c>
      <c r="S5314" s="296">
        <f t="shared" si="1193"/>
        <v>5.228082940187135E-2</v>
      </c>
      <c r="T5314" s="283">
        <f t="shared" si="1194"/>
        <v>5.228082940187135E-2</v>
      </c>
    </row>
    <row r="5315" spans="1:20" x14ac:dyDescent="0.25">
      <c r="A5315" s="286">
        <v>43322</v>
      </c>
      <c r="B5315" s="1">
        <f t="shared" ref="B5315:B5378" si="1201">WEEKDAY(A5315,2)</f>
        <v>5</v>
      </c>
      <c r="C5315" s="285">
        <v>9</v>
      </c>
      <c r="D5315" t="s">
        <v>716</v>
      </c>
      <c r="F5315" s="16">
        <v>73</v>
      </c>
      <c r="G5315" t="str">
        <f t="shared" si="1195"/>
        <v>Cooling</v>
      </c>
      <c r="H5315" s="283">
        <f>IF(G5315="heating",F5315*Assumptions!M$4+Assumptions!M$7,0)</f>
        <v>0</v>
      </c>
      <c r="I5315" s="15">
        <f t="shared" si="1196"/>
        <v>1.0343009000871222</v>
      </c>
      <c r="J5315" s="15">
        <f t="shared" si="1197"/>
        <v>1.0078033906966741</v>
      </c>
      <c r="K5315" s="283">
        <f t="shared" ref="K5315:K5378" si="1202">H5315*I5315*J5315</f>
        <v>0</v>
      </c>
      <c r="L5315" s="283" t="e">
        <f t="shared" ref="L5315:L5378" si="1203">VLOOKUP(F5315,BL$2:BN$92,2,FALSE)</f>
        <v>#N/A</v>
      </c>
      <c r="M5315" s="283">
        <f t="shared" ref="M5315:M5378" si="1204">IF(G5315="heating",K5315*(L5315*3.412),0)</f>
        <v>0</v>
      </c>
      <c r="N5315" s="283" t="e">
        <f t="shared" ref="N5315:N5378" si="1205">VLOOKUP(F5315,BL$2:BN$92,3,FALSE)</f>
        <v>#N/A</v>
      </c>
      <c r="O5315" s="283">
        <f t="shared" ref="O5315:O5378" si="1206">IF(F5315&lt;=61,IF(G5315="heating",IF(F5315&gt;=5,K5315*L5315/N5315,0),0),0)</f>
        <v>0</v>
      </c>
      <c r="P5315" s="21">
        <f t="shared" si="1198"/>
        <v>5.0300820493010656E-2</v>
      </c>
      <c r="Q5315" s="21">
        <f t="shared" si="1199"/>
        <v>0.8408485371888097</v>
      </c>
      <c r="R5315">
        <f t="shared" si="1200"/>
        <v>1.1856283047139096</v>
      </c>
      <c r="S5315" s="296">
        <f t="shared" ref="S5315:S5378" si="1207">P5315*Q5315*R5315</f>
        <v>5.0146589408353502E-2</v>
      </c>
      <c r="T5315" s="283">
        <f t="shared" ref="T5315:T5378" si="1208">K5315+S5315</f>
        <v>5.0146589408353502E-2</v>
      </c>
    </row>
    <row r="5316" spans="1:20" x14ac:dyDescent="0.25">
      <c r="A5316" s="286">
        <v>43322</v>
      </c>
      <c r="B5316" s="1">
        <f t="shared" si="1201"/>
        <v>5</v>
      </c>
      <c r="C5316" s="285">
        <v>10</v>
      </c>
      <c r="D5316" t="s">
        <v>716</v>
      </c>
      <c r="F5316" s="16">
        <v>77</v>
      </c>
      <c r="G5316" t="str">
        <f t="shared" si="1195"/>
        <v>Cooling</v>
      </c>
      <c r="H5316" s="283">
        <f>IF(G5316="heating",F5316*Assumptions!M$4+Assumptions!M$7,0)</f>
        <v>0</v>
      </c>
      <c r="I5316" s="15">
        <f t="shared" si="1196"/>
        <v>0.98112329028689171</v>
      </c>
      <c r="J5316" s="15">
        <f t="shared" si="1197"/>
        <v>1.0078033906966741</v>
      </c>
      <c r="K5316" s="283">
        <f t="shared" si="1202"/>
        <v>0</v>
      </c>
      <c r="L5316" s="283" t="e">
        <f t="shared" si="1203"/>
        <v>#N/A</v>
      </c>
      <c r="M5316" s="283">
        <f t="shared" si="1204"/>
        <v>0</v>
      </c>
      <c r="N5316" s="283" t="e">
        <f t="shared" si="1205"/>
        <v>#N/A</v>
      </c>
      <c r="O5316" s="283">
        <f t="shared" si="1206"/>
        <v>0</v>
      </c>
      <c r="P5316" s="21">
        <f t="shared" si="1198"/>
        <v>7.1952934165366855E-2</v>
      </c>
      <c r="Q5316" s="21">
        <f t="shared" si="1199"/>
        <v>0.74504051125983206</v>
      </c>
      <c r="R5316">
        <f t="shared" si="1200"/>
        <v>1.1856283047139096</v>
      </c>
      <c r="S5316" s="296">
        <f t="shared" si="1207"/>
        <v>6.3558985331189949E-2</v>
      </c>
      <c r="T5316" s="283">
        <f t="shared" si="1208"/>
        <v>6.3558985331189949E-2</v>
      </c>
    </row>
    <row r="5317" spans="1:20" x14ac:dyDescent="0.25">
      <c r="A5317" s="286">
        <v>43322</v>
      </c>
      <c r="B5317" s="1">
        <f t="shared" si="1201"/>
        <v>5</v>
      </c>
      <c r="C5317" s="285">
        <v>11</v>
      </c>
      <c r="D5317" t="s">
        <v>716</v>
      </c>
      <c r="F5317" s="16">
        <v>79</v>
      </c>
      <c r="G5317" t="str">
        <f t="shared" si="1195"/>
        <v>Cooling</v>
      </c>
      <c r="H5317" s="283">
        <f>IF(G5317="heating",F5317*Assumptions!M$4+Assumptions!M$7,0)</f>
        <v>0</v>
      </c>
      <c r="I5317" s="15">
        <f t="shared" si="1196"/>
        <v>0.94956163997961163</v>
      </c>
      <c r="J5317" s="15">
        <f t="shared" si="1197"/>
        <v>1.0078033906966741</v>
      </c>
      <c r="K5317" s="283">
        <f t="shared" si="1202"/>
        <v>0</v>
      </c>
      <c r="L5317" s="283" t="e">
        <f t="shared" si="1203"/>
        <v>#N/A</v>
      </c>
      <c r="M5317" s="283">
        <f t="shared" si="1204"/>
        <v>0</v>
      </c>
      <c r="N5317" s="283" t="e">
        <f t="shared" si="1205"/>
        <v>#N/A</v>
      </c>
      <c r="O5317" s="283">
        <f t="shared" si="1206"/>
        <v>0</v>
      </c>
      <c r="P5317" s="21">
        <f t="shared" si="1198"/>
        <v>8.6517748164594233E-2</v>
      </c>
      <c r="Q5317" s="21">
        <f t="shared" si="1199"/>
        <v>0.72850690893675296</v>
      </c>
      <c r="R5317">
        <f t="shared" si="1200"/>
        <v>1.1856283047139096</v>
      </c>
      <c r="S5317" s="296">
        <f t="shared" si="1207"/>
        <v>7.4728702358894228E-2</v>
      </c>
      <c r="T5317" s="283">
        <f t="shared" si="1208"/>
        <v>7.4728702358894228E-2</v>
      </c>
    </row>
    <row r="5318" spans="1:20" x14ac:dyDescent="0.25">
      <c r="A5318" s="286">
        <v>43322</v>
      </c>
      <c r="B5318" s="1">
        <f t="shared" si="1201"/>
        <v>5</v>
      </c>
      <c r="C5318" s="285">
        <v>12</v>
      </c>
      <c r="D5318" t="s">
        <v>716</v>
      </c>
      <c r="F5318" s="16">
        <v>79</v>
      </c>
      <c r="G5318" t="str">
        <f t="shared" si="1195"/>
        <v>Cooling</v>
      </c>
      <c r="H5318" s="283">
        <f>IF(G5318="heating",F5318*Assumptions!M$4+Assumptions!M$7,0)</f>
        <v>0</v>
      </c>
      <c r="I5318" s="15">
        <f t="shared" si="1196"/>
        <v>0.91648403420261149</v>
      </c>
      <c r="J5318" s="15">
        <f t="shared" si="1197"/>
        <v>1.0078033906966741</v>
      </c>
      <c r="K5318" s="283">
        <f t="shared" si="1202"/>
        <v>0</v>
      </c>
      <c r="L5318" s="283" t="e">
        <f t="shared" si="1203"/>
        <v>#N/A</v>
      </c>
      <c r="M5318" s="283">
        <f t="shared" si="1204"/>
        <v>0</v>
      </c>
      <c r="N5318" s="283" t="e">
        <f t="shared" si="1205"/>
        <v>#N/A</v>
      </c>
      <c r="O5318" s="283">
        <f t="shared" si="1206"/>
        <v>0</v>
      </c>
      <c r="P5318" s="21">
        <f t="shared" si="1198"/>
        <v>8.6517748164594233E-2</v>
      </c>
      <c r="Q5318" s="21">
        <f t="shared" si="1199"/>
        <v>0.75910815787401487</v>
      </c>
      <c r="R5318">
        <f t="shared" si="1200"/>
        <v>1.1856283047139096</v>
      </c>
      <c r="S5318" s="296">
        <f t="shared" si="1207"/>
        <v>7.7867713939416675E-2</v>
      </c>
      <c r="T5318" s="283">
        <f t="shared" si="1208"/>
        <v>7.7867713939416675E-2</v>
      </c>
    </row>
    <row r="5319" spans="1:20" x14ac:dyDescent="0.25">
      <c r="A5319" s="286">
        <v>43322</v>
      </c>
      <c r="B5319" s="1">
        <f t="shared" si="1201"/>
        <v>5</v>
      </c>
      <c r="C5319" s="285">
        <v>13</v>
      </c>
      <c r="D5319" t="s">
        <v>716</v>
      </c>
      <c r="E5319" t="s">
        <v>704</v>
      </c>
      <c r="F5319" s="16">
        <v>81</v>
      </c>
      <c r="G5319" t="str">
        <f t="shared" si="1195"/>
        <v>Cooling</v>
      </c>
      <c r="H5319" s="283">
        <f>IF(G5319="heating",F5319*Assumptions!M$4+Assumptions!M$7,0)</f>
        <v>0</v>
      </c>
      <c r="I5319" s="15">
        <f t="shared" si="1196"/>
        <v>0.90040206880052787</v>
      </c>
      <c r="J5319" s="15">
        <f t="shared" si="1197"/>
        <v>1.0078033906966741</v>
      </c>
      <c r="K5319" s="283">
        <f t="shared" si="1202"/>
        <v>0</v>
      </c>
      <c r="L5319" s="283" t="e">
        <f t="shared" si="1203"/>
        <v>#N/A</v>
      </c>
      <c r="M5319" s="283">
        <f t="shared" si="1204"/>
        <v>0</v>
      </c>
      <c r="N5319" s="283" t="e">
        <f t="shared" si="1205"/>
        <v>#N/A</v>
      </c>
      <c r="O5319" s="283">
        <f t="shared" si="1206"/>
        <v>0</v>
      </c>
      <c r="P5319" s="21">
        <f t="shared" si="1198"/>
        <v>0.10357506693918861</v>
      </c>
      <c r="Q5319" s="21">
        <f t="shared" si="1199"/>
        <v>0.79115902007799765</v>
      </c>
      <c r="R5319">
        <f t="shared" si="1200"/>
        <v>1.1856283047139096</v>
      </c>
      <c r="S5319" s="296">
        <f t="shared" si="1207"/>
        <v>9.7155538950402201E-2</v>
      </c>
      <c r="T5319" s="283">
        <f t="shared" si="1208"/>
        <v>9.7155538950402201E-2</v>
      </c>
    </row>
    <row r="5320" spans="1:20" x14ac:dyDescent="0.25">
      <c r="A5320" s="286">
        <v>43322</v>
      </c>
      <c r="B5320" s="1">
        <f t="shared" si="1201"/>
        <v>5</v>
      </c>
      <c r="C5320" s="285">
        <v>14</v>
      </c>
      <c r="D5320" t="s">
        <v>716</v>
      </c>
      <c r="E5320" t="s">
        <v>704</v>
      </c>
      <c r="F5320" s="16">
        <v>82</v>
      </c>
      <c r="G5320" t="str">
        <f t="shared" si="1195"/>
        <v>Cooling</v>
      </c>
      <c r="H5320" s="283">
        <f>IF(G5320="heating",F5320*Assumptions!M$4+Assumptions!M$7,0)</f>
        <v>0</v>
      </c>
      <c r="I5320" s="15">
        <f t="shared" si="1196"/>
        <v>0.86032894500746537</v>
      </c>
      <c r="J5320" s="15">
        <f t="shared" si="1197"/>
        <v>1.0078033906966741</v>
      </c>
      <c r="K5320" s="283">
        <f t="shared" si="1202"/>
        <v>0</v>
      </c>
      <c r="L5320" s="283" t="e">
        <f t="shared" si="1203"/>
        <v>#N/A</v>
      </c>
      <c r="M5320" s="283">
        <f t="shared" si="1204"/>
        <v>0</v>
      </c>
      <c r="N5320" s="283" t="e">
        <f t="shared" si="1205"/>
        <v>#N/A</v>
      </c>
      <c r="O5320" s="283">
        <f t="shared" si="1206"/>
        <v>0</v>
      </c>
      <c r="P5320" s="21">
        <f t="shared" si="1198"/>
        <v>0.1130384156172477</v>
      </c>
      <c r="Q5320" s="21">
        <f t="shared" si="1199"/>
        <v>0.84355555031342389</v>
      </c>
      <c r="R5320">
        <f t="shared" si="1200"/>
        <v>1.1856283047139096</v>
      </c>
      <c r="S5320" s="296">
        <f t="shared" si="1207"/>
        <v>0.11305461821029181</v>
      </c>
      <c r="T5320" s="283">
        <f t="shared" si="1208"/>
        <v>0.11305461821029181</v>
      </c>
    </row>
    <row r="5321" spans="1:20" x14ac:dyDescent="0.25">
      <c r="A5321" s="286">
        <v>43322</v>
      </c>
      <c r="B5321" s="1">
        <f t="shared" si="1201"/>
        <v>5</v>
      </c>
      <c r="C5321" s="285">
        <v>15</v>
      </c>
      <c r="D5321" t="s">
        <v>716</v>
      </c>
      <c r="E5321" t="s">
        <v>704</v>
      </c>
      <c r="F5321" s="16">
        <v>82</v>
      </c>
      <c r="G5321" t="str">
        <f t="shared" si="1195"/>
        <v>Cooling</v>
      </c>
      <c r="H5321" s="283">
        <f>IF(G5321="heating",F5321*Assumptions!M$4+Assumptions!M$7,0)</f>
        <v>0</v>
      </c>
      <c r="I5321" s="15">
        <f t="shared" si="1196"/>
        <v>0.85754515037175039</v>
      </c>
      <c r="J5321" s="15">
        <f t="shared" si="1197"/>
        <v>1.0078033906966741</v>
      </c>
      <c r="K5321" s="283">
        <f t="shared" si="1202"/>
        <v>0</v>
      </c>
      <c r="L5321" s="283" t="e">
        <f t="shared" si="1203"/>
        <v>#N/A</v>
      </c>
      <c r="M5321" s="283">
        <f t="shared" si="1204"/>
        <v>0</v>
      </c>
      <c r="N5321" s="283" t="e">
        <f t="shared" si="1205"/>
        <v>#N/A</v>
      </c>
      <c r="O5321" s="283">
        <f t="shared" si="1206"/>
        <v>0</v>
      </c>
      <c r="P5321" s="21">
        <f t="shared" si="1198"/>
        <v>0.1130384156172477</v>
      </c>
      <c r="Q5321" s="21">
        <f t="shared" si="1199"/>
        <v>0.96592607327566882</v>
      </c>
      <c r="R5321">
        <f t="shared" si="1200"/>
        <v>1.1856283047139096</v>
      </c>
      <c r="S5321" s="296">
        <f t="shared" si="1207"/>
        <v>0.12945490476942845</v>
      </c>
      <c r="T5321" s="283">
        <f t="shared" si="1208"/>
        <v>0.12945490476942845</v>
      </c>
    </row>
    <row r="5322" spans="1:20" x14ac:dyDescent="0.25">
      <c r="A5322" s="286">
        <v>43322</v>
      </c>
      <c r="B5322" s="1">
        <f t="shared" si="1201"/>
        <v>5</v>
      </c>
      <c r="C5322" s="285">
        <v>16</v>
      </c>
      <c r="D5322" t="s">
        <v>716</v>
      </c>
      <c r="E5322" t="s">
        <v>704</v>
      </c>
      <c r="F5322" s="16">
        <v>82</v>
      </c>
      <c r="G5322" t="str">
        <f t="shared" si="1195"/>
        <v>Cooling</v>
      </c>
      <c r="H5322" s="283">
        <f>IF(G5322="heating",F5322*Assumptions!M$4+Assumptions!M$7,0)</f>
        <v>0</v>
      </c>
      <c r="I5322" s="15">
        <f t="shared" si="1196"/>
        <v>0.88344815438260227</v>
      </c>
      <c r="J5322" s="15">
        <f t="shared" si="1197"/>
        <v>1.0078033906966741</v>
      </c>
      <c r="K5322" s="283">
        <f t="shared" si="1202"/>
        <v>0</v>
      </c>
      <c r="L5322" s="283" t="e">
        <f t="shared" si="1203"/>
        <v>#N/A</v>
      </c>
      <c r="M5322" s="283">
        <f t="shared" si="1204"/>
        <v>0</v>
      </c>
      <c r="N5322" s="283" t="e">
        <f t="shared" si="1205"/>
        <v>#N/A</v>
      </c>
      <c r="O5322" s="283">
        <f t="shared" si="1206"/>
        <v>0</v>
      </c>
      <c r="P5322" s="21">
        <f t="shared" si="1198"/>
        <v>0.1130384156172477</v>
      </c>
      <c r="Q5322" s="21">
        <f t="shared" si="1199"/>
        <v>1.1649354943302594</v>
      </c>
      <c r="R5322">
        <f t="shared" si="1200"/>
        <v>1.1856283047139096</v>
      </c>
      <c r="S5322" s="296">
        <f t="shared" si="1207"/>
        <v>0.15612645486380983</v>
      </c>
      <c r="T5322" s="283">
        <f t="shared" si="1208"/>
        <v>0.15612645486380983</v>
      </c>
    </row>
    <row r="5323" spans="1:20" x14ac:dyDescent="0.25">
      <c r="A5323" s="286">
        <v>43322</v>
      </c>
      <c r="B5323" s="1">
        <f t="shared" si="1201"/>
        <v>5</v>
      </c>
      <c r="C5323" s="285">
        <v>17</v>
      </c>
      <c r="D5323" t="s">
        <v>716</v>
      </c>
      <c r="F5323" s="16">
        <v>82</v>
      </c>
      <c r="G5323" t="str">
        <f t="shared" si="1195"/>
        <v>Cooling</v>
      </c>
      <c r="H5323" s="283">
        <f>IF(G5323="heating",F5323*Assumptions!M$4+Assumptions!M$7,0)</f>
        <v>0</v>
      </c>
      <c r="I5323" s="15">
        <f t="shared" si="1196"/>
        <v>0.94025748850374469</v>
      </c>
      <c r="J5323" s="15">
        <f t="shared" si="1197"/>
        <v>1.0078033906966741</v>
      </c>
      <c r="K5323" s="283">
        <f t="shared" si="1202"/>
        <v>0</v>
      </c>
      <c r="L5323" s="283" t="e">
        <f t="shared" si="1203"/>
        <v>#N/A</v>
      </c>
      <c r="M5323" s="283">
        <f t="shared" si="1204"/>
        <v>0</v>
      </c>
      <c r="N5323" s="283" t="e">
        <f t="shared" si="1205"/>
        <v>#N/A</v>
      </c>
      <c r="O5323" s="283">
        <f t="shared" si="1206"/>
        <v>0</v>
      </c>
      <c r="P5323" s="21">
        <f t="shared" si="1198"/>
        <v>0.1130384156172477</v>
      </c>
      <c r="Q5323" s="21">
        <f t="shared" si="1199"/>
        <v>1.3521540118753073</v>
      </c>
      <c r="R5323">
        <f t="shared" si="1200"/>
        <v>1.1856283047139096</v>
      </c>
      <c r="S5323" s="296">
        <f t="shared" si="1207"/>
        <v>0.18121776985200236</v>
      </c>
      <c r="T5323" s="283">
        <f t="shared" si="1208"/>
        <v>0.18121776985200236</v>
      </c>
    </row>
    <row r="5324" spans="1:20" x14ac:dyDescent="0.25">
      <c r="A5324" s="286">
        <v>43322</v>
      </c>
      <c r="B5324" s="1">
        <f t="shared" si="1201"/>
        <v>5</v>
      </c>
      <c r="C5324" s="285">
        <v>18</v>
      </c>
      <c r="D5324" t="s">
        <v>716</v>
      </c>
      <c r="F5324" s="16">
        <v>81</v>
      </c>
      <c r="G5324" t="str">
        <f t="shared" si="1195"/>
        <v>Cooling</v>
      </c>
      <c r="H5324" s="283">
        <f>IF(G5324="heating",F5324*Assumptions!M$4+Assumptions!M$7,0)</f>
        <v>0</v>
      </c>
      <c r="I5324" s="15">
        <f t="shared" si="1196"/>
        <v>0.98182363790757687</v>
      </c>
      <c r="J5324" s="15">
        <f t="shared" si="1197"/>
        <v>1.0078033906966741</v>
      </c>
      <c r="K5324" s="283">
        <f t="shared" si="1202"/>
        <v>0</v>
      </c>
      <c r="L5324" s="283" t="e">
        <f t="shared" si="1203"/>
        <v>#N/A</v>
      </c>
      <c r="M5324" s="283">
        <f t="shared" si="1204"/>
        <v>0</v>
      </c>
      <c r="N5324" s="283" t="e">
        <f t="shared" si="1205"/>
        <v>#N/A</v>
      </c>
      <c r="O5324" s="283">
        <f t="shared" si="1206"/>
        <v>0</v>
      </c>
      <c r="P5324" s="21">
        <f t="shared" si="1198"/>
        <v>0.10357506693918861</v>
      </c>
      <c r="Q5324" s="21">
        <f t="shared" si="1199"/>
        <v>1.5598916921549892</v>
      </c>
      <c r="R5324">
        <f t="shared" si="1200"/>
        <v>1.1856283047139096</v>
      </c>
      <c r="S5324" s="296">
        <f t="shared" si="1207"/>
        <v>0.1915570880309648</v>
      </c>
      <c r="T5324" s="283">
        <f t="shared" si="1208"/>
        <v>0.1915570880309648</v>
      </c>
    </row>
    <row r="5325" spans="1:20" x14ac:dyDescent="0.25">
      <c r="A5325" s="286">
        <v>43322</v>
      </c>
      <c r="B5325" s="1">
        <f t="shared" si="1201"/>
        <v>5</v>
      </c>
      <c r="C5325" s="285">
        <v>19</v>
      </c>
      <c r="D5325" t="s">
        <v>716</v>
      </c>
      <c r="F5325" s="16">
        <v>73</v>
      </c>
      <c r="G5325" t="str">
        <f t="shared" si="1195"/>
        <v>Cooling</v>
      </c>
      <c r="H5325" s="283">
        <f>IF(G5325="heating",F5325*Assumptions!M$4+Assumptions!M$7,0)</f>
        <v>0</v>
      </c>
      <c r="I5325" s="15">
        <f t="shared" si="1196"/>
        <v>0.98418842963438757</v>
      </c>
      <c r="J5325" s="15">
        <f t="shared" si="1197"/>
        <v>1.0078033906966741</v>
      </c>
      <c r="K5325" s="283">
        <f t="shared" si="1202"/>
        <v>0</v>
      </c>
      <c r="L5325" s="283" t="e">
        <f t="shared" si="1203"/>
        <v>#N/A</v>
      </c>
      <c r="M5325" s="283">
        <f t="shared" si="1204"/>
        <v>0</v>
      </c>
      <c r="N5325" s="283" t="e">
        <f t="shared" si="1205"/>
        <v>#N/A</v>
      </c>
      <c r="O5325" s="283">
        <f t="shared" si="1206"/>
        <v>0</v>
      </c>
      <c r="P5325" s="21">
        <f t="shared" si="1198"/>
        <v>5.0300820493010656E-2</v>
      </c>
      <c r="Q5325" s="21">
        <f t="shared" si="1199"/>
        <v>1.6764212681468484</v>
      </c>
      <c r="R5325">
        <f t="shared" si="1200"/>
        <v>1.1856283047139096</v>
      </c>
      <c r="S5325" s="296">
        <f t="shared" si="1207"/>
        <v>9.9978539880975492E-2</v>
      </c>
      <c r="T5325" s="283">
        <f t="shared" si="1208"/>
        <v>9.9978539880975492E-2</v>
      </c>
    </row>
    <row r="5326" spans="1:20" x14ac:dyDescent="0.25">
      <c r="A5326" s="286">
        <v>43322</v>
      </c>
      <c r="B5326" s="1">
        <f t="shared" si="1201"/>
        <v>5</v>
      </c>
      <c r="C5326" s="285">
        <v>20</v>
      </c>
      <c r="D5326" t="s">
        <v>716</v>
      </c>
      <c r="F5326" s="16">
        <v>68</v>
      </c>
      <c r="G5326" t="str">
        <f t="shared" si="1195"/>
        <v>Cooling</v>
      </c>
      <c r="H5326" s="283">
        <f>IF(G5326="heating",F5326*Assumptions!M$4+Assumptions!M$7,0)</f>
        <v>0</v>
      </c>
      <c r="I5326" s="15">
        <f t="shared" si="1196"/>
        <v>0.97071962311712034</v>
      </c>
      <c r="J5326" s="15">
        <f t="shared" si="1197"/>
        <v>1.0078033906966741</v>
      </c>
      <c r="K5326" s="283">
        <f t="shared" si="1202"/>
        <v>0</v>
      </c>
      <c r="L5326" s="283">
        <f t="shared" si="1203"/>
        <v>4.3818232651749627</v>
      </c>
      <c r="M5326" s="283">
        <f t="shared" si="1204"/>
        <v>0</v>
      </c>
      <c r="N5326" s="283">
        <f t="shared" si="1205"/>
        <v>4.3585758300027857</v>
      </c>
      <c r="O5326" s="283">
        <f t="shared" si="1206"/>
        <v>0</v>
      </c>
      <c r="P5326" s="21">
        <f t="shared" si="1198"/>
        <v>3.7256017764001337E-2</v>
      </c>
      <c r="Q5326" s="21">
        <f t="shared" si="1199"/>
        <v>1.52436960139122</v>
      </c>
      <c r="R5326">
        <f t="shared" si="1200"/>
        <v>1.1856283047139096</v>
      </c>
      <c r="S5326" s="296">
        <f t="shared" si="1207"/>
        <v>6.733413266798681E-2</v>
      </c>
      <c r="T5326" s="283">
        <f t="shared" si="1208"/>
        <v>6.733413266798681E-2</v>
      </c>
    </row>
    <row r="5327" spans="1:20" x14ac:dyDescent="0.25">
      <c r="A5327" s="286">
        <v>43322</v>
      </c>
      <c r="B5327" s="1">
        <f t="shared" si="1201"/>
        <v>5</v>
      </c>
      <c r="C5327" s="285">
        <v>21</v>
      </c>
      <c r="D5327" t="s">
        <v>716</v>
      </c>
      <c r="F5327" s="16">
        <v>68</v>
      </c>
      <c r="G5327" t="str">
        <f t="shared" si="1195"/>
        <v>Cooling</v>
      </c>
      <c r="H5327" s="283">
        <f>IF(G5327="heating",F5327*Assumptions!M$4+Assumptions!M$7,0)</f>
        <v>0</v>
      </c>
      <c r="I5327" s="15">
        <f t="shared" si="1196"/>
        <v>0.95751150862929935</v>
      </c>
      <c r="J5327" s="15">
        <f t="shared" si="1197"/>
        <v>1.0078033906966741</v>
      </c>
      <c r="K5327" s="283">
        <f t="shared" si="1202"/>
        <v>0</v>
      </c>
      <c r="L5327" s="283">
        <f t="shared" si="1203"/>
        <v>4.3818232651749627</v>
      </c>
      <c r="M5327" s="283">
        <f t="shared" si="1204"/>
        <v>0</v>
      </c>
      <c r="N5327" s="283">
        <f t="shared" si="1205"/>
        <v>4.3585758300027857</v>
      </c>
      <c r="O5327" s="283">
        <f t="shared" si="1206"/>
        <v>0</v>
      </c>
      <c r="P5327" s="21">
        <f t="shared" si="1198"/>
        <v>3.7256017764001337E-2</v>
      </c>
      <c r="Q5327" s="21">
        <f t="shared" si="1199"/>
        <v>1.4448604713749031</v>
      </c>
      <c r="R5327">
        <f t="shared" si="1200"/>
        <v>1.1856283047139096</v>
      </c>
      <c r="S5327" s="296">
        <f t="shared" si="1207"/>
        <v>6.3822072138867855E-2</v>
      </c>
      <c r="T5327" s="283">
        <f t="shared" si="1208"/>
        <v>6.3822072138867855E-2</v>
      </c>
    </row>
    <row r="5328" spans="1:20" x14ac:dyDescent="0.25">
      <c r="A5328" s="286">
        <v>43322</v>
      </c>
      <c r="B5328" s="1">
        <f t="shared" si="1201"/>
        <v>5</v>
      </c>
      <c r="C5328" s="285">
        <v>22</v>
      </c>
      <c r="D5328" t="s">
        <v>716</v>
      </c>
      <c r="F5328" s="16">
        <v>66</v>
      </c>
      <c r="G5328" t="str">
        <f t="shared" si="1195"/>
        <v>Cooling</v>
      </c>
      <c r="H5328" s="283">
        <f>IF(G5328="heating",F5328*Assumptions!M$4+Assumptions!M$7,0)</f>
        <v>0</v>
      </c>
      <c r="I5328" s="15">
        <f t="shared" si="1196"/>
        <v>0.9426530227543114</v>
      </c>
      <c r="J5328" s="15">
        <f t="shared" si="1197"/>
        <v>1.0078033906966741</v>
      </c>
      <c r="K5328" s="283">
        <f t="shared" si="1202"/>
        <v>0</v>
      </c>
      <c r="L5328" s="283">
        <f t="shared" si="1203"/>
        <v>4.3818232651749627</v>
      </c>
      <c r="M5328" s="283">
        <f t="shared" si="1204"/>
        <v>0</v>
      </c>
      <c r="N5328" s="283">
        <f t="shared" si="1205"/>
        <v>4.3585758300027857</v>
      </c>
      <c r="O5328" s="283">
        <f t="shared" si="1206"/>
        <v>0</v>
      </c>
      <c r="P5328" s="21">
        <f t="shared" si="1198"/>
        <v>3.6399980029288459E-2</v>
      </c>
      <c r="Q5328" s="21">
        <f t="shared" si="1199"/>
        <v>1.2427137171080138</v>
      </c>
      <c r="R5328">
        <f t="shared" si="1200"/>
        <v>1.1856283047139096</v>
      </c>
      <c r="S5328" s="296">
        <f t="shared" si="1207"/>
        <v>5.3631605274028001E-2</v>
      </c>
      <c r="T5328" s="283">
        <f t="shared" si="1208"/>
        <v>5.3631605274028001E-2</v>
      </c>
    </row>
    <row r="5329" spans="1:20" x14ac:dyDescent="0.25">
      <c r="A5329" s="286">
        <v>43322</v>
      </c>
      <c r="B5329" s="1">
        <f t="shared" si="1201"/>
        <v>5</v>
      </c>
      <c r="C5329" s="285">
        <v>23</v>
      </c>
      <c r="D5329" t="s">
        <v>715</v>
      </c>
      <c r="F5329" s="16">
        <v>66</v>
      </c>
      <c r="G5329" t="str">
        <f t="shared" si="1195"/>
        <v>Cooling</v>
      </c>
      <c r="H5329" s="283">
        <f>IF(G5329="heating",F5329*Assumptions!M$4+Assumptions!M$7,0)</f>
        <v>0</v>
      </c>
      <c r="I5329" s="15">
        <f t="shared" si="1196"/>
        <v>0.94450710149963013</v>
      </c>
      <c r="J5329" s="15">
        <f t="shared" si="1197"/>
        <v>1.0078033906966741</v>
      </c>
      <c r="K5329" s="283">
        <f t="shared" si="1202"/>
        <v>0</v>
      </c>
      <c r="L5329" s="283">
        <f t="shared" si="1203"/>
        <v>4.3818232651749627</v>
      </c>
      <c r="M5329" s="283">
        <f t="shared" si="1204"/>
        <v>0</v>
      </c>
      <c r="N5329" s="283">
        <f t="shared" si="1205"/>
        <v>4.3585758300027857</v>
      </c>
      <c r="O5329" s="283">
        <f t="shared" si="1206"/>
        <v>0</v>
      </c>
      <c r="P5329" s="21">
        <f t="shared" si="1198"/>
        <v>3.6399980029288459E-2</v>
      </c>
      <c r="Q5329" s="21">
        <f t="shared" si="1199"/>
        <v>1.0297519246597011</v>
      </c>
      <c r="R5329">
        <f t="shared" si="1200"/>
        <v>1.1856283047139096</v>
      </c>
      <c r="S5329" s="296">
        <f t="shared" si="1207"/>
        <v>4.4440845862747873E-2</v>
      </c>
      <c r="T5329" s="283">
        <f t="shared" si="1208"/>
        <v>4.4440845862747873E-2</v>
      </c>
    </row>
    <row r="5330" spans="1:20" x14ac:dyDescent="0.25">
      <c r="A5330" s="286">
        <v>43323</v>
      </c>
      <c r="B5330" s="1">
        <f t="shared" si="1201"/>
        <v>6</v>
      </c>
      <c r="C5330" s="285">
        <v>0</v>
      </c>
      <c r="D5330" t="s">
        <v>715</v>
      </c>
      <c r="F5330" s="16">
        <v>64</v>
      </c>
      <c r="G5330" t="str">
        <f t="shared" si="1195"/>
        <v>Cooling</v>
      </c>
      <c r="H5330" s="283">
        <f>IF(G5330="heating",F5330*Assumptions!M$4+Assumptions!M$7,0)</f>
        <v>0</v>
      </c>
      <c r="I5330" s="15">
        <f t="shared" si="1196"/>
        <v>0.97481507806017154</v>
      </c>
      <c r="J5330" s="15">
        <f t="shared" si="1197"/>
        <v>0.9885470267915587</v>
      </c>
      <c r="K5330" s="283">
        <f t="shared" si="1202"/>
        <v>0</v>
      </c>
      <c r="L5330" s="283">
        <f t="shared" si="1203"/>
        <v>4.3818232651749627</v>
      </c>
      <c r="M5330" s="283">
        <f t="shared" si="1204"/>
        <v>0</v>
      </c>
      <c r="N5330" s="283">
        <f t="shared" si="1205"/>
        <v>4.3585758300027857</v>
      </c>
      <c r="O5330" s="283">
        <f t="shared" si="1206"/>
        <v>0</v>
      </c>
      <c r="P5330" s="21">
        <f t="shared" si="1198"/>
        <v>3.8036447069942136E-2</v>
      </c>
      <c r="Q5330" s="21">
        <f t="shared" si="1199"/>
        <v>0.90668853391740301</v>
      </c>
      <c r="R5330">
        <f t="shared" si="1200"/>
        <v>1.0112882868167345</v>
      </c>
      <c r="S5330" s="296">
        <f t="shared" si="1207"/>
        <v>3.487651195210744E-2</v>
      </c>
      <c r="T5330" s="283">
        <f t="shared" si="1208"/>
        <v>3.487651195210744E-2</v>
      </c>
    </row>
    <row r="5331" spans="1:20" x14ac:dyDescent="0.25">
      <c r="A5331" s="286">
        <v>43323</v>
      </c>
      <c r="B5331" s="1">
        <f t="shared" si="1201"/>
        <v>6</v>
      </c>
      <c r="C5331" s="285">
        <v>1</v>
      </c>
      <c r="D5331" t="s">
        <v>715</v>
      </c>
      <c r="F5331" s="16">
        <v>66</v>
      </c>
      <c r="G5331" t="str">
        <f t="shared" si="1195"/>
        <v>Cooling</v>
      </c>
      <c r="H5331" s="283">
        <f>IF(G5331="heating",F5331*Assumptions!M$4+Assumptions!M$7,0)</f>
        <v>0</v>
      </c>
      <c r="I5331" s="15">
        <f t="shared" si="1196"/>
        <v>1.012242869806885</v>
      </c>
      <c r="J5331" s="15">
        <f t="shared" si="1197"/>
        <v>0.9885470267915587</v>
      </c>
      <c r="K5331" s="283">
        <f t="shared" si="1202"/>
        <v>0</v>
      </c>
      <c r="L5331" s="283">
        <f t="shared" si="1203"/>
        <v>4.3818232651749627</v>
      </c>
      <c r="M5331" s="283">
        <f t="shared" si="1204"/>
        <v>0</v>
      </c>
      <c r="N5331" s="283">
        <f t="shared" si="1205"/>
        <v>4.3585758300027857</v>
      </c>
      <c r="O5331" s="283">
        <f t="shared" si="1206"/>
        <v>0</v>
      </c>
      <c r="P5331" s="21">
        <f t="shared" si="1198"/>
        <v>3.6399980029288459E-2</v>
      </c>
      <c r="Q5331" s="21">
        <f t="shared" si="1199"/>
        <v>0.81803459285312596</v>
      </c>
      <c r="R5331">
        <f t="shared" si="1200"/>
        <v>1.0112882868167345</v>
      </c>
      <c r="S5331" s="296">
        <f t="shared" si="1207"/>
        <v>3.0112567870316152E-2</v>
      </c>
      <c r="T5331" s="283">
        <f t="shared" si="1208"/>
        <v>3.0112567870316152E-2</v>
      </c>
    </row>
    <row r="5332" spans="1:20" x14ac:dyDescent="0.25">
      <c r="A5332" s="286">
        <v>43323</v>
      </c>
      <c r="B5332" s="1">
        <f t="shared" si="1201"/>
        <v>6</v>
      </c>
      <c r="C5332" s="285">
        <v>2</v>
      </c>
      <c r="D5332" t="s">
        <v>715</v>
      </c>
      <c r="F5332" s="16">
        <v>64</v>
      </c>
      <c r="G5332" t="str">
        <f t="shared" si="1195"/>
        <v>Cooling</v>
      </c>
      <c r="H5332" s="283">
        <f>IF(G5332="heating",F5332*Assumptions!M$4+Assumptions!M$7,0)</f>
        <v>0</v>
      </c>
      <c r="I5332" s="15">
        <f t="shared" si="1196"/>
        <v>1.0509704703585963</v>
      </c>
      <c r="J5332" s="15">
        <f t="shared" si="1197"/>
        <v>0.9885470267915587</v>
      </c>
      <c r="K5332" s="283">
        <f t="shared" si="1202"/>
        <v>0</v>
      </c>
      <c r="L5332" s="283">
        <f t="shared" si="1203"/>
        <v>4.3818232651749627</v>
      </c>
      <c r="M5332" s="283">
        <f t="shared" si="1204"/>
        <v>0</v>
      </c>
      <c r="N5332" s="283">
        <f t="shared" si="1205"/>
        <v>4.3585758300027857</v>
      </c>
      <c r="O5332" s="283">
        <f t="shared" si="1206"/>
        <v>0</v>
      </c>
      <c r="P5332" s="21">
        <f t="shared" si="1198"/>
        <v>3.8036447069942136E-2</v>
      </c>
      <c r="Q5332" s="21">
        <f t="shared" si="1199"/>
        <v>0.74507607494346417</v>
      </c>
      <c r="R5332">
        <f t="shared" si="1200"/>
        <v>1.0112882868167345</v>
      </c>
      <c r="S5332" s="296">
        <f t="shared" si="1207"/>
        <v>2.8659957263077351E-2</v>
      </c>
      <c r="T5332" s="283">
        <f t="shared" si="1208"/>
        <v>2.8659957263077351E-2</v>
      </c>
    </row>
    <row r="5333" spans="1:20" x14ac:dyDescent="0.25">
      <c r="A5333" s="286">
        <v>43323</v>
      </c>
      <c r="B5333" s="1">
        <f t="shared" si="1201"/>
        <v>6</v>
      </c>
      <c r="C5333" s="285">
        <v>3</v>
      </c>
      <c r="D5333" t="s">
        <v>715</v>
      </c>
      <c r="F5333" s="16">
        <v>64</v>
      </c>
      <c r="G5333" t="str">
        <f t="shared" si="1195"/>
        <v>Cooling</v>
      </c>
      <c r="H5333" s="283">
        <f>IF(G5333="heating",F5333*Assumptions!M$4+Assumptions!M$7,0)</f>
        <v>0</v>
      </c>
      <c r="I5333" s="15">
        <f t="shared" si="1196"/>
        <v>1.0924036124451033</v>
      </c>
      <c r="J5333" s="15">
        <f t="shared" si="1197"/>
        <v>0.9885470267915587</v>
      </c>
      <c r="K5333" s="283">
        <f t="shared" si="1202"/>
        <v>0</v>
      </c>
      <c r="L5333" s="283">
        <f t="shared" si="1203"/>
        <v>4.3818232651749627</v>
      </c>
      <c r="M5333" s="283">
        <f t="shared" si="1204"/>
        <v>0</v>
      </c>
      <c r="N5333" s="283">
        <f t="shared" si="1205"/>
        <v>4.3585758300027857</v>
      </c>
      <c r="O5333" s="283">
        <f t="shared" si="1206"/>
        <v>0</v>
      </c>
      <c r="P5333" s="21">
        <f t="shared" si="1198"/>
        <v>3.8036447069942136E-2</v>
      </c>
      <c r="Q5333" s="21">
        <f t="shared" si="1199"/>
        <v>0.69158980876382303</v>
      </c>
      <c r="R5333">
        <f t="shared" si="1200"/>
        <v>1.0112882868167345</v>
      </c>
      <c r="S5333" s="296">
        <f t="shared" si="1207"/>
        <v>2.6602564529071754E-2</v>
      </c>
      <c r="T5333" s="283">
        <f t="shared" si="1208"/>
        <v>2.6602564529071754E-2</v>
      </c>
    </row>
    <row r="5334" spans="1:20" x14ac:dyDescent="0.25">
      <c r="A5334" s="286">
        <v>43323</v>
      </c>
      <c r="B5334" s="1">
        <f t="shared" si="1201"/>
        <v>6</v>
      </c>
      <c r="C5334" s="285">
        <v>4</v>
      </c>
      <c r="D5334" t="s">
        <v>715</v>
      </c>
      <c r="F5334" s="16">
        <v>64</v>
      </c>
      <c r="G5334" t="str">
        <f t="shared" si="1195"/>
        <v>Cooling</v>
      </c>
      <c r="H5334" s="283">
        <f>IF(G5334="heating",F5334*Assumptions!M$4+Assumptions!M$7,0)</f>
        <v>0</v>
      </c>
      <c r="I5334" s="15">
        <f t="shared" si="1196"/>
        <v>1.1348296917927807</v>
      </c>
      <c r="J5334" s="15">
        <f t="shared" si="1197"/>
        <v>0.9885470267915587</v>
      </c>
      <c r="K5334" s="283">
        <f t="shared" si="1202"/>
        <v>0</v>
      </c>
      <c r="L5334" s="283">
        <f t="shared" si="1203"/>
        <v>4.3818232651749627</v>
      </c>
      <c r="M5334" s="283">
        <f t="shared" si="1204"/>
        <v>0</v>
      </c>
      <c r="N5334" s="283">
        <f t="shared" si="1205"/>
        <v>4.3585758300027857</v>
      </c>
      <c r="O5334" s="283">
        <f t="shared" si="1206"/>
        <v>0</v>
      </c>
      <c r="P5334" s="21">
        <f t="shared" si="1198"/>
        <v>3.8036447069942136E-2</v>
      </c>
      <c r="Q5334" s="21">
        <f t="shared" si="1199"/>
        <v>0.6473875548762833</v>
      </c>
      <c r="R5334">
        <f t="shared" si="1200"/>
        <v>1.0112882868167345</v>
      </c>
      <c r="S5334" s="296">
        <f t="shared" si="1207"/>
        <v>2.490228887944133E-2</v>
      </c>
      <c r="T5334" s="283">
        <f t="shared" si="1208"/>
        <v>2.490228887944133E-2</v>
      </c>
    </row>
    <row r="5335" spans="1:20" x14ac:dyDescent="0.25">
      <c r="A5335" s="286">
        <v>43323</v>
      </c>
      <c r="B5335" s="1">
        <f t="shared" si="1201"/>
        <v>6</v>
      </c>
      <c r="C5335" s="285">
        <v>5</v>
      </c>
      <c r="D5335" t="s">
        <v>715</v>
      </c>
      <c r="F5335" s="16">
        <v>64</v>
      </c>
      <c r="G5335" t="str">
        <f t="shared" si="1195"/>
        <v>Cooling</v>
      </c>
      <c r="H5335" s="283">
        <f>IF(G5335="heating",F5335*Assumptions!M$4+Assumptions!M$7,0)</f>
        <v>0</v>
      </c>
      <c r="I5335" s="15">
        <f t="shared" si="1196"/>
        <v>1.1635558681477385</v>
      </c>
      <c r="J5335" s="15">
        <f t="shared" si="1197"/>
        <v>0.9885470267915587</v>
      </c>
      <c r="K5335" s="283">
        <f t="shared" si="1202"/>
        <v>0</v>
      </c>
      <c r="L5335" s="283">
        <f t="shared" si="1203"/>
        <v>4.3818232651749627</v>
      </c>
      <c r="M5335" s="283">
        <f t="shared" si="1204"/>
        <v>0</v>
      </c>
      <c r="N5335" s="283">
        <f t="shared" si="1205"/>
        <v>4.3585758300027857</v>
      </c>
      <c r="O5335" s="283">
        <f t="shared" si="1206"/>
        <v>0</v>
      </c>
      <c r="P5335" s="21">
        <f t="shared" si="1198"/>
        <v>3.8036447069942136E-2</v>
      </c>
      <c r="Q5335" s="21">
        <f t="shared" si="1199"/>
        <v>0.72139578924615555</v>
      </c>
      <c r="R5335">
        <f t="shared" si="1200"/>
        <v>1.0112882868167345</v>
      </c>
      <c r="S5335" s="296">
        <f t="shared" si="1207"/>
        <v>2.7749075812329084E-2</v>
      </c>
      <c r="T5335" s="283">
        <f t="shared" si="1208"/>
        <v>2.7749075812329084E-2</v>
      </c>
    </row>
    <row r="5336" spans="1:20" x14ac:dyDescent="0.25">
      <c r="A5336" s="286">
        <v>43323</v>
      </c>
      <c r="B5336" s="1">
        <f t="shared" si="1201"/>
        <v>6</v>
      </c>
      <c r="C5336" s="285">
        <v>6</v>
      </c>
      <c r="D5336" t="s">
        <v>715</v>
      </c>
      <c r="F5336" s="16">
        <v>64</v>
      </c>
      <c r="G5336" t="str">
        <f t="shared" si="1195"/>
        <v>Cooling</v>
      </c>
      <c r="H5336" s="283">
        <f>IF(G5336="heating",F5336*Assumptions!M$4+Assumptions!M$7,0)</f>
        <v>0</v>
      </c>
      <c r="I5336" s="15">
        <f t="shared" si="1196"/>
        <v>1.2083911162615524</v>
      </c>
      <c r="J5336" s="15">
        <f t="shared" si="1197"/>
        <v>0.9885470267915587</v>
      </c>
      <c r="K5336" s="283">
        <f t="shared" si="1202"/>
        <v>0</v>
      </c>
      <c r="L5336" s="283">
        <f t="shared" si="1203"/>
        <v>4.3818232651749627</v>
      </c>
      <c r="M5336" s="283">
        <f t="shared" si="1204"/>
        <v>0</v>
      </c>
      <c r="N5336" s="283">
        <f t="shared" si="1205"/>
        <v>4.3585758300027857</v>
      </c>
      <c r="O5336" s="283">
        <f t="shared" si="1206"/>
        <v>0</v>
      </c>
      <c r="P5336" s="21">
        <f t="shared" si="1198"/>
        <v>3.8036447069942136E-2</v>
      </c>
      <c r="Q5336" s="21">
        <f t="shared" si="1199"/>
        <v>0.87787080972652631</v>
      </c>
      <c r="R5336">
        <f t="shared" si="1200"/>
        <v>1.0112882868167345</v>
      </c>
      <c r="S5336" s="296">
        <f t="shared" si="1207"/>
        <v>3.3768014750942661E-2</v>
      </c>
      <c r="T5336" s="283">
        <f t="shared" si="1208"/>
        <v>3.3768014750942661E-2</v>
      </c>
    </row>
    <row r="5337" spans="1:20" x14ac:dyDescent="0.25">
      <c r="A5337" s="286">
        <v>43323</v>
      </c>
      <c r="B5337" s="1">
        <f t="shared" si="1201"/>
        <v>6</v>
      </c>
      <c r="C5337" s="285">
        <v>7</v>
      </c>
      <c r="D5337" t="s">
        <v>715</v>
      </c>
      <c r="F5337" s="16">
        <v>64</v>
      </c>
      <c r="G5337" t="str">
        <f t="shared" si="1195"/>
        <v>Cooling</v>
      </c>
      <c r="H5337" s="283">
        <f>IF(G5337="heating",F5337*Assumptions!M$4+Assumptions!M$7,0)</f>
        <v>0</v>
      </c>
      <c r="I5337" s="15">
        <f t="shared" si="1196"/>
        <v>1.1637425769249583</v>
      </c>
      <c r="J5337" s="15">
        <f t="shared" si="1197"/>
        <v>0.9885470267915587</v>
      </c>
      <c r="K5337" s="283">
        <f t="shared" si="1202"/>
        <v>0</v>
      </c>
      <c r="L5337" s="283">
        <f t="shared" si="1203"/>
        <v>4.3818232651749627</v>
      </c>
      <c r="M5337" s="283">
        <f t="shared" si="1204"/>
        <v>0</v>
      </c>
      <c r="N5337" s="283">
        <f t="shared" si="1205"/>
        <v>4.3585758300027857</v>
      </c>
      <c r="O5337" s="283">
        <f t="shared" si="1206"/>
        <v>0</v>
      </c>
      <c r="P5337" s="21">
        <f t="shared" si="1198"/>
        <v>3.8036447069942136E-2</v>
      </c>
      <c r="Q5337" s="21">
        <f t="shared" si="1199"/>
        <v>0.97331382064367777</v>
      </c>
      <c r="R5337">
        <f t="shared" si="1200"/>
        <v>1.0112882868167345</v>
      </c>
      <c r="S5337" s="296">
        <f t="shared" si="1207"/>
        <v>3.7439307798639222E-2</v>
      </c>
      <c r="T5337" s="283">
        <f t="shared" si="1208"/>
        <v>3.7439307798639222E-2</v>
      </c>
    </row>
    <row r="5338" spans="1:20" x14ac:dyDescent="0.25">
      <c r="A5338" s="286">
        <v>43323</v>
      </c>
      <c r="B5338" s="1">
        <f t="shared" si="1201"/>
        <v>6</v>
      </c>
      <c r="C5338" s="285">
        <v>8</v>
      </c>
      <c r="D5338" t="s">
        <v>715</v>
      </c>
      <c r="F5338" s="16">
        <v>68</v>
      </c>
      <c r="G5338" t="str">
        <f t="shared" si="1195"/>
        <v>Cooling</v>
      </c>
      <c r="H5338" s="283">
        <f>IF(G5338="heating",F5338*Assumptions!M$4+Assumptions!M$7,0)</f>
        <v>0</v>
      </c>
      <c r="I5338" s="15">
        <f t="shared" si="1196"/>
        <v>1.094193721037565</v>
      </c>
      <c r="J5338" s="15">
        <f t="shared" si="1197"/>
        <v>0.9885470267915587</v>
      </c>
      <c r="K5338" s="283">
        <f t="shared" si="1202"/>
        <v>0</v>
      </c>
      <c r="L5338" s="283">
        <f t="shared" si="1203"/>
        <v>4.3818232651749627</v>
      </c>
      <c r="M5338" s="283">
        <f t="shared" si="1204"/>
        <v>0</v>
      </c>
      <c r="N5338" s="283">
        <f t="shared" si="1205"/>
        <v>4.3585758300027857</v>
      </c>
      <c r="O5338" s="283">
        <f t="shared" si="1206"/>
        <v>0</v>
      </c>
      <c r="P5338" s="21">
        <f t="shared" si="1198"/>
        <v>3.7256017764001337E-2</v>
      </c>
      <c r="Q5338" s="21">
        <f t="shared" si="1199"/>
        <v>0.94940007506179924</v>
      </c>
      <c r="R5338">
        <f t="shared" si="1200"/>
        <v>1.0112882868167345</v>
      </c>
      <c r="S5338" s="296">
        <f t="shared" si="1207"/>
        <v>3.5770142542706766E-2</v>
      </c>
      <c r="T5338" s="283">
        <f t="shared" si="1208"/>
        <v>3.5770142542706766E-2</v>
      </c>
    </row>
    <row r="5339" spans="1:20" x14ac:dyDescent="0.25">
      <c r="A5339" s="286">
        <v>43323</v>
      </c>
      <c r="B5339" s="1">
        <f t="shared" si="1201"/>
        <v>6</v>
      </c>
      <c r="C5339" s="285">
        <v>9</v>
      </c>
      <c r="D5339" t="s">
        <v>715</v>
      </c>
      <c r="F5339" s="16">
        <v>70</v>
      </c>
      <c r="G5339" t="str">
        <f t="shared" si="1195"/>
        <v>Cooling</v>
      </c>
      <c r="H5339" s="283">
        <f>IF(G5339="heating",F5339*Assumptions!M$4+Assumptions!M$7,0)</f>
        <v>0</v>
      </c>
      <c r="I5339" s="15">
        <f t="shared" si="1196"/>
        <v>1.0343009000871222</v>
      </c>
      <c r="J5339" s="15">
        <f t="shared" si="1197"/>
        <v>0.9885470267915587</v>
      </c>
      <c r="K5339" s="283">
        <f t="shared" si="1202"/>
        <v>0</v>
      </c>
      <c r="L5339" s="283">
        <f t="shared" si="1203"/>
        <v>4.3818232651749627</v>
      </c>
      <c r="M5339" s="283">
        <f t="shared" si="1204"/>
        <v>0</v>
      </c>
      <c r="N5339" s="283">
        <f t="shared" si="1205"/>
        <v>4.3585758300027857</v>
      </c>
      <c r="O5339" s="283">
        <f t="shared" si="1206"/>
        <v>0</v>
      </c>
      <c r="P5339" s="21">
        <f t="shared" si="1198"/>
        <v>4.0604560274080326E-2</v>
      </c>
      <c r="Q5339" s="21">
        <f t="shared" si="1199"/>
        <v>0.8408485371888097</v>
      </c>
      <c r="R5339">
        <f t="shared" si="1200"/>
        <v>1.0112882868167345</v>
      </c>
      <c r="S5339" s="296">
        <f t="shared" si="1207"/>
        <v>3.4527693016551807E-2</v>
      </c>
      <c r="T5339" s="283">
        <f t="shared" si="1208"/>
        <v>3.4527693016551807E-2</v>
      </c>
    </row>
    <row r="5340" spans="1:20" x14ac:dyDescent="0.25">
      <c r="A5340" s="286">
        <v>43323</v>
      </c>
      <c r="B5340" s="1">
        <f t="shared" si="1201"/>
        <v>6</v>
      </c>
      <c r="C5340" s="285">
        <v>10</v>
      </c>
      <c r="D5340" t="s">
        <v>715</v>
      </c>
      <c r="F5340" s="16">
        <v>73</v>
      </c>
      <c r="G5340" t="str">
        <f t="shared" si="1195"/>
        <v>Cooling</v>
      </c>
      <c r="H5340" s="283">
        <f>IF(G5340="heating",F5340*Assumptions!M$4+Assumptions!M$7,0)</f>
        <v>0</v>
      </c>
      <c r="I5340" s="15">
        <f t="shared" si="1196"/>
        <v>0.98112329028689171</v>
      </c>
      <c r="J5340" s="15">
        <f t="shared" si="1197"/>
        <v>0.9885470267915587</v>
      </c>
      <c r="K5340" s="283">
        <f t="shared" si="1202"/>
        <v>0</v>
      </c>
      <c r="L5340" s="283" t="e">
        <f t="shared" si="1203"/>
        <v>#N/A</v>
      </c>
      <c r="M5340" s="283">
        <f t="shared" si="1204"/>
        <v>0</v>
      </c>
      <c r="N5340" s="283" t="e">
        <f t="shared" si="1205"/>
        <v>#N/A</v>
      </c>
      <c r="O5340" s="283">
        <f t="shared" si="1206"/>
        <v>0</v>
      </c>
      <c r="P5340" s="21">
        <f t="shared" si="1198"/>
        <v>5.0300820493010656E-2</v>
      </c>
      <c r="Q5340" s="21">
        <f t="shared" si="1199"/>
        <v>0.74504051125983206</v>
      </c>
      <c r="R5340">
        <f t="shared" si="1200"/>
        <v>1.0112882868167345</v>
      </c>
      <c r="S5340" s="296">
        <f t="shared" si="1207"/>
        <v>3.7899190535791168E-2</v>
      </c>
      <c r="T5340" s="283">
        <f t="shared" si="1208"/>
        <v>3.7899190535791168E-2</v>
      </c>
    </row>
    <row r="5341" spans="1:20" x14ac:dyDescent="0.25">
      <c r="A5341" s="286">
        <v>43323</v>
      </c>
      <c r="B5341" s="1">
        <f t="shared" si="1201"/>
        <v>6</v>
      </c>
      <c r="C5341" s="285">
        <v>11</v>
      </c>
      <c r="D5341" t="s">
        <v>715</v>
      </c>
      <c r="F5341" s="16">
        <v>75</v>
      </c>
      <c r="G5341" t="str">
        <f t="shared" si="1195"/>
        <v>Cooling</v>
      </c>
      <c r="H5341" s="283">
        <f>IF(G5341="heating",F5341*Assumptions!M$4+Assumptions!M$7,0)</f>
        <v>0</v>
      </c>
      <c r="I5341" s="15">
        <f t="shared" si="1196"/>
        <v>0.94956163997961163</v>
      </c>
      <c r="J5341" s="15">
        <f t="shared" si="1197"/>
        <v>0.9885470267915587</v>
      </c>
      <c r="K5341" s="283">
        <f t="shared" si="1202"/>
        <v>0</v>
      </c>
      <c r="L5341" s="283" t="e">
        <f t="shared" si="1203"/>
        <v>#N/A</v>
      </c>
      <c r="M5341" s="283">
        <f t="shared" si="1204"/>
        <v>0</v>
      </c>
      <c r="N5341" s="283" t="e">
        <f t="shared" si="1205"/>
        <v>#N/A</v>
      </c>
      <c r="O5341" s="283">
        <f t="shared" si="1206"/>
        <v>0</v>
      </c>
      <c r="P5341" s="21">
        <f t="shared" si="1198"/>
        <v>5.9880624941505811E-2</v>
      </c>
      <c r="Q5341" s="21">
        <f t="shared" si="1199"/>
        <v>0.72850690893675296</v>
      </c>
      <c r="R5341">
        <f t="shared" si="1200"/>
        <v>1.0112882868167345</v>
      </c>
      <c r="S5341" s="296">
        <f t="shared" si="1207"/>
        <v>4.4115882985373951E-2</v>
      </c>
      <c r="T5341" s="283">
        <f t="shared" si="1208"/>
        <v>4.4115882985373951E-2</v>
      </c>
    </row>
    <row r="5342" spans="1:20" x14ac:dyDescent="0.25">
      <c r="A5342" s="286">
        <v>43323</v>
      </c>
      <c r="B5342" s="1">
        <f t="shared" si="1201"/>
        <v>6</v>
      </c>
      <c r="C5342" s="285">
        <v>12</v>
      </c>
      <c r="D5342" t="s">
        <v>715</v>
      </c>
      <c r="F5342" s="16">
        <v>77</v>
      </c>
      <c r="G5342" t="str">
        <f t="shared" si="1195"/>
        <v>Cooling</v>
      </c>
      <c r="H5342" s="283">
        <f>IF(G5342="heating",F5342*Assumptions!M$4+Assumptions!M$7,0)</f>
        <v>0</v>
      </c>
      <c r="I5342" s="15">
        <f t="shared" si="1196"/>
        <v>0.91648403420261149</v>
      </c>
      <c r="J5342" s="15">
        <f t="shared" si="1197"/>
        <v>0.9885470267915587</v>
      </c>
      <c r="K5342" s="283">
        <f t="shared" si="1202"/>
        <v>0</v>
      </c>
      <c r="L5342" s="283" t="e">
        <f t="shared" si="1203"/>
        <v>#N/A</v>
      </c>
      <c r="M5342" s="283">
        <f t="shared" si="1204"/>
        <v>0</v>
      </c>
      <c r="N5342" s="283" t="e">
        <f t="shared" si="1205"/>
        <v>#N/A</v>
      </c>
      <c r="O5342" s="283">
        <f t="shared" si="1206"/>
        <v>0</v>
      </c>
      <c r="P5342" s="21">
        <f t="shared" si="1198"/>
        <v>7.1952934165366855E-2</v>
      </c>
      <c r="Q5342" s="21">
        <f t="shared" si="1199"/>
        <v>0.75910815787401487</v>
      </c>
      <c r="R5342">
        <f t="shared" si="1200"/>
        <v>1.0112882868167345</v>
      </c>
      <c r="S5342" s="296">
        <f t="shared" si="1207"/>
        <v>5.5236626203316555E-2</v>
      </c>
      <c r="T5342" s="283">
        <f t="shared" si="1208"/>
        <v>5.5236626203316555E-2</v>
      </c>
    </row>
    <row r="5343" spans="1:20" x14ac:dyDescent="0.25">
      <c r="A5343" s="286">
        <v>43323</v>
      </c>
      <c r="B5343" s="1">
        <f t="shared" si="1201"/>
        <v>6</v>
      </c>
      <c r="C5343" s="285">
        <v>13</v>
      </c>
      <c r="D5343" t="s">
        <v>715</v>
      </c>
      <c r="F5343" s="16">
        <v>79</v>
      </c>
      <c r="G5343" t="str">
        <f t="shared" si="1195"/>
        <v>Cooling</v>
      </c>
      <c r="H5343" s="283">
        <f>IF(G5343="heating",F5343*Assumptions!M$4+Assumptions!M$7,0)</f>
        <v>0</v>
      </c>
      <c r="I5343" s="15">
        <f t="shared" si="1196"/>
        <v>0.90040206880052787</v>
      </c>
      <c r="J5343" s="15">
        <f t="shared" si="1197"/>
        <v>0.9885470267915587</v>
      </c>
      <c r="K5343" s="283">
        <f t="shared" si="1202"/>
        <v>0</v>
      </c>
      <c r="L5343" s="283" t="e">
        <f t="shared" si="1203"/>
        <v>#N/A</v>
      </c>
      <c r="M5343" s="283">
        <f t="shared" si="1204"/>
        <v>0</v>
      </c>
      <c r="N5343" s="283" t="e">
        <f t="shared" si="1205"/>
        <v>#N/A</v>
      </c>
      <c r="O5343" s="283">
        <f t="shared" si="1206"/>
        <v>0</v>
      </c>
      <c r="P5343" s="21">
        <f t="shared" si="1198"/>
        <v>8.6517748164594233E-2</v>
      </c>
      <c r="Q5343" s="21">
        <f t="shared" si="1199"/>
        <v>0.79115902007799765</v>
      </c>
      <c r="R5343">
        <f t="shared" si="1200"/>
        <v>1.0112882868167345</v>
      </c>
      <c r="S5343" s="296">
        <f t="shared" si="1207"/>
        <v>6.9221972152583869E-2</v>
      </c>
      <c r="T5343" s="283">
        <f t="shared" si="1208"/>
        <v>6.9221972152583869E-2</v>
      </c>
    </row>
    <row r="5344" spans="1:20" x14ac:dyDescent="0.25">
      <c r="A5344" s="286">
        <v>43323</v>
      </c>
      <c r="B5344" s="1">
        <f t="shared" si="1201"/>
        <v>6</v>
      </c>
      <c r="C5344" s="285">
        <v>14</v>
      </c>
      <c r="D5344" t="s">
        <v>715</v>
      </c>
      <c r="F5344" s="16">
        <v>79</v>
      </c>
      <c r="G5344" t="str">
        <f t="shared" si="1195"/>
        <v>Cooling</v>
      </c>
      <c r="H5344" s="283">
        <f>IF(G5344="heating",F5344*Assumptions!M$4+Assumptions!M$7,0)</f>
        <v>0</v>
      </c>
      <c r="I5344" s="15">
        <f t="shared" si="1196"/>
        <v>0.86032894500746537</v>
      </c>
      <c r="J5344" s="15">
        <f t="shared" si="1197"/>
        <v>0.9885470267915587</v>
      </c>
      <c r="K5344" s="283">
        <f t="shared" si="1202"/>
        <v>0</v>
      </c>
      <c r="L5344" s="283" t="e">
        <f t="shared" si="1203"/>
        <v>#N/A</v>
      </c>
      <c r="M5344" s="283">
        <f t="shared" si="1204"/>
        <v>0</v>
      </c>
      <c r="N5344" s="283" t="e">
        <f t="shared" si="1205"/>
        <v>#N/A</v>
      </c>
      <c r="O5344" s="283">
        <f t="shared" si="1206"/>
        <v>0</v>
      </c>
      <c r="P5344" s="21">
        <f t="shared" si="1198"/>
        <v>8.6517748164594233E-2</v>
      </c>
      <c r="Q5344" s="21">
        <f t="shared" si="1199"/>
        <v>0.84355555031342389</v>
      </c>
      <c r="R5344">
        <f t="shared" si="1200"/>
        <v>1.0112882868167345</v>
      </c>
      <c r="S5344" s="296">
        <f t="shared" si="1207"/>
        <v>7.3806374358465446E-2</v>
      </c>
      <c r="T5344" s="283">
        <f t="shared" si="1208"/>
        <v>7.3806374358465446E-2</v>
      </c>
    </row>
    <row r="5345" spans="1:20" x14ac:dyDescent="0.25">
      <c r="A5345" s="286">
        <v>43323</v>
      </c>
      <c r="B5345" s="1">
        <f t="shared" si="1201"/>
        <v>6</v>
      </c>
      <c r="C5345" s="285">
        <v>15</v>
      </c>
      <c r="D5345" t="s">
        <v>715</v>
      </c>
      <c r="F5345" s="16">
        <v>81</v>
      </c>
      <c r="G5345" t="str">
        <f t="shared" si="1195"/>
        <v>Cooling</v>
      </c>
      <c r="H5345" s="283">
        <f>IF(G5345="heating",F5345*Assumptions!M$4+Assumptions!M$7,0)</f>
        <v>0</v>
      </c>
      <c r="I5345" s="15">
        <f t="shared" si="1196"/>
        <v>0.85754515037175039</v>
      </c>
      <c r="J5345" s="15">
        <f t="shared" si="1197"/>
        <v>0.9885470267915587</v>
      </c>
      <c r="K5345" s="283">
        <f t="shared" si="1202"/>
        <v>0</v>
      </c>
      <c r="L5345" s="283" t="e">
        <f t="shared" si="1203"/>
        <v>#N/A</v>
      </c>
      <c r="M5345" s="283">
        <f t="shared" si="1204"/>
        <v>0</v>
      </c>
      <c r="N5345" s="283" t="e">
        <f t="shared" si="1205"/>
        <v>#N/A</v>
      </c>
      <c r="O5345" s="283">
        <f t="shared" si="1206"/>
        <v>0</v>
      </c>
      <c r="P5345" s="21">
        <f t="shared" si="1198"/>
        <v>0.10357506693918861</v>
      </c>
      <c r="Q5345" s="21">
        <f t="shared" si="1199"/>
        <v>0.96592607327566882</v>
      </c>
      <c r="R5345">
        <f t="shared" si="1200"/>
        <v>1.0112882868167345</v>
      </c>
      <c r="S5345" s="296">
        <f t="shared" si="1207"/>
        <v>0.10117520403435437</v>
      </c>
      <c r="T5345" s="283">
        <f t="shared" si="1208"/>
        <v>0.10117520403435437</v>
      </c>
    </row>
    <row r="5346" spans="1:20" x14ac:dyDescent="0.25">
      <c r="A5346" s="286">
        <v>43323</v>
      </c>
      <c r="B5346" s="1">
        <f t="shared" si="1201"/>
        <v>6</v>
      </c>
      <c r="C5346" s="285">
        <v>16</v>
      </c>
      <c r="D5346" t="s">
        <v>715</v>
      </c>
      <c r="F5346" s="16">
        <v>81</v>
      </c>
      <c r="G5346" t="str">
        <f t="shared" si="1195"/>
        <v>Cooling</v>
      </c>
      <c r="H5346" s="283">
        <f>IF(G5346="heating",F5346*Assumptions!M$4+Assumptions!M$7,0)</f>
        <v>0</v>
      </c>
      <c r="I5346" s="15">
        <f t="shared" si="1196"/>
        <v>0.88344815438260227</v>
      </c>
      <c r="J5346" s="15">
        <f t="shared" si="1197"/>
        <v>0.9885470267915587</v>
      </c>
      <c r="K5346" s="283">
        <f t="shared" si="1202"/>
        <v>0</v>
      </c>
      <c r="L5346" s="283" t="e">
        <f t="shared" si="1203"/>
        <v>#N/A</v>
      </c>
      <c r="M5346" s="283">
        <f t="shared" si="1204"/>
        <v>0</v>
      </c>
      <c r="N5346" s="283" t="e">
        <f t="shared" si="1205"/>
        <v>#N/A</v>
      </c>
      <c r="O5346" s="283">
        <f t="shared" si="1206"/>
        <v>0</v>
      </c>
      <c r="P5346" s="21">
        <f t="shared" si="1198"/>
        <v>0.10357506693918861</v>
      </c>
      <c r="Q5346" s="21">
        <f t="shared" si="1199"/>
        <v>1.1649354943302594</v>
      </c>
      <c r="R5346">
        <f t="shared" si="1200"/>
        <v>1.0112882868167345</v>
      </c>
      <c r="S5346" s="296">
        <f t="shared" si="1207"/>
        <v>0.12202029698404081</v>
      </c>
      <c r="T5346" s="283">
        <f t="shared" si="1208"/>
        <v>0.12202029698404081</v>
      </c>
    </row>
    <row r="5347" spans="1:20" x14ac:dyDescent="0.25">
      <c r="A5347" s="286">
        <v>43323</v>
      </c>
      <c r="B5347" s="1">
        <f t="shared" si="1201"/>
        <v>6</v>
      </c>
      <c r="C5347" s="285">
        <v>17</v>
      </c>
      <c r="D5347" t="s">
        <v>715</v>
      </c>
      <c r="F5347" s="16">
        <v>79</v>
      </c>
      <c r="G5347" t="str">
        <f t="shared" si="1195"/>
        <v>Cooling</v>
      </c>
      <c r="H5347" s="283">
        <f>IF(G5347="heating",F5347*Assumptions!M$4+Assumptions!M$7,0)</f>
        <v>0</v>
      </c>
      <c r="I5347" s="15">
        <f t="shared" si="1196"/>
        <v>0.94025748850374469</v>
      </c>
      <c r="J5347" s="15">
        <f t="shared" si="1197"/>
        <v>0.9885470267915587</v>
      </c>
      <c r="K5347" s="283">
        <f t="shared" si="1202"/>
        <v>0</v>
      </c>
      <c r="L5347" s="283" t="e">
        <f t="shared" si="1203"/>
        <v>#N/A</v>
      </c>
      <c r="M5347" s="283">
        <f t="shared" si="1204"/>
        <v>0</v>
      </c>
      <c r="N5347" s="283" t="e">
        <f t="shared" si="1205"/>
        <v>#N/A</v>
      </c>
      <c r="O5347" s="283">
        <f t="shared" si="1206"/>
        <v>0</v>
      </c>
      <c r="P5347" s="21">
        <f t="shared" si="1198"/>
        <v>8.6517748164594233E-2</v>
      </c>
      <c r="Q5347" s="21">
        <f t="shared" si="1199"/>
        <v>1.3521540118753073</v>
      </c>
      <c r="R5347">
        <f t="shared" si="1200"/>
        <v>1.0112882868167345</v>
      </c>
      <c r="S5347" s="296">
        <f t="shared" si="1207"/>
        <v>0.11830588412783245</v>
      </c>
      <c r="T5347" s="283">
        <f t="shared" si="1208"/>
        <v>0.11830588412783245</v>
      </c>
    </row>
    <row r="5348" spans="1:20" x14ac:dyDescent="0.25">
      <c r="A5348" s="286">
        <v>43323</v>
      </c>
      <c r="B5348" s="1">
        <f t="shared" si="1201"/>
        <v>6</v>
      </c>
      <c r="C5348" s="285">
        <v>18</v>
      </c>
      <c r="D5348" t="s">
        <v>715</v>
      </c>
      <c r="F5348" s="16">
        <v>75</v>
      </c>
      <c r="G5348" t="str">
        <f t="shared" si="1195"/>
        <v>Cooling</v>
      </c>
      <c r="H5348" s="283">
        <f>IF(G5348="heating",F5348*Assumptions!M$4+Assumptions!M$7,0)</f>
        <v>0</v>
      </c>
      <c r="I5348" s="15">
        <f t="shared" si="1196"/>
        <v>0.98182363790757687</v>
      </c>
      <c r="J5348" s="15">
        <f t="shared" si="1197"/>
        <v>0.9885470267915587</v>
      </c>
      <c r="K5348" s="283">
        <f t="shared" si="1202"/>
        <v>0</v>
      </c>
      <c r="L5348" s="283" t="e">
        <f t="shared" si="1203"/>
        <v>#N/A</v>
      </c>
      <c r="M5348" s="283">
        <f t="shared" si="1204"/>
        <v>0</v>
      </c>
      <c r="N5348" s="283" t="e">
        <f t="shared" si="1205"/>
        <v>#N/A</v>
      </c>
      <c r="O5348" s="283">
        <f t="shared" si="1206"/>
        <v>0</v>
      </c>
      <c r="P5348" s="21">
        <f t="shared" si="1198"/>
        <v>5.9880624941505811E-2</v>
      </c>
      <c r="Q5348" s="21">
        <f t="shared" si="1199"/>
        <v>1.5598916921549892</v>
      </c>
      <c r="R5348">
        <f t="shared" si="1200"/>
        <v>1.0112882868167345</v>
      </c>
      <c r="S5348" s="296">
        <f t="shared" si="1207"/>
        <v>9.4461697640455589E-2</v>
      </c>
      <c r="T5348" s="283">
        <f t="shared" si="1208"/>
        <v>9.4461697640455589E-2</v>
      </c>
    </row>
    <row r="5349" spans="1:20" x14ac:dyDescent="0.25">
      <c r="A5349" s="286">
        <v>43323</v>
      </c>
      <c r="B5349" s="1">
        <f t="shared" si="1201"/>
        <v>6</v>
      </c>
      <c r="C5349" s="285">
        <v>19</v>
      </c>
      <c r="D5349" t="s">
        <v>715</v>
      </c>
      <c r="F5349" s="16">
        <v>72</v>
      </c>
      <c r="G5349" t="str">
        <f t="shared" si="1195"/>
        <v>Cooling</v>
      </c>
      <c r="H5349" s="283">
        <f>IF(G5349="heating",F5349*Assumptions!M$4+Assumptions!M$7,0)</f>
        <v>0</v>
      </c>
      <c r="I5349" s="15">
        <f t="shared" si="1196"/>
        <v>0.98418842963438757</v>
      </c>
      <c r="J5349" s="15">
        <f t="shared" si="1197"/>
        <v>0.9885470267915587</v>
      </c>
      <c r="K5349" s="283">
        <f t="shared" si="1202"/>
        <v>0</v>
      </c>
      <c r="L5349" s="283" t="e">
        <f t="shared" si="1203"/>
        <v>#N/A</v>
      </c>
      <c r="M5349" s="283">
        <f t="shared" si="1204"/>
        <v>0</v>
      </c>
      <c r="N5349" s="283" t="e">
        <f t="shared" si="1205"/>
        <v>#N/A</v>
      </c>
      <c r="O5349" s="283">
        <f t="shared" si="1206"/>
        <v>0</v>
      </c>
      <c r="P5349" s="21">
        <f t="shared" si="1198"/>
        <v>4.6445607559525648E-2</v>
      </c>
      <c r="Q5349" s="21">
        <f t="shared" si="1199"/>
        <v>1.6764212681468484</v>
      </c>
      <c r="R5349">
        <f t="shared" si="1200"/>
        <v>1.0112882868167345</v>
      </c>
      <c r="S5349" s="296">
        <f t="shared" si="1207"/>
        <v>7.874133747704963E-2</v>
      </c>
      <c r="T5349" s="283">
        <f t="shared" si="1208"/>
        <v>7.874133747704963E-2</v>
      </c>
    </row>
    <row r="5350" spans="1:20" x14ac:dyDescent="0.25">
      <c r="A5350" s="286">
        <v>43323</v>
      </c>
      <c r="B5350" s="1">
        <f t="shared" si="1201"/>
        <v>6</v>
      </c>
      <c r="C5350" s="285">
        <v>20</v>
      </c>
      <c r="D5350" t="s">
        <v>715</v>
      </c>
      <c r="F5350" s="16">
        <v>66</v>
      </c>
      <c r="G5350" t="str">
        <f t="shared" si="1195"/>
        <v>Cooling</v>
      </c>
      <c r="H5350" s="283">
        <f>IF(G5350="heating",F5350*Assumptions!M$4+Assumptions!M$7,0)</f>
        <v>0</v>
      </c>
      <c r="I5350" s="15">
        <f t="shared" si="1196"/>
        <v>0.97071962311712034</v>
      </c>
      <c r="J5350" s="15">
        <f t="shared" si="1197"/>
        <v>0.9885470267915587</v>
      </c>
      <c r="K5350" s="283">
        <f t="shared" si="1202"/>
        <v>0</v>
      </c>
      <c r="L5350" s="283">
        <f t="shared" si="1203"/>
        <v>4.3818232651749627</v>
      </c>
      <c r="M5350" s="283">
        <f t="shared" si="1204"/>
        <v>0</v>
      </c>
      <c r="N5350" s="283">
        <f t="shared" si="1205"/>
        <v>4.3585758300027857</v>
      </c>
      <c r="O5350" s="283">
        <f t="shared" si="1206"/>
        <v>0</v>
      </c>
      <c r="P5350" s="21">
        <f t="shared" si="1198"/>
        <v>3.6399980029288459E-2</v>
      </c>
      <c r="Q5350" s="21">
        <f t="shared" si="1199"/>
        <v>1.52436960139122</v>
      </c>
      <c r="R5350">
        <f t="shared" si="1200"/>
        <v>1.0112882868167345</v>
      </c>
      <c r="S5350" s="296">
        <f t="shared" si="1207"/>
        <v>5.611337647866621E-2</v>
      </c>
      <c r="T5350" s="283">
        <f t="shared" si="1208"/>
        <v>5.611337647866621E-2</v>
      </c>
    </row>
    <row r="5351" spans="1:20" x14ac:dyDescent="0.25">
      <c r="A5351" s="286">
        <v>43323</v>
      </c>
      <c r="B5351" s="1">
        <f t="shared" si="1201"/>
        <v>6</v>
      </c>
      <c r="C5351" s="285">
        <v>21</v>
      </c>
      <c r="D5351" t="s">
        <v>715</v>
      </c>
      <c r="F5351" s="16">
        <v>66</v>
      </c>
      <c r="G5351" t="str">
        <f t="shared" si="1195"/>
        <v>Cooling</v>
      </c>
      <c r="H5351" s="283">
        <f>IF(G5351="heating",F5351*Assumptions!M$4+Assumptions!M$7,0)</f>
        <v>0</v>
      </c>
      <c r="I5351" s="15">
        <f t="shared" si="1196"/>
        <v>0.95751150862929935</v>
      </c>
      <c r="J5351" s="15">
        <f t="shared" si="1197"/>
        <v>0.9885470267915587</v>
      </c>
      <c r="K5351" s="283">
        <f t="shared" si="1202"/>
        <v>0</v>
      </c>
      <c r="L5351" s="283">
        <f t="shared" si="1203"/>
        <v>4.3818232651749627</v>
      </c>
      <c r="M5351" s="283">
        <f t="shared" si="1204"/>
        <v>0</v>
      </c>
      <c r="N5351" s="283">
        <f t="shared" si="1205"/>
        <v>4.3585758300027857</v>
      </c>
      <c r="O5351" s="283">
        <f t="shared" si="1206"/>
        <v>0</v>
      </c>
      <c r="P5351" s="21">
        <f t="shared" si="1198"/>
        <v>3.6399980029288459E-2</v>
      </c>
      <c r="Q5351" s="21">
        <f t="shared" si="1199"/>
        <v>1.4448604713749031</v>
      </c>
      <c r="R5351">
        <f t="shared" si="1200"/>
        <v>1.0112882868167345</v>
      </c>
      <c r="S5351" s="296">
        <f t="shared" si="1207"/>
        <v>5.3186575955994422E-2</v>
      </c>
      <c r="T5351" s="283">
        <f t="shared" si="1208"/>
        <v>5.3186575955994422E-2</v>
      </c>
    </row>
    <row r="5352" spans="1:20" x14ac:dyDescent="0.25">
      <c r="A5352" s="286">
        <v>43323</v>
      </c>
      <c r="B5352" s="1">
        <f t="shared" si="1201"/>
        <v>6</v>
      </c>
      <c r="C5352" s="285">
        <v>22</v>
      </c>
      <c r="D5352" t="s">
        <v>715</v>
      </c>
      <c r="F5352" s="16">
        <v>64</v>
      </c>
      <c r="G5352" t="str">
        <f t="shared" si="1195"/>
        <v>Cooling</v>
      </c>
      <c r="H5352" s="283">
        <f>IF(G5352="heating",F5352*Assumptions!M$4+Assumptions!M$7,0)</f>
        <v>0</v>
      </c>
      <c r="I5352" s="15">
        <f t="shared" si="1196"/>
        <v>0.9426530227543114</v>
      </c>
      <c r="J5352" s="15">
        <f t="shared" si="1197"/>
        <v>0.9885470267915587</v>
      </c>
      <c r="K5352" s="283">
        <f t="shared" si="1202"/>
        <v>0</v>
      </c>
      <c r="L5352" s="283">
        <f t="shared" si="1203"/>
        <v>4.3818232651749627</v>
      </c>
      <c r="M5352" s="283">
        <f t="shared" si="1204"/>
        <v>0</v>
      </c>
      <c r="N5352" s="283">
        <f t="shared" si="1205"/>
        <v>4.3585758300027857</v>
      </c>
      <c r="O5352" s="283">
        <f t="shared" si="1206"/>
        <v>0</v>
      </c>
      <c r="P5352" s="21">
        <f t="shared" si="1198"/>
        <v>3.8036447069942136E-2</v>
      </c>
      <c r="Q5352" s="21">
        <f t="shared" si="1199"/>
        <v>1.2427137171080138</v>
      </c>
      <c r="R5352">
        <f t="shared" si="1200"/>
        <v>1.0112882868167345</v>
      </c>
      <c r="S5352" s="296">
        <f t="shared" si="1207"/>
        <v>4.7801993944387756E-2</v>
      </c>
      <c r="T5352" s="283">
        <f t="shared" si="1208"/>
        <v>4.7801993944387756E-2</v>
      </c>
    </row>
    <row r="5353" spans="1:20" x14ac:dyDescent="0.25">
      <c r="A5353" s="286">
        <v>43323</v>
      </c>
      <c r="B5353" s="1">
        <f t="shared" si="1201"/>
        <v>6</v>
      </c>
      <c r="C5353" s="285">
        <v>23</v>
      </c>
      <c r="D5353" t="s">
        <v>715</v>
      </c>
      <c r="F5353" s="16">
        <v>64</v>
      </c>
      <c r="G5353" t="str">
        <f t="shared" si="1195"/>
        <v>Cooling</v>
      </c>
      <c r="H5353" s="283">
        <f>IF(G5353="heating",F5353*Assumptions!M$4+Assumptions!M$7,0)</f>
        <v>0</v>
      </c>
      <c r="I5353" s="15">
        <f t="shared" si="1196"/>
        <v>0.94450710149963013</v>
      </c>
      <c r="J5353" s="15">
        <f t="shared" si="1197"/>
        <v>0.9885470267915587</v>
      </c>
      <c r="K5353" s="283">
        <f t="shared" si="1202"/>
        <v>0</v>
      </c>
      <c r="L5353" s="283">
        <f t="shared" si="1203"/>
        <v>4.3818232651749627</v>
      </c>
      <c r="M5353" s="283">
        <f t="shared" si="1204"/>
        <v>0</v>
      </c>
      <c r="N5353" s="283">
        <f t="shared" si="1205"/>
        <v>4.3585758300027857</v>
      </c>
      <c r="O5353" s="283">
        <f t="shared" si="1206"/>
        <v>0</v>
      </c>
      <c r="P5353" s="21">
        <f t="shared" si="1198"/>
        <v>3.8036447069942136E-2</v>
      </c>
      <c r="Q5353" s="21">
        <f t="shared" si="1199"/>
        <v>1.0297519246597011</v>
      </c>
      <c r="R5353">
        <f t="shared" si="1200"/>
        <v>1.0112882868167345</v>
      </c>
      <c r="S5353" s="296">
        <f t="shared" si="1207"/>
        <v>3.9610245376028322E-2</v>
      </c>
      <c r="T5353" s="283">
        <f t="shared" si="1208"/>
        <v>3.9610245376028322E-2</v>
      </c>
    </row>
    <row r="5354" spans="1:20" x14ac:dyDescent="0.25">
      <c r="A5354" s="286">
        <v>43324</v>
      </c>
      <c r="B5354" s="1">
        <f t="shared" si="1201"/>
        <v>7</v>
      </c>
      <c r="C5354" s="285">
        <v>0</v>
      </c>
      <c r="D5354" t="s">
        <v>715</v>
      </c>
      <c r="F5354" s="16">
        <v>64</v>
      </c>
      <c r="G5354" t="str">
        <f t="shared" si="1195"/>
        <v>Cooling</v>
      </c>
      <c r="H5354" s="283">
        <f>IF(G5354="heating",F5354*Assumptions!M$4+Assumptions!M$7,0)</f>
        <v>0</v>
      </c>
      <c r="I5354" s="15">
        <f t="shared" si="1196"/>
        <v>0.97481507806017154</v>
      </c>
      <c r="J5354" s="15">
        <f t="shared" si="1197"/>
        <v>0.93760781206536892</v>
      </c>
      <c r="K5354" s="283">
        <f t="shared" si="1202"/>
        <v>0</v>
      </c>
      <c r="L5354" s="283">
        <f t="shared" si="1203"/>
        <v>4.3818232651749627</v>
      </c>
      <c r="M5354" s="283">
        <f t="shared" si="1204"/>
        <v>0</v>
      </c>
      <c r="N5354" s="283">
        <f t="shared" si="1205"/>
        <v>4.3585758300027857</v>
      </c>
      <c r="O5354" s="283">
        <f t="shared" si="1206"/>
        <v>0</v>
      </c>
      <c r="P5354" s="21">
        <f t="shared" si="1198"/>
        <v>3.8036447069942136E-2</v>
      </c>
      <c r="Q5354" s="21">
        <f t="shared" si="1199"/>
        <v>0.90668853391740301</v>
      </c>
      <c r="R5354">
        <f t="shared" si="1200"/>
        <v>1.0096214758538746</v>
      </c>
      <c r="S5354" s="296">
        <f t="shared" si="1207"/>
        <v>3.4819028291685476E-2</v>
      </c>
      <c r="T5354" s="283">
        <f t="shared" si="1208"/>
        <v>3.4819028291685476E-2</v>
      </c>
    </row>
    <row r="5355" spans="1:20" x14ac:dyDescent="0.25">
      <c r="A5355" s="286">
        <v>43324</v>
      </c>
      <c r="B5355" s="1">
        <f t="shared" si="1201"/>
        <v>7</v>
      </c>
      <c r="C5355" s="285">
        <v>1</v>
      </c>
      <c r="D5355" t="s">
        <v>715</v>
      </c>
      <c r="F5355" s="16">
        <v>63</v>
      </c>
      <c r="G5355" t="str">
        <f t="shared" si="1195"/>
        <v>Cooling</v>
      </c>
      <c r="H5355" s="283">
        <f>IF(G5355="heating",F5355*Assumptions!M$4+Assumptions!M$7,0)</f>
        <v>0</v>
      </c>
      <c r="I5355" s="15">
        <f t="shared" si="1196"/>
        <v>1.012242869806885</v>
      </c>
      <c r="J5355" s="15">
        <f t="shared" si="1197"/>
        <v>0.93760781206536892</v>
      </c>
      <c r="K5355" s="283">
        <f t="shared" si="1202"/>
        <v>0</v>
      </c>
      <c r="L5355" s="283">
        <f t="shared" si="1203"/>
        <v>4.3818232651749627</v>
      </c>
      <c r="M5355" s="283">
        <f t="shared" si="1204"/>
        <v>0</v>
      </c>
      <c r="N5355" s="283">
        <f t="shared" si="1205"/>
        <v>4.3585758300027857</v>
      </c>
      <c r="O5355" s="283">
        <f t="shared" si="1206"/>
        <v>0</v>
      </c>
      <c r="P5355" s="21">
        <f t="shared" si="1198"/>
        <v>3.9789369881031433E-2</v>
      </c>
      <c r="Q5355" s="21">
        <f t="shared" si="1199"/>
        <v>0.81803459285312596</v>
      </c>
      <c r="R5355">
        <f t="shared" si="1200"/>
        <v>1.0096214758538746</v>
      </c>
      <c r="S5355" s="296">
        <f t="shared" si="1207"/>
        <v>3.2862251187328002E-2</v>
      </c>
      <c r="T5355" s="283">
        <f t="shared" si="1208"/>
        <v>3.2862251187328002E-2</v>
      </c>
    </row>
    <row r="5356" spans="1:20" x14ac:dyDescent="0.25">
      <c r="A5356" s="286">
        <v>43324</v>
      </c>
      <c r="B5356" s="1">
        <f t="shared" si="1201"/>
        <v>7</v>
      </c>
      <c r="C5356" s="285">
        <v>2</v>
      </c>
      <c r="D5356" t="s">
        <v>715</v>
      </c>
      <c r="F5356" s="16">
        <v>63</v>
      </c>
      <c r="G5356" t="str">
        <f t="shared" si="1195"/>
        <v>Cooling</v>
      </c>
      <c r="H5356" s="283">
        <f>IF(G5356="heating",F5356*Assumptions!M$4+Assumptions!M$7,0)</f>
        <v>0</v>
      </c>
      <c r="I5356" s="15">
        <f t="shared" si="1196"/>
        <v>1.0509704703585963</v>
      </c>
      <c r="J5356" s="15">
        <f t="shared" si="1197"/>
        <v>0.93760781206536892</v>
      </c>
      <c r="K5356" s="283">
        <f t="shared" si="1202"/>
        <v>0</v>
      </c>
      <c r="L5356" s="283">
        <f t="shared" si="1203"/>
        <v>4.3818232651749627</v>
      </c>
      <c r="M5356" s="283">
        <f t="shared" si="1204"/>
        <v>0</v>
      </c>
      <c r="N5356" s="283">
        <f t="shared" si="1205"/>
        <v>4.3585758300027857</v>
      </c>
      <c r="O5356" s="283">
        <f t="shared" si="1206"/>
        <v>0</v>
      </c>
      <c r="P5356" s="21">
        <f t="shared" si="1198"/>
        <v>3.9789369881031433E-2</v>
      </c>
      <c r="Q5356" s="21">
        <f t="shared" si="1199"/>
        <v>0.74507607494346417</v>
      </c>
      <c r="R5356">
        <f t="shared" si="1200"/>
        <v>1.0096214758538746</v>
      </c>
      <c r="S5356" s="296">
        <f t="shared" si="1207"/>
        <v>2.9931346843246127E-2</v>
      </c>
      <c r="T5356" s="283">
        <f t="shared" si="1208"/>
        <v>2.9931346843246127E-2</v>
      </c>
    </row>
    <row r="5357" spans="1:20" x14ac:dyDescent="0.25">
      <c r="A5357" s="286">
        <v>43324</v>
      </c>
      <c r="B5357" s="1">
        <f t="shared" si="1201"/>
        <v>7</v>
      </c>
      <c r="C5357" s="285">
        <v>3</v>
      </c>
      <c r="D5357" t="s">
        <v>715</v>
      </c>
      <c r="F5357" s="16">
        <v>63</v>
      </c>
      <c r="G5357" t="str">
        <f t="shared" si="1195"/>
        <v>Cooling</v>
      </c>
      <c r="H5357" s="283">
        <f>IF(G5357="heating",F5357*Assumptions!M$4+Assumptions!M$7,0)</f>
        <v>0</v>
      </c>
      <c r="I5357" s="15">
        <f t="shared" si="1196"/>
        <v>1.0924036124451033</v>
      </c>
      <c r="J5357" s="15">
        <f t="shared" si="1197"/>
        <v>0.93760781206536892</v>
      </c>
      <c r="K5357" s="283">
        <f t="shared" si="1202"/>
        <v>0</v>
      </c>
      <c r="L5357" s="283">
        <f t="shared" si="1203"/>
        <v>4.3818232651749627</v>
      </c>
      <c r="M5357" s="283">
        <f t="shared" si="1204"/>
        <v>0</v>
      </c>
      <c r="N5357" s="283">
        <f t="shared" si="1205"/>
        <v>4.3585758300027857</v>
      </c>
      <c r="O5357" s="283">
        <f t="shared" si="1206"/>
        <v>0</v>
      </c>
      <c r="P5357" s="21">
        <f t="shared" si="1198"/>
        <v>3.9789369881031433E-2</v>
      </c>
      <c r="Q5357" s="21">
        <f t="shared" si="1199"/>
        <v>0.69158980876382303</v>
      </c>
      <c r="R5357">
        <f t="shared" si="1200"/>
        <v>1.0096214758538746</v>
      </c>
      <c r="S5357" s="296">
        <f t="shared" si="1207"/>
        <v>2.7782685735728348E-2</v>
      </c>
      <c r="T5357" s="283">
        <f t="shared" si="1208"/>
        <v>2.7782685735728348E-2</v>
      </c>
    </row>
    <row r="5358" spans="1:20" x14ac:dyDescent="0.25">
      <c r="A5358" s="286">
        <v>43324</v>
      </c>
      <c r="B5358" s="1">
        <f t="shared" si="1201"/>
        <v>7</v>
      </c>
      <c r="C5358" s="285">
        <v>4</v>
      </c>
      <c r="D5358" t="s">
        <v>715</v>
      </c>
      <c r="F5358" s="16">
        <v>63</v>
      </c>
      <c r="G5358" t="str">
        <f t="shared" si="1195"/>
        <v>Cooling</v>
      </c>
      <c r="H5358" s="283">
        <f>IF(G5358="heating",F5358*Assumptions!M$4+Assumptions!M$7,0)</f>
        <v>0</v>
      </c>
      <c r="I5358" s="15">
        <f t="shared" si="1196"/>
        <v>1.1348296917927807</v>
      </c>
      <c r="J5358" s="15">
        <f t="shared" si="1197"/>
        <v>0.93760781206536892</v>
      </c>
      <c r="K5358" s="283">
        <f t="shared" si="1202"/>
        <v>0</v>
      </c>
      <c r="L5358" s="283">
        <f t="shared" si="1203"/>
        <v>4.3818232651749627</v>
      </c>
      <c r="M5358" s="283">
        <f t="shared" si="1204"/>
        <v>0</v>
      </c>
      <c r="N5358" s="283">
        <f t="shared" si="1205"/>
        <v>4.3585758300027857</v>
      </c>
      <c r="O5358" s="283">
        <f t="shared" si="1206"/>
        <v>0</v>
      </c>
      <c r="P5358" s="21">
        <f t="shared" si="1198"/>
        <v>3.9789369881031433E-2</v>
      </c>
      <c r="Q5358" s="21">
        <f t="shared" si="1199"/>
        <v>0.6473875548762833</v>
      </c>
      <c r="R5358">
        <f t="shared" si="1200"/>
        <v>1.0096214758538746</v>
      </c>
      <c r="S5358" s="296">
        <f t="shared" si="1207"/>
        <v>2.600698384855989E-2</v>
      </c>
      <c r="T5358" s="283">
        <f t="shared" si="1208"/>
        <v>2.600698384855989E-2</v>
      </c>
    </row>
    <row r="5359" spans="1:20" x14ac:dyDescent="0.25">
      <c r="A5359" s="286">
        <v>43324</v>
      </c>
      <c r="B5359" s="1">
        <f t="shared" si="1201"/>
        <v>7</v>
      </c>
      <c r="C5359" s="285">
        <v>5</v>
      </c>
      <c r="D5359" t="s">
        <v>715</v>
      </c>
      <c r="F5359" s="16">
        <v>61</v>
      </c>
      <c r="G5359" t="str">
        <f t="shared" si="1195"/>
        <v>Cooling</v>
      </c>
      <c r="H5359" s="283">
        <f>IF(G5359="heating",F5359*Assumptions!M$4+Assumptions!M$7,0)</f>
        <v>0</v>
      </c>
      <c r="I5359" s="15">
        <f t="shared" si="1196"/>
        <v>1.1635558681477385</v>
      </c>
      <c r="J5359" s="15">
        <f t="shared" si="1197"/>
        <v>0.93760781206536892</v>
      </c>
      <c r="K5359" s="283">
        <f t="shared" si="1202"/>
        <v>0</v>
      </c>
      <c r="L5359" s="283">
        <f t="shared" si="1203"/>
        <v>4.3818232651749627</v>
      </c>
      <c r="M5359" s="283">
        <f t="shared" si="1204"/>
        <v>0</v>
      </c>
      <c r="N5359" s="283">
        <f t="shared" si="1205"/>
        <v>4.3585758300027857</v>
      </c>
      <c r="O5359" s="283">
        <f t="shared" si="1206"/>
        <v>0</v>
      </c>
      <c r="P5359" s="21">
        <f t="shared" si="1198"/>
        <v>4.5164594084734722E-2</v>
      </c>
      <c r="Q5359" s="21">
        <f t="shared" si="1199"/>
        <v>0.72139578924615555</v>
      </c>
      <c r="R5359">
        <f t="shared" si="1200"/>
        <v>1.0096214758538746</v>
      </c>
      <c r="S5359" s="296">
        <f t="shared" si="1207"/>
        <v>3.2895030573062319E-2</v>
      </c>
      <c r="T5359" s="283">
        <f t="shared" si="1208"/>
        <v>3.2895030573062319E-2</v>
      </c>
    </row>
    <row r="5360" spans="1:20" x14ac:dyDescent="0.25">
      <c r="A5360" s="286">
        <v>43324</v>
      </c>
      <c r="B5360" s="1">
        <f t="shared" si="1201"/>
        <v>7</v>
      </c>
      <c r="C5360" s="285">
        <v>6</v>
      </c>
      <c r="D5360" t="s">
        <v>715</v>
      </c>
      <c r="F5360" s="16">
        <v>63</v>
      </c>
      <c r="G5360" t="str">
        <f t="shared" si="1195"/>
        <v>Cooling</v>
      </c>
      <c r="H5360" s="283">
        <f>IF(G5360="heating",F5360*Assumptions!M$4+Assumptions!M$7,0)</f>
        <v>0</v>
      </c>
      <c r="I5360" s="15">
        <f t="shared" si="1196"/>
        <v>1.2083911162615524</v>
      </c>
      <c r="J5360" s="15">
        <f t="shared" si="1197"/>
        <v>0.93760781206536892</v>
      </c>
      <c r="K5360" s="283">
        <f t="shared" si="1202"/>
        <v>0</v>
      </c>
      <c r="L5360" s="283">
        <f t="shared" si="1203"/>
        <v>4.3818232651749627</v>
      </c>
      <c r="M5360" s="283">
        <f t="shared" si="1204"/>
        <v>0</v>
      </c>
      <c r="N5360" s="283">
        <f t="shared" si="1205"/>
        <v>4.3585758300027857</v>
      </c>
      <c r="O5360" s="283">
        <f t="shared" si="1206"/>
        <v>0</v>
      </c>
      <c r="P5360" s="21">
        <f t="shared" si="1198"/>
        <v>3.9789369881031433E-2</v>
      </c>
      <c r="Q5360" s="21">
        <f t="shared" si="1199"/>
        <v>0.87787080972652631</v>
      </c>
      <c r="R5360">
        <f t="shared" si="1200"/>
        <v>1.0096214758538746</v>
      </c>
      <c r="S5360" s="296">
        <f t="shared" si="1207"/>
        <v>3.5266003798980899E-2</v>
      </c>
      <c r="T5360" s="283">
        <f t="shared" si="1208"/>
        <v>3.5266003798980899E-2</v>
      </c>
    </row>
    <row r="5361" spans="1:20" x14ac:dyDescent="0.25">
      <c r="A5361" s="286">
        <v>43324</v>
      </c>
      <c r="B5361" s="1">
        <f t="shared" si="1201"/>
        <v>7</v>
      </c>
      <c r="C5361" s="285">
        <v>7</v>
      </c>
      <c r="D5361" t="s">
        <v>715</v>
      </c>
      <c r="F5361" s="16">
        <v>64</v>
      </c>
      <c r="G5361" t="str">
        <f t="shared" si="1195"/>
        <v>Cooling</v>
      </c>
      <c r="H5361" s="283">
        <f>IF(G5361="heating",F5361*Assumptions!M$4+Assumptions!M$7,0)</f>
        <v>0</v>
      </c>
      <c r="I5361" s="15">
        <f t="shared" si="1196"/>
        <v>1.1637425769249583</v>
      </c>
      <c r="J5361" s="15">
        <f t="shared" si="1197"/>
        <v>0.93760781206536892</v>
      </c>
      <c r="K5361" s="283">
        <f t="shared" si="1202"/>
        <v>0</v>
      </c>
      <c r="L5361" s="283">
        <f t="shared" si="1203"/>
        <v>4.3818232651749627</v>
      </c>
      <c r="M5361" s="283">
        <f t="shared" si="1204"/>
        <v>0</v>
      </c>
      <c r="N5361" s="283">
        <f t="shared" si="1205"/>
        <v>4.3585758300027857</v>
      </c>
      <c r="O5361" s="283">
        <f t="shared" si="1206"/>
        <v>0</v>
      </c>
      <c r="P5361" s="21">
        <f t="shared" si="1198"/>
        <v>3.8036447069942136E-2</v>
      </c>
      <c r="Q5361" s="21">
        <f t="shared" si="1199"/>
        <v>0.97331382064367777</v>
      </c>
      <c r="R5361">
        <f t="shared" si="1200"/>
        <v>1.0096214758538746</v>
      </c>
      <c r="S5361" s="296">
        <f t="shared" si="1207"/>
        <v>3.7377600123889923E-2</v>
      </c>
      <c r="T5361" s="283">
        <f t="shared" si="1208"/>
        <v>3.7377600123889923E-2</v>
      </c>
    </row>
    <row r="5362" spans="1:20" x14ac:dyDescent="0.25">
      <c r="A5362" s="286">
        <v>43324</v>
      </c>
      <c r="B5362" s="1">
        <f t="shared" si="1201"/>
        <v>7</v>
      </c>
      <c r="C5362" s="285">
        <v>8</v>
      </c>
      <c r="D5362" t="s">
        <v>715</v>
      </c>
      <c r="F5362" s="16">
        <v>70</v>
      </c>
      <c r="G5362" t="str">
        <f t="shared" si="1195"/>
        <v>Cooling</v>
      </c>
      <c r="H5362" s="283">
        <f>IF(G5362="heating",F5362*Assumptions!M$4+Assumptions!M$7,0)</f>
        <v>0</v>
      </c>
      <c r="I5362" s="15">
        <f t="shared" si="1196"/>
        <v>1.094193721037565</v>
      </c>
      <c r="J5362" s="15">
        <f t="shared" si="1197"/>
        <v>0.93760781206536892</v>
      </c>
      <c r="K5362" s="283">
        <f t="shared" si="1202"/>
        <v>0</v>
      </c>
      <c r="L5362" s="283">
        <f t="shared" si="1203"/>
        <v>4.3818232651749627</v>
      </c>
      <c r="M5362" s="283">
        <f t="shared" si="1204"/>
        <v>0</v>
      </c>
      <c r="N5362" s="283">
        <f t="shared" si="1205"/>
        <v>4.3585758300027857</v>
      </c>
      <c r="O5362" s="283">
        <f t="shared" si="1206"/>
        <v>0</v>
      </c>
      <c r="P5362" s="21">
        <f t="shared" si="1198"/>
        <v>4.0604560274080326E-2</v>
      </c>
      <c r="Q5362" s="21">
        <f t="shared" si="1199"/>
        <v>0.94940007506179924</v>
      </c>
      <c r="R5362">
        <f t="shared" si="1200"/>
        <v>1.0096214758538746</v>
      </c>
      <c r="S5362" s="296">
        <f t="shared" si="1207"/>
        <v>3.892088020233285E-2</v>
      </c>
      <c r="T5362" s="283">
        <f t="shared" si="1208"/>
        <v>3.892088020233285E-2</v>
      </c>
    </row>
    <row r="5363" spans="1:20" x14ac:dyDescent="0.25">
      <c r="A5363" s="286">
        <v>43324</v>
      </c>
      <c r="B5363" s="1">
        <f t="shared" si="1201"/>
        <v>7</v>
      </c>
      <c r="C5363" s="285">
        <v>9</v>
      </c>
      <c r="D5363" t="s">
        <v>715</v>
      </c>
      <c r="F5363" s="16">
        <v>72</v>
      </c>
      <c r="G5363" t="str">
        <f t="shared" si="1195"/>
        <v>Cooling</v>
      </c>
      <c r="H5363" s="283">
        <f>IF(G5363="heating",F5363*Assumptions!M$4+Assumptions!M$7,0)</f>
        <v>0</v>
      </c>
      <c r="I5363" s="15">
        <f t="shared" si="1196"/>
        <v>1.0343009000871222</v>
      </c>
      <c r="J5363" s="15">
        <f t="shared" si="1197"/>
        <v>0.93760781206536892</v>
      </c>
      <c r="K5363" s="283">
        <f t="shared" si="1202"/>
        <v>0</v>
      </c>
      <c r="L5363" s="283" t="e">
        <f t="shared" si="1203"/>
        <v>#N/A</v>
      </c>
      <c r="M5363" s="283">
        <f t="shared" si="1204"/>
        <v>0</v>
      </c>
      <c r="N5363" s="283" t="e">
        <f t="shared" si="1205"/>
        <v>#N/A</v>
      </c>
      <c r="O5363" s="283">
        <f t="shared" si="1206"/>
        <v>0</v>
      </c>
      <c r="P5363" s="21">
        <f t="shared" si="1198"/>
        <v>4.6445607559525648E-2</v>
      </c>
      <c r="Q5363" s="21">
        <f t="shared" si="1199"/>
        <v>0.8408485371888097</v>
      </c>
      <c r="R5363">
        <f t="shared" si="1200"/>
        <v>1.0096214758538746</v>
      </c>
      <c r="S5363" s="296">
        <f t="shared" si="1207"/>
        <v>3.94294756105645E-2</v>
      </c>
      <c r="T5363" s="283">
        <f t="shared" si="1208"/>
        <v>3.94294756105645E-2</v>
      </c>
    </row>
    <row r="5364" spans="1:20" x14ac:dyDescent="0.25">
      <c r="A5364" s="286">
        <v>43324</v>
      </c>
      <c r="B5364" s="1">
        <f t="shared" si="1201"/>
        <v>7</v>
      </c>
      <c r="C5364" s="285">
        <v>10</v>
      </c>
      <c r="D5364" t="s">
        <v>715</v>
      </c>
      <c r="F5364" s="16">
        <v>72</v>
      </c>
      <c r="G5364" t="str">
        <f t="shared" si="1195"/>
        <v>Cooling</v>
      </c>
      <c r="H5364" s="283">
        <f>IF(G5364="heating",F5364*Assumptions!M$4+Assumptions!M$7,0)</f>
        <v>0</v>
      </c>
      <c r="I5364" s="15">
        <f t="shared" si="1196"/>
        <v>0.98112329028689171</v>
      </c>
      <c r="J5364" s="15">
        <f t="shared" si="1197"/>
        <v>0.93760781206536892</v>
      </c>
      <c r="K5364" s="283">
        <f t="shared" si="1202"/>
        <v>0</v>
      </c>
      <c r="L5364" s="283" t="e">
        <f t="shared" si="1203"/>
        <v>#N/A</v>
      </c>
      <c r="M5364" s="283">
        <f t="shared" si="1204"/>
        <v>0</v>
      </c>
      <c r="N5364" s="283" t="e">
        <f t="shared" si="1205"/>
        <v>#N/A</v>
      </c>
      <c r="O5364" s="283">
        <f t="shared" si="1206"/>
        <v>0</v>
      </c>
      <c r="P5364" s="21">
        <f t="shared" si="1198"/>
        <v>4.6445607559525648E-2</v>
      </c>
      <c r="Q5364" s="21">
        <f t="shared" si="1199"/>
        <v>0.74504051125983206</v>
      </c>
      <c r="R5364">
        <f t="shared" si="1200"/>
        <v>1.0096214758538746</v>
      </c>
      <c r="S5364" s="296">
        <f t="shared" si="1207"/>
        <v>3.4936799397684681E-2</v>
      </c>
      <c r="T5364" s="283">
        <f t="shared" si="1208"/>
        <v>3.4936799397684681E-2</v>
      </c>
    </row>
    <row r="5365" spans="1:20" x14ac:dyDescent="0.25">
      <c r="A5365" s="286">
        <v>43324</v>
      </c>
      <c r="B5365" s="1">
        <f t="shared" si="1201"/>
        <v>7</v>
      </c>
      <c r="C5365" s="285">
        <v>11</v>
      </c>
      <c r="D5365" t="s">
        <v>715</v>
      </c>
      <c r="F5365" s="16">
        <v>75</v>
      </c>
      <c r="G5365" t="str">
        <f t="shared" si="1195"/>
        <v>Cooling</v>
      </c>
      <c r="H5365" s="283">
        <f>IF(G5365="heating",F5365*Assumptions!M$4+Assumptions!M$7,0)</f>
        <v>0</v>
      </c>
      <c r="I5365" s="15">
        <f t="shared" si="1196"/>
        <v>0.94956163997961163</v>
      </c>
      <c r="J5365" s="15">
        <f t="shared" si="1197"/>
        <v>0.93760781206536892</v>
      </c>
      <c r="K5365" s="283">
        <f t="shared" si="1202"/>
        <v>0</v>
      </c>
      <c r="L5365" s="283" t="e">
        <f t="shared" si="1203"/>
        <v>#N/A</v>
      </c>
      <c r="M5365" s="283">
        <f t="shared" si="1204"/>
        <v>0</v>
      </c>
      <c r="N5365" s="283" t="e">
        <f t="shared" si="1205"/>
        <v>#N/A</v>
      </c>
      <c r="O5365" s="283">
        <f t="shared" si="1206"/>
        <v>0</v>
      </c>
      <c r="P5365" s="21">
        <f t="shared" si="1198"/>
        <v>5.9880624941505811E-2</v>
      </c>
      <c r="Q5365" s="21">
        <f t="shared" si="1199"/>
        <v>0.72850690893675296</v>
      </c>
      <c r="R5365">
        <f t="shared" si="1200"/>
        <v>1.0096214758538746</v>
      </c>
      <c r="S5365" s="296">
        <f t="shared" si="1207"/>
        <v>4.4043170942374102E-2</v>
      </c>
      <c r="T5365" s="283">
        <f t="shared" si="1208"/>
        <v>4.4043170942374102E-2</v>
      </c>
    </row>
    <row r="5366" spans="1:20" x14ac:dyDescent="0.25">
      <c r="A5366" s="286">
        <v>43324</v>
      </c>
      <c r="B5366" s="1">
        <f t="shared" si="1201"/>
        <v>7</v>
      </c>
      <c r="C5366" s="285">
        <v>12</v>
      </c>
      <c r="D5366" t="s">
        <v>715</v>
      </c>
      <c r="F5366" s="16">
        <v>75</v>
      </c>
      <c r="G5366" t="str">
        <f t="shared" si="1195"/>
        <v>Cooling</v>
      </c>
      <c r="H5366" s="283">
        <f>IF(G5366="heating",F5366*Assumptions!M$4+Assumptions!M$7,0)</f>
        <v>0</v>
      </c>
      <c r="I5366" s="15">
        <f t="shared" si="1196"/>
        <v>0.91648403420261149</v>
      </c>
      <c r="J5366" s="15">
        <f t="shared" si="1197"/>
        <v>0.93760781206536892</v>
      </c>
      <c r="K5366" s="283">
        <f t="shared" si="1202"/>
        <v>0</v>
      </c>
      <c r="L5366" s="283" t="e">
        <f t="shared" si="1203"/>
        <v>#N/A</v>
      </c>
      <c r="M5366" s="283">
        <f t="shared" si="1204"/>
        <v>0</v>
      </c>
      <c r="N5366" s="283" t="e">
        <f t="shared" si="1205"/>
        <v>#N/A</v>
      </c>
      <c r="O5366" s="283">
        <f t="shared" si="1206"/>
        <v>0</v>
      </c>
      <c r="P5366" s="21">
        <f t="shared" si="1198"/>
        <v>5.9880624941505811E-2</v>
      </c>
      <c r="Q5366" s="21">
        <f t="shared" si="1199"/>
        <v>0.75910815787401487</v>
      </c>
      <c r="R5366">
        <f t="shared" si="1200"/>
        <v>1.0096214758538746</v>
      </c>
      <c r="S5366" s="296">
        <f t="shared" si="1207"/>
        <v>4.5893223455892515E-2</v>
      </c>
      <c r="T5366" s="283">
        <f t="shared" si="1208"/>
        <v>4.5893223455892515E-2</v>
      </c>
    </row>
    <row r="5367" spans="1:20" x14ac:dyDescent="0.25">
      <c r="A5367" s="286">
        <v>43324</v>
      </c>
      <c r="B5367" s="1">
        <f t="shared" si="1201"/>
        <v>7</v>
      </c>
      <c r="C5367" s="285">
        <v>13</v>
      </c>
      <c r="D5367" t="s">
        <v>715</v>
      </c>
      <c r="F5367" s="16">
        <v>77</v>
      </c>
      <c r="G5367" t="str">
        <f t="shared" si="1195"/>
        <v>Cooling</v>
      </c>
      <c r="H5367" s="283">
        <f>IF(G5367="heating",F5367*Assumptions!M$4+Assumptions!M$7,0)</f>
        <v>0</v>
      </c>
      <c r="I5367" s="15">
        <f t="shared" si="1196"/>
        <v>0.90040206880052787</v>
      </c>
      <c r="J5367" s="15">
        <f t="shared" si="1197"/>
        <v>0.93760781206536892</v>
      </c>
      <c r="K5367" s="283">
        <f t="shared" si="1202"/>
        <v>0</v>
      </c>
      <c r="L5367" s="283" t="e">
        <f t="shared" si="1203"/>
        <v>#N/A</v>
      </c>
      <c r="M5367" s="283">
        <f t="shared" si="1204"/>
        <v>0</v>
      </c>
      <c r="N5367" s="283" t="e">
        <f t="shared" si="1205"/>
        <v>#N/A</v>
      </c>
      <c r="O5367" s="283">
        <f t="shared" si="1206"/>
        <v>0</v>
      </c>
      <c r="P5367" s="21">
        <f t="shared" si="1198"/>
        <v>7.1952934165366855E-2</v>
      </c>
      <c r="Q5367" s="21">
        <f t="shared" si="1199"/>
        <v>0.79115902007799765</v>
      </c>
      <c r="R5367">
        <f t="shared" si="1200"/>
        <v>1.0096214758538746</v>
      </c>
      <c r="S5367" s="296">
        <f t="shared" si="1207"/>
        <v>5.7473927068743574E-2</v>
      </c>
      <c r="T5367" s="283">
        <f t="shared" si="1208"/>
        <v>5.7473927068743574E-2</v>
      </c>
    </row>
    <row r="5368" spans="1:20" x14ac:dyDescent="0.25">
      <c r="A5368" s="286">
        <v>43324</v>
      </c>
      <c r="B5368" s="1">
        <f t="shared" si="1201"/>
        <v>7</v>
      </c>
      <c r="C5368" s="285">
        <v>14</v>
      </c>
      <c r="D5368" t="s">
        <v>715</v>
      </c>
      <c r="F5368" s="16">
        <v>75</v>
      </c>
      <c r="G5368" t="str">
        <f t="shared" si="1195"/>
        <v>Cooling</v>
      </c>
      <c r="H5368" s="283">
        <f>IF(G5368="heating",F5368*Assumptions!M$4+Assumptions!M$7,0)</f>
        <v>0</v>
      </c>
      <c r="I5368" s="15">
        <f t="shared" si="1196"/>
        <v>0.86032894500746537</v>
      </c>
      <c r="J5368" s="15">
        <f t="shared" si="1197"/>
        <v>0.93760781206536892</v>
      </c>
      <c r="K5368" s="283">
        <f t="shared" si="1202"/>
        <v>0</v>
      </c>
      <c r="L5368" s="283" t="e">
        <f t="shared" si="1203"/>
        <v>#N/A</v>
      </c>
      <c r="M5368" s="283">
        <f t="shared" si="1204"/>
        <v>0</v>
      </c>
      <c r="N5368" s="283" t="e">
        <f t="shared" si="1205"/>
        <v>#N/A</v>
      </c>
      <c r="O5368" s="283">
        <f t="shared" si="1206"/>
        <v>0</v>
      </c>
      <c r="P5368" s="21">
        <f t="shared" si="1198"/>
        <v>5.9880624941505811E-2</v>
      </c>
      <c r="Q5368" s="21">
        <f t="shared" si="1199"/>
        <v>0.84355555031342389</v>
      </c>
      <c r="R5368">
        <f t="shared" si="1200"/>
        <v>1.0096214758538746</v>
      </c>
      <c r="S5368" s="296">
        <f t="shared" si="1207"/>
        <v>5.0998639609426265E-2</v>
      </c>
      <c r="T5368" s="283">
        <f t="shared" si="1208"/>
        <v>5.0998639609426265E-2</v>
      </c>
    </row>
    <row r="5369" spans="1:20" x14ac:dyDescent="0.25">
      <c r="A5369" s="286">
        <v>43324</v>
      </c>
      <c r="B5369" s="1">
        <f t="shared" si="1201"/>
        <v>7</v>
      </c>
      <c r="C5369" s="285">
        <v>15</v>
      </c>
      <c r="D5369" t="s">
        <v>715</v>
      </c>
      <c r="F5369" s="16">
        <v>72</v>
      </c>
      <c r="G5369" t="str">
        <f t="shared" si="1195"/>
        <v>Cooling</v>
      </c>
      <c r="H5369" s="283">
        <f>IF(G5369="heating",F5369*Assumptions!M$4+Assumptions!M$7,0)</f>
        <v>0</v>
      </c>
      <c r="I5369" s="15">
        <f t="shared" si="1196"/>
        <v>0.85754515037175039</v>
      </c>
      <c r="J5369" s="15">
        <f t="shared" si="1197"/>
        <v>0.93760781206536892</v>
      </c>
      <c r="K5369" s="283">
        <f t="shared" si="1202"/>
        <v>0</v>
      </c>
      <c r="L5369" s="283" t="e">
        <f t="shared" si="1203"/>
        <v>#N/A</v>
      </c>
      <c r="M5369" s="283">
        <f t="shared" si="1204"/>
        <v>0</v>
      </c>
      <c r="N5369" s="283" t="e">
        <f t="shared" si="1205"/>
        <v>#N/A</v>
      </c>
      <c r="O5369" s="283">
        <f t="shared" si="1206"/>
        <v>0</v>
      </c>
      <c r="P5369" s="21">
        <f t="shared" si="1198"/>
        <v>4.6445607559525648E-2</v>
      </c>
      <c r="Q5369" s="21">
        <f t="shared" si="1199"/>
        <v>0.96592607327566882</v>
      </c>
      <c r="R5369">
        <f t="shared" si="1200"/>
        <v>1.0096214758538746</v>
      </c>
      <c r="S5369" s="296">
        <f t="shared" si="1207"/>
        <v>4.5294671826585163E-2</v>
      </c>
      <c r="T5369" s="283">
        <f t="shared" si="1208"/>
        <v>4.5294671826585163E-2</v>
      </c>
    </row>
    <row r="5370" spans="1:20" x14ac:dyDescent="0.25">
      <c r="A5370" s="286">
        <v>43324</v>
      </c>
      <c r="B5370" s="1">
        <f t="shared" si="1201"/>
        <v>7</v>
      </c>
      <c r="C5370" s="285">
        <v>16</v>
      </c>
      <c r="D5370" t="s">
        <v>715</v>
      </c>
      <c r="F5370" s="16">
        <v>72</v>
      </c>
      <c r="G5370" t="str">
        <f t="shared" si="1195"/>
        <v>Cooling</v>
      </c>
      <c r="H5370" s="283">
        <f>IF(G5370="heating",F5370*Assumptions!M$4+Assumptions!M$7,0)</f>
        <v>0</v>
      </c>
      <c r="I5370" s="15">
        <f t="shared" si="1196"/>
        <v>0.88344815438260227</v>
      </c>
      <c r="J5370" s="15">
        <f t="shared" si="1197"/>
        <v>0.93760781206536892</v>
      </c>
      <c r="K5370" s="283">
        <f t="shared" si="1202"/>
        <v>0</v>
      </c>
      <c r="L5370" s="283" t="e">
        <f t="shared" si="1203"/>
        <v>#N/A</v>
      </c>
      <c r="M5370" s="283">
        <f t="shared" si="1204"/>
        <v>0</v>
      </c>
      <c r="N5370" s="283" t="e">
        <f t="shared" si="1205"/>
        <v>#N/A</v>
      </c>
      <c r="O5370" s="283">
        <f t="shared" si="1206"/>
        <v>0</v>
      </c>
      <c r="P5370" s="21">
        <f t="shared" si="1198"/>
        <v>4.6445607559525648E-2</v>
      </c>
      <c r="Q5370" s="21">
        <f t="shared" si="1199"/>
        <v>1.1649354943302594</v>
      </c>
      <c r="R5370">
        <f t="shared" si="1200"/>
        <v>1.0096214758538746</v>
      </c>
      <c r="S5370" s="296">
        <f t="shared" si="1207"/>
        <v>5.4626717690610442E-2</v>
      </c>
      <c r="T5370" s="283">
        <f t="shared" si="1208"/>
        <v>5.4626717690610442E-2</v>
      </c>
    </row>
    <row r="5371" spans="1:20" x14ac:dyDescent="0.25">
      <c r="A5371" s="286">
        <v>43324</v>
      </c>
      <c r="B5371" s="1">
        <f t="shared" si="1201"/>
        <v>7</v>
      </c>
      <c r="C5371" s="285">
        <v>17</v>
      </c>
      <c r="D5371" t="s">
        <v>715</v>
      </c>
      <c r="F5371" s="16">
        <v>70</v>
      </c>
      <c r="G5371" t="str">
        <f t="shared" si="1195"/>
        <v>Cooling</v>
      </c>
      <c r="H5371" s="283">
        <f>IF(G5371="heating",F5371*Assumptions!M$4+Assumptions!M$7,0)</f>
        <v>0</v>
      </c>
      <c r="I5371" s="15">
        <f t="shared" si="1196"/>
        <v>0.94025748850374469</v>
      </c>
      <c r="J5371" s="15">
        <f t="shared" si="1197"/>
        <v>0.93760781206536892</v>
      </c>
      <c r="K5371" s="283">
        <f t="shared" si="1202"/>
        <v>0</v>
      </c>
      <c r="L5371" s="283">
        <f t="shared" si="1203"/>
        <v>4.3818232651749627</v>
      </c>
      <c r="M5371" s="283">
        <f t="shared" si="1204"/>
        <v>0</v>
      </c>
      <c r="N5371" s="283">
        <f t="shared" si="1205"/>
        <v>4.3585758300027857</v>
      </c>
      <c r="O5371" s="283">
        <f t="shared" si="1206"/>
        <v>0</v>
      </c>
      <c r="P5371" s="21">
        <f t="shared" si="1198"/>
        <v>4.0604560274080326E-2</v>
      </c>
      <c r="Q5371" s="21">
        <f t="shared" si="1199"/>
        <v>1.3521540118753073</v>
      </c>
      <c r="R5371">
        <f t="shared" si="1200"/>
        <v>1.0096214758538746</v>
      </c>
      <c r="S5371" s="296">
        <f t="shared" si="1207"/>
        <v>5.5431872920251174E-2</v>
      </c>
      <c r="T5371" s="283">
        <f t="shared" si="1208"/>
        <v>5.5431872920251174E-2</v>
      </c>
    </row>
    <row r="5372" spans="1:20" x14ac:dyDescent="0.25">
      <c r="A5372" s="286">
        <v>43324</v>
      </c>
      <c r="B5372" s="1">
        <f t="shared" si="1201"/>
        <v>7</v>
      </c>
      <c r="C5372" s="285">
        <v>18</v>
      </c>
      <c r="D5372" t="s">
        <v>715</v>
      </c>
      <c r="F5372" s="16">
        <v>70</v>
      </c>
      <c r="G5372" t="str">
        <f t="shared" si="1195"/>
        <v>Cooling</v>
      </c>
      <c r="H5372" s="283">
        <f>IF(G5372="heating",F5372*Assumptions!M$4+Assumptions!M$7,0)</f>
        <v>0</v>
      </c>
      <c r="I5372" s="15">
        <f t="shared" si="1196"/>
        <v>0.98182363790757687</v>
      </c>
      <c r="J5372" s="15">
        <f t="shared" si="1197"/>
        <v>0.93760781206536892</v>
      </c>
      <c r="K5372" s="283">
        <f t="shared" si="1202"/>
        <v>0</v>
      </c>
      <c r="L5372" s="283">
        <f t="shared" si="1203"/>
        <v>4.3818232651749627</v>
      </c>
      <c r="M5372" s="283">
        <f t="shared" si="1204"/>
        <v>0</v>
      </c>
      <c r="N5372" s="283">
        <f t="shared" si="1205"/>
        <v>4.3585758300027857</v>
      </c>
      <c r="O5372" s="283">
        <f t="shared" si="1206"/>
        <v>0</v>
      </c>
      <c r="P5372" s="21">
        <f t="shared" si="1198"/>
        <v>4.0604560274080326E-2</v>
      </c>
      <c r="Q5372" s="21">
        <f t="shared" si="1199"/>
        <v>1.5598916921549892</v>
      </c>
      <c r="R5372">
        <f t="shared" si="1200"/>
        <v>1.0096214758538746</v>
      </c>
      <c r="S5372" s="296">
        <f t="shared" si="1207"/>
        <v>6.3948128164016266E-2</v>
      </c>
      <c r="T5372" s="283">
        <f t="shared" si="1208"/>
        <v>6.3948128164016266E-2</v>
      </c>
    </row>
    <row r="5373" spans="1:20" x14ac:dyDescent="0.25">
      <c r="A5373" s="286">
        <v>43324</v>
      </c>
      <c r="B5373" s="1">
        <f t="shared" si="1201"/>
        <v>7</v>
      </c>
      <c r="C5373" s="285">
        <v>19</v>
      </c>
      <c r="D5373" t="s">
        <v>715</v>
      </c>
      <c r="F5373" s="16">
        <v>70</v>
      </c>
      <c r="G5373" t="str">
        <f t="shared" si="1195"/>
        <v>Cooling</v>
      </c>
      <c r="H5373" s="283">
        <f>IF(G5373="heating",F5373*Assumptions!M$4+Assumptions!M$7,0)</f>
        <v>0</v>
      </c>
      <c r="I5373" s="15">
        <f t="shared" si="1196"/>
        <v>0.98418842963438757</v>
      </c>
      <c r="J5373" s="15">
        <f t="shared" si="1197"/>
        <v>0.93760781206536892</v>
      </c>
      <c r="K5373" s="283">
        <f t="shared" si="1202"/>
        <v>0</v>
      </c>
      <c r="L5373" s="283">
        <f t="shared" si="1203"/>
        <v>4.3818232651749627</v>
      </c>
      <c r="M5373" s="283">
        <f t="shared" si="1204"/>
        <v>0</v>
      </c>
      <c r="N5373" s="283">
        <f t="shared" si="1205"/>
        <v>4.3585758300027857</v>
      </c>
      <c r="O5373" s="283">
        <f t="shared" si="1206"/>
        <v>0</v>
      </c>
      <c r="P5373" s="21">
        <f t="shared" si="1198"/>
        <v>4.0604560274080326E-2</v>
      </c>
      <c r="Q5373" s="21">
        <f t="shared" si="1199"/>
        <v>1.6764212681468484</v>
      </c>
      <c r="R5373">
        <f t="shared" si="1200"/>
        <v>1.0096214758538746</v>
      </c>
      <c r="S5373" s="296">
        <f t="shared" si="1207"/>
        <v>6.8725285640976214E-2</v>
      </c>
      <c r="T5373" s="283">
        <f t="shared" si="1208"/>
        <v>6.8725285640976214E-2</v>
      </c>
    </row>
    <row r="5374" spans="1:20" x14ac:dyDescent="0.25">
      <c r="A5374" s="286">
        <v>43324</v>
      </c>
      <c r="B5374" s="1">
        <f t="shared" si="1201"/>
        <v>7</v>
      </c>
      <c r="C5374" s="285">
        <v>20</v>
      </c>
      <c r="D5374" t="s">
        <v>715</v>
      </c>
      <c r="F5374" s="16">
        <v>68</v>
      </c>
      <c r="G5374" t="str">
        <f t="shared" si="1195"/>
        <v>Cooling</v>
      </c>
      <c r="H5374" s="283">
        <f>IF(G5374="heating",F5374*Assumptions!M$4+Assumptions!M$7,0)</f>
        <v>0</v>
      </c>
      <c r="I5374" s="15">
        <f t="shared" si="1196"/>
        <v>0.97071962311712034</v>
      </c>
      <c r="J5374" s="15">
        <f t="shared" si="1197"/>
        <v>0.93760781206536892</v>
      </c>
      <c r="K5374" s="283">
        <f t="shared" si="1202"/>
        <v>0</v>
      </c>
      <c r="L5374" s="283">
        <f t="shared" si="1203"/>
        <v>4.3818232651749627</v>
      </c>
      <c r="M5374" s="283">
        <f t="shared" si="1204"/>
        <v>0</v>
      </c>
      <c r="N5374" s="283">
        <f t="shared" si="1205"/>
        <v>4.3585758300027857</v>
      </c>
      <c r="O5374" s="283">
        <f t="shared" si="1206"/>
        <v>0</v>
      </c>
      <c r="P5374" s="21">
        <f t="shared" si="1198"/>
        <v>3.7256017764001337E-2</v>
      </c>
      <c r="Q5374" s="21">
        <f t="shared" si="1199"/>
        <v>1.52436960139122</v>
      </c>
      <c r="R5374">
        <f t="shared" si="1200"/>
        <v>1.0096214758538746</v>
      </c>
      <c r="S5374" s="296">
        <f t="shared" si="1207"/>
        <v>5.7338363236864011E-2</v>
      </c>
      <c r="T5374" s="283">
        <f t="shared" si="1208"/>
        <v>5.7338363236864011E-2</v>
      </c>
    </row>
    <row r="5375" spans="1:20" x14ac:dyDescent="0.25">
      <c r="A5375" s="286">
        <v>43324</v>
      </c>
      <c r="B5375" s="1">
        <f t="shared" si="1201"/>
        <v>7</v>
      </c>
      <c r="C5375" s="285">
        <v>21</v>
      </c>
      <c r="D5375" t="s">
        <v>715</v>
      </c>
      <c r="F5375" s="16">
        <v>68</v>
      </c>
      <c r="G5375" t="str">
        <f t="shared" si="1195"/>
        <v>Cooling</v>
      </c>
      <c r="H5375" s="283">
        <f>IF(G5375="heating",F5375*Assumptions!M$4+Assumptions!M$7,0)</f>
        <v>0</v>
      </c>
      <c r="I5375" s="15">
        <f t="shared" si="1196"/>
        <v>0.95751150862929935</v>
      </c>
      <c r="J5375" s="15">
        <f t="shared" si="1197"/>
        <v>0.93760781206536892</v>
      </c>
      <c r="K5375" s="283">
        <f t="shared" si="1202"/>
        <v>0</v>
      </c>
      <c r="L5375" s="283">
        <f t="shared" si="1203"/>
        <v>4.3818232651749627</v>
      </c>
      <c r="M5375" s="283">
        <f t="shared" si="1204"/>
        <v>0</v>
      </c>
      <c r="N5375" s="283">
        <f t="shared" si="1205"/>
        <v>4.3585758300027857</v>
      </c>
      <c r="O5375" s="283">
        <f t="shared" si="1206"/>
        <v>0</v>
      </c>
      <c r="P5375" s="21">
        <f t="shared" si="1198"/>
        <v>3.7256017764001337E-2</v>
      </c>
      <c r="Q5375" s="21">
        <f t="shared" si="1199"/>
        <v>1.4448604713749031</v>
      </c>
      <c r="R5375">
        <f t="shared" si="1200"/>
        <v>1.0096214758538746</v>
      </c>
      <c r="S5375" s="296">
        <f t="shared" si="1207"/>
        <v>5.4347669002761001E-2</v>
      </c>
      <c r="T5375" s="283">
        <f t="shared" si="1208"/>
        <v>5.4347669002761001E-2</v>
      </c>
    </row>
    <row r="5376" spans="1:20" x14ac:dyDescent="0.25">
      <c r="A5376" s="286">
        <v>43324</v>
      </c>
      <c r="B5376" s="1">
        <f t="shared" si="1201"/>
        <v>7</v>
      </c>
      <c r="C5376" s="285">
        <v>22</v>
      </c>
      <c r="D5376" t="s">
        <v>715</v>
      </c>
      <c r="F5376" s="16">
        <v>66</v>
      </c>
      <c r="G5376" t="str">
        <f t="shared" si="1195"/>
        <v>Cooling</v>
      </c>
      <c r="H5376" s="283">
        <f>IF(G5376="heating",F5376*Assumptions!M$4+Assumptions!M$7,0)</f>
        <v>0</v>
      </c>
      <c r="I5376" s="15">
        <f t="shared" si="1196"/>
        <v>0.9426530227543114</v>
      </c>
      <c r="J5376" s="15">
        <f t="shared" si="1197"/>
        <v>0.93760781206536892</v>
      </c>
      <c r="K5376" s="283">
        <f t="shared" si="1202"/>
        <v>0</v>
      </c>
      <c r="L5376" s="283">
        <f t="shared" si="1203"/>
        <v>4.3818232651749627</v>
      </c>
      <c r="M5376" s="283">
        <f t="shared" si="1204"/>
        <v>0</v>
      </c>
      <c r="N5376" s="283">
        <f t="shared" si="1205"/>
        <v>4.3585758300027857</v>
      </c>
      <c r="O5376" s="283">
        <f t="shared" si="1206"/>
        <v>0</v>
      </c>
      <c r="P5376" s="21">
        <f t="shared" si="1198"/>
        <v>3.6399980029288459E-2</v>
      </c>
      <c r="Q5376" s="21">
        <f t="shared" si="1199"/>
        <v>1.2427137171080138</v>
      </c>
      <c r="R5376">
        <f t="shared" si="1200"/>
        <v>1.0096214758538746</v>
      </c>
      <c r="S5376" s="296">
        <f t="shared" si="1207"/>
        <v>4.5669979582886509E-2</v>
      </c>
      <c r="T5376" s="283">
        <f t="shared" si="1208"/>
        <v>4.5669979582886509E-2</v>
      </c>
    </row>
    <row r="5377" spans="1:20" x14ac:dyDescent="0.25">
      <c r="A5377" s="286">
        <v>43324</v>
      </c>
      <c r="B5377" s="1">
        <f t="shared" si="1201"/>
        <v>7</v>
      </c>
      <c r="C5377" s="285">
        <v>23</v>
      </c>
      <c r="D5377" t="s">
        <v>715</v>
      </c>
      <c r="F5377" s="16">
        <v>66</v>
      </c>
      <c r="G5377" t="str">
        <f t="shared" si="1195"/>
        <v>Cooling</v>
      </c>
      <c r="H5377" s="283">
        <f>IF(G5377="heating",F5377*Assumptions!M$4+Assumptions!M$7,0)</f>
        <v>0</v>
      </c>
      <c r="I5377" s="15">
        <f t="shared" si="1196"/>
        <v>0.94450710149963013</v>
      </c>
      <c r="J5377" s="15">
        <f t="shared" si="1197"/>
        <v>0.93760781206536892</v>
      </c>
      <c r="K5377" s="283">
        <f t="shared" si="1202"/>
        <v>0</v>
      </c>
      <c r="L5377" s="283">
        <f t="shared" si="1203"/>
        <v>4.3818232651749627</v>
      </c>
      <c r="M5377" s="283">
        <f t="shared" si="1204"/>
        <v>0</v>
      </c>
      <c r="N5377" s="283">
        <f t="shared" si="1205"/>
        <v>4.3585758300027857</v>
      </c>
      <c r="O5377" s="283">
        <f t="shared" si="1206"/>
        <v>0</v>
      </c>
      <c r="P5377" s="21">
        <f t="shared" si="1198"/>
        <v>3.6399980029288459E-2</v>
      </c>
      <c r="Q5377" s="21">
        <f t="shared" si="1199"/>
        <v>1.0297519246597011</v>
      </c>
      <c r="R5377">
        <f t="shared" si="1200"/>
        <v>1.0096214758538746</v>
      </c>
      <c r="S5377" s="296">
        <f t="shared" si="1207"/>
        <v>3.7843590786210822E-2</v>
      </c>
      <c r="T5377" s="283">
        <f t="shared" si="1208"/>
        <v>3.7843590786210822E-2</v>
      </c>
    </row>
    <row r="5378" spans="1:20" x14ac:dyDescent="0.25">
      <c r="A5378" s="286">
        <v>43325</v>
      </c>
      <c r="B5378" s="1">
        <f t="shared" si="1201"/>
        <v>1</v>
      </c>
      <c r="C5378" s="285">
        <v>0</v>
      </c>
      <c r="D5378" t="s">
        <v>715</v>
      </c>
      <c r="F5378" s="16">
        <v>64</v>
      </c>
      <c r="G5378" t="str">
        <f t="shared" ref="G5378:G5441" si="1209">VLOOKUP(A5378,U$2:W$366,3,FALSE)</f>
        <v>Cooling</v>
      </c>
      <c r="H5378" s="283">
        <f>IF(G5378="heating",F5378*Assumptions!M$4+Assumptions!M$7,0)</f>
        <v>0</v>
      </c>
      <c r="I5378" s="15">
        <f t="shared" ref="I5378:I5441" si="1210">VLOOKUP(C5378,AO$2:AQ$25,3,FALSE)</f>
        <v>0.97481507806017154</v>
      </c>
      <c r="J5378" s="15">
        <f t="shared" ref="J5378:J5441" si="1211">VLOOKUP(B5378,AS$4:AU$10,3,FALSE)</f>
        <v>1.017726725449043</v>
      </c>
      <c r="K5378" s="283">
        <f t="shared" si="1202"/>
        <v>0</v>
      </c>
      <c r="L5378" s="283">
        <f t="shared" si="1203"/>
        <v>4.3818232651749627</v>
      </c>
      <c r="M5378" s="283">
        <f t="shared" si="1204"/>
        <v>0</v>
      </c>
      <c r="N5378" s="283">
        <f t="shared" si="1205"/>
        <v>4.3585758300027857</v>
      </c>
      <c r="O5378" s="283">
        <f t="shared" si="1206"/>
        <v>0</v>
      </c>
      <c r="P5378" s="21">
        <f t="shared" ref="P5378:P5441" si="1212">IF(G5378="cooling",IF(F5378&lt;61,0.025,(F5378^2*AX$25+F5378*AY$25+AZ$25)),0)</f>
        <v>3.8036447069942136E-2</v>
      </c>
      <c r="Q5378" s="21">
        <f t="shared" ref="Q5378:Q5441" si="1213">VLOOKUP(C5378,BB$2:BC$25,2,FALSE)</f>
        <v>0.90668853391740301</v>
      </c>
      <c r="R5378">
        <f t="shared" ref="R5378:R5441" si="1214">VLOOKUP(B5378,AS$4:AV$10,4,FALSE)</f>
        <v>0.9440993384982781</v>
      </c>
      <c r="S5378" s="296">
        <f t="shared" si="1207"/>
        <v>3.2559352552927301E-2</v>
      </c>
      <c r="T5378" s="283">
        <f t="shared" si="1208"/>
        <v>3.2559352552927301E-2</v>
      </c>
    </row>
    <row r="5379" spans="1:20" x14ac:dyDescent="0.25">
      <c r="A5379" s="286">
        <v>43325</v>
      </c>
      <c r="B5379" s="1">
        <f t="shared" ref="B5379:B5442" si="1215">WEEKDAY(A5379,2)</f>
        <v>1</v>
      </c>
      <c r="C5379" s="285">
        <v>1</v>
      </c>
      <c r="D5379" t="s">
        <v>715</v>
      </c>
      <c r="F5379" s="16">
        <v>64</v>
      </c>
      <c r="G5379" t="str">
        <f t="shared" si="1209"/>
        <v>Cooling</v>
      </c>
      <c r="H5379" s="283">
        <f>IF(G5379="heating",F5379*Assumptions!M$4+Assumptions!M$7,0)</f>
        <v>0</v>
      </c>
      <c r="I5379" s="15">
        <f t="shared" si="1210"/>
        <v>1.012242869806885</v>
      </c>
      <c r="J5379" s="15">
        <f t="shared" si="1211"/>
        <v>1.017726725449043</v>
      </c>
      <c r="K5379" s="283">
        <f t="shared" ref="K5379:K5442" si="1216">H5379*I5379*J5379</f>
        <v>0</v>
      </c>
      <c r="L5379" s="283">
        <f t="shared" ref="L5379:L5442" si="1217">VLOOKUP(F5379,BL$2:BN$92,2,FALSE)</f>
        <v>4.3818232651749627</v>
      </c>
      <c r="M5379" s="283">
        <f t="shared" ref="M5379:M5442" si="1218">IF(G5379="heating",K5379*(L5379*3.412),0)</f>
        <v>0</v>
      </c>
      <c r="N5379" s="283">
        <f t="shared" ref="N5379:N5442" si="1219">VLOOKUP(F5379,BL$2:BN$92,3,FALSE)</f>
        <v>4.3585758300027857</v>
      </c>
      <c r="O5379" s="283">
        <f t="shared" ref="O5379:O5442" si="1220">IF(F5379&lt;=61,IF(G5379="heating",IF(F5379&gt;=5,K5379*L5379/N5379,0),0),0)</f>
        <v>0</v>
      </c>
      <c r="P5379" s="21">
        <f t="shared" si="1212"/>
        <v>3.8036447069942136E-2</v>
      </c>
      <c r="Q5379" s="21">
        <f t="shared" si="1213"/>
        <v>0.81803459285312596</v>
      </c>
      <c r="R5379">
        <f t="shared" si="1214"/>
        <v>0.9440993384982781</v>
      </c>
      <c r="S5379" s="296">
        <f t="shared" ref="S5379:S5442" si="1221">P5379*Q5379*R5379</f>
        <v>2.9375773171100482E-2</v>
      </c>
      <c r="T5379" s="283">
        <f t="shared" ref="T5379:T5442" si="1222">K5379+S5379</f>
        <v>2.9375773171100482E-2</v>
      </c>
    </row>
    <row r="5380" spans="1:20" x14ac:dyDescent="0.25">
      <c r="A5380" s="286">
        <v>43325</v>
      </c>
      <c r="B5380" s="1">
        <f t="shared" si="1215"/>
        <v>1</v>
      </c>
      <c r="C5380" s="285">
        <v>2</v>
      </c>
      <c r="D5380" t="s">
        <v>715</v>
      </c>
      <c r="F5380" s="16">
        <v>64</v>
      </c>
      <c r="G5380" t="str">
        <f t="shared" si="1209"/>
        <v>Cooling</v>
      </c>
      <c r="H5380" s="283">
        <f>IF(G5380="heating",F5380*Assumptions!M$4+Assumptions!M$7,0)</f>
        <v>0</v>
      </c>
      <c r="I5380" s="15">
        <f t="shared" si="1210"/>
        <v>1.0509704703585963</v>
      </c>
      <c r="J5380" s="15">
        <f t="shared" si="1211"/>
        <v>1.017726725449043</v>
      </c>
      <c r="K5380" s="283">
        <f t="shared" si="1216"/>
        <v>0</v>
      </c>
      <c r="L5380" s="283">
        <f t="shared" si="1217"/>
        <v>4.3818232651749627</v>
      </c>
      <c r="M5380" s="283">
        <f t="shared" si="1218"/>
        <v>0</v>
      </c>
      <c r="N5380" s="283">
        <f t="shared" si="1219"/>
        <v>4.3585758300027857</v>
      </c>
      <c r="O5380" s="283">
        <f t="shared" si="1220"/>
        <v>0</v>
      </c>
      <c r="P5380" s="21">
        <f t="shared" si="1212"/>
        <v>3.8036447069942136E-2</v>
      </c>
      <c r="Q5380" s="21">
        <f t="shared" si="1213"/>
        <v>0.74507607494346417</v>
      </c>
      <c r="R5380">
        <f t="shared" si="1214"/>
        <v>0.9440993384982781</v>
      </c>
      <c r="S5380" s="296">
        <f t="shared" si="1221"/>
        <v>2.6755819330837032E-2</v>
      </c>
      <c r="T5380" s="283">
        <f t="shared" si="1222"/>
        <v>2.6755819330837032E-2</v>
      </c>
    </row>
    <row r="5381" spans="1:20" x14ac:dyDescent="0.25">
      <c r="A5381" s="286">
        <v>43325</v>
      </c>
      <c r="B5381" s="1">
        <f t="shared" si="1215"/>
        <v>1</v>
      </c>
      <c r="C5381" s="285">
        <v>3</v>
      </c>
      <c r="D5381" t="s">
        <v>715</v>
      </c>
      <c r="F5381" s="16">
        <v>64</v>
      </c>
      <c r="G5381" t="str">
        <f t="shared" si="1209"/>
        <v>Cooling</v>
      </c>
      <c r="H5381" s="283">
        <f>IF(G5381="heating",F5381*Assumptions!M$4+Assumptions!M$7,0)</f>
        <v>0</v>
      </c>
      <c r="I5381" s="15">
        <f t="shared" si="1210"/>
        <v>1.0924036124451033</v>
      </c>
      <c r="J5381" s="15">
        <f t="shared" si="1211"/>
        <v>1.017726725449043</v>
      </c>
      <c r="K5381" s="283">
        <f t="shared" si="1216"/>
        <v>0</v>
      </c>
      <c r="L5381" s="283">
        <f t="shared" si="1217"/>
        <v>4.3818232651749627</v>
      </c>
      <c r="M5381" s="283">
        <f t="shared" si="1218"/>
        <v>0</v>
      </c>
      <c r="N5381" s="283">
        <f t="shared" si="1219"/>
        <v>4.3585758300027857</v>
      </c>
      <c r="O5381" s="283">
        <f t="shared" si="1220"/>
        <v>0</v>
      </c>
      <c r="P5381" s="21">
        <f t="shared" si="1212"/>
        <v>3.8036447069942136E-2</v>
      </c>
      <c r="Q5381" s="21">
        <f t="shared" si="1213"/>
        <v>0.69158980876382303</v>
      </c>
      <c r="R5381">
        <f t="shared" si="1214"/>
        <v>0.9440993384982781</v>
      </c>
      <c r="S5381" s="296">
        <f t="shared" si="1221"/>
        <v>2.483511764317094E-2</v>
      </c>
      <c r="T5381" s="283">
        <f t="shared" si="1222"/>
        <v>2.483511764317094E-2</v>
      </c>
    </row>
    <row r="5382" spans="1:20" x14ac:dyDescent="0.25">
      <c r="A5382" s="286">
        <v>43325</v>
      </c>
      <c r="B5382" s="1">
        <f t="shared" si="1215"/>
        <v>1</v>
      </c>
      <c r="C5382" s="285">
        <v>4</v>
      </c>
      <c r="D5382" t="s">
        <v>715</v>
      </c>
      <c r="F5382" s="16">
        <v>64</v>
      </c>
      <c r="G5382" t="str">
        <f t="shared" si="1209"/>
        <v>Cooling</v>
      </c>
      <c r="H5382" s="283">
        <f>IF(G5382="heating",F5382*Assumptions!M$4+Assumptions!M$7,0)</f>
        <v>0</v>
      </c>
      <c r="I5382" s="15">
        <f t="shared" si="1210"/>
        <v>1.1348296917927807</v>
      </c>
      <c r="J5382" s="15">
        <f t="shared" si="1211"/>
        <v>1.017726725449043</v>
      </c>
      <c r="K5382" s="283">
        <f t="shared" si="1216"/>
        <v>0</v>
      </c>
      <c r="L5382" s="283">
        <f t="shared" si="1217"/>
        <v>4.3818232651749627</v>
      </c>
      <c r="M5382" s="283">
        <f t="shared" si="1218"/>
        <v>0</v>
      </c>
      <c r="N5382" s="283">
        <f t="shared" si="1219"/>
        <v>4.3585758300027857</v>
      </c>
      <c r="O5382" s="283">
        <f t="shared" si="1220"/>
        <v>0</v>
      </c>
      <c r="P5382" s="21">
        <f t="shared" si="1212"/>
        <v>3.8036447069942136E-2</v>
      </c>
      <c r="Q5382" s="21">
        <f t="shared" si="1213"/>
        <v>0.6473875548762833</v>
      </c>
      <c r="R5382">
        <f t="shared" si="1214"/>
        <v>0.9440993384982781</v>
      </c>
      <c r="S5382" s="296">
        <f t="shared" si="1221"/>
        <v>2.324780654997748E-2</v>
      </c>
      <c r="T5382" s="283">
        <f t="shared" si="1222"/>
        <v>2.324780654997748E-2</v>
      </c>
    </row>
    <row r="5383" spans="1:20" x14ac:dyDescent="0.25">
      <c r="A5383" s="286">
        <v>43325</v>
      </c>
      <c r="B5383" s="1">
        <f t="shared" si="1215"/>
        <v>1</v>
      </c>
      <c r="C5383" s="285">
        <v>5</v>
      </c>
      <c r="D5383" t="s">
        <v>715</v>
      </c>
      <c r="F5383" s="16">
        <v>63</v>
      </c>
      <c r="G5383" t="str">
        <f t="shared" si="1209"/>
        <v>Cooling</v>
      </c>
      <c r="H5383" s="283">
        <f>IF(G5383="heating",F5383*Assumptions!M$4+Assumptions!M$7,0)</f>
        <v>0</v>
      </c>
      <c r="I5383" s="15">
        <f t="shared" si="1210"/>
        <v>1.1635558681477385</v>
      </c>
      <c r="J5383" s="15">
        <f t="shared" si="1211"/>
        <v>1.017726725449043</v>
      </c>
      <c r="K5383" s="283">
        <f t="shared" si="1216"/>
        <v>0</v>
      </c>
      <c r="L5383" s="283">
        <f t="shared" si="1217"/>
        <v>4.3818232651749627</v>
      </c>
      <c r="M5383" s="283">
        <f t="shared" si="1218"/>
        <v>0</v>
      </c>
      <c r="N5383" s="283">
        <f t="shared" si="1219"/>
        <v>4.3585758300027857</v>
      </c>
      <c r="O5383" s="283">
        <f t="shared" si="1220"/>
        <v>0</v>
      </c>
      <c r="P5383" s="21">
        <f t="shared" si="1212"/>
        <v>3.9789369881031433E-2</v>
      </c>
      <c r="Q5383" s="21">
        <f t="shared" si="1213"/>
        <v>0.72139578924615555</v>
      </c>
      <c r="R5383">
        <f t="shared" si="1214"/>
        <v>0.9440993384982781</v>
      </c>
      <c r="S5383" s="296">
        <f t="shared" si="1221"/>
        <v>2.7099317791873859E-2</v>
      </c>
      <c r="T5383" s="283">
        <f t="shared" si="1222"/>
        <v>2.7099317791873859E-2</v>
      </c>
    </row>
    <row r="5384" spans="1:20" x14ac:dyDescent="0.25">
      <c r="A5384" s="286">
        <v>43325</v>
      </c>
      <c r="B5384" s="1">
        <f t="shared" si="1215"/>
        <v>1</v>
      </c>
      <c r="C5384" s="285">
        <v>6</v>
      </c>
      <c r="D5384" t="s">
        <v>715</v>
      </c>
      <c r="F5384" s="16">
        <v>64</v>
      </c>
      <c r="G5384" t="str">
        <f t="shared" si="1209"/>
        <v>Cooling</v>
      </c>
      <c r="H5384" s="283">
        <f>IF(G5384="heating",F5384*Assumptions!M$4+Assumptions!M$7,0)</f>
        <v>0</v>
      </c>
      <c r="I5384" s="15">
        <f t="shared" si="1210"/>
        <v>1.2083911162615524</v>
      </c>
      <c r="J5384" s="15">
        <f t="shared" si="1211"/>
        <v>1.017726725449043</v>
      </c>
      <c r="K5384" s="283">
        <f t="shared" si="1216"/>
        <v>0</v>
      </c>
      <c r="L5384" s="283">
        <f t="shared" si="1217"/>
        <v>4.3818232651749627</v>
      </c>
      <c r="M5384" s="283">
        <f t="shared" si="1218"/>
        <v>0</v>
      </c>
      <c r="N5384" s="283">
        <f t="shared" si="1219"/>
        <v>4.3585758300027857</v>
      </c>
      <c r="O5384" s="283">
        <f t="shared" si="1220"/>
        <v>0</v>
      </c>
      <c r="P5384" s="21">
        <f t="shared" si="1212"/>
        <v>3.8036447069942136E-2</v>
      </c>
      <c r="Q5384" s="21">
        <f t="shared" si="1213"/>
        <v>0.87787080972652631</v>
      </c>
      <c r="R5384">
        <f t="shared" si="1214"/>
        <v>0.9440993384982781</v>
      </c>
      <c r="S5384" s="296">
        <f t="shared" si="1221"/>
        <v>3.1524502759856854E-2</v>
      </c>
      <c r="T5384" s="283">
        <f t="shared" si="1222"/>
        <v>3.1524502759856854E-2</v>
      </c>
    </row>
    <row r="5385" spans="1:20" x14ac:dyDescent="0.25">
      <c r="A5385" s="286">
        <v>43325</v>
      </c>
      <c r="B5385" s="1">
        <f t="shared" si="1215"/>
        <v>1</v>
      </c>
      <c r="C5385" s="285">
        <v>7</v>
      </c>
      <c r="D5385" t="s">
        <v>716</v>
      </c>
      <c r="F5385" s="16">
        <v>66</v>
      </c>
      <c r="G5385" t="str">
        <f t="shared" si="1209"/>
        <v>Cooling</v>
      </c>
      <c r="H5385" s="283">
        <f>IF(G5385="heating",F5385*Assumptions!M$4+Assumptions!M$7,0)</f>
        <v>0</v>
      </c>
      <c r="I5385" s="15">
        <f t="shared" si="1210"/>
        <v>1.1637425769249583</v>
      </c>
      <c r="J5385" s="15">
        <f t="shared" si="1211"/>
        <v>1.017726725449043</v>
      </c>
      <c r="K5385" s="283">
        <f t="shared" si="1216"/>
        <v>0</v>
      </c>
      <c r="L5385" s="283">
        <f t="shared" si="1217"/>
        <v>4.3818232651749627</v>
      </c>
      <c r="M5385" s="283">
        <f t="shared" si="1218"/>
        <v>0</v>
      </c>
      <c r="N5385" s="283">
        <f t="shared" si="1219"/>
        <v>4.3585758300027857</v>
      </c>
      <c r="O5385" s="283">
        <f t="shared" si="1220"/>
        <v>0</v>
      </c>
      <c r="P5385" s="21">
        <f t="shared" si="1212"/>
        <v>3.6399980029288459E-2</v>
      </c>
      <c r="Q5385" s="21">
        <f t="shared" si="1213"/>
        <v>0.97331382064367777</v>
      </c>
      <c r="R5385">
        <f t="shared" si="1214"/>
        <v>0.9440993384982781</v>
      </c>
      <c r="S5385" s="296">
        <f t="shared" si="1221"/>
        <v>3.3448121254456405E-2</v>
      </c>
      <c r="T5385" s="283">
        <f t="shared" si="1222"/>
        <v>3.3448121254456405E-2</v>
      </c>
    </row>
    <row r="5386" spans="1:20" x14ac:dyDescent="0.25">
      <c r="A5386" s="286">
        <v>43325</v>
      </c>
      <c r="B5386" s="1">
        <f t="shared" si="1215"/>
        <v>1</v>
      </c>
      <c r="C5386" s="285">
        <v>8</v>
      </c>
      <c r="D5386" t="s">
        <v>716</v>
      </c>
      <c r="F5386" s="16">
        <v>68</v>
      </c>
      <c r="G5386" t="str">
        <f t="shared" si="1209"/>
        <v>Cooling</v>
      </c>
      <c r="H5386" s="283">
        <f>IF(G5386="heating",F5386*Assumptions!M$4+Assumptions!M$7,0)</f>
        <v>0</v>
      </c>
      <c r="I5386" s="15">
        <f t="shared" si="1210"/>
        <v>1.094193721037565</v>
      </c>
      <c r="J5386" s="15">
        <f t="shared" si="1211"/>
        <v>1.017726725449043</v>
      </c>
      <c r="K5386" s="283">
        <f t="shared" si="1216"/>
        <v>0</v>
      </c>
      <c r="L5386" s="283">
        <f t="shared" si="1217"/>
        <v>4.3818232651749627</v>
      </c>
      <c r="M5386" s="283">
        <f t="shared" si="1218"/>
        <v>0</v>
      </c>
      <c r="N5386" s="283">
        <f t="shared" si="1219"/>
        <v>4.3585758300027857</v>
      </c>
      <c r="O5386" s="283">
        <f t="shared" si="1220"/>
        <v>0</v>
      </c>
      <c r="P5386" s="21">
        <f t="shared" si="1212"/>
        <v>3.7256017764001337E-2</v>
      </c>
      <c r="Q5386" s="21">
        <f t="shared" si="1213"/>
        <v>0.94940007506179924</v>
      </c>
      <c r="R5386">
        <f t="shared" si="1214"/>
        <v>0.9440993384982781</v>
      </c>
      <c r="S5386" s="296">
        <f t="shared" si="1221"/>
        <v>3.3393611250911746E-2</v>
      </c>
      <c r="T5386" s="283">
        <f t="shared" si="1222"/>
        <v>3.3393611250911746E-2</v>
      </c>
    </row>
    <row r="5387" spans="1:20" x14ac:dyDescent="0.25">
      <c r="A5387" s="286">
        <v>43325</v>
      </c>
      <c r="B5387" s="1">
        <f t="shared" si="1215"/>
        <v>1</v>
      </c>
      <c r="C5387" s="285">
        <v>9</v>
      </c>
      <c r="D5387" t="s">
        <v>716</v>
      </c>
      <c r="F5387" s="16">
        <v>70</v>
      </c>
      <c r="G5387" t="str">
        <f t="shared" si="1209"/>
        <v>Cooling</v>
      </c>
      <c r="H5387" s="283">
        <f>IF(G5387="heating",F5387*Assumptions!M$4+Assumptions!M$7,0)</f>
        <v>0</v>
      </c>
      <c r="I5387" s="15">
        <f t="shared" si="1210"/>
        <v>1.0343009000871222</v>
      </c>
      <c r="J5387" s="15">
        <f t="shared" si="1211"/>
        <v>1.017726725449043</v>
      </c>
      <c r="K5387" s="283">
        <f t="shared" si="1216"/>
        <v>0</v>
      </c>
      <c r="L5387" s="283">
        <f t="shared" si="1217"/>
        <v>4.3818232651749627</v>
      </c>
      <c r="M5387" s="283">
        <f t="shared" si="1218"/>
        <v>0</v>
      </c>
      <c r="N5387" s="283">
        <f t="shared" si="1219"/>
        <v>4.3585758300027857</v>
      </c>
      <c r="O5387" s="283">
        <f t="shared" si="1220"/>
        <v>0</v>
      </c>
      <c r="P5387" s="21">
        <f t="shared" si="1212"/>
        <v>4.0604560274080326E-2</v>
      </c>
      <c r="Q5387" s="21">
        <f t="shared" si="1213"/>
        <v>0.8408485371888097</v>
      </c>
      <c r="R5387">
        <f t="shared" si="1214"/>
        <v>0.9440993384982781</v>
      </c>
      <c r="S5387" s="296">
        <f t="shared" si="1221"/>
        <v>3.2233708786845172E-2</v>
      </c>
      <c r="T5387" s="283">
        <f t="shared" si="1222"/>
        <v>3.2233708786845172E-2</v>
      </c>
    </row>
    <row r="5388" spans="1:20" x14ac:dyDescent="0.25">
      <c r="A5388" s="286">
        <v>43325</v>
      </c>
      <c r="B5388" s="1">
        <f t="shared" si="1215"/>
        <v>1</v>
      </c>
      <c r="C5388" s="285">
        <v>10</v>
      </c>
      <c r="D5388" t="s">
        <v>716</v>
      </c>
      <c r="F5388" s="16">
        <v>73</v>
      </c>
      <c r="G5388" t="str">
        <f t="shared" si="1209"/>
        <v>Cooling</v>
      </c>
      <c r="H5388" s="283">
        <f>IF(G5388="heating",F5388*Assumptions!M$4+Assumptions!M$7,0)</f>
        <v>0</v>
      </c>
      <c r="I5388" s="15">
        <f t="shared" si="1210"/>
        <v>0.98112329028689171</v>
      </c>
      <c r="J5388" s="15">
        <f t="shared" si="1211"/>
        <v>1.017726725449043</v>
      </c>
      <c r="K5388" s="283">
        <f t="shared" si="1216"/>
        <v>0</v>
      </c>
      <c r="L5388" s="283" t="e">
        <f t="shared" si="1217"/>
        <v>#N/A</v>
      </c>
      <c r="M5388" s="283">
        <f t="shared" si="1218"/>
        <v>0</v>
      </c>
      <c r="N5388" s="283" t="e">
        <f t="shared" si="1219"/>
        <v>#N/A</v>
      </c>
      <c r="O5388" s="283">
        <f t="shared" si="1220"/>
        <v>0</v>
      </c>
      <c r="P5388" s="21">
        <f t="shared" si="1212"/>
        <v>5.0300820493010656E-2</v>
      </c>
      <c r="Q5388" s="21">
        <f t="shared" si="1213"/>
        <v>0.74504051125983206</v>
      </c>
      <c r="R5388">
        <f t="shared" si="1214"/>
        <v>0.9440993384982781</v>
      </c>
      <c r="S5388" s="296">
        <f t="shared" si="1221"/>
        <v>3.5381207496319789E-2</v>
      </c>
      <c r="T5388" s="283">
        <f t="shared" si="1222"/>
        <v>3.5381207496319789E-2</v>
      </c>
    </row>
    <row r="5389" spans="1:20" x14ac:dyDescent="0.25">
      <c r="A5389" s="286">
        <v>43325</v>
      </c>
      <c r="B5389" s="1">
        <f t="shared" si="1215"/>
        <v>1</v>
      </c>
      <c r="C5389" s="285">
        <v>11</v>
      </c>
      <c r="D5389" t="s">
        <v>716</v>
      </c>
      <c r="F5389" s="16">
        <v>75</v>
      </c>
      <c r="G5389" t="str">
        <f t="shared" si="1209"/>
        <v>Cooling</v>
      </c>
      <c r="H5389" s="283">
        <f>IF(G5389="heating",F5389*Assumptions!M$4+Assumptions!M$7,0)</f>
        <v>0</v>
      </c>
      <c r="I5389" s="15">
        <f t="shared" si="1210"/>
        <v>0.94956163997961163</v>
      </c>
      <c r="J5389" s="15">
        <f t="shared" si="1211"/>
        <v>1.017726725449043</v>
      </c>
      <c r="K5389" s="283">
        <f t="shared" si="1216"/>
        <v>0</v>
      </c>
      <c r="L5389" s="283" t="e">
        <f t="shared" si="1217"/>
        <v>#N/A</v>
      </c>
      <c r="M5389" s="283">
        <f t="shared" si="1218"/>
        <v>0</v>
      </c>
      <c r="N5389" s="283" t="e">
        <f t="shared" si="1219"/>
        <v>#N/A</v>
      </c>
      <c r="O5389" s="283">
        <f t="shared" si="1220"/>
        <v>0</v>
      </c>
      <c r="P5389" s="21">
        <f t="shared" si="1212"/>
        <v>5.9880624941505811E-2</v>
      </c>
      <c r="Q5389" s="21">
        <f t="shared" si="1213"/>
        <v>0.72850690893675296</v>
      </c>
      <c r="R5389">
        <f t="shared" si="1214"/>
        <v>0.9440993384982781</v>
      </c>
      <c r="S5389" s="296">
        <f t="shared" si="1221"/>
        <v>4.1184869326294053E-2</v>
      </c>
      <c r="T5389" s="283">
        <f t="shared" si="1222"/>
        <v>4.1184869326294053E-2</v>
      </c>
    </row>
    <row r="5390" spans="1:20" x14ac:dyDescent="0.25">
      <c r="A5390" s="286">
        <v>43325</v>
      </c>
      <c r="B5390" s="1">
        <f t="shared" si="1215"/>
        <v>1</v>
      </c>
      <c r="C5390" s="285">
        <v>12</v>
      </c>
      <c r="D5390" t="s">
        <v>716</v>
      </c>
      <c r="F5390" s="16">
        <v>75</v>
      </c>
      <c r="G5390" t="str">
        <f t="shared" si="1209"/>
        <v>Cooling</v>
      </c>
      <c r="H5390" s="283">
        <f>IF(G5390="heating",F5390*Assumptions!M$4+Assumptions!M$7,0)</f>
        <v>0</v>
      </c>
      <c r="I5390" s="15">
        <f t="shared" si="1210"/>
        <v>0.91648403420261149</v>
      </c>
      <c r="J5390" s="15">
        <f t="shared" si="1211"/>
        <v>1.017726725449043</v>
      </c>
      <c r="K5390" s="283">
        <f t="shared" si="1216"/>
        <v>0</v>
      </c>
      <c r="L5390" s="283" t="e">
        <f t="shared" si="1217"/>
        <v>#N/A</v>
      </c>
      <c r="M5390" s="283">
        <f t="shared" si="1218"/>
        <v>0</v>
      </c>
      <c r="N5390" s="283" t="e">
        <f t="shared" si="1219"/>
        <v>#N/A</v>
      </c>
      <c r="O5390" s="283">
        <f t="shared" si="1220"/>
        <v>0</v>
      </c>
      <c r="P5390" s="21">
        <f t="shared" si="1212"/>
        <v>5.9880624941505811E-2</v>
      </c>
      <c r="Q5390" s="21">
        <f t="shared" si="1213"/>
        <v>0.75910815787401487</v>
      </c>
      <c r="R5390">
        <f t="shared" si="1214"/>
        <v>0.9440993384982781</v>
      </c>
      <c r="S5390" s="296">
        <f t="shared" si="1221"/>
        <v>4.2914857639708856E-2</v>
      </c>
      <c r="T5390" s="283">
        <f t="shared" si="1222"/>
        <v>4.2914857639708856E-2</v>
      </c>
    </row>
    <row r="5391" spans="1:20" x14ac:dyDescent="0.25">
      <c r="A5391" s="286">
        <v>43325</v>
      </c>
      <c r="B5391" s="1">
        <f t="shared" si="1215"/>
        <v>1</v>
      </c>
      <c r="C5391" s="285">
        <v>13</v>
      </c>
      <c r="D5391" t="s">
        <v>716</v>
      </c>
      <c r="E5391" t="s">
        <v>704</v>
      </c>
      <c r="F5391" s="16">
        <v>75</v>
      </c>
      <c r="G5391" t="str">
        <f t="shared" si="1209"/>
        <v>Cooling</v>
      </c>
      <c r="H5391" s="283">
        <f>IF(G5391="heating",F5391*Assumptions!M$4+Assumptions!M$7,0)</f>
        <v>0</v>
      </c>
      <c r="I5391" s="15">
        <f t="shared" si="1210"/>
        <v>0.90040206880052787</v>
      </c>
      <c r="J5391" s="15">
        <f t="shared" si="1211"/>
        <v>1.017726725449043</v>
      </c>
      <c r="K5391" s="283">
        <f t="shared" si="1216"/>
        <v>0</v>
      </c>
      <c r="L5391" s="283" t="e">
        <f t="shared" si="1217"/>
        <v>#N/A</v>
      </c>
      <c r="M5391" s="283">
        <f t="shared" si="1218"/>
        <v>0</v>
      </c>
      <c r="N5391" s="283" t="e">
        <f t="shared" si="1219"/>
        <v>#N/A</v>
      </c>
      <c r="O5391" s="283">
        <f t="shared" si="1220"/>
        <v>0</v>
      </c>
      <c r="P5391" s="21">
        <f t="shared" si="1212"/>
        <v>5.9880624941505811E-2</v>
      </c>
      <c r="Q5391" s="21">
        <f t="shared" si="1213"/>
        <v>0.79115902007799765</v>
      </c>
      <c r="R5391">
        <f t="shared" si="1214"/>
        <v>0.9440993384982781</v>
      </c>
      <c r="S5391" s="296">
        <f t="shared" si="1221"/>
        <v>4.472679731450567E-2</v>
      </c>
      <c r="T5391" s="283">
        <f t="shared" si="1222"/>
        <v>4.472679731450567E-2</v>
      </c>
    </row>
    <row r="5392" spans="1:20" x14ac:dyDescent="0.25">
      <c r="A5392" s="286">
        <v>43325</v>
      </c>
      <c r="B5392" s="1">
        <f t="shared" si="1215"/>
        <v>1</v>
      </c>
      <c r="C5392" s="285">
        <v>14</v>
      </c>
      <c r="D5392" t="s">
        <v>716</v>
      </c>
      <c r="E5392" t="s">
        <v>704</v>
      </c>
      <c r="F5392" s="16">
        <v>77</v>
      </c>
      <c r="G5392" t="str">
        <f t="shared" si="1209"/>
        <v>Cooling</v>
      </c>
      <c r="H5392" s="283">
        <f>IF(G5392="heating",F5392*Assumptions!M$4+Assumptions!M$7,0)</f>
        <v>0</v>
      </c>
      <c r="I5392" s="15">
        <f t="shared" si="1210"/>
        <v>0.86032894500746537</v>
      </c>
      <c r="J5392" s="15">
        <f t="shared" si="1211"/>
        <v>1.017726725449043</v>
      </c>
      <c r="K5392" s="283">
        <f t="shared" si="1216"/>
        <v>0</v>
      </c>
      <c r="L5392" s="283" t="e">
        <f t="shared" si="1217"/>
        <v>#N/A</v>
      </c>
      <c r="M5392" s="283">
        <f t="shared" si="1218"/>
        <v>0</v>
      </c>
      <c r="N5392" s="283" t="e">
        <f t="shared" si="1219"/>
        <v>#N/A</v>
      </c>
      <c r="O5392" s="283">
        <f t="shared" si="1220"/>
        <v>0</v>
      </c>
      <c r="P5392" s="21">
        <f t="shared" si="1212"/>
        <v>7.1952934165366855E-2</v>
      </c>
      <c r="Q5392" s="21">
        <f t="shared" si="1213"/>
        <v>0.84355555031342389</v>
      </c>
      <c r="R5392">
        <f t="shared" si="1214"/>
        <v>0.9440993384982781</v>
      </c>
      <c r="S5392" s="296">
        <f t="shared" si="1221"/>
        <v>5.7303333824838515E-2</v>
      </c>
      <c r="T5392" s="283">
        <f t="shared" si="1222"/>
        <v>5.7303333824838515E-2</v>
      </c>
    </row>
    <row r="5393" spans="1:20" x14ac:dyDescent="0.25">
      <c r="A5393" s="286">
        <v>43325</v>
      </c>
      <c r="B5393" s="1">
        <f t="shared" si="1215"/>
        <v>1</v>
      </c>
      <c r="C5393" s="285">
        <v>15</v>
      </c>
      <c r="D5393" t="s">
        <v>716</v>
      </c>
      <c r="E5393" t="s">
        <v>704</v>
      </c>
      <c r="F5393" s="16">
        <v>79</v>
      </c>
      <c r="G5393" t="str">
        <f t="shared" si="1209"/>
        <v>Cooling</v>
      </c>
      <c r="H5393" s="283">
        <f>IF(G5393="heating",F5393*Assumptions!M$4+Assumptions!M$7,0)</f>
        <v>0</v>
      </c>
      <c r="I5393" s="15">
        <f t="shared" si="1210"/>
        <v>0.85754515037175039</v>
      </c>
      <c r="J5393" s="15">
        <f t="shared" si="1211"/>
        <v>1.017726725449043</v>
      </c>
      <c r="K5393" s="283">
        <f t="shared" si="1216"/>
        <v>0</v>
      </c>
      <c r="L5393" s="283" t="e">
        <f t="shared" si="1217"/>
        <v>#N/A</v>
      </c>
      <c r="M5393" s="283">
        <f t="shared" si="1218"/>
        <v>0</v>
      </c>
      <c r="N5393" s="283" t="e">
        <f t="shared" si="1219"/>
        <v>#N/A</v>
      </c>
      <c r="O5393" s="283">
        <f t="shared" si="1220"/>
        <v>0</v>
      </c>
      <c r="P5393" s="21">
        <f t="shared" si="1212"/>
        <v>8.6517748164594233E-2</v>
      </c>
      <c r="Q5393" s="21">
        <f t="shared" si="1213"/>
        <v>0.96592607327566882</v>
      </c>
      <c r="R5393">
        <f t="shared" si="1214"/>
        <v>0.9440993384982781</v>
      </c>
      <c r="S5393" s="296">
        <f t="shared" si="1221"/>
        <v>7.8898144516438687E-2</v>
      </c>
      <c r="T5393" s="283">
        <f t="shared" si="1222"/>
        <v>7.8898144516438687E-2</v>
      </c>
    </row>
    <row r="5394" spans="1:20" x14ac:dyDescent="0.25">
      <c r="A5394" s="286">
        <v>43325</v>
      </c>
      <c r="B5394" s="1">
        <f t="shared" si="1215"/>
        <v>1</v>
      </c>
      <c r="C5394" s="285">
        <v>16</v>
      </c>
      <c r="D5394" t="s">
        <v>716</v>
      </c>
      <c r="E5394" t="s">
        <v>704</v>
      </c>
      <c r="F5394" s="16">
        <v>79</v>
      </c>
      <c r="G5394" t="str">
        <f t="shared" si="1209"/>
        <v>Cooling</v>
      </c>
      <c r="H5394" s="283">
        <f>IF(G5394="heating",F5394*Assumptions!M$4+Assumptions!M$7,0)</f>
        <v>0</v>
      </c>
      <c r="I5394" s="15">
        <f t="shared" si="1210"/>
        <v>0.88344815438260227</v>
      </c>
      <c r="J5394" s="15">
        <f t="shared" si="1211"/>
        <v>1.017726725449043</v>
      </c>
      <c r="K5394" s="283">
        <f t="shared" si="1216"/>
        <v>0</v>
      </c>
      <c r="L5394" s="283" t="e">
        <f t="shared" si="1217"/>
        <v>#N/A</v>
      </c>
      <c r="M5394" s="283">
        <f t="shared" si="1218"/>
        <v>0</v>
      </c>
      <c r="N5394" s="283" t="e">
        <f t="shared" si="1219"/>
        <v>#N/A</v>
      </c>
      <c r="O5394" s="283">
        <f t="shared" si="1220"/>
        <v>0</v>
      </c>
      <c r="P5394" s="21">
        <f t="shared" si="1212"/>
        <v>8.6517748164594233E-2</v>
      </c>
      <c r="Q5394" s="21">
        <f t="shared" si="1213"/>
        <v>1.1649354943302594</v>
      </c>
      <c r="R5394">
        <f t="shared" si="1214"/>
        <v>0.9440993384982781</v>
      </c>
      <c r="S5394" s="296">
        <f t="shared" si="1221"/>
        <v>9.5153502454185107E-2</v>
      </c>
      <c r="T5394" s="283">
        <f t="shared" si="1222"/>
        <v>9.5153502454185107E-2</v>
      </c>
    </row>
    <row r="5395" spans="1:20" x14ac:dyDescent="0.25">
      <c r="A5395" s="286">
        <v>43325</v>
      </c>
      <c r="B5395" s="1">
        <f t="shared" si="1215"/>
        <v>1</v>
      </c>
      <c r="C5395" s="285">
        <v>17</v>
      </c>
      <c r="D5395" t="s">
        <v>716</v>
      </c>
      <c r="F5395" s="16">
        <v>77</v>
      </c>
      <c r="G5395" t="str">
        <f t="shared" si="1209"/>
        <v>Cooling</v>
      </c>
      <c r="H5395" s="283">
        <f>IF(G5395="heating",F5395*Assumptions!M$4+Assumptions!M$7,0)</f>
        <v>0</v>
      </c>
      <c r="I5395" s="15">
        <f t="shared" si="1210"/>
        <v>0.94025748850374469</v>
      </c>
      <c r="J5395" s="15">
        <f t="shared" si="1211"/>
        <v>1.017726725449043</v>
      </c>
      <c r="K5395" s="283">
        <f t="shared" si="1216"/>
        <v>0</v>
      </c>
      <c r="L5395" s="283" t="e">
        <f t="shared" si="1217"/>
        <v>#N/A</v>
      </c>
      <c r="M5395" s="283">
        <f t="shared" si="1218"/>
        <v>0</v>
      </c>
      <c r="N5395" s="283" t="e">
        <f t="shared" si="1219"/>
        <v>#N/A</v>
      </c>
      <c r="O5395" s="283">
        <f t="shared" si="1220"/>
        <v>0</v>
      </c>
      <c r="P5395" s="21">
        <f t="shared" si="1212"/>
        <v>7.1952934165366855E-2</v>
      </c>
      <c r="Q5395" s="21">
        <f t="shared" si="1213"/>
        <v>1.3521540118753073</v>
      </c>
      <c r="R5395">
        <f t="shared" si="1214"/>
        <v>0.9440993384982781</v>
      </c>
      <c r="S5395" s="296">
        <f t="shared" si="1221"/>
        <v>9.1852792262817243E-2</v>
      </c>
      <c r="T5395" s="283">
        <f t="shared" si="1222"/>
        <v>9.1852792262817243E-2</v>
      </c>
    </row>
    <row r="5396" spans="1:20" x14ac:dyDescent="0.25">
      <c r="A5396" s="286">
        <v>43325</v>
      </c>
      <c r="B5396" s="1">
        <f t="shared" si="1215"/>
        <v>1</v>
      </c>
      <c r="C5396" s="285">
        <v>18</v>
      </c>
      <c r="D5396" t="s">
        <v>716</v>
      </c>
      <c r="F5396" s="16">
        <v>73</v>
      </c>
      <c r="G5396" t="str">
        <f t="shared" si="1209"/>
        <v>Cooling</v>
      </c>
      <c r="H5396" s="283">
        <f>IF(G5396="heating",F5396*Assumptions!M$4+Assumptions!M$7,0)</f>
        <v>0</v>
      </c>
      <c r="I5396" s="15">
        <f t="shared" si="1210"/>
        <v>0.98182363790757687</v>
      </c>
      <c r="J5396" s="15">
        <f t="shared" si="1211"/>
        <v>1.017726725449043</v>
      </c>
      <c r="K5396" s="283">
        <f t="shared" si="1216"/>
        <v>0</v>
      </c>
      <c r="L5396" s="283" t="e">
        <f t="shared" si="1217"/>
        <v>#N/A</v>
      </c>
      <c r="M5396" s="283">
        <f t="shared" si="1218"/>
        <v>0</v>
      </c>
      <c r="N5396" s="283" t="e">
        <f t="shared" si="1219"/>
        <v>#N/A</v>
      </c>
      <c r="O5396" s="283">
        <f t="shared" si="1220"/>
        <v>0</v>
      </c>
      <c r="P5396" s="21">
        <f t="shared" si="1212"/>
        <v>5.0300820493010656E-2</v>
      </c>
      <c r="Q5396" s="21">
        <f t="shared" si="1213"/>
        <v>1.5598916921549892</v>
      </c>
      <c r="R5396">
        <f t="shared" si="1214"/>
        <v>0.9440993384982781</v>
      </c>
      <c r="S5396" s="296">
        <f t="shared" si="1221"/>
        <v>7.4077651883111245E-2</v>
      </c>
      <c r="T5396" s="283">
        <f t="shared" si="1222"/>
        <v>7.4077651883111245E-2</v>
      </c>
    </row>
    <row r="5397" spans="1:20" x14ac:dyDescent="0.25">
      <c r="A5397" s="286">
        <v>43325</v>
      </c>
      <c r="B5397" s="1">
        <f t="shared" si="1215"/>
        <v>1</v>
      </c>
      <c r="C5397" s="285">
        <v>19</v>
      </c>
      <c r="D5397" t="s">
        <v>716</v>
      </c>
      <c r="F5397" s="16">
        <v>72</v>
      </c>
      <c r="G5397" t="str">
        <f t="shared" si="1209"/>
        <v>Cooling</v>
      </c>
      <c r="H5397" s="283">
        <f>IF(G5397="heating",F5397*Assumptions!M$4+Assumptions!M$7,0)</f>
        <v>0</v>
      </c>
      <c r="I5397" s="15">
        <f t="shared" si="1210"/>
        <v>0.98418842963438757</v>
      </c>
      <c r="J5397" s="15">
        <f t="shared" si="1211"/>
        <v>1.017726725449043</v>
      </c>
      <c r="K5397" s="283">
        <f t="shared" si="1216"/>
        <v>0</v>
      </c>
      <c r="L5397" s="283" t="e">
        <f t="shared" si="1217"/>
        <v>#N/A</v>
      </c>
      <c r="M5397" s="283">
        <f t="shared" si="1218"/>
        <v>0</v>
      </c>
      <c r="N5397" s="283" t="e">
        <f t="shared" si="1219"/>
        <v>#N/A</v>
      </c>
      <c r="O5397" s="283">
        <f t="shared" si="1220"/>
        <v>0</v>
      </c>
      <c r="P5397" s="21">
        <f t="shared" si="1212"/>
        <v>4.6445607559525648E-2</v>
      </c>
      <c r="Q5397" s="21">
        <f t="shared" si="1213"/>
        <v>1.6764212681468484</v>
      </c>
      <c r="R5397">
        <f t="shared" si="1214"/>
        <v>0.9440993384982781</v>
      </c>
      <c r="S5397" s="296">
        <f t="shared" si="1221"/>
        <v>7.3509844416920503E-2</v>
      </c>
      <c r="T5397" s="283">
        <f t="shared" si="1222"/>
        <v>7.3509844416920503E-2</v>
      </c>
    </row>
    <row r="5398" spans="1:20" x14ac:dyDescent="0.25">
      <c r="A5398" s="286">
        <v>43325</v>
      </c>
      <c r="B5398" s="1">
        <f t="shared" si="1215"/>
        <v>1</v>
      </c>
      <c r="C5398" s="285">
        <v>20</v>
      </c>
      <c r="D5398" t="s">
        <v>716</v>
      </c>
      <c r="F5398" s="16">
        <v>70</v>
      </c>
      <c r="G5398" t="str">
        <f t="shared" si="1209"/>
        <v>Cooling</v>
      </c>
      <c r="H5398" s="283">
        <f>IF(G5398="heating",F5398*Assumptions!M$4+Assumptions!M$7,0)</f>
        <v>0</v>
      </c>
      <c r="I5398" s="15">
        <f t="shared" si="1210"/>
        <v>0.97071962311712034</v>
      </c>
      <c r="J5398" s="15">
        <f t="shared" si="1211"/>
        <v>1.017726725449043</v>
      </c>
      <c r="K5398" s="283">
        <f t="shared" si="1216"/>
        <v>0</v>
      </c>
      <c r="L5398" s="283">
        <f t="shared" si="1217"/>
        <v>4.3818232651749627</v>
      </c>
      <c r="M5398" s="283">
        <f t="shared" si="1218"/>
        <v>0</v>
      </c>
      <c r="N5398" s="283">
        <f t="shared" si="1219"/>
        <v>4.3585758300027857</v>
      </c>
      <c r="O5398" s="283">
        <f t="shared" si="1220"/>
        <v>0</v>
      </c>
      <c r="P5398" s="21">
        <f t="shared" si="1212"/>
        <v>4.0604560274080326E-2</v>
      </c>
      <c r="Q5398" s="21">
        <f t="shared" si="1213"/>
        <v>1.52436960139122</v>
      </c>
      <c r="R5398">
        <f t="shared" si="1214"/>
        <v>0.9440993384982781</v>
      </c>
      <c r="S5398" s="296">
        <f t="shared" si="1221"/>
        <v>5.8436310038713316E-2</v>
      </c>
      <c r="T5398" s="283">
        <f t="shared" si="1222"/>
        <v>5.8436310038713316E-2</v>
      </c>
    </row>
    <row r="5399" spans="1:20" x14ac:dyDescent="0.25">
      <c r="A5399" s="286">
        <v>43325</v>
      </c>
      <c r="B5399" s="1">
        <f t="shared" si="1215"/>
        <v>1</v>
      </c>
      <c r="C5399" s="285">
        <v>21</v>
      </c>
      <c r="D5399" t="s">
        <v>716</v>
      </c>
      <c r="F5399" s="16">
        <v>68</v>
      </c>
      <c r="G5399" t="str">
        <f t="shared" si="1209"/>
        <v>Cooling</v>
      </c>
      <c r="H5399" s="283">
        <f>IF(G5399="heating",F5399*Assumptions!M$4+Assumptions!M$7,0)</f>
        <v>0</v>
      </c>
      <c r="I5399" s="15">
        <f t="shared" si="1210"/>
        <v>0.95751150862929935</v>
      </c>
      <c r="J5399" s="15">
        <f t="shared" si="1211"/>
        <v>1.017726725449043</v>
      </c>
      <c r="K5399" s="283">
        <f t="shared" si="1216"/>
        <v>0</v>
      </c>
      <c r="L5399" s="283">
        <f t="shared" si="1217"/>
        <v>4.3818232651749627</v>
      </c>
      <c r="M5399" s="283">
        <f t="shared" si="1218"/>
        <v>0</v>
      </c>
      <c r="N5399" s="283">
        <f t="shared" si="1219"/>
        <v>4.3585758300027857</v>
      </c>
      <c r="O5399" s="283">
        <f t="shared" si="1220"/>
        <v>0</v>
      </c>
      <c r="P5399" s="21">
        <f t="shared" si="1212"/>
        <v>3.7256017764001337E-2</v>
      </c>
      <c r="Q5399" s="21">
        <f t="shared" si="1213"/>
        <v>1.4448604713749031</v>
      </c>
      <c r="R5399">
        <f t="shared" si="1214"/>
        <v>0.9440993384982781</v>
      </c>
      <c r="S5399" s="296">
        <f t="shared" si="1221"/>
        <v>5.0820628900584336E-2</v>
      </c>
      <c r="T5399" s="283">
        <f t="shared" si="1222"/>
        <v>5.0820628900584336E-2</v>
      </c>
    </row>
    <row r="5400" spans="1:20" x14ac:dyDescent="0.25">
      <c r="A5400" s="286">
        <v>43325</v>
      </c>
      <c r="B5400" s="1">
        <f t="shared" si="1215"/>
        <v>1</v>
      </c>
      <c r="C5400" s="285">
        <v>22</v>
      </c>
      <c r="D5400" t="s">
        <v>716</v>
      </c>
      <c r="F5400" s="16">
        <v>66</v>
      </c>
      <c r="G5400" t="str">
        <f t="shared" si="1209"/>
        <v>Cooling</v>
      </c>
      <c r="H5400" s="283">
        <f>IF(G5400="heating",F5400*Assumptions!M$4+Assumptions!M$7,0)</f>
        <v>0</v>
      </c>
      <c r="I5400" s="15">
        <f t="shared" si="1210"/>
        <v>0.9426530227543114</v>
      </c>
      <c r="J5400" s="15">
        <f t="shared" si="1211"/>
        <v>1.017726725449043</v>
      </c>
      <c r="K5400" s="283">
        <f t="shared" si="1216"/>
        <v>0</v>
      </c>
      <c r="L5400" s="283">
        <f t="shared" si="1217"/>
        <v>4.3818232651749627</v>
      </c>
      <c r="M5400" s="283">
        <f t="shared" si="1218"/>
        <v>0</v>
      </c>
      <c r="N5400" s="283">
        <f t="shared" si="1219"/>
        <v>4.3585758300027857</v>
      </c>
      <c r="O5400" s="283">
        <f t="shared" si="1220"/>
        <v>0</v>
      </c>
      <c r="P5400" s="21">
        <f t="shared" si="1212"/>
        <v>3.6399980029288459E-2</v>
      </c>
      <c r="Q5400" s="21">
        <f t="shared" si="1213"/>
        <v>1.2427137171080138</v>
      </c>
      <c r="R5400">
        <f t="shared" si="1214"/>
        <v>0.9440993384982781</v>
      </c>
      <c r="S5400" s="296">
        <f t="shared" si="1221"/>
        <v>4.2706101786283181E-2</v>
      </c>
      <c r="T5400" s="283">
        <f t="shared" si="1222"/>
        <v>4.2706101786283181E-2</v>
      </c>
    </row>
    <row r="5401" spans="1:20" x14ac:dyDescent="0.25">
      <c r="A5401" s="286">
        <v>43325</v>
      </c>
      <c r="B5401" s="1">
        <f t="shared" si="1215"/>
        <v>1</v>
      </c>
      <c r="C5401" s="285">
        <v>23</v>
      </c>
      <c r="D5401" t="s">
        <v>715</v>
      </c>
      <c r="F5401" s="16">
        <v>66</v>
      </c>
      <c r="G5401" t="str">
        <f t="shared" si="1209"/>
        <v>Cooling</v>
      </c>
      <c r="H5401" s="283">
        <f>IF(G5401="heating",F5401*Assumptions!M$4+Assumptions!M$7,0)</f>
        <v>0</v>
      </c>
      <c r="I5401" s="15">
        <f t="shared" si="1210"/>
        <v>0.94450710149963013</v>
      </c>
      <c r="J5401" s="15">
        <f t="shared" si="1211"/>
        <v>1.017726725449043</v>
      </c>
      <c r="K5401" s="283">
        <f t="shared" si="1216"/>
        <v>0</v>
      </c>
      <c r="L5401" s="283">
        <f t="shared" si="1217"/>
        <v>4.3818232651749627</v>
      </c>
      <c r="M5401" s="283">
        <f t="shared" si="1218"/>
        <v>0</v>
      </c>
      <c r="N5401" s="283">
        <f t="shared" si="1219"/>
        <v>4.3585758300027857</v>
      </c>
      <c r="O5401" s="283">
        <f t="shared" si="1220"/>
        <v>0</v>
      </c>
      <c r="P5401" s="21">
        <f t="shared" si="1212"/>
        <v>3.6399980029288459E-2</v>
      </c>
      <c r="Q5401" s="21">
        <f t="shared" si="1213"/>
        <v>1.0297519246597011</v>
      </c>
      <c r="R5401">
        <f t="shared" si="1214"/>
        <v>0.9440993384982781</v>
      </c>
      <c r="S5401" s="296">
        <f t="shared" si="1221"/>
        <v>3.5387627821054986E-2</v>
      </c>
      <c r="T5401" s="283">
        <f t="shared" si="1222"/>
        <v>3.5387627821054986E-2</v>
      </c>
    </row>
    <row r="5402" spans="1:20" x14ac:dyDescent="0.25">
      <c r="A5402" s="286">
        <v>43326</v>
      </c>
      <c r="B5402" s="1">
        <f t="shared" si="1215"/>
        <v>2</v>
      </c>
      <c r="C5402" s="285">
        <v>0</v>
      </c>
      <c r="D5402" t="s">
        <v>715</v>
      </c>
      <c r="F5402" s="16">
        <v>66</v>
      </c>
      <c r="G5402" t="str">
        <f t="shared" si="1209"/>
        <v>Cooling</v>
      </c>
      <c r="H5402" s="283">
        <f>IF(G5402="heating",F5402*Assumptions!M$4+Assumptions!M$7,0)</f>
        <v>0</v>
      </c>
      <c r="I5402" s="15">
        <f t="shared" si="1210"/>
        <v>0.97481507806017154</v>
      </c>
      <c r="J5402" s="15">
        <f t="shared" si="1211"/>
        <v>1.0199659078795975</v>
      </c>
      <c r="K5402" s="283">
        <f t="shared" si="1216"/>
        <v>0</v>
      </c>
      <c r="L5402" s="283">
        <f t="shared" si="1217"/>
        <v>4.3818232651749627</v>
      </c>
      <c r="M5402" s="283">
        <f t="shared" si="1218"/>
        <v>0</v>
      </c>
      <c r="N5402" s="283">
        <f t="shared" si="1219"/>
        <v>4.3585758300027857</v>
      </c>
      <c r="O5402" s="283">
        <f t="shared" si="1220"/>
        <v>0</v>
      </c>
      <c r="P5402" s="21">
        <f t="shared" si="1212"/>
        <v>3.6399980029288459E-2</v>
      </c>
      <c r="Q5402" s="21">
        <f t="shared" si="1213"/>
        <v>0.90668853391740301</v>
      </c>
      <c r="R5402">
        <f t="shared" si="1214"/>
        <v>0.83668510409641816</v>
      </c>
      <c r="S5402" s="296">
        <f t="shared" si="1221"/>
        <v>2.7613490419929877E-2</v>
      </c>
      <c r="T5402" s="283">
        <f t="shared" si="1222"/>
        <v>2.7613490419929877E-2</v>
      </c>
    </row>
    <row r="5403" spans="1:20" x14ac:dyDescent="0.25">
      <c r="A5403" s="286">
        <v>43326</v>
      </c>
      <c r="B5403" s="1">
        <f t="shared" si="1215"/>
        <v>2</v>
      </c>
      <c r="C5403" s="285">
        <v>1</v>
      </c>
      <c r="D5403" t="s">
        <v>715</v>
      </c>
      <c r="F5403" s="16">
        <v>64</v>
      </c>
      <c r="G5403" t="str">
        <f t="shared" si="1209"/>
        <v>Cooling</v>
      </c>
      <c r="H5403" s="283">
        <f>IF(G5403="heating",F5403*Assumptions!M$4+Assumptions!M$7,0)</f>
        <v>0</v>
      </c>
      <c r="I5403" s="15">
        <f t="shared" si="1210"/>
        <v>1.012242869806885</v>
      </c>
      <c r="J5403" s="15">
        <f t="shared" si="1211"/>
        <v>1.0199659078795975</v>
      </c>
      <c r="K5403" s="283">
        <f t="shared" si="1216"/>
        <v>0</v>
      </c>
      <c r="L5403" s="283">
        <f t="shared" si="1217"/>
        <v>4.3818232651749627</v>
      </c>
      <c r="M5403" s="283">
        <f t="shared" si="1218"/>
        <v>0</v>
      </c>
      <c r="N5403" s="283">
        <f t="shared" si="1219"/>
        <v>4.3585758300027857</v>
      </c>
      <c r="O5403" s="283">
        <f t="shared" si="1220"/>
        <v>0</v>
      </c>
      <c r="P5403" s="21">
        <f t="shared" si="1212"/>
        <v>3.8036447069942136E-2</v>
      </c>
      <c r="Q5403" s="21">
        <f t="shared" si="1213"/>
        <v>0.81803459285312596</v>
      </c>
      <c r="R5403">
        <f t="shared" si="1214"/>
        <v>0.83668510409641816</v>
      </c>
      <c r="S5403" s="296">
        <f t="shared" si="1221"/>
        <v>2.603356535835535E-2</v>
      </c>
      <c r="T5403" s="283">
        <f t="shared" si="1222"/>
        <v>2.603356535835535E-2</v>
      </c>
    </row>
    <row r="5404" spans="1:20" x14ac:dyDescent="0.25">
      <c r="A5404" s="286">
        <v>43326</v>
      </c>
      <c r="B5404" s="1">
        <f t="shared" si="1215"/>
        <v>2</v>
      </c>
      <c r="C5404" s="285">
        <v>2</v>
      </c>
      <c r="D5404" t="s">
        <v>715</v>
      </c>
      <c r="F5404" s="16">
        <v>63</v>
      </c>
      <c r="G5404" t="str">
        <f t="shared" si="1209"/>
        <v>Cooling</v>
      </c>
      <c r="H5404" s="283">
        <f>IF(G5404="heating",F5404*Assumptions!M$4+Assumptions!M$7,0)</f>
        <v>0</v>
      </c>
      <c r="I5404" s="15">
        <f t="shared" si="1210"/>
        <v>1.0509704703585963</v>
      </c>
      <c r="J5404" s="15">
        <f t="shared" si="1211"/>
        <v>1.0199659078795975</v>
      </c>
      <c r="K5404" s="283">
        <f t="shared" si="1216"/>
        <v>0</v>
      </c>
      <c r="L5404" s="283">
        <f t="shared" si="1217"/>
        <v>4.3818232651749627</v>
      </c>
      <c r="M5404" s="283">
        <f t="shared" si="1218"/>
        <v>0</v>
      </c>
      <c r="N5404" s="283">
        <f t="shared" si="1219"/>
        <v>4.3585758300027857</v>
      </c>
      <c r="O5404" s="283">
        <f t="shared" si="1220"/>
        <v>0</v>
      </c>
      <c r="P5404" s="21">
        <f t="shared" si="1212"/>
        <v>3.9789369881031433E-2</v>
      </c>
      <c r="Q5404" s="21">
        <f t="shared" si="1213"/>
        <v>0.74507607494346417</v>
      </c>
      <c r="R5404">
        <f t="shared" si="1214"/>
        <v>0.83668510409641816</v>
      </c>
      <c r="S5404" s="296">
        <f t="shared" si="1221"/>
        <v>2.4804456569337024E-2</v>
      </c>
      <c r="T5404" s="283">
        <f t="shared" si="1222"/>
        <v>2.4804456569337024E-2</v>
      </c>
    </row>
    <row r="5405" spans="1:20" x14ac:dyDescent="0.25">
      <c r="A5405" s="286">
        <v>43326</v>
      </c>
      <c r="B5405" s="1">
        <f t="shared" si="1215"/>
        <v>2</v>
      </c>
      <c r="C5405" s="285">
        <v>3</v>
      </c>
      <c r="D5405" t="s">
        <v>715</v>
      </c>
      <c r="F5405" s="16">
        <v>61</v>
      </c>
      <c r="G5405" t="str">
        <f t="shared" si="1209"/>
        <v>Cooling</v>
      </c>
      <c r="H5405" s="283">
        <f>IF(G5405="heating",F5405*Assumptions!M$4+Assumptions!M$7,0)</f>
        <v>0</v>
      </c>
      <c r="I5405" s="15">
        <f t="shared" si="1210"/>
        <v>1.0924036124451033</v>
      </c>
      <c r="J5405" s="15">
        <f t="shared" si="1211"/>
        <v>1.0199659078795975</v>
      </c>
      <c r="K5405" s="283">
        <f t="shared" si="1216"/>
        <v>0</v>
      </c>
      <c r="L5405" s="283">
        <f t="shared" si="1217"/>
        <v>4.3818232651749627</v>
      </c>
      <c r="M5405" s="283">
        <f t="shared" si="1218"/>
        <v>0</v>
      </c>
      <c r="N5405" s="283">
        <f t="shared" si="1219"/>
        <v>4.3585758300027857</v>
      </c>
      <c r="O5405" s="283">
        <f t="shared" si="1220"/>
        <v>0</v>
      </c>
      <c r="P5405" s="21">
        <f t="shared" si="1212"/>
        <v>4.5164594084734722E-2</v>
      </c>
      <c r="Q5405" s="21">
        <f t="shared" si="1213"/>
        <v>0.69158980876382303</v>
      </c>
      <c r="R5405">
        <f t="shared" si="1214"/>
        <v>0.83668510409641816</v>
      </c>
      <c r="S5405" s="296">
        <f t="shared" si="1221"/>
        <v>2.6134171298246196E-2</v>
      </c>
      <c r="T5405" s="283">
        <f t="shared" si="1222"/>
        <v>2.6134171298246196E-2</v>
      </c>
    </row>
    <row r="5406" spans="1:20" x14ac:dyDescent="0.25">
      <c r="A5406" s="286">
        <v>43326</v>
      </c>
      <c r="B5406" s="1">
        <f t="shared" si="1215"/>
        <v>2</v>
      </c>
      <c r="C5406" s="285">
        <v>4</v>
      </c>
      <c r="D5406" t="s">
        <v>715</v>
      </c>
      <c r="F5406" s="16">
        <v>61</v>
      </c>
      <c r="G5406" t="str">
        <f t="shared" si="1209"/>
        <v>Cooling</v>
      </c>
      <c r="H5406" s="283">
        <f>IF(G5406="heating",F5406*Assumptions!M$4+Assumptions!M$7,0)</f>
        <v>0</v>
      </c>
      <c r="I5406" s="15">
        <f t="shared" si="1210"/>
        <v>1.1348296917927807</v>
      </c>
      <c r="J5406" s="15">
        <f t="shared" si="1211"/>
        <v>1.0199659078795975</v>
      </c>
      <c r="K5406" s="283">
        <f t="shared" si="1216"/>
        <v>0</v>
      </c>
      <c r="L5406" s="283">
        <f t="shared" si="1217"/>
        <v>4.3818232651749627</v>
      </c>
      <c r="M5406" s="283">
        <f t="shared" si="1218"/>
        <v>0</v>
      </c>
      <c r="N5406" s="283">
        <f t="shared" si="1219"/>
        <v>4.3585758300027857</v>
      </c>
      <c r="O5406" s="283">
        <f t="shared" si="1220"/>
        <v>0</v>
      </c>
      <c r="P5406" s="21">
        <f t="shared" si="1212"/>
        <v>4.5164594084734722E-2</v>
      </c>
      <c r="Q5406" s="21">
        <f t="shared" si="1213"/>
        <v>0.6473875548762833</v>
      </c>
      <c r="R5406">
        <f t="shared" si="1214"/>
        <v>0.83668510409641816</v>
      </c>
      <c r="S5406" s="296">
        <f t="shared" si="1221"/>
        <v>2.4463832521955716E-2</v>
      </c>
      <c r="T5406" s="283">
        <f t="shared" si="1222"/>
        <v>2.4463832521955716E-2</v>
      </c>
    </row>
    <row r="5407" spans="1:20" x14ac:dyDescent="0.25">
      <c r="A5407" s="286">
        <v>43326</v>
      </c>
      <c r="B5407" s="1">
        <f t="shared" si="1215"/>
        <v>2</v>
      </c>
      <c r="C5407" s="285">
        <v>5</v>
      </c>
      <c r="D5407" t="s">
        <v>715</v>
      </c>
      <c r="F5407" s="16">
        <v>59</v>
      </c>
      <c r="G5407" t="str">
        <f t="shared" si="1209"/>
        <v>Cooling</v>
      </c>
      <c r="H5407" s="283">
        <f>IF(G5407="heating",F5407*Assumptions!M$4+Assumptions!M$7,0)</f>
        <v>0</v>
      </c>
      <c r="I5407" s="15">
        <f t="shared" si="1210"/>
        <v>1.1635558681477385</v>
      </c>
      <c r="J5407" s="15">
        <f t="shared" si="1211"/>
        <v>1.0199659078795975</v>
      </c>
      <c r="K5407" s="283">
        <f t="shared" si="1216"/>
        <v>0</v>
      </c>
      <c r="L5407" s="283">
        <f t="shared" si="1217"/>
        <v>4.3182081448486933</v>
      </c>
      <c r="M5407" s="283">
        <f t="shared" si="1218"/>
        <v>0</v>
      </c>
      <c r="N5407" s="283">
        <f t="shared" si="1219"/>
        <v>4.2355603137647586</v>
      </c>
      <c r="O5407" s="283">
        <f t="shared" si="1220"/>
        <v>0</v>
      </c>
      <c r="P5407" s="21">
        <f t="shared" si="1212"/>
        <v>2.5000000000000001E-2</v>
      </c>
      <c r="Q5407" s="21">
        <f t="shared" si="1213"/>
        <v>0.72139578924615555</v>
      </c>
      <c r="R5407">
        <f t="shared" si="1214"/>
        <v>0.83668510409641816</v>
      </c>
      <c r="S5407" s="296">
        <f t="shared" si="1221"/>
        <v>1.5089527775503436E-2</v>
      </c>
      <c r="T5407" s="283">
        <f t="shared" si="1222"/>
        <v>1.5089527775503436E-2</v>
      </c>
    </row>
    <row r="5408" spans="1:20" x14ac:dyDescent="0.25">
      <c r="A5408" s="286">
        <v>43326</v>
      </c>
      <c r="B5408" s="1">
        <f t="shared" si="1215"/>
        <v>2</v>
      </c>
      <c r="C5408" s="285">
        <v>6</v>
      </c>
      <c r="D5408" t="s">
        <v>715</v>
      </c>
      <c r="F5408" s="16">
        <v>61</v>
      </c>
      <c r="G5408" t="str">
        <f t="shared" si="1209"/>
        <v>Cooling</v>
      </c>
      <c r="H5408" s="283">
        <f>IF(G5408="heating",F5408*Assumptions!M$4+Assumptions!M$7,0)</f>
        <v>0</v>
      </c>
      <c r="I5408" s="15">
        <f t="shared" si="1210"/>
        <v>1.2083911162615524</v>
      </c>
      <c r="J5408" s="15">
        <f t="shared" si="1211"/>
        <v>1.0199659078795975</v>
      </c>
      <c r="K5408" s="283">
        <f t="shared" si="1216"/>
        <v>0</v>
      </c>
      <c r="L5408" s="283">
        <f t="shared" si="1217"/>
        <v>4.3818232651749627</v>
      </c>
      <c r="M5408" s="283">
        <f t="shared" si="1218"/>
        <v>0</v>
      </c>
      <c r="N5408" s="283">
        <f t="shared" si="1219"/>
        <v>4.3585758300027857</v>
      </c>
      <c r="O5408" s="283">
        <f t="shared" si="1220"/>
        <v>0</v>
      </c>
      <c r="P5408" s="21">
        <f t="shared" si="1212"/>
        <v>4.5164594084734722E-2</v>
      </c>
      <c r="Q5408" s="21">
        <f t="shared" si="1213"/>
        <v>0.87787080972652631</v>
      </c>
      <c r="R5408">
        <f t="shared" si="1214"/>
        <v>0.83668510409641816</v>
      </c>
      <c r="S5408" s="296">
        <f t="shared" si="1221"/>
        <v>3.3173458932443493E-2</v>
      </c>
      <c r="T5408" s="283">
        <f t="shared" si="1222"/>
        <v>3.3173458932443493E-2</v>
      </c>
    </row>
    <row r="5409" spans="1:20" x14ac:dyDescent="0.25">
      <c r="A5409" s="286">
        <v>43326</v>
      </c>
      <c r="B5409" s="1">
        <f t="shared" si="1215"/>
        <v>2</v>
      </c>
      <c r="C5409" s="285">
        <v>7</v>
      </c>
      <c r="D5409" t="s">
        <v>716</v>
      </c>
      <c r="F5409" s="16">
        <v>64</v>
      </c>
      <c r="G5409" t="str">
        <f t="shared" si="1209"/>
        <v>Cooling</v>
      </c>
      <c r="H5409" s="283">
        <f>IF(G5409="heating",F5409*Assumptions!M$4+Assumptions!M$7,0)</f>
        <v>0</v>
      </c>
      <c r="I5409" s="15">
        <f t="shared" si="1210"/>
        <v>1.1637425769249583</v>
      </c>
      <c r="J5409" s="15">
        <f t="shared" si="1211"/>
        <v>1.0199659078795975</v>
      </c>
      <c r="K5409" s="283">
        <f t="shared" si="1216"/>
        <v>0</v>
      </c>
      <c r="L5409" s="283">
        <f t="shared" si="1217"/>
        <v>4.3818232651749627</v>
      </c>
      <c r="M5409" s="283">
        <f t="shared" si="1218"/>
        <v>0</v>
      </c>
      <c r="N5409" s="283">
        <f t="shared" si="1219"/>
        <v>4.3585758300027857</v>
      </c>
      <c r="O5409" s="283">
        <f t="shared" si="1220"/>
        <v>0</v>
      </c>
      <c r="P5409" s="21">
        <f t="shared" si="1212"/>
        <v>3.8036447069942136E-2</v>
      </c>
      <c r="Q5409" s="21">
        <f t="shared" si="1213"/>
        <v>0.97331382064367777</v>
      </c>
      <c r="R5409">
        <f t="shared" si="1214"/>
        <v>0.83668510409641816</v>
      </c>
      <c r="S5409" s="296">
        <f t="shared" si="1221"/>
        <v>3.0975253595989675E-2</v>
      </c>
      <c r="T5409" s="283">
        <f t="shared" si="1222"/>
        <v>3.0975253595989675E-2</v>
      </c>
    </row>
    <row r="5410" spans="1:20" x14ac:dyDescent="0.25">
      <c r="A5410" s="286">
        <v>43326</v>
      </c>
      <c r="B5410" s="1">
        <f t="shared" si="1215"/>
        <v>2</v>
      </c>
      <c r="C5410" s="285">
        <v>8</v>
      </c>
      <c r="D5410" t="s">
        <v>716</v>
      </c>
      <c r="F5410" s="16">
        <v>66</v>
      </c>
      <c r="G5410" t="str">
        <f t="shared" si="1209"/>
        <v>Cooling</v>
      </c>
      <c r="H5410" s="283">
        <f>IF(G5410="heating",F5410*Assumptions!M$4+Assumptions!M$7,0)</f>
        <v>0</v>
      </c>
      <c r="I5410" s="15">
        <f t="shared" si="1210"/>
        <v>1.094193721037565</v>
      </c>
      <c r="J5410" s="15">
        <f t="shared" si="1211"/>
        <v>1.0199659078795975</v>
      </c>
      <c r="K5410" s="283">
        <f t="shared" si="1216"/>
        <v>0</v>
      </c>
      <c r="L5410" s="283">
        <f t="shared" si="1217"/>
        <v>4.3818232651749627</v>
      </c>
      <c r="M5410" s="283">
        <f t="shared" si="1218"/>
        <v>0</v>
      </c>
      <c r="N5410" s="283">
        <f t="shared" si="1219"/>
        <v>4.3585758300027857</v>
      </c>
      <c r="O5410" s="283">
        <f t="shared" si="1220"/>
        <v>0</v>
      </c>
      <c r="P5410" s="21">
        <f t="shared" si="1212"/>
        <v>3.6399980029288459E-2</v>
      </c>
      <c r="Q5410" s="21">
        <f t="shared" si="1213"/>
        <v>0.94940007506179924</v>
      </c>
      <c r="R5410">
        <f t="shared" si="1214"/>
        <v>0.83668510409641816</v>
      </c>
      <c r="S5410" s="296">
        <f t="shared" si="1221"/>
        <v>2.8914284119300367E-2</v>
      </c>
      <c r="T5410" s="283">
        <f t="shared" si="1222"/>
        <v>2.8914284119300367E-2</v>
      </c>
    </row>
    <row r="5411" spans="1:20" x14ac:dyDescent="0.25">
      <c r="A5411" s="286">
        <v>43326</v>
      </c>
      <c r="B5411" s="1">
        <f t="shared" si="1215"/>
        <v>2</v>
      </c>
      <c r="C5411" s="285">
        <v>9</v>
      </c>
      <c r="D5411" t="s">
        <v>716</v>
      </c>
      <c r="F5411" s="16">
        <v>72</v>
      </c>
      <c r="G5411" t="str">
        <f t="shared" si="1209"/>
        <v>Cooling</v>
      </c>
      <c r="H5411" s="283">
        <f>IF(G5411="heating",F5411*Assumptions!M$4+Assumptions!M$7,0)</f>
        <v>0</v>
      </c>
      <c r="I5411" s="15">
        <f t="shared" si="1210"/>
        <v>1.0343009000871222</v>
      </c>
      <c r="J5411" s="15">
        <f t="shared" si="1211"/>
        <v>1.0199659078795975</v>
      </c>
      <c r="K5411" s="283">
        <f t="shared" si="1216"/>
        <v>0</v>
      </c>
      <c r="L5411" s="283" t="e">
        <f t="shared" si="1217"/>
        <v>#N/A</v>
      </c>
      <c r="M5411" s="283">
        <f t="shared" si="1218"/>
        <v>0</v>
      </c>
      <c r="N5411" s="283" t="e">
        <f t="shared" si="1219"/>
        <v>#N/A</v>
      </c>
      <c r="O5411" s="283">
        <f t="shared" si="1220"/>
        <v>0</v>
      </c>
      <c r="P5411" s="21">
        <f t="shared" si="1212"/>
        <v>4.6445607559525648E-2</v>
      </c>
      <c r="Q5411" s="21">
        <f t="shared" si="1213"/>
        <v>0.8408485371888097</v>
      </c>
      <c r="R5411">
        <f t="shared" si="1214"/>
        <v>0.83668510409641816</v>
      </c>
      <c r="S5411" s="296">
        <f t="shared" si="1221"/>
        <v>3.2675666766885499E-2</v>
      </c>
      <c r="T5411" s="283">
        <f t="shared" si="1222"/>
        <v>3.2675666766885499E-2</v>
      </c>
    </row>
    <row r="5412" spans="1:20" x14ac:dyDescent="0.25">
      <c r="A5412" s="286">
        <v>43326</v>
      </c>
      <c r="B5412" s="1">
        <f t="shared" si="1215"/>
        <v>2</v>
      </c>
      <c r="C5412" s="285">
        <v>10</v>
      </c>
      <c r="D5412" t="s">
        <v>716</v>
      </c>
      <c r="F5412" s="16">
        <v>73</v>
      </c>
      <c r="G5412" t="str">
        <f t="shared" si="1209"/>
        <v>Cooling</v>
      </c>
      <c r="H5412" s="283">
        <f>IF(G5412="heating",F5412*Assumptions!M$4+Assumptions!M$7,0)</f>
        <v>0</v>
      </c>
      <c r="I5412" s="15">
        <f t="shared" si="1210"/>
        <v>0.98112329028689171</v>
      </c>
      <c r="J5412" s="15">
        <f t="shared" si="1211"/>
        <v>1.0199659078795975</v>
      </c>
      <c r="K5412" s="283">
        <f t="shared" si="1216"/>
        <v>0</v>
      </c>
      <c r="L5412" s="283" t="e">
        <f t="shared" si="1217"/>
        <v>#N/A</v>
      </c>
      <c r="M5412" s="283">
        <f t="shared" si="1218"/>
        <v>0</v>
      </c>
      <c r="N5412" s="283" t="e">
        <f t="shared" si="1219"/>
        <v>#N/A</v>
      </c>
      <c r="O5412" s="283">
        <f t="shared" si="1220"/>
        <v>0</v>
      </c>
      <c r="P5412" s="21">
        <f t="shared" si="1212"/>
        <v>5.0300820493010656E-2</v>
      </c>
      <c r="Q5412" s="21">
        <f t="shared" si="1213"/>
        <v>0.74504051125983206</v>
      </c>
      <c r="R5412">
        <f t="shared" si="1214"/>
        <v>0.83668510409641816</v>
      </c>
      <c r="S5412" s="296">
        <f t="shared" si="1221"/>
        <v>3.1355735641339276E-2</v>
      </c>
      <c r="T5412" s="283">
        <f t="shared" si="1222"/>
        <v>3.1355735641339276E-2</v>
      </c>
    </row>
    <row r="5413" spans="1:20" x14ac:dyDescent="0.25">
      <c r="A5413" s="286">
        <v>43326</v>
      </c>
      <c r="B5413" s="1">
        <f t="shared" si="1215"/>
        <v>2</v>
      </c>
      <c r="C5413" s="285">
        <v>11</v>
      </c>
      <c r="D5413" t="s">
        <v>716</v>
      </c>
      <c r="F5413" s="16">
        <v>75</v>
      </c>
      <c r="G5413" t="str">
        <f t="shared" si="1209"/>
        <v>Cooling</v>
      </c>
      <c r="H5413" s="283">
        <f>IF(G5413="heating",F5413*Assumptions!M$4+Assumptions!M$7,0)</f>
        <v>0</v>
      </c>
      <c r="I5413" s="15">
        <f t="shared" si="1210"/>
        <v>0.94956163997961163</v>
      </c>
      <c r="J5413" s="15">
        <f t="shared" si="1211"/>
        <v>1.0199659078795975</v>
      </c>
      <c r="K5413" s="283">
        <f t="shared" si="1216"/>
        <v>0</v>
      </c>
      <c r="L5413" s="283" t="e">
        <f t="shared" si="1217"/>
        <v>#N/A</v>
      </c>
      <c r="M5413" s="283">
        <f t="shared" si="1218"/>
        <v>0</v>
      </c>
      <c r="N5413" s="283" t="e">
        <f t="shared" si="1219"/>
        <v>#N/A</v>
      </c>
      <c r="O5413" s="283">
        <f t="shared" si="1220"/>
        <v>0</v>
      </c>
      <c r="P5413" s="21">
        <f t="shared" si="1212"/>
        <v>5.9880624941505811E-2</v>
      </c>
      <c r="Q5413" s="21">
        <f t="shared" si="1213"/>
        <v>0.72850690893675296</v>
      </c>
      <c r="R5413">
        <f t="shared" si="1214"/>
        <v>0.83668510409641816</v>
      </c>
      <c r="S5413" s="296">
        <f t="shared" si="1221"/>
        <v>3.6499089951995092E-2</v>
      </c>
      <c r="T5413" s="283">
        <f t="shared" si="1222"/>
        <v>3.6499089951995092E-2</v>
      </c>
    </row>
    <row r="5414" spans="1:20" x14ac:dyDescent="0.25">
      <c r="A5414" s="286">
        <v>43326</v>
      </c>
      <c r="B5414" s="1">
        <f t="shared" si="1215"/>
        <v>2</v>
      </c>
      <c r="C5414" s="285">
        <v>12</v>
      </c>
      <c r="D5414" t="s">
        <v>716</v>
      </c>
      <c r="F5414" s="16">
        <v>77</v>
      </c>
      <c r="G5414" t="str">
        <f t="shared" si="1209"/>
        <v>Cooling</v>
      </c>
      <c r="H5414" s="283">
        <f>IF(G5414="heating",F5414*Assumptions!M$4+Assumptions!M$7,0)</f>
        <v>0</v>
      </c>
      <c r="I5414" s="15">
        <f t="shared" si="1210"/>
        <v>0.91648403420261149</v>
      </c>
      <c r="J5414" s="15">
        <f t="shared" si="1211"/>
        <v>1.0199659078795975</v>
      </c>
      <c r="K5414" s="283">
        <f t="shared" si="1216"/>
        <v>0</v>
      </c>
      <c r="L5414" s="283" t="e">
        <f t="shared" si="1217"/>
        <v>#N/A</v>
      </c>
      <c r="M5414" s="283">
        <f t="shared" si="1218"/>
        <v>0</v>
      </c>
      <c r="N5414" s="283" t="e">
        <f t="shared" si="1219"/>
        <v>#N/A</v>
      </c>
      <c r="O5414" s="283">
        <f t="shared" si="1220"/>
        <v>0</v>
      </c>
      <c r="P5414" s="21">
        <f t="shared" si="1212"/>
        <v>7.1952934165366855E-2</v>
      </c>
      <c r="Q5414" s="21">
        <f t="shared" si="1213"/>
        <v>0.75910815787401487</v>
      </c>
      <c r="R5414">
        <f t="shared" si="1214"/>
        <v>0.83668510409641816</v>
      </c>
      <c r="S5414" s="296">
        <f t="shared" si="1221"/>
        <v>4.5699790007784437E-2</v>
      </c>
      <c r="T5414" s="283">
        <f t="shared" si="1222"/>
        <v>4.5699790007784437E-2</v>
      </c>
    </row>
    <row r="5415" spans="1:20" x14ac:dyDescent="0.25">
      <c r="A5415" s="286">
        <v>43326</v>
      </c>
      <c r="B5415" s="1">
        <f t="shared" si="1215"/>
        <v>2</v>
      </c>
      <c r="C5415" s="285">
        <v>13</v>
      </c>
      <c r="D5415" t="s">
        <v>716</v>
      </c>
      <c r="E5415" t="s">
        <v>704</v>
      </c>
      <c r="F5415" s="16">
        <v>79</v>
      </c>
      <c r="G5415" t="str">
        <f t="shared" si="1209"/>
        <v>Cooling</v>
      </c>
      <c r="H5415" s="283">
        <f>IF(G5415="heating",F5415*Assumptions!M$4+Assumptions!M$7,0)</f>
        <v>0</v>
      </c>
      <c r="I5415" s="15">
        <f t="shared" si="1210"/>
        <v>0.90040206880052787</v>
      </c>
      <c r="J5415" s="15">
        <f t="shared" si="1211"/>
        <v>1.0199659078795975</v>
      </c>
      <c r="K5415" s="283">
        <f t="shared" si="1216"/>
        <v>0</v>
      </c>
      <c r="L5415" s="283" t="e">
        <f t="shared" si="1217"/>
        <v>#N/A</v>
      </c>
      <c r="M5415" s="283">
        <f t="shared" si="1218"/>
        <v>0</v>
      </c>
      <c r="N5415" s="283" t="e">
        <f t="shared" si="1219"/>
        <v>#N/A</v>
      </c>
      <c r="O5415" s="283">
        <f t="shared" si="1220"/>
        <v>0</v>
      </c>
      <c r="P5415" s="21">
        <f t="shared" si="1212"/>
        <v>8.6517748164594233E-2</v>
      </c>
      <c r="Q5415" s="21">
        <f t="shared" si="1213"/>
        <v>0.79115902007799765</v>
      </c>
      <c r="R5415">
        <f t="shared" si="1214"/>
        <v>0.83668510409641816</v>
      </c>
      <c r="S5415" s="296">
        <f t="shared" si="1221"/>
        <v>5.7270507066339328E-2</v>
      </c>
      <c r="T5415" s="283">
        <f t="shared" si="1222"/>
        <v>5.7270507066339328E-2</v>
      </c>
    </row>
    <row r="5416" spans="1:20" x14ac:dyDescent="0.25">
      <c r="A5416" s="286">
        <v>43326</v>
      </c>
      <c r="B5416" s="1">
        <f t="shared" si="1215"/>
        <v>2</v>
      </c>
      <c r="C5416" s="285">
        <v>14</v>
      </c>
      <c r="D5416" t="s">
        <v>716</v>
      </c>
      <c r="E5416" t="s">
        <v>704</v>
      </c>
      <c r="F5416" s="16">
        <v>79</v>
      </c>
      <c r="G5416" t="str">
        <f t="shared" si="1209"/>
        <v>Cooling</v>
      </c>
      <c r="H5416" s="283">
        <f>IF(G5416="heating",F5416*Assumptions!M$4+Assumptions!M$7,0)</f>
        <v>0</v>
      </c>
      <c r="I5416" s="15">
        <f t="shared" si="1210"/>
        <v>0.86032894500746537</v>
      </c>
      <c r="J5416" s="15">
        <f t="shared" si="1211"/>
        <v>1.0199659078795975</v>
      </c>
      <c r="K5416" s="283">
        <f t="shared" si="1216"/>
        <v>0</v>
      </c>
      <c r="L5416" s="283" t="e">
        <f t="shared" si="1217"/>
        <v>#N/A</v>
      </c>
      <c r="M5416" s="283">
        <f t="shared" si="1218"/>
        <v>0</v>
      </c>
      <c r="N5416" s="283" t="e">
        <f t="shared" si="1219"/>
        <v>#N/A</v>
      </c>
      <c r="O5416" s="283">
        <f t="shared" si="1220"/>
        <v>0</v>
      </c>
      <c r="P5416" s="21">
        <f t="shared" si="1212"/>
        <v>8.6517748164594233E-2</v>
      </c>
      <c r="Q5416" s="21">
        <f t="shared" si="1213"/>
        <v>0.84355555031342389</v>
      </c>
      <c r="R5416">
        <f t="shared" si="1214"/>
        <v>0.83668510409641816</v>
      </c>
      <c r="S5416" s="296">
        <f t="shared" si="1221"/>
        <v>6.1063392919810097E-2</v>
      </c>
      <c r="T5416" s="283">
        <f t="shared" si="1222"/>
        <v>6.1063392919810097E-2</v>
      </c>
    </row>
    <row r="5417" spans="1:20" x14ac:dyDescent="0.25">
      <c r="A5417" s="286">
        <v>43326</v>
      </c>
      <c r="B5417" s="1">
        <f t="shared" si="1215"/>
        <v>2</v>
      </c>
      <c r="C5417" s="285">
        <v>15</v>
      </c>
      <c r="D5417" t="s">
        <v>716</v>
      </c>
      <c r="E5417" t="s">
        <v>704</v>
      </c>
      <c r="F5417" s="16">
        <v>77</v>
      </c>
      <c r="G5417" t="str">
        <f t="shared" si="1209"/>
        <v>Cooling</v>
      </c>
      <c r="H5417" s="283">
        <f>IF(G5417="heating",F5417*Assumptions!M$4+Assumptions!M$7,0)</f>
        <v>0</v>
      </c>
      <c r="I5417" s="15">
        <f t="shared" si="1210"/>
        <v>0.85754515037175039</v>
      </c>
      <c r="J5417" s="15">
        <f t="shared" si="1211"/>
        <v>1.0199659078795975</v>
      </c>
      <c r="K5417" s="283">
        <f t="shared" si="1216"/>
        <v>0</v>
      </c>
      <c r="L5417" s="283" t="e">
        <f t="shared" si="1217"/>
        <v>#N/A</v>
      </c>
      <c r="M5417" s="283">
        <f t="shared" si="1218"/>
        <v>0</v>
      </c>
      <c r="N5417" s="283" t="e">
        <f t="shared" si="1219"/>
        <v>#N/A</v>
      </c>
      <c r="O5417" s="283">
        <f t="shared" si="1220"/>
        <v>0</v>
      </c>
      <c r="P5417" s="21">
        <f t="shared" si="1212"/>
        <v>7.1952934165366855E-2</v>
      </c>
      <c r="Q5417" s="21">
        <f t="shared" si="1213"/>
        <v>0.96592607327566882</v>
      </c>
      <c r="R5417">
        <f t="shared" si="1214"/>
        <v>0.83668510409641816</v>
      </c>
      <c r="S5417" s="296">
        <f t="shared" si="1221"/>
        <v>5.8150631440148454E-2</v>
      </c>
      <c r="T5417" s="283">
        <f t="shared" si="1222"/>
        <v>5.8150631440148454E-2</v>
      </c>
    </row>
    <row r="5418" spans="1:20" x14ac:dyDescent="0.25">
      <c r="A5418" s="286">
        <v>43326</v>
      </c>
      <c r="B5418" s="1">
        <f t="shared" si="1215"/>
        <v>2</v>
      </c>
      <c r="C5418" s="285">
        <v>16</v>
      </c>
      <c r="D5418" t="s">
        <v>716</v>
      </c>
      <c r="E5418" t="s">
        <v>704</v>
      </c>
      <c r="F5418" s="16">
        <v>79</v>
      </c>
      <c r="G5418" t="str">
        <f t="shared" si="1209"/>
        <v>Cooling</v>
      </c>
      <c r="H5418" s="283">
        <f>IF(G5418="heating",F5418*Assumptions!M$4+Assumptions!M$7,0)</f>
        <v>0</v>
      </c>
      <c r="I5418" s="15">
        <f t="shared" si="1210"/>
        <v>0.88344815438260227</v>
      </c>
      <c r="J5418" s="15">
        <f t="shared" si="1211"/>
        <v>1.0199659078795975</v>
      </c>
      <c r="K5418" s="283">
        <f t="shared" si="1216"/>
        <v>0</v>
      </c>
      <c r="L5418" s="283" t="e">
        <f t="shared" si="1217"/>
        <v>#N/A</v>
      </c>
      <c r="M5418" s="283">
        <f t="shared" si="1218"/>
        <v>0</v>
      </c>
      <c r="N5418" s="283" t="e">
        <f t="shared" si="1219"/>
        <v>#N/A</v>
      </c>
      <c r="O5418" s="283">
        <f t="shared" si="1220"/>
        <v>0</v>
      </c>
      <c r="P5418" s="21">
        <f t="shared" si="1212"/>
        <v>8.6517748164594233E-2</v>
      </c>
      <c r="Q5418" s="21">
        <f t="shared" si="1213"/>
        <v>1.1649354943302594</v>
      </c>
      <c r="R5418">
        <f t="shared" si="1214"/>
        <v>0.83668510409641816</v>
      </c>
      <c r="S5418" s="296">
        <f t="shared" si="1221"/>
        <v>8.4327480022022977E-2</v>
      </c>
      <c r="T5418" s="283">
        <f t="shared" si="1222"/>
        <v>8.4327480022022977E-2</v>
      </c>
    </row>
    <row r="5419" spans="1:20" x14ac:dyDescent="0.25">
      <c r="A5419" s="286">
        <v>43326</v>
      </c>
      <c r="B5419" s="1">
        <f t="shared" si="1215"/>
        <v>2</v>
      </c>
      <c r="C5419" s="285">
        <v>17</v>
      </c>
      <c r="D5419" t="s">
        <v>716</v>
      </c>
      <c r="F5419" s="16">
        <v>77</v>
      </c>
      <c r="G5419" t="str">
        <f t="shared" si="1209"/>
        <v>Cooling</v>
      </c>
      <c r="H5419" s="283">
        <f>IF(G5419="heating",F5419*Assumptions!M$4+Assumptions!M$7,0)</f>
        <v>0</v>
      </c>
      <c r="I5419" s="15">
        <f t="shared" si="1210"/>
        <v>0.94025748850374469</v>
      </c>
      <c r="J5419" s="15">
        <f t="shared" si="1211"/>
        <v>1.0199659078795975</v>
      </c>
      <c r="K5419" s="283">
        <f t="shared" si="1216"/>
        <v>0</v>
      </c>
      <c r="L5419" s="283" t="e">
        <f t="shared" si="1217"/>
        <v>#N/A</v>
      </c>
      <c r="M5419" s="283">
        <f t="shared" si="1218"/>
        <v>0</v>
      </c>
      <c r="N5419" s="283" t="e">
        <f t="shared" si="1219"/>
        <v>#N/A</v>
      </c>
      <c r="O5419" s="283">
        <f t="shared" si="1220"/>
        <v>0</v>
      </c>
      <c r="P5419" s="21">
        <f t="shared" si="1212"/>
        <v>7.1952934165366855E-2</v>
      </c>
      <c r="Q5419" s="21">
        <f t="shared" si="1213"/>
        <v>1.3521540118753073</v>
      </c>
      <c r="R5419">
        <f t="shared" si="1214"/>
        <v>0.83668510409641816</v>
      </c>
      <c r="S5419" s="296">
        <f t="shared" si="1221"/>
        <v>8.1402305797825827E-2</v>
      </c>
      <c r="T5419" s="283">
        <f t="shared" si="1222"/>
        <v>8.1402305797825827E-2</v>
      </c>
    </row>
    <row r="5420" spans="1:20" x14ac:dyDescent="0.25">
      <c r="A5420" s="286">
        <v>43326</v>
      </c>
      <c r="B5420" s="1">
        <f t="shared" si="1215"/>
        <v>2</v>
      </c>
      <c r="C5420" s="285">
        <v>18</v>
      </c>
      <c r="D5420" t="s">
        <v>716</v>
      </c>
      <c r="F5420" s="16">
        <v>73</v>
      </c>
      <c r="G5420" t="str">
        <f t="shared" si="1209"/>
        <v>Cooling</v>
      </c>
      <c r="H5420" s="283">
        <f>IF(G5420="heating",F5420*Assumptions!M$4+Assumptions!M$7,0)</f>
        <v>0</v>
      </c>
      <c r="I5420" s="15">
        <f t="shared" si="1210"/>
        <v>0.98182363790757687</v>
      </c>
      <c r="J5420" s="15">
        <f t="shared" si="1211"/>
        <v>1.0199659078795975</v>
      </c>
      <c r="K5420" s="283">
        <f t="shared" si="1216"/>
        <v>0</v>
      </c>
      <c r="L5420" s="283" t="e">
        <f t="shared" si="1217"/>
        <v>#N/A</v>
      </c>
      <c r="M5420" s="283">
        <f t="shared" si="1218"/>
        <v>0</v>
      </c>
      <c r="N5420" s="283" t="e">
        <f t="shared" si="1219"/>
        <v>#N/A</v>
      </c>
      <c r="O5420" s="283">
        <f t="shared" si="1220"/>
        <v>0</v>
      </c>
      <c r="P5420" s="21">
        <f t="shared" si="1212"/>
        <v>5.0300820493010656E-2</v>
      </c>
      <c r="Q5420" s="21">
        <f t="shared" si="1213"/>
        <v>1.5598916921549892</v>
      </c>
      <c r="R5420">
        <f t="shared" si="1214"/>
        <v>0.83668510409641816</v>
      </c>
      <c r="S5420" s="296">
        <f t="shared" si="1221"/>
        <v>6.5649519441064841E-2</v>
      </c>
      <c r="T5420" s="283">
        <f t="shared" si="1222"/>
        <v>6.5649519441064841E-2</v>
      </c>
    </row>
    <row r="5421" spans="1:20" x14ac:dyDescent="0.25">
      <c r="A5421" s="286">
        <v>43326</v>
      </c>
      <c r="B5421" s="1">
        <f t="shared" si="1215"/>
        <v>2</v>
      </c>
      <c r="C5421" s="285">
        <v>19</v>
      </c>
      <c r="D5421" t="s">
        <v>716</v>
      </c>
      <c r="F5421" s="16">
        <v>72</v>
      </c>
      <c r="G5421" t="str">
        <f t="shared" si="1209"/>
        <v>Cooling</v>
      </c>
      <c r="H5421" s="283">
        <f>IF(G5421="heating",F5421*Assumptions!M$4+Assumptions!M$7,0)</f>
        <v>0</v>
      </c>
      <c r="I5421" s="15">
        <f t="shared" si="1210"/>
        <v>0.98418842963438757</v>
      </c>
      <c r="J5421" s="15">
        <f t="shared" si="1211"/>
        <v>1.0199659078795975</v>
      </c>
      <c r="K5421" s="283">
        <f t="shared" si="1216"/>
        <v>0</v>
      </c>
      <c r="L5421" s="283" t="e">
        <f t="shared" si="1217"/>
        <v>#N/A</v>
      </c>
      <c r="M5421" s="283">
        <f t="shared" si="1218"/>
        <v>0</v>
      </c>
      <c r="N5421" s="283" t="e">
        <f t="shared" si="1219"/>
        <v>#N/A</v>
      </c>
      <c r="O5421" s="283">
        <f t="shared" si="1220"/>
        <v>0</v>
      </c>
      <c r="P5421" s="21">
        <f t="shared" si="1212"/>
        <v>4.6445607559525648E-2</v>
      </c>
      <c r="Q5421" s="21">
        <f t="shared" si="1213"/>
        <v>1.6764212681468484</v>
      </c>
      <c r="R5421">
        <f t="shared" si="1214"/>
        <v>0.83668510409641816</v>
      </c>
      <c r="S5421" s="296">
        <f t="shared" si="1221"/>
        <v>6.5146313867685032E-2</v>
      </c>
      <c r="T5421" s="283">
        <f t="shared" si="1222"/>
        <v>6.5146313867685032E-2</v>
      </c>
    </row>
    <row r="5422" spans="1:20" x14ac:dyDescent="0.25">
      <c r="A5422" s="286">
        <v>43326</v>
      </c>
      <c r="B5422" s="1">
        <f t="shared" si="1215"/>
        <v>2</v>
      </c>
      <c r="C5422" s="285">
        <v>20</v>
      </c>
      <c r="D5422" t="s">
        <v>716</v>
      </c>
      <c r="F5422" s="16">
        <v>70</v>
      </c>
      <c r="G5422" t="str">
        <f t="shared" si="1209"/>
        <v>Cooling</v>
      </c>
      <c r="H5422" s="283">
        <f>IF(G5422="heating",F5422*Assumptions!M$4+Assumptions!M$7,0)</f>
        <v>0</v>
      </c>
      <c r="I5422" s="15">
        <f t="shared" si="1210"/>
        <v>0.97071962311712034</v>
      </c>
      <c r="J5422" s="15">
        <f t="shared" si="1211"/>
        <v>1.0199659078795975</v>
      </c>
      <c r="K5422" s="283">
        <f t="shared" si="1216"/>
        <v>0</v>
      </c>
      <c r="L5422" s="283">
        <f t="shared" si="1217"/>
        <v>4.3818232651749627</v>
      </c>
      <c r="M5422" s="283">
        <f t="shared" si="1218"/>
        <v>0</v>
      </c>
      <c r="N5422" s="283">
        <f t="shared" si="1219"/>
        <v>4.3585758300027857</v>
      </c>
      <c r="O5422" s="283">
        <f t="shared" si="1220"/>
        <v>0</v>
      </c>
      <c r="P5422" s="21">
        <f t="shared" si="1212"/>
        <v>4.0604560274080326E-2</v>
      </c>
      <c r="Q5422" s="21">
        <f t="shared" si="1213"/>
        <v>1.52436960139122</v>
      </c>
      <c r="R5422">
        <f t="shared" si="1214"/>
        <v>0.83668510409641816</v>
      </c>
      <c r="S5422" s="296">
        <f t="shared" si="1221"/>
        <v>5.1787760200660907E-2</v>
      </c>
      <c r="T5422" s="283">
        <f t="shared" si="1222"/>
        <v>5.1787760200660907E-2</v>
      </c>
    </row>
    <row r="5423" spans="1:20" x14ac:dyDescent="0.25">
      <c r="A5423" s="286">
        <v>43326</v>
      </c>
      <c r="B5423" s="1">
        <f t="shared" si="1215"/>
        <v>2</v>
      </c>
      <c r="C5423" s="285">
        <v>21</v>
      </c>
      <c r="D5423" t="s">
        <v>716</v>
      </c>
      <c r="F5423" s="16">
        <v>66</v>
      </c>
      <c r="G5423" t="str">
        <f t="shared" si="1209"/>
        <v>Cooling</v>
      </c>
      <c r="H5423" s="283">
        <f>IF(G5423="heating",F5423*Assumptions!M$4+Assumptions!M$7,0)</f>
        <v>0</v>
      </c>
      <c r="I5423" s="15">
        <f t="shared" si="1210"/>
        <v>0.95751150862929935</v>
      </c>
      <c r="J5423" s="15">
        <f t="shared" si="1211"/>
        <v>1.0199659078795975</v>
      </c>
      <c r="K5423" s="283">
        <f t="shared" si="1216"/>
        <v>0</v>
      </c>
      <c r="L5423" s="283">
        <f t="shared" si="1217"/>
        <v>4.3818232651749627</v>
      </c>
      <c r="M5423" s="283">
        <f t="shared" si="1218"/>
        <v>0</v>
      </c>
      <c r="N5423" s="283">
        <f t="shared" si="1219"/>
        <v>4.3585758300027857</v>
      </c>
      <c r="O5423" s="283">
        <f t="shared" si="1220"/>
        <v>0</v>
      </c>
      <c r="P5423" s="21">
        <f t="shared" si="1212"/>
        <v>3.6399980029288459E-2</v>
      </c>
      <c r="Q5423" s="21">
        <f t="shared" si="1213"/>
        <v>1.4448604713749031</v>
      </c>
      <c r="R5423">
        <f t="shared" si="1214"/>
        <v>0.83668510409641816</v>
      </c>
      <c r="S5423" s="296">
        <f t="shared" si="1221"/>
        <v>4.4003689571396769E-2</v>
      </c>
      <c r="T5423" s="283">
        <f t="shared" si="1222"/>
        <v>4.4003689571396769E-2</v>
      </c>
    </row>
    <row r="5424" spans="1:20" x14ac:dyDescent="0.25">
      <c r="A5424" s="286">
        <v>43326</v>
      </c>
      <c r="B5424" s="1">
        <f t="shared" si="1215"/>
        <v>2</v>
      </c>
      <c r="C5424" s="285">
        <v>22</v>
      </c>
      <c r="D5424" t="s">
        <v>716</v>
      </c>
      <c r="F5424" s="16">
        <v>66</v>
      </c>
      <c r="G5424" t="str">
        <f t="shared" si="1209"/>
        <v>Cooling</v>
      </c>
      <c r="H5424" s="283">
        <f>IF(G5424="heating",F5424*Assumptions!M$4+Assumptions!M$7,0)</f>
        <v>0</v>
      </c>
      <c r="I5424" s="15">
        <f t="shared" si="1210"/>
        <v>0.9426530227543114</v>
      </c>
      <c r="J5424" s="15">
        <f t="shared" si="1211"/>
        <v>1.0199659078795975</v>
      </c>
      <c r="K5424" s="283">
        <f t="shared" si="1216"/>
        <v>0</v>
      </c>
      <c r="L5424" s="283">
        <f t="shared" si="1217"/>
        <v>4.3818232651749627</v>
      </c>
      <c r="M5424" s="283">
        <f t="shared" si="1218"/>
        <v>0</v>
      </c>
      <c r="N5424" s="283">
        <f t="shared" si="1219"/>
        <v>4.3585758300027857</v>
      </c>
      <c r="O5424" s="283">
        <f t="shared" si="1220"/>
        <v>0</v>
      </c>
      <c r="P5424" s="21">
        <f t="shared" si="1212"/>
        <v>3.6399980029288459E-2</v>
      </c>
      <c r="Q5424" s="21">
        <f t="shared" si="1213"/>
        <v>1.2427137171080138</v>
      </c>
      <c r="R5424">
        <f t="shared" si="1214"/>
        <v>0.83668510409641816</v>
      </c>
      <c r="S5424" s="296">
        <f t="shared" si="1221"/>
        <v>3.7847245264936435E-2</v>
      </c>
      <c r="T5424" s="283">
        <f t="shared" si="1222"/>
        <v>3.7847245264936435E-2</v>
      </c>
    </row>
    <row r="5425" spans="1:20" x14ac:dyDescent="0.25">
      <c r="A5425" s="286">
        <v>43326</v>
      </c>
      <c r="B5425" s="1">
        <f t="shared" si="1215"/>
        <v>2</v>
      </c>
      <c r="C5425" s="285">
        <v>23</v>
      </c>
      <c r="D5425" t="s">
        <v>715</v>
      </c>
      <c r="F5425" s="16">
        <v>64</v>
      </c>
      <c r="G5425" t="str">
        <f t="shared" si="1209"/>
        <v>Cooling</v>
      </c>
      <c r="H5425" s="283">
        <f>IF(G5425="heating",F5425*Assumptions!M$4+Assumptions!M$7,0)</f>
        <v>0</v>
      </c>
      <c r="I5425" s="15">
        <f t="shared" si="1210"/>
        <v>0.94450710149963013</v>
      </c>
      <c r="J5425" s="15">
        <f t="shared" si="1211"/>
        <v>1.0199659078795975</v>
      </c>
      <c r="K5425" s="283">
        <f t="shared" si="1216"/>
        <v>0</v>
      </c>
      <c r="L5425" s="283">
        <f t="shared" si="1217"/>
        <v>4.3818232651749627</v>
      </c>
      <c r="M5425" s="283">
        <f t="shared" si="1218"/>
        <v>0</v>
      </c>
      <c r="N5425" s="283">
        <f t="shared" si="1219"/>
        <v>4.3585758300027857</v>
      </c>
      <c r="O5425" s="283">
        <f t="shared" si="1220"/>
        <v>0</v>
      </c>
      <c r="P5425" s="21">
        <f t="shared" si="1212"/>
        <v>3.8036447069942136E-2</v>
      </c>
      <c r="Q5425" s="21">
        <f t="shared" si="1213"/>
        <v>1.0297519246597011</v>
      </c>
      <c r="R5425">
        <f t="shared" si="1214"/>
        <v>0.83668510409641816</v>
      </c>
      <c r="S5425" s="296">
        <f t="shared" si="1221"/>
        <v>3.2771369655676418E-2</v>
      </c>
      <c r="T5425" s="283">
        <f t="shared" si="1222"/>
        <v>3.2771369655676418E-2</v>
      </c>
    </row>
    <row r="5426" spans="1:20" x14ac:dyDescent="0.25">
      <c r="A5426" s="286">
        <v>43327</v>
      </c>
      <c r="B5426" s="1">
        <f t="shared" si="1215"/>
        <v>3</v>
      </c>
      <c r="C5426" s="285">
        <v>0</v>
      </c>
      <c r="D5426" t="s">
        <v>715</v>
      </c>
      <c r="F5426" s="16">
        <v>63</v>
      </c>
      <c r="G5426" t="str">
        <f t="shared" si="1209"/>
        <v>Cooling</v>
      </c>
      <c r="H5426" s="283">
        <f>IF(G5426="heating",F5426*Assumptions!M$4+Assumptions!M$7,0)</f>
        <v>0</v>
      </c>
      <c r="I5426" s="15">
        <f t="shared" si="1210"/>
        <v>0.97481507806017154</v>
      </c>
      <c r="J5426" s="15">
        <f t="shared" si="1211"/>
        <v>1.0263036171733995</v>
      </c>
      <c r="K5426" s="283">
        <f t="shared" si="1216"/>
        <v>0</v>
      </c>
      <c r="L5426" s="283">
        <f t="shared" si="1217"/>
        <v>4.3818232651749627</v>
      </c>
      <c r="M5426" s="283">
        <f t="shared" si="1218"/>
        <v>0</v>
      </c>
      <c r="N5426" s="283">
        <f t="shared" si="1219"/>
        <v>4.3585758300027857</v>
      </c>
      <c r="O5426" s="283">
        <f t="shared" si="1220"/>
        <v>0</v>
      </c>
      <c r="P5426" s="21">
        <f t="shared" si="1212"/>
        <v>3.9789369881031433E-2</v>
      </c>
      <c r="Q5426" s="21">
        <f t="shared" si="1213"/>
        <v>0.90668853391740301</v>
      </c>
      <c r="R5426">
        <f t="shared" si="1214"/>
        <v>0.9421089825381942</v>
      </c>
      <c r="S5426" s="296">
        <f t="shared" si="1221"/>
        <v>3.3988056362911044E-2</v>
      </c>
      <c r="T5426" s="283">
        <f t="shared" si="1222"/>
        <v>3.3988056362911044E-2</v>
      </c>
    </row>
    <row r="5427" spans="1:20" x14ac:dyDescent="0.25">
      <c r="A5427" s="286">
        <v>43327</v>
      </c>
      <c r="B5427" s="1">
        <f t="shared" si="1215"/>
        <v>3</v>
      </c>
      <c r="C5427" s="285">
        <v>1</v>
      </c>
      <c r="D5427" t="s">
        <v>715</v>
      </c>
      <c r="F5427" s="16">
        <v>63</v>
      </c>
      <c r="G5427" t="str">
        <f t="shared" si="1209"/>
        <v>Cooling</v>
      </c>
      <c r="H5427" s="283">
        <f>IF(G5427="heating",F5427*Assumptions!M$4+Assumptions!M$7,0)</f>
        <v>0</v>
      </c>
      <c r="I5427" s="15">
        <f t="shared" si="1210"/>
        <v>1.012242869806885</v>
      </c>
      <c r="J5427" s="15">
        <f t="shared" si="1211"/>
        <v>1.0263036171733995</v>
      </c>
      <c r="K5427" s="283">
        <f t="shared" si="1216"/>
        <v>0</v>
      </c>
      <c r="L5427" s="283">
        <f t="shared" si="1217"/>
        <v>4.3818232651749627</v>
      </c>
      <c r="M5427" s="283">
        <f t="shared" si="1218"/>
        <v>0</v>
      </c>
      <c r="N5427" s="283">
        <f t="shared" si="1219"/>
        <v>4.3585758300027857</v>
      </c>
      <c r="O5427" s="283">
        <f t="shared" si="1220"/>
        <v>0</v>
      </c>
      <c r="P5427" s="21">
        <f t="shared" si="1212"/>
        <v>3.9789369881031433E-2</v>
      </c>
      <c r="Q5427" s="21">
        <f t="shared" si="1213"/>
        <v>0.81803459285312596</v>
      </c>
      <c r="R5427">
        <f t="shared" si="1214"/>
        <v>0.9421089825381942</v>
      </c>
      <c r="S5427" s="296">
        <f t="shared" si="1221"/>
        <v>3.066478157452452E-2</v>
      </c>
      <c r="T5427" s="283">
        <f t="shared" si="1222"/>
        <v>3.066478157452452E-2</v>
      </c>
    </row>
    <row r="5428" spans="1:20" x14ac:dyDescent="0.25">
      <c r="A5428" s="286">
        <v>43327</v>
      </c>
      <c r="B5428" s="1">
        <f t="shared" si="1215"/>
        <v>3</v>
      </c>
      <c r="C5428" s="285">
        <v>2</v>
      </c>
      <c r="D5428" t="s">
        <v>715</v>
      </c>
      <c r="F5428" s="16">
        <v>63</v>
      </c>
      <c r="G5428" t="str">
        <f t="shared" si="1209"/>
        <v>Cooling</v>
      </c>
      <c r="H5428" s="283">
        <f>IF(G5428="heating",F5428*Assumptions!M$4+Assumptions!M$7,0)</f>
        <v>0</v>
      </c>
      <c r="I5428" s="15">
        <f t="shared" si="1210"/>
        <v>1.0509704703585963</v>
      </c>
      <c r="J5428" s="15">
        <f t="shared" si="1211"/>
        <v>1.0263036171733995</v>
      </c>
      <c r="K5428" s="283">
        <f t="shared" si="1216"/>
        <v>0</v>
      </c>
      <c r="L5428" s="283">
        <f t="shared" si="1217"/>
        <v>4.3818232651749627</v>
      </c>
      <c r="M5428" s="283">
        <f t="shared" si="1218"/>
        <v>0</v>
      </c>
      <c r="N5428" s="283">
        <f t="shared" si="1219"/>
        <v>4.3585758300027857</v>
      </c>
      <c r="O5428" s="283">
        <f t="shared" si="1220"/>
        <v>0</v>
      </c>
      <c r="P5428" s="21">
        <f t="shared" si="1212"/>
        <v>3.9789369881031433E-2</v>
      </c>
      <c r="Q5428" s="21">
        <f t="shared" si="1213"/>
        <v>0.74507607494346417</v>
      </c>
      <c r="R5428">
        <f t="shared" si="1214"/>
        <v>0.9421089825381942</v>
      </c>
      <c r="S5428" s="296">
        <f t="shared" si="1221"/>
        <v>2.792986420642429E-2</v>
      </c>
      <c r="T5428" s="283">
        <f t="shared" si="1222"/>
        <v>2.792986420642429E-2</v>
      </c>
    </row>
    <row r="5429" spans="1:20" x14ac:dyDescent="0.25">
      <c r="A5429" s="286">
        <v>43327</v>
      </c>
      <c r="B5429" s="1">
        <f t="shared" si="1215"/>
        <v>3</v>
      </c>
      <c r="C5429" s="285">
        <v>3</v>
      </c>
      <c r="D5429" t="s">
        <v>715</v>
      </c>
      <c r="F5429" s="16">
        <v>63</v>
      </c>
      <c r="G5429" t="str">
        <f t="shared" si="1209"/>
        <v>Cooling</v>
      </c>
      <c r="H5429" s="283">
        <f>IF(G5429="heating",F5429*Assumptions!M$4+Assumptions!M$7,0)</f>
        <v>0</v>
      </c>
      <c r="I5429" s="15">
        <f t="shared" si="1210"/>
        <v>1.0924036124451033</v>
      </c>
      <c r="J5429" s="15">
        <f t="shared" si="1211"/>
        <v>1.0263036171733995</v>
      </c>
      <c r="K5429" s="283">
        <f t="shared" si="1216"/>
        <v>0</v>
      </c>
      <c r="L5429" s="283">
        <f t="shared" si="1217"/>
        <v>4.3818232651749627</v>
      </c>
      <c r="M5429" s="283">
        <f t="shared" si="1218"/>
        <v>0</v>
      </c>
      <c r="N5429" s="283">
        <f t="shared" si="1219"/>
        <v>4.3585758300027857</v>
      </c>
      <c r="O5429" s="283">
        <f t="shared" si="1220"/>
        <v>0</v>
      </c>
      <c r="P5429" s="21">
        <f t="shared" si="1212"/>
        <v>3.9789369881031433E-2</v>
      </c>
      <c r="Q5429" s="21">
        <f t="shared" si="1213"/>
        <v>0.69158980876382303</v>
      </c>
      <c r="R5429">
        <f t="shared" si="1214"/>
        <v>0.9421089825381942</v>
      </c>
      <c r="S5429" s="296">
        <f t="shared" si="1221"/>
        <v>2.5924882162920354E-2</v>
      </c>
      <c r="T5429" s="283">
        <f t="shared" si="1222"/>
        <v>2.5924882162920354E-2</v>
      </c>
    </row>
    <row r="5430" spans="1:20" x14ac:dyDescent="0.25">
      <c r="A5430" s="286">
        <v>43327</v>
      </c>
      <c r="B5430" s="1">
        <f t="shared" si="1215"/>
        <v>3</v>
      </c>
      <c r="C5430" s="285">
        <v>4</v>
      </c>
      <c r="D5430" t="s">
        <v>715</v>
      </c>
      <c r="F5430" s="16">
        <v>63</v>
      </c>
      <c r="G5430" t="str">
        <f t="shared" si="1209"/>
        <v>Cooling</v>
      </c>
      <c r="H5430" s="283">
        <f>IF(G5430="heating",F5430*Assumptions!M$4+Assumptions!M$7,0)</f>
        <v>0</v>
      </c>
      <c r="I5430" s="15">
        <f t="shared" si="1210"/>
        <v>1.1348296917927807</v>
      </c>
      <c r="J5430" s="15">
        <f t="shared" si="1211"/>
        <v>1.0263036171733995</v>
      </c>
      <c r="K5430" s="283">
        <f t="shared" si="1216"/>
        <v>0</v>
      </c>
      <c r="L5430" s="283">
        <f t="shared" si="1217"/>
        <v>4.3818232651749627</v>
      </c>
      <c r="M5430" s="283">
        <f t="shared" si="1218"/>
        <v>0</v>
      </c>
      <c r="N5430" s="283">
        <f t="shared" si="1219"/>
        <v>4.3585758300027857</v>
      </c>
      <c r="O5430" s="283">
        <f t="shared" si="1220"/>
        <v>0</v>
      </c>
      <c r="P5430" s="21">
        <f t="shared" si="1212"/>
        <v>3.9789369881031433E-2</v>
      </c>
      <c r="Q5430" s="21">
        <f t="shared" si="1213"/>
        <v>0.6473875548762833</v>
      </c>
      <c r="R5430">
        <f t="shared" si="1214"/>
        <v>0.9421089825381942</v>
      </c>
      <c r="S5430" s="296">
        <f t="shared" si="1221"/>
        <v>2.4267919887235211E-2</v>
      </c>
      <c r="T5430" s="283">
        <f t="shared" si="1222"/>
        <v>2.4267919887235211E-2</v>
      </c>
    </row>
    <row r="5431" spans="1:20" x14ac:dyDescent="0.25">
      <c r="A5431" s="286">
        <v>43327</v>
      </c>
      <c r="B5431" s="1">
        <f t="shared" si="1215"/>
        <v>3</v>
      </c>
      <c r="C5431" s="285">
        <v>5</v>
      </c>
      <c r="D5431" t="s">
        <v>715</v>
      </c>
      <c r="F5431" s="16">
        <v>61</v>
      </c>
      <c r="G5431" t="str">
        <f t="shared" si="1209"/>
        <v>Cooling</v>
      </c>
      <c r="H5431" s="283">
        <f>IF(G5431="heating",F5431*Assumptions!M$4+Assumptions!M$7,0)</f>
        <v>0</v>
      </c>
      <c r="I5431" s="15">
        <f t="shared" si="1210"/>
        <v>1.1635558681477385</v>
      </c>
      <c r="J5431" s="15">
        <f t="shared" si="1211"/>
        <v>1.0263036171733995</v>
      </c>
      <c r="K5431" s="283">
        <f t="shared" si="1216"/>
        <v>0</v>
      </c>
      <c r="L5431" s="283">
        <f t="shared" si="1217"/>
        <v>4.3818232651749627</v>
      </c>
      <c r="M5431" s="283">
        <f t="shared" si="1218"/>
        <v>0</v>
      </c>
      <c r="N5431" s="283">
        <f t="shared" si="1219"/>
        <v>4.3585758300027857</v>
      </c>
      <c r="O5431" s="283">
        <f t="shared" si="1220"/>
        <v>0</v>
      </c>
      <c r="P5431" s="21">
        <f t="shared" si="1212"/>
        <v>4.5164594084734722E-2</v>
      </c>
      <c r="Q5431" s="21">
        <f t="shared" si="1213"/>
        <v>0.72139578924615555</v>
      </c>
      <c r="R5431">
        <f t="shared" si="1214"/>
        <v>0.9421089825381942</v>
      </c>
      <c r="S5431" s="296">
        <f t="shared" si="1221"/>
        <v>3.0695369031785436E-2</v>
      </c>
      <c r="T5431" s="283">
        <f t="shared" si="1222"/>
        <v>3.0695369031785436E-2</v>
      </c>
    </row>
    <row r="5432" spans="1:20" x14ac:dyDescent="0.25">
      <c r="A5432" s="286">
        <v>43327</v>
      </c>
      <c r="B5432" s="1">
        <f t="shared" si="1215"/>
        <v>3</v>
      </c>
      <c r="C5432" s="285">
        <v>6</v>
      </c>
      <c r="D5432" t="s">
        <v>715</v>
      </c>
      <c r="F5432" s="16">
        <v>63</v>
      </c>
      <c r="G5432" t="str">
        <f t="shared" si="1209"/>
        <v>Cooling</v>
      </c>
      <c r="H5432" s="283">
        <f>IF(G5432="heating",F5432*Assumptions!M$4+Assumptions!M$7,0)</f>
        <v>0</v>
      </c>
      <c r="I5432" s="15">
        <f t="shared" si="1210"/>
        <v>1.2083911162615524</v>
      </c>
      <c r="J5432" s="15">
        <f t="shared" si="1211"/>
        <v>1.0263036171733995</v>
      </c>
      <c r="K5432" s="283">
        <f t="shared" si="1216"/>
        <v>0</v>
      </c>
      <c r="L5432" s="283">
        <f t="shared" si="1217"/>
        <v>4.3818232651749627</v>
      </c>
      <c r="M5432" s="283">
        <f t="shared" si="1218"/>
        <v>0</v>
      </c>
      <c r="N5432" s="283">
        <f t="shared" si="1219"/>
        <v>4.3585758300027857</v>
      </c>
      <c r="O5432" s="283">
        <f t="shared" si="1220"/>
        <v>0</v>
      </c>
      <c r="P5432" s="21">
        <f t="shared" si="1212"/>
        <v>3.9789369881031433E-2</v>
      </c>
      <c r="Q5432" s="21">
        <f t="shared" si="1213"/>
        <v>0.87787080972652631</v>
      </c>
      <c r="R5432">
        <f t="shared" si="1214"/>
        <v>0.9421089825381942</v>
      </c>
      <c r="S5432" s="296">
        <f t="shared" si="1221"/>
        <v>3.2907797379356313E-2</v>
      </c>
      <c r="T5432" s="283">
        <f t="shared" si="1222"/>
        <v>3.2907797379356313E-2</v>
      </c>
    </row>
    <row r="5433" spans="1:20" x14ac:dyDescent="0.25">
      <c r="A5433" s="286">
        <v>43327</v>
      </c>
      <c r="B5433" s="1">
        <f t="shared" si="1215"/>
        <v>3</v>
      </c>
      <c r="C5433" s="285">
        <v>7</v>
      </c>
      <c r="D5433" t="s">
        <v>716</v>
      </c>
      <c r="F5433" s="16">
        <v>64</v>
      </c>
      <c r="G5433" t="str">
        <f t="shared" si="1209"/>
        <v>Cooling</v>
      </c>
      <c r="H5433" s="283">
        <f>IF(G5433="heating",F5433*Assumptions!M$4+Assumptions!M$7,0)</f>
        <v>0</v>
      </c>
      <c r="I5433" s="15">
        <f t="shared" si="1210"/>
        <v>1.1637425769249583</v>
      </c>
      <c r="J5433" s="15">
        <f t="shared" si="1211"/>
        <v>1.0263036171733995</v>
      </c>
      <c r="K5433" s="283">
        <f t="shared" si="1216"/>
        <v>0</v>
      </c>
      <c r="L5433" s="283">
        <f t="shared" si="1217"/>
        <v>4.3818232651749627</v>
      </c>
      <c r="M5433" s="283">
        <f t="shared" si="1218"/>
        <v>0</v>
      </c>
      <c r="N5433" s="283">
        <f t="shared" si="1219"/>
        <v>4.3585758300027857</v>
      </c>
      <c r="O5433" s="283">
        <f t="shared" si="1220"/>
        <v>0</v>
      </c>
      <c r="P5433" s="21">
        <f t="shared" si="1212"/>
        <v>3.8036447069942136E-2</v>
      </c>
      <c r="Q5433" s="21">
        <f t="shared" si="1213"/>
        <v>0.97331382064367777</v>
      </c>
      <c r="R5433">
        <f t="shared" si="1214"/>
        <v>0.9421089825381942</v>
      </c>
      <c r="S5433" s="296">
        <f t="shared" si="1221"/>
        <v>3.4878193129415966E-2</v>
      </c>
      <c r="T5433" s="283">
        <f t="shared" si="1222"/>
        <v>3.4878193129415966E-2</v>
      </c>
    </row>
    <row r="5434" spans="1:20" x14ac:dyDescent="0.25">
      <c r="A5434" s="286">
        <v>43327</v>
      </c>
      <c r="B5434" s="1">
        <f t="shared" si="1215"/>
        <v>3</v>
      </c>
      <c r="C5434" s="285">
        <v>8</v>
      </c>
      <c r="D5434" t="s">
        <v>716</v>
      </c>
      <c r="F5434" s="16">
        <v>64</v>
      </c>
      <c r="G5434" t="str">
        <f t="shared" si="1209"/>
        <v>Cooling</v>
      </c>
      <c r="H5434" s="283">
        <f>IF(G5434="heating",F5434*Assumptions!M$4+Assumptions!M$7,0)</f>
        <v>0</v>
      </c>
      <c r="I5434" s="15">
        <f t="shared" si="1210"/>
        <v>1.094193721037565</v>
      </c>
      <c r="J5434" s="15">
        <f t="shared" si="1211"/>
        <v>1.0263036171733995</v>
      </c>
      <c r="K5434" s="283">
        <f t="shared" si="1216"/>
        <v>0</v>
      </c>
      <c r="L5434" s="283">
        <f t="shared" si="1217"/>
        <v>4.3818232651749627</v>
      </c>
      <c r="M5434" s="283">
        <f t="shared" si="1218"/>
        <v>0</v>
      </c>
      <c r="N5434" s="283">
        <f t="shared" si="1219"/>
        <v>4.3585758300027857</v>
      </c>
      <c r="O5434" s="283">
        <f t="shared" si="1220"/>
        <v>0</v>
      </c>
      <c r="P5434" s="21">
        <f t="shared" si="1212"/>
        <v>3.8036447069942136E-2</v>
      </c>
      <c r="Q5434" s="21">
        <f t="shared" si="1213"/>
        <v>0.94940007506179924</v>
      </c>
      <c r="R5434">
        <f t="shared" si="1214"/>
        <v>0.9421089825381942</v>
      </c>
      <c r="S5434" s="296">
        <f t="shared" si="1221"/>
        <v>3.4021256528740877E-2</v>
      </c>
      <c r="T5434" s="283">
        <f t="shared" si="1222"/>
        <v>3.4021256528740877E-2</v>
      </c>
    </row>
    <row r="5435" spans="1:20" x14ac:dyDescent="0.25">
      <c r="A5435" s="286">
        <v>43327</v>
      </c>
      <c r="B5435" s="1">
        <f t="shared" si="1215"/>
        <v>3</v>
      </c>
      <c r="C5435" s="285">
        <v>9</v>
      </c>
      <c r="D5435" t="s">
        <v>716</v>
      </c>
      <c r="F5435" s="16">
        <v>68</v>
      </c>
      <c r="G5435" t="str">
        <f t="shared" si="1209"/>
        <v>Cooling</v>
      </c>
      <c r="H5435" s="283">
        <f>IF(G5435="heating",F5435*Assumptions!M$4+Assumptions!M$7,0)</f>
        <v>0</v>
      </c>
      <c r="I5435" s="15">
        <f t="shared" si="1210"/>
        <v>1.0343009000871222</v>
      </c>
      <c r="J5435" s="15">
        <f t="shared" si="1211"/>
        <v>1.0263036171733995</v>
      </c>
      <c r="K5435" s="283">
        <f t="shared" si="1216"/>
        <v>0</v>
      </c>
      <c r="L5435" s="283">
        <f t="shared" si="1217"/>
        <v>4.3818232651749627</v>
      </c>
      <c r="M5435" s="283">
        <f t="shared" si="1218"/>
        <v>0</v>
      </c>
      <c r="N5435" s="283">
        <f t="shared" si="1219"/>
        <v>4.3585758300027857</v>
      </c>
      <c r="O5435" s="283">
        <f t="shared" si="1220"/>
        <v>0</v>
      </c>
      <c r="P5435" s="21">
        <f t="shared" si="1212"/>
        <v>3.7256017764001337E-2</v>
      </c>
      <c r="Q5435" s="21">
        <f t="shared" si="1213"/>
        <v>0.8408485371888097</v>
      </c>
      <c r="R5435">
        <f t="shared" si="1214"/>
        <v>0.9421089825381942</v>
      </c>
      <c r="S5435" s="296">
        <f t="shared" si="1221"/>
        <v>2.951313535191305E-2</v>
      </c>
      <c r="T5435" s="283">
        <f t="shared" si="1222"/>
        <v>2.951313535191305E-2</v>
      </c>
    </row>
    <row r="5436" spans="1:20" x14ac:dyDescent="0.25">
      <c r="A5436" s="286">
        <v>43327</v>
      </c>
      <c r="B5436" s="1">
        <f t="shared" si="1215"/>
        <v>3</v>
      </c>
      <c r="C5436" s="285">
        <v>10</v>
      </c>
      <c r="D5436" t="s">
        <v>716</v>
      </c>
      <c r="F5436" s="16">
        <v>70</v>
      </c>
      <c r="G5436" t="str">
        <f t="shared" si="1209"/>
        <v>Cooling</v>
      </c>
      <c r="H5436" s="283">
        <f>IF(G5436="heating",F5436*Assumptions!M$4+Assumptions!M$7,0)</f>
        <v>0</v>
      </c>
      <c r="I5436" s="15">
        <f t="shared" si="1210"/>
        <v>0.98112329028689171</v>
      </c>
      <c r="J5436" s="15">
        <f t="shared" si="1211"/>
        <v>1.0263036171733995</v>
      </c>
      <c r="K5436" s="283">
        <f t="shared" si="1216"/>
        <v>0</v>
      </c>
      <c r="L5436" s="283">
        <f t="shared" si="1217"/>
        <v>4.3818232651749627</v>
      </c>
      <c r="M5436" s="283">
        <f t="shared" si="1218"/>
        <v>0</v>
      </c>
      <c r="N5436" s="283">
        <f t="shared" si="1219"/>
        <v>4.3585758300027857</v>
      </c>
      <c r="O5436" s="283">
        <f t="shared" si="1220"/>
        <v>0</v>
      </c>
      <c r="P5436" s="21">
        <f t="shared" si="1212"/>
        <v>4.0604560274080326E-2</v>
      </c>
      <c r="Q5436" s="21">
        <f t="shared" si="1213"/>
        <v>0.74504051125983206</v>
      </c>
      <c r="R5436">
        <f t="shared" si="1214"/>
        <v>0.9421089825381942</v>
      </c>
      <c r="S5436" s="296">
        <f t="shared" si="1221"/>
        <v>2.8500720834369182E-2</v>
      </c>
      <c r="T5436" s="283">
        <f t="shared" si="1222"/>
        <v>2.8500720834369182E-2</v>
      </c>
    </row>
    <row r="5437" spans="1:20" x14ac:dyDescent="0.25">
      <c r="A5437" s="286">
        <v>43327</v>
      </c>
      <c r="B5437" s="1">
        <f t="shared" si="1215"/>
        <v>3</v>
      </c>
      <c r="C5437" s="285">
        <v>11</v>
      </c>
      <c r="D5437" t="s">
        <v>716</v>
      </c>
      <c r="F5437" s="16">
        <v>70</v>
      </c>
      <c r="G5437" t="str">
        <f t="shared" si="1209"/>
        <v>Cooling</v>
      </c>
      <c r="H5437" s="283">
        <f>IF(G5437="heating",F5437*Assumptions!M$4+Assumptions!M$7,0)</f>
        <v>0</v>
      </c>
      <c r="I5437" s="15">
        <f t="shared" si="1210"/>
        <v>0.94956163997961163</v>
      </c>
      <c r="J5437" s="15">
        <f t="shared" si="1211"/>
        <v>1.0263036171733995</v>
      </c>
      <c r="K5437" s="283">
        <f t="shared" si="1216"/>
        <v>0</v>
      </c>
      <c r="L5437" s="283">
        <f t="shared" si="1217"/>
        <v>4.3818232651749627</v>
      </c>
      <c r="M5437" s="283">
        <f t="shared" si="1218"/>
        <v>0</v>
      </c>
      <c r="N5437" s="283">
        <f t="shared" si="1219"/>
        <v>4.3585758300027857</v>
      </c>
      <c r="O5437" s="283">
        <f t="shared" si="1220"/>
        <v>0</v>
      </c>
      <c r="P5437" s="21">
        <f t="shared" si="1212"/>
        <v>4.0604560274080326E-2</v>
      </c>
      <c r="Q5437" s="21">
        <f t="shared" si="1213"/>
        <v>0.72850690893675296</v>
      </c>
      <c r="R5437">
        <f t="shared" si="1214"/>
        <v>0.9421089825381942</v>
      </c>
      <c r="S5437" s="296">
        <f t="shared" si="1221"/>
        <v>2.7868245717815127E-2</v>
      </c>
      <c r="T5437" s="283">
        <f t="shared" si="1222"/>
        <v>2.7868245717815127E-2</v>
      </c>
    </row>
    <row r="5438" spans="1:20" x14ac:dyDescent="0.25">
      <c r="A5438" s="286">
        <v>43327</v>
      </c>
      <c r="B5438" s="1">
        <f t="shared" si="1215"/>
        <v>3</v>
      </c>
      <c r="C5438" s="285">
        <v>12</v>
      </c>
      <c r="D5438" t="s">
        <v>716</v>
      </c>
      <c r="F5438" s="16">
        <v>72</v>
      </c>
      <c r="G5438" t="str">
        <f t="shared" si="1209"/>
        <v>Cooling</v>
      </c>
      <c r="H5438" s="283">
        <f>IF(G5438="heating",F5438*Assumptions!M$4+Assumptions!M$7,0)</f>
        <v>0</v>
      </c>
      <c r="I5438" s="15">
        <f t="shared" si="1210"/>
        <v>0.91648403420261149</v>
      </c>
      <c r="J5438" s="15">
        <f t="shared" si="1211"/>
        <v>1.0263036171733995</v>
      </c>
      <c r="K5438" s="283">
        <f t="shared" si="1216"/>
        <v>0</v>
      </c>
      <c r="L5438" s="283" t="e">
        <f t="shared" si="1217"/>
        <v>#N/A</v>
      </c>
      <c r="M5438" s="283">
        <f t="shared" si="1218"/>
        <v>0</v>
      </c>
      <c r="N5438" s="283" t="e">
        <f t="shared" si="1219"/>
        <v>#N/A</v>
      </c>
      <c r="O5438" s="283">
        <f t="shared" si="1220"/>
        <v>0</v>
      </c>
      <c r="P5438" s="21">
        <f t="shared" si="1212"/>
        <v>4.6445607559525648E-2</v>
      </c>
      <c r="Q5438" s="21">
        <f t="shared" si="1213"/>
        <v>0.75910815787401487</v>
      </c>
      <c r="R5438">
        <f t="shared" si="1214"/>
        <v>0.9421089825381942</v>
      </c>
      <c r="S5438" s="296">
        <f t="shared" si="1221"/>
        <v>3.3216162122752454E-2</v>
      </c>
      <c r="T5438" s="283">
        <f t="shared" si="1222"/>
        <v>3.3216162122752454E-2</v>
      </c>
    </row>
    <row r="5439" spans="1:20" x14ac:dyDescent="0.25">
      <c r="A5439" s="286">
        <v>43327</v>
      </c>
      <c r="B5439" s="1">
        <f t="shared" si="1215"/>
        <v>3</v>
      </c>
      <c r="C5439" s="285">
        <v>13</v>
      </c>
      <c r="D5439" t="s">
        <v>716</v>
      </c>
      <c r="E5439" t="s">
        <v>704</v>
      </c>
      <c r="F5439" s="16">
        <v>72</v>
      </c>
      <c r="G5439" t="str">
        <f t="shared" si="1209"/>
        <v>Cooling</v>
      </c>
      <c r="H5439" s="283">
        <f>IF(G5439="heating",F5439*Assumptions!M$4+Assumptions!M$7,0)</f>
        <v>0</v>
      </c>
      <c r="I5439" s="15">
        <f t="shared" si="1210"/>
        <v>0.90040206880052787</v>
      </c>
      <c r="J5439" s="15">
        <f t="shared" si="1211"/>
        <v>1.0263036171733995</v>
      </c>
      <c r="K5439" s="283">
        <f t="shared" si="1216"/>
        <v>0</v>
      </c>
      <c r="L5439" s="283" t="e">
        <f t="shared" si="1217"/>
        <v>#N/A</v>
      </c>
      <c r="M5439" s="283">
        <f t="shared" si="1218"/>
        <v>0</v>
      </c>
      <c r="N5439" s="283" t="e">
        <f t="shared" si="1219"/>
        <v>#N/A</v>
      </c>
      <c r="O5439" s="283">
        <f t="shared" si="1220"/>
        <v>0</v>
      </c>
      <c r="P5439" s="21">
        <f t="shared" si="1212"/>
        <v>4.6445607559525648E-2</v>
      </c>
      <c r="Q5439" s="21">
        <f t="shared" si="1213"/>
        <v>0.79115902007799765</v>
      </c>
      <c r="R5439">
        <f t="shared" si="1214"/>
        <v>0.9421089825381942</v>
      </c>
      <c r="S5439" s="296">
        <f t="shared" si="1221"/>
        <v>3.4618606061865252E-2</v>
      </c>
      <c r="T5439" s="283">
        <f t="shared" si="1222"/>
        <v>3.4618606061865252E-2</v>
      </c>
    </row>
    <row r="5440" spans="1:20" x14ac:dyDescent="0.25">
      <c r="A5440" s="286">
        <v>43327</v>
      </c>
      <c r="B5440" s="1">
        <f t="shared" si="1215"/>
        <v>3</v>
      </c>
      <c r="C5440" s="285">
        <v>14</v>
      </c>
      <c r="D5440" t="s">
        <v>716</v>
      </c>
      <c r="E5440" t="s">
        <v>704</v>
      </c>
      <c r="F5440" s="16">
        <v>72</v>
      </c>
      <c r="G5440" t="str">
        <f t="shared" si="1209"/>
        <v>Cooling</v>
      </c>
      <c r="H5440" s="283">
        <f>IF(G5440="heating",F5440*Assumptions!M$4+Assumptions!M$7,0)</f>
        <v>0</v>
      </c>
      <c r="I5440" s="15">
        <f t="shared" si="1210"/>
        <v>0.86032894500746537</v>
      </c>
      <c r="J5440" s="15">
        <f t="shared" si="1211"/>
        <v>1.0263036171733995</v>
      </c>
      <c r="K5440" s="283">
        <f t="shared" si="1216"/>
        <v>0</v>
      </c>
      <c r="L5440" s="283" t="e">
        <f t="shared" si="1217"/>
        <v>#N/A</v>
      </c>
      <c r="M5440" s="283">
        <f t="shared" si="1218"/>
        <v>0</v>
      </c>
      <c r="N5440" s="283" t="e">
        <f t="shared" si="1219"/>
        <v>#N/A</v>
      </c>
      <c r="O5440" s="283">
        <f t="shared" si="1220"/>
        <v>0</v>
      </c>
      <c r="P5440" s="21">
        <f t="shared" si="1212"/>
        <v>4.6445607559525648E-2</v>
      </c>
      <c r="Q5440" s="21">
        <f t="shared" si="1213"/>
        <v>0.84355555031342389</v>
      </c>
      <c r="R5440">
        <f t="shared" si="1214"/>
        <v>0.9421089825381942</v>
      </c>
      <c r="S5440" s="296">
        <f t="shared" si="1221"/>
        <v>3.6911311817845897E-2</v>
      </c>
      <c r="T5440" s="283">
        <f t="shared" si="1222"/>
        <v>3.6911311817845897E-2</v>
      </c>
    </row>
    <row r="5441" spans="1:20" x14ac:dyDescent="0.25">
      <c r="A5441" s="286">
        <v>43327</v>
      </c>
      <c r="B5441" s="1">
        <f t="shared" si="1215"/>
        <v>3</v>
      </c>
      <c r="C5441" s="285">
        <v>15</v>
      </c>
      <c r="D5441" t="s">
        <v>716</v>
      </c>
      <c r="E5441" t="s">
        <v>704</v>
      </c>
      <c r="F5441" s="16">
        <v>73</v>
      </c>
      <c r="G5441" t="str">
        <f t="shared" si="1209"/>
        <v>Cooling</v>
      </c>
      <c r="H5441" s="283">
        <f>IF(G5441="heating",F5441*Assumptions!M$4+Assumptions!M$7,0)</f>
        <v>0</v>
      </c>
      <c r="I5441" s="15">
        <f t="shared" si="1210"/>
        <v>0.85754515037175039</v>
      </c>
      <c r="J5441" s="15">
        <f t="shared" si="1211"/>
        <v>1.0263036171733995</v>
      </c>
      <c r="K5441" s="283">
        <f t="shared" si="1216"/>
        <v>0</v>
      </c>
      <c r="L5441" s="283" t="e">
        <f t="shared" si="1217"/>
        <v>#N/A</v>
      </c>
      <c r="M5441" s="283">
        <f t="shared" si="1218"/>
        <v>0</v>
      </c>
      <c r="N5441" s="283" t="e">
        <f t="shared" si="1219"/>
        <v>#N/A</v>
      </c>
      <c r="O5441" s="283">
        <f t="shared" si="1220"/>
        <v>0</v>
      </c>
      <c r="P5441" s="21">
        <f t="shared" si="1212"/>
        <v>5.0300820493010656E-2</v>
      </c>
      <c r="Q5441" s="21">
        <f t="shared" si="1213"/>
        <v>0.96592607327566882</v>
      </c>
      <c r="R5441">
        <f t="shared" si="1214"/>
        <v>0.9421089825381942</v>
      </c>
      <c r="S5441" s="296">
        <f t="shared" si="1221"/>
        <v>4.5774130448973077E-2</v>
      </c>
      <c r="T5441" s="283">
        <f t="shared" si="1222"/>
        <v>4.5774130448973077E-2</v>
      </c>
    </row>
    <row r="5442" spans="1:20" x14ac:dyDescent="0.25">
      <c r="A5442" s="286">
        <v>43327</v>
      </c>
      <c r="B5442" s="1">
        <f t="shared" si="1215"/>
        <v>3</v>
      </c>
      <c r="C5442" s="285">
        <v>16</v>
      </c>
      <c r="D5442" t="s">
        <v>716</v>
      </c>
      <c r="E5442" t="s">
        <v>704</v>
      </c>
      <c r="F5442" s="16">
        <v>72</v>
      </c>
      <c r="G5442" t="str">
        <f t="shared" ref="G5442:G5505" si="1223">VLOOKUP(A5442,U$2:W$366,3,FALSE)</f>
        <v>Cooling</v>
      </c>
      <c r="H5442" s="283">
        <f>IF(G5442="heating",F5442*Assumptions!M$4+Assumptions!M$7,0)</f>
        <v>0</v>
      </c>
      <c r="I5442" s="15">
        <f t="shared" ref="I5442:I5505" si="1224">VLOOKUP(C5442,AO$2:AQ$25,3,FALSE)</f>
        <v>0.88344815438260227</v>
      </c>
      <c r="J5442" s="15">
        <f t="shared" ref="J5442:J5505" si="1225">VLOOKUP(B5442,AS$4:AU$10,3,FALSE)</f>
        <v>1.0263036171733995</v>
      </c>
      <c r="K5442" s="283">
        <f t="shared" si="1216"/>
        <v>0</v>
      </c>
      <c r="L5442" s="283" t="e">
        <f t="shared" si="1217"/>
        <v>#N/A</v>
      </c>
      <c r="M5442" s="283">
        <f t="shared" si="1218"/>
        <v>0</v>
      </c>
      <c r="N5442" s="283" t="e">
        <f t="shared" si="1219"/>
        <v>#N/A</v>
      </c>
      <c r="O5442" s="283">
        <f t="shared" si="1220"/>
        <v>0</v>
      </c>
      <c r="P5442" s="21">
        <f t="shared" ref="P5442:P5505" si="1226">IF(G5442="cooling",IF(F5442&lt;61,0.025,(F5442^2*AX$25+F5442*AY$25+AZ$25)),0)</f>
        <v>4.6445607559525648E-2</v>
      </c>
      <c r="Q5442" s="21">
        <f t="shared" ref="Q5442:Q5505" si="1227">VLOOKUP(C5442,BB$2:BC$25,2,FALSE)</f>
        <v>1.1649354943302594</v>
      </c>
      <c r="R5442">
        <f t="shared" ref="R5442:R5505" si="1228">VLOOKUP(B5442,AS$4:AV$10,4,FALSE)</f>
        <v>0.9421089825381942</v>
      </c>
      <c r="S5442" s="296">
        <f t="shared" si="1221"/>
        <v>5.0973877491439924E-2</v>
      </c>
      <c r="T5442" s="283">
        <f t="shared" si="1222"/>
        <v>5.0973877491439924E-2</v>
      </c>
    </row>
    <row r="5443" spans="1:20" x14ac:dyDescent="0.25">
      <c r="A5443" s="286">
        <v>43327</v>
      </c>
      <c r="B5443" s="1">
        <f t="shared" ref="B5443:B5506" si="1229">WEEKDAY(A5443,2)</f>
        <v>3</v>
      </c>
      <c r="C5443" s="285">
        <v>17</v>
      </c>
      <c r="D5443" t="s">
        <v>716</v>
      </c>
      <c r="F5443" s="16">
        <v>70</v>
      </c>
      <c r="G5443" t="str">
        <f t="shared" si="1223"/>
        <v>Cooling</v>
      </c>
      <c r="H5443" s="283">
        <f>IF(G5443="heating",F5443*Assumptions!M$4+Assumptions!M$7,0)</f>
        <v>0</v>
      </c>
      <c r="I5443" s="15">
        <f t="shared" si="1224"/>
        <v>0.94025748850374469</v>
      </c>
      <c r="J5443" s="15">
        <f t="shared" si="1225"/>
        <v>1.0263036171733995</v>
      </c>
      <c r="K5443" s="283">
        <f t="shared" ref="K5443:K5506" si="1230">H5443*I5443*J5443</f>
        <v>0</v>
      </c>
      <c r="L5443" s="283">
        <f t="shared" ref="L5443:L5506" si="1231">VLOOKUP(F5443,BL$2:BN$92,2,FALSE)</f>
        <v>4.3818232651749627</v>
      </c>
      <c r="M5443" s="283">
        <f t="shared" ref="M5443:M5506" si="1232">IF(G5443="heating",K5443*(L5443*3.412),0)</f>
        <v>0</v>
      </c>
      <c r="N5443" s="283">
        <f t="shared" ref="N5443:N5506" si="1233">VLOOKUP(F5443,BL$2:BN$92,3,FALSE)</f>
        <v>4.3585758300027857</v>
      </c>
      <c r="O5443" s="283">
        <f t="shared" ref="O5443:O5506" si="1234">IF(F5443&lt;=61,IF(G5443="heating",IF(F5443&gt;=5,K5443*L5443/N5443,0),0),0)</f>
        <v>0</v>
      </c>
      <c r="P5443" s="21">
        <f t="shared" si="1226"/>
        <v>4.0604560274080326E-2</v>
      </c>
      <c r="Q5443" s="21">
        <f t="shared" si="1227"/>
        <v>1.3521540118753073</v>
      </c>
      <c r="R5443">
        <f t="shared" si="1228"/>
        <v>0.9421089825381942</v>
      </c>
      <c r="S5443" s="296">
        <f t="shared" ref="S5443:S5506" si="1235">P5443*Q5443*R5443</f>
        <v>5.1725192704441522E-2</v>
      </c>
      <c r="T5443" s="283">
        <f t="shared" ref="T5443:T5506" si="1236">K5443+S5443</f>
        <v>5.1725192704441522E-2</v>
      </c>
    </row>
    <row r="5444" spans="1:20" x14ac:dyDescent="0.25">
      <c r="A5444" s="286">
        <v>43327</v>
      </c>
      <c r="B5444" s="1">
        <f t="shared" si="1229"/>
        <v>3</v>
      </c>
      <c r="C5444" s="285">
        <v>18</v>
      </c>
      <c r="D5444" t="s">
        <v>716</v>
      </c>
      <c r="F5444" s="16">
        <v>70</v>
      </c>
      <c r="G5444" t="str">
        <f t="shared" si="1223"/>
        <v>Cooling</v>
      </c>
      <c r="H5444" s="283">
        <f>IF(G5444="heating",F5444*Assumptions!M$4+Assumptions!M$7,0)</f>
        <v>0</v>
      </c>
      <c r="I5444" s="15">
        <f t="shared" si="1224"/>
        <v>0.98182363790757687</v>
      </c>
      <c r="J5444" s="15">
        <f t="shared" si="1225"/>
        <v>1.0263036171733995</v>
      </c>
      <c r="K5444" s="283">
        <f t="shared" si="1230"/>
        <v>0</v>
      </c>
      <c r="L5444" s="283">
        <f t="shared" si="1231"/>
        <v>4.3818232651749627</v>
      </c>
      <c r="M5444" s="283">
        <f t="shared" si="1232"/>
        <v>0</v>
      </c>
      <c r="N5444" s="283">
        <f t="shared" si="1233"/>
        <v>4.3585758300027857</v>
      </c>
      <c r="O5444" s="283">
        <f t="shared" si="1234"/>
        <v>0</v>
      </c>
      <c r="P5444" s="21">
        <f t="shared" si="1226"/>
        <v>4.0604560274080326E-2</v>
      </c>
      <c r="Q5444" s="21">
        <f t="shared" si="1227"/>
        <v>1.5598916921549892</v>
      </c>
      <c r="R5444">
        <f t="shared" si="1228"/>
        <v>0.9421089825381942</v>
      </c>
      <c r="S5444" s="296">
        <f t="shared" si="1235"/>
        <v>5.9671973507567297E-2</v>
      </c>
      <c r="T5444" s="283">
        <f t="shared" si="1236"/>
        <v>5.9671973507567297E-2</v>
      </c>
    </row>
    <row r="5445" spans="1:20" x14ac:dyDescent="0.25">
      <c r="A5445" s="286">
        <v>43327</v>
      </c>
      <c r="B5445" s="1">
        <f t="shared" si="1229"/>
        <v>3</v>
      </c>
      <c r="C5445" s="285">
        <v>19</v>
      </c>
      <c r="D5445" t="s">
        <v>716</v>
      </c>
      <c r="F5445" s="16">
        <v>66</v>
      </c>
      <c r="G5445" t="str">
        <f t="shared" si="1223"/>
        <v>Cooling</v>
      </c>
      <c r="H5445" s="283">
        <f>IF(G5445="heating",F5445*Assumptions!M$4+Assumptions!M$7,0)</f>
        <v>0</v>
      </c>
      <c r="I5445" s="15">
        <f t="shared" si="1224"/>
        <v>0.98418842963438757</v>
      </c>
      <c r="J5445" s="15">
        <f t="shared" si="1225"/>
        <v>1.0263036171733995</v>
      </c>
      <c r="K5445" s="283">
        <f t="shared" si="1230"/>
        <v>0</v>
      </c>
      <c r="L5445" s="283">
        <f t="shared" si="1231"/>
        <v>4.3818232651749627</v>
      </c>
      <c r="M5445" s="283">
        <f t="shared" si="1232"/>
        <v>0</v>
      </c>
      <c r="N5445" s="283">
        <f t="shared" si="1233"/>
        <v>4.3585758300027857</v>
      </c>
      <c r="O5445" s="283">
        <f t="shared" si="1234"/>
        <v>0</v>
      </c>
      <c r="P5445" s="21">
        <f t="shared" si="1226"/>
        <v>3.6399980029288459E-2</v>
      </c>
      <c r="Q5445" s="21">
        <f t="shared" si="1227"/>
        <v>1.6764212681468484</v>
      </c>
      <c r="R5445">
        <f t="shared" si="1228"/>
        <v>0.9421089825381942</v>
      </c>
      <c r="S5445" s="296">
        <f t="shared" si="1235"/>
        <v>5.748909234153414E-2</v>
      </c>
      <c r="T5445" s="283">
        <f t="shared" si="1236"/>
        <v>5.748909234153414E-2</v>
      </c>
    </row>
    <row r="5446" spans="1:20" x14ac:dyDescent="0.25">
      <c r="A5446" s="286">
        <v>43327</v>
      </c>
      <c r="B5446" s="1">
        <f t="shared" si="1229"/>
        <v>3</v>
      </c>
      <c r="C5446" s="285">
        <v>20</v>
      </c>
      <c r="D5446" t="s">
        <v>716</v>
      </c>
      <c r="F5446" s="16">
        <v>64</v>
      </c>
      <c r="G5446" t="str">
        <f t="shared" si="1223"/>
        <v>Cooling</v>
      </c>
      <c r="H5446" s="283">
        <f>IF(G5446="heating",F5446*Assumptions!M$4+Assumptions!M$7,0)</f>
        <v>0</v>
      </c>
      <c r="I5446" s="15">
        <f t="shared" si="1224"/>
        <v>0.97071962311712034</v>
      </c>
      <c r="J5446" s="15">
        <f t="shared" si="1225"/>
        <v>1.0263036171733995</v>
      </c>
      <c r="K5446" s="283">
        <f t="shared" si="1230"/>
        <v>0</v>
      </c>
      <c r="L5446" s="283">
        <f t="shared" si="1231"/>
        <v>4.3818232651749627</v>
      </c>
      <c r="M5446" s="283">
        <f t="shared" si="1232"/>
        <v>0</v>
      </c>
      <c r="N5446" s="283">
        <f t="shared" si="1233"/>
        <v>4.3585758300027857</v>
      </c>
      <c r="O5446" s="283">
        <f t="shared" si="1234"/>
        <v>0</v>
      </c>
      <c r="P5446" s="21">
        <f t="shared" si="1226"/>
        <v>3.8036447069942136E-2</v>
      </c>
      <c r="Q5446" s="21">
        <f t="shared" si="1227"/>
        <v>1.52436960139122</v>
      </c>
      <c r="R5446">
        <f t="shared" si="1228"/>
        <v>0.9421089825381942</v>
      </c>
      <c r="S5446" s="296">
        <f t="shared" si="1235"/>
        <v>5.4624989628497128E-2</v>
      </c>
      <c r="T5446" s="283">
        <f t="shared" si="1236"/>
        <v>5.4624989628497128E-2</v>
      </c>
    </row>
    <row r="5447" spans="1:20" x14ac:dyDescent="0.25">
      <c r="A5447" s="286">
        <v>43327</v>
      </c>
      <c r="B5447" s="1">
        <f t="shared" si="1229"/>
        <v>3</v>
      </c>
      <c r="C5447" s="285">
        <v>21</v>
      </c>
      <c r="D5447" t="s">
        <v>716</v>
      </c>
      <c r="F5447" s="16">
        <v>64</v>
      </c>
      <c r="G5447" t="str">
        <f t="shared" si="1223"/>
        <v>Cooling</v>
      </c>
      <c r="H5447" s="283">
        <f>IF(G5447="heating",F5447*Assumptions!M$4+Assumptions!M$7,0)</f>
        <v>0</v>
      </c>
      <c r="I5447" s="15">
        <f t="shared" si="1224"/>
        <v>0.95751150862929935</v>
      </c>
      <c r="J5447" s="15">
        <f t="shared" si="1225"/>
        <v>1.0263036171733995</v>
      </c>
      <c r="K5447" s="283">
        <f t="shared" si="1230"/>
        <v>0</v>
      </c>
      <c r="L5447" s="283">
        <f t="shared" si="1231"/>
        <v>4.3818232651749627</v>
      </c>
      <c r="M5447" s="283">
        <f t="shared" si="1232"/>
        <v>0</v>
      </c>
      <c r="N5447" s="283">
        <f t="shared" si="1233"/>
        <v>4.3585758300027857</v>
      </c>
      <c r="O5447" s="283">
        <f t="shared" si="1234"/>
        <v>0</v>
      </c>
      <c r="P5447" s="21">
        <f t="shared" si="1226"/>
        <v>3.8036447069942136E-2</v>
      </c>
      <c r="Q5447" s="21">
        <f t="shared" si="1227"/>
        <v>1.4448604713749031</v>
      </c>
      <c r="R5447">
        <f t="shared" si="1228"/>
        <v>0.9421089825381942</v>
      </c>
      <c r="S5447" s="296">
        <f t="shared" si="1235"/>
        <v>5.1775821422473917E-2</v>
      </c>
      <c r="T5447" s="283">
        <f t="shared" si="1236"/>
        <v>5.1775821422473917E-2</v>
      </c>
    </row>
    <row r="5448" spans="1:20" x14ac:dyDescent="0.25">
      <c r="A5448" s="286">
        <v>43327</v>
      </c>
      <c r="B5448" s="1">
        <f t="shared" si="1229"/>
        <v>3</v>
      </c>
      <c r="C5448" s="285">
        <v>22</v>
      </c>
      <c r="D5448" t="s">
        <v>716</v>
      </c>
      <c r="F5448" s="16">
        <v>64</v>
      </c>
      <c r="G5448" t="str">
        <f t="shared" si="1223"/>
        <v>Cooling</v>
      </c>
      <c r="H5448" s="283">
        <f>IF(G5448="heating",F5448*Assumptions!M$4+Assumptions!M$7,0)</f>
        <v>0</v>
      </c>
      <c r="I5448" s="15">
        <f t="shared" si="1224"/>
        <v>0.9426530227543114</v>
      </c>
      <c r="J5448" s="15">
        <f t="shared" si="1225"/>
        <v>1.0263036171733995</v>
      </c>
      <c r="K5448" s="283">
        <f t="shared" si="1230"/>
        <v>0</v>
      </c>
      <c r="L5448" s="283">
        <f t="shared" si="1231"/>
        <v>4.3818232651749627</v>
      </c>
      <c r="M5448" s="283">
        <f t="shared" si="1232"/>
        <v>0</v>
      </c>
      <c r="N5448" s="283">
        <f t="shared" si="1233"/>
        <v>4.3585758300027857</v>
      </c>
      <c r="O5448" s="283">
        <f t="shared" si="1234"/>
        <v>0</v>
      </c>
      <c r="P5448" s="21">
        <f t="shared" si="1226"/>
        <v>3.8036447069942136E-2</v>
      </c>
      <c r="Q5448" s="21">
        <f t="shared" si="1227"/>
        <v>1.2427137171080138</v>
      </c>
      <c r="R5448">
        <f t="shared" si="1228"/>
        <v>0.9421089825381942</v>
      </c>
      <c r="S5448" s="296">
        <f t="shared" si="1235"/>
        <v>4.4531997913276777E-2</v>
      </c>
      <c r="T5448" s="283">
        <f t="shared" si="1236"/>
        <v>4.4531997913276777E-2</v>
      </c>
    </row>
    <row r="5449" spans="1:20" x14ac:dyDescent="0.25">
      <c r="A5449" s="286">
        <v>43327</v>
      </c>
      <c r="B5449" s="1">
        <f t="shared" si="1229"/>
        <v>3</v>
      </c>
      <c r="C5449" s="285">
        <v>23</v>
      </c>
      <c r="D5449" t="s">
        <v>715</v>
      </c>
      <c r="F5449" s="16">
        <v>63</v>
      </c>
      <c r="G5449" t="str">
        <f t="shared" si="1223"/>
        <v>Cooling</v>
      </c>
      <c r="H5449" s="283">
        <f>IF(G5449="heating",F5449*Assumptions!M$4+Assumptions!M$7,0)</f>
        <v>0</v>
      </c>
      <c r="I5449" s="15">
        <f t="shared" si="1224"/>
        <v>0.94450710149963013</v>
      </c>
      <c r="J5449" s="15">
        <f t="shared" si="1225"/>
        <v>1.0263036171733995</v>
      </c>
      <c r="K5449" s="283">
        <f t="shared" si="1230"/>
        <v>0</v>
      </c>
      <c r="L5449" s="283">
        <f t="shared" si="1231"/>
        <v>4.3818232651749627</v>
      </c>
      <c r="M5449" s="283">
        <f t="shared" si="1232"/>
        <v>0</v>
      </c>
      <c r="N5449" s="283">
        <f t="shared" si="1233"/>
        <v>4.3585758300027857</v>
      </c>
      <c r="O5449" s="283">
        <f t="shared" si="1234"/>
        <v>0</v>
      </c>
      <c r="P5449" s="21">
        <f t="shared" si="1226"/>
        <v>3.9789369881031433E-2</v>
      </c>
      <c r="Q5449" s="21">
        <f t="shared" si="1227"/>
        <v>1.0297519246597011</v>
      </c>
      <c r="R5449">
        <f t="shared" si="1228"/>
        <v>0.9421089825381942</v>
      </c>
      <c r="S5449" s="296">
        <f t="shared" si="1235"/>
        <v>3.8601201124639335E-2</v>
      </c>
      <c r="T5449" s="283">
        <f t="shared" si="1236"/>
        <v>3.8601201124639335E-2</v>
      </c>
    </row>
    <row r="5450" spans="1:20" x14ac:dyDescent="0.25">
      <c r="A5450" s="286">
        <v>43328</v>
      </c>
      <c r="B5450" s="1">
        <f t="shared" si="1229"/>
        <v>4</v>
      </c>
      <c r="C5450" s="285">
        <v>0</v>
      </c>
      <c r="D5450" t="s">
        <v>715</v>
      </c>
      <c r="F5450" s="16">
        <v>63</v>
      </c>
      <c r="G5450" t="str">
        <f t="shared" si="1223"/>
        <v>Cooling</v>
      </c>
      <c r="H5450" s="283">
        <f>IF(G5450="heating",F5450*Assumptions!M$4+Assumptions!M$7,0)</f>
        <v>0</v>
      </c>
      <c r="I5450" s="15">
        <f t="shared" si="1224"/>
        <v>0.97481507806017154</v>
      </c>
      <c r="J5450" s="15">
        <f t="shared" si="1225"/>
        <v>1.0020455199443592</v>
      </c>
      <c r="K5450" s="283">
        <f t="shared" si="1230"/>
        <v>0</v>
      </c>
      <c r="L5450" s="283">
        <f t="shared" si="1231"/>
        <v>4.3818232651749627</v>
      </c>
      <c r="M5450" s="283">
        <f t="shared" si="1232"/>
        <v>0</v>
      </c>
      <c r="N5450" s="283">
        <f t="shared" si="1233"/>
        <v>4.3585758300027857</v>
      </c>
      <c r="O5450" s="283">
        <f t="shared" si="1234"/>
        <v>0</v>
      </c>
      <c r="P5450" s="21">
        <f t="shared" si="1226"/>
        <v>3.9789369881031433E-2</v>
      </c>
      <c r="Q5450" s="21">
        <f t="shared" si="1227"/>
        <v>0.90668853391740301</v>
      </c>
      <c r="R5450">
        <f t="shared" si="1228"/>
        <v>1.0705685074825908</v>
      </c>
      <c r="S5450" s="296">
        <f t="shared" si="1235"/>
        <v>3.8622434821335219E-2</v>
      </c>
      <c r="T5450" s="283">
        <f t="shared" si="1236"/>
        <v>3.8622434821335219E-2</v>
      </c>
    </row>
    <row r="5451" spans="1:20" x14ac:dyDescent="0.25">
      <c r="A5451" s="286">
        <v>43328</v>
      </c>
      <c r="B5451" s="1">
        <f t="shared" si="1229"/>
        <v>4</v>
      </c>
      <c r="C5451" s="285">
        <v>1</v>
      </c>
      <c r="D5451" t="s">
        <v>715</v>
      </c>
      <c r="F5451" s="16">
        <v>64</v>
      </c>
      <c r="G5451" t="str">
        <f t="shared" si="1223"/>
        <v>Cooling</v>
      </c>
      <c r="H5451" s="283">
        <f>IF(G5451="heating",F5451*Assumptions!M$4+Assumptions!M$7,0)</f>
        <v>0</v>
      </c>
      <c r="I5451" s="15">
        <f t="shared" si="1224"/>
        <v>1.012242869806885</v>
      </c>
      <c r="J5451" s="15">
        <f t="shared" si="1225"/>
        <v>1.0020455199443592</v>
      </c>
      <c r="K5451" s="283">
        <f t="shared" si="1230"/>
        <v>0</v>
      </c>
      <c r="L5451" s="283">
        <f t="shared" si="1231"/>
        <v>4.3818232651749627</v>
      </c>
      <c r="M5451" s="283">
        <f t="shared" si="1232"/>
        <v>0</v>
      </c>
      <c r="N5451" s="283">
        <f t="shared" si="1233"/>
        <v>4.3585758300027857</v>
      </c>
      <c r="O5451" s="283">
        <f t="shared" si="1234"/>
        <v>0</v>
      </c>
      <c r="P5451" s="21">
        <f t="shared" si="1226"/>
        <v>3.8036447069942136E-2</v>
      </c>
      <c r="Q5451" s="21">
        <f t="shared" si="1227"/>
        <v>0.81803459285312596</v>
      </c>
      <c r="R5451">
        <f t="shared" si="1228"/>
        <v>1.0705685074825908</v>
      </c>
      <c r="S5451" s="296">
        <f t="shared" si="1235"/>
        <v>3.3310877740848593E-2</v>
      </c>
      <c r="T5451" s="283">
        <f t="shared" si="1236"/>
        <v>3.3310877740848593E-2</v>
      </c>
    </row>
    <row r="5452" spans="1:20" x14ac:dyDescent="0.25">
      <c r="A5452" s="286">
        <v>43328</v>
      </c>
      <c r="B5452" s="1">
        <f t="shared" si="1229"/>
        <v>4</v>
      </c>
      <c r="C5452" s="285">
        <v>2</v>
      </c>
      <c r="D5452" t="s">
        <v>715</v>
      </c>
      <c r="F5452" s="16">
        <v>64</v>
      </c>
      <c r="G5452" t="str">
        <f t="shared" si="1223"/>
        <v>Cooling</v>
      </c>
      <c r="H5452" s="283">
        <f>IF(G5452="heating",F5452*Assumptions!M$4+Assumptions!M$7,0)</f>
        <v>0</v>
      </c>
      <c r="I5452" s="15">
        <f t="shared" si="1224"/>
        <v>1.0509704703585963</v>
      </c>
      <c r="J5452" s="15">
        <f t="shared" si="1225"/>
        <v>1.0020455199443592</v>
      </c>
      <c r="K5452" s="283">
        <f t="shared" si="1230"/>
        <v>0</v>
      </c>
      <c r="L5452" s="283">
        <f t="shared" si="1231"/>
        <v>4.3818232651749627</v>
      </c>
      <c r="M5452" s="283">
        <f t="shared" si="1232"/>
        <v>0</v>
      </c>
      <c r="N5452" s="283">
        <f t="shared" si="1233"/>
        <v>4.3585758300027857</v>
      </c>
      <c r="O5452" s="283">
        <f t="shared" si="1234"/>
        <v>0</v>
      </c>
      <c r="P5452" s="21">
        <f t="shared" si="1226"/>
        <v>3.8036447069942136E-2</v>
      </c>
      <c r="Q5452" s="21">
        <f t="shared" si="1227"/>
        <v>0.74507607494346417</v>
      </c>
      <c r="R5452">
        <f t="shared" si="1228"/>
        <v>1.0705685074825908</v>
      </c>
      <c r="S5452" s="296">
        <f t="shared" si="1235"/>
        <v>3.033996148440294E-2</v>
      </c>
      <c r="T5452" s="283">
        <f t="shared" si="1236"/>
        <v>3.033996148440294E-2</v>
      </c>
    </row>
    <row r="5453" spans="1:20" x14ac:dyDescent="0.25">
      <c r="A5453" s="286">
        <v>43328</v>
      </c>
      <c r="B5453" s="1">
        <f t="shared" si="1229"/>
        <v>4</v>
      </c>
      <c r="C5453" s="285">
        <v>3</v>
      </c>
      <c r="D5453" t="s">
        <v>715</v>
      </c>
      <c r="F5453" s="16">
        <v>66</v>
      </c>
      <c r="G5453" t="str">
        <f t="shared" si="1223"/>
        <v>Cooling</v>
      </c>
      <c r="H5453" s="283">
        <f>IF(G5453="heating",F5453*Assumptions!M$4+Assumptions!M$7,0)</f>
        <v>0</v>
      </c>
      <c r="I5453" s="15">
        <f t="shared" si="1224"/>
        <v>1.0924036124451033</v>
      </c>
      <c r="J5453" s="15">
        <f t="shared" si="1225"/>
        <v>1.0020455199443592</v>
      </c>
      <c r="K5453" s="283">
        <f t="shared" si="1230"/>
        <v>0</v>
      </c>
      <c r="L5453" s="283">
        <f t="shared" si="1231"/>
        <v>4.3818232651749627</v>
      </c>
      <c r="M5453" s="283">
        <f t="shared" si="1232"/>
        <v>0</v>
      </c>
      <c r="N5453" s="283">
        <f t="shared" si="1233"/>
        <v>4.3585758300027857</v>
      </c>
      <c r="O5453" s="283">
        <f t="shared" si="1234"/>
        <v>0</v>
      </c>
      <c r="P5453" s="21">
        <f t="shared" si="1226"/>
        <v>3.6399980029288459E-2</v>
      </c>
      <c r="Q5453" s="21">
        <f t="shared" si="1227"/>
        <v>0.69158980876382303</v>
      </c>
      <c r="R5453">
        <f t="shared" si="1228"/>
        <v>1.0705685074825908</v>
      </c>
      <c r="S5453" s="296">
        <f t="shared" si="1235"/>
        <v>2.6950336618447434E-2</v>
      </c>
      <c r="T5453" s="283">
        <f t="shared" si="1236"/>
        <v>2.6950336618447434E-2</v>
      </c>
    </row>
    <row r="5454" spans="1:20" x14ac:dyDescent="0.25">
      <c r="A5454" s="286">
        <v>43328</v>
      </c>
      <c r="B5454" s="1">
        <f t="shared" si="1229"/>
        <v>4</v>
      </c>
      <c r="C5454" s="285">
        <v>4</v>
      </c>
      <c r="D5454" t="s">
        <v>715</v>
      </c>
      <c r="F5454" s="16">
        <v>66</v>
      </c>
      <c r="G5454" t="str">
        <f t="shared" si="1223"/>
        <v>Cooling</v>
      </c>
      <c r="H5454" s="283">
        <f>IF(G5454="heating",F5454*Assumptions!M$4+Assumptions!M$7,0)</f>
        <v>0</v>
      </c>
      <c r="I5454" s="15">
        <f t="shared" si="1224"/>
        <v>1.1348296917927807</v>
      </c>
      <c r="J5454" s="15">
        <f t="shared" si="1225"/>
        <v>1.0020455199443592</v>
      </c>
      <c r="K5454" s="283">
        <f t="shared" si="1230"/>
        <v>0</v>
      </c>
      <c r="L5454" s="283">
        <f t="shared" si="1231"/>
        <v>4.3818232651749627</v>
      </c>
      <c r="M5454" s="283">
        <f t="shared" si="1232"/>
        <v>0</v>
      </c>
      <c r="N5454" s="283">
        <f t="shared" si="1233"/>
        <v>4.3585758300027857</v>
      </c>
      <c r="O5454" s="283">
        <f t="shared" si="1234"/>
        <v>0</v>
      </c>
      <c r="P5454" s="21">
        <f t="shared" si="1226"/>
        <v>3.6399980029288459E-2</v>
      </c>
      <c r="Q5454" s="21">
        <f t="shared" si="1227"/>
        <v>0.6473875548762833</v>
      </c>
      <c r="R5454">
        <f t="shared" si="1228"/>
        <v>1.0705685074825908</v>
      </c>
      <c r="S5454" s="296">
        <f t="shared" si="1235"/>
        <v>2.522783347212058E-2</v>
      </c>
      <c r="T5454" s="283">
        <f t="shared" si="1236"/>
        <v>2.522783347212058E-2</v>
      </c>
    </row>
    <row r="5455" spans="1:20" x14ac:dyDescent="0.25">
      <c r="A5455" s="286">
        <v>43328</v>
      </c>
      <c r="B5455" s="1">
        <f t="shared" si="1229"/>
        <v>4</v>
      </c>
      <c r="C5455" s="285">
        <v>5</v>
      </c>
      <c r="D5455" t="s">
        <v>715</v>
      </c>
      <c r="F5455" s="16">
        <v>66</v>
      </c>
      <c r="G5455" t="str">
        <f t="shared" si="1223"/>
        <v>Cooling</v>
      </c>
      <c r="H5455" s="283">
        <f>IF(G5455="heating",F5455*Assumptions!M$4+Assumptions!M$7,0)</f>
        <v>0</v>
      </c>
      <c r="I5455" s="15">
        <f t="shared" si="1224"/>
        <v>1.1635558681477385</v>
      </c>
      <c r="J5455" s="15">
        <f t="shared" si="1225"/>
        <v>1.0020455199443592</v>
      </c>
      <c r="K5455" s="283">
        <f t="shared" si="1230"/>
        <v>0</v>
      </c>
      <c r="L5455" s="283">
        <f t="shared" si="1231"/>
        <v>4.3818232651749627</v>
      </c>
      <c r="M5455" s="283">
        <f t="shared" si="1232"/>
        <v>0</v>
      </c>
      <c r="N5455" s="283">
        <f t="shared" si="1233"/>
        <v>4.3585758300027857</v>
      </c>
      <c r="O5455" s="283">
        <f t="shared" si="1234"/>
        <v>0</v>
      </c>
      <c r="P5455" s="21">
        <f t="shared" si="1226"/>
        <v>3.6399980029288459E-2</v>
      </c>
      <c r="Q5455" s="21">
        <f t="shared" si="1227"/>
        <v>0.72139578924615555</v>
      </c>
      <c r="R5455">
        <f t="shared" si="1228"/>
        <v>1.0705685074825908</v>
      </c>
      <c r="S5455" s="296">
        <f t="shared" si="1235"/>
        <v>2.8111836104215672E-2</v>
      </c>
      <c r="T5455" s="283">
        <f t="shared" si="1236"/>
        <v>2.8111836104215672E-2</v>
      </c>
    </row>
    <row r="5456" spans="1:20" x14ac:dyDescent="0.25">
      <c r="A5456" s="286">
        <v>43328</v>
      </c>
      <c r="B5456" s="1">
        <f t="shared" si="1229"/>
        <v>4</v>
      </c>
      <c r="C5456" s="285">
        <v>6</v>
      </c>
      <c r="D5456" t="s">
        <v>715</v>
      </c>
      <c r="F5456" s="16">
        <v>66</v>
      </c>
      <c r="G5456" t="str">
        <f t="shared" si="1223"/>
        <v>Cooling</v>
      </c>
      <c r="H5456" s="283">
        <f>IF(G5456="heating",F5456*Assumptions!M$4+Assumptions!M$7,0)</f>
        <v>0</v>
      </c>
      <c r="I5456" s="15">
        <f t="shared" si="1224"/>
        <v>1.2083911162615524</v>
      </c>
      <c r="J5456" s="15">
        <f t="shared" si="1225"/>
        <v>1.0020455199443592</v>
      </c>
      <c r="K5456" s="283">
        <f t="shared" si="1230"/>
        <v>0</v>
      </c>
      <c r="L5456" s="283">
        <f t="shared" si="1231"/>
        <v>4.3818232651749627</v>
      </c>
      <c r="M5456" s="283">
        <f t="shared" si="1232"/>
        <v>0</v>
      </c>
      <c r="N5456" s="283">
        <f t="shared" si="1233"/>
        <v>4.3585758300027857</v>
      </c>
      <c r="O5456" s="283">
        <f t="shared" si="1234"/>
        <v>0</v>
      </c>
      <c r="P5456" s="21">
        <f t="shared" si="1226"/>
        <v>3.6399980029288459E-2</v>
      </c>
      <c r="Q5456" s="21">
        <f t="shared" si="1227"/>
        <v>0.87787080972652631</v>
      </c>
      <c r="R5456">
        <f t="shared" si="1228"/>
        <v>1.0705685074825908</v>
      </c>
      <c r="S5456" s="296">
        <f t="shared" si="1235"/>
        <v>3.4209459899254224E-2</v>
      </c>
      <c r="T5456" s="283">
        <f t="shared" si="1236"/>
        <v>3.4209459899254224E-2</v>
      </c>
    </row>
    <row r="5457" spans="1:20" x14ac:dyDescent="0.25">
      <c r="A5457" s="286">
        <v>43328</v>
      </c>
      <c r="B5457" s="1">
        <f t="shared" si="1229"/>
        <v>4</v>
      </c>
      <c r="C5457" s="285">
        <v>7</v>
      </c>
      <c r="D5457" t="s">
        <v>716</v>
      </c>
      <c r="F5457" s="16">
        <v>68</v>
      </c>
      <c r="G5457" t="str">
        <f t="shared" si="1223"/>
        <v>Cooling</v>
      </c>
      <c r="H5457" s="283">
        <f>IF(G5457="heating",F5457*Assumptions!M$4+Assumptions!M$7,0)</f>
        <v>0</v>
      </c>
      <c r="I5457" s="15">
        <f t="shared" si="1224"/>
        <v>1.1637425769249583</v>
      </c>
      <c r="J5457" s="15">
        <f t="shared" si="1225"/>
        <v>1.0020455199443592</v>
      </c>
      <c r="K5457" s="283">
        <f t="shared" si="1230"/>
        <v>0</v>
      </c>
      <c r="L5457" s="283">
        <f t="shared" si="1231"/>
        <v>4.3818232651749627</v>
      </c>
      <c r="M5457" s="283">
        <f t="shared" si="1232"/>
        <v>0</v>
      </c>
      <c r="N5457" s="283">
        <f t="shared" si="1233"/>
        <v>4.3585758300027857</v>
      </c>
      <c r="O5457" s="283">
        <f t="shared" si="1234"/>
        <v>0</v>
      </c>
      <c r="P5457" s="21">
        <f t="shared" si="1226"/>
        <v>3.7256017764001337E-2</v>
      </c>
      <c r="Q5457" s="21">
        <f t="shared" si="1227"/>
        <v>0.97331382064367777</v>
      </c>
      <c r="R5457">
        <f t="shared" si="1228"/>
        <v>1.0705685074825908</v>
      </c>
      <c r="S5457" s="296">
        <f t="shared" si="1235"/>
        <v>3.8820737884200346E-2</v>
      </c>
      <c r="T5457" s="283">
        <f t="shared" si="1236"/>
        <v>3.8820737884200346E-2</v>
      </c>
    </row>
    <row r="5458" spans="1:20" x14ac:dyDescent="0.25">
      <c r="A5458" s="286">
        <v>43328</v>
      </c>
      <c r="B5458" s="1">
        <f t="shared" si="1229"/>
        <v>4</v>
      </c>
      <c r="C5458" s="285">
        <v>8</v>
      </c>
      <c r="D5458" t="s">
        <v>716</v>
      </c>
      <c r="F5458" s="16">
        <v>70</v>
      </c>
      <c r="G5458" t="str">
        <f t="shared" si="1223"/>
        <v>Cooling</v>
      </c>
      <c r="H5458" s="283">
        <f>IF(G5458="heating",F5458*Assumptions!M$4+Assumptions!M$7,0)</f>
        <v>0</v>
      </c>
      <c r="I5458" s="15">
        <f t="shared" si="1224"/>
        <v>1.094193721037565</v>
      </c>
      <c r="J5458" s="15">
        <f t="shared" si="1225"/>
        <v>1.0020455199443592</v>
      </c>
      <c r="K5458" s="283">
        <f t="shared" si="1230"/>
        <v>0</v>
      </c>
      <c r="L5458" s="283">
        <f t="shared" si="1231"/>
        <v>4.3818232651749627</v>
      </c>
      <c r="M5458" s="283">
        <f t="shared" si="1232"/>
        <v>0</v>
      </c>
      <c r="N5458" s="283">
        <f t="shared" si="1233"/>
        <v>4.3585758300027857</v>
      </c>
      <c r="O5458" s="283">
        <f t="shared" si="1234"/>
        <v>0</v>
      </c>
      <c r="P5458" s="21">
        <f t="shared" si="1226"/>
        <v>4.0604560274080326E-2</v>
      </c>
      <c r="Q5458" s="21">
        <f t="shared" si="1227"/>
        <v>0.94940007506179924</v>
      </c>
      <c r="R5458">
        <f t="shared" si="1228"/>
        <v>1.0705685074825908</v>
      </c>
      <c r="S5458" s="296">
        <f t="shared" si="1235"/>
        <v>4.1270386599968525E-2</v>
      </c>
      <c r="T5458" s="283">
        <f t="shared" si="1236"/>
        <v>4.1270386599968525E-2</v>
      </c>
    </row>
    <row r="5459" spans="1:20" x14ac:dyDescent="0.25">
      <c r="A5459" s="286">
        <v>43328</v>
      </c>
      <c r="B5459" s="1">
        <f t="shared" si="1229"/>
        <v>4</v>
      </c>
      <c r="C5459" s="285">
        <v>9</v>
      </c>
      <c r="D5459" t="s">
        <v>716</v>
      </c>
      <c r="F5459" s="16">
        <v>70</v>
      </c>
      <c r="G5459" t="str">
        <f t="shared" si="1223"/>
        <v>Cooling</v>
      </c>
      <c r="H5459" s="283">
        <f>IF(G5459="heating",F5459*Assumptions!M$4+Assumptions!M$7,0)</f>
        <v>0</v>
      </c>
      <c r="I5459" s="15">
        <f t="shared" si="1224"/>
        <v>1.0343009000871222</v>
      </c>
      <c r="J5459" s="15">
        <f t="shared" si="1225"/>
        <v>1.0020455199443592</v>
      </c>
      <c r="K5459" s="283">
        <f t="shared" si="1230"/>
        <v>0</v>
      </c>
      <c r="L5459" s="283">
        <f t="shared" si="1231"/>
        <v>4.3818232651749627</v>
      </c>
      <c r="M5459" s="283">
        <f t="shared" si="1232"/>
        <v>0</v>
      </c>
      <c r="N5459" s="283">
        <f t="shared" si="1233"/>
        <v>4.3585758300027857</v>
      </c>
      <c r="O5459" s="283">
        <f t="shared" si="1234"/>
        <v>0</v>
      </c>
      <c r="P5459" s="21">
        <f t="shared" si="1226"/>
        <v>4.0604560274080326E-2</v>
      </c>
      <c r="Q5459" s="21">
        <f t="shared" si="1227"/>
        <v>0.8408485371888097</v>
      </c>
      <c r="R5459">
        <f t="shared" si="1228"/>
        <v>1.0705685074825908</v>
      </c>
      <c r="S5459" s="296">
        <f t="shared" si="1235"/>
        <v>3.6551655211888752E-2</v>
      </c>
      <c r="T5459" s="283">
        <f t="shared" si="1236"/>
        <v>3.6551655211888752E-2</v>
      </c>
    </row>
    <row r="5460" spans="1:20" x14ac:dyDescent="0.25">
      <c r="A5460" s="286">
        <v>43328</v>
      </c>
      <c r="B5460" s="1">
        <f t="shared" si="1229"/>
        <v>4</v>
      </c>
      <c r="C5460" s="285">
        <v>10</v>
      </c>
      <c r="D5460" t="s">
        <v>716</v>
      </c>
      <c r="F5460" s="16">
        <v>72</v>
      </c>
      <c r="G5460" t="str">
        <f t="shared" si="1223"/>
        <v>Cooling</v>
      </c>
      <c r="H5460" s="283">
        <f>IF(G5460="heating",F5460*Assumptions!M$4+Assumptions!M$7,0)</f>
        <v>0</v>
      </c>
      <c r="I5460" s="15">
        <f t="shared" si="1224"/>
        <v>0.98112329028689171</v>
      </c>
      <c r="J5460" s="15">
        <f t="shared" si="1225"/>
        <v>1.0020455199443592</v>
      </c>
      <c r="K5460" s="283">
        <f t="shared" si="1230"/>
        <v>0</v>
      </c>
      <c r="L5460" s="283" t="e">
        <f t="shared" si="1231"/>
        <v>#N/A</v>
      </c>
      <c r="M5460" s="283">
        <f t="shared" si="1232"/>
        <v>0</v>
      </c>
      <c r="N5460" s="283" t="e">
        <f t="shared" si="1233"/>
        <v>#N/A</v>
      </c>
      <c r="O5460" s="283">
        <f t="shared" si="1234"/>
        <v>0</v>
      </c>
      <c r="P5460" s="21">
        <f t="shared" si="1226"/>
        <v>4.6445607559525648E-2</v>
      </c>
      <c r="Q5460" s="21">
        <f t="shared" si="1227"/>
        <v>0.74504051125983206</v>
      </c>
      <c r="R5460">
        <f t="shared" si="1228"/>
        <v>1.0705685074825908</v>
      </c>
      <c r="S5460" s="296">
        <f t="shared" si="1235"/>
        <v>3.7045801898939891E-2</v>
      </c>
      <c r="T5460" s="283">
        <f t="shared" si="1236"/>
        <v>3.7045801898939891E-2</v>
      </c>
    </row>
    <row r="5461" spans="1:20" x14ac:dyDescent="0.25">
      <c r="A5461" s="286">
        <v>43328</v>
      </c>
      <c r="B5461" s="1">
        <f t="shared" si="1229"/>
        <v>4</v>
      </c>
      <c r="C5461" s="285">
        <v>11</v>
      </c>
      <c r="D5461" t="s">
        <v>716</v>
      </c>
      <c r="F5461" s="16">
        <v>73</v>
      </c>
      <c r="G5461" t="str">
        <f t="shared" si="1223"/>
        <v>Cooling</v>
      </c>
      <c r="H5461" s="283">
        <f>IF(G5461="heating",F5461*Assumptions!M$4+Assumptions!M$7,0)</f>
        <v>0</v>
      </c>
      <c r="I5461" s="15">
        <f t="shared" si="1224"/>
        <v>0.94956163997961163</v>
      </c>
      <c r="J5461" s="15">
        <f t="shared" si="1225"/>
        <v>1.0020455199443592</v>
      </c>
      <c r="K5461" s="283">
        <f t="shared" si="1230"/>
        <v>0</v>
      </c>
      <c r="L5461" s="283" t="e">
        <f t="shared" si="1231"/>
        <v>#N/A</v>
      </c>
      <c r="M5461" s="283">
        <f t="shared" si="1232"/>
        <v>0</v>
      </c>
      <c r="N5461" s="283" t="e">
        <f t="shared" si="1233"/>
        <v>#N/A</v>
      </c>
      <c r="O5461" s="283">
        <f t="shared" si="1234"/>
        <v>0</v>
      </c>
      <c r="P5461" s="21">
        <f t="shared" si="1226"/>
        <v>5.0300820493010656E-2</v>
      </c>
      <c r="Q5461" s="21">
        <f t="shared" si="1227"/>
        <v>0.72850690893675296</v>
      </c>
      <c r="R5461">
        <f t="shared" si="1228"/>
        <v>1.0705685074825908</v>
      </c>
      <c r="S5461" s="296">
        <f t="shared" si="1235"/>
        <v>3.9230442591897723E-2</v>
      </c>
      <c r="T5461" s="283">
        <f t="shared" si="1236"/>
        <v>3.9230442591897723E-2</v>
      </c>
    </row>
    <row r="5462" spans="1:20" x14ac:dyDescent="0.25">
      <c r="A5462" s="286">
        <v>43328</v>
      </c>
      <c r="B5462" s="1">
        <f t="shared" si="1229"/>
        <v>4</v>
      </c>
      <c r="C5462" s="285">
        <v>12</v>
      </c>
      <c r="D5462" t="s">
        <v>716</v>
      </c>
      <c r="F5462" s="16">
        <v>70</v>
      </c>
      <c r="G5462" t="str">
        <f t="shared" si="1223"/>
        <v>Cooling</v>
      </c>
      <c r="H5462" s="283">
        <f>IF(G5462="heating",F5462*Assumptions!M$4+Assumptions!M$7,0)</f>
        <v>0</v>
      </c>
      <c r="I5462" s="15">
        <f t="shared" si="1224"/>
        <v>0.91648403420261149</v>
      </c>
      <c r="J5462" s="15">
        <f t="shared" si="1225"/>
        <v>1.0020455199443592</v>
      </c>
      <c r="K5462" s="283">
        <f t="shared" si="1230"/>
        <v>0</v>
      </c>
      <c r="L5462" s="283">
        <f t="shared" si="1231"/>
        <v>4.3818232651749627</v>
      </c>
      <c r="M5462" s="283">
        <f t="shared" si="1232"/>
        <v>0</v>
      </c>
      <c r="N5462" s="283">
        <f t="shared" si="1233"/>
        <v>4.3585758300027857</v>
      </c>
      <c r="O5462" s="283">
        <f t="shared" si="1234"/>
        <v>0</v>
      </c>
      <c r="P5462" s="21">
        <f t="shared" si="1226"/>
        <v>4.0604560274080326E-2</v>
      </c>
      <c r="Q5462" s="21">
        <f t="shared" si="1227"/>
        <v>0.75910815787401487</v>
      </c>
      <c r="R5462">
        <f t="shared" si="1228"/>
        <v>1.0705685074825908</v>
      </c>
      <c r="S5462" s="296">
        <f t="shared" si="1235"/>
        <v>3.2998403907447828E-2</v>
      </c>
      <c r="T5462" s="283">
        <f t="shared" si="1236"/>
        <v>3.2998403907447828E-2</v>
      </c>
    </row>
    <row r="5463" spans="1:20" x14ac:dyDescent="0.25">
      <c r="A5463" s="286">
        <v>43328</v>
      </c>
      <c r="B5463" s="1">
        <f t="shared" si="1229"/>
        <v>4</v>
      </c>
      <c r="C5463" s="285">
        <v>13</v>
      </c>
      <c r="D5463" t="s">
        <v>716</v>
      </c>
      <c r="E5463" t="s">
        <v>704</v>
      </c>
      <c r="F5463" s="16">
        <v>73</v>
      </c>
      <c r="G5463" t="str">
        <f t="shared" si="1223"/>
        <v>Cooling</v>
      </c>
      <c r="H5463" s="283">
        <f>IF(G5463="heating",F5463*Assumptions!M$4+Assumptions!M$7,0)</f>
        <v>0</v>
      </c>
      <c r="I5463" s="15">
        <f t="shared" si="1224"/>
        <v>0.90040206880052787</v>
      </c>
      <c r="J5463" s="15">
        <f t="shared" si="1225"/>
        <v>1.0020455199443592</v>
      </c>
      <c r="K5463" s="283">
        <f t="shared" si="1230"/>
        <v>0</v>
      </c>
      <c r="L5463" s="283" t="e">
        <f t="shared" si="1231"/>
        <v>#N/A</v>
      </c>
      <c r="M5463" s="283">
        <f t="shared" si="1232"/>
        <v>0</v>
      </c>
      <c r="N5463" s="283" t="e">
        <f t="shared" si="1233"/>
        <v>#N/A</v>
      </c>
      <c r="O5463" s="283">
        <f t="shared" si="1234"/>
        <v>0</v>
      </c>
      <c r="P5463" s="21">
        <f t="shared" si="1226"/>
        <v>5.0300820493010656E-2</v>
      </c>
      <c r="Q5463" s="21">
        <f t="shared" si="1227"/>
        <v>0.79115902007799765</v>
      </c>
      <c r="R5463">
        <f t="shared" si="1228"/>
        <v>1.0705685074825908</v>
      </c>
      <c r="S5463" s="296">
        <f t="shared" si="1235"/>
        <v>4.2604288494025172E-2</v>
      </c>
      <c r="T5463" s="283">
        <f t="shared" si="1236"/>
        <v>4.2604288494025172E-2</v>
      </c>
    </row>
    <row r="5464" spans="1:20" x14ac:dyDescent="0.25">
      <c r="A5464" s="286">
        <v>43328</v>
      </c>
      <c r="B5464" s="1">
        <f t="shared" si="1229"/>
        <v>4</v>
      </c>
      <c r="C5464" s="285">
        <v>14</v>
      </c>
      <c r="D5464" t="s">
        <v>716</v>
      </c>
      <c r="E5464" t="s">
        <v>704</v>
      </c>
      <c r="F5464" s="16">
        <v>75</v>
      </c>
      <c r="G5464" t="str">
        <f t="shared" si="1223"/>
        <v>Cooling</v>
      </c>
      <c r="H5464" s="283">
        <f>IF(G5464="heating",F5464*Assumptions!M$4+Assumptions!M$7,0)</f>
        <v>0</v>
      </c>
      <c r="I5464" s="15">
        <f t="shared" si="1224"/>
        <v>0.86032894500746537</v>
      </c>
      <c r="J5464" s="15">
        <f t="shared" si="1225"/>
        <v>1.0020455199443592</v>
      </c>
      <c r="K5464" s="283">
        <f t="shared" si="1230"/>
        <v>0</v>
      </c>
      <c r="L5464" s="283" t="e">
        <f t="shared" si="1231"/>
        <v>#N/A</v>
      </c>
      <c r="M5464" s="283">
        <f t="shared" si="1232"/>
        <v>0</v>
      </c>
      <c r="N5464" s="283" t="e">
        <f t="shared" si="1233"/>
        <v>#N/A</v>
      </c>
      <c r="O5464" s="283">
        <f t="shared" si="1234"/>
        <v>0</v>
      </c>
      <c r="P5464" s="21">
        <f t="shared" si="1226"/>
        <v>5.9880624941505811E-2</v>
      </c>
      <c r="Q5464" s="21">
        <f t="shared" si="1227"/>
        <v>0.84355555031342389</v>
      </c>
      <c r="R5464">
        <f t="shared" si="1228"/>
        <v>1.0705685074825908</v>
      </c>
      <c r="S5464" s="296">
        <f t="shared" si="1235"/>
        <v>5.4077234682563424E-2</v>
      </c>
      <c r="T5464" s="283">
        <f t="shared" si="1236"/>
        <v>5.4077234682563424E-2</v>
      </c>
    </row>
    <row r="5465" spans="1:20" x14ac:dyDescent="0.25">
      <c r="A5465" s="286">
        <v>43328</v>
      </c>
      <c r="B5465" s="1">
        <f t="shared" si="1229"/>
        <v>4</v>
      </c>
      <c r="C5465" s="285">
        <v>15</v>
      </c>
      <c r="D5465" t="s">
        <v>716</v>
      </c>
      <c r="E5465" t="s">
        <v>704</v>
      </c>
      <c r="F5465" s="16">
        <v>79</v>
      </c>
      <c r="G5465" t="str">
        <f t="shared" si="1223"/>
        <v>Cooling</v>
      </c>
      <c r="H5465" s="283">
        <f>IF(G5465="heating",F5465*Assumptions!M$4+Assumptions!M$7,0)</f>
        <v>0</v>
      </c>
      <c r="I5465" s="15">
        <f t="shared" si="1224"/>
        <v>0.85754515037175039</v>
      </c>
      <c r="J5465" s="15">
        <f t="shared" si="1225"/>
        <v>1.0020455199443592</v>
      </c>
      <c r="K5465" s="283">
        <f t="shared" si="1230"/>
        <v>0</v>
      </c>
      <c r="L5465" s="283" t="e">
        <f t="shared" si="1231"/>
        <v>#N/A</v>
      </c>
      <c r="M5465" s="283">
        <f t="shared" si="1232"/>
        <v>0</v>
      </c>
      <c r="N5465" s="283" t="e">
        <f t="shared" si="1233"/>
        <v>#N/A</v>
      </c>
      <c r="O5465" s="283">
        <f t="shared" si="1234"/>
        <v>0</v>
      </c>
      <c r="P5465" s="21">
        <f t="shared" si="1226"/>
        <v>8.6517748164594233E-2</v>
      </c>
      <c r="Q5465" s="21">
        <f t="shared" si="1227"/>
        <v>0.96592607327566882</v>
      </c>
      <c r="R5465">
        <f t="shared" si="1228"/>
        <v>1.0705685074825908</v>
      </c>
      <c r="S5465" s="296">
        <f t="shared" si="1235"/>
        <v>8.9467141193493763E-2</v>
      </c>
      <c r="T5465" s="283">
        <f t="shared" si="1236"/>
        <v>8.9467141193493763E-2</v>
      </c>
    </row>
    <row r="5466" spans="1:20" x14ac:dyDescent="0.25">
      <c r="A5466" s="286">
        <v>43328</v>
      </c>
      <c r="B5466" s="1">
        <f t="shared" si="1229"/>
        <v>4</v>
      </c>
      <c r="C5466" s="285">
        <v>16</v>
      </c>
      <c r="D5466" t="s">
        <v>716</v>
      </c>
      <c r="E5466" t="s">
        <v>704</v>
      </c>
      <c r="F5466" s="16">
        <v>81</v>
      </c>
      <c r="G5466" t="str">
        <f t="shared" si="1223"/>
        <v>Cooling</v>
      </c>
      <c r="H5466" s="283">
        <f>IF(G5466="heating",F5466*Assumptions!M$4+Assumptions!M$7,0)</f>
        <v>0</v>
      </c>
      <c r="I5466" s="15">
        <f t="shared" si="1224"/>
        <v>0.88344815438260227</v>
      </c>
      <c r="J5466" s="15">
        <f t="shared" si="1225"/>
        <v>1.0020455199443592</v>
      </c>
      <c r="K5466" s="283">
        <f t="shared" si="1230"/>
        <v>0</v>
      </c>
      <c r="L5466" s="283" t="e">
        <f t="shared" si="1231"/>
        <v>#N/A</v>
      </c>
      <c r="M5466" s="283">
        <f t="shared" si="1232"/>
        <v>0</v>
      </c>
      <c r="N5466" s="283" t="e">
        <f t="shared" si="1233"/>
        <v>#N/A</v>
      </c>
      <c r="O5466" s="283">
        <f t="shared" si="1234"/>
        <v>0</v>
      </c>
      <c r="P5466" s="21">
        <f t="shared" si="1226"/>
        <v>0.10357506693918861</v>
      </c>
      <c r="Q5466" s="21">
        <f t="shared" si="1227"/>
        <v>1.1649354943302594</v>
      </c>
      <c r="R5466">
        <f t="shared" si="1228"/>
        <v>1.0705685074825908</v>
      </c>
      <c r="S5466" s="296">
        <f t="shared" si="1235"/>
        <v>0.12917294596180759</v>
      </c>
      <c r="T5466" s="283">
        <f t="shared" si="1236"/>
        <v>0.12917294596180759</v>
      </c>
    </row>
    <row r="5467" spans="1:20" x14ac:dyDescent="0.25">
      <c r="A5467" s="286">
        <v>43328</v>
      </c>
      <c r="B5467" s="1">
        <f t="shared" si="1229"/>
        <v>4</v>
      </c>
      <c r="C5467" s="285">
        <v>17</v>
      </c>
      <c r="D5467" t="s">
        <v>716</v>
      </c>
      <c r="F5467" s="16">
        <v>79</v>
      </c>
      <c r="G5467" t="str">
        <f t="shared" si="1223"/>
        <v>Cooling</v>
      </c>
      <c r="H5467" s="283">
        <f>IF(G5467="heating",F5467*Assumptions!M$4+Assumptions!M$7,0)</f>
        <v>0</v>
      </c>
      <c r="I5467" s="15">
        <f t="shared" si="1224"/>
        <v>0.94025748850374469</v>
      </c>
      <c r="J5467" s="15">
        <f t="shared" si="1225"/>
        <v>1.0020455199443592</v>
      </c>
      <c r="K5467" s="283">
        <f t="shared" si="1230"/>
        <v>0</v>
      </c>
      <c r="L5467" s="283" t="e">
        <f t="shared" si="1231"/>
        <v>#N/A</v>
      </c>
      <c r="M5467" s="283">
        <f t="shared" si="1232"/>
        <v>0</v>
      </c>
      <c r="N5467" s="283" t="e">
        <f t="shared" si="1233"/>
        <v>#N/A</v>
      </c>
      <c r="O5467" s="283">
        <f t="shared" si="1234"/>
        <v>0</v>
      </c>
      <c r="P5467" s="21">
        <f t="shared" si="1226"/>
        <v>8.6517748164594233E-2</v>
      </c>
      <c r="Q5467" s="21">
        <f t="shared" si="1227"/>
        <v>1.3521540118753073</v>
      </c>
      <c r="R5467">
        <f t="shared" si="1228"/>
        <v>1.0705685074825908</v>
      </c>
      <c r="S5467" s="296">
        <f t="shared" si="1235"/>
        <v>0.12524079972864774</v>
      </c>
      <c r="T5467" s="283">
        <f t="shared" si="1236"/>
        <v>0.12524079972864774</v>
      </c>
    </row>
    <row r="5468" spans="1:20" x14ac:dyDescent="0.25">
      <c r="A5468" s="286">
        <v>43328</v>
      </c>
      <c r="B5468" s="1">
        <f t="shared" si="1229"/>
        <v>4</v>
      </c>
      <c r="C5468" s="285">
        <v>18</v>
      </c>
      <c r="D5468" t="s">
        <v>716</v>
      </c>
      <c r="F5468" s="16">
        <v>77</v>
      </c>
      <c r="G5468" t="str">
        <f t="shared" si="1223"/>
        <v>Cooling</v>
      </c>
      <c r="H5468" s="283">
        <f>IF(G5468="heating",F5468*Assumptions!M$4+Assumptions!M$7,0)</f>
        <v>0</v>
      </c>
      <c r="I5468" s="15">
        <f t="shared" si="1224"/>
        <v>0.98182363790757687</v>
      </c>
      <c r="J5468" s="15">
        <f t="shared" si="1225"/>
        <v>1.0020455199443592</v>
      </c>
      <c r="K5468" s="283">
        <f t="shared" si="1230"/>
        <v>0</v>
      </c>
      <c r="L5468" s="283" t="e">
        <f t="shared" si="1231"/>
        <v>#N/A</v>
      </c>
      <c r="M5468" s="283">
        <f t="shared" si="1232"/>
        <v>0</v>
      </c>
      <c r="N5468" s="283" t="e">
        <f t="shared" si="1233"/>
        <v>#N/A</v>
      </c>
      <c r="O5468" s="283">
        <f t="shared" si="1234"/>
        <v>0</v>
      </c>
      <c r="P5468" s="21">
        <f t="shared" si="1226"/>
        <v>7.1952934165366855E-2</v>
      </c>
      <c r="Q5468" s="21">
        <f t="shared" si="1227"/>
        <v>1.5598916921549892</v>
      </c>
      <c r="R5468">
        <f t="shared" si="1228"/>
        <v>1.0705685074825908</v>
      </c>
      <c r="S5468" s="296">
        <f t="shared" si="1235"/>
        <v>0.12015930771555385</v>
      </c>
      <c r="T5468" s="283">
        <f t="shared" si="1236"/>
        <v>0.12015930771555385</v>
      </c>
    </row>
    <row r="5469" spans="1:20" x14ac:dyDescent="0.25">
      <c r="A5469" s="286">
        <v>43328</v>
      </c>
      <c r="B5469" s="1">
        <f t="shared" si="1229"/>
        <v>4</v>
      </c>
      <c r="C5469" s="285">
        <v>19</v>
      </c>
      <c r="D5469" t="s">
        <v>716</v>
      </c>
      <c r="F5469" s="16">
        <v>75</v>
      </c>
      <c r="G5469" t="str">
        <f t="shared" si="1223"/>
        <v>Cooling</v>
      </c>
      <c r="H5469" s="283">
        <f>IF(G5469="heating",F5469*Assumptions!M$4+Assumptions!M$7,0)</f>
        <v>0</v>
      </c>
      <c r="I5469" s="15">
        <f t="shared" si="1224"/>
        <v>0.98418842963438757</v>
      </c>
      <c r="J5469" s="15">
        <f t="shared" si="1225"/>
        <v>1.0020455199443592</v>
      </c>
      <c r="K5469" s="283">
        <f t="shared" si="1230"/>
        <v>0</v>
      </c>
      <c r="L5469" s="283" t="e">
        <f t="shared" si="1231"/>
        <v>#N/A</v>
      </c>
      <c r="M5469" s="283">
        <f t="shared" si="1232"/>
        <v>0</v>
      </c>
      <c r="N5469" s="283" t="e">
        <f t="shared" si="1233"/>
        <v>#N/A</v>
      </c>
      <c r="O5469" s="283">
        <f t="shared" si="1234"/>
        <v>0</v>
      </c>
      <c r="P5469" s="21">
        <f t="shared" si="1226"/>
        <v>5.9880624941505811E-2</v>
      </c>
      <c r="Q5469" s="21">
        <f t="shared" si="1227"/>
        <v>1.6764212681468484</v>
      </c>
      <c r="R5469">
        <f t="shared" si="1228"/>
        <v>1.0705685074825908</v>
      </c>
      <c r="S5469" s="296">
        <f t="shared" si="1235"/>
        <v>0.1074691836367318</v>
      </c>
      <c r="T5469" s="283">
        <f t="shared" si="1236"/>
        <v>0.1074691836367318</v>
      </c>
    </row>
    <row r="5470" spans="1:20" x14ac:dyDescent="0.25">
      <c r="A5470" s="286">
        <v>43328</v>
      </c>
      <c r="B5470" s="1">
        <f t="shared" si="1229"/>
        <v>4</v>
      </c>
      <c r="C5470" s="285">
        <v>20</v>
      </c>
      <c r="D5470" t="s">
        <v>716</v>
      </c>
      <c r="F5470" s="16">
        <v>70</v>
      </c>
      <c r="G5470" t="str">
        <f t="shared" si="1223"/>
        <v>Cooling</v>
      </c>
      <c r="H5470" s="283">
        <f>IF(G5470="heating",F5470*Assumptions!M$4+Assumptions!M$7,0)</f>
        <v>0</v>
      </c>
      <c r="I5470" s="15">
        <f t="shared" si="1224"/>
        <v>0.97071962311712034</v>
      </c>
      <c r="J5470" s="15">
        <f t="shared" si="1225"/>
        <v>1.0020455199443592</v>
      </c>
      <c r="K5470" s="283">
        <f t="shared" si="1230"/>
        <v>0</v>
      </c>
      <c r="L5470" s="283">
        <f t="shared" si="1231"/>
        <v>4.3818232651749627</v>
      </c>
      <c r="M5470" s="283">
        <f t="shared" si="1232"/>
        <v>0</v>
      </c>
      <c r="N5470" s="283">
        <f t="shared" si="1233"/>
        <v>4.3585758300027857</v>
      </c>
      <c r="O5470" s="283">
        <f t="shared" si="1234"/>
        <v>0</v>
      </c>
      <c r="P5470" s="21">
        <f t="shared" si="1226"/>
        <v>4.0604560274080326E-2</v>
      </c>
      <c r="Q5470" s="21">
        <f t="shared" si="1227"/>
        <v>1.52436960139122</v>
      </c>
      <c r="R5470">
        <f t="shared" si="1228"/>
        <v>1.0705685074825908</v>
      </c>
      <c r="S5470" s="296">
        <f t="shared" si="1235"/>
        <v>6.6264290917146265E-2</v>
      </c>
      <c r="T5470" s="283">
        <f t="shared" si="1236"/>
        <v>6.6264290917146265E-2</v>
      </c>
    </row>
    <row r="5471" spans="1:20" x14ac:dyDescent="0.25">
      <c r="A5471" s="286">
        <v>43328</v>
      </c>
      <c r="B5471" s="1">
        <f t="shared" si="1229"/>
        <v>4</v>
      </c>
      <c r="C5471" s="285">
        <v>21</v>
      </c>
      <c r="D5471" t="s">
        <v>716</v>
      </c>
      <c r="F5471" s="16">
        <v>66</v>
      </c>
      <c r="G5471" t="str">
        <f t="shared" si="1223"/>
        <v>Cooling</v>
      </c>
      <c r="H5471" s="283">
        <f>IF(G5471="heating",F5471*Assumptions!M$4+Assumptions!M$7,0)</f>
        <v>0</v>
      </c>
      <c r="I5471" s="15">
        <f t="shared" si="1224"/>
        <v>0.95751150862929935</v>
      </c>
      <c r="J5471" s="15">
        <f t="shared" si="1225"/>
        <v>1.0020455199443592</v>
      </c>
      <c r="K5471" s="283">
        <f t="shared" si="1230"/>
        <v>0</v>
      </c>
      <c r="L5471" s="283">
        <f t="shared" si="1231"/>
        <v>4.3818232651749627</v>
      </c>
      <c r="M5471" s="283">
        <f t="shared" si="1232"/>
        <v>0</v>
      </c>
      <c r="N5471" s="283">
        <f t="shared" si="1233"/>
        <v>4.3585758300027857</v>
      </c>
      <c r="O5471" s="283">
        <f t="shared" si="1234"/>
        <v>0</v>
      </c>
      <c r="P5471" s="21">
        <f t="shared" si="1226"/>
        <v>3.6399980029288459E-2</v>
      </c>
      <c r="Q5471" s="21">
        <f t="shared" si="1227"/>
        <v>1.4448604713749031</v>
      </c>
      <c r="R5471">
        <f t="shared" si="1228"/>
        <v>1.0705685074825908</v>
      </c>
      <c r="S5471" s="296">
        <f t="shared" si="1235"/>
        <v>5.6304294217181049E-2</v>
      </c>
      <c r="T5471" s="283">
        <f t="shared" si="1236"/>
        <v>5.6304294217181049E-2</v>
      </c>
    </row>
    <row r="5472" spans="1:20" x14ac:dyDescent="0.25">
      <c r="A5472" s="286">
        <v>43328</v>
      </c>
      <c r="B5472" s="1">
        <f t="shared" si="1229"/>
        <v>4</v>
      </c>
      <c r="C5472" s="285">
        <v>22</v>
      </c>
      <c r="D5472" t="s">
        <v>716</v>
      </c>
      <c r="F5472" s="16">
        <v>64</v>
      </c>
      <c r="G5472" t="str">
        <f t="shared" si="1223"/>
        <v>Cooling</v>
      </c>
      <c r="H5472" s="283">
        <f>IF(G5472="heating",F5472*Assumptions!M$4+Assumptions!M$7,0)</f>
        <v>0</v>
      </c>
      <c r="I5472" s="15">
        <f t="shared" si="1224"/>
        <v>0.9426530227543114</v>
      </c>
      <c r="J5472" s="15">
        <f t="shared" si="1225"/>
        <v>1.0020455199443592</v>
      </c>
      <c r="K5472" s="283">
        <f t="shared" si="1230"/>
        <v>0</v>
      </c>
      <c r="L5472" s="283">
        <f t="shared" si="1231"/>
        <v>4.3818232651749627</v>
      </c>
      <c r="M5472" s="283">
        <f t="shared" si="1232"/>
        <v>0</v>
      </c>
      <c r="N5472" s="283">
        <f t="shared" si="1233"/>
        <v>4.3585758300027857</v>
      </c>
      <c r="O5472" s="283">
        <f t="shared" si="1234"/>
        <v>0</v>
      </c>
      <c r="P5472" s="21">
        <f t="shared" si="1226"/>
        <v>3.8036447069942136E-2</v>
      </c>
      <c r="Q5472" s="21">
        <f t="shared" si="1227"/>
        <v>1.2427137171080138</v>
      </c>
      <c r="R5472">
        <f t="shared" si="1228"/>
        <v>1.0705685074825908</v>
      </c>
      <c r="S5472" s="296">
        <f t="shared" si="1235"/>
        <v>5.0604075987887936E-2</v>
      </c>
      <c r="T5472" s="283">
        <f t="shared" si="1236"/>
        <v>5.0604075987887936E-2</v>
      </c>
    </row>
    <row r="5473" spans="1:20" x14ac:dyDescent="0.25">
      <c r="A5473" s="286">
        <v>43328</v>
      </c>
      <c r="B5473" s="1">
        <f t="shared" si="1229"/>
        <v>4</v>
      </c>
      <c r="C5473" s="285">
        <v>23</v>
      </c>
      <c r="D5473" t="s">
        <v>715</v>
      </c>
      <c r="F5473" s="16">
        <v>63</v>
      </c>
      <c r="G5473" t="str">
        <f t="shared" si="1223"/>
        <v>Cooling</v>
      </c>
      <c r="H5473" s="283">
        <f>IF(G5473="heating",F5473*Assumptions!M$4+Assumptions!M$7,0)</f>
        <v>0</v>
      </c>
      <c r="I5473" s="15">
        <f t="shared" si="1224"/>
        <v>0.94450710149963013</v>
      </c>
      <c r="J5473" s="15">
        <f t="shared" si="1225"/>
        <v>1.0020455199443592</v>
      </c>
      <c r="K5473" s="283">
        <f t="shared" si="1230"/>
        <v>0</v>
      </c>
      <c r="L5473" s="283">
        <f t="shared" si="1231"/>
        <v>4.3818232651749627</v>
      </c>
      <c r="M5473" s="283">
        <f t="shared" si="1232"/>
        <v>0</v>
      </c>
      <c r="N5473" s="283">
        <f t="shared" si="1233"/>
        <v>4.3585758300027857</v>
      </c>
      <c r="O5473" s="283">
        <f t="shared" si="1234"/>
        <v>0</v>
      </c>
      <c r="P5473" s="21">
        <f t="shared" si="1226"/>
        <v>3.9789369881031433E-2</v>
      </c>
      <c r="Q5473" s="21">
        <f t="shared" si="1227"/>
        <v>1.0297519246597011</v>
      </c>
      <c r="R5473">
        <f t="shared" si="1228"/>
        <v>1.0705685074825908</v>
      </c>
      <c r="S5473" s="296">
        <f t="shared" si="1235"/>
        <v>4.3864596390646417E-2</v>
      </c>
      <c r="T5473" s="283">
        <f t="shared" si="1236"/>
        <v>4.3864596390646417E-2</v>
      </c>
    </row>
    <row r="5474" spans="1:20" x14ac:dyDescent="0.25">
      <c r="A5474" s="286">
        <v>43329</v>
      </c>
      <c r="B5474" s="1">
        <f t="shared" si="1229"/>
        <v>5</v>
      </c>
      <c r="C5474" s="285">
        <v>0</v>
      </c>
      <c r="D5474" t="s">
        <v>715</v>
      </c>
      <c r="F5474" s="16">
        <v>61</v>
      </c>
      <c r="G5474" t="str">
        <f t="shared" si="1223"/>
        <v>Cooling</v>
      </c>
      <c r="H5474" s="283">
        <f>IF(G5474="heating",F5474*Assumptions!M$4+Assumptions!M$7,0)</f>
        <v>0</v>
      </c>
      <c r="I5474" s="15">
        <f t="shared" si="1224"/>
        <v>0.97481507806017154</v>
      </c>
      <c r="J5474" s="15">
        <f t="shared" si="1225"/>
        <v>1.0078033906966741</v>
      </c>
      <c r="K5474" s="283">
        <f t="shared" si="1230"/>
        <v>0</v>
      </c>
      <c r="L5474" s="283">
        <f t="shared" si="1231"/>
        <v>4.3818232651749627</v>
      </c>
      <c r="M5474" s="283">
        <f t="shared" si="1232"/>
        <v>0</v>
      </c>
      <c r="N5474" s="283">
        <f t="shared" si="1233"/>
        <v>4.3585758300027857</v>
      </c>
      <c r="O5474" s="283">
        <f t="shared" si="1234"/>
        <v>0</v>
      </c>
      <c r="P5474" s="21">
        <f t="shared" si="1226"/>
        <v>4.5164594084734722E-2</v>
      </c>
      <c r="Q5474" s="21">
        <f t="shared" si="1227"/>
        <v>0.90668853391740301</v>
      </c>
      <c r="R5474">
        <f t="shared" si="1228"/>
        <v>1.1856283047139096</v>
      </c>
      <c r="S5474" s="296">
        <f t="shared" si="1235"/>
        <v>4.8551739436867927E-2</v>
      </c>
      <c r="T5474" s="283">
        <f t="shared" si="1236"/>
        <v>4.8551739436867927E-2</v>
      </c>
    </row>
    <row r="5475" spans="1:20" x14ac:dyDescent="0.25">
      <c r="A5475" s="286">
        <v>43329</v>
      </c>
      <c r="B5475" s="1">
        <f t="shared" si="1229"/>
        <v>5</v>
      </c>
      <c r="C5475" s="285">
        <v>1</v>
      </c>
      <c r="D5475" t="s">
        <v>715</v>
      </c>
      <c r="F5475" s="16">
        <v>61</v>
      </c>
      <c r="G5475" t="str">
        <f t="shared" si="1223"/>
        <v>Cooling</v>
      </c>
      <c r="H5475" s="283">
        <f>IF(G5475="heating",F5475*Assumptions!M$4+Assumptions!M$7,0)</f>
        <v>0</v>
      </c>
      <c r="I5475" s="15">
        <f t="shared" si="1224"/>
        <v>1.012242869806885</v>
      </c>
      <c r="J5475" s="15">
        <f t="shared" si="1225"/>
        <v>1.0078033906966741</v>
      </c>
      <c r="K5475" s="283">
        <f t="shared" si="1230"/>
        <v>0</v>
      </c>
      <c r="L5475" s="283">
        <f t="shared" si="1231"/>
        <v>4.3818232651749627</v>
      </c>
      <c r="M5475" s="283">
        <f t="shared" si="1232"/>
        <v>0</v>
      </c>
      <c r="N5475" s="283">
        <f t="shared" si="1233"/>
        <v>4.3585758300027857</v>
      </c>
      <c r="O5475" s="283">
        <f t="shared" si="1234"/>
        <v>0</v>
      </c>
      <c r="P5475" s="21">
        <f t="shared" si="1226"/>
        <v>4.5164594084734722E-2</v>
      </c>
      <c r="Q5475" s="21">
        <f t="shared" si="1227"/>
        <v>0.81803459285312596</v>
      </c>
      <c r="R5475">
        <f t="shared" si="1228"/>
        <v>1.1856283047139096</v>
      </c>
      <c r="S5475" s="296">
        <f t="shared" si="1235"/>
        <v>4.3804460867007539E-2</v>
      </c>
      <c r="T5475" s="283">
        <f t="shared" si="1236"/>
        <v>4.3804460867007539E-2</v>
      </c>
    </row>
    <row r="5476" spans="1:20" x14ac:dyDescent="0.25">
      <c r="A5476" s="286">
        <v>43329</v>
      </c>
      <c r="B5476" s="1">
        <f t="shared" si="1229"/>
        <v>5</v>
      </c>
      <c r="C5476" s="285">
        <v>2</v>
      </c>
      <c r="D5476" t="s">
        <v>715</v>
      </c>
      <c r="F5476" s="16">
        <v>61</v>
      </c>
      <c r="G5476" t="str">
        <f t="shared" si="1223"/>
        <v>Cooling</v>
      </c>
      <c r="H5476" s="283">
        <f>IF(G5476="heating",F5476*Assumptions!M$4+Assumptions!M$7,0)</f>
        <v>0</v>
      </c>
      <c r="I5476" s="15">
        <f t="shared" si="1224"/>
        <v>1.0509704703585963</v>
      </c>
      <c r="J5476" s="15">
        <f t="shared" si="1225"/>
        <v>1.0078033906966741</v>
      </c>
      <c r="K5476" s="283">
        <f t="shared" si="1230"/>
        <v>0</v>
      </c>
      <c r="L5476" s="283">
        <f t="shared" si="1231"/>
        <v>4.3818232651749627</v>
      </c>
      <c r="M5476" s="283">
        <f t="shared" si="1232"/>
        <v>0</v>
      </c>
      <c r="N5476" s="283">
        <f t="shared" si="1233"/>
        <v>4.3585758300027857</v>
      </c>
      <c r="O5476" s="283">
        <f t="shared" si="1234"/>
        <v>0</v>
      </c>
      <c r="P5476" s="21">
        <f t="shared" si="1226"/>
        <v>4.5164594084734722E-2</v>
      </c>
      <c r="Q5476" s="21">
        <f t="shared" si="1227"/>
        <v>0.74507607494346417</v>
      </c>
      <c r="R5476">
        <f t="shared" si="1228"/>
        <v>1.1856283047139096</v>
      </c>
      <c r="S5476" s="296">
        <f t="shared" si="1235"/>
        <v>3.9897647425852174E-2</v>
      </c>
      <c r="T5476" s="283">
        <f t="shared" si="1236"/>
        <v>3.9897647425852174E-2</v>
      </c>
    </row>
    <row r="5477" spans="1:20" x14ac:dyDescent="0.25">
      <c r="A5477" s="286">
        <v>43329</v>
      </c>
      <c r="B5477" s="1">
        <f t="shared" si="1229"/>
        <v>5</v>
      </c>
      <c r="C5477" s="285">
        <v>3</v>
      </c>
      <c r="D5477" t="s">
        <v>715</v>
      </c>
      <c r="F5477" s="16">
        <v>61</v>
      </c>
      <c r="G5477" t="str">
        <f t="shared" si="1223"/>
        <v>Cooling</v>
      </c>
      <c r="H5477" s="283">
        <f>IF(G5477="heating",F5477*Assumptions!M$4+Assumptions!M$7,0)</f>
        <v>0</v>
      </c>
      <c r="I5477" s="15">
        <f t="shared" si="1224"/>
        <v>1.0924036124451033</v>
      </c>
      <c r="J5477" s="15">
        <f t="shared" si="1225"/>
        <v>1.0078033906966741</v>
      </c>
      <c r="K5477" s="283">
        <f t="shared" si="1230"/>
        <v>0</v>
      </c>
      <c r="L5477" s="283">
        <f t="shared" si="1231"/>
        <v>4.3818232651749627</v>
      </c>
      <c r="M5477" s="283">
        <f t="shared" si="1232"/>
        <v>0</v>
      </c>
      <c r="N5477" s="283">
        <f t="shared" si="1233"/>
        <v>4.3585758300027857</v>
      </c>
      <c r="O5477" s="283">
        <f t="shared" si="1234"/>
        <v>0</v>
      </c>
      <c r="P5477" s="21">
        <f t="shared" si="1226"/>
        <v>4.5164594084734722E-2</v>
      </c>
      <c r="Q5477" s="21">
        <f t="shared" si="1227"/>
        <v>0.69158980876382303</v>
      </c>
      <c r="R5477">
        <f t="shared" si="1228"/>
        <v>1.1856283047139096</v>
      </c>
      <c r="S5477" s="296">
        <f t="shared" si="1235"/>
        <v>3.7033542320447296E-2</v>
      </c>
      <c r="T5477" s="283">
        <f t="shared" si="1236"/>
        <v>3.7033542320447296E-2</v>
      </c>
    </row>
    <row r="5478" spans="1:20" x14ac:dyDescent="0.25">
      <c r="A5478" s="286">
        <v>43329</v>
      </c>
      <c r="B5478" s="1">
        <f t="shared" si="1229"/>
        <v>5</v>
      </c>
      <c r="C5478" s="285">
        <v>4</v>
      </c>
      <c r="D5478" t="s">
        <v>715</v>
      </c>
      <c r="F5478" s="16">
        <v>59</v>
      </c>
      <c r="G5478" t="str">
        <f t="shared" si="1223"/>
        <v>Cooling</v>
      </c>
      <c r="H5478" s="283">
        <f>IF(G5478="heating",F5478*Assumptions!M$4+Assumptions!M$7,0)</f>
        <v>0</v>
      </c>
      <c r="I5478" s="15">
        <f t="shared" si="1224"/>
        <v>1.1348296917927807</v>
      </c>
      <c r="J5478" s="15">
        <f t="shared" si="1225"/>
        <v>1.0078033906966741</v>
      </c>
      <c r="K5478" s="283">
        <f t="shared" si="1230"/>
        <v>0</v>
      </c>
      <c r="L5478" s="283">
        <f t="shared" si="1231"/>
        <v>4.3182081448486933</v>
      </c>
      <c r="M5478" s="283">
        <f t="shared" si="1232"/>
        <v>0</v>
      </c>
      <c r="N5478" s="283">
        <f t="shared" si="1233"/>
        <v>4.2355603137647586</v>
      </c>
      <c r="O5478" s="283">
        <f t="shared" si="1234"/>
        <v>0</v>
      </c>
      <c r="P5478" s="21">
        <f t="shared" si="1226"/>
        <v>2.5000000000000001E-2</v>
      </c>
      <c r="Q5478" s="21">
        <f t="shared" si="1227"/>
        <v>0.6473875548762833</v>
      </c>
      <c r="R5478">
        <f t="shared" si="1228"/>
        <v>1.1856283047139096</v>
      </c>
      <c r="S5478" s="296">
        <f t="shared" si="1235"/>
        <v>1.9189025229521272E-2</v>
      </c>
      <c r="T5478" s="283">
        <f t="shared" si="1236"/>
        <v>1.9189025229521272E-2</v>
      </c>
    </row>
    <row r="5479" spans="1:20" x14ac:dyDescent="0.25">
      <c r="A5479" s="286">
        <v>43329</v>
      </c>
      <c r="B5479" s="1">
        <f t="shared" si="1229"/>
        <v>5</v>
      </c>
      <c r="C5479" s="285">
        <v>5</v>
      </c>
      <c r="D5479" t="s">
        <v>715</v>
      </c>
      <c r="F5479" s="16">
        <v>59</v>
      </c>
      <c r="G5479" t="str">
        <f t="shared" si="1223"/>
        <v>Cooling</v>
      </c>
      <c r="H5479" s="283">
        <f>IF(G5479="heating",F5479*Assumptions!M$4+Assumptions!M$7,0)</f>
        <v>0</v>
      </c>
      <c r="I5479" s="15">
        <f t="shared" si="1224"/>
        <v>1.1635558681477385</v>
      </c>
      <c r="J5479" s="15">
        <f t="shared" si="1225"/>
        <v>1.0078033906966741</v>
      </c>
      <c r="K5479" s="283">
        <f t="shared" si="1230"/>
        <v>0</v>
      </c>
      <c r="L5479" s="283">
        <f t="shared" si="1231"/>
        <v>4.3182081448486933</v>
      </c>
      <c r="M5479" s="283">
        <f t="shared" si="1232"/>
        <v>0</v>
      </c>
      <c r="N5479" s="283">
        <f t="shared" si="1233"/>
        <v>4.2355603137647586</v>
      </c>
      <c r="O5479" s="283">
        <f t="shared" si="1234"/>
        <v>0</v>
      </c>
      <c r="P5479" s="21">
        <f t="shared" si="1226"/>
        <v>2.5000000000000001E-2</v>
      </c>
      <c r="Q5479" s="21">
        <f t="shared" si="1227"/>
        <v>0.72139578924615555</v>
      </c>
      <c r="R5479">
        <f t="shared" si="1228"/>
        <v>1.1856283047139096</v>
      </c>
      <c r="S5479" s="296">
        <f t="shared" si="1235"/>
        <v>2.1382681665791808E-2</v>
      </c>
      <c r="T5479" s="283">
        <f t="shared" si="1236"/>
        <v>2.1382681665791808E-2</v>
      </c>
    </row>
    <row r="5480" spans="1:20" x14ac:dyDescent="0.25">
      <c r="A5480" s="286">
        <v>43329</v>
      </c>
      <c r="B5480" s="1">
        <f t="shared" si="1229"/>
        <v>5</v>
      </c>
      <c r="C5480" s="285">
        <v>6</v>
      </c>
      <c r="D5480" t="s">
        <v>715</v>
      </c>
      <c r="F5480" s="16">
        <v>61</v>
      </c>
      <c r="G5480" t="str">
        <f t="shared" si="1223"/>
        <v>Cooling</v>
      </c>
      <c r="H5480" s="283">
        <f>IF(G5480="heating",F5480*Assumptions!M$4+Assumptions!M$7,0)</f>
        <v>0</v>
      </c>
      <c r="I5480" s="15">
        <f t="shared" si="1224"/>
        <v>1.2083911162615524</v>
      </c>
      <c r="J5480" s="15">
        <f t="shared" si="1225"/>
        <v>1.0078033906966741</v>
      </c>
      <c r="K5480" s="283">
        <f t="shared" si="1230"/>
        <v>0</v>
      </c>
      <c r="L5480" s="283">
        <f t="shared" si="1231"/>
        <v>4.3818232651749627</v>
      </c>
      <c r="M5480" s="283">
        <f t="shared" si="1232"/>
        <v>0</v>
      </c>
      <c r="N5480" s="283">
        <f t="shared" si="1233"/>
        <v>4.3585758300027857</v>
      </c>
      <c r="O5480" s="283">
        <f t="shared" si="1234"/>
        <v>0</v>
      </c>
      <c r="P5480" s="21">
        <f t="shared" si="1226"/>
        <v>4.5164594084734722E-2</v>
      </c>
      <c r="Q5480" s="21">
        <f t="shared" si="1227"/>
        <v>0.87787080972652631</v>
      </c>
      <c r="R5480">
        <f t="shared" si="1228"/>
        <v>1.1856283047139096</v>
      </c>
      <c r="S5480" s="296">
        <f t="shared" si="1235"/>
        <v>4.7008595806238944E-2</v>
      </c>
      <c r="T5480" s="283">
        <f t="shared" si="1236"/>
        <v>4.7008595806238944E-2</v>
      </c>
    </row>
    <row r="5481" spans="1:20" x14ac:dyDescent="0.25">
      <c r="A5481" s="286">
        <v>43329</v>
      </c>
      <c r="B5481" s="1">
        <f t="shared" si="1229"/>
        <v>5</v>
      </c>
      <c r="C5481" s="285">
        <v>7</v>
      </c>
      <c r="D5481" t="s">
        <v>716</v>
      </c>
      <c r="F5481" s="16">
        <v>64</v>
      </c>
      <c r="G5481" t="str">
        <f t="shared" si="1223"/>
        <v>Cooling</v>
      </c>
      <c r="H5481" s="283">
        <f>IF(G5481="heating",F5481*Assumptions!M$4+Assumptions!M$7,0)</f>
        <v>0</v>
      </c>
      <c r="I5481" s="15">
        <f t="shared" si="1224"/>
        <v>1.1637425769249583</v>
      </c>
      <c r="J5481" s="15">
        <f t="shared" si="1225"/>
        <v>1.0078033906966741</v>
      </c>
      <c r="K5481" s="283">
        <f t="shared" si="1230"/>
        <v>0</v>
      </c>
      <c r="L5481" s="283">
        <f t="shared" si="1231"/>
        <v>4.3818232651749627</v>
      </c>
      <c r="M5481" s="283">
        <f t="shared" si="1232"/>
        <v>0</v>
      </c>
      <c r="N5481" s="283">
        <f t="shared" si="1233"/>
        <v>4.3585758300027857</v>
      </c>
      <c r="O5481" s="283">
        <f t="shared" si="1234"/>
        <v>0</v>
      </c>
      <c r="P5481" s="21">
        <f t="shared" si="1226"/>
        <v>3.8036447069942136E-2</v>
      </c>
      <c r="Q5481" s="21">
        <f t="shared" si="1227"/>
        <v>0.97331382064367777</v>
      </c>
      <c r="R5481">
        <f t="shared" si="1228"/>
        <v>1.1856283047139096</v>
      </c>
      <c r="S5481" s="296">
        <f t="shared" si="1235"/>
        <v>4.3893619271204963E-2</v>
      </c>
      <c r="T5481" s="283">
        <f t="shared" si="1236"/>
        <v>4.3893619271204963E-2</v>
      </c>
    </row>
    <row r="5482" spans="1:20" x14ac:dyDescent="0.25">
      <c r="A5482" s="286">
        <v>43329</v>
      </c>
      <c r="B5482" s="1">
        <f t="shared" si="1229"/>
        <v>5</v>
      </c>
      <c r="C5482" s="285">
        <v>8</v>
      </c>
      <c r="D5482" t="s">
        <v>716</v>
      </c>
      <c r="F5482" s="16">
        <v>70</v>
      </c>
      <c r="G5482" t="str">
        <f t="shared" si="1223"/>
        <v>Cooling</v>
      </c>
      <c r="H5482" s="283">
        <f>IF(G5482="heating",F5482*Assumptions!M$4+Assumptions!M$7,0)</f>
        <v>0</v>
      </c>
      <c r="I5482" s="15">
        <f t="shared" si="1224"/>
        <v>1.094193721037565</v>
      </c>
      <c r="J5482" s="15">
        <f t="shared" si="1225"/>
        <v>1.0078033906966741</v>
      </c>
      <c r="K5482" s="283">
        <f t="shared" si="1230"/>
        <v>0</v>
      </c>
      <c r="L5482" s="283">
        <f t="shared" si="1231"/>
        <v>4.3818232651749627</v>
      </c>
      <c r="M5482" s="283">
        <f t="shared" si="1232"/>
        <v>0</v>
      </c>
      <c r="N5482" s="283">
        <f t="shared" si="1233"/>
        <v>4.3585758300027857</v>
      </c>
      <c r="O5482" s="283">
        <f t="shared" si="1234"/>
        <v>0</v>
      </c>
      <c r="P5482" s="21">
        <f t="shared" si="1226"/>
        <v>4.0604560274080326E-2</v>
      </c>
      <c r="Q5482" s="21">
        <f t="shared" si="1227"/>
        <v>0.94940007506179924</v>
      </c>
      <c r="R5482">
        <f t="shared" si="1228"/>
        <v>1.1856283047139096</v>
      </c>
      <c r="S5482" s="296">
        <f t="shared" si="1235"/>
        <v>4.5705938627383015E-2</v>
      </c>
      <c r="T5482" s="283">
        <f t="shared" si="1236"/>
        <v>4.5705938627383015E-2</v>
      </c>
    </row>
    <row r="5483" spans="1:20" x14ac:dyDescent="0.25">
      <c r="A5483" s="286">
        <v>43329</v>
      </c>
      <c r="B5483" s="1">
        <f t="shared" si="1229"/>
        <v>5</v>
      </c>
      <c r="C5483" s="285">
        <v>9</v>
      </c>
      <c r="D5483" t="s">
        <v>716</v>
      </c>
      <c r="F5483" s="16">
        <v>73</v>
      </c>
      <c r="G5483" t="str">
        <f t="shared" si="1223"/>
        <v>Cooling</v>
      </c>
      <c r="H5483" s="283">
        <f>IF(G5483="heating",F5483*Assumptions!M$4+Assumptions!M$7,0)</f>
        <v>0</v>
      </c>
      <c r="I5483" s="15">
        <f t="shared" si="1224"/>
        <v>1.0343009000871222</v>
      </c>
      <c r="J5483" s="15">
        <f t="shared" si="1225"/>
        <v>1.0078033906966741</v>
      </c>
      <c r="K5483" s="283">
        <f t="shared" si="1230"/>
        <v>0</v>
      </c>
      <c r="L5483" s="283" t="e">
        <f t="shared" si="1231"/>
        <v>#N/A</v>
      </c>
      <c r="M5483" s="283">
        <f t="shared" si="1232"/>
        <v>0</v>
      </c>
      <c r="N5483" s="283" t="e">
        <f t="shared" si="1233"/>
        <v>#N/A</v>
      </c>
      <c r="O5483" s="283">
        <f t="shared" si="1234"/>
        <v>0</v>
      </c>
      <c r="P5483" s="21">
        <f t="shared" si="1226"/>
        <v>5.0300820493010656E-2</v>
      </c>
      <c r="Q5483" s="21">
        <f t="shared" si="1227"/>
        <v>0.8408485371888097</v>
      </c>
      <c r="R5483">
        <f t="shared" si="1228"/>
        <v>1.1856283047139096</v>
      </c>
      <c r="S5483" s="296">
        <f t="shared" si="1235"/>
        <v>5.0146589408353502E-2</v>
      </c>
      <c r="T5483" s="283">
        <f t="shared" si="1236"/>
        <v>5.0146589408353502E-2</v>
      </c>
    </row>
    <row r="5484" spans="1:20" x14ac:dyDescent="0.25">
      <c r="A5484" s="286">
        <v>43329</v>
      </c>
      <c r="B5484" s="1">
        <f t="shared" si="1229"/>
        <v>5</v>
      </c>
      <c r="C5484" s="285">
        <v>10</v>
      </c>
      <c r="D5484" t="s">
        <v>716</v>
      </c>
      <c r="F5484" s="16">
        <v>75</v>
      </c>
      <c r="G5484" t="str">
        <f t="shared" si="1223"/>
        <v>Cooling</v>
      </c>
      <c r="H5484" s="283">
        <f>IF(G5484="heating",F5484*Assumptions!M$4+Assumptions!M$7,0)</f>
        <v>0</v>
      </c>
      <c r="I5484" s="15">
        <f t="shared" si="1224"/>
        <v>0.98112329028689171</v>
      </c>
      <c r="J5484" s="15">
        <f t="shared" si="1225"/>
        <v>1.0078033906966741</v>
      </c>
      <c r="K5484" s="283">
        <f t="shared" si="1230"/>
        <v>0</v>
      </c>
      <c r="L5484" s="283" t="e">
        <f t="shared" si="1231"/>
        <v>#N/A</v>
      </c>
      <c r="M5484" s="283">
        <f t="shared" si="1232"/>
        <v>0</v>
      </c>
      <c r="N5484" s="283" t="e">
        <f t="shared" si="1233"/>
        <v>#N/A</v>
      </c>
      <c r="O5484" s="283">
        <f t="shared" si="1234"/>
        <v>0</v>
      </c>
      <c r="P5484" s="21">
        <f t="shared" si="1226"/>
        <v>5.9880624941505811E-2</v>
      </c>
      <c r="Q5484" s="21">
        <f t="shared" si="1227"/>
        <v>0.74504051125983206</v>
      </c>
      <c r="R5484">
        <f t="shared" si="1228"/>
        <v>1.1856283047139096</v>
      </c>
      <c r="S5484" s="296">
        <f t="shared" si="1235"/>
        <v>5.2895018200822388E-2</v>
      </c>
      <c r="T5484" s="283">
        <f t="shared" si="1236"/>
        <v>5.2895018200822388E-2</v>
      </c>
    </row>
    <row r="5485" spans="1:20" x14ac:dyDescent="0.25">
      <c r="A5485" s="286">
        <v>43329</v>
      </c>
      <c r="B5485" s="1">
        <f t="shared" si="1229"/>
        <v>5</v>
      </c>
      <c r="C5485" s="285">
        <v>11</v>
      </c>
      <c r="D5485" t="s">
        <v>716</v>
      </c>
      <c r="F5485" s="16">
        <v>75</v>
      </c>
      <c r="G5485" t="str">
        <f t="shared" si="1223"/>
        <v>Cooling</v>
      </c>
      <c r="H5485" s="283">
        <f>IF(G5485="heating",F5485*Assumptions!M$4+Assumptions!M$7,0)</f>
        <v>0</v>
      </c>
      <c r="I5485" s="15">
        <f t="shared" si="1224"/>
        <v>0.94956163997961163</v>
      </c>
      <c r="J5485" s="15">
        <f t="shared" si="1225"/>
        <v>1.0078033906966741</v>
      </c>
      <c r="K5485" s="283">
        <f t="shared" si="1230"/>
        <v>0</v>
      </c>
      <c r="L5485" s="283" t="e">
        <f t="shared" si="1231"/>
        <v>#N/A</v>
      </c>
      <c r="M5485" s="283">
        <f t="shared" si="1232"/>
        <v>0</v>
      </c>
      <c r="N5485" s="283" t="e">
        <f t="shared" si="1233"/>
        <v>#N/A</v>
      </c>
      <c r="O5485" s="283">
        <f t="shared" si="1234"/>
        <v>0</v>
      </c>
      <c r="P5485" s="21">
        <f t="shared" si="1226"/>
        <v>5.9880624941505811E-2</v>
      </c>
      <c r="Q5485" s="21">
        <f t="shared" si="1227"/>
        <v>0.72850690893675296</v>
      </c>
      <c r="R5485">
        <f t="shared" si="1228"/>
        <v>1.1856283047139096</v>
      </c>
      <c r="S5485" s="296">
        <f t="shared" si="1235"/>
        <v>5.1721195861516821E-2</v>
      </c>
      <c r="T5485" s="283">
        <f t="shared" si="1236"/>
        <v>5.1721195861516821E-2</v>
      </c>
    </row>
    <row r="5486" spans="1:20" x14ac:dyDescent="0.25">
      <c r="A5486" s="286">
        <v>43329</v>
      </c>
      <c r="B5486" s="1">
        <f t="shared" si="1229"/>
        <v>5</v>
      </c>
      <c r="C5486" s="285">
        <v>12</v>
      </c>
      <c r="D5486" t="s">
        <v>716</v>
      </c>
      <c r="F5486" s="16">
        <v>79</v>
      </c>
      <c r="G5486" t="str">
        <f t="shared" si="1223"/>
        <v>Cooling</v>
      </c>
      <c r="H5486" s="283">
        <f>IF(G5486="heating",F5486*Assumptions!M$4+Assumptions!M$7,0)</f>
        <v>0</v>
      </c>
      <c r="I5486" s="15">
        <f t="shared" si="1224"/>
        <v>0.91648403420261149</v>
      </c>
      <c r="J5486" s="15">
        <f t="shared" si="1225"/>
        <v>1.0078033906966741</v>
      </c>
      <c r="K5486" s="283">
        <f t="shared" si="1230"/>
        <v>0</v>
      </c>
      <c r="L5486" s="283" t="e">
        <f t="shared" si="1231"/>
        <v>#N/A</v>
      </c>
      <c r="M5486" s="283">
        <f t="shared" si="1232"/>
        <v>0</v>
      </c>
      <c r="N5486" s="283" t="e">
        <f t="shared" si="1233"/>
        <v>#N/A</v>
      </c>
      <c r="O5486" s="283">
        <f t="shared" si="1234"/>
        <v>0</v>
      </c>
      <c r="P5486" s="21">
        <f t="shared" si="1226"/>
        <v>8.6517748164594233E-2</v>
      </c>
      <c r="Q5486" s="21">
        <f t="shared" si="1227"/>
        <v>0.75910815787401487</v>
      </c>
      <c r="R5486">
        <f t="shared" si="1228"/>
        <v>1.1856283047139096</v>
      </c>
      <c r="S5486" s="296">
        <f t="shared" si="1235"/>
        <v>7.7867713939416675E-2</v>
      </c>
      <c r="T5486" s="283">
        <f t="shared" si="1236"/>
        <v>7.7867713939416675E-2</v>
      </c>
    </row>
    <row r="5487" spans="1:20" x14ac:dyDescent="0.25">
      <c r="A5487" s="286">
        <v>43329</v>
      </c>
      <c r="B5487" s="1">
        <f t="shared" si="1229"/>
        <v>5</v>
      </c>
      <c r="C5487" s="285">
        <v>13</v>
      </c>
      <c r="D5487" t="s">
        <v>716</v>
      </c>
      <c r="E5487" t="s">
        <v>704</v>
      </c>
      <c r="F5487" s="16">
        <v>77</v>
      </c>
      <c r="G5487" t="str">
        <f t="shared" si="1223"/>
        <v>Cooling</v>
      </c>
      <c r="H5487" s="283">
        <f>IF(G5487="heating",F5487*Assumptions!M$4+Assumptions!M$7,0)</f>
        <v>0</v>
      </c>
      <c r="I5487" s="15">
        <f t="shared" si="1224"/>
        <v>0.90040206880052787</v>
      </c>
      <c r="J5487" s="15">
        <f t="shared" si="1225"/>
        <v>1.0078033906966741</v>
      </c>
      <c r="K5487" s="283">
        <f t="shared" si="1230"/>
        <v>0</v>
      </c>
      <c r="L5487" s="283" t="e">
        <f t="shared" si="1231"/>
        <v>#N/A</v>
      </c>
      <c r="M5487" s="283">
        <f t="shared" si="1232"/>
        <v>0</v>
      </c>
      <c r="N5487" s="283" t="e">
        <f t="shared" si="1233"/>
        <v>#N/A</v>
      </c>
      <c r="O5487" s="283">
        <f t="shared" si="1234"/>
        <v>0</v>
      </c>
      <c r="P5487" s="21">
        <f t="shared" si="1226"/>
        <v>7.1952934165366855E-2</v>
      </c>
      <c r="Q5487" s="21">
        <f t="shared" si="1227"/>
        <v>0.79115902007799765</v>
      </c>
      <c r="R5487">
        <f t="shared" si="1228"/>
        <v>1.1856283047139096</v>
      </c>
      <c r="S5487" s="296">
        <f t="shared" si="1235"/>
        <v>6.749332927782116E-2</v>
      </c>
      <c r="T5487" s="283">
        <f t="shared" si="1236"/>
        <v>6.749332927782116E-2</v>
      </c>
    </row>
    <row r="5488" spans="1:20" x14ac:dyDescent="0.25">
      <c r="A5488" s="286">
        <v>43329</v>
      </c>
      <c r="B5488" s="1">
        <f t="shared" si="1229"/>
        <v>5</v>
      </c>
      <c r="C5488" s="285">
        <v>14</v>
      </c>
      <c r="D5488" t="s">
        <v>716</v>
      </c>
      <c r="E5488" t="s">
        <v>704</v>
      </c>
      <c r="F5488" s="16">
        <v>79</v>
      </c>
      <c r="G5488" t="str">
        <f t="shared" si="1223"/>
        <v>Cooling</v>
      </c>
      <c r="H5488" s="283">
        <f>IF(G5488="heating",F5488*Assumptions!M$4+Assumptions!M$7,0)</f>
        <v>0</v>
      </c>
      <c r="I5488" s="15">
        <f t="shared" si="1224"/>
        <v>0.86032894500746537</v>
      </c>
      <c r="J5488" s="15">
        <f t="shared" si="1225"/>
        <v>1.0078033906966741</v>
      </c>
      <c r="K5488" s="283">
        <f t="shared" si="1230"/>
        <v>0</v>
      </c>
      <c r="L5488" s="283" t="e">
        <f t="shared" si="1231"/>
        <v>#N/A</v>
      </c>
      <c r="M5488" s="283">
        <f t="shared" si="1232"/>
        <v>0</v>
      </c>
      <c r="N5488" s="283" t="e">
        <f t="shared" si="1233"/>
        <v>#N/A</v>
      </c>
      <c r="O5488" s="283">
        <f t="shared" si="1234"/>
        <v>0</v>
      </c>
      <c r="P5488" s="21">
        <f t="shared" si="1226"/>
        <v>8.6517748164594233E-2</v>
      </c>
      <c r="Q5488" s="21">
        <f t="shared" si="1227"/>
        <v>0.84355555031342389</v>
      </c>
      <c r="R5488">
        <f t="shared" si="1228"/>
        <v>1.1856283047139096</v>
      </c>
      <c r="S5488" s="296">
        <f t="shared" si="1235"/>
        <v>8.6530149363398631E-2</v>
      </c>
      <c r="T5488" s="283">
        <f t="shared" si="1236"/>
        <v>8.6530149363398631E-2</v>
      </c>
    </row>
    <row r="5489" spans="1:20" x14ac:dyDescent="0.25">
      <c r="A5489" s="286">
        <v>43329</v>
      </c>
      <c r="B5489" s="1">
        <f t="shared" si="1229"/>
        <v>5</v>
      </c>
      <c r="C5489" s="285">
        <v>15</v>
      </c>
      <c r="D5489" t="s">
        <v>716</v>
      </c>
      <c r="E5489" t="s">
        <v>704</v>
      </c>
      <c r="F5489" s="16">
        <v>81</v>
      </c>
      <c r="G5489" t="str">
        <f t="shared" si="1223"/>
        <v>Cooling</v>
      </c>
      <c r="H5489" s="283">
        <f>IF(G5489="heating",F5489*Assumptions!M$4+Assumptions!M$7,0)</f>
        <v>0</v>
      </c>
      <c r="I5489" s="15">
        <f t="shared" si="1224"/>
        <v>0.85754515037175039</v>
      </c>
      <c r="J5489" s="15">
        <f t="shared" si="1225"/>
        <v>1.0078033906966741</v>
      </c>
      <c r="K5489" s="283">
        <f t="shared" si="1230"/>
        <v>0</v>
      </c>
      <c r="L5489" s="283" t="e">
        <f t="shared" si="1231"/>
        <v>#N/A</v>
      </c>
      <c r="M5489" s="283">
        <f t="shared" si="1232"/>
        <v>0</v>
      </c>
      <c r="N5489" s="283" t="e">
        <f t="shared" si="1233"/>
        <v>#N/A</v>
      </c>
      <c r="O5489" s="283">
        <f t="shared" si="1234"/>
        <v>0</v>
      </c>
      <c r="P5489" s="21">
        <f t="shared" si="1226"/>
        <v>0.10357506693918861</v>
      </c>
      <c r="Q5489" s="21">
        <f t="shared" si="1227"/>
        <v>0.96592607327566882</v>
      </c>
      <c r="R5489">
        <f t="shared" si="1228"/>
        <v>1.1856283047139096</v>
      </c>
      <c r="S5489" s="296">
        <f t="shared" si="1235"/>
        <v>0.11861720065593315</v>
      </c>
      <c r="T5489" s="283">
        <f t="shared" si="1236"/>
        <v>0.11861720065593315</v>
      </c>
    </row>
    <row r="5490" spans="1:20" x14ac:dyDescent="0.25">
      <c r="A5490" s="286">
        <v>43329</v>
      </c>
      <c r="B5490" s="1">
        <f t="shared" si="1229"/>
        <v>5</v>
      </c>
      <c r="C5490" s="285">
        <v>16</v>
      </c>
      <c r="D5490" t="s">
        <v>716</v>
      </c>
      <c r="E5490" t="s">
        <v>704</v>
      </c>
      <c r="F5490" s="16">
        <v>79</v>
      </c>
      <c r="G5490" t="str">
        <f t="shared" si="1223"/>
        <v>Cooling</v>
      </c>
      <c r="H5490" s="283">
        <f>IF(G5490="heating",F5490*Assumptions!M$4+Assumptions!M$7,0)</f>
        <v>0</v>
      </c>
      <c r="I5490" s="15">
        <f t="shared" si="1224"/>
        <v>0.88344815438260227</v>
      </c>
      <c r="J5490" s="15">
        <f t="shared" si="1225"/>
        <v>1.0078033906966741</v>
      </c>
      <c r="K5490" s="283">
        <f t="shared" si="1230"/>
        <v>0</v>
      </c>
      <c r="L5490" s="283" t="e">
        <f t="shared" si="1231"/>
        <v>#N/A</v>
      </c>
      <c r="M5490" s="283">
        <f t="shared" si="1232"/>
        <v>0</v>
      </c>
      <c r="N5490" s="283" t="e">
        <f t="shared" si="1233"/>
        <v>#N/A</v>
      </c>
      <c r="O5490" s="283">
        <f t="shared" si="1234"/>
        <v>0</v>
      </c>
      <c r="P5490" s="21">
        <f t="shared" si="1226"/>
        <v>8.6517748164594233E-2</v>
      </c>
      <c r="Q5490" s="21">
        <f t="shared" si="1227"/>
        <v>1.1649354943302594</v>
      </c>
      <c r="R5490">
        <f t="shared" si="1228"/>
        <v>1.1856283047139096</v>
      </c>
      <c r="S5490" s="296">
        <f t="shared" si="1235"/>
        <v>0.11949662625735659</v>
      </c>
      <c r="T5490" s="283">
        <f t="shared" si="1236"/>
        <v>0.11949662625735659</v>
      </c>
    </row>
    <row r="5491" spans="1:20" x14ac:dyDescent="0.25">
      <c r="A5491" s="286">
        <v>43329</v>
      </c>
      <c r="B5491" s="1">
        <f t="shared" si="1229"/>
        <v>5</v>
      </c>
      <c r="C5491" s="285">
        <v>17</v>
      </c>
      <c r="D5491" t="s">
        <v>716</v>
      </c>
      <c r="F5491" s="16">
        <v>79</v>
      </c>
      <c r="G5491" t="str">
        <f t="shared" si="1223"/>
        <v>Cooling</v>
      </c>
      <c r="H5491" s="283">
        <f>IF(G5491="heating",F5491*Assumptions!M$4+Assumptions!M$7,0)</f>
        <v>0</v>
      </c>
      <c r="I5491" s="15">
        <f t="shared" si="1224"/>
        <v>0.94025748850374469</v>
      </c>
      <c r="J5491" s="15">
        <f t="shared" si="1225"/>
        <v>1.0078033906966741</v>
      </c>
      <c r="K5491" s="283">
        <f t="shared" si="1230"/>
        <v>0</v>
      </c>
      <c r="L5491" s="283" t="e">
        <f t="shared" si="1231"/>
        <v>#N/A</v>
      </c>
      <c r="M5491" s="283">
        <f t="shared" si="1232"/>
        <v>0</v>
      </c>
      <c r="N5491" s="283" t="e">
        <f t="shared" si="1233"/>
        <v>#N/A</v>
      </c>
      <c r="O5491" s="283">
        <f t="shared" si="1234"/>
        <v>0</v>
      </c>
      <c r="P5491" s="21">
        <f t="shared" si="1226"/>
        <v>8.6517748164594233E-2</v>
      </c>
      <c r="Q5491" s="21">
        <f t="shared" si="1227"/>
        <v>1.3521540118753073</v>
      </c>
      <c r="R5491">
        <f t="shared" si="1228"/>
        <v>1.1856283047139096</v>
      </c>
      <c r="S5491" s="296">
        <f t="shared" si="1235"/>
        <v>0.13870110695901033</v>
      </c>
      <c r="T5491" s="283">
        <f t="shared" si="1236"/>
        <v>0.13870110695901033</v>
      </c>
    </row>
    <row r="5492" spans="1:20" x14ac:dyDescent="0.25">
      <c r="A5492" s="286">
        <v>43329</v>
      </c>
      <c r="B5492" s="1">
        <f t="shared" si="1229"/>
        <v>5</v>
      </c>
      <c r="C5492" s="285">
        <v>18</v>
      </c>
      <c r="D5492" t="s">
        <v>716</v>
      </c>
      <c r="F5492" s="16">
        <v>75</v>
      </c>
      <c r="G5492" t="str">
        <f t="shared" si="1223"/>
        <v>Cooling</v>
      </c>
      <c r="H5492" s="283">
        <f>IF(G5492="heating",F5492*Assumptions!M$4+Assumptions!M$7,0)</f>
        <v>0</v>
      </c>
      <c r="I5492" s="15">
        <f t="shared" si="1224"/>
        <v>0.98182363790757687</v>
      </c>
      <c r="J5492" s="15">
        <f t="shared" si="1225"/>
        <v>1.0078033906966741</v>
      </c>
      <c r="K5492" s="283">
        <f t="shared" si="1230"/>
        <v>0</v>
      </c>
      <c r="L5492" s="283" t="e">
        <f t="shared" si="1231"/>
        <v>#N/A</v>
      </c>
      <c r="M5492" s="283">
        <f t="shared" si="1232"/>
        <v>0</v>
      </c>
      <c r="N5492" s="283" t="e">
        <f t="shared" si="1233"/>
        <v>#N/A</v>
      </c>
      <c r="O5492" s="283">
        <f t="shared" si="1234"/>
        <v>0</v>
      </c>
      <c r="P5492" s="21">
        <f t="shared" si="1226"/>
        <v>5.9880624941505811E-2</v>
      </c>
      <c r="Q5492" s="21">
        <f t="shared" si="1227"/>
        <v>1.5598916921549892</v>
      </c>
      <c r="R5492">
        <f t="shared" si="1228"/>
        <v>1.1856283047139096</v>
      </c>
      <c r="S5492" s="296">
        <f t="shared" si="1235"/>
        <v>0.11074632614047793</v>
      </c>
      <c r="T5492" s="283">
        <f t="shared" si="1236"/>
        <v>0.11074632614047793</v>
      </c>
    </row>
    <row r="5493" spans="1:20" x14ac:dyDescent="0.25">
      <c r="A5493" s="286">
        <v>43329</v>
      </c>
      <c r="B5493" s="1">
        <f t="shared" si="1229"/>
        <v>5</v>
      </c>
      <c r="C5493" s="285">
        <v>19</v>
      </c>
      <c r="D5493" t="s">
        <v>716</v>
      </c>
      <c r="F5493" s="16">
        <v>72</v>
      </c>
      <c r="G5493" t="str">
        <f t="shared" si="1223"/>
        <v>Cooling</v>
      </c>
      <c r="H5493" s="283">
        <f>IF(G5493="heating",F5493*Assumptions!M$4+Assumptions!M$7,0)</f>
        <v>0</v>
      </c>
      <c r="I5493" s="15">
        <f t="shared" si="1224"/>
        <v>0.98418842963438757</v>
      </c>
      <c r="J5493" s="15">
        <f t="shared" si="1225"/>
        <v>1.0078033906966741</v>
      </c>
      <c r="K5493" s="283">
        <f t="shared" si="1230"/>
        <v>0</v>
      </c>
      <c r="L5493" s="283" t="e">
        <f t="shared" si="1231"/>
        <v>#N/A</v>
      </c>
      <c r="M5493" s="283">
        <f t="shared" si="1232"/>
        <v>0</v>
      </c>
      <c r="N5493" s="283" t="e">
        <f t="shared" si="1233"/>
        <v>#N/A</v>
      </c>
      <c r="O5493" s="283">
        <f t="shared" si="1234"/>
        <v>0</v>
      </c>
      <c r="P5493" s="21">
        <f t="shared" si="1226"/>
        <v>4.6445607559525648E-2</v>
      </c>
      <c r="Q5493" s="21">
        <f t="shared" si="1227"/>
        <v>1.6764212681468484</v>
      </c>
      <c r="R5493">
        <f t="shared" si="1228"/>
        <v>1.1856283047139096</v>
      </c>
      <c r="S5493" s="296">
        <f t="shared" si="1235"/>
        <v>9.2315870440550743E-2</v>
      </c>
      <c r="T5493" s="283">
        <f t="shared" si="1236"/>
        <v>9.2315870440550743E-2</v>
      </c>
    </row>
    <row r="5494" spans="1:20" x14ac:dyDescent="0.25">
      <c r="A5494" s="286">
        <v>43329</v>
      </c>
      <c r="B5494" s="1">
        <f t="shared" si="1229"/>
        <v>5</v>
      </c>
      <c r="C5494" s="285">
        <v>20</v>
      </c>
      <c r="D5494" t="s">
        <v>716</v>
      </c>
      <c r="F5494" s="16">
        <v>72</v>
      </c>
      <c r="G5494" t="str">
        <f t="shared" si="1223"/>
        <v>Cooling</v>
      </c>
      <c r="H5494" s="283">
        <f>IF(G5494="heating",F5494*Assumptions!M$4+Assumptions!M$7,0)</f>
        <v>0</v>
      </c>
      <c r="I5494" s="15">
        <f t="shared" si="1224"/>
        <v>0.97071962311712034</v>
      </c>
      <c r="J5494" s="15">
        <f t="shared" si="1225"/>
        <v>1.0078033906966741</v>
      </c>
      <c r="K5494" s="283">
        <f t="shared" si="1230"/>
        <v>0</v>
      </c>
      <c r="L5494" s="283" t="e">
        <f t="shared" si="1231"/>
        <v>#N/A</v>
      </c>
      <c r="M5494" s="283">
        <f t="shared" si="1232"/>
        <v>0</v>
      </c>
      <c r="N5494" s="283" t="e">
        <f t="shared" si="1233"/>
        <v>#N/A</v>
      </c>
      <c r="O5494" s="283">
        <f t="shared" si="1234"/>
        <v>0</v>
      </c>
      <c r="P5494" s="21">
        <f t="shared" si="1226"/>
        <v>4.6445607559525648E-2</v>
      </c>
      <c r="Q5494" s="21">
        <f t="shared" si="1227"/>
        <v>1.52436960139122</v>
      </c>
      <c r="R5494">
        <f t="shared" si="1228"/>
        <v>1.1856283047139096</v>
      </c>
      <c r="S5494" s="296">
        <f t="shared" si="1235"/>
        <v>8.3942806798857059E-2</v>
      </c>
      <c r="T5494" s="283">
        <f t="shared" si="1236"/>
        <v>8.3942806798857059E-2</v>
      </c>
    </row>
    <row r="5495" spans="1:20" x14ac:dyDescent="0.25">
      <c r="A5495" s="286">
        <v>43329</v>
      </c>
      <c r="B5495" s="1">
        <f t="shared" si="1229"/>
        <v>5</v>
      </c>
      <c r="C5495" s="285">
        <v>21</v>
      </c>
      <c r="D5495" t="s">
        <v>716</v>
      </c>
      <c r="F5495" s="16">
        <v>68</v>
      </c>
      <c r="G5495" t="str">
        <f t="shared" si="1223"/>
        <v>Cooling</v>
      </c>
      <c r="H5495" s="283">
        <f>IF(G5495="heating",F5495*Assumptions!M$4+Assumptions!M$7,0)</f>
        <v>0</v>
      </c>
      <c r="I5495" s="15">
        <f t="shared" si="1224"/>
        <v>0.95751150862929935</v>
      </c>
      <c r="J5495" s="15">
        <f t="shared" si="1225"/>
        <v>1.0078033906966741</v>
      </c>
      <c r="K5495" s="283">
        <f t="shared" si="1230"/>
        <v>0</v>
      </c>
      <c r="L5495" s="283">
        <f t="shared" si="1231"/>
        <v>4.3818232651749627</v>
      </c>
      <c r="M5495" s="283">
        <f t="shared" si="1232"/>
        <v>0</v>
      </c>
      <c r="N5495" s="283">
        <f t="shared" si="1233"/>
        <v>4.3585758300027857</v>
      </c>
      <c r="O5495" s="283">
        <f t="shared" si="1234"/>
        <v>0</v>
      </c>
      <c r="P5495" s="21">
        <f t="shared" si="1226"/>
        <v>3.7256017764001337E-2</v>
      </c>
      <c r="Q5495" s="21">
        <f t="shared" si="1227"/>
        <v>1.4448604713749031</v>
      </c>
      <c r="R5495">
        <f t="shared" si="1228"/>
        <v>1.1856283047139096</v>
      </c>
      <c r="S5495" s="296">
        <f t="shared" si="1235"/>
        <v>6.3822072138867855E-2</v>
      </c>
      <c r="T5495" s="283">
        <f t="shared" si="1236"/>
        <v>6.3822072138867855E-2</v>
      </c>
    </row>
    <row r="5496" spans="1:20" x14ac:dyDescent="0.25">
      <c r="A5496" s="286">
        <v>43329</v>
      </c>
      <c r="B5496" s="1">
        <f t="shared" si="1229"/>
        <v>5</v>
      </c>
      <c r="C5496" s="285">
        <v>22</v>
      </c>
      <c r="D5496" t="s">
        <v>716</v>
      </c>
      <c r="F5496" s="16">
        <v>61</v>
      </c>
      <c r="G5496" t="str">
        <f t="shared" si="1223"/>
        <v>Cooling</v>
      </c>
      <c r="H5496" s="283">
        <f>IF(G5496="heating",F5496*Assumptions!M$4+Assumptions!M$7,0)</f>
        <v>0</v>
      </c>
      <c r="I5496" s="15">
        <f t="shared" si="1224"/>
        <v>0.9426530227543114</v>
      </c>
      <c r="J5496" s="15">
        <f t="shared" si="1225"/>
        <v>1.0078033906966741</v>
      </c>
      <c r="K5496" s="283">
        <f t="shared" si="1230"/>
        <v>0</v>
      </c>
      <c r="L5496" s="283">
        <f t="shared" si="1231"/>
        <v>4.3818232651749627</v>
      </c>
      <c r="M5496" s="283">
        <f t="shared" si="1232"/>
        <v>0</v>
      </c>
      <c r="N5496" s="283">
        <f t="shared" si="1233"/>
        <v>4.3585758300027857</v>
      </c>
      <c r="O5496" s="283">
        <f t="shared" si="1234"/>
        <v>0</v>
      </c>
      <c r="P5496" s="21">
        <f t="shared" si="1226"/>
        <v>4.5164594084734722E-2</v>
      </c>
      <c r="Q5496" s="21">
        <f t="shared" si="1227"/>
        <v>1.2427137171080138</v>
      </c>
      <c r="R5496">
        <f t="shared" si="1228"/>
        <v>1.1856283047139096</v>
      </c>
      <c r="S5496" s="296">
        <f t="shared" si="1235"/>
        <v>6.6545357452536549E-2</v>
      </c>
      <c r="T5496" s="283">
        <f t="shared" si="1236"/>
        <v>6.6545357452536549E-2</v>
      </c>
    </row>
    <row r="5497" spans="1:20" x14ac:dyDescent="0.25">
      <c r="A5497" s="286">
        <v>43329</v>
      </c>
      <c r="B5497" s="1">
        <f t="shared" si="1229"/>
        <v>5</v>
      </c>
      <c r="C5497" s="285">
        <v>23</v>
      </c>
      <c r="D5497" t="s">
        <v>715</v>
      </c>
      <c r="F5497" s="16">
        <v>61</v>
      </c>
      <c r="G5497" t="str">
        <f t="shared" si="1223"/>
        <v>Cooling</v>
      </c>
      <c r="H5497" s="283">
        <f>IF(G5497="heating",F5497*Assumptions!M$4+Assumptions!M$7,0)</f>
        <v>0</v>
      </c>
      <c r="I5497" s="15">
        <f t="shared" si="1224"/>
        <v>0.94450710149963013</v>
      </c>
      <c r="J5497" s="15">
        <f t="shared" si="1225"/>
        <v>1.0078033906966741</v>
      </c>
      <c r="K5497" s="283">
        <f t="shared" si="1230"/>
        <v>0</v>
      </c>
      <c r="L5497" s="283">
        <f t="shared" si="1231"/>
        <v>4.3818232651749627</v>
      </c>
      <c r="M5497" s="283">
        <f t="shared" si="1232"/>
        <v>0</v>
      </c>
      <c r="N5497" s="283">
        <f t="shared" si="1233"/>
        <v>4.3585758300027857</v>
      </c>
      <c r="O5497" s="283">
        <f t="shared" si="1234"/>
        <v>0</v>
      </c>
      <c r="P5497" s="21">
        <f t="shared" si="1226"/>
        <v>4.5164594084734722E-2</v>
      </c>
      <c r="Q5497" s="21">
        <f t="shared" si="1227"/>
        <v>1.0297519246597011</v>
      </c>
      <c r="R5497">
        <f t="shared" si="1228"/>
        <v>1.1856283047139096</v>
      </c>
      <c r="S5497" s="296">
        <f t="shared" si="1235"/>
        <v>5.5141589708517909E-2</v>
      </c>
      <c r="T5497" s="283">
        <f t="shared" si="1236"/>
        <v>5.5141589708517909E-2</v>
      </c>
    </row>
    <row r="5498" spans="1:20" x14ac:dyDescent="0.25">
      <c r="A5498" s="286">
        <v>43330</v>
      </c>
      <c r="B5498" s="1">
        <f t="shared" si="1229"/>
        <v>6</v>
      </c>
      <c r="C5498" s="285">
        <v>0</v>
      </c>
      <c r="D5498" t="s">
        <v>715</v>
      </c>
      <c r="F5498" s="16">
        <v>59</v>
      </c>
      <c r="G5498" t="str">
        <f t="shared" si="1223"/>
        <v>Cooling</v>
      </c>
      <c r="H5498" s="283">
        <f>IF(G5498="heating",F5498*Assumptions!M$4+Assumptions!M$7,0)</f>
        <v>0</v>
      </c>
      <c r="I5498" s="15">
        <f t="shared" si="1224"/>
        <v>0.97481507806017154</v>
      </c>
      <c r="J5498" s="15">
        <f t="shared" si="1225"/>
        <v>0.9885470267915587</v>
      </c>
      <c r="K5498" s="283">
        <f t="shared" si="1230"/>
        <v>0</v>
      </c>
      <c r="L5498" s="283">
        <f t="shared" si="1231"/>
        <v>4.3182081448486933</v>
      </c>
      <c r="M5498" s="283">
        <f t="shared" si="1232"/>
        <v>0</v>
      </c>
      <c r="N5498" s="283">
        <f t="shared" si="1233"/>
        <v>4.2355603137647586</v>
      </c>
      <c r="O5498" s="283">
        <f t="shared" si="1234"/>
        <v>0</v>
      </c>
      <c r="P5498" s="21">
        <f t="shared" si="1226"/>
        <v>2.5000000000000001E-2</v>
      </c>
      <c r="Q5498" s="21">
        <f t="shared" si="1227"/>
        <v>0.90668853391740301</v>
      </c>
      <c r="R5498">
        <f t="shared" si="1228"/>
        <v>1.0112882868167345</v>
      </c>
      <c r="S5498" s="296">
        <f t="shared" si="1235"/>
        <v>2.2923087353542679E-2</v>
      </c>
      <c r="T5498" s="283">
        <f t="shared" si="1236"/>
        <v>2.2923087353542679E-2</v>
      </c>
    </row>
    <row r="5499" spans="1:20" x14ac:dyDescent="0.25">
      <c r="A5499" s="286">
        <v>43330</v>
      </c>
      <c r="B5499" s="1">
        <f t="shared" si="1229"/>
        <v>6</v>
      </c>
      <c r="C5499" s="285">
        <v>1</v>
      </c>
      <c r="D5499" t="s">
        <v>715</v>
      </c>
      <c r="F5499" s="16">
        <v>59</v>
      </c>
      <c r="G5499" t="str">
        <f t="shared" si="1223"/>
        <v>Cooling</v>
      </c>
      <c r="H5499" s="283">
        <f>IF(G5499="heating",F5499*Assumptions!M$4+Assumptions!M$7,0)</f>
        <v>0</v>
      </c>
      <c r="I5499" s="15">
        <f t="shared" si="1224"/>
        <v>1.012242869806885</v>
      </c>
      <c r="J5499" s="15">
        <f t="shared" si="1225"/>
        <v>0.9885470267915587</v>
      </c>
      <c r="K5499" s="283">
        <f t="shared" si="1230"/>
        <v>0</v>
      </c>
      <c r="L5499" s="283">
        <f t="shared" si="1231"/>
        <v>4.3182081448486933</v>
      </c>
      <c r="M5499" s="283">
        <f t="shared" si="1232"/>
        <v>0</v>
      </c>
      <c r="N5499" s="283">
        <f t="shared" si="1233"/>
        <v>4.2355603137647586</v>
      </c>
      <c r="O5499" s="283">
        <f t="shared" si="1234"/>
        <v>0</v>
      </c>
      <c r="P5499" s="21">
        <f t="shared" si="1226"/>
        <v>2.5000000000000001E-2</v>
      </c>
      <c r="Q5499" s="21">
        <f t="shared" si="1227"/>
        <v>0.81803459285312596</v>
      </c>
      <c r="R5499">
        <f t="shared" si="1228"/>
        <v>1.0112882868167345</v>
      </c>
      <c r="S5499" s="296">
        <f t="shared" si="1235"/>
        <v>2.0681720049081569E-2</v>
      </c>
      <c r="T5499" s="283">
        <f t="shared" si="1236"/>
        <v>2.0681720049081569E-2</v>
      </c>
    </row>
    <row r="5500" spans="1:20" x14ac:dyDescent="0.25">
      <c r="A5500" s="286">
        <v>43330</v>
      </c>
      <c r="B5500" s="1">
        <f t="shared" si="1229"/>
        <v>6</v>
      </c>
      <c r="C5500" s="285">
        <v>2</v>
      </c>
      <c r="D5500" t="s">
        <v>715</v>
      </c>
      <c r="F5500" s="16">
        <v>57</v>
      </c>
      <c r="G5500" t="str">
        <f t="shared" si="1223"/>
        <v>Cooling</v>
      </c>
      <c r="H5500" s="283">
        <f>IF(G5500="heating",F5500*Assumptions!M$4+Assumptions!M$7,0)</f>
        <v>0</v>
      </c>
      <c r="I5500" s="15">
        <f t="shared" si="1224"/>
        <v>1.0509704703585963</v>
      </c>
      <c r="J5500" s="15">
        <f t="shared" si="1225"/>
        <v>0.9885470267915587</v>
      </c>
      <c r="K5500" s="283">
        <f t="shared" si="1230"/>
        <v>0</v>
      </c>
      <c r="L5500" s="283">
        <f t="shared" si="1231"/>
        <v>4.2530692972692208</v>
      </c>
      <c r="M5500" s="283">
        <f t="shared" si="1232"/>
        <v>0</v>
      </c>
      <c r="N5500" s="283">
        <f t="shared" si="1233"/>
        <v>4.1119599131986844</v>
      </c>
      <c r="O5500" s="283">
        <f t="shared" si="1234"/>
        <v>0</v>
      </c>
      <c r="P5500" s="21">
        <f t="shared" si="1226"/>
        <v>2.5000000000000001E-2</v>
      </c>
      <c r="Q5500" s="21">
        <f t="shared" si="1227"/>
        <v>0.74507607494346417</v>
      </c>
      <c r="R5500">
        <f t="shared" si="1228"/>
        <v>1.0112882868167345</v>
      </c>
      <c r="S5500" s="296">
        <f t="shared" si="1235"/>
        <v>1.883716768444282E-2</v>
      </c>
      <c r="T5500" s="283">
        <f t="shared" si="1236"/>
        <v>1.883716768444282E-2</v>
      </c>
    </row>
    <row r="5501" spans="1:20" x14ac:dyDescent="0.25">
      <c r="A5501" s="286">
        <v>43330</v>
      </c>
      <c r="B5501" s="1">
        <f t="shared" si="1229"/>
        <v>6</v>
      </c>
      <c r="C5501" s="285">
        <v>3</v>
      </c>
      <c r="D5501" t="s">
        <v>715</v>
      </c>
      <c r="F5501" s="16">
        <v>57</v>
      </c>
      <c r="G5501" t="str">
        <f t="shared" si="1223"/>
        <v>Cooling</v>
      </c>
      <c r="H5501" s="283">
        <f>IF(G5501="heating",F5501*Assumptions!M$4+Assumptions!M$7,0)</f>
        <v>0</v>
      </c>
      <c r="I5501" s="15">
        <f t="shared" si="1224"/>
        <v>1.0924036124451033</v>
      </c>
      <c r="J5501" s="15">
        <f t="shared" si="1225"/>
        <v>0.9885470267915587</v>
      </c>
      <c r="K5501" s="283">
        <f t="shared" si="1230"/>
        <v>0</v>
      </c>
      <c r="L5501" s="283">
        <f t="shared" si="1231"/>
        <v>4.2530692972692208</v>
      </c>
      <c r="M5501" s="283">
        <f t="shared" si="1232"/>
        <v>0</v>
      </c>
      <c r="N5501" s="283">
        <f t="shared" si="1233"/>
        <v>4.1119599131986844</v>
      </c>
      <c r="O5501" s="283">
        <f t="shared" si="1234"/>
        <v>0</v>
      </c>
      <c r="P5501" s="21">
        <f t="shared" si="1226"/>
        <v>2.5000000000000001E-2</v>
      </c>
      <c r="Q5501" s="21">
        <f t="shared" si="1227"/>
        <v>0.69158980876382303</v>
      </c>
      <c r="R5501">
        <f t="shared" si="1228"/>
        <v>1.0112882868167345</v>
      </c>
      <c r="S5501" s="296">
        <f t="shared" si="1235"/>
        <v>1.7484916822116992E-2</v>
      </c>
      <c r="T5501" s="283">
        <f t="shared" si="1236"/>
        <v>1.7484916822116992E-2</v>
      </c>
    </row>
    <row r="5502" spans="1:20" x14ac:dyDescent="0.25">
      <c r="A5502" s="286">
        <v>43330</v>
      </c>
      <c r="B5502" s="1">
        <f t="shared" si="1229"/>
        <v>6</v>
      </c>
      <c r="C5502" s="285">
        <v>4</v>
      </c>
      <c r="D5502" t="s">
        <v>715</v>
      </c>
      <c r="F5502" s="16">
        <v>57</v>
      </c>
      <c r="G5502" t="str">
        <f t="shared" si="1223"/>
        <v>Cooling</v>
      </c>
      <c r="H5502" s="283">
        <f>IF(G5502="heating",F5502*Assumptions!M$4+Assumptions!M$7,0)</f>
        <v>0</v>
      </c>
      <c r="I5502" s="15">
        <f t="shared" si="1224"/>
        <v>1.1348296917927807</v>
      </c>
      <c r="J5502" s="15">
        <f t="shared" si="1225"/>
        <v>0.9885470267915587</v>
      </c>
      <c r="K5502" s="283">
        <f t="shared" si="1230"/>
        <v>0</v>
      </c>
      <c r="L5502" s="283">
        <f t="shared" si="1231"/>
        <v>4.2530692972692208</v>
      </c>
      <c r="M5502" s="283">
        <f t="shared" si="1232"/>
        <v>0</v>
      </c>
      <c r="N5502" s="283">
        <f t="shared" si="1233"/>
        <v>4.1119599131986844</v>
      </c>
      <c r="O5502" s="283">
        <f t="shared" si="1234"/>
        <v>0</v>
      </c>
      <c r="P5502" s="21">
        <f t="shared" si="1226"/>
        <v>2.5000000000000001E-2</v>
      </c>
      <c r="Q5502" s="21">
        <f t="shared" si="1227"/>
        <v>0.6473875548762833</v>
      </c>
      <c r="R5502">
        <f t="shared" si="1228"/>
        <v>1.0112882868167345</v>
      </c>
      <c r="S5502" s="296">
        <f t="shared" si="1235"/>
        <v>1.6367386281932784E-2</v>
      </c>
      <c r="T5502" s="283">
        <f t="shared" si="1236"/>
        <v>1.6367386281932784E-2</v>
      </c>
    </row>
    <row r="5503" spans="1:20" x14ac:dyDescent="0.25">
      <c r="A5503" s="286">
        <v>43330</v>
      </c>
      <c r="B5503" s="1">
        <f t="shared" si="1229"/>
        <v>6</v>
      </c>
      <c r="C5503" s="285">
        <v>5</v>
      </c>
      <c r="D5503" t="s">
        <v>715</v>
      </c>
      <c r="F5503" s="16">
        <v>57</v>
      </c>
      <c r="G5503" t="str">
        <f t="shared" si="1223"/>
        <v>Cooling</v>
      </c>
      <c r="H5503" s="283">
        <f>IF(G5503="heating",F5503*Assumptions!M$4+Assumptions!M$7,0)</f>
        <v>0</v>
      </c>
      <c r="I5503" s="15">
        <f t="shared" si="1224"/>
        <v>1.1635558681477385</v>
      </c>
      <c r="J5503" s="15">
        <f t="shared" si="1225"/>
        <v>0.9885470267915587</v>
      </c>
      <c r="K5503" s="283">
        <f t="shared" si="1230"/>
        <v>0</v>
      </c>
      <c r="L5503" s="283">
        <f t="shared" si="1231"/>
        <v>4.2530692972692208</v>
      </c>
      <c r="M5503" s="283">
        <f t="shared" si="1232"/>
        <v>0</v>
      </c>
      <c r="N5503" s="283">
        <f t="shared" si="1233"/>
        <v>4.1119599131986844</v>
      </c>
      <c r="O5503" s="283">
        <f t="shared" si="1234"/>
        <v>0</v>
      </c>
      <c r="P5503" s="21">
        <f t="shared" si="1226"/>
        <v>2.5000000000000001E-2</v>
      </c>
      <c r="Q5503" s="21">
        <f t="shared" si="1227"/>
        <v>0.72139578924615555</v>
      </c>
      <c r="R5503">
        <f t="shared" si="1228"/>
        <v>1.0112882868167345</v>
      </c>
      <c r="S5503" s="296">
        <f t="shared" si="1235"/>
        <v>1.8238477795588771E-2</v>
      </c>
      <c r="T5503" s="283">
        <f t="shared" si="1236"/>
        <v>1.8238477795588771E-2</v>
      </c>
    </row>
    <row r="5504" spans="1:20" x14ac:dyDescent="0.25">
      <c r="A5504" s="286">
        <v>43330</v>
      </c>
      <c r="B5504" s="1">
        <f t="shared" si="1229"/>
        <v>6</v>
      </c>
      <c r="C5504" s="285">
        <v>6</v>
      </c>
      <c r="D5504" t="s">
        <v>715</v>
      </c>
      <c r="F5504" s="16">
        <v>59</v>
      </c>
      <c r="G5504" t="str">
        <f t="shared" si="1223"/>
        <v>Cooling</v>
      </c>
      <c r="H5504" s="283">
        <f>IF(G5504="heating",F5504*Assumptions!M$4+Assumptions!M$7,0)</f>
        <v>0</v>
      </c>
      <c r="I5504" s="15">
        <f t="shared" si="1224"/>
        <v>1.2083911162615524</v>
      </c>
      <c r="J5504" s="15">
        <f t="shared" si="1225"/>
        <v>0.9885470267915587</v>
      </c>
      <c r="K5504" s="283">
        <f t="shared" si="1230"/>
        <v>0</v>
      </c>
      <c r="L5504" s="283">
        <f t="shared" si="1231"/>
        <v>4.3182081448486933</v>
      </c>
      <c r="M5504" s="283">
        <f t="shared" si="1232"/>
        <v>0</v>
      </c>
      <c r="N5504" s="283">
        <f t="shared" si="1233"/>
        <v>4.2355603137647586</v>
      </c>
      <c r="O5504" s="283">
        <f t="shared" si="1234"/>
        <v>0</v>
      </c>
      <c r="P5504" s="21">
        <f t="shared" si="1226"/>
        <v>2.5000000000000001E-2</v>
      </c>
      <c r="Q5504" s="21">
        <f t="shared" si="1227"/>
        <v>0.87787080972652631</v>
      </c>
      <c r="R5504">
        <f t="shared" si="1228"/>
        <v>1.0112882868167345</v>
      </c>
      <c r="S5504" s="296">
        <f t="shared" si="1235"/>
        <v>2.2194511680368963E-2</v>
      </c>
      <c r="T5504" s="283">
        <f t="shared" si="1236"/>
        <v>2.2194511680368963E-2</v>
      </c>
    </row>
    <row r="5505" spans="1:20" x14ac:dyDescent="0.25">
      <c r="A5505" s="286">
        <v>43330</v>
      </c>
      <c r="B5505" s="1">
        <f t="shared" si="1229"/>
        <v>6</v>
      </c>
      <c r="C5505" s="285">
        <v>7</v>
      </c>
      <c r="D5505" t="s">
        <v>715</v>
      </c>
      <c r="F5505" s="16">
        <v>61</v>
      </c>
      <c r="G5505" t="str">
        <f t="shared" si="1223"/>
        <v>Cooling</v>
      </c>
      <c r="H5505" s="283">
        <f>IF(G5505="heating",F5505*Assumptions!M$4+Assumptions!M$7,0)</f>
        <v>0</v>
      </c>
      <c r="I5505" s="15">
        <f t="shared" si="1224"/>
        <v>1.1637425769249583</v>
      </c>
      <c r="J5505" s="15">
        <f t="shared" si="1225"/>
        <v>0.9885470267915587</v>
      </c>
      <c r="K5505" s="283">
        <f t="shared" si="1230"/>
        <v>0</v>
      </c>
      <c r="L5505" s="283">
        <f t="shared" si="1231"/>
        <v>4.3818232651749627</v>
      </c>
      <c r="M5505" s="283">
        <f t="shared" si="1232"/>
        <v>0</v>
      </c>
      <c r="N5505" s="283">
        <f t="shared" si="1233"/>
        <v>4.3585758300027857</v>
      </c>
      <c r="O5505" s="283">
        <f t="shared" si="1234"/>
        <v>0</v>
      </c>
      <c r="P5505" s="21">
        <f t="shared" si="1226"/>
        <v>4.5164594084734722E-2</v>
      </c>
      <c r="Q5505" s="21">
        <f t="shared" si="1227"/>
        <v>0.97331382064367777</v>
      </c>
      <c r="R5505">
        <f t="shared" si="1228"/>
        <v>1.0112882868167345</v>
      </c>
      <c r="S5505" s="296">
        <f t="shared" si="1235"/>
        <v>4.4455549079798845E-2</v>
      </c>
      <c r="T5505" s="283">
        <f t="shared" si="1236"/>
        <v>4.4455549079798845E-2</v>
      </c>
    </row>
    <row r="5506" spans="1:20" x14ac:dyDescent="0.25">
      <c r="A5506" s="286">
        <v>43330</v>
      </c>
      <c r="B5506" s="1">
        <f t="shared" si="1229"/>
        <v>6</v>
      </c>
      <c r="C5506" s="285">
        <v>8</v>
      </c>
      <c r="D5506" t="s">
        <v>715</v>
      </c>
      <c r="F5506" s="16">
        <v>64</v>
      </c>
      <c r="G5506" t="str">
        <f t="shared" ref="G5506:G5569" si="1237">VLOOKUP(A5506,U$2:W$366,3,FALSE)</f>
        <v>Cooling</v>
      </c>
      <c r="H5506" s="283">
        <f>IF(G5506="heating",F5506*Assumptions!M$4+Assumptions!M$7,0)</f>
        <v>0</v>
      </c>
      <c r="I5506" s="15">
        <f t="shared" ref="I5506:I5569" si="1238">VLOOKUP(C5506,AO$2:AQ$25,3,FALSE)</f>
        <v>1.094193721037565</v>
      </c>
      <c r="J5506" s="15">
        <f t="shared" ref="J5506:J5569" si="1239">VLOOKUP(B5506,AS$4:AU$10,3,FALSE)</f>
        <v>0.9885470267915587</v>
      </c>
      <c r="K5506" s="283">
        <f t="shared" si="1230"/>
        <v>0</v>
      </c>
      <c r="L5506" s="283">
        <f t="shared" si="1231"/>
        <v>4.3818232651749627</v>
      </c>
      <c r="M5506" s="283">
        <f t="shared" si="1232"/>
        <v>0</v>
      </c>
      <c r="N5506" s="283">
        <f t="shared" si="1233"/>
        <v>4.3585758300027857</v>
      </c>
      <c r="O5506" s="283">
        <f t="shared" si="1234"/>
        <v>0</v>
      </c>
      <c r="P5506" s="21">
        <f t="shared" ref="P5506:P5569" si="1240">IF(G5506="cooling",IF(F5506&lt;61,0.025,(F5506^2*AX$25+F5506*AY$25+AZ$25)),0)</f>
        <v>3.8036447069942136E-2</v>
      </c>
      <c r="Q5506" s="21">
        <f t="shared" ref="Q5506:Q5569" si="1241">VLOOKUP(C5506,BB$2:BC$25,2,FALSE)</f>
        <v>0.94940007506179924</v>
      </c>
      <c r="R5506">
        <f t="shared" ref="R5506:R5569" si="1242">VLOOKUP(B5506,AS$4:AV$10,4,FALSE)</f>
        <v>1.0112882868167345</v>
      </c>
      <c r="S5506" s="296">
        <f t="shared" si="1235"/>
        <v>3.6519446123536116E-2</v>
      </c>
      <c r="T5506" s="283">
        <f t="shared" si="1236"/>
        <v>3.6519446123536116E-2</v>
      </c>
    </row>
    <row r="5507" spans="1:20" x14ac:dyDescent="0.25">
      <c r="A5507" s="286">
        <v>43330</v>
      </c>
      <c r="B5507" s="1">
        <f t="shared" ref="B5507:B5570" si="1243">WEEKDAY(A5507,2)</f>
        <v>6</v>
      </c>
      <c r="C5507" s="285">
        <v>9</v>
      </c>
      <c r="D5507" t="s">
        <v>715</v>
      </c>
      <c r="F5507" s="16">
        <v>68</v>
      </c>
      <c r="G5507" t="str">
        <f t="shared" si="1237"/>
        <v>Cooling</v>
      </c>
      <c r="H5507" s="283">
        <f>IF(G5507="heating",F5507*Assumptions!M$4+Assumptions!M$7,0)</f>
        <v>0</v>
      </c>
      <c r="I5507" s="15">
        <f t="shared" si="1238"/>
        <v>1.0343009000871222</v>
      </c>
      <c r="J5507" s="15">
        <f t="shared" si="1239"/>
        <v>0.9885470267915587</v>
      </c>
      <c r="K5507" s="283">
        <f t="shared" ref="K5507:K5570" si="1244">H5507*I5507*J5507</f>
        <v>0</v>
      </c>
      <c r="L5507" s="283">
        <f t="shared" ref="L5507:L5570" si="1245">VLOOKUP(F5507,BL$2:BN$92,2,FALSE)</f>
        <v>4.3818232651749627</v>
      </c>
      <c r="M5507" s="283">
        <f t="shared" ref="M5507:M5570" si="1246">IF(G5507="heating",K5507*(L5507*3.412),0)</f>
        <v>0</v>
      </c>
      <c r="N5507" s="283">
        <f t="shared" ref="N5507:N5570" si="1247">VLOOKUP(F5507,BL$2:BN$92,3,FALSE)</f>
        <v>4.3585758300027857</v>
      </c>
      <c r="O5507" s="283">
        <f t="shared" ref="O5507:O5570" si="1248">IF(F5507&lt;=61,IF(G5507="heating",IF(F5507&gt;=5,K5507*L5507/N5507,0),0),0)</f>
        <v>0</v>
      </c>
      <c r="P5507" s="21">
        <f t="shared" si="1240"/>
        <v>3.7256017764001337E-2</v>
      </c>
      <c r="Q5507" s="21">
        <f t="shared" si="1241"/>
        <v>0.8408485371888097</v>
      </c>
      <c r="R5507">
        <f t="shared" si="1242"/>
        <v>1.0112882868167345</v>
      </c>
      <c r="S5507" s="296">
        <f t="shared" ref="S5507:S5570" si="1249">P5507*Q5507*R5507</f>
        <v>3.1680292452170251E-2</v>
      </c>
      <c r="T5507" s="283">
        <f t="shared" ref="T5507:T5570" si="1250">K5507+S5507</f>
        <v>3.1680292452170251E-2</v>
      </c>
    </row>
    <row r="5508" spans="1:20" x14ac:dyDescent="0.25">
      <c r="A5508" s="286">
        <v>43330</v>
      </c>
      <c r="B5508" s="1">
        <f t="shared" si="1243"/>
        <v>6</v>
      </c>
      <c r="C5508" s="285">
        <v>10</v>
      </c>
      <c r="D5508" t="s">
        <v>715</v>
      </c>
      <c r="F5508" s="16">
        <v>70</v>
      </c>
      <c r="G5508" t="str">
        <f t="shared" si="1237"/>
        <v>Cooling</v>
      </c>
      <c r="H5508" s="283">
        <f>IF(G5508="heating",F5508*Assumptions!M$4+Assumptions!M$7,0)</f>
        <v>0</v>
      </c>
      <c r="I5508" s="15">
        <f t="shared" si="1238"/>
        <v>0.98112329028689171</v>
      </c>
      <c r="J5508" s="15">
        <f t="shared" si="1239"/>
        <v>0.9885470267915587</v>
      </c>
      <c r="K5508" s="283">
        <f t="shared" si="1244"/>
        <v>0</v>
      </c>
      <c r="L5508" s="283">
        <f t="shared" si="1245"/>
        <v>4.3818232651749627</v>
      </c>
      <c r="M5508" s="283">
        <f t="shared" si="1246"/>
        <v>0</v>
      </c>
      <c r="N5508" s="283">
        <f t="shared" si="1247"/>
        <v>4.3585758300027857</v>
      </c>
      <c r="O5508" s="283">
        <f t="shared" si="1248"/>
        <v>0</v>
      </c>
      <c r="P5508" s="21">
        <f t="shared" si="1240"/>
        <v>4.0604560274080326E-2</v>
      </c>
      <c r="Q5508" s="21">
        <f t="shared" si="1241"/>
        <v>0.74504051125983206</v>
      </c>
      <c r="R5508">
        <f t="shared" si="1242"/>
        <v>1.0112882868167345</v>
      </c>
      <c r="S5508" s="296">
        <f t="shared" si="1249"/>
        <v>3.0593536076876038E-2</v>
      </c>
      <c r="T5508" s="283">
        <f t="shared" si="1250"/>
        <v>3.0593536076876038E-2</v>
      </c>
    </row>
    <row r="5509" spans="1:20" x14ac:dyDescent="0.25">
      <c r="A5509" s="286">
        <v>43330</v>
      </c>
      <c r="B5509" s="1">
        <f t="shared" si="1243"/>
        <v>6</v>
      </c>
      <c r="C5509" s="285">
        <v>11</v>
      </c>
      <c r="D5509" t="s">
        <v>715</v>
      </c>
      <c r="F5509" s="16">
        <v>72</v>
      </c>
      <c r="G5509" t="str">
        <f t="shared" si="1237"/>
        <v>Cooling</v>
      </c>
      <c r="H5509" s="283">
        <f>IF(G5509="heating",F5509*Assumptions!M$4+Assumptions!M$7,0)</f>
        <v>0</v>
      </c>
      <c r="I5509" s="15">
        <f t="shared" si="1238"/>
        <v>0.94956163997961163</v>
      </c>
      <c r="J5509" s="15">
        <f t="shared" si="1239"/>
        <v>0.9885470267915587</v>
      </c>
      <c r="K5509" s="283">
        <f t="shared" si="1244"/>
        <v>0</v>
      </c>
      <c r="L5509" s="283" t="e">
        <f t="shared" si="1245"/>
        <v>#N/A</v>
      </c>
      <c r="M5509" s="283">
        <f t="shared" si="1246"/>
        <v>0</v>
      </c>
      <c r="N5509" s="283" t="e">
        <f t="shared" si="1247"/>
        <v>#N/A</v>
      </c>
      <c r="O5509" s="283">
        <f t="shared" si="1248"/>
        <v>0</v>
      </c>
      <c r="P5509" s="21">
        <f t="shared" si="1240"/>
        <v>4.6445607559525648E-2</v>
      </c>
      <c r="Q5509" s="21">
        <f t="shared" si="1241"/>
        <v>0.72850690893675296</v>
      </c>
      <c r="R5509">
        <f t="shared" si="1242"/>
        <v>1.0112882868167345</v>
      </c>
      <c r="S5509" s="296">
        <f t="shared" si="1249"/>
        <v>3.4217895860007834E-2</v>
      </c>
      <c r="T5509" s="283">
        <f t="shared" si="1250"/>
        <v>3.4217895860007834E-2</v>
      </c>
    </row>
    <row r="5510" spans="1:20" x14ac:dyDescent="0.25">
      <c r="A5510" s="286">
        <v>43330</v>
      </c>
      <c r="B5510" s="1">
        <f t="shared" si="1243"/>
        <v>6</v>
      </c>
      <c r="C5510" s="285">
        <v>12</v>
      </c>
      <c r="D5510" t="s">
        <v>715</v>
      </c>
      <c r="F5510" s="16">
        <v>73</v>
      </c>
      <c r="G5510" t="str">
        <f t="shared" si="1237"/>
        <v>Cooling</v>
      </c>
      <c r="H5510" s="283">
        <f>IF(G5510="heating",F5510*Assumptions!M$4+Assumptions!M$7,0)</f>
        <v>0</v>
      </c>
      <c r="I5510" s="15">
        <f t="shared" si="1238"/>
        <v>0.91648403420261149</v>
      </c>
      <c r="J5510" s="15">
        <f t="shared" si="1239"/>
        <v>0.9885470267915587</v>
      </c>
      <c r="K5510" s="283">
        <f t="shared" si="1244"/>
        <v>0</v>
      </c>
      <c r="L5510" s="283" t="e">
        <f t="shared" si="1245"/>
        <v>#N/A</v>
      </c>
      <c r="M5510" s="283">
        <f t="shared" si="1246"/>
        <v>0</v>
      </c>
      <c r="N5510" s="283" t="e">
        <f t="shared" si="1247"/>
        <v>#N/A</v>
      </c>
      <c r="O5510" s="283">
        <f t="shared" si="1248"/>
        <v>0</v>
      </c>
      <c r="P5510" s="21">
        <f t="shared" si="1240"/>
        <v>5.0300820493010656E-2</v>
      </c>
      <c r="Q5510" s="21">
        <f t="shared" si="1241"/>
        <v>0.75910815787401487</v>
      </c>
      <c r="R5510">
        <f t="shared" si="1242"/>
        <v>1.0112882868167345</v>
      </c>
      <c r="S5510" s="296">
        <f t="shared" si="1249"/>
        <v>3.861479245456409E-2</v>
      </c>
      <c r="T5510" s="283">
        <f t="shared" si="1250"/>
        <v>3.861479245456409E-2</v>
      </c>
    </row>
    <row r="5511" spans="1:20" x14ac:dyDescent="0.25">
      <c r="A5511" s="286">
        <v>43330</v>
      </c>
      <c r="B5511" s="1">
        <f t="shared" si="1243"/>
        <v>6</v>
      </c>
      <c r="C5511" s="285">
        <v>13</v>
      </c>
      <c r="D5511" t="s">
        <v>715</v>
      </c>
      <c r="F5511" s="16">
        <v>75</v>
      </c>
      <c r="G5511" t="str">
        <f t="shared" si="1237"/>
        <v>Cooling</v>
      </c>
      <c r="H5511" s="283">
        <f>IF(G5511="heating",F5511*Assumptions!M$4+Assumptions!M$7,0)</f>
        <v>0</v>
      </c>
      <c r="I5511" s="15">
        <f t="shared" si="1238"/>
        <v>0.90040206880052787</v>
      </c>
      <c r="J5511" s="15">
        <f t="shared" si="1239"/>
        <v>0.9885470267915587</v>
      </c>
      <c r="K5511" s="283">
        <f t="shared" si="1244"/>
        <v>0</v>
      </c>
      <c r="L5511" s="283" t="e">
        <f t="shared" si="1245"/>
        <v>#N/A</v>
      </c>
      <c r="M5511" s="283">
        <f t="shared" si="1246"/>
        <v>0</v>
      </c>
      <c r="N5511" s="283" t="e">
        <f t="shared" si="1247"/>
        <v>#N/A</v>
      </c>
      <c r="O5511" s="283">
        <f t="shared" si="1248"/>
        <v>0</v>
      </c>
      <c r="P5511" s="21">
        <f t="shared" si="1240"/>
        <v>5.9880624941505811E-2</v>
      </c>
      <c r="Q5511" s="21">
        <f t="shared" si="1241"/>
        <v>0.79115902007799765</v>
      </c>
      <c r="R5511">
        <f t="shared" si="1242"/>
        <v>1.0112882868167345</v>
      </c>
      <c r="S5511" s="296">
        <f t="shared" si="1249"/>
        <v>4.7909880228211021E-2</v>
      </c>
      <c r="T5511" s="283">
        <f t="shared" si="1250"/>
        <v>4.7909880228211021E-2</v>
      </c>
    </row>
    <row r="5512" spans="1:20" x14ac:dyDescent="0.25">
      <c r="A5512" s="286">
        <v>43330</v>
      </c>
      <c r="B5512" s="1">
        <f t="shared" si="1243"/>
        <v>6</v>
      </c>
      <c r="C5512" s="285">
        <v>14</v>
      </c>
      <c r="D5512" t="s">
        <v>715</v>
      </c>
      <c r="F5512" s="16">
        <v>75</v>
      </c>
      <c r="G5512" t="str">
        <f t="shared" si="1237"/>
        <v>Cooling</v>
      </c>
      <c r="H5512" s="283">
        <f>IF(G5512="heating",F5512*Assumptions!M$4+Assumptions!M$7,0)</f>
        <v>0</v>
      </c>
      <c r="I5512" s="15">
        <f t="shared" si="1238"/>
        <v>0.86032894500746537</v>
      </c>
      <c r="J5512" s="15">
        <f t="shared" si="1239"/>
        <v>0.9885470267915587</v>
      </c>
      <c r="K5512" s="283">
        <f t="shared" si="1244"/>
        <v>0</v>
      </c>
      <c r="L5512" s="283" t="e">
        <f t="shared" si="1245"/>
        <v>#N/A</v>
      </c>
      <c r="M5512" s="283">
        <f t="shared" si="1246"/>
        <v>0</v>
      </c>
      <c r="N5512" s="283" t="e">
        <f t="shared" si="1247"/>
        <v>#N/A</v>
      </c>
      <c r="O5512" s="283">
        <f t="shared" si="1248"/>
        <v>0</v>
      </c>
      <c r="P5512" s="21">
        <f t="shared" si="1240"/>
        <v>5.9880624941505811E-2</v>
      </c>
      <c r="Q5512" s="21">
        <f t="shared" si="1241"/>
        <v>0.84355555031342389</v>
      </c>
      <c r="R5512">
        <f t="shared" si="1242"/>
        <v>1.0112882868167345</v>
      </c>
      <c r="S5512" s="296">
        <f t="shared" si="1249"/>
        <v>5.1082834620749737E-2</v>
      </c>
      <c r="T5512" s="283">
        <f t="shared" si="1250"/>
        <v>5.1082834620749737E-2</v>
      </c>
    </row>
    <row r="5513" spans="1:20" x14ac:dyDescent="0.25">
      <c r="A5513" s="286">
        <v>43330</v>
      </c>
      <c r="B5513" s="1">
        <f t="shared" si="1243"/>
        <v>6</v>
      </c>
      <c r="C5513" s="285">
        <v>15</v>
      </c>
      <c r="D5513" t="s">
        <v>715</v>
      </c>
      <c r="F5513" s="16">
        <v>75</v>
      </c>
      <c r="G5513" t="str">
        <f t="shared" si="1237"/>
        <v>Cooling</v>
      </c>
      <c r="H5513" s="283">
        <f>IF(G5513="heating",F5513*Assumptions!M$4+Assumptions!M$7,0)</f>
        <v>0</v>
      </c>
      <c r="I5513" s="15">
        <f t="shared" si="1238"/>
        <v>0.85754515037175039</v>
      </c>
      <c r="J5513" s="15">
        <f t="shared" si="1239"/>
        <v>0.9885470267915587</v>
      </c>
      <c r="K5513" s="283">
        <f t="shared" si="1244"/>
        <v>0</v>
      </c>
      <c r="L5513" s="283" t="e">
        <f t="shared" si="1245"/>
        <v>#N/A</v>
      </c>
      <c r="M5513" s="283">
        <f t="shared" si="1246"/>
        <v>0</v>
      </c>
      <c r="N5513" s="283" t="e">
        <f t="shared" si="1247"/>
        <v>#N/A</v>
      </c>
      <c r="O5513" s="283">
        <f t="shared" si="1248"/>
        <v>0</v>
      </c>
      <c r="P5513" s="21">
        <f t="shared" si="1240"/>
        <v>5.9880624941505811E-2</v>
      </c>
      <c r="Q5513" s="21">
        <f t="shared" si="1241"/>
        <v>0.96592607327566882</v>
      </c>
      <c r="R5513">
        <f t="shared" si="1242"/>
        <v>1.0112882868167345</v>
      </c>
      <c r="S5513" s="296">
        <f t="shared" si="1249"/>
        <v>5.849317432465239E-2</v>
      </c>
      <c r="T5513" s="283">
        <f t="shared" si="1250"/>
        <v>5.849317432465239E-2</v>
      </c>
    </row>
    <row r="5514" spans="1:20" x14ac:dyDescent="0.25">
      <c r="A5514" s="286">
        <v>43330</v>
      </c>
      <c r="B5514" s="1">
        <f t="shared" si="1243"/>
        <v>6</v>
      </c>
      <c r="C5514" s="285">
        <v>16</v>
      </c>
      <c r="D5514" t="s">
        <v>715</v>
      </c>
      <c r="F5514" s="16">
        <v>75</v>
      </c>
      <c r="G5514" t="str">
        <f t="shared" si="1237"/>
        <v>Cooling</v>
      </c>
      <c r="H5514" s="283">
        <f>IF(G5514="heating",F5514*Assumptions!M$4+Assumptions!M$7,0)</f>
        <v>0</v>
      </c>
      <c r="I5514" s="15">
        <f t="shared" si="1238"/>
        <v>0.88344815438260227</v>
      </c>
      <c r="J5514" s="15">
        <f t="shared" si="1239"/>
        <v>0.9885470267915587</v>
      </c>
      <c r="K5514" s="283">
        <f t="shared" si="1244"/>
        <v>0</v>
      </c>
      <c r="L5514" s="283" t="e">
        <f t="shared" si="1245"/>
        <v>#N/A</v>
      </c>
      <c r="M5514" s="283">
        <f t="shared" si="1246"/>
        <v>0</v>
      </c>
      <c r="N5514" s="283" t="e">
        <f t="shared" si="1247"/>
        <v>#N/A</v>
      </c>
      <c r="O5514" s="283">
        <f t="shared" si="1248"/>
        <v>0</v>
      </c>
      <c r="P5514" s="21">
        <f t="shared" si="1240"/>
        <v>5.9880624941505811E-2</v>
      </c>
      <c r="Q5514" s="21">
        <f t="shared" si="1241"/>
        <v>1.1649354943302594</v>
      </c>
      <c r="R5514">
        <f t="shared" si="1242"/>
        <v>1.0112882868167345</v>
      </c>
      <c r="S5514" s="296">
        <f t="shared" si="1249"/>
        <v>7.0544503178959175E-2</v>
      </c>
      <c r="T5514" s="283">
        <f t="shared" si="1250"/>
        <v>7.0544503178959175E-2</v>
      </c>
    </row>
    <row r="5515" spans="1:20" x14ac:dyDescent="0.25">
      <c r="A5515" s="286">
        <v>43330</v>
      </c>
      <c r="B5515" s="1">
        <f t="shared" si="1243"/>
        <v>6</v>
      </c>
      <c r="C5515" s="285">
        <v>17</v>
      </c>
      <c r="D5515" t="s">
        <v>715</v>
      </c>
      <c r="F5515" s="16">
        <v>73</v>
      </c>
      <c r="G5515" t="str">
        <f t="shared" si="1237"/>
        <v>Cooling</v>
      </c>
      <c r="H5515" s="283">
        <f>IF(G5515="heating",F5515*Assumptions!M$4+Assumptions!M$7,0)</f>
        <v>0</v>
      </c>
      <c r="I5515" s="15">
        <f t="shared" si="1238"/>
        <v>0.94025748850374469</v>
      </c>
      <c r="J5515" s="15">
        <f t="shared" si="1239"/>
        <v>0.9885470267915587</v>
      </c>
      <c r="K5515" s="283">
        <f t="shared" si="1244"/>
        <v>0</v>
      </c>
      <c r="L5515" s="283" t="e">
        <f t="shared" si="1245"/>
        <v>#N/A</v>
      </c>
      <c r="M5515" s="283">
        <f t="shared" si="1246"/>
        <v>0</v>
      </c>
      <c r="N5515" s="283" t="e">
        <f t="shared" si="1247"/>
        <v>#N/A</v>
      </c>
      <c r="O5515" s="283">
        <f t="shared" si="1248"/>
        <v>0</v>
      </c>
      <c r="P5515" s="21">
        <f t="shared" si="1240"/>
        <v>5.0300820493010656E-2</v>
      </c>
      <c r="Q5515" s="21">
        <f t="shared" si="1241"/>
        <v>1.3521540118753073</v>
      </c>
      <c r="R5515">
        <f t="shared" si="1242"/>
        <v>1.0112882868167345</v>
      </c>
      <c r="S5515" s="296">
        <f t="shared" si="1249"/>
        <v>6.8782222919855265E-2</v>
      </c>
      <c r="T5515" s="283">
        <f t="shared" si="1250"/>
        <v>6.8782222919855265E-2</v>
      </c>
    </row>
    <row r="5516" spans="1:20" x14ac:dyDescent="0.25">
      <c r="A5516" s="286">
        <v>43330</v>
      </c>
      <c r="B5516" s="1">
        <f t="shared" si="1243"/>
        <v>6</v>
      </c>
      <c r="C5516" s="285">
        <v>18</v>
      </c>
      <c r="D5516" t="s">
        <v>715</v>
      </c>
      <c r="F5516" s="16">
        <v>72</v>
      </c>
      <c r="G5516" t="str">
        <f t="shared" si="1237"/>
        <v>Cooling</v>
      </c>
      <c r="H5516" s="283">
        <f>IF(G5516="heating",F5516*Assumptions!M$4+Assumptions!M$7,0)</f>
        <v>0</v>
      </c>
      <c r="I5516" s="15">
        <f t="shared" si="1238"/>
        <v>0.98182363790757687</v>
      </c>
      <c r="J5516" s="15">
        <f t="shared" si="1239"/>
        <v>0.9885470267915587</v>
      </c>
      <c r="K5516" s="283">
        <f t="shared" si="1244"/>
        <v>0</v>
      </c>
      <c r="L5516" s="283" t="e">
        <f t="shared" si="1245"/>
        <v>#N/A</v>
      </c>
      <c r="M5516" s="283">
        <f t="shared" si="1246"/>
        <v>0</v>
      </c>
      <c r="N5516" s="283" t="e">
        <f t="shared" si="1247"/>
        <v>#N/A</v>
      </c>
      <c r="O5516" s="283">
        <f t="shared" si="1248"/>
        <v>0</v>
      </c>
      <c r="P5516" s="21">
        <f t="shared" si="1240"/>
        <v>4.6445607559525648E-2</v>
      </c>
      <c r="Q5516" s="21">
        <f t="shared" si="1241"/>
        <v>1.5598916921549892</v>
      </c>
      <c r="R5516">
        <f t="shared" si="1242"/>
        <v>1.0112882868167345</v>
      </c>
      <c r="S5516" s="296">
        <f t="shared" si="1249"/>
        <v>7.3267955073964566E-2</v>
      </c>
      <c r="T5516" s="283">
        <f t="shared" si="1250"/>
        <v>7.3267955073964566E-2</v>
      </c>
    </row>
    <row r="5517" spans="1:20" x14ac:dyDescent="0.25">
      <c r="A5517" s="286">
        <v>43330</v>
      </c>
      <c r="B5517" s="1">
        <f t="shared" si="1243"/>
        <v>6</v>
      </c>
      <c r="C5517" s="285">
        <v>19</v>
      </c>
      <c r="D5517" t="s">
        <v>715</v>
      </c>
      <c r="F5517" s="16">
        <v>70</v>
      </c>
      <c r="G5517" t="str">
        <f t="shared" si="1237"/>
        <v>Cooling</v>
      </c>
      <c r="H5517" s="283">
        <f>IF(G5517="heating",F5517*Assumptions!M$4+Assumptions!M$7,0)</f>
        <v>0</v>
      </c>
      <c r="I5517" s="15">
        <f t="shared" si="1238"/>
        <v>0.98418842963438757</v>
      </c>
      <c r="J5517" s="15">
        <f t="shared" si="1239"/>
        <v>0.9885470267915587</v>
      </c>
      <c r="K5517" s="283">
        <f t="shared" si="1244"/>
        <v>0</v>
      </c>
      <c r="L5517" s="283">
        <f t="shared" si="1245"/>
        <v>4.3818232651749627</v>
      </c>
      <c r="M5517" s="283">
        <f t="shared" si="1246"/>
        <v>0</v>
      </c>
      <c r="N5517" s="283">
        <f t="shared" si="1247"/>
        <v>4.3585758300027857</v>
      </c>
      <c r="O5517" s="283">
        <f t="shared" si="1248"/>
        <v>0</v>
      </c>
      <c r="P5517" s="21">
        <f t="shared" si="1240"/>
        <v>4.0604560274080326E-2</v>
      </c>
      <c r="Q5517" s="21">
        <f t="shared" si="1241"/>
        <v>1.6764212681468484</v>
      </c>
      <c r="R5517">
        <f t="shared" si="1242"/>
        <v>1.0112882868167345</v>
      </c>
      <c r="S5517" s="296">
        <f t="shared" si="1249"/>
        <v>6.8838746043980395E-2</v>
      </c>
      <c r="T5517" s="283">
        <f t="shared" si="1250"/>
        <v>6.8838746043980395E-2</v>
      </c>
    </row>
    <row r="5518" spans="1:20" x14ac:dyDescent="0.25">
      <c r="A5518" s="286">
        <v>43330</v>
      </c>
      <c r="B5518" s="1">
        <f t="shared" si="1243"/>
        <v>6</v>
      </c>
      <c r="C5518" s="285">
        <v>20</v>
      </c>
      <c r="D5518" t="s">
        <v>715</v>
      </c>
      <c r="F5518" s="16">
        <v>68</v>
      </c>
      <c r="G5518" t="str">
        <f t="shared" si="1237"/>
        <v>Cooling</v>
      </c>
      <c r="H5518" s="283">
        <f>IF(G5518="heating",F5518*Assumptions!M$4+Assumptions!M$7,0)</f>
        <v>0</v>
      </c>
      <c r="I5518" s="15">
        <f t="shared" si="1238"/>
        <v>0.97071962311712034</v>
      </c>
      <c r="J5518" s="15">
        <f t="shared" si="1239"/>
        <v>0.9885470267915587</v>
      </c>
      <c r="K5518" s="283">
        <f t="shared" si="1244"/>
        <v>0</v>
      </c>
      <c r="L5518" s="283">
        <f t="shared" si="1245"/>
        <v>4.3818232651749627</v>
      </c>
      <c r="M5518" s="283">
        <f t="shared" si="1246"/>
        <v>0</v>
      </c>
      <c r="N5518" s="283">
        <f t="shared" si="1247"/>
        <v>4.3585758300027857</v>
      </c>
      <c r="O5518" s="283">
        <f t="shared" si="1248"/>
        <v>0</v>
      </c>
      <c r="P5518" s="21">
        <f t="shared" si="1240"/>
        <v>3.7256017764001337E-2</v>
      </c>
      <c r="Q5518" s="21">
        <f t="shared" si="1241"/>
        <v>1.52436960139122</v>
      </c>
      <c r="R5518">
        <f t="shared" si="1242"/>
        <v>1.0112882868167345</v>
      </c>
      <c r="S5518" s="296">
        <f t="shared" si="1249"/>
        <v>5.7433024666638785E-2</v>
      </c>
      <c r="T5518" s="283">
        <f t="shared" si="1250"/>
        <v>5.7433024666638785E-2</v>
      </c>
    </row>
    <row r="5519" spans="1:20" x14ac:dyDescent="0.25">
      <c r="A5519" s="286">
        <v>43330</v>
      </c>
      <c r="B5519" s="1">
        <f t="shared" si="1243"/>
        <v>6</v>
      </c>
      <c r="C5519" s="285">
        <v>21</v>
      </c>
      <c r="D5519" t="s">
        <v>715</v>
      </c>
      <c r="F5519" s="16">
        <v>64</v>
      </c>
      <c r="G5519" t="str">
        <f t="shared" si="1237"/>
        <v>Cooling</v>
      </c>
      <c r="H5519" s="283">
        <f>IF(G5519="heating",F5519*Assumptions!M$4+Assumptions!M$7,0)</f>
        <v>0</v>
      </c>
      <c r="I5519" s="15">
        <f t="shared" si="1238"/>
        <v>0.95751150862929935</v>
      </c>
      <c r="J5519" s="15">
        <f t="shared" si="1239"/>
        <v>0.9885470267915587</v>
      </c>
      <c r="K5519" s="283">
        <f t="shared" si="1244"/>
        <v>0</v>
      </c>
      <c r="L5519" s="283">
        <f t="shared" si="1245"/>
        <v>4.3818232651749627</v>
      </c>
      <c r="M5519" s="283">
        <f t="shared" si="1246"/>
        <v>0</v>
      </c>
      <c r="N5519" s="283">
        <f t="shared" si="1247"/>
        <v>4.3585758300027857</v>
      </c>
      <c r="O5519" s="283">
        <f t="shared" si="1248"/>
        <v>0</v>
      </c>
      <c r="P5519" s="21">
        <f t="shared" si="1240"/>
        <v>3.8036447069942136E-2</v>
      </c>
      <c r="Q5519" s="21">
        <f t="shared" si="1241"/>
        <v>1.4448604713749031</v>
      </c>
      <c r="R5519">
        <f t="shared" si="1242"/>
        <v>1.0112882868167345</v>
      </c>
      <c r="S5519" s="296">
        <f t="shared" si="1249"/>
        <v>5.5577733272212042E-2</v>
      </c>
      <c r="T5519" s="283">
        <f t="shared" si="1250"/>
        <v>5.5577733272212042E-2</v>
      </c>
    </row>
    <row r="5520" spans="1:20" x14ac:dyDescent="0.25">
      <c r="A5520" s="286">
        <v>43330</v>
      </c>
      <c r="B5520" s="1">
        <f t="shared" si="1243"/>
        <v>6</v>
      </c>
      <c r="C5520" s="285">
        <v>22</v>
      </c>
      <c r="D5520" t="s">
        <v>715</v>
      </c>
      <c r="F5520" s="16">
        <v>64</v>
      </c>
      <c r="G5520" t="str">
        <f t="shared" si="1237"/>
        <v>Cooling</v>
      </c>
      <c r="H5520" s="283">
        <f>IF(G5520="heating",F5520*Assumptions!M$4+Assumptions!M$7,0)</f>
        <v>0</v>
      </c>
      <c r="I5520" s="15">
        <f t="shared" si="1238"/>
        <v>0.9426530227543114</v>
      </c>
      <c r="J5520" s="15">
        <f t="shared" si="1239"/>
        <v>0.9885470267915587</v>
      </c>
      <c r="K5520" s="283">
        <f t="shared" si="1244"/>
        <v>0</v>
      </c>
      <c r="L5520" s="283">
        <f t="shared" si="1245"/>
        <v>4.3818232651749627</v>
      </c>
      <c r="M5520" s="283">
        <f t="shared" si="1246"/>
        <v>0</v>
      </c>
      <c r="N5520" s="283">
        <f t="shared" si="1247"/>
        <v>4.3585758300027857</v>
      </c>
      <c r="O5520" s="283">
        <f t="shared" si="1248"/>
        <v>0</v>
      </c>
      <c r="P5520" s="21">
        <f t="shared" si="1240"/>
        <v>3.8036447069942136E-2</v>
      </c>
      <c r="Q5520" s="21">
        <f t="shared" si="1241"/>
        <v>1.2427137171080138</v>
      </c>
      <c r="R5520">
        <f t="shared" si="1242"/>
        <v>1.0112882868167345</v>
      </c>
      <c r="S5520" s="296">
        <f t="shared" si="1249"/>
        <v>4.7801993944387756E-2</v>
      </c>
      <c r="T5520" s="283">
        <f t="shared" si="1250"/>
        <v>4.7801993944387756E-2</v>
      </c>
    </row>
    <row r="5521" spans="1:20" x14ac:dyDescent="0.25">
      <c r="A5521" s="286">
        <v>43330</v>
      </c>
      <c r="B5521" s="1">
        <f t="shared" si="1243"/>
        <v>6</v>
      </c>
      <c r="C5521" s="285">
        <v>23</v>
      </c>
      <c r="D5521" t="s">
        <v>715</v>
      </c>
      <c r="F5521" s="16">
        <v>64</v>
      </c>
      <c r="G5521" t="str">
        <f t="shared" si="1237"/>
        <v>Cooling</v>
      </c>
      <c r="H5521" s="283">
        <f>IF(G5521="heating",F5521*Assumptions!M$4+Assumptions!M$7,0)</f>
        <v>0</v>
      </c>
      <c r="I5521" s="15">
        <f t="shared" si="1238"/>
        <v>0.94450710149963013</v>
      </c>
      <c r="J5521" s="15">
        <f t="shared" si="1239"/>
        <v>0.9885470267915587</v>
      </c>
      <c r="K5521" s="283">
        <f t="shared" si="1244"/>
        <v>0</v>
      </c>
      <c r="L5521" s="283">
        <f t="shared" si="1245"/>
        <v>4.3818232651749627</v>
      </c>
      <c r="M5521" s="283">
        <f t="shared" si="1246"/>
        <v>0</v>
      </c>
      <c r="N5521" s="283">
        <f t="shared" si="1247"/>
        <v>4.3585758300027857</v>
      </c>
      <c r="O5521" s="283">
        <f t="shared" si="1248"/>
        <v>0</v>
      </c>
      <c r="P5521" s="21">
        <f t="shared" si="1240"/>
        <v>3.8036447069942136E-2</v>
      </c>
      <c r="Q5521" s="21">
        <f t="shared" si="1241"/>
        <v>1.0297519246597011</v>
      </c>
      <c r="R5521">
        <f t="shared" si="1242"/>
        <v>1.0112882868167345</v>
      </c>
      <c r="S5521" s="296">
        <f t="shared" si="1249"/>
        <v>3.9610245376028322E-2</v>
      </c>
      <c r="T5521" s="283">
        <f t="shared" si="1250"/>
        <v>3.9610245376028322E-2</v>
      </c>
    </row>
    <row r="5522" spans="1:20" x14ac:dyDescent="0.25">
      <c r="A5522" s="286">
        <v>43331</v>
      </c>
      <c r="B5522" s="1">
        <f t="shared" si="1243"/>
        <v>7</v>
      </c>
      <c r="C5522" s="285">
        <v>0</v>
      </c>
      <c r="D5522" t="s">
        <v>715</v>
      </c>
      <c r="F5522" s="16">
        <v>64</v>
      </c>
      <c r="G5522" t="str">
        <f t="shared" si="1237"/>
        <v>Cooling</v>
      </c>
      <c r="H5522" s="283">
        <f>IF(G5522="heating",F5522*Assumptions!M$4+Assumptions!M$7,0)</f>
        <v>0</v>
      </c>
      <c r="I5522" s="15">
        <f t="shared" si="1238"/>
        <v>0.97481507806017154</v>
      </c>
      <c r="J5522" s="15">
        <f t="shared" si="1239"/>
        <v>0.93760781206536892</v>
      </c>
      <c r="K5522" s="283">
        <f t="shared" si="1244"/>
        <v>0</v>
      </c>
      <c r="L5522" s="283">
        <f t="shared" si="1245"/>
        <v>4.3818232651749627</v>
      </c>
      <c r="M5522" s="283">
        <f t="shared" si="1246"/>
        <v>0</v>
      </c>
      <c r="N5522" s="283">
        <f t="shared" si="1247"/>
        <v>4.3585758300027857</v>
      </c>
      <c r="O5522" s="283">
        <f t="shared" si="1248"/>
        <v>0</v>
      </c>
      <c r="P5522" s="21">
        <f t="shared" si="1240"/>
        <v>3.8036447069942136E-2</v>
      </c>
      <c r="Q5522" s="21">
        <f t="shared" si="1241"/>
        <v>0.90668853391740301</v>
      </c>
      <c r="R5522">
        <f t="shared" si="1242"/>
        <v>1.0096214758538746</v>
      </c>
      <c r="S5522" s="296">
        <f t="shared" si="1249"/>
        <v>3.4819028291685476E-2</v>
      </c>
      <c r="T5522" s="283">
        <f t="shared" si="1250"/>
        <v>3.4819028291685476E-2</v>
      </c>
    </row>
    <row r="5523" spans="1:20" x14ac:dyDescent="0.25">
      <c r="A5523" s="286">
        <v>43331</v>
      </c>
      <c r="B5523" s="1">
        <f t="shared" si="1243"/>
        <v>7</v>
      </c>
      <c r="C5523" s="285">
        <v>1</v>
      </c>
      <c r="D5523" t="s">
        <v>715</v>
      </c>
      <c r="F5523" s="16">
        <v>64</v>
      </c>
      <c r="G5523" t="str">
        <f t="shared" si="1237"/>
        <v>Cooling</v>
      </c>
      <c r="H5523" s="283">
        <f>IF(G5523="heating",F5523*Assumptions!M$4+Assumptions!M$7,0)</f>
        <v>0</v>
      </c>
      <c r="I5523" s="15">
        <f t="shared" si="1238"/>
        <v>1.012242869806885</v>
      </c>
      <c r="J5523" s="15">
        <f t="shared" si="1239"/>
        <v>0.93760781206536892</v>
      </c>
      <c r="K5523" s="283">
        <f t="shared" si="1244"/>
        <v>0</v>
      </c>
      <c r="L5523" s="283">
        <f t="shared" si="1245"/>
        <v>4.3818232651749627</v>
      </c>
      <c r="M5523" s="283">
        <f t="shared" si="1246"/>
        <v>0</v>
      </c>
      <c r="N5523" s="283">
        <f t="shared" si="1247"/>
        <v>4.3585758300027857</v>
      </c>
      <c r="O5523" s="283">
        <f t="shared" si="1248"/>
        <v>0</v>
      </c>
      <c r="P5523" s="21">
        <f t="shared" si="1240"/>
        <v>3.8036447069942136E-2</v>
      </c>
      <c r="Q5523" s="21">
        <f t="shared" si="1241"/>
        <v>0.81803459285312596</v>
      </c>
      <c r="R5523">
        <f t="shared" si="1242"/>
        <v>1.0096214758538746</v>
      </c>
      <c r="S5523" s="296">
        <f t="shared" si="1249"/>
        <v>3.1414502959541284E-2</v>
      </c>
      <c r="T5523" s="283">
        <f t="shared" si="1250"/>
        <v>3.1414502959541284E-2</v>
      </c>
    </row>
    <row r="5524" spans="1:20" x14ac:dyDescent="0.25">
      <c r="A5524" s="286">
        <v>43331</v>
      </c>
      <c r="B5524" s="1">
        <f t="shared" si="1243"/>
        <v>7</v>
      </c>
      <c r="C5524" s="285">
        <v>2</v>
      </c>
      <c r="D5524" t="s">
        <v>715</v>
      </c>
      <c r="F5524" s="16">
        <v>64</v>
      </c>
      <c r="G5524" t="str">
        <f t="shared" si="1237"/>
        <v>Cooling</v>
      </c>
      <c r="H5524" s="283">
        <f>IF(G5524="heating",F5524*Assumptions!M$4+Assumptions!M$7,0)</f>
        <v>0</v>
      </c>
      <c r="I5524" s="15">
        <f t="shared" si="1238"/>
        <v>1.0509704703585963</v>
      </c>
      <c r="J5524" s="15">
        <f t="shared" si="1239"/>
        <v>0.93760781206536892</v>
      </c>
      <c r="K5524" s="283">
        <f t="shared" si="1244"/>
        <v>0</v>
      </c>
      <c r="L5524" s="283">
        <f t="shared" si="1245"/>
        <v>4.3818232651749627</v>
      </c>
      <c r="M5524" s="283">
        <f t="shared" si="1246"/>
        <v>0</v>
      </c>
      <c r="N5524" s="283">
        <f t="shared" si="1247"/>
        <v>4.3585758300027857</v>
      </c>
      <c r="O5524" s="283">
        <f t="shared" si="1248"/>
        <v>0</v>
      </c>
      <c r="P5524" s="21">
        <f t="shared" si="1240"/>
        <v>3.8036447069942136E-2</v>
      </c>
      <c r="Q5524" s="21">
        <f t="shared" si="1241"/>
        <v>0.74507607494346417</v>
      </c>
      <c r="R5524">
        <f t="shared" si="1242"/>
        <v>1.0096214758538746</v>
      </c>
      <c r="S5524" s="296">
        <f t="shared" si="1249"/>
        <v>2.8612719762570387E-2</v>
      </c>
      <c r="T5524" s="283">
        <f t="shared" si="1250"/>
        <v>2.8612719762570387E-2</v>
      </c>
    </row>
    <row r="5525" spans="1:20" x14ac:dyDescent="0.25">
      <c r="A5525" s="286">
        <v>43331</v>
      </c>
      <c r="B5525" s="1">
        <f t="shared" si="1243"/>
        <v>7</v>
      </c>
      <c r="C5525" s="285">
        <v>3</v>
      </c>
      <c r="D5525" t="s">
        <v>715</v>
      </c>
      <c r="F5525" s="16">
        <v>63</v>
      </c>
      <c r="G5525" t="str">
        <f t="shared" si="1237"/>
        <v>Cooling</v>
      </c>
      <c r="H5525" s="283">
        <f>IF(G5525="heating",F5525*Assumptions!M$4+Assumptions!M$7,0)</f>
        <v>0</v>
      </c>
      <c r="I5525" s="15">
        <f t="shared" si="1238"/>
        <v>1.0924036124451033</v>
      </c>
      <c r="J5525" s="15">
        <f t="shared" si="1239"/>
        <v>0.93760781206536892</v>
      </c>
      <c r="K5525" s="283">
        <f t="shared" si="1244"/>
        <v>0</v>
      </c>
      <c r="L5525" s="283">
        <f t="shared" si="1245"/>
        <v>4.3818232651749627</v>
      </c>
      <c r="M5525" s="283">
        <f t="shared" si="1246"/>
        <v>0</v>
      </c>
      <c r="N5525" s="283">
        <f t="shared" si="1247"/>
        <v>4.3585758300027857</v>
      </c>
      <c r="O5525" s="283">
        <f t="shared" si="1248"/>
        <v>0</v>
      </c>
      <c r="P5525" s="21">
        <f t="shared" si="1240"/>
        <v>3.9789369881031433E-2</v>
      </c>
      <c r="Q5525" s="21">
        <f t="shared" si="1241"/>
        <v>0.69158980876382303</v>
      </c>
      <c r="R5525">
        <f t="shared" si="1242"/>
        <v>1.0096214758538746</v>
      </c>
      <c r="S5525" s="296">
        <f t="shared" si="1249"/>
        <v>2.7782685735728348E-2</v>
      </c>
      <c r="T5525" s="283">
        <f t="shared" si="1250"/>
        <v>2.7782685735728348E-2</v>
      </c>
    </row>
    <row r="5526" spans="1:20" x14ac:dyDescent="0.25">
      <c r="A5526" s="286">
        <v>43331</v>
      </c>
      <c r="B5526" s="1">
        <f t="shared" si="1243"/>
        <v>7</v>
      </c>
      <c r="C5526" s="285">
        <v>4</v>
      </c>
      <c r="D5526" t="s">
        <v>715</v>
      </c>
      <c r="F5526" s="16">
        <v>63</v>
      </c>
      <c r="G5526" t="str">
        <f t="shared" si="1237"/>
        <v>Cooling</v>
      </c>
      <c r="H5526" s="283">
        <f>IF(G5526="heating",F5526*Assumptions!M$4+Assumptions!M$7,0)</f>
        <v>0</v>
      </c>
      <c r="I5526" s="15">
        <f t="shared" si="1238"/>
        <v>1.1348296917927807</v>
      </c>
      <c r="J5526" s="15">
        <f t="shared" si="1239"/>
        <v>0.93760781206536892</v>
      </c>
      <c r="K5526" s="283">
        <f t="shared" si="1244"/>
        <v>0</v>
      </c>
      <c r="L5526" s="283">
        <f t="shared" si="1245"/>
        <v>4.3818232651749627</v>
      </c>
      <c r="M5526" s="283">
        <f t="shared" si="1246"/>
        <v>0</v>
      </c>
      <c r="N5526" s="283">
        <f t="shared" si="1247"/>
        <v>4.3585758300027857</v>
      </c>
      <c r="O5526" s="283">
        <f t="shared" si="1248"/>
        <v>0</v>
      </c>
      <c r="P5526" s="21">
        <f t="shared" si="1240"/>
        <v>3.9789369881031433E-2</v>
      </c>
      <c r="Q5526" s="21">
        <f t="shared" si="1241"/>
        <v>0.6473875548762833</v>
      </c>
      <c r="R5526">
        <f t="shared" si="1242"/>
        <v>1.0096214758538746</v>
      </c>
      <c r="S5526" s="296">
        <f t="shared" si="1249"/>
        <v>2.600698384855989E-2</v>
      </c>
      <c r="T5526" s="283">
        <f t="shared" si="1250"/>
        <v>2.600698384855989E-2</v>
      </c>
    </row>
    <row r="5527" spans="1:20" x14ac:dyDescent="0.25">
      <c r="A5527" s="286">
        <v>43331</v>
      </c>
      <c r="B5527" s="1">
        <f t="shared" si="1243"/>
        <v>7</v>
      </c>
      <c r="C5527" s="285">
        <v>5</v>
      </c>
      <c r="D5527" t="s">
        <v>715</v>
      </c>
      <c r="F5527" s="16">
        <v>61</v>
      </c>
      <c r="G5527" t="str">
        <f t="shared" si="1237"/>
        <v>Cooling</v>
      </c>
      <c r="H5527" s="283">
        <f>IF(G5527="heating",F5527*Assumptions!M$4+Assumptions!M$7,0)</f>
        <v>0</v>
      </c>
      <c r="I5527" s="15">
        <f t="shared" si="1238"/>
        <v>1.1635558681477385</v>
      </c>
      <c r="J5527" s="15">
        <f t="shared" si="1239"/>
        <v>0.93760781206536892</v>
      </c>
      <c r="K5527" s="283">
        <f t="shared" si="1244"/>
        <v>0</v>
      </c>
      <c r="L5527" s="283">
        <f t="shared" si="1245"/>
        <v>4.3818232651749627</v>
      </c>
      <c r="M5527" s="283">
        <f t="shared" si="1246"/>
        <v>0</v>
      </c>
      <c r="N5527" s="283">
        <f t="shared" si="1247"/>
        <v>4.3585758300027857</v>
      </c>
      <c r="O5527" s="283">
        <f t="shared" si="1248"/>
        <v>0</v>
      </c>
      <c r="P5527" s="21">
        <f t="shared" si="1240"/>
        <v>4.5164594084734722E-2</v>
      </c>
      <c r="Q5527" s="21">
        <f t="shared" si="1241"/>
        <v>0.72139578924615555</v>
      </c>
      <c r="R5527">
        <f t="shared" si="1242"/>
        <v>1.0096214758538746</v>
      </c>
      <c r="S5527" s="296">
        <f t="shared" si="1249"/>
        <v>3.2895030573062319E-2</v>
      </c>
      <c r="T5527" s="283">
        <f t="shared" si="1250"/>
        <v>3.2895030573062319E-2</v>
      </c>
    </row>
    <row r="5528" spans="1:20" x14ac:dyDescent="0.25">
      <c r="A5528" s="286">
        <v>43331</v>
      </c>
      <c r="B5528" s="1">
        <f t="shared" si="1243"/>
        <v>7</v>
      </c>
      <c r="C5528" s="285">
        <v>6</v>
      </c>
      <c r="D5528" t="s">
        <v>715</v>
      </c>
      <c r="F5528" s="16">
        <v>61</v>
      </c>
      <c r="G5528" t="str">
        <f t="shared" si="1237"/>
        <v>Cooling</v>
      </c>
      <c r="H5528" s="283">
        <f>IF(G5528="heating",F5528*Assumptions!M$4+Assumptions!M$7,0)</f>
        <v>0</v>
      </c>
      <c r="I5528" s="15">
        <f t="shared" si="1238"/>
        <v>1.2083911162615524</v>
      </c>
      <c r="J5528" s="15">
        <f t="shared" si="1239"/>
        <v>0.93760781206536892</v>
      </c>
      <c r="K5528" s="283">
        <f t="shared" si="1244"/>
        <v>0</v>
      </c>
      <c r="L5528" s="283">
        <f t="shared" si="1245"/>
        <v>4.3818232651749627</v>
      </c>
      <c r="M5528" s="283">
        <f t="shared" si="1246"/>
        <v>0</v>
      </c>
      <c r="N5528" s="283">
        <f t="shared" si="1247"/>
        <v>4.3585758300027857</v>
      </c>
      <c r="O5528" s="283">
        <f t="shared" si="1248"/>
        <v>0</v>
      </c>
      <c r="P5528" s="21">
        <f t="shared" si="1240"/>
        <v>4.5164594084734722E-2</v>
      </c>
      <c r="Q5528" s="21">
        <f t="shared" si="1241"/>
        <v>0.87787080972652631</v>
      </c>
      <c r="R5528">
        <f t="shared" si="1242"/>
        <v>1.0096214758538746</v>
      </c>
      <c r="S5528" s="296">
        <f t="shared" si="1249"/>
        <v>4.0030157585657061E-2</v>
      </c>
      <c r="T5528" s="283">
        <f t="shared" si="1250"/>
        <v>4.0030157585657061E-2</v>
      </c>
    </row>
    <row r="5529" spans="1:20" x14ac:dyDescent="0.25">
      <c r="A5529" s="286">
        <v>43331</v>
      </c>
      <c r="B5529" s="1">
        <f t="shared" si="1243"/>
        <v>7</v>
      </c>
      <c r="C5529" s="285">
        <v>7</v>
      </c>
      <c r="D5529" t="s">
        <v>715</v>
      </c>
      <c r="F5529" s="16">
        <v>64</v>
      </c>
      <c r="G5529" t="str">
        <f t="shared" si="1237"/>
        <v>Cooling</v>
      </c>
      <c r="H5529" s="283">
        <f>IF(G5529="heating",F5529*Assumptions!M$4+Assumptions!M$7,0)</f>
        <v>0</v>
      </c>
      <c r="I5529" s="15">
        <f t="shared" si="1238"/>
        <v>1.1637425769249583</v>
      </c>
      <c r="J5529" s="15">
        <f t="shared" si="1239"/>
        <v>0.93760781206536892</v>
      </c>
      <c r="K5529" s="283">
        <f t="shared" si="1244"/>
        <v>0</v>
      </c>
      <c r="L5529" s="283">
        <f t="shared" si="1245"/>
        <v>4.3818232651749627</v>
      </c>
      <c r="M5529" s="283">
        <f t="shared" si="1246"/>
        <v>0</v>
      </c>
      <c r="N5529" s="283">
        <f t="shared" si="1247"/>
        <v>4.3585758300027857</v>
      </c>
      <c r="O5529" s="283">
        <f t="shared" si="1248"/>
        <v>0</v>
      </c>
      <c r="P5529" s="21">
        <f t="shared" si="1240"/>
        <v>3.8036447069942136E-2</v>
      </c>
      <c r="Q5529" s="21">
        <f t="shared" si="1241"/>
        <v>0.97331382064367777</v>
      </c>
      <c r="R5529">
        <f t="shared" si="1242"/>
        <v>1.0096214758538746</v>
      </c>
      <c r="S5529" s="296">
        <f t="shared" si="1249"/>
        <v>3.7377600123889923E-2</v>
      </c>
      <c r="T5529" s="283">
        <f t="shared" si="1250"/>
        <v>3.7377600123889923E-2</v>
      </c>
    </row>
    <row r="5530" spans="1:20" x14ac:dyDescent="0.25">
      <c r="A5530" s="286">
        <v>43331</v>
      </c>
      <c r="B5530" s="1">
        <f t="shared" si="1243"/>
        <v>7</v>
      </c>
      <c r="C5530" s="285">
        <v>8</v>
      </c>
      <c r="D5530" t="s">
        <v>715</v>
      </c>
      <c r="F5530" s="16">
        <v>70</v>
      </c>
      <c r="G5530" t="str">
        <f t="shared" si="1237"/>
        <v>Cooling</v>
      </c>
      <c r="H5530" s="283">
        <f>IF(G5530="heating",F5530*Assumptions!M$4+Assumptions!M$7,0)</f>
        <v>0</v>
      </c>
      <c r="I5530" s="15">
        <f t="shared" si="1238"/>
        <v>1.094193721037565</v>
      </c>
      <c r="J5530" s="15">
        <f t="shared" si="1239"/>
        <v>0.93760781206536892</v>
      </c>
      <c r="K5530" s="283">
        <f t="shared" si="1244"/>
        <v>0</v>
      </c>
      <c r="L5530" s="283">
        <f t="shared" si="1245"/>
        <v>4.3818232651749627</v>
      </c>
      <c r="M5530" s="283">
        <f t="shared" si="1246"/>
        <v>0</v>
      </c>
      <c r="N5530" s="283">
        <f t="shared" si="1247"/>
        <v>4.3585758300027857</v>
      </c>
      <c r="O5530" s="283">
        <f t="shared" si="1248"/>
        <v>0</v>
      </c>
      <c r="P5530" s="21">
        <f t="shared" si="1240"/>
        <v>4.0604560274080326E-2</v>
      </c>
      <c r="Q5530" s="21">
        <f t="shared" si="1241"/>
        <v>0.94940007506179924</v>
      </c>
      <c r="R5530">
        <f t="shared" si="1242"/>
        <v>1.0096214758538746</v>
      </c>
      <c r="S5530" s="296">
        <f t="shared" si="1249"/>
        <v>3.892088020233285E-2</v>
      </c>
      <c r="T5530" s="283">
        <f t="shared" si="1250"/>
        <v>3.892088020233285E-2</v>
      </c>
    </row>
    <row r="5531" spans="1:20" x14ac:dyDescent="0.25">
      <c r="A5531" s="286">
        <v>43331</v>
      </c>
      <c r="B5531" s="1">
        <f t="shared" si="1243"/>
        <v>7</v>
      </c>
      <c r="C5531" s="285">
        <v>9</v>
      </c>
      <c r="D5531" t="s">
        <v>715</v>
      </c>
      <c r="F5531" s="16">
        <v>73</v>
      </c>
      <c r="G5531" t="str">
        <f t="shared" si="1237"/>
        <v>Cooling</v>
      </c>
      <c r="H5531" s="283">
        <f>IF(G5531="heating",F5531*Assumptions!M$4+Assumptions!M$7,0)</f>
        <v>0</v>
      </c>
      <c r="I5531" s="15">
        <f t="shared" si="1238"/>
        <v>1.0343009000871222</v>
      </c>
      <c r="J5531" s="15">
        <f t="shared" si="1239"/>
        <v>0.93760781206536892</v>
      </c>
      <c r="K5531" s="283">
        <f t="shared" si="1244"/>
        <v>0</v>
      </c>
      <c r="L5531" s="283" t="e">
        <f t="shared" si="1245"/>
        <v>#N/A</v>
      </c>
      <c r="M5531" s="283">
        <f t="shared" si="1246"/>
        <v>0</v>
      </c>
      <c r="N5531" s="283" t="e">
        <f t="shared" si="1247"/>
        <v>#N/A</v>
      </c>
      <c r="O5531" s="283">
        <f t="shared" si="1248"/>
        <v>0</v>
      </c>
      <c r="P5531" s="21">
        <f t="shared" si="1240"/>
        <v>5.0300820493010656E-2</v>
      </c>
      <c r="Q5531" s="21">
        <f t="shared" si="1241"/>
        <v>0.8408485371888097</v>
      </c>
      <c r="R5531">
        <f t="shared" si="1242"/>
        <v>1.0096214758538746</v>
      </c>
      <c r="S5531" s="296">
        <f t="shared" si="1249"/>
        <v>4.2702315224936255E-2</v>
      </c>
      <c r="T5531" s="283">
        <f t="shared" si="1250"/>
        <v>4.2702315224936255E-2</v>
      </c>
    </row>
    <row r="5532" spans="1:20" x14ac:dyDescent="0.25">
      <c r="A5532" s="286">
        <v>43331</v>
      </c>
      <c r="B5532" s="1">
        <f t="shared" si="1243"/>
        <v>7</v>
      </c>
      <c r="C5532" s="285">
        <v>10</v>
      </c>
      <c r="D5532" t="s">
        <v>715</v>
      </c>
      <c r="F5532" s="16">
        <v>75</v>
      </c>
      <c r="G5532" t="str">
        <f t="shared" si="1237"/>
        <v>Cooling</v>
      </c>
      <c r="H5532" s="283">
        <f>IF(G5532="heating",F5532*Assumptions!M$4+Assumptions!M$7,0)</f>
        <v>0</v>
      </c>
      <c r="I5532" s="15">
        <f t="shared" si="1238"/>
        <v>0.98112329028689171</v>
      </c>
      <c r="J5532" s="15">
        <f t="shared" si="1239"/>
        <v>0.93760781206536892</v>
      </c>
      <c r="K5532" s="283">
        <f t="shared" si="1244"/>
        <v>0</v>
      </c>
      <c r="L5532" s="283" t="e">
        <f t="shared" si="1245"/>
        <v>#N/A</v>
      </c>
      <c r="M5532" s="283">
        <f t="shared" si="1246"/>
        <v>0</v>
      </c>
      <c r="N5532" s="283" t="e">
        <f t="shared" si="1247"/>
        <v>#N/A</v>
      </c>
      <c r="O5532" s="283">
        <f t="shared" si="1248"/>
        <v>0</v>
      </c>
      <c r="P5532" s="21">
        <f t="shared" si="1240"/>
        <v>5.9880624941505811E-2</v>
      </c>
      <c r="Q5532" s="21">
        <f t="shared" si="1241"/>
        <v>0.74504051125983206</v>
      </c>
      <c r="R5532">
        <f t="shared" si="1242"/>
        <v>1.0096214758538746</v>
      </c>
      <c r="S5532" s="296">
        <f t="shared" si="1249"/>
        <v>4.5042739051441724E-2</v>
      </c>
      <c r="T5532" s="283">
        <f t="shared" si="1250"/>
        <v>4.5042739051441724E-2</v>
      </c>
    </row>
    <row r="5533" spans="1:20" x14ac:dyDescent="0.25">
      <c r="A5533" s="286">
        <v>43331</v>
      </c>
      <c r="B5533" s="1">
        <f t="shared" si="1243"/>
        <v>7</v>
      </c>
      <c r="C5533" s="285">
        <v>11</v>
      </c>
      <c r="D5533" t="s">
        <v>715</v>
      </c>
      <c r="F5533" s="16">
        <v>79</v>
      </c>
      <c r="G5533" t="str">
        <f t="shared" si="1237"/>
        <v>Cooling</v>
      </c>
      <c r="H5533" s="283">
        <f>IF(G5533="heating",F5533*Assumptions!M$4+Assumptions!M$7,0)</f>
        <v>0</v>
      </c>
      <c r="I5533" s="15">
        <f t="shared" si="1238"/>
        <v>0.94956163997961163</v>
      </c>
      <c r="J5533" s="15">
        <f t="shared" si="1239"/>
        <v>0.93760781206536892</v>
      </c>
      <c r="K5533" s="283">
        <f t="shared" si="1244"/>
        <v>0</v>
      </c>
      <c r="L5533" s="283" t="e">
        <f t="shared" si="1245"/>
        <v>#N/A</v>
      </c>
      <c r="M5533" s="283">
        <f t="shared" si="1246"/>
        <v>0</v>
      </c>
      <c r="N5533" s="283" t="e">
        <f t="shared" si="1247"/>
        <v>#N/A</v>
      </c>
      <c r="O5533" s="283">
        <f t="shared" si="1248"/>
        <v>0</v>
      </c>
      <c r="P5533" s="21">
        <f t="shared" si="1240"/>
        <v>8.6517748164594233E-2</v>
      </c>
      <c r="Q5533" s="21">
        <f t="shared" si="1241"/>
        <v>0.72850690893675296</v>
      </c>
      <c r="R5533">
        <f t="shared" si="1242"/>
        <v>1.0096214758538746</v>
      </c>
      <c r="S5533" s="296">
        <f t="shared" si="1249"/>
        <v>6.3635207142289957E-2</v>
      </c>
      <c r="T5533" s="283">
        <f t="shared" si="1250"/>
        <v>6.3635207142289957E-2</v>
      </c>
    </row>
    <row r="5534" spans="1:20" x14ac:dyDescent="0.25">
      <c r="A5534" s="286">
        <v>43331</v>
      </c>
      <c r="B5534" s="1">
        <f t="shared" si="1243"/>
        <v>7</v>
      </c>
      <c r="C5534" s="285">
        <v>12</v>
      </c>
      <c r="D5534" t="s">
        <v>715</v>
      </c>
      <c r="F5534" s="16">
        <v>79</v>
      </c>
      <c r="G5534" t="str">
        <f t="shared" si="1237"/>
        <v>Cooling</v>
      </c>
      <c r="H5534" s="283">
        <f>IF(G5534="heating",F5534*Assumptions!M$4+Assumptions!M$7,0)</f>
        <v>0</v>
      </c>
      <c r="I5534" s="15">
        <f t="shared" si="1238"/>
        <v>0.91648403420261149</v>
      </c>
      <c r="J5534" s="15">
        <f t="shared" si="1239"/>
        <v>0.93760781206536892</v>
      </c>
      <c r="K5534" s="283">
        <f t="shared" si="1244"/>
        <v>0</v>
      </c>
      <c r="L5534" s="283" t="e">
        <f t="shared" si="1245"/>
        <v>#N/A</v>
      </c>
      <c r="M5534" s="283">
        <f t="shared" si="1246"/>
        <v>0</v>
      </c>
      <c r="N5534" s="283" t="e">
        <f t="shared" si="1247"/>
        <v>#N/A</v>
      </c>
      <c r="O5534" s="283">
        <f t="shared" si="1248"/>
        <v>0</v>
      </c>
      <c r="P5534" s="21">
        <f t="shared" si="1240"/>
        <v>8.6517748164594233E-2</v>
      </c>
      <c r="Q5534" s="21">
        <f t="shared" si="1241"/>
        <v>0.75910815787401487</v>
      </c>
      <c r="R5534">
        <f t="shared" si="1242"/>
        <v>1.0096214758538746</v>
      </c>
      <c r="S5534" s="296">
        <f t="shared" si="1249"/>
        <v>6.6308231640818782E-2</v>
      </c>
      <c r="T5534" s="283">
        <f t="shared" si="1250"/>
        <v>6.6308231640818782E-2</v>
      </c>
    </row>
    <row r="5535" spans="1:20" x14ac:dyDescent="0.25">
      <c r="A5535" s="286">
        <v>43331</v>
      </c>
      <c r="B5535" s="1">
        <f t="shared" si="1243"/>
        <v>7</v>
      </c>
      <c r="C5535" s="285">
        <v>13</v>
      </c>
      <c r="D5535" t="s">
        <v>715</v>
      </c>
      <c r="F5535" s="16">
        <v>81</v>
      </c>
      <c r="G5535" t="str">
        <f t="shared" si="1237"/>
        <v>Cooling</v>
      </c>
      <c r="H5535" s="283">
        <f>IF(G5535="heating",F5535*Assumptions!M$4+Assumptions!M$7,0)</f>
        <v>0</v>
      </c>
      <c r="I5535" s="15">
        <f t="shared" si="1238"/>
        <v>0.90040206880052787</v>
      </c>
      <c r="J5535" s="15">
        <f t="shared" si="1239"/>
        <v>0.93760781206536892</v>
      </c>
      <c r="K5535" s="283">
        <f t="shared" si="1244"/>
        <v>0</v>
      </c>
      <c r="L5535" s="283" t="e">
        <f t="shared" si="1245"/>
        <v>#N/A</v>
      </c>
      <c r="M5535" s="283">
        <f t="shared" si="1246"/>
        <v>0</v>
      </c>
      <c r="N5535" s="283" t="e">
        <f t="shared" si="1247"/>
        <v>#N/A</v>
      </c>
      <c r="O5535" s="283">
        <f t="shared" si="1248"/>
        <v>0</v>
      </c>
      <c r="P5535" s="21">
        <f t="shared" si="1240"/>
        <v>0.10357506693918861</v>
      </c>
      <c r="Q5535" s="21">
        <f t="shared" si="1241"/>
        <v>0.79115902007799765</v>
      </c>
      <c r="R5535">
        <f t="shared" si="1242"/>
        <v>1.0096214758538746</v>
      </c>
      <c r="S5535" s="296">
        <f t="shared" si="1249"/>
        <v>8.2732774034230516E-2</v>
      </c>
      <c r="T5535" s="283">
        <f t="shared" si="1250"/>
        <v>8.2732774034230516E-2</v>
      </c>
    </row>
    <row r="5536" spans="1:20" x14ac:dyDescent="0.25">
      <c r="A5536" s="286">
        <v>43331</v>
      </c>
      <c r="B5536" s="1">
        <f t="shared" si="1243"/>
        <v>7</v>
      </c>
      <c r="C5536" s="285">
        <v>14</v>
      </c>
      <c r="D5536" t="s">
        <v>715</v>
      </c>
      <c r="F5536" s="16">
        <v>81</v>
      </c>
      <c r="G5536" t="str">
        <f t="shared" si="1237"/>
        <v>Cooling</v>
      </c>
      <c r="H5536" s="283">
        <f>IF(G5536="heating",F5536*Assumptions!M$4+Assumptions!M$7,0)</f>
        <v>0</v>
      </c>
      <c r="I5536" s="15">
        <f t="shared" si="1238"/>
        <v>0.86032894500746537</v>
      </c>
      <c r="J5536" s="15">
        <f t="shared" si="1239"/>
        <v>0.93760781206536892</v>
      </c>
      <c r="K5536" s="283">
        <f t="shared" si="1244"/>
        <v>0</v>
      </c>
      <c r="L5536" s="283" t="e">
        <f t="shared" si="1245"/>
        <v>#N/A</v>
      </c>
      <c r="M5536" s="283">
        <f t="shared" si="1246"/>
        <v>0</v>
      </c>
      <c r="N5536" s="283" t="e">
        <f t="shared" si="1247"/>
        <v>#N/A</v>
      </c>
      <c r="O5536" s="283">
        <f t="shared" si="1248"/>
        <v>0</v>
      </c>
      <c r="P5536" s="21">
        <f t="shared" si="1240"/>
        <v>0.10357506693918861</v>
      </c>
      <c r="Q5536" s="21">
        <f t="shared" si="1241"/>
        <v>0.84355555031342389</v>
      </c>
      <c r="R5536">
        <f t="shared" si="1242"/>
        <v>1.0096214758538746</v>
      </c>
      <c r="S5536" s="296">
        <f t="shared" si="1249"/>
        <v>8.8211963661263867E-2</v>
      </c>
      <c r="T5536" s="283">
        <f t="shared" si="1250"/>
        <v>8.8211963661263867E-2</v>
      </c>
    </row>
    <row r="5537" spans="1:20" x14ac:dyDescent="0.25">
      <c r="A5537" s="286">
        <v>43331</v>
      </c>
      <c r="B5537" s="1">
        <f t="shared" si="1243"/>
        <v>7</v>
      </c>
      <c r="C5537" s="285">
        <v>15</v>
      </c>
      <c r="D5537" t="s">
        <v>715</v>
      </c>
      <c r="F5537" s="16">
        <v>81</v>
      </c>
      <c r="G5537" t="str">
        <f t="shared" si="1237"/>
        <v>Cooling</v>
      </c>
      <c r="H5537" s="283">
        <f>IF(G5537="heating",F5537*Assumptions!M$4+Assumptions!M$7,0)</f>
        <v>0</v>
      </c>
      <c r="I5537" s="15">
        <f t="shared" si="1238"/>
        <v>0.85754515037175039</v>
      </c>
      <c r="J5537" s="15">
        <f t="shared" si="1239"/>
        <v>0.93760781206536892</v>
      </c>
      <c r="K5537" s="283">
        <f t="shared" si="1244"/>
        <v>0</v>
      </c>
      <c r="L5537" s="283" t="e">
        <f t="shared" si="1245"/>
        <v>#N/A</v>
      </c>
      <c r="M5537" s="283">
        <f t="shared" si="1246"/>
        <v>0</v>
      </c>
      <c r="N5537" s="283" t="e">
        <f t="shared" si="1247"/>
        <v>#N/A</v>
      </c>
      <c r="O5537" s="283">
        <f t="shared" si="1248"/>
        <v>0</v>
      </c>
      <c r="P5537" s="21">
        <f t="shared" si="1240"/>
        <v>0.10357506693918861</v>
      </c>
      <c r="Q5537" s="21">
        <f t="shared" si="1241"/>
        <v>0.96592607327566882</v>
      </c>
      <c r="R5537">
        <f t="shared" si="1242"/>
        <v>1.0096214758538746</v>
      </c>
      <c r="S5537" s="296">
        <f t="shared" si="1249"/>
        <v>0.1010084465019549</v>
      </c>
      <c r="T5537" s="283">
        <f t="shared" si="1250"/>
        <v>0.1010084465019549</v>
      </c>
    </row>
    <row r="5538" spans="1:20" x14ac:dyDescent="0.25">
      <c r="A5538" s="286">
        <v>43331</v>
      </c>
      <c r="B5538" s="1">
        <f t="shared" si="1243"/>
        <v>7</v>
      </c>
      <c r="C5538" s="285">
        <v>16</v>
      </c>
      <c r="D5538" t="s">
        <v>715</v>
      </c>
      <c r="F5538" s="16">
        <v>81</v>
      </c>
      <c r="G5538" t="str">
        <f t="shared" si="1237"/>
        <v>Cooling</v>
      </c>
      <c r="H5538" s="283">
        <f>IF(G5538="heating",F5538*Assumptions!M$4+Assumptions!M$7,0)</f>
        <v>0</v>
      </c>
      <c r="I5538" s="15">
        <f t="shared" si="1238"/>
        <v>0.88344815438260227</v>
      </c>
      <c r="J5538" s="15">
        <f t="shared" si="1239"/>
        <v>0.93760781206536892</v>
      </c>
      <c r="K5538" s="283">
        <f t="shared" si="1244"/>
        <v>0</v>
      </c>
      <c r="L5538" s="283" t="e">
        <f t="shared" si="1245"/>
        <v>#N/A</v>
      </c>
      <c r="M5538" s="283">
        <f t="shared" si="1246"/>
        <v>0</v>
      </c>
      <c r="N5538" s="283" t="e">
        <f t="shared" si="1247"/>
        <v>#N/A</v>
      </c>
      <c r="O5538" s="283">
        <f t="shared" si="1248"/>
        <v>0</v>
      </c>
      <c r="P5538" s="21">
        <f t="shared" si="1240"/>
        <v>0.10357506693918861</v>
      </c>
      <c r="Q5538" s="21">
        <f t="shared" si="1241"/>
        <v>1.1649354943302594</v>
      </c>
      <c r="R5538">
        <f t="shared" si="1242"/>
        <v>1.0096214758538746</v>
      </c>
      <c r="S5538" s="296">
        <f t="shared" si="1249"/>
        <v>0.12181918245383634</v>
      </c>
      <c r="T5538" s="283">
        <f t="shared" si="1250"/>
        <v>0.12181918245383634</v>
      </c>
    </row>
    <row r="5539" spans="1:20" x14ac:dyDescent="0.25">
      <c r="A5539" s="286">
        <v>43331</v>
      </c>
      <c r="B5539" s="1">
        <f t="shared" si="1243"/>
        <v>7</v>
      </c>
      <c r="C5539" s="285">
        <v>17</v>
      </c>
      <c r="D5539" t="s">
        <v>715</v>
      </c>
      <c r="F5539" s="16">
        <v>79</v>
      </c>
      <c r="G5539" t="str">
        <f t="shared" si="1237"/>
        <v>Cooling</v>
      </c>
      <c r="H5539" s="283">
        <f>IF(G5539="heating",F5539*Assumptions!M$4+Assumptions!M$7,0)</f>
        <v>0</v>
      </c>
      <c r="I5539" s="15">
        <f t="shared" si="1238"/>
        <v>0.94025748850374469</v>
      </c>
      <c r="J5539" s="15">
        <f t="shared" si="1239"/>
        <v>0.93760781206536892</v>
      </c>
      <c r="K5539" s="283">
        <f t="shared" si="1244"/>
        <v>0</v>
      </c>
      <c r="L5539" s="283" t="e">
        <f t="shared" si="1245"/>
        <v>#N/A</v>
      </c>
      <c r="M5539" s="283">
        <f t="shared" si="1246"/>
        <v>0</v>
      </c>
      <c r="N5539" s="283" t="e">
        <f t="shared" si="1247"/>
        <v>#N/A</v>
      </c>
      <c r="O5539" s="283">
        <f t="shared" si="1248"/>
        <v>0</v>
      </c>
      <c r="P5539" s="21">
        <f t="shared" si="1240"/>
        <v>8.6517748164594233E-2</v>
      </c>
      <c r="Q5539" s="21">
        <f t="shared" si="1241"/>
        <v>1.3521540118753073</v>
      </c>
      <c r="R5539">
        <f t="shared" si="1242"/>
        <v>1.0096214758538746</v>
      </c>
      <c r="S5539" s="296">
        <f t="shared" si="1249"/>
        <v>0.11811089171349745</v>
      </c>
      <c r="T5539" s="283">
        <f t="shared" si="1250"/>
        <v>0.11811089171349745</v>
      </c>
    </row>
    <row r="5540" spans="1:20" x14ac:dyDescent="0.25">
      <c r="A5540" s="286">
        <v>43331</v>
      </c>
      <c r="B5540" s="1">
        <f t="shared" si="1243"/>
        <v>7</v>
      </c>
      <c r="C5540" s="285">
        <v>18</v>
      </c>
      <c r="D5540" t="s">
        <v>715</v>
      </c>
      <c r="F5540" s="16">
        <v>77</v>
      </c>
      <c r="G5540" t="str">
        <f t="shared" si="1237"/>
        <v>Cooling</v>
      </c>
      <c r="H5540" s="283">
        <f>IF(G5540="heating",F5540*Assumptions!M$4+Assumptions!M$7,0)</f>
        <v>0</v>
      </c>
      <c r="I5540" s="15">
        <f t="shared" si="1238"/>
        <v>0.98182363790757687</v>
      </c>
      <c r="J5540" s="15">
        <f t="shared" si="1239"/>
        <v>0.93760781206536892</v>
      </c>
      <c r="K5540" s="283">
        <f t="shared" si="1244"/>
        <v>0</v>
      </c>
      <c r="L5540" s="283" t="e">
        <f t="shared" si="1245"/>
        <v>#N/A</v>
      </c>
      <c r="M5540" s="283">
        <f t="shared" si="1246"/>
        <v>0</v>
      </c>
      <c r="N5540" s="283" t="e">
        <f t="shared" si="1247"/>
        <v>#N/A</v>
      </c>
      <c r="O5540" s="283">
        <f t="shared" si="1248"/>
        <v>0</v>
      </c>
      <c r="P5540" s="21">
        <f t="shared" si="1240"/>
        <v>7.1952934165366855E-2</v>
      </c>
      <c r="Q5540" s="21">
        <f t="shared" si="1241"/>
        <v>1.5598916921549892</v>
      </c>
      <c r="R5540">
        <f t="shared" si="1242"/>
        <v>1.0096214758538746</v>
      </c>
      <c r="S5540" s="296">
        <f t="shared" si="1249"/>
        <v>0.11331868698307486</v>
      </c>
      <c r="T5540" s="283">
        <f t="shared" si="1250"/>
        <v>0.11331868698307486</v>
      </c>
    </row>
    <row r="5541" spans="1:20" x14ac:dyDescent="0.25">
      <c r="A5541" s="286">
        <v>43331</v>
      </c>
      <c r="B5541" s="1">
        <f t="shared" si="1243"/>
        <v>7</v>
      </c>
      <c r="C5541" s="285">
        <v>19</v>
      </c>
      <c r="D5541" t="s">
        <v>715</v>
      </c>
      <c r="F5541" s="16">
        <v>75</v>
      </c>
      <c r="G5541" t="str">
        <f t="shared" si="1237"/>
        <v>Cooling</v>
      </c>
      <c r="H5541" s="283">
        <f>IF(G5541="heating",F5541*Assumptions!M$4+Assumptions!M$7,0)</f>
        <v>0</v>
      </c>
      <c r="I5541" s="15">
        <f t="shared" si="1238"/>
        <v>0.98418842963438757</v>
      </c>
      <c r="J5541" s="15">
        <f t="shared" si="1239"/>
        <v>0.93760781206536892</v>
      </c>
      <c r="K5541" s="283">
        <f t="shared" si="1244"/>
        <v>0</v>
      </c>
      <c r="L5541" s="283" t="e">
        <f t="shared" si="1245"/>
        <v>#N/A</v>
      </c>
      <c r="M5541" s="283">
        <f t="shared" si="1246"/>
        <v>0</v>
      </c>
      <c r="N5541" s="283" t="e">
        <f t="shared" si="1247"/>
        <v>#N/A</v>
      </c>
      <c r="O5541" s="283">
        <f t="shared" si="1248"/>
        <v>0</v>
      </c>
      <c r="P5541" s="21">
        <f t="shared" si="1240"/>
        <v>5.9880624941505811E-2</v>
      </c>
      <c r="Q5541" s="21">
        <f t="shared" si="1241"/>
        <v>1.6764212681468484</v>
      </c>
      <c r="R5541">
        <f t="shared" si="1242"/>
        <v>1.0096214758538746</v>
      </c>
      <c r="S5541" s="296">
        <f t="shared" si="1249"/>
        <v>0.10135100652948423</v>
      </c>
      <c r="T5541" s="283">
        <f t="shared" si="1250"/>
        <v>0.10135100652948423</v>
      </c>
    </row>
    <row r="5542" spans="1:20" x14ac:dyDescent="0.25">
      <c r="A5542" s="286">
        <v>43331</v>
      </c>
      <c r="B5542" s="1">
        <f t="shared" si="1243"/>
        <v>7</v>
      </c>
      <c r="C5542" s="285">
        <v>20</v>
      </c>
      <c r="D5542" t="s">
        <v>715</v>
      </c>
      <c r="F5542" s="16">
        <v>75</v>
      </c>
      <c r="G5542" t="str">
        <f t="shared" si="1237"/>
        <v>Cooling</v>
      </c>
      <c r="H5542" s="283">
        <f>IF(G5542="heating",F5542*Assumptions!M$4+Assumptions!M$7,0)</f>
        <v>0</v>
      </c>
      <c r="I5542" s="15">
        <f t="shared" si="1238"/>
        <v>0.97071962311712034</v>
      </c>
      <c r="J5542" s="15">
        <f t="shared" si="1239"/>
        <v>0.93760781206536892</v>
      </c>
      <c r="K5542" s="283">
        <f t="shared" si="1244"/>
        <v>0</v>
      </c>
      <c r="L5542" s="283" t="e">
        <f t="shared" si="1245"/>
        <v>#N/A</v>
      </c>
      <c r="M5542" s="283">
        <f t="shared" si="1246"/>
        <v>0</v>
      </c>
      <c r="N5542" s="283" t="e">
        <f t="shared" si="1247"/>
        <v>#N/A</v>
      </c>
      <c r="O5542" s="283">
        <f t="shared" si="1248"/>
        <v>0</v>
      </c>
      <c r="P5542" s="21">
        <f t="shared" si="1240"/>
        <v>5.9880624941505811E-2</v>
      </c>
      <c r="Q5542" s="21">
        <f t="shared" si="1241"/>
        <v>1.52436960139122</v>
      </c>
      <c r="R5542">
        <f t="shared" si="1242"/>
        <v>1.0096214758538746</v>
      </c>
      <c r="S5542" s="296">
        <f t="shared" si="1249"/>
        <v>9.2158454655453262E-2</v>
      </c>
      <c r="T5542" s="283">
        <f t="shared" si="1250"/>
        <v>9.2158454655453262E-2</v>
      </c>
    </row>
    <row r="5543" spans="1:20" x14ac:dyDescent="0.25">
      <c r="A5543" s="286">
        <v>43331</v>
      </c>
      <c r="B5543" s="1">
        <f t="shared" si="1243"/>
        <v>7</v>
      </c>
      <c r="C5543" s="285">
        <v>21</v>
      </c>
      <c r="D5543" t="s">
        <v>715</v>
      </c>
      <c r="F5543" s="16">
        <v>73</v>
      </c>
      <c r="G5543" t="str">
        <f t="shared" si="1237"/>
        <v>Cooling</v>
      </c>
      <c r="H5543" s="283">
        <f>IF(G5543="heating",F5543*Assumptions!M$4+Assumptions!M$7,0)</f>
        <v>0</v>
      </c>
      <c r="I5543" s="15">
        <f t="shared" si="1238"/>
        <v>0.95751150862929935</v>
      </c>
      <c r="J5543" s="15">
        <f t="shared" si="1239"/>
        <v>0.93760781206536892</v>
      </c>
      <c r="K5543" s="283">
        <f t="shared" si="1244"/>
        <v>0</v>
      </c>
      <c r="L5543" s="283" t="e">
        <f t="shared" si="1245"/>
        <v>#N/A</v>
      </c>
      <c r="M5543" s="283">
        <f t="shared" si="1246"/>
        <v>0</v>
      </c>
      <c r="N5543" s="283" t="e">
        <f t="shared" si="1247"/>
        <v>#N/A</v>
      </c>
      <c r="O5543" s="283">
        <f t="shared" si="1248"/>
        <v>0</v>
      </c>
      <c r="P5543" s="21">
        <f t="shared" si="1240"/>
        <v>5.0300820493010656E-2</v>
      </c>
      <c r="Q5543" s="21">
        <f t="shared" si="1241"/>
        <v>1.4448604713749031</v>
      </c>
      <c r="R5543">
        <f t="shared" si="1242"/>
        <v>1.0096214758538746</v>
      </c>
      <c r="S5543" s="296">
        <f t="shared" si="1249"/>
        <v>7.3376933628234206E-2</v>
      </c>
      <c r="T5543" s="283">
        <f t="shared" si="1250"/>
        <v>7.3376933628234206E-2</v>
      </c>
    </row>
    <row r="5544" spans="1:20" x14ac:dyDescent="0.25">
      <c r="A5544" s="286">
        <v>43331</v>
      </c>
      <c r="B5544" s="1">
        <f t="shared" si="1243"/>
        <v>7</v>
      </c>
      <c r="C5544" s="285">
        <v>22</v>
      </c>
      <c r="D5544" t="s">
        <v>715</v>
      </c>
      <c r="F5544" s="16">
        <v>70</v>
      </c>
      <c r="G5544" t="str">
        <f t="shared" si="1237"/>
        <v>Cooling</v>
      </c>
      <c r="H5544" s="283">
        <f>IF(G5544="heating",F5544*Assumptions!M$4+Assumptions!M$7,0)</f>
        <v>0</v>
      </c>
      <c r="I5544" s="15">
        <f t="shared" si="1238"/>
        <v>0.9426530227543114</v>
      </c>
      <c r="J5544" s="15">
        <f t="shared" si="1239"/>
        <v>0.93760781206536892</v>
      </c>
      <c r="K5544" s="283">
        <f t="shared" si="1244"/>
        <v>0</v>
      </c>
      <c r="L5544" s="283">
        <f t="shared" si="1245"/>
        <v>4.3818232651749627</v>
      </c>
      <c r="M5544" s="283">
        <f t="shared" si="1246"/>
        <v>0</v>
      </c>
      <c r="N5544" s="283">
        <f t="shared" si="1247"/>
        <v>4.3585758300027857</v>
      </c>
      <c r="O5544" s="283">
        <f t="shared" si="1248"/>
        <v>0</v>
      </c>
      <c r="P5544" s="21">
        <f t="shared" si="1240"/>
        <v>4.0604560274080326E-2</v>
      </c>
      <c r="Q5544" s="21">
        <f t="shared" si="1241"/>
        <v>1.2427137171080138</v>
      </c>
      <c r="R5544">
        <f t="shared" si="1242"/>
        <v>1.0096214758538746</v>
      </c>
      <c r="S5544" s="296">
        <f t="shared" si="1249"/>
        <v>5.0945342200661166E-2</v>
      </c>
      <c r="T5544" s="283">
        <f t="shared" si="1250"/>
        <v>5.0945342200661166E-2</v>
      </c>
    </row>
    <row r="5545" spans="1:20" x14ac:dyDescent="0.25">
      <c r="A5545" s="286">
        <v>43331</v>
      </c>
      <c r="B5545" s="1">
        <f t="shared" si="1243"/>
        <v>7</v>
      </c>
      <c r="C5545" s="285">
        <v>23</v>
      </c>
      <c r="D5545" t="s">
        <v>715</v>
      </c>
      <c r="F5545" s="16">
        <v>72</v>
      </c>
      <c r="G5545" t="str">
        <f t="shared" si="1237"/>
        <v>Cooling</v>
      </c>
      <c r="H5545" s="283">
        <f>IF(G5545="heating",F5545*Assumptions!M$4+Assumptions!M$7,0)</f>
        <v>0</v>
      </c>
      <c r="I5545" s="15">
        <f t="shared" si="1238"/>
        <v>0.94450710149963013</v>
      </c>
      <c r="J5545" s="15">
        <f t="shared" si="1239"/>
        <v>0.93760781206536892</v>
      </c>
      <c r="K5545" s="283">
        <f t="shared" si="1244"/>
        <v>0</v>
      </c>
      <c r="L5545" s="283" t="e">
        <f t="shared" si="1245"/>
        <v>#N/A</v>
      </c>
      <c r="M5545" s="283">
        <f t="shared" si="1246"/>
        <v>0</v>
      </c>
      <c r="N5545" s="283" t="e">
        <f t="shared" si="1247"/>
        <v>#N/A</v>
      </c>
      <c r="O5545" s="283">
        <f t="shared" si="1248"/>
        <v>0</v>
      </c>
      <c r="P5545" s="21">
        <f t="shared" si="1240"/>
        <v>4.6445607559525648E-2</v>
      </c>
      <c r="Q5545" s="21">
        <f t="shared" si="1241"/>
        <v>1.0297519246597011</v>
      </c>
      <c r="R5545">
        <f t="shared" si="1242"/>
        <v>1.0096214758538746</v>
      </c>
      <c r="S5545" s="296">
        <f t="shared" si="1249"/>
        <v>4.8287624468072742E-2</v>
      </c>
      <c r="T5545" s="283">
        <f t="shared" si="1250"/>
        <v>4.8287624468072742E-2</v>
      </c>
    </row>
    <row r="5546" spans="1:20" x14ac:dyDescent="0.25">
      <c r="A5546" s="286">
        <v>43332</v>
      </c>
      <c r="B5546" s="1">
        <f t="shared" si="1243"/>
        <v>1</v>
      </c>
      <c r="C5546" s="285">
        <v>0</v>
      </c>
      <c r="D5546" t="s">
        <v>715</v>
      </c>
      <c r="F5546" s="16">
        <v>68</v>
      </c>
      <c r="G5546" t="str">
        <f t="shared" si="1237"/>
        <v>Cooling</v>
      </c>
      <c r="H5546" s="283">
        <f>IF(G5546="heating",F5546*Assumptions!M$4+Assumptions!M$7,0)</f>
        <v>0</v>
      </c>
      <c r="I5546" s="15">
        <f t="shared" si="1238"/>
        <v>0.97481507806017154</v>
      </c>
      <c r="J5546" s="15">
        <f t="shared" si="1239"/>
        <v>1.017726725449043</v>
      </c>
      <c r="K5546" s="283">
        <f t="shared" si="1244"/>
        <v>0</v>
      </c>
      <c r="L5546" s="283">
        <f t="shared" si="1245"/>
        <v>4.3818232651749627</v>
      </c>
      <c r="M5546" s="283">
        <f t="shared" si="1246"/>
        <v>0</v>
      </c>
      <c r="N5546" s="283">
        <f t="shared" si="1247"/>
        <v>4.3585758300027857</v>
      </c>
      <c r="O5546" s="283">
        <f t="shared" si="1248"/>
        <v>0</v>
      </c>
      <c r="P5546" s="21">
        <f t="shared" si="1240"/>
        <v>3.7256017764001337E-2</v>
      </c>
      <c r="Q5546" s="21">
        <f t="shared" si="1241"/>
        <v>0.90668853391740301</v>
      </c>
      <c r="R5546">
        <f t="shared" si="1242"/>
        <v>0.9440993384982781</v>
      </c>
      <c r="S5546" s="296">
        <f t="shared" si="1249"/>
        <v>3.1891301910130995E-2</v>
      </c>
      <c r="T5546" s="283">
        <f t="shared" si="1250"/>
        <v>3.1891301910130995E-2</v>
      </c>
    </row>
    <row r="5547" spans="1:20" x14ac:dyDescent="0.25">
      <c r="A5547" s="286">
        <v>43332</v>
      </c>
      <c r="B5547" s="1">
        <f t="shared" si="1243"/>
        <v>1</v>
      </c>
      <c r="C5547" s="285">
        <v>1</v>
      </c>
      <c r="D5547" t="s">
        <v>715</v>
      </c>
      <c r="F5547" s="16">
        <v>64</v>
      </c>
      <c r="G5547" t="str">
        <f t="shared" si="1237"/>
        <v>Cooling</v>
      </c>
      <c r="H5547" s="283">
        <f>IF(G5547="heating",F5547*Assumptions!M$4+Assumptions!M$7,0)</f>
        <v>0</v>
      </c>
      <c r="I5547" s="15">
        <f t="shared" si="1238"/>
        <v>1.012242869806885</v>
      </c>
      <c r="J5547" s="15">
        <f t="shared" si="1239"/>
        <v>1.017726725449043</v>
      </c>
      <c r="K5547" s="283">
        <f t="shared" si="1244"/>
        <v>0</v>
      </c>
      <c r="L5547" s="283">
        <f t="shared" si="1245"/>
        <v>4.3818232651749627</v>
      </c>
      <c r="M5547" s="283">
        <f t="shared" si="1246"/>
        <v>0</v>
      </c>
      <c r="N5547" s="283">
        <f t="shared" si="1247"/>
        <v>4.3585758300027857</v>
      </c>
      <c r="O5547" s="283">
        <f t="shared" si="1248"/>
        <v>0</v>
      </c>
      <c r="P5547" s="21">
        <f t="shared" si="1240"/>
        <v>3.8036447069942136E-2</v>
      </c>
      <c r="Q5547" s="21">
        <f t="shared" si="1241"/>
        <v>0.81803459285312596</v>
      </c>
      <c r="R5547">
        <f t="shared" si="1242"/>
        <v>0.9440993384982781</v>
      </c>
      <c r="S5547" s="296">
        <f t="shared" si="1249"/>
        <v>2.9375773171100482E-2</v>
      </c>
      <c r="T5547" s="283">
        <f t="shared" si="1250"/>
        <v>2.9375773171100482E-2</v>
      </c>
    </row>
    <row r="5548" spans="1:20" x14ac:dyDescent="0.25">
      <c r="A5548" s="286">
        <v>43332</v>
      </c>
      <c r="B5548" s="1">
        <f t="shared" si="1243"/>
        <v>1</v>
      </c>
      <c r="C5548" s="285">
        <v>2</v>
      </c>
      <c r="D5548" t="s">
        <v>715</v>
      </c>
      <c r="F5548" s="16">
        <v>63</v>
      </c>
      <c r="G5548" t="str">
        <f t="shared" si="1237"/>
        <v>Cooling</v>
      </c>
      <c r="H5548" s="283">
        <f>IF(G5548="heating",F5548*Assumptions!M$4+Assumptions!M$7,0)</f>
        <v>0</v>
      </c>
      <c r="I5548" s="15">
        <f t="shared" si="1238"/>
        <v>1.0509704703585963</v>
      </c>
      <c r="J5548" s="15">
        <f t="shared" si="1239"/>
        <v>1.017726725449043</v>
      </c>
      <c r="K5548" s="283">
        <f t="shared" si="1244"/>
        <v>0</v>
      </c>
      <c r="L5548" s="283">
        <f t="shared" si="1245"/>
        <v>4.3818232651749627</v>
      </c>
      <c r="M5548" s="283">
        <f t="shared" si="1246"/>
        <v>0</v>
      </c>
      <c r="N5548" s="283">
        <f t="shared" si="1247"/>
        <v>4.3585758300027857</v>
      </c>
      <c r="O5548" s="283">
        <f t="shared" si="1248"/>
        <v>0</v>
      </c>
      <c r="P5548" s="21">
        <f t="shared" si="1240"/>
        <v>3.9789369881031433E-2</v>
      </c>
      <c r="Q5548" s="21">
        <f t="shared" si="1241"/>
        <v>0.74507607494346417</v>
      </c>
      <c r="R5548">
        <f t="shared" si="1242"/>
        <v>0.9440993384982781</v>
      </c>
      <c r="S5548" s="296">
        <f t="shared" si="1249"/>
        <v>2.7988870513250729E-2</v>
      </c>
      <c r="T5548" s="283">
        <f t="shared" si="1250"/>
        <v>2.7988870513250729E-2</v>
      </c>
    </row>
    <row r="5549" spans="1:20" x14ac:dyDescent="0.25">
      <c r="A5549" s="286">
        <v>43332</v>
      </c>
      <c r="B5549" s="1">
        <f t="shared" si="1243"/>
        <v>1</v>
      </c>
      <c r="C5549" s="285">
        <v>3</v>
      </c>
      <c r="D5549" t="s">
        <v>715</v>
      </c>
      <c r="F5549" s="16">
        <v>64</v>
      </c>
      <c r="G5549" t="str">
        <f t="shared" si="1237"/>
        <v>Cooling</v>
      </c>
      <c r="H5549" s="283">
        <f>IF(G5549="heating",F5549*Assumptions!M$4+Assumptions!M$7,0)</f>
        <v>0</v>
      </c>
      <c r="I5549" s="15">
        <f t="shared" si="1238"/>
        <v>1.0924036124451033</v>
      </c>
      <c r="J5549" s="15">
        <f t="shared" si="1239"/>
        <v>1.017726725449043</v>
      </c>
      <c r="K5549" s="283">
        <f t="shared" si="1244"/>
        <v>0</v>
      </c>
      <c r="L5549" s="283">
        <f t="shared" si="1245"/>
        <v>4.3818232651749627</v>
      </c>
      <c r="M5549" s="283">
        <f t="shared" si="1246"/>
        <v>0</v>
      </c>
      <c r="N5549" s="283">
        <f t="shared" si="1247"/>
        <v>4.3585758300027857</v>
      </c>
      <c r="O5549" s="283">
        <f t="shared" si="1248"/>
        <v>0</v>
      </c>
      <c r="P5549" s="21">
        <f t="shared" si="1240"/>
        <v>3.8036447069942136E-2</v>
      </c>
      <c r="Q5549" s="21">
        <f t="shared" si="1241"/>
        <v>0.69158980876382303</v>
      </c>
      <c r="R5549">
        <f t="shared" si="1242"/>
        <v>0.9440993384982781</v>
      </c>
      <c r="S5549" s="296">
        <f t="shared" si="1249"/>
        <v>2.483511764317094E-2</v>
      </c>
      <c r="T5549" s="283">
        <f t="shared" si="1250"/>
        <v>2.483511764317094E-2</v>
      </c>
    </row>
    <row r="5550" spans="1:20" x14ac:dyDescent="0.25">
      <c r="A5550" s="286">
        <v>43332</v>
      </c>
      <c r="B5550" s="1">
        <f t="shared" si="1243"/>
        <v>1</v>
      </c>
      <c r="C5550" s="285">
        <v>4</v>
      </c>
      <c r="D5550" t="s">
        <v>715</v>
      </c>
      <c r="F5550" s="16">
        <v>63</v>
      </c>
      <c r="G5550" t="str">
        <f t="shared" si="1237"/>
        <v>Cooling</v>
      </c>
      <c r="H5550" s="283">
        <f>IF(G5550="heating",F5550*Assumptions!M$4+Assumptions!M$7,0)</f>
        <v>0</v>
      </c>
      <c r="I5550" s="15">
        <f t="shared" si="1238"/>
        <v>1.1348296917927807</v>
      </c>
      <c r="J5550" s="15">
        <f t="shared" si="1239"/>
        <v>1.017726725449043</v>
      </c>
      <c r="K5550" s="283">
        <f t="shared" si="1244"/>
        <v>0</v>
      </c>
      <c r="L5550" s="283">
        <f t="shared" si="1245"/>
        <v>4.3818232651749627</v>
      </c>
      <c r="M5550" s="283">
        <f t="shared" si="1246"/>
        <v>0</v>
      </c>
      <c r="N5550" s="283">
        <f t="shared" si="1247"/>
        <v>4.3585758300027857</v>
      </c>
      <c r="O5550" s="283">
        <f t="shared" si="1248"/>
        <v>0</v>
      </c>
      <c r="P5550" s="21">
        <f t="shared" si="1240"/>
        <v>3.9789369881031433E-2</v>
      </c>
      <c r="Q5550" s="21">
        <f t="shared" si="1241"/>
        <v>0.6473875548762833</v>
      </c>
      <c r="R5550">
        <f t="shared" si="1242"/>
        <v>0.9440993384982781</v>
      </c>
      <c r="S5550" s="296">
        <f t="shared" si="1249"/>
        <v>2.4319189750787795E-2</v>
      </c>
      <c r="T5550" s="283">
        <f t="shared" si="1250"/>
        <v>2.4319189750787795E-2</v>
      </c>
    </row>
    <row r="5551" spans="1:20" x14ac:dyDescent="0.25">
      <c r="A5551" s="286">
        <v>43332</v>
      </c>
      <c r="B5551" s="1">
        <f t="shared" si="1243"/>
        <v>1</v>
      </c>
      <c r="C5551" s="285">
        <v>5</v>
      </c>
      <c r="D5551" t="s">
        <v>715</v>
      </c>
      <c r="F5551" s="16">
        <v>61</v>
      </c>
      <c r="G5551" t="str">
        <f t="shared" si="1237"/>
        <v>Cooling</v>
      </c>
      <c r="H5551" s="283">
        <f>IF(G5551="heating",F5551*Assumptions!M$4+Assumptions!M$7,0)</f>
        <v>0</v>
      </c>
      <c r="I5551" s="15">
        <f t="shared" si="1238"/>
        <v>1.1635558681477385</v>
      </c>
      <c r="J5551" s="15">
        <f t="shared" si="1239"/>
        <v>1.017726725449043</v>
      </c>
      <c r="K5551" s="283">
        <f t="shared" si="1244"/>
        <v>0</v>
      </c>
      <c r="L5551" s="283">
        <f t="shared" si="1245"/>
        <v>4.3818232651749627</v>
      </c>
      <c r="M5551" s="283">
        <f t="shared" si="1246"/>
        <v>0</v>
      </c>
      <c r="N5551" s="283">
        <f t="shared" si="1247"/>
        <v>4.3585758300027857</v>
      </c>
      <c r="O5551" s="283">
        <f t="shared" si="1248"/>
        <v>0</v>
      </c>
      <c r="P5551" s="21">
        <f t="shared" si="1240"/>
        <v>4.5164594084734722E-2</v>
      </c>
      <c r="Q5551" s="21">
        <f t="shared" si="1241"/>
        <v>0.72139578924615555</v>
      </c>
      <c r="R5551">
        <f t="shared" si="1242"/>
        <v>0.9440993384982781</v>
      </c>
      <c r="S5551" s="296">
        <f t="shared" si="1249"/>
        <v>3.0760217910027515E-2</v>
      </c>
      <c r="T5551" s="283">
        <f t="shared" si="1250"/>
        <v>3.0760217910027515E-2</v>
      </c>
    </row>
    <row r="5552" spans="1:20" x14ac:dyDescent="0.25">
      <c r="A5552" s="286">
        <v>43332</v>
      </c>
      <c r="B5552" s="1">
        <f t="shared" si="1243"/>
        <v>1</v>
      </c>
      <c r="C5552" s="285">
        <v>6</v>
      </c>
      <c r="D5552" t="s">
        <v>715</v>
      </c>
      <c r="F5552" s="16">
        <v>61</v>
      </c>
      <c r="G5552" t="str">
        <f t="shared" si="1237"/>
        <v>Cooling</v>
      </c>
      <c r="H5552" s="283">
        <f>IF(G5552="heating",F5552*Assumptions!M$4+Assumptions!M$7,0)</f>
        <v>0</v>
      </c>
      <c r="I5552" s="15">
        <f t="shared" si="1238"/>
        <v>1.2083911162615524</v>
      </c>
      <c r="J5552" s="15">
        <f t="shared" si="1239"/>
        <v>1.017726725449043</v>
      </c>
      <c r="K5552" s="283">
        <f t="shared" si="1244"/>
        <v>0</v>
      </c>
      <c r="L5552" s="283">
        <f t="shared" si="1245"/>
        <v>4.3818232651749627</v>
      </c>
      <c r="M5552" s="283">
        <f t="shared" si="1246"/>
        <v>0</v>
      </c>
      <c r="N5552" s="283">
        <f t="shared" si="1247"/>
        <v>4.3585758300027857</v>
      </c>
      <c r="O5552" s="283">
        <f t="shared" si="1248"/>
        <v>0</v>
      </c>
      <c r="P5552" s="21">
        <f t="shared" si="1240"/>
        <v>4.5164594084734722E-2</v>
      </c>
      <c r="Q5552" s="21">
        <f t="shared" si="1241"/>
        <v>0.87787080972652631</v>
      </c>
      <c r="R5552">
        <f t="shared" si="1242"/>
        <v>0.9440993384982781</v>
      </c>
      <c r="S5552" s="296">
        <f t="shared" si="1249"/>
        <v>3.7432291408657066E-2</v>
      </c>
      <c r="T5552" s="283">
        <f t="shared" si="1250"/>
        <v>3.7432291408657066E-2</v>
      </c>
    </row>
    <row r="5553" spans="1:20" x14ac:dyDescent="0.25">
      <c r="A5553" s="286">
        <v>43332</v>
      </c>
      <c r="B5553" s="1">
        <f t="shared" si="1243"/>
        <v>1</v>
      </c>
      <c r="C5553" s="285">
        <v>7</v>
      </c>
      <c r="D5553" t="s">
        <v>716</v>
      </c>
      <c r="F5553" s="16">
        <v>63</v>
      </c>
      <c r="G5553" t="str">
        <f t="shared" si="1237"/>
        <v>Cooling</v>
      </c>
      <c r="H5553" s="283">
        <f>IF(G5553="heating",F5553*Assumptions!M$4+Assumptions!M$7,0)</f>
        <v>0</v>
      </c>
      <c r="I5553" s="15">
        <f t="shared" si="1238"/>
        <v>1.1637425769249583</v>
      </c>
      <c r="J5553" s="15">
        <f t="shared" si="1239"/>
        <v>1.017726725449043</v>
      </c>
      <c r="K5553" s="283">
        <f t="shared" si="1244"/>
        <v>0</v>
      </c>
      <c r="L5553" s="283">
        <f t="shared" si="1245"/>
        <v>4.3818232651749627</v>
      </c>
      <c r="M5553" s="283">
        <f t="shared" si="1246"/>
        <v>0</v>
      </c>
      <c r="N5553" s="283">
        <f t="shared" si="1247"/>
        <v>4.3585758300027857</v>
      </c>
      <c r="O5553" s="283">
        <f t="shared" si="1248"/>
        <v>0</v>
      </c>
      <c r="P5553" s="21">
        <f t="shared" si="1240"/>
        <v>3.9789369881031433E-2</v>
      </c>
      <c r="Q5553" s="21">
        <f t="shared" si="1241"/>
        <v>0.97331382064367777</v>
      </c>
      <c r="R5553">
        <f t="shared" si="1242"/>
        <v>0.9440993384982781</v>
      </c>
      <c r="S5553" s="296">
        <f t="shared" si="1249"/>
        <v>3.6562648313221355E-2</v>
      </c>
      <c r="T5553" s="283">
        <f t="shared" si="1250"/>
        <v>3.6562648313221355E-2</v>
      </c>
    </row>
    <row r="5554" spans="1:20" x14ac:dyDescent="0.25">
      <c r="A5554" s="286">
        <v>43332</v>
      </c>
      <c r="B5554" s="1">
        <f t="shared" si="1243"/>
        <v>1</v>
      </c>
      <c r="C5554" s="285">
        <v>8</v>
      </c>
      <c r="D5554" t="s">
        <v>716</v>
      </c>
      <c r="F5554" s="16">
        <v>63</v>
      </c>
      <c r="G5554" t="str">
        <f t="shared" si="1237"/>
        <v>Cooling</v>
      </c>
      <c r="H5554" s="283">
        <f>IF(G5554="heating",F5554*Assumptions!M$4+Assumptions!M$7,0)</f>
        <v>0</v>
      </c>
      <c r="I5554" s="15">
        <f t="shared" si="1238"/>
        <v>1.094193721037565</v>
      </c>
      <c r="J5554" s="15">
        <f t="shared" si="1239"/>
        <v>1.017726725449043</v>
      </c>
      <c r="K5554" s="283">
        <f t="shared" si="1244"/>
        <v>0</v>
      </c>
      <c r="L5554" s="283">
        <f t="shared" si="1245"/>
        <v>4.3818232651749627</v>
      </c>
      <c r="M5554" s="283">
        <f t="shared" si="1246"/>
        <v>0</v>
      </c>
      <c r="N5554" s="283">
        <f t="shared" si="1247"/>
        <v>4.3585758300027857</v>
      </c>
      <c r="O5554" s="283">
        <f t="shared" si="1248"/>
        <v>0</v>
      </c>
      <c r="P5554" s="21">
        <f t="shared" si="1240"/>
        <v>3.9789369881031433E-2</v>
      </c>
      <c r="Q5554" s="21">
        <f t="shared" si="1241"/>
        <v>0.94940007506179924</v>
      </c>
      <c r="R5554">
        <f t="shared" si="1242"/>
        <v>0.9440993384982781</v>
      </c>
      <c r="S5554" s="296">
        <f t="shared" si="1249"/>
        <v>3.5664325643782795E-2</v>
      </c>
      <c r="T5554" s="283">
        <f t="shared" si="1250"/>
        <v>3.5664325643782795E-2</v>
      </c>
    </row>
    <row r="5555" spans="1:20" x14ac:dyDescent="0.25">
      <c r="A5555" s="286">
        <v>43332</v>
      </c>
      <c r="B5555" s="1">
        <f t="shared" si="1243"/>
        <v>1</v>
      </c>
      <c r="C5555" s="285">
        <v>9</v>
      </c>
      <c r="D5555" t="s">
        <v>716</v>
      </c>
      <c r="F5555" s="16">
        <v>64</v>
      </c>
      <c r="G5555" t="str">
        <f t="shared" si="1237"/>
        <v>Cooling</v>
      </c>
      <c r="H5555" s="283">
        <f>IF(G5555="heating",F5555*Assumptions!M$4+Assumptions!M$7,0)</f>
        <v>0</v>
      </c>
      <c r="I5555" s="15">
        <f t="shared" si="1238"/>
        <v>1.0343009000871222</v>
      </c>
      <c r="J5555" s="15">
        <f t="shared" si="1239"/>
        <v>1.017726725449043</v>
      </c>
      <c r="K5555" s="283">
        <f t="shared" si="1244"/>
        <v>0</v>
      </c>
      <c r="L5555" s="283">
        <f t="shared" si="1245"/>
        <v>4.3818232651749627</v>
      </c>
      <c r="M5555" s="283">
        <f t="shared" si="1246"/>
        <v>0</v>
      </c>
      <c r="N5555" s="283">
        <f t="shared" si="1247"/>
        <v>4.3585758300027857</v>
      </c>
      <c r="O5555" s="283">
        <f t="shared" si="1248"/>
        <v>0</v>
      </c>
      <c r="P5555" s="21">
        <f t="shared" si="1240"/>
        <v>3.8036447069942136E-2</v>
      </c>
      <c r="Q5555" s="21">
        <f t="shared" si="1241"/>
        <v>0.8408485371888097</v>
      </c>
      <c r="R5555">
        <f t="shared" si="1242"/>
        <v>0.9440993384982781</v>
      </c>
      <c r="S5555" s="296">
        <f t="shared" si="1249"/>
        <v>3.0195026121768165E-2</v>
      </c>
      <c r="T5555" s="283">
        <f t="shared" si="1250"/>
        <v>3.0195026121768165E-2</v>
      </c>
    </row>
    <row r="5556" spans="1:20" x14ac:dyDescent="0.25">
      <c r="A5556" s="286">
        <v>43332</v>
      </c>
      <c r="B5556" s="1">
        <f t="shared" si="1243"/>
        <v>1</v>
      </c>
      <c r="C5556" s="285">
        <v>10</v>
      </c>
      <c r="D5556" t="s">
        <v>716</v>
      </c>
      <c r="F5556" s="16">
        <v>64</v>
      </c>
      <c r="G5556" t="str">
        <f t="shared" si="1237"/>
        <v>Cooling</v>
      </c>
      <c r="H5556" s="283">
        <f>IF(G5556="heating",F5556*Assumptions!M$4+Assumptions!M$7,0)</f>
        <v>0</v>
      </c>
      <c r="I5556" s="15">
        <f t="shared" si="1238"/>
        <v>0.98112329028689171</v>
      </c>
      <c r="J5556" s="15">
        <f t="shared" si="1239"/>
        <v>1.017726725449043</v>
      </c>
      <c r="K5556" s="283">
        <f t="shared" si="1244"/>
        <v>0</v>
      </c>
      <c r="L5556" s="283">
        <f t="shared" si="1245"/>
        <v>4.3818232651749627</v>
      </c>
      <c r="M5556" s="283">
        <f t="shared" si="1246"/>
        <v>0</v>
      </c>
      <c r="N5556" s="283">
        <f t="shared" si="1247"/>
        <v>4.3585758300027857</v>
      </c>
      <c r="O5556" s="283">
        <f t="shared" si="1248"/>
        <v>0</v>
      </c>
      <c r="P5556" s="21">
        <f t="shared" si="1240"/>
        <v>3.8036447069942136E-2</v>
      </c>
      <c r="Q5556" s="21">
        <f t="shared" si="1241"/>
        <v>0.74504051125983206</v>
      </c>
      <c r="R5556">
        <f t="shared" si="1242"/>
        <v>0.9440993384982781</v>
      </c>
      <c r="S5556" s="296">
        <f t="shared" si="1249"/>
        <v>2.6754542232395678E-2</v>
      </c>
      <c r="T5556" s="283">
        <f t="shared" si="1250"/>
        <v>2.6754542232395678E-2</v>
      </c>
    </row>
    <row r="5557" spans="1:20" x14ac:dyDescent="0.25">
      <c r="A5557" s="286">
        <v>43332</v>
      </c>
      <c r="B5557" s="1">
        <f t="shared" si="1243"/>
        <v>1</v>
      </c>
      <c r="C5557" s="285">
        <v>11</v>
      </c>
      <c r="D5557" t="s">
        <v>716</v>
      </c>
      <c r="F5557" s="16">
        <v>64</v>
      </c>
      <c r="G5557" t="str">
        <f t="shared" si="1237"/>
        <v>Cooling</v>
      </c>
      <c r="H5557" s="283">
        <f>IF(G5557="heating",F5557*Assumptions!M$4+Assumptions!M$7,0)</f>
        <v>0</v>
      </c>
      <c r="I5557" s="15">
        <f t="shared" si="1238"/>
        <v>0.94956163997961163</v>
      </c>
      <c r="J5557" s="15">
        <f t="shared" si="1239"/>
        <v>1.017726725449043</v>
      </c>
      <c r="K5557" s="283">
        <f t="shared" si="1244"/>
        <v>0</v>
      </c>
      <c r="L5557" s="283">
        <f t="shared" si="1245"/>
        <v>4.3818232651749627</v>
      </c>
      <c r="M5557" s="283">
        <f t="shared" si="1246"/>
        <v>0</v>
      </c>
      <c r="N5557" s="283">
        <f t="shared" si="1247"/>
        <v>4.3585758300027857</v>
      </c>
      <c r="O5557" s="283">
        <f t="shared" si="1248"/>
        <v>0</v>
      </c>
      <c r="P5557" s="21">
        <f t="shared" si="1240"/>
        <v>3.8036447069942136E-2</v>
      </c>
      <c r="Q5557" s="21">
        <f t="shared" si="1241"/>
        <v>0.72850690893675296</v>
      </c>
      <c r="R5557">
        <f t="shared" si="1242"/>
        <v>0.9440993384982781</v>
      </c>
      <c r="S5557" s="296">
        <f t="shared" si="1249"/>
        <v>2.6160817522233995E-2</v>
      </c>
      <c r="T5557" s="283">
        <f t="shared" si="1250"/>
        <v>2.6160817522233995E-2</v>
      </c>
    </row>
    <row r="5558" spans="1:20" x14ac:dyDescent="0.25">
      <c r="A5558" s="286">
        <v>43332</v>
      </c>
      <c r="B5558" s="1">
        <f t="shared" si="1243"/>
        <v>1</v>
      </c>
      <c r="C5558" s="285">
        <v>12</v>
      </c>
      <c r="D5558" t="s">
        <v>716</v>
      </c>
      <c r="F5558" s="16">
        <v>66</v>
      </c>
      <c r="G5558" t="str">
        <f t="shared" si="1237"/>
        <v>Cooling</v>
      </c>
      <c r="H5558" s="283">
        <f>IF(G5558="heating",F5558*Assumptions!M$4+Assumptions!M$7,0)</f>
        <v>0</v>
      </c>
      <c r="I5558" s="15">
        <f t="shared" si="1238"/>
        <v>0.91648403420261149</v>
      </c>
      <c r="J5558" s="15">
        <f t="shared" si="1239"/>
        <v>1.017726725449043</v>
      </c>
      <c r="K5558" s="283">
        <f t="shared" si="1244"/>
        <v>0</v>
      </c>
      <c r="L5558" s="283">
        <f t="shared" si="1245"/>
        <v>4.3818232651749627</v>
      </c>
      <c r="M5558" s="283">
        <f t="shared" si="1246"/>
        <v>0</v>
      </c>
      <c r="N5558" s="283">
        <f t="shared" si="1247"/>
        <v>4.3585758300027857</v>
      </c>
      <c r="O5558" s="283">
        <f t="shared" si="1248"/>
        <v>0</v>
      </c>
      <c r="P5558" s="21">
        <f t="shared" si="1240"/>
        <v>3.6399980029288459E-2</v>
      </c>
      <c r="Q5558" s="21">
        <f t="shared" si="1241"/>
        <v>0.75910815787401487</v>
      </c>
      <c r="R5558">
        <f t="shared" si="1242"/>
        <v>0.9440993384982781</v>
      </c>
      <c r="S5558" s="296">
        <f t="shared" si="1249"/>
        <v>2.6086901440509212E-2</v>
      </c>
      <c r="T5558" s="283">
        <f t="shared" si="1250"/>
        <v>2.6086901440509212E-2</v>
      </c>
    </row>
    <row r="5559" spans="1:20" x14ac:dyDescent="0.25">
      <c r="A5559" s="286">
        <v>43332</v>
      </c>
      <c r="B5559" s="1">
        <f t="shared" si="1243"/>
        <v>1</v>
      </c>
      <c r="C5559" s="285">
        <v>13</v>
      </c>
      <c r="D5559" t="s">
        <v>716</v>
      </c>
      <c r="E5559" t="s">
        <v>704</v>
      </c>
      <c r="F5559" s="16">
        <v>66</v>
      </c>
      <c r="G5559" t="str">
        <f t="shared" si="1237"/>
        <v>Cooling</v>
      </c>
      <c r="H5559" s="283">
        <f>IF(G5559="heating",F5559*Assumptions!M$4+Assumptions!M$7,0)</f>
        <v>0</v>
      </c>
      <c r="I5559" s="15">
        <f t="shared" si="1238"/>
        <v>0.90040206880052787</v>
      </c>
      <c r="J5559" s="15">
        <f t="shared" si="1239"/>
        <v>1.017726725449043</v>
      </c>
      <c r="K5559" s="283">
        <f t="shared" si="1244"/>
        <v>0</v>
      </c>
      <c r="L5559" s="283">
        <f t="shared" si="1245"/>
        <v>4.3818232651749627</v>
      </c>
      <c r="M5559" s="283">
        <f t="shared" si="1246"/>
        <v>0</v>
      </c>
      <c r="N5559" s="283">
        <f t="shared" si="1247"/>
        <v>4.3585758300027857</v>
      </c>
      <c r="O5559" s="283">
        <f t="shared" si="1248"/>
        <v>0</v>
      </c>
      <c r="P5559" s="21">
        <f t="shared" si="1240"/>
        <v>3.6399980029288459E-2</v>
      </c>
      <c r="Q5559" s="21">
        <f t="shared" si="1241"/>
        <v>0.79115902007799765</v>
      </c>
      <c r="R5559">
        <f t="shared" si="1242"/>
        <v>0.9440993384982781</v>
      </c>
      <c r="S5559" s="296">
        <f t="shared" si="1249"/>
        <v>2.71883356363164E-2</v>
      </c>
      <c r="T5559" s="283">
        <f t="shared" si="1250"/>
        <v>2.71883356363164E-2</v>
      </c>
    </row>
    <row r="5560" spans="1:20" x14ac:dyDescent="0.25">
      <c r="A5560" s="286">
        <v>43332</v>
      </c>
      <c r="B5560" s="1">
        <f t="shared" si="1243"/>
        <v>1</v>
      </c>
      <c r="C5560" s="285">
        <v>14</v>
      </c>
      <c r="D5560" t="s">
        <v>716</v>
      </c>
      <c r="E5560" t="s">
        <v>704</v>
      </c>
      <c r="F5560" s="16">
        <v>70</v>
      </c>
      <c r="G5560" t="str">
        <f t="shared" si="1237"/>
        <v>Cooling</v>
      </c>
      <c r="H5560" s="283">
        <f>IF(G5560="heating",F5560*Assumptions!M$4+Assumptions!M$7,0)</f>
        <v>0</v>
      </c>
      <c r="I5560" s="15">
        <f t="shared" si="1238"/>
        <v>0.86032894500746537</v>
      </c>
      <c r="J5560" s="15">
        <f t="shared" si="1239"/>
        <v>1.017726725449043</v>
      </c>
      <c r="K5560" s="283">
        <f t="shared" si="1244"/>
        <v>0</v>
      </c>
      <c r="L5560" s="283">
        <f t="shared" si="1245"/>
        <v>4.3818232651749627</v>
      </c>
      <c r="M5560" s="283">
        <f t="shared" si="1246"/>
        <v>0</v>
      </c>
      <c r="N5560" s="283">
        <f t="shared" si="1247"/>
        <v>4.3585758300027857</v>
      </c>
      <c r="O5560" s="283">
        <f t="shared" si="1248"/>
        <v>0</v>
      </c>
      <c r="P5560" s="21">
        <f t="shared" si="1240"/>
        <v>4.0604560274080326E-2</v>
      </c>
      <c r="Q5560" s="21">
        <f t="shared" si="1241"/>
        <v>0.84355555031342389</v>
      </c>
      <c r="R5560">
        <f t="shared" si="1242"/>
        <v>0.9440993384982781</v>
      </c>
      <c r="S5560" s="296">
        <f t="shared" si="1249"/>
        <v>3.2337481427079172E-2</v>
      </c>
      <c r="T5560" s="283">
        <f t="shared" si="1250"/>
        <v>3.2337481427079172E-2</v>
      </c>
    </row>
    <row r="5561" spans="1:20" x14ac:dyDescent="0.25">
      <c r="A5561" s="286">
        <v>43332</v>
      </c>
      <c r="B5561" s="1">
        <f t="shared" si="1243"/>
        <v>1</v>
      </c>
      <c r="C5561" s="285">
        <v>15</v>
      </c>
      <c r="D5561" t="s">
        <v>716</v>
      </c>
      <c r="E5561" t="s">
        <v>704</v>
      </c>
      <c r="F5561" s="16">
        <v>70</v>
      </c>
      <c r="G5561" t="str">
        <f t="shared" si="1237"/>
        <v>Cooling</v>
      </c>
      <c r="H5561" s="283">
        <f>IF(G5561="heating",F5561*Assumptions!M$4+Assumptions!M$7,0)</f>
        <v>0</v>
      </c>
      <c r="I5561" s="15">
        <f t="shared" si="1238"/>
        <v>0.85754515037175039</v>
      </c>
      <c r="J5561" s="15">
        <f t="shared" si="1239"/>
        <v>1.017726725449043</v>
      </c>
      <c r="K5561" s="283">
        <f t="shared" si="1244"/>
        <v>0</v>
      </c>
      <c r="L5561" s="283">
        <f t="shared" si="1245"/>
        <v>4.3818232651749627</v>
      </c>
      <c r="M5561" s="283">
        <f t="shared" si="1246"/>
        <v>0</v>
      </c>
      <c r="N5561" s="283">
        <f t="shared" si="1247"/>
        <v>4.3585758300027857</v>
      </c>
      <c r="O5561" s="283">
        <f t="shared" si="1248"/>
        <v>0</v>
      </c>
      <c r="P5561" s="21">
        <f t="shared" si="1240"/>
        <v>4.0604560274080326E-2</v>
      </c>
      <c r="Q5561" s="21">
        <f t="shared" si="1241"/>
        <v>0.96592607327566882</v>
      </c>
      <c r="R5561">
        <f t="shared" si="1242"/>
        <v>0.9440993384982781</v>
      </c>
      <c r="S5561" s="296">
        <f t="shared" si="1249"/>
        <v>3.7028523424305411E-2</v>
      </c>
      <c r="T5561" s="283">
        <f t="shared" si="1250"/>
        <v>3.7028523424305411E-2</v>
      </c>
    </row>
    <row r="5562" spans="1:20" x14ac:dyDescent="0.25">
      <c r="A5562" s="286">
        <v>43332</v>
      </c>
      <c r="B5562" s="1">
        <f t="shared" si="1243"/>
        <v>1</v>
      </c>
      <c r="C5562" s="285">
        <v>16</v>
      </c>
      <c r="D5562" t="s">
        <v>716</v>
      </c>
      <c r="E5562" t="s">
        <v>704</v>
      </c>
      <c r="F5562" s="16">
        <v>70</v>
      </c>
      <c r="G5562" t="str">
        <f t="shared" si="1237"/>
        <v>Cooling</v>
      </c>
      <c r="H5562" s="283">
        <f>IF(G5562="heating",F5562*Assumptions!M$4+Assumptions!M$7,0)</f>
        <v>0</v>
      </c>
      <c r="I5562" s="15">
        <f t="shared" si="1238"/>
        <v>0.88344815438260227</v>
      </c>
      <c r="J5562" s="15">
        <f t="shared" si="1239"/>
        <v>1.017726725449043</v>
      </c>
      <c r="K5562" s="283">
        <f t="shared" si="1244"/>
        <v>0</v>
      </c>
      <c r="L5562" s="283">
        <f t="shared" si="1245"/>
        <v>4.3818232651749627</v>
      </c>
      <c r="M5562" s="283">
        <f t="shared" si="1246"/>
        <v>0</v>
      </c>
      <c r="N5562" s="283">
        <f t="shared" si="1247"/>
        <v>4.3585758300027857</v>
      </c>
      <c r="O5562" s="283">
        <f t="shared" si="1248"/>
        <v>0</v>
      </c>
      <c r="P5562" s="21">
        <f t="shared" si="1240"/>
        <v>4.0604560274080326E-2</v>
      </c>
      <c r="Q5562" s="21">
        <f t="shared" si="1241"/>
        <v>1.1649354943302594</v>
      </c>
      <c r="R5562">
        <f t="shared" si="1242"/>
        <v>0.9440993384982781</v>
      </c>
      <c r="S5562" s="296">
        <f t="shared" si="1249"/>
        <v>4.4657497538429257E-2</v>
      </c>
      <c r="T5562" s="283">
        <f t="shared" si="1250"/>
        <v>4.4657497538429257E-2</v>
      </c>
    </row>
    <row r="5563" spans="1:20" x14ac:dyDescent="0.25">
      <c r="A5563" s="286">
        <v>43332</v>
      </c>
      <c r="B5563" s="1">
        <f t="shared" si="1243"/>
        <v>1</v>
      </c>
      <c r="C5563" s="285">
        <v>17</v>
      </c>
      <c r="D5563" t="s">
        <v>716</v>
      </c>
      <c r="F5563" s="16">
        <v>68</v>
      </c>
      <c r="G5563" t="str">
        <f t="shared" si="1237"/>
        <v>Cooling</v>
      </c>
      <c r="H5563" s="283">
        <f>IF(G5563="heating",F5563*Assumptions!M$4+Assumptions!M$7,0)</f>
        <v>0</v>
      </c>
      <c r="I5563" s="15">
        <f t="shared" si="1238"/>
        <v>0.94025748850374469</v>
      </c>
      <c r="J5563" s="15">
        <f t="shared" si="1239"/>
        <v>1.017726725449043</v>
      </c>
      <c r="K5563" s="283">
        <f t="shared" si="1244"/>
        <v>0</v>
      </c>
      <c r="L5563" s="283">
        <f t="shared" si="1245"/>
        <v>4.3818232651749627</v>
      </c>
      <c r="M5563" s="283">
        <f t="shared" si="1246"/>
        <v>0</v>
      </c>
      <c r="N5563" s="283">
        <f t="shared" si="1247"/>
        <v>4.3585758300027857</v>
      </c>
      <c r="O5563" s="283">
        <f t="shared" si="1248"/>
        <v>0</v>
      </c>
      <c r="P5563" s="21">
        <f t="shared" si="1240"/>
        <v>3.7256017764001337E-2</v>
      </c>
      <c r="Q5563" s="21">
        <f t="shared" si="1241"/>
        <v>1.3521540118753073</v>
      </c>
      <c r="R5563">
        <f t="shared" si="1242"/>
        <v>0.9440993384982781</v>
      </c>
      <c r="S5563" s="296">
        <f t="shared" si="1249"/>
        <v>4.7559829212132254E-2</v>
      </c>
      <c r="T5563" s="283">
        <f t="shared" si="1250"/>
        <v>4.7559829212132254E-2</v>
      </c>
    </row>
    <row r="5564" spans="1:20" x14ac:dyDescent="0.25">
      <c r="A5564" s="286">
        <v>43332</v>
      </c>
      <c r="B5564" s="1">
        <f t="shared" si="1243"/>
        <v>1</v>
      </c>
      <c r="C5564" s="285">
        <v>18</v>
      </c>
      <c r="D5564" t="s">
        <v>716</v>
      </c>
      <c r="F5564" s="16">
        <v>64</v>
      </c>
      <c r="G5564" t="str">
        <f t="shared" si="1237"/>
        <v>Cooling</v>
      </c>
      <c r="H5564" s="283">
        <f>IF(G5564="heating",F5564*Assumptions!M$4+Assumptions!M$7,0)</f>
        <v>0</v>
      </c>
      <c r="I5564" s="15">
        <f t="shared" si="1238"/>
        <v>0.98182363790757687</v>
      </c>
      <c r="J5564" s="15">
        <f t="shared" si="1239"/>
        <v>1.017726725449043</v>
      </c>
      <c r="K5564" s="283">
        <f t="shared" si="1244"/>
        <v>0</v>
      </c>
      <c r="L5564" s="283">
        <f t="shared" si="1245"/>
        <v>4.3818232651749627</v>
      </c>
      <c r="M5564" s="283">
        <f t="shared" si="1246"/>
        <v>0</v>
      </c>
      <c r="N5564" s="283">
        <f t="shared" si="1247"/>
        <v>4.3585758300027857</v>
      </c>
      <c r="O5564" s="283">
        <f t="shared" si="1248"/>
        <v>0</v>
      </c>
      <c r="P5564" s="21">
        <f t="shared" si="1240"/>
        <v>3.8036447069942136E-2</v>
      </c>
      <c r="Q5564" s="21">
        <f t="shared" si="1241"/>
        <v>1.5598916921549892</v>
      </c>
      <c r="R5564">
        <f t="shared" si="1242"/>
        <v>0.9440993384982781</v>
      </c>
      <c r="S5564" s="296">
        <f t="shared" si="1249"/>
        <v>5.6015998492690101E-2</v>
      </c>
      <c r="T5564" s="283">
        <f t="shared" si="1250"/>
        <v>5.6015998492690101E-2</v>
      </c>
    </row>
    <row r="5565" spans="1:20" x14ac:dyDescent="0.25">
      <c r="A5565" s="286">
        <v>43332</v>
      </c>
      <c r="B5565" s="1">
        <f t="shared" si="1243"/>
        <v>1</v>
      </c>
      <c r="C5565" s="285">
        <v>19</v>
      </c>
      <c r="D5565" t="s">
        <v>716</v>
      </c>
      <c r="F5565" s="16">
        <v>59</v>
      </c>
      <c r="G5565" t="str">
        <f t="shared" si="1237"/>
        <v>Cooling</v>
      </c>
      <c r="H5565" s="283">
        <f>IF(G5565="heating",F5565*Assumptions!M$4+Assumptions!M$7,0)</f>
        <v>0</v>
      </c>
      <c r="I5565" s="15">
        <f t="shared" si="1238"/>
        <v>0.98418842963438757</v>
      </c>
      <c r="J5565" s="15">
        <f t="shared" si="1239"/>
        <v>1.017726725449043</v>
      </c>
      <c r="K5565" s="283">
        <f t="shared" si="1244"/>
        <v>0</v>
      </c>
      <c r="L5565" s="283">
        <f t="shared" si="1245"/>
        <v>4.3182081448486933</v>
      </c>
      <c r="M5565" s="283">
        <f t="shared" si="1246"/>
        <v>0</v>
      </c>
      <c r="N5565" s="283">
        <f t="shared" si="1247"/>
        <v>4.2355603137647586</v>
      </c>
      <c r="O5565" s="283">
        <f t="shared" si="1248"/>
        <v>0</v>
      </c>
      <c r="P5565" s="21">
        <f t="shared" si="1240"/>
        <v>2.5000000000000001E-2</v>
      </c>
      <c r="Q5565" s="21">
        <f t="shared" si="1241"/>
        <v>1.6764212681468484</v>
      </c>
      <c r="R5565">
        <f t="shared" si="1242"/>
        <v>0.9440993384982781</v>
      </c>
      <c r="S5565" s="296">
        <f t="shared" si="1249"/>
        <v>3.9567705257547103E-2</v>
      </c>
      <c r="T5565" s="283">
        <f t="shared" si="1250"/>
        <v>3.9567705257547103E-2</v>
      </c>
    </row>
    <row r="5566" spans="1:20" x14ac:dyDescent="0.25">
      <c r="A5566" s="286">
        <v>43332</v>
      </c>
      <c r="B5566" s="1">
        <f t="shared" si="1243"/>
        <v>1</v>
      </c>
      <c r="C5566" s="285">
        <v>20</v>
      </c>
      <c r="D5566" t="s">
        <v>716</v>
      </c>
      <c r="F5566" s="16">
        <v>55</v>
      </c>
      <c r="G5566" t="str">
        <f t="shared" si="1237"/>
        <v>Cooling</v>
      </c>
      <c r="H5566" s="283">
        <f>IF(G5566="heating",F5566*Assumptions!M$4+Assumptions!M$7,0)</f>
        <v>0</v>
      </c>
      <c r="I5566" s="15">
        <f t="shared" si="1238"/>
        <v>0.97071962311712034</v>
      </c>
      <c r="J5566" s="15">
        <f t="shared" si="1239"/>
        <v>1.017726725449043</v>
      </c>
      <c r="K5566" s="283">
        <f t="shared" si="1244"/>
        <v>0</v>
      </c>
      <c r="L5566" s="283">
        <f t="shared" si="1245"/>
        <v>4.1851135499983272</v>
      </c>
      <c r="M5566" s="283">
        <f t="shared" si="1246"/>
        <v>0</v>
      </c>
      <c r="N5566" s="283">
        <f t="shared" si="1247"/>
        <v>3.9876635481217684</v>
      </c>
      <c r="O5566" s="283">
        <f t="shared" si="1248"/>
        <v>0</v>
      </c>
      <c r="P5566" s="21">
        <f t="shared" si="1240"/>
        <v>2.5000000000000001E-2</v>
      </c>
      <c r="Q5566" s="21">
        <f t="shared" si="1241"/>
        <v>1.52436960139122</v>
      </c>
      <c r="R5566">
        <f t="shared" si="1242"/>
        <v>0.9440993384982781</v>
      </c>
      <c r="S5566" s="296">
        <f t="shared" si="1249"/>
        <v>3.597890830750837E-2</v>
      </c>
      <c r="T5566" s="283">
        <f t="shared" si="1250"/>
        <v>3.597890830750837E-2</v>
      </c>
    </row>
    <row r="5567" spans="1:20" x14ac:dyDescent="0.25">
      <c r="A5567" s="286">
        <v>43332</v>
      </c>
      <c r="B5567" s="1">
        <f t="shared" si="1243"/>
        <v>1</v>
      </c>
      <c r="C5567" s="285">
        <v>21</v>
      </c>
      <c r="D5567" t="s">
        <v>716</v>
      </c>
      <c r="F5567" s="16">
        <v>54</v>
      </c>
      <c r="G5567" t="str">
        <f t="shared" si="1237"/>
        <v>Cooling</v>
      </c>
      <c r="H5567" s="283">
        <f>IF(G5567="heating",F5567*Assumptions!M$4+Assumptions!M$7,0)</f>
        <v>0</v>
      </c>
      <c r="I5567" s="15">
        <f t="shared" si="1238"/>
        <v>0.95751150862929935</v>
      </c>
      <c r="J5567" s="15">
        <f t="shared" si="1239"/>
        <v>1.017726725449043</v>
      </c>
      <c r="K5567" s="283">
        <f t="shared" si="1244"/>
        <v>0</v>
      </c>
      <c r="L5567" s="283">
        <f t="shared" si="1245"/>
        <v>4.1559947708987721</v>
      </c>
      <c r="M5567" s="283">
        <f t="shared" si="1246"/>
        <v>0</v>
      </c>
      <c r="N5567" s="283">
        <f t="shared" si="1247"/>
        <v>3.9259252525022648</v>
      </c>
      <c r="O5567" s="283">
        <f t="shared" si="1248"/>
        <v>0</v>
      </c>
      <c r="P5567" s="21">
        <f t="shared" si="1240"/>
        <v>2.5000000000000001E-2</v>
      </c>
      <c r="Q5567" s="21">
        <f t="shared" si="1241"/>
        <v>1.4448604713749031</v>
      </c>
      <c r="R5567">
        <f t="shared" si="1242"/>
        <v>0.9440993384982781</v>
      </c>
      <c r="S5567" s="296">
        <f t="shared" si="1249"/>
        <v>3.4102295381183916E-2</v>
      </c>
      <c r="T5567" s="283">
        <f t="shared" si="1250"/>
        <v>3.4102295381183916E-2</v>
      </c>
    </row>
    <row r="5568" spans="1:20" x14ac:dyDescent="0.25">
      <c r="A5568" s="286">
        <v>43332</v>
      </c>
      <c r="B5568" s="1">
        <f t="shared" si="1243"/>
        <v>1</v>
      </c>
      <c r="C5568" s="285">
        <v>22</v>
      </c>
      <c r="D5568" t="s">
        <v>716</v>
      </c>
      <c r="F5568" s="16">
        <v>52</v>
      </c>
      <c r="G5568" t="str">
        <f t="shared" si="1237"/>
        <v>Cooling</v>
      </c>
      <c r="H5568" s="283">
        <f>IF(G5568="heating",F5568*Assumptions!M$4+Assumptions!M$7,0)</f>
        <v>0</v>
      </c>
      <c r="I5568" s="15">
        <f t="shared" si="1238"/>
        <v>0.9426530227543114</v>
      </c>
      <c r="J5568" s="15">
        <f t="shared" si="1239"/>
        <v>1.017726725449043</v>
      </c>
      <c r="K5568" s="283">
        <f t="shared" si="1244"/>
        <v>0</v>
      </c>
      <c r="L5568" s="283">
        <f t="shared" si="1245"/>
        <v>4.0950984110509578</v>
      </c>
      <c r="M5568" s="283">
        <f t="shared" si="1246"/>
        <v>0</v>
      </c>
      <c r="N5568" s="283">
        <f t="shared" si="1247"/>
        <v>3.802065958051716</v>
      </c>
      <c r="O5568" s="283">
        <f t="shared" si="1248"/>
        <v>0</v>
      </c>
      <c r="P5568" s="21">
        <f t="shared" si="1240"/>
        <v>2.5000000000000001E-2</v>
      </c>
      <c r="Q5568" s="21">
        <f t="shared" si="1241"/>
        <v>1.2427137171080138</v>
      </c>
      <c r="R5568">
        <f t="shared" si="1242"/>
        <v>0.9440993384982781</v>
      </c>
      <c r="S5568" s="296">
        <f t="shared" si="1249"/>
        <v>2.9331129956610302E-2</v>
      </c>
      <c r="T5568" s="283">
        <f t="shared" si="1250"/>
        <v>2.9331129956610302E-2</v>
      </c>
    </row>
    <row r="5569" spans="1:20" x14ac:dyDescent="0.25">
      <c r="A5569" s="286">
        <v>43332</v>
      </c>
      <c r="B5569" s="1">
        <f t="shared" si="1243"/>
        <v>1</v>
      </c>
      <c r="C5569" s="285">
        <v>23</v>
      </c>
      <c r="D5569" t="s">
        <v>715</v>
      </c>
      <c r="F5569" s="16">
        <v>52</v>
      </c>
      <c r="G5569" t="str">
        <f t="shared" si="1237"/>
        <v>Cooling</v>
      </c>
      <c r="H5569" s="283">
        <f>IF(G5569="heating",F5569*Assumptions!M$4+Assumptions!M$7,0)</f>
        <v>0</v>
      </c>
      <c r="I5569" s="15">
        <f t="shared" si="1238"/>
        <v>0.94450710149963013</v>
      </c>
      <c r="J5569" s="15">
        <f t="shared" si="1239"/>
        <v>1.017726725449043</v>
      </c>
      <c r="K5569" s="283">
        <f t="shared" si="1244"/>
        <v>0</v>
      </c>
      <c r="L5569" s="283">
        <f t="shared" si="1245"/>
        <v>4.0950984110509578</v>
      </c>
      <c r="M5569" s="283">
        <f t="shared" si="1246"/>
        <v>0</v>
      </c>
      <c r="N5569" s="283">
        <f t="shared" si="1247"/>
        <v>3.802065958051716</v>
      </c>
      <c r="O5569" s="283">
        <f t="shared" si="1248"/>
        <v>0</v>
      </c>
      <c r="P5569" s="21">
        <f t="shared" si="1240"/>
        <v>2.5000000000000001E-2</v>
      </c>
      <c r="Q5569" s="21">
        <f t="shared" si="1241"/>
        <v>1.0297519246597011</v>
      </c>
      <c r="R5569">
        <f t="shared" si="1242"/>
        <v>0.9440993384982781</v>
      </c>
      <c r="S5569" s="296">
        <f t="shared" si="1249"/>
        <v>2.4304702772213815E-2</v>
      </c>
      <c r="T5569" s="283">
        <f t="shared" si="1250"/>
        <v>2.4304702772213815E-2</v>
      </c>
    </row>
    <row r="5570" spans="1:20" x14ac:dyDescent="0.25">
      <c r="A5570" s="286">
        <v>43333</v>
      </c>
      <c r="B5570" s="1">
        <f t="shared" si="1243"/>
        <v>2</v>
      </c>
      <c r="C5570" s="285">
        <v>0</v>
      </c>
      <c r="D5570" t="s">
        <v>715</v>
      </c>
      <c r="F5570" s="16">
        <v>52</v>
      </c>
      <c r="G5570" t="str">
        <f t="shared" ref="G5570:G5633" si="1251">VLOOKUP(A5570,U$2:W$366,3,FALSE)</f>
        <v>Cooling</v>
      </c>
      <c r="H5570" s="283">
        <f>IF(G5570="heating",F5570*Assumptions!M$4+Assumptions!M$7,0)</f>
        <v>0</v>
      </c>
      <c r="I5570" s="15">
        <f t="shared" ref="I5570:I5633" si="1252">VLOOKUP(C5570,AO$2:AQ$25,3,FALSE)</f>
        <v>0.97481507806017154</v>
      </c>
      <c r="J5570" s="15">
        <f t="shared" ref="J5570:J5633" si="1253">VLOOKUP(B5570,AS$4:AU$10,3,FALSE)</f>
        <v>1.0199659078795975</v>
      </c>
      <c r="K5570" s="283">
        <f t="shared" si="1244"/>
        <v>0</v>
      </c>
      <c r="L5570" s="283">
        <f t="shared" si="1245"/>
        <v>4.0950984110509578</v>
      </c>
      <c r="M5570" s="283">
        <f t="shared" si="1246"/>
        <v>0</v>
      </c>
      <c r="N5570" s="283">
        <f t="shared" si="1247"/>
        <v>3.802065958051716</v>
      </c>
      <c r="O5570" s="283">
        <f t="shared" si="1248"/>
        <v>0</v>
      </c>
      <c r="P5570" s="21">
        <f t="shared" ref="P5570:P5633" si="1254">IF(G5570="cooling",IF(F5570&lt;61,0.025,(F5570^2*AX$25+F5570*AY$25+AZ$25)),0)</f>
        <v>2.5000000000000001E-2</v>
      </c>
      <c r="Q5570" s="21">
        <f t="shared" ref="Q5570:Q5633" si="1255">VLOOKUP(C5570,BB$2:BC$25,2,FALSE)</f>
        <v>0.90668853391740301</v>
      </c>
      <c r="R5570">
        <f t="shared" ref="R5570:R5633" si="1256">VLOOKUP(B5570,AS$4:AV$10,4,FALSE)</f>
        <v>0.83668510409641816</v>
      </c>
      <c r="S5570" s="296">
        <f t="shared" si="1249"/>
        <v>1.8965319759592779E-2</v>
      </c>
      <c r="T5570" s="283">
        <f t="shared" si="1250"/>
        <v>1.8965319759592779E-2</v>
      </c>
    </row>
    <row r="5571" spans="1:20" x14ac:dyDescent="0.25">
      <c r="A5571" s="286">
        <v>43333</v>
      </c>
      <c r="B5571" s="1">
        <f t="shared" ref="B5571:B5634" si="1257">WEEKDAY(A5571,2)</f>
        <v>2</v>
      </c>
      <c r="C5571" s="285">
        <v>1</v>
      </c>
      <c r="D5571" t="s">
        <v>715</v>
      </c>
      <c r="F5571" s="16">
        <v>52</v>
      </c>
      <c r="G5571" t="str">
        <f t="shared" si="1251"/>
        <v>Cooling</v>
      </c>
      <c r="H5571" s="283">
        <f>IF(G5571="heating",F5571*Assumptions!M$4+Assumptions!M$7,0)</f>
        <v>0</v>
      </c>
      <c r="I5571" s="15">
        <f t="shared" si="1252"/>
        <v>1.012242869806885</v>
      </c>
      <c r="J5571" s="15">
        <f t="shared" si="1253"/>
        <v>1.0199659078795975</v>
      </c>
      <c r="K5571" s="283">
        <f t="shared" ref="K5571:K5634" si="1258">H5571*I5571*J5571</f>
        <v>0</v>
      </c>
      <c r="L5571" s="283">
        <f t="shared" ref="L5571:L5634" si="1259">VLOOKUP(F5571,BL$2:BN$92,2,FALSE)</f>
        <v>4.0950984110509578</v>
      </c>
      <c r="M5571" s="283">
        <f t="shared" ref="M5571:M5634" si="1260">IF(G5571="heating",K5571*(L5571*3.412),0)</f>
        <v>0</v>
      </c>
      <c r="N5571" s="283">
        <f t="shared" ref="N5571:N5634" si="1261">VLOOKUP(F5571,BL$2:BN$92,3,FALSE)</f>
        <v>3.802065958051716</v>
      </c>
      <c r="O5571" s="283">
        <f t="shared" ref="O5571:O5634" si="1262">IF(F5571&lt;=61,IF(G5571="heating",IF(F5571&gt;=5,K5571*L5571/N5571,0),0),0)</f>
        <v>0</v>
      </c>
      <c r="P5571" s="21">
        <f t="shared" si="1254"/>
        <v>2.5000000000000001E-2</v>
      </c>
      <c r="Q5571" s="21">
        <f t="shared" si="1255"/>
        <v>0.81803459285312596</v>
      </c>
      <c r="R5571">
        <f t="shared" si="1256"/>
        <v>0.83668510409641816</v>
      </c>
      <c r="S5571" s="296">
        <f t="shared" ref="S5571:S5634" si="1263">P5571*Q5571*R5571</f>
        <v>1.7110933961894718E-2</v>
      </c>
      <c r="T5571" s="283">
        <f t="shared" ref="T5571:T5634" si="1264">K5571+S5571</f>
        <v>1.7110933961894718E-2</v>
      </c>
    </row>
    <row r="5572" spans="1:20" x14ac:dyDescent="0.25">
      <c r="A5572" s="286">
        <v>43333</v>
      </c>
      <c r="B5572" s="1">
        <f t="shared" si="1257"/>
        <v>2</v>
      </c>
      <c r="C5572" s="285">
        <v>2</v>
      </c>
      <c r="D5572" t="s">
        <v>715</v>
      </c>
      <c r="F5572" s="16">
        <v>48</v>
      </c>
      <c r="G5572" t="str">
        <f t="shared" si="1251"/>
        <v>Cooling</v>
      </c>
      <c r="H5572" s="283">
        <f>IF(G5572="heating",F5572*Assumptions!M$4+Assumptions!M$7,0)</f>
        <v>0</v>
      </c>
      <c r="I5572" s="15">
        <f t="shared" si="1252"/>
        <v>1.0509704703585963</v>
      </c>
      <c r="J5572" s="15">
        <f t="shared" si="1253"/>
        <v>1.0199659078795975</v>
      </c>
      <c r="K5572" s="283">
        <f t="shared" si="1258"/>
        <v>0</v>
      </c>
      <c r="L5572" s="283">
        <f t="shared" si="1259"/>
        <v>3.9630740889572826</v>
      </c>
      <c r="M5572" s="283">
        <f t="shared" si="1260"/>
        <v>0</v>
      </c>
      <c r="N5572" s="283">
        <f t="shared" si="1261"/>
        <v>3.5524856183738187</v>
      </c>
      <c r="O5572" s="283">
        <f t="shared" si="1262"/>
        <v>0</v>
      </c>
      <c r="P5572" s="21">
        <f t="shared" si="1254"/>
        <v>2.5000000000000001E-2</v>
      </c>
      <c r="Q5572" s="21">
        <f t="shared" si="1255"/>
        <v>0.74507607494346417</v>
      </c>
      <c r="R5572">
        <f t="shared" si="1256"/>
        <v>0.83668510409641816</v>
      </c>
      <c r="S5572" s="296">
        <f t="shared" si="1263"/>
        <v>1.5584851333095574E-2</v>
      </c>
      <c r="T5572" s="283">
        <f t="shared" si="1264"/>
        <v>1.5584851333095574E-2</v>
      </c>
    </row>
    <row r="5573" spans="1:20" x14ac:dyDescent="0.25">
      <c r="A5573" s="286">
        <v>43333</v>
      </c>
      <c r="B5573" s="1">
        <f t="shared" si="1257"/>
        <v>2</v>
      </c>
      <c r="C5573" s="285">
        <v>3</v>
      </c>
      <c r="D5573" t="s">
        <v>715</v>
      </c>
      <c r="F5573" s="16">
        <v>48</v>
      </c>
      <c r="G5573" t="str">
        <f t="shared" si="1251"/>
        <v>Cooling</v>
      </c>
      <c r="H5573" s="283">
        <f>IF(G5573="heating",F5573*Assumptions!M$4+Assumptions!M$7,0)</f>
        <v>0</v>
      </c>
      <c r="I5573" s="15">
        <f t="shared" si="1252"/>
        <v>1.0924036124451033</v>
      </c>
      <c r="J5573" s="15">
        <f t="shared" si="1253"/>
        <v>1.0199659078795975</v>
      </c>
      <c r="K5573" s="283">
        <f t="shared" si="1258"/>
        <v>0</v>
      </c>
      <c r="L5573" s="283">
        <f t="shared" si="1259"/>
        <v>3.9630740889572826</v>
      </c>
      <c r="M5573" s="283">
        <f t="shared" si="1260"/>
        <v>0</v>
      </c>
      <c r="N5573" s="283">
        <f t="shared" si="1261"/>
        <v>3.5524856183738187</v>
      </c>
      <c r="O5573" s="283">
        <f t="shared" si="1262"/>
        <v>0</v>
      </c>
      <c r="P5573" s="21">
        <f t="shared" si="1254"/>
        <v>2.5000000000000001E-2</v>
      </c>
      <c r="Q5573" s="21">
        <f t="shared" si="1255"/>
        <v>0.69158980876382303</v>
      </c>
      <c r="R5573">
        <f t="shared" si="1256"/>
        <v>0.83668510409641816</v>
      </c>
      <c r="S5573" s="296">
        <f t="shared" si="1263"/>
        <v>1.4466072278439532E-2</v>
      </c>
      <c r="T5573" s="283">
        <f t="shared" si="1264"/>
        <v>1.4466072278439532E-2</v>
      </c>
    </row>
    <row r="5574" spans="1:20" x14ac:dyDescent="0.25">
      <c r="A5574" s="286">
        <v>43333</v>
      </c>
      <c r="B5574" s="1">
        <f t="shared" si="1257"/>
        <v>2</v>
      </c>
      <c r="C5574" s="285">
        <v>4</v>
      </c>
      <c r="D5574" t="s">
        <v>715</v>
      </c>
      <c r="F5574" s="16">
        <v>48</v>
      </c>
      <c r="G5574" t="str">
        <f t="shared" si="1251"/>
        <v>Cooling</v>
      </c>
      <c r="H5574" s="283">
        <f>IF(G5574="heating",F5574*Assumptions!M$4+Assumptions!M$7,0)</f>
        <v>0</v>
      </c>
      <c r="I5574" s="15">
        <f t="shared" si="1252"/>
        <v>1.1348296917927807</v>
      </c>
      <c r="J5574" s="15">
        <f t="shared" si="1253"/>
        <v>1.0199659078795975</v>
      </c>
      <c r="K5574" s="283">
        <f t="shared" si="1258"/>
        <v>0</v>
      </c>
      <c r="L5574" s="283">
        <f t="shared" si="1259"/>
        <v>3.9630740889572826</v>
      </c>
      <c r="M5574" s="283">
        <f t="shared" si="1260"/>
        <v>0</v>
      </c>
      <c r="N5574" s="283">
        <f t="shared" si="1261"/>
        <v>3.5524856183738187</v>
      </c>
      <c r="O5574" s="283">
        <f t="shared" si="1262"/>
        <v>0</v>
      </c>
      <c r="P5574" s="21">
        <f t="shared" si="1254"/>
        <v>2.5000000000000001E-2</v>
      </c>
      <c r="Q5574" s="21">
        <f t="shared" si="1255"/>
        <v>0.6473875548762833</v>
      </c>
      <c r="R5574">
        <f t="shared" si="1256"/>
        <v>0.83668510409641816</v>
      </c>
      <c r="S5574" s="296">
        <f t="shared" si="1263"/>
        <v>1.354148809355972E-2</v>
      </c>
      <c r="T5574" s="283">
        <f t="shared" si="1264"/>
        <v>1.354148809355972E-2</v>
      </c>
    </row>
    <row r="5575" spans="1:20" x14ac:dyDescent="0.25">
      <c r="A5575" s="286">
        <v>43333</v>
      </c>
      <c r="B5575" s="1">
        <f t="shared" si="1257"/>
        <v>2</v>
      </c>
      <c r="C5575" s="285">
        <v>5</v>
      </c>
      <c r="D5575" t="s">
        <v>715</v>
      </c>
      <c r="F5575" s="16">
        <v>48</v>
      </c>
      <c r="G5575" t="str">
        <f t="shared" si="1251"/>
        <v>Cooling</v>
      </c>
      <c r="H5575" s="283">
        <f>IF(G5575="heating",F5575*Assumptions!M$4+Assumptions!M$7,0)</f>
        <v>0</v>
      </c>
      <c r="I5575" s="15">
        <f t="shared" si="1252"/>
        <v>1.1635558681477385</v>
      </c>
      <c r="J5575" s="15">
        <f t="shared" si="1253"/>
        <v>1.0199659078795975</v>
      </c>
      <c r="K5575" s="283">
        <f t="shared" si="1258"/>
        <v>0</v>
      </c>
      <c r="L5575" s="283">
        <f t="shared" si="1259"/>
        <v>3.9630740889572826</v>
      </c>
      <c r="M5575" s="283">
        <f t="shared" si="1260"/>
        <v>0</v>
      </c>
      <c r="N5575" s="283">
        <f t="shared" si="1261"/>
        <v>3.5524856183738187</v>
      </c>
      <c r="O5575" s="283">
        <f t="shared" si="1262"/>
        <v>0</v>
      </c>
      <c r="P5575" s="21">
        <f t="shared" si="1254"/>
        <v>2.5000000000000001E-2</v>
      </c>
      <c r="Q5575" s="21">
        <f t="shared" si="1255"/>
        <v>0.72139578924615555</v>
      </c>
      <c r="R5575">
        <f t="shared" si="1256"/>
        <v>0.83668510409641816</v>
      </c>
      <c r="S5575" s="296">
        <f t="shared" si="1263"/>
        <v>1.5089527775503436E-2</v>
      </c>
      <c r="T5575" s="283">
        <f t="shared" si="1264"/>
        <v>1.5089527775503436E-2</v>
      </c>
    </row>
    <row r="5576" spans="1:20" x14ac:dyDescent="0.25">
      <c r="A5576" s="286">
        <v>43333</v>
      </c>
      <c r="B5576" s="1">
        <f t="shared" si="1257"/>
        <v>2</v>
      </c>
      <c r="C5576" s="285">
        <v>6</v>
      </c>
      <c r="D5576" t="s">
        <v>715</v>
      </c>
      <c r="F5576" s="16">
        <v>50</v>
      </c>
      <c r="G5576" t="str">
        <f t="shared" si="1251"/>
        <v>Cooling</v>
      </c>
      <c r="H5576" s="283">
        <f>IF(G5576="heating",F5576*Assumptions!M$4+Assumptions!M$7,0)</f>
        <v>0</v>
      </c>
      <c r="I5576" s="15">
        <f t="shared" si="1252"/>
        <v>1.2083911162615524</v>
      </c>
      <c r="J5576" s="15">
        <f t="shared" si="1253"/>
        <v>1.0199659078795975</v>
      </c>
      <c r="K5576" s="283">
        <f t="shared" si="1258"/>
        <v>0</v>
      </c>
      <c r="L5576" s="283">
        <f t="shared" si="1259"/>
        <v>4.0351685236640416</v>
      </c>
      <c r="M5576" s="283">
        <f t="shared" si="1260"/>
        <v>0</v>
      </c>
      <c r="N5576" s="283">
        <f t="shared" si="1261"/>
        <v>3.6783220436298789</v>
      </c>
      <c r="O5576" s="283">
        <f t="shared" si="1262"/>
        <v>0</v>
      </c>
      <c r="P5576" s="21">
        <f t="shared" si="1254"/>
        <v>2.5000000000000001E-2</v>
      </c>
      <c r="Q5576" s="21">
        <f t="shared" si="1255"/>
        <v>0.87787080972652631</v>
      </c>
      <c r="R5576">
        <f t="shared" si="1256"/>
        <v>0.83668510409641816</v>
      </c>
      <c r="S5576" s="296">
        <f t="shared" si="1263"/>
        <v>1.8362535745481141E-2</v>
      </c>
      <c r="T5576" s="283">
        <f t="shared" si="1264"/>
        <v>1.8362535745481141E-2</v>
      </c>
    </row>
    <row r="5577" spans="1:20" x14ac:dyDescent="0.25">
      <c r="A5577" s="286">
        <v>43333</v>
      </c>
      <c r="B5577" s="1">
        <f t="shared" si="1257"/>
        <v>2</v>
      </c>
      <c r="C5577" s="285">
        <v>7</v>
      </c>
      <c r="D5577" t="s">
        <v>716</v>
      </c>
      <c r="F5577" s="16">
        <v>52</v>
      </c>
      <c r="G5577" t="str">
        <f t="shared" si="1251"/>
        <v>Cooling</v>
      </c>
      <c r="H5577" s="283">
        <f>IF(G5577="heating",F5577*Assumptions!M$4+Assumptions!M$7,0)</f>
        <v>0</v>
      </c>
      <c r="I5577" s="15">
        <f t="shared" si="1252"/>
        <v>1.1637425769249583</v>
      </c>
      <c r="J5577" s="15">
        <f t="shared" si="1253"/>
        <v>1.0199659078795975</v>
      </c>
      <c r="K5577" s="283">
        <f t="shared" si="1258"/>
        <v>0</v>
      </c>
      <c r="L5577" s="283">
        <f t="shared" si="1259"/>
        <v>4.0950984110509578</v>
      </c>
      <c r="M5577" s="283">
        <f t="shared" si="1260"/>
        <v>0</v>
      </c>
      <c r="N5577" s="283">
        <f t="shared" si="1261"/>
        <v>3.802065958051716</v>
      </c>
      <c r="O5577" s="283">
        <f t="shared" si="1262"/>
        <v>0</v>
      </c>
      <c r="P5577" s="21">
        <f t="shared" si="1254"/>
        <v>2.5000000000000001E-2</v>
      </c>
      <c r="Q5577" s="21">
        <f t="shared" si="1255"/>
        <v>0.97331382064367777</v>
      </c>
      <c r="R5577">
        <f t="shared" si="1256"/>
        <v>0.83668510409641816</v>
      </c>
      <c r="S5577" s="296">
        <f t="shared" si="1263"/>
        <v>2.035892938359345E-2</v>
      </c>
      <c r="T5577" s="283">
        <f t="shared" si="1264"/>
        <v>2.035892938359345E-2</v>
      </c>
    </row>
    <row r="5578" spans="1:20" x14ac:dyDescent="0.25">
      <c r="A5578" s="286">
        <v>43333</v>
      </c>
      <c r="B5578" s="1">
        <f t="shared" si="1257"/>
        <v>2</v>
      </c>
      <c r="C5578" s="285">
        <v>8</v>
      </c>
      <c r="D5578" t="s">
        <v>716</v>
      </c>
      <c r="F5578" s="16">
        <v>57</v>
      </c>
      <c r="G5578" t="str">
        <f t="shared" si="1251"/>
        <v>Cooling</v>
      </c>
      <c r="H5578" s="283">
        <f>IF(G5578="heating",F5578*Assumptions!M$4+Assumptions!M$7,0)</f>
        <v>0</v>
      </c>
      <c r="I5578" s="15">
        <f t="shared" si="1252"/>
        <v>1.094193721037565</v>
      </c>
      <c r="J5578" s="15">
        <f t="shared" si="1253"/>
        <v>1.0199659078795975</v>
      </c>
      <c r="K5578" s="283">
        <f t="shared" si="1258"/>
        <v>0</v>
      </c>
      <c r="L5578" s="283">
        <f t="shared" si="1259"/>
        <v>4.2530692972692208</v>
      </c>
      <c r="M5578" s="283">
        <f t="shared" si="1260"/>
        <v>0</v>
      </c>
      <c r="N5578" s="283">
        <f t="shared" si="1261"/>
        <v>4.1119599131986844</v>
      </c>
      <c r="O5578" s="283">
        <f t="shared" si="1262"/>
        <v>0</v>
      </c>
      <c r="P5578" s="21">
        <f t="shared" si="1254"/>
        <v>2.5000000000000001E-2</v>
      </c>
      <c r="Q5578" s="21">
        <f t="shared" si="1255"/>
        <v>0.94940007506179924</v>
      </c>
      <c r="R5578">
        <f t="shared" si="1256"/>
        <v>0.83668510409641816</v>
      </c>
      <c r="S5578" s="296">
        <f t="shared" si="1263"/>
        <v>1.9858722515805716E-2</v>
      </c>
      <c r="T5578" s="283">
        <f t="shared" si="1264"/>
        <v>1.9858722515805716E-2</v>
      </c>
    </row>
    <row r="5579" spans="1:20" x14ac:dyDescent="0.25">
      <c r="A5579" s="286">
        <v>43333</v>
      </c>
      <c r="B5579" s="1">
        <f t="shared" si="1257"/>
        <v>2</v>
      </c>
      <c r="C5579" s="285">
        <v>9</v>
      </c>
      <c r="D5579" t="s">
        <v>716</v>
      </c>
      <c r="F5579" s="16">
        <v>63</v>
      </c>
      <c r="G5579" t="str">
        <f t="shared" si="1251"/>
        <v>Cooling</v>
      </c>
      <c r="H5579" s="283">
        <f>IF(G5579="heating",F5579*Assumptions!M$4+Assumptions!M$7,0)</f>
        <v>0</v>
      </c>
      <c r="I5579" s="15">
        <f t="shared" si="1252"/>
        <v>1.0343009000871222</v>
      </c>
      <c r="J5579" s="15">
        <f t="shared" si="1253"/>
        <v>1.0199659078795975</v>
      </c>
      <c r="K5579" s="283">
        <f t="shared" si="1258"/>
        <v>0</v>
      </c>
      <c r="L5579" s="283">
        <f t="shared" si="1259"/>
        <v>4.3818232651749627</v>
      </c>
      <c r="M5579" s="283">
        <f t="shared" si="1260"/>
        <v>0</v>
      </c>
      <c r="N5579" s="283">
        <f t="shared" si="1261"/>
        <v>4.3585758300027857</v>
      </c>
      <c r="O5579" s="283">
        <f t="shared" si="1262"/>
        <v>0</v>
      </c>
      <c r="P5579" s="21">
        <f t="shared" si="1254"/>
        <v>3.9789369881031433E-2</v>
      </c>
      <c r="Q5579" s="21">
        <f t="shared" si="1255"/>
        <v>0.8408485371888097</v>
      </c>
      <c r="R5579">
        <f t="shared" si="1256"/>
        <v>0.83668510409641816</v>
      </c>
      <c r="S5579" s="296">
        <f t="shared" si="1263"/>
        <v>2.7992834186325199E-2</v>
      </c>
      <c r="T5579" s="283">
        <f t="shared" si="1264"/>
        <v>2.7992834186325199E-2</v>
      </c>
    </row>
    <row r="5580" spans="1:20" x14ac:dyDescent="0.25">
      <c r="A5580" s="286">
        <v>43333</v>
      </c>
      <c r="B5580" s="1">
        <f t="shared" si="1257"/>
        <v>2</v>
      </c>
      <c r="C5580" s="285">
        <v>10</v>
      </c>
      <c r="D5580" t="s">
        <v>716</v>
      </c>
      <c r="F5580" s="16">
        <v>66</v>
      </c>
      <c r="G5580" t="str">
        <f t="shared" si="1251"/>
        <v>Cooling</v>
      </c>
      <c r="H5580" s="283">
        <f>IF(G5580="heating",F5580*Assumptions!M$4+Assumptions!M$7,0)</f>
        <v>0</v>
      </c>
      <c r="I5580" s="15">
        <f t="shared" si="1252"/>
        <v>0.98112329028689171</v>
      </c>
      <c r="J5580" s="15">
        <f t="shared" si="1253"/>
        <v>1.0199659078795975</v>
      </c>
      <c r="K5580" s="283">
        <f t="shared" si="1258"/>
        <v>0</v>
      </c>
      <c r="L5580" s="283">
        <f t="shared" si="1259"/>
        <v>4.3818232651749627</v>
      </c>
      <c r="M5580" s="283">
        <f t="shared" si="1260"/>
        <v>0</v>
      </c>
      <c r="N5580" s="283">
        <f t="shared" si="1261"/>
        <v>4.3585758300027857</v>
      </c>
      <c r="O5580" s="283">
        <f t="shared" si="1262"/>
        <v>0</v>
      </c>
      <c r="P5580" s="21">
        <f t="shared" si="1254"/>
        <v>3.6399980029288459E-2</v>
      </c>
      <c r="Q5580" s="21">
        <f t="shared" si="1255"/>
        <v>0.74504051125983206</v>
      </c>
      <c r="R5580">
        <f t="shared" si="1256"/>
        <v>0.83668510409641816</v>
      </c>
      <c r="S5580" s="296">
        <f t="shared" si="1263"/>
        <v>2.2690447987960539E-2</v>
      </c>
      <c r="T5580" s="283">
        <f t="shared" si="1264"/>
        <v>2.2690447987960539E-2</v>
      </c>
    </row>
    <row r="5581" spans="1:20" x14ac:dyDescent="0.25">
      <c r="A5581" s="286">
        <v>43333</v>
      </c>
      <c r="B5581" s="1">
        <f t="shared" si="1257"/>
        <v>2</v>
      </c>
      <c r="C5581" s="285">
        <v>11</v>
      </c>
      <c r="D5581" t="s">
        <v>716</v>
      </c>
      <c r="F5581" s="16">
        <v>70</v>
      </c>
      <c r="G5581" t="str">
        <f t="shared" si="1251"/>
        <v>Cooling</v>
      </c>
      <c r="H5581" s="283">
        <f>IF(G5581="heating",F5581*Assumptions!M$4+Assumptions!M$7,0)</f>
        <v>0</v>
      </c>
      <c r="I5581" s="15">
        <f t="shared" si="1252"/>
        <v>0.94956163997961163</v>
      </c>
      <c r="J5581" s="15">
        <f t="shared" si="1253"/>
        <v>1.0199659078795975</v>
      </c>
      <c r="K5581" s="283">
        <f t="shared" si="1258"/>
        <v>0</v>
      </c>
      <c r="L5581" s="283">
        <f t="shared" si="1259"/>
        <v>4.3818232651749627</v>
      </c>
      <c r="M5581" s="283">
        <f t="shared" si="1260"/>
        <v>0</v>
      </c>
      <c r="N5581" s="283">
        <f t="shared" si="1261"/>
        <v>4.3585758300027857</v>
      </c>
      <c r="O5581" s="283">
        <f t="shared" si="1262"/>
        <v>0</v>
      </c>
      <c r="P5581" s="21">
        <f t="shared" si="1254"/>
        <v>4.0604560274080326E-2</v>
      </c>
      <c r="Q5581" s="21">
        <f t="shared" si="1255"/>
        <v>0.72850690893675296</v>
      </c>
      <c r="R5581">
        <f t="shared" si="1256"/>
        <v>0.83668510409641816</v>
      </c>
      <c r="S5581" s="296">
        <f t="shared" si="1263"/>
        <v>2.4749733312779885E-2</v>
      </c>
      <c r="T5581" s="283">
        <f t="shared" si="1264"/>
        <v>2.4749733312779885E-2</v>
      </c>
    </row>
    <row r="5582" spans="1:20" x14ac:dyDescent="0.25">
      <c r="A5582" s="286">
        <v>43333</v>
      </c>
      <c r="B5582" s="1">
        <f t="shared" si="1257"/>
        <v>2</v>
      </c>
      <c r="C5582" s="285">
        <v>12</v>
      </c>
      <c r="D5582" t="s">
        <v>716</v>
      </c>
      <c r="F5582" s="16">
        <v>72</v>
      </c>
      <c r="G5582" t="str">
        <f t="shared" si="1251"/>
        <v>Cooling</v>
      </c>
      <c r="H5582" s="283">
        <f>IF(G5582="heating",F5582*Assumptions!M$4+Assumptions!M$7,0)</f>
        <v>0</v>
      </c>
      <c r="I5582" s="15">
        <f t="shared" si="1252"/>
        <v>0.91648403420261149</v>
      </c>
      <c r="J5582" s="15">
        <f t="shared" si="1253"/>
        <v>1.0199659078795975</v>
      </c>
      <c r="K5582" s="283">
        <f t="shared" si="1258"/>
        <v>0</v>
      </c>
      <c r="L5582" s="283" t="e">
        <f t="shared" si="1259"/>
        <v>#N/A</v>
      </c>
      <c r="M5582" s="283">
        <f t="shared" si="1260"/>
        <v>0</v>
      </c>
      <c r="N5582" s="283" t="e">
        <f t="shared" si="1261"/>
        <v>#N/A</v>
      </c>
      <c r="O5582" s="283">
        <f t="shared" si="1262"/>
        <v>0</v>
      </c>
      <c r="P5582" s="21">
        <f t="shared" si="1254"/>
        <v>4.6445607559525648E-2</v>
      </c>
      <c r="Q5582" s="21">
        <f t="shared" si="1255"/>
        <v>0.75910815787401487</v>
      </c>
      <c r="R5582">
        <f t="shared" si="1256"/>
        <v>0.83668510409641816</v>
      </c>
      <c r="S5582" s="296">
        <f t="shared" si="1263"/>
        <v>2.9499207181406896E-2</v>
      </c>
      <c r="T5582" s="283">
        <f t="shared" si="1264"/>
        <v>2.9499207181406896E-2</v>
      </c>
    </row>
    <row r="5583" spans="1:20" x14ac:dyDescent="0.25">
      <c r="A5583" s="286">
        <v>43333</v>
      </c>
      <c r="B5583" s="1">
        <f t="shared" si="1257"/>
        <v>2</v>
      </c>
      <c r="C5583" s="285">
        <v>13</v>
      </c>
      <c r="D5583" t="s">
        <v>716</v>
      </c>
      <c r="E5583" t="s">
        <v>704</v>
      </c>
      <c r="F5583" s="16">
        <v>72</v>
      </c>
      <c r="G5583" t="str">
        <f t="shared" si="1251"/>
        <v>Cooling</v>
      </c>
      <c r="H5583" s="283">
        <f>IF(G5583="heating",F5583*Assumptions!M$4+Assumptions!M$7,0)</f>
        <v>0</v>
      </c>
      <c r="I5583" s="15">
        <f t="shared" si="1252"/>
        <v>0.90040206880052787</v>
      </c>
      <c r="J5583" s="15">
        <f t="shared" si="1253"/>
        <v>1.0199659078795975</v>
      </c>
      <c r="K5583" s="283">
        <f t="shared" si="1258"/>
        <v>0</v>
      </c>
      <c r="L5583" s="283" t="e">
        <f t="shared" si="1259"/>
        <v>#N/A</v>
      </c>
      <c r="M5583" s="283">
        <f t="shared" si="1260"/>
        <v>0</v>
      </c>
      <c r="N5583" s="283" t="e">
        <f t="shared" si="1261"/>
        <v>#N/A</v>
      </c>
      <c r="O5583" s="283">
        <f t="shared" si="1262"/>
        <v>0</v>
      </c>
      <c r="P5583" s="21">
        <f t="shared" si="1254"/>
        <v>4.6445607559525648E-2</v>
      </c>
      <c r="Q5583" s="21">
        <f t="shared" si="1255"/>
        <v>0.79115902007799765</v>
      </c>
      <c r="R5583">
        <f t="shared" si="1256"/>
        <v>0.83668510409641816</v>
      </c>
      <c r="S5583" s="296">
        <f t="shared" si="1263"/>
        <v>3.0744714840217915E-2</v>
      </c>
      <c r="T5583" s="283">
        <f t="shared" si="1264"/>
        <v>3.0744714840217915E-2</v>
      </c>
    </row>
    <row r="5584" spans="1:20" x14ac:dyDescent="0.25">
      <c r="A5584" s="286">
        <v>43333</v>
      </c>
      <c r="B5584" s="1">
        <f t="shared" si="1257"/>
        <v>2</v>
      </c>
      <c r="C5584" s="285">
        <v>14</v>
      </c>
      <c r="D5584" t="s">
        <v>716</v>
      </c>
      <c r="E5584" t="s">
        <v>704</v>
      </c>
      <c r="F5584" s="16">
        <v>70</v>
      </c>
      <c r="G5584" t="str">
        <f t="shared" si="1251"/>
        <v>Cooling</v>
      </c>
      <c r="H5584" s="283">
        <f>IF(G5584="heating",F5584*Assumptions!M$4+Assumptions!M$7,0)</f>
        <v>0</v>
      </c>
      <c r="I5584" s="15">
        <f t="shared" si="1252"/>
        <v>0.86032894500746537</v>
      </c>
      <c r="J5584" s="15">
        <f t="shared" si="1253"/>
        <v>1.0199659078795975</v>
      </c>
      <c r="K5584" s="283">
        <f t="shared" si="1258"/>
        <v>0</v>
      </c>
      <c r="L5584" s="283">
        <f t="shared" si="1259"/>
        <v>4.3818232651749627</v>
      </c>
      <c r="M5584" s="283">
        <f t="shared" si="1260"/>
        <v>0</v>
      </c>
      <c r="N5584" s="283">
        <f t="shared" si="1261"/>
        <v>4.3585758300027857</v>
      </c>
      <c r="O5584" s="283">
        <f t="shared" si="1262"/>
        <v>0</v>
      </c>
      <c r="P5584" s="21">
        <f t="shared" si="1254"/>
        <v>4.0604560274080326E-2</v>
      </c>
      <c r="Q5584" s="21">
        <f t="shared" si="1255"/>
        <v>0.84355555031342389</v>
      </c>
      <c r="R5584">
        <f t="shared" si="1256"/>
        <v>0.83668510409641816</v>
      </c>
      <c r="S5584" s="296">
        <f t="shared" si="1263"/>
        <v>2.8658307352559462E-2</v>
      </c>
      <c r="T5584" s="283">
        <f t="shared" si="1264"/>
        <v>2.8658307352559462E-2</v>
      </c>
    </row>
    <row r="5585" spans="1:20" x14ac:dyDescent="0.25">
      <c r="A5585" s="286">
        <v>43333</v>
      </c>
      <c r="B5585" s="1">
        <f t="shared" si="1257"/>
        <v>2</v>
      </c>
      <c r="C5585" s="285">
        <v>15</v>
      </c>
      <c r="D5585" t="s">
        <v>716</v>
      </c>
      <c r="E5585" t="s">
        <v>704</v>
      </c>
      <c r="F5585" s="16">
        <v>72</v>
      </c>
      <c r="G5585" t="str">
        <f t="shared" si="1251"/>
        <v>Cooling</v>
      </c>
      <c r="H5585" s="283">
        <f>IF(G5585="heating",F5585*Assumptions!M$4+Assumptions!M$7,0)</f>
        <v>0</v>
      </c>
      <c r="I5585" s="15">
        <f t="shared" si="1252"/>
        <v>0.85754515037175039</v>
      </c>
      <c r="J5585" s="15">
        <f t="shared" si="1253"/>
        <v>1.0199659078795975</v>
      </c>
      <c r="K5585" s="283">
        <f t="shared" si="1258"/>
        <v>0</v>
      </c>
      <c r="L5585" s="283" t="e">
        <f t="shared" si="1259"/>
        <v>#N/A</v>
      </c>
      <c r="M5585" s="283">
        <f t="shared" si="1260"/>
        <v>0</v>
      </c>
      <c r="N5585" s="283" t="e">
        <f t="shared" si="1261"/>
        <v>#N/A</v>
      </c>
      <c r="O5585" s="283">
        <f t="shared" si="1262"/>
        <v>0</v>
      </c>
      <c r="P5585" s="21">
        <f t="shared" si="1254"/>
        <v>4.6445607559525648E-2</v>
      </c>
      <c r="Q5585" s="21">
        <f t="shared" si="1255"/>
        <v>0.96592607327566882</v>
      </c>
      <c r="R5585">
        <f t="shared" si="1256"/>
        <v>0.83668510409641816</v>
      </c>
      <c r="S5585" s="296">
        <f t="shared" si="1263"/>
        <v>3.7536223345673463E-2</v>
      </c>
      <c r="T5585" s="283">
        <f t="shared" si="1264"/>
        <v>3.7536223345673463E-2</v>
      </c>
    </row>
    <row r="5586" spans="1:20" x14ac:dyDescent="0.25">
      <c r="A5586" s="286">
        <v>43333</v>
      </c>
      <c r="B5586" s="1">
        <f t="shared" si="1257"/>
        <v>2</v>
      </c>
      <c r="C5586" s="285">
        <v>16</v>
      </c>
      <c r="D5586" t="s">
        <v>716</v>
      </c>
      <c r="E5586" t="s">
        <v>704</v>
      </c>
      <c r="F5586" s="16">
        <v>72</v>
      </c>
      <c r="G5586" t="str">
        <f t="shared" si="1251"/>
        <v>Cooling</v>
      </c>
      <c r="H5586" s="283">
        <f>IF(G5586="heating",F5586*Assumptions!M$4+Assumptions!M$7,0)</f>
        <v>0</v>
      </c>
      <c r="I5586" s="15">
        <f t="shared" si="1252"/>
        <v>0.88344815438260227</v>
      </c>
      <c r="J5586" s="15">
        <f t="shared" si="1253"/>
        <v>1.0199659078795975</v>
      </c>
      <c r="K5586" s="283">
        <f t="shared" si="1258"/>
        <v>0</v>
      </c>
      <c r="L5586" s="283" t="e">
        <f t="shared" si="1259"/>
        <v>#N/A</v>
      </c>
      <c r="M5586" s="283">
        <f t="shared" si="1260"/>
        <v>0</v>
      </c>
      <c r="N5586" s="283" t="e">
        <f t="shared" si="1261"/>
        <v>#N/A</v>
      </c>
      <c r="O5586" s="283">
        <f t="shared" si="1262"/>
        <v>0</v>
      </c>
      <c r="P5586" s="21">
        <f t="shared" si="1254"/>
        <v>4.6445607559525648E-2</v>
      </c>
      <c r="Q5586" s="21">
        <f t="shared" si="1255"/>
        <v>1.1649354943302594</v>
      </c>
      <c r="R5586">
        <f t="shared" si="1256"/>
        <v>0.83668510409641816</v>
      </c>
      <c r="S5586" s="296">
        <f t="shared" si="1263"/>
        <v>4.5269798702290198E-2</v>
      </c>
      <c r="T5586" s="283">
        <f t="shared" si="1264"/>
        <v>4.5269798702290198E-2</v>
      </c>
    </row>
    <row r="5587" spans="1:20" x14ac:dyDescent="0.25">
      <c r="A5587" s="286">
        <v>43333</v>
      </c>
      <c r="B5587" s="1">
        <f t="shared" si="1257"/>
        <v>2</v>
      </c>
      <c r="C5587" s="285">
        <v>17</v>
      </c>
      <c r="D5587" t="s">
        <v>716</v>
      </c>
      <c r="F5587" s="16">
        <v>70</v>
      </c>
      <c r="G5587" t="str">
        <f t="shared" si="1251"/>
        <v>Cooling</v>
      </c>
      <c r="H5587" s="283">
        <f>IF(G5587="heating",F5587*Assumptions!M$4+Assumptions!M$7,0)</f>
        <v>0</v>
      </c>
      <c r="I5587" s="15">
        <f t="shared" si="1252"/>
        <v>0.94025748850374469</v>
      </c>
      <c r="J5587" s="15">
        <f t="shared" si="1253"/>
        <v>1.0199659078795975</v>
      </c>
      <c r="K5587" s="283">
        <f t="shared" si="1258"/>
        <v>0</v>
      </c>
      <c r="L5587" s="283">
        <f t="shared" si="1259"/>
        <v>4.3818232651749627</v>
      </c>
      <c r="M5587" s="283">
        <f t="shared" si="1260"/>
        <v>0</v>
      </c>
      <c r="N5587" s="283">
        <f t="shared" si="1261"/>
        <v>4.3585758300027857</v>
      </c>
      <c r="O5587" s="283">
        <f t="shared" si="1262"/>
        <v>0</v>
      </c>
      <c r="P5587" s="21">
        <f t="shared" si="1254"/>
        <v>4.0604560274080326E-2</v>
      </c>
      <c r="Q5587" s="21">
        <f t="shared" si="1255"/>
        <v>1.3521540118753073</v>
      </c>
      <c r="R5587">
        <f t="shared" si="1256"/>
        <v>0.83668510409641816</v>
      </c>
      <c r="S5587" s="296">
        <f t="shared" si="1263"/>
        <v>4.5937040241061933E-2</v>
      </c>
      <c r="T5587" s="283">
        <f t="shared" si="1264"/>
        <v>4.5937040241061933E-2</v>
      </c>
    </row>
    <row r="5588" spans="1:20" x14ac:dyDescent="0.25">
      <c r="A5588" s="286">
        <v>43333</v>
      </c>
      <c r="B5588" s="1">
        <f t="shared" si="1257"/>
        <v>2</v>
      </c>
      <c r="C5588" s="285">
        <v>18</v>
      </c>
      <c r="D5588" t="s">
        <v>716</v>
      </c>
      <c r="F5588" s="16">
        <v>66</v>
      </c>
      <c r="G5588" t="str">
        <f t="shared" si="1251"/>
        <v>Cooling</v>
      </c>
      <c r="H5588" s="283">
        <f>IF(G5588="heating",F5588*Assumptions!M$4+Assumptions!M$7,0)</f>
        <v>0</v>
      </c>
      <c r="I5588" s="15">
        <f t="shared" si="1252"/>
        <v>0.98182363790757687</v>
      </c>
      <c r="J5588" s="15">
        <f t="shared" si="1253"/>
        <v>1.0199659078795975</v>
      </c>
      <c r="K5588" s="283">
        <f t="shared" si="1258"/>
        <v>0</v>
      </c>
      <c r="L5588" s="283">
        <f t="shared" si="1259"/>
        <v>4.3818232651749627</v>
      </c>
      <c r="M5588" s="283">
        <f t="shared" si="1260"/>
        <v>0</v>
      </c>
      <c r="N5588" s="283">
        <f t="shared" si="1261"/>
        <v>4.3585758300027857</v>
      </c>
      <c r="O5588" s="283">
        <f t="shared" si="1262"/>
        <v>0</v>
      </c>
      <c r="P5588" s="21">
        <f t="shared" si="1254"/>
        <v>3.6399980029288459E-2</v>
      </c>
      <c r="Q5588" s="21">
        <f t="shared" si="1255"/>
        <v>1.5598916921549892</v>
      </c>
      <c r="R5588">
        <f t="shared" si="1256"/>
        <v>0.83668510409641816</v>
      </c>
      <c r="S5588" s="296">
        <f t="shared" si="1263"/>
        <v>4.7507002334468626E-2</v>
      </c>
      <c r="T5588" s="283">
        <f t="shared" si="1264"/>
        <v>4.7507002334468626E-2</v>
      </c>
    </row>
    <row r="5589" spans="1:20" x14ac:dyDescent="0.25">
      <c r="A5589" s="286">
        <v>43333</v>
      </c>
      <c r="B5589" s="1">
        <f t="shared" si="1257"/>
        <v>2</v>
      </c>
      <c r="C5589" s="285">
        <v>19</v>
      </c>
      <c r="D5589" t="s">
        <v>716</v>
      </c>
      <c r="F5589" s="16">
        <v>66</v>
      </c>
      <c r="G5589" t="str">
        <f t="shared" si="1251"/>
        <v>Cooling</v>
      </c>
      <c r="H5589" s="283">
        <f>IF(G5589="heating",F5589*Assumptions!M$4+Assumptions!M$7,0)</f>
        <v>0</v>
      </c>
      <c r="I5589" s="15">
        <f t="shared" si="1252"/>
        <v>0.98418842963438757</v>
      </c>
      <c r="J5589" s="15">
        <f t="shared" si="1253"/>
        <v>1.0199659078795975</v>
      </c>
      <c r="K5589" s="283">
        <f t="shared" si="1258"/>
        <v>0</v>
      </c>
      <c r="L5589" s="283">
        <f t="shared" si="1259"/>
        <v>4.3818232651749627</v>
      </c>
      <c r="M5589" s="283">
        <f t="shared" si="1260"/>
        <v>0</v>
      </c>
      <c r="N5589" s="283">
        <f t="shared" si="1261"/>
        <v>4.3585758300027857</v>
      </c>
      <c r="O5589" s="283">
        <f t="shared" si="1262"/>
        <v>0</v>
      </c>
      <c r="P5589" s="21">
        <f t="shared" si="1254"/>
        <v>3.6399980029288459E-2</v>
      </c>
      <c r="Q5589" s="21">
        <f t="shared" si="1255"/>
        <v>1.6764212681468484</v>
      </c>
      <c r="R5589">
        <f t="shared" si="1256"/>
        <v>0.83668510409641816</v>
      </c>
      <c r="S5589" s="296">
        <f t="shared" si="1263"/>
        <v>5.1055947986606794E-2</v>
      </c>
      <c r="T5589" s="283">
        <f t="shared" si="1264"/>
        <v>5.1055947986606794E-2</v>
      </c>
    </row>
    <row r="5590" spans="1:20" x14ac:dyDescent="0.25">
      <c r="A5590" s="286">
        <v>43333</v>
      </c>
      <c r="B5590" s="1">
        <f t="shared" si="1257"/>
        <v>2</v>
      </c>
      <c r="C5590" s="285">
        <v>20</v>
      </c>
      <c r="D5590" t="s">
        <v>716</v>
      </c>
      <c r="F5590" s="16">
        <v>66</v>
      </c>
      <c r="G5590" t="str">
        <f t="shared" si="1251"/>
        <v>Cooling</v>
      </c>
      <c r="H5590" s="283">
        <f>IF(G5590="heating",F5590*Assumptions!M$4+Assumptions!M$7,0)</f>
        <v>0</v>
      </c>
      <c r="I5590" s="15">
        <f t="shared" si="1252"/>
        <v>0.97071962311712034</v>
      </c>
      <c r="J5590" s="15">
        <f t="shared" si="1253"/>
        <v>1.0199659078795975</v>
      </c>
      <c r="K5590" s="283">
        <f t="shared" si="1258"/>
        <v>0</v>
      </c>
      <c r="L5590" s="283">
        <f t="shared" si="1259"/>
        <v>4.3818232651749627</v>
      </c>
      <c r="M5590" s="283">
        <f t="shared" si="1260"/>
        <v>0</v>
      </c>
      <c r="N5590" s="283">
        <f t="shared" si="1261"/>
        <v>4.3585758300027857</v>
      </c>
      <c r="O5590" s="283">
        <f t="shared" si="1262"/>
        <v>0</v>
      </c>
      <c r="P5590" s="21">
        <f t="shared" si="1254"/>
        <v>3.6399980029288459E-2</v>
      </c>
      <c r="Q5590" s="21">
        <f t="shared" si="1255"/>
        <v>1.52436960139122</v>
      </c>
      <c r="R5590">
        <f t="shared" si="1256"/>
        <v>0.83668510409641816</v>
      </c>
      <c r="S5590" s="296">
        <f t="shared" si="1263"/>
        <v>4.6425165654828231E-2</v>
      </c>
      <c r="T5590" s="283">
        <f t="shared" si="1264"/>
        <v>4.6425165654828231E-2</v>
      </c>
    </row>
    <row r="5591" spans="1:20" x14ac:dyDescent="0.25">
      <c r="A5591" s="286">
        <v>43333</v>
      </c>
      <c r="B5591" s="1">
        <f t="shared" si="1257"/>
        <v>2</v>
      </c>
      <c r="C5591" s="285">
        <v>21</v>
      </c>
      <c r="D5591" t="s">
        <v>716</v>
      </c>
      <c r="F5591" s="16">
        <v>66</v>
      </c>
      <c r="G5591" t="str">
        <f t="shared" si="1251"/>
        <v>Cooling</v>
      </c>
      <c r="H5591" s="283">
        <f>IF(G5591="heating",F5591*Assumptions!M$4+Assumptions!M$7,0)</f>
        <v>0</v>
      </c>
      <c r="I5591" s="15">
        <f t="shared" si="1252"/>
        <v>0.95751150862929935</v>
      </c>
      <c r="J5591" s="15">
        <f t="shared" si="1253"/>
        <v>1.0199659078795975</v>
      </c>
      <c r="K5591" s="283">
        <f t="shared" si="1258"/>
        <v>0</v>
      </c>
      <c r="L5591" s="283">
        <f t="shared" si="1259"/>
        <v>4.3818232651749627</v>
      </c>
      <c r="M5591" s="283">
        <f t="shared" si="1260"/>
        <v>0</v>
      </c>
      <c r="N5591" s="283">
        <f t="shared" si="1261"/>
        <v>4.3585758300027857</v>
      </c>
      <c r="O5591" s="283">
        <f t="shared" si="1262"/>
        <v>0</v>
      </c>
      <c r="P5591" s="21">
        <f t="shared" si="1254"/>
        <v>3.6399980029288459E-2</v>
      </c>
      <c r="Q5591" s="21">
        <f t="shared" si="1255"/>
        <v>1.4448604713749031</v>
      </c>
      <c r="R5591">
        <f t="shared" si="1256"/>
        <v>0.83668510409641816</v>
      </c>
      <c r="S5591" s="296">
        <f t="shared" si="1263"/>
        <v>4.4003689571396769E-2</v>
      </c>
      <c r="T5591" s="283">
        <f t="shared" si="1264"/>
        <v>4.4003689571396769E-2</v>
      </c>
    </row>
    <row r="5592" spans="1:20" x14ac:dyDescent="0.25">
      <c r="A5592" s="286">
        <v>43333</v>
      </c>
      <c r="B5592" s="1">
        <f t="shared" si="1257"/>
        <v>2</v>
      </c>
      <c r="C5592" s="285">
        <v>22</v>
      </c>
      <c r="D5592" t="s">
        <v>716</v>
      </c>
      <c r="F5592" s="16">
        <v>66</v>
      </c>
      <c r="G5592" t="str">
        <f t="shared" si="1251"/>
        <v>Cooling</v>
      </c>
      <c r="H5592" s="283">
        <f>IF(G5592="heating",F5592*Assumptions!M$4+Assumptions!M$7,0)</f>
        <v>0</v>
      </c>
      <c r="I5592" s="15">
        <f t="shared" si="1252"/>
        <v>0.9426530227543114</v>
      </c>
      <c r="J5592" s="15">
        <f t="shared" si="1253"/>
        <v>1.0199659078795975</v>
      </c>
      <c r="K5592" s="283">
        <f t="shared" si="1258"/>
        <v>0</v>
      </c>
      <c r="L5592" s="283">
        <f t="shared" si="1259"/>
        <v>4.3818232651749627</v>
      </c>
      <c r="M5592" s="283">
        <f t="shared" si="1260"/>
        <v>0</v>
      </c>
      <c r="N5592" s="283">
        <f t="shared" si="1261"/>
        <v>4.3585758300027857</v>
      </c>
      <c r="O5592" s="283">
        <f t="shared" si="1262"/>
        <v>0</v>
      </c>
      <c r="P5592" s="21">
        <f t="shared" si="1254"/>
        <v>3.6399980029288459E-2</v>
      </c>
      <c r="Q5592" s="21">
        <f t="shared" si="1255"/>
        <v>1.2427137171080138</v>
      </c>
      <c r="R5592">
        <f t="shared" si="1256"/>
        <v>0.83668510409641816</v>
      </c>
      <c r="S5592" s="296">
        <f t="shared" si="1263"/>
        <v>3.7847245264936435E-2</v>
      </c>
      <c r="T5592" s="283">
        <f t="shared" si="1264"/>
        <v>3.7847245264936435E-2</v>
      </c>
    </row>
    <row r="5593" spans="1:20" x14ac:dyDescent="0.25">
      <c r="A5593" s="286">
        <v>43333</v>
      </c>
      <c r="B5593" s="1">
        <f t="shared" si="1257"/>
        <v>2</v>
      </c>
      <c r="C5593" s="285">
        <v>23</v>
      </c>
      <c r="D5593" t="s">
        <v>715</v>
      </c>
      <c r="F5593" s="16">
        <v>66</v>
      </c>
      <c r="G5593" t="str">
        <f t="shared" si="1251"/>
        <v>Cooling</v>
      </c>
      <c r="H5593" s="283">
        <f>IF(G5593="heating",F5593*Assumptions!M$4+Assumptions!M$7,0)</f>
        <v>0</v>
      </c>
      <c r="I5593" s="15">
        <f t="shared" si="1252"/>
        <v>0.94450710149963013</v>
      </c>
      <c r="J5593" s="15">
        <f t="shared" si="1253"/>
        <v>1.0199659078795975</v>
      </c>
      <c r="K5593" s="283">
        <f t="shared" si="1258"/>
        <v>0</v>
      </c>
      <c r="L5593" s="283">
        <f t="shared" si="1259"/>
        <v>4.3818232651749627</v>
      </c>
      <c r="M5593" s="283">
        <f t="shared" si="1260"/>
        <v>0</v>
      </c>
      <c r="N5593" s="283">
        <f t="shared" si="1261"/>
        <v>4.3585758300027857</v>
      </c>
      <c r="O5593" s="283">
        <f t="shared" si="1262"/>
        <v>0</v>
      </c>
      <c r="P5593" s="21">
        <f t="shared" si="1254"/>
        <v>3.6399980029288459E-2</v>
      </c>
      <c r="Q5593" s="21">
        <f t="shared" si="1255"/>
        <v>1.0297519246597011</v>
      </c>
      <c r="R5593">
        <f t="shared" si="1256"/>
        <v>0.83668510409641816</v>
      </c>
      <c r="S5593" s="296">
        <f t="shared" si="1263"/>
        <v>3.1361425498169324E-2</v>
      </c>
      <c r="T5593" s="283">
        <f t="shared" si="1264"/>
        <v>3.1361425498169324E-2</v>
      </c>
    </row>
    <row r="5594" spans="1:20" x14ac:dyDescent="0.25">
      <c r="A5594" s="286">
        <v>43334</v>
      </c>
      <c r="B5594" s="1">
        <f t="shared" si="1257"/>
        <v>3</v>
      </c>
      <c r="C5594" s="285">
        <v>0</v>
      </c>
      <c r="D5594" t="s">
        <v>715</v>
      </c>
      <c r="F5594" s="16">
        <v>64</v>
      </c>
      <c r="G5594" t="str">
        <f t="shared" si="1251"/>
        <v>Cooling</v>
      </c>
      <c r="H5594" s="283">
        <f>IF(G5594="heating",F5594*Assumptions!M$4+Assumptions!M$7,0)</f>
        <v>0</v>
      </c>
      <c r="I5594" s="15">
        <f t="shared" si="1252"/>
        <v>0.97481507806017154</v>
      </c>
      <c r="J5594" s="15">
        <f t="shared" si="1253"/>
        <v>1.0263036171733995</v>
      </c>
      <c r="K5594" s="283">
        <f t="shared" si="1258"/>
        <v>0</v>
      </c>
      <c r="L5594" s="283">
        <f t="shared" si="1259"/>
        <v>4.3818232651749627</v>
      </c>
      <c r="M5594" s="283">
        <f t="shared" si="1260"/>
        <v>0</v>
      </c>
      <c r="N5594" s="283">
        <f t="shared" si="1261"/>
        <v>4.3585758300027857</v>
      </c>
      <c r="O5594" s="283">
        <f t="shared" si="1262"/>
        <v>0</v>
      </c>
      <c r="P5594" s="21">
        <f t="shared" si="1254"/>
        <v>3.8036447069942136E-2</v>
      </c>
      <c r="Q5594" s="21">
        <f t="shared" si="1255"/>
        <v>0.90668853391740301</v>
      </c>
      <c r="R5594">
        <f t="shared" si="1256"/>
        <v>0.9421089825381942</v>
      </c>
      <c r="S5594" s="296">
        <f t="shared" si="1263"/>
        <v>3.2490710728102737E-2</v>
      </c>
      <c r="T5594" s="283">
        <f t="shared" si="1264"/>
        <v>3.2490710728102737E-2</v>
      </c>
    </row>
    <row r="5595" spans="1:20" x14ac:dyDescent="0.25">
      <c r="A5595" s="286">
        <v>43334</v>
      </c>
      <c r="B5595" s="1">
        <f t="shared" si="1257"/>
        <v>3</v>
      </c>
      <c r="C5595" s="285">
        <v>1</v>
      </c>
      <c r="D5595" t="s">
        <v>715</v>
      </c>
      <c r="F5595" s="16">
        <v>63</v>
      </c>
      <c r="G5595" t="str">
        <f t="shared" si="1251"/>
        <v>Cooling</v>
      </c>
      <c r="H5595" s="283">
        <f>IF(G5595="heating",F5595*Assumptions!M$4+Assumptions!M$7,0)</f>
        <v>0</v>
      </c>
      <c r="I5595" s="15">
        <f t="shared" si="1252"/>
        <v>1.012242869806885</v>
      </c>
      <c r="J5595" s="15">
        <f t="shared" si="1253"/>
        <v>1.0263036171733995</v>
      </c>
      <c r="K5595" s="283">
        <f t="shared" si="1258"/>
        <v>0</v>
      </c>
      <c r="L5595" s="283">
        <f t="shared" si="1259"/>
        <v>4.3818232651749627</v>
      </c>
      <c r="M5595" s="283">
        <f t="shared" si="1260"/>
        <v>0</v>
      </c>
      <c r="N5595" s="283">
        <f t="shared" si="1261"/>
        <v>4.3585758300027857</v>
      </c>
      <c r="O5595" s="283">
        <f t="shared" si="1262"/>
        <v>0</v>
      </c>
      <c r="P5595" s="21">
        <f t="shared" si="1254"/>
        <v>3.9789369881031433E-2</v>
      </c>
      <c r="Q5595" s="21">
        <f t="shared" si="1255"/>
        <v>0.81803459285312596</v>
      </c>
      <c r="R5595">
        <f t="shared" si="1256"/>
        <v>0.9421089825381942</v>
      </c>
      <c r="S5595" s="296">
        <f t="shared" si="1263"/>
        <v>3.066478157452452E-2</v>
      </c>
      <c r="T5595" s="283">
        <f t="shared" si="1264"/>
        <v>3.066478157452452E-2</v>
      </c>
    </row>
    <row r="5596" spans="1:20" x14ac:dyDescent="0.25">
      <c r="A5596" s="286">
        <v>43334</v>
      </c>
      <c r="B5596" s="1">
        <f t="shared" si="1257"/>
        <v>3</v>
      </c>
      <c r="C5596" s="285">
        <v>2</v>
      </c>
      <c r="D5596" t="s">
        <v>715</v>
      </c>
      <c r="F5596" s="16">
        <v>66</v>
      </c>
      <c r="G5596" t="str">
        <f t="shared" si="1251"/>
        <v>Cooling</v>
      </c>
      <c r="H5596" s="283">
        <f>IF(G5596="heating",F5596*Assumptions!M$4+Assumptions!M$7,0)</f>
        <v>0</v>
      </c>
      <c r="I5596" s="15">
        <f t="shared" si="1252"/>
        <v>1.0509704703585963</v>
      </c>
      <c r="J5596" s="15">
        <f t="shared" si="1253"/>
        <v>1.0263036171733995</v>
      </c>
      <c r="K5596" s="283">
        <f t="shared" si="1258"/>
        <v>0</v>
      </c>
      <c r="L5596" s="283">
        <f t="shared" si="1259"/>
        <v>4.3818232651749627</v>
      </c>
      <c r="M5596" s="283">
        <f t="shared" si="1260"/>
        <v>0</v>
      </c>
      <c r="N5596" s="283">
        <f t="shared" si="1261"/>
        <v>4.3585758300027857</v>
      </c>
      <c r="O5596" s="283">
        <f t="shared" si="1262"/>
        <v>0</v>
      </c>
      <c r="P5596" s="21">
        <f t="shared" si="1254"/>
        <v>3.6399980029288459E-2</v>
      </c>
      <c r="Q5596" s="21">
        <f t="shared" si="1255"/>
        <v>0.74507607494346417</v>
      </c>
      <c r="R5596">
        <f t="shared" si="1256"/>
        <v>0.9421089825381942</v>
      </c>
      <c r="S5596" s="296">
        <f t="shared" si="1263"/>
        <v>2.555070619048036E-2</v>
      </c>
      <c r="T5596" s="283">
        <f t="shared" si="1264"/>
        <v>2.555070619048036E-2</v>
      </c>
    </row>
    <row r="5597" spans="1:20" x14ac:dyDescent="0.25">
      <c r="A5597" s="286">
        <v>43334</v>
      </c>
      <c r="B5597" s="1">
        <f t="shared" si="1257"/>
        <v>3</v>
      </c>
      <c r="C5597" s="285">
        <v>3</v>
      </c>
      <c r="D5597" t="s">
        <v>715</v>
      </c>
      <c r="F5597" s="16">
        <v>66</v>
      </c>
      <c r="G5597" t="str">
        <f t="shared" si="1251"/>
        <v>Cooling</v>
      </c>
      <c r="H5597" s="283">
        <f>IF(G5597="heating",F5597*Assumptions!M$4+Assumptions!M$7,0)</f>
        <v>0</v>
      </c>
      <c r="I5597" s="15">
        <f t="shared" si="1252"/>
        <v>1.0924036124451033</v>
      </c>
      <c r="J5597" s="15">
        <f t="shared" si="1253"/>
        <v>1.0263036171733995</v>
      </c>
      <c r="K5597" s="283">
        <f t="shared" si="1258"/>
        <v>0</v>
      </c>
      <c r="L5597" s="283">
        <f t="shared" si="1259"/>
        <v>4.3818232651749627</v>
      </c>
      <c r="M5597" s="283">
        <f t="shared" si="1260"/>
        <v>0</v>
      </c>
      <c r="N5597" s="283">
        <f t="shared" si="1261"/>
        <v>4.3585758300027857</v>
      </c>
      <c r="O5597" s="283">
        <f t="shared" si="1262"/>
        <v>0</v>
      </c>
      <c r="P5597" s="21">
        <f t="shared" si="1254"/>
        <v>3.6399980029288459E-2</v>
      </c>
      <c r="Q5597" s="21">
        <f t="shared" si="1255"/>
        <v>0.69158980876382303</v>
      </c>
      <c r="R5597">
        <f t="shared" si="1256"/>
        <v>0.9421089825381942</v>
      </c>
      <c r="S5597" s="296">
        <f t="shared" si="1263"/>
        <v>2.3716515134908574E-2</v>
      </c>
      <c r="T5597" s="283">
        <f t="shared" si="1264"/>
        <v>2.3716515134908574E-2</v>
      </c>
    </row>
    <row r="5598" spans="1:20" x14ac:dyDescent="0.25">
      <c r="A5598" s="286">
        <v>43334</v>
      </c>
      <c r="B5598" s="1">
        <f t="shared" si="1257"/>
        <v>3</v>
      </c>
      <c r="C5598" s="285">
        <v>4</v>
      </c>
      <c r="D5598" t="s">
        <v>715</v>
      </c>
      <c r="F5598" s="16">
        <v>64</v>
      </c>
      <c r="G5598" t="str">
        <f t="shared" si="1251"/>
        <v>Cooling</v>
      </c>
      <c r="H5598" s="283">
        <f>IF(G5598="heating",F5598*Assumptions!M$4+Assumptions!M$7,0)</f>
        <v>0</v>
      </c>
      <c r="I5598" s="15">
        <f t="shared" si="1252"/>
        <v>1.1348296917927807</v>
      </c>
      <c r="J5598" s="15">
        <f t="shared" si="1253"/>
        <v>1.0263036171733995</v>
      </c>
      <c r="K5598" s="283">
        <f t="shared" si="1258"/>
        <v>0</v>
      </c>
      <c r="L5598" s="283">
        <f t="shared" si="1259"/>
        <v>4.3818232651749627</v>
      </c>
      <c r="M5598" s="283">
        <f t="shared" si="1260"/>
        <v>0</v>
      </c>
      <c r="N5598" s="283">
        <f t="shared" si="1261"/>
        <v>4.3585758300027857</v>
      </c>
      <c r="O5598" s="283">
        <f t="shared" si="1262"/>
        <v>0</v>
      </c>
      <c r="P5598" s="21">
        <f t="shared" si="1254"/>
        <v>3.8036447069942136E-2</v>
      </c>
      <c r="Q5598" s="21">
        <f t="shared" si="1255"/>
        <v>0.6473875548762833</v>
      </c>
      <c r="R5598">
        <f t="shared" si="1256"/>
        <v>0.9421089825381942</v>
      </c>
      <c r="S5598" s="296">
        <f t="shared" si="1263"/>
        <v>2.3198795382996656E-2</v>
      </c>
      <c r="T5598" s="283">
        <f t="shared" si="1264"/>
        <v>2.3198795382996656E-2</v>
      </c>
    </row>
    <row r="5599" spans="1:20" x14ac:dyDescent="0.25">
      <c r="A5599" s="286">
        <v>43334</v>
      </c>
      <c r="B5599" s="1">
        <f t="shared" si="1257"/>
        <v>3</v>
      </c>
      <c r="C5599" s="285">
        <v>5</v>
      </c>
      <c r="D5599" t="s">
        <v>715</v>
      </c>
      <c r="F5599" s="16">
        <v>63</v>
      </c>
      <c r="G5599" t="str">
        <f t="shared" si="1251"/>
        <v>Cooling</v>
      </c>
      <c r="H5599" s="283">
        <f>IF(G5599="heating",F5599*Assumptions!M$4+Assumptions!M$7,0)</f>
        <v>0</v>
      </c>
      <c r="I5599" s="15">
        <f t="shared" si="1252"/>
        <v>1.1635558681477385</v>
      </c>
      <c r="J5599" s="15">
        <f t="shared" si="1253"/>
        <v>1.0263036171733995</v>
      </c>
      <c r="K5599" s="283">
        <f t="shared" si="1258"/>
        <v>0</v>
      </c>
      <c r="L5599" s="283">
        <f t="shared" si="1259"/>
        <v>4.3818232651749627</v>
      </c>
      <c r="M5599" s="283">
        <f t="shared" si="1260"/>
        <v>0</v>
      </c>
      <c r="N5599" s="283">
        <f t="shared" si="1261"/>
        <v>4.3585758300027857</v>
      </c>
      <c r="O5599" s="283">
        <f t="shared" si="1262"/>
        <v>0</v>
      </c>
      <c r="P5599" s="21">
        <f t="shared" si="1254"/>
        <v>3.9789369881031433E-2</v>
      </c>
      <c r="Q5599" s="21">
        <f t="shared" si="1255"/>
        <v>0.72139578924615555</v>
      </c>
      <c r="R5599">
        <f t="shared" si="1256"/>
        <v>0.9421089825381942</v>
      </c>
      <c r="S5599" s="296">
        <f t="shared" si="1263"/>
        <v>2.7042186845497963E-2</v>
      </c>
      <c r="T5599" s="283">
        <f t="shared" si="1264"/>
        <v>2.7042186845497963E-2</v>
      </c>
    </row>
    <row r="5600" spans="1:20" x14ac:dyDescent="0.25">
      <c r="A5600" s="286">
        <v>43334</v>
      </c>
      <c r="B5600" s="1">
        <f t="shared" si="1257"/>
        <v>3</v>
      </c>
      <c r="C5600" s="285">
        <v>6</v>
      </c>
      <c r="D5600" t="s">
        <v>715</v>
      </c>
      <c r="F5600" s="16">
        <v>63</v>
      </c>
      <c r="G5600" t="str">
        <f t="shared" si="1251"/>
        <v>Cooling</v>
      </c>
      <c r="H5600" s="283">
        <f>IF(G5600="heating",F5600*Assumptions!M$4+Assumptions!M$7,0)</f>
        <v>0</v>
      </c>
      <c r="I5600" s="15">
        <f t="shared" si="1252"/>
        <v>1.2083911162615524</v>
      </c>
      <c r="J5600" s="15">
        <f t="shared" si="1253"/>
        <v>1.0263036171733995</v>
      </c>
      <c r="K5600" s="283">
        <f t="shared" si="1258"/>
        <v>0</v>
      </c>
      <c r="L5600" s="283">
        <f t="shared" si="1259"/>
        <v>4.3818232651749627</v>
      </c>
      <c r="M5600" s="283">
        <f t="shared" si="1260"/>
        <v>0</v>
      </c>
      <c r="N5600" s="283">
        <f t="shared" si="1261"/>
        <v>4.3585758300027857</v>
      </c>
      <c r="O5600" s="283">
        <f t="shared" si="1262"/>
        <v>0</v>
      </c>
      <c r="P5600" s="21">
        <f t="shared" si="1254"/>
        <v>3.9789369881031433E-2</v>
      </c>
      <c r="Q5600" s="21">
        <f t="shared" si="1255"/>
        <v>0.87787080972652631</v>
      </c>
      <c r="R5600">
        <f t="shared" si="1256"/>
        <v>0.9421089825381942</v>
      </c>
      <c r="S5600" s="296">
        <f t="shared" si="1263"/>
        <v>3.2907797379356313E-2</v>
      </c>
      <c r="T5600" s="283">
        <f t="shared" si="1264"/>
        <v>3.2907797379356313E-2</v>
      </c>
    </row>
    <row r="5601" spans="1:20" x14ac:dyDescent="0.25">
      <c r="A5601" s="286">
        <v>43334</v>
      </c>
      <c r="B5601" s="1">
        <f t="shared" si="1257"/>
        <v>3</v>
      </c>
      <c r="C5601" s="285">
        <v>7</v>
      </c>
      <c r="D5601" t="s">
        <v>716</v>
      </c>
      <c r="F5601" s="16">
        <v>63</v>
      </c>
      <c r="G5601" t="str">
        <f t="shared" si="1251"/>
        <v>Cooling</v>
      </c>
      <c r="H5601" s="283">
        <f>IF(G5601="heating",F5601*Assumptions!M$4+Assumptions!M$7,0)</f>
        <v>0</v>
      </c>
      <c r="I5601" s="15">
        <f t="shared" si="1252"/>
        <v>1.1637425769249583</v>
      </c>
      <c r="J5601" s="15">
        <f t="shared" si="1253"/>
        <v>1.0263036171733995</v>
      </c>
      <c r="K5601" s="283">
        <f t="shared" si="1258"/>
        <v>0</v>
      </c>
      <c r="L5601" s="283">
        <f t="shared" si="1259"/>
        <v>4.3818232651749627</v>
      </c>
      <c r="M5601" s="283">
        <f t="shared" si="1260"/>
        <v>0</v>
      </c>
      <c r="N5601" s="283">
        <f t="shared" si="1261"/>
        <v>4.3585758300027857</v>
      </c>
      <c r="O5601" s="283">
        <f t="shared" si="1262"/>
        <v>0</v>
      </c>
      <c r="P5601" s="21">
        <f t="shared" si="1254"/>
        <v>3.9789369881031433E-2</v>
      </c>
      <c r="Q5601" s="21">
        <f t="shared" si="1255"/>
        <v>0.97331382064367777</v>
      </c>
      <c r="R5601">
        <f t="shared" si="1256"/>
        <v>0.9421089825381942</v>
      </c>
      <c r="S5601" s="296">
        <f t="shared" si="1263"/>
        <v>3.6485566715958054E-2</v>
      </c>
      <c r="T5601" s="283">
        <f t="shared" si="1264"/>
        <v>3.6485566715958054E-2</v>
      </c>
    </row>
    <row r="5602" spans="1:20" x14ac:dyDescent="0.25">
      <c r="A5602" s="286">
        <v>43334</v>
      </c>
      <c r="B5602" s="1">
        <f t="shared" si="1257"/>
        <v>3</v>
      </c>
      <c r="C5602" s="285">
        <v>8</v>
      </c>
      <c r="D5602" t="s">
        <v>716</v>
      </c>
      <c r="F5602" s="16">
        <v>63</v>
      </c>
      <c r="G5602" t="str">
        <f t="shared" si="1251"/>
        <v>Cooling</v>
      </c>
      <c r="H5602" s="283">
        <f>IF(G5602="heating",F5602*Assumptions!M$4+Assumptions!M$7,0)</f>
        <v>0</v>
      </c>
      <c r="I5602" s="15">
        <f t="shared" si="1252"/>
        <v>1.094193721037565</v>
      </c>
      <c r="J5602" s="15">
        <f t="shared" si="1253"/>
        <v>1.0263036171733995</v>
      </c>
      <c r="K5602" s="283">
        <f t="shared" si="1258"/>
        <v>0</v>
      </c>
      <c r="L5602" s="283">
        <f t="shared" si="1259"/>
        <v>4.3818232651749627</v>
      </c>
      <c r="M5602" s="283">
        <f t="shared" si="1260"/>
        <v>0</v>
      </c>
      <c r="N5602" s="283">
        <f t="shared" si="1261"/>
        <v>4.3585758300027857</v>
      </c>
      <c r="O5602" s="283">
        <f t="shared" si="1262"/>
        <v>0</v>
      </c>
      <c r="P5602" s="21">
        <f t="shared" si="1254"/>
        <v>3.9789369881031433E-2</v>
      </c>
      <c r="Q5602" s="21">
        <f t="shared" si="1255"/>
        <v>0.94940007506179924</v>
      </c>
      <c r="R5602">
        <f t="shared" si="1256"/>
        <v>0.9421089825381942</v>
      </c>
      <c r="S5602" s="296">
        <f t="shared" si="1263"/>
        <v>3.5589137895827808E-2</v>
      </c>
      <c r="T5602" s="283">
        <f t="shared" si="1264"/>
        <v>3.5589137895827808E-2</v>
      </c>
    </row>
    <row r="5603" spans="1:20" x14ac:dyDescent="0.25">
      <c r="A5603" s="286">
        <v>43334</v>
      </c>
      <c r="B5603" s="1">
        <f t="shared" si="1257"/>
        <v>3</v>
      </c>
      <c r="C5603" s="285">
        <v>9</v>
      </c>
      <c r="D5603" t="s">
        <v>716</v>
      </c>
      <c r="F5603" s="16">
        <v>64</v>
      </c>
      <c r="G5603" t="str">
        <f t="shared" si="1251"/>
        <v>Cooling</v>
      </c>
      <c r="H5603" s="283">
        <f>IF(G5603="heating",F5603*Assumptions!M$4+Assumptions!M$7,0)</f>
        <v>0</v>
      </c>
      <c r="I5603" s="15">
        <f t="shared" si="1252"/>
        <v>1.0343009000871222</v>
      </c>
      <c r="J5603" s="15">
        <f t="shared" si="1253"/>
        <v>1.0263036171733995</v>
      </c>
      <c r="K5603" s="283">
        <f t="shared" si="1258"/>
        <v>0</v>
      </c>
      <c r="L5603" s="283">
        <f t="shared" si="1259"/>
        <v>4.3818232651749627</v>
      </c>
      <c r="M5603" s="283">
        <f t="shared" si="1260"/>
        <v>0</v>
      </c>
      <c r="N5603" s="283">
        <f t="shared" si="1261"/>
        <v>4.3585758300027857</v>
      </c>
      <c r="O5603" s="283">
        <f t="shared" si="1262"/>
        <v>0</v>
      </c>
      <c r="P5603" s="21">
        <f t="shared" si="1254"/>
        <v>3.8036447069942136E-2</v>
      </c>
      <c r="Q5603" s="21">
        <f t="shared" si="1255"/>
        <v>0.8408485371888097</v>
      </c>
      <c r="R5603">
        <f t="shared" si="1256"/>
        <v>0.9421089825381942</v>
      </c>
      <c r="S5603" s="296">
        <f t="shared" si="1263"/>
        <v>3.0131368784287189E-2</v>
      </c>
      <c r="T5603" s="283">
        <f t="shared" si="1264"/>
        <v>3.0131368784287189E-2</v>
      </c>
    </row>
    <row r="5604" spans="1:20" x14ac:dyDescent="0.25">
      <c r="A5604" s="286">
        <v>43334</v>
      </c>
      <c r="B5604" s="1">
        <f t="shared" si="1257"/>
        <v>3</v>
      </c>
      <c r="C5604" s="285">
        <v>10</v>
      </c>
      <c r="D5604" t="s">
        <v>716</v>
      </c>
      <c r="F5604" s="16">
        <v>66</v>
      </c>
      <c r="G5604" t="str">
        <f t="shared" si="1251"/>
        <v>Cooling</v>
      </c>
      <c r="H5604" s="283">
        <f>IF(G5604="heating",F5604*Assumptions!M$4+Assumptions!M$7,0)</f>
        <v>0</v>
      </c>
      <c r="I5604" s="15">
        <f t="shared" si="1252"/>
        <v>0.98112329028689171</v>
      </c>
      <c r="J5604" s="15">
        <f t="shared" si="1253"/>
        <v>1.0263036171733995</v>
      </c>
      <c r="K5604" s="283">
        <f t="shared" si="1258"/>
        <v>0</v>
      </c>
      <c r="L5604" s="283">
        <f t="shared" si="1259"/>
        <v>4.3818232651749627</v>
      </c>
      <c r="M5604" s="283">
        <f t="shared" si="1260"/>
        <v>0</v>
      </c>
      <c r="N5604" s="283">
        <f t="shared" si="1261"/>
        <v>4.3585758300027857</v>
      </c>
      <c r="O5604" s="283">
        <f t="shared" si="1262"/>
        <v>0</v>
      </c>
      <c r="P5604" s="21">
        <f t="shared" si="1254"/>
        <v>3.6399980029288459E-2</v>
      </c>
      <c r="Q5604" s="21">
        <f t="shared" si="1255"/>
        <v>0.74504051125983206</v>
      </c>
      <c r="R5604">
        <f t="shared" si="1256"/>
        <v>0.9421089825381942</v>
      </c>
      <c r="S5604" s="296">
        <f t="shared" si="1263"/>
        <v>2.5549486614034288E-2</v>
      </c>
      <c r="T5604" s="283">
        <f t="shared" si="1264"/>
        <v>2.5549486614034288E-2</v>
      </c>
    </row>
    <row r="5605" spans="1:20" x14ac:dyDescent="0.25">
      <c r="A5605" s="286">
        <v>43334</v>
      </c>
      <c r="B5605" s="1">
        <f t="shared" si="1257"/>
        <v>3</v>
      </c>
      <c r="C5605" s="285">
        <v>11</v>
      </c>
      <c r="D5605" t="s">
        <v>716</v>
      </c>
      <c r="F5605" s="16">
        <v>68</v>
      </c>
      <c r="G5605" t="str">
        <f t="shared" si="1251"/>
        <v>Cooling</v>
      </c>
      <c r="H5605" s="283">
        <f>IF(G5605="heating",F5605*Assumptions!M$4+Assumptions!M$7,0)</f>
        <v>0</v>
      </c>
      <c r="I5605" s="15">
        <f t="shared" si="1252"/>
        <v>0.94956163997961163</v>
      </c>
      <c r="J5605" s="15">
        <f t="shared" si="1253"/>
        <v>1.0263036171733995</v>
      </c>
      <c r="K5605" s="283">
        <f t="shared" si="1258"/>
        <v>0</v>
      </c>
      <c r="L5605" s="283">
        <f t="shared" si="1259"/>
        <v>4.3818232651749627</v>
      </c>
      <c r="M5605" s="283">
        <f t="shared" si="1260"/>
        <v>0</v>
      </c>
      <c r="N5605" s="283">
        <f t="shared" si="1261"/>
        <v>4.3585758300027857</v>
      </c>
      <c r="O5605" s="283">
        <f t="shared" si="1262"/>
        <v>0</v>
      </c>
      <c r="P5605" s="21">
        <f t="shared" si="1254"/>
        <v>3.7256017764001337E-2</v>
      </c>
      <c r="Q5605" s="21">
        <f t="shared" si="1255"/>
        <v>0.72850690893675296</v>
      </c>
      <c r="R5605">
        <f t="shared" si="1256"/>
        <v>0.9421089825381942</v>
      </c>
      <c r="S5605" s="296">
        <f t="shared" si="1263"/>
        <v>2.5570030816889338E-2</v>
      </c>
      <c r="T5605" s="283">
        <f t="shared" si="1264"/>
        <v>2.5570030816889338E-2</v>
      </c>
    </row>
    <row r="5606" spans="1:20" x14ac:dyDescent="0.25">
      <c r="A5606" s="286">
        <v>43334</v>
      </c>
      <c r="B5606" s="1">
        <f t="shared" si="1257"/>
        <v>3</v>
      </c>
      <c r="C5606" s="285">
        <v>12</v>
      </c>
      <c r="D5606" t="s">
        <v>716</v>
      </c>
      <c r="F5606" s="16">
        <v>66</v>
      </c>
      <c r="G5606" t="str">
        <f t="shared" si="1251"/>
        <v>Cooling</v>
      </c>
      <c r="H5606" s="283">
        <f>IF(G5606="heating",F5606*Assumptions!M$4+Assumptions!M$7,0)</f>
        <v>0</v>
      </c>
      <c r="I5606" s="15">
        <f t="shared" si="1252"/>
        <v>0.91648403420261149</v>
      </c>
      <c r="J5606" s="15">
        <f t="shared" si="1253"/>
        <v>1.0263036171733995</v>
      </c>
      <c r="K5606" s="283">
        <f t="shared" si="1258"/>
        <v>0</v>
      </c>
      <c r="L5606" s="283">
        <f t="shared" si="1259"/>
        <v>4.3818232651749627</v>
      </c>
      <c r="M5606" s="283">
        <f t="shared" si="1260"/>
        <v>0</v>
      </c>
      <c r="N5606" s="283">
        <f t="shared" si="1261"/>
        <v>4.3585758300027857</v>
      </c>
      <c r="O5606" s="283">
        <f t="shared" si="1262"/>
        <v>0</v>
      </c>
      <c r="P5606" s="21">
        <f t="shared" si="1254"/>
        <v>3.6399980029288459E-2</v>
      </c>
      <c r="Q5606" s="21">
        <f t="shared" si="1255"/>
        <v>0.75910815787401487</v>
      </c>
      <c r="R5606">
        <f t="shared" si="1256"/>
        <v>0.9421089825381942</v>
      </c>
      <c r="S5606" s="296">
        <f t="shared" si="1263"/>
        <v>2.6031904876434895E-2</v>
      </c>
      <c r="T5606" s="283">
        <f t="shared" si="1264"/>
        <v>2.6031904876434895E-2</v>
      </c>
    </row>
    <row r="5607" spans="1:20" x14ac:dyDescent="0.25">
      <c r="A5607" s="286">
        <v>43334</v>
      </c>
      <c r="B5607" s="1">
        <f t="shared" si="1257"/>
        <v>3</v>
      </c>
      <c r="C5607" s="285">
        <v>13</v>
      </c>
      <c r="D5607" t="s">
        <v>716</v>
      </c>
      <c r="E5607" t="s">
        <v>704</v>
      </c>
      <c r="F5607" s="16">
        <v>66</v>
      </c>
      <c r="G5607" t="str">
        <f t="shared" si="1251"/>
        <v>Cooling</v>
      </c>
      <c r="H5607" s="283">
        <f>IF(G5607="heating",F5607*Assumptions!M$4+Assumptions!M$7,0)</f>
        <v>0</v>
      </c>
      <c r="I5607" s="15">
        <f t="shared" si="1252"/>
        <v>0.90040206880052787</v>
      </c>
      <c r="J5607" s="15">
        <f t="shared" si="1253"/>
        <v>1.0263036171733995</v>
      </c>
      <c r="K5607" s="283">
        <f t="shared" si="1258"/>
        <v>0</v>
      </c>
      <c r="L5607" s="283">
        <f t="shared" si="1259"/>
        <v>4.3818232651749627</v>
      </c>
      <c r="M5607" s="283">
        <f t="shared" si="1260"/>
        <v>0</v>
      </c>
      <c r="N5607" s="283">
        <f t="shared" si="1261"/>
        <v>4.3585758300027857</v>
      </c>
      <c r="O5607" s="283">
        <f t="shared" si="1262"/>
        <v>0</v>
      </c>
      <c r="P5607" s="21">
        <f t="shared" si="1254"/>
        <v>3.6399980029288459E-2</v>
      </c>
      <c r="Q5607" s="21">
        <f t="shared" si="1255"/>
        <v>0.79115902007799765</v>
      </c>
      <c r="R5607">
        <f t="shared" si="1256"/>
        <v>0.9421089825381942</v>
      </c>
      <c r="S5607" s="296">
        <f t="shared" si="1263"/>
        <v>2.7131017021980137E-2</v>
      </c>
      <c r="T5607" s="283">
        <f t="shared" si="1264"/>
        <v>2.7131017021980137E-2</v>
      </c>
    </row>
    <row r="5608" spans="1:20" x14ac:dyDescent="0.25">
      <c r="A5608" s="286">
        <v>43334</v>
      </c>
      <c r="B5608" s="1">
        <f t="shared" si="1257"/>
        <v>3</v>
      </c>
      <c r="C5608" s="285">
        <v>14</v>
      </c>
      <c r="D5608" t="s">
        <v>716</v>
      </c>
      <c r="E5608" t="s">
        <v>704</v>
      </c>
      <c r="F5608" s="16">
        <v>66</v>
      </c>
      <c r="G5608" t="str">
        <f t="shared" si="1251"/>
        <v>Cooling</v>
      </c>
      <c r="H5608" s="283">
        <f>IF(G5608="heating",F5608*Assumptions!M$4+Assumptions!M$7,0)</f>
        <v>0</v>
      </c>
      <c r="I5608" s="15">
        <f t="shared" si="1252"/>
        <v>0.86032894500746537</v>
      </c>
      <c r="J5608" s="15">
        <f t="shared" si="1253"/>
        <v>1.0263036171733995</v>
      </c>
      <c r="K5608" s="283">
        <f t="shared" si="1258"/>
        <v>0</v>
      </c>
      <c r="L5608" s="283">
        <f t="shared" si="1259"/>
        <v>4.3818232651749627</v>
      </c>
      <c r="M5608" s="283">
        <f t="shared" si="1260"/>
        <v>0</v>
      </c>
      <c r="N5608" s="283">
        <f t="shared" si="1261"/>
        <v>4.3585758300027857</v>
      </c>
      <c r="O5608" s="283">
        <f t="shared" si="1262"/>
        <v>0</v>
      </c>
      <c r="P5608" s="21">
        <f t="shared" si="1254"/>
        <v>3.6399980029288459E-2</v>
      </c>
      <c r="Q5608" s="21">
        <f t="shared" si="1255"/>
        <v>0.84355555031342389</v>
      </c>
      <c r="R5608">
        <f t="shared" si="1256"/>
        <v>0.9421089825381942</v>
      </c>
      <c r="S5608" s="296">
        <f t="shared" si="1263"/>
        <v>2.8927838037267173E-2</v>
      </c>
      <c r="T5608" s="283">
        <f t="shared" si="1264"/>
        <v>2.8927838037267173E-2</v>
      </c>
    </row>
    <row r="5609" spans="1:20" x14ac:dyDescent="0.25">
      <c r="A5609" s="286">
        <v>43334</v>
      </c>
      <c r="B5609" s="1">
        <f t="shared" si="1257"/>
        <v>3</v>
      </c>
      <c r="C5609" s="285">
        <v>15</v>
      </c>
      <c r="D5609" t="s">
        <v>716</v>
      </c>
      <c r="E5609" t="s">
        <v>704</v>
      </c>
      <c r="F5609" s="16">
        <v>66</v>
      </c>
      <c r="G5609" t="str">
        <f t="shared" si="1251"/>
        <v>Cooling</v>
      </c>
      <c r="H5609" s="283">
        <f>IF(G5609="heating",F5609*Assumptions!M$4+Assumptions!M$7,0)</f>
        <v>0</v>
      </c>
      <c r="I5609" s="15">
        <f t="shared" si="1252"/>
        <v>0.85754515037175039</v>
      </c>
      <c r="J5609" s="15">
        <f t="shared" si="1253"/>
        <v>1.0263036171733995</v>
      </c>
      <c r="K5609" s="283">
        <f t="shared" si="1258"/>
        <v>0</v>
      </c>
      <c r="L5609" s="283">
        <f t="shared" si="1259"/>
        <v>4.3818232651749627</v>
      </c>
      <c r="M5609" s="283">
        <f t="shared" si="1260"/>
        <v>0</v>
      </c>
      <c r="N5609" s="283">
        <f t="shared" si="1261"/>
        <v>4.3585758300027857</v>
      </c>
      <c r="O5609" s="283">
        <f t="shared" si="1262"/>
        <v>0</v>
      </c>
      <c r="P5609" s="21">
        <f t="shared" si="1254"/>
        <v>3.6399980029288459E-2</v>
      </c>
      <c r="Q5609" s="21">
        <f t="shared" si="1255"/>
        <v>0.96592607327566882</v>
      </c>
      <c r="R5609">
        <f t="shared" si="1256"/>
        <v>0.9421089825381942</v>
      </c>
      <c r="S5609" s="296">
        <f t="shared" si="1263"/>
        <v>3.3124259562171188E-2</v>
      </c>
      <c r="T5609" s="283">
        <f t="shared" si="1264"/>
        <v>3.3124259562171188E-2</v>
      </c>
    </row>
    <row r="5610" spans="1:20" x14ac:dyDescent="0.25">
      <c r="A5610" s="286">
        <v>43334</v>
      </c>
      <c r="B5610" s="1">
        <f t="shared" si="1257"/>
        <v>3</v>
      </c>
      <c r="C5610" s="285">
        <v>16</v>
      </c>
      <c r="D5610" t="s">
        <v>716</v>
      </c>
      <c r="E5610" t="s">
        <v>704</v>
      </c>
      <c r="F5610" s="16">
        <v>64</v>
      </c>
      <c r="G5610" t="str">
        <f t="shared" si="1251"/>
        <v>Cooling</v>
      </c>
      <c r="H5610" s="283">
        <f>IF(G5610="heating",F5610*Assumptions!M$4+Assumptions!M$7,0)</f>
        <v>0</v>
      </c>
      <c r="I5610" s="15">
        <f t="shared" si="1252"/>
        <v>0.88344815438260227</v>
      </c>
      <c r="J5610" s="15">
        <f t="shared" si="1253"/>
        <v>1.0263036171733995</v>
      </c>
      <c r="K5610" s="283">
        <f t="shared" si="1258"/>
        <v>0</v>
      </c>
      <c r="L5610" s="283">
        <f t="shared" si="1259"/>
        <v>4.3818232651749627</v>
      </c>
      <c r="M5610" s="283">
        <f t="shared" si="1260"/>
        <v>0</v>
      </c>
      <c r="N5610" s="283">
        <f t="shared" si="1261"/>
        <v>4.3585758300027857</v>
      </c>
      <c r="O5610" s="283">
        <f t="shared" si="1262"/>
        <v>0</v>
      </c>
      <c r="P5610" s="21">
        <f t="shared" si="1254"/>
        <v>3.8036447069942136E-2</v>
      </c>
      <c r="Q5610" s="21">
        <f t="shared" si="1255"/>
        <v>1.1649354943302594</v>
      </c>
      <c r="R5610">
        <f t="shared" si="1256"/>
        <v>0.9421089825381942</v>
      </c>
      <c r="S5610" s="296">
        <f t="shared" si="1263"/>
        <v>4.1744855865390069E-2</v>
      </c>
      <c r="T5610" s="283">
        <f t="shared" si="1264"/>
        <v>4.1744855865390069E-2</v>
      </c>
    </row>
    <row r="5611" spans="1:20" x14ac:dyDescent="0.25">
      <c r="A5611" s="286">
        <v>43334</v>
      </c>
      <c r="B5611" s="1">
        <f t="shared" si="1257"/>
        <v>3</v>
      </c>
      <c r="C5611" s="285">
        <v>17</v>
      </c>
      <c r="D5611" t="s">
        <v>716</v>
      </c>
      <c r="F5611" s="16">
        <v>64</v>
      </c>
      <c r="G5611" t="str">
        <f t="shared" si="1251"/>
        <v>Cooling</v>
      </c>
      <c r="H5611" s="283">
        <f>IF(G5611="heating",F5611*Assumptions!M$4+Assumptions!M$7,0)</f>
        <v>0</v>
      </c>
      <c r="I5611" s="15">
        <f t="shared" si="1252"/>
        <v>0.94025748850374469</v>
      </c>
      <c r="J5611" s="15">
        <f t="shared" si="1253"/>
        <v>1.0263036171733995</v>
      </c>
      <c r="K5611" s="283">
        <f t="shared" si="1258"/>
        <v>0</v>
      </c>
      <c r="L5611" s="283">
        <f t="shared" si="1259"/>
        <v>4.3818232651749627</v>
      </c>
      <c r="M5611" s="283">
        <f t="shared" si="1260"/>
        <v>0</v>
      </c>
      <c r="N5611" s="283">
        <f t="shared" si="1261"/>
        <v>4.3585758300027857</v>
      </c>
      <c r="O5611" s="283">
        <f t="shared" si="1262"/>
        <v>0</v>
      </c>
      <c r="P5611" s="21">
        <f t="shared" si="1254"/>
        <v>3.8036447069942136E-2</v>
      </c>
      <c r="Q5611" s="21">
        <f t="shared" si="1255"/>
        <v>1.3521540118753073</v>
      </c>
      <c r="R5611">
        <f t="shared" si="1256"/>
        <v>0.9421089825381942</v>
      </c>
      <c r="S5611" s="296">
        <f t="shared" si="1263"/>
        <v>4.8453733797505297E-2</v>
      </c>
      <c r="T5611" s="283">
        <f t="shared" si="1264"/>
        <v>4.8453733797505297E-2</v>
      </c>
    </row>
    <row r="5612" spans="1:20" x14ac:dyDescent="0.25">
      <c r="A5612" s="286">
        <v>43334</v>
      </c>
      <c r="B5612" s="1">
        <f t="shared" si="1257"/>
        <v>3</v>
      </c>
      <c r="C5612" s="285">
        <v>18</v>
      </c>
      <c r="D5612" t="s">
        <v>716</v>
      </c>
      <c r="F5612" s="16">
        <v>64</v>
      </c>
      <c r="G5612" t="str">
        <f t="shared" si="1251"/>
        <v>Cooling</v>
      </c>
      <c r="H5612" s="283">
        <f>IF(G5612="heating",F5612*Assumptions!M$4+Assumptions!M$7,0)</f>
        <v>0</v>
      </c>
      <c r="I5612" s="15">
        <f t="shared" si="1252"/>
        <v>0.98182363790757687</v>
      </c>
      <c r="J5612" s="15">
        <f t="shared" si="1253"/>
        <v>1.0263036171733995</v>
      </c>
      <c r="K5612" s="283">
        <f t="shared" si="1258"/>
        <v>0</v>
      </c>
      <c r="L5612" s="283">
        <f t="shared" si="1259"/>
        <v>4.3818232651749627</v>
      </c>
      <c r="M5612" s="283">
        <f t="shared" si="1260"/>
        <v>0</v>
      </c>
      <c r="N5612" s="283">
        <f t="shared" si="1261"/>
        <v>4.3585758300027857</v>
      </c>
      <c r="O5612" s="283">
        <f t="shared" si="1262"/>
        <v>0</v>
      </c>
      <c r="P5612" s="21">
        <f t="shared" si="1254"/>
        <v>3.8036447069942136E-2</v>
      </c>
      <c r="Q5612" s="21">
        <f t="shared" si="1255"/>
        <v>1.5598916921549892</v>
      </c>
      <c r="R5612">
        <f t="shared" si="1256"/>
        <v>0.9421089825381942</v>
      </c>
      <c r="S5612" s="296">
        <f t="shared" si="1263"/>
        <v>5.589790522441463E-2</v>
      </c>
      <c r="T5612" s="283">
        <f t="shared" si="1264"/>
        <v>5.589790522441463E-2</v>
      </c>
    </row>
    <row r="5613" spans="1:20" x14ac:dyDescent="0.25">
      <c r="A5613" s="286">
        <v>43334</v>
      </c>
      <c r="B5613" s="1">
        <f t="shared" si="1257"/>
        <v>3</v>
      </c>
      <c r="C5613" s="285">
        <v>19</v>
      </c>
      <c r="D5613" t="s">
        <v>716</v>
      </c>
      <c r="F5613" s="16">
        <v>63</v>
      </c>
      <c r="G5613" t="str">
        <f t="shared" si="1251"/>
        <v>Cooling</v>
      </c>
      <c r="H5613" s="283">
        <f>IF(G5613="heating",F5613*Assumptions!M$4+Assumptions!M$7,0)</f>
        <v>0</v>
      </c>
      <c r="I5613" s="15">
        <f t="shared" si="1252"/>
        <v>0.98418842963438757</v>
      </c>
      <c r="J5613" s="15">
        <f t="shared" si="1253"/>
        <v>1.0263036171733995</v>
      </c>
      <c r="K5613" s="283">
        <f t="shared" si="1258"/>
        <v>0</v>
      </c>
      <c r="L5613" s="283">
        <f t="shared" si="1259"/>
        <v>4.3818232651749627</v>
      </c>
      <c r="M5613" s="283">
        <f t="shared" si="1260"/>
        <v>0</v>
      </c>
      <c r="N5613" s="283">
        <f t="shared" si="1261"/>
        <v>4.3585758300027857</v>
      </c>
      <c r="O5613" s="283">
        <f t="shared" si="1262"/>
        <v>0</v>
      </c>
      <c r="P5613" s="21">
        <f t="shared" si="1254"/>
        <v>3.9789369881031433E-2</v>
      </c>
      <c r="Q5613" s="21">
        <f t="shared" si="1255"/>
        <v>1.6764212681468484</v>
      </c>
      <c r="R5613">
        <f t="shared" si="1256"/>
        <v>0.9421089825381942</v>
      </c>
      <c r="S5613" s="296">
        <f t="shared" si="1263"/>
        <v>6.2842198195205659E-2</v>
      </c>
      <c r="T5613" s="283">
        <f t="shared" si="1264"/>
        <v>6.2842198195205659E-2</v>
      </c>
    </row>
    <row r="5614" spans="1:20" x14ac:dyDescent="0.25">
      <c r="A5614" s="286">
        <v>43334</v>
      </c>
      <c r="B5614" s="1">
        <f t="shared" si="1257"/>
        <v>3</v>
      </c>
      <c r="C5614" s="285">
        <v>20</v>
      </c>
      <c r="D5614" t="s">
        <v>716</v>
      </c>
      <c r="F5614" s="16">
        <v>63</v>
      </c>
      <c r="G5614" t="str">
        <f t="shared" si="1251"/>
        <v>Cooling</v>
      </c>
      <c r="H5614" s="283">
        <f>IF(G5614="heating",F5614*Assumptions!M$4+Assumptions!M$7,0)</f>
        <v>0</v>
      </c>
      <c r="I5614" s="15">
        <f t="shared" si="1252"/>
        <v>0.97071962311712034</v>
      </c>
      <c r="J5614" s="15">
        <f t="shared" si="1253"/>
        <v>1.0263036171733995</v>
      </c>
      <c r="K5614" s="283">
        <f t="shared" si="1258"/>
        <v>0</v>
      </c>
      <c r="L5614" s="283">
        <f t="shared" si="1259"/>
        <v>4.3818232651749627</v>
      </c>
      <c r="M5614" s="283">
        <f t="shared" si="1260"/>
        <v>0</v>
      </c>
      <c r="N5614" s="283">
        <f t="shared" si="1261"/>
        <v>4.3585758300027857</v>
      </c>
      <c r="O5614" s="283">
        <f t="shared" si="1262"/>
        <v>0</v>
      </c>
      <c r="P5614" s="21">
        <f t="shared" si="1254"/>
        <v>3.9789369881031433E-2</v>
      </c>
      <c r="Q5614" s="21">
        <f t="shared" si="1255"/>
        <v>1.52436960139122</v>
      </c>
      <c r="R5614">
        <f t="shared" si="1256"/>
        <v>0.9421089825381942</v>
      </c>
      <c r="S5614" s="296">
        <f t="shared" si="1263"/>
        <v>5.7142401157477103E-2</v>
      </c>
      <c r="T5614" s="283">
        <f t="shared" si="1264"/>
        <v>5.7142401157477103E-2</v>
      </c>
    </row>
    <row r="5615" spans="1:20" x14ac:dyDescent="0.25">
      <c r="A5615" s="286">
        <v>43334</v>
      </c>
      <c r="B5615" s="1">
        <f t="shared" si="1257"/>
        <v>3</v>
      </c>
      <c r="C5615" s="285">
        <v>21</v>
      </c>
      <c r="D5615" t="s">
        <v>716</v>
      </c>
      <c r="F5615" s="16">
        <v>63</v>
      </c>
      <c r="G5615" t="str">
        <f t="shared" si="1251"/>
        <v>Cooling</v>
      </c>
      <c r="H5615" s="283">
        <f>IF(G5615="heating",F5615*Assumptions!M$4+Assumptions!M$7,0)</f>
        <v>0</v>
      </c>
      <c r="I5615" s="15">
        <f t="shared" si="1252"/>
        <v>0.95751150862929935</v>
      </c>
      <c r="J5615" s="15">
        <f t="shared" si="1253"/>
        <v>1.0263036171733995</v>
      </c>
      <c r="K5615" s="283">
        <f t="shared" si="1258"/>
        <v>0</v>
      </c>
      <c r="L5615" s="283">
        <f t="shared" si="1259"/>
        <v>4.3818232651749627</v>
      </c>
      <c r="M5615" s="283">
        <f t="shared" si="1260"/>
        <v>0</v>
      </c>
      <c r="N5615" s="283">
        <f t="shared" si="1261"/>
        <v>4.3585758300027857</v>
      </c>
      <c r="O5615" s="283">
        <f t="shared" si="1262"/>
        <v>0</v>
      </c>
      <c r="P5615" s="21">
        <f t="shared" si="1254"/>
        <v>3.9789369881031433E-2</v>
      </c>
      <c r="Q5615" s="21">
        <f t="shared" si="1255"/>
        <v>1.4448604713749031</v>
      </c>
      <c r="R5615">
        <f t="shared" si="1256"/>
        <v>0.9421089825381942</v>
      </c>
      <c r="S5615" s="296">
        <f t="shared" si="1263"/>
        <v>5.4161928049821388E-2</v>
      </c>
      <c r="T5615" s="283">
        <f t="shared" si="1264"/>
        <v>5.4161928049821388E-2</v>
      </c>
    </row>
    <row r="5616" spans="1:20" x14ac:dyDescent="0.25">
      <c r="A5616" s="286">
        <v>43334</v>
      </c>
      <c r="B5616" s="1">
        <f t="shared" si="1257"/>
        <v>3</v>
      </c>
      <c r="C5616" s="285">
        <v>22</v>
      </c>
      <c r="D5616" t="s">
        <v>716</v>
      </c>
      <c r="F5616" s="16">
        <v>63</v>
      </c>
      <c r="G5616" t="str">
        <f t="shared" si="1251"/>
        <v>Cooling</v>
      </c>
      <c r="H5616" s="283">
        <f>IF(G5616="heating",F5616*Assumptions!M$4+Assumptions!M$7,0)</f>
        <v>0</v>
      </c>
      <c r="I5616" s="15">
        <f t="shared" si="1252"/>
        <v>0.9426530227543114</v>
      </c>
      <c r="J5616" s="15">
        <f t="shared" si="1253"/>
        <v>1.0263036171733995</v>
      </c>
      <c r="K5616" s="283">
        <f t="shared" si="1258"/>
        <v>0</v>
      </c>
      <c r="L5616" s="283">
        <f t="shared" si="1259"/>
        <v>4.3818232651749627</v>
      </c>
      <c r="M5616" s="283">
        <f t="shared" si="1260"/>
        <v>0</v>
      </c>
      <c r="N5616" s="283">
        <f t="shared" si="1261"/>
        <v>4.3585758300027857</v>
      </c>
      <c r="O5616" s="283">
        <f t="shared" si="1262"/>
        <v>0</v>
      </c>
      <c r="P5616" s="21">
        <f t="shared" si="1254"/>
        <v>3.9789369881031433E-2</v>
      </c>
      <c r="Q5616" s="21">
        <f t="shared" si="1255"/>
        <v>1.2427137171080138</v>
      </c>
      <c r="R5616">
        <f t="shared" si="1256"/>
        <v>0.9421089825381942</v>
      </c>
      <c r="S5616" s="296">
        <f t="shared" si="1263"/>
        <v>4.6584270430266167E-2</v>
      </c>
      <c r="T5616" s="283">
        <f t="shared" si="1264"/>
        <v>4.6584270430266167E-2</v>
      </c>
    </row>
    <row r="5617" spans="1:20" x14ac:dyDescent="0.25">
      <c r="A5617" s="286">
        <v>43334</v>
      </c>
      <c r="B5617" s="1">
        <f t="shared" si="1257"/>
        <v>3</v>
      </c>
      <c r="C5617" s="285">
        <v>23</v>
      </c>
      <c r="D5617" t="s">
        <v>715</v>
      </c>
      <c r="F5617" s="16">
        <v>61</v>
      </c>
      <c r="G5617" t="str">
        <f t="shared" si="1251"/>
        <v>Cooling</v>
      </c>
      <c r="H5617" s="283">
        <f>IF(G5617="heating",F5617*Assumptions!M$4+Assumptions!M$7,0)</f>
        <v>0</v>
      </c>
      <c r="I5617" s="15">
        <f t="shared" si="1252"/>
        <v>0.94450710149963013</v>
      </c>
      <c r="J5617" s="15">
        <f t="shared" si="1253"/>
        <v>1.0263036171733995</v>
      </c>
      <c r="K5617" s="283">
        <f t="shared" si="1258"/>
        <v>0</v>
      </c>
      <c r="L5617" s="283">
        <f t="shared" si="1259"/>
        <v>4.3818232651749627</v>
      </c>
      <c r="M5617" s="283">
        <f t="shared" si="1260"/>
        <v>0</v>
      </c>
      <c r="N5617" s="283">
        <f t="shared" si="1261"/>
        <v>4.3585758300027857</v>
      </c>
      <c r="O5617" s="283">
        <f t="shared" si="1262"/>
        <v>0</v>
      </c>
      <c r="P5617" s="21">
        <f t="shared" si="1254"/>
        <v>4.5164594084734722E-2</v>
      </c>
      <c r="Q5617" s="21">
        <f t="shared" si="1255"/>
        <v>1.0297519246597011</v>
      </c>
      <c r="R5617">
        <f t="shared" si="1256"/>
        <v>0.9421089825381942</v>
      </c>
      <c r="S5617" s="296">
        <f t="shared" si="1263"/>
        <v>4.381591327508471E-2</v>
      </c>
      <c r="T5617" s="283">
        <f t="shared" si="1264"/>
        <v>4.381591327508471E-2</v>
      </c>
    </row>
    <row r="5618" spans="1:20" x14ac:dyDescent="0.25">
      <c r="A5618" s="286">
        <v>43335</v>
      </c>
      <c r="B5618" s="1">
        <f t="shared" si="1257"/>
        <v>4</v>
      </c>
      <c r="C5618" s="285">
        <v>0</v>
      </c>
      <c r="D5618" t="s">
        <v>715</v>
      </c>
      <c r="F5618" s="16">
        <v>63</v>
      </c>
      <c r="G5618" t="str">
        <f t="shared" si="1251"/>
        <v>Cooling</v>
      </c>
      <c r="H5618" s="283">
        <f>IF(G5618="heating",F5618*Assumptions!M$4+Assumptions!M$7,0)</f>
        <v>0</v>
      </c>
      <c r="I5618" s="15">
        <f t="shared" si="1252"/>
        <v>0.97481507806017154</v>
      </c>
      <c r="J5618" s="15">
        <f t="shared" si="1253"/>
        <v>1.0020455199443592</v>
      </c>
      <c r="K5618" s="283">
        <f t="shared" si="1258"/>
        <v>0</v>
      </c>
      <c r="L5618" s="283">
        <f t="shared" si="1259"/>
        <v>4.3818232651749627</v>
      </c>
      <c r="M5618" s="283">
        <f t="shared" si="1260"/>
        <v>0</v>
      </c>
      <c r="N5618" s="283">
        <f t="shared" si="1261"/>
        <v>4.3585758300027857</v>
      </c>
      <c r="O5618" s="283">
        <f t="shared" si="1262"/>
        <v>0</v>
      </c>
      <c r="P5618" s="21">
        <f t="shared" si="1254"/>
        <v>3.9789369881031433E-2</v>
      </c>
      <c r="Q5618" s="21">
        <f t="shared" si="1255"/>
        <v>0.90668853391740301</v>
      </c>
      <c r="R5618">
        <f t="shared" si="1256"/>
        <v>1.0705685074825908</v>
      </c>
      <c r="S5618" s="296">
        <f t="shared" si="1263"/>
        <v>3.8622434821335219E-2</v>
      </c>
      <c r="T5618" s="283">
        <f t="shared" si="1264"/>
        <v>3.8622434821335219E-2</v>
      </c>
    </row>
    <row r="5619" spans="1:20" x14ac:dyDescent="0.25">
      <c r="A5619" s="286">
        <v>43335</v>
      </c>
      <c r="B5619" s="1">
        <f t="shared" si="1257"/>
        <v>4</v>
      </c>
      <c r="C5619" s="285">
        <v>1</v>
      </c>
      <c r="D5619" t="s">
        <v>715</v>
      </c>
      <c r="F5619" s="16">
        <v>63</v>
      </c>
      <c r="G5619" t="str">
        <f t="shared" si="1251"/>
        <v>Cooling</v>
      </c>
      <c r="H5619" s="283">
        <f>IF(G5619="heating",F5619*Assumptions!M$4+Assumptions!M$7,0)</f>
        <v>0</v>
      </c>
      <c r="I5619" s="15">
        <f t="shared" si="1252"/>
        <v>1.012242869806885</v>
      </c>
      <c r="J5619" s="15">
        <f t="shared" si="1253"/>
        <v>1.0020455199443592</v>
      </c>
      <c r="K5619" s="283">
        <f t="shared" si="1258"/>
        <v>0</v>
      </c>
      <c r="L5619" s="283">
        <f t="shared" si="1259"/>
        <v>4.3818232651749627</v>
      </c>
      <c r="M5619" s="283">
        <f t="shared" si="1260"/>
        <v>0</v>
      </c>
      <c r="N5619" s="283">
        <f t="shared" si="1261"/>
        <v>4.3585758300027857</v>
      </c>
      <c r="O5619" s="283">
        <f t="shared" si="1262"/>
        <v>0</v>
      </c>
      <c r="P5619" s="21">
        <f t="shared" si="1254"/>
        <v>3.9789369881031433E-2</v>
      </c>
      <c r="Q5619" s="21">
        <f t="shared" si="1255"/>
        <v>0.81803459285312596</v>
      </c>
      <c r="R5619">
        <f t="shared" si="1256"/>
        <v>1.0705685074825908</v>
      </c>
      <c r="S5619" s="296">
        <f t="shared" si="1263"/>
        <v>3.4846021055942381E-2</v>
      </c>
      <c r="T5619" s="283">
        <f t="shared" si="1264"/>
        <v>3.4846021055942381E-2</v>
      </c>
    </row>
    <row r="5620" spans="1:20" x14ac:dyDescent="0.25">
      <c r="A5620" s="286">
        <v>43335</v>
      </c>
      <c r="B5620" s="1">
        <f t="shared" si="1257"/>
        <v>4</v>
      </c>
      <c r="C5620" s="285">
        <v>2</v>
      </c>
      <c r="D5620" t="s">
        <v>715</v>
      </c>
      <c r="F5620" s="16">
        <v>63</v>
      </c>
      <c r="G5620" t="str">
        <f t="shared" si="1251"/>
        <v>Cooling</v>
      </c>
      <c r="H5620" s="283">
        <f>IF(G5620="heating",F5620*Assumptions!M$4+Assumptions!M$7,0)</f>
        <v>0</v>
      </c>
      <c r="I5620" s="15">
        <f t="shared" si="1252"/>
        <v>1.0509704703585963</v>
      </c>
      <c r="J5620" s="15">
        <f t="shared" si="1253"/>
        <v>1.0020455199443592</v>
      </c>
      <c r="K5620" s="283">
        <f t="shared" si="1258"/>
        <v>0</v>
      </c>
      <c r="L5620" s="283">
        <f t="shared" si="1259"/>
        <v>4.3818232651749627</v>
      </c>
      <c r="M5620" s="283">
        <f t="shared" si="1260"/>
        <v>0</v>
      </c>
      <c r="N5620" s="283">
        <f t="shared" si="1261"/>
        <v>4.3585758300027857</v>
      </c>
      <c r="O5620" s="283">
        <f t="shared" si="1262"/>
        <v>0</v>
      </c>
      <c r="P5620" s="21">
        <f t="shared" si="1254"/>
        <v>3.9789369881031433E-2</v>
      </c>
      <c r="Q5620" s="21">
        <f t="shared" si="1255"/>
        <v>0.74507607494346417</v>
      </c>
      <c r="R5620">
        <f t="shared" si="1256"/>
        <v>1.0705685074825908</v>
      </c>
      <c r="S5620" s="296">
        <f t="shared" si="1263"/>
        <v>3.1738189096876458E-2</v>
      </c>
      <c r="T5620" s="283">
        <f t="shared" si="1264"/>
        <v>3.1738189096876458E-2</v>
      </c>
    </row>
    <row r="5621" spans="1:20" x14ac:dyDescent="0.25">
      <c r="A5621" s="286">
        <v>43335</v>
      </c>
      <c r="B5621" s="1">
        <f t="shared" si="1257"/>
        <v>4</v>
      </c>
      <c r="C5621" s="285">
        <v>3</v>
      </c>
      <c r="D5621" t="s">
        <v>715</v>
      </c>
      <c r="F5621" s="16">
        <v>63</v>
      </c>
      <c r="G5621" t="str">
        <f t="shared" si="1251"/>
        <v>Cooling</v>
      </c>
      <c r="H5621" s="283">
        <f>IF(G5621="heating",F5621*Assumptions!M$4+Assumptions!M$7,0)</f>
        <v>0</v>
      </c>
      <c r="I5621" s="15">
        <f t="shared" si="1252"/>
        <v>1.0924036124451033</v>
      </c>
      <c r="J5621" s="15">
        <f t="shared" si="1253"/>
        <v>1.0020455199443592</v>
      </c>
      <c r="K5621" s="283">
        <f t="shared" si="1258"/>
        <v>0</v>
      </c>
      <c r="L5621" s="283">
        <f t="shared" si="1259"/>
        <v>4.3818232651749627</v>
      </c>
      <c r="M5621" s="283">
        <f t="shared" si="1260"/>
        <v>0</v>
      </c>
      <c r="N5621" s="283">
        <f t="shared" si="1261"/>
        <v>4.3585758300027857</v>
      </c>
      <c r="O5621" s="283">
        <f t="shared" si="1262"/>
        <v>0</v>
      </c>
      <c r="P5621" s="21">
        <f t="shared" si="1254"/>
        <v>3.9789369881031433E-2</v>
      </c>
      <c r="Q5621" s="21">
        <f t="shared" si="1255"/>
        <v>0.69158980876382303</v>
      </c>
      <c r="R5621">
        <f t="shared" si="1256"/>
        <v>1.0705685074825908</v>
      </c>
      <c r="S5621" s="296">
        <f t="shared" si="1263"/>
        <v>2.945982144129964E-2</v>
      </c>
      <c r="T5621" s="283">
        <f t="shared" si="1264"/>
        <v>2.945982144129964E-2</v>
      </c>
    </row>
    <row r="5622" spans="1:20" x14ac:dyDescent="0.25">
      <c r="A5622" s="286">
        <v>43335</v>
      </c>
      <c r="B5622" s="1">
        <f t="shared" si="1257"/>
        <v>4</v>
      </c>
      <c r="C5622" s="285">
        <v>4</v>
      </c>
      <c r="D5622" t="s">
        <v>715</v>
      </c>
      <c r="F5622" s="16">
        <v>63</v>
      </c>
      <c r="G5622" t="str">
        <f t="shared" si="1251"/>
        <v>Cooling</v>
      </c>
      <c r="H5622" s="283">
        <f>IF(G5622="heating",F5622*Assumptions!M$4+Assumptions!M$7,0)</f>
        <v>0</v>
      </c>
      <c r="I5622" s="15">
        <f t="shared" si="1252"/>
        <v>1.1348296917927807</v>
      </c>
      <c r="J5622" s="15">
        <f t="shared" si="1253"/>
        <v>1.0020455199443592</v>
      </c>
      <c r="K5622" s="283">
        <f t="shared" si="1258"/>
        <v>0</v>
      </c>
      <c r="L5622" s="283">
        <f t="shared" si="1259"/>
        <v>4.3818232651749627</v>
      </c>
      <c r="M5622" s="283">
        <f t="shared" si="1260"/>
        <v>0</v>
      </c>
      <c r="N5622" s="283">
        <f t="shared" si="1261"/>
        <v>4.3585758300027857</v>
      </c>
      <c r="O5622" s="283">
        <f t="shared" si="1262"/>
        <v>0</v>
      </c>
      <c r="P5622" s="21">
        <f t="shared" si="1254"/>
        <v>3.9789369881031433E-2</v>
      </c>
      <c r="Q5622" s="21">
        <f t="shared" si="1255"/>
        <v>0.6473875548762833</v>
      </c>
      <c r="R5622">
        <f t="shared" si="1256"/>
        <v>1.0705685074825908</v>
      </c>
      <c r="S5622" s="296">
        <f t="shared" si="1263"/>
        <v>2.7576927144234296E-2</v>
      </c>
      <c r="T5622" s="283">
        <f t="shared" si="1264"/>
        <v>2.7576927144234296E-2</v>
      </c>
    </row>
    <row r="5623" spans="1:20" x14ac:dyDescent="0.25">
      <c r="A5623" s="286">
        <v>43335</v>
      </c>
      <c r="B5623" s="1">
        <f t="shared" si="1257"/>
        <v>4</v>
      </c>
      <c r="C5623" s="285">
        <v>5</v>
      </c>
      <c r="D5623" t="s">
        <v>715</v>
      </c>
      <c r="F5623" s="16">
        <v>63</v>
      </c>
      <c r="G5623" t="str">
        <f t="shared" si="1251"/>
        <v>Cooling</v>
      </c>
      <c r="H5623" s="283">
        <f>IF(G5623="heating",F5623*Assumptions!M$4+Assumptions!M$7,0)</f>
        <v>0</v>
      </c>
      <c r="I5623" s="15">
        <f t="shared" si="1252"/>
        <v>1.1635558681477385</v>
      </c>
      <c r="J5623" s="15">
        <f t="shared" si="1253"/>
        <v>1.0020455199443592</v>
      </c>
      <c r="K5623" s="283">
        <f t="shared" si="1258"/>
        <v>0</v>
      </c>
      <c r="L5623" s="283">
        <f t="shared" si="1259"/>
        <v>4.3818232651749627</v>
      </c>
      <c r="M5623" s="283">
        <f t="shared" si="1260"/>
        <v>0</v>
      </c>
      <c r="N5623" s="283">
        <f t="shared" si="1261"/>
        <v>4.3585758300027857</v>
      </c>
      <c r="O5623" s="283">
        <f t="shared" si="1262"/>
        <v>0</v>
      </c>
      <c r="P5623" s="21">
        <f t="shared" si="1254"/>
        <v>3.9789369881031433E-2</v>
      </c>
      <c r="Q5623" s="21">
        <f t="shared" si="1255"/>
        <v>0.72139578924615555</v>
      </c>
      <c r="R5623">
        <f t="shared" si="1256"/>
        <v>1.0705685074825908</v>
      </c>
      <c r="S5623" s="296">
        <f t="shared" si="1263"/>
        <v>3.072947413392953E-2</v>
      </c>
      <c r="T5623" s="283">
        <f t="shared" si="1264"/>
        <v>3.072947413392953E-2</v>
      </c>
    </row>
    <row r="5624" spans="1:20" x14ac:dyDescent="0.25">
      <c r="A5624" s="286">
        <v>43335</v>
      </c>
      <c r="B5624" s="1">
        <f t="shared" si="1257"/>
        <v>4</v>
      </c>
      <c r="C5624" s="285">
        <v>6</v>
      </c>
      <c r="D5624" t="s">
        <v>715</v>
      </c>
      <c r="F5624" s="16">
        <v>63</v>
      </c>
      <c r="G5624" t="str">
        <f t="shared" si="1251"/>
        <v>Cooling</v>
      </c>
      <c r="H5624" s="283">
        <f>IF(G5624="heating",F5624*Assumptions!M$4+Assumptions!M$7,0)</f>
        <v>0</v>
      </c>
      <c r="I5624" s="15">
        <f t="shared" si="1252"/>
        <v>1.2083911162615524</v>
      </c>
      <c r="J5624" s="15">
        <f t="shared" si="1253"/>
        <v>1.0020455199443592</v>
      </c>
      <c r="K5624" s="283">
        <f t="shared" si="1258"/>
        <v>0</v>
      </c>
      <c r="L5624" s="283">
        <f t="shared" si="1259"/>
        <v>4.3818232651749627</v>
      </c>
      <c r="M5624" s="283">
        <f t="shared" si="1260"/>
        <v>0</v>
      </c>
      <c r="N5624" s="283">
        <f t="shared" si="1261"/>
        <v>4.3585758300027857</v>
      </c>
      <c r="O5624" s="283">
        <f t="shared" si="1262"/>
        <v>0</v>
      </c>
      <c r="P5624" s="21">
        <f t="shared" si="1254"/>
        <v>3.9789369881031433E-2</v>
      </c>
      <c r="Q5624" s="21">
        <f t="shared" si="1255"/>
        <v>0.87787080972652631</v>
      </c>
      <c r="R5624">
        <f t="shared" si="1256"/>
        <v>1.0705685074825908</v>
      </c>
      <c r="S5624" s="296">
        <f t="shared" si="1263"/>
        <v>3.7394879125386887E-2</v>
      </c>
      <c r="T5624" s="283">
        <f t="shared" si="1264"/>
        <v>3.7394879125386887E-2</v>
      </c>
    </row>
    <row r="5625" spans="1:20" x14ac:dyDescent="0.25">
      <c r="A5625" s="286">
        <v>43335</v>
      </c>
      <c r="B5625" s="1">
        <f t="shared" si="1257"/>
        <v>4</v>
      </c>
      <c r="C5625" s="285">
        <v>7</v>
      </c>
      <c r="D5625" t="s">
        <v>716</v>
      </c>
      <c r="F5625" s="16">
        <v>63</v>
      </c>
      <c r="G5625" t="str">
        <f t="shared" si="1251"/>
        <v>Cooling</v>
      </c>
      <c r="H5625" s="283">
        <f>IF(G5625="heating",F5625*Assumptions!M$4+Assumptions!M$7,0)</f>
        <v>0</v>
      </c>
      <c r="I5625" s="15">
        <f t="shared" si="1252"/>
        <v>1.1637425769249583</v>
      </c>
      <c r="J5625" s="15">
        <f t="shared" si="1253"/>
        <v>1.0020455199443592</v>
      </c>
      <c r="K5625" s="283">
        <f t="shared" si="1258"/>
        <v>0</v>
      </c>
      <c r="L5625" s="283">
        <f t="shared" si="1259"/>
        <v>4.3818232651749627</v>
      </c>
      <c r="M5625" s="283">
        <f t="shared" si="1260"/>
        <v>0</v>
      </c>
      <c r="N5625" s="283">
        <f t="shared" si="1261"/>
        <v>4.3585758300027857</v>
      </c>
      <c r="O5625" s="283">
        <f t="shared" si="1262"/>
        <v>0</v>
      </c>
      <c r="P5625" s="21">
        <f t="shared" si="1254"/>
        <v>3.9789369881031433E-2</v>
      </c>
      <c r="Q5625" s="21">
        <f t="shared" si="1255"/>
        <v>0.97331382064367777</v>
      </c>
      <c r="R5625">
        <f t="shared" si="1256"/>
        <v>1.0705685074825908</v>
      </c>
      <c r="S5625" s="296">
        <f t="shared" si="1263"/>
        <v>4.1460488571635243E-2</v>
      </c>
      <c r="T5625" s="283">
        <f t="shared" si="1264"/>
        <v>4.1460488571635243E-2</v>
      </c>
    </row>
    <row r="5626" spans="1:20" x14ac:dyDescent="0.25">
      <c r="A5626" s="286">
        <v>43335</v>
      </c>
      <c r="B5626" s="1">
        <f t="shared" si="1257"/>
        <v>4</v>
      </c>
      <c r="C5626" s="285">
        <v>8</v>
      </c>
      <c r="D5626" t="s">
        <v>716</v>
      </c>
      <c r="F5626" s="16">
        <v>61</v>
      </c>
      <c r="G5626" t="str">
        <f t="shared" si="1251"/>
        <v>Cooling</v>
      </c>
      <c r="H5626" s="283">
        <f>IF(G5626="heating",F5626*Assumptions!M$4+Assumptions!M$7,0)</f>
        <v>0</v>
      </c>
      <c r="I5626" s="15">
        <f t="shared" si="1252"/>
        <v>1.094193721037565</v>
      </c>
      <c r="J5626" s="15">
        <f t="shared" si="1253"/>
        <v>1.0020455199443592</v>
      </c>
      <c r="K5626" s="283">
        <f t="shared" si="1258"/>
        <v>0</v>
      </c>
      <c r="L5626" s="283">
        <f t="shared" si="1259"/>
        <v>4.3818232651749627</v>
      </c>
      <c r="M5626" s="283">
        <f t="shared" si="1260"/>
        <v>0</v>
      </c>
      <c r="N5626" s="283">
        <f t="shared" si="1261"/>
        <v>4.3585758300027857</v>
      </c>
      <c r="O5626" s="283">
        <f t="shared" si="1262"/>
        <v>0</v>
      </c>
      <c r="P5626" s="21">
        <f t="shared" si="1254"/>
        <v>4.5164594084734722E-2</v>
      </c>
      <c r="Q5626" s="21">
        <f t="shared" si="1255"/>
        <v>0.94940007506179924</v>
      </c>
      <c r="R5626">
        <f t="shared" si="1256"/>
        <v>1.0705685074825908</v>
      </c>
      <c r="S5626" s="296">
        <f t="shared" si="1263"/>
        <v>4.5905195030458229E-2</v>
      </c>
      <c r="T5626" s="283">
        <f t="shared" si="1264"/>
        <v>4.5905195030458229E-2</v>
      </c>
    </row>
    <row r="5627" spans="1:20" x14ac:dyDescent="0.25">
      <c r="A5627" s="286">
        <v>43335</v>
      </c>
      <c r="B5627" s="1">
        <f t="shared" si="1257"/>
        <v>4</v>
      </c>
      <c r="C5627" s="285">
        <v>9</v>
      </c>
      <c r="D5627" t="s">
        <v>716</v>
      </c>
      <c r="F5627" s="16">
        <v>59</v>
      </c>
      <c r="G5627" t="str">
        <f t="shared" si="1251"/>
        <v>Cooling</v>
      </c>
      <c r="H5627" s="283">
        <f>IF(G5627="heating",F5627*Assumptions!M$4+Assumptions!M$7,0)</f>
        <v>0</v>
      </c>
      <c r="I5627" s="15">
        <f t="shared" si="1252"/>
        <v>1.0343009000871222</v>
      </c>
      <c r="J5627" s="15">
        <f t="shared" si="1253"/>
        <v>1.0020455199443592</v>
      </c>
      <c r="K5627" s="283">
        <f t="shared" si="1258"/>
        <v>0</v>
      </c>
      <c r="L5627" s="283">
        <f t="shared" si="1259"/>
        <v>4.3182081448486933</v>
      </c>
      <c r="M5627" s="283">
        <f t="shared" si="1260"/>
        <v>0</v>
      </c>
      <c r="N5627" s="283">
        <f t="shared" si="1261"/>
        <v>4.2355603137647586</v>
      </c>
      <c r="O5627" s="283">
        <f t="shared" si="1262"/>
        <v>0</v>
      </c>
      <c r="P5627" s="21">
        <f t="shared" si="1254"/>
        <v>2.5000000000000001E-2</v>
      </c>
      <c r="Q5627" s="21">
        <f t="shared" si="1255"/>
        <v>0.8408485371888097</v>
      </c>
      <c r="R5627">
        <f t="shared" si="1256"/>
        <v>1.0705685074825908</v>
      </c>
      <c r="S5627" s="296">
        <f t="shared" si="1263"/>
        <v>2.2504649086928594E-2</v>
      </c>
      <c r="T5627" s="283">
        <f t="shared" si="1264"/>
        <v>2.2504649086928594E-2</v>
      </c>
    </row>
    <row r="5628" spans="1:20" x14ac:dyDescent="0.25">
      <c r="A5628" s="286">
        <v>43335</v>
      </c>
      <c r="B5628" s="1">
        <f t="shared" si="1257"/>
        <v>4</v>
      </c>
      <c r="C5628" s="285">
        <v>10</v>
      </c>
      <c r="D5628" t="s">
        <v>716</v>
      </c>
      <c r="F5628" s="16">
        <v>57</v>
      </c>
      <c r="G5628" t="str">
        <f t="shared" si="1251"/>
        <v>Cooling</v>
      </c>
      <c r="H5628" s="283">
        <f>IF(G5628="heating",F5628*Assumptions!M$4+Assumptions!M$7,0)</f>
        <v>0</v>
      </c>
      <c r="I5628" s="15">
        <f t="shared" si="1252"/>
        <v>0.98112329028689171</v>
      </c>
      <c r="J5628" s="15">
        <f t="shared" si="1253"/>
        <v>1.0020455199443592</v>
      </c>
      <c r="K5628" s="283">
        <f t="shared" si="1258"/>
        <v>0</v>
      </c>
      <c r="L5628" s="283">
        <f t="shared" si="1259"/>
        <v>4.2530692972692208</v>
      </c>
      <c r="M5628" s="283">
        <f t="shared" si="1260"/>
        <v>0</v>
      </c>
      <c r="N5628" s="283">
        <f t="shared" si="1261"/>
        <v>4.1119599131986844</v>
      </c>
      <c r="O5628" s="283">
        <f t="shared" si="1262"/>
        <v>0</v>
      </c>
      <c r="P5628" s="21">
        <f t="shared" si="1254"/>
        <v>2.5000000000000001E-2</v>
      </c>
      <c r="Q5628" s="21">
        <f t="shared" si="1255"/>
        <v>0.74504051125983206</v>
      </c>
      <c r="R5628">
        <f t="shared" si="1256"/>
        <v>1.0705685074825908</v>
      </c>
      <c r="S5628" s="296">
        <f t="shared" si="1263"/>
        <v>1.9940422703837623E-2</v>
      </c>
      <c r="T5628" s="283">
        <f t="shared" si="1264"/>
        <v>1.9940422703837623E-2</v>
      </c>
    </row>
    <row r="5629" spans="1:20" x14ac:dyDescent="0.25">
      <c r="A5629" s="286">
        <v>43335</v>
      </c>
      <c r="B5629" s="1">
        <f t="shared" si="1257"/>
        <v>4</v>
      </c>
      <c r="C5629" s="285">
        <v>11</v>
      </c>
      <c r="D5629" t="s">
        <v>716</v>
      </c>
      <c r="F5629" s="16">
        <v>57</v>
      </c>
      <c r="G5629" t="str">
        <f t="shared" si="1251"/>
        <v>Cooling</v>
      </c>
      <c r="H5629" s="283">
        <f>IF(G5629="heating",F5629*Assumptions!M$4+Assumptions!M$7,0)</f>
        <v>0</v>
      </c>
      <c r="I5629" s="15">
        <f t="shared" si="1252"/>
        <v>0.94956163997961163</v>
      </c>
      <c r="J5629" s="15">
        <f t="shared" si="1253"/>
        <v>1.0020455199443592</v>
      </c>
      <c r="K5629" s="283">
        <f t="shared" si="1258"/>
        <v>0</v>
      </c>
      <c r="L5629" s="283">
        <f t="shared" si="1259"/>
        <v>4.2530692972692208</v>
      </c>
      <c r="M5629" s="283">
        <f t="shared" si="1260"/>
        <v>0</v>
      </c>
      <c r="N5629" s="283">
        <f t="shared" si="1261"/>
        <v>4.1119599131986844</v>
      </c>
      <c r="O5629" s="283">
        <f t="shared" si="1262"/>
        <v>0</v>
      </c>
      <c r="P5629" s="21">
        <f t="shared" si="1254"/>
        <v>2.5000000000000001E-2</v>
      </c>
      <c r="Q5629" s="21">
        <f t="shared" si="1255"/>
        <v>0.72850690893675296</v>
      </c>
      <c r="R5629">
        <f t="shared" si="1256"/>
        <v>1.0705685074825908</v>
      </c>
      <c r="S5629" s="296">
        <f t="shared" si="1263"/>
        <v>1.9497913854779381E-2</v>
      </c>
      <c r="T5629" s="283">
        <f t="shared" si="1264"/>
        <v>1.9497913854779381E-2</v>
      </c>
    </row>
    <row r="5630" spans="1:20" x14ac:dyDescent="0.25">
      <c r="A5630" s="286">
        <v>43335</v>
      </c>
      <c r="B5630" s="1">
        <f t="shared" si="1257"/>
        <v>4</v>
      </c>
      <c r="C5630" s="285">
        <v>12</v>
      </c>
      <c r="D5630" t="s">
        <v>716</v>
      </c>
      <c r="F5630" s="16">
        <v>59</v>
      </c>
      <c r="G5630" t="str">
        <f t="shared" si="1251"/>
        <v>Cooling</v>
      </c>
      <c r="H5630" s="283">
        <f>IF(G5630="heating",F5630*Assumptions!M$4+Assumptions!M$7,0)</f>
        <v>0</v>
      </c>
      <c r="I5630" s="15">
        <f t="shared" si="1252"/>
        <v>0.91648403420261149</v>
      </c>
      <c r="J5630" s="15">
        <f t="shared" si="1253"/>
        <v>1.0020455199443592</v>
      </c>
      <c r="K5630" s="283">
        <f t="shared" si="1258"/>
        <v>0</v>
      </c>
      <c r="L5630" s="283">
        <f t="shared" si="1259"/>
        <v>4.3182081448486933</v>
      </c>
      <c r="M5630" s="283">
        <f t="shared" si="1260"/>
        <v>0</v>
      </c>
      <c r="N5630" s="283">
        <f t="shared" si="1261"/>
        <v>4.2355603137647586</v>
      </c>
      <c r="O5630" s="283">
        <f t="shared" si="1262"/>
        <v>0</v>
      </c>
      <c r="P5630" s="21">
        <f t="shared" si="1254"/>
        <v>2.5000000000000001E-2</v>
      </c>
      <c r="Q5630" s="21">
        <f t="shared" si="1255"/>
        <v>0.75910815787401487</v>
      </c>
      <c r="R5630">
        <f t="shared" si="1256"/>
        <v>1.0705685074825908</v>
      </c>
      <c r="S5630" s="296">
        <f t="shared" si="1263"/>
        <v>2.0316932189826078E-2</v>
      </c>
      <c r="T5630" s="283">
        <f t="shared" si="1264"/>
        <v>2.0316932189826078E-2</v>
      </c>
    </row>
    <row r="5631" spans="1:20" x14ac:dyDescent="0.25">
      <c r="A5631" s="286">
        <v>43335</v>
      </c>
      <c r="B5631" s="1">
        <f t="shared" si="1257"/>
        <v>4</v>
      </c>
      <c r="C5631" s="285">
        <v>13</v>
      </c>
      <c r="D5631" t="s">
        <v>716</v>
      </c>
      <c r="E5631" t="s">
        <v>704</v>
      </c>
      <c r="F5631" s="16">
        <v>61</v>
      </c>
      <c r="G5631" t="str">
        <f t="shared" si="1251"/>
        <v>Cooling</v>
      </c>
      <c r="H5631" s="283">
        <f>IF(G5631="heating",F5631*Assumptions!M$4+Assumptions!M$7,0)</f>
        <v>0</v>
      </c>
      <c r="I5631" s="15">
        <f t="shared" si="1252"/>
        <v>0.90040206880052787</v>
      </c>
      <c r="J5631" s="15">
        <f t="shared" si="1253"/>
        <v>1.0020455199443592</v>
      </c>
      <c r="K5631" s="283">
        <f t="shared" si="1258"/>
        <v>0</v>
      </c>
      <c r="L5631" s="283">
        <f t="shared" si="1259"/>
        <v>4.3818232651749627</v>
      </c>
      <c r="M5631" s="283">
        <f t="shared" si="1260"/>
        <v>0</v>
      </c>
      <c r="N5631" s="283">
        <f t="shared" si="1261"/>
        <v>4.3585758300027857</v>
      </c>
      <c r="O5631" s="283">
        <f t="shared" si="1262"/>
        <v>0</v>
      </c>
      <c r="P5631" s="21">
        <f t="shared" si="1254"/>
        <v>4.5164594084734722E-2</v>
      </c>
      <c r="Q5631" s="21">
        <f t="shared" si="1255"/>
        <v>0.79115902007799765</v>
      </c>
      <c r="R5631">
        <f t="shared" si="1256"/>
        <v>1.0705685074825908</v>
      </c>
      <c r="S5631" s="296">
        <f t="shared" si="1263"/>
        <v>3.8253956441305983E-2</v>
      </c>
      <c r="T5631" s="283">
        <f t="shared" si="1264"/>
        <v>3.8253956441305983E-2</v>
      </c>
    </row>
    <row r="5632" spans="1:20" x14ac:dyDescent="0.25">
      <c r="A5632" s="286">
        <v>43335</v>
      </c>
      <c r="B5632" s="1">
        <f t="shared" si="1257"/>
        <v>4</v>
      </c>
      <c r="C5632" s="285">
        <v>14</v>
      </c>
      <c r="D5632" t="s">
        <v>716</v>
      </c>
      <c r="E5632" t="s">
        <v>704</v>
      </c>
      <c r="F5632" s="16">
        <v>63</v>
      </c>
      <c r="G5632" t="str">
        <f t="shared" si="1251"/>
        <v>Cooling</v>
      </c>
      <c r="H5632" s="283">
        <f>IF(G5632="heating",F5632*Assumptions!M$4+Assumptions!M$7,0)</f>
        <v>0</v>
      </c>
      <c r="I5632" s="15">
        <f t="shared" si="1252"/>
        <v>0.86032894500746537</v>
      </c>
      <c r="J5632" s="15">
        <f t="shared" si="1253"/>
        <v>1.0020455199443592</v>
      </c>
      <c r="K5632" s="283">
        <f t="shared" si="1258"/>
        <v>0</v>
      </c>
      <c r="L5632" s="283">
        <f t="shared" si="1259"/>
        <v>4.3818232651749627</v>
      </c>
      <c r="M5632" s="283">
        <f t="shared" si="1260"/>
        <v>0</v>
      </c>
      <c r="N5632" s="283">
        <f t="shared" si="1261"/>
        <v>4.3585758300027857</v>
      </c>
      <c r="O5632" s="283">
        <f t="shared" si="1262"/>
        <v>0</v>
      </c>
      <c r="P5632" s="21">
        <f t="shared" si="1254"/>
        <v>3.9789369881031433E-2</v>
      </c>
      <c r="Q5632" s="21">
        <f t="shared" si="1255"/>
        <v>0.84355555031342389</v>
      </c>
      <c r="R5632">
        <f t="shared" si="1256"/>
        <v>1.0705685074825908</v>
      </c>
      <c r="S5632" s="296">
        <f t="shared" si="1263"/>
        <v>3.5933143567384904E-2</v>
      </c>
      <c r="T5632" s="283">
        <f t="shared" si="1264"/>
        <v>3.5933143567384904E-2</v>
      </c>
    </row>
    <row r="5633" spans="1:20" x14ac:dyDescent="0.25">
      <c r="A5633" s="286">
        <v>43335</v>
      </c>
      <c r="B5633" s="1">
        <f t="shared" si="1257"/>
        <v>4</v>
      </c>
      <c r="C5633" s="285">
        <v>15</v>
      </c>
      <c r="D5633" t="s">
        <v>716</v>
      </c>
      <c r="E5633" t="s">
        <v>704</v>
      </c>
      <c r="F5633" s="16">
        <v>64</v>
      </c>
      <c r="G5633" t="str">
        <f t="shared" si="1251"/>
        <v>Cooling</v>
      </c>
      <c r="H5633" s="283">
        <f>IF(G5633="heating",F5633*Assumptions!M$4+Assumptions!M$7,0)</f>
        <v>0</v>
      </c>
      <c r="I5633" s="15">
        <f t="shared" si="1252"/>
        <v>0.85754515037175039</v>
      </c>
      <c r="J5633" s="15">
        <f t="shared" si="1253"/>
        <v>1.0020455199443592</v>
      </c>
      <c r="K5633" s="283">
        <f t="shared" si="1258"/>
        <v>0</v>
      </c>
      <c r="L5633" s="283">
        <f t="shared" si="1259"/>
        <v>4.3818232651749627</v>
      </c>
      <c r="M5633" s="283">
        <f t="shared" si="1260"/>
        <v>0</v>
      </c>
      <c r="N5633" s="283">
        <f t="shared" si="1261"/>
        <v>4.3585758300027857</v>
      </c>
      <c r="O5633" s="283">
        <f t="shared" si="1262"/>
        <v>0</v>
      </c>
      <c r="P5633" s="21">
        <f t="shared" si="1254"/>
        <v>3.8036447069942136E-2</v>
      </c>
      <c r="Q5633" s="21">
        <f t="shared" si="1255"/>
        <v>0.96592607327566882</v>
      </c>
      <c r="R5633">
        <f t="shared" si="1256"/>
        <v>1.0705685074825908</v>
      </c>
      <c r="S5633" s="296">
        <f t="shared" si="1263"/>
        <v>3.9333110866817317E-2</v>
      </c>
      <c r="T5633" s="283">
        <f t="shared" si="1264"/>
        <v>3.9333110866817317E-2</v>
      </c>
    </row>
    <row r="5634" spans="1:20" x14ac:dyDescent="0.25">
      <c r="A5634" s="286">
        <v>43335</v>
      </c>
      <c r="B5634" s="1">
        <f t="shared" si="1257"/>
        <v>4</v>
      </c>
      <c r="C5634" s="285">
        <v>16</v>
      </c>
      <c r="D5634" t="s">
        <v>716</v>
      </c>
      <c r="E5634" t="s">
        <v>704</v>
      </c>
      <c r="F5634" s="16">
        <v>64</v>
      </c>
      <c r="G5634" t="str">
        <f t="shared" ref="G5634:G5697" si="1265">VLOOKUP(A5634,U$2:W$366,3,FALSE)</f>
        <v>Cooling</v>
      </c>
      <c r="H5634" s="283">
        <f>IF(G5634="heating",F5634*Assumptions!M$4+Assumptions!M$7,0)</f>
        <v>0</v>
      </c>
      <c r="I5634" s="15">
        <f t="shared" ref="I5634:I5697" si="1266">VLOOKUP(C5634,AO$2:AQ$25,3,FALSE)</f>
        <v>0.88344815438260227</v>
      </c>
      <c r="J5634" s="15">
        <f t="shared" ref="J5634:J5697" si="1267">VLOOKUP(B5634,AS$4:AU$10,3,FALSE)</f>
        <v>1.0020455199443592</v>
      </c>
      <c r="K5634" s="283">
        <f t="shared" si="1258"/>
        <v>0</v>
      </c>
      <c r="L5634" s="283">
        <f t="shared" si="1259"/>
        <v>4.3818232651749627</v>
      </c>
      <c r="M5634" s="283">
        <f t="shared" si="1260"/>
        <v>0</v>
      </c>
      <c r="N5634" s="283">
        <f t="shared" si="1261"/>
        <v>4.3585758300027857</v>
      </c>
      <c r="O5634" s="283">
        <f t="shared" si="1262"/>
        <v>0</v>
      </c>
      <c r="P5634" s="21">
        <f t="shared" ref="P5634:P5697" si="1268">IF(G5634="cooling",IF(F5634&lt;61,0.025,(F5634^2*AX$25+F5634*AY$25+AZ$25)),0)</f>
        <v>3.8036447069942136E-2</v>
      </c>
      <c r="Q5634" s="21">
        <f t="shared" ref="Q5634:Q5697" si="1269">VLOOKUP(C5634,BB$2:BC$25,2,FALSE)</f>
        <v>1.1649354943302594</v>
      </c>
      <c r="R5634">
        <f t="shared" ref="R5634:R5697" si="1270">VLOOKUP(B5634,AS$4:AV$10,4,FALSE)</f>
        <v>1.0705685074825908</v>
      </c>
      <c r="S5634" s="296">
        <f t="shared" si="1263"/>
        <v>4.7436898349575721E-2</v>
      </c>
      <c r="T5634" s="283">
        <f t="shared" si="1264"/>
        <v>4.7436898349575721E-2</v>
      </c>
    </row>
    <row r="5635" spans="1:20" x14ac:dyDescent="0.25">
      <c r="A5635" s="286">
        <v>43335</v>
      </c>
      <c r="B5635" s="1">
        <f t="shared" ref="B5635:B5698" si="1271">WEEKDAY(A5635,2)</f>
        <v>4</v>
      </c>
      <c r="C5635" s="285">
        <v>17</v>
      </c>
      <c r="D5635" t="s">
        <v>716</v>
      </c>
      <c r="F5635" s="16">
        <v>63</v>
      </c>
      <c r="G5635" t="str">
        <f t="shared" si="1265"/>
        <v>Cooling</v>
      </c>
      <c r="H5635" s="283">
        <f>IF(G5635="heating",F5635*Assumptions!M$4+Assumptions!M$7,0)</f>
        <v>0</v>
      </c>
      <c r="I5635" s="15">
        <f t="shared" si="1266"/>
        <v>0.94025748850374469</v>
      </c>
      <c r="J5635" s="15">
        <f t="shared" si="1267"/>
        <v>1.0020455199443592</v>
      </c>
      <c r="K5635" s="283">
        <f t="shared" ref="K5635:K5698" si="1272">H5635*I5635*J5635</f>
        <v>0</v>
      </c>
      <c r="L5635" s="283">
        <f t="shared" ref="L5635:L5698" si="1273">VLOOKUP(F5635,BL$2:BN$92,2,FALSE)</f>
        <v>4.3818232651749627</v>
      </c>
      <c r="M5635" s="283">
        <f t="shared" ref="M5635:M5698" si="1274">IF(G5635="heating",K5635*(L5635*3.412),0)</f>
        <v>0</v>
      </c>
      <c r="N5635" s="283">
        <f t="shared" ref="N5635:N5698" si="1275">VLOOKUP(F5635,BL$2:BN$92,3,FALSE)</f>
        <v>4.3585758300027857</v>
      </c>
      <c r="O5635" s="283">
        <f t="shared" ref="O5635:O5698" si="1276">IF(F5635&lt;=61,IF(G5635="heating",IF(F5635&gt;=5,K5635*L5635/N5635,0),0),0)</f>
        <v>0</v>
      </c>
      <c r="P5635" s="21">
        <f t="shared" si="1268"/>
        <v>3.9789369881031433E-2</v>
      </c>
      <c r="Q5635" s="21">
        <f t="shared" si="1269"/>
        <v>1.3521540118753073</v>
      </c>
      <c r="R5635">
        <f t="shared" si="1270"/>
        <v>1.0705685074825908</v>
      </c>
      <c r="S5635" s="296">
        <f t="shared" ref="S5635:S5698" si="1277">P5635*Q5635*R5635</f>
        <v>5.7598037516175773E-2</v>
      </c>
      <c r="T5635" s="283">
        <f t="shared" ref="T5635:T5698" si="1278">K5635+S5635</f>
        <v>5.7598037516175773E-2</v>
      </c>
    </row>
    <row r="5636" spans="1:20" x14ac:dyDescent="0.25">
      <c r="A5636" s="286">
        <v>43335</v>
      </c>
      <c r="B5636" s="1">
        <f t="shared" si="1271"/>
        <v>4</v>
      </c>
      <c r="C5636" s="285">
        <v>18</v>
      </c>
      <c r="D5636" t="s">
        <v>716</v>
      </c>
      <c r="F5636" s="16">
        <v>63</v>
      </c>
      <c r="G5636" t="str">
        <f t="shared" si="1265"/>
        <v>Cooling</v>
      </c>
      <c r="H5636" s="283">
        <f>IF(G5636="heating",F5636*Assumptions!M$4+Assumptions!M$7,0)</f>
        <v>0</v>
      </c>
      <c r="I5636" s="15">
        <f t="shared" si="1266"/>
        <v>0.98182363790757687</v>
      </c>
      <c r="J5636" s="15">
        <f t="shared" si="1267"/>
        <v>1.0020455199443592</v>
      </c>
      <c r="K5636" s="283">
        <f t="shared" si="1272"/>
        <v>0</v>
      </c>
      <c r="L5636" s="283">
        <f t="shared" si="1273"/>
        <v>4.3818232651749627</v>
      </c>
      <c r="M5636" s="283">
        <f t="shared" si="1274"/>
        <v>0</v>
      </c>
      <c r="N5636" s="283">
        <f t="shared" si="1275"/>
        <v>4.3585758300027857</v>
      </c>
      <c r="O5636" s="283">
        <f t="shared" si="1276"/>
        <v>0</v>
      </c>
      <c r="P5636" s="21">
        <f t="shared" si="1268"/>
        <v>3.9789369881031433E-2</v>
      </c>
      <c r="Q5636" s="21">
        <f t="shared" si="1269"/>
        <v>1.5598916921549892</v>
      </c>
      <c r="R5636">
        <f t="shared" si="1270"/>
        <v>1.0705685074825908</v>
      </c>
      <c r="S5636" s="296">
        <f t="shared" si="1277"/>
        <v>6.644709065449228E-2</v>
      </c>
      <c r="T5636" s="283">
        <f t="shared" si="1278"/>
        <v>6.644709065449228E-2</v>
      </c>
    </row>
    <row r="5637" spans="1:20" x14ac:dyDescent="0.25">
      <c r="A5637" s="286">
        <v>43335</v>
      </c>
      <c r="B5637" s="1">
        <f t="shared" si="1271"/>
        <v>4</v>
      </c>
      <c r="C5637" s="285">
        <v>19</v>
      </c>
      <c r="D5637" t="s">
        <v>716</v>
      </c>
      <c r="F5637" s="16">
        <v>61</v>
      </c>
      <c r="G5637" t="str">
        <f t="shared" si="1265"/>
        <v>Cooling</v>
      </c>
      <c r="H5637" s="283">
        <f>IF(G5637="heating",F5637*Assumptions!M$4+Assumptions!M$7,0)</f>
        <v>0</v>
      </c>
      <c r="I5637" s="15">
        <f t="shared" si="1266"/>
        <v>0.98418842963438757</v>
      </c>
      <c r="J5637" s="15">
        <f t="shared" si="1267"/>
        <v>1.0020455199443592</v>
      </c>
      <c r="K5637" s="283">
        <f t="shared" si="1272"/>
        <v>0</v>
      </c>
      <c r="L5637" s="283">
        <f t="shared" si="1273"/>
        <v>4.3818232651749627</v>
      </c>
      <c r="M5637" s="283">
        <f t="shared" si="1274"/>
        <v>0</v>
      </c>
      <c r="N5637" s="283">
        <f t="shared" si="1275"/>
        <v>4.3585758300027857</v>
      </c>
      <c r="O5637" s="283">
        <f t="shared" si="1276"/>
        <v>0</v>
      </c>
      <c r="P5637" s="21">
        <f t="shared" si="1268"/>
        <v>4.5164594084734722E-2</v>
      </c>
      <c r="Q5637" s="21">
        <f t="shared" si="1269"/>
        <v>1.6764212681468484</v>
      </c>
      <c r="R5637">
        <f t="shared" si="1270"/>
        <v>1.0705685074825908</v>
      </c>
      <c r="S5637" s="296">
        <f t="shared" si="1277"/>
        <v>8.1057972596515607E-2</v>
      </c>
      <c r="T5637" s="283">
        <f t="shared" si="1278"/>
        <v>8.1057972596515607E-2</v>
      </c>
    </row>
    <row r="5638" spans="1:20" x14ac:dyDescent="0.25">
      <c r="A5638" s="286">
        <v>43335</v>
      </c>
      <c r="B5638" s="1">
        <f t="shared" si="1271"/>
        <v>4</v>
      </c>
      <c r="C5638" s="285">
        <v>20</v>
      </c>
      <c r="D5638" t="s">
        <v>716</v>
      </c>
      <c r="F5638" s="16">
        <v>61</v>
      </c>
      <c r="G5638" t="str">
        <f t="shared" si="1265"/>
        <v>Cooling</v>
      </c>
      <c r="H5638" s="283">
        <f>IF(G5638="heating",F5638*Assumptions!M$4+Assumptions!M$7,0)</f>
        <v>0</v>
      </c>
      <c r="I5638" s="15">
        <f t="shared" si="1266"/>
        <v>0.97071962311712034</v>
      </c>
      <c r="J5638" s="15">
        <f t="shared" si="1267"/>
        <v>1.0020455199443592</v>
      </c>
      <c r="K5638" s="283">
        <f t="shared" si="1272"/>
        <v>0</v>
      </c>
      <c r="L5638" s="283">
        <f t="shared" si="1273"/>
        <v>4.3818232651749627</v>
      </c>
      <c r="M5638" s="283">
        <f t="shared" si="1274"/>
        <v>0</v>
      </c>
      <c r="N5638" s="283">
        <f t="shared" si="1275"/>
        <v>4.3585758300027857</v>
      </c>
      <c r="O5638" s="283">
        <f t="shared" si="1276"/>
        <v>0</v>
      </c>
      <c r="P5638" s="21">
        <f t="shared" si="1268"/>
        <v>4.5164594084734722E-2</v>
      </c>
      <c r="Q5638" s="21">
        <f t="shared" si="1269"/>
        <v>1.52436960139122</v>
      </c>
      <c r="R5638">
        <f t="shared" si="1270"/>
        <v>1.0705685074825908</v>
      </c>
      <c r="S5638" s="296">
        <f t="shared" si="1277"/>
        <v>7.3706002020076558E-2</v>
      </c>
      <c r="T5638" s="283">
        <f t="shared" si="1278"/>
        <v>7.3706002020076558E-2</v>
      </c>
    </row>
    <row r="5639" spans="1:20" x14ac:dyDescent="0.25">
      <c r="A5639" s="286">
        <v>43335</v>
      </c>
      <c r="B5639" s="1">
        <f t="shared" si="1271"/>
        <v>4</v>
      </c>
      <c r="C5639" s="285">
        <v>21</v>
      </c>
      <c r="D5639" t="s">
        <v>716</v>
      </c>
      <c r="F5639" s="16">
        <v>61</v>
      </c>
      <c r="G5639" t="str">
        <f t="shared" si="1265"/>
        <v>Cooling</v>
      </c>
      <c r="H5639" s="283">
        <f>IF(G5639="heating",F5639*Assumptions!M$4+Assumptions!M$7,0)</f>
        <v>0</v>
      </c>
      <c r="I5639" s="15">
        <f t="shared" si="1266"/>
        <v>0.95751150862929935</v>
      </c>
      <c r="J5639" s="15">
        <f t="shared" si="1267"/>
        <v>1.0020455199443592</v>
      </c>
      <c r="K5639" s="283">
        <f t="shared" si="1272"/>
        <v>0</v>
      </c>
      <c r="L5639" s="283">
        <f t="shared" si="1273"/>
        <v>4.3818232651749627</v>
      </c>
      <c r="M5639" s="283">
        <f t="shared" si="1274"/>
        <v>0</v>
      </c>
      <c r="N5639" s="283">
        <f t="shared" si="1275"/>
        <v>4.3585758300027857</v>
      </c>
      <c r="O5639" s="283">
        <f t="shared" si="1276"/>
        <v>0</v>
      </c>
      <c r="P5639" s="21">
        <f t="shared" si="1268"/>
        <v>4.5164594084734722E-2</v>
      </c>
      <c r="Q5639" s="21">
        <f t="shared" si="1269"/>
        <v>1.4448604713749031</v>
      </c>
      <c r="R5639">
        <f t="shared" si="1270"/>
        <v>1.0705685074825908</v>
      </c>
      <c r="S5639" s="296">
        <f t="shared" si="1277"/>
        <v>6.9861593097037974E-2</v>
      </c>
      <c r="T5639" s="283">
        <f t="shared" si="1278"/>
        <v>6.9861593097037974E-2</v>
      </c>
    </row>
    <row r="5640" spans="1:20" x14ac:dyDescent="0.25">
      <c r="A5640" s="286">
        <v>43335</v>
      </c>
      <c r="B5640" s="1">
        <f t="shared" si="1271"/>
        <v>4</v>
      </c>
      <c r="C5640" s="285">
        <v>22</v>
      </c>
      <c r="D5640" t="s">
        <v>716</v>
      </c>
      <c r="F5640" s="16">
        <v>59</v>
      </c>
      <c r="G5640" t="str">
        <f t="shared" si="1265"/>
        <v>Cooling</v>
      </c>
      <c r="H5640" s="283">
        <f>IF(G5640="heating",F5640*Assumptions!M$4+Assumptions!M$7,0)</f>
        <v>0</v>
      </c>
      <c r="I5640" s="15">
        <f t="shared" si="1266"/>
        <v>0.9426530227543114</v>
      </c>
      <c r="J5640" s="15">
        <f t="shared" si="1267"/>
        <v>1.0020455199443592</v>
      </c>
      <c r="K5640" s="283">
        <f t="shared" si="1272"/>
        <v>0</v>
      </c>
      <c r="L5640" s="283">
        <f t="shared" si="1273"/>
        <v>4.3182081448486933</v>
      </c>
      <c r="M5640" s="283">
        <f t="shared" si="1274"/>
        <v>0</v>
      </c>
      <c r="N5640" s="283">
        <f t="shared" si="1275"/>
        <v>4.2355603137647586</v>
      </c>
      <c r="O5640" s="283">
        <f t="shared" si="1276"/>
        <v>0</v>
      </c>
      <c r="P5640" s="21">
        <f t="shared" si="1268"/>
        <v>2.5000000000000001E-2</v>
      </c>
      <c r="Q5640" s="21">
        <f t="shared" si="1269"/>
        <v>1.2427137171080138</v>
      </c>
      <c r="R5640">
        <f t="shared" si="1270"/>
        <v>1.0705685074825908</v>
      </c>
      <c r="S5640" s="296">
        <f t="shared" si="1277"/>
        <v>3.3260254233811723E-2</v>
      </c>
      <c r="T5640" s="283">
        <f t="shared" si="1278"/>
        <v>3.3260254233811723E-2</v>
      </c>
    </row>
    <row r="5641" spans="1:20" x14ac:dyDescent="0.25">
      <c r="A5641" s="286">
        <v>43335</v>
      </c>
      <c r="B5641" s="1">
        <f t="shared" si="1271"/>
        <v>4</v>
      </c>
      <c r="C5641" s="285">
        <v>23</v>
      </c>
      <c r="D5641" t="s">
        <v>715</v>
      </c>
      <c r="F5641" s="16">
        <v>57</v>
      </c>
      <c r="G5641" t="str">
        <f t="shared" si="1265"/>
        <v>Cooling</v>
      </c>
      <c r="H5641" s="283">
        <f>IF(G5641="heating",F5641*Assumptions!M$4+Assumptions!M$7,0)</f>
        <v>0</v>
      </c>
      <c r="I5641" s="15">
        <f t="shared" si="1266"/>
        <v>0.94450710149963013</v>
      </c>
      <c r="J5641" s="15">
        <f t="shared" si="1267"/>
        <v>1.0020455199443592</v>
      </c>
      <c r="K5641" s="283">
        <f t="shared" si="1272"/>
        <v>0</v>
      </c>
      <c r="L5641" s="283">
        <f t="shared" si="1273"/>
        <v>4.2530692972692208</v>
      </c>
      <c r="M5641" s="283">
        <f t="shared" si="1274"/>
        <v>0</v>
      </c>
      <c r="N5641" s="283">
        <f t="shared" si="1275"/>
        <v>4.1119599131986844</v>
      </c>
      <c r="O5641" s="283">
        <f t="shared" si="1276"/>
        <v>0</v>
      </c>
      <c r="P5641" s="21">
        <f t="shared" si="1268"/>
        <v>2.5000000000000001E-2</v>
      </c>
      <c r="Q5641" s="21">
        <f t="shared" si="1269"/>
        <v>1.0297519246597011</v>
      </c>
      <c r="R5641">
        <f t="shared" si="1270"/>
        <v>1.0705685074825908</v>
      </c>
      <c r="S5641" s="296">
        <f t="shared" si="1277"/>
        <v>2.7560499526506538E-2</v>
      </c>
      <c r="T5641" s="283">
        <f t="shared" si="1278"/>
        <v>2.7560499526506538E-2</v>
      </c>
    </row>
    <row r="5642" spans="1:20" x14ac:dyDescent="0.25">
      <c r="A5642" s="286">
        <v>43336</v>
      </c>
      <c r="B5642" s="1">
        <f t="shared" si="1271"/>
        <v>5</v>
      </c>
      <c r="C5642" s="285">
        <v>0</v>
      </c>
      <c r="D5642" t="s">
        <v>715</v>
      </c>
      <c r="F5642" s="16">
        <v>57</v>
      </c>
      <c r="G5642" t="str">
        <f t="shared" si="1265"/>
        <v>Cooling</v>
      </c>
      <c r="H5642" s="283">
        <f>IF(G5642="heating",F5642*Assumptions!M$4+Assumptions!M$7,0)</f>
        <v>0</v>
      </c>
      <c r="I5642" s="15">
        <f t="shared" si="1266"/>
        <v>0.97481507806017154</v>
      </c>
      <c r="J5642" s="15">
        <f t="shared" si="1267"/>
        <v>1.0078033906966741</v>
      </c>
      <c r="K5642" s="283">
        <f t="shared" si="1272"/>
        <v>0</v>
      </c>
      <c r="L5642" s="283">
        <f t="shared" si="1273"/>
        <v>4.2530692972692208</v>
      </c>
      <c r="M5642" s="283">
        <f t="shared" si="1274"/>
        <v>0</v>
      </c>
      <c r="N5642" s="283">
        <f t="shared" si="1275"/>
        <v>4.1119599131986844</v>
      </c>
      <c r="O5642" s="283">
        <f t="shared" si="1276"/>
        <v>0</v>
      </c>
      <c r="P5642" s="21">
        <f t="shared" si="1268"/>
        <v>2.5000000000000001E-2</v>
      </c>
      <c r="Q5642" s="21">
        <f t="shared" si="1269"/>
        <v>0.90668853391740301</v>
      </c>
      <c r="R5642">
        <f t="shared" si="1270"/>
        <v>1.1856283047139096</v>
      </c>
      <c r="S5642" s="296">
        <f t="shared" si="1277"/>
        <v>2.6874889734300765E-2</v>
      </c>
      <c r="T5642" s="283">
        <f t="shared" si="1278"/>
        <v>2.6874889734300765E-2</v>
      </c>
    </row>
    <row r="5643" spans="1:20" x14ac:dyDescent="0.25">
      <c r="A5643" s="286">
        <v>43336</v>
      </c>
      <c r="B5643" s="1">
        <f t="shared" si="1271"/>
        <v>5</v>
      </c>
      <c r="C5643" s="285">
        <v>1</v>
      </c>
      <c r="D5643" t="s">
        <v>715</v>
      </c>
      <c r="F5643" s="16">
        <v>57</v>
      </c>
      <c r="G5643" t="str">
        <f t="shared" si="1265"/>
        <v>Cooling</v>
      </c>
      <c r="H5643" s="283">
        <f>IF(G5643="heating",F5643*Assumptions!M$4+Assumptions!M$7,0)</f>
        <v>0</v>
      </c>
      <c r="I5643" s="15">
        <f t="shared" si="1266"/>
        <v>1.012242869806885</v>
      </c>
      <c r="J5643" s="15">
        <f t="shared" si="1267"/>
        <v>1.0078033906966741</v>
      </c>
      <c r="K5643" s="283">
        <f t="shared" si="1272"/>
        <v>0</v>
      </c>
      <c r="L5643" s="283">
        <f t="shared" si="1273"/>
        <v>4.2530692972692208</v>
      </c>
      <c r="M5643" s="283">
        <f t="shared" si="1274"/>
        <v>0</v>
      </c>
      <c r="N5643" s="283">
        <f t="shared" si="1275"/>
        <v>4.1119599131986844</v>
      </c>
      <c r="O5643" s="283">
        <f t="shared" si="1276"/>
        <v>0</v>
      </c>
      <c r="P5643" s="21">
        <f t="shared" si="1268"/>
        <v>2.5000000000000001E-2</v>
      </c>
      <c r="Q5643" s="21">
        <f t="shared" si="1269"/>
        <v>0.81803459285312596</v>
      </c>
      <c r="R5643">
        <f t="shared" si="1270"/>
        <v>1.1856283047139096</v>
      </c>
      <c r="S5643" s="296">
        <f t="shared" si="1277"/>
        <v>2.4247124188044627E-2</v>
      </c>
      <c r="T5643" s="283">
        <f t="shared" si="1278"/>
        <v>2.4247124188044627E-2</v>
      </c>
    </row>
    <row r="5644" spans="1:20" x14ac:dyDescent="0.25">
      <c r="A5644" s="286">
        <v>43336</v>
      </c>
      <c r="B5644" s="1">
        <f t="shared" si="1271"/>
        <v>5</v>
      </c>
      <c r="C5644" s="285">
        <v>2</v>
      </c>
      <c r="D5644" t="s">
        <v>715</v>
      </c>
      <c r="F5644" s="16">
        <v>59</v>
      </c>
      <c r="G5644" t="str">
        <f t="shared" si="1265"/>
        <v>Cooling</v>
      </c>
      <c r="H5644" s="283">
        <f>IF(G5644="heating",F5644*Assumptions!M$4+Assumptions!M$7,0)</f>
        <v>0</v>
      </c>
      <c r="I5644" s="15">
        <f t="shared" si="1266"/>
        <v>1.0509704703585963</v>
      </c>
      <c r="J5644" s="15">
        <f t="shared" si="1267"/>
        <v>1.0078033906966741</v>
      </c>
      <c r="K5644" s="283">
        <f t="shared" si="1272"/>
        <v>0</v>
      </c>
      <c r="L5644" s="283">
        <f t="shared" si="1273"/>
        <v>4.3182081448486933</v>
      </c>
      <c r="M5644" s="283">
        <f t="shared" si="1274"/>
        <v>0</v>
      </c>
      <c r="N5644" s="283">
        <f t="shared" si="1275"/>
        <v>4.2355603137647586</v>
      </c>
      <c r="O5644" s="283">
        <f t="shared" si="1276"/>
        <v>0</v>
      </c>
      <c r="P5644" s="21">
        <f t="shared" si="1268"/>
        <v>2.5000000000000001E-2</v>
      </c>
      <c r="Q5644" s="21">
        <f t="shared" si="1269"/>
        <v>0.74507607494346417</v>
      </c>
      <c r="R5644">
        <f t="shared" si="1270"/>
        <v>1.1856283047139096</v>
      </c>
      <c r="S5644" s="296">
        <f t="shared" si="1277"/>
        <v>2.2084582090452831E-2</v>
      </c>
      <c r="T5644" s="283">
        <f t="shared" si="1278"/>
        <v>2.2084582090452831E-2</v>
      </c>
    </row>
    <row r="5645" spans="1:20" x14ac:dyDescent="0.25">
      <c r="A5645" s="286">
        <v>43336</v>
      </c>
      <c r="B5645" s="1">
        <f t="shared" si="1271"/>
        <v>5</v>
      </c>
      <c r="C5645" s="285">
        <v>3</v>
      </c>
      <c r="D5645" t="s">
        <v>715</v>
      </c>
      <c r="F5645" s="16">
        <v>57</v>
      </c>
      <c r="G5645" t="str">
        <f t="shared" si="1265"/>
        <v>Cooling</v>
      </c>
      <c r="H5645" s="283">
        <f>IF(G5645="heating",F5645*Assumptions!M$4+Assumptions!M$7,0)</f>
        <v>0</v>
      </c>
      <c r="I5645" s="15">
        <f t="shared" si="1266"/>
        <v>1.0924036124451033</v>
      </c>
      <c r="J5645" s="15">
        <f t="shared" si="1267"/>
        <v>1.0078033906966741</v>
      </c>
      <c r="K5645" s="283">
        <f t="shared" si="1272"/>
        <v>0</v>
      </c>
      <c r="L5645" s="283">
        <f t="shared" si="1273"/>
        <v>4.2530692972692208</v>
      </c>
      <c r="M5645" s="283">
        <f t="shared" si="1274"/>
        <v>0</v>
      </c>
      <c r="N5645" s="283">
        <f t="shared" si="1275"/>
        <v>4.1119599131986844</v>
      </c>
      <c r="O5645" s="283">
        <f t="shared" si="1276"/>
        <v>0</v>
      </c>
      <c r="P5645" s="21">
        <f t="shared" si="1268"/>
        <v>2.5000000000000001E-2</v>
      </c>
      <c r="Q5645" s="21">
        <f t="shared" si="1269"/>
        <v>0.69158980876382303</v>
      </c>
      <c r="R5645">
        <f t="shared" si="1270"/>
        <v>1.1856283047139096</v>
      </c>
      <c r="S5645" s="296">
        <f t="shared" si="1277"/>
        <v>2.0499211313051713E-2</v>
      </c>
      <c r="T5645" s="283">
        <f t="shared" si="1278"/>
        <v>2.0499211313051713E-2</v>
      </c>
    </row>
    <row r="5646" spans="1:20" x14ac:dyDescent="0.25">
      <c r="A5646" s="286">
        <v>43336</v>
      </c>
      <c r="B5646" s="1">
        <f t="shared" si="1271"/>
        <v>5</v>
      </c>
      <c r="C5646" s="285">
        <v>4</v>
      </c>
      <c r="D5646" t="s">
        <v>715</v>
      </c>
      <c r="F5646" s="16">
        <v>57</v>
      </c>
      <c r="G5646" t="str">
        <f t="shared" si="1265"/>
        <v>Cooling</v>
      </c>
      <c r="H5646" s="283">
        <f>IF(G5646="heating",F5646*Assumptions!M$4+Assumptions!M$7,0)</f>
        <v>0</v>
      </c>
      <c r="I5646" s="15">
        <f t="shared" si="1266"/>
        <v>1.1348296917927807</v>
      </c>
      <c r="J5646" s="15">
        <f t="shared" si="1267"/>
        <v>1.0078033906966741</v>
      </c>
      <c r="K5646" s="283">
        <f t="shared" si="1272"/>
        <v>0</v>
      </c>
      <c r="L5646" s="283">
        <f t="shared" si="1273"/>
        <v>4.2530692972692208</v>
      </c>
      <c r="M5646" s="283">
        <f t="shared" si="1274"/>
        <v>0</v>
      </c>
      <c r="N5646" s="283">
        <f t="shared" si="1275"/>
        <v>4.1119599131986844</v>
      </c>
      <c r="O5646" s="283">
        <f t="shared" si="1276"/>
        <v>0</v>
      </c>
      <c r="P5646" s="21">
        <f t="shared" si="1268"/>
        <v>2.5000000000000001E-2</v>
      </c>
      <c r="Q5646" s="21">
        <f t="shared" si="1269"/>
        <v>0.6473875548762833</v>
      </c>
      <c r="R5646">
        <f t="shared" si="1270"/>
        <v>1.1856283047139096</v>
      </c>
      <c r="S5646" s="296">
        <f t="shared" si="1277"/>
        <v>1.9189025229521272E-2</v>
      </c>
      <c r="T5646" s="283">
        <f t="shared" si="1278"/>
        <v>1.9189025229521272E-2</v>
      </c>
    </row>
    <row r="5647" spans="1:20" x14ac:dyDescent="0.25">
      <c r="A5647" s="286">
        <v>43336</v>
      </c>
      <c r="B5647" s="1">
        <f t="shared" si="1271"/>
        <v>5</v>
      </c>
      <c r="C5647" s="285">
        <v>5</v>
      </c>
      <c r="D5647" t="s">
        <v>715</v>
      </c>
      <c r="F5647" s="16">
        <v>57</v>
      </c>
      <c r="G5647" t="str">
        <f t="shared" si="1265"/>
        <v>Cooling</v>
      </c>
      <c r="H5647" s="283">
        <f>IF(G5647="heating",F5647*Assumptions!M$4+Assumptions!M$7,0)</f>
        <v>0</v>
      </c>
      <c r="I5647" s="15">
        <f t="shared" si="1266"/>
        <v>1.1635558681477385</v>
      </c>
      <c r="J5647" s="15">
        <f t="shared" si="1267"/>
        <v>1.0078033906966741</v>
      </c>
      <c r="K5647" s="283">
        <f t="shared" si="1272"/>
        <v>0</v>
      </c>
      <c r="L5647" s="283">
        <f t="shared" si="1273"/>
        <v>4.2530692972692208</v>
      </c>
      <c r="M5647" s="283">
        <f t="shared" si="1274"/>
        <v>0</v>
      </c>
      <c r="N5647" s="283">
        <f t="shared" si="1275"/>
        <v>4.1119599131986844</v>
      </c>
      <c r="O5647" s="283">
        <f t="shared" si="1276"/>
        <v>0</v>
      </c>
      <c r="P5647" s="21">
        <f t="shared" si="1268"/>
        <v>2.5000000000000001E-2</v>
      </c>
      <c r="Q5647" s="21">
        <f t="shared" si="1269"/>
        <v>0.72139578924615555</v>
      </c>
      <c r="R5647">
        <f t="shared" si="1270"/>
        <v>1.1856283047139096</v>
      </c>
      <c r="S5647" s="296">
        <f t="shared" si="1277"/>
        <v>2.1382681665791808E-2</v>
      </c>
      <c r="T5647" s="283">
        <f t="shared" si="1278"/>
        <v>2.1382681665791808E-2</v>
      </c>
    </row>
    <row r="5648" spans="1:20" x14ac:dyDescent="0.25">
      <c r="A5648" s="286">
        <v>43336</v>
      </c>
      <c r="B5648" s="1">
        <f t="shared" si="1271"/>
        <v>5</v>
      </c>
      <c r="C5648" s="285">
        <v>6</v>
      </c>
      <c r="D5648" t="s">
        <v>715</v>
      </c>
      <c r="F5648" s="16">
        <v>59</v>
      </c>
      <c r="G5648" t="str">
        <f t="shared" si="1265"/>
        <v>Cooling</v>
      </c>
      <c r="H5648" s="283">
        <f>IF(G5648="heating",F5648*Assumptions!M$4+Assumptions!M$7,0)</f>
        <v>0</v>
      </c>
      <c r="I5648" s="15">
        <f t="shared" si="1266"/>
        <v>1.2083911162615524</v>
      </c>
      <c r="J5648" s="15">
        <f t="shared" si="1267"/>
        <v>1.0078033906966741</v>
      </c>
      <c r="K5648" s="283">
        <f t="shared" si="1272"/>
        <v>0</v>
      </c>
      <c r="L5648" s="283">
        <f t="shared" si="1273"/>
        <v>4.3182081448486933</v>
      </c>
      <c r="M5648" s="283">
        <f t="shared" si="1274"/>
        <v>0</v>
      </c>
      <c r="N5648" s="283">
        <f t="shared" si="1275"/>
        <v>4.2355603137647586</v>
      </c>
      <c r="O5648" s="283">
        <f t="shared" si="1276"/>
        <v>0</v>
      </c>
      <c r="P5648" s="21">
        <f t="shared" si="1268"/>
        <v>2.5000000000000001E-2</v>
      </c>
      <c r="Q5648" s="21">
        <f t="shared" si="1269"/>
        <v>0.87787080972652631</v>
      </c>
      <c r="R5648">
        <f t="shared" si="1270"/>
        <v>1.1856283047139096</v>
      </c>
      <c r="S5648" s="296">
        <f t="shared" si="1277"/>
        <v>2.6020711997347214E-2</v>
      </c>
      <c r="T5648" s="283">
        <f t="shared" si="1278"/>
        <v>2.6020711997347214E-2</v>
      </c>
    </row>
    <row r="5649" spans="1:20" x14ac:dyDescent="0.25">
      <c r="A5649" s="286">
        <v>43336</v>
      </c>
      <c r="B5649" s="1">
        <f t="shared" si="1271"/>
        <v>5</v>
      </c>
      <c r="C5649" s="285">
        <v>7</v>
      </c>
      <c r="D5649" t="s">
        <v>716</v>
      </c>
      <c r="F5649" s="16">
        <v>61</v>
      </c>
      <c r="G5649" t="str">
        <f t="shared" si="1265"/>
        <v>Cooling</v>
      </c>
      <c r="H5649" s="283">
        <f>IF(G5649="heating",F5649*Assumptions!M$4+Assumptions!M$7,0)</f>
        <v>0</v>
      </c>
      <c r="I5649" s="15">
        <f t="shared" si="1266"/>
        <v>1.1637425769249583</v>
      </c>
      <c r="J5649" s="15">
        <f t="shared" si="1267"/>
        <v>1.0078033906966741</v>
      </c>
      <c r="K5649" s="283">
        <f t="shared" si="1272"/>
        <v>0</v>
      </c>
      <c r="L5649" s="283">
        <f t="shared" si="1273"/>
        <v>4.3818232651749627</v>
      </c>
      <c r="M5649" s="283">
        <f t="shared" si="1274"/>
        <v>0</v>
      </c>
      <c r="N5649" s="283">
        <f t="shared" si="1275"/>
        <v>4.3585758300027857</v>
      </c>
      <c r="O5649" s="283">
        <f t="shared" si="1276"/>
        <v>0</v>
      </c>
      <c r="P5649" s="21">
        <f t="shared" si="1268"/>
        <v>4.5164594084734722E-2</v>
      </c>
      <c r="Q5649" s="21">
        <f t="shared" si="1269"/>
        <v>0.97331382064367777</v>
      </c>
      <c r="R5649">
        <f t="shared" si="1270"/>
        <v>1.1856283047139096</v>
      </c>
      <c r="S5649" s="296">
        <f t="shared" si="1277"/>
        <v>5.2119418347579057E-2</v>
      </c>
      <c r="T5649" s="283">
        <f t="shared" si="1278"/>
        <v>5.2119418347579057E-2</v>
      </c>
    </row>
    <row r="5650" spans="1:20" x14ac:dyDescent="0.25">
      <c r="A5650" s="286">
        <v>43336</v>
      </c>
      <c r="B5650" s="1">
        <f t="shared" si="1271"/>
        <v>5</v>
      </c>
      <c r="C5650" s="285">
        <v>8</v>
      </c>
      <c r="D5650" t="s">
        <v>716</v>
      </c>
      <c r="F5650" s="16">
        <v>63</v>
      </c>
      <c r="G5650" t="str">
        <f t="shared" si="1265"/>
        <v>Cooling</v>
      </c>
      <c r="H5650" s="283">
        <f>IF(G5650="heating",F5650*Assumptions!M$4+Assumptions!M$7,0)</f>
        <v>0</v>
      </c>
      <c r="I5650" s="15">
        <f t="shared" si="1266"/>
        <v>1.094193721037565</v>
      </c>
      <c r="J5650" s="15">
        <f t="shared" si="1267"/>
        <v>1.0078033906966741</v>
      </c>
      <c r="K5650" s="283">
        <f t="shared" si="1272"/>
        <v>0</v>
      </c>
      <c r="L5650" s="283">
        <f t="shared" si="1273"/>
        <v>4.3818232651749627</v>
      </c>
      <c r="M5650" s="283">
        <f t="shared" si="1274"/>
        <v>0</v>
      </c>
      <c r="N5650" s="283">
        <f t="shared" si="1275"/>
        <v>4.3585758300027857</v>
      </c>
      <c r="O5650" s="283">
        <f t="shared" si="1276"/>
        <v>0</v>
      </c>
      <c r="P5650" s="21">
        <f t="shared" si="1268"/>
        <v>3.9789369881031433E-2</v>
      </c>
      <c r="Q5650" s="21">
        <f t="shared" si="1269"/>
        <v>0.94940007506179924</v>
      </c>
      <c r="R5650">
        <f t="shared" si="1270"/>
        <v>1.1856283047139096</v>
      </c>
      <c r="S5650" s="296">
        <f t="shared" si="1277"/>
        <v>4.4788331298973923E-2</v>
      </c>
      <c r="T5650" s="283">
        <f t="shared" si="1278"/>
        <v>4.4788331298973923E-2</v>
      </c>
    </row>
    <row r="5651" spans="1:20" x14ac:dyDescent="0.25">
      <c r="A5651" s="286">
        <v>43336</v>
      </c>
      <c r="B5651" s="1">
        <f t="shared" si="1271"/>
        <v>5</v>
      </c>
      <c r="C5651" s="285">
        <v>9</v>
      </c>
      <c r="D5651" t="s">
        <v>716</v>
      </c>
      <c r="F5651" s="16">
        <v>66</v>
      </c>
      <c r="G5651" t="str">
        <f t="shared" si="1265"/>
        <v>Cooling</v>
      </c>
      <c r="H5651" s="283">
        <f>IF(G5651="heating",F5651*Assumptions!M$4+Assumptions!M$7,0)</f>
        <v>0</v>
      </c>
      <c r="I5651" s="15">
        <f t="shared" si="1266"/>
        <v>1.0343009000871222</v>
      </c>
      <c r="J5651" s="15">
        <f t="shared" si="1267"/>
        <v>1.0078033906966741</v>
      </c>
      <c r="K5651" s="283">
        <f t="shared" si="1272"/>
        <v>0</v>
      </c>
      <c r="L5651" s="283">
        <f t="shared" si="1273"/>
        <v>4.3818232651749627</v>
      </c>
      <c r="M5651" s="283">
        <f t="shared" si="1274"/>
        <v>0</v>
      </c>
      <c r="N5651" s="283">
        <f t="shared" si="1275"/>
        <v>4.3585758300027857</v>
      </c>
      <c r="O5651" s="283">
        <f t="shared" si="1276"/>
        <v>0</v>
      </c>
      <c r="P5651" s="21">
        <f t="shared" si="1268"/>
        <v>3.6399980029288459E-2</v>
      </c>
      <c r="Q5651" s="21">
        <f t="shared" si="1269"/>
        <v>0.8408485371888097</v>
      </c>
      <c r="R5651">
        <f t="shared" si="1270"/>
        <v>1.1856283047139096</v>
      </c>
      <c r="S5651" s="296">
        <f t="shared" si="1277"/>
        <v>3.628837134484969E-2</v>
      </c>
      <c r="T5651" s="283">
        <f t="shared" si="1278"/>
        <v>3.628837134484969E-2</v>
      </c>
    </row>
    <row r="5652" spans="1:20" x14ac:dyDescent="0.25">
      <c r="A5652" s="286">
        <v>43336</v>
      </c>
      <c r="B5652" s="1">
        <f t="shared" si="1271"/>
        <v>5</v>
      </c>
      <c r="C5652" s="285">
        <v>10</v>
      </c>
      <c r="D5652" t="s">
        <v>716</v>
      </c>
      <c r="F5652" s="16">
        <v>70</v>
      </c>
      <c r="G5652" t="str">
        <f t="shared" si="1265"/>
        <v>Cooling</v>
      </c>
      <c r="H5652" s="283">
        <f>IF(G5652="heating",F5652*Assumptions!M$4+Assumptions!M$7,0)</f>
        <v>0</v>
      </c>
      <c r="I5652" s="15">
        <f t="shared" si="1266"/>
        <v>0.98112329028689171</v>
      </c>
      <c r="J5652" s="15">
        <f t="shared" si="1267"/>
        <v>1.0078033906966741</v>
      </c>
      <c r="K5652" s="283">
        <f t="shared" si="1272"/>
        <v>0</v>
      </c>
      <c r="L5652" s="283">
        <f t="shared" si="1273"/>
        <v>4.3818232651749627</v>
      </c>
      <c r="M5652" s="283">
        <f t="shared" si="1274"/>
        <v>0</v>
      </c>
      <c r="N5652" s="283">
        <f t="shared" si="1275"/>
        <v>4.3585758300027857</v>
      </c>
      <c r="O5652" s="283">
        <f t="shared" si="1276"/>
        <v>0</v>
      </c>
      <c r="P5652" s="21">
        <f t="shared" si="1268"/>
        <v>4.0604560274080326E-2</v>
      </c>
      <c r="Q5652" s="21">
        <f t="shared" si="1269"/>
        <v>0.74504051125983206</v>
      </c>
      <c r="R5652">
        <f t="shared" si="1270"/>
        <v>1.1856283047139096</v>
      </c>
      <c r="S5652" s="296">
        <f t="shared" si="1277"/>
        <v>3.5867677680917982E-2</v>
      </c>
      <c r="T5652" s="283">
        <f t="shared" si="1278"/>
        <v>3.5867677680917982E-2</v>
      </c>
    </row>
    <row r="5653" spans="1:20" x14ac:dyDescent="0.25">
      <c r="A5653" s="286">
        <v>43336</v>
      </c>
      <c r="B5653" s="1">
        <f t="shared" si="1271"/>
        <v>5</v>
      </c>
      <c r="C5653" s="285">
        <v>11</v>
      </c>
      <c r="D5653" t="s">
        <v>716</v>
      </c>
      <c r="F5653" s="16">
        <v>72</v>
      </c>
      <c r="G5653" t="str">
        <f t="shared" si="1265"/>
        <v>Cooling</v>
      </c>
      <c r="H5653" s="283">
        <f>IF(G5653="heating",F5653*Assumptions!M$4+Assumptions!M$7,0)</f>
        <v>0</v>
      </c>
      <c r="I5653" s="15">
        <f t="shared" si="1266"/>
        <v>0.94956163997961163</v>
      </c>
      <c r="J5653" s="15">
        <f t="shared" si="1267"/>
        <v>1.0078033906966741</v>
      </c>
      <c r="K5653" s="283">
        <f t="shared" si="1272"/>
        <v>0</v>
      </c>
      <c r="L5653" s="283" t="e">
        <f t="shared" si="1273"/>
        <v>#N/A</v>
      </c>
      <c r="M5653" s="283">
        <f t="shared" si="1274"/>
        <v>0</v>
      </c>
      <c r="N5653" s="283" t="e">
        <f t="shared" si="1275"/>
        <v>#N/A</v>
      </c>
      <c r="O5653" s="283">
        <f t="shared" si="1276"/>
        <v>0</v>
      </c>
      <c r="P5653" s="21">
        <f t="shared" si="1268"/>
        <v>4.6445607559525648E-2</v>
      </c>
      <c r="Q5653" s="21">
        <f t="shared" si="1269"/>
        <v>0.72850690893675296</v>
      </c>
      <c r="R5653">
        <f t="shared" si="1270"/>
        <v>1.1856283047139096</v>
      </c>
      <c r="S5653" s="296">
        <f t="shared" si="1277"/>
        <v>4.0116855290671653E-2</v>
      </c>
      <c r="T5653" s="283">
        <f t="shared" si="1278"/>
        <v>4.0116855290671653E-2</v>
      </c>
    </row>
    <row r="5654" spans="1:20" x14ac:dyDescent="0.25">
      <c r="A5654" s="286">
        <v>43336</v>
      </c>
      <c r="B5654" s="1">
        <f t="shared" si="1271"/>
        <v>5</v>
      </c>
      <c r="C5654" s="285">
        <v>12</v>
      </c>
      <c r="D5654" t="s">
        <v>716</v>
      </c>
      <c r="F5654" s="16">
        <v>72</v>
      </c>
      <c r="G5654" t="str">
        <f t="shared" si="1265"/>
        <v>Cooling</v>
      </c>
      <c r="H5654" s="283">
        <f>IF(G5654="heating",F5654*Assumptions!M$4+Assumptions!M$7,0)</f>
        <v>0</v>
      </c>
      <c r="I5654" s="15">
        <f t="shared" si="1266"/>
        <v>0.91648403420261149</v>
      </c>
      <c r="J5654" s="15">
        <f t="shared" si="1267"/>
        <v>1.0078033906966741</v>
      </c>
      <c r="K5654" s="283">
        <f t="shared" si="1272"/>
        <v>0</v>
      </c>
      <c r="L5654" s="283" t="e">
        <f t="shared" si="1273"/>
        <v>#N/A</v>
      </c>
      <c r="M5654" s="283">
        <f t="shared" si="1274"/>
        <v>0</v>
      </c>
      <c r="N5654" s="283" t="e">
        <f t="shared" si="1275"/>
        <v>#N/A</v>
      </c>
      <c r="O5654" s="283">
        <f t="shared" si="1276"/>
        <v>0</v>
      </c>
      <c r="P5654" s="21">
        <f t="shared" si="1268"/>
        <v>4.6445607559525648E-2</v>
      </c>
      <c r="Q5654" s="21">
        <f t="shared" si="1269"/>
        <v>0.75910815787401487</v>
      </c>
      <c r="R5654">
        <f t="shared" si="1270"/>
        <v>1.1856283047139096</v>
      </c>
      <c r="S5654" s="296">
        <f t="shared" si="1277"/>
        <v>4.1801981210920866E-2</v>
      </c>
      <c r="T5654" s="283">
        <f t="shared" si="1278"/>
        <v>4.1801981210920866E-2</v>
      </c>
    </row>
    <row r="5655" spans="1:20" x14ac:dyDescent="0.25">
      <c r="A5655" s="286">
        <v>43336</v>
      </c>
      <c r="B5655" s="1">
        <f t="shared" si="1271"/>
        <v>5</v>
      </c>
      <c r="C5655" s="285">
        <v>13</v>
      </c>
      <c r="D5655" t="s">
        <v>716</v>
      </c>
      <c r="E5655" t="s">
        <v>704</v>
      </c>
      <c r="F5655" s="16">
        <v>73</v>
      </c>
      <c r="G5655" t="str">
        <f t="shared" si="1265"/>
        <v>Cooling</v>
      </c>
      <c r="H5655" s="283">
        <f>IF(G5655="heating",F5655*Assumptions!M$4+Assumptions!M$7,0)</f>
        <v>0</v>
      </c>
      <c r="I5655" s="15">
        <f t="shared" si="1266"/>
        <v>0.90040206880052787</v>
      </c>
      <c r="J5655" s="15">
        <f t="shared" si="1267"/>
        <v>1.0078033906966741</v>
      </c>
      <c r="K5655" s="283">
        <f t="shared" si="1272"/>
        <v>0</v>
      </c>
      <c r="L5655" s="283" t="e">
        <f t="shared" si="1273"/>
        <v>#N/A</v>
      </c>
      <c r="M5655" s="283">
        <f t="shared" si="1274"/>
        <v>0</v>
      </c>
      <c r="N5655" s="283" t="e">
        <f t="shared" si="1275"/>
        <v>#N/A</v>
      </c>
      <c r="O5655" s="283">
        <f t="shared" si="1276"/>
        <v>0</v>
      </c>
      <c r="P5655" s="21">
        <f t="shared" si="1268"/>
        <v>5.0300820493010656E-2</v>
      </c>
      <c r="Q5655" s="21">
        <f t="shared" si="1269"/>
        <v>0.79115902007799765</v>
      </c>
      <c r="R5655">
        <f t="shared" si="1270"/>
        <v>1.1856283047139096</v>
      </c>
      <c r="S5655" s="296">
        <f t="shared" si="1277"/>
        <v>4.7183202184316826E-2</v>
      </c>
      <c r="T5655" s="283">
        <f t="shared" si="1278"/>
        <v>4.7183202184316826E-2</v>
      </c>
    </row>
    <row r="5656" spans="1:20" x14ac:dyDescent="0.25">
      <c r="A5656" s="286">
        <v>43336</v>
      </c>
      <c r="B5656" s="1">
        <f t="shared" si="1271"/>
        <v>5</v>
      </c>
      <c r="C5656" s="285">
        <v>14</v>
      </c>
      <c r="D5656" t="s">
        <v>716</v>
      </c>
      <c r="E5656" t="s">
        <v>704</v>
      </c>
      <c r="F5656" s="16">
        <v>72</v>
      </c>
      <c r="G5656" t="str">
        <f t="shared" si="1265"/>
        <v>Cooling</v>
      </c>
      <c r="H5656" s="283">
        <f>IF(G5656="heating",F5656*Assumptions!M$4+Assumptions!M$7,0)</f>
        <v>0</v>
      </c>
      <c r="I5656" s="15">
        <f t="shared" si="1266"/>
        <v>0.86032894500746537</v>
      </c>
      <c r="J5656" s="15">
        <f t="shared" si="1267"/>
        <v>1.0078033906966741</v>
      </c>
      <c r="K5656" s="283">
        <f t="shared" si="1272"/>
        <v>0</v>
      </c>
      <c r="L5656" s="283" t="e">
        <f t="shared" si="1273"/>
        <v>#N/A</v>
      </c>
      <c r="M5656" s="283">
        <f t="shared" si="1274"/>
        <v>0</v>
      </c>
      <c r="N5656" s="283" t="e">
        <f t="shared" si="1275"/>
        <v>#N/A</v>
      </c>
      <c r="O5656" s="283">
        <f t="shared" si="1276"/>
        <v>0</v>
      </c>
      <c r="P5656" s="21">
        <f t="shared" si="1268"/>
        <v>4.6445607559525648E-2</v>
      </c>
      <c r="Q5656" s="21">
        <f t="shared" si="1269"/>
        <v>0.84355555031342389</v>
      </c>
      <c r="R5656">
        <f t="shared" si="1270"/>
        <v>1.1856283047139096</v>
      </c>
      <c r="S5656" s="296">
        <f t="shared" si="1277"/>
        <v>4.6452264935903972E-2</v>
      </c>
      <c r="T5656" s="283">
        <f t="shared" si="1278"/>
        <v>4.6452264935903972E-2</v>
      </c>
    </row>
    <row r="5657" spans="1:20" x14ac:dyDescent="0.25">
      <c r="A5657" s="286">
        <v>43336</v>
      </c>
      <c r="B5657" s="1">
        <f t="shared" si="1271"/>
        <v>5</v>
      </c>
      <c r="C5657" s="285">
        <v>15</v>
      </c>
      <c r="D5657" t="s">
        <v>716</v>
      </c>
      <c r="E5657" t="s">
        <v>704</v>
      </c>
      <c r="F5657" s="16">
        <v>73</v>
      </c>
      <c r="G5657" t="str">
        <f t="shared" si="1265"/>
        <v>Cooling</v>
      </c>
      <c r="H5657" s="283">
        <f>IF(G5657="heating",F5657*Assumptions!M$4+Assumptions!M$7,0)</f>
        <v>0</v>
      </c>
      <c r="I5657" s="15">
        <f t="shared" si="1266"/>
        <v>0.85754515037175039</v>
      </c>
      <c r="J5657" s="15">
        <f t="shared" si="1267"/>
        <v>1.0078033906966741</v>
      </c>
      <c r="K5657" s="283">
        <f t="shared" si="1272"/>
        <v>0</v>
      </c>
      <c r="L5657" s="283" t="e">
        <f t="shared" si="1273"/>
        <v>#N/A</v>
      </c>
      <c r="M5657" s="283">
        <f t="shared" si="1274"/>
        <v>0</v>
      </c>
      <c r="N5657" s="283" t="e">
        <f t="shared" si="1275"/>
        <v>#N/A</v>
      </c>
      <c r="O5657" s="283">
        <f t="shared" si="1276"/>
        <v>0</v>
      </c>
      <c r="P5657" s="21">
        <f t="shared" si="1268"/>
        <v>5.0300820493010656E-2</v>
      </c>
      <c r="Q5657" s="21">
        <f t="shared" si="1269"/>
        <v>0.96592607327566882</v>
      </c>
      <c r="R5657">
        <f t="shared" si="1270"/>
        <v>1.1856283047139096</v>
      </c>
      <c r="S5657" s="296">
        <f t="shared" si="1277"/>
        <v>5.7605973077291074E-2</v>
      </c>
      <c r="T5657" s="283">
        <f t="shared" si="1278"/>
        <v>5.7605973077291074E-2</v>
      </c>
    </row>
    <row r="5658" spans="1:20" x14ac:dyDescent="0.25">
      <c r="A5658" s="286">
        <v>43336</v>
      </c>
      <c r="B5658" s="1">
        <f t="shared" si="1271"/>
        <v>5</v>
      </c>
      <c r="C5658" s="285">
        <v>16</v>
      </c>
      <c r="D5658" t="s">
        <v>716</v>
      </c>
      <c r="E5658" t="s">
        <v>704</v>
      </c>
      <c r="F5658" s="16">
        <v>72</v>
      </c>
      <c r="G5658" t="str">
        <f t="shared" si="1265"/>
        <v>Cooling</v>
      </c>
      <c r="H5658" s="283">
        <f>IF(G5658="heating",F5658*Assumptions!M$4+Assumptions!M$7,0)</f>
        <v>0</v>
      </c>
      <c r="I5658" s="15">
        <f t="shared" si="1266"/>
        <v>0.88344815438260227</v>
      </c>
      <c r="J5658" s="15">
        <f t="shared" si="1267"/>
        <v>1.0078033906966741</v>
      </c>
      <c r="K5658" s="283">
        <f t="shared" si="1272"/>
        <v>0</v>
      </c>
      <c r="L5658" s="283" t="e">
        <f t="shared" si="1273"/>
        <v>#N/A</v>
      </c>
      <c r="M5658" s="283">
        <f t="shared" si="1274"/>
        <v>0</v>
      </c>
      <c r="N5658" s="283" t="e">
        <f t="shared" si="1275"/>
        <v>#N/A</v>
      </c>
      <c r="O5658" s="283">
        <f t="shared" si="1276"/>
        <v>0</v>
      </c>
      <c r="P5658" s="21">
        <f t="shared" si="1268"/>
        <v>4.6445607559525648E-2</v>
      </c>
      <c r="Q5658" s="21">
        <f t="shared" si="1269"/>
        <v>1.1649354943302594</v>
      </c>
      <c r="R5658">
        <f t="shared" si="1270"/>
        <v>1.1856283047139096</v>
      </c>
      <c r="S5658" s="296">
        <f t="shared" si="1277"/>
        <v>6.4149767250966938E-2</v>
      </c>
      <c r="T5658" s="283">
        <f t="shared" si="1278"/>
        <v>6.4149767250966938E-2</v>
      </c>
    </row>
    <row r="5659" spans="1:20" x14ac:dyDescent="0.25">
      <c r="A5659" s="286">
        <v>43336</v>
      </c>
      <c r="B5659" s="1">
        <f t="shared" si="1271"/>
        <v>5</v>
      </c>
      <c r="C5659" s="285">
        <v>17</v>
      </c>
      <c r="D5659" t="s">
        <v>716</v>
      </c>
      <c r="F5659" s="16">
        <v>70</v>
      </c>
      <c r="G5659" t="str">
        <f t="shared" si="1265"/>
        <v>Cooling</v>
      </c>
      <c r="H5659" s="283">
        <f>IF(G5659="heating",F5659*Assumptions!M$4+Assumptions!M$7,0)</f>
        <v>0</v>
      </c>
      <c r="I5659" s="15">
        <f t="shared" si="1266"/>
        <v>0.94025748850374469</v>
      </c>
      <c r="J5659" s="15">
        <f t="shared" si="1267"/>
        <v>1.0078033906966741</v>
      </c>
      <c r="K5659" s="283">
        <f t="shared" si="1272"/>
        <v>0</v>
      </c>
      <c r="L5659" s="283">
        <f t="shared" si="1273"/>
        <v>4.3818232651749627</v>
      </c>
      <c r="M5659" s="283">
        <f t="shared" si="1274"/>
        <v>0</v>
      </c>
      <c r="N5659" s="283">
        <f t="shared" si="1275"/>
        <v>4.3585758300027857</v>
      </c>
      <c r="O5659" s="283">
        <f t="shared" si="1276"/>
        <v>0</v>
      </c>
      <c r="P5659" s="21">
        <f t="shared" si="1268"/>
        <v>4.0604560274080326E-2</v>
      </c>
      <c r="Q5659" s="21">
        <f t="shared" si="1269"/>
        <v>1.3521540118753073</v>
      </c>
      <c r="R5659">
        <f t="shared" si="1270"/>
        <v>1.1856283047139096</v>
      </c>
      <c r="S5659" s="296">
        <f t="shared" si="1277"/>
        <v>6.5095284806586606E-2</v>
      </c>
      <c r="T5659" s="283">
        <f t="shared" si="1278"/>
        <v>6.5095284806586606E-2</v>
      </c>
    </row>
    <row r="5660" spans="1:20" x14ac:dyDescent="0.25">
      <c r="A5660" s="286">
        <v>43336</v>
      </c>
      <c r="B5660" s="1">
        <f t="shared" si="1271"/>
        <v>5</v>
      </c>
      <c r="C5660" s="285">
        <v>18</v>
      </c>
      <c r="D5660" t="s">
        <v>716</v>
      </c>
      <c r="F5660" s="16">
        <v>70</v>
      </c>
      <c r="G5660" t="str">
        <f t="shared" si="1265"/>
        <v>Cooling</v>
      </c>
      <c r="H5660" s="283">
        <f>IF(G5660="heating",F5660*Assumptions!M$4+Assumptions!M$7,0)</f>
        <v>0</v>
      </c>
      <c r="I5660" s="15">
        <f t="shared" si="1266"/>
        <v>0.98182363790757687</v>
      </c>
      <c r="J5660" s="15">
        <f t="shared" si="1267"/>
        <v>1.0078033906966741</v>
      </c>
      <c r="K5660" s="283">
        <f t="shared" si="1272"/>
        <v>0</v>
      </c>
      <c r="L5660" s="283">
        <f t="shared" si="1273"/>
        <v>4.3818232651749627</v>
      </c>
      <c r="M5660" s="283">
        <f t="shared" si="1274"/>
        <v>0</v>
      </c>
      <c r="N5660" s="283">
        <f t="shared" si="1275"/>
        <v>4.3585758300027857</v>
      </c>
      <c r="O5660" s="283">
        <f t="shared" si="1276"/>
        <v>0</v>
      </c>
      <c r="P5660" s="21">
        <f t="shared" si="1268"/>
        <v>4.0604560274080326E-2</v>
      </c>
      <c r="Q5660" s="21">
        <f t="shared" si="1269"/>
        <v>1.5598916921549892</v>
      </c>
      <c r="R5660">
        <f t="shared" si="1270"/>
        <v>1.1856283047139096</v>
      </c>
      <c r="S5660" s="296">
        <f t="shared" si="1277"/>
        <v>7.5096174752629641E-2</v>
      </c>
      <c r="T5660" s="283">
        <f t="shared" si="1278"/>
        <v>7.5096174752629641E-2</v>
      </c>
    </row>
    <row r="5661" spans="1:20" x14ac:dyDescent="0.25">
      <c r="A5661" s="286">
        <v>43336</v>
      </c>
      <c r="B5661" s="1">
        <f t="shared" si="1271"/>
        <v>5</v>
      </c>
      <c r="C5661" s="285">
        <v>19</v>
      </c>
      <c r="D5661" t="s">
        <v>716</v>
      </c>
      <c r="F5661" s="16">
        <v>66</v>
      </c>
      <c r="G5661" t="str">
        <f t="shared" si="1265"/>
        <v>Cooling</v>
      </c>
      <c r="H5661" s="283">
        <f>IF(G5661="heating",F5661*Assumptions!M$4+Assumptions!M$7,0)</f>
        <v>0</v>
      </c>
      <c r="I5661" s="15">
        <f t="shared" si="1266"/>
        <v>0.98418842963438757</v>
      </c>
      <c r="J5661" s="15">
        <f t="shared" si="1267"/>
        <v>1.0078033906966741</v>
      </c>
      <c r="K5661" s="283">
        <f t="shared" si="1272"/>
        <v>0</v>
      </c>
      <c r="L5661" s="283">
        <f t="shared" si="1273"/>
        <v>4.3818232651749627</v>
      </c>
      <c r="M5661" s="283">
        <f t="shared" si="1274"/>
        <v>0</v>
      </c>
      <c r="N5661" s="283">
        <f t="shared" si="1275"/>
        <v>4.3585758300027857</v>
      </c>
      <c r="O5661" s="283">
        <f t="shared" si="1276"/>
        <v>0</v>
      </c>
      <c r="P5661" s="21">
        <f t="shared" si="1268"/>
        <v>3.6399980029288459E-2</v>
      </c>
      <c r="Q5661" s="21">
        <f t="shared" si="1269"/>
        <v>1.6764212681468484</v>
      </c>
      <c r="R5661">
        <f t="shared" si="1270"/>
        <v>1.1856283047139096</v>
      </c>
      <c r="S5661" s="296">
        <f t="shared" si="1277"/>
        <v>7.2349055529434159E-2</v>
      </c>
      <c r="T5661" s="283">
        <f t="shared" si="1278"/>
        <v>7.2349055529434159E-2</v>
      </c>
    </row>
    <row r="5662" spans="1:20" x14ac:dyDescent="0.25">
      <c r="A5662" s="286">
        <v>43336</v>
      </c>
      <c r="B5662" s="1">
        <f t="shared" si="1271"/>
        <v>5</v>
      </c>
      <c r="C5662" s="285">
        <v>20</v>
      </c>
      <c r="D5662" t="s">
        <v>716</v>
      </c>
      <c r="F5662" s="16">
        <v>66</v>
      </c>
      <c r="G5662" t="str">
        <f t="shared" si="1265"/>
        <v>Cooling</v>
      </c>
      <c r="H5662" s="283">
        <f>IF(G5662="heating",F5662*Assumptions!M$4+Assumptions!M$7,0)</f>
        <v>0</v>
      </c>
      <c r="I5662" s="15">
        <f t="shared" si="1266"/>
        <v>0.97071962311712034</v>
      </c>
      <c r="J5662" s="15">
        <f t="shared" si="1267"/>
        <v>1.0078033906966741</v>
      </c>
      <c r="K5662" s="283">
        <f t="shared" si="1272"/>
        <v>0</v>
      </c>
      <c r="L5662" s="283">
        <f t="shared" si="1273"/>
        <v>4.3818232651749627</v>
      </c>
      <c r="M5662" s="283">
        <f t="shared" si="1274"/>
        <v>0</v>
      </c>
      <c r="N5662" s="283">
        <f t="shared" si="1275"/>
        <v>4.3585758300027857</v>
      </c>
      <c r="O5662" s="283">
        <f t="shared" si="1276"/>
        <v>0</v>
      </c>
      <c r="P5662" s="21">
        <f t="shared" si="1268"/>
        <v>3.6399980029288459E-2</v>
      </c>
      <c r="Q5662" s="21">
        <f t="shared" si="1269"/>
        <v>1.52436960139122</v>
      </c>
      <c r="R5662">
        <f t="shared" si="1270"/>
        <v>1.1856283047139096</v>
      </c>
      <c r="S5662" s="296">
        <f t="shared" si="1277"/>
        <v>6.5786985069897164E-2</v>
      </c>
      <c r="T5662" s="283">
        <f t="shared" si="1278"/>
        <v>6.5786985069897164E-2</v>
      </c>
    </row>
    <row r="5663" spans="1:20" x14ac:dyDescent="0.25">
      <c r="A5663" s="286">
        <v>43336</v>
      </c>
      <c r="B5663" s="1">
        <f t="shared" si="1271"/>
        <v>5</v>
      </c>
      <c r="C5663" s="285">
        <v>21</v>
      </c>
      <c r="D5663" t="s">
        <v>716</v>
      </c>
      <c r="F5663" s="16">
        <v>64</v>
      </c>
      <c r="G5663" t="str">
        <f t="shared" si="1265"/>
        <v>Cooling</v>
      </c>
      <c r="H5663" s="283">
        <f>IF(G5663="heating",F5663*Assumptions!M$4+Assumptions!M$7,0)</f>
        <v>0</v>
      </c>
      <c r="I5663" s="15">
        <f t="shared" si="1266"/>
        <v>0.95751150862929935</v>
      </c>
      <c r="J5663" s="15">
        <f t="shared" si="1267"/>
        <v>1.0078033906966741</v>
      </c>
      <c r="K5663" s="283">
        <f t="shared" si="1272"/>
        <v>0</v>
      </c>
      <c r="L5663" s="283">
        <f t="shared" si="1273"/>
        <v>4.3818232651749627</v>
      </c>
      <c r="M5663" s="283">
        <f t="shared" si="1274"/>
        <v>0</v>
      </c>
      <c r="N5663" s="283">
        <f t="shared" si="1275"/>
        <v>4.3585758300027857</v>
      </c>
      <c r="O5663" s="283">
        <f t="shared" si="1276"/>
        <v>0</v>
      </c>
      <c r="P5663" s="21">
        <f t="shared" si="1268"/>
        <v>3.8036447069942136E-2</v>
      </c>
      <c r="Q5663" s="21">
        <f t="shared" si="1269"/>
        <v>1.4448604713749031</v>
      </c>
      <c r="R5663">
        <f t="shared" si="1270"/>
        <v>1.1856283047139096</v>
      </c>
      <c r="S5663" s="296">
        <f t="shared" si="1277"/>
        <v>6.5159000196465242E-2</v>
      </c>
      <c r="T5663" s="283">
        <f t="shared" si="1278"/>
        <v>6.5159000196465242E-2</v>
      </c>
    </row>
    <row r="5664" spans="1:20" x14ac:dyDescent="0.25">
      <c r="A5664" s="286">
        <v>43336</v>
      </c>
      <c r="B5664" s="1">
        <f t="shared" si="1271"/>
        <v>5</v>
      </c>
      <c r="C5664" s="285">
        <v>22</v>
      </c>
      <c r="D5664" t="s">
        <v>716</v>
      </c>
      <c r="F5664" s="16">
        <v>64</v>
      </c>
      <c r="G5664" t="str">
        <f t="shared" si="1265"/>
        <v>Cooling</v>
      </c>
      <c r="H5664" s="283">
        <f>IF(G5664="heating",F5664*Assumptions!M$4+Assumptions!M$7,0)</f>
        <v>0</v>
      </c>
      <c r="I5664" s="15">
        <f t="shared" si="1266"/>
        <v>0.9426530227543114</v>
      </c>
      <c r="J5664" s="15">
        <f t="shared" si="1267"/>
        <v>1.0078033906966741</v>
      </c>
      <c r="K5664" s="283">
        <f t="shared" si="1272"/>
        <v>0</v>
      </c>
      <c r="L5664" s="283">
        <f t="shared" si="1273"/>
        <v>4.3818232651749627</v>
      </c>
      <c r="M5664" s="283">
        <f t="shared" si="1274"/>
        <v>0</v>
      </c>
      <c r="N5664" s="283">
        <f t="shared" si="1275"/>
        <v>4.3585758300027857</v>
      </c>
      <c r="O5664" s="283">
        <f t="shared" si="1276"/>
        <v>0</v>
      </c>
      <c r="P5664" s="21">
        <f t="shared" si="1268"/>
        <v>3.8036447069942136E-2</v>
      </c>
      <c r="Q5664" s="21">
        <f t="shared" si="1269"/>
        <v>1.2427137171080138</v>
      </c>
      <c r="R5664">
        <f t="shared" si="1270"/>
        <v>1.1856283047139096</v>
      </c>
      <c r="S5664" s="296">
        <f t="shared" si="1277"/>
        <v>5.6042770178450343E-2</v>
      </c>
      <c r="T5664" s="283">
        <f t="shared" si="1278"/>
        <v>5.6042770178450343E-2</v>
      </c>
    </row>
    <row r="5665" spans="1:20" x14ac:dyDescent="0.25">
      <c r="A5665" s="286">
        <v>43336</v>
      </c>
      <c r="B5665" s="1">
        <f t="shared" si="1271"/>
        <v>5</v>
      </c>
      <c r="C5665" s="285">
        <v>23</v>
      </c>
      <c r="D5665" t="s">
        <v>715</v>
      </c>
      <c r="F5665" s="16">
        <v>63</v>
      </c>
      <c r="G5665" t="str">
        <f t="shared" si="1265"/>
        <v>Cooling</v>
      </c>
      <c r="H5665" s="283">
        <f>IF(G5665="heating",F5665*Assumptions!M$4+Assumptions!M$7,0)</f>
        <v>0</v>
      </c>
      <c r="I5665" s="15">
        <f t="shared" si="1266"/>
        <v>0.94450710149963013</v>
      </c>
      <c r="J5665" s="15">
        <f t="shared" si="1267"/>
        <v>1.0078033906966741</v>
      </c>
      <c r="K5665" s="283">
        <f t="shared" si="1272"/>
        <v>0</v>
      </c>
      <c r="L5665" s="283">
        <f t="shared" si="1273"/>
        <v>4.3818232651749627</v>
      </c>
      <c r="M5665" s="283">
        <f t="shared" si="1274"/>
        <v>0</v>
      </c>
      <c r="N5665" s="283">
        <f t="shared" si="1275"/>
        <v>4.3585758300027857</v>
      </c>
      <c r="O5665" s="283">
        <f t="shared" si="1276"/>
        <v>0</v>
      </c>
      <c r="P5665" s="21">
        <f t="shared" si="1268"/>
        <v>3.9789369881031433E-2</v>
      </c>
      <c r="Q5665" s="21">
        <f t="shared" si="1269"/>
        <v>1.0297519246597011</v>
      </c>
      <c r="R5665">
        <f t="shared" si="1270"/>
        <v>1.1856283047139096</v>
      </c>
      <c r="S5665" s="296">
        <f t="shared" si="1277"/>
        <v>4.8578962198220374E-2</v>
      </c>
      <c r="T5665" s="283">
        <f t="shared" si="1278"/>
        <v>4.8578962198220374E-2</v>
      </c>
    </row>
    <row r="5666" spans="1:20" x14ac:dyDescent="0.25">
      <c r="A5666" s="286">
        <v>43337</v>
      </c>
      <c r="B5666" s="1">
        <f t="shared" si="1271"/>
        <v>6</v>
      </c>
      <c r="C5666" s="285">
        <v>0</v>
      </c>
      <c r="D5666" t="s">
        <v>715</v>
      </c>
      <c r="F5666" s="16">
        <v>64</v>
      </c>
      <c r="G5666" t="str">
        <f t="shared" si="1265"/>
        <v>Cooling</v>
      </c>
      <c r="H5666" s="283">
        <f>IF(G5666="heating",F5666*Assumptions!M$4+Assumptions!M$7,0)</f>
        <v>0</v>
      </c>
      <c r="I5666" s="15">
        <f t="shared" si="1266"/>
        <v>0.97481507806017154</v>
      </c>
      <c r="J5666" s="15">
        <f t="shared" si="1267"/>
        <v>0.9885470267915587</v>
      </c>
      <c r="K5666" s="283">
        <f t="shared" si="1272"/>
        <v>0</v>
      </c>
      <c r="L5666" s="283">
        <f t="shared" si="1273"/>
        <v>4.3818232651749627</v>
      </c>
      <c r="M5666" s="283">
        <f t="shared" si="1274"/>
        <v>0</v>
      </c>
      <c r="N5666" s="283">
        <f t="shared" si="1275"/>
        <v>4.3585758300027857</v>
      </c>
      <c r="O5666" s="283">
        <f t="shared" si="1276"/>
        <v>0</v>
      </c>
      <c r="P5666" s="21">
        <f t="shared" si="1268"/>
        <v>3.8036447069942136E-2</v>
      </c>
      <c r="Q5666" s="21">
        <f t="shared" si="1269"/>
        <v>0.90668853391740301</v>
      </c>
      <c r="R5666">
        <f t="shared" si="1270"/>
        <v>1.0112882868167345</v>
      </c>
      <c r="S5666" s="296">
        <f t="shared" si="1277"/>
        <v>3.487651195210744E-2</v>
      </c>
      <c r="T5666" s="283">
        <f t="shared" si="1278"/>
        <v>3.487651195210744E-2</v>
      </c>
    </row>
    <row r="5667" spans="1:20" x14ac:dyDescent="0.25">
      <c r="A5667" s="286">
        <v>43337</v>
      </c>
      <c r="B5667" s="1">
        <f t="shared" si="1271"/>
        <v>6</v>
      </c>
      <c r="C5667" s="285">
        <v>1</v>
      </c>
      <c r="D5667" t="s">
        <v>715</v>
      </c>
      <c r="F5667" s="16">
        <v>63</v>
      </c>
      <c r="G5667" t="str">
        <f t="shared" si="1265"/>
        <v>Cooling</v>
      </c>
      <c r="H5667" s="283">
        <f>IF(G5667="heating",F5667*Assumptions!M$4+Assumptions!M$7,0)</f>
        <v>0</v>
      </c>
      <c r="I5667" s="15">
        <f t="shared" si="1266"/>
        <v>1.012242869806885</v>
      </c>
      <c r="J5667" s="15">
        <f t="shared" si="1267"/>
        <v>0.9885470267915587</v>
      </c>
      <c r="K5667" s="283">
        <f t="shared" si="1272"/>
        <v>0</v>
      </c>
      <c r="L5667" s="283">
        <f t="shared" si="1273"/>
        <v>4.3818232651749627</v>
      </c>
      <c r="M5667" s="283">
        <f t="shared" si="1274"/>
        <v>0</v>
      </c>
      <c r="N5667" s="283">
        <f t="shared" si="1275"/>
        <v>4.3585758300027857</v>
      </c>
      <c r="O5667" s="283">
        <f t="shared" si="1276"/>
        <v>0</v>
      </c>
      <c r="P5667" s="21">
        <f t="shared" si="1268"/>
        <v>3.9789369881031433E-2</v>
      </c>
      <c r="Q5667" s="21">
        <f t="shared" si="1269"/>
        <v>0.81803459285312596</v>
      </c>
      <c r="R5667">
        <f t="shared" si="1270"/>
        <v>1.0112882868167345</v>
      </c>
      <c r="S5667" s="296">
        <f t="shared" si="1277"/>
        <v>3.2916504352353999E-2</v>
      </c>
      <c r="T5667" s="283">
        <f t="shared" si="1278"/>
        <v>3.2916504352353999E-2</v>
      </c>
    </row>
    <row r="5668" spans="1:20" x14ac:dyDescent="0.25">
      <c r="A5668" s="286">
        <v>43337</v>
      </c>
      <c r="B5668" s="1">
        <f t="shared" si="1271"/>
        <v>6</v>
      </c>
      <c r="C5668" s="285">
        <v>2</v>
      </c>
      <c r="D5668" t="s">
        <v>715</v>
      </c>
      <c r="F5668" s="16">
        <v>63</v>
      </c>
      <c r="G5668" t="str">
        <f t="shared" si="1265"/>
        <v>Cooling</v>
      </c>
      <c r="H5668" s="283">
        <f>IF(G5668="heating",F5668*Assumptions!M$4+Assumptions!M$7,0)</f>
        <v>0</v>
      </c>
      <c r="I5668" s="15">
        <f t="shared" si="1266"/>
        <v>1.0509704703585963</v>
      </c>
      <c r="J5668" s="15">
        <f t="shared" si="1267"/>
        <v>0.9885470267915587</v>
      </c>
      <c r="K5668" s="283">
        <f t="shared" si="1272"/>
        <v>0</v>
      </c>
      <c r="L5668" s="283">
        <f t="shared" si="1273"/>
        <v>4.3818232651749627</v>
      </c>
      <c r="M5668" s="283">
        <f t="shared" si="1274"/>
        <v>0</v>
      </c>
      <c r="N5668" s="283">
        <f t="shared" si="1275"/>
        <v>4.3585758300027857</v>
      </c>
      <c r="O5668" s="283">
        <f t="shared" si="1276"/>
        <v>0</v>
      </c>
      <c r="P5668" s="21">
        <f t="shared" si="1268"/>
        <v>3.9789369881031433E-2</v>
      </c>
      <c r="Q5668" s="21">
        <f t="shared" si="1269"/>
        <v>0.74507607494346417</v>
      </c>
      <c r="R5668">
        <f t="shared" si="1270"/>
        <v>1.0112882868167345</v>
      </c>
      <c r="S5668" s="296">
        <f t="shared" si="1277"/>
        <v>2.998076130029231E-2</v>
      </c>
      <c r="T5668" s="283">
        <f t="shared" si="1278"/>
        <v>2.998076130029231E-2</v>
      </c>
    </row>
    <row r="5669" spans="1:20" x14ac:dyDescent="0.25">
      <c r="A5669" s="286">
        <v>43337</v>
      </c>
      <c r="B5669" s="1">
        <f t="shared" si="1271"/>
        <v>6</v>
      </c>
      <c r="C5669" s="285">
        <v>3</v>
      </c>
      <c r="D5669" t="s">
        <v>715</v>
      </c>
      <c r="F5669" s="16">
        <v>63</v>
      </c>
      <c r="G5669" t="str">
        <f t="shared" si="1265"/>
        <v>Cooling</v>
      </c>
      <c r="H5669" s="283">
        <f>IF(G5669="heating",F5669*Assumptions!M$4+Assumptions!M$7,0)</f>
        <v>0</v>
      </c>
      <c r="I5669" s="15">
        <f t="shared" si="1266"/>
        <v>1.0924036124451033</v>
      </c>
      <c r="J5669" s="15">
        <f t="shared" si="1267"/>
        <v>0.9885470267915587</v>
      </c>
      <c r="K5669" s="283">
        <f t="shared" si="1272"/>
        <v>0</v>
      </c>
      <c r="L5669" s="283">
        <f t="shared" si="1273"/>
        <v>4.3818232651749627</v>
      </c>
      <c r="M5669" s="283">
        <f t="shared" si="1274"/>
        <v>0</v>
      </c>
      <c r="N5669" s="283">
        <f t="shared" si="1275"/>
        <v>4.3585758300027857</v>
      </c>
      <c r="O5669" s="283">
        <f t="shared" si="1276"/>
        <v>0</v>
      </c>
      <c r="P5669" s="21">
        <f t="shared" si="1268"/>
        <v>3.9789369881031433E-2</v>
      </c>
      <c r="Q5669" s="21">
        <f t="shared" si="1269"/>
        <v>0.69158980876382303</v>
      </c>
      <c r="R5669">
        <f t="shared" si="1270"/>
        <v>1.0112882868167345</v>
      </c>
      <c r="S5669" s="296">
        <f t="shared" si="1277"/>
        <v>2.7828552910971267E-2</v>
      </c>
      <c r="T5669" s="283">
        <f t="shared" si="1278"/>
        <v>2.7828552910971267E-2</v>
      </c>
    </row>
    <row r="5670" spans="1:20" x14ac:dyDescent="0.25">
      <c r="A5670" s="286">
        <v>43337</v>
      </c>
      <c r="B5670" s="1">
        <f t="shared" si="1271"/>
        <v>6</v>
      </c>
      <c r="C5670" s="285">
        <v>4</v>
      </c>
      <c r="D5670" t="s">
        <v>715</v>
      </c>
      <c r="F5670" s="16">
        <v>63</v>
      </c>
      <c r="G5670" t="str">
        <f t="shared" si="1265"/>
        <v>Cooling</v>
      </c>
      <c r="H5670" s="283">
        <f>IF(G5670="heating",F5670*Assumptions!M$4+Assumptions!M$7,0)</f>
        <v>0</v>
      </c>
      <c r="I5670" s="15">
        <f t="shared" si="1266"/>
        <v>1.1348296917927807</v>
      </c>
      <c r="J5670" s="15">
        <f t="shared" si="1267"/>
        <v>0.9885470267915587</v>
      </c>
      <c r="K5670" s="283">
        <f t="shared" si="1272"/>
        <v>0</v>
      </c>
      <c r="L5670" s="283">
        <f t="shared" si="1273"/>
        <v>4.3818232651749627</v>
      </c>
      <c r="M5670" s="283">
        <f t="shared" si="1274"/>
        <v>0</v>
      </c>
      <c r="N5670" s="283">
        <f t="shared" si="1275"/>
        <v>4.3585758300027857</v>
      </c>
      <c r="O5670" s="283">
        <f t="shared" si="1276"/>
        <v>0</v>
      </c>
      <c r="P5670" s="21">
        <f t="shared" si="1268"/>
        <v>3.9789369881031433E-2</v>
      </c>
      <c r="Q5670" s="21">
        <f t="shared" si="1269"/>
        <v>0.6473875548762833</v>
      </c>
      <c r="R5670">
        <f t="shared" si="1270"/>
        <v>1.0112882868167345</v>
      </c>
      <c r="S5670" s="296">
        <f t="shared" si="1277"/>
        <v>2.6049919470301729E-2</v>
      </c>
      <c r="T5670" s="283">
        <f t="shared" si="1278"/>
        <v>2.6049919470301729E-2</v>
      </c>
    </row>
    <row r="5671" spans="1:20" x14ac:dyDescent="0.25">
      <c r="A5671" s="286">
        <v>43337</v>
      </c>
      <c r="B5671" s="1">
        <f t="shared" si="1271"/>
        <v>6</v>
      </c>
      <c r="C5671" s="285">
        <v>5</v>
      </c>
      <c r="D5671" t="s">
        <v>715</v>
      </c>
      <c r="F5671" s="16">
        <v>63</v>
      </c>
      <c r="G5671" t="str">
        <f t="shared" si="1265"/>
        <v>Cooling</v>
      </c>
      <c r="H5671" s="283">
        <f>IF(G5671="heating",F5671*Assumptions!M$4+Assumptions!M$7,0)</f>
        <v>0</v>
      </c>
      <c r="I5671" s="15">
        <f t="shared" si="1266"/>
        <v>1.1635558681477385</v>
      </c>
      <c r="J5671" s="15">
        <f t="shared" si="1267"/>
        <v>0.9885470267915587</v>
      </c>
      <c r="K5671" s="283">
        <f t="shared" si="1272"/>
        <v>0</v>
      </c>
      <c r="L5671" s="283">
        <f t="shared" si="1273"/>
        <v>4.3818232651749627</v>
      </c>
      <c r="M5671" s="283">
        <f t="shared" si="1274"/>
        <v>0</v>
      </c>
      <c r="N5671" s="283">
        <f t="shared" si="1275"/>
        <v>4.3585758300027857</v>
      </c>
      <c r="O5671" s="283">
        <f t="shared" si="1276"/>
        <v>0</v>
      </c>
      <c r="P5671" s="21">
        <f t="shared" si="1268"/>
        <v>3.9789369881031433E-2</v>
      </c>
      <c r="Q5671" s="21">
        <f t="shared" si="1269"/>
        <v>0.72139578924615555</v>
      </c>
      <c r="R5671">
        <f t="shared" si="1270"/>
        <v>1.0112882868167345</v>
      </c>
      <c r="S5671" s="296">
        <f t="shared" si="1277"/>
        <v>2.9027901563026412E-2</v>
      </c>
      <c r="T5671" s="283">
        <f t="shared" si="1278"/>
        <v>2.9027901563026412E-2</v>
      </c>
    </row>
    <row r="5672" spans="1:20" x14ac:dyDescent="0.25">
      <c r="A5672" s="286">
        <v>43337</v>
      </c>
      <c r="B5672" s="1">
        <f t="shared" si="1271"/>
        <v>6</v>
      </c>
      <c r="C5672" s="285">
        <v>6</v>
      </c>
      <c r="D5672" t="s">
        <v>715</v>
      </c>
      <c r="F5672" s="16">
        <v>63</v>
      </c>
      <c r="G5672" t="str">
        <f t="shared" si="1265"/>
        <v>Cooling</v>
      </c>
      <c r="H5672" s="283">
        <f>IF(G5672="heating",F5672*Assumptions!M$4+Assumptions!M$7,0)</f>
        <v>0</v>
      </c>
      <c r="I5672" s="15">
        <f t="shared" si="1266"/>
        <v>1.2083911162615524</v>
      </c>
      <c r="J5672" s="15">
        <f t="shared" si="1267"/>
        <v>0.9885470267915587</v>
      </c>
      <c r="K5672" s="283">
        <f t="shared" si="1272"/>
        <v>0</v>
      </c>
      <c r="L5672" s="283">
        <f t="shared" si="1273"/>
        <v>4.3818232651749627</v>
      </c>
      <c r="M5672" s="283">
        <f t="shared" si="1274"/>
        <v>0</v>
      </c>
      <c r="N5672" s="283">
        <f t="shared" si="1275"/>
        <v>4.3585758300027857</v>
      </c>
      <c r="O5672" s="283">
        <f t="shared" si="1276"/>
        <v>0</v>
      </c>
      <c r="P5672" s="21">
        <f t="shared" si="1268"/>
        <v>3.9789369881031433E-2</v>
      </c>
      <c r="Q5672" s="21">
        <f t="shared" si="1269"/>
        <v>0.87787080972652631</v>
      </c>
      <c r="R5672">
        <f t="shared" si="1270"/>
        <v>1.0112882868167345</v>
      </c>
      <c r="S5672" s="296">
        <f t="shared" si="1277"/>
        <v>3.5324225383162919E-2</v>
      </c>
      <c r="T5672" s="283">
        <f t="shared" si="1278"/>
        <v>3.5324225383162919E-2</v>
      </c>
    </row>
    <row r="5673" spans="1:20" x14ac:dyDescent="0.25">
      <c r="A5673" s="286">
        <v>43337</v>
      </c>
      <c r="B5673" s="1">
        <f t="shared" si="1271"/>
        <v>6</v>
      </c>
      <c r="C5673" s="285">
        <v>7</v>
      </c>
      <c r="D5673" t="s">
        <v>715</v>
      </c>
      <c r="F5673" s="16">
        <v>64</v>
      </c>
      <c r="G5673" t="str">
        <f t="shared" si="1265"/>
        <v>Cooling</v>
      </c>
      <c r="H5673" s="283">
        <f>IF(G5673="heating",F5673*Assumptions!M$4+Assumptions!M$7,0)</f>
        <v>0</v>
      </c>
      <c r="I5673" s="15">
        <f t="shared" si="1266"/>
        <v>1.1637425769249583</v>
      </c>
      <c r="J5673" s="15">
        <f t="shared" si="1267"/>
        <v>0.9885470267915587</v>
      </c>
      <c r="K5673" s="283">
        <f t="shared" si="1272"/>
        <v>0</v>
      </c>
      <c r="L5673" s="283">
        <f t="shared" si="1273"/>
        <v>4.3818232651749627</v>
      </c>
      <c r="M5673" s="283">
        <f t="shared" si="1274"/>
        <v>0</v>
      </c>
      <c r="N5673" s="283">
        <f t="shared" si="1275"/>
        <v>4.3585758300027857</v>
      </c>
      <c r="O5673" s="283">
        <f t="shared" si="1276"/>
        <v>0</v>
      </c>
      <c r="P5673" s="21">
        <f t="shared" si="1268"/>
        <v>3.8036447069942136E-2</v>
      </c>
      <c r="Q5673" s="21">
        <f t="shared" si="1269"/>
        <v>0.97331382064367777</v>
      </c>
      <c r="R5673">
        <f t="shared" si="1270"/>
        <v>1.0112882868167345</v>
      </c>
      <c r="S5673" s="296">
        <f t="shared" si="1277"/>
        <v>3.7439307798639222E-2</v>
      </c>
      <c r="T5673" s="283">
        <f t="shared" si="1278"/>
        <v>3.7439307798639222E-2</v>
      </c>
    </row>
    <row r="5674" spans="1:20" x14ac:dyDescent="0.25">
      <c r="A5674" s="286">
        <v>43337</v>
      </c>
      <c r="B5674" s="1">
        <f t="shared" si="1271"/>
        <v>6</v>
      </c>
      <c r="C5674" s="285">
        <v>8</v>
      </c>
      <c r="D5674" t="s">
        <v>715</v>
      </c>
      <c r="F5674" s="16">
        <v>64</v>
      </c>
      <c r="G5674" t="str">
        <f t="shared" si="1265"/>
        <v>Cooling</v>
      </c>
      <c r="H5674" s="283">
        <f>IF(G5674="heating",F5674*Assumptions!M$4+Assumptions!M$7,0)</f>
        <v>0</v>
      </c>
      <c r="I5674" s="15">
        <f t="shared" si="1266"/>
        <v>1.094193721037565</v>
      </c>
      <c r="J5674" s="15">
        <f t="shared" si="1267"/>
        <v>0.9885470267915587</v>
      </c>
      <c r="K5674" s="283">
        <f t="shared" si="1272"/>
        <v>0</v>
      </c>
      <c r="L5674" s="283">
        <f t="shared" si="1273"/>
        <v>4.3818232651749627</v>
      </c>
      <c r="M5674" s="283">
        <f t="shared" si="1274"/>
        <v>0</v>
      </c>
      <c r="N5674" s="283">
        <f t="shared" si="1275"/>
        <v>4.3585758300027857</v>
      </c>
      <c r="O5674" s="283">
        <f t="shared" si="1276"/>
        <v>0</v>
      </c>
      <c r="P5674" s="21">
        <f t="shared" si="1268"/>
        <v>3.8036447069942136E-2</v>
      </c>
      <c r="Q5674" s="21">
        <f t="shared" si="1269"/>
        <v>0.94940007506179924</v>
      </c>
      <c r="R5674">
        <f t="shared" si="1270"/>
        <v>1.0112882868167345</v>
      </c>
      <c r="S5674" s="296">
        <f t="shared" si="1277"/>
        <v>3.6519446123536116E-2</v>
      </c>
      <c r="T5674" s="283">
        <f t="shared" si="1278"/>
        <v>3.6519446123536116E-2</v>
      </c>
    </row>
    <row r="5675" spans="1:20" x14ac:dyDescent="0.25">
      <c r="A5675" s="286">
        <v>43337</v>
      </c>
      <c r="B5675" s="1">
        <f t="shared" si="1271"/>
        <v>6</v>
      </c>
      <c r="C5675" s="285">
        <v>9</v>
      </c>
      <c r="D5675" t="s">
        <v>715</v>
      </c>
      <c r="F5675" s="16">
        <v>66</v>
      </c>
      <c r="G5675" t="str">
        <f t="shared" si="1265"/>
        <v>Cooling</v>
      </c>
      <c r="H5675" s="283">
        <f>IF(G5675="heating",F5675*Assumptions!M$4+Assumptions!M$7,0)</f>
        <v>0</v>
      </c>
      <c r="I5675" s="15">
        <f t="shared" si="1266"/>
        <v>1.0343009000871222</v>
      </c>
      <c r="J5675" s="15">
        <f t="shared" si="1267"/>
        <v>0.9885470267915587</v>
      </c>
      <c r="K5675" s="283">
        <f t="shared" si="1272"/>
        <v>0</v>
      </c>
      <c r="L5675" s="283">
        <f t="shared" si="1273"/>
        <v>4.3818232651749627</v>
      </c>
      <c r="M5675" s="283">
        <f t="shared" si="1274"/>
        <v>0</v>
      </c>
      <c r="N5675" s="283">
        <f t="shared" si="1275"/>
        <v>4.3585758300027857</v>
      </c>
      <c r="O5675" s="283">
        <f t="shared" si="1276"/>
        <v>0</v>
      </c>
      <c r="P5675" s="21">
        <f t="shared" si="1268"/>
        <v>3.6399980029288459E-2</v>
      </c>
      <c r="Q5675" s="21">
        <f t="shared" si="1269"/>
        <v>0.8408485371888097</v>
      </c>
      <c r="R5675">
        <f t="shared" si="1270"/>
        <v>1.0112882868167345</v>
      </c>
      <c r="S5675" s="296">
        <f t="shared" si="1277"/>
        <v>3.0952369088015068E-2</v>
      </c>
      <c r="T5675" s="283">
        <f t="shared" si="1278"/>
        <v>3.0952369088015068E-2</v>
      </c>
    </row>
    <row r="5676" spans="1:20" x14ac:dyDescent="0.25">
      <c r="A5676" s="286">
        <v>43337</v>
      </c>
      <c r="B5676" s="1">
        <f t="shared" si="1271"/>
        <v>6</v>
      </c>
      <c r="C5676" s="285">
        <v>10</v>
      </c>
      <c r="D5676" t="s">
        <v>715</v>
      </c>
      <c r="F5676" s="16">
        <v>70</v>
      </c>
      <c r="G5676" t="str">
        <f t="shared" si="1265"/>
        <v>Cooling</v>
      </c>
      <c r="H5676" s="283">
        <f>IF(G5676="heating",F5676*Assumptions!M$4+Assumptions!M$7,0)</f>
        <v>0</v>
      </c>
      <c r="I5676" s="15">
        <f t="shared" si="1266"/>
        <v>0.98112329028689171</v>
      </c>
      <c r="J5676" s="15">
        <f t="shared" si="1267"/>
        <v>0.9885470267915587</v>
      </c>
      <c r="K5676" s="283">
        <f t="shared" si="1272"/>
        <v>0</v>
      </c>
      <c r="L5676" s="283">
        <f t="shared" si="1273"/>
        <v>4.3818232651749627</v>
      </c>
      <c r="M5676" s="283">
        <f t="shared" si="1274"/>
        <v>0</v>
      </c>
      <c r="N5676" s="283">
        <f t="shared" si="1275"/>
        <v>4.3585758300027857</v>
      </c>
      <c r="O5676" s="283">
        <f t="shared" si="1276"/>
        <v>0</v>
      </c>
      <c r="P5676" s="21">
        <f t="shared" si="1268"/>
        <v>4.0604560274080326E-2</v>
      </c>
      <c r="Q5676" s="21">
        <f t="shared" si="1269"/>
        <v>0.74504051125983206</v>
      </c>
      <c r="R5676">
        <f t="shared" si="1270"/>
        <v>1.0112882868167345</v>
      </c>
      <c r="S5676" s="296">
        <f t="shared" si="1277"/>
        <v>3.0593536076876038E-2</v>
      </c>
      <c r="T5676" s="283">
        <f t="shared" si="1278"/>
        <v>3.0593536076876038E-2</v>
      </c>
    </row>
    <row r="5677" spans="1:20" x14ac:dyDescent="0.25">
      <c r="A5677" s="286">
        <v>43337</v>
      </c>
      <c r="B5677" s="1">
        <f t="shared" si="1271"/>
        <v>6</v>
      </c>
      <c r="C5677" s="285">
        <v>11</v>
      </c>
      <c r="D5677" t="s">
        <v>715</v>
      </c>
      <c r="F5677" s="16">
        <v>68</v>
      </c>
      <c r="G5677" t="str">
        <f t="shared" si="1265"/>
        <v>Cooling</v>
      </c>
      <c r="H5677" s="283">
        <f>IF(G5677="heating",F5677*Assumptions!M$4+Assumptions!M$7,0)</f>
        <v>0</v>
      </c>
      <c r="I5677" s="15">
        <f t="shared" si="1266"/>
        <v>0.94956163997961163</v>
      </c>
      <c r="J5677" s="15">
        <f t="shared" si="1267"/>
        <v>0.9885470267915587</v>
      </c>
      <c r="K5677" s="283">
        <f t="shared" si="1272"/>
        <v>0</v>
      </c>
      <c r="L5677" s="283">
        <f t="shared" si="1273"/>
        <v>4.3818232651749627</v>
      </c>
      <c r="M5677" s="283">
        <f t="shared" si="1274"/>
        <v>0</v>
      </c>
      <c r="N5677" s="283">
        <f t="shared" si="1275"/>
        <v>4.3585758300027857</v>
      </c>
      <c r="O5677" s="283">
        <f t="shared" si="1276"/>
        <v>0</v>
      </c>
      <c r="P5677" s="21">
        <f t="shared" si="1268"/>
        <v>3.7256017764001337E-2</v>
      </c>
      <c r="Q5677" s="21">
        <f t="shared" si="1269"/>
        <v>0.72850690893675296</v>
      </c>
      <c r="R5677">
        <f t="shared" si="1270"/>
        <v>1.0112882868167345</v>
      </c>
      <c r="S5677" s="296">
        <f t="shared" si="1277"/>
        <v>2.7447644739566835E-2</v>
      </c>
      <c r="T5677" s="283">
        <f t="shared" si="1278"/>
        <v>2.7447644739566835E-2</v>
      </c>
    </row>
    <row r="5678" spans="1:20" x14ac:dyDescent="0.25">
      <c r="A5678" s="286">
        <v>43337</v>
      </c>
      <c r="B5678" s="1">
        <f t="shared" si="1271"/>
        <v>6</v>
      </c>
      <c r="C5678" s="285">
        <v>12</v>
      </c>
      <c r="D5678" t="s">
        <v>715</v>
      </c>
      <c r="F5678" s="16">
        <v>70</v>
      </c>
      <c r="G5678" t="str">
        <f t="shared" si="1265"/>
        <v>Cooling</v>
      </c>
      <c r="H5678" s="283">
        <f>IF(G5678="heating",F5678*Assumptions!M$4+Assumptions!M$7,0)</f>
        <v>0</v>
      </c>
      <c r="I5678" s="15">
        <f t="shared" si="1266"/>
        <v>0.91648403420261149</v>
      </c>
      <c r="J5678" s="15">
        <f t="shared" si="1267"/>
        <v>0.9885470267915587</v>
      </c>
      <c r="K5678" s="283">
        <f t="shared" si="1272"/>
        <v>0</v>
      </c>
      <c r="L5678" s="283">
        <f t="shared" si="1273"/>
        <v>4.3818232651749627</v>
      </c>
      <c r="M5678" s="283">
        <f t="shared" si="1274"/>
        <v>0</v>
      </c>
      <c r="N5678" s="283">
        <f t="shared" si="1275"/>
        <v>4.3585758300027857</v>
      </c>
      <c r="O5678" s="283">
        <f t="shared" si="1276"/>
        <v>0</v>
      </c>
      <c r="P5678" s="21">
        <f t="shared" si="1268"/>
        <v>4.0604560274080326E-2</v>
      </c>
      <c r="Q5678" s="21">
        <f t="shared" si="1269"/>
        <v>0.75910815787401487</v>
      </c>
      <c r="R5678">
        <f t="shared" si="1270"/>
        <v>1.0112882868167345</v>
      </c>
      <c r="S5678" s="296">
        <f t="shared" si="1277"/>
        <v>3.1171194670876506E-2</v>
      </c>
      <c r="T5678" s="283">
        <f t="shared" si="1278"/>
        <v>3.1171194670876506E-2</v>
      </c>
    </row>
    <row r="5679" spans="1:20" x14ac:dyDescent="0.25">
      <c r="A5679" s="286">
        <v>43337</v>
      </c>
      <c r="B5679" s="1">
        <f t="shared" si="1271"/>
        <v>6</v>
      </c>
      <c r="C5679" s="285">
        <v>13</v>
      </c>
      <c r="D5679" t="s">
        <v>715</v>
      </c>
      <c r="F5679" s="16">
        <v>70</v>
      </c>
      <c r="G5679" t="str">
        <f t="shared" si="1265"/>
        <v>Cooling</v>
      </c>
      <c r="H5679" s="283">
        <f>IF(G5679="heating",F5679*Assumptions!M$4+Assumptions!M$7,0)</f>
        <v>0</v>
      </c>
      <c r="I5679" s="15">
        <f t="shared" si="1266"/>
        <v>0.90040206880052787</v>
      </c>
      <c r="J5679" s="15">
        <f t="shared" si="1267"/>
        <v>0.9885470267915587</v>
      </c>
      <c r="K5679" s="283">
        <f t="shared" si="1272"/>
        <v>0</v>
      </c>
      <c r="L5679" s="283">
        <f t="shared" si="1273"/>
        <v>4.3818232651749627</v>
      </c>
      <c r="M5679" s="283">
        <f t="shared" si="1274"/>
        <v>0</v>
      </c>
      <c r="N5679" s="283">
        <f t="shared" si="1275"/>
        <v>4.3585758300027857</v>
      </c>
      <c r="O5679" s="283">
        <f t="shared" si="1276"/>
        <v>0</v>
      </c>
      <c r="P5679" s="21">
        <f t="shared" si="1268"/>
        <v>4.0604560274080326E-2</v>
      </c>
      <c r="Q5679" s="21">
        <f t="shared" si="1269"/>
        <v>0.79115902007799765</v>
      </c>
      <c r="R5679">
        <f t="shared" si="1270"/>
        <v>1.0112882868167345</v>
      </c>
      <c r="S5679" s="296">
        <f t="shared" si="1277"/>
        <v>3.2487296539584917E-2</v>
      </c>
      <c r="T5679" s="283">
        <f t="shared" si="1278"/>
        <v>3.2487296539584917E-2</v>
      </c>
    </row>
    <row r="5680" spans="1:20" x14ac:dyDescent="0.25">
      <c r="A5680" s="286">
        <v>43337</v>
      </c>
      <c r="B5680" s="1">
        <f t="shared" si="1271"/>
        <v>6</v>
      </c>
      <c r="C5680" s="285">
        <v>14</v>
      </c>
      <c r="D5680" t="s">
        <v>715</v>
      </c>
      <c r="F5680" s="16">
        <v>72</v>
      </c>
      <c r="G5680" t="str">
        <f t="shared" si="1265"/>
        <v>Cooling</v>
      </c>
      <c r="H5680" s="283">
        <f>IF(G5680="heating",F5680*Assumptions!M$4+Assumptions!M$7,0)</f>
        <v>0</v>
      </c>
      <c r="I5680" s="15">
        <f t="shared" si="1266"/>
        <v>0.86032894500746537</v>
      </c>
      <c r="J5680" s="15">
        <f t="shared" si="1267"/>
        <v>0.9885470267915587</v>
      </c>
      <c r="K5680" s="283">
        <f t="shared" si="1272"/>
        <v>0</v>
      </c>
      <c r="L5680" s="283" t="e">
        <f t="shared" si="1273"/>
        <v>#N/A</v>
      </c>
      <c r="M5680" s="283">
        <f t="shared" si="1274"/>
        <v>0</v>
      </c>
      <c r="N5680" s="283" t="e">
        <f t="shared" si="1275"/>
        <v>#N/A</v>
      </c>
      <c r="O5680" s="283">
        <f t="shared" si="1276"/>
        <v>0</v>
      </c>
      <c r="P5680" s="21">
        <f t="shared" si="1268"/>
        <v>4.6445607559525648E-2</v>
      </c>
      <c r="Q5680" s="21">
        <f t="shared" si="1269"/>
        <v>0.84355555031342389</v>
      </c>
      <c r="R5680">
        <f t="shared" si="1270"/>
        <v>1.0112882868167345</v>
      </c>
      <c r="S5680" s="296">
        <f t="shared" si="1277"/>
        <v>3.9621718913941409E-2</v>
      </c>
      <c r="T5680" s="283">
        <f t="shared" si="1278"/>
        <v>3.9621718913941409E-2</v>
      </c>
    </row>
    <row r="5681" spans="1:20" x14ac:dyDescent="0.25">
      <c r="A5681" s="286">
        <v>43337</v>
      </c>
      <c r="B5681" s="1">
        <f t="shared" si="1271"/>
        <v>6</v>
      </c>
      <c r="C5681" s="285">
        <v>15</v>
      </c>
      <c r="D5681" t="s">
        <v>715</v>
      </c>
      <c r="F5681" s="16">
        <v>70</v>
      </c>
      <c r="G5681" t="str">
        <f t="shared" si="1265"/>
        <v>Cooling</v>
      </c>
      <c r="H5681" s="283">
        <f>IF(G5681="heating",F5681*Assumptions!M$4+Assumptions!M$7,0)</f>
        <v>0</v>
      </c>
      <c r="I5681" s="15">
        <f t="shared" si="1266"/>
        <v>0.85754515037175039</v>
      </c>
      <c r="J5681" s="15">
        <f t="shared" si="1267"/>
        <v>0.9885470267915587</v>
      </c>
      <c r="K5681" s="283">
        <f t="shared" si="1272"/>
        <v>0</v>
      </c>
      <c r="L5681" s="283">
        <f t="shared" si="1273"/>
        <v>4.3818232651749627</v>
      </c>
      <c r="M5681" s="283">
        <f t="shared" si="1274"/>
        <v>0</v>
      </c>
      <c r="N5681" s="283">
        <f t="shared" si="1275"/>
        <v>4.3585758300027857</v>
      </c>
      <c r="O5681" s="283">
        <f t="shared" si="1276"/>
        <v>0</v>
      </c>
      <c r="P5681" s="21">
        <f t="shared" si="1268"/>
        <v>4.0604560274080326E-2</v>
      </c>
      <c r="Q5681" s="21">
        <f t="shared" si="1269"/>
        <v>0.96592607327566882</v>
      </c>
      <c r="R5681">
        <f t="shared" si="1270"/>
        <v>1.0112882868167345</v>
      </c>
      <c r="S5681" s="296">
        <f t="shared" si="1277"/>
        <v>3.96637413989539E-2</v>
      </c>
      <c r="T5681" s="283">
        <f t="shared" si="1278"/>
        <v>3.96637413989539E-2</v>
      </c>
    </row>
    <row r="5682" spans="1:20" x14ac:dyDescent="0.25">
      <c r="A5682" s="286">
        <v>43337</v>
      </c>
      <c r="B5682" s="1">
        <f t="shared" si="1271"/>
        <v>6</v>
      </c>
      <c r="C5682" s="285">
        <v>16</v>
      </c>
      <c r="D5682" t="s">
        <v>715</v>
      </c>
      <c r="F5682" s="16">
        <v>70</v>
      </c>
      <c r="G5682" t="str">
        <f t="shared" si="1265"/>
        <v>Cooling</v>
      </c>
      <c r="H5682" s="283">
        <f>IF(G5682="heating",F5682*Assumptions!M$4+Assumptions!M$7,0)</f>
        <v>0</v>
      </c>
      <c r="I5682" s="15">
        <f t="shared" si="1266"/>
        <v>0.88344815438260227</v>
      </c>
      <c r="J5682" s="15">
        <f t="shared" si="1267"/>
        <v>0.9885470267915587</v>
      </c>
      <c r="K5682" s="283">
        <f t="shared" si="1272"/>
        <v>0</v>
      </c>
      <c r="L5682" s="283">
        <f t="shared" si="1273"/>
        <v>4.3818232651749627</v>
      </c>
      <c r="M5682" s="283">
        <f t="shared" si="1274"/>
        <v>0</v>
      </c>
      <c r="N5682" s="283">
        <f t="shared" si="1275"/>
        <v>4.3585758300027857</v>
      </c>
      <c r="O5682" s="283">
        <f t="shared" si="1276"/>
        <v>0</v>
      </c>
      <c r="P5682" s="21">
        <f t="shared" si="1268"/>
        <v>4.0604560274080326E-2</v>
      </c>
      <c r="Q5682" s="21">
        <f t="shared" si="1269"/>
        <v>1.1649354943302594</v>
      </c>
      <c r="R5682">
        <f t="shared" si="1270"/>
        <v>1.0112882868167345</v>
      </c>
      <c r="S5682" s="296">
        <f t="shared" si="1277"/>
        <v>4.7835648578036828E-2</v>
      </c>
      <c r="T5682" s="283">
        <f t="shared" si="1278"/>
        <v>4.7835648578036828E-2</v>
      </c>
    </row>
    <row r="5683" spans="1:20" x14ac:dyDescent="0.25">
      <c r="A5683" s="286">
        <v>43337</v>
      </c>
      <c r="B5683" s="1">
        <f t="shared" si="1271"/>
        <v>6</v>
      </c>
      <c r="C5683" s="285">
        <v>17</v>
      </c>
      <c r="D5683" t="s">
        <v>715</v>
      </c>
      <c r="F5683" s="16">
        <v>70</v>
      </c>
      <c r="G5683" t="str">
        <f t="shared" si="1265"/>
        <v>Cooling</v>
      </c>
      <c r="H5683" s="283">
        <f>IF(G5683="heating",F5683*Assumptions!M$4+Assumptions!M$7,0)</f>
        <v>0</v>
      </c>
      <c r="I5683" s="15">
        <f t="shared" si="1266"/>
        <v>0.94025748850374469</v>
      </c>
      <c r="J5683" s="15">
        <f t="shared" si="1267"/>
        <v>0.9885470267915587</v>
      </c>
      <c r="K5683" s="283">
        <f t="shared" si="1272"/>
        <v>0</v>
      </c>
      <c r="L5683" s="283">
        <f t="shared" si="1273"/>
        <v>4.3818232651749627</v>
      </c>
      <c r="M5683" s="283">
        <f t="shared" si="1274"/>
        <v>0</v>
      </c>
      <c r="N5683" s="283">
        <f t="shared" si="1275"/>
        <v>4.3585758300027857</v>
      </c>
      <c r="O5683" s="283">
        <f t="shared" si="1276"/>
        <v>0</v>
      </c>
      <c r="P5683" s="21">
        <f t="shared" si="1268"/>
        <v>4.0604560274080326E-2</v>
      </c>
      <c r="Q5683" s="21">
        <f t="shared" si="1269"/>
        <v>1.3521540118753073</v>
      </c>
      <c r="R5683">
        <f t="shared" si="1270"/>
        <v>1.0112882868167345</v>
      </c>
      <c r="S5683" s="296">
        <f t="shared" si="1277"/>
        <v>5.5523386874426123E-2</v>
      </c>
      <c r="T5683" s="283">
        <f t="shared" si="1278"/>
        <v>5.5523386874426123E-2</v>
      </c>
    </row>
    <row r="5684" spans="1:20" x14ac:dyDescent="0.25">
      <c r="A5684" s="286">
        <v>43337</v>
      </c>
      <c r="B5684" s="1">
        <f t="shared" si="1271"/>
        <v>6</v>
      </c>
      <c r="C5684" s="285">
        <v>18</v>
      </c>
      <c r="D5684" t="s">
        <v>715</v>
      </c>
      <c r="F5684" s="16">
        <v>70</v>
      </c>
      <c r="G5684" t="str">
        <f t="shared" si="1265"/>
        <v>Cooling</v>
      </c>
      <c r="H5684" s="283">
        <f>IF(G5684="heating",F5684*Assumptions!M$4+Assumptions!M$7,0)</f>
        <v>0</v>
      </c>
      <c r="I5684" s="15">
        <f t="shared" si="1266"/>
        <v>0.98182363790757687</v>
      </c>
      <c r="J5684" s="15">
        <f t="shared" si="1267"/>
        <v>0.9885470267915587</v>
      </c>
      <c r="K5684" s="283">
        <f t="shared" si="1272"/>
        <v>0</v>
      </c>
      <c r="L5684" s="283">
        <f t="shared" si="1273"/>
        <v>4.3818232651749627</v>
      </c>
      <c r="M5684" s="283">
        <f t="shared" si="1274"/>
        <v>0</v>
      </c>
      <c r="N5684" s="283">
        <f t="shared" si="1275"/>
        <v>4.3585758300027857</v>
      </c>
      <c r="O5684" s="283">
        <f t="shared" si="1276"/>
        <v>0</v>
      </c>
      <c r="P5684" s="21">
        <f t="shared" si="1268"/>
        <v>4.0604560274080326E-2</v>
      </c>
      <c r="Q5684" s="21">
        <f t="shared" si="1269"/>
        <v>1.5598916921549892</v>
      </c>
      <c r="R5684">
        <f t="shared" si="1270"/>
        <v>1.0112882868167345</v>
      </c>
      <c r="S5684" s="296">
        <f t="shared" si="1277"/>
        <v>6.4053701830610474E-2</v>
      </c>
      <c r="T5684" s="283">
        <f t="shared" si="1278"/>
        <v>6.4053701830610474E-2</v>
      </c>
    </row>
    <row r="5685" spans="1:20" x14ac:dyDescent="0.25">
      <c r="A5685" s="286">
        <v>43337</v>
      </c>
      <c r="B5685" s="1">
        <f t="shared" si="1271"/>
        <v>6</v>
      </c>
      <c r="C5685" s="285">
        <v>19</v>
      </c>
      <c r="D5685" t="s">
        <v>715</v>
      </c>
      <c r="F5685" s="16">
        <v>66</v>
      </c>
      <c r="G5685" t="str">
        <f t="shared" si="1265"/>
        <v>Cooling</v>
      </c>
      <c r="H5685" s="283">
        <f>IF(G5685="heating",F5685*Assumptions!M$4+Assumptions!M$7,0)</f>
        <v>0</v>
      </c>
      <c r="I5685" s="15">
        <f t="shared" si="1266"/>
        <v>0.98418842963438757</v>
      </c>
      <c r="J5685" s="15">
        <f t="shared" si="1267"/>
        <v>0.9885470267915587</v>
      </c>
      <c r="K5685" s="283">
        <f t="shared" si="1272"/>
        <v>0</v>
      </c>
      <c r="L5685" s="283">
        <f t="shared" si="1273"/>
        <v>4.3818232651749627</v>
      </c>
      <c r="M5685" s="283">
        <f t="shared" si="1274"/>
        <v>0</v>
      </c>
      <c r="N5685" s="283">
        <f t="shared" si="1275"/>
        <v>4.3585758300027857</v>
      </c>
      <c r="O5685" s="283">
        <f t="shared" si="1276"/>
        <v>0</v>
      </c>
      <c r="P5685" s="21">
        <f t="shared" si="1268"/>
        <v>3.6399980029288459E-2</v>
      </c>
      <c r="Q5685" s="21">
        <f t="shared" si="1269"/>
        <v>1.6764212681468484</v>
      </c>
      <c r="R5685">
        <f t="shared" si="1270"/>
        <v>1.0112882868167345</v>
      </c>
      <c r="S5685" s="296">
        <f t="shared" si="1277"/>
        <v>6.1710531140554255E-2</v>
      </c>
      <c r="T5685" s="283">
        <f t="shared" si="1278"/>
        <v>6.1710531140554255E-2</v>
      </c>
    </row>
    <row r="5686" spans="1:20" x14ac:dyDescent="0.25">
      <c r="A5686" s="286">
        <v>43337</v>
      </c>
      <c r="B5686" s="1">
        <f t="shared" si="1271"/>
        <v>6</v>
      </c>
      <c r="C5686" s="285">
        <v>20</v>
      </c>
      <c r="D5686" t="s">
        <v>715</v>
      </c>
      <c r="F5686" s="16">
        <v>66</v>
      </c>
      <c r="G5686" t="str">
        <f t="shared" si="1265"/>
        <v>Cooling</v>
      </c>
      <c r="H5686" s="283">
        <f>IF(G5686="heating",F5686*Assumptions!M$4+Assumptions!M$7,0)</f>
        <v>0</v>
      </c>
      <c r="I5686" s="15">
        <f t="shared" si="1266"/>
        <v>0.97071962311712034</v>
      </c>
      <c r="J5686" s="15">
        <f t="shared" si="1267"/>
        <v>0.9885470267915587</v>
      </c>
      <c r="K5686" s="283">
        <f t="shared" si="1272"/>
        <v>0</v>
      </c>
      <c r="L5686" s="283">
        <f t="shared" si="1273"/>
        <v>4.3818232651749627</v>
      </c>
      <c r="M5686" s="283">
        <f t="shared" si="1274"/>
        <v>0</v>
      </c>
      <c r="N5686" s="283">
        <f t="shared" si="1275"/>
        <v>4.3585758300027857</v>
      </c>
      <c r="O5686" s="283">
        <f t="shared" si="1276"/>
        <v>0</v>
      </c>
      <c r="P5686" s="21">
        <f t="shared" si="1268"/>
        <v>3.6399980029288459E-2</v>
      </c>
      <c r="Q5686" s="21">
        <f t="shared" si="1269"/>
        <v>1.52436960139122</v>
      </c>
      <c r="R5686">
        <f t="shared" si="1270"/>
        <v>1.0112882868167345</v>
      </c>
      <c r="S5686" s="296">
        <f t="shared" si="1277"/>
        <v>5.611337647866621E-2</v>
      </c>
      <c r="T5686" s="283">
        <f t="shared" si="1278"/>
        <v>5.611337647866621E-2</v>
      </c>
    </row>
    <row r="5687" spans="1:20" x14ac:dyDescent="0.25">
      <c r="A5687" s="286">
        <v>43337</v>
      </c>
      <c r="B5687" s="1">
        <f t="shared" si="1271"/>
        <v>6</v>
      </c>
      <c r="C5687" s="285">
        <v>21</v>
      </c>
      <c r="D5687" t="s">
        <v>715</v>
      </c>
      <c r="F5687" s="16">
        <v>66</v>
      </c>
      <c r="G5687" t="str">
        <f t="shared" si="1265"/>
        <v>Cooling</v>
      </c>
      <c r="H5687" s="283">
        <f>IF(G5687="heating",F5687*Assumptions!M$4+Assumptions!M$7,0)</f>
        <v>0</v>
      </c>
      <c r="I5687" s="15">
        <f t="shared" si="1266"/>
        <v>0.95751150862929935</v>
      </c>
      <c r="J5687" s="15">
        <f t="shared" si="1267"/>
        <v>0.9885470267915587</v>
      </c>
      <c r="K5687" s="283">
        <f t="shared" si="1272"/>
        <v>0</v>
      </c>
      <c r="L5687" s="283">
        <f t="shared" si="1273"/>
        <v>4.3818232651749627</v>
      </c>
      <c r="M5687" s="283">
        <f t="shared" si="1274"/>
        <v>0</v>
      </c>
      <c r="N5687" s="283">
        <f t="shared" si="1275"/>
        <v>4.3585758300027857</v>
      </c>
      <c r="O5687" s="283">
        <f t="shared" si="1276"/>
        <v>0</v>
      </c>
      <c r="P5687" s="21">
        <f t="shared" si="1268"/>
        <v>3.6399980029288459E-2</v>
      </c>
      <c r="Q5687" s="21">
        <f t="shared" si="1269"/>
        <v>1.4448604713749031</v>
      </c>
      <c r="R5687">
        <f t="shared" si="1270"/>
        <v>1.0112882868167345</v>
      </c>
      <c r="S5687" s="296">
        <f t="shared" si="1277"/>
        <v>5.3186575955994422E-2</v>
      </c>
      <c r="T5687" s="283">
        <f t="shared" si="1278"/>
        <v>5.3186575955994422E-2</v>
      </c>
    </row>
    <row r="5688" spans="1:20" x14ac:dyDescent="0.25">
      <c r="A5688" s="286">
        <v>43337</v>
      </c>
      <c r="B5688" s="1">
        <f t="shared" si="1271"/>
        <v>6</v>
      </c>
      <c r="C5688" s="285">
        <v>22</v>
      </c>
      <c r="D5688" t="s">
        <v>715</v>
      </c>
      <c r="F5688" s="16">
        <v>64</v>
      </c>
      <c r="G5688" t="str">
        <f t="shared" si="1265"/>
        <v>Cooling</v>
      </c>
      <c r="H5688" s="283">
        <f>IF(G5688="heating",F5688*Assumptions!M$4+Assumptions!M$7,0)</f>
        <v>0</v>
      </c>
      <c r="I5688" s="15">
        <f t="shared" si="1266"/>
        <v>0.9426530227543114</v>
      </c>
      <c r="J5688" s="15">
        <f t="shared" si="1267"/>
        <v>0.9885470267915587</v>
      </c>
      <c r="K5688" s="283">
        <f t="shared" si="1272"/>
        <v>0</v>
      </c>
      <c r="L5688" s="283">
        <f t="shared" si="1273"/>
        <v>4.3818232651749627</v>
      </c>
      <c r="M5688" s="283">
        <f t="shared" si="1274"/>
        <v>0</v>
      </c>
      <c r="N5688" s="283">
        <f t="shared" si="1275"/>
        <v>4.3585758300027857</v>
      </c>
      <c r="O5688" s="283">
        <f t="shared" si="1276"/>
        <v>0</v>
      </c>
      <c r="P5688" s="21">
        <f t="shared" si="1268"/>
        <v>3.8036447069942136E-2</v>
      </c>
      <c r="Q5688" s="21">
        <f t="shared" si="1269"/>
        <v>1.2427137171080138</v>
      </c>
      <c r="R5688">
        <f t="shared" si="1270"/>
        <v>1.0112882868167345</v>
      </c>
      <c r="S5688" s="296">
        <f t="shared" si="1277"/>
        <v>4.7801993944387756E-2</v>
      </c>
      <c r="T5688" s="283">
        <f t="shared" si="1278"/>
        <v>4.7801993944387756E-2</v>
      </c>
    </row>
    <row r="5689" spans="1:20" x14ac:dyDescent="0.25">
      <c r="A5689" s="286">
        <v>43337</v>
      </c>
      <c r="B5689" s="1">
        <f t="shared" si="1271"/>
        <v>6</v>
      </c>
      <c r="C5689" s="285">
        <v>23</v>
      </c>
      <c r="D5689" t="s">
        <v>715</v>
      </c>
      <c r="F5689" s="16">
        <v>64</v>
      </c>
      <c r="G5689" t="str">
        <f t="shared" si="1265"/>
        <v>Cooling</v>
      </c>
      <c r="H5689" s="283">
        <f>IF(G5689="heating",F5689*Assumptions!M$4+Assumptions!M$7,0)</f>
        <v>0</v>
      </c>
      <c r="I5689" s="15">
        <f t="shared" si="1266"/>
        <v>0.94450710149963013</v>
      </c>
      <c r="J5689" s="15">
        <f t="shared" si="1267"/>
        <v>0.9885470267915587</v>
      </c>
      <c r="K5689" s="283">
        <f t="shared" si="1272"/>
        <v>0</v>
      </c>
      <c r="L5689" s="283">
        <f t="shared" si="1273"/>
        <v>4.3818232651749627</v>
      </c>
      <c r="M5689" s="283">
        <f t="shared" si="1274"/>
        <v>0</v>
      </c>
      <c r="N5689" s="283">
        <f t="shared" si="1275"/>
        <v>4.3585758300027857</v>
      </c>
      <c r="O5689" s="283">
        <f t="shared" si="1276"/>
        <v>0</v>
      </c>
      <c r="P5689" s="21">
        <f t="shared" si="1268"/>
        <v>3.8036447069942136E-2</v>
      </c>
      <c r="Q5689" s="21">
        <f t="shared" si="1269"/>
        <v>1.0297519246597011</v>
      </c>
      <c r="R5689">
        <f t="shared" si="1270"/>
        <v>1.0112882868167345</v>
      </c>
      <c r="S5689" s="296">
        <f t="shared" si="1277"/>
        <v>3.9610245376028322E-2</v>
      </c>
      <c r="T5689" s="283">
        <f t="shared" si="1278"/>
        <v>3.9610245376028322E-2</v>
      </c>
    </row>
    <row r="5690" spans="1:20" x14ac:dyDescent="0.25">
      <c r="A5690" s="286">
        <v>43338</v>
      </c>
      <c r="B5690" s="1">
        <f t="shared" si="1271"/>
        <v>7</v>
      </c>
      <c r="C5690" s="285">
        <v>0</v>
      </c>
      <c r="D5690" t="s">
        <v>715</v>
      </c>
      <c r="F5690" s="16">
        <v>64</v>
      </c>
      <c r="G5690" t="str">
        <f t="shared" si="1265"/>
        <v>Cooling</v>
      </c>
      <c r="H5690" s="283">
        <f>IF(G5690="heating",F5690*Assumptions!M$4+Assumptions!M$7,0)</f>
        <v>0</v>
      </c>
      <c r="I5690" s="15">
        <f t="shared" si="1266"/>
        <v>0.97481507806017154</v>
      </c>
      <c r="J5690" s="15">
        <f t="shared" si="1267"/>
        <v>0.93760781206536892</v>
      </c>
      <c r="K5690" s="283">
        <f t="shared" si="1272"/>
        <v>0</v>
      </c>
      <c r="L5690" s="283">
        <f t="shared" si="1273"/>
        <v>4.3818232651749627</v>
      </c>
      <c r="M5690" s="283">
        <f t="shared" si="1274"/>
        <v>0</v>
      </c>
      <c r="N5690" s="283">
        <f t="shared" si="1275"/>
        <v>4.3585758300027857</v>
      </c>
      <c r="O5690" s="283">
        <f t="shared" si="1276"/>
        <v>0</v>
      </c>
      <c r="P5690" s="21">
        <f t="shared" si="1268"/>
        <v>3.8036447069942136E-2</v>
      </c>
      <c r="Q5690" s="21">
        <f t="shared" si="1269"/>
        <v>0.90668853391740301</v>
      </c>
      <c r="R5690">
        <f t="shared" si="1270"/>
        <v>1.0096214758538746</v>
      </c>
      <c r="S5690" s="296">
        <f t="shared" si="1277"/>
        <v>3.4819028291685476E-2</v>
      </c>
      <c r="T5690" s="283">
        <f t="shared" si="1278"/>
        <v>3.4819028291685476E-2</v>
      </c>
    </row>
    <row r="5691" spans="1:20" x14ac:dyDescent="0.25">
      <c r="A5691" s="286">
        <v>43338</v>
      </c>
      <c r="B5691" s="1">
        <f t="shared" si="1271"/>
        <v>7</v>
      </c>
      <c r="C5691" s="285">
        <v>1</v>
      </c>
      <c r="D5691" t="s">
        <v>715</v>
      </c>
      <c r="F5691" s="16">
        <v>64</v>
      </c>
      <c r="G5691" t="str">
        <f t="shared" si="1265"/>
        <v>Cooling</v>
      </c>
      <c r="H5691" s="283">
        <f>IF(G5691="heating",F5691*Assumptions!M$4+Assumptions!M$7,0)</f>
        <v>0</v>
      </c>
      <c r="I5691" s="15">
        <f t="shared" si="1266"/>
        <v>1.012242869806885</v>
      </c>
      <c r="J5691" s="15">
        <f t="shared" si="1267"/>
        <v>0.93760781206536892</v>
      </c>
      <c r="K5691" s="283">
        <f t="shared" si="1272"/>
        <v>0</v>
      </c>
      <c r="L5691" s="283">
        <f t="shared" si="1273"/>
        <v>4.3818232651749627</v>
      </c>
      <c r="M5691" s="283">
        <f t="shared" si="1274"/>
        <v>0</v>
      </c>
      <c r="N5691" s="283">
        <f t="shared" si="1275"/>
        <v>4.3585758300027857</v>
      </c>
      <c r="O5691" s="283">
        <f t="shared" si="1276"/>
        <v>0</v>
      </c>
      <c r="P5691" s="21">
        <f t="shared" si="1268"/>
        <v>3.8036447069942136E-2</v>
      </c>
      <c r="Q5691" s="21">
        <f t="shared" si="1269"/>
        <v>0.81803459285312596</v>
      </c>
      <c r="R5691">
        <f t="shared" si="1270"/>
        <v>1.0096214758538746</v>
      </c>
      <c r="S5691" s="296">
        <f t="shared" si="1277"/>
        <v>3.1414502959541284E-2</v>
      </c>
      <c r="T5691" s="283">
        <f t="shared" si="1278"/>
        <v>3.1414502959541284E-2</v>
      </c>
    </row>
    <row r="5692" spans="1:20" x14ac:dyDescent="0.25">
      <c r="A5692" s="286">
        <v>43338</v>
      </c>
      <c r="B5692" s="1">
        <f t="shared" si="1271"/>
        <v>7</v>
      </c>
      <c r="C5692" s="285">
        <v>2</v>
      </c>
      <c r="D5692" t="s">
        <v>715</v>
      </c>
      <c r="F5692" s="16">
        <v>64</v>
      </c>
      <c r="G5692" t="str">
        <f t="shared" si="1265"/>
        <v>Cooling</v>
      </c>
      <c r="H5692" s="283">
        <f>IF(G5692="heating",F5692*Assumptions!M$4+Assumptions!M$7,0)</f>
        <v>0</v>
      </c>
      <c r="I5692" s="15">
        <f t="shared" si="1266"/>
        <v>1.0509704703585963</v>
      </c>
      <c r="J5692" s="15">
        <f t="shared" si="1267"/>
        <v>0.93760781206536892</v>
      </c>
      <c r="K5692" s="283">
        <f t="shared" si="1272"/>
        <v>0</v>
      </c>
      <c r="L5692" s="283">
        <f t="shared" si="1273"/>
        <v>4.3818232651749627</v>
      </c>
      <c r="M5692" s="283">
        <f t="shared" si="1274"/>
        <v>0</v>
      </c>
      <c r="N5692" s="283">
        <f t="shared" si="1275"/>
        <v>4.3585758300027857</v>
      </c>
      <c r="O5692" s="283">
        <f t="shared" si="1276"/>
        <v>0</v>
      </c>
      <c r="P5692" s="21">
        <f t="shared" si="1268"/>
        <v>3.8036447069942136E-2</v>
      </c>
      <c r="Q5692" s="21">
        <f t="shared" si="1269"/>
        <v>0.74507607494346417</v>
      </c>
      <c r="R5692">
        <f t="shared" si="1270"/>
        <v>1.0096214758538746</v>
      </c>
      <c r="S5692" s="296">
        <f t="shared" si="1277"/>
        <v>2.8612719762570387E-2</v>
      </c>
      <c r="T5692" s="283">
        <f t="shared" si="1278"/>
        <v>2.8612719762570387E-2</v>
      </c>
    </row>
    <row r="5693" spans="1:20" x14ac:dyDescent="0.25">
      <c r="A5693" s="286">
        <v>43338</v>
      </c>
      <c r="B5693" s="1">
        <f t="shared" si="1271"/>
        <v>7</v>
      </c>
      <c r="C5693" s="285">
        <v>3</v>
      </c>
      <c r="D5693" t="s">
        <v>715</v>
      </c>
      <c r="F5693" s="16">
        <v>64</v>
      </c>
      <c r="G5693" t="str">
        <f t="shared" si="1265"/>
        <v>Cooling</v>
      </c>
      <c r="H5693" s="283">
        <f>IF(G5693="heating",F5693*Assumptions!M$4+Assumptions!M$7,0)</f>
        <v>0</v>
      </c>
      <c r="I5693" s="15">
        <f t="shared" si="1266"/>
        <v>1.0924036124451033</v>
      </c>
      <c r="J5693" s="15">
        <f t="shared" si="1267"/>
        <v>0.93760781206536892</v>
      </c>
      <c r="K5693" s="283">
        <f t="shared" si="1272"/>
        <v>0</v>
      </c>
      <c r="L5693" s="283">
        <f t="shared" si="1273"/>
        <v>4.3818232651749627</v>
      </c>
      <c r="M5693" s="283">
        <f t="shared" si="1274"/>
        <v>0</v>
      </c>
      <c r="N5693" s="283">
        <f t="shared" si="1275"/>
        <v>4.3585758300027857</v>
      </c>
      <c r="O5693" s="283">
        <f t="shared" si="1276"/>
        <v>0</v>
      </c>
      <c r="P5693" s="21">
        <f t="shared" si="1268"/>
        <v>3.8036447069942136E-2</v>
      </c>
      <c r="Q5693" s="21">
        <f t="shared" si="1269"/>
        <v>0.69158980876382303</v>
      </c>
      <c r="R5693">
        <f t="shared" si="1270"/>
        <v>1.0096214758538746</v>
      </c>
      <c r="S5693" s="296">
        <f t="shared" si="1277"/>
        <v>2.6558718034679119E-2</v>
      </c>
      <c r="T5693" s="283">
        <f t="shared" si="1278"/>
        <v>2.6558718034679119E-2</v>
      </c>
    </row>
    <row r="5694" spans="1:20" x14ac:dyDescent="0.25">
      <c r="A5694" s="286">
        <v>43338</v>
      </c>
      <c r="B5694" s="1">
        <f t="shared" si="1271"/>
        <v>7</v>
      </c>
      <c r="C5694" s="285">
        <v>4</v>
      </c>
      <c r="D5694" t="s">
        <v>715</v>
      </c>
      <c r="F5694" s="16">
        <v>64</v>
      </c>
      <c r="G5694" t="str">
        <f t="shared" si="1265"/>
        <v>Cooling</v>
      </c>
      <c r="H5694" s="283">
        <f>IF(G5694="heating",F5694*Assumptions!M$4+Assumptions!M$7,0)</f>
        <v>0</v>
      </c>
      <c r="I5694" s="15">
        <f t="shared" si="1266"/>
        <v>1.1348296917927807</v>
      </c>
      <c r="J5694" s="15">
        <f t="shared" si="1267"/>
        <v>0.93760781206536892</v>
      </c>
      <c r="K5694" s="283">
        <f t="shared" si="1272"/>
        <v>0</v>
      </c>
      <c r="L5694" s="283">
        <f t="shared" si="1273"/>
        <v>4.3818232651749627</v>
      </c>
      <c r="M5694" s="283">
        <f t="shared" si="1274"/>
        <v>0</v>
      </c>
      <c r="N5694" s="283">
        <f t="shared" si="1275"/>
        <v>4.3585758300027857</v>
      </c>
      <c r="O5694" s="283">
        <f t="shared" si="1276"/>
        <v>0</v>
      </c>
      <c r="P5694" s="21">
        <f t="shared" si="1268"/>
        <v>3.8036447069942136E-2</v>
      </c>
      <c r="Q5694" s="21">
        <f t="shared" si="1269"/>
        <v>0.6473875548762833</v>
      </c>
      <c r="R5694">
        <f t="shared" si="1270"/>
        <v>1.0096214758538746</v>
      </c>
      <c r="S5694" s="296">
        <f t="shared" si="1277"/>
        <v>2.4861244788804016E-2</v>
      </c>
      <c r="T5694" s="283">
        <f t="shared" si="1278"/>
        <v>2.4861244788804016E-2</v>
      </c>
    </row>
    <row r="5695" spans="1:20" x14ac:dyDescent="0.25">
      <c r="A5695" s="286">
        <v>43338</v>
      </c>
      <c r="B5695" s="1">
        <f t="shared" si="1271"/>
        <v>7</v>
      </c>
      <c r="C5695" s="285">
        <v>5</v>
      </c>
      <c r="D5695" t="s">
        <v>715</v>
      </c>
      <c r="F5695" s="16">
        <v>64</v>
      </c>
      <c r="G5695" t="str">
        <f t="shared" si="1265"/>
        <v>Cooling</v>
      </c>
      <c r="H5695" s="283">
        <f>IF(G5695="heating",F5695*Assumptions!M$4+Assumptions!M$7,0)</f>
        <v>0</v>
      </c>
      <c r="I5695" s="15">
        <f t="shared" si="1266"/>
        <v>1.1635558681477385</v>
      </c>
      <c r="J5695" s="15">
        <f t="shared" si="1267"/>
        <v>0.93760781206536892</v>
      </c>
      <c r="K5695" s="283">
        <f t="shared" si="1272"/>
        <v>0</v>
      </c>
      <c r="L5695" s="283">
        <f t="shared" si="1273"/>
        <v>4.3818232651749627</v>
      </c>
      <c r="M5695" s="283">
        <f t="shared" si="1274"/>
        <v>0</v>
      </c>
      <c r="N5695" s="283">
        <f t="shared" si="1275"/>
        <v>4.3585758300027857</v>
      </c>
      <c r="O5695" s="283">
        <f t="shared" si="1276"/>
        <v>0</v>
      </c>
      <c r="P5695" s="21">
        <f t="shared" si="1268"/>
        <v>3.8036447069942136E-2</v>
      </c>
      <c r="Q5695" s="21">
        <f t="shared" si="1269"/>
        <v>0.72139578924615555</v>
      </c>
      <c r="R5695">
        <f t="shared" si="1270"/>
        <v>1.0096214758538746</v>
      </c>
      <c r="S5695" s="296">
        <f t="shared" si="1277"/>
        <v>2.7703339631680923E-2</v>
      </c>
      <c r="T5695" s="283">
        <f t="shared" si="1278"/>
        <v>2.7703339631680923E-2</v>
      </c>
    </row>
    <row r="5696" spans="1:20" x14ac:dyDescent="0.25">
      <c r="A5696" s="286">
        <v>43338</v>
      </c>
      <c r="B5696" s="1">
        <f t="shared" si="1271"/>
        <v>7</v>
      </c>
      <c r="C5696" s="285">
        <v>6</v>
      </c>
      <c r="D5696" t="s">
        <v>715</v>
      </c>
      <c r="F5696" s="16">
        <v>64</v>
      </c>
      <c r="G5696" t="str">
        <f t="shared" si="1265"/>
        <v>Cooling</v>
      </c>
      <c r="H5696" s="283">
        <f>IF(G5696="heating",F5696*Assumptions!M$4+Assumptions!M$7,0)</f>
        <v>0</v>
      </c>
      <c r="I5696" s="15">
        <f t="shared" si="1266"/>
        <v>1.2083911162615524</v>
      </c>
      <c r="J5696" s="15">
        <f t="shared" si="1267"/>
        <v>0.93760781206536892</v>
      </c>
      <c r="K5696" s="283">
        <f t="shared" si="1272"/>
        <v>0</v>
      </c>
      <c r="L5696" s="283">
        <f t="shared" si="1273"/>
        <v>4.3818232651749627</v>
      </c>
      <c r="M5696" s="283">
        <f t="shared" si="1274"/>
        <v>0</v>
      </c>
      <c r="N5696" s="283">
        <f t="shared" si="1275"/>
        <v>4.3585758300027857</v>
      </c>
      <c r="O5696" s="283">
        <f t="shared" si="1276"/>
        <v>0</v>
      </c>
      <c r="P5696" s="21">
        <f t="shared" si="1268"/>
        <v>3.8036447069942136E-2</v>
      </c>
      <c r="Q5696" s="21">
        <f t="shared" si="1269"/>
        <v>0.87787080972652631</v>
      </c>
      <c r="R5696">
        <f t="shared" si="1270"/>
        <v>1.0096214758538746</v>
      </c>
      <c r="S5696" s="296">
        <f t="shared" si="1277"/>
        <v>3.3712358121755291E-2</v>
      </c>
      <c r="T5696" s="283">
        <f t="shared" si="1278"/>
        <v>3.3712358121755291E-2</v>
      </c>
    </row>
    <row r="5697" spans="1:20" x14ac:dyDescent="0.25">
      <c r="A5697" s="286">
        <v>43338</v>
      </c>
      <c r="B5697" s="1">
        <f t="shared" si="1271"/>
        <v>7</v>
      </c>
      <c r="C5697" s="285">
        <v>7</v>
      </c>
      <c r="D5697" t="s">
        <v>715</v>
      </c>
      <c r="F5697" s="16">
        <v>66</v>
      </c>
      <c r="G5697" t="str">
        <f t="shared" si="1265"/>
        <v>Cooling</v>
      </c>
      <c r="H5697" s="283">
        <f>IF(G5697="heating",F5697*Assumptions!M$4+Assumptions!M$7,0)</f>
        <v>0</v>
      </c>
      <c r="I5697" s="15">
        <f t="shared" si="1266"/>
        <v>1.1637425769249583</v>
      </c>
      <c r="J5697" s="15">
        <f t="shared" si="1267"/>
        <v>0.93760781206536892</v>
      </c>
      <c r="K5697" s="283">
        <f t="shared" si="1272"/>
        <v>0</v>
      </c>
      <c r="L5697" s="283">
        <f t="shared" si="1273"/>
        <v>4.3818232651749627</v>
      </c>
      <c r="M5697" s="283">
        <f t="shared" si="1274"/>
        <v>0</v>
      </c>
      <c r="N5697" s="283">
        <f t="shared" si="1275"/>
        <v>4.3585758300027857</v>
      </c>
      <c r="O5697" s="283">
        <f t="shared" si="1276"/>
        <v>0</v>
      </c>
      <c r="P5697" s="21">
        <f t="shared" si="1268"/>
        <v>3.6399980029288459E-2</v>
      </c>
      <c r="Q5697" s="21">
        <f t="shared" si="1269"/>
        <v>0.97331382064367777</v>
      </c>
      <c r="R5697">
        <f t="shared" si="1270"/>
        <v>1.0096214758538746</v>
      </c>
      <c r="S5697" s="296">
        <f t="shared" si="1277"/>
        <v>3.5769479088058082E-2</v>
      </c>
      <c r="T5697" s="283">
        <f t="shared" si="1278"/>
        <v>3.5769479088058082E-2</v>
      </c>
    </row>
    <row r="5698" spans="1:20" x14ac:dyDescent="0.25">
      <c r="A5698" s="286">
        <v>43338</v>
      </c>
      <c r="B5698" s="1">
        <f t="shared" si="1271"/>
        <v>7</v>
      </c>
      <c r="C5698" s="285">
        <v>8</v>
      </c>
      <c r="D5698" t="s">
        <v>715</v>
      </c>
      <c r="F5698" s="16">
        <v>70</v>
      </c>
      <c r="G5698" t="str">
        <f t="shared" ref="G5698:G5761" si="1279">VLOOKUP(A5698,U$2:W$366,3,FALSE)</f>
        <v>Cooling</v>
      </c>
      <c r="H5698" s="283">
        <f>IF(G5698="heating",F5698*Assumptions!M$4+Assumptions!M$7,0)</f>
        <v>0</v>
      </c>
      <c r="I5698" s="15">
        <f t="shared" ref="I5698:I5761" si="1280">VLOOKUP(C5698,AO$2:AQ$25,3,FALSE)</f>
        <v>1.094193721037565</v>
      </c>
      <c r="J5698" s="15">
        <f t="shared" ref="J5698:J5761" si="1281">VLOOKUP(B5698,AS$4:AU$10,3,FALSE)</f>
        <v>0.93760781206536892</v>
      </c>
      <c r="K5698" s="283">
        <f t="shared" si="1272"/>
        <v>0</v>
      </c>
      <c r="L5698" s="283">
        <f t="shared" si="1273"/>
        <v>4.3818232651749627</v>
      </c>
      <c r="M5698" s="283">
        <f t="shared" si="1274"/>
        <v>0</v>
      </c>
      <c r="N5698" s="283">
        <f t="shared" si="1275"/>
        <v>4.3585758300027857</v>
      </c>
      <c r="O5698" s="283">
        <f t="shared" si="1276"/>
        <v>0</v>
      </c>
      <c r="P5698" s="21">
        <f t="shared" ref="P5698:P5761" si="1282">IF(G5698="cooling",IF(F5698&lt;61,0.025,(F5698^2*AX$25+F5698*AY$25+AZ$25)),0)</f>
        <v>4.0604560274080326E-2</v>
      </c>
      <c r="Q5698" s="21">
        <f t="shared" ref="Q5698:Q5761" si="1283">VLOOKUP(C5698,BB$2:BC$25,2,FALSE)</f>
        <v>0.94940007506179924</v>
      </c>
      <c r="R5698">
        <f t="shared" ref="R5698:R5761" si="1284">VLOOKUP(B5698,AS$4:AV$10,4,FALSE)</f>
        <v>1.0096214758538746</v>
      </c>
      <c r="S5698" s="296">
        <f t="shared" si="1277"/>
        <v>3.892088020233285E-2</v>
      </c>
      <c r="T5698" s="283">
        <f t="shared" si="1278"/>
        <v>3.892088020233285E-2</v>
      </c>
    </row>
    <row r="5699" spans="1:20" x14ac:dyDescent="0.25">
      <c r="A5699" s="286">
        <v>43338</v>
      </c>
      <c r="B5699" s="1">
        <f t="shared" ref="B5699:B5762" si="1285">WEEKDAY(A5699,2)</f>
        <v>7</v>
      </c>
      <c r="C5699" s="285">
        <v>9</v>
      </c>
      <c r="D5699" t="s">
        <v>715</v>
      </c>
      <c r="F5699" s="16">
        <v>70</v>
      </c>
      <c r="G5699" t="str">
        <f t="shared" si="1279"/>
        <v>Cooling</v>
      </c>
      <c r="H5699" s="283">
        <f>IF(G5699="heating",F5699*Assumptions!M$4+Assumptions!M$7,0)</f>
        <v>0</v>
      </c>
      <c r="I5699" s="15">
        <f t="shared" si="1280"/>
        <v>1.0343009000871222</v>
      </c>
      <c r="J5699" s="15">
        <f t="shared" si="1281"/>
        <v>0.93760781206536892</v>
      </c>
      <c r="K5699" s="283">
        <f t="shared" ref="K5699:K5762" si="1286">H5699*I5699*J5699</f>
        <v>0</v>
      </c>
      <c r="L5699" s="283">
        <f t="shared" ref="L5699:L5762" si="1287">VLOOKUP(F5699,BL$2:BN$92,2,FALSE)</f>
        <v>4.3818232651749627</v>
      </c>
      <c r="M5699" s="283">
        <f t="shared" ref="M5699:M5762" si="1288">IF(G5699="heating",K5699*(L5699*3.412),0)</f>
        <v>0</v>
      </c>
      <c r="N5699" s="283">
        <f t="shared" ref="N5699:N5762" si="1289">VLOOKUP(F5699,BL$2:BN$92,3,FALSE)</f>
        <v>4.3585758300027857</v>
      </c>
      <c r="O5699" s="283">
        <f t="shared" ref="O5699:O5762" si="1290">IF(F5699&lt;=61,IF(G5699="heating",IF(F5699&gt;=5,K5699*L5699/N5699,0),0),0)</f>
        <v>0</v>
      </c>
      <c r="P5699" s="21">
        <f t="shared" si="1282"/>
        <v>4.0604560274080326E-2</v>
      </c>
      <c r="Q5699" s="21">
        <f t="shared" si="1283"/>
        <v>0.8408485371888097</v>
      </c>
      <c r="R5699">
        <f t="shared" si="1284"/>
        <v>1.0096214758538746</v>
      </c>
      <c r="S5699" s="296">
        <f t="shared" ref="S5699:S5762" si="1291">P5699*Q5699*R5699</f>
        <v>3.4470784281433943E-2</v>
      </c>
      <c r="T5699" s="283">
        <f t="shared" ref="T5699:T5762" si="1292">K5699+S5699</f>
        <v>3.4470784281433943E-2</v>
      </c>
    </row>
    <row r="5700" spans="1:20" x14ac:dyDescent="0.25">
      <c r="A5700" s="286">
        <v>43338</v>
      </c>
      <c r="B5700" s="1">
        <f t="shared" si="1285"/>
        <v>7</v>
      </c>
      <c r="C5700" s="285">
        <v>10</v>
      </c>
      <c r="D5700" t="s">
        <v>715</v>
      </c>
      <c r="F5700" s="16">
        <v>70</v>
      </c>
      <c r="G5700" t="str">
        <f t="shared" si="1279"/>
        <v>Cooling</v>
      </c>
      <c r="H5700" s="283">
        <f>IF(G5700="heating",F5700*Assumptions!M$4+Assumptions!M$7,0)</f>
        <v>0</v>
      </c>
      <c r="I5700" s="15">
        <f t="shared" si="1280"/>
        <v>0.98112329028689171</v>
      </c>
      <c r="J5700" s="15">
        <f t="shared" si="1281"/>
        <v>0.93760781206536892</v>
      </c>
      <c r="K5700" s="283">
        <f t="shared" si="1286"/>
        <v>0</v>
      </c>
      <c r="L5700" s="283">
        <f t="shared" si="1287"/>
        <v>4.3818232651749627</v>
      </c>
      <c r="M5700" s="283">
        <f t="shared" si="1288"/>
        <v>0</v>
      </c>
      <c r="N5700" s="283">
        <f t="shared" si="1289"/>
        <v>4.3585758300027857</v>
      </c>
      <c r="O5700" s="283">
        <f t="shared" si="1290"/>
        <v>0</v>
      </c>
      <c r="P5700" s="21">
        <f t="shared" si="1282"/>
        <v>4.0604560274080326E-2</v>
      </c>
      <c r="Q5700" s="21">
        <f t="shared" si="1283"/>
        <v>0.74504051125983206</v>
      </c>
      <c r="R5700">
        <f t="shared" si="1284"/>
        <v>1.0096214758538746</v>
      </c>
      <c r="S5700" s="296">
        <f t="shared" si="1291"/>
        <v>3.0543111641044687E-2</v>
      </c>
      <c r="T5700" s="283">
        <f t="shared" si="1292"/>
        <v>3.0543111641044687E-2</v>
      </c>
    </row>
    <row r="5701" spans="1:20" x14ac:dyDescent="0.25">
      <c r="A5701" s="286">
        <v>43338</v>
      </c>
      <c r="B5701" s="1">
        <f t="shared" si="1285"/>
        <v>7</v>
      </c>
      <c r="C5701" s="285">
        <v>11</v>
      </c>
      <c r="D5701" t="s">
        <v>715</v>
      </c>
      <c r="F5701" s="16">
        <v>70</v>
      </c>
      <c r="G5701" t="str">
        <f t="shared" si="1279"/>
        <v>Cooling</v>
      </c>
      <c r="H5701" s="283">
        <f>IF(G5701="heating",F5701*Assumptions!M$4+Assumptions!M$7,0)</f>
        <v>0</v>
      </c>
      <c r="I5701" s="15">
        <f t="shared" si="1280"/>
        <v>0.94956163997961163</v>
      </c>
      <c r="J5701" s="15">
        <f t="shared" si="1281"/>
        <v>0.93760781206536892</v>
      </c>
      <c r="K5701" s="283">
        <f t="shared" si="1286"/>
        <v>0</v>
      </c>
      <c r="L5701" s="283">
        <f t="shared" si="1287"/>
        <v>4.3818232651749627</v>
      </c>
      <c r="M5701" s="283">
        <f t="shared" si="1288"/>
        <v>0</v>
      </c>
      <c r="N5701" s="283">
        <f t="shared" si="1289"/>
        <v>4.3585758300027857</v>
      </c>
      <c r="O5701" s="283">
        <f t="shared" si="1290"/>
        <v>0</v>
      </c>
      <c r="P5701" s="21">
        <f t="shared" si="1282"/>
        <v>4.0604560274080326E-2</v>
      </c>
      <c r="Q5701" s="21">
        <f t="shared" si="1283"/>
        <v>0.72850690893675296</v>
      </c>
      <c r="R5701">
        <f t="shared" si="1284"/>
        <v>1.0096214758538746</v>
      </c>
      <c r="S5701" s="296">
        <f t="shared" si="1291"/>
        <v>2.9865312710717358E-2</v>
      </c>
      <c r="T5701" s="283">
        <f t="shared" si="1292"/>
        <v>2.9865312710717358E-2</v>
      </c>
    </row>
    <row r="5702" spans="1:20" x14ac:dyDescent="0.25">
      <c r="A5702" s="286">
        <v>43338</v>
      </c>
      <c r="B5702" s="1">
        <f t="shared" si="1285"/>
        <v>7</v>
      </c>
      <c r="C5702" s="285">
        <v>12</v>
      </c>
      <c r="D5702" t="s">
        <v>715</v>
      </c>
      <c r="F5702" s="16">
        <v>73</v>
      </c>
      <c r="G5702" t="str">
        <f t="shared" si="1279"/>
        <v>Cooling</v>
      </c>
      <c r="H5702" s="283">
        <f>IF(G5702="heating",F5702*Assumptions!M$4+Assumptions!M$7,0)</f>
        <v>0</v>
      </c>
      <c r="I5702" s="15">
        <f t="shared" si="1280"/>
        <v>0.91648403420261149</v>
      </c>
      <c r="J5702" s="15">
        <f t="shared" si="1281"/>
        <v>0.93760781206536892</v>
      </c>
      <c r="K5702" s="283">
        <f t="shared" si="1286"/>
        <v>0</v>
      </c>
      <c r="L5702" s="283" t="e">
        <f t="shared" si="1287"/>
        <v>#N/A</v>
      </c>
      <c r="M5702" s="283">
        <f t="shared" si="1288"/>
        <v>0</v>
      </c>
      <c r="N5702" s="283" t="e">
        <f t="shared" si="1289"/>
        <v>#N/A</v>
      </c>
      <c r="O5702" s="283">
        <f t="shared" si="1290"/>
        <v>0</v>
      </c>
      <c r="P5702" s="21">
        <f t="shared" si="1282"/>
        <v>5.0300820493010656E-2</v>
      </c>
      <c r="Q5702" s="21">
        <f t="shared" si="1283"/>
        <v>0.75910815787401487</v>
      </c>
      <c r="R5702">
        <f t="shared" si="1284"/>
        <v>1.0096214758538746</v>
      </c>
      <c r="S5702" s="296">
        <f t="shared" si="1291"/>
        <v>3.8551147339485746E-2</v>
      </c>
      <c r="T5702" s="283">
        <f t="shared" si="1292"/>
        <v>3.8551147339485746E-2</v>
      </c>
    </row>
    <row r="5703" spans="1:20" x14ac:dyDescent="0.25">
      <c r="A5703" s="286">
        <v>43338</v>
      </c>
      <c r="B5703" s="1">
        <f t="shared" si="1285"/>
        <v>7</v>
      </c>
      <c r="C5703" s="285">
        <v>13</v>
      </c>
      <c r="D5703" t="s">
        <v>715</v>
      </c>
      <c r="F5703" s="16">
        <v>73</v>
      </c>
      <c r="G5703" t="str">
        <f t="shared" si="1279"/>
        <v>Cooling</v>
      </c>
      <c r="H5703" s="283">
        <f>IF(G5703="heating",F5703*Assumptions!M$4+Assumptions!M$7,0)</f>
        <v>0</v>
      </c>
      <c r="I5703" s="15">
        <f t="shared" si="1280"/>
        <v>0.90040206880052787</v>
      </c>
      <c r="J5703" s="15">
        <f t="shared" si="1281"/>
        <v>0.93760781206536892</v>
      </c>
      <c r="K5703" s="283">
        <f t="shared" si="1286"/>
        <v>0</v>
      </c>
      <c r="L5703" s="283" t="e">
        <f t="shared" si="1287"/>
        <v>#N/A</v>
      </c>
      <c r="M5703" s="283">
        <f t="shared" si="1288"/>
        <v>0</v>
      </c>
      <c r="N5703" s="283" t="e">
        <f t="shared" si="1289"/>
        <v>#N/A</v>
      </c>
      <c r="O5703" s="283">
        <f t="shared" si="1290"/>
        <v>0</v>
      </c>
      <c r="P5703" s="21">
        <f t="shared" si="1282"/>
        <v>5.0300820493010656E-2</v>
      </c>
      <c r="Q5703" s="21">
        <f t="shared" si="1283"/>
        <v>0.79115902007799765</v>
      </c>
      <c r="R5703">
        <f t="shared" si="1284"/>
        <v>1.0096214758538746</v>
      </c>
      <c r="S5703" s="296">
        <f t="shared" si="1291"/>
        <v>4.0178843601693957E-2</v>
      </c>
      <c r="T5703" s="283">
        <f t="shared" si="1292"/>
        <v>4.0178843601693957E-2</v>
      </c>
    </row>
    <row r="5704" spans="1:20" x14ac:dyDescent="0.25">
      <c r="A5704" s="286">
        <v>43338</v>
      </c>
      <c r="B5704" s="1">
        <f t="shared" si="1285"/>
        <v>7</v>
      </c>
      <c r="C5704" s="285">
        <v>14</v>
      </c>
      <c r="D5704" t="s">
        <v>715</v>
      </c>
      <c r="F5704" s="16">
        <v>75</v>
      </c>
      <c r="G5704" t="str">
        <f t="shared" si="1279"/>
        <v>Cooling</v>
      </c>
      <c r="H5704" s="283">
        <f>IF(G5704="heating",F5704*Assumptions!M$4+Assumptions!M$7,0)</f>
        <v>0</v>
      </c>
      <c r="I5704" s="15">
        <f t="shared" si="1280"/>
        <v>0.86032894500746537</v>
      </c>
      <c r="J5704" s="15">
        <f t="shared" si="1281"/>
        <v>0.93760781206536892</v>
      </c>
      <c r="K5704" s="283">
        <f t="shared" si="1286"/>
        <v>0</v>
      </c>
      <c r="L5704" s="283" t="e">
        <f t="shared" si="1287"/>
        <v>#N/A</v>
      </c>
      <c r="M5704" s="283">
        <f t="shared" si="1288"/>
        <v>0</v>
      </c>
      <c r="N5704" s="283" t="e">
        <f t="shared" si="1289"/>
        <v>#N/A</v>
      </c>
      <c r="O5704" s="283">
        <f t="shared" si="1290"/>
        <v>0</v>
      </c>
      <c r="P5704" s="21">
        <f t="shared" si="1282"/>
        <v>5.9880624941505811E-2</v>
      </c>
      <c r="Q5704" s="21">
        <f t="shared" si="1283"/>
        <v>0.84355555031342389</v>
      </c>
      <c r="R5704">
        <f t="shared" si="1284"/>
        <v>1.0096214758538746</v>
      </c>
      <c r="S5704" s="296">
        <f t="shared" si="1291"/>
        <v>5.0998639609426265E-2</v>
      </c>
      <c r="T5704" s="283">
        <f t="shared" si="1292"/>
        <v>5.0998639609426265E-2</v>
      </c>
    </row>
    <row r="5705" spans="1:20" x14ac:dyDescent="0.25">
      <c r="A5705" s="286">
        <v>43338</v>
      </c>
      <c r="B5705" s="1">
        <f t="shared" si="1285"/>
        <v>7</v>
      </c>
      <c r="C5705" s="285">
        <v>15</v>
      </c>
      <c r="D5705" t="s">
        <v>715</v>
      </c>
      <c r="F5705" s="16">
        <v>72</v>
      </c>
      <c r="G5705" t="str">
        <f t="shared" si="1279"/>
        <v>Cooling</v>
      </c>
      <c r="H5705" s="283">
        <f>IF(G5705="heating",F5705*Assumptions!M$4+Assumptions!M$7,0)</f>
        <v>0</v>
      </c>
      <c r="I5705" s="15">
        <f t="shared" si="1280"/>
        <v>0.85754515037175039</v>
      </c>
      <c r="J5705" s="15">
        <f t="shared" si="1281"/>
        <v>0.93760781206536892</v>
      </c>
      <c r="K5705" s="283">
        <f t="shared" si="1286"/>
        <v>0</v>
      </c>
      <c r="L5705" s="283" t="e">
        <f t="shared" si="1287"/>
        <v>#N/A</v>
      </c>
      <c r="M5705" s="283">
        <f t="shared" si="1288"/>
        <v>0</v>
      </c>
      <c r="N5705" s="283" t="e">
        <f t="shared" si="1289"/>
        <v>#N/A</v>
      </c>
      <c r="O5705" s="283">
        <f t="shared" si="1290"/>
        <v>0</v>
      </c>
      <c r="P5705" s="21">
        <f t="shared" si="1282"/>
        <v>4.6445607559525648E-2</v>
      </c>
      <c r="Q5705" s="21">
        <f t="shared" si="1283"/>
        <v>0.96592607327566882</v>
      </c>
      <c r="R5705">
        <f t="shared" si="1284"/>
        <v>1.0096214758538746</v>
      </c>
      <c r="S5705" s="296">
        <f t="shared" si="1291"/>
        <v>4.5294671826585163E-2</v>
      </c>
      <c r="T5705" s="283">
        <f t="shared" si="1292"/>
        <v>4.5294671826585163E-2</v>
      </c>
    </row>
    <row r="5706" spans="1:20" x14ac:dyDescent="0.25">
      <c r="A5706" s="286">
        <v>43338</v>
      </c>
      <c r="B5706" s="1">
        <f t="shared" si="1285"/>
        <v>7</v>
      </c>
      <c r="C5706" s="285">
        <v>16</v>
      </c>
      <c r="D5706" t="s">
        <v>715</v>
      </c>
      <c r="F5706" s="16">
        <v>70</v>
      </c>
      <c r="G5706" t="str">
        <f t="shared" si="1279"/>
        <v>Cooling</v>
      </c>
      <c r="H5706" s="283">
        <f>IF(G5706="heating",F5706*Assumptions!M$4+Assumptions!M$7,0)</f>
        <v>0</v>
      </c>
      <c r="I5706" s="15">
        <f t="shared" si="1280"/>
        <v>0.88344815438260227</v>
      </c>
      <c r="J5706" s="15">
        <f t="shared" si="1281"/>
        <v>0.93760781206536892</v>
      </c>
      <c r="K5706" s="283">
        <f t="shared" si="1286"/>
        <v>0</v>
      </c>
      <c r="L5706" s="283">
        <f t="shared" si="1287"/>
        <v>4.3818232651749627</v>
      </c>
      <c r="M5706" s="283">
        <f t="shared" si="1288"/>
        <v>0</v>
      </c>
      <c r="N5706" s="283">
        <f t="shared" si="1289"/>
        <v>4.3585758300027857</v>
      </c>
      <c r="O5706" s="283">
        <f t="shared" si="1290"/>
        <v>0</v>
      </c>
      <c r="P5706" s="21">
        <f t="shared" si="1282"/>
        <v>4.0604560274080326E-2</v>
      </c>
      <c r="Q5706" s="21">
        <f t="shared" si="1283"/>
        <v>1.1649354943302594</v>
      </c>
      <c r="R5706">
        <f t="shared" si="1284"/>
        <v>1.0096214758538746</v>
      </c>
      <c r="S5706" s="296">
        <f t="shared" si="1291"/>
        <v>4.7756805596757608E-2</v>
      </c>
      <c r="T5706" s="283">
        <f t="shared" si="1292"/>
        <v>4.7756805596757608E-2</v>
      </c>
    </row>
    <row r="5707" spans="1:20" x14ac:dyDescent="0.25">
      <c r="A5707" s="286">
        <v>43338</v>
      </c>
      <c r="B5707" s="1">
        <f t="shared" si="1285"/>
        <v>7</v>
      </c>
      <c r="C5707" s="285">
        <v>17</v>
      </c>
      <c r="D5707" t="s">
        <v>715</v>
      </c>
      <c r="F5707" s="16">
        <v>70</v>
      </c>
      <c r="G5707" t="str">
        <f t="shared" si="1279"/>
        <v>Cooling</v>
      </c>
      <c r="H5707" s="283">
        <f>IF(G5707="heating",F5707*Assumptions!M$4+Assumptions!M$7,0)</f>
        <v>0</v>
      </c>
      <c r="I5707" s="15">
        <f t="shared" si="1280"/>
        <v>0.94025748850374469</v>
      </c>
      <c r="J5707" s="15">
        <f t="shared" si="1281"/>
        <v>0.93760781206536892</v>
      </c>
      <c r="K5707" s="283">
        <f t="shared" si="1286"/>
        <v>0</v>
      </c>
      <c r="L5707" s="283">
        <f t="shared" si="1287"/>
        <v>4.3818232651749627</v>
      </c>
      <c r="M5707" s="283">
        <f t="shared" si="1288"/>
        <v>0</v>
      </c>
      <c r="N5707" s="283">
        <f t="shared" si="1289"/>
        <v>4.3585758300027857</v>
      </c>
      <c r="O5707" s="283">
        <f t="shared" si="1290"/>
        <v>0</v>
      </c>
      <c r="P5707" s="21">
        <f t="shared" si="1282"/>
        <v>4.0604560274080326E-2</v>
      </c>
      <c r="Q5707" s="21">
        <f t="shared" si="1283"/>
        <v>1.3521540118753073</v>
      </c>
      <c r="R5707">
        <f t="shared" si="1284"/>
        <v>1.0096214758538746</v>
      </c>
      <c r="S5707" s="296">
        <f t="shared" si="1291"/>
        <v>5.5431872920251174E-2</v>
      </c>
      <c r="T5707" s="283">
        <f t="shared" si="1292"/>
        <v>5.5431872920251174E-2</v>
      </c>
    </row>
    <row r="5708" spans="1:20" x14ac:dyDescent="0.25">
      <c r="A5708" s="286">
        <v>43338</v>
      </c>
      <c r="B5708" s="1">
        <f t="shared" si="1285"/>
        <v>7</v>
      </c>
      <c r="C5708" s="285">
        <v>18</v>
      </c>
      <c r="D5708" t="s">
        <v>715</v>
      </c>
      <c r="F5708" s="16">
        <v>68</v>
      </c>
      <c r="G5708" t="str">
        <f t="shared" si="1279"/>
        <v>Cooling</v>
      </c>
      <c r="H5708" s="283">
        <f>IF(G5708="heating",F5708*Assumptions!M$4+Assumptions!M$7,0)</f>
        <v>0</v>
      </c>
      <c r="I5708" s="15">
        <f t="shared" si="1280"/>
        <v>0.98182363790757687</v>
      </c>
      <c r="J5708" s="15">
        <f t="shared" si="1281"/>
        <v>0.93760781206536892</v>
      </c>
      <c r="K5708" s="283">
        <f t="shared" si="1286"/>
        <v>0</v>
      </c>
      <c r="L5708" s="283">
        <f t="shared" si="1287"/>
        <v>4.3818232651749627</v>
      </c>
      <c r="M5708" s="283">
        <f t="shared" si="1288"/>
        <v>0</v>
      </c>
      <c r="N5708" s="283">
        <f t="shared" si="1289"/>
        <v>4.3585758300027857</v>
      </c>
      <c r="O5708" s="283">
        <f t="shared" si="1290"/>
        <v>0</v>
      </c>
      <c r="P5708" s="21">
        <f t="shared" si="1282"/>
        <v>3.7256017764001337E-2</v>
      </c>
      <c r="Q5708" s="21">
        <f t="shared" si="1283"/>
        <v>1.5598916921549892</v>
      </c>
      <c r="R5708">
        <f t="shared" si="1284"/>
        <v>1.0096214758538746</v>
      </c>
      <c r="S5708" s="296">
        <f t="shared" si="1291"/>
        <v>5.8674508054555846E-2</v>
      </c>
      <c r="T5708" s="283">
        <f t="shared" si="1292"/>
        <v>5.8674508054555846E-2</v>
      </c>
    </row>
    <row r="5709" spans="1:20" x14ac:dyDescent="0.25">
      <c r="A5709" s="286">
        <v>43338</v>
      </c>
      <c r="B5709" s="1">
        <f t="shared" si="1285"/>
        <v>7</v>
      </c>
      <c r="C5709" s="285">
        <v>19</v>
      </c>
      <c r="D5709" t="s">
        <v>715</v>
      </c>
      <c r="F5709" s="16">
        <v>64</v>
      </c>
      <c r="G5709" t="str">
        <f t="shared" si="1279"/>
        <v>Cooling</v>
      </c>
      <c r="H5709" s="283">
        <f>IF(G5709="heating",F5709*Assumptions!M$4+Assumptions!M$7,0)</f>
        <v>0</v>
      </c>
      <c r="I5709" s="15">
        <f t="shared" si="1280"/>
        <v>0.98418842963438757</v>
      </c>
      <c r="J5709" s="15">
        <f t="shared" si="1281"/>
        <v>0.93760781206536892</v>
      </c>
      <c r="K5709" s="283">
        <f t="shared" si="1286"/>
        <v>0</v>
      </c>
      <c r="L5709" s="283">
        <f t="shared" si="1287"/>
        <v>4.3818232651749627</v>
      </c>
      <c r="M5709" s="283">
        <f t="shared" si="1288"/>
        <v>0</v>
      </c>
      <c r="N5709" s="283">
        <f t="shared" si="1289"/>
        <v>4.3585758300027857</v>
      </c>
      <c r="O5709" s="283">
        <f t="shared" si="1290"/>
        <v>0</v>
      </c>
      <c r="P5709" s="21">
        <f t="shared" si="1282"/>
        <v>3.8036447069942136E-2</v>
      </c>
      <c r="Q5709" s="21">
        <f t="shared" si="1283"/>
        <v>1.6764212681468484</v>
      </c>
      <c r="R5709">
        <f t="shared" si="1284"/>
        <v>1.0096214758538746</v>
      </c>
      <c r="S5709" s="296">
        <f t="shared" si="1291"/>
        <v>6.437862328774728E-2</v>
      </c>
      <c r="T5709" s="283">
        <f t="shared" si="1292"/>
        <v>6.437862328774728E-2</v>
      </c>
    </row>
    <row r="5710" spans="1:20" x14ac:dyDescent="0.25">
      <c r="A5710" s="286">
        <v>43338</v>
      </c>
      <c r="B5710" s="1">
        <f t="shared" si="1285"/>
        <v>7</v>
      </c>
      <c r="C5710" s="285">
        <v>20</v>
      </c>
      <c r="D5710" t="s">
        <v>715</v>
      </c>
      <c r="F5710" s="16">
        <v>64</v>
      </c>
      <c r="G5710" t="str">
        <f t="shared" si="1279"/>
        <v>Cooling</v>
      </c>
      <c r="H5710" s="283">
        <f>IF(G5710="heating",F5710*Assumptions!M$4+Assumptions!M$7,0)</f>
        <v>0</v>
      </c>
      <c r="I5710" s="15">
        <f t="shared" si="1280"/>
        <v>0.97071962311712034</v>
      </c>
      <c r="J5710" s="15">
        <f t="shared" si="1281"/>
        <v>0.93760781206536892</v>
      </c>
      <c r="K5710" s="283">
        <f t="shared" si="1286"/>
        <v>0</v>
      </c>
      <c r="L5710" s="283">
        <f t="shared" si="1287"/>
        <v>4.3818232651749627</v>
      </c>
      <c r="M5710" s="283">
        <f t="shared" si="1288"/>
        <v>0</v>
      </c>
      <c r="N5710" s="283">
        <f t="shared" si="1289"/>
        <v>4.3585758300027857</v>
      </c>
      <c r="O5710" s="283">
        <f t="shared" si="1290"/>
        <v>0</v>
      </c>
      <c r="P5710" s="21">
        <f t="shared" si="1282"/>
        <v>3.8036447069942136E-2</v>
      </c>
      <c r="Q5710" s="21">
        <f t="shared" si="1283"/>
        <v>1.52436960139122</v>
      </c>
      <c r="R5710">
        <f t="shared" si="1284"/>
        <v>1.0096214758538746</v>
      </c>
      <c r="S5710" s="296">
        <f t="shared" si="1291"/>
        <v>5.8539472257913637E-2</v>
      </c>
      <c r="T5710" s="283">
        <f t="shared" si="1292"/>
        <v>5.8539472257913637E-2</v>
      </c>
    </row>
    <row r="5711" spans="1:20" x14ac:dyDescent="0.25">
      <c r="A5711" s="286">
        <v>43338</v>
      </c>
      <c r="B5711" s="1">
        <f t="shared" si="1285"/>
        <v>7</v>
      </c>
      <c r="C5711" s="285">
        <v>21</v>
      </c>
      <c r="D5711" t="s">
        <v>715</v>
      </c>
      <c r="F5711" s="16">
        <v>63</v>
      </c>
      <c r="G5711" t="str">
        <f t="shared" si="1279"/>
        <v>Cooling</v>
      </c>
      <c r="H5711" s="283">
        <f>IF(G5711="heating",F5711*Assumptions!M$4+Assumptions!M$7,0)</f>
        <v>0</v>
      </c>
      <c r="I5711" s="15">
        <f t="shared" si="1280"/>
        <v>0.95751150862929935</v>
      </c>
      <c r="J5711" s="15">
        <f t="shared" si="1281"/>
        <v>0.93760781206536892</v>
      </c>
      <c r="K5711" s="283">
        <f t="shared" si="1286"/>
        <v>0</v>
      </c>
      <c r="L5711" s="283">
        <f t="shared" si="1287"/>
        <v>4.3818232651749627</v>
      </c>
      <c r="M5711" s="283">
        <f t="shared" si="1288"/>
        <v>0</v>
      </c>
      <c r="N5711" s="283">
        <f t="shared" si="1289"/>
        <v>4.3585758300027857</v>
      </c>
      <c r="O5711" s="283">
        <f t="shared" si="1290"/>
        <v>0</v>
      </c>
      <c r="P5711" s="21">
        <f t="shared" si="1282"/>
        <v>3.9789369881031433E-2</v>
      </c>
      <c r="Q5711" s="21">
        <f t="shared" si="1283"/>
        <v>1.4448604713749031</v>
      </c>
      <c r="R5711">
        <f t="shared" si="1284"/>
        <v>1.0096214758538746</v>
      </c>
      <c r="S5711" s="296">
        <f t="shared" si="1291"/>
        <v>5.8043227212871973E-2</v>
      </c>
      <c r="T5711" s="283">
        <f t="shared" si="1292"/>
        <v>5.8043227212871973E-2</v>
      </c>
    </row>
    <row r="5712" spans="1:20" x14ac:dyDescent="0.25">
      <c r="A5712" s="286">
        <v>43338</v>
      </c>
      <c r="B5712" s="1">
        <f t="shared" si="1285"/>
        <v>7</v>
      </c>
      <c r="C5712" s="285">
        <v>22</v>
      </c>
      <c r="D5712" t="s">
        <v>715</v>
      </c>
      <c r="F5712" s="16">
        <v>61</v>
      </c>
      <c r="G5712" t="str">
        <f t="shared" si="1279"/>
        <v>Cooling</v>
      </c>
      <c r="H5712" s="283">
        <f>IF(G5712="heating",F5712*Assumptions!M$4+Assumptions!M$7,0)</f>
        <v>0</v>
      </c>
      <c r="I5712" s="15">
        <f t="shared" si="1280"/>
        <v>0.9426530227543114</v>
      </c>
      <c r="J5712" s="15">
        <f t="shared" si="1281"/>
        <v>0.93760781206536892</v>
      </c>
      <c r="K5712" s="283">
        <f t="shared" si="1286"/>
        <v>0</v>
      </c>
      <c r="L5712" s="283">
        <f t="shared" si="1287"/>
        <v>4.3818232651749627</v>
      </c>
      <c r="M5712" s="283">
        <f t="shared" si="1288"/>
        <v>0</v>
      </c>
      <c r="N5712" s="283">
        <f t="shared" si="1289"/>
        <v>4.3585758300027857</v>
      </c>
      <c r="O5712" s="283">
        <f t="shared" si="1290"/>
        <v>0</v>
      </c>
      <c r="P5712" s="21">
        <f t="shared" si="1282"/>
        <v>4.5164594084734722E-2</v>
      </c>
      <c r="Q5712" s="21">
        <f t="shared" si="1283"/>
        <v>1.2427137171080138</v>
      </c>
      <c r="R5712">
        <f t="shared" si="1284"/>
        <v>1.0096214758538746</v>
      </c>
      <c r="S5712" s="296">
        <f t="shared" si="1291"/>
        <v>5.6666681906405211E-2</v>
      </c>
      <c r="T5712" s="283">
        <f t="shared" si="1292"/>
        <v>5.6666681906405211E-2</v>
      </c>
    </row>
    <row r="5713" spans="1:20" x14ac:dyDescent="0.25">
      <c r="A5713" s="286">
        <v>43338</v>
      </c>
      <c r="B5713" s="1">
        <f t="shared" si="1285"/>
        <v>7</v>
      </c>
      <c r="C5713" s="285">
        <v>23</v>
      </c>
      <c r="D5713" t="s">
        <v>715</v>
      </c>
      <c r="F5713" s="16">
        <v>57</v>
      </c>
      <c r="G5713" t="str">
        <f t="shared" si="1279"/>
        <v>Cooling</v>
      </c>
      <c r="H5713" s="283">
        <f>IF(G5713="heating",F5713*Assumptions!M$4+Assumptions!M$7,0)</f>
        <v>0</v>
      </c>
      <c r="I5713" s="15">
        <f t="shared" si="1280"/>
        <v>0.94450710149963013</v>
      </c>
      <c r="J5713" s="15">
        <f t="shared" si="1281"/>
        <v>0.93760781206536892</v>
      </c>
      <c r="K5713" s="283">
        <f t="shared" si="1286"/>
        <v>0</v>
      </c>
      <c r="L5713" s="283">
        <f t="shared" si="1287"/>
        <v>4.2530692972692208</v>
      </c>
      <c r="M5713" s="283">
        <f t="shared" si="1288"/>
        <v>0</v>
      </c>
      <c r="N5713" s="283">
        <f t="shared" si="1289"/>
        <v>4.1119599131986844</v>
      </c>
      <c r="O5713" s="283">
        <f t="shared" si="1290"/>
        <v>0</v>
      </c>
      <c r="P5713" s="21">
        <f t="shared" si="1282"/>
        <v>2.5000000000000001E-2</v>
      </c>
      <c r="Q5713" s="21">
        <f t="shared" si="1283"/>
        <v>1.0297519246597011</v>
      </c>
      <c r="R5713">
        <f t="shared" si="1284"/>
        <v>1.0096214758538746</v>
      </c>
      <c r="S5713" s="296">
        <f t="shared" si="1291"/>
        <v>2.5991491448457384E-2</v>
      </c>
      <c r="T5713" s="283">
        <f t="shared" si="1292"/>
        <v>2.5991491448457384E-2</v>
      </c>
    </row>
    <row r="5714" spans="1:20" x14ac:dyDescent="0.25">
      <c r="A5714" s="286">
        <v>43339</v>
      </c>
      <c r="B5714" s="1">
        <f t="shared" si="1285"/>
        <v>1</v>
      </c>
      <c r="C5714" s="285">
        <v>0</v>
      </c>
      <c r="D5714" t="s">
        <v>715</v>
      </c>
      <c r="F5714" s="16">
        <v>57</v>
      </c>
      <c r="G5714" t="str">
        <f t="shared" si="1279"/>
        <v>Neither</v>
      </c>
      <c r="H5714" s="283">
        <f>IF(G5714="heating",F5714*Assumptions!M$4+Assumptions!M$7,0)</f>
        <v>0</v>
      </c>
      <c r="I5714" s="15">
        <f t="shared" si="1280"/>
        <v>0.97481507806017154</v>
      </c>
      <c r="J5714" s="15">
        <f t="shared" si="1281"/>
        <v>1.017726725449043</v>
      </c>
      <c r="K5714" s="283">
        <f t="shared" si="1286"/>
        <v>0</v>
      </c>
      <c r="L5714" s="283">
        <f t="shared" si="1287"/>
        <v>4.2530692972692208</v>
      </c>
      <c r="M5714" s="283">
        <f t="shared" si="1288"/>
        <v>0</v>
      </c>
      <c r="N5714" s="283">
        <f t="shared" si="1289"/>
        <v>4.1119599131986844</v>
      </c>
      <c r="O5714" s="283">
        <f t="shared" si="1290"/>
        <v>0</v>
      </c>
      <c r="P5714" s="21">
        <f t="shared" si="1282"/>
        <v>0</v>
      </c>
      <c r="Q5714" s="21">
        <f t="shared" si="1283"/>
        <v>0.90668853391740301</v>
      </c>
      <c r="R5714">
        <f t="shared" si="1284"/>
        <v>0.9440993384982781</v>
      </c>
      <c r="S5714" s="296">
        <f t="shared" si="1291"/>
        <v>0</v>
      </c>
      <c r="T5714" s="283">
        <f t="shared" si="1292"/>
        <v>0</v>
      </c>
    </row>
    <row r="5715" spans="1:20" x14ac:dyDescent="0.25">
      <c r="A5715" s="286">
        <v>43339</v>
      </c>
      <c r="B5715" s="1">
        <f t="shared" si="1285"/>
        <v>1</v>
      </c>
      <c r="C5715" s="285">
        <v>1</v>
      </c>
      <c r="D5715" t="s">
        <v>715</v>
      </c>
      <c r="F5715" s="16">
        <v>57</v>
      </c>
      <c r="G5715" t="str">
        <f t="shared" si="1279"/>
        <v>Neither</v>
      </c>
      <c r="H5715" s="283">
        <f>IF(G5715="heating",F5715*Assumptions!M$4+Assumptions!M$7,0)</f>
        <v>0</v>
      </c>
      <c r="I5715" s="15">
        <f t="shared" si="1280"/>
        <v>1.012242869806885</v>
      </c>
      <c r="J5715" s="15">
        <f t="shared" si="1281"/>
        <v>1.017726725449043</v>
      </c>
      <c r="K5715" s="283">
        <f t="shared" si="1286"/>
        <v>0</v>
      </c>
      <c r="L5715" s="283">
        <f t="shared" si="1287"/>
        <v>4.2530692972692208</v>
      </c>
      <c r="M5715" s="283">
        <f t="shared" si="1288"/>
        <v>0</v>
      </c>
      <c r="N5715" s="283">
        <f t="shared" si="1289"/>
        <v>4.1119599131986844</v>
      </c>
      <c r="O5715" s="283">
        <f t="shared" si="1290"/>
        <v>0</v>
      </c>
      <c r="P5715" s="21">
        <f t="shared" si="1282"/>
        <v>0</v>
      </c>
      <c r="Q5715" s="21">
        <f t="shared" si="1283"/>
        <v>0.81803459285312596</v>
      </c>
      <c r="R5715">
        <f t="shared" si="1284"/>
        <v>0.9440993384982781</v>
      </c>
      <c r="S5715" s="296">
        <f t="shared" si="1291"/>
        <v>0</v>
      </c>
      <c r="T5715" s="283">
        <f t="shared" si="1292"/>
        <v>0</v>
      </c>
    </row>
    <row r="5716" spans="1:20" x14ac:dyDescent="0.25">
      <c r="A5716" s="286">
        <v>43339</v>
      </c>
      <c r="B5716" s="1">
        <f t="shared" si="1285"/>
        <v>1</v>
      </c>
      <c r="C5716" s="285">
        <v>2</v>
      </c>
      <c r="D5716" t="s">
        <v>715</v>
      </c>
      <c r="F5716" s="16">
        <v>54</v>
      </c>
      <c r="G5716" t="str">
        <f t="shared" si="1279"/>
        <v>Neither</v>
      </c>
      <c r="H5716" s="283">
        <f>IF(G5716="heating",F5716*Assumptions!M$4+Assumptions!M$7,0)</f>
        <v>0</v>
      </c>
      <c r="I5716" s="15">
        <f t="shared" si="1280"/>
        <v>1.0509704703585963</v>
      </c>
      <c r="J5716" s="15">
        <f t="shared" si="1281"/>
        <v>1.017726725449043</v>
      </c>
      <c r="K5716" s="283">
        <f t="shared" si="1286"/>
        <v>0</v>
      </c>
      <c r="L5716" s="283">
        <f t="shared" si="1287"/>
        <v>4.1559947708987721</v>
      </c>
      <c r="M5716" s="283">
        <f t="shared" si="1288"/>
        <v>0</v>
      </c>
      <c r="N5716" s="283">
        <f t="shared" si="1289"/>
        <v>3.9259252525022648</v>
      </c>
      <c r="O5716" s="283">
        <f t="shared" si="1290"/>
        <v>0</v>
      </c>
      <c r="P5716" s="21">
        <f t="shared" si="1282"/>
        <v>0</v>
      </c>
      <c r="Q5716" s="21">
        <f t="shared" si="1283"/>
        <v>0.74507607494346417</v>
      </c>
      <c r="R5716">
        <f t="shared" si="1284"/>
        <v>0.9440993384982781</v>
      </c>
      <c r="S5716" s="296">
        <f t="shared" si="1291"/>
        <v>0</v>
      </c>
      <c r="T5716" s="283">
        <f t="shared" si="1292"/>
        <v>0</v>
      </c>
    </row>
    <row r="5717" spans="1:20" x14ac:dyDescent="0.25">
      <c r="A5717" s="286">
        <v>43339</v>
      </c>
      <c r="B5717" s="1">
        <f t="shared" si="1285"/>
        <v>1</v>
      </c>
      <c r="C5717" s="285">
        <v>3</v>
      </c>
      <c r="D5717" t="s">
        <v>715</v>
      </c>
      <c r="F5717" s="16">
        <v>55</v>
      </c>
      <c r="G5717" t="str">
        <f t="shared" si="1279"/>
        <v>Neither</v>
      </c>
      <c r="H5717" s="283">
        <f>IF(G5717="heating",F5717*Assumptions!M$4+Assumptions!M$7,0)</f>
        <v>0</v>
      </c>
      <c r="I5717" s="15">
        <f t="shared" si="1280"/>
        <v>1.0924036124451033</v>
      </c>
      <c r="J5717" s="15">
        <f t="shared" si="1281"/>
        <v>1.017726725449043</v>
      </c>
      <c r="K5717" s="283">
        <f t="shared" si="1286"/>
        <v>0</v>
      </c>
      <c r="L5717" s="283">
        <f t="shared" si="1287"/>
        <v>4.1851135499983272</v>
      </c>
      <c r="M5717" s="283">
        <f t="shared" si="1288"/>
        <v>0</v>
      </c>
      <c r="N5717" s="283">
        <f t="shared" si="1289"/>
        <v>3.9876635481217684</v>
      </c>
      <c r="O5717" s="283">
        <f t="shared" si="1290"/>
        <v>0</v>
      </c>
      <c r="P5717" s="21">
        <f t="shared" si="1282"/>
        <v>0</v>
      </c>
      <c r="Q5717" s="21">
        <f t="shared" si="1283"/>
        <v>0.69158980876382303</v>
      </c>
      <c r="R5717">
        <f t="shared" si="1284"/>
        <v>0.9440993384982781</v>
      </c>
      <c r="S5717" s="296">
        <f t="shared" si="1291"/>
        <v>0</v>
      </c>
      <c r="T5717" s="283">
        <f t="shared" si="1292"/>
        <v>0</v>
      </c>
    </row>
    <row r="5718" spans="1:20" x14ac:dyDescent="0.25">
      <c r="A5718" s="286">
        <v>43339</v>
      </c>
      <c r="B5718" s="1">
        <f t="shared" si="1285"/>
        <v>1</v>
      </c>
      <c r="C5718" s="285">
        <v>4</v>
      </c>
      <c r="D5718" t="s">
        <v>715</v>
      </c>
      <c r="F5718" s="16">
        <v>55</v>
      </c>
      <c r="G5718" t="str">
        <f t="shared" si="1279"/>
        <v>Neither</v>
      </c>
      <c r="H5718" s="283">
        <f>IF(G5718="heating",F5718*Assumptions!M$4+Assumptions!M$7,0)</f>
        <v>0</v>
      </c>
      <c r="I5718" s="15">
        <f t="shared" si="1280"/>
        <v>1.1348296917927807</v>
      </c>
      <c r="J5718" s="15">
        <f t="shared" si="1281"/>
        <v>1.017726725449043</v>
      </c>
      <c r="K5718" s="283">
        <f t="shared" si="1286"/>
        <v>0</v>
      </c>
      <c r="L5718" s="283">
        <f t="shared" si="1287"/>
        <v>4.1851135499983272</v>
      </c>
      <c r="M5718" s="283">
        <f t="shared" si="1288"/>
        <v>0</v>
      </c>
      <c r="N5718" s="283">
        <f t="shared" si="1289"/>
        <v>3.9876635481217684</v>
      </c>
      <c r="O5718" s="283">
        <f t="shared" si="1290"/>
        <v>0</v>
      </c>
      <c r="P5718" s="21">
        <f t="shared" si="1282"/>
        <v>0</v>
      </c>
      <c r="Q5718" s="21">
        <f t="shared" si="1283"/>
        <v>0.6473875548762833</v>
      </c>
      <c r="R5718">
        <f t="shared" si="1284"/>
        <v>0.9440993384982781</v>
      </c>
      <c r="S5718" s="296">
        <f t="shared" si="1291"/>
        <v>0</v>
      </c>
      <c r="T5718" s="283">
        <f t="shared" si="1292"/>
        <v>0</v>
      </c>
    </row>
    <row r="5719" spans="1:20" x14ac:dyDescent="0.25">
      <c r="A5719" s="286">
        <v>43339</v>
      </c>
      <c r="B5719" s="1">
        <f t="shared" si="1285"/>
        <v>1</v>
      </c>
      <c r="C5719" s="285">
        <v>5</v>
      </c>
      <c r="D5719" t="s">
        <v>715</v>
      </c>
      <c r="F5719" s="16">
        <v>55</v>
      </c>
      <c r="G5719" t="str">
        <f t="shared" si="1279"/>
        <v>Neither</v>
      </c>
      <c r="H5719" s="283">
        <f>IF(G5719="heating",F5719*Assumptions!M$4+Assumptions!M$7,0)</f>
        <v>0</v>
      </c>
      <c r="I5719" s="15">
        <f t="shared" si="1280"/>
        <v>1.1635558681477385</v>
      </c>
      <c r="J5719" s="15">
        <f t="shared" si="1281"/>
        <v>1.017726725449043</v>
      </c>
      <c r="K5719" s="283">
        <f t="shared" si="1286"/>
        <v>0</v>
      </c>
      <c r="L5719" s="283">
        <f t="shared" si="1287"/>
        <v>4.1851135499983272</v>
      </c>
      <c r="M5719" s="283">
        <f t="shared" si="1288"/>
        <v>0</v>
      </c>
      <c r="N5719" s="283">
        <f t="shared" si="1289"/>
        <v>3.9876635481217684</v>
      </c>
      <c r="O5719" s="283">
        <f t="shared" si="1290"/>
        <v>0</v>
      </c>
      <c r="P5719" s="21">
        <f t="shared" si="1282"/>
        <v>0</v>
      </c>
      <c r="Q5719" s="21">
        <f t="shared" si="1283"/>
        <v>0.72139578924615555</v>
      </c>
      <c r="R5719">
        <f t="shared" si="1284"/>
        <v>0.9440993384982781</v>
      </c>
      <c r="S5719" s="296">
        <f t="shared" si="1291"/>
        <v>0</v>
      </c>
      <c r="T5719" s="283">
        <f t="shared" si="1292"/>
        <v>0</v>
      </c>
    </row>
    <row r="5720" spans="1:20" x14ac:dyDescent="0.25">
      <c r="A5720" s="286">
        <v>43339</v>
      </c>
      <c r="B5720" s="1">
        <f t="shared" si="1285"/>
        <v>1</v>
      </c>
      <c r="C5720" s="285">
        <v>6</v>
      </c>
      <c r="D5720" t="s">
        <v>715</v>
      </c>
      <c r="F5720" s="16">
        <v>54</v>
      </c>
      <c r="G5720" t="str">
        <f t="shared" si="1279"/>
        <v>Neither</v>
      </c>
      <c r="H5720" s="283">
        <f>IF(G5720="heating",F5720*Assumptions!M$4+Assumptions!M$7,0)</f>
        <v>0</v>
      </c>
      <c r="I5720" s="15">
        <f t="shared" si="1280"/>
        <v>1.2083911162615524</v>
      </c>
      <c r="J5720" s="15">
        <f t="shared" si="1281"/>
        <v>1.017726725449043</v>
      </c>
      <c r="K5720" s="283">
        <f t="shared" si="1286"/>
        <v>0</v>
      </c>
      <c r="L5720" s="283">
        <f t="shared" si="1287"/>
        <v>4.1559947708987721</v>
      </c>
      <c r="M5720" s="283">
        <f t="shared" si="1288"/>
        <v>0</v>
      </c>
      <c r="N5720" s="283">
        <f t="shared" si="1289"/>
        <v>3.9259252525022648</v>
      </c>
      <c r="O5720" s="283">
        <f t="shared" si="1290"/>
        <v>0</v>
      </c>
      <c r="P5720" s="21">
        <f t="shared" si="1282"/>
        <v>0</v>
      </c>
      <c r="Q5720" s="21">
        <f t="shared" si="1283"/>
        <v>0.87787080972652631</v>
      </c>
      <c r="R5720">
        <f t="shared" si="1284"/>
        <v>0.9440993384982781</v>
      </c>
      <c r="S5720" s="296">
        <f t="shared" si="1291"/>
        <v>0</v>
      </c>
      <c r="T5720" s="283">
        <f t="shared" si="1292"/>
        <v>0</v>
      </c>
    </row>
    <row r="5721" spans="1:20" x14ac:dyDescent="0.25">
      <c r="A5721" s="286">
        <v>43339</v>
      </c>
      <c r="B5721" s="1">
        <f t="shared" si="1285"/>
        <v>1</v>
      </c>
      <c r="C5721" s="285">
        <v>7</v>
      </c>
      <c r="D5721" t="s">
        <v>716</v>
      </c>
      <c r="F5721" s="16">
        <v>57</v>
      </c>
      <c r="G5721" t="str">
        <f t="shared" si="1279"/>
        <v>Neither</v>
      </c>
      <c r="H5721" s="283">
        <f>IF(G5721="heating",F5721*Assumptions!M$4+Assumptions!M$7,0)</f>
        <v>0</v>
      </c>
      <c r="I5721" s="15">
        <f t="shared" si="1280"/>
        <v>1.1637425769249583</v>
      </c>
      <c r="J5721" s="15">
        <f t="shared" si="1281"/>
        <v>1.017726725449043</v>
      </c>
      <c r="K5721" s="283">
        <f t="shared" si="1286"/>
        <v>0</v>
      </c>
      <c r="L5721" s="283">
        <f t="shared" si="1287"/>
        <v>4.2530692972692208</v>
      </c>
      <c r="M5721" s="283">
        <f t="shared" si="1288"/>
        <v>0</v>
      </c>
      <c r="N5721" s="283">
        <f t="shared" si="1289"/>
        <v>4.1119599131986844</v>
      </c>
      <c r="O5721" s="283">
        <f t="shared" si="1290"/>
        <v>0</v>
      </c>
      <c r="P5721" s="21">
        <f t="shared" si="1282"/>
        <v>0</v>
      </c>
      <c r="Q5721" s="21">
        <f t="shared" si="1283"/>
        <v>0.97331382064367777</v>
      </c>
      <c r="R5721">
        <f t="shared" si="1284"/>
        <v>0.9440993384982781</v>
      </c>
      <c r="S5721" s="296">
        <f t="shared" si="1291"/>
        <v>0</v>
      </c>
      <c r="T5721" s="283">
        <f t="shared" si="1292"/>
        <v>0</v>
      </c>
    </row>
    <row r="5722" spans="1:20" x14ac:dyDescent="0.25">
      <c r="A5722" s="286">
        <v>43339</v>
      </c>
      <c r="B5722" s="1">
        <f t="shared" si="1285"/>
        <v>1</v>
      </c>
      <c r="C5722" s="285">
        <v>8</v>
      </c>
      <c r="D5722" t="s">
        <v>716</v>
      </c>
      <c r="F5722" s="16">
        <v>59</v>
      </c>
      <c r="G5722" t="str">
        <f t="shared" si="1279"/>
        <v>Neither</v>
      </c>
      <c r="H5722" s="283">
        <f>IF(G5722="heating",F5722*Assumptions!M$4+Assumptions!M$7,0)</f>
        <v>0</v>
      </c>
      <c r="I5722" s="15">
        <f t="shared" si="1280"/>
        <v>1.094193721037565</v>
      </c>
      <c r="J5722" s="15">
        <f t="shared" si="1281"/>
        <v>1.017726725449043</v>
      </c>
      <c r="K5722" s="283">
        <f t="shared" si="1286"/>
        <v>0</v>
      </c>
      <c r="L5722" s="283">
        <f t="shared" si="1287"/>
        <v>4.3182081448486933</v>
      </c>
      <c r="M5722" s="283">
        <f t="shared" si="1288"/>
        <v>0</v>
      </c>
      <c r="N5722" s="283">
        <f t="shared" si="1289"/>
        <v>4.2355603137647586</v>
      </c>
      <c r="O5722" s="283">
        <f t="shared" si="1290"/>
        <v>0</v>
      </c>
      <c r="P5722" s="21">
        <f t="shared" si="1282"/>
        <v>0</v>
      </c>
      <c r="Q5722" s="21">
        <f t="shared" si="1283"/>
        <v>0.94940007506179924</v>
      </c>
      <c r="R5722">
        <f t="shared" si="1284"/>
        <v>0.9440993384982781</v>
      </c>
      <c r="S5722" s="296">
        <f t="shared" si="1291"/>
        <v>0</v>
      </c>
      <c r="T5722" s="283">
        <f t="shared" si="1292"/>
        <v>0</v>
      </c>
    </row>
    <row r="5723" spans="1:20" x14ac:dyDescent="0.25">
      <c r="A5723" s="286">
        <v>43339</v>
      </c>
      <c r="B5723" s="1">
        <f t="shared" si="1285"/>
        <v>1</v>
      </c>
      <c r="C5723" s="285">
        <v>9</v>
      </c>
      <c r="D5723" t="s">
        <v>716</v>
      </c>
      <c r="F5723" s="16">
        <v>61</v>
      </c>
      <c r="G5723" t="str">
        <f t="shared" si="1279"/>
        <v>Neither</v>
      </c>
      <c r="H5723" s="283">
        <f>IF(G5723="heating",F5723*Assumptions!M$4+Assumptions!M$7,0)</f>
        <v>0</v>
      </c>
      <c r="I5723" s="15">
        <f t="shared" si="1280"/>
        <v>1.0343009000871222</v>
      </c>
      <c r="J5723" s="15">
        <f t="shared" si="1281"/>
        <v>1.017726725449043</v>
      </c>
      <c r="K5723" s="283">
        <f t="shared" si="1286"/>
        <v>0</v>
      </c>
      <c r="L5723" s="283">
        <f t="shared" si="1287"/>
        <v>4.3818232651749627</v>
      </c>
      <c r="M5723" s="283">
        <f t="shared" si="1288"/>
        <v>0</v>
      </c>
      <c r="N5723" s="283">
        <f t="shared" si="1289"/>
        <v>4.3585758300027857</v>
      </c>
      <c r="O5723" s="283">
        <f t="shared" si="1290"/>
        <v>0</v>
      </c>
      <c r="P5723" s="21">
        <f t="shared" si="1282"/>
        <v>0</v>
      </c>
      <c r="Q5723" s="21">
        <f t="shared" si="1283"/>
        <v>0.8408485371888097</v>
      </c>
      <c r="R5723">
        <f t="shared" si="1284"/>
        <v>0.9440993384982781</v>
      </c>
      <c r="S5723" s="296">
        <f t="shared" si="1291"/>
        <v>0</v>
      </c>
      <c r="T5723" s="283">
        <f t="shared" si="1292"/>
        <v>0</v>
      </c>
    </row>
    <row r="5724" spans="1:20" x14ac:dyDescent="0.25">
      <c r="A5724" s="286">
        <v>43339</v>
      </c>
      <c r="B5724" s="1">
        <f t="shared" si="1285"/>
        <v>1</v>
      </c>
      <c r="C5724" s="285">
        <v>10</v>
      </c>
      <c r="D5724" t="s">
        <v>716</v>
      </c>
      <c r="F5724" s="16">
        <v>63</v>
      </c>
      <c r="G5724" t="str">
        <f t="shared" si="1279"/>
        <v>Neither</v>
      </c>
      <c r="H5724" s="283">
        <f>IF(G5724="heating",F5724*Assumptions!M$4+Assumptions!M$7,0)</f>
        <v>0</v>
      </c>
      <c r="I5724" s="15">
        <f t="shared" si="1280"/>
        <v>0.98112329028689171</v>
      </c>
      <c r="J5724" s="15">
        <f t="shared" si="1281"/>
        <v>1.017726725449043</v>
      </c>
      <c r="K5724" s="283">
        <f t="shared" si="1286"/>
        <v>0</v>
      </c>
      <c r="L5724" s="283">
        <f t="shared" si="1287"/>
        <v>4.3818232651749627</v>
      </c>
      <c r="M5724" s="283">
        <f t="shared" si="1288"/>
        <v>0</v>
      </c>
      <c r="N5724" s="283">
        <f t="shared" si="1289"/>
        <v>4.3585758300027857</v>
      </c>
      <c r="O5724" s="283">
        <f t="shared" si="1290"/>
        <v>0</v>
      </c>
      <c r="P5724" s="21">
        <f t="shared" si="1282"/>
        <v>0</v>
      </c>
      <c r="Q5724" s="21">
        <f t="shared" si="1283"/>
        <v>0.74504051125983206</v>
      </c>
      <c r="R5724">
        <f t="shared" si="1284"/>
        <v>0.9440993384982781</v>
      </c>
      <c r="S5724" s="296">
        <f t="shared" si="1291"/>
        <v>0</v>
      </c>
      <c r="T5724" s="283">
        <f t="shared" si="1292"/>
        <v>0</v>
      </c>
    </row>
    <row r="5725" spans="1:20" x14ac:dyDescent="0.25">
      <c r="A5725" s="286">
        <v>43339</v>
      </c>
      <c r="B5725" s="1">
        <f t="shared" si="1285"/>
        <v>1</v>
      </c>
      <c r="C5725" s="285">
        <v>11</v>
      </c>
      <c r="D5725" t="s">
        <v>716</v>
      </c>
      <c r="F5725" s="16">
        <v>64</v>
      </c>
      <c r="G5725" t="str">
        <f t="shared" si="1279"/>
        <v>Neither</v>
      </c>
      <c r="H5725" s="283">
        <f>IF(G5725="heating",F5725*Assumptions!M$4+Assumptions!M$7,0)</f>
        <v>0</v>
      </c>
      <c r="I5725" s="15">
        <f t="shared" si="1280"/>
        <v>0.94956163997961163</v>
      </c>
      <c r="J5725" s="15">
        <f t="shared" si="1281"/>
        <v>1.017726725449043</v>
      </c>
      <c r="K5725" s="283">
        <f t="shared" si="1286"/>
        <v>0</v>
      </c>
      <c r="L5725" s="283">
        <f t="shared" si="1287"/>
        <v>4.3818232651749627</v>
      </c>
      <c r="M5725" s="283">
        <f t="shared" si="1288"/>
        <v>0</v>
      </c>
      <c r="N5725" s="283">
        <f t="shared" si="1289"/>
        <v>4.3585758300027857</v>
      </c>
      <c r="O5725" s="283">
        <f t="shared" si="1290"/>
        <v>0</v>
      </c>
      <c r="P5725" s="21">
        <f t="shared" si="1282"/>
        <v>0</v>
      </c>
      <c r="Q5725" s="21">
        <f t="shared" si="1283"/>
        <v>0.72850690893675296</v>
      </c>
      <c r="R5725">
        <f t="shared" si="1284"/>
        <v>0.9440993384982781</v>
      </c>
      <c r="S5725" s="296">
        <f t="shared" si="1291"/>
        <v>0</v>
      </c>
      <c r="T5725" s="283">
        <f t="shared" si="1292"/>
        <v>0</v>
      </c>
    </row>
    <row r="5726" spans="1:20" x14ac:dyDescent="0.25">
      <c r="A5726" s="286">
        <v>43339</v>
      </c>
      <c r="B5726" s="1">
        <f t="shared" si="1285"/>
        <v>1</v>
      </c>
      <c r="C5726" s="285">
        <v>12</v>
      </c>
      <c r="D5726" t="s">
        <v>716</v>
      </c>
      <c r="F5726" s="16">
        <v>64</v>
      </c>
      <c r="G5726" t="str">
        <f t="shared" si="1279"/>
        <v>Neither</v>
      </c>
      <c r="H5726" s="283">
        <f>IF(G5726="heating",F5726*Assumptions!M$4+Assumptions!M$7,0)</f>
        <v>0</v>
      </c>
      <c r="I5726" s="15">
        <f t="shared" si="1280"/>
        <v>0.91648403420261149</v>
      </c>
      <c r="J5726" s="15">
        <f t="shared" si="1281"/>
        <v>1.017726725449043</v>
      </c>
      <c r="K5726" s="283">
        <f t="shared" si="1286"/>
        <v>0</v>
      </c>
      <c r="L5726" s="283">
        <f t="shared" si="1287"/>
        <v>4.3818232651749627</v>
      </c>
      <c r="M5726" s="283">
        <f t="shared" si="1288"/>
        <v>0</v>
      </c>
      <c r="N5726" s="283">
        <f t="shared" si="1289"/>
        <v>4.3585758300027857</v>
      </c>
      <c r="O5726" s="283">
        <f t="shared" si="1290"/>
        <v>0</v>
      </c>
      <c r="P5726" s="21">
        <f t="shared" si="1282"/>
        <v>0</v>
      </c>
      <c r="Q5726" s="21">
        <f t="shared" si="1283"/>
        <v>0.75910815787401487</v>
      </c>
      <c r="R5726">
        <f t="shared" si="1284"/>
        <v>0.9440993384982781</v>
      </c>
      <c r="S5726" s="296">
        <f t="shared" si="1291"/>
        <v>0</v>
      </c>
      <c r="T5726" s="283">
        <f t="shared" si="1292"/>
        <v>0</v>
      </c>
    </row>
    <row r="5727" spans="1:20" x14ac:dyDescent="0.25">
      <c r="A5727" s="286">
        <v>43339</v>
      </c>
      <c r="B5727" s="1">
        <f t="shared" si="1285"/>
        <v>1</v>
      </c>
      <c r="C5727" s="285">
        <v>13</v>
      </c>
      <c r="D5727" t="s">
        <v>716</v>
      </c>
      <c r="E5727" t="s">
        <v>704</v>
      </c>
      <c r="F5727" s="16">
        <v>66</v>
      </c>
      <c r="G5727" t="str">
        <f t="shared" si="1279"/>
        <v>Neither</v>
      </c>
      <c r="H5727" s="283">
        <f>IF(G5727="heating",F5727*Assumptions!M$4+Assumptions!M$7,0)</f>
        <v>0</v>
      </c>
      <c r="I5727" s="15">
        <f t="shared" si="1280"/>
        <v>0.90040206880052787</v>
      </c>
      <c r="J5727" s="15">
        <f t="shared" si="1281"/>
        <v>1.017726725449043</v>
      </c>
      <c r="K5727" s="283">
        <f t="shared" si="1286"/>
        <v>0</v>
      </c>
      <c r="L5727" s="283">
        <f t="shared" si="1287"/>
        <v>4.3818232651749627</v>
      </c>
      <c r="M5727" s="283">
        <f t="shared" si="1288"/>
        <v>0</v>
      </c>
      <c r="N5727" s="283">
        <f t="shared" si="1289"/>
        <v>4.3585758300027857</v>
      </c>
      <c r="O5727" s="283">
        <f t="shared" si="1290"/>
        <v>0</v>
      </c>
      <c r="P5727" s="21">
        <f t="shared" si="1282"/>
        <v>0</v>
      </c>
      <c r="Q5727" s="21">
        <f t="shared" si="1283"/>
        <v>0.79115902007799765</v>
      </c>
      <c r="R5727">
        <f t="shared" si="1284"/>
        <v>0.9440993384982781</v>
      </c>
      <c r="S5727" s="296">
        <f t="shared" si="1291"/>
        <v>0</v>
      </c>
      <c r="T5727" s="283">
        <f t="shared" si="1292"/>
        <v>0</v>
      </c>
    </row>
    <row r="5728" spans="1:20" x14ac:dyDescent="0.25">
      <c r="A5728" s="286">
        <v>43339</v>
      </c>
      <c r="B5728" s="1">
        <f t="shared" si="1285"/>
        <v>1</v>
      </c>
      <c r="C5728" s="285">
        <v>14</v>
      </c>
      <c r="D5728" t="s">
        <v>716</v>
      </c>
      <c r="E5728" t="s">
        <v>704</v>
      </c>
      <c r="F5728" s="16">
        <v>68</v>
      </c>
      <c r="G5728" t="str">
        <f t="shared" si="1279"/>
        <v>Neither</v>
      </c>
      <c r="H5728" s="283">
        <f>IF(G5728="heating",F5728*Assumptions!M$4+Assumptions!M$7,0)</f>
        <v>0</v>
      </c>
      <c r="I5728" s="15">
        <f t="shared" si="1280"/>
        <v>0.86032894500746537</v>
      </c>
      <c r="J5728" s="15">
        <f t="shared" si="1281"/>
        <v>1.017726725449043</v>
      </c>
      <c r="K5728" s="283">
        <f t="shared" si="1286"/>
        <v>0</v>
      </c>
      <c r="L5728" s="283">
        <f t="shared" si="1287"/>
        <v>4.3818232651749627</v>
      </c>
      <c r="M5728" s="283">
        <f t="shared" si="1288"/>
        <v>0</v>
      </c>
      <c r="N5728" s="283">
        <f t="shared" si="1289"/>
        <v>4.3585758300027857</v>
      </c>
      <c r="O5728" s="283">
        <f t="shared" si="1290"/>
        <v>0</v>
      </c>
      <c r="P5728" s="21">
        <f t="shared" si="1282"/>
        <v>0</v>
      </c>
      <c r="Q5728" s="21">
        <f t="shared" si="1283"/>
        <v>0.84355555031342389</v>
      </c>
      <c r="R5728">
        <f t="shared" si="1284"/>
        <v>0.9440993384982781</v>
      </c>
      <c r="S5728" s="296">
        <f t="shared" si="1291"/>
        <v>0</v>
      </c>
      <c r="T5728" s="283">
        <f t="shared" si="1292"/>
        <v>0</v>
      </c>
    </row>
    <row r="5729" spans="1:20" x14ac:dyDescent="0.25">
      <c r="A5729" s="286">
        <v>43339</v>
      </c>
      <c r="B5729" s="1">
        <f t="shared" si="1285"/>
        <v>1</v>
      </c>
      <c r="C5729" s="285">
        <v>15</v>
      </c>
      <c r="D5729" t="s">
        <v>716</v>
      </c>
      <c r="E5729" t="s">
        <v>704</v>
      </c>
      <c r="F5729" s="16">
        <v>68</v>
      </c>
      <c r="G5729" t="str">
        <f t="shared" si="1279"/>
        <v>Neither</v>
      </c>
      <c r="H5729" s="283">
        <f>IF(G5729="heating",F5729*Assumptions!M$4+Assumptions!M$7,0)</f>
        <v>0</v>
      </c>
      <c r="I5729" s="15">
        <f t="shared" si="1280"/>
        <v>0.85754515037175039</v>
      </c>
      <c r="J5729" s="15">
        <f t="shared" si="1281"/>
        <v>1.017726725449043</v>
      </c>
      <c r="K5729" s="283">
        <f t="shared" si="1286"/>
        <v>0</v>
      </c>
      <c r="L5729" s="283">
        <f t="shared" si="1287"/>
        <v>4.3818232651749627</v>
      </c>
      <c r="M5729" s="283">
        <f t="shared" si="1288"/>
        <v>0</v>
      </c>
      <c r="N5729" s="283">
        <f t="shared" si="1289"/>
        <v>4.3585758300027857</v>
      </c>
      <c r="O5729" s="283">
        <f t="shared" si="1290"/>
        <v>0</v>
      </c>
      <c r="P5729" s="21">
        <f t="shared" si="1282"/>
        <v>0</v>
      </c>
      <c r="Q5729" s="21">
        <f t="shared" si="1283"/>
        <v>0.96592607327566882</v>
      </c>
      <c r="R5729">
        <f t="shared" si="1284"/>
        <v>0.9440993384982781</v>
      </c>
      <c r="S5729" s="296">
        <f t="shared" si="1291"/>
        <v>0</v>
      </c>
      <c r="T5729" s="283">
        <f t="shared" si="1292"/>
        <v>0</v>
      </c>
    </row>
    <row r="5730" spans="1:20" x14ac:dyDescent="0.25">
      <c r="A5730" s="286">
        <v>43339</v>
      </c>
      <c r="B5730" s="1">
        <f t="shared" si="1285"/>
        <v>1</v>
      </c>
      <c r="C5730" s="285">
        <v>16</v>
      </c>
      <c r="D5730" t="s">
        <v>716</v>
      </c>
      <c r="E5730" t="s">
        <v>704</v>
      </c>
      <c r="F5730" s="16">
        <v>66</v>
      </c>
      <c r="G5730" t="str">
        <f t="shared" si="1279"/>
        <v>Neither</v>
      </c>
      <c r="H5730" s="283">
        <f>IF(G5730="heating",F5730*Assumptions!M$4+Assumptions!M$7,0)</f>
        <v>0</v>
      </c>
      <c r="I5730" s="15">
        <f t="shared" si="1280"/>
        <v>0.88344815438260227</v>
      </c>
      <c r="J5730" s="15">
        <f t="shared" si="1281"/>
        <v>1.017726725449043</v>
      </c>
      <c r="K5730" s="283">
        <f t="shared" si="1286"/>
        <v>0</v>
      </c>
      <c r="L5730" s="283">
        <f t="shared" si="1287"/>
        <v>4.3818232651749627</v>
      </c>
      <c r="M5730" s="283">
        <f t="shared" si="1288"/>
        <v>0</v>
      </c>
      <c r="N5730" s="283">
        <f t="shared" si="1289"/>
        <v>4.3585758300027857</v>
      </c>
      <c r="O5730" s="283">
        <f t="shared" si="1290"/>
        <v>0</v>
      </c>
      <c r="P5730" s="21">
        <f t="shared" si="1282"/>
        <v>0</v>
      </c>
      <c r="Q5730" s="21">
        <f t="shared" si="1283"/>
        <v>1.1649354943302594</v>
      </c>
      <c r="R5730">
        <f t="shared" si="1284"/>
        <v>0.9440993384982781</v>
      </c>
      <c r="S5730" s="296">
        <f t="shared" si="1291"/>
        <v>0</v>
      </c>
      <c r="T5730" s="283">
        <f t="shared" si="1292"/>
        <v>0</v>
      </c>
    </row>
    <row r="5731" spans="1:20" x14ac:dyDescent="0.25">
      <c r="A5731" s="286">
        <v>43339</v>
      </c>
      <c r="B5731" s="1">
        <f t="shared" si="1285"/>
        <v>1</v>
      </c>
      <c r="C5731" s="285">
        <v>17</v>
      </c>
      <c r="D5731" t="s">
        <v>716</v>
      </c>
      <c r="F5731" s="16">
        <v>66</v>
      </c>
      <c r="G5731" t="str">
        <f t="shared" si="1279"/>
        <v>Neither</v>
      </c>
      <c r="H5731" s="283">
        <f>IF(G5731="heating",F5731*Assumptions!M$4+Assumptions!M$7,0)</f>
        <v>0</v>
      </c>
      <c r="I5731" s="15">
        <f t="shared" si="1280"/>
        <v>0.94025748850374469</v>
      </c>
      <c r="J5731" s="15">
        <f t="shared" si="1281"/>
        <v>1.017726725449043</v>
      </c>
      <c r="K5731" s="283">
        <f t="shared" si="1286"/>
        <v>0</v>
      </c>
      <c r="L5731" s="283">
        <f t="shared" si="1287"/>
        <v>4.3818232651749627</v>
      </c>
      <c r="M5731" s="283">
        <f t="shared" si="1288"/>
        <v>0</v>
      </c>
      <c r="N5731" s="283">
        <f t="shared" si="1289"/>
        <v>4.3585758300027857</v>
      </c>
      <c r="O5731" s="283">
        <f t="shared" si="1290"/>
        <v>0</v>
      </c>
      <c r="P5731" s="21">
        <f t="shared" si="1282"/>
        <v>0</v>
      </c>
      <c r="Q5731" s="21">
        <f t="shared" si="1283"/>
        <v>1.3521540118753073</v>
      </c>
      <c r="R5731">
        <f t="shared" si="1284"/>
        <v>0.9440993384982781</v>
      </c>
      <c r="S5731" s="296">
        <f t="shared" si="1291"/>
        <v>0</v>
      </c>
      <c r="T5731" s="283">
        <f t="shared" si="1292"/>
        <v>0</v>
      </c>
    </row>
    <row r="5732" spans="1:20" x14ac:dyDescent="0.25">
      <c r="A5732" s="286">
        <v>43339</v>
      </c>
      <c r="B5732" s="1">
        <f t="shared" si="1285"/>
        <v>1</v>
      </c>
      <c r="C5732" s="285">
        <v>18</v>
      </c>
      <c r="D5732" t="s">
        <v>716</v>
      </c>
      <c r="F5732" s="16">
        <v>64</v>
      </c>
      <c r="G5732" t="str">
        <f t="shared" si="1279"/>
        <v>Neither</v>
      </c>
      <c r="H5732" s="283">
        <f>IF(G5732="heating",F5732*Assumptions!M$4+Assumptions!M$7,0)</f>
        <v>0</v>
      </c>
      <c r="I5732" s="15">
        <f t="shared" si="1280"/>
        <v>0.98182363790757687</v>
      </c>
      <c r="J5732" s="15">
        <f t="shared" si="1281"/>
        <v>1.017726725449043</v>
      </c>
      <c r="K5732" s="283">
        <f t="shared" si="1286"/>
        <v>0</v>
      </c>
      <c r="L5732" s="283">
        <f t="shared" si="1287"/>
        <v>4.3818232651749627</v>
      </c>
      <c r="M5732" s="283">
        <f t="shared" si="1288"/>
        <v>0</v>
      </c>
      <c r="N5732" s="283">
        <f t="shared" si="1289"/>
        <v>4.3585758300027857</v>
      </c>
      <c r="O5732" s="283">
        <f t="shared" si="1290"/>
        <v>0</v>
      </c>
      <c r="P5732" s="21">
        <f t="shared" si="1282"/>
        <v>0</v>
      </c>
      <c r="Q5732" s="21">
        <f t="shared" si="1283"/>
        <v>1.5598916921549892</v>
      </c>
      <c r="R5732">
        <f t="shared" si="1284"/>
        <v>0.9440993384982781</v>
      </c>
      <c r="S5732" s="296">
        <f t="shared" si="1291"/>
        <v>0</v>
      </c>
      <c r="T5732" s="283">
        <f t="shared" si="1292"/>
        <v>0</v>
      </c>
    </row>
    <row r="5733" spans="1:20" x14ac:dyDescent="0.25">
      <c r="A5733" s="286">
        <v>43339</v>
      </c>
      <c r="B5733" s="1">
        <f t="shared" si="1285"/>
        <v>1</v>
      </c>
      <c r="C5733" s="285">
        <v>19</v>
      </c>
      <c r="D5733" t="s">
        <v>716</v>
      </c>
      <c r="F5733" s="16">
        <v>57</v>
      </c>
      <c r="G5733" t="str">
        <f t="shared" si="1279"/>
        <v>Neither</v>
      </c>
      <c r="H5733" s="283">
        <f>IF(G5733="heating",F5733*Assumptions!M$4+Assumptions!M$7,0)</f>
        <v>0</v>
      </c>
      <c r="I5733" s="15">
        <f t="shared" si="1280"/>
        <v>0.98418842963438757</v>
      </c>
      <c r="J5733" s="15">
        <f t="shared" si="1281"/>
        <v>1.017726725449043</v>
      </c>
      <c r="K5733" s="283">
        <f t="shared" si="1286"/>
        <v>0</v>
      </c>
      <c r="L5733" s="283">
        <f t="shared" si="1287"/>
        <v>4.2530692972692208</v>
      </c>
      <c r="M5733" s="283">
        <f t="shared" si="1288"/>
        <v>0</v>
      </c>
      <c r="N5733" s="283">
        <f t="shared" si="1289"/>
        <v>4.1119599131986844</v>
      </c>
      <c r="O5733" s="283">
        <f t="shared" si="1290"/>
        <v>0</v>
      </c>
      <c r="P5733" s="21">
        <f t="shared" si="1282"/>
        <v>0</v>
      </c>
      <c r="Q5733" s="21">
        <f t="shared" si="1283"/>
        <v>1.6764212681468484</v>
      </c>
      <c r="R5733">
        <f t="shared" si="1284"/>
        <v>0.9440993384982781</v>
      </c>
      <c r="S5733" s="296">
        <f t="shared" si="1291"/>
        <v>0</v>
      </c>
      <c r="T5733" s="283">
        <f t="shared" si="1292"/>
        <v>0</v>
      </c>
    </row>
    <row r="5734" spans="1:20" x14ac:dyDescent="0.25">
      <c r="A5734" s="286">
        <v>43339</v>
      </c>
      <c r="B5734" s="1">
        <f t="shared" si="1285"/>
        <v>1</v>
      </c>
      <c r="C5734" s="285">
        <v>20</v>
      </c>
      <c r="D5734" t="s">
        <v>716</v>
      </c>
      <c r="F5734" s="16">
        <v>55</v>
      </c>
      <c r="G5734" t="str">
        <f t="shared" si="1279"/>
        <v>Neither</v>
      </c>
      <c r="H5734" s="283">
        <f>IF(G5734="heating",F5734*Assumptions!M$4+Assumptions!M$7,0)</f>
        <v>0</v>
      </c>
      <c r="I5734" s="15">
        <f t="shared" si="1280"/>
        <v>0.97071962311712034</v>
      </c>
      <c r="J5734" s="15">
        <f t="shared" si="1281"/>
        <v>1.017726725449043</v>
      </c>
      <c r="K5734" s="283">
        <f t="shared" si="1286"/>
        <v>0</v>
      </c>
      <c r="L5734" s="283">
        <f t="shared" si="1287"/>
        <v>4.1851135499983272</v>
      </c>
      <c r="M5734" s="283">
        <f t="shared" si="1288"/>
        <v>0</v>
      </c>
      <c r="N5734" s="283">
        <f t="shared" si="1289"/>
        <v>3.9876635481217684</v>
      </c>
      <c r="O5734" s="283">
        <f t="shared" si="1290"/>
        <v>0</v>
      </c>
      <c r="P5734" s="21">
        <f t="shared" si="1282"/>
        <v>0</v>
      </c>
      <c r="Q5734" s="21">
        <f t="shared" si="1283"/>
        <v>1.52436960139122</v>
      </c>
      <c r="R5734">
        <f t="shared" si="1284"/>
        <v>0.9440993384982781</v>
      </c>
      <c r="S5734" s="296">
        <f t="shared" si="1291"/>
        <v>0</v>
      </c>
      <c r="T5734" s="283">
        <f t="shared" si="1292"/>
        <v>0</v>
      </c>
    </row>
    <row r="5735" spans="1:20" x14ac:dyDescent="0.25">
      <c r="A5735" s="286">
        <v>43339</v>
      </c>
      <c r="B5735" s="1">
        <f t="shared" si="1285"/>
        <v>1</v>
      </c>
      <c r="C5735" s="285">
        <v>21</v>
      </c>
      <c r="D5735" t="s">
        <v>716</v>
      </c>
      <c r="F5735" s="16">
        <v>55</v>
      </c>
      <c r="G5735" t="str">
        <f t="shared" si="1279"/>
        <v>Neither</v>
      </c>
      <c r="H5735" s="283">
        <f>IF(G5735="heating",F5735*Assumptions!M$4+Assumptions!M$7,0)</f>
        <v>0</v>
      </c>
      <c r="I5735" s="15">
        <f t="shared" si="1280"/>
        <v>0.95751150862929935</v>
      </c>
      <c r="J5735" s="15">
        <f t="shared" si="1281"/>
        <v>1.017726725449043</v>
      </c>
      <c r="K5735" s="283">
        <f t="shared" si="1286"/>
        <v>0</v>
      </c>
      <c r="L5735" s="283">
        <f t="shared" si="1287"/>
        <v>4.1851135499983272</v>
      </c>
      <c r="M5735" s="283">
        <f t="shared" si="1288"/>
        <v>0</v>
      </c>
      <c r="N5735" s="283">
        <f t="shared" si="1289"/>
        <v>3.9876635481217684</v>
      </c>
      <c r="O5735" s="283">
        <f t="shared" si="1290"/>
        <v>0</v>
      </c>
      <c r="P5735" s="21">
        <f t="shared" si="1282"/>
        <v>0</v>
      </c>
      <c r="Q5735" s="21">
        <f t="shared" si="1283"/>
        <v>1.4448604713749031</v>
      </c>
      <c r="R5735">
        <f t="shared" si="1284"/>
        <v>0.9440993384982781</v>
      </c>
      <c r="S5735" s="296">
        <f t="shared" si="1291"/>
        <v>0</v>
      </c>
      <c r="T5735" s="283">
        <f t="shared" si="1292"/>
        <v>0</v>
      </c>
    </row>
    <row r="5736" spans="1:20" x14ac:dyDescent="0.25">
      <c r="A5736" s="286">
        <v>43339</v>
      </c>
      <c r="B5736" s="1">
        <f t="shared" si="1285"/>
        <v>1</v>
      </c>
      <c r="C5736" s="285">
        <v>22</v>
      </c>
      <c r="D5736" t="s">
        <v>716</v>
      </c>
      <c r="F5736" s="16">
        <v>54</v>
      </c>
      <c r="G5736" t="str">
        <f t="shared" si="1279"/>
        <v>Neither</v>
      </c>
      <c r="H5736" s="283">
        <f>IF(G5736="heating",F5736*Assumptions!M$4+Assumptions!M$7,0)</f>
        <v>0</v>
      </c>
      <c r="I5736" s="15">
        <f t="shared" si="1280"/>
        <v>0.9426530227543114</v>
      </c>
      <c r="J5736" s="15">
        <f t="shared" si="1281"/>
        <v>1.017726725449043</v>
      </c>
      <c r="K5736" s="283">
        <f t="shared" si="1286"/>
        <v>0</v>
      </c>
      <c r="L5736" s="283">
        <f t="shared" si="1287"/>
        <v>4.1559947708987721</v>
      </c>
      <c r="M5736" s="283">
        <f t="shared" si="1288"/>
        <v>0</v>
      </c>
      <c r="N5736" s="283">
        <f t="shared" si="1289"/>
        <v>3.9259252525022648</v>
      </c>
      <c r="O5736" s="283">
        <f t="shared" si="1290"/>
        <v>0</v>
      </c>
      <c r="P5736" s="21">
        <f t="shared" si="1282"/>
        <v>0</v>
      </c>
      <c r="Q5736" s="21">
        <f t="shared" si="1283"/>
        <v>1.2427137171080138</v>
      </c>
      <c r="R5736">
        <f t="shared" si="1284"/>
        <v>0.9440993384982781</v>
      </c>
      <c r="S5736" s="296">
        <f t="shared" si="1291"/>
        <v>0</v>
      </c>
      <c r="T5736" s="283">
        <f t="shared" si="1292"/>
        <v>0</v>
      </c>
    </row>
    <row r="5737" spans="1:20" x14ac:dyDescent="0.25">
      <c r="A5737" s="286">
        <v>43339</v>
      </c>
      <c r="B5737" s="1">
        <f t="shared" si="1285"/>
        <v>1</v>
      </c>
      <c r="C5737" s="285">
        <v>23</v>
      </c>
      <c r="D5737" t="s">
        <v>715</v>
      </c>
      <c r="F5737" s="16">
        <v>54</v>
      </c>
      <c r="G5737" t="str">
        <f t="shared" si="1279"/>
        <v>Neither</v>
      </c>
      <c r="H5737" s="283">
        <f>IF(G5737="heating",F5737*Assumptions!M$4+Assumptions!M$7,0)</f>
        <v>0</v>
      </c>
      <c r="I5737" s="15">
        <f t="shared" si="1280"/>
        <v>0.94450710149963013</v>
      </c>
      <c r="J5737" s="15">
        <f t="shared" si="1281"/>
        <v>1.017726725449043</v>
      </c>
      <c r="K5737" s="283">
        <f t="shared" si="1286"/>
        <v>0</v>
      </c>
      <c r="L5737" s="283">
        <f t="shared" si="1287"/>
        <v>4.1559947708987721</v>
      </c>
      <c r="M5737" s="283">
        <f t="shared" si="1288"/>
        <v>0</v>
      </c>
      <c r="N5737" s="283">
        <f t="shared" si="1289"/>
        <v>3.9259252525022648</v>
      </c>
      <c r="O5737" s="283">
        <f t="shared" si="1290"/>
        <v>0</v>
      </c>
      <c r="P5737" s="21">
        <f t="shared" si="1282"/>
        <v>0</v>
      </c>
      <c r="Q5737" s="21">
        <f t="shared" si="1283"/>
        <v>1.0297519246597011</v>
      </c>
      <c r="R5737">
        <f t="shared" si="1284"/>
        <v>0.9440993384982781</v>
      </c>
      <c r="S5737" s="296">
        <f t="shared" si="1291"/>
        <v>0</v>
      </c>
      <c r="T5737" s="283">
        <f t="shared" si="1292"/>
        <v>0</v>
      </c>
    </row>
    <row r="5738" spans="1:20" x14ac:dyDescent="0.25">
      <c r="A5738" s="286">
        <v>43340</v>
      </c>
      <c r="B5738" s="1">
        <f t="shared" si="1285"/>
        <v>2</v>
      </c>
      <c r="C5738" s="285">
        <v>0</v>
      </c>
      <c r="D5738" t="s">
        <v>715</v>
      </c>
      <c r="F5738" s="16">
        <v>52</v>
      </c>
      <c r="G5738" t="str">
        <f t="shared" si="1279"/>
        <v>Cooling</v>
      </c>
      <c r="H5738" s="283">
        <f>IF(G5738="heating",F5738*Assumptions!M$4+Assumptions!M$7,0)</f>
        <v>0</v>
      </c>
      <c r="I5738" s="15">
        <f t="shared" si="1280"/>
        <v>0.97481507806017154</v>
      </c>
      <c r="J5738" s="15">
        <f t="shared" si="1281"/>
        <v>1.0199659078795975</v>
      </c>
      <c r="K5738" s="283">
        <f t="shared" si="1286"/>
        <v>0</v>
      </c>
      <c r="L5738" s="283">
        <f t="shared" si="1287"/>
        <v>4.0950984110509578</v>
      </c>
      <c r="M5738" s="283">
        <f t="shared" si="1288"/>
        <v>0</v>
      </c>
      <c r="N5738" s="283">
        <f t="shared" si="1289"/>
        <v>3.802065958051716</v>
      </c>
      <c r="O5738" s="283">
        <f t="shared" si="1290"/>
        <v>0</v>
      </c>
      <c r="P5738" s="21">
        <f t="shared" si="1282"/>
        <v>2.5000000000000001E-2</v>
      </c>
      <c r="Q5738" s="21">
        <f t="shared" si="1283"/>
        <v>0.90668853391740301</v>
      </c>
      <c r="R5738">
        <f t="shared" si="1284"/>
        <v>0.83668510409641816</v>
      </c>
      <c r="S5738" s="296">
        <f t="shared" si="1291"/>
        <v>1.8965319759592779E-2</v>
      </c>
      <c r="T5738" s="283">
        <f t="shared" si="1292"/>
        <v>1.8965319759592779E-2</v>
      </c>
    </row>
    <row r="5739" spans="1:20" x14ac:dyDescent="0.25">
      <c r="A5739" s="286">
        <v>43340</v>
      </c>
      <c r="B5739" s="1">
        <f t="shared" si="1285"/>
        <v>2</v>
      </c>
      <c r="C5739" s="285">
        <v>1</v>
      </c>
      <c r="D5739" t="s">
        <v>715</v>
      </c>
      <c r="F5739" s="16">
        <v>52</v>
      </c>
      <c r="G5739" t="str">
        <f t="shared" si="1279"/>
        <v>Cooling</v>
      </c>
      <c r="H5739" s="283">
        <f>IF(G5739="heating",F5739*Assumptions!M$4+Assumptions!M$7,0)</f>
        <v>0</v>
      </c>
      <c r="I5739" s="15">
        <f t="shared" si="1280"/>
        <v>1.012242869806885</v>
      </c>
      <c r="J5739" s="15">
        <f t="shared" si="1281"/>
        <v>1.0199659078795975</v>
      </c>
      <c r="K5739" s="283">
        <f t="shared" si="1286"/>
        <v>0</v>
      </c>
      <c r="L5739" s="283">
        <f t="shared" si="1287"/>
        <v>4.0950984110509578</v>
      </c>
      <c r="M5739" s="283">
        <f t="shared" si="1288"/>
        <v>0</v>
      </c>
      <c r="N5739" s="283">
        <f t="shared" si="1289"/>
        <v>3.802065958051716</v>
      </c>
      <c r="O5739" s="283">
        <f t="shared" si="1290"/>
        <v>0</v>
      </c>
      <c r="P5739" s="21">
        <f t="shared" si="1282"/>
        <v>2.5000000000000001E-2</v>
      </c>
      <c r="Q5739" s="21">
        <f t="shared" si="1283"/>
        <v>0.81803459285312596</v>
      </c>
      <c r="R5739">
        <f t="shared" si="1284"/>
        <v>0.83668510409641816</v>
      </c>
      <c r="S5739" s="296">
        <f t="shared" si="1291"/>
        <v>1.7110933961894718E-2</v>
      </c>
      <c r="T5739" s="283">
        <f t="shared" si="1292"/>
        <v>1.7110933961894718E-2</v>
      </c>
    </row>
    <row r="5740" spans="1:20" x14ac:dyDescent="0.25">
      <c r="A5740" s="286">
        <v>43340</v>
      </c>
      <c r="B5740" s="1">
        <f t="shared" si="1285"/>
        <v>2</v>
      </c>
      <c r="C5740" s="285">
        <v>2</v>
      </c>
      <c r="D5740" t="s">
        <v>715</v>
      </c>
      <c r="F5740" s="16">
        <v>48</v>
      </c>
      <c r="G5740" t="str">
        <f t="shared" si="1279"/>
        <v>Cooling</v>
      </c>
      <c r="H5740" s="283">
        <f>IF(G5740="heating",F5740*Assumptions!M$4+Assumptions!M$7,0)</f>
        <v>0</v>
      </c>
      <c r="I5740" s="15">
        <f t="shared" si="1280"/>
        <v>1.0509704703585963</v>
      </c>
      <c r="J5740" s="15">
        <f t="shared" si="1281"/>
        <v>1.0199659078795975</v>
      </c>
      <c r="K5740" s="283">
        <f t="shared" si="1286"/>
        <v>0</v>
      </c>
      <c r="L5740" s="283">
        <f t="shared" si="1287"/>
        <v>3.9630740889572826</v>
      </c>
      <c r="M5740" s="283">
        <f t="shared" si="1288"/>
        <v>0</v>
      </c>
      <c r="N5740" s="283">
        <f t="shared" si="1289"/>
        <v>3.5524856183738187</v>
      </c>
      <c r="O5740" s="283">
        <f t="shared" si="1290"/>
        <v>0</v>
      </c>
      <c r="P5740" s="21">
        <f t="shared" si="1282"/>
        <v>2.5000000000000001E-2</v>
      </c>
      <c r="Q5740" s="21">
        <f t="shared" si="1283"/>
        <v>0.74507607494346417</v>
      </c>
      <c r="R5740">
        <f t="shared" si="1284"/>
        <v>0.83668510409641816</v>
      </c>
      <c r="S5740" s="296">
        <f t="shared" si="1291"/>
        <v>1.5584851333095574E-2</v>
      </c>
      <c r="T5740" s="283">
        <f t="shared" si="1292"/>
        <v>1.5584851333095574E-2</v>
      </c>
    </row>
    <row r="5741" spans="1:20" x14ac:dyDescent="0.25">
      <c r="A5741" s="286">
        <v>43340</v>
      </c>
      <c r="B5741" s="1">
        <f t="shared" si="1285"/>
        <v>2</v>
      </c>
      <c r="C5741" s="285">
        <v>3</v>
      </c>
      <c r="D5741" t="s">
        <v>715</v>
      </c>
      <c r="F5741" s="16">
        <v>48</v>
      </c>
      <c r="G5741" t="str">
        <f t="shared" si="1279"/>
        <v>Cooling</v>
      </c>
      <c r="H5741" s="283">
        <f>IF(G5741="heating",F5741*Assumptions!M$4+Assumptions!M$7,0)</f>
        <v>0</v>
      </c>
      <c r="I5741" s="15">
        <f t="shared" si="1280"/>
        <v>1.0924036124451033</v>
      </c>
      <c r="J5741" s="15">
        <f t="shared" si="1281"/>
        <v>1.0199659078795975</v>
      </c>
      <c r="K5741" s="283">
        <f t="shared" si="1286"/>
        <v>0</v>
      </c>
      <c r="L5741" s="283">
        <f t="shared" si="1287"/>
        <v>3.9630740889572826</v>
      </c>
      <c r="M5741" s="283">
        <f t="shared" si="1288"/>
        <v>0</v>
      </c>
      <c r="N5741" s="283">
        <f t="shared" si="1289"/>
        <v>3.5524856183738187</v>
      </c>
      <c r="O5741" s="283">
        <f t="shared" si="1290"/>
        <v>0</v>
      </c>
      <c r="P5741" s="21">
        <f t="shared" si="1282"/>
        <v>2.5000000000000001E-2</v>
      </c>
      <c r="Q5741" s="21">
        <f t="shared" si="1283"/>
        <v>0.69158980876382303</v>
      </c>
      <c r="R5741">
        <f t="shared" si="1284"/>
        <v>0.83668510409641816</v>
      </c>
      <c r="S5741" s="296">
        <f t="shared" si="1291"/>
        <v>1.4466072278439532E-2</v>
      </c>
      <c r="T5741" s="283">
        <f t="shared" si="1292"/>
        <v>1.4466072278439532E-2</v>
      </c>
    </row>
    <row r="5742" spans="1:20" x14ac:dyDescent="0.25">
      <c r="A5742" s="286">
        <v>43340</v>
      </c>
      <c r="B5742" s="1">
        <f t="shared" si="1285"/>
        <v>2</v>
      </c>
      <c r="C5742" s="285">
        <v>4</v>
      </c>
      <c r="D5742" t="s">
        <v>715</v>
      </c>
      <c r="F5742" s="16">
        <v>48</v>
      </c>
      <c r="G5742" t="str">
        <f t="shared" si="1279"/>
        <v>Cooling</v>
      </c>
      <c r="H5742" s="283">
        <f>IF(G5742="heating",F5742*Assumptions!M$4+Assumptions!M$7,0)</f>
        <v>0</v>
      </c>
      <c r="I5742" s="15">
        <f t="shared" si="1280"/>
        <v>1.1348296917927807</v>
      </c>
      <c r="J5742" s="15">
        <f t="shared" si="1281"/>
        <v>1.0199659078795975</v>
      </c>
      <c r="K5742" s="283">
        <f t="shared" si="1286"/>
        <v>0</v>
      </c>
      <c r="L5742" s="283">
        <f t="shared" si="1287"/>
        <v>3.9630740889572826</v>
      </c>
      <c r="M5742" s="283">
        <f t="shared" si="1288"/>
        <v>0</v>
      </c>
      <c r="N5742" s="283">
        <f t="shared" si="1289"/>
        <v>3.5524856183738187</v>
      </c>
      <c r="O5742" s="283">
        <f t="shared" si="1290"/>
        <v>0</v>
      </c>
      <c r="P5742" s="21">
        <f t="shared" si="1282"/>
        <v>2.5000000000000001E-2</v>
      </c>
      <c r="Q5742" s="21">
        <f t="shared" si="1283"/>
        <v>0.6473875548762833</v>
      </c>
      <c r="R5742">
        <f t="shared" si="1284"/>
        <v>0.83668510409641816</v>
      </c>
      <c r="S5742" s="296">
        <f t="shared" si="1291"/>
        <v>1.354148809355972E-2</v>
      </c>
      <c r="T5742" s="283">
        <f t="shared" si="1292"/>
        <v>1.354148809355972E-2</v>
      </c>
    </row>
    <row r="5743" spans="1:20" x14ac:dyDescent="0.25">
      <c r="A5743" s="286">
        <v>43340</v>
      </c>
      <c r="B5743" s="1">
        <f t="shared" si="1285"/>
        <v>2</v>
      </c>
      <c r="C5743" s="285">
        <v>5</v>
      </c>
      <c r="D5743" t="s">
        <v>715</v>
      </c>
      <c r="F5743" s="16">
        <v>48</v>
      </c>
      <c r="G5743" t="str">
        <f t="shared" si="1279"/>
        <v>Cooling</v>
      </c>
      <c r="H5743" s="283">
        <f>IF(G5743="heating",F5743*Assumptions!M$4+Assumptions!M$7,0)</f>
        <v>0</v>
      </c>
      <c r="I5743" s="15">
        <f t="shared" si="1280"/>
        <v>1.1635558681477385</v>
      </c>
      <c r="J5743" s="15">
        <f t="shared" si="1281"/>
        <v>1.0199659078795975</v>
      </c>
      <c r="K5743" s="283">
        <f t="shared" si="1286"/>
        <v>0</v>
      </c>
      <c r="L5743" s="283">
        <f t="shared" si="1287"/>
        <v>3.9630740889572826</v>
      </c>
      <c r="M5743" s="283">
        <f t="shared" si="1288"/>
        <v>0</v>
      </c>
      <c r="N5743" s="283">
        <f t="shared" si="1289"/>
        <v>3.5524856183738187</v>
      </c>
      <c r="O5743" s="283">
        <f t="shared" si="1290"/>
        <v>0</v>
      </c>
      <c r="P5743" s="21">
        <f t="shared" si="1282"/>
        <v>2.5000000000000001E-2</v>
      </c>
      <c r="Q5743" s="21">
        <f t="shared" si="1283"/>
        <v>0.72139578924615555</v>
      </c>
      <c r="R5743">
        <f t="shared" si="1284"/>
        <v>0.83668510409641816</v>
      </c>
      <c r="S5743" s="296">
        <f t="shared" si="1291"/>
        <v>1.5089527775503436E-2</v>
      </c>
      <c r="T5743" s="283">
        <f t="shared" si="1292"/>
        <v>1.5089527775503436E-2</v>
      </c>
    </row>
    <row r="5744" spans="1:20" x14ac:dyDescent="0.25">
      <c r="A5744" s="286">
        <v>43340</v>
      </c>
      <c r="B5744" s="1">
        <f t="shared" si="1285"/>
        <v>2</v>
      </c>
      <c r="C5744" s="285">
        <v>6</v>
      </c>
      <c r="D5744" t="s">
        <v>715</v>
      </c>
      <c r="F5744" s="16">
        <v>48</v>
      </c>
      <c r="G5744" t="str">
        <f t="shared" si="1279"/>
        <v>Cooling</v>
      </c>
      <c r="H5744" s="283">
        <f>IF(G5744="heating",F5744*Assumptions!M$4+Assumptions!M$7,0)</f>
        <v>0</v>
      </c>
      <c r="I5744" s="15">
        <f t="shared" si="1280"/>
        <v>1.2083911162615524</v>
      </c>
      <c r="J5744" s="15">
        <f t="shared" si="1281"/>
        <v>1.0199659078795975</v>
      </c>
      <c r="K5744" s="283">
        <f t="shared" si="1286"/>
        <v>0</v>
      </c>
      <c r="L5744" s="283">
        <f t="shared" si="1287"/>
        <v>3.9630740889572826</v>
      </c>
      <c r="M5744" s="283">
        <f t="shared" si="1288"/>
        <v>0</v>
      </c>
      <c r="N5744" s="283">
        <f t="shared" si="1289"/>
        <v>3.5524856183738187</v>
      </c>
      <c r="O5744" s="283">
        <f t="shared" si="1290"/>
        <v>0</v>
      </c>
      <c r="P5744" s="21">
        <f t="shared" si="1282"/>
        <v>2.5000000000000001E-2</v>
      </c>
      <c r="Q5744" s="21">
        <f t="shared" si="1283"/>
        <v>0.87787080972652631</v>
      </c>
      <c r="R5744">
        <f t="shared" si="1284"/>
        <v>0.83668510409641816</v>
      </c>
      <c r="S5744" s="296">
        <f t="shared" si="1291"/>
        <v>1.8362535745481141E-2</v>
      </c>
      <c r="T5744" s="283">
        <f t="shared" si="1292"/>
        <v>1.8362535745481141E-2</v>
      </c>
    </row>
    <row r="5745" spans="1:20" x14ac:dyDescent="0.25">
      <c r="A5745" s="286">
        <v>43340</v>
      </c>
      <c r="B5745" s="1">
        <f t="shared" si="1285"/>
        <v>2</v>
      </c>
      <c r="C5745" s="285">
        <v>7</v>
      </c>
      <c r="D5745" t="s">
        <v>716</v>
      </c>
      <c r="F5745" s="16">
        <v>54</v>
      </c>
      <c r="G5745" t="str">
        <f t="shared" si="1279"/>
        <v>Cooling</v>
      </c>
      <c r="H5745" s="283">
        <f>IF(G5745="heating",F5745*Assumptions!M$4+Assumptions!M$7,0)</f>
        <v>0</v>
      </c>
      <c r="I5745" s="15">
        <f t="shared" si="1280"/>
        <v>1.1637425769249583</v>
      </c>
      <c r="J5745" s="15">
        <f t="shared" si="1281"/>
        <v>1.0199659078795975</v>
      </c>
      <c r="K5745" s="283">
        <f t="shared" si="1286"/>
        <v>0</v>
      </c>
      <c r="L5745" s="283">
        <f t="shared" si="1287"/>
        <v>4.1559947708987721</v>
      </c>
      <c r="M5745" s="283">
        <f t="shared" si="1288"/>
        <v>0</v>
      </c>
      <c r="N5745" s="283">
        <f t="shared" si="1289"/>
        <v>3.9259252525022648</v>
      </c>
      <c r="O5745" s="283">
        <f t="shared" si="1290"/>
        <v>0</v>
      </c>
      <c r="P5745" s="21">
        <f t="shared" si="1282"/>
        <v>2.5000000000000001E-2</v>
      </c>
      <c r="Q5745" s="21">
        <f t="shared" si="1283"/>
        <v>0.97331382064367777</v>
      </c>
      <c r="R5745">
        <f t="shared" si="1284"/>
        <v>0.83668510409641816</v>
      </c>
      <c r="S5745" s="296">
        <f t="shared" si="1291"/>
        <v>2.035892938359345E-2</v>
      </c>
      <c r="T5745" s="283">
        <f t="shared" si="1292"/>
        <v>2.035892938359345E-2</v>
      </c>
    </row>
    <row r="5746" spans="1:20" x14ac:dyDescent="0.25">
      <c r="A5746" s="286">
        <v>43340</v>
      </c>
      <c r="B5746" s="1">
        <f t="shared" si="1285"/>
        <v>2</v>
      </c>
      <c r="C5746" s="285">
        <v>8</v>
      </c>
      <c r="D5746" t="s">
        <v>716</v>
      </c>
      <c r="F5746" s="16">
        <v>57</v>
      </c>
      <c r="G5746" t="str">
        <f t="shared" si="1279"/>
        <v>Cooling</v>
      </c>
      <c r="H5746" s="283">
        <f>IF(G5746="heating",F5746*Assumptions!M$4+Assumptions!M$7,0)</f>
        <v>0</v>
      </c>
      <c r="I5746" s="15">
        <f t="shared" si="1280"/>
        <v>1.094193721037565</v>
      </c>
      <c r="J5746" s="15">
        <f t="shared" si="1281"/>
        <v>1.0199659078795975</v>
      </c>
      <c r="K5746" s="283">
        <f t="shared" si="1286"/>
        <v>0</v>
      </c>
      <c r="L5746" s="283">
        <f t="shared" si="1287"/>
        <v>4.2530692972692208</v>
      </c>
      <c r="M5746" s="283">
        <f t="shared" si="1288"/>
        <v>0</v>
      </c>
      <c r="N5746" s="283">
        <f t="shared" si="1289"/>
        <v>4.1119599131986844</v>
      </c>
      <c r="O5746" s="283">
        <f t="shared" si="1290"/>
        <v>0</v>
      </c>
      <c r="P5746" s="21">
        <f t="shared" si="1282"/>
        <v>2.5000000000000001E-2</v>
      </c>
      <c r="Q5746" s="21">
        <f t="shared" si="1283"/>
        <v>0.94940007506179924</v>
      </c>
      <c r="R5746">
        <f t="shared" si="1284"/>
        <v>0.83668510409641816</v>
      </c>
      <c r="S5746" s="296">
        <f t="shared" si="1291"/>
        <v>1.9858722515805716E-2</v>
      </c>
      <c r="T5746" s="283">
        <f t="shared" si="1292"/>
        <v>1.9858722515805716E-2</v>
      </c>
    </row>
    <row r="5747" spans="1:20" x14ac:dyDescent="0.25">
      <c r="A5747" s="286">
        <v>43340</v>
      </c>
      <c r="B5747" s="1">
        <f t="shared" si="1285"/>
        <v>2</v>
      </c>
      <c r="C5747" s="285">
        <v>9</v>
      </c>
      <c r="D5747" t="s">
        <v>716</v>
      </c>
      <c r="F5747" s="16">
        <v>64</v>
      </c>
      <c r="G5747" t="str">
        <f t="shared" si="1279"/>
        <v>Cooling</v>
      </c>
      <c r="H5747" s="283">
        <f>IF(G5747="heating",F5747*Assumptions!M$4+Assumptions!M$7,0)</f>
        <v>0</v>
      </c>
      <c r="I5747" s="15">
        <f t="shared" si="1280"/>
        <v>1.0343009000871222</v>
      </c>
      <c r="J5747" s="15">
        <f t="shared" si="1281"/>
        <v>1.0199659078795975</v>
      </c>
      <c r="K5747" s="283">
        <f t="shared" si="1286"/>
        <v>0</v>
      </c>
      <c r="L5747" s="283">
        <f t="shared" si="1287"/>
        <v>4.3818232651749627</v>
      </c>
      <c r="M5747" s="283">
        <f t="shared" si="1288"/>
        <v>0</v>
      </c>
      <c r="N5747" s="283">
        <f t="shared" si="1289"/>
        <v>4.3585758300027857</v>
      </c>
      <c r="O5747" s="283">
        <f t="shared" si="1290"/>
        <v>0</v>
      </c>
      <c r="P5747" s="21">
        <f t="shared" si="1282"/>
        <v>3.8036447069942136E-2</v>
      </c>
      <c r="Q5747" s="21">
        <f t="shared" si="1283"/>
        <v>0.8408485371888097</v>
      </c>
      <c r="R5747">
        <f t="shared" si="1284"/>
        <v>0.83668510409641816</v>
      </c>
      <c r="S5747" s="296">
        <f t="shared" si="1291"/>
        <v>2.6759608384082919E-2</v>
      </c>
      <c r="T5747" s="283">
        <f t="shared" si="1292"/>
        <v>2.6759608384082919E-2</v>
      </c>
    </row>
    <row r="5748" spans="1:20" x14ac:dyDescent="0.25">
      <c r="A5748" s="286">
        <v>43340</v>
      </c>
      <c r="B5748" s="1">
        <f t="shared" si="1285"/>
        <v>2</v>
      </c>
      <c r="C5748" s="285">
        <v>10</v>
      </c>
      <c r="D5748" t="s">
        <v>716</v>
      </c>
      <c r="F5748" s="16">
        <v>68</v>
      </c>
      <c r="G5748" t="str">
        <f t="shared" si="1279"/>
        <v>Cooling</v>
      </c>
      <c r="H5748" s="283">
        <f>IF(G5748="heating",F5748*Assumptions!M$4+Assumptions!M$7,0)</f>
        <v>0</v>
      </c>
      <c r="I5748" s="15">
        <f t="shared" si="1280"/>
        <v>0.98112329028689171</v>
      </c>
      <c r="J5748" s="15">
        <f t="shared" si="1281"/>
        <v>1.0199659078795975</v>
      </c>
      <c r="K5748" s="283">
        <f t="shared" si="1286"/>
        <v>0</v>
      </c>
      <c r="L5748" s="283">
        <f t="shared" si="1287"/>
        <v>4.3818232651749627</v>
      </c>
      <c r="M5748" s="283">
        <f t="shared" si="1288"/>
        <v>0</v>
      </c>
      <c r="N5748" s="283">
        <f t="shared" si="1289"/>
        <v>4.3585758300027857</v>
      </c>
      <c r="O5748" s="283">
        <f t="shared" si="1290"/>
        <v>0</v>
      </c>
      <c r="P5748" s="21">
        <f t="shared" si="1282"/>
        <v>3.7256017764001337E-2</v>
      </c>
      <c r="Q5748" s="21">
        <f t="shared" si="1283"/>
        <v>0.74504051125983206</v>
      </c>
      <c r="R5748">
        <f t="shared" si="1284"/>
        <v>0.83668510409641816</v>
      </c>
      <c r="S5748" s="296">
        <f t="shared" si="1291"/>
        <v>2.3224071349281207E-2</v>
      </c>
      <c r="T5748" s="283">
        <f t="shared" si="1292"/>
        <v>2.3224071349281207E-2</v>
      </c>
    </row>
    <row r="5749" spans="1:20" x14ac:dyDescent="0.25">
      <c r="A5749" s="286">
        <v>43340</v>
      </c>
      <c r="B5749" s="1">
        <f t="shared" si="1285"/>
        <v>2</v>
      </c>
      <c r="C5749" s="285">
        <v>11</v>
      </c>
      <c r="D5749" t="s">
        <v>716</v>
      </c>
      <c r="F5749" s="16">
        <v>70</v>
      </c>
      <c r="G5749" t="str">
        <f t="shared" si="1279"/>
        <v>Cooling</v>
      </c>
      <c r="H5749" s="283">
        <f>IF(G5749="heating",F5749*Assumptions!M$4+Assumptions!M$7,0)</f>
        <v>0</v>
      </c>
      <c r="I5749" s="15">
        <f t="shared" si="1280"/>
        <v>0.94956163997961163</v>
      </c>
      <c r="J5749" s="15">
        <f t="shared" si="1281"/>
        <v>1.0199659078795975</v>
      </c>
      <c r="K5749" s="283">
        <f t="shared" si="1286"/>
        <v>0</v>
      </c>
      <c r="L5749" s="283">
        <f t="shared" si="1287"/>
        <v>4.3818232651749627</v>
      </c>
      <c r="M5749" s="283">
        <f t="shared" si="1288"/>
        <v>0</v>
      </c>
      <c r="N5749" s="283">
        <f t="shared" si="1289"/>
        <v>4.3585758300027857</v>
      </c>
      <c r="O5749" s="283">
        <f t="shared" si="1290"/>
        <v>0</v>
      </c>
      <c r="P5749" s="21">
        <f t="shared" si="1282"/>
        <v>4.0604560274080326E-2</v>
      </c>
      <c r="Q5749" s="21">
        <f t="shared" si="1283"/>
        <v>0.72850690893675296</v>
      </c>
      <c r="R5749">
        <f t="shared" si="1284"/>
        <v>0.83668510409641816</v>
      </c>
      <c r="S5749" s="296">
        <f t="shared" si="1291"/>
        <v>2.4749733312779885E-2</v>
      </c>
      <c r="T5749" s="283">
        <f t="shared" si="1292"/>
        <v>2.4749733312779885E-2</v>
      </c>
    </row>
    <row r="5750" spans="1:20" x14ac:dyDescent="0.25">
      <c r="A5750" s="286">
        <v>43340</v>
      </c>
      <c r="B5750" s="1">
        <f t="shared" si="1285"/>
        <v>2</v>
      </c>
      <c r="C5750" s="285">
        <v>12</v>
      </c>
      <c r="D5750" t="s">
        <v>716</v>
      </c>
      <c r="F5750" s="16">
        <v>72</v>
      </c>
      <c r="G5750" t="str">
        <f t="shared" si="1279"/>
        <v>Cooling</v>
      </c>
      <c r="H5750" s="283">
        <f>IF(G5750="heating",F5750*Assumptions!M$4+Assumptions!M$7,0)</f>
        <v>0</v>
      </c>
      <c r="I5750" s="15">
        <f t="shared" si="1280"/>
        <v>0.91648403420261149</v>
      </c>
      <c r="J5750" s="15">
        <f t="shared" si="1281"/>
        <v>1.0199659078795975</v>
      </c>
      <c r="K5750" s="283">
        <f t="shared" si="1286"/>
        <v>0</v>
      </c>
      <c r="L5750" s="283" t="e">
        <f t="shared" si="1287"/>
        <v>#N/A</v>
      </c>
      <c r="M5750" s="283">
        <f t="shared" si="1288"/>
        <v>0</v>
      </c>
      <c r="N5750" s="283" t="e">
        <f t="shared" si="1289"/>
        <v>#N/A</v>
      </c>
      <c r="O5750" s="283">
        <f t="shared" si="1290"/>
        <v>0</v>
      </c>
      <c r="P5750" s="21">
        <f t="shared" si="1282"/>
        <v>4.6445607559525648E-2</v>
      </c>
      <c r="Q5750" s="21">
        <f t="shared" si="1283"/>
        <v>0.75910815787401487</v>
      </c>
      <c r="R5750">
        <f t="shared" si="1284"/>
        <v>0.83668510409641816</v>
      </c>
      <c r="S5750" s="296">
        <f t="shared" si="1291"/>
        <v>2.9499207181406896E-2</v>
      </c>
      <c r="T5750" s="283">
        <f t="shared" si="1292"/>
        <v>2.9499207181406896E-2</v>
      </c>
    </row>
    <row r="5751" spans="1:20" x14ac:dyDescent="0.25">
      <c r="A5751" s="286">
        <v>43340</v>
      </c>
      <c r="B5751" s="1">
        <f t="shared" si="1285"/>
        <v>2</v>
      </c>
      <c r="C5751" s="285">
        <v>13</v>
      </c>
      <c r="D5751" t="s">
        <v>716</v>
      </c>
      <c r="E5751" t="s">
        <v>704</v>
      </c>
      <c r="F5751" s="16">
        <v>73</v>
      </c>
      <c r="G5751" t="str">
        <f t="shared" si="1279"/>
        <v>Cooling</v>
      </c>
      <c r="H5751" s="283">
        <f>IF(G5751="heating",F5751*Assumptions!M$4+Assumptions!M$7,0)</f>
        <v>0</v>
      </c>
      <c r="I5751" s="15">
        <f t="shared" si="1280"/>
        <v>0.90040206880052787</v>
      </c>
      <c r="J5751" s="15">
        <f t="shared" si="1281"/>
        <v>1.0199659078795975</v>
      </c>
      <c r="K5751" s="283">
        <f t="shared" si="1286"/>
        <v>0</v>
      </c>
      <c r="L5751" s="283" t="e">
        <f t="shared" si="1287"/>
        <v>#N/A</v>
      </c>
      <c r="M5751" s="283">
        <f t="shared" si="1288"/>
        <v>0</v>
      </c>
      <c r="N5751" s="283" t="e">
        <f t="shared" si="1289"/>
        <v>#N/A</v>
      </c>
      <c r="O5751" s="283">
        <f t="shared" si="1290"/>
        <v>0</v>
      </c>
      <c r="P5751" s="21">
        <f t="shared" si="1282"/>
        <v>5.0300820493010656E-2</v>
      </c>
      <c r="Q5751" s="21">
        <f t="shared" si="1283"/>
        <v>0.79115902007799765</v>
      </c>
      <c r="R5751">
        <f t="shared" si="1284"/>
        <v>0.83668510409641816</v>
      </c>
      <c r="S5751" s="296">
        <f t="shared" si="1291"/>
        <v>3.3296676769802094E-2</v>
      </c>
      <c r="T5751" s="283">
        <f t="shared" si="1292"/>
        <v>3.3296676769802094E-2</v>
      </c>
    </row>
    <row r="5752" spans="1:20" x14ac:dyDescent="0.25">
      <c r="A5752" s="286">
        <v>43340</v>
      </c>
      <c r="B5752" s="1">
        <f t="shared" si="1285"/>
        <v>2</v>
      </c>
      <c r="C5752" s="285">
        <v>14</v>
      </c>
      <c r="D5752" t="s">
        <v>716</v>
      </c>
      <c r="E5752" t="s">
        <v>704</v>
      </c>
      <c r="F5752" s="16">
        <v>75</v>
      </c>
      <c r="G5752" t="str">
        <f t="shared" si="1279"/>
        <v>Cooling</v>
      </c>
      <c r="H5752" s="283">
        <f>IF(G5752="heating",F5752*Assumptions!M$4+Assumptions!M$7,0)</f>
        <v>0</v>
      </c>
      <c r="I5752" s="15">
        <f t="shared" si="1280"/>
        <v>0.86032894500746537</v>
      </c>
      <c r="J5752" s="15">
        <f t="shared" si="1281"/>
        <v>1.0199659078795975</v>
      </c>
      <c r="K5752" s="283">
        <f t="shared" si="1286"/>
        <v>0</v>
      </c>
      <c r="L5752" s="283" t="e">
        <f t="shared" si="1287"/>
        <v>#N/A</v>
      </c>
      <c r="M5752" s="283">
        <f t="shared" si="1288"/>
        <v>0</v>
      </c>
      <c r="N5752" s="283" t="e">
        <f t="shared" si="1289"/>
        <v>#N/A</v>
      </c>
      <c r="O5752" s="283">
        <f t="shared" si="1290"/>
        <v>0</v>
      </c>
      <c r="P5752" s="21">
        <f t="shared" si="1282"/>
        <v>5.9880624941505811E-2</v>
      </c>
      <c r="Q5752" s="21">
        <f t="shared" si="1283"/>
        <v>0.84355555031342389</v>
      </c>
      <c r="R5752">
        <f t="shared" si="1284"/>
        <v>0.83668510409641816</v>
      </c>
      <c r="S5752" s="296">
        <f t="shared" si="1291"/>
        <v>4.2263168039587393E-2</v>
      </c>
      <c r="T5752" s="283">
        <f t="shared" si="1292"/>
        <v>4.2263168039587393E-2</v>
      </c>
    </row>
    <row r="5753" spans="1:20" x14ac:dyDescent="0.25">
      <c r="A5753" s="286">
        <v>43340</v>
      </c>
      <c r="B5753" s="1">
        <f t="shared" si="1285"/>
        <v>2</v>
      </c>
      <c r="C5753" s="285">
        <v>15</v>
      </c>
      <c r="D5753" t="s">
        <v>716</v>
      </c>
      <c r="E5753" t="s">
        <v>704</v>
      </c>
      <c r="F5753" s="16">
        <v>75</v>
      </c>
      <c r="G5753" t="str">
        <f t="shared" si="1279"/>
        <v>Cooling</v>
      </c>
      <c r="H5753" s="283">
        <f>IF(G5753="heating",F5753*Assumptions!M$4+Assumptions!M$7,0)</f>
        <v>0</v>
      </c>
      <c r="I5753" s="15">
        <f t="shared" si="1280"/>
        <v>0.85754515037175039</v>
      </c>
      <c r="J5753" s="15">
        <f t="shared" si="1281"/>
        <v>1.0199659078795975</v>
      </c>
      <c r="K5753" s="283">
        <f t="shared" si="1286"/>
        <v>0</v>
      </c>
      <c r="L5753" s="283" t="e">
        <f t="shared" si="1287"/>
        <v>#N/A</v>
      </c>
      <c r="M5753" s="283">
        <f t="shared" si="1288"/>
        <v>0</v>
      </c>
      <c r="N5753" s="283" t="e">
        <f t="shared" si="1289"/>
        <v>#N/A</v>
      </c>
      <c r="O5753" s="283">
        <f t="shared" si="1290"/>
        <v>0</v>
      </c>
      <c r="P5753" s="21">
        <f t="shared" si="1282"/>
        <v>5.9880624941505811E-2</v>
      </c>
      <c r="Q5753" s="21">
        <f t="shared" si="1283"/>
        <v>0.96592607327566882</v>
      </c>
      <c r="R5753">
        <f t="shared" si="1284"/>
        <v>0.83668510409641816</v>
      </c>
      <c r="S5753" s="296">
        <f t="shared" si="1291"/>
        <v>4.8394081377925308E-2</v>
      </c>
      <c r="T5753" s="283">
        <f t="shared" si="1292"/>
        <v>4.8394081377925308E-2</v>
      </c>
    </row>
    <row r="5754" spans="1:20" x14ac:dyDescent="0.25">
      <c r="A5754" s="286">
        <v>43340</v>
      </c>
      <c r="B5754" s="1">
        <f t="shared" si="1285"/>
        <v>2</v>
      </c>
      <c r="C5754" s="285">
        <v>16</v>
      </c>
      <c r="D5754" t="s">
        <v>716</v>
      </c>
      <c r="E5754" t="s">
        <v>704</v>
      </c>
      <c r="F5754" s="16">
        <v>77</v>
      </c>
      <c r="G5754" t="str">
        <f t="shared" si="1279"/>
        <v>Cooling</v>
      </c>
      <c r="H5754" s="283">
        <f>IF(G5754="heating",F5754*Assumptions!M$4+Assumptions!M$7,0)</f>
        <v>0</v>
      </c>
      <c r="I5754" s="15">
        <f t="shared" si="1280"/>
        <v>0.88344815438260227</v>
      </c>
      <c r="J5754" s="15">
        <f t="shared" si="1281"/>
        <v>1.0199659078795975</v>
      </c>
      <c r="K5754" s="283">
        <f t="shared" si="1286"/>
        <v>0</v>
      </c>
      <c r="L5754" s="283" t="e">
        <f t="shared" si="1287"/>
        <v>#N/A</v>
      </c>
      <c r="M5754" s="283">
        <f t="shared" si="1288"/>
        <v>0</v>
      </c>
      <c r="N5754" s="283" t="e">
        <f t="shared" si="1289"/>
        <v>#N/A</v>
      </c>
      <c r="O5754" s="283">
        <f t="shared" si="1290"/>
        <v>0</v>
      </c>
      <c r="P5754" s="21">
        <f t="shared" si="1282"/>
        <v>7.1952934165366855E-2</v>
      </c>
      <c r="Q5754" s="21">
        <f t="shared" si="1283"/>
        <v>1.1649354943302594</v>
      </c>
      <c r="R5754">
        <f t="shared" si="1284"/>
        <v>0.83668510409641816</v>
      </c>
      <c r="S5754" s="296">
        <f t="shared" si="1291"/>
        <v>7.013138630021537E-2</v>
      </c>
      <c r="T5754" s="283">
        <f t="shared" si="1292"/>
        <v>7.013138630021537E-2</v>
      </c>
    </row>
    <row r="5755" spans="1:20" x14ac:dyDescent="0.25">
      <c r="A5755" s="286">
        <v>43340</v>
      </c>
      <c r="B5755" s="1">
        <f t="shared" si="1285"/>
        <v>2</v>
      </c>
      <c r="C5755" s="285">
        <v>17</v>
      </c>
      <c r="D5755" t="s">
        <v>716</v>
      </c>
      <c r="F5755" s="16">
        <v>73</v>
      </c>
      <c r="G5755" t="str">
        <f t="shared" si="1279"/>
        <v>Cooling</v>
      </c>
      <c r="H5755" s="283">
        <f>IF(G5755="heating",F5755*Assumptions!M$4+Assumptions!M$7,0)</f>
        <v>0</v>
      </c>
      <c r="I5755" s="15">
        <f t="shared" si="1280"/>
        <v>0.94025748850374469</v>
      </c>
      <c r="J5755" s="15">
        <f t="shared" si="1281"/>
        <v>1.0199659078795975</v>
      </c>
      <c r="K5755" s="283">
        <f t="shared" si="1286"/>
        <v>0</v>
      </c>
      <c r="L5755" s="283" t="e">
        <f t="shared" si="1287"/>
        <v>#N/A</v>
      </c>
      <c r="M5755" s="283">
        <f t="shared" si="1288"/>
        <v>0</v>
      </c>
      <c r="N5755" s="283" t="e">
        <f t="shared" si="1289"/>
        <v>#N/A</v>
      </c>
      <c r="O5755" s="283">
        <f t="shared" si="1290"/>
        <v>0</v>
      </c>
      <c r="P5755" s="21">
        <f t="shared" si="1282"/>
        <v>5.0300820493010656E-2</v>
      </c>
      <c r="Q5755" s="21">
        <f t="shared" si="1283"/>
        <v>1.3521540118753073</v>
      </c>
      <c r="R5755">
        <f t="shared" si="1284"/>
        <v>0.83668510409641816</v>
      </c>
      <c r="S5755" s="296">
        <f t="shared" si="1291"/>
        <v>5.6906682391063008E-2</v>
      </c>
      <c r="T5755" s="283">
        <f t="shared" si="1292"/>
        <v>5.6906682391063008E-2</v>
      </c>
    </row>
    <row r="5756" spans="1:20" x14ac:dyDescent="0.25">
      <c r="A5756" s="286">
        <v>43340</v>
      </c>
      <c r="B5756" s="1">
        <f t="shared" si="1285"/>
        <v>2</v>
      </c>
      <c r="C5756" s="285">
        <v>18</v>
      </c>
      <c r="D5756" t="s">
        <v>716</v>
      </c>
      <c r="F5756" s="16">
        <v>72</v>
      </c>
      <c r="G5756" t="str">
        <f t="shared" si="1279"/>
        <v>Cooling</v>
      </c>
      <c r="H5756" s="283">
        <f>IF(G5756="heating",F5756*Assumptions!M$4+Assumptions!M$7,0)</f>
        <v>0</v>
      </c>
      <c r="I5756" s="15">
        <f t="shared" si="1280"/>
        <v>0.98182363790757687</v>
      </c>
      <c r="J5756" s="15">
        <f t="shared" si="1281"/>
        <v>1.0199659078795975</v>
      </c>
      <c r="K5756" s="283">
        <f t="shared" si="1286"/>
        <v>0</v>
      </c>
      <c r="L5756" s="283" t="e">
        <f t="shared" si="1287"/>
        <v>#N/A</v>
      </c>
      <c r="M5756" s="283">
        <f t="shared" si="1288"/>
        <v>0</v>
      </c>
      <c r="N5756" s="283" t="e">
        <f t="shared" si="1289"/>
        <v>#N/A</v>
      </c>
      <c r="O5756" s="283">
        <f t="shared" si="1290"/>
        <v>0</v>
      </c>
      <c r="P5756" s="21">
        <f t="shared" si="1282"/>
        <v>4.6445607559525648E-2</v>
      </c>
      <c r="Q5756" s="21">
        <f t="shared" si="1283"/>
        <v>1.5598916921549892</v>
      </c>
      <c r="R5756">
        <f t="shared" si="1284"/>
        <v>0.83668510409641816</v>
      </c>
      <c r="S5756" s="296">
        <f t="shared" si="1291"/>
        <v>6.0617933992842647E-2</v>
      </c>
      <c r="T5756" s="283">
        <f t="shared" si="1292"/>
        <v>6.0617933992842647E-2</v>
      </c>
    </row>
    <row r="5757" spans="1:20" x14ac:dyDescent="0.25">
      <c r="A5757" s="286">
        <v>43340</v>
      </c>
      <c r="B5757" s="1">
        <f t="shared" si="1285"/>
        <v>2</v>
      </c>
      <c r="C5757" s="285">
        <v>19</v>
      </c>
      <c r="D5757" t="s">
        <v>716</v>
      </c>
      <c r="F5757" s="16">
        <v>66</v>
      </c>
      <c r="G5757" t="str">
        <f t="shared" si="1279"/>
        <v>Cooling</v>
      </c>
      <c r="H5757" s="283">
        <f>IF(G5757="heating",F5757*Assumptions!M$4+Assumptions!M$7,0)</f>
        <v>0</v>
      </c>
      <c r="I5757" s="15">
        <f t="shared" si="1280"/>
        <v>0.98418842963438757</v>
      </c>
      <c r="J5757" s="15">
        <f t="shared" si="1281"/>
        <v>1.0199659078795975</v>
      </c>
      <c r="K5757" s="283">
        <f t="shared" si="1286"/>
        <v>0</v>
      </c>
      <c r="L5757" s="283">
        <f t="shared" si="1287"/>
        <v>4.3818232651749627</v>
      </c>
      <c r="M5757" s="283">
        <f t="shared" si="1288"/>
        <v>0</v>
      </c>
      <c r="N5757" s="283">
        <f t="shared" si="1289"/>
        <v>4.3585758300027857</v>
      </c>
      <c r="O5757" s="283">
        <f t="shared" si="1290"/>
        <v>0</v>
      </c>
      <c r="P5757" s="21">
        <f t="shared" si="1282"/>
        <v>3.6399980029288459E-2</v>
      </c>
      <c r="Q5757" s="21">
        <f t="shared" si="1283"/>
        <v>1.6764212681468484</v>
      </c>
      <c r="R5757">
        <f t="shared" si="1284"/>
        <v>0.83668510409641816</v>
      </c>
      <c r="S5757" s="296">
        <f t="shared" si="1291"/>
        <v>5.1055947986606794E-2</v>
      </c>
      <c r="T5757" s="283">
        <f t="shared" si="1292"/>
        <v>5.1055947986606794E-2</v>
      </c>
    </row>
    <row r="5758" spans="1:20" x14ac:dyDescent="0.25">
      <c r="A5758" s="286">
        <v>43340</v>
      </c>
      <c r="B5758" s="1">
        <f t="shared" si="1285"/>
        <v>2</v>
      </c>
      <c r="C5758" s="285">
        <v>20</v>
      </c>
      <c r="D5758" t="s">
        <v>716</v>
      </c>
      <c r="F5758" s="16">
        <v>63</v>
      </c>
      <c r="G5758" t="str">
        <f t="shared" si="1279"/>
        <v>Cooling</v>
      </c>
      <c r="H5758" s="283">
        <f>IF(G5758="heating",F5758*Assumptions!M$4+Assumptions!M$7,0)</f>
        <v>0</v>
      </c>
      <c r="I5758" s="15">
        <f t="shared" si="1280"/>
        <v>0.97071962311712034</v>
      </c>
      <c r="J5758" s="15">
        <f t="shared" si="1281"/>
        <v>1.0199659078795975</v>
      </c>
      <c r="K5758" s="283">
        <f t="shared" si="1286"/>
        <v>0</v>
      </c>
      <c r="L5758" s="283">
        <f t="shared" si="1287"/>
        <v>4.3818232651749627</v>
      </c>
      <c r="M5758" s="283">
        <f t="shared" si="1288"/>
        <v>0</v>
      </c>
      <c r="N5758" s="283">
        <f t="shared" si="1289"/>
        <v>4.3585758300027857</v>
      </c>
      <c r="O5758" s="283">
        <f t="shared" si="1290"/>
        <v>0</v>
      </c>
      <c r="P5758" s="21">
        <f t="shared" si="1282"/>
        <v>3.9789369881031433E-2</v>
      </c>
      <c r="Q5758" s="21">
        <f t="shared" si="1283"/>
        <v>1.52436960139122</v>
      </c>
      <c r="R5758">
        <f t="shared" si="1284"/>
        <v>0.83668510409641816</v>
      </c>
      <c r="S5758" s="296">
        <f t="shared" si="1291"/>
        <v>5.074805223908873E-2</v>
      </c>
      <c r="T5758" s="283">
        <f t="shared" si="1292"/>
        <v>5.074805223908873E-2</v>
      </c>
    </row>
    <row r="5759" spans="1:20" x14ac:dyDescent="0.25">
      <c r="A5759" s="286">
        <v>43340</v>
      </c>
      <c r="B5759" s="1">
        <f t="shared" si="1285"/>
        <v>2</v>
      </c>
      <c r="C5759" s="285">
        <v>21</v>
      </c>
      <c r="D5759" t="s">
        <v>716</v>
      </c>
      <c r="F5759" s="16">
        <v>61</v>
      </c>
      <c r="G5759" t="str">
        <f t="shared" si="1279"/>
        <v>Cooling</v>
      </c>
      <c r="H5759" s="283">
        <f>IF(G5759="heating",F5759*Assumptions!M$4+Assumptions!M$7,0)</f>
        <v>0</v>
      </c>
      <c r="I5759" s="15">
        <f t="shared" si="1280"/>
        <v>0.95751150862929935</v>
      </c>
      <c r="J5759" s="15">
        <f t="shared" si="1281"/>
        <v>1.0199659078795975</v>
      </c>
      <c r="K5759" s="283">
        <f t="shared" si="1286"/>
        <v>0</v>
      </c>
      <c r="L5759" s="283">
        <f t="shared" si="1287"/>
        <v>4.3818232651749627</v>
      </c>
      <c r="M5759" s="283">
        <f t="shared" si="1288"/>
        <v>0</v>
      </c>
      <c r="N5759" s="283">
        <f t="shared" si="1289"/>
        <v>4.3585758300027857</v>
      </c>
      <c r="O5759" s="283">
        <f t="shared" si="1290"/>
        <v>0</v>
      </c>
      <c r="P5759" s="21">
        <f t="shared" si="1282"/>
        <v>4.5164594084734722E-2</v>
      </c>
      <c r="Q5759" s="21">
        <f t="shared" si="1283"/>
        <v>1.4448604713749031</v>
      </c>
      <c r="R5759">
        <f t="shared" si="1284"/>
        <v>0.83668510409641816</v>
      </c>
      <c r="S5759" s="296">
        <f t="shared" si="1291"/>
        <v>5.4599172200745269E-2</v>
      </c>
      <c r="T5759" s="283">
        <f t="shared" si="1292"/>
        <v>5.4599172200745269E-2</v>
      </c>
    </row>
    <row r="5760" spans="1:20" x14ac:dyDescent="0.25">
      <c r="A5760" s="286">
        <v>43340</v>
      </c>
      <c r="B5760" s="1">
        <f t="shared" si="1285"/>
        <v>2</v>
      </c>
      <c r="C5760" s="285">
        <v>22</v>
      </c>
      <c r="D5760" t="s">
        <v>716</v>
      </c>
      <c r="F5760" s="16">
        <v>63</v>
      </c>
      <c r="G5760" t="str">
        <f t="shared" si="1279"/>
        <v>Cooling</v>
      </c>
      <c r="H5760" s="283">
        <f>IF(G5760="heating",F5760*Assumptions!M$4+Assumptions!M$7,0)</f>
        <v>0</v>
      </c>
      <c r="I5760" s="15">
        <f t="shared" si="1280"/>
        <v>0.9426530227543114</v>
      </c>
      <c r="J5760" s="15">
        <f t="shared" si="1281"/>
        <v>1.0199659078795975</v>
      </c>
      <c r="K5760" s="283">
        <f t="shared" si="1286"/>
        <v>0</v>
      </c>
      <c r="L5760" s="283">
        <f t="shared" si="1287"/>
        <v>4.3818232651749627</v>
      </c>
      <c r="M5760" s="283">
        <f t="shared" si="1288"/>
        <v>0</v>
      </c>
      <c r="N5760" s="283">
        <f t="shared" si="1289"/>
        <v>4.3585758300027857</v>
      </c>
      <c r="O5760" s="283">
        <f t="shared" si="1290"/>
        <v>0</v>
      </c>
      <c r="P5760" s="21">
        <f t="shared" si="1282"/>
        <v>3.9789369881031433E-2</v>
      </c>
      <c r="Q5760" s="21">
        <f t="shared" si="1283"/>
        <v>1.2427137171080138</v>
      </c>
      <c r="R5760">
        <f t="shared" si="1284"/>
        <v>0.83668510409641816</v>
      </c>
      <c r="S5760" s="296">
        <f t="shared" si="1291"/>
        <v>4.1371397446179001E-2</v>
      </c>
      <c r="T5760" s="283">
        <f t="shared" si="1292"/>
        <v>4.1371397446179001E-2</v>
      </c>
    </row>
    <row r="5761" spans="1:20" x14ac:dyDescent="0.25">
      <c r="A5761" s="286">
        <v>43340</v>
      </c>
      <c r="B5761" s="1">
        <f t="shared" si="1285"/>
        <v>2</v>
      </c>
      <c r="C5761" s="285">
        <v>23</v>
      </c>
      <c r="D5761" t="s">
        <v>715</v>
      </c>
      <c r="F5761" s="16">
        <v>61</v>
      </c>
      <c r="G5761" t="str">
        <f t="shared" si="1279"/>
        <v>Cooling</v>
      </c>
      <c r="H5761" s="283">
        <f>IF(G5761="heating",F5761*Assumptions!M$4+Assumptions!M$7,0)</f>
        <v>0</v>
      </c>
      <c r="I5761" s="15">
        <f t="shared" si="1280"/>
        <v>0.94450710149963013</v>
      </c>
      <c r="J5761" s="15">
        <f t="shared" si="1281"/>
        <v>1.0199659078795975</v>
      </c>
      <c r="K5761" s="283">
        <f t="shared" si="1286"/>
        <v>0</v>
      </c>
      <c r="L5761" s="283">
        <f t="shared" si="1287"/>
        <v>4.3818232651749627</v>
      </c>
      <c r="M5761" s="283">
        <f t="shared" si="1288"/>
        <v>0</v>
      </c>
      <c r="N5761" s="283">
        <f t="shared" si="1289"/>
        <v>4.3585758300027857</v>
      </c>
      <c r="O5761" s="283">
        <f t="shared" si="1290"/>
        <v>0</v>
      </c>
      <c r="P5761" s="21">
        <f t="shared" si="1282"/>
        <v>4.5164594084734722E-2</v>
      </c>
      <c r="Q5761" s="21">
        <f t="shared" si="1283"/>
        <v>1.0297519246597011</v>
      </c>
      <c r="R5761">
        <f t="shared" si="1284"/>
        <v>0.83668510409641816</v>
      </c>
      <c r="S5761" s="296">
        <f t="shared" si="1291"/>
        <v>3.8912824990666763E-2</v>
      </c>
      <c r="T5761" s="283">
        <f t="shared" si="1292"/>
        <v>3.8912824990666763E-2</v>
      </c>
    </row>
    <row r="5762" spans="1:20" x14ac:dyDescent="0.25">
      <c r="A5762" s="286">
        <v>43341</v>
      </c>
      <c r="B5762" s="1">
        <f t="shared" si="1285"/>
        <v>3</v>
      </c>
      <c r="C5762" s="285">
        <v>0</v>
      </c>
      <c r="D5762" t="s">
        <v>715</v>
      </c>
      <c r="F5762" s="16">
        <v>59</v>
      </c>
      <c r="G5762" t="str">
        <f t="shared" ref="G5762:G5825" si="1293">VLOOKUP(A5762,U$2:W$366,3,FALSE)</f>
        <v>Cooling</v>
      </c>
      <c r="H5762" s="283">
        <f>IF(G5762="heating",F5762*Assumptions!M$4+Assumptions!M$7,0)</f>
        <v>0</v>
      </c>
      <c r="I5762" s="15">
        <f t="shared" ref="I5762:I5825" si="1294">VLOOKUP(C5762,AO$2:AQ$25,3,FALSE)</f>
        <v>0.97481507806017154</v>
      </c>
      <c r="J5762" s="15">
        <f t="shared" ref="J5762:J5825" si="1295">VLOOKUP(B5762,AS$4:AU$10,3,FALSE)</f>
        <v>1.0263036171733995</v>
      </c>
      <c r="K5762" s="283">
        <f t="shared" si="1286"/>
        <v>0</v>
      </c>
      <c r="L5762" s="283">
        <f t="shared" si="1287"/>
        <v>4.3182081448486933</v>
      </c>
      <c r="M5762" s="283">
        <f t="shared" si="1288"/>
        <v>0</v>
      </c>
      <c r="N5762" s="283">
        <f t="shared" si="1289"/>
        <v>4.2355603137647586</v>
      </c>
      <c r="O5762" s="283">
        <f t="shared" si="1290"/>
        <v>0</v>
      </c>
      <c r="P5762" s="21">
        <f t="shared" ref="P5762:P5825" si="1296">IF(G5762="cooling",IF(F5762&lt;61,0.025,(F5762^2*AX$25+F5762*AY$25+AZ$25)),0)</f>
        <v>2.5000000000000001E-2</v>
      </c>
      <c r="Q5762" s="21">
        <f t="shared" ref="Q5762:Q5825" si="1297">VLOOKUP(C5762,BB$2:BC$25,2,FALSE)</f>
        <v>0.90668853391740301</v>
      </c>
      <c r="R5762">
        <f t="shared" ref="R5762:R5825" si="1298">VLOOKUP(B5762,AS$4:AV$10,4,FALSE)</f>
        <v>0.9421089825381942</v>
      </c>
      <c r="S5762" s="296">
        <f t="shared" si="1291"/>
        <v>2.1354985304199287E-2</v>
      </c>
      <c r="T5762" s="283">
        <f t="shared" si="1292"/>
        <v>2.1354985304199287E-2</v>
      </c>
    </row>
    <row r="5763" spans="1:20" x14ac:dyDescent="0.25">
      <c r="A5763" s="286">
        <v>43341</v>
      </c>
      <c r="B5763" s="1">
        <f t="shared" ref="B5763:B5826" si="1299">WEEKDAY(A5763,2)</f>
        <v>3</v>
      </c>
      <c r="C5763" s="285">
        <v>1</v>
      </c>
      <c r="D5763" t="s">
        <v>715</v>
      </c>
      <c r="F5763" s="16">
        <v>57</v>
      </c>
      <c r="G5763" t="str">
        <f t="shared" si="1293"/>
        <v>Cooling</v>
      </c>
      <c r="H5763" s="283">
        <f>IF(G5763="heating",F5763*Assumptions!M$4+Assumptions!M$7,0)</f>
        <v>0</v>
      </c>
      <c r="I5763" s="15">
        <f t="shared" si="1294"/>
        <v>1.012242869806885</v>
      </c>
      <c r="J5763" s="15">
        <f t="shared" si="1295"/>
        <v>1.0263036171733995</v>
      </c>
      <c r="K5763" s="283">
        <f t="shared" ref="K5763:K5826" si="1300">H5763*I5763*J5763</f>
        <v>0</v>
      </c>
      <c r="L5763" s="283">
        <f t="shared" ref="L5763:L5826" si="1301">VLOOKUP(F5763,BL$2:BN$92,2,FALSE)</f>
        <v>4.2530692972692208</v>
      </c>
      <c r="M5763" s="283">
        <f t="shared" ref="M5763:M5826" si="1302">IF(G5763="heating",K5763*(L5763*3.412),0)</f>
        <v>0</v>
      </c>
      <c r="N5763" s="283">
        <f t="shared" ref="N5763:N5826" si="1303">VLOOKUP(F5763,BL$2:BN$92,3,FALSE)</f>
        <v>4.1119599131986844</v>
      </c>
      <c r="O5763" s="283">
        <f t="shared" ref="O5763:O5826" si="1304">IF(F5763&lt;=61,IF(G5763="heating",IF(F5763&gt;=5,K5763*L5763/N5763,0),0),0)</f>
        <v>0</v>
      </c>
      <c r="P5763" s="21">
        <f t="shared" si="1296"/>
        <v>2.5000000000000001E-2</v>
      </c>
      <c r="Q5763" s="21">
        <f t="shared" si="1297"/>
        <v>0.81803459285312596</v>
      </c>
      <c r="R5763">
        <f t="shared" si="1298"/>
        <v>0.9421089825381942</v>
      </c>
      <c r="S5763" s="296">
        <f t="shared" ref="S5763:S5826" si="1305">P5763*Q5763*R5763</f>
        <v>1.9266943448847614E-2</v>
      </c>
      <c r="T5763" s="283">
        <f t="shared" ref="T5763:T5826" si="1306">K5763+S5763</f>
        <v>1.9266943448847614E-2</v>
      </c>
    </row>
    <row r="5764" spans="1:20" x14ac:dyDescent="0.25">
      <c r="A5764" s="286">
        <v>43341</v>
      </c>
      <c r="B5764" s="1">
        <f t="shared" si="1299"/>
        <v>3</v>
      </c>
      <c r="C5764" s="285">
        <v>2</v>
      </c>
      <c r="D5764" t="s">
        <v>715</v>
      </c>
      <c r="F5764" s="16">
        <v>57</v>
      </c>
      <c r="G5764" t="str">
        <f t="shared" si="1293"/>
        <v>Cooling</v>
      </c>
      <c r="H5764" s="283">
        <f>IF(G5764="heating",F5764*Assumptions!M$4+Assumptions!M$7,0)</f>
        <v>0</v>
      </c>
      <c r="I5764" s="15">
        <f t="shared" si="1294"/>
        <v>1.0509704703585963</v>
      </c>
      <c r="J5764" s="15">
        <f t="shared" si="1295"/>
        <v>1.0263036171733995</v>
      </c>
      <c r="K5764" s="283">
        <f t="shared" si="1300"/>
        <v>0</v>
      </c>
      <c r="L5764" s="283">
        <f t="shared" si="1301"/>
        <v>4.2530692972692208</v>
      </c>
      <c r="M5764" s="283">
        <f t="shared" si="1302"/>
        <v>0</v>
      </c>
      <c r="N5764" s="283">
        <f t="shared" si="1303"/>
        <v>4.1119599131986844</v>
      </c>
      <c r="O5764" s="283">
        <f t="shared" si="1304"/>
        <v>0</v>
      </c>
      <c r="P5764" s="21">
        <f t="shared" si="1296"/>
        <v>2.5000000000000001E-2</v>
      </c>
      <c r="Q5764" s="21">
        <f t="shared" si="1297"/>
        <v>0.74507607494346417</v>
      </c>
      <c r="R5764">
        <f t="shared" si="1298"/>
        <v>0.9421089825381942</v>
      </c>
      <c r="S5764" s="296">
        <f t="shared" si="1305"/>
        <v>1.7548571571963458E-2</v>
      </c>
      <c r="T5764" s="283">
        <f t="shared" si="1306"/>
        <v>1.7548571571963458E-2</v>
      </c>
    </row>
    <row r="5765" spans="1:20" x14ac:dyDescent="0.25">
      <c r="A5765" s="286">
        <v>43341</v>
      </c>
      <c r="B5765" s="1">
        <f t="shared" si="1299"/>
        <v>3</v>
      </c>
      <c r="C5765" s="285">
        <v>3</v>
      </c>
      <c r="D5765" t="s">
        <v>715</v>
      </c>
      <c r="F5765" s="16">
        <v>55</v>
      </c>
      <c r="G5765" t="str">
        <f t="shared" si="1293"/>
        <v>Cooling</v>
      </c>
      <c r="H5765" s="283">
        <f>IF(G5765="heating",F5765*Assumptions!M$4+Assumptions!M$7,0)</f>
        <v>0</v>
      </c>
      <c r="I5765" s="15">
        <f t="shared" si="1294"/>
        <v>1.0924036124451033</v>
      </c>
      <c r="J5765" s="15">
        <f t="shared" si="1295"/>
        <v>1.0263036171733995</v>
      </c>
      <c r="K5765" s="283">
        <f t="shared" si="1300"/>
        <v>0</v>
      </c>
      <c r="L5765" s="283">
        <f t="shared" si="1301"/>
        <v>4.1851135499983272</v>
      </c>
      <c r="M5765" s="283">
        <f t="shared" si="1302"/>
        <v>0</v>
      </c>
      <c r="N5765" s="283">
        <f t="shared" si="1303"/>
        <v>3.9876635481217684</v>
      </c>
      <c r="O5765" s="283">
        <f t="shared" si="1304"/>
        <v>0</v>
      </c>
      <c r="P5765" s="21">
        <f t="shared" si="1296"/>
        <v>2.5000000000000001E-2</v>
      </c>
      <c r="Q5765" s="21">
        <f t="shared" si="1297"/>
        <v>0.69158980876382303</v>
      </c>
      <c r="R5765">
        <f t="shared" si="1298"/>
        <v>0.9421089825381942</v>
      </c>
      <c r="S5765" s="296">
        <f t="shared" si="1305"/>
        <v>1.6288824276706741E-2</v>
      </c>
      <c r="T5765" s="283">
        <f t="shared" si="1306"/>
        <v>1.6288824276706741E-2</v>
      </c>
    </row>
    <row r="5766" spans="1:20" x14ac:dyDescent="0.25">
      <c r="A5766" s="286">
        <v>43341</v>
      </c>
      <c r="B5766" s="1">
        <f t="shared" si="1299"/>
        <v>3</v>
      </c>
      <c r="C5766" s="285">
        <v>4</v>
      </c>
      <c r="D5766" t="s">
        <v>715</v>
      </c>
      <c r="F5766" s="16">
        <v>55</v>
      </c>
      <c r="G5766" t="str">
        <f t="shared" si="1293"/>
        <v>Cooling</v>
      </c>
      <c r="H5766" s="283">
        <f>IF(G5766="heating",F5766*Assumptions!M$4+Assumptions!M$7,0)</f>
        <v>0</v>
      </c>
      <c r="I5766" s="15">
        <f t="shared" si="1294"/>
        <v>1.1348296917927807</v>
      </c>
      <c r="J5766" s="15">
        <f t="shared" si="1295"/>
        <v>1.0263036171733995</v>
      </c>
      <c r="K5766" s="283">
        <f t="shared" si="1300"/>
        <v>0</v>
      </c>
      <c r="L5766" s="283">
        <f t="shared" si="1301"/>
        <v>4.1851135499983272</v>
      </c>
      <c r="M5766" s="283">
        <f t="shared" si="1302"/>
        <v>0</v>
      </c>
      <c r="N5766" s="283">
        <f t="shared" si="1303"/>
        <v>3.9876635481217684</v>
      </c>
      <c r="O5766" s="283">
        <f t="shared" si="1304"/>
        <v>0</v>
      </c>
      <c r="P5766" s="21">
        <f t="shared" si="1296"/>
        <v>2.5000000000000001E-2</v>
      </c>
      <c r="Q5766" s="21">
        <f t="shared" si="1297"/>
        <v>0.6473875548762833</v>
      </c>
      <c r="R5766">
        <f t="shared" si="1298"/>
        <v>0.9421089825381942</v>
      </c>
      <c r="S5766" s="296">
        <f t="shared" si="1305"/>
        <v>1.5247740765809616E-2</v>
      </c>
      <c r="T5766" s="283">
        <f t="shared" si="1306"/>
        <v>1.5247740765809616E-2</v>
      </c>
    </row>
    <row r="5767" spans="1:20" x14ac:dyDescent="0.25">
      <c r="A5767" s="286">
        <v>43341</v>
      </c>
      <c r="B5767" s="1">
        <f t="shared" si="1299"/>
        <v>3</v>
      </c>
      <c r="C5767" s="285">
        <v>5</v>
      </c>
      <c r="D5767" t="s">
        <v>715</v>
      </c>
      <c r="F5767" s="16">
        <v>55</v>
      </c>
      <c r="G5767" t="str">
        <f t="shared" si="1293"/>
        <v>Cooling</v>
      </c>
      <c r="H5767" s="283">
        <f>IF(G5767="heating",F5767*Assumptions!M$4+Assumptions!M$7,0)</f>
        <v>0</v>
      </c>
      <c r="I5767" s="15">
        <f t="shared" si="1294"/>
        <v>1.1635558681477385</v>
      </c>
      <c r="J5767" s="15">
        <f t="shared" si="1295"/>
        <v>1.0263036171733995</v>
      </c>
      <c r="K5767" s="283">
        <f t="shared" si="1300"/>
        <v>0</v>
      </c>
      <c r="L5767" s="283">
        <f t="shared" si="1301"/>
        <v>4.1851135499983272</v>
      </c>
      <c r="M5767" s="283">
        <f t="shared" si="1302"/>
        <v>0</v>
      </c>
      <c r="N5767" s="283">
        <f t="shared" si="1303"/>
        <v>3.9876635481217684</v>
      </c>
      <c r="O5767" s="283">
        <f t="shared" si="1304"/>
        <v>0</v>
      </c>
      <c r="P5767" s="21">
        <f t="shared" si="1296"/>
        <v>2.5000000000000001E-2</v>
      </c>
      <c r="Q5767" s="21">
        <f t="shared" si="1297"/>
        <v>0.72139578924615555</v>
      </c>
      <c r="R5767">
        <f t="shared" si="1298"/>
        <v>0.9421089825381942</v>
      </c>
      <c r="S5767" s="296">
        <f t="shared" si="1305"/>
        <v>1.6990836325350832E-2</v>
      </c>
      <c r="T5767" s="283">
        <f t="shared" si="1306"/>
        <v>1.6990836325350832E-2</v>
      </c>
    </row>
    <row r="5768" spans="1:20" x14ac:dyDescent="0.25">
      <c r="A5768" s="286">
        <v>43341</v>
      </c>
      <c r="B5768" s="1">
        <f t="shared" si="1299"/>
        <v>3</v>
      </c>
      <c r="C5768" s="285">
        <v>6</v>
      </c>
      <c r="D5768" t="s">
        <v>715</v>
      </c>
      <c r="F5768" s="16">
        <v>57</v>
      </c>
      <c r="G5768" t="str">
        <f t="shared" si="1293"/>
        <v>Cooling</v>
      </c>
      <c r="H5768" s="283">
        <f>IF(G5768="heating",F5768*Assumptions!M$4+Assumptions!M$7,0)</f>
        <v>0</v>
      </c>
      <c r="I5768" s="15">
        <f t="shared" si="1294"/>
        <v>1.2083911162615524</v>
      </c>
      <c r="J5768" s="15">
        <f t="shared" si="1295"/>
        <v>1.0263036171733995</v>
      </c>
      <c r="K5768" s="283">
        <f t="shared" si="1300"/>
        <v>0</v>
      </c>
      <c r="L5768" s="283">
        <f t="shared" si="1301"/>
        <v>4.2530692972692208</v>
      </c>
      <c r="M5768" s="283">
        <f t="shared" si="1302"/>
        <v>0</v>
      </c>
      <c r="N5768" s="283">
        <f t="shared" si="1303"/>
        <v>4.1119599131986844</v>
      </c>
      <c r="O5768" s="283">
        <f t="shared" si="1304"/>
        <v>0</v>
      </c>
      <c r="P5768" s="21">
        <f t="shared" si="1296"/>
        <v>2.5000000000000001E-2</v>
      </c>
      <c r="Q5768" s="21">
        <f t="shared" si="1297"/>
        <v>0.87787080972652631</v>
      </c>
      <c r="R5768">
        <f t="shared" si="1298"/>
        <v>0.9421089825381942</v>
      </c>
      <c r="S5768" s="296">
        <f t="shared" si="1305"/>
        <v>2.0676249383785962E-2</v>
      </c>
      <c r="T5768" s="283">
        <f t="shared" si="1306"/>
        <v>2.0676249383785962E-2</v>
      </c>
    </row>
    <row r="5769" spans="1:20" x14ac:dyDescent="0.25">
      <c r="A5769" s="286">
        <v>43341</v>
      </c>
      <c r="B5769" s="1">
        <f t="shared" si="1299"/>
        <v>3</v>
      </c>
      <c r="C5769" s="285">
        <v>7</v>
      </c>
      <c r="D5769" t="s">
        <v>716</v>
      </c>
      <c r="F5769" s="16">
        <v>61</v>
      </c>
      <c r="G5769" t="str">
        <f t="shared" si="1293"/>
        <v>Cooling</v>
      </c>
      <c r="H5769" s="283">
        <f>IF(G5769="heating",F5769*Assumptions!M$4+Assumptions!M$7,0)</f>
        <v>0</v>
      </c>
      <c r="I5769" s="15">
        <f t="shared" si="1294"/>
        <v>1.1637425769249583</v>
      </c>
      <c r="J5769" s="15">
        <f t="shared" si="1295"/>
        <v>1.0263036171733995</v>
      </c>
      <c r="K5769" s="283">
        <f t="shared" si="1300"/>
        <v>0</v>
      </c>
      <c r="L5769" s="283">
        <f t="shared" si="1301"/>
        <v>4.3818232651749627</v>
      </c>
      <c r="M5769" s="283">
        <f t="shared" si="1302"/>
        <v>0</v>
      </c>
      <c r="N5769" s="283">
        <f t="shared" si="1303"/>
        <v>4.3585758300027857</v>
      </c>
      <c r="O5769" s="283">
        <f t="shared" si="1304"/>
        <v>0</v>
      </c>
      <c r="P5769" s="21">
        <f t="shared" si="1296"/>
        <v>4.5164594084734722E-2</v>
      </c>
      <c r="Q5769" s="21">
        <f t="shared" si="1297"/>
        <v>0.97331382064367777</v>
      </c>
      <c r="R5769">
        <f t="shared" si="1298"/>
        <v>0.9421089825381942</v>
      </c>
      <c r="S5769" s="296">
        <f t="shared" si="1305"/>
        <v>4.1414473654766942E-2</v>
      </c>
      <c r="T5769" s="283">
        <f t="shared" si="1306"/>
        <v>4.1414473654766942E-2</v>
      </c>
    </row>
    <row r="5770" spans="1:20" x14ac:dyDescent="0.25">
      <c r="A5770" s="286">
        <v>43341</v>
      </c>
      <c r="B5770" s="1">
        <f t="shared" si="1299"/>
        <v>3</v>
      </c>
      <c r="C5770" s="285">
        <v>8</v>
      </c>
      <c r="D5770" t="s">
        <v>716</v>
      </c>
      <c r="F5770" s="16">
        <v>66</v>
      </c>
      <c r="G5770" t="str">
        <f t="shared" si="1293"/>
        <v>Cooling</v>
      </c>
      <c r="H5770" s="283">
        <f>IF(G5770="heating",F5770*Assumptions!M$4+Assumptions!M$7,0)</f>
        <v>0</v>
      </c>
      <c r="I5770" s="15">
        <f t="shared" si="1294"/>
        <v>1.094193721037565</v>
      </c>
      <c r="J5770" s="15">
        <f t="shared" si="1295"/>
        <v>1.0263036171733995</v>
      </c>
      <c r="K5770" s="283">
        <f t="shared" si="1300"/>
        <v>0</v>
      </c>
      <c r="L5770" s="283">
        <f t="shared" si="1301"/>
        <v>4.3818232651749627</v>
      </c>
      <c r="M5770" s="283">
        <f t="shared" si="1302"/>
        <v>0</v>
      </c>
      <c r="N5770" s="283">
        <f t="shared" si="1303"/>
        <v>4.3585758300027857</v>
      </c>
      <c r="O5770" s="283">
        <f t="shared" si="1304"/>
        <v>0</v>
      </c>
      <c r="P5770" s="21">
        <f t="shared" si="1296"/>
        <v>3.6399980029288459E-2</v>
      </c>
      <c r="Q5770" s="21">
        <f t="shared" si="1297"/>
        <v>0.94940007506179924</v>
      </c>
      <c r="R5770">
        <f t="shared" si="1298"/>
        <v>0.9421089825381942</v>
      </c>
      <c r="S5770" s="296">
        <f t="shared" si="1305"/>
        <v>3.2557537667498852E-2</v>
      </c>
      <c r="T5770" s="283">
        <f t="shared" si="1306"/>
        <v>3.2557537667498852E-2</v>
      </c>
    </row>
    <row r="5771" spans="1:20" x14ac:dyDescent="0.25">
      <c r="A5771" s="286">
        <v>43341</v>
      </c>
      <c r="B5771" s="1">
        <f t="shared" si="1299"/>
        <v>3</v>
      </c>
      <c r="C5771" s="285">
        <v>9</v>
      </c>
      <c r="D5771" t="s">
        <v>716</v>
      </c>
      <c r="F5771" s="16">
        <v>72</v>
      </c>
      <c r="G5771" t="str">
        <f t="shared" si="1293"/>
        <v>Cooling</v>
      </c>
      <c r="H5771" s="283">
        <f>IF(G5771="heating",F5771*Assumptions!M$4+Assumptions!M$7,0)</f>
        <v>0</v>
      </c>
      <c r="I5771" s="15">
        <f t="shared" si="1294"/>
        <v>1.0343009000871222</v>
      </c>
      <c r="J5771" s="15">
        <f t="shared" si="1295"/>
        <v>1.0263036171733995</v>
      </c>
      <c r="K5771" s="283">
        <f t="shared" si="1300"/>
        <v>0</v>
      </c>
      <c r="L5771" s="283" t="e">
        <f t="shared" si="1301"/>
        <v>#N/A</v>
      </c>
      <c r="M5771" s="283">
        <f t="shared" si="1302"/>
        <v>0</v>
      </c>
      <c r="N5771" s="283" t="e">
        <f t="shared" si="1303"/>
        <v>#N/A</v>
      </c>
      <c r="O5771" s="283">
        <f t="shared" si="1304"/>
        <v>0</v>
      </c>
      <c r="P5771" s="21">
        <f t="shared" si="1296"/>
        <v>4.6445607559525648E-2</v>
      </c>
      <c r="Q5771" s="21">
        <f t="shared" si="1297"/>
        <v>0.8408485371888097</v>
      </c>
      <c r="R5771">
        <f t="shared" si="1298"/>
        <v>0.9421089825381942</v>
      </c>
      <c r="S5771" s="296">
        <f t="shared" si="1305"/>
        <v>3.6792861520766461E-2</v>
      </c>
      <c r="T5771" s="283">
        <f t="shared" si="1306"/>
        <v>3.6792861520766461E-2</v>
      </c>
    </row>
    <row r="5772" spans="1:20" x14ac:dyDescent="0.25">
      <c r="A5772" s="286">
        <v>43341</v>
      </c>
      <c r="B5772" s="1">
        <f t="shared" si="1299"/>
        <v>3</v>
      </c>
      <c r="C5772" s="285">
        <v>10</v>
      </c>
      <c r="D5772" t="s">
        <v>716</v>
      </c>
      <c r="F5772" s="16">
        <v>75</v>
      </c>
      <c r="G5772" t="str">
        <f t="shared" si="1293"/>
        <v>Cooling</v>
      </c>
      <c r="H5772" s="283">
        <f>IF(G5772="heating",F5772*Assumptions!M$4+Assumptions!M$7,0)</f>
        <v>0</v>
      </c>
      <c r="I5772" s="15">
        <f t="shared" si="1294"/>
        <v>0.98112329028689171</v>
      </c>
      <c r="J5772" s="15">
        <f t="shared" si="1295"/>
        <v>1.0263036171733995</v>
      </c>
      <c r="K5772" s="283">
        <f t="shared" si="1300"/>
        <v>0</v>
      </c>
      <c r="L5772" s="283" t="e">
        <f t="shared" si="1301"/>
        <v>#N/A</v>
      </c>
      <c r="M5772" s="283">
        <f t="shared" si="1302"/>
        <v>0</v>
      </c>
      <c r="N5772" s="283" t="e">
        <f t="shared" si="1303"/>
        <v>#N/A</v>
      </c>
      <c r="O5772" s="283">
        <f t="shared" si="1304"/>
        <v>0</v>
      </c>
      <c r="P5772" s="21">
        <f t="shared" si="1296"/>
        <v>5.9880624941505811E-2</v>
      </c>
      <c r="Q5772" s="21">
        <f t="shared" si="1297"/>
        <v>0.74504051125983206</v>
      </c>
      <c r="R5772">
        <f t="shared" si="1298"/>
        <v>0.9421089825381942</v>
      </c>
      <c r="S5772" s="296">
        <f t="shared" si="1305"/>
        <v>4.2030771010093795E-2</v>
      </c>
      <c r="T5772" s="283">
        <f t="shared" si="1306"/>
        <v>4.2030771010093795E-2</v>
      </c>
    </row>
    <row r="5773" spans="1:20" x14ac:dyDescent="0.25">
      <c r="A5773" s="286">
        <v>43341</v>
      </c>
      <c r="B5773" s="1">
        <f t="shared" si="1299"/>
        <v>3</v>
      </c>
      <c r="C5773" s="285">
        <v>11</v>
      </c>
      <c r="D5773" t="s">
        <v>716</v>
      </c>
      <c r="F5773" s="16">
        <v>79</v>
      </c>
      <c r="G5773" t="str">
        <f t="shared" si="1293"/>
        <v>Cooling</v>
      </c>
      <c r="H5773" s="283">
        <f>IF(G5773="heating",F5773*Assumptions!M$4+Assumptions!M$7,0)</f>
        <v>0</v>
      </c>
      <c r="I5773" s="15">
        <f t="shared" si="1294"/>
        <v>0.94956163997961163</v>
      </c>
      <c r="J5773" s="15">
        <f t="shared" si="1295"/>
        <v>1.0263036171733995</v>
      </c>
      <c r="K5773" s="283">
        <f t="shared" si="1300"/>
        <v>0</v>
      </c>
      <c r="L5773" s="283" t="e">
        <f t="shared" si="1301"/>
        <v>#N/A</v>
      </c>
      <c r="M5773" s="283">
        <f t="shared" si="1302"/>
        <v>0</v>
      </c>
      <c r="N5773" s="283" t="e">
        <f t="shared" si="1303"/>
        <v>#N/A</v>
      </c>
      <c r="O5773" s="283">
        <f t="shared" si="1304"/>
        <v>0</v>
      </c>
      <c r="P5773" s="21">
        <f t="shared" si="1296"/>
        <v>8.6517748164594233E-2</v>
      </c>
      <c r="Q5773" s="21">
        <f t="shared" si="1297"/>
        <v>0.72850690893675296</v>
      </c>
      <c r="R5773">
        <f t="shared" si="1298"/>
        <v>0.9421089825381942</v>
      </c>
      <c r="S5773" s="296">
        <f t="shared" si="1305"/>
        <v>5.9379977237238313E-2</v>
      </c>
      <c r="T5773" s="283">
        <f t="shared" si="1306"/>
        <v>5.9379977237238313E-2</v>
      </c>
    </row>
    <row r="5774" spans="1:20" x14ac:dyDescent="0.25">
      <c r="A5774" s="286">
        <v>43341</v>
      </c>
      <c r="B5774" s="1">
        <f t="shared" si="1299"/>
        <v>3</v>
      </c>
      <c r="C5774" s="285">
        <v>12</v>
      </c>
      <c r="D5774" t="s">
        <v>716</v>
      </c>
      <c r="F5774" s="16">
        <v>81</v>
      </c>
      <c r="G5774" t="str">
        <f t="shared" si="1293"/>
        <v>Cooling</v>
      </c>
      <c r="H5774" s="283">
        <f>IF(G5774="heating",F5774*Assumptions!M$4+Assumptions!M$7,0)</f>
        <v>0</v>
      </c>
      <c r="I5774" s="15">
        <f t="shared" si="1294"/>
        <v>0.91648403420261149</v>
      </c>
      <c r="J5774" s="15">
        <f t="shared" si="1295"/>
        <v>1.0263036171733995</v>
      </c>
      <c r="K5774" s="283">
        <f t="shared" si="1300"/>
        <v>0</v>
      </c>
      <c r="L5774" s="283" t="e">
        <f t="shared" si="1301"/>
        <v>#N/A</v>
      </c>
      <c r="M5774" s="283">
        <f t="shared" si="1302"/>
        <v>0</v>
      </c>
      <c r="N5774" s="283" t="e">
        <f t="shared" si="1303"/>
        <v>#N/A</v>
      </c>
      <c r="O5774" s="283">
        <f t="shared" si="1304"/>
        <v>0</v>
      </c>
      <c r="P5774" s="21">
        <f t="shared" si="1296"/>
        <v>0.10357506693918861</v>
      </c>
      <c r="Q5774" s="21">
        <f t="shared" si="1297"/>
        <v>0.75910815787401487</v>
      </c>
      <c r="R5774">
        <f t="shared" si="1298"/>
        <v>0.9421089825381942</v>
      </c>
      <c r="S5774" s="296">
        <f t="shared" si="1305"/>
        <v>7.4073015643466023E-2</v>
      </c>
      <c r="T5774" s="283">
        <f t="shared" si="1306"/>
        <v>7.4073015643466023E-2</v>
      </c>
    </row>
    <row r="5775" spans="1:20" x14ac:dyDescent="0.25">
      <c r="A5775" s="286">
        <v>43341</v>
      </c>
      <c r="B5775" s="1">
        <f t="shared" si="1299"/>
        <v>3</v>
      </c>
      <c r="C5775" s="285">
        <v>13</v>
      </c>
      <c r="D5775" t="s">
        <v>716</v>
      </c>
      <c r="E5775" t="s">
        <v>704</v>
      </c>
      <c r="F5775" s="16">
        <v>82</v>
      </c>
      <c r="G5775" t="str">
        <f t="shared" si="1293"/>
        <v>Cooling</v>
      </c>
      <c r="H5775" s="283">
        <f>IF(G5775="heating",F5775*Assumptions!M$4+Assumptions!M$7,0)</f>
        <v>0</v>
      </c>
      <c r="I5775" s="15">
        <f t="shared" si="1294"/>
        <v>0.90040206880052787</v>
      </c>
      <c r="J5775" s="15">
        <f t="shared" si="1295"/>
        <v>1.0263036171733995</v>
      </c>
      <c r="K5775" s="283">
        <f t="shared" si="1300"/>
        <v>0</v>
      </c>
      <c r="L5775" s="283" t="e">
        <f t="shared" si="1301"/>
        <v>#N/A</v>
      </c>
      <c r="M5775" s="283">
        <f t="shared" si="1302"/>
        <v>0</v>
      </c>
      <c r="N5775" s="283" t="e">
        <f t="shared" si="1303"/>
        <v>#N/A</v>
      </c>
      <c r="O5775" s="283">
        <f t="shared" si="1304"/>
        <v>0</v>
      </c>
      <c r="P5775" s="21">
        <f t="shared" si="1296"/>
        <v>0.1130384156172477</v>
      </c>
      <c r="Q5775" s="21">
        <f t="shared" si="1297"/>
        <v>0.79115902007799765</v>
      </c>
      <c r="R5775">
        <f t="shared" si="1298"/>
        <v>0.9421089825381942</v>
      </c>
      <c r="S5775" s="296">
        <f t="shared" si="1305"/>
        <v>8.4254089584157463E-2</v>
      </c>
      <c r="T5775" s="283">
        <f t="shared" si="1306"/>
        <v>8.4254089584157463E-2</v>
      </c>
    </row>
    <row r="5776" spans="1:20" x14ac:dyDescent="0.25">
      <c r="A5776" s="286">
        <v>43341</v>
      </c>
      <c r="B5776" s="1">
        <f t="shared" si="1299"/>
        <v>3</v>
      </c>
      <c r="C5776" s="285">
        <v>14</v>
      </c>
      <c r="D5776" t="s">
        <v>716</v>
      </c>
      <c r="E5776" t="s">
        <v>704</v>
      </c>
      <c r="F5776" s="16">
        <v>84</v>
      </c>
      <c r="G5776" t="str">
        <f t="shared" si="1293"/>
        <v>Cooling</v>
      </c>
      <c r="H5776" s="283">
        <f>IF(G5776="heating",F5776*Assumptions!M$4+Assumptions!M$7,0)</f>
        <v>0</v>
      </c>
      <c r="I5776" s="15">
        <f t="shared" si="1294"/>
        <v>0.86032894500746537</v>
      </c>
      <c r="J5776" s="15">
        <f t="shared" si="1295"/>
        <v>1.0263036171733995</v>
      </c>
      <c r="K5776" s="283">
        <f t="shared" si="1300"/>
        <v>0</v>
      </c>
      <c r="L5776" s="283" t="e">
        <f t="shared" si="1301"/>
        <v>#N/A</v>
      </c>
      <c r="M5776" s="283">
        <f t="shared" si="1302"/>
        <v>0</v>
      </c>
      <c r="N5776" s="283" t="e">
        <f t="shared" si="1303"/>
        <v>#N/A</v>
      </c>
      <c r="O5776" s="283">
        <f t="shared" si="1304"/>
        <v>0</v>
      </c>
      <c r="P5776" s="21">
        <f t="shared" si="1296"/>
        <v>0.13383449155489124</v>
      </c>
      <c r="Q5776" s="21">
        <f t="shared" si="1297"/>
        <v>0.84355555031342389</v>
      </c>
      <c r="R5776">
        <f t="shared" si="1298"/>
        <v>0.9421089825381942</v>
      </c>
      <c r="S5776" s="296">
        <f t="shared" si="1305"/>
        <v>0.1063611159232709</v>
      </c>
      <c r="T5776" s="283">
        <f t="shared" si="1306"/>
        <v>0.1063611159232709</v>
      </c>
    </row>
    <row r="5777" spans="1:20" x14ac:dyDescent="0.25">
      <c r="A5777" s="286">
        <v>43341</v>
      </c>
      <c r="B5777" s="1">
        <f t="shared" si="1299"/>
        <v>3</v>
      </c>
      <c r="C5777" s="285">
        <v>15</v>
      </c>
      <c r="D5777" t="s">
        <v>716</v>
      </c>
      <c r="E5777" t="s">
        <v>704</v>
      </c>
      <c r="F5777" s="16">
        <v>84</v>
      </c>
      <c r="G5777" t="str">
        <f t="shared" si="1293"/>
        <v>Cooling</v>
      </c>
      <c r="H5777" s="283">
        <f>IF(G5777="heating",F5777*Assumptions!M$4+Assumptions!M$7,0)</f>
        <v>0</v>
      </c>
      <c r="I5777" s="15">
        <f t="shared" si="1294"/>
        <v>0.85754515037175039</v>
      </c>
      <c r="J5777" s="15">
        <f t="shared" si="1295"/>
        <v>1.0263036171733995</v>
      </c>
      <c r="K5777" s="283">
        <f t="shared" si="1300"/>
        <v>0</v>
      </c>
      <c r="L5777" s="283" t="e">
        <f t="shared" si="1301"/>
        <v>#N/A</v>
      </c>
      <c r="M5777" s="283">
        <f t="shared" si="1302"/>
        <v>0</v>
      </c>
      <c r="N5777" s="283" t="e">
        <f t="shared" si="1303"/>
        <v>#N/A</v>
      </c>
      <c r="O5777" s="283">
        <f t="shared" si="1304"/>
        <v>0</v>
      </c>
      <c r="P5777" s="21">
        <f t="shared" si="1296"/>
        <v>0.13383449155489124</v>
      </c>
      <c r="Q5777" s="21">
        <f t="shared" si="1297"/>
        <v>0.96592607327566882</v>
      </c>
      <c r="R5777">
        <f t="shared" si="1298"/>
        <v>0.9421089825381942</v>
      </c>
      <c r="S5777" s="296">
        <f t="shared" si="1305"/>
        <v>0.12179040848561928</v>
      </c>
      <c r="T5777" s="283">
        <f t="shared" si="1306"/>
        <v>0.12179040848561928</v>
      </c>
    </row>
    <row r="5778" spans="1:20" x14ac:dyDescent="0.25">
      <c r="A5778" s="286">
        <v>43341</v>
      </c>
      <c r="B5778" s="1">
        <f t="shared" si="1299"/>
        <v>3</v>
      </c>
      <c r="C5778" s="285">
        <v>16</v>
      </c>
      <c r="D5778" t="s">
        <v>716</v>
      </c>
      <c r="E5778" t="s">
        <v>704</v>
      </c>
      <c r="F5778" s="16">
        <v>84</v>
      </c>
      <c r="G5778" t="str">
        <f t="shared" si="1293"/>
        <v>Cooling</v>
      </c>
      <c r="H5778" s="283">
        <f>IF(G5778="heating",F5778*Assumptions!M$4+Assumptions!M$7,0)</f>
        <v>0</v>
      </c>
      <c r="I5778" s="15">
        <f t="shared" si="1294"/>
        <v>0.88344815438260227</v>
      </c>
      <c r="J5778" s="15">
        <f t="shared" si="1295"/>
        <v>1.0263036171733995</v>
      </c>
      <c r="K5778" s="283">
        <f t="shared" si="1300"/>
        <v>0</v>
      </c>
      <c r="L5778" s="283" t="e">
        <f t="shared" si="1301"/>
        <v>#N/A</v>
      </c>
      <c r="M5778" s="283">
        <f t="shared" si="1302"/>
        <v>0</v>
      </c>
      <c r="N5778" s="283" t="e">
        <f t="shared" si="1303"/>
        <v>#N/A</v>
      </c>
      <c r="O5778" s="283">
        <f t="shared" si="1304"/>
        <v>0</v>
      </c>
      <c r="P5778" s="21">
        <f t="shared" si="1296"/>
        <v>0.13383449155489124</v>
      </c>
      <c r="Q5778" s="21">
        <f t="shared" si="1297"/>
        <v>1.1649354943302594</v>
      </c>
      <c r="R5778">
        <f t="shared" si="1298"/>
        <v>0.9421089825381942</v>
      </c>
      <c r="S5778" s="296">
        <f t="shared" si="1305"/>
        <v>0.14688284501187504</v>
      </c>
      <c r="T5778" s="283">
        <f t="shared" si="1306"/>
        <v>0.14688284501187504</v>
      </c>
    </row>
    <row r="5779" spans="1:20" x14ac:dyDescent="0.25">
      <c r="A5779" s="286">
        <v>43341</v>
      </c>
      <c r="B5779" s="1">
        <f t="shared" si="1299"/>
        <v>3</v>
      </c>
      <c r="C5779" s="285">
        <v>17</v>
      </c>
      <c r="D5779" t="s">
        <v>716</v>
      </c>
      <c r="F5779" s="16">
        <v>82</v>
      </c>
      <c r="G5779" t="str">
        <f t="shared" si="1293"/>
        <v>Cooling</v>
      </c>
      <c r="H5779" s="283">
        <f>IF(G5779="heating",F5779*Assumptions!M$4+Assumptions!M$7,0)</f>
        <v>0</v>
      </c>
      <c r="I5779" s="15">
        <f t="shared" si="1294"/>
        <v>0.94025748850374469</v>
      </c>
      <c r="J5779" s="15">
        <f t="shared" si="1295"/>
        <v>1.0263036171733995</v>
      </c>
      <c r="K5779" s="283">
        <f t="shared" si="1300"/>
        <v>0</v>
      </c>
      <c r="L5779" s="283" t="e">
        <f t="shared" si="1301"/>
        <v>#N/A</v>
      </c>
      <c r="M5779" s="283">
        <f t="shared" si="1302"/>
        <v>0</v>
      </c>
      <c r="N5779" s="283" t="e">
        <f t="shared" si="1303"/>
        <v>#N/A</v>
      </c>
      <c r="O5779" s="283">
        <f t="shared" si="1304"/>
        <v>0</v>
      </c>
      <c r="P5779" s="21">
        <f t="shared" si="1296"/>
        <v>0.1130384156172477</v>
      </c>
      <c r="Q5779" s="21">
        <f t="shared" si="1297"/>
        <v>1.3521540118753073</v>
      </c>
      <c r="R5779">
        <f t="shared" si="1298"/>
        <v>0.9421089825381942</v>
      </c>
      <c r="S5779" s="296">
        <f t="shared" si="1305"/>
        <v>0.14399697451074833</v>
      </c>
      <c r="T5779" s="283">
        <f t="shared" si="1306"/>
        <v>0.14399697451074833</v>
      </c>
    </row>
    <row r="5780" spans="1:20" x14ac:dyDescent="0.25">
      <c r="A5780" s="286">
        <v>43341</v>
      </c>
      <c r="B5780" s="1">
        <f t="shared" si="1299"/>
        <v>3</v>
      </c>
      <c r="C5780" s="285">
        <v>18</v>
      </c>
      <c r="D5780" t="s">
        <v>716</v>
      </c>
      <c r="F5780" s="16">
        <v>81</v>
      </c>
      <c r="G5780" t="str">
        <f t="shared" si="1293"/>
        <v>Cooling</v>
      </c>
      <c r="H5780" s="283">
        <f>IF(G5780="heating",F5780*Assumptions!M$4+Assumptions!M$7,0)</f>
        <v>0</v>
      </c>
      <c r="I5780" s="15">
        <f t="shared" si="1294"/>
        <v>0.98182363790757687</v>
      </c>
      <c r="J5780" s="15">
        <f t="shared" si="1295"/>
        <v>1.0263036171733995</v>
      </c>
      <c r="K5780" s="283">
        <f t="shared" si="1300"/>
        <v>0</v>
      </c>
      <c r="L5780" s="283" t="e">
        <f t="shared" si="1301"/>
        <v>#N/A</v>
      </c>
      <c r="M5780" s="283">
        <f t="shared" si="1302"/>
        <v>0</v>
      </c>
      <c r="N5780" s="283" t="e">
        <f t="shared" si="1303"/>
        <v>#N/A</v>
      </c>
      <c r="O5780" s="283">
        <f t="shared" si="1304"/>
        <v>0</v>
      </c>
      <c r="P5780" s="21">
        <f t="shared" si="1296"/>
        <v>0.10357506693918861</v>
      </c>
      <c r="Q5780" s="21">
        <f t="shared" si="1297"/>
        <v>1.5598916921549892</v>
      </c>
      <c r="R5780">
        <f t="shared" si="1298"/>
        <v>0.9421089825381942</v>
      </c>
      <c r="S5780" s="296">
        <f t="shared" si="1305"/>
        <v>0.15221267288012169</v>
      </c>
      <c r="T5780" s="283">
        <f t="shared" si="1306"/>
        <v>0.15221267288012169</v>
      </c>
    </row>
    <row r="5781" spans="1:20" x14ac:dyDescent="0.25">
      <c r="A5781" s="286">
        <v>43341</v>
      </c>
      <c r="B5781" s="1">
        <f t="shared" si="1299"/>
        <v>3</v>
      </c>
      <c r="C5781" s="285">
        <v>19</v>
      </c>
      <c r="D5781" t="s">
        <v>716</v>
      </c>
      <c r="F5781" s="16">
        <v>70</v>
      </c>
      <c r="G5781" t="str">
        <f t="shared" si="1293"/>
        <v>Cooling</v>
      </c>
      <c r="H5781" s="283">
        <f>IF(G5781="heating",F5781*Assumptions!M$4+Assumptions!M$7,0)</f>
        <v>0</v>
      </c>
      <c r="I5781" s="15">
        <f t="shared" si="1294"/>
        <v>0.98418842963438757</v>
      </c>
      <c r="J5781" s="15">
        <f t="shared" si="1295"/>
        <v>1.0263036171733995</v>
      </c>
      <c r="K5781" s="283">
        <f t="shared" si="1300"/>
        <v>0</v>
      </c>
      <c r="L5781" s="283">
        <f t="shared" si="1301"/>
        <v>4.3818232651749627</v>
      </c>
      <c r="M5781" s="283">
        <f t="shared" si="1302"/>
        <v>0</v>
      </c>
      <c r="N5781" s="283">
        <f t="shared" si="1303"/>
        <v>4.3585758300027857</v>
      </c>
      <c r="O5781" s="283">
        <f t="shared" si="1304"/>
        <v>0</v>
      </c>
      <c r="P5781" s="21">
        <f t="shared" si="1296"/>
        <v>4.0604560274080326E-2</v>
      </c>
      <c r="Q5781" s="21">
        <f t="shared" si="1297"/>
        <v>1.6764212681468484</v>
      </c>
      <c r="R5781">
        <f t="shared" si="1298"/>
        <v>0.9421089825381942</v>
      </c>
      <c r="S5781" s="296">
        <f t="shared" si="1305"/>
        <v>6.4129686697787555E-2</v>
      </c>
      <c r="T5781" s="283">
        <f t="shared" si="1306"/>
        <v>6.4129686697787555E-2</v>
      </c>
    </row>
    <row r="5782" spans="1:20" x14ac:dyDescent="0.25">
      <c r="A5782" s="286">
        <v>43341</v>
      </c>
      <c r="B5782" s="1">
        <f t="shared" si="1299"/>
        <v>3</v>
      </c>
      <c r="C5782" s="285">
        <v>20</v>
      </c>
      <c r="D5782" t="s">
        <v>716</v>
      </c>
      <c r="F5782" s="16">
        <v>70</v>
      </c>
      <c r="G5782" t="str">
        <f t="shared" si="1293"/>
        <v>Cooling</v>
      </c>
      <c r="H5782" s="283">
        <f>IF(G5782="heating",F5782*Assumptions!M$4+Assumptions!M$7,0)</f>
        <v>0</v>
      </c>
      <c r="I5782" s="15">
        <f t="shared" si="1294"/>
        <v>0.97071962311712034</v>
      </c>
      <c r="J5782" s="15">
        <f t="shared" si="1295"/>
        <v>1.0263036171733995</v>
      </c>
      <c r="K5782" s="283">
        <f t="shared" si="1300"/>
        <v>0</v>
      </c>
      <c r="L5782" s="283">
        <f t="shared" si="1301"/>
        <v>4.3818232651749627</v>
      </c>
      <c r="M5782" s="283">
        <f t="shared" si="1302"/>
        <v>0</v>
      </c>
      <c r="N5782" s="283">
        <f t="shared" si="1303"/>
        <v>4.3585758300027857</v>
      </c>
      <c r="O5782" s="283">
        <f t="shared" si="1304"/>
        <v>0</v>
      </c>
      <c r="P5782" s="21">
        <f t="shared" si="1296"/>
        <v>4.0604560274080326E-2</v>
      </c>
      <c r="Q5782" s="21">
        <f t="shared" si="1297"/>
        <v>1.52436960139122</v>
      </c>
      <c r="R5782">
        <f t="shared" si="1298"/>
        <v>0.9421089825381942</v>
      </c>
      <c r="S5782" s="296">
        <f t="shared" si="1305"/>
        <v>5.8313114254935024E-2</v>
      </c>
      <c r="T5782" s="283">
        <f t="shared" si="1306"/>
        <v>5.8313114254935024E-2</v>
      </c>
    </row>
    <row r="5783" spans="1:20" x14ac:dyDescent="0.25">
      <c r="A5783" s="286">
        <v>43341</v>
      </c>
      <c r="B5783" s="1">
        <f t="shared" si="1299"/>
        <v>3</v>
      </c>
      <c r="C5783" s="285">
        <v>21</v>
      </c>
      <c r="D5783" t="s">
        <v>716</v>
      </c>
      <c r="F5783" s="16">
        <v>62</v>
      </c>
      <c r="G5783" t="str">
        <f t="shared" si="1293"/>
        <v>Cooling</v>
      </c>
      <c r="H5783" s="283">
        <f>IF(G5783="heating",F5783*Assumptions!M$4+Assumptions!M$7,0)</f>
        <v>0</v>
      </c>
      <c r="I5783" s="15">
        <f t="shared" si="1294"/>
        <v>0.95751150862929935</v>
      </c>
      <c r="J5783" s="15">
        <f t="shared" si="1295"/>
        <v>1.0263036171733995</v>
      </c>
      <c r="K5783" s="283">
        <f t="shared" si="1300"/>
        <v>0</v>
      </c>
      <c r="L5783" s="283">
        <f t="shared" si="1301"/>
        <v>4.3818232651749627</v>
      </c>
      <c r="M5783" s="283">
        <f t="shared" si="1302"/>
        <v>0</v>
      </c>
      <c r="N5783" s="283">
        <f t="shared" si="1303"/>
        <v>4.3585758300027857</v>
      </c>
      <c r="O5783" s="283">
        <f t="shared" si="1304"/>
        <v>0</v>
      </c>
      <c r="P5783" s="21">
        <f t="shared" si="1296"/>
        <v>4.2165418885962147E-2</v>
      </c>
      <c r="Q5783" s="21">
        <f t="shared" si="1297"/>
        <v>1.4448604713749031</v>
      </c>
      <c r="R5783">
        <f t="shared" si="1298"/>
        <v>0.9421089825381942</v>
      </c>
      <c r="S5783" s="296">
        <f t="shared" si="1305"/>
        <v>5.7396244040064236E-2</v>
      </c>
      <c r="T5783" s="283">
        <f t="shared" si="1306"/>
        <v>5.7396244040064236E-2</v>
      </c>
    </row>
    <row r="5784" spans="1:20" x14ac:dyDescent="0.25">
      <c r="A5784" s="286">
        <v>43341</v>
      </c>
      <c r="B5784" s="1">
        <f t="shared" si="1299"/>
        <v>3</v>
      </c>
      <c r="C5784" s="285">
        <v>22</v>
      </c>
      <c r="D5784" t="s">
        <v>716</v>
      </c>
      <c r="F5784" s="16">
        <v>62</v>
      </c>
      <c r="G5784" t="str">
        <f t="shared" si="1293"/>
        <v>Cooling</v>
      </c>
      <c r="H5784" s="283">
        <f>IF(G5784="heating",F5784*Assumptions!M$4+Assumptions!M$7,0)</f>
        <v>0</v>
      </c>
      <c r="I5784" s="15">
        <f t="shared" si="1294"/>
        <v>0.9426530227543114</v>
      </c>
      <c r="J5784" s="15">
        <f t="shared" si="1295"/>
        <v>1.0263036171733995</v>
      </c>
      <c r="K5784" s="283">
        <f t="shared" si="1300"/>
        <v>0</v>
      </c>
      <c r="L5784" s="283">
        <f t="shared" si="1301"/>
        <v>4.3818232651749627</v>
      </c>
      <c r="M5784" s="283">
        <f t="shared" si="1302"/>
        <v>0</v>
      </c>
      <c r="N5784" s="283">
        <f t="shared" si="1303"/>
        <v>4.3585758300027857</v>
      </c>
      <c r="O5784" s="283">
        <f t="shared" si="1304"/>
        <v>0</v>
      </c>
      <c r="P5784" s="21">
        <f t="shared" si="1296"/>
        <v>4.2165418885962147E-2</v>
      </c>
      <c r="Q5784" s="21">
        <f t="shared" si="1297"/>
        <v>1.2427137171080138</v>
      </c>
      <c r="R5784">
        <f t="shared" si="1298"/>
        <v>0.9421089825381942</v>
      </c>
      <c r="S5784" s="296">
        <f t="shared" si="1305"/>
        <v>4.9366081495186398E-2</v>
      </c>
      <c r="T5784" s="283">
        <f t="shared" si="1306"/>
        <v>4.9366081495186398E-2</v>
      </c>
    </row>
    <row r="5785" spans="1:20" x14ac:dyDescent="0.25">
      <c r="A5785" s="286">
        <v>43341</v>
      </c>
      <c r="B5785" s="1">
        <f t="shared" si="1299"/>
        <v>3</v>
      </c>
      <c r="C5785" s="285">
        <v>23</v>
      </c>
      <c r="D5785" t="s">
        <v>715</v>
      </c>
      <c r="F5785" s="16">
        <v>60</v>
      </c>
      <c r="G5785" t="str">
        <f t="shared" si="1293"/>
        <v>Cooling</v>
      </c>
      <c r="H5785" s="283">
        <f>IF(G5785="heating",F5785*Assumptions!M$4+Assumptions!M$7,0)</f>
        <v>0</v>
      </c>
      <c r="I5785" s="15">
        <f t="shared" si="1294"/>
        <v>0.94450710149963013</v>
      </c>
      <c r="J5785" s="15">
        <f t="shared" si="1295"/>
        <v>1.0263036171733995</v>
      </c>
      <c r="K5785" s="283">
        <f t="shared" si="1300"/>
        <v>0</v>
      </c>
      <c r="L5785" s="283">
        <f t="shared" si="1301"/>
        <v>4.3500157050118275</v>
      </c>
      <c r="M5785" s="283">
        <f t="shared" si="1302"/>
        <v>0</v>
      </c>
      <c r="N5785" s="283">
        <f t="shared" si="1303"/>
        <v>4.2970680718837722</v>
      </c>
      <c r="O5785" s="283">
        <f t="shared" si="1304"/>
        <v>0</v>
      </c>
      <c r="P5785" s="21">
        <f t="shared" si="1296"/>
        <v>2.5000000000000001E-2</v>
      </c>
      <c r="Q5785" s="21">
        <f t="shared" si="1297"/>
        <v>1.0297519246597011</v>
      </c>
      <c r="R5785">
        <f t="shared" si="1298"/>
        <v>0.9421089825381942</v>
      </c>
      <c r="S5785" s="296">
        <f t="shared" si="1305"/>
        <v>2.4253463450197455E-2</v>
      </c>
      <c r="T5785" s="283">
        <f t="shared" si="1306"/>
        <v>2.4253463450197455E-2</v>
      </c>
    </row>
    <row r="5786" spans="1:20" x14ac:dyDescent="0.25">
      <c r="A5786" s="286">
        <v>43342</v>
      </c>
      <c r="B5786" s="1">
        <f t="shared" si="1299"/>
        <v>4</v>
      </c>
      <c r="C5786" s="285">
        <v>0</v>
      </c>
      <c r="D5786" t="s">
        <v>715</v>
      </c>
      <c r="F5786" s="16">
        <v>59</v>
      </c>
      <c r="G5786" t="str">
        <f t="shared" si="1293"/>
        <v>Cooling</v>
      </c>
      <c r="H5786" s="283">
        <f>IF(G5786="heating",F5786*Assumptions!M$4+Assumptions!M$7,0)</f>
        <v>0</v>
      </c>
      <c r="I5786" s="15">
        <f t="shared" si="1294"/>
        <v>0.97481507806017154</v>
      </c>
      <c r="J5786" s="15">
        <f t="shared" si="1295"/>
        <v>1.0020455199443592</v>
      </c>
      <c r="K5786" s="283">
        <f t="shared" si="1300"/>
        <v>0</v>
      </c>
      <c r="L5786" s="283">
        <f t="shared" si="1301"/>
        <v>4.3182081448486933</v>
      </c>
      <c r="M5786" s="283">
        <f t="shared" si="1302"/>
        <v>0</v>
      </c>
      <c r="N5786" s="283">
        <f t="shared" si="1303"/>
        <v>4.2355603137647586</v>
      </c>
      <c r="O5786" s="283">
        <f t="shared" si="1304"/>
        <v>0</v>
      </c>
      <c r="P5786" s="21">
        <f t="shared" si="1296"/>
        <v>2.5000000000000001E-2</v>
      </c>
      <c r="Q5786" s="21">
        <f t="shared" si="1297"/>
        <v>0.90668853391740301</v>
      </c>
      <c r="R5786">
        <f t="shared" si="1298"/>
        <v>1.0705685074825908</v>
      </c>
      <c r="S5786" s="296">
        <f t="shared" si="1305"/>
        <v>2.4266804762688315E-2</v>
      </c>
      <c r="T5786" s="283">
        <f t="shared" si="1306"/>
        <v>2.4266804762688315E-2</v>
      </c>
    </row>
    <row r="5787" spans="1:20" x14ac:dyDescent="0.25">
      <c r="A5787" s="286">
        <v>43342</v>
      </c>
      <c r="B5787" s="1">
        <f t="shared" si="1299"/>
        <v>4</v>
      </c>
      <c r="C5787" s="285">
        <v>1</v>
      </c>
      <c r="D5787" t="s">
        <v>715</v>
      </c>
      <c r="F5787" s="16">
        <v>57</v>
      </c>
      <c r="G5787" t="str">
        <f t="shared" si="1293"/>
        <v>Cooling</v>
      </c>
      <c r="H5787" s="283">
        <f>IF(G5787="heating",F5787*Assumptions!M$4+Assumptions!M$7,0)</f>
        <v>0</v>
      </c>
      <c r="I5787" s="15">
        <f t="shared" si="1294"/>
        <v>1.012242869806885</v>
      </c>
      <c r="J5787" s="15">
        <f t="shared" si="1295"/>
        <v>1.0020455199443592</v>
      </c>
      <c r="K5787" s="283">
        <f t="shared" si="1300"/>
        <v>0</v>
      </c>
      <c r="L5787" s="283">
        <f t="shared" si="1301"/>
        <v>4.2530692972692208</v>
      </c>
      <c r="M5787" s="283">
        <f t="shared" si="1302"/>
        <v>0</v>
      </c>
      <c r="N5787" s="283">
        <f t="shared" si="1303"/>
        <v>4.1119599131986844</v>
      </c>
      <c r="O5787" s="283">
        <f t="shared" si="1304"/>
        <v>0</v>
      </c>
      <c r="P5787" s="21">
        <f t="shared" si="1296"/>
        <v>2.5000000000000001E-2</v>
      </c>
      <c r="Q5787" s="21">
        <f t="shared" si="1297"/>
        <v>0.81803459285312596</v>
      </c>
      <c r="R5787">
        <f t="shared" si="1298"/>
        <v>1.0705685074825908</v>
      </c>
      <c r="S5787" s="296">
        <f t="shared" si="1305"/>
        <v>2.1894051828497497E-2</v>
      </c>
      <c r="T5787" s="283">
        <f t="shared" si="1306"/>
        <v>2.1894051828497497E-2</v>
      </c>
    </row>
    <row r="5788" spans="1:20" x14ac:dyDescent="0.25">
      <c r="A5788" s="286">
        <v>43342</v>
      </c>
      <c r="B5788" s="1">
        <f t="shared" si="1299"/>
        <v>4</v>
      </c>
      <c r="C5788" s="285">
        <v>2</v>
      </c>
      <c r="D5788" t="s">
        <v>715</v>
      </c>
      <c r="F5788" s="16">
        <v>57</v>
      </c>
      <c r="G5788" t="str">
        <f t="shared" si="1293"/>
        <v>Cooling</v>
      </c>
      <c r="H5788" s="283">
        <f>IF(G5788="heating",F5788*Assumptions!M$4+Assumptions!M$7,0)</f>
        <v>0</v>
      </c>
      <c r="I5788" s="15">
        <f t="shared" si="1294"/>
        <v>1.0509704703585963</v>
      </c>
      <c r="J5788" s="15">
        <f t="shared" si="1295"/>
        <v>1.0020455199443592</v>
      </c>
      <c r="K5788" s="283">
        <f t="shared" si="1300"/>
        <v>0</v>
      </c>
      <c r="L5788" s="283">
        <f t="shared" si="1301"/>
        <v>4.2530692972692208</v>
      </c>
      <c r="M5788" s="283">
        <f t="shared" si="1302"/>
        <v>0</v>
      </c>
      <c r="N5788" s="283">
        <f t="shared" si="1303"/>
        <v>4.1119599131986844</v>
      </c>
      <c r="O5788" s="283">
        <f t="shared" si="1304"/>
        <v>0</v>
      </c>
      <c r="P5788" s="21">
        <f t="shared" si="1296"/>
        <v>2.5000000000000001E-2</v>
      </c>
      <c r="Q5788" s="21">
        <f t="shared" si="1297"/>
        <v>0.74507607494346417</v>
      </c>
      <c r="R5788">
        <f t="shared" si="1298"/>
        <v>1.0705685074825908</v>
      </c>
      <c r="S5788" s="296">
        <f t="shared" si="1305"/>
        <v>1.9941374537830285E-2</v>
      </c>
      <c r="T5788" s="283">
        <f t="shared" si="1306"/>
        <v>1.9941374537830285E-2</v>
      </c>
    </row>
    <row r="5789" spans="1:20" x14ac:dyDescent="0.25">
      <c r="A5789" s="286">
        <v>43342</v>
      </c>
      <c r="B5789" s="1">
        <f t="shared" si="1299"/>
        <v>4</v>
      </c>
      <c r="C5789" s="285">
        <v>3</v>
      </c>
      <c r="D5789" t="s">
        <v>715</v>
      </c>
      <c r="F5789" s="16">
        <v>57</v>
      </c>
      <c r="G5789" t="str">
        <f t="shared" si="1293"/>
        <v>Cooling</v>
      </c>
      <c r="H5789" s="283">
        <f>IF(G5789="heating",F5789*Assumptions!M$4+Assumptions!M$7,0)</f>
        <v>0</v>
      </c>
      <c r="I5789" s="15">
        <f t="shared" si="1294"/>
        <v>1.0924036124451033</v>
      </c>
      <c r="J5789" s="15">
        <f t="shared" si="1295"/>
        <v>1.0020455199443592</v>
      </c>
      <c r="K5789" s="283">
        <f t="shared" si="1300"/>
        <v>0</v>
      </c>
      <c r="L5789" s="283">
        <f t="shared" si="1301"/>
        <v>4.2530692972692208</v>
      </c>
      <c r="M5789" s="283">
        <f t="shared" si="1302"/>
        <v>0</v>
      </c>
      <c r="N5789" s="283">
        <f t="shared" si="1303"/>
        <v>4.1119599131986844</v>
      </c>
      <c r="O5789" s="283">
        <f t="shared" si="1304"/>
        <v>0</v>
      </c>
      <c r="P5789" s="21">
        <f t="shared" si="1296"/>
        <v>2.5000000000000001E-2</v>
      </c>
      <c r="Q5789" s="21">
        <f t="shared" si="1297"/>
        <v>0.69158980876382303</v>
      </c>
      <c r="R5789">
        <f t="shared" si="1298"/>
        <v>1.0705685074825908</v>
      </c>
      <c r="S5789" s="296">
        <f t="shared" si="1305"/>
        <v>1.8509856733961411E-2</v>
      </c>
      <c r="T5789" s="283">
        <f t="shared" si="1306"/>
        <v>1.8509856733961411E-2</v>
      </c>
    </row>
    <row r="5790" spans="1:20" x14ac:dyDescent="0.25">
      <c r="A5790" s="286">
        <v>43342</v>
      </c>
      <c r="B5790" s="1">
        <f t="shared" si="1299"/>
        <v>4</v>
      </c>
      <c r="C5790" s="285">
        <v>4</v>
      </c>
      <c r="D5790" t="s">
        <v>715</v>
      </c>
      <c r="F5790" s="16">
        <v>55</v>
      </c>
      <c r="G5790" t="str">
        <f t="shared" si="1293"/>
        <v>Cooling</v>
      </c>
      <c r="H5790" s="283">
        <f>IF(G5790="heating",F5790*Assumptions!M$4+Assumptions!M$7,0)</f>
        <v>0</v>
      </c>
      <c r="I5790" s="15">
        <f t="shared" si="1294"/>
        <v>1.1348296917927807</v>
      </c>
      <c r="J5790" s="15">
        <f t="shared" si="1295"/>
        <v>1.0020455199443592</v>
      </c>
      <c r="K5790" s="283">
        <f t="shared" si="1300"/>
        <v>0</v>
      </c>
      <c r="L5790" s="283">
        <f t="shared" si="1301"/>
        <v>4.1851135499983272</v>
      </c>
      <c r="M5790" s="283">
        <f t="shared" si="1302"/>
        <v>0</v>
      </c>
      <c r="N5790" s="283">
        <f t="shared" si="1303"/>
        <v>3.9876635481217684</v>
      </c>
      <c r="O5790" s="283">
        <f t="shared" si="1304"/>
        <v>0</v>
      </c>
      <c r="P5790" s="21">
        <f t="shared" si="1296"/>
        <v>2.5000000000000001E-2</v>
      </c>
      <c r="Q5790" s="21">
        <f t="shared" si="1297"/>
        <v>0.6473875548762833</v>
      </c>
      <c r="R5790">
        <f t="shared" si="1298"/>
        <v>1.0705685074825908</v>
      </c>
      <c r="S5790" s="296">
        <f t="shared" si="1305"/>
        <v>1.7326818209667662E-2</v>
      </c>
      <c r="T5790" s="283">
        <f t="shared" si="1306"/>
        <v>1.7326818209667662E-2</v>
      </c>
    </row>
    <row r="5791" spans="1:20" x14ac:dyDescent="0.25">
      <c r="A5791" s="286">
        <v>43342</v>
      </c>
      <c r="B5791" s="1">
        <f t="shared" si="1299"/>
        <v>4</v>
      </c>
      <c r="C5791" s="285">
        <v>5</v>
      </c>
      <c r="D5791" t="s">
        <v>715</v>
      </c>
      <c r="F5791" s="16">
        <v>55</v>
      </c>
      <c r="G5791" t="str">
        <f t="shared" si="1293"/>
        <v>Cooling</v>
      </c>
      <c r="H5791" s="283">
        <f>IF(G5791="heating",F5791*Assumptions!M$4+Assumptions!M$7,0)</f>
        <v>0</v>
      </c>
      <c r="I5791" s="15">
        <f t="shared" si="1294"/>
        <v>1.1635558681477385</v>
      </c>
      <c r="J5791" s="15">
        <f t="shared" si="1295"/>
        <v>1.0020455199443592</v>
      </c>
      <c r="K5791" s="283">
        <f t="shared" si="1300"/>
        <v>0</v>
      </c>
      <c r="L5791" s="283">
        <f t="shared" si="1301"/>
        <v>4.1851135499983272</v>
      </c>
      <c r="M5791" s="283">
        <f t="shared" si="1302"/>
        <v>0</v>
      </c>
      <c r="N5791" s="283">
        <f t="shared" si="1303"/>
        <v>3.9876635481217684</v>
      </c>
      <c r="O5791" s="283">
        <f t="shared" si="1304"/>
        <v>0</v>
      </c>
      <c r="P5791" s="21">
        <f t="shared" si="1296"/>
        <v>2.5000000000000001E-2</v>
      </c>
      <c r="Q5791" s="21">
        <f t="shared" si="1297"/>
        <v>0.72139578924615555</v>
      </c>
      <c r="R5791">
        <f t="shared" si="1298"/>
        <v>1.0705685074825908</v>
      </c>
      <c r="S5791" s="296">
        <f t="shared" si="1305"/>
        <v>1.930759033493706E-2</v>
      </c>
      <c r="T5791" s="283">
        <f t="shared" si="1306"/>
        <v>1.930759033493706E-2</v>
      </c>
    </row>
    <row r="5792" spans="1:20" x14ac:dyDescent="0.25">
      <c r="A5792" s="286">
        <v>43342</v>
      </c>
      <c r="B5792" s="1">
        <f t="shared" si="1299"/>
        <v>4</v>
      </c>
      <c r="C5792" s="285">
        <v>6</v>
      </c>
      <c r="D5792" t="s">
        <v>715</v>
      </c>
      <c r="F5792" s="16">
        <v>55</v>
      </c>
      <c r="G5792" t="str">
        <f t="shared" si="1293"/>
        <v>Cooling</v>
      </c>
      <c r="H5792" s="283">
        <f>IF(G5792="heating",F5792*Assumptions!M$4+Assumptions!M$7,0)</f>
        <v>0</v>
      </c>
      <c r="I5792" s="15">
        <f t="shared" si="1294"/>
        <v>1.2083911162615524</v>
      </c>
      <c r="J5792" s="15">
        <f t="shared" si="1295"/>
        <v>1.0020455199443592</v>
      </c>
      <c r="K5792" s="283">
        <f t="shared" si="1300"/>
        <v>0</v>
      </c>
      <c r="L5792" s="283">
        <f t="shared" si="1301"/>
        <v>4.1851135499983272</v>
      </c>
      <c r="M5792" s="283">
        <f t="shared" si="1302"/>
        <v>0</v>
      </c>
      <c r="N5792" s="283">
        <f t="shared" si="1303"/>
        <v>3.9876635481217684</v>
      </c>
      <c r="O5792" s="283">
        <f t="shared" si="1304"/>
        <v>0</v>
      </c>
      <c r="P5792" s="21">
        <f t="shared" si="1296"/>
        <v>2.5000000000000001E-2</v>
      </c>
      <c r="Q5792" s="21">
        <f t="shared" si="1297"/>
        <v>0.87787080972652631</v>
      </c>
      <c r="R5792">
        <f t="shared" si="1298"/>
        <v>1.0705685074825908</v>
      </c>
      <c r="S5792" s="296">
        <f t="shared" si="1305"/>
        <v>2.349552106328652E-2</v>
      </c>
      <c r="T5792" s="283">
        <f t="shared" si="1306"/>
        <v>2.349552106328652E-2</v>
      </c>
    </row>
    <row r="5793" spans="1:20" x14ac:dyDescent="0.25">
      <c r="A5793" s="286">
        <v>43342</v>
      </c>
      <c r="B5793" s="1">
        <f t="shared" si="1299"/>
        <v>4</v>
      </c>
      <c r="C5793" s="285">
        <v>7</v>
      </c>
      <c r="D5793" t="s">
        <v>716</v>
      </c>
      <c r="F5793" s="16">
        <v>61</v>
      </c>
      <c r="G5793" t="str">
        <f t="shared" si="1293"/>
        <v>Cooling</v>
      </c>
      <c r="H5793" s="283">
        <f>IF(G5793="heating",F5793*Assumptions!M$4+Assumptions!M$7,0)</f>
        <v>0</v>
      </c>
      <c r="I5793" s="15">
        <f t="shared" si="1294"/>
        <v>1.1637425769249583</v>
      </c>
      <c r="J5793" s="15">
        <f t="shared" si="1295"/>
        <v>1.0020455199443592</v>
      </c>
      <c r="K5793" s="283">
        <f t="shared" si="1300"/>
        <v>0</v>
      </c>
      <c r="L5793" s="283">
        <f t="shared" si="1301"/>
        <v>4.3818232651749627</v>
      </c>
      <c r="M5793" s="283">
        <f t="shared" si="1302"/>
        <v>0</v>
      </c>
      <c r="N5793" s="283">
        <f t="shared" si="1303"/>
        <v>4.3585758300027857</v>
      </c>
      <c r="O5793" s="283">
        <f t="shared" si="1304"/>
        <v>0</v>
      </c>
      <c r="P5793" s="21">
        <f t="shared" si="1296"/>
        <v>4.5164594084734722E-2</v>
      </c>
      <c r="Q5793" s="21">
        <f t="shared" si="1297"/>
        <v>0.97331382064367777</v>
      </c>
      <c r="R5793">
        <f t="shared" si="1298"/>
        <v>1.0705685074825908</v>
      </c>
      <c r="S5793" s="296">
        <f t="shared" si="1305"/>
        <v>4.706146748469564E-2</v>
      </c>
      <c r="T5793" s="283">
        <f t="shared" si="1306"/>
        <v>4.706146748469564E-2</v>
      </c>
    </row>
    <row r="5794" spans="1:20" x14ac:dyDescent="0.25">
      <c r="A5794" s="286">
        <v>43342</v>
      </c>
      <c r="B5794" s="1">
        <f t="shared" si="1299"/>
        <v>4</v>
      </c>
      <c r="C5794" s="285">
        <v>8</v>
      </c>
      <c r="D5794" t="s">
        <v>716</v>
      </c>
      <c r="F5794" s="16">
        <v>64</v>
      </c>
      <c r="G5794" t="str">
        <f t="shared" si="1293"/>
        <v>Cooling</v>
      </c>
      <c r="H5794" s="283">
        <f>IF(G5794="heating",F5794*Assumptions!M$4+Assumptions!M$7,0)</f>
        <v>0</v>
      </c>
      <c r="I5794" s="15">
        <f t="shared" si="1294"/>
        <v>1.094193721037565</v>
      </c>
      <c r="J5794" s="15">
        <f t="shared" si="1295"/>
        <v>1.0020455199443592</v>
      </c>
      <c r="K5794" s="283">
        <f t="shared" si="1300"/>
        <v>0</v>
      </c>
      <c r="L5794" s="283">
        <f t="shared" si="1301"/>
        <v>4.3818232651749627</v>
      </c>
      <c r="M5794" s="283">
        <f t="shared" si="1302"/>
        <v>0</v>
      </c>
      <c r="N5794" s="283">
        <f t="shared" si="1303"/>
        <v>4.3585758300027857</v>
      </c>
      <c r="O5794" s="283">
        <f t="shared" si="1304"/>
        <v>0</v>
      </c>
      <c r="P5794" s="21">
        <f t="shared" si="1296"/>
        <v>3.8036447069942136E-2</v>
      </c>
      <c r="Q5794" s="21">
        <f t="shared" si="1297"/>
        <v>0.94940007506179924</v>
      </c>
      <c r="R5794">
        <f t="shared" si="1298"/>
        <v>1.0705685074825908</v>
      </c>
      <c r="S5794" s="296">
        <f t="shared" si="1305"/>
        <v>3.8660161934269507E-2</v>
      </c>
      <c r="T5794" s="283">
        <f t="shared" si="1306"/>
        <v>3.8660161934269507E-2</v>
      </c>
    </row>
    <row r="5795" spans="1:20" x14ac:dyDescent="0.25">
      <c r="A5795" s="286">
        <v>43342</v>
      </c>
      <c r="B5795" s="1">
        <f t="shared" si="1299"/>
        <v>4</v>
      </c>
      <c r="C5795" s="285">
        <v>9</v>
      </c>
      <c r="D5795" t="s">
        <v>716</v>
      </c>
      <c r="F5795" s="16">
        <v>72</v>
      </c>
      <c r="G5795" t="str">
        <f t="shared" si="1293"/>
        <v>Cooling</v>
      </c>
      <c r="H5795" s="283">
        <f>IF(G5795="heating",F5795*Assumptions!M$4+Assumptions!M$7,0)</f>
        <v>0</v>
      </c>
      <c r="I5795" s="15">
        <f t="shared" si="1294"/>
        <v>1.0343009000871222</v>
      </c>
      <c r="J5795" s="15">
        <f t="shared" si="1295"/>
        <v>1.0020455199443592</v>
      </c>
      <c r="K5795" s="283">
        <f t="shared" si="1300"/>
        <v>0</v>
      </c>
      <c r="L5795" s="283" t="e">
        <f t="shared" si="1301"/>
        <v>#N/A</v>
      </c>
      <c r="M5795" s="283">
        <f t="shared" si="1302"/>
        <v>0</v>
      </c>
      <c r="N5795" s="283" t="e">
        <f t="shared" si="1303"/>
        <v>#N/A</v>
      </c>
      <c r="O5795" s="283">
        <f t="shared" si="1304"/>
        <v>0</v>
      </c>
      <c r="P5795" s="21">
        <f t="shared" si="1296"/>
        <v>4.6445607559525648E-2</v>
      </c>
      <c r="Q5795" s="21">
        <f t="shared" si="1297"/>
        <v>0.8408485371888097</v>
      </c>
      <c r="R5795">
        <f t="shared" si="1298"/>
        <v>1.0705685074825908</v>
      </c>
      <c r="S5795" s="296">
        <f t="shared" si="1305"/>
        <v>4.1809683990252908E-2</v>
      </c>
      <c r="T5795" s="283">
        <f t="shared" si="1306"/>
        <v>4.1809683990252908E-2</v>
      </c>
    </row>
    <row r="5796" spans="1:20" x14ac:dyDescent="0.25">
      <c r="A5796" s="286">
        <v>43342</v>
      </c>
      <c r="B5796" s="1">
        <f t="shared" si="1299"/>
        <v>4</v>
      </c>
      <c r="C5796" s="285">
        <v>10</v>
      </c>
      <c r="D5796" t="s">
        <v>716</v>
      </c>
      <c r="F5796" s="16">
        <v>73</v>
      </c>
      <c r="G5796" t="str">
        <f t="shared" si="1293"/>
        <v>Cooling</v>
      </c>
      <c r="H5796" s="283">
        <f>IF(G5796="heating",F5796*Assumptions!M$4+Assumptions!M$7,0)</f>
        <v>0</v>
      </c>
      <c r="I5796" s="15">
        <f t="shared" si="1294"/>
        <v>0.98112329028689171</v>
      </c>
      <c r="J5796" s="15">
        <f t="shared" si="1295"/>
        <v>1.0020455199443592</v>
      </c>
      <c r="K5796" s="283">
        <f t="shared" si="1300"/>
        <v>0</v>
      </c>
      <c r="L5796" s="283" t="e">
        <f t="shared" si="1301"/>
        <v>#N/A</v>
      </c>
      <c r="M5796" s="283">
        <f t="shared" si="1302"/>
        <v>0</v>
      </c>
      <c r="N5796" s="283" t="e">
        <f t="shared" si="1303"/>
        <v>#N/A</v>
      </c>
      <c r="O5796" s="283">
        <f t="shared" si="1304"/>
        <v>0</v>
      </c>
      <c r="P5796" s="21">
        <f t="shared" si="1296"/>
        <v>5.0300820493010656E-2</v>
      </c>
      <c r="Q5796" s="21">
        <f t="shared" si="1297"/>
        <v>0.74504051125983206</v>
      </c>
      <c r="R5796">
        <f t="shared" si="1298"/>
        <v>1.0705685074825908</v>
      </c>
      <c r="S5796" s="296">
        <f t="shared" si="1305"/>
        <v>4.012078491921961E-2</v>
      </c>
      <c r="T5796" s="283">
        <f t="shared" si="1306"/>
        <v>4.012078491921961E-2</v>
      </c>
    </row>
    <row r="5797" spans="1:20" x14ac:dyDescent="0.25">
      <c r="A5797" s="286">
        <v>43342</v>
      </c>
      <c r="B5797" s="1">
        <f t="shared" si="1299"/>
        <v>4</v>
      </c>
      <c r="C5797" s="285">
        <v>11</v>
      </c>
      <c r="D5797" t="s">
        <v>716</v>
      </c>
      <c r="F5797" s="16">
        <v>79</v>
      </c>
      <c r="G5797" t="str">
        <f t="shared" si="1293"/>
        <v>Cooling</v>
      </c>
      <c r="H5797" s="283">
        <f>IF(G5797="heating",F5797*Assumptions!M$4+Assumptions!M$7,0)</f>
        <v>0</v>
      </c>
      <c r="I5797" s="15">
        <f t="shared" si="1294"/>
        <v>0.94956163997961163</v>
      </c>
      <c r="J5797" s="15">
        <f t="shared" si="1295"/>
        <v>1.0020455199443592</v>
      </c>
      <c r="K5797" s="283">
        <f t="shared" si="1300"/>
        <v>0</v>
      </c>
      <c r="L5797" s="283" t="e">
        <f t="shared" si="1301"/>
        <v>#N/A</v>
      </c>
      <c r="M5797" s="283">
        <f t="shared" si="1302"/>
        <v>0</v>
      </c>
      <c r="N5797" s="283" t="e">
        <f t="shared" si="1303"/>
        <v>#N/A</v>
      </c>
      <c r="O5797" s="283">
        <f t="shared" si="1304"/>
        <v>0</v>
      </c>
      <c r="P5797" s="21">
        <f t="shared" si="1296"/>
        <v>8.6517748164594233E-2</v>
      </c>
      <c r="Q5797" s="21">
        <f t="shared" si="1297"/>
        <v>0.72850690893675296</v>
      </c>
      <c r="R5797">
        <f t="shared" si="1298"/>
        <v>1.0705685074825908</v>
      </c>
      <c r="S5797" s="296">
        <f t="shared" si="1305"/>
        <v>6.7476624024910212E-2</v>
      </c>
      <c r="T5797" s="283">
        <f t="shared" si="1306"/>
        <v>6.7476624024910212E-2</v>
      </c>
    </row>
    <row r="5798" spans="1:20" x14ac:dyDescent="0.25">
      <c r="A5798" s="286">
        <v>43342</v>
      </c>
      <c r="B5798" s="1">
        <f t="shared" si="1299"/>
        <v>4</v>
      </c>
      <c r="C5798" s="285">
        <v>12</v>
      </c>
      <c r="D5798" t="s">
        <v>716</v>
      </c>
      <c r="F5798" s="16">
        <v>81</v>
      </c>
      <c r="G5798" t="str">
        <f t="shared" si="1293"/>
        <v>Cooling</v>
      </c>
      <c r="H5798" s="283">
        <f>IF(G5798="heating",F5798*Assumptions!M$4+Assumptions!M$7,0)</f>
        <v>0</v>
      </c>
      <c r="I5798" s="15">
        <f t="shared" si="1294"/>
        <v>0.91648403420261149</v>
      </c>
      <c r="J5798" s="15">
        <f t="shared" si="1295"/>
        <v>1.0020455199443592</v>
      </c>
      <c r="K5798" s="283">
        <f t="shared" si="1300"/>
        <v>0</v>
      </c>
      <c r="L5798" s="283" t="e">
        <f t="shared" si="1301"/>
        <v>#N/A</v>
      </c>
      <c r="M5798" s="283">
        <f t="shared" si="1302"/>
        <v>0</v>
      </c>
      <c r="N5798" s="283" t="e">
        <f t="shared" si="1303"/>
        <v>#N/A</v>
      </c>
      <c r="O5798" s="283">
        <f t="shared" si="1304"/>
        <v>0</v>
      </c>
      <c r="P5798" s="21">
        <f t="shared" si="1296"/>
        <v>0.10357506693918861</v>
      </c>
      <c r="Q5798" s="21">
        <f t="shared" si="1297"/>
        <v>0.75910815787401487</v>
      </c>
      <c r="R5798">
        <f t="shared" si="1298"/>
        <v>1.0705685074825908</v>
      </c>
      <c r="S5798" s="296">
        <f t="shared" si="1305"/>
        <v>8.4173104462407666E-2</v>
      </c>
      <c r="T5798" s="283">
        <f t="shared" si="1306"/>
        <v>8.4173104462407666E-2</v>
      </c>
    </row>
    <row r="5799" spans="1:20" x14ac:dyDescent="0.25">
      <c r="A5799" s="286">
        <v>43342</v>
      </c>
      <c r="B5799" s="1">
        <f t="shared" si="1299"/>
        <v>4</v>
      </c>
      <c r="C5799" s="285">
        <v>13</v>
      </c>
      <c r="D5799" t="s">
        <v>716</v>
      </c>
      <c r="E5799" t="s">
        <v>704</v>
      </c>
      <c r="F5799" s="16">
        <v>81</v>
      </c>
      <c r="G5799" t="str">
        <f t="shared" si="1293"/>
        <v>Cooling</v>
      </c>
      <c r="H5799" s="283">
        <f>IF(G5799="heating",F5799*Assumptions!M$4+Assumptions!M$7,0)</f>
        <v>0</v>
      </c>
      <c r="I5799" s="15">
        <f t="shared" si="1294"/>
        <v>0.90040206880052787</v>
      </c>
      <c r="J5799" s="15">
        <f t="shared" si="1295"/>
        <v>1.0020455199443592</v>
      </c>
      <c r="K5799" s="283">
        <f t="shared" si="1300"/>
        <v>0</v>
      </c>
      <c r="L5799" s="283" t="e">
        <f t="shared" si="1301"/>
        <v>#N/A</v>
      </c>
      <c r="M5799" s="283">
        <f t="shared" si="1302"/>
        <v>0</v>
      </c>
      <c r="N5799" s="283" t="e">
        <f t="shared" si="1303"/>
        <v>#N/A</v>
      </c>
      <c r="O5799" s="283">
        <f t="shared" si="1304"/>
        <v>0</v>
      </c>
      <c r="P5799" s="21">
        <f t="shared" si="1296"/>
        <v>0.10357506693918861</v>
      </c>
      <c r="Q5799" s="21">
        <f t="shared" si="1297"/>
        <v>0.79115902007799765</v>
      </c>
      <c r="R5799">
        <f t="shared" si="1298"/>
        <v>1.0705685074825908</v>
      </c>
      <c r="S5799" s="296">
        <f t="shared" si="1305"/>
        <v>8.772703883186786E-2</v>
      </c>
      <c r="T5799" s="283">
        <f t="shared" si="1306"/>
        <v>8.772703883186786E-2</v>
      </c>
    </row>
    <row r="5800" spans="1:20" x14ac:dyDescent="0.25">
      <c r="A5800" s="286">
        <v>43342</v>
      </c>
      <c r="B5800" s="1">
        <f t="shared" si="1299"/>
        <v>4</v>
      </c>
      <c r="C5800" s="285">
        <v>14</v>
      </c>
      <c r="D5800" t="s">
        <v>716</v>
      </c>
      <c r="E5800" t="s">
        <v>704</v>
      </c>
      <c r="F5800" s="16">
        <v>88</v>
      </c>
      <c r="G5800" t="str">
        <f t="shared" si="1293"/>
        <v>Cooling</v>
      </c>
      <c r="H5800" s="283">
        <f>IF(G5800="heating",F5800*Assumptions!M$4+Assumptions!M$7,0)</f>
        <v>0</v>
      </c>
      <c r="I5800" s="15">
        <f t="shared" si="1294"/>
        <v>0.86032894500746537</v>
      </c>
      <c r="J5800" s="15">
        <f t="shared" si="1295"/>
        <v>1.0020455199443592</v>
      </c>
      <c r="K5800" s="283">
        <f t="shared" si="1300"/>
        <v>0</v>
      </c>
      <c r="L5800" s="283" t="e">
        <f t="shared" si="1301"/>
        <v>#N/A</v>
      </c>
      <c r="M5800" s="283">
        <f t="shared" si="1302"/>
        <v>0</v>
      </c>
      <c r="N5800" s="283" t="e">
        <f t="shared" si="1303"/>
        <v>#N/A</v>
      </c>
      <c r="O5800" s="283">
        <f t="shared" si="1304"/>
        <v>0</v>
      </c>
      <c r="P5800" s="21">
        <f t="shared" si="1296"/>
        <v>0.18290415775627711</v>
      </c>
      <c r="Q5800" s="21">
        <f t="shared" si="1297"/>
        <v>0.84355555031342389</v>
      </c>
      <c r="R5800">
        <f t="shared" si="1298"/>
        <v>1.0705685074825908</v>
      </c>
      <c r="S5800" s="296">
        <f t="shared" si="1305"/>
        <v>0.16517781958796759</v>
      </c>
      <c r="T5800" s="283">
        <f t="shared" si="1306"/>
        <v>0.16517781958796759</v>
      </c>
    </row>
    <row r="5801" spans="1:20" x14ac:dyDescent="0.25">
      <c r="A5801" s="286">
        <v>43342</v>
      </c>
      <c r="B5801" s="1">
        <f t="shared" si="1299"/>
        <v>4</v>
      </c>
      <c r="C5801" s="285">
        <v>15</v>
      </c>
      <c r="D5801" t="s">
        <v>716</v>
      </c>
      <c r="E5801" t="s">
        <v>704</v>
      </c>
      <c r="F5801" s="16">
        <v>87</v>
      </c>
      <c r="G5801" t="str">
        <f t="shared" si="1293"/>
        <v>Cooling</v>
      </c>
      <c r="H5801" s="283">
        <f>IF(G5801="heating",F5801*Assumptions!M$4+Assumptions!M$7,0)</f>
        <v>0</v>
      </c>
      <c r="I5801" s="15">
        <f t="shared" si="1294"/>
        <v>0.85754515037175039</v>
      </c>
      <c r="J5801" s="15">
        <f t="shared" si="1295"/>
        <v>1.0020455199443592</v>
      </c>
      <c r="K5801" s="283">
        <f t="shared" si="1300"/>
        <v>0</v>
      </c>
      <c r="L5801" s="283" t="e">
        <f t="shared" si="1301"/>
        <v>#N/A</v>
      </c>
      <c r="M5801" s="283">
        <f t="shared" si="1302"/>
        <v>0</v>
      </c>
      <c r="N5801" s="283" t="e">
        <f t="shared" si="1303"/>
        <v>#N/A</v>
      </c>
      <c r="O5801" s="283">
        <f t="shared" si="1304"/>
        <v>0</v>
      </c>
      <c r="P5801" s="21">
        <f t="shared" si="1296"/>
        <v>0.16970205191516818</v>
      </c>
      <c r="Q5801" s="21">
        <f t="shared" si="1297"/>
        <v>0.96592607327566882</v>
      </c>
      <c r="R5801">
        <f t="shared" si="1298"/>
        <v>1.0705685074825908</v>
      </c>
      <c r="S5801" s="296">
        <f t="shared" si="1305"/>
        <v>0.17548720073753862</v>
      </c>
      <c r="T5801" s="283">
        <f t="shared" si="1306"/>
        <v>0.17548720073753862</v>
      </c>
    </row>
    <row r="5802" spans="1:20" x14ac:dyDescent="0.25">
      <c r="A5802" s="286">
        <v>43342</v>
      </c>
      <c r="B5802" s="1">
        <f t="shared" si="1299"/>
        <v>4</v>
      </c>
      <c r="C5802" s="285">
        <v>16</v>
      </c>
      <c r="D5802" t="s">
        <v>716</v>
      </c>
      <c r="E5802" t="s">
        <v>704</v>
      </c>
      <c r="F5802" s="16">
        <v>86</v>
      </c>
      <c r="G5802" t="str">
        <f t="shared" si="1293"/>
        <v>Cooling</v>
      </c>
      <c r="H5802" s="283">
        <f>IF(G5802="heating",F5802*Assumptions!M$4+Assumptions!M$7,0)</f>
        <v>0</v>
      </c>
      <c r="I5802" s="15">
        <f t="shared" si="1294"/>
        <v>0.88344815438260227</v>
      </c>
      <c r="J5802" s="15">
        <f t="shared" si="1295"/>
        <v>1.0020455199443592</v>
      </c>
      <c r="K5802" s="283">
        <f t="shared" si="1300"/>
        <v>0</v>
      </c>
      <c r="L5802" s="283" t="e">
        <f t="shared" si="1301"/>
        <v>#N/A</v>
      </c>
      <c r="M5802" s="283">
        <f t="shared" si="1302"/>
        <v>0</v>
      </c>
      <c r="N5802" s="283" t="e">
        <f t="shared" si="1303"/>
        <v>#N/A</v>
      </c>
      <c r="O5802" s="283">
        <f t="shared" si="1304"/>
        <v>0</v>
      </c>
      <c r="P5802" s="21">
        <f t="shared" si="1296"/>
        <v>0.15712307226790045</v>
      </c>
      <c r="Q5802" s="21">
        <f t="shared" si="1297"/>
        <v>1.1649354943302594</v>
      </c>
      <c r="R5802">
        <f t="shared" si="1298"/>
        <v>1.0705685074825908</v>
      </c>
      <c r="S5802" s="296">
        <f t="shared" si="1305"/>
        <v>0.19595497954474883</v>
      </c>
      <c r="T5802" s="283">
        <f t="shared" si="1306"/>
        <v>0.19595497954474883</v>
      </c>
    </row>
    <row r="5803" spans="1:20" x14ac:dyDescent="0.25">
      <c r="A5803" s="286">
        <v>43342</v>
      </c>
      <c r="B5803" s="1">
        <f t="shared" si="1299"/>
        <v>4</v>
      </c>
      <c r="C5803" s="285">
        <v>17</v>
      </c>
      <c r="D5803" t="s">
        <v>716</v>
      </c>
      <c r="F5803" s="16">
        <v>82</v>
      </c>
      <c r="G5803" t="str">
        <f t="shared" si="1293"/>
        <v>Cooling</v>
      </c>
      <c r="H5803" s="283">
        <f>IF(G5803="heating",F5803*Assumptions!M$4+Assumptions!M$7,0)</f>
        <v>0</v>
      </c>
      <c r="I5803" s="15">
        <f t="shared" si="1294"/>
        <v>0.94025748850374469</v>
      </c>
      <c r="J5803" s="15">
        <f t="shared" si="1295"/>
        <v>1.0020455199443592</v>
      </c>
      <c r="K5803" s="283">
        <f t="shared" si="1300"/>
        <v>0</v>
      </c>
      <c r="L5803" s="283" t="e">
        <f t="shared" si="1301"/>
        <v>#N/A</v>
      </c>
      <c r="M5803" s="283">
        <f t="shared" si="1302"/>
        <v>0</v>
      </c>
      <c r="N5803" s="283" t="e">
        <f t="shared" si="1303"/>
        <v>#N/A</v>
      </c>
      <c r="O5803" s="283">
        <f t="shared" si="1304"/>
        <v>0</v>
      </c>
      <c r="P5803" s="21">
        <f t="shared" si="1296"/>
        <v>0.1130384156172477</v>
      </c>
      <c r="Q5803" s="21">
        <f t="shared" si="1297"/>
        <v>1.3521540118753073</v>
      </c>
      <c r="R5803">
        <f t="shared" si="1298"/>
        <v>1.0705685074825908</v>
      </c>
      <c r="S5803" s="296">
        <f t="shared" si="1305"/>
        <v>0.16363141519853913</v>
      </c>
      <c r="T5803" s="283">
        <f t="shared" si="1306"/>
        <v>0.16363141519853913</v>
      </c>
    </row>
    <row r="5804" spans="1:20" x14ac:dyDescent="0.25">
      <c r="A5804" s="286">
        <v>43342</v>
      </c>
      <c r="B5804" s="1">
        <f t="shared" si="1299"/>
        <v>4</v>
      </c>
      <c r="C5804" s="285">
        <v>18</v>
      </c>
      <c r="D5804" t="s">
        <v>716</v>
      </c>
      <c r="F5804" s="16">
        <v>73</v>
      </c>
      <c r="G5804" t="str">
        <f t="shared" si="1293"/>
        <v>Cooling</v>
      </c>
      <c r="H5804" s="283">
        <f>IF(G5804="heating",F5804*Assumptions!M$4+Assumptions!M$7,0)</f>
        <v>0</v>
      </c>
      <c r="I5804" s="15">
        <f t="shared" si="1294"/>
        <v>0.98182363790757687</v>
      </c>
      <c r="J5804" s="15">
        <f t="shared" si="1295"/>
        <v>1.0020455199443592</v>
      </c>
      <c r="K5804" s="283">
        <f t="shared" si="1300"/>
        <v>0</v>
      </c>
      <c r="L5804" s="283" t="e">
        <f t="shared" si="1301"/>
        <v>#N/A</v>
      </c>
      <c r="M5804" s="283">
        <f t="shared" si="1302"/>
        <v>0</v>
      </c>
      <c r="N5804" s="283" t="e">
        <f t="shared" si="1303"/>
        <v>#N/A</v>
      </c>
      <c r="O5804" s="283">
        <f t="shared" si="1304"/>
        <v>0</v>
      </c>
      <c r="P5804" s="21">
        <f t="shared" si="1296"/>
        <v>5.0300820493010656E-2</v>
      </c>
      <c r="Q5804" s="21">
        <f t="shared" si="1297"/>
        <v>1.5598916921549892</v>
      </c>
      <c r="R5804">
        <f t="shared" si="1298"/>
        <v>1.0705685074825908</v>
      </c>
      <c r="S5804" s="296">
        <f t="shared" si="1305"/>
        <v>8.4000907510922901E-2</v>
      </c>
      <c r="T5804" s="283">
        <f t="shared" si="1306"/>
        <v>8.4000907510922901E-2</v>
      </c>
    </row>
    <row r="5805" spans="1:20" x14ac:dyDescent="0.25">
      <c r="A5805" s="286">
        <v>43342</v>
      </c>
      <c r="B5805" s="1">
        <f t="shared" si="1299"/>
        <v>4</v>
      </c>
      <c r="C5805" s="285">
        <v>19</v>
      </c>
      <c r="D5805" t="s">
        <v>716</v>
      </c>
      <c r="F5805" s="16">
        <v>73</v>
      </c>
      <c r="G5805" t="str">
        <f t="shared" si="1293"/>
        <v>Cooling</v>
      </c>
      <c r="H5805" s="283">
        <f>IF(G5805="heating",F5805*Assumptions!M$4+Assumptions!M$7,0)</f>
        <v>0</v>
      </c>
      <c r="I5805" s="15">
        <f t="shared" si="1294"/>
        <v>0.98418842963438757</v>
      </c>
      <c r="J5805" s="15">
        <f t="shared" si="1295"/>
        <v>1.0020455199443592</v>
      </c>
      <c r="K5805" s="283">
        <f t="shared" si="1300"/>
        <v>0</v>
      </c>
      <c r="L5805" s="283" t="e">
        <f t="shared" si="1301"/>
        <v>#N/A</v>
      </c>
      <c r="M5805" s="283">
        <f t="shared" si="1302"/>
        <v>0</v>
      </c>
      <c r="N5805" s="283" t="e">
        <f t="shared" si="1303"/>
        <v>#N/A</v>
      </c>
      <c r="O5805" s="283">
        <f t="shared" si="1304"/>
        <v>0</v>
      </c>
      <c r="P5805" s="21">
        <f t="shared" si="1296"/>
        <v>5.0300820493010656E-2</v>
      </c>
      <c r="Q5805" s="21">
        <f t="shared" si="1297"/>
        <v>1.6764212681468484</v>
      </c>
      <c r="R5805">
        <f t="shared" si="1298"/>
        <v>1.0705685074825908</v>
      </c>
      <c r="S5805" s="296">
        <f t="shared" si="1305"/>
        <v>9.0276080450434032E-2</v>
      </c>
      <c r="T5805" s="283">
        <f t="shared" si="1306"/>
        <v>9.0276080450434032E-2</v>
      </c>
    </row>
    <row r="5806" spans="1:20" x14ac:dyDescent="0.25">
      <c r="A5806" s="286">
        <v>43342</v>
      </c>
      <c r="B5806" s="1">
        <f t="shared" si="1299"/>
        <v>4</v>
      </c>
      <c r="C5806" s="285">
        <v>20</v>
      </c>
      <c r="D5806" t="s">
        <v>716</v>
      </c>
      <c r="F5806" s="16">
        <v>73</v>
      </c>
      <c r="G5806" t="str">
        <f t="shared" si="1293"/>
        <v>Cooling</v>
      </c>
      <c r="H5806" s="283">
        <f>IF(G5806="heating",F5806*Assumptions!M$4+Assumptions!M$7,0)</f>
        <v>0</v>
      </c>
      <c r="I5806" s="15">
        <f t="shared" si="1294"/>
        <v>0.97071962311712034</v>
      </c>
      <c r="J5806" s="15">
        <f t="shared" si="1295"/>
        <v>1.0020455199443592</v>
      </c>
      <c r="K5806" s="283">
        <f t="shared" si="1300"/>
        <v>0</v>
      </c>
      <c r="L5806" s="283" t="e">
        <f t="shared" si="1301"/>
        <v>#N/A</v>
      </c>
      <c r="M5806" s="283">
        <f t="shared" si="1302"/>
        <v>0</v>
      </c>
      <c r="N5806" s="283" t="e">
        <f t="shared" si="1303"/>
        <v>#N/A</v>
      </c>
      <c r="O5806" s="283">
        <f t="shared" si="1304"/>
        <v>0</v>
      </c>
      <c r="P5806" s="21">
        <f t="shared" si="1296"/>
        <v>5.0300820493010656E-2</v>
      </c>
      <c r="Q5806" s="21">
        <f t="shared" si="1297"/>
        <v>1.52436960139122</v>
      </c>
      <c r="R5806">
        <f t="shared" si="1298"/>
        <v>1.0705685074825908</v>
      </c>
      <c r="S5806" s="296">
        <f t="shared" si="1305"/>
        <v>8.2088026074443307E-2</v>
      </c>
      <c r="T5806" s="283">
        <f t="shared" si="1306"/>
        <v>8.2088026074443307E-2</v>
      </c>
    </row>
    <row r="5807" spans="1:20" x14ac:dyDescent="0.25">
      <c r="A5807" s="286">
        <v>43342</v>
      </c>
      <c r="B5807" s="1">
        <f t="shared" si="1299"/>
        <v>4</v>
      </c>
      <c r="C5807" s="285">
        <v>21</v>
      </c>
      <c r="D5807" t="s">
        <v>716</v>
      </c>
      <c r="F5807" s="16">
        <v>71</v>
      </c>
      <c r="G5807" t="str">
        <f t="shared" si="1293"/>
        <v>Cooling</v>
      </c>
      <c r="H5807" s="283">
        <f>IF(G5807="heating",F5807*Assumptions!M$4+Assumptions!M$7,0)</f>
        <v>0</v>
      </c>
      <c r="I5807" s="15">
        <f t="shared" si="1294"/>
        <v>0.95751150862929935</v>
      </c>
      <c r="J5807" s="15">
        <f t="shared" si="1295"/>
        <v>1.0020455199443592</v>
      </c>
      <c r="K5807" s="283">
        <f t="shared" si="1300"/>
        <v>0</v>
      </c>
      <c r="L5807" s="283" t="e">
        <f t="shared" si="1301"/>
        <v>#N/A</v>
      </c>
      <c r="M5807" s="283">
        <f t="shared" si="1302"/>
        <v>0</v>
      </c>
      <c r="N5807" s="283" t="e">
        <f t="shared" si="1303"/>
        <v>#N/A</v>
      </c>
      <c r="O5807" s="283">
        <f t="shared" si="1304"/>
        <v>0</v>
      </c>
      <c r="P5807" s="21">
        <f t="shared" si="1296"/>
        <v>4.3213520819882278E-2</v>
      </c>
      <c r="Q5807" s="21">
        <f t="shared" si="1297"/>
        <v>1.4448604713749031</v>
      </c>
      <c r="R5807">
        <f t="shared" si="1298"/>
        <v>1.0705685074825908</v>
      </c>
      <c r="S5807" s="296">
        <f t="shared" si="1305"/>
        <v>6.6843629816422542E-2</v>
      </c>
      <c r="T5807" s="283">
        <f t="shared" si="1306"/>
        <v>6.6843629816422542E-2</v>
      </c>
    </row>
    <row r="5808" spans="1:20" x14ac:dyDescent="0.25">
      <c r="A5808" s="286">
        <v>43342</v>
      </c>
      <c r="B5808" s="1">
        <f t="shared" si="1299"/>
        <v>4</v>
      </c>
      <c r="C5808" s="285">
        <v>22</v>
      </c>
      <c r="D5808" t="s">
        <v>716</v>
      </c>
      <c r="F5808" s="16">
        <v>69</v>
      </c>
      <c r="G5808" t="str">
        <f t="shared" si="1293"/>
        <v>Cooling</v>
      </c>
      <c r="H5808" s="283">
        <f>IF(G5808="heating",F5808*Assumptions!M$4+Assumptions!M$7,0)</f>
        <v>0</v>
      </c>
      <c r="I5808" s="15">
        <f t="shared" si="1294"/>
        <v>0.9426530227543114</v>
      </c>
      <c r="J5808" s="15">
        <f t="shared" si="1295"/>
        <v>1.0020455199443592</v>
      </c>
      <c r="K5808" s="283">
        <f t="shared" si="1300"/>
        <v>0</v>
      </c>
      <c r="L5808" s="283">
        <f t="shared" si="1301"/>
        <v>4.3818232651749627</v>
      </c>
      <c r="M5808" s="283">
        <f t="shared" si="1302"/>
        <v>0</v>
      </c>
      <c r="N5808" s="283">
        <f t="shared" si="1303"/>
        <v>4.3585758300027857</v>
      </c>
      <c r="O5808" s="283">
        <f t="shared" si="1304"/>
        <v>0</v>
      </c>
      <c r="P5808" s="21">
        <f t="shared" si="1296"/>
        <v>3.8618725922120012E-2</v>
      </c>
      <c r="Q5808" s="21">
        <f t="shared" si="1297"/>
        <v>1.2427137171080138</v>
      </c>
      <c r="R5808">
        <f t="shared" si="1298"/>
        <v>1.0705685074825908</v>
      </c>
      <c r="S5808" s="296">
        <f t="shared" si="1305"/>
        <v>5.1378745694224272E-2</v>
      </c>
      <c r="T5808" s="283">
        <f t="shared" si="1306"/>
        <v>5.1378745694224272E-2</v>
      </c>
    </row>
    <row r="5809" spans="1:20" x14ac:dyDescent="0.25">
      <c r="A5809" s="286">
        <v>43342</v>
      </c>
      <c r="B5809" s="1">
        <f t="shared" si="1299"/>
        <v>4</v>
      </c>
      <c r="C5809" s="285">
        <v>23</v>
      </c>
      <c r="D5809" t="s">
        <v>715</v>
      </c>
      <c r="F5809" s="16">
        <v>67</v>
      </c>
      <c r="G5809" t="str">
        <f t="shared" si="1293"/>
        <v>Cooling</v>
      </c>
      <c r="H5809" s="283">
        <f>IF(G5809="heating",F5809*Assumptions!M$4+Assumptions!M$7,0)</f>
        <v>0</v>
      </c>
      <c r="I5809" s="15">
        <f t="shared" si="1294"/>
        <v>0.94450710149963013</v>
      </c>
      <c r="J5809" s="15">
        <f t="shared" si="1295"/>
        <v>1.0020455199443592</v>
      </c>
      <c r="K5809" s="283">
        <f t="shared" si="1300"/>
        <v>0</v>
      </c>
      <c r="L5809" s="283">
        <f t="shared" si="1301"/>
        <v>4.3818232651749627</v>
      </c>
      <c r="M5809" s="283">
        <f t="shared" si="1302"/>
        <v>0</v>
      </c>
      <c r="N5809" s="283">
        <f t="shared" si="1303"/>
        <v>4.3585758300027857</v>
      </c>
      <c r="O5809" s="283">
        <f t="shared" si="1304"/>
        <v>0</v>
      </c>
      <c r="P5809" s="21">
        <f t="shared" si="1296"/>
        <v>3.6516435799723856E-2</v>
      </c>
      <c r="Q5809" s="21">
        <f t="shared" si="1297"/>
        <v>1.0297519246597011</v>
      </c>
      <c r="R5809">
        <f t="shared" si="1298"/>
        <v>1.0705685074825908</v>
      </c>
      <c r="S5809" s="296">
        <f t="shared" si="1305"/>
        <v>4.0256448462719828E-2</v>
      </c>
      <c r="T5809" s="283">
        <f t="shared" si="1306"/>
        <v>4.0256448462719828E-2</v>
      </c>
    </row>
    <row r="5810" spans="1:20" x14ac:dyDescent="0.25">
      <c r="A5810" s="286">
        <v>43343</v>
      </c>
      <c r="B5810" s="1">
        <f t="shared" si="1299"/>
        <v>5</v>
      </c>
      <c r="C5810" s="285">
        <v>0</v>
      </c>
      <c r="D5810" t="s">
        <v>715</v>
      </c>
      <c r="F5810" s="16">
        <v>67</v>
      </c>
      <c r="G5810" t="str">
        <f t="shared" si="1293"/>
        <v>Cooling</v>
      </c>
      <c r="H5810" s="283">
        <f>IF(G5810="heating",F5810*Assumptions!M$4+Assumptions!M$7,0)</f>
        <v>0</v>
      </c>
      <c r="I5810" s="15">
        <f t="shared" si="1294"/>
        <v>0.97481507806017154</v>
      </c>
      <c r="J5810" s="15">
        <f t="shared" si="1295"/>
        <v>1.0078033906966741</v>
      </c>
      <c r="K5810" s="283">
        <f t="shared" si="1300"/>
        <v>0</v>
      </c>
      <c r="L5810" s="283">
        <f t="shared" si="1301"/>
        <v>4.3818232651749627</v>
      </c>
      <c r="M5810" s="283">
        <f t="shared" si="1302"/>
        <v>0</v>
      </c>
      <c r="N5810" s="283">
        <f t="shared" si="1303"/>
        <v>4.3585758300027857</v>
      </c>
      <c r="O5810" s="283">
        <f t="shared" si="1304"/>
        <v>0</v>
      </c>
      <c r="P5810" s="21">
        <f t="shared" si="1296"/>
        <v>3.6516435799723856E-2</v>
      </c>
      <c r="Q5810" s="21">
        <f t="shared" si="1297"/>
        <v>0.90668853391740301</v>
      </c>
      <c r="R5810">
        <f t="shared" si="1298"/>
        <v>1.1856283047139096</v>
      </c>
      <c r="S5810" s="296">
        <f t="shared" si="1305"/>
        <v>3.9255007424290063E-2</v>
      </c>
      <c r="T5810" s="283">
        <f t="shared" si="1306"/>
        <v>3.9255007424290063E-2</v>
      </c>
    </row>
    <row r="5811" spans="1:20" x14ac:dyDescent="0.25">
      <c r="A5811" s="286">
        <v>43343</v>
      </c>
      <c r="B5811" s="1">
        <f t="shared" si="1299"/>
        <v>5</v>
      </c>
      <c r="C5811" s="285">
        <v>1</v>
      </c>
      <c r="D5811" t="s">
        <v>715</v>
      </c>
      <c r="F5811" s="16">
        <v>67</v>
      </c>
      <c r="G5811" t="str">
        <f t="shared" si="1293"/>
        <v>Cooling</v>
      </c>
      <c r="H5811" s="283">
        <f>IF(G5811="heating",F5811*Assumptions!M$4+Assumptions!M$7,0)</f>
        <v>0</v>
      </c>
      <c r="I5811" s="15">
        <f t="shared" si="1294"/>
        <v>1.012242869806885</v>
      </c>
      <c r="J5811" s="15">
        <f t="shared" si="1295"/>
        <v>1.0078033906966741</v>
      </c>
      <c r="K5811" s="283">
        <f t="shared" si="1300"/>
        <v>0</v>
      </c>
      <c r="L5811" s="283">
        <f t="shared" si="1301"/>
        <v>4.3818232651749627</v>
      </c>
      <c r="M5811" s="283">
        <f t="shared" si="1302"/>
        <v>0</v>
      </c>
      <c r="N5811" s="283">
        <f t="shared" si="1303"/>
        <v>4.3585758300027857</v>
      </c>
      <c r="O5811" s="283">
        <f t="shared" si="1304"/>
        <v>0</v>
      </c>
      <c r="P5811" s="21">
        <f t="shared" si="1296"/>
        <v>3.6516435799723856E-2</v>
      </c>
      <c r="Q5811" s="21">
        <f t="shared" si="1297"/>
        <v>0.81803459285312596</v>
      </c>
      <c r="R5811">
        <f t="shared" si="1298"/>
        <v>1.1856283047139096</v>
      </c>
      <c r="S5811" s="296">
        <f t="shared" si="1305"/>
        <v>3.5416742149626521E-2</v>
      </c>
      <c r="T5811" s="283">
        <f t="shared" si="1306"/>
        <v>3.5416742149626521E-2</v>
      </c>
    </row>
    <row r="5812" spans="1:20" x14ac:dyDescent="0.25">
      <c r="A5812" s="286">
        <v>43343</v>
      </c>
      <c r="B5812" s="1">
        <f t="shared" si="1299"/>
        <v>5</v>
      </c>
      <c r="C5812" s="285">
        <v>2</v>
      </c>
      <c r="D5812" t="s">
        <v>715</v>
      </c>
      <c r="F5812" s="16">
        <v>66</v>
      </c>
      <c r="G5812" t="str">
        <f t="shared" si="1293"/>
        <v>Cooling</v>
      </c>
      <c r="H5812" s="283">
        <f>IF(G5812="heating",F5812*Assumptions!M$4+Assumptions!M$7,0)</f>
        <v>0</v>
      </c>
      <c r="I5812" s="15">
        <f t="shared" si="1294"/>
        <v>1.0509704703585963</v>
      </c>
      <c r="J5812" s="15">
        <f t="shared" si="1295"/>
        <v>1.0078033906966741</v>
      </c>
      <c r="K5812" s="283">
        <f t="shared" si="1300"/>
        <v>0</v>
      </c>
      <c r="L5812" s="283">
        <f t="shared" si="1301"/>
        <v>4.3818232651749627</v>
      </c>
      <c r="M5812" s="283">
        <f t="shared" si="1302"/>
        <v>0</v>
      </c>
      <c r="N5812" s="283">
        <f t="shared" si="1303"/>
        <v>4.3585758300027857</v>
      </c>
      <c r="O5812" s="283">
        <f t="shared" si="1304"/>
        <v>0</v>
      </c>
      <c r="P5812" s="21">
        <f t="shared" si="1296"/>
        <v>3.6399980029288459E-2</v>
      </c>
      <c r="Q5812" s="21">
        <f t="shared" si="1297"/>
        <v>0.74507607494346417</v>
      </c>
      <c r="R5812">
        <f t="shared" si="1298"/>
        <v>1.1856283047139096</v>
      </c>
      <c r="S5812" s="296">
        <f t="shared" si="1305"/>
        <v>3.2155133881906585E-2</v>
      </c>
      <c r="T5812" s="283">
        <f t="shared" si="1306"/>
        <v>3.2155133881906585E-2</v>
      </c>
    </row>
    <row r="5813" spans="1:20" x14ac:dyDescent="0.25">
      <c r="A5813" s="286">
        <v>43343</v>
      </c>
      <c r="B5813" s="1">
        <f t="shared" si="1299"/>
        <v>5</v>
      </c>
      <c r="C5813" s="285">
        <v>3</v>
      </c>
      <c r="D5813" t="s">
        <v>715</v>
      </c>
      <c r="F5813" s="16">
        <v>65</v>
      </c>
      <c r="G5813" t="str">
        <f t="shared" si="1293"/>
        <v>Cooling</v>
      </c>
      <c r="H5813" s="283">
        <f>IF(G5813="heating",F5813*Assumptions!M$4+Assumptions!M$7,0)</f>
        <v>0</v>
      </c>
      <c r="I5813" s="15">
        <f t="shared" si="1294"/>
        <v>1.0924036124451033</v>
      </c>
      <c r="J5813" s="15">
        <f t="shared" si="1295"/>
        <v>1.0078033906966741</v>
      </c>
      <c r="K5813" s="283">
        <f t="shared" si="1300"/>
        <v>0</v>
      </c>
      <c r="L5813" s="283">
        <f t="shared" si="1301"/>
        <v>4.3818232651749627</v>
      </c>
      <c r="M5813" s="283">
        <f t="shared" si="1302"/>
        <v>0</v>
      </c>
      <c r="N5813" s="283">
        <f t="shared" si="1303"/>
        <v>4.3585758300027857</v>
      </c>
      <c r="O5813" s="283">
        <f t="shared" si="1304"/>
        <v>0</v>
      </c>
      <c r="P5813" s="21">
        <f t="shared" si="1296"/>
        <v>3.6906650452694478E-2</v>
      </c>
      <c r="Q5813" s="21">
        <f t="shared" si="1297"/>
        <v>0.69158980876382303</v>
      </c>
      <c r="R5813">
        <f t="shared" si="1298"/>
        <v>1.1856283047139096</v>
      </c>
      <c r="S5813" s="296">
        <f t="shared" si="1305"/>
        <v>3.0262289059468789E-2</v>
      </c>
      <c r="T5813" s="283">
        <f t="shared" si="1306"/>
        <v>3.0262289059468789E-2</v>
      </c>
    </row>
    <row r="5814" spans="1:20" x14ac:dyDescent="0.25">
      <c r="A5814" s="286">
        <v>43343</v>
      </c>
      <c r="B5814" s="1">
        <f t="shared" si="1299"/>
        <v>5</v>
      </c>
      <c r="C5814" s="285">
        <v>4</v>
      </c>
      <c r="D5814" t="s">
        <v>715</v>
      </c>
      <c r="F5814" s="16">
        <v>63</v>
      </c>
      <c r="G5814" t="str">
        <f t="shared" si="1293"/>
        <v>Cooling</v>
      </c>
      <c r="H5814" s="283">
        <f>IF(G5814="heating",F5814*Assumptions!M$4+Assumptions!M$7,0)</f>
        <v>0</v>
      </c>
      <c r="I5814" s="15">
        <f t="shared" si="1294"/>
        <v>1.1348296917927807</v>
      </c>
      <c r="J5814" s="15">
        <f t="shared" si="1295"/>
        <v>1.0078033906966741</v>
      </c>
      <c r="K5814" s="283">
        <f t="shared" si="1300"/>
        <v>0</v>
      </c>
      <c r="L5814" s="283">
        <f t="shared" si="1301"/>
        <v>4.3818232651749627</v>
      </c>
      <c r="M5814" s="283">
        <f t="shared" si="1302"/>
        <v>0</v>
      </c>
      <c r="N5814" s="283">
        <f t="shared" si="1303"/>
        <v>4.3585758300027857</v>
      </c>
      <c r="O5814" s="283">
        <f t="shared" si="1304"/>
        <v>0</v>
      </c>
      <c r="P5814" s="21">
        <f t="shared" si="1296"/>
        <v>3.9789369881031433E-2</v>
      </c>
      <c r="Q5814" s="21">
        <f t="shared" si="1297"/>
        <v>0.6473875548762833</v>
      </c>
      <c r="R5814">
        <f t="shared" si="1298"/>
        <v>1.1856283047139096</v>
      </c>
      <c r="S5814" s="296">
        <f t="shared" si="1305"/>
        <v>3.0540768900554637E-2</v>
      </c>
      <c r="T5814" s="283">
        <f t="shared" si="1306"/>
        <v>3.0540768900554637E-2</v>
      </c>
    </row>
    <row r="5815" spans="1:20" x14ac:dyDescent="0.25">
      <c r="A5815" s="286">
        <v>43343</v>
      </c>
      <c r="B5815" s="1">
        <f t="shared" si="1299"/>
        <v>5</v>
      </c>
      <c r="C5815" s="285">
        <v>5</v>
      </c>
      <c r="D5815" t="s">
        <v>715</v>
      </c>
      <c r="F5815" s="16">
        <v>63</v>
      </c>
      <c r="G5815" t="str">
        <f t="shared" si="1293"/>
        <v>Cooling</v>
      </c>
      <c r="H5815" s="283">
        <f>IF(G5815="heating",F5815*Assumptions!M$4+Assumptions!M$7,0)</f>
        <v>0</v>
      </c>
      <c r="I5815" s="15">
        <f t="shared" si="1294"/>
        <v>1.1635558681477385</v>
      </c>
      <c r="J5815" s="15">
        <f t="shared" si="1295"/>
        <v>1.0078033906966741</v>
      </c>
      <c r="K5815" s="283">
        <f t="shared" si="1300"/>
        <v>0</v>
      </c>
      <c r="L5815" s="283">
        <f t="shared" si="1301"/>
        <v>4.3818232651749627</v>
      </c>
      <c r="M5815" s="283">
        <f t="shared" si="1302"/>
        <v>0</v>
      </c>
      <c r="N5815" s="283">
        <f t="shared" si="1303"/>
        <v>4.3585758300027857</v>
      </c>
      <c r="O5815" s="283">
        <f t="shared" si="1304"/>
        <v>0</v>
      </c>
      <c r="P5815" s="21">
        <f t="shared" si="1296"/>
        <v>3.9789369881031433E-2</v>
      </c>
      <c r="Q5815" s="21">
        <f t="shared" si="1297"/>
        <v>0.72139578924615555</v>
      </c>
      <c r="R5815">
        <f t="shared" si="1298"/>
        <v>1.1856283047139096</v>
      </c>
      <c r="S5815" s="296">
        <f t="shared" si="1305"/>
        <v>3.4032137193941582E-2</v>
      </c>
      <c r="T5815" s="283">
        <f t="shared" si="1306"/>
        <v>3.4032137193941582E-2</v>
      </c>
    </row>
    <row r="5816" spans="1:20" x14ac:dyDescent="0.25">
      <c r="A5816" s="286">
        <v>43343</v>
      </c>
      <c r="B5816" s="1">
        <f t="shared" si="1299"/>
        <v>5</v>
      </c>
      <c r="C5816" s="285">
        <v>6</v>
      </c>
      <c r="D5816" t="s">
        <v>715</v>
      </c>
      <c r="F5816" s="16">
        <v>67</v>
      </c>
      <c r="G5816" t="str">
        <f t="shared" si="1293"/>
        <v>Cooling</v>
      </c>
      <c r="H5816" s="283">
        <f>IF(G5816="heating",F5816*Assumptions!M$4+Assumptions!M$7,0)</f>
        <v>0</v>
      </c>
      <c r="I5816" s="15">
        <f t="shared" si="1294"/>
        <v>1.2083911162615524</v>
      </c>
      <c r="J5816" s="15">
        <f t="shared" si="1295"/>
        <v>1.0078033906966741</v>
      </c>
      <c r="K5816" s="283">
        <f t="shared" si="1300"/>
        <v>0</v>
      </c>
      <c r="L5816" s="283">
        <f t="shared" si="1301"/>
        <v>4.3818232651749627</v>
      </c>
      <c r="M5816" s="283">
        <f t="shared" si="1302"/>
        <v>0</v>
      </c>
      <c r="N5816" s="283">
        <f t="shared" si="1303"/>
        <v>4.3585758300027857</v>
      </c>
      <c r="O5816" s="283">
        <f t="shared" si="1304"/>
        <v>0</v>
      </c>
      <c r="P5816" s="21">
        <f t="shared" si="1296"/>
        <v>3.6516435799723856E-2</v>
      </c>
      <c r="Q5816" s="21">
        <f t="shared" si="1297"/>
        <v>0.87787080972652631</v>
      </c>
      <c r="R5816">
        <f t="shared" si="1298"/>
        <v>1.1856283047139096</v>
      </c>
      <c r="S5816" s="296">
        <f t="shared" si="1305"/>
        <v>3.8007346364569351E-2</v>
      </c>
      <c r="T5816" s="283">
        <f t="shared" si="1306"/>
        <v>3.8007346364569351E-2</v>
      </c>
    </row>
    <row r="5817" spans="1:20" x14ac:dyDescent="0.25">
      <c r="A5817" s="286">
        <v>43343</v>
      </c>
      <c r="B5817" s="1">
        <f t="shared" si="1299"/>
        <v>5</v>
      </c>
      <c r="C5817" s="285">
        <v>7</v>
      </c>
      <c r="D5817" t="s">
        <v>716</v>
      </c>
      <c r="F5817" s="16">
        <v>70</v>
      </c>
      <c r="G5817" t="str">
        <f t="shared" si="1293"/>
        <v>Cooling</v>
      </c>
      <c r="H5817" s="283">
        <f>IF(G5817="heating",F5817*Assumptions!M$4+Assumptions!M$7,0)</f>
        <v>0</v>
      </c>
      <c r="I5817" s="15">
        <f t="shared" si="1294"/>
        <v>1.1637425769249583</v>
      </c>
      <c r="J5817" s="15">
        <f t="shared" si="1295"/>
        <v>1.0078033906966741</v>
      </c>
      <c r="K5817" s="283">
        <f t="shared" si="1300"/>
        <v>0</v>
      </c>
      <c r="L5817" s="283">
        <f t="shared" si="1301"/>
        <v>4.3818232651749627</v>
      </c>
      <c r="M5817" s="283">
        <f t="shared" si="1302"/>
        <v>0</v>
      </c>
      <c r="N5817" s="283">
        <f t="shared" si="1303"/>
        <v>4.3585758300027857</v>
      </c>
      <c r="O5817" s="283">
        <f t="shared" si="1304"/>
        <v>0</v>
      </c>
      <c r="P5817" s="21">
        <f t="shared" si="1296"/>
        <v>4.0604560274080326E-2</v>
      </c>
      <c r="Q5817" s="21">
        <f t="shared" si="1297"/>
        <v>0.97331382064367777</v>
      </c>
      <c r="R5817">
        <f t="shared" si="1298"/>
        <v>1.1856283047139096</v>
      </c>
      <c r="S5817" s="296">
        <f t="shared" si="1305"/>
        <v>4.6857192157508394E-2</v>
      </c>
      <c r="T5817" s="283">
        <f t="shared" si="1306"/>
        <v>4.6857192157508394E-2</v>
      </c>
    </row>
    <row r="5818" spans="1:20" x14ac:dyDescent="0.25">
      <c r="A5818" s="286">
        <v>43343</v>
      </c>
      <c r="B5818" s="1">
        <f t="shared" si="1299"/>
        <v>5</v>
      </c>
      <c r="C5818" s="285">
        <v>8</v>
      </c>
      <c r="D5818" t="s">
        <v>716</v>
      </c>
      <c r="F5818" s="16">
        <v>73</v>
      </c>
      <c r="G5818" t="str">
        <f t="shared" si="1293"/>
        <v>Cooling</v>
      </c>
      <c r="H5818" s="283">
        <f>IF(G5818="heating",F5818*Assumptions!M$4+Assumptions!M$7,0)</f>
        <v>0</v>
      </c>
      <c r="I5818" s="15">
        <f t="shared" si="1294"/>
        <v>1.094193721037565</v>
      </c>
      <c r="J5818" s="15">
        <f t="shared" si="1295"/>
        <v>1.0078033906966741</v>
      </c>
      <c r="K5818" s="283">
        <f t="shared" si="1300"/>
        <v>0</v>
      </c>
      <c r="L5818" s="283" t="e">
        <f t="shared" si="1301"/>
        <v>#N/A</v>
      </c>
      <c r="M5818" s="283">
        <f t="shared" si="1302"/>
        <v>0</v>
      </c>
      <c r="N5818" s="283" t="e">
        <f t="shared" si="1303"/>
        <v>#N/A</v>
      </c>
      <c r="O5818" s="283">
        <f t="shared" si="1304"/>
        <v>0</v>
      </c>
      <c r="P5818" s="21">
        <f t="shared" si="1296"/>
        <v>5.0300820493010656E-2</v>
      </c>
      <c r="Q5818" s="21">
        <f t="shared" si="1297"/>
        <v>0.94940007506179924</v>
      </c>
      <c r="R5818">
        <f t="shared" si="1298"/>
        <v>1.1856283047139096</v>
      </c>
      <c r="S5818" s="296">
        <f t="shared" si="1305"/>
        <v>5.6620394331129774E-2</v>
      </c>
      <c r="T5818" s="283">
        <f t="shared" si="1306"/>
        <v>5.6620394331129774E-2</v>
      </c>
    </row>
    <row r="5819" spans="1:20" x14ac:dyDescent="0.25">
      <c r="A5819" s="286">
        <v>43343</v>
      </c>
      <c r="B5819" s="1">
        <f t="shared" si="1299"/>
        <v>5</v>
      </c>
      <c r="C5819" s="285">
        <v>9</v>
      </c>
      <c r="D5819" t="s">
        <v>716</v>
      </c>
      <c r="F5819" s="16">
        <v>79</v>
      </c>
      <c r="G5819" t="str">
        <f t="shared" si="1293"/>
        <v>Cooling</v>
      </c>
      <c r="H5819" s="283">
        <f>IF(G5819="heating",F5819*Assumptions!M$4+Assumptions!M$7,0)</f>
        <v>0</v>
      </c>
      <c r="I5819" s="15">
        <f t="shared" si="1294"/>
        <v>1.0343009000871222</v>
      </c>
      <c r="J5819" s="15">
        <f t="shared" si="1295"/>
        <v>1.0078033906966741</v>
      </c>
      <c r="K5819" s="283">
        <f t="shared" si="1300"/>
        <v>0</v>
      </c>
      <c r="L5819" s="283" t="e">
        <f t="shared" si="1301"/>
        <v>#N/A</v>
      </c>
      <c r="M5819" s="283">
        <f t="shared" si="1302"/>
        <v>0</v>
      </c>
      <c r="N5819" s="283" t="e">
        <f t="shared" si="1303"/>
        <v>#N/A</v>
      </c>
      <c r="O5819" s="283">
        <f t="shared" si="1304"/>
        <v>0</v>
      </c>
      <c r="P5819" s="21">
        <f t="shared" si="1296"/>
        <v>8.6517748164594233E-2</v>
      </c>
      <c r="Q5819" s="21">
        <f t="shared" si="1297"/>
        <v>0.8408485371888097</v>
      </c>
      <c r="R5819">
        <f t="shared" si="1298"/>
        <v>1.1856283047139096</v>
      </c>
      <c r="S5819" s="296">
        <f t="shared" si="1305"/>
        <v>8.6252469665938872E-2</v>
      </c>
      <c r="T5819" s="283">
        <f t="shared" si="1306"/>
        <v>8.6252469665938872E-2</v>
      </c>
    </row>
    <row r="5820" spans="1:20" x14ac:dyDescent="0.25">
      <c r="A5820" s="286">
        <v>43343</v>
      </c>
      <c r="B5820" s="1">
        <f t="shared" si="1299"/>
        <v>5</v>
      </c>
      <c r="C5820" s="285">
        <v>10</v>
      </c>
      <c r="D5820" t="s">
        <v>716</v>
      </c>
      <c r="F5820" s="16">
        <v>81</v>
      </c>
      <c r="G5820" t="str">
        <f t="shared" si="1293"/>
        <v>Cooling</v>
      </c>
      <c r="H5820" s="283">
        <f>IF(G5820="heating",F5820*Assumptions!M$4+Assumptions!M$7,0)</f>
        <v>0</v>
      </c>
      <c r="I5820" s="15">
        <f t="shared" si="1294"/>
        <v>0.98112329028689171</v>
      </c>
      <c r="J5820" s="15">
        <f t="shared" si="1295"/>
        <v>1.0078033906966741</v>
      </c>
      <c r="K5820" s="283">
        <f t="shared" si="1300"/>
        <v>0</v>
      </c>
      <c r="L5820" s="283" t="e">
        <f t="shared" si="1301"/>
        <v>#N/A</v>
      </c>
      <c r="M5820" s="283">
        <f t="shared" si="1302"/>
        <v>0</v>
      </c>
      <c r="N5820" s="283" t="e">
        <f t="shared" si="1303"/>
        <v>#N/A</v>
      </c>
      <c r="O5820" s="283">
        <f t="shared" si="1304"/>
        <v>0</v>
      </c>
      <c r="P5820" s="21">
        <f t="shared" si="1296"/>
        <v>0.10357506693918861</v>
      </c>
      <c r="Q5820" s="21">
        <f t="shared" si="1297"/>
        <v>0.74504051125983206</v>
      </c>
      <c r="R5820">
        <f t="shared" si="1298"/>
        <v>1.1856283047139096</v>
      </c>
      <c r="S5820" s="296">
        <f t="shared" si="1305"/>
        <v>9.1492115458907383E-2</v>
      </c>
      <c r="T5820" s="283">
        <f t="shared" si="1306"/>
        <v>9.1492115458907383E-2</v>
      </c>
    </row>
    <row r="5821" spans="1:20" x14ac:dyDescent="0.25">
      <c r="A5821" s="286">
        <v>43343</v>
      </c>
      <c r="B5821" s="1">
        <f t="shared" si="1299"/>
        <v>5</v>
      </c>
      <c r="C5821" s="285">
        <v>11</v>
      </c>
      <c r="D5821" t="s">
        <v>716</v>
      </c>
      <c r="F5821" s="16">
        <v>82</v>
      </c>
      <c r="G5821" t="str">
        <f t="shared" si="1293"/>
        <v>Cooling</v>
      </c>
      <c r="H5821" s="283">
        <f>IF(G5821="heating",F5821*Assumptions!M$4+Assumptions!M$7,0)</f>
        <v>0</v>
      </c>
      <c r="I5821" s="15">
        <f t="shared" si="1294"/>
        <v>0.94956163997961163</v>
      </c>
      <c r="J5821" s="15">
        <f t="shared" si="1295"/>
        <v>1.0078033906966741</v>
      </c>
      <c r="K5821" s="283">
        <f t="shared" si="1300"/>
        <v>0</v>
      </c>
      <c r="L5821" s="283" t="e">
        <f t="shared" si="1301"/>
        <v>#N/A</v>
      </c>
      <c r="M5821" s="283">
        <f t="shared" si="1302"/>
        <v>0</v>
      </c>
      <c r="N5821" s="283" t="e">
        <f t="shared" si="1303"/>
        <v>#N/A</v>
      </c>
      <c r="O5821" s="283">
        <f t="shared" si="1304"/>
        <v>0</v>
      </c>
      <c r="P5821" s="21">
        <f t="shared" si="1296"/>
        <v>0.1130384156172477</v>
      </c>
      <c r="Q5821" s="21">
        <f t="shared" si="1297"/>
        <v>0.72850690893675296</v>
      </c>
      <c r="R5821">
        <f t="shared" si="1298"/>
        <v>1.1856283047139096</v>
      </c>
      <c r="S5821" s="296">
        <f t="shared" si="1305"/>
        <v>9.7635621534116049E-2</v>
      </c>
      <c r="T5821" s="283">
        <f t="shared" si="1306"/>
        <v>9.7635621534116049E-2</v>
      </c>
    </row>
    <row r="5822" spans="1:20" x14ac:dyDescent="0.25">
      <c r="A5822" s="286">
        <v>43343</v>
      </c>
      <c r="B5822" s="1">
        <f t="shared" si="1299"/>
        <v>5</v>
      </c>
      <c r="C5822" s="285">
        <v>12</v>
      </c>
      <c r="D5822" t="s">
        <v>716</v>
      </c>
      <c r="F5822" s="16">
        <v>84</v>
      </c>
      <c r="G5822" t="str">
        <f t="shared" si="1293"/>
        <v>Cooling</v>
      </c>
      <c r="H5822" s="283">
        <f>IF(G5822="heating",F5822*Assumptions!M$4+Assumptions!M$7,0)</f>
        <v>0</v>
      </c>
      <c r="I5822" s="15">
        <f t="shared" si="1294"/>
        <v>0.91648403420261149</v>
      </c>
      <c r="J5822" s="15">
        <f t="shared" si="1295"/>
        <v>1.0078033906966741</v>
      </c>
      <c r="K5822" s="283">
        <f t="shared" si="1300"/>
        <v>0</v>
      </c>
      <c r="L5822" s="283" t="e">
        <f t="shared" si="1301"/>
        <v>#N/A</v>
      </c>
      <c r="M5822" s="283">
        <f t="shared" si="1302"/>
        <v>0</v>
      </c>
      <c r="N5822" s="283" t="e">
        <f t="shared" si="1303"/>
        <v>#N/A</v>
      </c>
      <c r="O5822" s="283">
        <f t="shared" si="1304"/>
        <v>0</v>
      </c>
      <c r="P5822" s="21">
        <f t="shared" si="1296"/>
        <v>0.13383449155489124</v>
      </c>
      <c r="Q5822" s="21">
        <f t="shared" si="1297"/>
        <v>0.75910815787401487</v>
      </c>
      <c r="R5822">
        <f t="shared" si="1298"/>
        <v>1.1856283047139096</v>
      </c>
      <c r="S5822" s="296">
        <f t="shared" si="1305"/>
        <v>0.12045373492381652</v>
      </c>
      <c r="T5822" s="283">
        <f t="shared" si="1306"/>
        <v>0.12045373492381652</v>
      </c>
    </row>
    <row r="5823" spans="1:20" x14ac:dyDescent="0.25">
      <c r="A5823" s="286">
        <v>43343</v>
      </c>
      <c r="B5823" s="1">
        <f t="shared" si="1299"/>
        <v>5</v>
      </c>
      <c r="C5823" s="285">
        <v>13</v>
      </c>
      <c r="D5823" t="s">
        <v>716</v>
      </c>
      <c r="E5823" t="s">
        <v>704</v>
      </c>
      <c r="F5823" s="16">
        <v>86</v>
      </c>
      <c r="G5823" t="str">
        <f t="shared" si="1293"/>
        <v>Cooling</v>
      </c>
      <c r="H5823" s="283">
        <f>IF(G5823="heating",F5823*Assumptions!M$4+Assumptions!M$7,0)</f>
        <v>0</v>
      </c>
      <c r="I5823" s="15">
        <f t="shared" si="1294"/>
        <v>0.90040206880052787</v>
      </c>
      <c r="J5823" s="15">
        <f t="shared" si="1295"/>
        <v>1.0078033906966741</v>
      </c>
      <c r="K5823" s="283">
        <f t="shared" si="1300"/>
        <v>0</v>
      </c>
      <c r="L5823" s="283" t="e">
        <f t="shared" si="1301"/>
        <v>#N/A</v>
      </c>
      <c r="M5823" s="283">
        <f t="shared" si="1302"/>
        <v>0</v>
      </c>
      <c r="N5823" s="283" t="e">
        <f t="shared" si="1303"/>
        <v>#N/A</v>
      </c>
      <c r="O5823" s="283">
        <f t="shared" si="1304"/>
        <v>0</v>
      </c>
      <c r="P5823" s="21">
        <f t="shared" si="1296"/>
        <v>0.15712307226790045</v>
      </c>
      <c r="Q5823" s="21">
        <f t="shared" si="1297"/>
        <v>0.79115902007799765</v>
      </c>
      <c r="R5823">
        <f t="shared" si="1298"/>
        <v>1.1856283047139096</v>
      </c>
      <c r="S5823" s="296">
        <f t="shared" si="1305"/>
        <v>0.14738466716795393</v>
      </c>
      <c r="T5823" s="283">
        <f t="shared" si="1306"/>
        <v>0.14738466716795393</v>
      </c>
    </row>
    <row r="5824" spans="1:20" x14ac:dyDescent="0.25">
      <c r="A5824" s="286">
        <v>43343</v>
      </c>
      <c r="B5824" s="1">
        <f t="shared" si="1299"/>
        <v>5</v>
      </c>
      <c r="C5824" s="285">
        <v>14</v>
      </c>
      <c r="D5824" t="s">
        <v>716</v>
      </c>
      <c r="E5824" t="s">
        <v>704</v>
      </c>
      <c r="F5824" s="16">
        <v>88</v>
      </c>
      <c r="G5824" t="str">
        <f t="shared" si="1293"/>
        <v>Cooling</v>
      </c>
      <c r="H5824" s="283">
        <f>IF(G5824="heating",F5824*Assumptions!M$4+Assumptions!M$7,0)</f>
        <v>0</v>
      </c>
      <c r="I5824" s="15">
        <f t="shared" si="1294"/>
        <v>0.86032894500746537</v>
      </c>
      <c r="J5824" s="15">
        <f t="shared" si="1295"/>
        <v>1.0078033906966741</v>
      </c>
      <c r="K5824" s="283">
        <f t="shared" si="1300"/>
        <v>0</v>
      </c>
      <c r="L5824" s="283" t="e">
        <f t="shared" si="1301"/>
        <v>#N/A</v>
      </c>
      <c r="M5824" s="283">
        <f t="shared" si="1302"/>
        <v>0</v>
      </c>
      <c r="N5824" s="283" t="e">
        <f t="shared" si="1303"/>
        <v>#N/A</v>
      </c>
      <c r="O5824" s="283">
        <f t="shared" si="1304"/>
        <v>0</v>
      </c>
      <c r="P5824" s="21">
        <f t="shared" si="1296"/>
        <v>0.18290415775627711</v>
      </c>
      <c r="Q5824" s="21">
        <f t="shared" si="1297"/>
        <v>0.84355555031342389</v>
      </c>
      <c r="R5824">
        <f t="shared" si="1298"/>
        <v>1.1856283047139096</v>
      </c>
      <c r="S5824" s="296">
        <f t="shared" si="1305"/>
        <v>0.18293037469870344</v>
      </c>
      <c r="T5824" s="283">
        <f t="shared" si="1306"/>
        <v>0.18293037469870344</v>
      </c>
    </row>
    <row r="5825" spans="1:20" x14ac:dyDescent="0.25">
      <c r="A5825" s="286">
        <v>43343</v>
      </c>
      <c r="B5825" s="1">
        <f t="shared" si="1299"/>
        <v>5</v>
      </c>
      <c r="C5825" s="285">
        <v>15</v>
      </c>
      <c r="D5825" t="s">
        <v>716</v>
      </c>
      <c r="E5825" t="s">
        <v>704</v>
      </c>
      <c r="F5825" s="16">
        <v>88</v>
      </c>
      <c r="G5825" t="str">
        <f t="shared" si="1293"/>
        <v>Cooling</v>
      </c>
      <c r="H5825" s="283">
        <f>IF(G5825="heating",F5825*Assumptions!M$4+Assumptions!M$7,0)</f>
        <v>0</v>
      </c>
      <c r="I5825" s="15">
        <f t="shared" si="1294"/>
        <v>0.85754515037175039</v>
      </c>
      <c r="J5825" s="15">
        <f t="shared" si="1295"/>
        <v>1.0078033906966741</v>
      </c>
      <c r="K5825" s="283">
        <f t="shared" si="1300"/>
        <v>0</v>
      </c>
      <c r="L5825" s="283" t="e">
        <f t="shared" si="1301"/>
        <v>#N/A</v>
      </c>
      <c r="M5825" s="283">
        <f t="shared" si="1302"/>
        <v>0</v>
      </c>
      <c r="N5825" s="283" t="e">
        <f t="shared" si="1303"/>
        <v>#N/A</v>
      </c>
      <c r="O5825" s="283">
        <f t="shared" si="1304"/>
        <v>0</v>
      </c>
      <c r="P5825" s="21">
        <f t="shared" si="1296"/>
        <v>0.18290415775627711</v>
      </c>
      <c r="Q5825" s="21">
        <f t="shared" si="1297"/>
        <v>0.96592607327566882</v>
      </c>
      <c r="R5825">
        <f t="shared" si="1298"/>
        <v>1.1856283047139096</v>
      </c>
      <c r="S5825" s="296">
        <f t="shared" si="1305"/>
        <v>0.20946719922584039</v>
      </c>
      <c r="T5825" s="283">
        <f t="shared" si="1306"/>
        <v>0.20946719922584039</v>
      </c>
    </row>
    <row r="5826" spans="1:20" x14ac:dyDescent="0.25">
      <c r="A5826" s="286">
        <v>43343</v>
      </c>
      <c r="B5826" s="1">
        <f t="shared" si="1299"/>
        <v>5</v>
      </c>
      <c r="C5826" s="285">
        <v>16</v>
      </c>
      <c r="D5826" t="s">
        <v>716</v>
      </c>
      <c r="E5826" t="s">
        <v>704</v>
      </c>
      <c r="F5826" s="16">
        <v>88</v>
      </c>
      <c r="G5826" t="str">
        <f t="shared" ref="G5826:G5889" si="1307">VLOOKUP(A5826,U$2:W$366,3,FALSE)</f>
        <v>Cooling</v>
      </c>
      <c r="H5826" s="283">
        <f>IF(G5826="heating",F5826*Assumptions!M$4+Assumptions!M$7,0)</f>
        <v>0</v>
      </c>
      <c r="I5826" s="15">
        <f t="shared" ref="I5826:I5889" si="1308">VLOOKUP(C5826,AO$2:AQ$25,3,FALSE)</f>
        <v>0.88344815438260227</v>
      </c>
      <c r="J5826" s="15">
        <f t="shared" ref="J5826:J5889" si="1309">VLOOKUP(B5826,AS$4:AU$10,3,FALSE)</f>
        <v>1.0078033906966741</v>
      </c>
      <c r="K5826" s="283">
        <f t="shared" si="1300"/>
        <v>0</v>
      </c>
      <c r="L5826" s="283" t="e">
        <f t="shared" si="1301"/>
        <v>#N/A</v>
      </c>
      <c r="M5826" s="283">
        <f t="shared" si="1302"/>
        <v>0</v>
      </c>
      <c r="N5826" s="283" t="e">
        <f t="shared" si="1303"/>
        <v>#N/A</v>
      </c>
      <c r="O5826" s="283">
        <f t="shared" si="1304"/>
        <v>0</v>
      </c>
      <c r="P5826" s="21">
        <f t="shared" ref="P5826:P5889" si="1310">IF(G5826="cooling",IF(F5826&lt;61,0.025,(F5826^2*AX$25+F5826*AY$25+AZ$25)),0)</f>
        <v>0.18290415775627711</v>
      </c>
      <c r="Q5826" s="21">
        <f t="shared" ref="Q5826:Q5889" si="1311">VLOOKUP(C5826,BB$2:BC$25,2,FALSE)</f>
        <v>1.1649354943302594</v>
      </c>
      <c r="R5826">
        <f t="shared" ref="R5826:R5889" si="1312">VLOOKUP(B5826,AS$4:AV$10,4,FALSE)</f>
        <v>1.1856283047139096</v>
      </c>
      <c r="S5826" s="296">
        <f t="shared" si="1305"/>
        <v>0.25262365519197327</v>
      </c>
      <c r="T5826" s="283">
        <f t="shared" si="1306"/>
        <v>0.25262365519197327</v>
      </c>
    </row>
    <row r="5827" spans="1:20" x14ac:dyDescent="0.25">
      <c r="A5827" s="286">
        <v>43343</v>
      </c>
      <c r="B5827" s="1">
        <f t="shared" ref="B5827:B5890" si="1313">WEEKDAY(A5827,2)</f>
        <v>5</v>
      </c>
      <c r="C5827" s="285">
        <v>17</v>
      </c>
      <c r="D5827" t="s">
        <v>716</v>
      </c>
      <c r="F5827" s="16">
        <v>86</v>
      </c>
      <c r="G5827" t="str">
        <f t="shared" si="1307"/>
        <v>Cooling</v>
      </c>
      <c r="H5827" s="283">
        <f>IF(G5827="heating",F5827*Assumptions!M$4+Assumptions!M$7,0)</f>
        <v>0</v>
      </c>
      <c r="I5827" s="15">
        <f t="shared" si="1308"/>
        <v>0.94025748850374469</v>
      </c>
      <c r="J5827" s="15">
        <f t="shared" si="1309"/>
        <v>1.0078033906966741</v>
      </c>
      <c r="K5827" s="283">
        <f t="shared" ref="K5827:K5890" si="1314">H5827*I5827*J5827</f>
        <v>0</v>
      </c>
      <c r="L5827" s="283" t="e">
        <f t="shared" ref="L5827:L5890" si="1315">VLOOKUP(F5827,BL$2:BN$92,2,FALSE)</f>
        <v>#N/A</v>
      </c>
      <c r="M5827" s="283">
        <f t="shared" ref="M5827:M5890" si="1316">IF(G5827="heating",K5827*(L5827*3.412),0)</f>
        <v>0</v>
      </c>
      <c r="N5827" s="283" t="e">
        <f t="shared" ref="N5827:N5890" si="1317">VLOOKUP(F5827,BL$2:BN$92,3,FALSE)</f>
        <v>#N/A</v>
      </c>
      <c r="O5827" s="283">
        <f t="shared" ref="O5827:O5890" si="1318">IF(F5827&lt;=61,IF(G5827="heating",IF(F5827&gt;=5,K5827*L5827/N5827,0),0),0)</f>
        <v>0</v>
      </c>
      <c r="P5827" s="21">
        <f t="shared" si="1310"/>
        <v>0.15712307226790045</v>
      </c>
      <c r="Q5827" s="21">
        <f t="shared" si="1311"/>
        <v>1.3521540118753073</v>
      </c>
      <c r="R5827">
        <f t="shared" si="1312"/>
        <v>1.1856283047139096</v>
      </c>
      <c r="S5827" s="296">
        <f t="shared" ref="S5827:S5890" si="1319">P5827*Q5827*R5827</f>
        <v>0.25189217836435562</v>
      </c>
      <c r="T5827" s="283">
        <f t="shared" ref="T5827:T5890" si="1320">K5827+S5827</f>
        <v>0.25189217836435562</v>
      </c>
    </row>
    <row r="5828" spans="1:20" x14ac:dyDescent="0.25">
      <c r="A5828" s="286">
        <v>43343</v>
      </c>
      <c r="B5828" s="1">
        <f t="shared" si="1313"/>
        <v>5</v>
      </c>
      <c r="C5828" s="285">
        <v>18</v>
      </c>
      <c r="D5828" t="s">
        <v>716</v>
      </c>
      <c r="F5828" s="16">
        <v>79</v>
      </c>
      <c r="G5828" t="str">
        <f t="shared" si="1307"/>
        <v>Cooling</v>
      </c>
      <c r="H5828" s="283">
        <f>IF(G5828="heating",F5828*Assumptions!M$4+Assumptions!M$7,0)</f>
        <v>0</v>
      </c>
      <c r="I5828" s="15">
        <f t="shared" si="1308"/>
        <v>0.98182363790757687</v>
      </c>
      <c r="J5828" s="15">
        <f t="shared" si="1309"/>
        <v>1.0078033906966741</v>
      </c>
      <c r="K5828" s="283">
        <f t="shared" si="1314"/>
        <v>0</v>
      </c>
      <c r="L5828" s="283" t="e">
        <f t="shared" si="1315"/>
        <v>#N/A</v>
      </c>
      <c r="M5828" s="283">
        <f t="shared" si="1316"/>
        <v>0</v>
      </c>
      <c r="N5828" s="283" t="e">
        <f t="shared" si="1317"/>
        <v>#N/A</v>
      </c>
      <c r="O5828" s="283">
        <f t="shared" si="1318"/>
        <v>0</v>
      </c>
      <c r="P5828" s="21">
        <f t="shared" si="1310"/>
        <v>8.6517748164594233E-2</v>
      </c>
      <c r="Q5828" s="21">
        <f t="shared" si="1311"/>
        <v>1.5598916921549892</v>
      </c>
      <c r="R5828">
        <f t="shared" si="1312"/>
        <v>1.1856283047139096</v>
      </c>
      <c r="S5828" s="296">
        <f t="shared" si="1319"/>
        <v>0.16001040010079334</v>
      </c>
      <c r="T5828" s="283">
        <f t="shared" si="1320"/>
        <v>0.16001040010079334</v>
      </c>
    </row>
    <row r="5829" spans="1:20" x14ac:dyDescent="0.25">
      <c r="A5829" s="286">
        <v>43343</v>
      </c>
      <c r="B5829" s="1">
        <f t="shared" si="1313"/>
        <v>5</v>
      </c>
      <c r="C5829" s="285">
        <v>19</v>
      </c>
      <c r="D5829" t="s">
        <v>716</v>
      </c>
      <c r="F5829" s="16">
        <v>75</v>
      </c>
      <c r="G5829" t="str">
        <f t="shared" si="1307"/>
        <v>Cooling</v>
      </c>
      <c r="H5829" s="283">
        <f>IF(G5829="heating",F5829*Assumptions!M$4+Assumptions!M$7,0)</f>
        <v>0</v>
      </c>
      <c r="I5829" s="15">
        <f t="shared" si="1308"/>
        <v>0.98418842963438757</v>
      </c>
      <c r="J5829" s="15">
        <f t="shared" si="1309"/>
        <v>1.0078033906966741</v>
      </c>
      <c r="K5829" s="283">
        <f t="shared" si="1314"/>
        <v>0</v>
      </c>
      <c r="L5829" s="283" t="e">
        <f t="shared" si="1315"/>
        <v>#N/A</v>
      </c>
      <c r="M5829" s="283">
        <f t="shared" si="1316"/>
        <v>0</v>
      </c>
      <c r="N5829" s="283" t="e">
        <f t="shared" si="1317"/>
        <v>#N/A</v>
      </c>
      <c r="O5829" s="283">
        <f t="shared" si="1318"/>
        <v>0</v>
      </c>
      <c r="P5829" s="21">
        <f t="shared" si="1310"/>
        <v>5.9880624941505811E-2</v>
      </c>
      <c r="Q5829" s="21">
        <f t="shared" si="1311"/>
        <v>1.6764212681468484</v>
      </c>
      <c r="R5829">
        <f t="shared" si="1312"/>
        <v>1.1856283047139096</v>
      </c>
      <c r="S5829" s="296">
        <f t="shared" si="1319"/>
        <v>0.11901947900917326</v>
      </c>
      <c r="T5829" s="283">
        <f t="shared" si="1320"/>
        <v>0.11901947900917326</v>
      </c>
    </row>
    <row r="5830" spans="1:20" x14ac:dyDescent="0.25">
      <c r="A5830" s="286">
        <v>43343</v>
      </c>
      <c r="B5830" s="1">
        <f t="shared" si="1313"/>
        <v>5</v>
      </c>
      <c r="C5830" s="285">
        <v>20</v>
      </c>
      <c r="D5830" t="s">
        <v>716</v>
      </c>
      <c r="F5830" s="16">
        <v>73</v>
      </c>
      <c r="G5830" t="str">
        <f t="shared" si="1307"/>
        <v>Cooling</v>
      </c>
      <c r="H5830" s="283">
        <f>IF(G5830="heating",F5830*Assumptions!M$4+Assumptions!M$7,0)</f>
        <v>0</v>
      </c>
      <c r="I5830" s="15">
        <f t="shared" si="1308"/>
        <v>0.97071962311712034</v>
      </c>
      <c r="J5830" s="15">
        <f t="shared" si="1309"/>
        <v>1.0078033906966741</v>
      </c>
      <c r="K5830" s="283">
        <f t="shared" si="1314"/>
        <v>0</v>
      </c>
      <c r="L5830" s="283" t="e">
        <f t="shared" si="1315"/>
        <v>#N/A</v>
      </c>
      <c r="M5830" s="283">
        <f t="shared" si="1316"/>
        <v>0</v>
      </c>
      <c r="N5830" s="283" t="e">
        <f t="shared" si="1317"/>
        <v>#N/A</v>
      </c>
      <c r="O5830" s="283">
        <f t="shared" si="1318"/>
        <v>0</v>
      </c>
      <c r="P5830" s="21">
        <f t="shared" si="1310"/>
        <v>5.0300820493010656E-2</v>
      </c>
      <c r="Q5830" s="21">
        <f t="shared" si="1311"/>
        <v>1.52436960139122</v>
      </c>
      <c r="R5830">
        <f t="shared" si="1312"/>
        <v>1.1856283047139096</v>
      </c>
      <c r="S5830" s="296">
        <f t="shared" si="1319"/>
        <v>9.0910470942968682E-2</v>
      </c>
      <c r="T5830" s="283">
        <f t="shared" si="1320"/>
        <v>9.0910470942968682E-2</v>
      </c>
    </row>
    <row r="5831" spans="1:20" x14ac:dyDescent="0.25">
      <c r="A5831" s="286">
        <v>43343</v>
      </c>
      <c r="B5831" s="1">
        <f t="shared" si="1313"/>
        <v>5</v>
      </c>
      <c r="C5831" s="285">
        <v>21</v>
      </c>
      <c r="D5831" t="s">
        <v>716</v>
      </c>
      <c r="F5831" s="16">
        <v>72</v>
      </c>
      <c r="G5831" t="str">
        <f t="shared" si="1307"/>
        <v>Cooling</v>
      </c>
      <c r="H5831" s="283">
        <f>IF(G5831="heating",F5831*Assumptions!M$4+Assumptions!M$7,0)</f>
        <v>0</v>
      </c>
      <c r="I5831" s="15">
        <f t="shared" si="1308"/>
        <v>0.95751150862929935</v>
      </c>
      <c r="J5831" s="15">
        <f t="shared" si="1309"/>
        <v>1.0078033906966741</v>
      </c>
      <c r="K5831" s="283">
        <f t="shared" si="1314"/>
        <v>0</v>
      </c>
      <c r="L5831" s="283" t="e">
        <f t="shared" si="1315"/>
        <v>#N/A</v>
      </c>
      <c r="M5831" s="283">
        <f t="shared" si="1316"/>
        <v>0</v>
      </c>
      <c r="N5831" s="283" t="e">
        <f t="shared" si="1317"/>
        <v>#N/A</v>
      </c>
      <c r="O5831" s="283">
        <f t="shared" si="1318"/>
        <v>0</v>
      </c>
      <c r="P5831" s="21">
        <f t="shared" si="1310"/>
        <v>4.6445607559525648E-2</v>
      </c>
      <c r="Q5831" s="21">
        <f t="shared" si="1311"/>
        <v>1.4448604713749031</v>
      </c>
      <c r="R5831">
        <f t="shared" si="1312"/>
        <v>1.1856283047139096</v>
      </c>
      <c r="S5831" s="296">
        <f t="shared" si="1319"/>
        <v>7.9564459491475933E-2</v>
      </c>
      <c r="T5831" s="283">
        <f t="shared" si="1320"/>
        <v>7.9564459491475933E-2</v>
      </c>
    </row>
    <row r="5832" spans="1:20" x14ac:dyDescent="0.25">
      <c r="A5832" s="286">
        <v>43343</v>
      </c>
      <c r="B5832" s="1">
        <f t="shared" si="1313"/>
        <v>5</v>
      </c>
      <c r="C5832" s="285">
        <v>22</v>
      </c>
      <c r="D5832" t="s">
        <v>716</v>
      </c>
      <c r="F5832" s="16">
        <v>70</v>
      </c>
      <c r="G5832" t="str">
        <f t="shared" si="1307"/>
        <v>Cooling</v>
      </c>
      <c r="H5832" s="283">
        <f>IF(G5832="heating",F5832*Assumptions!M$4+Assumptions!M$7,0)</f>
        <v>0</v>
      </c>
      <c r="I5832" s="15">
        <f t="shared" si="1308"/>
        <v>0.9426530227543114</v>
      </c>
      <c r="J5832" s="15">
        <f t="shared" si="1309"/>
        <v>1.0078033906966741</v>
      </c>
      <c r="K5832" s="283">
        <f t="shared" si="1314"/>
        <v>0</v>
      </c>
      <c r="L5832" s="283">
        <f t="shared" si="1315"/>
        <v>4.3818232651749627</v>
      </c>
      <c r="M5832" s="283">
        <f t="shared" si="1316"/>
        <v>0</v>
      </c>
      <c r="N5832" s="283">
        <f t="shared" si="1317"/>
        <v>4.3585758300027857</v>
      </c>
      <c r="O5832" s="283">
        <f t="shared" si="1318"/>
        <v>0</v>
      </c>
      <c r="P5832" s="21">
        <f t="shared" si="1310"/>
        <v>4.0604560274080326E-2</v>
      </c>
      <c r="Q5832" s="21">
        <f t="shared" si="1311"/>
        <v>1.2427137171080138</v>
      </c>
      <c r="R5832">
        <f t="shared" si="1312"/>
        <v>1.1856283047139096</v>
      </c>
      <c r="S5832" s="296">
        <f t="shared" si="1319"/>
        <v>5.9826619333107456E-2</v>
      </c>
      <c r="T5832" s="283">
        <f t="shared" si="1320"/>
        <v>5.9826619333107456E-2</v>
      </c>
    </row>
    <row r="5833" spans="1:20" x14ac:dyDescent="0.25">
      <c r="A5833" s="286">
        <v>43343</v>
      </c>
      <c r="B5833" s="1">
        <f t="shared" si="1313"/>
        <v>5</v>
      </c>
      <c r="C5833" s="285">
        <v>23</v>
      </c>
      <c r="D5833" t="s">
        <v>715</v>
      </c>
      <c r="F5833" s="16">
        <v>70</v>
      </c>
      <c r="G5833" t="str">
        <f t="shared" si="1307"/>
        <v>Cooling</v>
      </c>
      <c r="H5833" s="283">
        <f>IF(G5833="heating",F5833*Assumptions!M$4+Assumptions!M$7,0)</f>
        <v>0</v>
      </c>
      <c r="I5833" s="15">
        <f t="shared" si="1308"/>
        <v>0.94450710149963013</v>
      </c>
      <c r="J5833" s="15">
        <f t="shared" si="1309"/>
        <v>1.0078033906966741</v>
      </c>
      <c r="K5833" s="283">
        <f t="shared" si="1314"/>
        <v>0</v>
      </c>
      <c r="L5833" s="283">
        <f t="shared" si="1315"/>
        <v>4.3818232651749627</v>
      </c>
      <c r="M5833" s="283">
        <f t="shared" si="1316"/>
        <v>0</v>
      </c>
      <c r="N5833" s="283">
        <f t="shared" si="1317"/>
        <v>4.3585758300027857</v>
      </c>
      <c r="O5833" s="283">
        <f t="shared" si="1318"/>
        <v>0</v>
      </c>
      <c r="P5833" s="21">
        <f t="shared" si="1310"/>
        <v>4.0604560274080326E-2</v>
      </c>
      <c r="Q5833" s="21">
        <f t="shared" si="1311"/>
        <v>1.0297519246597011</v>
      </c>
      <c r="R5833">
        <f t="shared" si="1312"/>
        <v>1.1856283047139096</v>
      </c>
      <c r="S5833" s="296">
        <f t="shared" si="1319"/>
        <v>4.9574230618069197E-2</v>
      </c>
      <c r="T5833" s="283">
        <f t="shared" si="1320"/>
        <v>4.9574230618069197E-2</v>
      </c>
    </row>
    <row r="5834" spans="1:20" x14ac:dyDescent="0.25">
      <c r="A5834" s="286">
        <v>43344</v>
      </c>
      <c r="B5834" s="1">
        <f t="shared" si="1313"/>
        <v>6</v>
      </c>
      <c r="C5834" s="285">
        <v>0</v>
      </c>
      <c r="D5834" t="s">
        <v>715</v>
      </c>
      <c r="F5834" s="16">
        <v>68</v>
      </c>
      <c r="G5834" t="str">
        <f t="shared" si="1307"/>
        <v>Cooling</v>
      </c>
      <c r="H5834" s="283">
        <f>IF(G5834="heating",F5834*Assumptions!M$4+Assumptions!M$7,0)</f>
        <v>0</v>
      </c>
      <c r="I5834" s="15">
        <f t="shared" si="1308"/>
        <v>0.97481507806017154</v>
      </c>
      <c r="J5834" s="15">
        <f t="shared" si="1309"/>
        <v>0.9885470267915587</v>
      </c>
      <c r="K5834" s="283">
        <f t="shared" si="1314"/>
        <v>0</v>
      </c>
      <c r="L5834" s="283">
        <f t="shared" si="1315"/>
        <v>4.3818232651749627</v>
      </c>
      <c r="M5834" s="283">
        <f t="shared" si="1316"/>
        <v>0</v>
      </c>
      <c r="N5834" s="283">
        <f t="shared" si="1317"/>
        <v>4.3585758300027857</v>
      </c>
      <c r="O5834" s="283">
        <f t="shared" si="1318"/>
        <v>0</v>
      </c>
      <c r="P5834" s="21">
        <f t="shared" si="1310"/>
        <v>3.7256017764001337E-2</v>
      </c>
      <c r="Q5834" s="21">
        <f t="shared" si="1311"/>
        <v>0.90668853391740301</v>
      </c>
      <c r="R5834">
        <f t="shared" si="1312"/>
        <v>1.0112882868167345</v>
      </c>
      <c r="S5834" s="296">
        <f t="shared" si="1319"/>
        <v>3.4160917985973621E-2</v>
      </c>
      <c r="T5834" s="283">
        <f t="shared" si="1320"/>
        <v>3.4160917985973621E-2</v>
      </c>
    </row>
    <row r="5835" spans="1:20" x14ac:dyDescent="0.25">
      <c r="A5835" s="286">
        <v>43344</v>
      </c>
      <c r="B5835" s="1">
        <f t="shared" si="1313"/>
        <v>6</v>
      </c>
      <c r="C5835" s="285">
        <v>1</v>
      </c>
      <c r="D5835" t="s">
        <v>715</v>
      </c>
      <c r="F5835" s="16">
        <v>66</v>
      </c>
      <c r="G5835" t="str">
        <f t="shared" si="1307"/>
        <v>Cooling</v>
      </c>
      <c r="H5835" s="283">
        <f>IF(G5835="heating",F5835*Assumptions!M$4+Assumptions!M$7,0)</f>
        <v>0</v>
      </c>
      <c r="I5835" s="15">
        <f t="shared" si="1308"/>
        <v>1.012242869806885</v>
      </c>
      <c r="J5835" s="15">
        <f t="shared" si="1309"/>
        <v>0.9885470267915587</v>
      </c>
      <c r="K5835" s="283">
        <f t="shared" si="1314"/>
        <v>0</v>
      </c>
      <c r="L5835" s="283">
        <f t="shared" si="1315"/>
        <v>4.3818232651749627</v>
      </c>
      <c r="M5835" s="283">
        <f t="shared" si="1316"/>
        <v>0</v>
      </c>
      <c r="N5835" s="283">
        <f t="shared" si="1317"/>
        <v>4.3585758300027857</v>
      </c>
      <c r="O5835" s="283">
        <f t="shared" si="1318"/>
        <v>0</v>
      </c>
      <c r="P5835" s="21">
        <f t="shared" si="1310"/>
        <v>3.6399980029288459E-2</v>
      </c>
      <c r="Q5835" s="21">
        <f t="shared" si="1311"/>
        <v>0.81803459285312596</v>
      </c>
      <c r="R5835">
        <f t="shared" si="1312"/>
        <v>1.0112882868167345</v>
      </c>
      <c r="S5835" s="296">
        <f t="shared" si="1319"/>
        <v>3.0112567870316152E-2</v>
      </c>
      <c r="T5835" s="283">
        <f t="shared" si="1320"/>
        <v>3.0112567870316152E-2</v>
      </c>
    </row>
    <row r="5836" spans="1:20" x14ac:dyDescent="0.25">
      <c r="A5836" s="286">
        <v>43344</v>
      </c>
      <c r="B5836" s="1">
        <f t="shared" si="1313"/>
        <v>6</v>
      </c>
      <c r="C5836" s="285">
        <v>2</v>
      </c>
      <c r="D5836" t="s">
        <v>715</v>
      </c>
      <c r="F5836" s="16">
        <v>64</v>
      </c>
      <c r="G5836" t="str">
        <f t="shared" si="1307"/>
        <v>Cooling</v>
      </c>
      <c r="H5836" s="283">
        <f>IF(G5836="heating",F5836*Assumptions!M$4+Assumptions!M$7,0)</f>
        <v>0</v>
      </c>
      <c r="I5836" s="15">
        <f t="shared" si="1308"/>
        <v>1.0509704703585963</v>
      </c>
      <c r="J5836" s="15">
        <f t="shared" si="1309"/>
        <v>0.9885470267915587</v>
      </c>
      <c r="K5836" s="283">
        <f t="shared" si="1314"/>
        <v>0</v>
      </c>
      <c r="L5836" s="283">
        <f t="shared" si="1315"/>
        <v>4.3818232651749627</v>
      </c>
      <c r="M5836" s="283">
        <f t="shared" si="1316"/>
        <v>0</v>
      </c>
      <c r="N5836" s="283">
        <f t="shared" si="1317"/>
        <v>4.3585758300027857</v>
      </c>
      <c r="O5836" s="283">
        <f t="shared" si="1318"/>
        <v>0</v>
      </c>
      <c r="P5836" s="21">
        <f t="shared" si="1310"/>
        <v>3.8036447069942136E-2</v>
      </c>
      <c r="Q5836" s="21">
        <f t="shared" si="1311"/>
        <v>0.74507607494346417</v>
      </c>
      <c r="R5836">
        <f t="shared" si="1312"/>
        <v>1.0112882868167345</v>
      </c>
      <c r="S5836" s="296">
        <f t="shared" si="1319"/>
        <v>2.8659957263077351E-2</v>
      </c>
      <c r="T5836" s="283">
        <f t="shared" si="1320"/>
        <v>2.8659957263077351E-2</v>
      </c>
    </row>
    <row r="5837" spans="1:20" x14ac:dyDescent="0.25">
      <c r="A5837" s="286">
        <v>43344</v>
      </c>
      <c r="B5837" s="1">
        <f t="shared" si="1313"/>
        <v>6</v>
      </c>
      <c r="C5837" s="285">
        <v>3</v>
      </c>
      <c r="D5837" t="s">
        <v>715</v>
      </c>
      <c r="F5837" s="16">
        <v>66</v>
      </c>
      <c r="G5837" t="str">
        <f t="shared" si="1307"/>
        <v>Cooling</v>
      </c>
      <c r="H5837" s="283">
        <f>IF(G5837="heating",F5837*Assumptions!M$4+Assumptions!M$7,0)</f>
        <v>0</v>
      </c>
      <c r="I5837" s="15">
        <f t="shared" si="1308"/>
        <v>1.0924036124451033</v>
      </c>
      <c r="J5837" s="15">
        <f t="shared" si="1309"/>
        <v>0.9885470267915587</v>
      </c>
      <c r="K5837" s="283">
        <f t="shared" si="1314"/>
        <v>0</v>
      </c>
      <c r="L5837" s="283">
        <f t="shared" si="1315"/>
        <v>4.3818232651749627</v>
      </c>
      <c r="M5837" s="283">
        <f t="shared" si="1316"/>
        <v>0</v>
      </c>
      <c r="N5837" s="283">
        <f t="shared" si="1317"/>
        <v>4.3585758300027857</v>
      </c>
      <c r="O5837" s="283">
        <f t="shared" si="1318"/>
        <v>0</v>
      </c>
      <c r="P5837" s="21">
        <f t="shared" si="1310"/>
        <v>3.6399980029288459E-2</v>
      </c>
      <c r="Q5837" s="21">
        <f t="shared" si="1311"/>
        <v>0.69158980876382303</v>
      </c>
      <c r="R5837">
        <f t="shared" si="1312"/>
        <v>1.0112882868167345</v>
      </c>
      <c r="S5837" s="296">
        <f t="shared" si="1319"/>
        <v>2.5458024925553133E-2</v>
      </c>
      <c r="T5837" s="283">
        <f t="shared" si="1320"/>
        <v>2.5458024925553133E-2</v>
      </c>
    </row>
    <row r="5838" spans="1:20" x14ac:dyDescent="0.25">
      <c r="A5838" s="286">
        <v>43344</v>
      </c>
      <c r="B5838" s="1">
        <f t="shared" si="1313"/>
        <v>6</v>
      </c>
      <c r="C5838" s="285">
        <v>4</v>
      </c>
      <c r="D5838" t="s">
        <v>715</v>
      </c>
      <c r="F5838" s="16">
        <v>64</v>
      </c>
      <c r="G5838" t="str">
        <f t="shared" si="1307"/>
        <v>Cooling</v>
      </c>
      <c r="H5838" s="283">
        <f>IF(G5838="heating",F5838*Assumptions!M$4+Assumptions!M$7,0)</f>
        <v>0</v>
      </c>
      <c r="I5838" s="15">
        <f t="shared" si="1308"/>
        <v>1.1348296917927807</v>
      </c>
      <c r="J5838" s="15">
        <f t="shared" si="1309"/>
        <v>0.9885470267915587</v>
      </c>
      <c r="K5838" s="283">
        <f t="shared" si="1314"/>
        <v>0</v>
      </c>
      <c r="L5838" s="283">
        <f t="shared" si="1315"/>
        <v>4.3818232651749627</v>
      </c>
      <c r="M5838" s="283">
        <f t="shared" si="1316"/>
        <v>0</v>
      </c>
      <c r="N5838" s="283">
        <f t="shared" si="1317"/>
        <v>4.3585758300027857</v>
      </c>
      <c r="O5838" s="283">
        <f t="shared" si="1318"/>
        <v>0</v>
      </c>
      <c r="P5838" s="21">
        <f t="shared" si="1310"/>
        <v>3.8036447069942136E-2</v>
      </c>
      <c r="Q5838" s="21">
        <f t="shared" si="1311"/>
        <v>0.6473875548762833</v>
      </c>
      <c r="R5838">
        <f t="shared" si="1312"/>
        <v>1.0112882868167345</v>
      </c>
      <c r="S5838" s="296">
        <f t="shared" si="1319"/>
        <v>2.490228887944133E-2</v>
      </c>
      <c r="T5838" s="283">
        <f t="shared" si="1320"/>
        <v>2.490228887944133E-2</v>
      </c>
    </row>
    <row r="5839" spans="1:20" x14ac:dyDescent="0.25">
      <c r="A5839" s="286">
        <v>43344</v>
      </c>
      <c r="B5839" s="1">
        <f t="shared" si="1313"/>
        <v>6</v>
      </c>
      <c r="C5839" s="285">
        <v>5</v>
      </c>
      <c r="D5839" t="s">
        <v>715</v>
      </c>
      <c r="F5839" s="16">
        <v>64</v>
      </c>
      <c r="G5839" t="str">
        <f t="shared" si="1307"/>
        <v>Cooling</v>
      </c>
      <c r="H5839" s="283">
        <f>IF(G5839="heating",F5839*Assumptions!M$4+Assumptions!M$7,0)</f>
        <v>0</v>
      </c>
      <c r="I5839" s="15">
        <f t="shared" si="1308"/>
        <v>1.1635558681477385</v>
      </c>
      <c r="J5839" s="15">
        <f t="shared" si="1309"/>
        <v>0.9885470267915587</v>
      </c>
      <c r="K5839" s="283">
        <f t="shared" si="1314"/>
        <v>0</v>
      </c>
      <c r="L5839" s="283">
        <f t="shared" si="1315"/>
        <v>4.3818232651749627</v>
      </c>
      <c r="M5839" s="283">
        <f t="shared" si="1316"/>
        <v>0</v>
      </c>
      <c r="N5839" s="283">
        <f t="shared" si="1317"/>
        <v>4.3585758300027857</v>
      </c>
      <c r="O5839" s="283">
        <f t="shared" si="1318"/>
        <v>0</v>
      </c>
      <c r="P5839" s="21">
        <f t="shared" si="1310"/>
        <v>3.8036447069942136E-2</v>
      </c>
      <c r="Q5839" s="21">
        <f t="shared" si="1311"/>
        <v>0.72139578924615555</v>
      </c>
      <c r="R5839">
        <f t="shared" si="1312"/>
        <v>1.0112882868167345</v>
      </c>
      <c r="S5839" s="296">
        <f t="shared" si="1319"/>
        <v>2.7749075812329084E-2</v>
      </c>
      <c r="T5839" s="283">
        <f t="shared" si="1320"/>
        <v>2.7749075812329084E-2</v>
      </c>
    </row>
    <row r="5840" spans="1:20" x14ac:dyDescent="0.25">
      <c r="A5840" s="286">
        <v>43344</v>
      </c>
      <c r="B5840" s="1">
        <f t="shared" si="1313"/>
        <v>6</v>
      </c>
      <c r="C5840" s="285">
        <v>6</v>
      </c>
      <c r="D5840" t="s">
        <v>715</v>
      </c>
      <c r="F5840" s="16">
        <v>64</v>
      </c>
      <c r="G5840" t="str">
        <f t="shared" si="1307"/>
        <v>Cooling</v>
      </c>
      <c r="H5840" s="283">
        <f>IF(G5840="heating",F5840*Assumptions!M$4+Assumptions!M$7,0)</f>
        <v>0</v>
      </c>
      <c r="I5840" s="15">
        <f t="shared" si="1308"/>
        <v>1.2083911162615524</v>
      </c>
      <c r="J5840" s="15">
        <f t="shared" si="1309"/>
        <v>0.9885470267915587</v>
      </c>
      <c r="K5840" s="283">
        <f t="shared" si="1314"/>
        <v>0</v>
      </c>
      <c r="L5840" s="283">
        <f t="shared" si="1315"/>
        <v>4.3818232651749627</v>
      </c>
      <c r="M5840" s="283">
        <f t="shared" si="1316"/>
        <v>0</v>
      </c>
      <c r="N5840" s="283">
        <f t="shared" si="1317"/>
        <v>4.3585758300027857</v>
      </c>
      <c r="O5840" s="283">
        <f t="shared" si="1318"/>
        <v>0</v>
      </c>
      <c r="P5840" s="21">
        <f t="shared" si="1310"/>
        <v>3.8036447069942136E-2</v>
      </c>
      <c r="Q5840" s="21">
        <f t="shared" si="1311"/>
        <v>0.87787080972652631</v>
      </c>
      <c r="R5840">
        <f t="shared" si="1312"/>
        <v>1.0112882868167345</v>
      </c>
      <c r="S5840" s="296">
        <f t="shared" si="1319"/>
        <v>3.3768014750942661E-2</v>
      </c>
      <c r="T5840" s="283">
        <f t="shared" si="1320"/>
        <v>3.3768014750942661E-2</v>
      </c>
    </row>
    <row r="5841" spans="1:20" x14ac:dyDescent="0.25">
      <c r="A5841" s="286">
        <v>43344</v>
      </c>
      <c r="B5841" s="1">
        <f t="shared" si="1313"/>
        <v>6</v>
      </c>
      <c r="C5841" s="285">
        <v>7</v>
      </c>
      <c r="D5841" t="s">
        <v>715</v>
      </c>
      <c r="F5841" s="16">
        <v>68</v>
      </c>
      <c r="G5841" t="str">
        <f t="shared" si="1307"/>
        <v>Cooling</v>
      </c>
      <c r="H5841" s="283">
        <f>IF(G5841="heating",F5841*Assumptions!M$4+Assumptions!M$7,0)</f>
        <v>0</v>
      </c>
      <c r="I5841" s="15">
        <f t="shared" si="1308"/>
        <v>1.1637425769249583</v>
      </c>
      <c r="J5841" s="15">
        <f t="shared" si="1309"/>
        <v>0.9885470267915587</v>
      </c>
      <c r="K5841" s="283">
        <f t="shared" si="1314"/>
        <v>0</v>
      </c>
      <c r="L5841" s="283">
        <f t="shared" si="1315"/>
        <v>4.3818232651749627</v>
      </c>
      <c r="M5841" s="283">
        <f t="shared" si="1316"/>
        <v>0</v>
      </c>
      <c r="N5841" s="283">
        <f t="shared" si="1317"/>
        <v>4.3585758300027857</v>
      </c>
      <c r="O5841" s="283">
        <f t="shared" si="1318"/>
        <v>0</v>
      </c>
      <c r="P5841" s="21">
        <f t="shared" si="1310"/>
        <v>3.7256017764001337E-2</v>
      </c>
      <c r="Q5841" s="21">
        <f t="shared" si="1311"/>
        <v>0.97331382064367777</v>
      </c>
      <c r="R5841">
        <f t="shared" si="1312"/>
        <v>1.0112882868167345</v>
      </c>
      <c r="S5841" s="296">
        <f t="shared" si="1319"/>
        <v>3.6671130556783067E-2</v>
      </c>
      <c r="T5841" s="283">
        <f t="shared" si="1320"/>
        <v>3.6671130556783067E-2</v>
      </c>
    </row>
    <row r="5842" spans="1:20" x14ac:dyDescent="0.25">
      <c r="A5842" s="286">
        <v>43344</v>
      </c>
      <c r="B5842" s="1">
        <f t="shared" si="1313"/>
        <v>6</v>
      </c>
      <c r="C5842" s="285">
        <v>8</v>
      </c>
      <c r="D5842" t="s">
        <v>715</v>
      </c>
      <c r="F5842" s="16">
        <v>73</v>
      </c>
      <c r="G5842" t="str">
        <f t="shared" si="1307"/>
        <v>Cooling</v>
      </c>
      <c r="H5842" s="283">
        <f>IF(G5842="heating",F5842*Assumptions!M$4+Assumptions!M$7,0)</f>
        <v>0</v>
      </c>
      <c r="I5842" s="15">
        <f t="shared" si="1308"/>
        <v>1.094193721037565</v>
      </c>
      <c r="J5842" s="15">
        <f t="shared" si="1309"/>
        <v>0.9885470267915587</v>
      </c>
      <c r="K5842" s="283">
        <f t="shared" si="1314"/>
        <v>0</v>
      </c>
      <c r="L5842" s="283" t="e">
        <f t="shared" si="1315"/>
        <v>#N/A</v>
      </c>
      <c r="M5842" s="283">
        <f t="shared" si="1316"/>
        <v>0</v>
      </c>
      <c r="N5842" s="283" t="e">
        <f t="shared" si="1317"/>
        <v>#N/A</v>
      </c>
      <c r="O5842" s="283">
        <f t="shared" si="1318"/>
        <v>0</v>
      </c>
      <c r="P5842" s="21">
        <f t="shared" si="1310"/>
        <v>5.0300820493010656E-2</v>
      </c>
      <c r="Q5842" s="21">
        <f t="shared" si="1311"/>
        <v>0.94940007506179924</v>
      </c>
      <c r="R5842">
        <f t="shared" si="1312"/>
        <v>1.0112882868167345</v>
      </c>
      <c r="S5842" s="296">
        <f t="shared" si="1319"/>
        <v>4.829468169270202E-2</v>
      </c>
      <c r="T5842" s="283">
        <f t="shared" si="1320"/>
        <v>4.829468169270202E-2</v>
      </c>
    </row>
    <row r="5843" spans="1:20" x14ac:dyDescent="0.25">
      <c r="A5843" s="286">
        <v>43344</v>
      </c>
      <c r="B5843" s="1">
        <f t="shared" si="1313"/>
        <v>6</v>
      </c>
      <c r="C5843" s="285">
        <v>9</v>
      </c>
      <c r="D5843" t="s">
        <v>715</v>
      </c>
      <c r="F5843" s="16">
        <v>79</v>
      </c>
      <c r="G5843" t="str">
        <f t="shared" si="1307"/>
        <v>Cooling</v>
      </c>
      <c r="H5843" s="283">
        <f>IF(G5843="heating",F5843*Assumptions!M$4+Assumptions!M$7,0)</f>
        <v>0</v>
      </c>
      <c r="I5843" s="15">
        <f t="shared" si="1308"/>
        <v>1.0343009000871222</v>
      </c>
      <c r="J5843" s="15">
        <f t="shared" si="1309"/>
        <v>0.9885470267915587</v>
      </c>
      <c r="K5843" s="283">
        <f t="shared" si="1314"/>
        <v>0</v>
      </c>
      <c r="L5843" s="283" t="e">
        <f t="shared" si="1315"/>
        <v>#N/A</v>
      </c>
      <c r="M5843" s="283">
        <f t="shared" si="1316"/>
        <v>0</v>
      </c>
      <c r="N5843" s="283" t="e">
        <f t="shared" si="1317"/>
        <v>#N/A</v>
      </c>
      <c r="O5843" s="283">
        <f t="shared" si="1318"/>
        <v>0</v>
      </c>
      <c r="P5843" s="21">
        <f t="shared" si="1310"/>
        <v>8.6517748164594233E-2</v>
      </c>
      <c r="Q5843" s="21">
        <f t="shared" si="1311"/>
        <v>0.8408485371888097</v>
      </c>
      <c r="R5843">
        <f t="shared" si="1312"/>
        <v>1.0112882868167345</v>
      </c>
      <c r="S5843" s="296">
        <f t="shared" si="1319"/>
        <v>7.3569525909072508E-2</v>
      </c>
      <c r="T5843" s="283">
        <f t="shared" si="1320"/>
        <v>7.3569525909072508E-2</v>
      </c>
    </row>
    <row r="5844" spans="1:20" x14ac:dyDescent="0.25">
      <c r="A5844" s="286">
        <v>43344</v>
      </c>
      <c r="B5844" s="1">
        <f t="shared" si="1313"/>
        <v>6</v>
      </c>
      <c r="C5844" s="285">
        <v>10</v>
      </c>
      <c r="D5844" t="s">
        <v>715</v>
      </c>
      <c r="F5844" s="16">
        <v>82</v>
      </c>
      <c r="G5844" t="str">
        <f t="shared" si="1307"/>
        <v>Cooling</v>
      </c>
      <c r="H5844" s="283">
        <f>IF(G5844="heating",F5844*Assumptions!M$4+Assumptions!M$7,0)</f>
        <v>0</v>
      </c>
      <c r="I5844" s="15">
        <f t="shared" si="1308"/>
        <v>0.98112329028689171</v>
      </c>
      <c r="J5844" s="15">
        <f t="shared" si="1309"/>
        <v>0.9885470267915587</v>
      </c>
      <c r="K5844" s="283">
        <f t="shared" si="1314"/>
        <v>0</v>
      </c>
      <c r="L5844" s="283" t="e">
        <f t="shared" si="1315"/>
        <v>#N/A</v>
      </c>
      <c r="M5844" s="283">
        <f t="shared" si="1316"/>
        <v>0</v>
      </c>
      <c r="N5844" s="283" t="e">
        <f t="shared" si="1317"/>
        <v>#N/A</v>
      </c>
      <c r="O5844" s="283">
        <f t="shared" si="1318"/>
        <v>0</v>
      </c>
      <c r="P5844" s="21">
        <f t="shared" si="1310"/>
        <v>0.1130384156172477</v>
      </c>
      <c r="Q5844" s="21">
        <f t="shared" si="1311"/>
        <v>0.74504051125983206</v>
      </c>
      <c r="R5844">
        <f t="shared" si="1312"/>
        <v>1.0112882868167345</v>
      </c>
      <c r="S5844" s="296">
        <f t="shared" si="1319"/>
        <v>8.5168878148564137E-2</v>
      </c>
      <c r="T5844" s="283">
        <f t="shared" si="1320"/>
        <v>8.5168878148564137E-2</v>
      </c>
    </row>
    <row r="5845" spans="1:20" x14ac:dyDescent="0.25">
      <c r="A5845" s="286">
        <v>43344</v>
      </c>
      <c r="B5845" s="1">
        <f t="shared" si="1313"/>
        <v>6</v>
      </c>
      <c r="C5845" s="285">
        <v>11</v>
      </c>
      <c r="D5845" t="s">
        <v>715</v>
      </c>
      <c r="F5845" s="16">
        <v>86</v>
      </c>
      <c r="G5845" t="str">
        <f t="shared" si="1307"/>
        <v>Cooling</v>
      </c>
      <c r="H5845" s="283">
        <f>IF(G5845="heating",F5845*Assumptions!M$4+Assumptions!M$7,0)</f>
        <v>0</v>
      </c>
      <c r="I5845" s="15">
        <f t="shared" si="1308"/>
        <v>0.94956163997961163</v>
      </c>
      <c r="J5845" s="15">
        <f t="shared" si="1309"/>
        <v>0.9885470267915587</v>
      </c>
      <c r="K5845" s="283">
        <f t="shared" si="1314"/>
        <v>0</v>
      </c>
      <c r="L5845" s="283" t="e">
        <f t="shared" si="1315"/>
        <v>#N/A</v>
      </c>
      <c r="M5845" s="283">
        <f t="shared" si="1316"/>
        <v>0</v>
      </c>
      <c r="N5845" s="283" t="e">
        <f t="shared" si="1317"/>
        <v>#N/A</v>
      </c>
      <c r="O5845" s="283">
        <f t="shared" si="1318"/>
        <v>0</v>
      </c>
      <c r="P5845" s="21">
        <f t="shared" si="1310"/>
        <v>0.15712307226790045</v>
      </c>
      <c r="Q5845" s="21">
        <f t="shared" si="1311"/>
        <v>0.72850690893675296</v>
      </c>
      <c r="R5845">
        <f t="shared" si="1312"/>
        <v>1.0112882868167345</v>
      </c>
      <c r="S5845" s="296">
        <f t="shared" si="1319"/>
        <v>0.11575736020197326</v>
      </c>
      <c r="T5845" s="283">
        <f t="shared" si="1320"/>
        <v>0.11575736020197326</v>
      </c>
    </row>
    <row r="5846" spans="1:20" x14ac:dyDescent="0.25">
      <c r="A5846" s="286">
        <v>43344</v>
      </c>
      <c r="B5846" s="1">
        <f t="shared" si="1313"/>
        <v>6</v>
      </c>
      <c r="C5846" s="285">
        <v>12</v>
      </c>
      <c r="D5846" t="s">
        <v>715</v>
      </c>
      <c r="F5846" s="16">
        <v>86</v>
      </c>
      <c r="G5846" t="str">
        <f t="shared" si="1307"/>
        <v>Cooling</v>
      </c>
      <c r="H5846" s="283">
        <f>IF(G5846="heating",F5846*Assumptions!M$4+Assumptions!M$7,0)</f>
        <v>0</v>
      </c>
      <c r="I5846" s="15">
        <f t="shared" si="1308"/>
        <v>0.91648403420261149</v>
      </c>
      <c r="J5846" s="15">
        <f t="shared" si="1309"/>
        <v>0.9885470267915587</v>
      </c>
      <c r="K5846" s="283">
        <f t="shared" si="1314"/>
        <v>0</v>
      </c>
      <c r="L5846" s="283" t="e">
        <f t="shared" si="1315"/>
        <v>#N/A</v>
      </c>
      <c r="M5846" s="283">
        <f t="shared" si="1316"/>
        <v>0</v>
      </c>
      <c r="N5846" s="283" t="e">
        <f t="shared" si="1317"/>
        <v>#N/A</v>
      </c>
      <c r="O5846" s="283">
        <f t="shared" si="1318"/>
        <v>0</v>
      </c>
      <c r="P5846" s="21">
        <f t="shared" si="1310"/>
        <v>0.15712307226790045</v>
      </c>
      <c r="Q5846" s="21">
        <f t="shared" si="1311"/>
        <v>0.75910815787401487</v>
      </c>
      <c r="R5846">
        <f t="shared" si="1312"/>
        <v>1.0112882868167345</v>
      </c>
      <c r="S5846" s="296">
        <f t="shared" si="1319"/>
        <v>0.1206197983647504</v>
      </c>
      <c r="T5846" s="283">
        <f t="shared" si="1320"/>
        <v>0.1206197983647504</v>
      </c>
    </row>
    <row r="5847" spans="1:20" x14ac:dyDescent="0.25">
      <c r="A5847" s="286">
        <v>43344</v>
      </c>
      <c r="B5847" s="1">
        <f t="shared" si="1313"/>
        <v>6</v>
      </c>
      <c r="C5847" s="285">
        <v>13</v>
      </c>
      <c r="D5847" t="s">
        <v>715</v>
      </c>
      <c r="F5847" s="16">
        <v>88</v>
      </c>
      <c r="G5847" t="str">
        <f t="shared" si="1307"/>
        <v>Cooling</v>
      </c>
      <c r="H5847" s="283">
        <f>IF(G5847="heating",F5847*Assumptions!M$4+Assumptions!M$7,0)</f>
        <v>0</v>
      </c>
      <c r="I5847" s="15">
        <f t="shared" si="1308"/>
        <v>0.90040206880052787</v>
      </c>
      <c r="J5847" s="15">
        <f t="shared" si="1309"/>
        <v>0.9885470267915587</v>
      </c>
      <c r="K5847" s="283">
        <f t="shared" si="1314"/>
        <v>0</v>
      </c>
      <c r="L5847" s="283" t="e">
        <f t="shared" si="1315"/>
        <v>#N/A</v>
      </c>
      <c r="M5847" s="283">
        <f t="shared" si="1316"/>
        <v>0</v>
      </c>
      <c r="N5847" s="283" t="e">
        <f t="shared" si="1317"/>
        <v>#N/A</v>
      </c>
      <c r="O5847" s="283">
        <f t="shared" si="1318"/>
        <v>0</v>
      </c>
      <c r="P5847" s="21">
        <f t="shared" si="1310"/>
        <v>0.18290415775627711</v>
      </c>
      <c r="Q5847" s="21">
        <f t="shared" si="1311"/>
        <v>0.79115902007799765</v>
      </c>
      <c r="R5847">
        <f t="shared" si="1312"/>
        <v>1.0112882868167345</v>
      </c>
      <c r="S5847" s="296">
        <f t="shared" si="1319"/>
        <v>0.14633976014620881</v>
      </c>
      <c r="T5847" s="283">
        <f t="shared" si="1320"/>
        <v>0.14633976014620881</v>
      </c>
    </row>
    <row r="5848" spans="1:20" x14ac:dyDescent="0.25">
      <c r="A5848" s="286">
        <v>43344</v>
      </c>
      <c r="B5848" s="1">
        <f t="shared" si="1313"/>
        <v>6</v>
      </c>
      <c r="C5848" s="285">
        <v>14</v>
      </c>
      <c r="D5848" t="s">
        <v>715</v>
      </c>
      <c r="F5848" s="16">
        <v>88</v>
      </c>
      <c r="G5848" t="str">
        <f t="shared" si="1307"/>
        <v>Cooling</v>
      </c>
      <c r="H5848" s="283">
        <f>IF(G5848="heating",F5848*Assumptions!M$4+Assumptions!M$7,0)</f>
        <v>0</v>
      </c>
      <c r="I5848" s="15">
        <f t="shared" si="1308"/>
        <v>0.86032894500746537</v>
      </c>
      <c r="J5848" s="15">
        <f t="shared" si="1309"/>
        <v>0.9885470267915587</v>
      </c>
      <c r="K5848" s="283">
        <f t="shared" si="1314"/>
        <v>0</v>
      </c>
      <c r="L5848" s="283" t="e">
        <f t="shared" si="1315"/>
        <v>#N/A</v>
      </c>
      <c r="M5848" s="283">
        <f t="shared" si="1316"/>
        <v>0</v>
      </c>
      <c r="N5848" s="283" t="e">
        <f t="shared" si="1317"/>
        <v>#N/A</v>
      </c>
      <c r="O5848" s="283">
        <f t="shared" si="1318"/>
        <v>0</v>
      </c>
      <c r="P5848" s="21">
        <f t="shared" si="1310"/>
        <v>0.18290415775627711</v>
      </c>
      <c r="Q5848" s="21">
        <f t="shared" si="1311"/>
        <v>0.84355555031342389</v>
      </c>
      <c r="R5848">
        <f t="shared" si="1312"/>
        <v>1.0112882868167345</v>
      </c>
      <c r="S5848" s="296">
        <f t="shared" si="1319"/>
        <v>0.15603148516299487</v>
      </c>
      <c r="T5848" s="283">
        <f t="shared" si="1320"/>
        <v>0.15603148516299487</v>
      </c>
    </row>
    <row r="5849" spans="1:20" x14ac:dyDescent="0.25">
      <c r="A5849" s="286">
        <v>43344</v>
      </c>
      <c r="B5849" s="1">
        <f t="shared" si="1313"/>
        <v>6</v>
      </c>
      <c r="C5849" s="285">
        <v>15</v>
      </c>
      <c r="D5849" t="s">
        <v>715</v>
      </c>
      <c r="F5849" s="16">
        <v>90</v>
      </c>
      <c r="G5849" t="str">
        <f t="shared" si="1307"/>
        <v>Cooling</v>
      </c>
      <c r="H5849" s="283">
        <f>IF(G5849="heating",F5849*Assumptions!M$4+Assumptions!M$7,0)</f>
        <v>0</v>
      </c>
      <c r="I5849" s="15">
        <f t="shared" si="1308"/>
        <v>0.85754515037175039</v>
      </c>
      <c r="J5849" s="15">
        <f t="shared" si="1309"/>
        <v>0.9885470267915587</v>
      </c>
      <c r="K5849" s="283">
        <f t="shared" si="1314"/>
        <v>0</v>
      </c>
      <c r="L5849" s="283" t="e">
        <f t="shared" si="1315"/>
        <v>#N/A</v>
      </c>
      <c r="M5849" s="283">
        <f t="shared" si="1316"/>
        <v>0</v>
      </c>
      <c r="N5849" s="283" t="e">
        <f t="shared" si="1317"/>
        <v>#N/A</v>
      </c>
      <c r="O5849" s="283">
        <f t="shared" si="1318"/>
        <v>0</v>
      </c>
      <c r="P5849" s="21">
        <f t="shared" si="1310"/>
        <v>0.21117774802001943</v>
      </c>
      <c r="Q5849" s="21">
        <f t="shared" si="1311"/>
        <v>0.96592607327566882</v>
      </c>
      <c r="R5849">
        <f t="shared" si="1312"/>
        <v>1.0112882868167345</v>
      </c>
      <c r="S5849" s="296">
        <f t="shared" si="1319"/>
        <v>0.20628470127840129</v>
      </c>
      <c r="T5849" s="283">
        <f t="shared" si="1320"/>
        <v>0.20628470127840129</v>
      </c>
    </row>
    <row r="5850" spans="1:20" x14ac:dyDescent="0.25">
      <c r="A5850" s="286">
        <v>43344</v>
      </c>
      <c r="B5850" s="1">
        <f t="shared" si="1313"/>
        <v>6</v>
      </c>
      <c r="C5850" s="285">
        <v>16</v>
      </c>
      <c r="D5850" t="s">
        <v>715</v>
      </c>
      <c r="F5850" s="16">
        <v>88</v>
      </c>
      <c r="G5850" t="str">
        <f t="shared" si="1307"/>
        <v>Cooling</v>
      </c>
      <c r="H5850" s="283">
        <f>IF(G5850="heating",F5850*Assumptions!M$4+Assumptions!M$7,0)</f>
        <v>0</v>
      </c>
      <c r="I5850" s="15">
        <f t="shared" si="1308"/>
        <v>0.88344815438260227</v>
      </c>
      <c r="J5850" s="15">
        <f t="shared" si="1309"/>
        <v>0.9885470267915587</v>
      </c>
      <c r="K5850" s="283">
        <f t="shared" si="1314"/>
        <v>0</v>
      </c>
      <c r="L5850" s="283" t="e">
        <f t="shared" si="1315"/>
        <v>#N/A</v>
      </c>
      <c r="M5850" s="283">
        <f t="shared" si="1316"/>
        <v>0</v>
      </c>
      <c r="N5850" s="283" t="e">
        <f t="shared" si="1317"/>
        <v>#N/A</v>
      </c>
      <c r="O5850" s="283">
        <f t="shared" si="1318"/>
        <v>0</v>
      </c>
      <c r="P5850" s="21">
        <f t="shared" si="1310"/>
        <v>0.18290415775627711</v>
      </c>
      <c r="Q5850" s="21">
        <f t="shared" si="1311"/>
        <v>1.1649354943302594</v>
      </c>
      <c r="R5850">
        <f t="shared" si="1312"/>
        <v>1.0112882868167345</v>
      </c>
      <c r="S5850" s="296">
        <f t="shared" si="1319"/>
        <v>0.21547675814817696</v>
      </c>
      <c r="T5850" s="283">
        <f t="shared" si="1320"/>
        <v>0.21547675814817696</v>
      </c>
    </row>
    <row r="5851" spans="1:20" x14ac:dyDescent="0.25">
      <c r="A5851" s="286">
        <v>43344</v>
      </c>
      <c r="B5851" s="1">
        <f t="shared" si="1313"/>
        <v>6</v>
      </c>
      <c r="C5851" s="285">
        <v>17</v>
      </c>
      <c r="D5851" t="s">
        <v>715</v>
      </c>
      <c r="F5851" s="16">
        <v>84</v>
      </c>
      <c r="G5851" t="str">
        <f t="shared" si="1307"/>
        <v>Cooling</v>
      </c>
      <c r="H5851" s="283">
        <f>IF(G5851="heating",F5851*Assumptions!M$4+Assumptions!M$7,0)</f>
        <v>0</v>
      </c>
      <c r="I5851" s="15">
        <f t="shared" si="1308"/>
        <v>0.94025748850374469</v>
      </c>
      <c r="J5851" s="15">
        <f t="shared" si="1309"/>
        <v>0.9885470267915587</v>
      </c>
      <c r="K5851" s="283">
        <f t="shared" si="1314"/>
        <v>0</v>
      </c>
      <c r="L5851" s="283" t="e">
        <f t="shared" si="1315"/>
        <v>#N/A</v>
      </c>
      <c r="M5851" s="283">
        <f t="shared" si="1316"/>
        <v>0</v>
      </c>
      <c r="N5851" s="283" t="e">
        <f t="shared" si="1317"/>
        <v>#N/A</v>
      </c>
      <c r="O5851" s="283">
        <f t="shared" si="1318"/>
        <v>0</v>
      </c>
      <c r="P5851" s="21">
        <f t="shared" si="1310"/>
        <v>0.13383449155489124</v>
      </c>
      <c r="Q5851" s="21">
        <f t="shared" si="1311"/>
        <v>1.3521540118753073</v>
      </c>
      <c r="R5851">
        <f t="shared" si="1312"/>
        <v>1.0112882868167345</v>
      </c>
      <c r="S5851" s="296">
        <f t="shared" si="1319"/>
        <v>0.18300762775376833</v>
      </c>
      <c r="T5851" s="283">
        <f t="shared" si="1320"/>
        <v>0.18300762775376833</v>
      </c>
    </row>
    <row r="5852" spans="1:20" x14ac:dyDescent="0.25">
      <c r="A5852" s="286">
        <v>43344</v>
      </c>
      <c r="B5852" s="1">
        <f t="shared" si="1313"/>
        <v>6</v>
      </c>
      <c r="C5852" s="285">
        <v>18</v>
      </c>
      <c r="D5852" t="s">
        <v>715</v>
      </c>
      <c r="F5852" s="16">
        <v>81</v>
      </c>
      <c r="G5852" t="str">
        <f t="shared" si="1307"/>
        <v>Cooling</v>
      </c>
      <c r="H5852" s="283">
        <f>IF(G5852="heating",F5852*Assumptions!M$4+Assumptions!M$7,0)</f>
        <v>0</v>
      </c>
      <c r="I5852" s="15">
        <f t="shared" si="1308"/>
        <v>0.98182363790757687</v>
      </c>
      <c r="J5852" s="15">
        <f t="shared" si="1309"/>
        <v>0.9885470267915587</v>
      </c>
      <c r="K5852" s="283">
        <f t="shared" si="1314"/>
        <v>0</v>
      </c>
      <c r="L5852" s="283" t="e">
        <f t="shared" si="1315"/>
        <v>#N/A</v>
      </c>
      <c r="M5852" s="283">
        <f t="shared" si="1316"/>
        <v>0</v>
      </c>
      <c r="N5852" s="283" t="e">
        <f t="shared" si="1317"/>
        <v>#N/A</v>
      </c>
      <c r="O5852" s="283">
        <f t="shared" si="1318"/>
        <v>0</v>
      </c>
      <c r="P5852" s="21">
        <f t="shared" si="1310"/>
        <v>0.10357506693918861</v>
      </c>
      <c r="Q5852" s="21">
        <f t="shared" si="1311"/>
        <v>1.5598916921549892</v>
      </c>
      <c r="R5852">
        <f t="shared" si="1312"/>
        <v>1.0112882868167345</v>
      </c>
      <c r="S5852" s="296">
        <f t="shared" si="1319"/>
        <v>0.16338968849869104</v>
      </c>
      <c r="T5852" s="283">
        <f t="shared" si="1320"/>
        <v>0.16338968849869104</v>
      </c>
    </row>
    <row r="5853" spans="1:20" x14ac:dyDescent="0.25">
      <c r="A5853" s="286">
        <v>43344</v>
      </c>
      <c r="B5853" s="1">
        <f t="shared" si="1313"/>
        <v>6</v>
      </c>
      <c r="C5853" s="285">
        <v>19</v>
      </c>
      <c r="D5853" t="s">
        <v>715</v>
      </c>
      <c r="F5853" s="16">
        <v>75</v>
      </c>
      <c r="G5853" t="str">
        <f t="shared" si="1307"/>
        <v>Cooling</v>
      </c>
      <c r="H5853" s="283">
        <f>IF(G5853="heating",F5853*Assumptions!M$4+Assumptions!M$7,0)</f>
        <v>0</v>
      </c>
      <c r="I5853" s="15">
        <f t="shared" si="1308"/>
        <v>0.98418842963438757</v>
      </c>
      <c r="J5853" s="15">
        <f t="shared" si="1309"/>
        <v>0.9885470267915587</v>
      </c>
      <c r="K5853" s="283">
        <f t="shared" si="1314"/>
        <v>0</v>
      </c>
      <c r="L5853" s="283" t="e">
        <f t="shared" si="1315"/>
        <v>#N/A</v>
      </c>
      <c r="M5853" s="283">
        <f t="shared" si="1316"/>
        <v>0</v>
      </c>
      <c r="N5853" s="283" t="e">
        <f t="shared" si="1317"/>
        <v>#N/A</v>
      </c>
      <c r="O5853" s="283">
        <f t="shared" si="1318"/>
        <v>0</v>
      </c>
      <c r="P5853" s="21">
        <f t="shared" si="1310"/>
        <v>5.9880624941505811E-2</v>
      </c>
      <c r="Q5853" s="21">
        <f t="shared" si="1311"/>
        <v>1.6764212681468484</v>
      </c>
      <c r="R5853">
        <f t="shared" si="1312"/>
        <v>1.0112882868167345</v>
      </c>
      <c r="S5853" s="296">
        <f t="shared" si="1319"/>
        <v>0.10151832960334946</v>
      </c>
      <c r="T5853" s="283">
        <f t="shared" si="1320"/>
        <v>0.10151832960334946</v>
      </c>
    </row>
    <row r="5854" spans="1:20" x14ac:dyDescent="0.25">
      <c r="A5854" s="286">
        <v>43344</v>
      </c>
      <c r="B5854" s="1">
        <f t="shared" si="1313"/>
        <v>6</v>
      </c>
      <c r="C5854" s="285">
        <v>20</v>
      </c>
      <c r="D5854" t="s">
        <v>715</v>
      </c>
      <c r="F5854" s="16">
        <v>73</v>
      </c>
      <c r="G5854" t="str">
        <f t="shared" si="1307"/>
        <v>Cooling</v>
      </c>
      <c r="H5854" s="283">
        <f>IF(G5854="heating",F5854*Assumptions!M$4+Assumptions!M$7,0)</f>
        <v>0</v>
      </c>
      <c r="I5854" s="15">
        <f t="shared" si="1308"/>
        <v>0.97071962311712034</v>
      </c>
      <c r="J5854" s="15">
        <f t="shared" si="1309"/>
        <v>0.9885470267915587</v>
      </c>
      <c r="K5854" s="283">
        <f t="shared" si="1314"/>
        <v>0</v>
      </c>
      <c r="L5854" s="283" t="e">
        <f t="shared" si="1315"/>
        <v>#N/A</v>
      </c>
      <c r="M5854" s="283">
        <f t="shared" si="1316"/>
        <v>0</v>
      </c>
      <c r="N5854" s="283" t="e">
        <f t="shared" si="1317"/>
        <v>#N/A</v>
      </c>
      <c r="O5854" s="283">
        <f t="shared" si="1318"/>
        <v>0</v>
      </c>
      <c r="P5854" s="21">
        <f t="shared" si="1310"/>
        <v>5.0300820493010656E-2</v>
      </c>
      <c r="Q5854" s="21">
        <f t="shared" si="1311"/>
        <v>1.52436960139122</v>
      </c>
      <c r="R5854">
        <f t="shared" si="1312"/>
        <v>1.0112882868167345</v>
      </c>
      <c r="S5854" s="296">
        <f t="shared" si="1319"/>
        <v>7.7542594123376232E-2</v>
      </c>
      <c r="T5854" s="283">
        <f t="shared" si="1320"/>
        <v>7.7542594123376232E-2</v>
      </c>
    </row>
    <row r="5855" spans="1:20" x14ac:dyDescent="0.25">
      <c r="A5855" s="286">
        <v>43344</v>
      </c>
      <c r="B5855" s="1">
        <f t="shared" si="1313"/>
        <v>6</v>
      </c>
      <c r="C5855" s="285">
        <v>21</v>
      </c>
      <c r="D5855" t="s">
        <v>715</v>
      </c>
      <c r="F5855" s="16">
        <v>72</v>
      </c>
      <c r="G5855" t="str">
        <f t="shared" si="1307"/>
        <v>Cooling</v>
      </c>
      <c r="H5855" s="283">
        <f>IF(G5855="heating",F5855*Assumptions!M$4+Assumptions!M$7,0)</f>
        <v>0</v>
      </c>
      <c r="I5855" s="15">
        <f t="shared" si="1308"/>
        <v>0.95751150862929935</v>
      </c>
      <c r="J5855" s="15">
        <f t="shared" si="1309"/>
        <v>0.9885470267915587</v>
      </c>
      <c r="K5855" s="283">
        <f t="shared" si="1314"/>
        <v>0</v>
      </c>
      <c r="L5855" s="283" t="e">
        <f t="shared" si="1315"/>
        <v>#N/A</v>
      </c>
      <c r="M5855" s="283">
        <f t="shared" si="1316"/>
        <v>0</v>
      </c>
      <c r="N5855" s="283" t="e">
        <f t="shared" si="1317"/>
        <v>#N/A</v>
      </c>
      <c r="O5855" s="283">
        <f t="shared" si="1318"/>
        <v>0</v>
      </c>
      <c r="P5855" s="21">
        <f t="shared" si="1310"/>
        <v>4.6445607559525648E-2</v>
      </c>
      <c r="Q5855" s="21">
        <f t="shared" si="1311"/>
        <v>1.4448604713749031</v>
      </c>
      <c r="R5855">
        <f t="shared" si="1312"/>
        <v>1.0112882868167345</v>
      </c>
      <c r="S5855" s="296">
        <f t="shared" si="1319"/>
        <v>6.7864950263691354E-2</v>
      </c>
      <c r="T5855" s="283">
        <f t="shared" si="1320"/>
        <v>6.7864950263691354E-2</v>
      </c>
    </row>
    <row r="5856" spans="1:20" x14ac:dyDescent="0.25">
      <c r="A5856" s="286">
        <v>43344</v>
      </c>
      <c r="B5856" s="1">
        <f t="shared" si="1313"/>
        <v>6</v>
      </c>
      <c r="C5856" s="285">
        <v>22</v>
      </c>
      <c r="D5856" t="s">
        <v>715</v>
      </c>
      <c r="F5856" s="16">
        <v>70</v>
      </c>
      <c r="G5856" t="str">
        <f t="shared" si="1307"/>
        <v>Cooling</v>
      </c>
      <c r="H5856" s="283">
        <f>IF(G5856="heating",F5856*Assumptions!M$4+Assumptions!M$7,0)</f>
        <v>0</v>
      </c>
      <c r="I5856" s="15">
        <f t="shared" si="1308"/>
        <v>0.9426530227543114</v>
      </c>
      <c r="J5856" s="15">
        <f t="shared" si="1309"/>
        <v>0.9885470267915587</v>
      </c>
      <c r="K5856" s="283">
        <f t="shared" si="1314"/>
        <v>0</v>
      </c>
      <c r="L5856" s="283">
        <f t="shared" si="1315"/>
        <v>4.3818232651749627</v>
      </c>
      <c r="M5856" s="283">
        <f t="shared" si="1316"/>
        <v>0</v>
      </c>
      <c r="N5856" s="283">
        <f t="shared" si="1317"/>
        <v>4.3585758300027857</v>
      </c>
      <c r="O5856" s="283">
        <f t="shared" si="1318"/>
        <v>0</v>
      </c>
      <c r="P5856" s="21">
        <f t="shared" si="1310"/>
        <v>4.0604560274080326E-2</v>
      </c>
      <c r="Q5856" s="21">
        <f t="shared" si="1311"/>
        <v>1.2427137171080138</v>
      </c>
      <c r="R5856">
        <f t="shared" si="1312"/>
        <v>1.0112882868167345</v>
      </c>
      <c r="S5856" s="296">
        <f t="shared" si="1319"/>
        <v>5.1029449221874142E-2</v>
      </c>
      <c r="T5856" s="283">
        <f t="shared" si="1320"/>
        <v>5.1029449221874142E-2</v>
      </c>
    </row>
    <row r="5857" spans="1:20" x14ac:dyDescent="0.25">
      <c r="A5857" s="286">
        <v>43344</v>
      </c>
      <c r="B5857" s="1">
        <f t="shared" si="1313"/>
        <v>6</v>
      </c>
      <c r="C5857" s="285">
        <v>23</v>
      </c>
      <c r="D5857" t="s">
        <v>715</v>
      </c>
      <c r="F5857" s="16">
        <v>70</v>
      </c>
      <c r="G5857" t="str">
        <f t="shared" si="1307"/>
        <v>Cooling</v>
      </c>
      <c r="H5857" s="283">
        <f>IF(G5857="heating",F5857*Assumptions!M$4+Assumptions!M$7,0)</f>
        <v>0</v>
      </c>
      <c r="I5857" s="15">
        <f t="shared" si="1308"/>
        <v>0.94450710149963013</v>
      </c>
      <c r="J5857" s="15">
        <f t="shared" si="1309"/>
        <v>0.9885470267915587</v>
      </c>
      <c r="K5857" s="283">
        <f t="shared" si="1314"/>
        <v>0</v>
      </c>
      <c r="L5857" s="283">
        <f t="shared" si="1315"/>
        <v>4.3818232651749627</v>
      </c>
      <c r="M5857" s="283">
        <f t="shared" si="1316"/>
        <v>0</v>
      </c>
      <c r="N5857" s="283">
        <f t="shared" si="1317"/>
        <v>4.3585758300027857</v>
      </c>
      <c r="O5857" s="283">
        <f t="shared" si="1318"/>
        <v>0</v>
      </c>
      <c r="P5857" s="21">
        <f t="shared" si="1310"/>
        <v>4.0604560274080326E-2</v>
      </c>
      <c r="Q5857" s="21">
        <f t="shared" si="1311"/>
        <v>1.0297519246597011</v>
      </c>
      <c r="R5857">
        <f t="shared" si="1312"/>
        <v>1.0112882868167345</v>
      </c>
      <c r="S5857" s="296">
        <f t="shared" si="1319"/>
        <v>4.2284616985508061E-2</v>
      </c>
      <c r="T5857" s="283">
        <f t="shared" si="1320"/>
        <v>4.2284616985508061E-2</v>
      </c>
    </row>
    <row r="5858" spans="1:20" x14ac:dyDescent="0.25">
      <c r="A5858" s="286">
        <v>43345</v>
      </c>
      <c r="B5858" s="1">
        <f t="shared" si="1313"/>
        <v>7</v>
      </c>
      <c r="C5858" s="285">
        <v>0</v>
      </c>
      <c r="D5858" t="s">
        <v>715</v>
      </c>
      <c r="F5858" s="16">
        <v>66</v>
      </c>
      <c r="G5858" t="str">
        <f t="shared" si="1307"/>
        <v>Cooling</v>
      </c>
      <c r="H5858" s="283">
        <f>IF(G5858="heating",F5858*Assumptions!M$4+Assumptions!M$7,0)</f>
        <v>0</v>
      </c>
      <c r="I5858" s="15">
        <f t="shared" si="1308"/>
        <v>0.97481507806017154</v>
      </c>
      <c r="J5858" s="15">
        <f t="shared" si="1309"/>
        <v>0.93760781206536892</v>
      </c>
      <c r="K5858" s="283">
        <f t="shared" si="1314"/>
        <v>0</v>
      </c>
      <c r="L5858" s="283">
        <f t="shared" si="1315"/>
        <v>4.3818232651749627</v>
      </c>
      <c r="M5858" s="283">
        <f t="shared" si="1316"/>
        <v>0</v>
      </c>
      <c r="N5858" s="283">
        <f t="shared" si="1317"/>
        <v>4.3585758300027857</v>
      </c>
      <c r="O5858" s="283">
        <f t="shared" si="1318"/>
        <v>0</v>
      </c>
      <c r="P5858" s="21">
        <f t="shared" si="1310"/>
        <v>3.6399980029288459E-2</v>
      </c>
      <c r="Q5858" s="21">
        <f t="shared" si="1311"/>
        <v>0.90668853391740301</v>
      </c>
      <c r="R5858">
        <f t="shared" si="1312"/>
        <v>1.0096214758538746</v>
      </c>
      <c r="S5858" s="296">
        <f t="shared" si="1319"/>
        <v>3.3320986371993162E-2</v>
      </c>
      <c r="T5858" s="283">
        <f t="shared" si="1320"/>
        <v>3.3320986371993162E-2</v>
      </c>
    </row>
    <row r="5859" spans="1:20" x14ac:dyDescent="0.25">
      <c r="A5859" s="286">
        <v>43345</v>
      </c>
      <c r="B5859" s="1">
        <f t="shared" si="1313"/>
        <v>7</v>
      </c>
      <c r="C5859" s="285">
        <v>1</v>
      </c>
      <c r="D5859" t="s">
        <v>715</v>
      </c>
      <c r="F5859" s="16">
        <v>66</v>
      </c>
      <c r="G5859" t="str">
        <f t="shared" si="1307"/>
        <v>Cooling</v>
      </c>
      <c r="H5859" s="283">
        <f>IF(G5859="heating",F5859*Assumptions!M$4+Assumptions!M$7,0)</f>
        <v>0</v>
      </c>
      <c r="I5859" s="15">
        <f t="shared" si="1308"/>
        <v>1.012242869806885</v>
      </c>
      <c r="J5859" s="15">
        <f t="shared" si="1309"/>
        <v>0.93760781206536892</v>
      </c>
      <c r="K5859" s="283">
        <f t="shared" si="1314"/>
        <v>0</v>
      </c>
      <c r="L5859" s="283">
        <f t="shared" si="1315"/>
        <v>4.3818232651749627</v>
      </c>
      <c r="M5859" s="283">
        <f t="shared" si="1316"/>
        <v>0</v>
      </c>
      <c r="N5859" s="283">
        <f t="shared" si="1317"/>
        <v>4.3585758300027857</v>
      </c>
      <c r="O5859" s="283">
        <f t="shared" si="1318"/>
        <v>0</v>
      </c>
      <c r="P5859" s="21">
        <f t="shared" si="1310"/>
        <v>3.6399980029288459E-2</v>
      </c>
      <c r="Q5859" s="21">
        <f t="shared" si="1311"/>
        <v>0.81803459285312596</v>
      </c>
      <c r="R5859">
        <f t="shared" si="1312"/>
        <v>1.0096214758538746</v>
      </c>
      <c r="S5859" s="296">
        <f t="shared" si="1319"/>
        <v>3.0062936168950265E-2</v>
      </c>
      <c r="T5859" s="283">
        <f t="shared" si="1320"/>
        <v>3.0062936168950265E-2</v>
      </c>
    </row>
    <row r="5860" spans="1:20" x14ac:dyDescent="0.25">
      <c r="A5860" s="286">
        <v>43345</v>
      </c>
      <c r="B5860" s="1">
        <f t="shared" si="1313"/>
        <v>7</v>
      </c>
      <c r="C5860" s="285">
        <v>2</v>
      </c>
      <c r="D5860" t="s">
        <v>715</v>
      </c>
      <c r="F5860" s="16">
        <v>66</v>
      </c>
      <c r="G5860" t="str">
        <f t="shared" si="1307"/>
        <v>Cooling</v>
      </c>
      <c r="H5860" s="283">
        <f>IF(G5860="heating",F5860*Assumptions!M$4+Assumptions!M$7,0)</f>
        <v>0</v>
      </c>
      <c r="I5860" s="15">
        <f t="shared" si="1308"/>
        <v>1.0509704703585963</v>
      </c>
      <c r="J5860" s="15">
        <f t="shared" si="1309"/>
        <v>0.93760781206536892</v>
      </c>
      <c r="K5860" s="283">
        <f t="shared" si="1314"/>
        <v>0</v>
      </c>
      <c r="L5860" s="283">
        <f t="shared" si="1315"/>
        <v>4.3818232651749627</v>
      </c>
      <c r="M5860" s="283">
        <f t="shared" si="1316"/>
        <v>0</v>
      </c>
      <c r="N5860" s="283">
        <f t="shared" si="1317"/>
        <v>4.3585758300027857</v>
      </c>
      <c r="O5860" s="283">
        <f t="shared" si="1318"/>
        <v>0</v>
      </c>
      <c r="P5860" s="21">
        <f t="shared" si="1310"/>
        <v>3.6399980029288459E-2</v>
      </c>
      <c r="Q5860" s="21">
        <f t="shared" si="1311"/>
        <v>0.74507607494346417</v>
      </c>
      <c r="R5860">
        <f t="shared" si="1312"/>
        <v>1.0096214758538746</v>
      </c>
      <c r="S5860" s="296">
        <f t="shared" si="1319"/>
        <v>2.7381695930381061E-2</v>
      </c>
      <c r="T5860" s="283">
        <f t="shared" si="1320"/>
        <v>2.7381695930381061E-2</v>
      </c>
    </row>
    <row r="5861" spans="1:20" x14ac:dyDescent="0.25">
      <c r="A5861" s="286">
        <v>43345</v>
      </c>
      <c r="B5861" s="1">
        <f t="shared" si="1313"/>
        <v>7</v>
      </c>
      <c r="C5861" s="285">
        <v>3</v>
      </c>
      <c r="D5861" t="s">
        <v>715</v>
      </c>
      <c r="F5861" s="16">
        <v>64</v>
      </c>
      <c r="G5861" t="str">
        <f t="shared" si="1307"/>
        <v>Cooling</v>
      </c>
      <c r="H5861" s="283">
        <f>IF(G5861="heating",F5861*Assumptions!M$4+Assumptions!M$7,0)</f>
        <v>0</v>
      </c>
      <c r="I5861" s="15">
        <f t="shared" si="1308"/>
        <v>1.0924036124451033</v>
      </c>
      <c r="J5861" s="15">
        <f t="shared" si="1309"/>
        <v>0.93760781206536892</v>
      </c>
      <c r="K5861" s="283">
        <f t="shared" si="1314"/>
        <v>0</v>
      </c>
      <c r="L5861" s="283">
        <f t="shared" si="1315"/>
        <v>4.3818232651749627</v>
      </c>
      <c r="M5861" s="283">
        <f t="shared" si="1316"/>
        <v>0</v>
      </c>
      <c r="N5861" s="283">
        <f t="shared" si="1317"/>
        <v>4.3585758300027857</v>
      </c>
      <c r="O5861" s="283">
        <f t="shared" si="1318"/>
        <v>0</v>
      </c>
      <c r="P5861" s="21">
        <f t="shared" si="1310"/>
        <v>3.8036447069942136E-2</v>
      </c>
      <c r="Q5861" s="21">
        <f t="shared" si="1311"/>
        <v>0.69158980876382303</v>
      </c>
      <c r="R5861">
        <f t="shared" si="1312"/>
        <v>1.0096214758538746</v>
      </c>
      <c r="S5861" s="296">
        <f t="shared" si="1319"/>
        <v>2.6558718034679119E-2</v>
      </c>
      <c r="T5861" s="283">
        <f t="shared" si="1320"/>
        <v>2.6558718034679119E-2</v>
      </c>
    </row>
    <row r="5862" spans="1:20" x14ac:dyDescent="0.25">
      <c r="A5862" s="286">
        <v>43345</v>
      </c>
      <c r="B5862" s="1">
        <f t="shared" si="1313"/>
        <v>7</v>
      </c>
      <c r="C5862" s="285">
        <v>4</v>
      </c>
      <c r="D5862" t="s">
        <v>715</v>
      </c>
      <c r="F5862" s="16">
        <v>64</v>
      </c>
      <c r="G5862" t="str">
        <f t="shared" si="1307"/>
        <v>Cooling</v>
      </c>
      <c r="H5862" s="283">
        <f>IF(G5862="heating",F5862*Assumptions!M$4+Assumptions!M$7,0)</f>
        <v>0</v>
      </c>
      <c r="I5862" s="15">
        <f t="shared" si="1308"/>
        <v>1.1348296917927807</v>
      </c>
      <c r="J5862" s="15">
        <f t="shared" si="1309"/>
        <v>0.93760781206536892</v>
      </c>
      <c r="K5862" s="283">
        <f t="shared" si="1314"/>
        <v>0</v>
      </c>
      <c r="L5862" s="283">
        <f t="shared" si="1315"/>
        <v>4.3818232651749627</v>
      </c>
      <c r="M5862" s="283">
        <f t="shared" si="1316"/>
        <v>0</v>
      </c>
      <c r="N5862" s="283">
        <f t="shared" si="1317"/>
        <v>4.3585758300027857</v>
      </c>
      <c r="O5862" s="283">
        <f t="shared" si="1318"/>
        <v>0</v>
      </c>
      <c r="P5862" s="21">
        <f t="shared" si="1310"/>
        <v>3.8036447069942136E-2</v>
      </c>
      <c r="Q5862" s="21">
        <f t="shared" si="1311"/>
        <v>0.6473875548762833</v>
      </c>
      <c r="R5862">
        <f t="shared" si="1312"/>
        <v>1.0096214758538746</v>
      </c>
      <c r="S5862" s="296">
        <f t="shared" si="1319"/>
        <v>2.4861244788804016E-2</v>
      </c>
      <c r="T5862" s="283">
        <f t="shared" si="1320"/>
        <v>2.4861244788804016E-2</v>
      </c>
    </row>
    <row r="5863" spans="1:20" x14ac:dyDescent="0.25">
      <c r="A5863" s="286">
        <v>43345</v>
      </c>
      <c r="B5863" s="1">
        <f t="shared" si="1313"/>
        <v>7</v>
      </c>
      <c r="C5863" s="285">
        <v>5</v>
      </c>
      <c r="D5863" t="s">
        <v>715</v>
      </c>
      <c r="F5863" s="16">
        <v>63</v>
      </c>
      <c r="G5863" t="str">
        <f t="shared" si="1307"/>
        <v>Cooling</v>
      </c>
      <c r="H5863" s="283">
        <f>IF(G5863="heating",F5863*Assumptions!M$4+Assumptions!M$7,0)</f>
        <v>0</v>
      </c>
      <c r="I5863" s="15">
        <f t="shared" si="1308"/>
        <v>1.1635558681477385</v>
      </c>
      <c r="J5863" s="15">
        <f t="shared" si="1309"/>
        <v>0.93760781206536892</v>
      </c>
      <c r="K5863" s="283">
        <f t="shared" si="1314"/>
        <v>0</v>
      </c>
      <c r="L5863" s="283">
        <f t="shared" si="1315"/>
        <v>4.3818232651749627</v>
      </c>
      <c r="M5863" s="283">
        <f t="shared" si="1316"/>
        <v>0</v>
      </c>
      <c r="N5863" s="283">
        <f t="shared" si="1317"/>
        <v>4.3585758300027857</v>
      </c>
      <c r="O5863" s="283">
        <f t="shared" si="1318"/>
        <v>0</v>
      </c>
      <c r="P5863" s="21">
        <f t="shared" si="1310"/>
        <v>3.9789369881031433E-2</v>
      </c>
      <c r="Q5863" s="21">
        <f t="shared" si="1311"/>
        <v>0.72139578924615555</v>
      </c>
      <c r="R5863">
        <f t="shared" si="1312"/>
        <v>1.0096214758538746</v>
      </c>
      <c r="S5863" s="296">
        <f t="shared" si="1319"/>
        <v>2.8980057614683679E-2</v>
      </c>
      <c r="T5863" s="283">
        <f t="shared" si="1320"/>
        <v>2.8980057614683679E-2</v>
      </c>
    </row>
    <row r="5864" spans="1:20" x14ac:dyDescent="0.25">
      <c r="A5864" s="286">
        <v>43345</v>
      </c>
      <c r="B5864" s="1">
        <f t="shared" si="1313"/>
        <v>7</v>
      </c>
      <c r="C5864" s="285">
        <v>6</v>
      </c>
      <c r="D5864" t="s">
        <v>715</v>
      </c>
      <c r="F5864" s="16">
        <v>64</v>
      </c>
      <c r="G5864" t="str">
        <f t="shared" si="1307"/>
        <v>Cooling</v>
      </c>
      <c r="H5864" s="283">
        <f>IF(G5864="heating",F5864*Assumptions!M$4+Assumptions!M$7,0)</f>
        <v>0</v>
      </c>
      <c r="I5864" s="15">
        <f t="shared" si="1308"/>
        <v>1.2083911162615524</v>
      </c>
      <c r="J5864" s="15">
        <f t="shared" si="1309"/>
        <v>0.93760781206536892</v>
      </c>
      <c r="K5864" s="283">
        <f t="shared" si="1314"/>
        <v>0</v>
      </c>
      <c r="L5864" s="283">
        <f t="shared" si="1315"/>
        <v>4.3818232651749627</v>
      </c>
      <c r="M5864" s="283">
        <f t="shared" si="1316"/>
        <v>0</v>
      </c>
      <c r="N5864" s="283">
        <f t="shared" si="1317"/>
        <v>4.3585758300027857</v>
      </c>
      <c r="O5864" s="283">
        <f t="shared" si="1318"/>
        <v>0</v>
      </c>
      <c r="P5864" s="21">
        <f t="shared" si="1310"/>
        <v>3.8036447069942136E-2</v>
      </c>
      <c r="Q5864" s="21">
        <f t="shared" si="1311"/>
        <v>0.87787080972652631</v>
      </c>
      <c r="R5864">
        <f t="shared" si="1312"/>
        <v>1.0096214758538746</v>
      </c>
      <c r="S5864" s="296">
        <f t="shared" si="1319"/>
        <v>3.3712358121755291E-2</v>
      </c>
      <c r="T5864" s="283">
        <f t="shared" si="1320"/>
        <v>3.3712358121755291E-2</v>
      </c>
    </row>
    <row r="5865" spans="1:20" x14ac:dyDescent="0.25">
      <c r="A5865" s="286">
        <v>43345</v>
      </c>
      <c r="B5865" s="1">
        <f t="shared" si="1313"/>
        <v>7</v>
      </c>
      <c r="C5865" s="285">
        <v>7</v>
      </c>
      <c r="D5865" t="s">
        <v>715</v>
      </c>
      <c r="F5865" s="16">
        <v>70</v>
      </c>
      <c r="G5865" t="str">
        <f t="shared" si="1307"/>
        <v>Cooling</v>
      </c>
      <c r="H5865" s="283">
        <f>IF(G5865="heating",F5865*Assumptions!M$4+Assumptions!M$7,0)</f>
        <v>0</v>
      </c>
      <c r="I5865" s="15">
        <f t="shared" si="1308"/>
        <v>1.1637425769249583</v>
      </c>
      <c r="J5865" s="15">
        <f t="shared" si="1309"/>
        <v>0.93760781206536892</v>
      </c>
      <c r="K5865" s="283">
        <f t="shared" si="1314"/>
        <v>0</v>
      </c>
      <c r="L5865" s="283">
        <f t="shared" si="1315"/>
        <v>4.3818232651749627</v>
      </c>
      <c r="M5865" s="283">
        <f t="shared" si="1316"/>
        <v>0</v>
      </c>
      <c r="N5865" s="283">
        <f t="shared" si="1317"/>
        <v>4.3585758300027857</v>
      </c>
      <c r="O5865" s="283">
        <f t="shared" si="1318"/>
        <v>0</v>
      </c>
      <c r="P5865" s="21">
        <f t="shared" si="1310"/>
        <v>4.0604560274080326E-2</v>
      </c>
      <c r="Q5865" s="21">
        <f t="shared" si="1311"/>
        <v>0.97331382064367777</v>
      </c>
      <c r="R5865">
        <f t="shared" si="1312"/>
        <v>1.0096214758538746</v>
      </c>
      <c r="S5865" s="296">
        <f t="shared" si="1319"/>
        <v>3.9901229847787406E-2</v>
      </c>
      <c r="T5865" s="283">
        <f t="shared" si="1320"/>
        <v>3.9901229847787406E-2</v>
      </c>
    </row>
    <row r="5866" spans="1:20" x14ac:dyDescent="0.25">
      <c r="A5866" s="286">
        <v>43345</v>
      </c>
      <c r="B5866" s="1">
        <f t="shared" si="1313"/>
        <v>7</v>
      </c>
      <c r="C5866" s="285">
        <v>8</v>
      </c>
      <c r="D5866" t="s">
        <v>715</v>
      </c>
      <c r="F5866" s="16">
        <v>75</v>
      </c>
      <c r="G5866" t="str">
        <f t="shared" si="1307"/>
        <v>Cooling</v>
      </c>
      <c r="H5866" s="283">
        <f>IF(G5866="heating",F5866*Assumptions!M$4+Assumptions!M$7,0)</f>
        <v>0</v>
      </c>
      <c r="I5866" s="15">
        <f t="shared" si="1308"/>
        <v>1.094193721037565</v>
      </c>
      <c r="J5866" s="15">
        <f t="shared" si="1309"/>
        <v>0.93760781206536892</v>
      </c>
      <c r="K5866" s="283">
        <f t="shared" si="1314"/>
        <v>0</v>
      </c>
      <c r="L5866" s="283" t="e">
        <f t="shared" si="1315"/>
        <v>#N/A</v>
      </c>
      <c r="M5866" s="283">
        <f t="shared" si="1316"/>
        <v>0</v>
      </c>
      <c r="N5866" s="283" t="e">
        <f t="shared" si="1317"/>
        <v>#N/A</v>
      </c>
      <c r="O5866" s="283">
        <f t="shared" si="1318"/>
        <v>0</v>
      </c>
      <c r="P5866" s="21">
        <f t="shared" si="1310"/>
        <v>5.9880624941505811E-2</v>
      </c>
      <c r="Q5866" s="21">
        <f t="shared" si="1311"/>
        <v>0.94940007506179924</v>
      </c>
      <c r="R5866">
        <f t="shared" si="1312"/>
        <v>1.0096214758538746</v>
      </c>
      <c r="S5866" s="296">
        <f t="shared" si="1319"/>
        <v>5.7397657161107112E-2</v>
      </c>
      <c r="T5866" s="283">
        <f t="shared" si="1320"/>
        <v>5.7397657161107112E-2</v>
      </c>
    </row>
    <row r="5867" spans="1:20" x14ac:dyDescent="0.25">
      <c r="A5867" s="286">
        <v>43345</v>
      </c>
      <c r="B5867" s="1">
        <f t="shared" si="1313"/>
        <v>7</v>
      </c>
      <c r="C5867" s="285">
        <v>9</v>
      </c>
      <c r="D5867" t="s">
        <v>715</v>
      </c>
      <c r="F5867" s="16">
        <v>79</v>
      </c>
      <c r="G5867" t="str">
        <f t="shared" si="1307"/>
        <v>Cooling</v>
      </c>
      <c r="H5867" s="283">
        <f>IF(G5867="heating",F5867*Assumptions!M$4+Assumptions!M$7,0)</f>
        <v>0</v>
      </c>
      <c r="I5867" s="15">
        <f t="shared" si="1308"/>
        <v>1.0343009000871222</v>
      </c>
      <c r="J5867" s="15">
        <f t="shared" si="1309"/>
        <v>0.93760781206536892</v>
      </c>
      <c r="K5867" s="283">
        <f t="shared" si="1314"/>
        <v>0</v>
      </c>
      <c r="L5867" s="283" t="e">
        <f t="shared" si="1315"/>
        <v>#N/A</v>
      </c>
      <c r="M5867" s="283">
        <f t="shared" si="1316"/>
        <v>0</v>
      </c>
      <c r="N5867" s="283" t="e">
        <f t="shared" si="1317"/>
        <v>#N/A</v>
      </c>
      <c r="O5867" s="283">
        <f t="shared" si="1318"/>
        <v>0</v>
      </c>
      <c r="P5867" s="21">
        <f t="shared" si="1310"/>
        <v>8.6517748164594233E-2</v>
      </c>
      <c r="Q5867" s="21">
        <f t="shared" si="1311"/>
        <v>0.8408485371888097</v>
      </c>
      <c r="R5867">
        <f t="shared" si="1312"/>
        <v>1.0096214758538746</v>
      </c>
      <c r="S5867" s="296">
        <f t="shared" si="1319"/>
        <v>7.3448268208458123E-2</v>
      </c>
      <c r="T5867" s="283">
        <f t="shared" si="1320"/>
        <v>7.3448268208458123E-2</v>
      </c>
    </row>
    <row r="5868" spans="1:20" x14ac:dyDescent="0.25">
      <c r="A5868" s="286">
        <v>43345</v>
      </c>
      <c r="B5868" s="1">
        <f t="shared" si="1313"/>
        <v>7</v>
      </c>
      <c r="C5868" s="285">
        <v>10</v>
      </c>
      <c r="D5868" t="s">
        <v>715</v>
      </c>
      <c r="F5868" s="16">
        <v>82</v>
      </c>
      <c r="G5868" t="str">
        <f t="shared" si="1307"/>
        <v>Cooling</v>
      </c>
      <c r="H5868" s="283">
        <f>IF(G5868="heating",F5868*Assumptions!M$4+Assumptions!M$7,0)</f>
        <v>0</v>
      </c>
      <c r="I5868" s="15">
        <f t="shared" si="1308"/>
        <v>0.98112329028689171</v>
      </c>
      <c r="J5868" s="15">
        <f t="shared" si="1309"/>
        <v>0.93760781206536892</v>
      </c>
      <c r="K5868" s="283">
        <f t="shared" si="1314"/>
        <v>0</v>
      </c>
      <c r="L5868" s="283" t="e">
        <f t="shared" si="1315"/>
        <v>#N/A</v>
      </c>
      <c r="M5868" s="283">
        <f t="shared" si="1316"/>
        <v>0</v>
      </c>
      <c r="N5868" s="283" t="e">
        <f t="shared" si="1317"/>
        <v>#N/A</v>
      </c>
      <c r="O5868" s="283">
        <f t="shared" si="1318"/>
        <v>0</v>
      </c>
      <c r="P5868" s="21">
        <f t="shared" si="1310"/>
        <v>0.1130384156172477</v>
      </c>
      <c r="Q5868" s="21">
        <f t="shared" si="1311"/>
        <v>0.74504051125983206</v>
      </c>
      <c r="R5868">
        <f t="shared" si="1312"/>
        <v>1.0096214758538746</v>
      </c>
      <c r="S5868" s="296">
        <f t="shared" si="1319"/>
        <v>8.5028502331259498E-2</v>
      </c>
      <c r="T5868" s="283">
        <f t="shared" si="1320"/>
        <v>8.5028502331259498E-2</v>
      </c>
    </row>
    <row r="5869" spans="1:20" x14ac:dyDescent="0.25">
      <c r="A5869" s="286">
        <v>43345</v>
      </c>
      <c r="B5869" s="1">
        <f t="shared" si="1313"/>
        <v>7</v>
      </c>
      <c r="C5869" s="285">
        <v>11</v>
      </c>
      <c r="D5869" t="s">
        <v>715</v>
      </c>
      <c r="F5869" s="16">
        <v>84</v>
      </c>
      <c r="G5869" t="str">
        <f t="shared" si="1307"/>
        <v>Cooling</v>
      </c>
      <c r="H5869" s="283">
        <f>IF(G5869="heating",F5869*Assumptions!M$4+Assumptions!M$7,0)</f>
        <v>0</v>
      </c>
      <c r="I5869" s="15">
        <f t="shared" si="1308"/>
        <v>0.94956163997961163</v>
      </c>
      <c r="J5869" s="15">
        <f t="shared" si="1309"/>
        <v>0.93760781206536892</v>
      </c>
      <c r="K5869" s="283">
        <f t="shared" si="1314"/>
        <v>0</v>
      </c>
      <c r="L5869" s="283" t="e">
        <f t="shared" si="1315"/>
        <v>#N/A</v>
      </c>
      <c r="M5869" s="283">
        <f t="shared" si="1316"/>
        <v>0</v>
      </c>
      <c r="N5869" s="283" t="e">
        <f t="shared" si="1317"/>
        <v>#N/A</v>
      </c>
      <c r="O5869" s="283">
        <f t="shared" si="1318"/>
        <v>0</v>
      </c>
      <c r="P5869" s="21">
        <f t="shared" si="1310"/>
        <v>0.13383449155489124</v>
      </c>
      <c r="Q5869" s="21">
        <f t="shared" si="1311"/>
        <v>0.72850690893675296</v>
      </c>
      <c r="R5869">
        <f t="shared" si="1312"/>
        <v>1.0096214758538746</v>
      </c>
      <c r="S5869" s="296">
        <f t="shared" si="1319"/>
        <v>9.8437439410423933E-2</v>
      </c>
      <c r="T5869" s="283">
        <f t="shared" si="1320"/>
        <v>9.8437439410423933E-2</v>
      </c>
    </row>
    <row r="5870" spans="1:20" x14ac:dyDescent="0.25">
      <c r="A5870" s="286">
        <v>43345</v>
      </c>
      <c r="B5870" s="1">
        <f t="shared" si="1313"/>
        <v>7</v>
      </c>
      <c r="C5870" s="285">
        <v>12</v>
      </c>
      <c r="D5870" t="s">
        <v>715</v>
      </c>
      <c r="F5870" s="16">
        <v>88</v>
      </c>
      <c r="G5870" t="str">
        <f t="shared" si="1307"/>
        <v>Cooling</v>
      </c>
      <c r="H5870" s="283">
        <f>IF(G5870="heating",F5870*Assumptions!M$4+Assumptions!M$7,0)</f>
        <v>0</v>
      </c>
      <c r="I5870" s="15">
        <f t="shared" si="1308"/>
        <v>0.91648403420261149</v>
      </c>
      <c r="J5870" s="15">
        <f t="shared" si="1309"/>
        <v>0.93760781206536892</v>
      </c>
      <c r="K5870" s="283">
        <f t="shared" si="1314"/>
        <v>0</v>
      </c>
      <c r="L5870" s="283" t="e">
        <f t="shared" si="1315"/>
        <v>#N/A</v>
      </c>
      <c r="M5870" s="283">
        <f t="shared" si="1316"/>
        <v>0</v>
      </c>
      <c r="N5870" s="283" t="e">
        <f t="shared" si="1317"/>
        <v>#N/A</v>
      </c>
      <c r="O5870" s="283">
        <f t="shared" si="1318"/>
        <v>0</v>
      </c>
      <c r="P5870" s="21">
        <f t="shared" si="1310"/>
        <v>0.18290415775627711</v>
      </c>
      <c r="Q5870" s="21">
        <f t="shared" si="1311"/>
        <v>0.75910815787401487</v>
      </c>
      <c r="R5870">
        <f t="shared" si="1312"/>
        <v>1.0096214758538746</v>
      </c>
      <c r="S5870" s="296">
        <f t="shared" si="1319"/>
        <v>0.1401799228234567</v>
      </c>
      <c r="T5870" s="283">
        <f t="shared" si="1320"/>
        <v>0.1401799228234567</v>
      </c>
    </row>
    <row r="5871" spans="1:20" x14ac:dyDescent="0.25">
      <c r="A5871" s="286">
        <v>43345</v>
      </c>
      <c r="B5871" s="1">
        <f t="shared" si="1313"/>
        <v>7</v>
      </c>
      <c r="C5871" s="285">
        <v>13</v>
      </c>
      <c r="D5871" t="s">
        <v>715</v>
      </c>
      <c r="F5871" s="16">
        <v>88</v>
      </c>
      <c r="G5871" t="str">
        <f t="shared" si="1307"/>
        <v>Cooling</v>
      </c>
      <c r="H5871" s="283">
        <f>IF(G5871="heating",F5871*Assumptions!M$4+Assumptions!M$7,0)</f>
        <v>0</v>
      </c>
      <c r="I5871" s="15">
        <f t="shared" si="1308"/>
        <v>0.90040206880052787</v>
      </c>
      <c r="J5871" s="15">
        <f t="shared" si="1309"/>
        <v>0.93760781206536892</v>
      </c>
      <c r="K5871" s="283">
        <f t="shared" si="1314"/>
        <v>0</v>
      </c>
      <c r="L5871" s="283" t="e">
        <f t="shared" si="1315"/>
        <v>#N/A</v>
      </c>
      <c r="M5871" s="283">
        <f t="shared" si="1316"/>
        <v>0</v>
      </c>
      <c r="N5871" s="283" t="e">
        <f t="shared" si="1317"/>
        <v>#N/A</v>
      </c>
      <c r="O5871" s="283">
        <f t="shared" si="1318"/>
        <v>0</v>
      </c>
      <c r="P5871" s="21">
        <f t="shared" si="1310"/>
        <v>0.18290415775627711</v>
      </c>
      <c r="Q5871" s="21">
        <f t="shared" si="1311"/>
        <v>0.79115902007799765</v>
      </c>
      <c r="R5871">
        <f t="shared" si="1312"/>
        <v>1.0096214758538746</v>
      </c>
      <c r="S5871" s="296">
        <f t="shared" si="1319"/>
        <v>0.14609856214194655</v>
      </c>
      <c r="T5871" s="283">
        <f t="shared" si="1320"/>
        <v>0.14609856214194655</v>
      </c>
    </row>
    <row r="5872" spans="1:20" x14ac:dyDescent="0.25">
      <c r="A5872" s="286">
        <v>43345</v>
      </c>
      <c r="B5872" s="1">
        <f t="shared" si="1313"/>
        <v>7</v>
      </c>
      <c r="C5872" s="285">
        <v>14</v>
      </c>
      <c r="D5872" t="s">
        <v>715</v>
      </c>
      <c r="F5872" s="16">
        <v>90</v>
      </c>
      <c r="G5872" t="str">
        <f t="shared" si="1307"/>
        <v>Cooling</v>
      </c>
      <c r="H5872" s="283">
        <f>IF(G5872="heating",F5872*Assumptions!M$4+Assumptions!M$7,0)</f>
        <v>0</v>
      </c>
      <c r="I5872" s="15">
        <f t="shared" si="1308"/>
        <v>0.86032894500746537</v>
      </c>
      <c r="J5872" s="15">
        <f t="shared" si="1309"/>
        <v>0.93760781206536892</v>
      </c>
      <c r="K5872" s="283">
        <f t="shared" si="1314"/>
        <v>0</v>
      </c>
      <c r="L5872" s="283" t="e">
        <f t="shared" si="1315"/>
        <v>#N/A</v>
      </c>
      <c r="M5872" s="283">
        <f t="shared" si="1316"/>
        <v>0</v>
      </c>
      <c r="N5872" s="283" t="e">
        <f t="shared" si="1317"/>
        <v>#N/A</v>
      </c>
      <c r="O5872" s="283">
        <f t="shared" si="1318"/>
        <v>0</v>
      </c>
      <c r="P5872" s="21">
        <f t="shared" si="1310"/>
        <v>0.21117774802001943</v>
      </c>
      <c r="Q5872" s="21">
        <f t="shared" si="1311"/>
        <v>0.84355555031342389</v>
      </c>
      <c r="R5872">
        <f t="shared" si="1312"/>
        <v>1.0096214758538746</v>
      </c>
      <c r="S5872" s="296">
        <f t="shared" si="1319"/>
        <v>0.17985413270692521</v>
      </c>
      <c r="T5872" s="283">
        <f t="shared" si="1320"/>
        <v>0.17985413270692521</v>
      </c>
    </row>
    <row r="5873" spans="1:20" x14ac:dyDescent="0.25">
      <c r="A5873" s="286">
        <v>43345</v>
      </c>
      <c r="B5873" s="1">
        <f t="shared" si="1313"/>
        <v>7</v>
      </c>
      <c r="C5873" s="285">
        <v>15</v>
      </c>
      <c r="D5873" t="s">
        <v>715</v>
      </c>
      <c r="F5873" s="16">
        <v>88</v>
      </c>
      <c r="G5873" t="str">
        <f t="shared" si="1307"/>
        <v>Cooling</v>
      </c>
      <c r="H5873" s="283">
        <f>IF(G5873="heating",F5873*Assumptions!M$4+Assumptions!M$7,0)</f>
        <v>0</v>
      </c>
      <c r="I5873" s="15">
        <f t="shared" si="1308"/>
        <v>0.85754515037175039</v>
      </c>
      <c r="J5873" s="15">
        <f t="shared" si="1309"/>
        <v>0.93760781206536892</v>
      </c>
      <c r="K5873" s="283">
        <f t="shared" si="1314"/>
        <v>0</v>
      </c>
      <c r="L5873" s="283" t="e">
        <f t="shared" si="1315"/>
        <v>#N/A</v>
      </c>
      <c r="M5873" s="283">
        <f t="shared" si="1316"/>
        <v>0</v>
      </c>
      <c r="N5873" s="283" t="e">
        <f t="shared" si="1317"/>
        <v>#N/A</v>
      </c>
      <c r="O5873" s="283">
        <f t="shared" si="1318"/>
        <v>0</v>
      </c>
      <c r="P5873" s="21">
        <f t="shared" si="1310"/>
        <v>0.18290415775627711</v>
      </c>
      <c r="Q5873" s="21">
        <f t="shared" si="1311"/>
        <v>0.96592607327566882</v>
      </c>
      <c r="R5873">
        <f t="shared" si="1312"/>
        <v>1.0096214758538746</v>
      </c>
      <c r="S5873" s="296">
        <f t="shared" si="1319"/>
        <v>0.17837173925803079</v>
      </c>
      <c r="T5873" s="283">
        <f t="shared" si="1320"/>
        <v>0.17837173925803079</v>
      </c>
    </row>
    <row r="5874" spans="1:20" x14ac:dyDescent="0.25">
      <c r="A5874" s="286">
        <v>43345</v>
      </c>
      <c r="B5874" s="1">
        <f t="shared" si="1313"/>
        <v>7</v>
      </c>
      <c r="C5874" s="285">
        <v>16</v>
      </c>
      <c r="D5874" t="s">
        <v>715</v>
      </c>
      <c r="F5874" s="16">
        <v>88</v>
      </c>
      <c r="G5874" t="str">
        <f t="shared" si="1307"/>
        <v>Cooling</v>
      </c>
      <c r="H5874" s="283">
        <f>IF(G5874="heating",F5874*Assumptions!M$4+Assumptions!M$7,0)</f>
        <v>0</v>
      </c>
      <c r="I5874" s="15">
        <f t="shared" si="1308"/>
        <v>0.88344815438260227</v>
      </c>
      <c r="J5874" s="15">
        <f t="shared" si="1309"/>
        <v>0.93760781206536892</v>
      </c>
      <c r="K5874" s="283">
        <f t="shared" si="1314"/>
        <v>0</v>
      </c>
      <c r="L5874" s="283" t="e">
        <f t="shared" si="1315"/>
        <v>#N/A</v>
      </c>
      <c r="M5874" s="283">
        <f t="shared" si="1316"/>
        <v>0</v>
      </c>
      <c r="N5874" s="283" t="e">
        <f t="shared" si="1317"/>
        <v>#N/A</v>
      </c>
      <c r="O5874" s="283">
        <f t="shared" si="1318"/>
        <v>0</v>
      </c>
      <c r="P5874" s="21">
        <f t="shared" si="1310"/>
        <v>0.18290415775627711</v>
      </c>
      <c r="Q5874" s="21">
        <f t="shared" si="1311"/>
        <v>1.1649354943302594</v>
      </c>
      <c r="R5874">
        <f t="shared" si="1312"/>
        <v>1.0096214758538746</v>
      </c>
      <c r="S5874" s="296">
        <f t="shared" si="1319"/>
        <v>0.21512160816037929</v>
      </c>
      <c r="T5874" s="283">
        <f t="shared" si="1320"/>
        <v>0.21512160816037929</v>
      </c>
    </row>
    <row r="5875" spans="1:20" x14ac:dyDescent="0.25">
      <c r="A5875" s="286">
        <v>43345</v>
      </c>
      <c r="B5875" s="1">
        <f t="shared" si="1313"/>
        <v>7</v>
      </c>
      <c r="C5875" s="285">
        <v>17</v>
      </c>
      <c r="D5875" t="s">
        <v>715</v>
      </c>
      <c r="F5875" s="16">
        <v>86</v>
      </c>
      <c r="G5875" t="str">
        <f t="shared" si="1307"/>
        <v>Cooling</v>
      </c>
      <c r="H5875" s="283">
        <f>IF(G5875="heating",F5875*Assumptions!M$4+Assumptions!M$7,0)</f>
        <v>0</v>
      </c>
      <c r="I5875" s="15">
        <f t="shared" si="1308"/>
        <v>0.94025748850374469</v>
      </c>
      <c r="J5875" s="15">
        <f t="shared" si="1309"/>
        <v>0.93760781206536892</v>
      </c>
      <c r="K5875" s="283">
        <f t="shared" si="1314"/>
        <v>0</v>
      </c>
      <c r="L5875" s="283" t="e">
        <f t="shared" si="1315"/>
        <v>#N/A</v>
      </c>
      <c r="M5875" s="283">
        <f t="shared" si="1316"/>
        <v>0</v>
      </c>
      <c r="N5875" s="283" t="e">
        <f t="shared" si="1317"/>
        <v>#N/A</v>
      </c>
      <c r="O5875" s="283">
        <f t="shared" si="1318"/>
        <v>0</v>
      </c>
      <c r="P5875" s="21">
        <f t="shared" si="1310"/>
        <v>0.15712307226790045</v>
      </c>
      <c r="Q5875" s="21">
        <f t="shared" si="1311"/>
        <v>1.3521540118753073</v>
      </c>
      <c r="R5875">
        <f t="shared" si="1312"/>
        <v>1.0096214758538746</v>
      </c>
      <c r="S5875" s="296">
        <f t="shared" si="1319"/>
        <v>0.21449871925724157</v>
      </c>
      <c r="T5875" s="283">
        <f t="shared" si="1320"/>
        <v>0.21449871925724157</v>
      </c>
    </row>
    <row r="5876" spans="1:20" x14ac:dyDescent="0.25">
      <c r="A5876" s="286">
        <v>43345</v>
      </c>
      <c r="B5876" s="1">
        <f t="shared" si="1313"/>
        <v>7</v>
      </c>
      <c r="C5876" s="285">
        <v>18</v>
      </c>
      <c r="D5876" t="s">
        <v>715</v>
      </c>
      <c r="F5876" s="16">
        <v>81</v>
      </c>
      <c r="G5876" t="str">
        <f t="shared" si="1307"/>
        <v>Cooling</v>
      </c>
      <c r="H5876" s="283">
        <f>IF(G5876="heating",F5876*Assumptions!M$4+Assumptions!M$7,0)</f>
        <v>0</v>
      </c>
      <c r="I5876" s="15">
        <f t="shared" si="1308"/>
        <v>0.98182363790757687</v>
      </c>
      <c r="J5876" s="15">
        <f t="shared" si="1309"/>
        <v>0.93760781206536892</v>
      </c>
      <c r="K5876" s="283">
        <f t="shared" si="1314"/>
        <v>0</v>
      </c>
      <c r="L5876" s="283" t="e">
        <f t="shared" si="1315"/>
        <v>#N/A</v>
      </c>
      <c r="M5876" s="283">
        <f t="shared" si="1316"/>
        <v>0</v>
      </c>
      <c r="N5876" s="283" t="e">
        <f t="shared" si="1317"/>
        <v>#N/A</v>
      </c>
      <c r="O5876" s="283">
        <f t="shared" si="1318"/>
        <v>0</v>
      </c>
      <c r="P5876" s="21">
        <f t="shared" si="1310"/>
        <v>0.10357506693918861</v>
      </c>
      <c r="Q5876" s="21">
        <f t="shared" si="1311"/>
        <v>1.5598916921549892</v>
      </c>
      <c r="R5876">
        <f t="shared" si="1312"/>
        <v>1.0096214758538746</v>
      </c>
      <c r="S5876" s="296">
        <f t="shared" si="1319"/>
        <v>0.16312038870796058</v>
      </c>
      <c r="T5876" s="283">
        <f t="shared" si="1320"/>
        <v>0.16312038870796058</v>
      </c>
    </row>
    <row r="5877" spans="1:20" x14ac:dyDescent="0.25">
      <c r="A5877" s="286">
        <v>43345</v>
      </c>
      <c r="B5877" s="1">
        <f t="shared" si="1313"/>
        <v>7</v>
      </c>
      <c r="C5877" s="285">
        <v>19</v>
      </c>
      <c r="D5877" t="s">
        <v>715</v>
      </c>
      <c r="F5877" s="16">
        <v>77</v>
      </c>
      <c r="G5877" t="str">
        <f t="shared" si="1307"/>
        <v>Cooling</v>
      </c>
      <c r="H5877" s="283">
        <f>IF(G5877="heating",F5877*Assumptions!M$4+Assumptions!M$7,0)</f>
        <v>0</v>
      </c>
      <c r="I5877" s="15">
        <f t="shared" si="1308"/>
        <v>0.98418842963438757</v>
      </c>
      <c r="J5877" s="15">
        <f t="shared" si="1309"/>
        <v>0.93760781206536892</v>
      </c>
      <c r="K5877" s="283">
        <f t="shared" si="1314"/>
        <v>0</v>
      </c>
      <c r="L5877" s="283" t="e">
        <f t="shared" si="1315"/>
        <v>#N/A</v>
      </c>
      <c r="M5877" s="283">
        <f t="shared" si="1316"/>
        <v>0</v>
      </c>
      <c r="N5877" s="283" t="e">
        <f t="shared" si="1317"/>
        <v>#N/A</v>
      </c>
      <c r="O5877" s="283">
        <f t="shared" si="1318"/>
        <v>0</v>
      </c>
      <c r="P5877" s="21">
        <f t="shared" si="1310"/>
        <v>7.1952934165366855E-2</v>
      </c>
      <c r="Q5877" s="21">
        <f t="shared" si="1311"/>
        <v>1.6764212681468484</v>
      </c>
      <c r="R5877">
        <f t="shared" si="1312"/>
        <v>1.0096214758538746</v>
      </c>
      <c r="S5877" s="296">
        <f t="shared" si="1319"/>
        <v>0.12178400455127682</v>
      </c>
      <c r="T5877" s="283">
        <f t="shared" si="1320"/>
        <v>0.12178400455127682</v>
      </c>
    </row>
    <row r="5878" spans="1:20" x14ac:dyDescent="0.25">
      <c r="A5878" s="286">
        <v>43345</v>
      </c>
      <c r="B5878" s="1">
        <f t="shared" si="1313"/>
        <v>7</v>
      </c>
      <c r="C5878" s="285">
        <v>20</v>
      </c>
      <c r="D5878" t="s">
        <v>715</v>
      </c>
      <c r="F5878" s="16">
        <v>73</v>
      </c>
      <c r="G5878" t="str">
        <f t="shared" si="1307"/>
        <v>Cooling</v>
      </c>
      <c r="H5878" s="283">
        <f>IF(G5878="heating",F5878*Assumptions!M$4+Assumptions!M$7,0)</f>
        <v>0</v>
      </c>
      <c r="I5878" s="15">
        <f t="shared" si="1308"/>
        <v>0.97071962311712034</v>
      </c>
      <c r="J5878" s="15">
        <f t="shared" si="1309"/>
        <v>0.93760781206536892</v>
      </c>
      <c r="K5878" s="283">
        <f t="shared" si="1314"/>
        <v>0</v>
      </c>
      <c r="L5878" s="283" t="e">
        <f t="shared" si="1315"/>
        <v>#N/A</v>
      </c>
      <c r="M5878" s="283">
        <f t="shared" si="1316"/>
        <v>0</v>
      </c>
      <c r="N5878" s="283" t="e">
        <f t="shared" si="1317"/>
        <v>#N/A</v>
      </c>
      <c r="O5878" s="283">
        <f t="shared" si="1318"/>
        <v>0</v>
      </c>
      <c r="P5878" s="21">
        <f t="shared" si="1310"/>
        <v>5.0300820493010656E-2</v>
      </c>
      <c r="Q5878" s="21">
        <f t="shared" si="1311"/>
        <v>1.52436960139122</v>
      </c>
      <c r="R5878">
        <f t="shared" si="1312"/>
        <v>1.0096214758538746</v>
      </c>
      <c r="S5878" s="296">
        <f t="shared" si="1319"/>
        <v>7.7414787989696712E-2</v>
      </c>
      <c r="T5878" s="283">
        <f t="shared" si="1320"/>
        <v>7.7414787989696712E-2</v>
      </c>
    </row>
    <row r="5879" spans="1:20" x14ac:dyDescent="0.25">
      <c r="A5879" s="286">
        <v>43345</v>
      </c>
      <c r="B5879" s="1">
        <f t="shared" si="1313"/>
        <v>7</v>
      </c>
      <c r="C5879" s="285">
        <v>21</v>
      </c>
      <c r="D5879" t="s">
        <v>715</v>
      </c>
      <c r="F5879" s="16">
        <v>72</v>
      </c>
      <c r="G5879" t="str">
        <f t="shared" si="1307"/>
        <v>Cooling</v>
      </c>
      <c r="H5879" s="283">
        <f>IF(G5879="heating",F5879*Assumptions!M$4+Assumptions!M$7,0)</f>
        <v>0</v>
      </c>
      <c r="I5879" s="15">
        <f t="shared" si="1308"/>
        <v>0.95751150862929935</v>
      </c>
      <c r="J5879" s="15">
        <f t="shared" si="1309"/>
        <v>0.93760781206536892</v>
      </c>
      <c r="K5879" s="283">
        <f t="shared" si="1314"/>
        <v>0</v>
      </c>
      <c r="L5879" s="283" t="e">
        <f t="shared" si="1315"/>
        <v>#N/A</v>
      </c>
      <c r="M5879" s="283">
        <f t="shared" si="1316"/>
        <v>0</v>
      </c>
      <c r="N5879" s="283" t="e">
        <f t="shared" si="1317"/>
        <v>#N/A</v>
      </c>
      <c r="O5879" s="283">
        <f t="shared" si="1318"/>
        <v>0</v>
      </c>
      <c r="P5879" s="21">
        <f t="shared" si="1310"/>
        <v>4.6445607559525648E-2</v>
      </c>
      <c r="Q5879" s="21">
        <f t="shared" si="1311"/>
        <v>1.4448604713749031</v>
      </c>
      <c r="R5879">
        <f t="shared" si="1312"/>
        <v>1.0096214758538746</v>
      </c>
      <c r="S5879" s="296">
        <f t="shared" si="1319"/>
        <v>6.7753094876292844E-2</v>
      </c>
      <c r="T5879" s="283">
        <f t="shared" si="1320"/>
        <v>6.7753094876292844E-2</v>
      </c>
    </row>
    <row r="5880" spans="1:20" x14ac:dyDescent="0.25">
      <c r="A5880" s="286">
        <v>43345</v>
      </c>
      <c r="B5880" s="1">
        <f t="shared" si="1313"/>
        <v>7</v>
      </c>
      <c r="C5880" s="285">
        <v>22</v>
      </c>
      <c r="D5880" t="s">
        <v>715</v>
      </c>
      <c r="F5880" s="16">
        <v>72</v>
      </c>
      <c r="G5880" t="str">
        <f t="shared" si="1307"/>
        <v>Cooling</v>
      </c>
      <c r="H5880" s="283">
        <f>IF(G5880="heating",F5880*Assumptions!M$4+Assumptions!M$7,0)</f>
        <v>0</v>
      </c>
      <c r="I5880" s="15">
        <f t="shared" si="1308"/>
        <v>0.9426530227543114</v>
      </c>
      <c r="J5880" s="15">
        <f t="shared" si="1309"/>
        <v>0.93760781206536892</v>
      </c>
      <c r="K5880" s="283">
        <f t="shared" si="1314"/>
        <v>0</v>
      </c>
      <c r="L5880" s="283" t="e">
        <f t="shared" si="1315"/>
        <v>#N/A</v>
      </c>
      <c r="M5880" s="283">
        <f t="shared" si="1316"/>
        <v>0</v>
      </c>
      <c r="N5880" s="283" t="e">
        <f t="shared" si="1317"/>
        <v>#N/A</v>
      </c>
      <c r="O5880" s="283">
        <f t="shared" si="1318"/>
        <v>0</v>
      </c>
      <c r="P5880" s="21">
        <f t="shared" si="1310"/>
        <v>4.6445607559525648E-2</v>
      </c>
      <c r="Q5880" s="21">
        <f t="shared" si="1311"/>
        <v>1.2427137171080138</v>
      </c>
      <c r="R5880">
        <f t="shared" si="1312"/>
        <v>1.0096214758538746</v>
      </c>
      <c r="S5880" s="296">
        <f t="shared" si="1319"/>
        <v>5.8273931668411404E-2</v>
      </c>
      <c r="T5880" s="283">
        <f t="shared" si="1320"/>
        <v>5.8273931668411404E-2</v>
      </c>
    </row>
    <row r="5881" spans="1:20" x14ac:dyDescent="0.25">
      <c r="A5881" s="286">
        <v>43345</v>
      </c>
      <c r="B5881" s="1">
        <f t="shared" si="1313"/>
        <v>7</v>
      </c>
      <c r="C5881" s="285">
        <v>23</v>
      </c>
      <c r="D5881" t="s">
        <v>715</v>
      </c>
      <c r="F5881" s="16">
        <v>72</v>
      </c>
      <c r="G5881" t="str">
        <f t="shared" si="1307"/>
        <v>Cooling</v>
      </c>
      <c r="H5881" s="283">
        <f>IF(G5881="heating",F5881*Assumptions!M$4+Assumptions!M$7,0)</f>
        <v>0</v>
      </c>
      <c r="I5881" s="15">
        <f t="shared" si="1308"/>
        <v>0.94450710149963013</v>
      </c>
      <c r="J5881" s="15">
        <f t="shared" si="1309"/>
        <v>0.93760781206536892</v>
      </c>
      <c r="K5881" s="283">
        <f t="shared" si="1314"/>
        <v>0</v>
      </c>
      <c r="L5881" s="283" t="e">
        <f t="shared" si="1315"/>
        <v>#N/A</v>
      </c>
      <c r="M5881" s="283">
        <f t="shared" si="1316"/>
        <v>0</v>
      </c>
      <c r="N5881" s="283" t="e">
        <f t="shared" si="1317"/>
        <v>#N/A</v>
      </c>
      <c r="O5881" s="283">
        <f t="shared" si="1318"/>
        <v>0</v>
      </c>
      <c r="P5881" s="21">
        <f t="shared" si="1310"/>
        <v>4.6445607559525648E-2</v>
      </c>
      <c r="Q5881" s="21">
        <f t="shared" si="1311"/>
        <v>1.0297519246597011</v>
      </c>
      <c r="R5881">
        <f t="shared" si="1312"/>
        <v>1.0096214758538746</v>
      </c>
      <c r="S5881" s="296">
        <f t="shared" si="1319"/>
        <v>4.8287624468072742E-2</v>
      </c>
      <c r="T5881" s="283">
        <f t="shared" si="1320"/>
        <v>4.8287624468072742E-2</v>
      </c>
    </row>
    <row r="5882" spans="1:20" x14ac:dyDescent="0.25">
      <c r="A5882" s="286">
        <v>43346</v>
      </c>
      <c r="B5882" s="1">
        <f t="shared" si="1313"/>
        <v>1</v>
      </c>
      <c r="C5882" s="285">
        <v>0</v>
      </c>
      <c r="D5882" t="s">
        <v>715</v>
      </c>
      <c r="F5882" s="16">
        <v>70</v>
      </c>
      <c r="G5882" t="str">
        <f t="shared" si="1307"/>
        <v>Cooling</v>
      </c>
      <c r="H5882" s="283">
        <f>IF(G5882="heating",F5882*Assumptions!M$4+Assumptions!M$7,0)</f>
        <v>0</v>
      </c>
      <c r="I5882" s="15">
        <f t="shared" si="1308"/>
        <v>0.97481507806017154</v>
      </c>
      <c r="J5882" s="15">
        <f t="shared" si="1309"/>
        <v>1.017726725449043</v>
      </c>
      <c r="K5882" s="283">
        <f t="shared" si="1314"/>
        <v>0</v>
      </c>
      <c r="L5882" s="283">
        <f t="shared" si="1315"/>
        <v>4.3818232651749627</v>
      </c>
      <c r="M5882" s="283">
        <f t="shared" si="1316"/>
        <v>0</v>
      </c>
      <c r="N5882" s="283">
        <f t="shared" si="1317"/>
        <v>4.3585758300027857</v>
      </c>
      <c r="O5882" s="283">
        <f t="shared" si="1318"/>
        <v>0</v>
      </c>
      <c r="P5882" s="21">
        <f t="shared" si="1310"/>
        <v>4.0604560274080326E-2</v>
      </c>
      <c r="Q5882" s="21">
        <f t="shared" si="1311"/>
        <v>0.90668853391740301</v>
      </c>
      <c r="R5882">
        <f t="shared" si="1312"/>
        <v>0.9440993384982781</v>
      </c>
      <c r="S5882" s="296">
        <f t="shared" si="1319"/>
        <v>3.4757667843932485E-2</v>
      </c>
      <c r="T5882" s="283">
        <f t="shared" si="1320"/>
        <v>3.4757667843932485E-2</v>
      </c>
    </row>
    <row r="5883" spans="1:20" x14ac:dyDescent="0.25">
      <c r="A5883" s="286">
        <v>43346</v>
      </c>
      <c r="B5883" s="1">
        <f t="shared" si="1313"/>
        <v>1</v>
      </c>
      <c r="C5883" s="285">
        <v>1</v>
      </c>
      <c r="D5883" t="s">
        <v>715</v>
      </c>
      <c r="F5883" s="16">
        <v>70</v>
      </c>
      <c r="G5883" t="str">
        <f t="shared" si="1307"/>
        <v>Cooling</v>
      </c>
      <c r="H5883" s="283">
        <f>IF(G5883="heating",F5883*Assumptions!M$4+Assumptions!M$7,0)</f>
        <v>0</v>
      </c>
      <c r="I5883" s="15">
        <f t="shared" si="1308"/>
        <v>1.012242869806885</v>
      </c>
      <c r="J5883" s="15">
        <f t="shared" si="1309"/>
        <v>1.017726725449043</v>
      </c>
      <c r="K5883" s="283">
        <f t="shared" si="1314"/>
        <v>0</v>
      </c>
      <c r="L5883" s="283">
        <f t="shared" si="1315"/>
        <v>4.3818232651749627</v>
      </c>
      <c r="M5883" s="283">
        <f t="shared" si="1316"/>
        <v>0</v>
      </c>
      <c r="N5883" s="283">
        <f t="shared" si="1317"/>
        <v>4.3585758300027857</v>
      </c>
      <c r="O5883" s="283">
        <f t="shared" si="1318"/>
        <v>0</v>
      </c>
      <c r="P5883" s="21">
        <f t="shared" si="1310"/>
        <v>4.0604560274080326E-2</v>
      </c>
      <c r="Q5883" s="21">
        <f t="shared" si="1311"/>
        <v>0.81803459285312596</v>
      </c>
      <c r="R5883">
        <f t="shared" si="1312"/>
        <v>0.9440993384982781</v>
      </c>
      <c r="S5883" s="296">
        <f t="shared" si="1319"/>
        <v>3.1359142196702439E-2</v>
      </c>
      <c r="T5883" s="283">
        <f t="shared" si="1320"/>
        <v>3.1359142196702439E-2</v>
      </c>
    </row>
    <row r="5884" spans="1:20" x14ac:dyDescent="0.25">
      <c r="A5884" s="286">
        <v>43346</v>
      </c>
      <c r="B5884" s="1">
        <f t="shared" si="1313"/>
        <v>1</v>
      </c>
      <c r="C5884" s="285">
        <v>2</v>
      </c>
      <c r="D5884" t="s">
        <v>715</v>
      </c>
      <c r="F5884" s="16">
        <v>70</v>
      </c>
      <c r="G5884" t="str">
        <f t="shared" si="1307"/>
        <v>Cooling</v>
      </c>
      <c r="H5884" s="283">
        <f>IF(G5884="heating",F5884*Assumptions!M$4+Assumptions!M$7,0)</f>
        <v>0</v>
      </c>
      <c r="I5884" s="15">
        <f t="shared" si="1308"/>
        <v>1.0509704703585963</v>
      </c>
      <c r="J5884" s="15">
        <f t="shared" si="1309"/>
        <v>1.017726725449043</v>
      </c>
      <c r="K5884" s="283">
        <f t="shared" si="1314"/>
        <v>0</v>
      </c>
      <c r="L5884" s="283">
        <f t="shared" si="1315"/>
        <v>4.3818232651749627</v>
      </c>
      <c r="M5884" s="283">
        <f t="shared" si="1316"/>
        <v>0</v>
      </c>
      <c r="N5884" s="283">
        <f t="shared" si="1317"/>
        <v>4.3585758300027857</v>
      </c>
      <c r="O5884" s="283">
        <f t="shared" si="1318"/>
        <v>0</v>
      </c>
      <c r="P5884" s="21">
        <f t="shared" si="1310"/>
        <v>4.0604560274080326E-2</v>
      </c>
      <c r="Q5884" s="21">
        <f t="shared" si="1311"/>
        <v>0.74507607494346417</v>
      </c>
      <c r="R5884">
        <f t="shared" si="1312"/>
        <v>0.9440993384982781</v>
      </c>
      <c r="S5884" s="296">
        <f t="shared" si="1319"/>
        <v>2.8562296491669362E-2</v>
      </c>
      <c r="T5884" s="283">
        <f t="shared" si="1320"/>
        <v>2.8562296491669362E-2</v>
      </c>
    </row>
    <row r="5885" spans="1:20" x14ac:dyDescent="0.25">
      <c r="A5885" s="286">
        <v>43346</v>
      </c>
      <c r="B5885" s="1">
        <f t="shared" si="1313"/>
        <v>1</v>
      </c>
      <c r="C5885" s="285">
        <v>3</v>
      </c>
      <c r="D5885" t="s">
        <v>715</v>
      </c>
      <c r="F5885" s="16">
        <v>68</v>
      </c>
      <c r="G5885" t="str">
        <f t="shared" si="1307"/>
        <v>Cooling</v>
      </c>
      <c r="H5885" s="283">
        <f>IF(G5885="heating",F5885*Assumptions!M$4+Assumptions!M$7,0)</f>
        <v>0</v>
      </c>
      <c r="I5885" s="15">
        <f t="shared" si="1308"/>
        <v>1.0924036124451033</v>
      </c>
      <c r="J5885" s="15">
        <f t="shared" si="1309"/>
        <v>1.017726725449043</v>
      </c>
      <c r="K5885" s="283">
        <f t="shared" si="1314"/>
        <v>0</v>
      </c>
      <c r="L5885" s="283">
        <f t="shared" si="1315"/>
        <v>4.3818232651749627</v>
      </c>
      <c r="M5885" s="283">
        <f t="shared" si="1316"/>
        <v>0</v>
      </c>
      <c r="N5885" s="283">
        <f t="shared" si="1317"/>
        <v>4.3585758300027857</v>
      </c>
      <c r="O5885" s="283">
        <f t="shared" si="1318"/>
        <v>0</v>
      </c>
      <c r="P5885" s="21">
        <f t="shared" si="1310"/>
        <v>3.7256017764001337E-2</v>
      </c>
      <c r="Q5885" s="21">
        <f t="shared" si="1311"/>
        <v>0.69158980876382303</v>
      </c>
      <c r="R5885">
        <f t="shared" si="1312"/>
        <v>0.9440993384982781</v>
      </c>
      <c r="S5885" s="296">
        <f t="shared" si="1319"/>
        <v>2.4325552341512298E-2</v>
      </c>
      <c r="T5885" s="283">
        <f t="shared" si="1320"/>
        <v>2.4325552341512298E-2</v>
      </c>
    </row>
    <row r="5886" spans="1:20" x14ac:dyDescent="0.25">
      <c r="A5886" s="286">
        <v>43346</v>
      </c>
      <c r="B5886" s="1">
        <f t="shared" si="1313"/>
        <v>1</v>
      </c>
      <c r="C5886" s="285">
        <v>4</v>
      </c>
      <c r="D5886" t="s">
        <v>715</v>
      </c>
      <c r="F5886" s="16">
        <v>66</v>
      </c>
      <c r="G5886" t="str">
        <f t="shared" si="1307"/>
        <v>Cooling</v>
      </c>
      <c r="H5886" s="283">
        <f>IF(G5886="heating",F5886*Assumptions!M$4+Assumptions!M$7,0)</f>
        <v>0</v>
      </c>
      <c r="I5886" s="15">
        <f t="shared" si="1308"/>
        <v>1.1348296917927807</v>
      </c>
      <c r="J5886" s="15">
        <f t="shared" si="1309"/>
        <v>1.017726725449043</v>
      </c>
      <c r="K5886" s="283">
        <f t="shared" si="1314"/>
        <v>0</v>
      </c>
      <c r="L5886" s="283">
        <f t="shared" si="1315"/>
        <v>4.3818232651749627</v>
      </c>
      <c r="M5886" s="283">
        <f t="shared" si="1316"/>
        <v>0</v>
      </c>
      <c r="N5886" s="283">
        <f t="shared" si="1317"/>
        <v>4.3585758300027857</v>
      </c>
      <c r="O5886" s="283">
        <f t="shared" si="1318"/>
        <v>0</v>
      </c>
      <c r="P5886" s="21">
        <f t="shared" si="1310"/>
        <v>3.6399980029288459E-2</v>
      </c>
      <c r="Q5886" s="21">
        <f t="shared" si="1311"/>
        <v>0.6473875548762833</v>
      </c>
      <c r="R5886">
        <f t="shared" si="1312"/>
        <v>0.9440993384982781</v>
      </c>
      <c r="S5886" s="296">
        <f t="shared" si="1319"/>
        <v>2.2247600902047898E-2</v>
      </c>
      <c r="T5886" s="283">
        <f t="shared" si="1320"/>
        <v>2.2247600902047898E-2</v>
      </c>
    </row>
    <row r="5887" spans="1:20" x14ac:dyDescent="0.25">
      <c r="A5887" s="286">
        <v>43346</v>
      </c>
      <c r="B5887" s="1">
        <f t="shared" si="1313"/>
        <v>1</v>
      </c>
      <c r="C5887" s="285">
        <v>5</v>
      </c>
      <c r="D5887" t="s">
        <v>715</v>
      </c>
      <c r="F5887" s="16">
        <v>66</v>
      </c>
      <c r="G5887" t="str">
        <f t="shared" si="1307"/>
        <v>Cooling</v>
      </c>
      <c r="H5887" s="283">
        <f>IF(G5887="heating",F5887*Assumptions!M$4+Assumptions!M$7,0)</f>
        <v>0</v>
      </c>
      <c r="I5887" s="15">
        <f t="shared" si="1308"/>
        <v>1.1635558681477385</v>
      </c>
      <c r="J5887" s="15">
        <f t="shared" si="1309"/>
        <v>1.017726725449043</v>
      </c>
      <c r="K5887" s="283">
        <f t="shared" si="1314"/>
        <v>0</v>
      </c>
      <c r="L5887" s="283">
        <f t="shared" si="1315"/>
        <v>4.3818232651749627</v>
      </c>
      <c r="M5887" s="283">
        <f t="shared" si="1316"/>
        <v>0</v>
      </c>
      <c r="N5887" s="283">
        <f t="shared" si="1317"/>
        <v>4.3585758300027857</v>
      </c>
      <c r="O5887" s="283">
        <f t="shared" si="1318"/>
        <v>0</v>
      </c>
      <c r="P5887" s="21">
        <f t="shared" si="1310"/>
        <v>3.6399980029288459E-2</v>
      </c>
      <c r="Q5887" s="21">
        <f t="shared" si="1311"/>
        <v>0.72139578924615555</v>
      </c>
      <c r="R5887">
        <f t="shared" si="1312"/>
        <v>0.9440993384982781</v>
      </c>
      <c r="S5887" s="296">
        <f t="shared" si="1319"/>
        <v>2.4790908460749408E-2</v>
      </c>
      <c r="T5887" s="283">
        <f t="shared" si="1320"/>
        <v>2.4790908460749408E-2</v>
      </c>
    </row>
    <row r="5888" spans="1:20" x14ac:dyDescent="0.25">
      <c r="A5888" s="286">
        <v>43346</v>
      </c>
      <c r="B5888" s="1">
        <f t="shared" si="1313"/>
        <v>1</v>
      </c>
      <c r="C5888" s="285">
        <v>6</v>
      </c>
      <c r="D5888" t="s">
        <v>715</v>
      </c>
      <c r="F5888" s="16">
        <v>68</v>
      </c>
      <c r="G5888" t="str">
        <f t="shared" si="1307"/>
        <v>Cooling</v>
      </c>
      <c r="H5888" s="283">
        <f>IF(G5888="heating",F5888*Assumptions!M$4+Assumptions!M$7,0)</f>
        <v>0</v>
      </c>
      <c r="I5888" s="15">
        <f t="shared" si="1308"/>
        <v>1.2083911162615524</v>
      </c>
      <c r="J5888" s="15">
        <f t="shared" si="1309"/>
        <v>1.017726725449043</v>
      </c>
      <c r="K5888" s="283">
        <f t="shared" si="1314"/>
        <v>0</v>
      </c>
      <c r="L5888" s="283">
        <f t="shared" si="1315"/>
        <v>4.3818232651749627</v>
      </c>
      <c r="M5888" s="283">
        <f t="shared" si="1316"/>
        <v>0</v>
      </c>
      <c r="N5888" s="283">
        <f t="shared" si="1317"/>
        <v>4.3585758300027857</v>
      </c>
      <c r="O5888" s="283">
        <f t="shared" si="1318"/>
        <v>0</v>
      </c>
      <c r="P5888" s="21">
        <f t="shared" si="1310"/>
        <v>3.7256017764001337E-2</v>
      </c>
      <c r="Q5888" s="21">
        <f t="shared" si="1311"/>
        <v>0.87787080972652631</v>
      </c>
      <c r="R5888">
        <f t="shared" si="1312"/>
        <v>0.9440993384982781</v>
      </c>
      <c r="S5888" s="296">
        <f t="shared" si="1319"/>
        <v>3.0877685096688579E-2</v>
      </c>
      <c r="T5888" s="283">
        <f t="shared" si="1320"/>
        <v>3.0877685096688579E-2</v>
      </c>
    </row>
    <row r="5889" spans="1:20" x14ac:dyDescent="0.25">
      <c r="A5889" s="286">
        <v>43346</v>
      </c>
      <c r="B5889" s="1">
        <f t="shared" si="1313"/>
        <v>1</v>
      </c>
      <c r="C5889" s="285">
        <v>7</v>
      </c>
      <c r="D5889" t="s">
        <v>716</v>
      </c>
      <c r="F5889" s="16">
        <v>70</v>
      </c>
      <c r="G5889" t="str">
        <f t="shared" si="1307"/>
        <v>Cooling</v>
      </c>
      <c r="H5889" s="283">
        <f>IF(G5889="heating",F5889*Assumptions!M$4+Assumptions!M$7,0)</f>
        <v>0</v>
      </c>
      <c r="I5889" s="15">
        <f t="shared" si="1308"/>
        <v>1.1637425769249583</v>
      </c>
      <c r="J5889" s="15">
        <f t="shared" si="1309"/>
        <v>1.017726725449043</v>
      </c>
      <c r="K5889" s="283">
        <f t="shared" si="1314"/>
        <v>0</v>
      </c>
      <c r="L5889" s="283">
        <f t="shared" si="1315"/>
        <v>4.3818232651749627</v>
      </c>
      <c r="M5889" s="283">
        <f t="shared" si="1316"/>
        <v>0</v>
      </c>
      <c r="N5889" s="283">
        <f t="shared" si="1317"/>
        <v>4.3585758300027857</v>
      </c>
      <c r="O5889" s="283">
        <f t="shared" si="1318"/>
        <v>0</v>
      </c>
      <c r="P5889" s="21">
        <f t="shared" si="1310"/>
        <v>4.0604560274080326E-2</v>
      </c>
      <c r="Q5889" s="21">
        <f t="shared" si="1311"/>
        <v>0.97331382064367777</v>
      </c>
      <c r="R5889">
        <f t="shared" si="1312"/>
        <v>0.9440993384982781</v>
      </c>
      <c r="S5889" s="296">
        <f t="shared" si="1319"/>
        <v>3.7311730787723485E-2</v>
      </c>
      <c r="T5889" s="283">
        <f t="shared" si="1320"/>
        <v>3.7311730787723485E-2</v>
      </c>
    </row>
    <row r="5890" spans="1:20" x14ac:dyDescent="0.25">
      <c r="A5890" s="286">
        <v>43346</v>
      </c>
      <c r="B5890" s="1">
        <f t="shared" si="1313"/>
        <v>1</v>
      </c>
      <c r="C5890" s="285">
        <v>8</v>
      </c>
      <c r="D5890" t="s">
        <v>716</v>
      </c>
      <c r="F5890" s="16">
        <v>75</v>
      </c>
      <c r="G5890" t="str">
        <f t="shared" ref="G5890:G5953" si="1321">VLOOKUP(A5890,U$2:W$366,3,FALSE)</f>
        <v>Cooling</v>
      </c>
      <c r="H5890" s="283">
        <f>IF(G5890="heating",F5890*Assumptions!M$4+Assumptions!M$7,0)</f>
        <v>0</v>
      </c>
      <c r="I5890" s="15">
        <f t="shared" ref="I5890:I5953" si="1322">VLOOKUP(C5890,AO$2:AQ$25,3,FALSE)</f>
        <v>1.094193721037565</v>
      </c>
      <c r="J5890" s="15">
        <f t="shared" ref="J5890:J5953" si="1323">VLOOKUP(B5890,AS$4:AU$10,3,FALSE)</f>
        <v>1.017726725449043</v>
      </c>
      <c r="K5890" s="283">
        <f t="shared" si="1314"/>
        <v>0</v>
      </c>
      <c r="L5890" s="283" t="e">
        <f t="shared" si="1315"/>
        <v>#N/A</v>
      </c>
      <c r="M5890" s="283">
        <f t="shared" si="1316"/>
        <v>0</v>
      </c>
      <c r="N5890" s="283" t="e">
        <f t="shared" si="1317"/>
        <v>#N/A</v>
      </c>
      <c r="O5890" s="283">
        <f t="shared" si="1318"/>
        <v>0</v>
      </c>
      <c r="P5890" s="21">
        <f t="shared" ref="P5890:P5953" si="1324">IF(G5890="cooling",IF(F5890&lt;61,0.025,(F5890^2*AX$25+F5890*AY$25+AZ$25)),0)</f>
        <v>5.9880624941505811E-2</v>
      </c>
      <c r="Q5890" s="21">
        <f t="shared" ref="Q5890:Q5953" si="1325">VLOOKUP(C5890,BB$2:BC$25,2,FALSE)</f>
        <v>0.94940007506179924</v>
      </c>
      <c r="R5890">
        <f t="shared" ref="R5890:R5953" si="1326">VLOOKUP(B5890,AS$4:AV$10,4,FALSE)</f>
        <v>0.9440993384982781</v>
      </c>
      <c r="S5890" s="296">
        <f t="shared" si="1319"/>
        <v>5.3672679764782578E-2</v>
      </c>
      <c r="T5890" s="283">
        <f t="shared" si="1320"/>
        <v>5.3672679764782578E-2</v>
      </c>
    </row>
    <row r="5891" spans="1:20" x14ac:dyDescent="0.25">
      <c r="A5891" s="286">
        <v>43346</v>
      </c>
      <c r="B5891" s="1">
        <f t="shared" ref="B5891:B5954" si="1327">WEEKDAY(A5891,2)</f>
        <v>1</v>
      </c>
      <c r="C5891" s="285">
        <v>9</v>
      </c>
      <c r="D5891" t="s">
        <v>716</v>
      </c>
      <c r="F5891" s="16">
        <v>79</v>
      </c>
      <c r="G5891" t="str">
        <f t="shared" si="1321"/>
        <v>Cooling</v>
      </c>
      <c r="H5891" s="283">
        <f>IF(G5891="heating",F5891*Assumptions!M$4+Assumptions!M$7,0)</f>
        <v>0</v>
      </c>
      <c r="I5891" s="15">
        <f t="shared" si="1322"/>
        <v>1.0343009000871222</v>
      </c>
      <c r="J5891" s="15">
        <f t="shared" si="1323"/>
        <v>1.017726725449043</v>
      </c>
      <c r="K5891" s="283">
        <f t="shared" ref="K5891:K5954" si="1328">H5891*I5891*J5891</f>
        <v>0</v>
      </c>
      <c r="L5891" s="283" t="e">
        <f t="shared" ref="L5891:L5954" si="1329">VLOOKUP(F5891,BL$2:BN$92,2,FALSE)</f>
        <v>#N/A</v>
      </c>
      <c r="M5891" s="283">
        <f t="shared" ref="M5891:M5954" si="1330">IF(G5891="heating",K5891*(L5891*3.412),0)</f>
        <v>0</v>
      </c>
      <c r="N5891" s="283" t="e">
        <f t="shared" ref="N5891:N5954" si="1331">VLOOKUP(F5891,BL$2:BN$92,3,FALSE)</f>
        <v>#N/A</v>
      </c>
      <c r="O5891" s="283">
        <f t="shared" ref="O5891:O5954" si="1332">IF(F5891&lt;=61,IF(G5891="heating",IF(F5891&gt;=5,K5891*L5891/N5891,0),0),0)</f>
        <v>0</v>
      </c>
      <c r="P5891" s="21">
        <f t="shared" si="1324"/>
        <v>8.6517748164594233E-2</v>
      </c>
      <c r="Q5891" s="21">
        <f t="shared" si="1325"/>
        <v>0.8408485371888097</v>
      </c>
      <c r="R5891">
        <f t="shared" si="1326"/>
        <v>0.9440993384982781</v>
      </c>
      <c r="S5891" s="296">
        <f t="shared" ref="S5891:S5954" si="1333">P5891*Q5891*R5891</f>
        <v>6.8681642662963283E-2</v>
      </c>
      <c r="T5891" s="283">
        <f t="shared" ref="T5891:T5954" si="1334">K5891+S5891</f>
        <v>6.8681642662963283E-2</v>
      </c>
    </row>
    <row r="5892" spans="1:20" x14ac:dyDescent="0.25">
      <c r="A5892" s="286">
        <v>43346</v>
      </c>
      <c r="B5892" s="1">
        <f t="shared" si="1327"/>
        <v>1</v>
      </c>
      <c r="C5892" s="285">
        <v>10</v>
      </c>
      <c r="D5892" t="s">
        <v>716</v>
      </c>
      <c r="F5892" s="16">
        <v>81</v>
      </c>
      <c r="G5892" t="str">
        <f t="shared" si="1321"/>
        <v>Cooling</v>
      </c>
      <c r="H5892" s="283">
        <f>IF(G5892="heating",F5892*Assumptions!M$4+Assumptions!M$7,0)</f>
        <v>0</v>
      </c>
      <c r="I5892" s="15">
        <f t="shared" si="1322"/>
        <v>0.98112329028689171</v>
      </c>
      <c r="J5892" s="15">
        <f t="shared" si="1323"/>
        <v>1.017726725449043</v>
      </c>
      <c r="K5892" s="283">
        <f t="shared" si="1328"/>
        <v>0</v>
      </c>
      <c r="L5892" s="283" t="e">
        <f t="shared" si="1329"/>
        <v>#N/A</v>
      </c>
      <c r="M5892" s="283">
        <f t="shared" si="1330"/>
        <v>0</v>
      </c>
      <c r="N5892" s="283" t="e">
        <f t="shared" si="1331"/>
        <v>#N/A</v>
      </c>
      <c r="O5892" s="283">
        <f t="shared" si="1332"/>
        <v>0</v>
      </c>
      <c r="P5892" s="21">
        <f t="shared" si="1324"/>
        <v>0.10357506693918861</v>
      </c>
      <c r="Q5892" s="21">
        <f t="shared" si="1325"/>
        <v>0.74504051125983206</v>
      </c>
      <c r="R5892">
        <f t="shared" si="1326"/>
        <v>0.9440993384982781</v>
      </c>
      <c r="S5892" s="296">
        <f t="shared" si="1333"/>
        <v>7.2853899775448885E-2</v>
      </c>
      <c r="T5892" s="283">
        <f t="shared" si="1334"/>
        <v>7.2853899775448885E-2</v>
      </c>
    </row>
    <row r="5893" spans="1:20" x14ac:dyDescent="0.25">
      <c r="A5893" s="286">
        <v>43346</v>
      </c>
      <c r="B5893" s="1">
        <f t="shared" si="1327"/>
        <v>1</v>
      </c>
      <c r="C5893" s="285">
        <v>11</v>
      </c>
      <c r="D5893" t="s">
        <v>716</v>
      </c>
      <c r="F5893" s="16">
        <v>82</v>
      </c>
      <c r="G5893" t="str">
        <f t="shared" si="1321"/>
        <v>Cooling</v>
      </c>
      <c r="H5893" s="283">
        <f>IF(G5893="heating",F5893*Assumptions!M$4+Assumptions!M$7,0)</f>
        <v>0</v>
      </c>
      <c r="I5893" s="15">
        <f t="shared" si="1322"/>
        <v>0.94956163997961163</v>
      </c>
      <c r="J5893" s="15">
        <f t="shared" si="1323"/>
        <v>1.017726725449043</v>
      </c>
      <c r="K5893" s="283">
        <f t="shared" si="1328"/>
        <v>0</v>
      </c>
      <c r="L5893" s="283" t="e">
        <f t="shared" si="1329"/>
        <v>#N/A</v>
      </c>
      <c r="M5893" s="283">
        <f t="shared" si="1330"/>
        <v>0</v>
      </c>
      <c r="N5893" s="283" t="e">
        <f t="shared" si="1331"/>
        <v>#N/A</v>
      </c>
      <c r="O5893" s="283">
        <f t="shared" si="1332"/>
        <v>0</v>
      </c>
      <c r="P5893" s="21">
        <f t="shared" si="1324"/>
        <v>0.1130384156172477</v>
      </c>
      <c r="Q5893" s="21">
        <f t="shared" si="1325"/>
        <v>0.72850690893675296</v>
      </c>
      <c r="R5893">
        <f t="shared" si="1326"/>
        <v>0.9440993384982781</v>
      </c>
      <c r="S5893" s="296">
        <f t="shared" si="1333"/>
        <v>7.7745888266786564E-2</v>
      </c>
      <c r="T5893" s="283">
        <f t="shared" si="1334"/>
        <v>7.7745888266786564E-2</v>
      </c>
    </row>
    <row r="5894" spans="1:20" x14ac:dyDescent="0.25">
      <c r="A5894" s="286">
        <v>43346</v>
      </c>
      <c r="B5894" s="1">
        <f t="shared" si="1327"/>
        <v>1</v>
      </c>
      <c r="C5894" s="285">
        <v>12</v>
      </c>
      <c r="D5894" t="s">
        <v>716</v>
      </c>
      <c r="F5894" s="16">
        <v>86</v>
      </c>
      <c r="G5894" t="str">
        <f t="shared" si="1321"/>
        <v>Cooling</v>
      </c>
      <c r="H5894" s="283">
        <f>IF(G5894="heating",F5894*Assumptions!M$4+Assumptions!M$7,0)</f>
        <v>0</v>
      </c>
      <c r="I5894" s="15">
        <f t="shared" si="1322"/>
        <v>0.91648403420261149</v>
      </c>
      <c r="J5894" s="15">
        <f t="shared" si="1323"/>
        <v>1.017726725449043</v>
      </c>
      <c r="K5894" s="283">
        <f t="shared" si="1328"/>
        <v>0</v>
      </c>
      <c r="L5894" s="283" t="e">
        <f t="shared" si="1329"/>
        <v>#N/A</v>
      </c>
      <c r="M5894" s="283">
        <f t="shared" si="1330"/>
        <v>0</v>
      </c>
      <c r="N5894" s="283" t="e">
        <f t="shared" si="1331"/>
        <v>#N/A</v>
      </c>
      <c r="O5894" s="283">
        <f t="shared" si="1332"/>
        <v>0</v>
      </c>
      <c r="P5894" s="21">
        <f t="shared" si="1324"/>
        <v>0.15712307226790045</v>
      </c>
      <c r="Q5894" s="21">
        <f t="shared" si="1325"/>
        <v>0.75910815787401487</v>
      </c>
      <c r="R5894">
        <f t="shared" si="1326"/>
        <v>0.9440993384982781</v>
      </c>
      <c r="S5894" s="296">
        <f t="shared" si="1333"/>
        <v>0.11260594365669076</v>
      </c>
      <c r="T5894" s="283">
        <f t="shared" si="1334"/>
        <v>0.11260594365669076</v>
      </c>
    </row>
    <row r="5895" spans="1:20" x14ac:dyDescent="0.25">
      <c r="A5895" s="286">
        <v>43346</v>
      </c>
      <c r="B5895" s="1">
        <f t="shared" si="1327"/>
        <v>1</v>
      </c>
      <c r="C5895" s="285">
        <v>13</v>
      </c>
      <c r="D5895" t="s">
        <v>716</v>
      </c>
      <c r="F5895" s="16">
        <v>84</v>
      </c>
      <c r="G5895" t="str">
        <f t="shared" si="1321"/>
        <v>Cooling</v>
      </c>
      <c r="H5895" s="283">
        <f>IF(G5895="heating",F5895*Assumptions!M$4+Assumptions!M$7,0)</f>
        <v>0</v>
      </c>
      <c r="I5895" s="15">
        <f t="shared" si="1322"/>
        <v>0.90040206880052787</v>
      </c>
      <c r="J5895" s="15">
        <f t="shared" si="1323"/>
        <v>1.017726725449043</v>
      </c>
      <c r="K5895" s="283">
        <f t="shared" si="1328"/>
        <v>0</v>
      </c>
      <c r="L5895" s="283" t="e">
        <f t="shared" si="1329"/>
        <v>#N/A</v>
      </c>
      <c r="M5895" s="283">
        <f t="shared" si="1330"/>
        <v>0</v>
      </c>
      <c r="N5895" s="283" t="e">
        <f t="shared" si="1331"/>
        <v>#N/A</v>
      </c>
      <c r="O5895" s="283">
        <f t="shared" si="1332"/>
        <v>0</v>
      </c>
      <c r="P5895" s="21">
        <f t="shared" si="1324"/>
        <v>0.13383449155489124</v>
      </c>
      <c r="Q5895" s="21">
        <f t="shared" si="1325"/>
        <v>0.79115902007799765</v>
      </c>
      <c r="R5895">
        <f t="shared" si="1326"/>
        <v>0.9440993384982781</v>
      </c>
      <c r="S5895" s="296">
        <f t="shared" si="1333"/>
        <v>9.9965359134326567E-2</v>
      </c>
      <c r="T5895" s="283">
        <f t="shared" si="1334"/>
        <v>9.9965359134326567E-2</v>
      </c>
    </row>
    <row r="5896" spans="1:20" x14ac:dyDescent="0.25">
      <c r="A5896" s="286">
        <v>43346</v>
      </c>
      <c r="B5896" s="1">
        <f t="shared" si="1327"/>
        <v>1</v>
      </c>
      <c r="C5896" s="285">
        <v>14</v>
      </c>
      <c r="D5896" t="s">
        <v>716</v>
      </c>
      <c r="F5896" s="16">
        <v>84</v>
      </c>
      <c r="G5896" t="str">
        <f t="shared" si="1321"/>
        <v>Cooling</v>
      </c>
      <c r="H5896" s="283">
        <f>IF(G5896="heating",F5896*Assumptions!M$4+Assumptions!M$7,0)</f>
        <v>0</v>
      </c>
      <c r="I5896" s="15">
        <f t="shared" si="1322"/>
        <v>0.86032894500746537</v>
      </c>
      <c r="J5896" s="15">
        <f t="shared" si="1323"/>
        <v>1.017726725449043</v>
      </c>
      <c r="K5896" s="283">
        <f t="shared" si="1328"/>
        <v>0</v>
      </c>
      <c r="L5896" s="283" t="e">
        <f t="shared" si="1329"/>
        <v>#N/A</v>
      </c>
      <c r="M5896" s="283">
        <f t="shared" si="1330"/>
        <v>0</v>
      </c>
      <c r="N5896" s="283" t="e">
        <f t="shared" si="1331"/>
        <v>#N/A</v>
      </c>
      <c r="O5896" s="283">
        <f t="shared" si="1332"/>
        <v>0</v>
      </c>
      <c r="P5896" s="21">
        <f t="shared" si="1324"/>
        <v>0.13383449155489124</v>
      </c>
      <c r="Q5896" s="21">
        <f t="shared" si="1325"/>
        <v>0.84355555031342389</v>
      </c>
      <c r="R5896">
        <f t="shared" si="1326"/>
        <v>0.9440993384982781</v>
      </c>
      <c r="S5896" s="296">
        <f t="shared" si="1333"/>
        <v>0.10658582079810258</v>
      </c>
      <c r="T5896" s="283">
        <f t="shared" si="1334"/>
        <v>0.10658582079810258</v>
      </c>
    </row>
    <row r="5897" spans="1:20" x14ac:dyDescent="0.25">
      <c r="A5897" s="286">
        <v>43346</v>
      </c>
      <c r="B5897" s="1">
        <f t="shared" si="1327"/>
        <v>1</v>
      </c>
      <c r="C5897" s="285">
        <v>15</v>
      </c>
      <c r="D5897" t="s">
        <v>716</v>
      </c>
      <c r="F5897" s="16">
        <v>81</v>
      </c>
      <c r="G5897" t="str">
        <f t="shared" si="1321"/>
        <v>Cooling</v>
      </c>
      <c r="H5897" s="283">
        <f>IF(G5897="heating",F5897*Assumptions!M$4+Assumptions!M$7,0)</f>
        <v>0</v>
      </c>
      <c r="I5897" s="15">
        <f t="shared" si="1322"/>
        <v>0.85754515037175039</v>
      </c>
      <c r="J5897" s="15">
        <f t="shared" si="1323"/>
        <v>1.017726725449043</v>
      </c>
      <c r="K5897" s="283">
        <f t="shared" si="1328"/>
        <v>0</v>
      </c>
      <c r="L5897" s="283" t="e">
        <f t="shared" si="1329"/>
        <v>#N/A</v>
      </c>
      <c r="M5897" s="283">
        <f t="shared" si="1330"/>
        <v>0</v>
      </c>
      <c r="N5897" s="283" t="e">
        <f t="shared" si="1331"/>
        <v>#N/A</v>
      </c>
      <c r="O5897" s="283">
        <f t="shared" si="1332"/>
        <v>0</v>
      </c>
      <c r="P5897" s="21">
        <f t="shared" si="1324"/>
        <v>0.10357506693918861</v>
      </c>
      <c r="Q5897" s="21">
        <f t="shared" si="1325"/>
        <v>0.96592607327566882</v>
      </c>
      <c r="R5897">
        <f t="shared" si="1326"/>
        <v>0.9440993384982781</v>
      </c>
      <c r="S5897" s="296">
        <f t="shared" si="1333"/>
        <v>9.4453228072018891E-2</v>
      </c>
      <c r="T5897" s="283">
        <f t="shared" si="1334"/>
        <v>9.4453228072018891E-2</v>
      </c>
    </row>
    <row r="5898" spans="1:20" x14ac:dyDescent="0.25">
      <c r="A5898" s="286">
        <v>43346</v>
      </c>
      <c r="B5898" s="1">
        <f t="shared" si="1327"/>
        <v>1</v>
      </c>
      <c r="C5898" s="285">
        <v>16</v>
      </c>
      <c r="D5898" t="s">
        <v>716</v>
      </c>
      <c r="F5898" s="16">
        <v>79</v>
      </c>
      <c r="G5898" t="str">
        <f t="shared" si="1321"/>
        <v>Cooling</v>
      </c>
      <c r="H5898" s="283">
        <f>IF(G5898="heating",F5898*Assumptions!M$4+Assumptions!M$7,0)</f>
        <v>0</v>
      </c>
      <c r="I5898" s="15">
        <f t="shared" si="1322"/>
        <v>0.88344815438260227</v>
      </c>
      <c r="J5898" s="15">
        <f t="shared" si="1323"/>
        <v>1.017726725449043</v>
      </c>
      <c r="K5898" s="283">
        <f t="shared" si="1328"/>
        <v>0</v>
      </c>
      <c r="L5898" s="283" t="e">
        <f t="shared" si="1329"/>
        <v>#N/A</v>
      </c>
      <c r="M5898" s="283">
        <f t="shared" si="1330"/>
        <v>0</v>
      </c>
      <c r="N5898" s="283" t="e">
        <f t="shared" si="1331"/>
        <v>#N/A</v>
      </c>
      <c r="O5898" s="283">
        <f t="shared" si="1332"/>
        <v>0</v>
      </c>
      <c r="P5898" s="21">
        <f t="shared" si="1324"/>
        <v>8.6517748164594233E-2</v>
      </c>
      <c r="Q5898" s="21">
        <f t="shared" si="1325"/>
        <v>1.1649354943302594</v>
      </c>
      <c r="R5898">
        <f t="shared" si="1326"/>
        <v>0.9440993384982781</v>
      </c>
      <c r="S5898" s="296">
        <f t="shared" si="1333"/>
        <v>9.5153502454185107E-2</v>
      </c>
      <c r="T5898" s="283">
        <f t="shared" si="1334"/>
        <v>9.5153502454185107E-2</v>
      </c>
    </row>
    <row r="5899" spans="1:20" x14ac:dyDescent="0.25">
      <c r="A5899" s="286">
        <v>43346</v>
      </c>
      <c r="B5899" s="1">
        <f t="shared" si="1327"/>
        <v>1</v>
      </c>
      <c r="C5899" s="285">
        <v>17</v>
      </c>
      <c r="D5899" t="s">
        <v>716</v>
      </c>
      <c r="F5899" s="16">
        <v>79</v>
      </c>
      <c r="G5899" t="str">
        <f t="shared" si="1321"/>
        <v>Cooling</v>
      </c>
      <c r="H5899" s="283">
        <f>IF(G5899="heating",F5899*Assumptions!M$4+Assumptions!M$7,0)</f>
        <v>0</v>
      </c>
      <c r="I5899" s="15">
        <f t="shared" si="1322"/>
        <v>0.94025748850374469</v>
      </c>
      <c r="J5899" s="15">
        <f t="shared" si="1323"/>
        <v>1.017726725449043</v>
      </c>
      <c r="K5899" s="283">
        <f t="shared" si="1328"/>
        <v>0</v>
      </c>
      <c r="L5899" s="283" t="e">
        <f t="shared" si="1329"/>
        <v>#N/A</v>
      </c>
      <c r="M5899" s="283">
        <f t="shared" si="1330"/>
        <v>0</v>
      </c>
      <c r="N5899" s="283" t="e">
        <f t="shared" si="1331"/>
        <v>#N/A</v>
      </c>
      <c r="O5899" s="283">
        <f t="shared" si="1332"/>
        <v>0</v>
      </c>
      <c r="P5899" s="21">
        <f t="shared" si="1324"/>
        <v>8.6517748164594233E-2</v>
      </c>
      <c r="Q5899" s="21">
        <f t="shared" si="1325"/>
        <v>1.3521540118753073</v>
      </c>
      <c r="R5899">
        <f t="shared" si="1326"/>
        <v>0.9440993384982781</v>
      </c>
      <c r="S5899" s="296">
        <f t="shared" si="1333"/>
        <v>0.11044576348957698</v>
      </c>
      <c r="T5899" s="283">
        <f t="shared" si="1334"/>
        <v>0.11044576348957698</v>
      </c>
    </row>
    <row r="5900" spans="1:20" x14ac:dyDescent="0.25">
      <c r="A5900" s="286">
        <v>43346</v>
      </c>
      <c r="B5900" s="1">
        <f t="shared" si="1327"/>
        <v>1</v>
      </c>
      <c r="C5900" s="285">
        <v>18</v>
      </c>
      <c r="D5900" t="s">
        <v>716</v>
      </c>
      <c r="F5900" s="16">
        <v>79</v>
      </c>
      <c r="G5900" t="str">
        <f t="shared" si="1321"/>
        <v>Cooling</v>
      </c>
      <c r="H5900" s="283">
        <f>IF(G5900="heating",F5900*Assumptions!M$4+Assumptions!M$7,0)</f>
        <v>0</v>
      </c>
      <c r="I5900" s="15">
        <f t="shared" si="1322"/>
        <v>0.98182363790757687</v>
      </c>
      <c r="J5900" s="15">
        <f t="shared" si="1323"/>
        <v>1.017726725449043</v>
      </c>
      <c r="K5900" s="283">
        <f t="shared" si="1328"/>
        <v>0</v>
      </c>
      <c r="L5900" s="283" t="e">
        <f t="shared" si="1329"/>
        <v>#N/A</v>
      </c>
      <c r="M5900" s="283">
        <f t="shared" si="1330"/>
        <v>0</v>
      </c>
      <c r="N5900" s="283" t="e">
        <f t="shared" si="1331"/>
        <v>#N/A</v>
      </c>
      <c r="O5900" s="283">
        <f t="shared" si="1332"/>
        <v>0</v>
      </c>
      <c r="P5900" s="21">
        <f t="shared" si="1324"/>
        <v>8.6517748164594233E-2</v>
      </c>
      <c r="Q5900" s="21">
        <f t="shared" si="1325"/>
        <v>1.5598916921549892</v>
      </c>
      <c r="R5900">
        <f t="shared" si="1326"/>
        <v>0.9440993384982781</v>
      </c>
      <c r="S5900" s="296">
        <f t="shared" si="1333"/>
        <v>0.12741405741359704</v>
      </c>
      <c r="T5900" s="283">
        <f t="shared" si="1334"/>
        <v>0.12741405741359704</v>
      </c>
    </row>
    <row r="5901" spans="1:20" x14ac:dyDescent="0.25">
      <c r="A5901" s="286">
        <v>43346</v>
      </c>
      <c r="B5901" s="1">
        <f t="shared" si="1327"/>
        <v>1</v>
      </c>
      <c r="C5901" s="285">
        <v>19</v>
      </c>
      <c r="D5901" t="s">
        <v>716</v>
      </c>
      <c r="F5901" s="16">
        <v>77</v>
      </c>
      <c r="G5901" t="str">
        <f t="shared" si="1321"/>
        <v>Cooling</v>
      </c>
      <c r="H5901" s="283">
        <f>IF(G5901="heating",F5901*Assumptions!M$4+Assumptions!M$7,0)</f>
        <v>0</v>
      </c>
      <c r="I5901" s="15">
        <f t="shared" si="1322"/>
        <v>0.98418842963438757</v>
      </c>
      <c r="J5901" s="15">
        <f t="shared" si="1323"/>
        <v>1.017726725449043</v>
      </c>
      <c r="K5901" s="283">
        <f t="shared" si="1328"/>
        <v>0</v>
      </c>
      <c r="L5901" s="283" t="e">
        <f t="shared" si="1329"/>
        <v>#N/A</v>
      </c>
      <c r="M5901" s="283">
        <f t="shared" si="1330"/>
        <v>0</v>
      </c>
      <c r="N5901" s="283" t="e">
        <f t="shared" si="1331"/>
        <v>#N/A</v>
      </c>
      <c r="O5901" s="283">
        <f t="shared" si="1332"/>
        <v>0</v>
      </c>
      <c r="P5901" s="21">
        <f t="shared" si="1324"/>
        <v>7.1952934165366855E-2</v>
      </c>
      <c r="Q5901" s="21">
        <f t="shared" si="1325"/>
        <v>1.6764212681468484</v>
      </c>
      <c r="R5901">
        <f t="shared" si="1326"/>
        <v>0.9440993384982781</v>
      </c>
      <c r="S5901" s="296">
        <f t="shared" si="1333"/>
        <v>0.11388049965883706</v>
      </c>
      <c r="T5901" s="283">
        <f t="shared" si="1334"/>
        <v>0.11388049965883706</v>
      </c>
    </row>
    <row r="5902" spans="1:20" x14ac:dyDescent="0.25">
      <c r="A5902" s="286">
        <v>43346</v>
      </c>
      <c r="B5902" s="1">
        <f t="shared" si="1327"/>
        <v>1</v>
      </c>
      <c r="C5902" s="285">
        <v>20</v>
      </c>
      <c r="D5902" t="s">
        <v>716</v>
      </c>
      <c r="F5902" s="16">
        <v>73</v>
      </c>
      <c r="G5902" t="str">
        <f t="shared" si="1321"/>
        <v>Cooling</v>
      </c>
      <c r="H5902" s="283">
        <f>IF(G5902="heating",F5902*Assumptions!M$4+Assumptions!M$7,0)</f>
        <v>0</v>
      </c>
      <c r="I5902" s="15">
        <f t="shared" si="1322"/>
        <v>0.97071962311712034</v>
      </c>
      <c r="J5902" s="15">
        <f t="shared" si="1323"/>
        <v>1.017726725449043</v>
      </c>
      <c r="K5902" s="283">
        <f t="shared" si="1328"/>
        <v>0</v>
      </c>
      <c r="L5902" s="283" t="e">
        <f t="shared" si="1329"/>
        <v>#N/A</v>
      </c>
      <c r="M5902" s="283">
        <f t="shared" si="1330"/>
        <v>0</v>
      </c>
      <c r="N5902" s="283" t="e">
        <f t="shared" si="1331"/>
        <v>#N/A</v>
      </c>
      <c r="O5902" s="283">
        <f t="shared" si="1332"/>
        <v>0</v>
      </c>
      <c r="P5902" s="21">
        <f t="shared" si="1324"/>
        <v>5.0300820493010656E-2</v>
      </c>
      <c r="Q5902" s="21">
        <f t="shared" si="1325"/>
        <v>1.52436960139122</v>
      </c>
      <c r="R5902">
        <f t="shared" si="1326"/>
        <v>0.9440993384982781</v>
      </c>
      <c r="S5902" s="296">
        <f t="shared" si="1333"/>
        <v>7.2390744332418724E-2</v>
      </c>
      <c r="T5902" s="283">
        <f t="shared" si="1334"/>
        <v>7.2390744332418724E-2</v>
      </c>
    </row>
    <row r="5903" spans="1:20" x14ac:dyDescent="0.25">
      <c r="A5903" s="286">
        <v>43346</v>
      </c>
      <c r="B5903" s="1">
        <f t="shared" si="1327"/>
        <v>1</v>
      </c>
      <c r="C5903" s="285">
        <v>21</v>
      </c>
      <c r="D5903" t="s">
        <v>716</v>
      </c>
      <c r="F5903" s="16">
        <v>75</v>
      </c>
      <c r="G5903" t="str">
        <f t="shared" si="1321"/>
        <v>Cooling</v>
      </c>
      <c r="H5903" s="283">
        <f>IF(G5903="heating",F5903*Assumptions!M$4+Assumptions!M$7,0)</f>
        <v>0</v>
      </c>
      <c r="I5903" s="15">
        <f t="shared" si="1322"/>
        <v>0.95751150862929935</v>
      </c>
      <c r="J5903" s="15">
        <f t="shared" si="1323"/>
        <v>1.017726725449043</v>
      </c>
      <c r="K5903" s="283">
        <f t="shared" si="1328"/>
        <v>0</v>
      </c>
      <c r="L5903" s="283" t="e">
        <f t="shared" si="1329"/>
        <v>#N/A</v>
      </c>
      <c r="M5903" s="283">
        <f t="shared" si="1330"/>
        <v>0</v>
      </c>
      <c r="N5903" s="283" t="e">
        <f t="shared" si="1331"/>
        <v>#N/A</v>
      </c>
      <c r="O5903" s="283">
        <f t="shared" si="1332"/>
        <v>0</v>
      </c>
      <c r="P5903" s="21">
        <f t="shared" si="1324"/>
        <v>5.9880624941505811E-2</v>
      </c>
      <c r="Q5903" s="21">
        <f t="shared" si="1325"/>
        <v>1.4448604713749031</v>
      </c>
      <c r="R5903">
        <f t="shared" si="1326"/>
        <v>0.9440993384982781</v>
      </c>
      <c r="S5903" s="296">
        <f t="shared" si="1333"/>
        <v>8.1682670374604791E-2</v>
      </c>
      <c r="T5903" s="283">
        <f t="shared" si="1334"/>
        <v>8.1682670374604791E-2</v>
      </c>
    </row>
    <row r="5904" spans="1:20" x14ac:dyDescent="0.25">
      <c r="A5904" s="286">
        <v>43346</v>
      </c>
      <c r="B5904" s="1">
        <f t="shared" si="1327"/>
        <v>1</v>
      </c>
      <c r="C5904" s="285">
        <v>22</v>
      </c>
      <c r="D5904" t="s">
        <v>716</v>
      </c>
      <c r="F5904" s="16">
        <v>73</v>
      </c>
      <c r="G5904" t="str">
        <f t="shared" si="1321"/>
        <v>Cooling</v>
      </c>
      <c r="H5904" s="283">
        <f>IF(G5904="heating",F5904*Assumptions!M$4+Assumptions!M$7,0)</f>
        <v>0</v>
      </c>
      <c r="I5904" s="15">
        <f t="shared" si="1322"/>
        <v>0.9426530227543114</v>
      </c>
      <c r="J5904" s="15">
        <f t="shared" si="1323"/>
        <v>1.017726725449043</v>
      </c>
      <c r="K5904" s="283">
        <f t="shared" si="1328"/>
        <v>0</v>
      </c>
      <c r="L5904" s="283" t="e">
        <f t="shared" si="1329"/>
        <v>#N/A</v>
      </c>
      <c r="M5904" s="283">
        <f t="shared" si="1330"/>
        <v>0</v>
      </c>
      <c r="N5904" s="283" t="e">
        <f t="shared" si="1331"/>
        <v>#N/A</v>
      </c>
      <c r="O5904" s="283">
        <f t="shared" si="1332"/>
        <v>0</v>
      </c>
      <c r="P5904" s="21">
        <f t="shared" si="1324"/>
        <v>5.0300820493010656E-2</v>
      </c>
      <c r="Q5904" s="21">
        <f t="shared" si="1325"/>
        <v>1.2427137171080138</v>
      </c>
      <c r="R5904">
        <f t="shared" si="1326"/>
        <v>0.9440993384982781</v>
      </c>
      <c r="S5904" s="296">
        <f t="shared" si="1333"/>
        <v>5.9015196112184899E-2</v>
      </c>
      <c r="T5904" s="283">
        <f t="shared" si="1334"/>
        <v>5.9015196112184899E-2</v>
      </c>
    </row>
    <row r="5905" spans="1:20" x14ac:dyDescent="0.25">
      <c r="A5905" s="286">
        <v>43346</v>
      </c>
      <c r="B5905" s="1">
        <f t="shared" si="1327"/>
        <v>1</v>
      </c>
      <c r="C5905" s="285">
        <v>23</v>
      </c>
      <c r="D5905" t="s">
        <v>715</v>
      </c>
      <c r="F5905" s="16">
        <v>72</v>
      </c>
      <c r="G5905" t="str">
        <f t="shared" si="1321"/>
        <v>Cooling</v>
      </c>
      <c r="H5905" s="283">
        <f>IF(G5905="heating",F5905*Assumptions!M$4+Assumptions!M$7,0)</f>
        <v>0</v>
      </c>
      <c r="I5905" s="15">
        <f t="shared" si="1322"/>
        <v>0.94450710149963013</v>
      </c>
      <c r="J5905" s="15">
        <f t="shared" si="1323"/>
        <v>1.017726725449043</v>
      </c>
      <c r="K5905" s="283">
        <f t="shared" si="1328"/>
        <v>0</v>
      </c>
      <c r="L5905" s="283" t="e">
        <f t="shared" si="1329"/>
        <v>#N/A</v>
      </c>
      <c r="M5905" s="283">
        <f t="shared" si="1330"/>
        <v>0</v>
      </c>
      <c r="N5905" s="283" t="e">
        <f t="shared" si="1331"/>
        <v>#N/A</v>
      </c>
      <c r="O5905" s="283">
        <f t="shared" si="1332"/>
        <v>0</v>
      </c>
      <c r="P5905" s="21">
        <f t="shared" si="1324"/>
        <v>4.6445607559525648E-2</v>
      </c>
      <c r="Q5905" s="21">
        <f t="shared" si="1325"/>
        <v>1.0297519246597011</v>
      </c>
      <c r="R5905">
        <f t="shared" si="1326"/>
        <v>0.9440993384982781</v>
      </c>
      <c r="S5905" s="296">
        <f t="shared" si="1333"/>
        <v>4.5153867472366313E-2</v>
      </c>
      <c r="T5905" s="283">
        <f t="shared" si="1334"/>
        <v>4.5153867472366313E-2</v>
      </c>
    </row>
    <row r="5906" spans="1:20" x14ac:dyDescent="0.25">
      <c r="A5906" s="286">
        <v>43347</v>
      </c>
      <c r="B5906" s="1">
        <f t="shared" si="1327"/>
        <v>2</v>
      </c>
      <c r="C5906" s="285">
        <v>0</v>
      </c>
      <c r="D5906" t="s">
        <v>715</v>
      </c>
      <c r="F5906" s="16">
        <v>72</v>
      </c>
      <c r="G5906" t="str">
        <f t="shared" si="1321"/>
        <v>Cooling</v>
      </c>
      <c r="H5906" s="283">
        <f>IF(G5906="heating",F5906*Assumptions!M$4+Assumptions!M$7,0)</f>
        <v>0</v>
      </c>
      <c r="I5906" s="15">
        <f t="shared" si="1322"/>
        <v>0.97481507806017154</v>
      </c>
      <c r="J5906" s="15">
        <f t="shared" si="1323"/>
        <v>1.0199659078795975</v>
      </c>
      <c r="K5906" s="283">
        <f t="shared" si="1328"/>
        <v>0</v>
      </c>
      <c r="L5906" s="283" t="e">
        <f t="shared" si="1329"/>
        <v>#N/A</v>
      </c>
      <c r="M5906" s="283">
        <f t="shared" si="1330"/>
        <v>0</v>
      </c>
      <c r="N5906" s="283" t="e">
        <f t="shared" si="1331"/>
        <v>#N/A</v>
      </c>
      <c r="O5906" s="283">
        <f t="shared" si="1332"/>
        <v>0</v>
      </c>
      <c r="P5906" s="21">
        <f t="shared" si="1324"/>
        <v>4.6445607559525648E-2</v>
      </c>
      <c r="Q5906" s="21">
        <f t="shared" si="1325"/>
        <v>0.90668853391740301</v>
      </c>
      <c r="R5906">
        <f t="shared" si="1326"/>
        <v>0.83668510409641816</v>
      </c>
      <c r="S5906" s="296">
        <f t="shared" si="1333"/>
        <v>3.5234231951798534E-2</v>
      </c>
      <c r="T5906" s="283">
        <f t="shared" si="1334"/>
        <v>3.5234231951798534E-2</v>
      </c>
    </row>
    <row r="5907" spans="1:20" x14ac:dyDescent="0.25">
      <c r="A5907" s="286">
        <v>43347</v>
      </c>
      <c r="B5907" s="1">
        <f t="shared" si="1327"/>
        <v>2</v>
      </c>
      <c r="C5907" s="285">
        <v>1</v>
      </c>
      <c r="D5907" t="s">
        <v>715</v>
      </c>
      <c r="F5907" s="16">
        <v>70</v>
      </c>
      <c r="G5907" t="str">
        <f t="shared" si="1321"/>
        <v>Cooling</v>
      </c>
      <c r="H5907" s="283">
        <f>IF(G5907="heating",F5907*Assumptions!M$4+Assumptions!M$7,0)</f>
        <v>0</v>
      </c>
      <c r="I5907" s="15">
        <f t="shared" si="1322"/>
        <v>1.012242869806885</v>
      </c>
      <c r="J5907" s="15">
        <f t="shared" si="1323"/>
        <v>1.0199659078795975</v>
      </c>
      <c r="K5907" s="283">
        <f t="shared" si="1328"/>
        <v>0</v>
      </c>
      <c r="L5907" s="283">
        <f t="shared" si="1329"/>
        <v>4.3818232651749627</v>
      </c>
      <c r="M5907" s="283">
        <f t="shared" si="1330"/>
        <v>0</v>
      </c>
      <c r="N5907" s="283">
        <f t="shared" si="1331"/>
        <v>4.3585758300027857</v>
      </c>
      <c r="O5907" s="283">
        <f t="shared" si="1332"/>
        <v>0</v>
      </c>
      <c r="P5907" s="21">
        <f t="shared" si="1324"/>
        <v>4.0604560274080326E-2</v>
      </c>
      <c r="Q5907" s="21">
        <f t="shared" si="1325"/>
        <v>0.81803459285312596</v>
      </c>
      <c r="R5907">
        <f t="shared" si="1326"/>
        <v>0.83668510409641816</v>
      </c>
      <c r="S5907" s="296">
        <f t="shared" si="1333"/>
        <v>2.7791277976062487E-2</v>
      </c>
      <c r="T5907" s="283">
        <f t="shared" si="1334"/>
        <v>2.7791277976062487E-2</v>
      </c>
    </row>
    <row r="5908" spans="1:20" x14ac:dyDescent="0.25">
      <c r="A5908" s="286">
        <v>43347</v>
      </c>
      <c r="B5908" s="1">
        <f t="shared" si="1327"/>
        <v>2</v>
      </c>
      <c r="C5908" s="285">
        <v>2</v>
      </c>
      <c r="D5908" t="s">
        <v>715</v>
      </c>
      <c r="F5908" s="16">
        <v>66</v>
      </c>
      <c r="G5908" t="str">
        <f t="shared" si="1321"/>
        <v>Cooling</v>
      </c>
      <c r="H5908" s="283">
        <f>IF(G5908="heating",F5908*Assumptions!M$4+Assumptions!M$7,0)</f>
        <v>0</v>
      </c>
      <c r="I5908" s="15">
        <f t="shared" si="1322"/>
        <v>1.0509704703585963</v>
      </c>
      <c r="J5908" s="15">
        <f t="shared" si="1323"/>
        <v>1.0199659078795975</v>
      </c>
      <c r="K5908" s="283">
        <f t="shared" si="1328"/>
        <v>0</v>
      </c>
      <c r="L5908" s="283">
        <f t="shared" si="1329"/>
        <v>4.3818232651749627</v>
      </c>
      <c r="M5908" s="283">
        <f t="shared" si="1330"/>
        <v>0</v>
      </c>
      <c r="N5908" s="283">
        <f t="shared" si="1331"/>
        <v>4.3585758300027857</v>
      </c>
      <c r="O5908" s="283">
        <f t="shared" si="1332"/>
        <v>0</v>
      </c>
      <c r="P5908" s="21">
        <f t="shared" si="1324"/>
        <v>3.6399980029288459E-2</v>
      </c>
      <c r="Q5908" s="21">
        <f t="shared" si="1325"/>
        <v>0.74507607494346417</v>
      </c>
      <c r="R5908">
        <f t="shared" si="1326"/>
        <v>0.83668510409641816</v>
      </c>
      <c r="S5908" s="296">
        <f t="shared" si="1333"/>
        <v>2.2691531091364341E-2</v>
      </c>
      <c r="T5908" s="283">
        <f t="shared" si="1334"/>
        <v>2.2691531091364341E-2</v>
      </c>
    </row>
    <row r="5909" spans="1:20" x14ac:dyDescent="0.25">
      <c r="A5909" s="286">
        <v>43347</v>
      </c>
      <c r="B5909" s="1">
        <f t="shared" si="1327"/>
        <v>2</v>
      </c>
      <c r="C5909" s="285">
        <v>3</v>
      </c>
      <c r="D5909" t="s">
        <v>715</v>
      </c>
      <c r="F5909" s="16">
        <v>70</v>
      </c>
      <c r="G5909" t="str">
        <f t="shared" si="1321"/>
        <v>Cooling</v>
      </c>
      <c r="H5909" s="283">
        <f>IF(G5909="heating",F5909*Assumptions!M$4+Assumptions!M$7,0)</f>
        <v>0</v>
      </c>
      <c r="I5909" s="15">
        <f t="shared" si="1322"/>
        <v>1.0924036124451033</v>
      </c>
      <c r="J5909" s="15">
        <f t="shared" si="1323"/>
        <v>1.0199659078795975</v>
      </c>
      <c r="K5909" s="283">
        <f t="shared" si="1328"/>
        <v>0</v>
      </c>
      <c r="L5909" s="283">
        <f t="shared" si="1329"/>
        <v>4.3818232651749627</v>
      </c>
      <c r="M5909" s="283">
        <f t="shared" si="1330"/>
        <v>0</v>
      </c>
      <c r="N5909" s="283">
        <f t="shared" si="1331"/>
        <v>4.3585758300027857</v>
      </c>
      <c r="O5909" s="283">
        <f t="shared" si="1332"/>
        <v>0</v>
      </c>
      <c r="P5909" s="21">
        <f t="shared" si="1324"/>
        <v>4.0604560274080326E-2</v>
      </c>
      <c r="Q5909" s="21">
        <f t="shared" si="1325"/>
        <v>0.69158980876382303</v>
      </c>
      <c r="R5909">
        <f t="shared" si="1326"/>
        <v>0.83668510409641816</v>
      </c>
      <c r="S5909" s="296">
        <f t="shared" si="1333"/>
        <v>2.3495540150364015E-2</v>
      </c>
      <c r="T5909" s="283">
        <f t="shared" si="1334"/>
        <v>2.3495540150364015E-2</v>
      </c>
    </row>
    <row r="5910" spans="1:20" x14ac:dyDescent="0.25">
      <c r="A5910" s="286">
        <v>43347</v>
      </c>
      <c r="B5910" s="1">
        <f t="shared" si="1327"/>
        <v>2</v>
      </c>
      <c r="C5910" s="285">
        <v>4</v>
      </c>
      <c r="D5910" t="s">
        <v>715</v>
      </c>
      <c r="F5910" s="16">
        <v>70</v>
      </c>
      <c r="G5910" t="str">
        <f t="shared" si="1321"/>
        <v>Cooling</v>
      </c>
      <c r="H5910" s="283">
        <f>IF(G5910="heating",F5910*Assumptions!M$4+Assumptions!M$7,0)</f>
        <v>0</v>
      </c>
      <c r="I5910" s="15">
        <f t="shared" si="1322"/>
        <v>1.1348296917927807</v>
      </c>
      <c r="J5910" s="15">
        <f t="shared" si="1323"/>
        <v>1.0199659078795975</v>
      </c>
      <c r="K5910" s="283">
        <f t="shared" si="1328"/>
        <v>0</v>
      </c>
      <c r="L5910" s="283">
        <f t="shared" si="1329"/>
        <v>4.3818232651749627</v>
      </c>
      <c r="M5910" s="283">
        <f t="shared" si="1330"/>
        <v>0</v>
      </c>
      <c r="N5910" s="283">
        <f t="shared" si="1331"/>
        <v>4.3585758300027857</v>
      </c>
      <c r="O5910" s="283">
        <f t="shared" si="1332"/>
        <v>0</v>
      </c>
      <c r="P5910" s="21">
        <f t="shared" si="1324"/>
        <v>4.0604560274080326E-2</v>
      </c>
      <c r="Q5910" s="21">
        <f t="shared" si="1325"/>
        <v>0.6473875548762833</v>
      </c>
      <c r="R5910">
        <f t="shared" si="1326"/>
        <v>0.83668510409641816</v>
      </c>
      <c r="S5910" s="296">
        <f t="shared" si="1333"/>
        <v>2.1993846779827467E-2</v>
      </c>
      <c r="T5910" s="283">
        <f t="shared" si="1334"/>
        <v>2.1993846779827467E-2</v>
      </c>
    </row>
    <row r="5911" spans="1:20" x14ac:dyDescent="0.25">
      <c r="A5911" s="286">
        <v>43347</v>
      </c>
      <c r="B5911" s="1">
        <f t="shared" si="1327"/>
        <v>2</v>
      </c>
      <c r="C5911" s="285">
        <v>5</v>
      </c>
      <c r="D5911" t="s">
        <v>715</v>
      </c>
      <c r="F5911" s="16">
        <v>70</v>
      </c>
      <c r="G5911" t="str">
        <f t="shared" si="1321"/>
        <v>Cooling</v>
      </c>
      <c r="H5911" s="283">
        <f>IF(G5911="heating",F5911*Assumptions!M$4+Assumptions!M$7,0)</f>
        <v>0</v>
      </c>
      <c r="I5911" s="15">
        <f t="shared" si="1322"/>
        <v>1.1635558681477385</v>
      </c>
      <c r="J5911" s="15">
        <f t="shared" si="1323"/>
        <v>1.0199659078795975</v>
      </c>
      <c r="K5911" s="283">
        <f t="shared" si="1328"/>
        <v>0</v>
      </c>
      <c r="L5911" s="283">
        <f t="shared" si="1329"/>
        <v>4.3818232651749627</v>
      </c>
      <c r="M5911" s="283">
        <f t="shared" si="1330"/>
        <v>0</v>
      </c>
      <c r="N5911" s="283">
        <f t="shared" si="1331"/>
        <v>4.3585758300027857</v>
      </c>
      <c r="O5911" s="283">
        <f t="shared" si="1332"/>
        <v>0</v>
      </c>
      <c r="P5911" s="21">
        <f t="shared" si="1324"/>
        <v>4.0604560274080326E-2</v>
      </c>
      <c r="Q5911" s="21">
        <f t="shared" si="1325"/>
        <v>0.72139578924615555</v>
      </c>
      <c r="R5911">
        <f t="shared" si="1326"/>
        <v>0.83668510409641816</v>
      </c>
      <c r="S5911" s="296">
        <f t="shared" si="1333"/>
        <v>2.4508145602713537E-2</v>
      </c>
      <c r="T5911" s="283">
        <f t="shared" si="1334"/>
        <v>2.4508145602713537E-2</v>
      </c>
    </row>
    <row r="5912" spans="1:20" x14ac:dyDescent="0.25">
      <c r="A5912" s="286">
        <v>43347</v>
      </c>
      <c r="B5912" s="1">
        <f t="shared" si="1327"/>
        <v>2</v>
      </c>
      <c r="C5912" s="285">
        <v>6</v>
      </c>
      <c r="D5912" t="s">
        <v>715</v>
      </c>
      <c r="F5912" s="16">
        <v>66</v>
      </c>
      <c r="G5912" t="str">
        <f t="shared" si="1321"/>
        <v>Cooling</v>
      </c>
      <c r="H5912" s="283">
        <f>IF(G5912="heating",F5912*Assumptions!M$4+Assumptions!M$7,0)</f>
        <v>0</v>
      </c>
      <c r="I5912" s="15">
        <f t="shared" si="1322"/>
        <v>1.2083911162615524</v>
      </c>
      <c r="J5912" s="15">
        <f t="shared" si="1323"/>
        <v>1.0199659078795975</v>
      </c>
      <c r="K5912" s="283">
        <f t="shared" si="1328"/>
        <v>0</v>
      </c>
      <c r="L5912" s="283">
        <f t="shared" si="1329"/>
        <v>4.3818232651749627</v>
      </c>
      <c r="M5912" s="283">
        <f t="shared" si="1330"/>
        <v>0</v>
      </c>
      <c r="N5912" s="283">
        <f t="shared" si="1331"/>
        <v>4.3585758300027857</v>
      </c>
      <c r="O5912" s="283">
        <f t="shared" si="1332"/>
        <v>0</v>
      </c>
      <c r="P5912" s="21">
        <f t="shared" si="1324"/>
        <v>3.6399980029288459E-2</v>
      </c>
      <c r="Q5912" s="21">
        <f t="shared" si="1325"/>
        <v>0.87787080972652631</v>
      </c>
      <c r="R5912">
        <f t="shared" si="1326"/>
        <v>0.83668510409641816</v>
      </c>
      <c r="S5912" s="296">
        <f t="shared" si="1333"/>
        <v>2.6735837376904357E-2</v>
      </c>
      <c r="T5912" s="283">
        <f t="shared" si="1334"/>
        <v>2.6735837376904357E-2</v>
      </c>
    </row>
    <row r="5913" spans="1:20" x14ac:dyDescent="0.25">
      <c r="A5913" s="286">
        <v>43347</v>
      </c>
      <c r="B5913" s="1">
        <f t="shared" si="1327"/>
        <v>2</v>
      </c>
      <c r="C5913" s="285">
        <v>7</v>
      </c>
      <c r="D5913" t="s">
        <v>716</v>
      </c>
      <c r="F5913" s="16">
        <v>68</v>
      </c>
      <c r="G5913" t="str">
        <f t="shared" si="1321"/>
        <v>Cooling</v>
      </c>
      <c r="H5913" s="283">
        <f>IF(G5913="heating",F5913*Assumptions!M$4+Assumptions!M$7,0)</f>
        <v>0</v>
      </c>
      <c r="I5913" s="15">
        <f t="shared" si="1322"/>
        <v>1.1637425769249583</v>
      </c>
      <c r="J5913" s="15">
        <f t="shared" si="1323"/>
        <v>1.0199659078795975</v>
      </c>
      <c r="K5913" s="283">
        <f t="shared" si="1328"/>
        <v>0</v>
      </c>
      <c r="L5913" s="283">
        <f t="shared" si="1329"/>
        <v>4.3818232651749627</v>
      </c>
      <c r="M5913" s="283">
        <f t="shared" si="1330"/>
        <v>0</v>
      </c>
      <c r="N5913" s="283">
        <f t="shared" si="1331"/>
        <v>4.3585758300027857</v>
      </c>
      <c r="O5913" s="283">
        <f t="shared" si="1332"/>
        <v>0</v>
      </c>
      <c r="P5913" s="21">
        <f t="shared" si="1324"/>
        <v>3.7256017764001337E-2</v>
      </c>
      <c r="Q5913" s="21">
        <f t="shared" si="1325"/>
        <v>0.97331382064367777</v>
      </c>
      <c r="R5913">
        <f t="shared" si="1326"/>
        <v>0.83668510409641816</v>
      </c>
      <c r="S5913" s="296">
        <f t="shared" si="1333"/>
        <v>3.0339705390848258E-2</v>
      </c>
      <c r="T5913" s="283">
        <f t="shared" si="1334"/>
        <v>3.0339705390848258E-2</v>
      </c>
    </row>
    <row r="5914" spans="1:20" x14ac:dyDescent="0.25">
      <c r="A5914" s="286">
        <v>43347</v>
      </c>
      <c r="B5914" s="1">
        <f t="shared" si="1327"/>
        <v>2</v>
      </c>
      <c r="C5914" s="285">
        <v>8</v>
      </c>
      <c r="D5914" t="s">
        <v>716</v>
      </c>
      <c r="F5914" s="16">
        <v>70</v>
      </c>
      <c r="G5914" t="str">
        <f t="shared" si="1321"/>
        <v>Cooling</v>
      </c>
      <c r="H5914" s="283">
        <f>IF(G5914="heating",F5914*Assumptions!M$4+Assumptions!M$7,0)</f>
        <v>0</v>
      </c>
      <c r="I5914" s="15">
        <f t="shared" si="1322"/>
        <v>1.094193721037565</v>
      </c>
      <c r="J5914" s="15">
        <f t="shared" si="1323"/>
        <v>1.0199659078795975</v>
      </c>
      <c r="K5914" s="283">
        <f t="shared" si="1328"/>
        <v>0</v>
      </c>
      <c r="L5914" s="283">
        <f t="shared" si="1329"/>
        <v>4.3818232651749627</v>
      </c>
      <c r="M5914" s="283">
        <f t="shared" si="1330"/>
        <v>0</v>
      </c>
      <c r="N5914" s="283">
        <f t="shared" si="1331"/>
        <v>4.3585758300027857</v>
      </c>
      <c r="O5914" s="283">
        <f t="shared" si="1332"/>
        <v>0</v>
      </c>
      <c r="P5914" s="21">
        <f t="shared" si="1324"/>
        <v>4.0604560274080326E-2</v>
      </c>
      <c r="Q5914" s="21">
        <f t="shared" si="1325"/>
        <v>0.94940007506179924</v>
      </c>
      <c r="R5914">
        <f t="shared" si="1326"/>
        <v>0.83668510409641816</v>
      </c>
      <c r="S5914" s="296">
        <f t="shared" si="1333"/>
        <v>3.2254187814370776E-2</v>
      </c>
      <c r="T5914" s="283">
        <f t="shared" si="1334"/>
        <v>3.2254187814370776E-2</v>
      </c>
    </row>
    <row r="5915" spans="1:20" x14ac:dyDescent="0.25">
      <c r="A5915" s="286">
        <v>43347</v>
      </c>
      <c r="B5915" s="1">
        <f t="shared" si="1327"/>
        <v>2</v>
      </c>
      <c r="C5915" s="285">
        <v>9</v>
      </c>
      <c r="D5915" t="s">
        <v>716</v>
      </c>
      <c r="F5915" s="16">
        <v>72</v>
      </c>
      <c r="G5915" t="str">
        <f t="shared" si="1321"/>
        <v>Cooling</v>
      </c>
      <c r="H5915" s="283">
        <f>IF(G5915="heating",F5915*Assumptions!M$4+Assumptions!M$7,0)</f>
        <v>0</v>
      </c>
      <c r="I5915" s="15">
        <f t="shared" si="1322"/>
        <v>1.0343009000871222</v>
      </c>
      <c r="J5915" s="15">
        <f t="shared" si="1323"/>
        <v>1.0199659078795975</v>
      </c>
      <c r="K5915" s="283">
        <f t="shared" si="1328"/>
        <v>0</v>
      </c>
      <c r="L5915" s="283" t="e">
        <f t="shared" si="1329"/>
        <v>#N/A</v>
      </c>
      <c r="M5915" s="283">
        <f t="shared" si="1330"/>
        <v>0</v>
      </c>
      <c r="N5915" s="283" t="e">
        <f t="shared" si="1331"/>
        <v>#N/A</v>
      </c>
      <c r="O5915" s="283">
        <f t="shared" si="1332"/>
        <v>0</v>
      </c>
      <c r="P5915" s="21">
        <f t="shared" si="1324"/>
        <v>4.6445607559525648E-2</v>
      </c>
      <c r="Q5915" s="21">
        <f t="shared" si="1325"/>
        <v>0.8408485371888097</v>
      </c>
      <c r="R5915">
        <f t="shared" si="1326"/>
        <v>0.83668510409641816</v>
      </c>
      <c r="S5915" s="296">
        <f t="shared" si="1333"/>
        <v>3.2675666766885499E-2</v>
      </c>
      <c r="T5915" s="283">
        <f t="shared" si="1334"/>
        <v>3.2675666766885499E-2</v>
      </c>
    </row>
    <row r="5916" spans="1:20" x14ac:dyDescent="0.25">
      <c r="A5916" s="286">
        <v>43347</v>
      </c>
      <c r="B5916" s="1">
        <f t="shared" si="1327"/>
        <v>2</v>
      </c>
      <c r="C5916" s="285">
        <v>10</v>
      </c>
      <c r="D5916" t="s">
        <v>716</v>
      </c>
      <c r="F5916" s="16">
        <v>70</v>
      </c>
      <c r="G5916" t="str">
        <f t="shared" si="1321"/>
        <v>Cooling</v>
      </c>
      <c r="H5916" s="283">
        <f>IF(G5916="heating",F5916*Assumptions!M$4+Assumptions!M$7,0)</f>
        <v>0</v>
      </c>
      <c r="I5916" s="15">
        <f t="shared" si="1322"/>
        <v>0.98112329028689171</v>
      </c>
      <c r="J5916" s="15">
        <f t="shared" si="1323"/>
        <v>1.0199659078795975</v>
      </c>
      <c r="K5916" s="283">
        <f t="shared" si="1328"/>
        <v>0</v>
      </c>
      <c r="L5916" s="283">
        <f t="shared" si="1329"/>
        <v>4.3818232651749627</v>
      </c>
      <c r="M5916" s="283">
        <f t="shared" si="1330"/>
        <v>0</v>
      </c>
      <c r="N5916" s="283">
        <f t="shared" si="1331"/>
        <v>4.3585758300027857</v>
      </c>
      <c r="O5916" s="283">
        <f t="shared" si="1332"/>
        <v>0</v>
      </c>
      <c r="P5916" s="21">
        <f t="shared" si="1324"/>
        <v>4.0604560274080326E-2</v>
      </c>
      <c r="Q5916" s="21">
        <f t="shared" si="1325"/>
        <v>0.74504051125983206</v>
      </c>
      <c r="R5916">
        <f t="shared" si="1326"/>
        <v>0.83668510409641816</v>
      </c>
      <c r="S5916" s="296">
        <f t="shared" si="1333"/>
        <v>2.5311433199460429E-2</v>
      </c>
      <c r="T5916" s="283">
        <f t="shared" si="1334"/>
        <v>2.5311433199460429E-2</v>
      </c>
    </row>
    <row r="5917" spans="1:20" x14ac:dyDescent="0.25">
      <c r="A5917" s="286">
        <v>43347</v>
      </c>
      <c r="B5917" s="1">
        <f t="shared" si="1327"/>
        <v>2</v>
      </c>
      <c r="C5917" s="285">
        <v>11</v>
      </c>
      <c r="D5917" t="s">
        <v>716</v>
      </c>
      <c r="F5917" s="16">
        <v>72</v>
      </c>
      <c r="G5917" t="str">
        <f t="shared" si="1321"/>
        <v>Cooling</v>
      </c>
      <c r="H5917" s="283">
        <f>IF(G5917="heating",F5917*Assumptions!M$4+Assumptions!M$7,0)</f>
        <v>0</v>
      </c>
      <c r="I5917" s="15">
        <f t="shared" si="1322"/>
        <v>0.94956163997961163</v>
      </c>
      <c r="J5917" s="15">
        <f t="shared" si="1323"/>
        <v>1.0199659078795975</v>
      </c>
      <c r="K5917" s="283">
        <f t="shared" si="1328"/>
        <v>0</v>
      </c>
      <c r="L5917" s="283" t="e">
        <f t="shared" si="1329"/>
        <v>#N/A</v>
      </c>
      <c r="M5917" s="283">
        <f t="shared" si="1330"/>
        <v>0</v>
      </c>
      <c r="N5917" s="283" t="e">
        <f t="shared" si="1331"/>
        <v>#N/A</v>
      </c>
      <c r="O5917" s="283">
        <f t="shared" si="1332"/>
        <v>0</v>
      </c>
      <c r="P5917" s="21">
        <f t="shared" si="1324"/>
        <v>4.6445607559525648E-2</v>
      </c>
      <c r="Q5917" s="21">
        <f t="shared" si="1325"/>
        <v>0.72850690893675296</v>
      </c>
      <c r="R5917">
        <f t="shared" si="1326"/>
        <v>0.83668510409641816</v>
      </c>
      <c r="S5917" s="296">
        <f t="shared" si="1333"/>
        <v>2.8310031998599921E-2</v>
      </c>
      <c r="T5917" s="283">
        <f t="shared" si="1334"/>
        <v>2.8310031998599921E-2</v>
      </c>
    </row>
    <row r="5918" spans="1:20" x14ac:dyDescent="0.25">
      <c r="A5918" s="286">
        <v>43347</v>
      </c>
      <c r="B5918" s="1">
        <f t="shared" si="1327"/>
        <v>2</v>
      </c>
      <c r="C5918" s="285">
        <v>12</v>
      </c>
      <c r="D5918" t="s">
        <v>716</v>
      </c>
      <c r="F5918" s="16">
        <v>70</v>
      </c>
      <c r="G5918" t="str">
        <f t="shared" si="1321"/>
        <v>Cooling</v>
      </c>
      <c r="H5918" s="283">
        <f>IF(G5918="heating",F5918*Assumptions!M$4+Assumptions!M$7,0)</f>
        <v>0</v>
      </c>
      <c r="I5918" s="15">
        <f t="shared" si="1322"/>
        <v>0.91648403420261149</v>
      </c>
      <c r="J5918" s="15">
        <f t="shared" si="1323"/>
        <v>1.0199659078795975</v>
      </c>
      <c r="K5918" s="283">
        <f t="shared" si="1328"/>
        <v>0</v>
      </c>
      <c r="L5918" s="283">
        <f t="shared" si="1329"/>
        <v>4.3818232651749627</v>
      </c>
      <c r="M5918" s="283">
        <f t="shared" si="1330"/>
        <v>0</v>
      </c>
      <c r="N5918" s="283">
        <f t="shared" si="1331"/>
        <v>4.3585758300027857</v>
      </c>
      <c r="O5918" s="283">
        <f t="shared" si="1332"/>
        <v>0</v>
      </c>
      <c r="P5918" s="21">
        <f t="shared" si="1324"/>
        <v>4.0604560274080326E-2</v>
      </c>
      <c r="Q5918" s="21">
        <f t="shared" si="1325"/>
        <v>0.75910815787401487</v>
      </c>
      <c r="R5918">
        <f t="shared" si="1326"/>
        <v>0.83668510409641816</v>
      </c>
      <c r="S5918" s="296">
        <f t="shared" si="1333"/>
        <v>2.5789356603848734E-2</v>
      </c>
      <c r="T5918" s="283">
        <f t="shared" si="1334"/>
        <v>2.5789356603848734E-2</v>
      </c>
    </row>
    <row r="5919" spans="1:20" x14ac:dyDescent="0.25">
      <c r="A5919" s="286">
        <v>43347</v>
      </c>
      <c r="B5919" s="1">
        <f t="shared" si="1327"/>
        <v>2</v>
      </c>
      <c r="C5919" s="285">
        <v>13</v>
      </c>
      <c r="D5919" t="s">
        <v>716</v>
      </c>
      <c r="F5919" s="16">
        <v>66</v>
      </c>
      <c r="G5919" t="str">
        <f t="shared" si="1321"/>
        <v>Cooling</v>
      </c>
      <c r="H5919" s="283">
        <f>IF(G5919="heating",F5919*Assumptions!M$4+Assumptions!M$7,0)</f>
        <v>0</v>
      </c>
      <c r="I5919" s="15">
        <f t="shared" si="1322"/>
        <v>0.90040206880052787</v>
      </c>
      <c r="J5919" s="15">
        <f t="shared" si="1323"/>
        <v>1.0199659078795975</v>
      </c>
      <c r="K5919" s="283">
        <f t="shared" si="1328"/>
        <v>0</v>
      </c>
      <c r="L5919" s="283">
        <f t="shared" si="1329"/>
        <v>4.3818232651749627</v>
      </c>
      <c r="M5919" s="283">
        <f t="shared" si="1330"/>
        <v>0</v>
      </c>
      <c r="N5919" s="283">
        <f t="shared" si="1331"/>
        <v>4.3585758300027857</v>
      </c>
      <c r="O5919" s="283">
        <f t="shared" si="1332"/>
        <v>0</v>
      </c>
      <c r="P5919" s="21">
        <f t="shared" si="1324"/>
        <v>3.6399980029288459E-2</v>
      </c>
      <c r="Q5919" s="21">
        <f t="shared" si="1325"/>
        <v>0.79115902007799765</v>
      </c>
      <c r="R5919">
        <f t="shared" si="1326"/>
        <v>0.83668510409641816</v>
      </c>
      <c r="S5919" s="296">
        <f t="shared" si="1333"/>
        <v>2.4095001981744562E-2</v>
      </c>
      <c r="T5919" s="283">
        <f t="shared" si="1334"/>
        <v>2.4095001981744562E-2</v>
      </c>
    </row>
    <row r="5920" spans="1:20" x14ac:dyDescent="0.25">
      <c r="A5920" s="286">
        <v>43347</v>
      </c>
      <c r="B5920" s="1">
        <f t="shared" si="1327"/>
        <v>2</v>
      </c>
      <c r="C5920" s="285">
        <v>14</v>
      </c>
      <c r="D5920" t="s">
        <v>716</v>
      </c>
      <c r="F5920" s="16">
        <v>66</v>
      </c>
      <c r="G5920" t="str">
        <f t="shared" si="1321"/>
        <v>Cooling</v>
      </c>
      <c r="H5920" s="283">
        <f>IF(G5920="heating",F5920*Assumptions!M$4+Assumptions!M$7,0)</f>
        <v>0</v>
      </c>
      <c r="I5920" s="15">
        <f t="shared" si="1322"/>
        <v>0.86032894500746537</v>
      </c>
      <c r="J5920" s="15">
        <f t="shared" si="1323"/>
        <v>1.0199659078795975</v>
      </c>
      <c r="K5920" s="283">
        <f t="shared" si="1328"/>
        <v>0</v>
      </c>
      <c r="L5920" s="283">
        <f t="shared" si="1329"/>
        <v>4.3818232651749627</v>
      </c>
      <c r="M5920" s="283">
        <f t="shared" si="1330"/>
        <v>0</v>
      </c>
      <c r="N5920" s="283">
        <f t="shared" si="1331"/>
        <v>4.3585758300027857</v>
      </c>
      <c r="O5920" s="283">
        <f t="shared" si="1332"/>
        <v>0</v>
      </c>
      <c r="P5920" s="21">
        <f t="shared" si="1324"/>
        <v>3.6399980029288459E-2</v>
      </c>
      <c r="Q5920" s="21">
        <f t="shared" si="1325"/>
        <v>0.84355555031342389</v>
      </c>
      <c r="R5920">
        <f t="shared" si="1326"/>
        <v>0.83668510409641816</v>
      </c>
      <c r="S5920" s="296">
        <f t="shared" si="1333"/>
        <v>2.5690755133537826E-2</v>
      </c>
      <c r="T5920" s="283">
        <f t="shared" si="1334"/>
        <v>2.5690755133537826E-2</v>
      </c>
    </row>
    <row r="5921" spans="1:20" x14ac:dyDescent="0.25">
      <c r="A5921" s="286">
        <v>43347</v>
      </c>
      <c r="B5921" s="1">
        <f t="shared" si="1327"/>
        <v>2</v>
      </c>
      <c r="C5921" s="285">
        <v>15</v>
      </c>
      <c r="D5921" t="s">
        <v>716</v>
      </c>
      <c r="F5921" s="16">
        <v>70</v>
      </c>
      <c r="G5921" t="str">
        <f t="shared" si="1321"/>
        <v>Cooling</v>
      </c>
      <c r="H5921" s="283">
        <f>IF(G5921="heating",F5921*Assumptions!M$4+Assumptions!M$7,0)</f>
        <v>0</v>
      </c>
      <c r="I5921" s="15">
        <f t="shared" si="1322"/>
        <v>0.85754515037175039</v>
      </c>
      <c r="J5921" s="15">
        <f t="shared" si="1323"/>
        <v>1.0199659078795975</v>
      </c>
      <c r="K5921" s="283">
        <f t="shared" si="1328"/>
        <v>0</v>
      </c>
      <c r="L5921" s="283">
        <f t="shared" si="1329"/>
        <v>4.3818232651749627</v>
      </c>
      <c r="M5921" s="283">
        <f t="shared" si="1330"/>
        <v>0</v>
      </c>
      <c r="N5921" s="283">
        <f t="shared" si="1331"/>
        <v>4.3585758300027857</v>
      </c>
      <c r="O5921" s="283">
        <f t="shared" si="1332"/>
        <v>0</v>
      </c>
      <c r="P5921" s="21">
        <f t="shared" si="1324"/>
        <v>4.0604560274080326E-2</v>
      </c>
      <c r="Q5921" s="21">
        <f t="shared" si="1325"/>
        <v>0.96592607327566882</v>
      </c>
      <c r="R5921">
        <f t="shared" si="1326"/>
        <v>0.83668510409641816</v>
      </c>
      <c r="S5921" s="296">
        <f t="shared" si="1333"/>
        <v>3.2815629364894572E-2</v>
      </c>
      <c r="T5921" s="283">
        <f t="shared" si="1334"/>
        <v>3.2815629364894572E-2</v>
      </c>
    </row>
    <row r="5922" spans="1:20" x14ac:dyDescent="0.25">
      <c r="A5922" s="286">
        <v>43347</v>
      </c>
      <c r="B5922" s="1">
        <f t="shared" si="1327"/>
        <v>2</v>
      </c>
      <c r="C5922" s="285">
        <v>16</v>
      </c>
      <c r="D5922" t="s">
        <v>716</v>
      </c>
      <c r="F5922" s="16">
        <v>66</v>
      </c>
      <c r="G5922" t="str">
        <f t="shared" si="1321"/>
        <v>Cooling</v>
      </c>
      <c r="H5922" s="283">
        <f>IF(G5922="heating",F5922*Assumptions!M$4+Assumptions!M$7,0)</f>
        <v>0</v>
      </c>
      <c r="I5922" s="15">
        <f t="shared" si="1322"/>
        <v>0.88344815438260227</v>
      </c>
      <c r="J5922" s="15">
        <f t="shared" si="1323"/>
        <v>1.0199659078795975</v>
      </c>
      <c r="K5922" s="283">
        <f t="shared" si="1328"/>
        <v>0</v>
      </c>
      <c r="L5922" s="283">
        <f t="shared" si="1329"/>
        <v>4.3818232651749627</v>
      </c>
      <c r="M5922" s="283">
        <f t="shared" si="1330"/>
        <v>0</v>
      </c>
      <c r="N5922" s="283">
        <f t="shared" si="1331"/>
        <v>4.3585758300027857</v>
      </c>
      <c r="O5922" s="283">
        <f t="shared" si="1332"/>
        <v>0</v>
      </c>
      <c r="P5922" s="21">
        <f t="shared" si="1324"/>
        <v>3.6399980029288459E-2</v>
      </c>
      <c r="Q5922" s="21">
        <f t="shared" si="1325"/>
        <v>1.1649354943302594</v>
      </c>
      <c r="R5922">
        <f t="shared" si="1326"/>
        <v>0.83668510409641816</v>
      </c>
      <c r="S5922" s="296">
        <f t="shared" si="1333"/>
        <v>3.5478484517214942E-2</v>
      </c>
      <c r="T5922" s="283">
        <f t="shared" si="1334"/>
        <v>3.5478484517214942E-2</v>
      </c>
    </row>
    <row r="5923" spans="1:20" x14ac:dyDescent="0.25">
      <c r="A5923" s="286">
        <v>43347</v>
      </c>
      <c r="B5923" s="1">
        <f t="shared" si="1327"/>
        <v>2</v>
      </c>
      <c r="C5923" s="285">
        <v>17</v>
      </c>
      <c r="D5923" t="s">
        <v>716</v>
      </c>
      <c r="F5923" s="16">
        <v>66</v>
      </c>
      <c r="G5923" t="str">
        <f t="shared" si="1321"/>
        <v>Cooling</v>
      </c>
      <c r="H5923" s="283">
        <f>IF(G5923="heating",F5923*Assumptions!M$4+Assumptions!M$7,0)</f>
        <v>0</v>
      </c>
      <c r="I5923" s="15">
        <f t="shared" si="1322"/>
        <v>0.94025748850374469</v>
      </c>
      <c r="J5923" s="15">
        <f t="shared" si="1323"/>
        <v>1.0199659078795975</v>
      </c>
      <c r="K5923" s="283">
        <f t="shared" si="1328"/>
        <v>0</v>
      </c>
      <c r="L5923" s="283">
        <f t="shared" si="1329"/>
        <v>4.3818232651749627</v>
      </c>
      <c r="M5923" s="283">
        <f t="shared" si="1330"/>
        <v>0</v>
      </c>
      <c r="N5923" s="283">
        <f t="shared" si="1331"/>
        <v>4.3585758300027857</v>
      </c>
      <c r="O5923" s="283">
        <f t="shared" si="1332"/>
        <v>0</v>
      </c>
      <c r="P5923" s="21">
        <f t="shared" si="1324"/>
        <v>3.6399980029288459E-2</v>
      </c>
      <c r="Q5923" s="21">
        <f t="shared" si="1325"/>
        <v>1.3521540118753073</v>
      </c>
      <c r="R5923">
        <f t="shared" si="1326"/>
        <v>0.83668510409641816</v>
      </c>
      <c r="S5923" s="296">
        <f t="shared" si="1333"/>
        <v>4.118028458115465E-2</v>
      </c>
      <c r="T5923" s="283">
        <f t="shared" si="1334"/>
        <v>4.118028458115465E-2</v>
      </c>
    </row>
    <row r="5924" spans="1:20" x14ac:dyDescent="0.25">
      <c r="A5924" s="286">
        <v>43347</v>
      </c>
      <c r="B5924" s="1">
        <f t="shared" si="1327"/>
        <v>2</v>
      </c>
      <c r="C5924" s="285">
        <v>18</v>
      </c>
      <c r="D5924" t="s">
        <v>716</v>
      </c>
      <c r="F5924" s="16">
        <v>64</v>
      </c>
      <c r="G5924" t="str">
        <f t="shared" si="1321"/>
        <v>Cooling</v>
      </c>
      <c r="H5924" s="283">
        <f>IF(G5924="heating",F5924*Assumptions!M$4+Assumptions!M$7,0)</f>
        <v>0</v>
      </c>
      <c r="I5924" s="15">
        <f t="shared" si="1322"/>
        <v>0.98182363790757687</v>
      </c>
      <c r="J5924" s="15">
        <f t="shared" si="1323"/>
        <v>1.0199659078795975</v>
      </c>
      <c r="K5924" s="283">
        <f t="shared" si="1328"/>
        <v>0</v>
      </c>
      <c r="L5924" s="283">
        <f t="shared" si="1329"/>
        <v>4.3818232651749627</v>
      </c>
      <c r="M5924" s="283">
        <f t="shared" si="1330"/>
        <v>0</v>
      </c>
      <c r="N5924" s="283">
        <f t="shared" si="1331"/>
        <v>4.3585758300027857</v>
      </c>
      <c r="O5924" s="283">
        <f t="shared" si="1332"/>
        <v>0</v>
      </c>
      <c r="P5924" s="21">
        <f t="shared" si="1324"/>
        <v>3.8036447069942136E-2</v>
      </c>
      <c r="Q5924" s="21">
        <f t="shared" si="1325"/>
        <v>1.5598916921549892</v>
      </c>
      <c r="R5924">
        <f t="shared" si="1326"/>
        <v>0.83668510409641816</v>
      </c>
      <c r="S5924" s="296">
        <f t="shared" si="1333"/>
        <v>4.9642817888709605E-2</v>
      </c>
      <c r="T5924" s="283">
        <f t="shared" si="1334"/>
        <v>4.9642817888709605E-2</v>
      </c>
    </row>
    <row r="5925" spans="1:20" x14ac:dyDescent="0.25">
      <c r="A5925" s="286">
        <v>43347</v>
      </c>
      <c r="B5925" s="1">
        <f t="shared" si="1327"/>
        <v>2</v>
      </c>
      <c r="C5925" s="285">
        <v>19</v>
      </c>
      <c r="D5925" t="s">
        <v>716</v>
      </c>
      <c r="F5925" s="16">
        <v>63</v>
      </c>
      <c r="G5925" t="str">
        <f t="shared" si="1321"/>
        <v>Cooling</v>
      </c>
      <c r="H5925" s="283">
        <f>IF(G5925="heating",F5925*Assumptions!M$4+Assumptions!M$7,0)</f>
        <v>0</v>
      </c>
      <c r="I5925" s="15">
        <f t="shared" si="1322"/>
        <v>0.98418842963438757</v>
      </c>
      <c r="J5925" s="15">
        <f t="shared" si="1323"/>
        <v>1.0199659078795975</v>
      </c>
      <c r="K5925" s="283">
        <f t="shared" si="1328"/>
        <v>0</v>
      </c>
      <c r="L5925" s="283">
        <f t="shared" si="1329"/>
        <v>4.3818232651749627</v>
      </c>
      <c r="M5925" s="283">
        <f t="shared" si="1330"/>
        <v>0</v>
      </c>
      <c r="N5925" s="283">
        <f t="shared" si="1331"/>
        <v>4.3585758300027857</v>
      </c>
      <c r="O5925" s="283">
        <f t="shared" si="1332"/>
        <v>0</v>
      </c>
      <c r="P5925" s="21">
        <f t="shared" si="1324"/>
        <v>3.9789369881031433E-2</v>
      </c>
      <c r="Q5925" s="21">
        <f t="shared" si="1325"/>
        <v>1.6764212681468484</v>
      </c>
      <c r="R5925">
        <f t="shared" si="1326"/>
        <v>0.83668510409641816</v>
      </c>
      <c r="S5925" s="296">
        <f t="shared" si="1333"/>
        <v>5.5810030594280823E-2</v>
      </c>
      <c r="T5925" s="283">
        <f t="shared" si="1334"/>
        <v>5.5810030594280823E-2</v>
      </c>
    </row>
    <row r="5926" spans="1:20" x14ac:dyDescent="0.25">
      <c r="A5926" s="286">
        <v>43347</v>
      </c>
      <c r="B5926" s="1">
        <f t="shared" si="1327"/>
        <v>2</v>
      </c>
      <c r="C5926" s="285">
        <v>20</v>
      </c>
      <c r="D5926" t="s">
        <v>716</v>
      </c>
      <c r="F5926" s="16">
        <v>63</v>
      </c>
      <c r="G5926" t="str">
        <f t="shared" si="1321"/>
        <v>Cooling</v>
      </c>
      <c r="H5926" s="283">
        <f>IF(G5926="heating",F5926*Assumptions!M$4+Assumptions!M$7,0)</f>
        <v>0</v>
      </c>
      <c r="I5926" s="15">
        <f t="shared" si="1322"/>
        <v>0.97071962311712034</v>
      </c>
      <c r="J5926" s="15">
        <f t="shared" si="1323"/>
        <v>1.0199659078795975</v>
      </c>
      <c r="K5926" s="283">
        <f t="shared" si="1328"/>
        <v>0</v>
      </c>
      <c r="L5926" s="283">
        <f t="shared" si="1329"/>
        <v>4.3818232651749627</v>
      </c>
      <c r="M5926" s="283">
        <f t="shared" si="1330"/>
        <v>0</v>
      </c>
      <c r="N5926" s="283">
        <f t="shared" si="1331"/>
        <v>4.3585758300027857</v>
      </c>
      <c r="O5926" s="283">
        <f t="shared" si="1332"/>
        <v>0</v>
      </c>
      <c r="P5926" s="21">
        <f t="shared" si="1324"/>
        <v>3.9789369881031433E-2</v>
      </c>
      <c r="Q5926" s="21">
        <f t="shared" si="1325"/>
        <v>1.52436960139122</v>
      </c>
      <c r="R5926">
        <f t="shared" si="1326"/>
        <v>0.83668510409641816</v>
      </c>
      <c r="S5926" s="296">
        <f t="shared" si="1333"/>
        <v>5.074805223908873E-2</v>
      </c>
      <c r="T5926" s="283">
        <f t="shared" si="1334"/>
        <v>5.074805223908873E-2</v>
      </c>
    </row>
    <row r="5927" spans="1:20" x14ac:dyDescent="0.25">
      <c r="A5927" s="286">
        <v>43347</v>
      </c>
      <c r="B5927" s="1">
        <f t="shared" si="1327"/>
        <v>2</v>
      </c>
      <c r="C5927" s="285">
        <v>21</v>
      </c>
      <c r="D5927" t="s">
        <v>716</v>
      </c>
      <c r="F5927" s="16">
        <v>61</v>
      </c>
      <c r="G5927" t="str">
        <f t="shared" si="1321"/>
        <v>Cooling</v>
      </c>
      <c r="H5927" s="283">
        <f>IF(G5927="heating",F5927*Assumptions!M$4+Assumptions!M$7,0)</f>
        <v>0</v>
      </c>
      <c r="I5927" s="15">
        <f t="shared" si="1322"/>
        <v>0.95751150862929935</v>
      </c>
      <c r="J5927" s="15">
        <f t="shared" si="1323"/>
        <v>1.0199659078795975</v>
      </c>
      <c r="K5927" s="283">
        <f t="shared" si="1328"/>
        <v>0</v>
      </c>
      <c r="L5927" s="283">
        <f t="shared" si="1329"/>
        <v>4.3818232651749627</v>
      </c>
      <c r="M5927" s="283">
        <f t="shared" si="1330"/>
        <v>0</v>
      </c>
      <c r="N5927" s="283">
        <f t="shared" si="1331"/>
        <v>4.3585758300027857</v>
      </c>
      <c r="O5927" s="283">
        <f t="shared" si="1332"/>
        <v>0</v>
      </c>
      <c r="P5927" s="21">
        <f t="shared" si="1324"/>
        <v>4.5164594084734722E-2</v>
      </c>
      <c r="Q5927" s="21">
        <f t="shared" si="1325"/>
        <v>1.4448604713749031</v>
      </c>
      <c r="R5927">
        <f t="shared" si="1326"/>
        <v>0.83668510409641816</v>
      </c>
      <c r="S5927" s="296">
        <f t="shared" si="1333"/>
        <v>5.4599172200745269E-2</v>
      </c>
      <c r="T5927" s="283">
        <f t="shared" si="1334"/>
        <v>5.4599172200745269E-2</v>
      </c>
    </row>
    <row r="5928" spans="1:20" x14ac:dyDescent="0.25">
      <c r="A5928" s="286">
        <v>43347</v>
      </c>
      <c r="B5928" s="1">
        <f t="shared" si="1327"/>
        <v>2</v>
      </c>
      <c r="C5928" s="285">
        <v>22</v>
      </c>
      <c r="D5928" t="s">
        <v>716</v>
      </c>
      <c r="F5928" s="16">
        <v>61</v>
      </c>
      <c r="G5928" t="str">
        <f t="shared" si="1321"/>
        <v>Cooling</v>
      </c>
      <c r="H5928" s="283">
        <f>IF(G5928="heating",F5928*Assumptions!M$4+Assumptions!M$7,0)</f>
        <v>0</v>
      </c>
      <c r="I5928" s="15">
        <f t="shared" si="1322"/>
        <v>0.9426530227543114</v>
      </c>
      <c r="J5928" s="15">
        <f t="shared" si="1323"/>
        <v>1.0199659078795975</v>
      </c>
      <c r="K5928" s="283">
        <f t="shared" si="1328"/>
        <v>0</v>
      </c>
      <c r="L5928" s="283">
        <f t="shared" si="1329"/>
        <v>4.3818232651749627</v>
      </c>
      <c r="M5928" s="283">
        <f t="shared" si="1330"/>
        <v>0</v>
      </c>
      <c r="N5928" s="283">
        <f t="shared" si="1331"/>
        <v>4.3585758300027857</v>
      </c>
      <c r="O5928" s="283">
        <f t="shared" si="1332"/>
        <v>0</v>
      </c>
      <c r="P5928" s="21">
        <f t="shared" si="1324"/>
        <v>4.5164594084734722E-2</v>
      </c>
      <c r="Q5928" s="21">
        <f t="shared" si="1325"/>
        <v>1.2427137171080138</v>
      </c>
      <c r="R5928">
        <f t="shared" si="1326"/>
        <v>0.83668510409641816</v>
      </c>
      <c r="S5928" s="296">
        <f t="shared" si="1333"/>
        <v>4.696034086394707E-2</v>
      </c>
      <c r="T5928" s="283">
        <f t="shared" si="1334"/>
        <v>4.696034086394707E-2</v>
      </c>
    </row>
    <row r="5929" spans="1:20" x14ac:dyDescent="0.25">
      <c r="A5929" s="286">
        <v>43347</v>
      </c>
      <c r="B5929" s="1">
        <f t="shared" si="1327"/>
        <v>2</v>
      </c>
      <c r="C5929" s="285">
        <v>23</v>
      </c>
      <c r="D5929" t="s">
        <v>715</v>
      </c>
      <c r="F5929" s="16">
        <v>61</v>
      </c>
      <c r="G5929" t="str">
        <f t="shared" si="1321"/>
        <v>Cooling</v>
      </c>
      <c r="H5929" s="283">
        <f>IF(G5929="heating",F5929*Assumptions!M$4+Assumptions!M$7,0)</f>
        <v>0</v>
      </c>
      <c r="I5929" s="15">
        <f t="shared" si="1322"/>
        <v>0.94450710149963013</v>
      </c>
      <c r="J5929" s="15">
        <f t="shared" si="1323"/>
        <v>1.0199659078795975</v>
      </c>
      <c r="K5929" s="283">
        <f t="shared" si="1328"/>
        <v>0</v>
      </c>
      <c r="L5929" s="283">
        <f t="shared" si="1329"/>
        <v>4.3818232651749627</v>
      </c>
      <c r="M5929" s="283">
        <f t="shared" si="1330"/>
        <v>0</v>
      </c>
      <c r="N5929" s="283">
        <f t="shared" si="1331"/>
        <v>4.3585758300027857</v>
      </c>
      <c r="O5929" s="283">
        <f t="shared" si="1332"/>
        <v>0</v>
      </c>
      <c r="P5929" s="21">
        <f t="shared" si="1324"/>
        <v>4.5164594084734722E-2</v>
      </c>
      <c r="Q5929" s="21">
        <f t="shared" si="1325"/>
        <v>1.0297519246597011</v>
      </c>
      <c r="R5929">
        <f t="shared" si="1326"/>
        <v>0.83668510409641816</v>
      </c>
      <c r="S5929" s="296">
        <f t="shared" si="1333"/>
        <v>3.8912824990666763E-2</v>
      </c>
      <c r="T5929" s="283">
        <f t="shared" si="1334"/>
        <v>3.8912824990666763E-2</v>
      </c>
    </row>
    <row r="5930" spans="1:20" x14ac:dyDescent="0.25">
      <c r="A5930" s="286">
        <v>43348</v>
      </c>
      <c r="B5930" s="1">
        <f t="shared" si="1327"/>
        <v>3</v>
      </c>
      <c r="C5930" s="285">
        <v>0</v>
      </c>
      <c r="D5930" t="s">
        <v>715</v>
      </c>
      <c r="F5930" s="16">
        <v>59</v>
      </c>
      <c r="G5930" t="str">
        <f t="shared" si="1321"/>
        <v>Neither</v>
      </c>
      <c r="H5930" s="283">
        <f>IF(G5930="heating",F5930*Assumptions!M$4+Assumptions!M$7,0)</f>
        <v>0</v>
      </c>
      <c r="I5930" s="15">
        <f t="shared" si="1322"/>
        <v>0.97481507806017154</v>
      </c>
      <c r="J5930" s="15">
        <f t="shared" si="1323"/>
        <v>1.0263036171733995</v>
      </c>
      <c r="K5930" s="283">
        <f t="shared" si="1328"/>
        <v>0</v>
      </c>
      <c r="L5930" s="283">
        <f t="shared" si="1329"/>
        <v>4.3182081448486933</v>
      </c>
      <c r="M5930" s="283">
        <f t="shared" si="1330"/>
        <v>0</v>
      </c>
      <c r="N5930" s="283">
        <f t="shared" si="1331"/>
        <v>4.2355603137647586</v>
      </c>
      <c r="O5930" s="283">
        <f t="shared" si="1332"/>
        <v>0</v>
      </c>
      <c r="P5930" s="21">
        <f t="shared" si="1324"/>
        <v>0</v>
      </c>
      <c r="Q5930" s="21">
        <f t="shared" si="1325"/>
        <v>0.90668853391740301</v>
      </c>
      <c r="R5930">
        <f t="shared" si="1326"/>
        <v>0.9421089825381942</v>
      </c>
      <c r="S5930" s="296">
        <f t="shared" si="1333"/>
        <v>0</v>
      </c>
      <c r="T5930" s="283">
        <f t="shared" si="1334"/>
        <v>0</v>
      </c>
    </row>
    <row r="5931" spans="1:20" x14ac:dyDescent="0.25">
      <c r="A5931" s="286">
        <v>43348</v>
      </c>
      <c r="B5931" s="1">
        <f t="shared" si="1327"/>
        <v>3</v>
      </c>
      <c r="C5931" s="285">
        <v>1</v>
      </c>
      <c r="D5931" t="s">
        <v>715</v>
      </c>
      <c r="F5931" s="16">
        <v>57</v>
      </c>
      <c r="G5931" t="str">
        <f t="shared" si="1321"/>
        <v>Neither</v>
      </c>
      <c r="H5931" s="283">
        <f>IF(G5931="heating",F5931*Assumptions!M$4+Assumptions!M$7,0)</f>
        <v>0</v>
      </c>
      <c r="I5931" s="15">
        <f t="shared" si="1322"/>
        <v>1.012242869806885</v>
      </c>
      <c r="J5931" s="15">
        <f t="shared" si="1323"/>
        <v>1.0263036171733995</v>
      </c>
      <c r="K5931" s="283">
        <f t="shared" si="1328"/>
        <v>0</v>
      </c>
      <c r="L5931" s="283">
        <f t="shared" si="1329"/>
        <v>4.2530692972692208</v>
      </c>
      <c r="M5931" s="283">
        <f t="shared" si="1330"/>
        <v>0</v>
      </c>
      <c r="N5931" s="283">
        <f t="shared" si="1331"/>
        <v>4.1119599131986844</v>
      </c>
      <c r="O5931" s="283">
        <f t="shared" si="1332"/>
        <v>0</v>
      </c>
      <c r="P5931" s="21">
        <f t="shared" si="1324"/>
        <v>0</v>
      </c>
      <c r="Q5931" s="21">
        <f t="shared" si="1325"/>
        <v>0.81803459285312596</v>
      </c>
      <c r="R5931">
        <f t="shared" si="1326"/>
        <v>0.9421089825381942</v>
      </c>
      <c r="S5931" s="296">
        <f t="shared" si="1333"/>
        <v>0</v>
      </c>
      <c r="T5931" s="283">
        <f t="shared" si="1334"/>
        <v>0</v>
      </c>
    </row>
    <row r="5932" spans="1:20" x14ac:dyDescent="0.25">
      <c r="A5932" s="286">
        <v>43348</v>
      </c>
      <c r="B5932" s="1">
        <f t="shared" si="1327"/>
        <v>3</v>
      </c>
      <c r="C5932" s="285">
        <v>2</v>
      </c>
      <c r="D5932" t="s">
        <v>715</v>
      </c>
      <c r="F5932" s="16">
        <v>57</v>
      </c>
      <c r="G5932" t="str">
        <f t="shared" si="1321"/>
        <v>Neither</v>
      </c>
      <c r="H5932" s="283">
        <f>IF(G5932="heating",F5932*Assumptions!M$4+Assumptions!M$7,0)</f>
        <v>0</v>
      </c>
      <c r="I5932" s="15">
        <f t="shared" si="1322"/>
        <v>1.0509704703585963</v>
      </c>
      <c r="J5932" s="15">
        <f t="shared" si="1323"/>
        <v>1.0263036171733995</v>
      </c>
      <c r="K5932" s="283">
        <f t="shared" si="1328"/>
        <v>0</v>
      </c>
      <c r="L5932" s="283">
        <f t="shared" si="1329"/>
        <v>4.2530692972692208</v>
      </c>
      <c r="M5932" s="283">
        <f t="shared" si="1330"/>
        <v>0</v>
      </c>
      <c r="N5932" s="283">
        <f t="shared" si="1331"/>
        <v>4.1119599131986844</v>
      </c>
      <c r="O5932" s="283">
        <f t="shared" si="1332"/>
        <v>0</v>
      </c>
      <c r="P5932" s="21">
        <f t="shared" si="1324"/>
        <v>0</v>
      </c>
      <c r="Q5932" s="21">
        <f t="shared" si="1325"/>
        <v>0.74507607494346417</v>
      </c>
      <c r="R5932">
        <f t="shared" si="1326"/>
        <v>0.9421089825381942</v>
      </c>
      <c r="S5932" s="296">
        <f t="shared" si="1333"/>
        <v>0</v>
      </c>
      <c r="T5932" s="283">
        <f t="shared" si="1334"/>
        <v>0</v>
      </c>
    </row>
    <row r="5933" spans="1:20" x14ac:dyDescent="0.25">
      <c r="A5933" s="286">
        <v>43348</v>
      </c>
      <c r="B5933" s="1">
        <f t="shared" si="1327"/>
        <v>3</v>
      </c>
      <c r="C5933" s="285">
        <v>3</v>
      </c>
      <c r="D5933" t="s">
        <v>715</v>
      </c>
      <c r="F5933" s="16">
        <v>55</v>
      </c>
      <c r="G5933" t="str">
        <f t="shared" si="1321"/>
        <v>Neither</v>
      </c>
      <c r="H5933" s="283">
        <f>IF(G5933="heating",F5933*Assumptions!M$4+Assumptions!M$7,0)</f>
        <v>0</v>
      </c>
      <c r="I5933" s="15">
        <f t="shared" si="1322"/>
        <v>1.0924036124451033</v>
      </c>
      <c r="J5933" s="15">
        <f t="shared" si="1323"/>
        <v>1.0263036171733995</v>
      </c>
      <c r="K5933" s="283">
        <f t="shared" si="1328"/>
        <v>0</v>
      </c>
      <c r="L5933" s="283">
        <f t="shared" si="1329"/>
        <v>4.1851135499983272</v>
      </c>
      <c r="M5933" s="283">
        <f t="shared" si="1330"/>
        <v>0</v>
      </c>
      <c r="N5933" s="283">
        <f t="shared" si="1331"/>
        <v>3.9876635481217684</v>
      </c>
      <c r="O5933" s="283">
        <f t="shared" si="1332"/>
        <v>0</v>
      </c>
      <c r="P5933" s="21">
        <f t="shared" si="1324"/>
        <v>0</v>
      </c>
      <c r="Q5933" s="21">
        <f t="shared" si="1325"/>
        <v>0.69158980876382303</v>
      </c>
      <c r="R5933">
        <f t="shared" si="1326"/>
        <v>0.9421089825381942</v>
      </c>
      <c r="S5933" s="296">
        <f t="shared" si="1333"/>
        <v>0</v>
      </c>
      <c r="T5933" s="283">
        <f t="shared" si="1334"/>
        <v>0</v>
      </c>
    </row>
    <row r="5934" spans="1:20" x14ac:dyDescent="0.25">
      <c r="A5934" s="286">
        <v>43348</v>
      </c>
      <c r="B5934" s="1">
        <f t="shared" si="1327"/>
        <v>3</v>
      </c>
      <c r="C5934" s="285">
        <v>4</v>
      </c>
      <c r="D5934" t="s">
        <v>715</v>
      </c>
      <c r="F5934" s="16">
        <v>55</v>
      </c>
      <c r="G5934" t="str">
        <f t="shared" si="1321"/>
        <v>Neither</v>
      </c>
      <c r="H5934" s="283">
        <f>IF(G5934="heating",F5934*Assumptions!M$4+Assumptions!M$7,0)</f>
        <v>0</v>
      </c>
      <c r="I5934" s="15">
        <f t="shared" si="1322"/>
        <v>1.1348296917927807</v>
      </c>
      <c r="J5934" s="15">
        <f t="shared" si="1323"/>
        <v>1.0263036171733995</v>
      </c>
      <c r="K5934" s="283">
        <f t="shared" si="1328"/>
        <v>0</v>
      </c>
      <c r="L5934" s="283">
        <f t="shared" si="1329"/>
        <v>4.1851135499983272</v>
      </c>
      <c r="M5934" s="283">
        <f t="shared" si="1330"/>
        <v>0</v>
      </c>
      <c r="N5934" s="283">
        <f t="shared" si="1331"/>
        <v>3.9876635481217684</v>
      </c>
      <c r="O5934" s="283">
        <f t="shared" si="1332"/>
        <v>0</v>
      </c>
      <c r="P5934" s="21">
        <f t="shared" si="1324"/>
        <v>0</v>
      </c>
      <c r="Q5934" s="21">
        <f t="shared" si="1325"/>
        <v>0.6473875548762833</v>
      </c>
      <c r="R5934">
        <f t="shared" si="1326"/>
        <v>0.9421089825381942</v>
      </c>
      <c r="S5934" s="296">
        <f t="shared" si="1333"/>
        <v>0</v>
      </c>
      <c r="T5934" s="283">
        <f t="shared" si="1334"/>
        <v>0</v>
      </c>
    </row>
    <row r="5935" spans="1:20" x14ac:dyDescent="0.25">
      <c r="A5935" s="286">
        <v>43348</v>
      </c>
      <c r="B5935" s="1">
        <f t="shared" si="1327"/>
        <v>3</v>
      </c>
      <c r="C5935" s="285">
        <v>5</v>
      </c>
      <c r="D5935" t="s">
        <v>715</v>
      </c>
      <c r="F5935" s="16">
        <v>55</v>
      </c>
      <c r="G5935" t="str">
        <f t="shared" si="1321"/>
        <v>Neither</v>
      </c>
      <c r="H5935" s="283">
        <f>IF(G5935="heating",F5935*Assumptions!M$4+Assumptions!M$7,0)</f>
        <v>0</v>
      </c>
      <c r="I5935" s="15">
        <f t="shared" si="1322"/>
        <v>1.1635558681477385</v>
      </c>
      <c r="J5935" s="15">
        <f t="shared" si="1323"/>
        <v>1.0263036171733995</v>
      </c>
      <c r="K5935" s="283">
        <f t="shared" si="1328"/>
        <v>0</v>
      </c>
      <c r="L5935" s="283">
        <f t="shared" si="1329"/>
        <v>4.1851135499983272</v>
      </c>
      <c r="M5935" s="283">
        <f t="shared" si="1330"/>
        <v>0</v>
      </c>
      <c r="N5935" s="283">
        <f t="shared" si="1331"/>
        <v>3.9876635481217684</v>
      </c>
      <c r="O5935" s="283">
        <f t="shared" si="1332"/>
        <v>0</v>
      </c>
      <c r="P5935" s="21">
        <f t="shared" si="1324"/>
        <v>0</v>
      </c>
      <c r="Q5935" s="21">
        <f t="shared" si="1325"/>
        <v>0.72139578924615555</v>
      </c>
      <c r="R5935">
        <f t="shared" si="1326"/>
        <v>0.9421089825381942</v>
      </c>
      <c r="S5935" s="296">
        <f t="shared" si="1333"/>
        <v>0</v>
      </c>
      <c r="T5935" s="283">
        <f t="shared" si="1334"/>
        <v>0</v>
      </c>
    </row>
    <row r="5936" spans="1:20" x14ac:dyDescent="0.25">
      <c r="A5936" s="286">
        <v>43348</v>
      </c>
      <c r="B5936" s="1">
        <f t="shared" si="1327"/>
        <v>3</v>
      </c>
      <c r="C5936" s="285">
        <v>6</v>
      </c>
      <c r="D5936" t="s">
        <v>715</v>
      </c>
      <c r="F5936" s="16">
        <v>55</v>
      </c>
      <c r="G5936" t="str">
        <f t="shared" si="1321"/>
        <v>Neither</v>
      </c>
      <c r="H5936" s="283">
        <f>IF(G5936="heating",F5936*Assumptions!M$4+Assumptions!M$7,0)</f>
        <v>0</v>
      </c>
      <c r="I5936" s="15">
        <f t="shared" si="1322"/>
        <v>1.2083911162615524</v>
      </c>
      <c r="J5936" s="15">
        <f t="shared" si="1323"/>
        <v>1.0263036171733995</v>
      </c>
      <c r="K5936" s="283">
        <f t="shared" si="1328"/>
        <v>0</v>
      </c>
      <c r="L5936" s="283">
        <f t="shared" si="1329"/>
        <v>4.1851135499983272</v>
      </c>
      <c r="M5936" s="283">
        <f t="shared" si="1330"/>
        <v>0</v>
      </c>
      <c r="N5936" s="283">
        <f t="shared" si="1331"/>
        <v>3.9876635481217684</v>
      </c>
      <c r="O5936" s="283">
        <f t="shared" si="1332"/>
        <v>0</v>
      </c>
      <c r="P5936" s="21">
        <f t="shared" si="1324"/>
        <v>0</v>
      </c>
      <c r="Q5936" s="21">
        <f t="shared" si="1325"/>
        <v>0.87787080972652631</v>
      </c>
      <c r="R5936">
        <f t="shared" si="1326"/>
        <v>0.9421089825381942</v>
      </c>
      <c r="S5936" s="296">
        <f t="shared" si="1333"/>
        <v>0</v>
      </c>
      <c r="T5936" s="283">
        <f t="shared" si="1334"/>
        <v>0</v>
      </c>
    </row>
    <row r="5937" spans="1:20" x14ac:dyDescent="0.25">
      <c r="A5937" s="286">
        <v>43348</v>
      </c>
      <c r="B5937" s="1">
        <f t="shared" si="1327"/>
        <v>3</v>
      </c>
      <c r="C5937" s="285">
        <v>7</v>
      </c>
      <c r="D5937" t="s">
        <v>716</v>
      </c>
      <c r="F5937" s="16">
        <v>55</v>
      </c>
      <c r="G5937" t="str">
        <f t="shared" si="1321"/>
        <v>Neither</v>
      </c>
      <c r="H5937" s="283">
        <f>IF(G5937="heating",F5937*Assumptions!M$4+Assumptions!M$7,0)</f>
        <v>0</v>
      </c>
      <c r="I5937" s="15">
        <f t="shared" si="1322"/>
        <v>1.1637425769249583</v>
      </c>
      <c r="J5937" s="15">
        <f t="shared" si="1323"/>
        <v>1.0263036171733995</v>
      </c>
      <c r="K5937" s="283">
        <f t="shared" si="1328"/>
        <v>0</v>
      </c>
      <c r="L5937" s="283">
        <f t="shared" si="1329"/>
        <v>4.1851135499983272</v>
      </c>
      <c r="M5937" s="283">
        <f t="shared" si="1330"/>
        <v>0</v>
      </c>
      <c r="N5937" s="283">
        <f t="shared" si="1331"/>
        <v>3.9876635481217684</v>
      </c>
      <c r="O5937" s="283">
        <f t="shared" si="1332"/>
        <v>0</v>
      </c>
      <c r="P5937" s="21">
        <f t="shared" si="1324"/>
        <v>0</v>
      </c>
      <c r="Q5937" s="21">
        <f t="shared" si="1325"/>
        <v>0.97331382064367777</v>
      </c>
      <c r="R5937">
        <f t="shared" si="1326"/>
        <v>0.9421089825381942</v>
      </c>
      <c r="S5937" s="296">
        <f t="shared" si="1333"/>
        <v>0</v>
      </c>
      <c r="T5937" s="283">
        <f t="shared" si="1334"/>
        <v>0</v>
      </c>
    </row>
    <row r="5938" spans="1:20" x14ac:dyDescent="0.25">
      <c r="A5938" s="286">
        <v>43348</v>
      </c>
      <c r="B5938" s="1">
        <f t="shared" si="1327"/>
        <v>3</v>
      </c>
      <c r="C5938" s="285">
        <v>8</v>
      </c>
      <c r="D5938" t="s">
        <v>716</v>
      </c>
      <c r="F5938" s="16">
        <v>57</v>
      </c>
      <c r="G5938" t="str">
        <f t="shared" si="1321"/>
        <v>Neither</v>
      </c>
      <c r="H5938" s="283">
        <f>IF(G5938="heating",F5938*Assumptions!M$4+Assumptions!M$7,0)</f>
        <v>0</v>
      </c>
      <c r="I5938" s="15">
        <f t="shared" si="1322"/>
        <v>1.094193721037565</v>
      </c>
      <c r="J5938" s="15">
        <f t="shared" si="1323"/>
        <v>1.0263036171733995</v>
      </c>
      <c r="K5938" s="283">
        <f t="shared" si="1328"/>
        <v>0</v>
      </c>
      <c r="L5938" s="283">
        <f t="shared" si="1329"/>
        <v>4.2530692972692208</v>
      </c>
      <c r="M5938" s="283">
        <f t="shared" si="1330"/>
        <v>0</v>
      </c>
      <c r="N5938" s="283">
        <f t="shared" si="1331"/>
        <v>4.1119599131986844</v>
      </c>
      <c r="O5938" s="283">
        <f t="shared" si="1332"/>
        <v>0</v>
      </c>
      <c r="P5938" s="21">
        <f t="shared" si="1324"/>
        <v>0</v>
      </c>
      <c r="Q5938" s="21">
        <f t="shared" si="1325"/>
        <v>0.94940007506179924</v>
      </c>
      <c r="R5938">
        <f t="shared" si="1326"/>
        <v>0.9421089825381942</v>
      </c>
      <c r="S5938" s="296">
        <f t="shared" si="1333"/>
        <v>0</v>
      </c>
      <c r="T5938" s="283">
        <f t="shared" si="1334"/>
        <v>0</v>
      </c>
    </row>
    <row r="5939" spans="1:20" x14ac:dyDescent="0.25">
      <c r="A5939" s="286">
        <v>43348</v>
      </c>
      <c r="B5939" s="1">
        <f t="shared" si="1327"/>
        <v>3</v>
      </c>
      <c r="C5939" s="285">
        <v>9</v>
      </c>
      <c r="D5939" t="s">
        <v>716</v>
      </c>
      <c r="F5939" s="16">
        <v>59</v>
      </c>
      <c r="G5939" t="str">
        <f t="shared" si="1321"/>
        <v>Neither</v>
      </c>
      <c r="H5939" s="283">
        <f>IF(G5939="heating",F5939*Assumptions!M$4+Assumptions!M$7,0)</f>
        <v>0</v>
      </c>
      <c r="I5939" s="15">
        <f t="shared" si="1322"/>
        <v>1.0343009000871222</v>
      </c>
      <c r="J5939" s="15">
        <f t="shared" si="1323"/>
        <v>1.0263036171733995</v>
      </c>
      <c r="K5939" s="283">
        <f t="shared" si="1328"/>
        <v>0</v>
      </c>
      <c r="L5939" s="283">
        <f t="shared" si="1329"/>
        <v>4.3182081448486933</v>
      </c>
      <c r="M5939" s="283">
        <f t="shared" si="1330"/>
        <v>0</v>
      </c>
      <c r="N5939" s="283">
        <f t="shared" si="1331"/>
        <v>4.2355603137647586</v>
      </c>
      <c r="O5939" s="283">
        <f t="shared" si="1332"/>
        <v>0</v>
      </c>
      <c r="P5939" s="21">
        <f t="shared" si="1324"/>
        <v>0</v>
      </c>
      <c r="Q5939" s="21">
        <f t="shared" si="1325"/>
        <v>0.8408485371888097</v>
      </c>
      <c r="R5939">
        <f t="shared" si="1326"/>
        <v>0.9421089825381942</v>
      </c>
      <c r="S5939" s="296">
        <f t="shared" si="1333"/>
        <v>0</v>
      </c>
      <c r="T5939" s="283">
        <f t="shared" si="1334"/>
        <v>0</v>
      </c>
    </row>
    <row r="5940" spans="1:20" x14ac:dyDescent="0.25">
      <c r="A5940" s="286">
        <v>43348</v>
      </c>
      <c r="B5940" s="1">
        <f t="shared" si="1327"/>
        <v>3</v>
      </c>
      <c r="C5940" s="285">
        <v>10</v>
      </c>
      <c r="D5940" t="s">
        <v>716</v>
      </c>
      <c r="F5940" s="16">
        <v>61</v>
      </c>
      <c r="G5940" t="str">
        <f t="shared" si="1321"/>
        <v>Neither</v>
      </c>
      <c r="H5940" s="283">
        <f>IF(G5940="heating",F5940*Assumptions!M$4+Assumptions!M$7,0)</f>
        <v>0</v>
      </c>
      <c r="I5940" s="15">
        <f t="shared" si="1322"/>
        <v>0.98112329028689171</v>
      </c>
      <c r="J5940" s="15">
        <f t="shared" si="1323"/>
        <v>1.0263036171733995</v>
      </c>
      <c r="K5940" s="283">
        <f t="shared" si="1328"/>
        <v>0</v>
      </c>
      <c r="L5940" s="283">
        <f t="shared" si="1329"/>
        <v>4.3818232651749627</v>
      </c>
      <c r="M5940" s="283">
        <f t="shared" si="1330"/>
        <v>0</v>
      </c>
      <c r="N5940" s="283">
        <f t="shared" si="1331"/>
        <v>4.3585758300027857</v>
      </c>
      <c r="O5940" s="283">
        <f t="shared" si="1332"/>
        <v>0</v>
      </c>
      <c r="P5940" s="21">
        <f t="shared" si="1324"/>
        <v>0</v>
      </c>
      <c r="Q5940" s="21">
        <f t="shared" si="1325"/>
        <v>0.74504051125983206</v>
      </c>
      <c r="R5940">
        <f t="shared" si="1326"/>
        <v>0.9421089825381942</v>
      </c>
      <c r="S5940" s="296">
        <f t="shared" si="1333"/>
        <v>0</v>
      </c>
      <c r="T5940" s="283">
        <f t="shared" si="1334"/>
        <v>0</v>
      </c>
    </row>
    <row r="5941" spans="1:20" x14ac:dyDescent="0.25">
      <c r="A5941" s="286">
        <v>43348</v>
      </c>
      <c r="B5941" s="1">
        <f t="shared" si="1327"/>
        <v>3</v>
      </c>
      <c r="C5941" s="285">
        <v>11</v>
      </c>
      <c r="D5941" t="s">
        <v>716</v>
      </c>
      <c r="F5941" s="16">
        <v>63</v>
      </c>
      <c r="G5941" t="str">
        <f t="shared" si="1321"/>
        <v>Neither</v>
      </c>
      <c r="H5941" s="283">
        <f>IF(G5941="heating",F5941*Assumptions!M$4+Assumptions!M$7,0)</f>
        <v>0</v>
      </c>
      <c r="I5941" s="15">
        <f t="shared" si="1322"/>
        <v>0.94956163997961163</v>
      </c>
      <c r="J5941" s="15">
        <f t="shared" si="1323"/>
        <v>1.0263036171733995</v>
      </c>
      <c r="K5941" s="283">
        <f t="shared" si="1328"/>
        <v>0</v>
      </c>
      <c r="L5941" s="283">
        <f t="shared" si="1329"/>
        <v>4.3818232651749627</v>
      </c>
      <c r="M5941" s="283">
        <f t="shared" si="1330"/>
        <v>0</v>
      </c>
      <c r="N5941" s="283">
        <f t="shared" si="1331"/>
        <v>4.3585758300027857</v>
      </c>
      <c r="O5941" s="283">
        <f t="shared" si="1332"/>
        <v>0</v>
      </c>
      <c r="P5941" s="21">
        <f t="shared" si="1324"/>
        <v>0</v>
      </c>
      <c r="Q5941" s="21">
        <f t="shared" si="1325"/>
        <v>0.72850690893675296</v>
      </c>
      <c r="R5941">
        <f t="shared" si="1326"/>
        <v>0.9421089825381942</v>
      </c>
      <c r="S5941" s="296">
        <f t="shared" si="1333"/>
        <v>0</v>
      </c>
      <c r="T5941" s="283">
        <f t="shared" si="1334"/>
        <v>0</v>
      </c>
    </row>
    <row r="5942" spans="1:20" x14ac:dyDescent="0.25">
      <c r="A5942" s="286">
        <v>43348</v>
      </c>
      <c r="B5942" s="1">
        <f t="shared" si="1327"/>
        <v>3</v>
      </c>
      <c r="C5942" s="285">
        <v>12</v>
      </c>
      <c r="D5942" t="s">
        <v>716</v>
      </c>
      <c r="F5942" s="16">
        <v>63</v>
      </c>
      <c r="G5942" t="str">
        <f t="shared" si="1321"/>
        <v>Neither</v>
      </c>
      <c r="H5942" s="283">
        <f>IF(G5942="heating",F5942*Assumptions!M$4+Assumptions!M$7,0)</f>
        <v>0</v>
      </c>
      <c r="I5942" s="15">
        <f t="shared" si="1322"/>
        <v>0.91648403420261149</v>
      </c>
      <c r="J5942" s="15">
        <f t="shared" si="1323"/>
        <v>1.0263036171733995</v>
      </c>
      <c r="K5942" s="283">
        <f t="shared" si="1328"/>
        <v>0</v>
      </c>
      <c r="L5942" s="283">
        <f t="shared" si="1329"/>
        <v>4.3818232651749627</v>
      </c>
      <c r="M5942" s="283">
        <f t="shared" si="1330"/>
        <v>0</v>
      </c>
      <c r="N5942" s="283">
        <f t="shared" si="1331"/>
        <v>4.3585758300027857</v>
      </c>
      <c r="O5942" s="283">
        <f t="shared" si="1332"/>
        <v>0</v>
      </c>
      <c r="P5942" s="21">
        <f t="shared" si="1324"/>
        <v>0</v>
      </c>
      <c r="Q5942" s="21">
        <f t="shared" si="1325"/>
        <v>0.75910815787401487</v>
      </c>
      <c r="R5942">
        <f t="shared" si="1326"/>
        <v>0.9421089825381942</v>
      </c>
      <c r="S5942" s="296">
        <f t="shared" si="1333"/>
        <v>0</v>
      </c>
      <c r="T5942" s="283">
        <f t="shared" si="1334"/>
        <v>0</v>
      </c>
    </row>
    <row r="5943" spans="1:20" x14ac:dyDescent="0.25">
      <c r="A5943" s="286">
        <v>43348</v>
      </c>
      <c r="B5943" s="1">
        <f t="shared" si="1327"/>
        <v>3</v>
      </c>
      <c r="C5943" s="285">
        <v>13</v>
      </c>
      <c r="D5943" t="s">
        <v>716</v>
      </c>
      <c r="F5943" s="16">
        <v>63</v>
      </c>
      <c r="G5943" t="str">
        <f t="shared" si="1321"/>
        <v>Neither</v>
      </c>
      <c r="H5943" s="283">
        <f>IF(G5943="heating",F5943*Assumptions!M$4+Assumptions!M$7,0)</f>
        <v>0</v>
      </c>
      <c r="I5943" s="15">
        <f t="shared" si="1322"/>
        <v>0.90040206880052787</v>
      </c>
      <c r="J5943" s="15">
        <f t="shared" si="1323"/>
        <v>1.0263036171733995</v>
      </c>
      <c r="K5943" s="283">
        <f t="shared" si="1328"/>
        <v>0</v>
      </c>
      <c r="L5943" s="283">
        <f t="shared" si="1329"/>
        <v>4.3818232651749627</v>
      </c>
      <c r="M5943" s="283">
        <f t="shared" si="1330"/>
        <v>0</v>
      </c>
      <c r="N5943" s="283">
        <f t="shared" si="1331"/>
        <v>4.3585758300027857</v>
      </c>
      <c r="O5943" s="283">
        <f t="shared" si="1332"/>
        <v>0</v>
      </c>
      <c r="P5943" s="21">
        <f t="shared" si="1324"/>
        <v>0</v>
      </c>
      <c r="Q5943" s="21">
        <f t="shared" si="1325"/>
        <v>0.79115902007799765</v>
      </c>
      <c r="R5943">
        <f t="shared" si="1326"/>
        <v>0.9421089825381942</v>
      </c>
      <c r="S5943" s="296">
        <f t="shared" si="1333"/>
        <v>0</v>
      </c>
      <c r="T5943" s="283">
        <f t="shared" si="1334"/>
        <v>0</v>
      </c>
    </row>
    <row r="5944" spans="1:20" x14ac:dyDescent="0.25">
      <c r="A5944" s="286">
        <v>43348</v>
      </c>
      <c r="B5944" s="1">
        <f t="shared" si="1327"/>
        <v>3</v>
      </c>
      <c r="C5944" s="285">
        <v>14</v>
      </c>
      <c r="D5944" t="s">
        <v>716</v>
      </c>
      <c r="F5944" s="16">
        <v>63</v>
      </c>
      <c r="G5944" t="str">
        <f t="shared" si="1321"/>
        <v>Neither</v>
      </c>
      <c r="H5944" s="283">
        <f>IF(G5944="heating",F5944*Assumptions!M$4+Assumptions!M$7,0)</f>
        <v>0</v>
      </c>
      <c r="I5944" s="15">
        <f t="shared" si="1322"/>
        <v>0.86032894500746537</v>
      </c>
      <c r="J5944" s="15">
        <f t="shared" si="1323"/>
        <v>1.0263036171733995</v>
      </c>
      <c r="K5944" s="283">
        <f t="shared" si="1328"/>
        <v>0</v>
      </c>
      <c r="L5944" s="283">
        <f t="shared" si="1329"/>
        <v>4.3818232651749627</v>
      </c>
      <c r="M5944" s="283">
        <f t="shared" si="1330"/>
        <v>0</v>
      </c>
      <c r="N5944" s="283">
        <f t="shared" si="1331"/>
        <v>4.3585758300027857</v>
      </c>
      <c r="O5944" s="283">
        <f t="shared" si="1332"/>
        <v>0</v>
      </c>
      <c r="P5944" s="21">
        <f t="shared" si="1324"/>
        <v>0</v>
      </c>
      <c r="Q5944" s="21">
        <f t="shared" si="1325"/>
        <v>0.84355555031342389</v>
      </c>
      <c r="R5944">
        <f t="shared" si="1326"/>
        <v>0.9421089825381942</v>
      </c>
      <c r="S5944" s="296">
        <f t="shared" si="1333"/>
        <v>0</v>
      </c>
      <c r="T5944" s="283">
        <f t="shared" si="1334"/>
        <v>0</v>
      </c>
    </row>
    <row r="5945" spans="1:20" x14ac:dyDescent="0.25">
      <c r="A5945" s="286">
        <v>43348</v>
      </c>
      <c r="B5945" s="1">
        <f t="shared" si="1327"/>
        <v>3</v>
      </c>
      <c r="C5945" s="285">
        <v>15</v>
      </c>
      <c r="D5945" t="s">
        <v>716</v>
      </c>
      <c r="F5945" s="16">
        <v>63</v>
      </c>
      <c r="G5945" t="str">
        <f t="shared" si="1321"/>
        <v>Neither</v>
      </c>
      <c r="H5945" s="283">
        <f>IF(G5945="heating",F5945*Assumptions!M$4+Assumptions!M$7,0)</f>
        <v>0</v>
      </c>
      <c r="I5945" s="15">
        <f t="shared" si="1322"/>
        <v>0.85754515037175039</v>
      </c>
      <c r="J5945" s="15">
        <f t="shared" si="1323"/>
        <v>1.0263036171733995</v>
      </c>
      <c r="K5945" s="283">
        <f t="shared" si="1328"/>
        <v>0</v>
      </c>
      <c r="L5945" s="283">
        <f t="shared" si="1329"/>
        <v>4.3818232651749627</v>
      </c>
      <c r="M5945" s="283">
        <f t="shared" si="1330"/>
        <v>0</v>
      </c>
      <c r="N5945" s="283">
        <f t="shared" si="1331"/>
        <v>4.3585758300027857</v>
      </c>
      <c r="O5945" s="283">
        <f t="shared" si="1332"/>
        <v>0</v>
      </c>
      <c r="P5945" s="21">
        <f t="shared" si="1324"/>
        <v>0</v>
      </c>
      <c r="Q5945" s="21">
        <f t="shared" si="1325"/>
        <v>0.96592607327566882</v>
      </c>
      <c r="R5945">
        <f t="shared" si="1326"/>
        <v>0.9421089825381942</v>
      </c>
      <c r="S5945" s="296">
        <f t="shared" si="1333"/>
        <v>0</v>
      </c>
      <c r="T5945" s="283">
        <f t="shared" si="1334"/>
        <v>0</v>
      </c>
    </row>
    <row r="5946" spans="1:20" x14ac:dyDescent="0.25">
      <c r="A5946" s="286">
        <v>43348</v>
      </c>
      <c r="B5946" s="1">
        <f t="shared" si="1327"/>
        <v>3</v>
      </c>
      <c r="C5946" s="285">
        <v>16</v>
      </c>
      <c r="D5946" t="s">
        <v>716</v>
      </c>
      <c r="F5946" s="16">
        <v>63</v>
      </c>
      <c r="G5946" t="str">
        <f t="shared" si="1321"/>
        <v>Neither</v>
      </c>
      <c r="H5946" s="283">
        <f>IF(G5946="heating",F5946*Assumptions!M$4+Assumptions!M$7,0)</f>
        <v>0</v>
      </c>
      <c r="I5946" s="15">
        <f t="shared" si="1322"/>
        <v>0.88344815438260227</v>
      </c>
      <c r="J5946" s="15">
        <f t="shared" si="1323"/>
        <v>1.0263036171733995</v>
      </c>
      <c r="K5946" s="283">
        <f t="shared" si="1328"/>
        <v>0</v>
      </c>
      <c r="L5946" s="283">
        <f t="shared" si="1329"/>
        <v>4.3818232651749627</v>
      </c>
      <c r="M5946" s="283">
        <f t="shared" si="1330"/>
        <v>0</v>
      </c>
      <c r="N5946" s="283">
        <f t="shared" si="1331"/>
        <v>4.3585758300027857</v>
      </c>
      <c r="O5946" s="283">
        <f t="shared" si="1332"/>
        <v>0</v>
      </c>
      <c r="P5946" s="21">
        <f t="shared" si="1324"/>
        <v>0</v>
      </c>
      <c r="Q5946" s="21">
        <f t="shared" si="1325"/>
        <v>1.1649354943302594</v>
      </c>
      <c r="R5946">
        <f t="shared" si="1326"/>
        <v>0.9421089825381942</v>
      </c>
      <c r="S5946" s="296">
        <f t="shared" si="1333"/>
        <v>0</v>
      </c>
      <c r="T5946" s="283">
        <f t="shared" si="1334"/>
        <v>0</v>
      </c>
    </row>
    <row r="5947" spans="1:20" x14ac:dyDescent="0.25">
      <c r="A5947" s="286">
        <v>43348</v>
      </c>
      <c r="B5947" s="1">
        <f t="shared" si="1327"/>
        <v>3</v>
      </c>
      <c r="C5947" s="285">
        <v>17</v>
      </c>
      <c r="D5947" t="s">
        <v>716</v>
      </c>
      <c r="F5947" s="16">
        <v>63</v>
      </c>
      <c r="G5947" t="str">
        <f t="shared" si="1321"/>
        <v>Neither</v>
      </c>
      <c r="H5947" s="283">
        <f>IF(G5947="heating",F5947*Assumptions!M$4+Assumptions!M$7,0)</f>
        <v>0</v>
      </c>
      <c r="I5947" s="15">
        <f t="shared" si="1322"/>
        <v>0.94025748850374469</v>
      </c>
      <c r="J5947" s="15">
        <f t="shared" si="1323"/>
        <v>1.0263036171733995</v>
      </c>
      <c r="K5947" s="283">
        <f t="shared" si="1328"/>
        <v>0</v>
      </c>
      <c r="L5947" s="283">
        <f t="shared" si="1329"/>
        <v>4.3818232651749627</v>
      </c>
      <c r="M5947" s="283">
        <f t="shared" si="1330"/>
        <v>0</v>
      </c>
      <c r="N5947" s="283">
        <f t="shared" si="1331"/>
        <v>4.3585758300027857</v>
      </c>
      <c r="O5947" s="283">
        <f t="shared" si="1332"/>
        <v>0</v>
      </c>
      <c r="P5947" s="21">
        <f t="shared" si="1324"/>
        <v>0</v>
      </c>
      <c r="Q5947" s="21">
        <f t="shared" si="1325"/>
        <v>1.3521540118753073</v>
      </c>
      <c r="R5947">
        <f t="shared" si="1326"/>
        <v>0.9421089825381942</v>
      </c>
      <c r="S5947" s="296">
        <f t="shared" si="1333"/>
        <v>0</v>
      </c>
      <c r="T5947" s="283">
        <f t="shared" si="1334"/>
        <v>0</v>
      </c>
    </row>
    <row r="5948" spans="1:20" x14ac:dyDescent="0.25">
      <c r="A5948" s="286">
        <v>43348</v>
      </c>
      <c r="B5948" s="1">
        <f t="shared" si="1327"/>
        <v>3</v>
      </c>
      <c r="C5948" s="285">
        <v>18</v>
      </c>
      <c r="D5948" t="s">
        <v>716</v>
      </c>
      <c r="F5948" s="16">
        <v>61</v>
      </c>
      <c r="G5948" t="str">
        <f t="shared" si="1321"/>
        <v>Neither</v>
      </c>
      <c r="H5948" s="283">
        <f>IF(G5948="heating",F5948*Assumptions!M$4+Assumptions!M$7,0)</f>
        <v>0</v>
      </c>
      <c r="I5948" s="15">
        <f t="shared" si="1322"/>
        <v>0.98182363790757687</v>
      </c>
      <c r="J5948" s="15">
        <f t="shared" si="1323"/>
        <v>1.0263036171733995</v>
      </c>
      <c r="K5948" s="283">
        <f t="shared" si="1328"/>
        <v>0</v>
      </c>
      <c r="L5948" s="283">
        <f t="shared" si="1329"/>
        <v>4.3818232651749627</v>
      </c>
      <c r="M5948" s="283">
        <f t="shared" si="1330"/>
        <v>0</v>
      </c>
      <c r="N5948" s="283">
        <f t="shared" si="1331"/>
        <v>4.3585758300027857</v>
      </c>
      <c r="O5948" s="283">
        <f t="shared" si="1332"/>
        <v>0</v>
      </c>
      <c r="P5948" s="21">
        <f t="shared" si="1324"/>
        <v>0</v>
      </c>
      <c r="Q5948" s="21">
        <f t="shared" si="1325"/>
        <v>1.5598916921549892</v>
      </c>
      <c r="R5948">
        <f t="shared" si="1326"/>
        <v>0.9421089825381942</v>
      </c>
      <c r="S5948" s="296">
        <f t="shared" si="1333"/>
        <v>0</v>
      </c>
      <c r="T5948" s="283">
        <f t="shared" si="1334"/>
        <v>0</v>
      </c>
    </row>
    <row r="5949" spans="1:20" x14ac:dyDescent="0.25">
      <c r="A5949" s="286">
        <v>43348</v>
      </c>
      <c r="B5949" s="1">
        <f t="shared" si="1327"/>
        <v>3</v>
      </c>
      <c r="C5949" s="285">
        <v>19</v>
      </c>
      <c r="D5949" t="s">
        <v>716</v>
      </c>
      <c r="F5949" s="16">
        <v>61</v>
      </c>
      <c r="G5949" t="str">
        <f t="shared" si="1321"/>
        <v>Neither</v>
      </c>
      <c r="H5949" s="283">
        <f>IF(G5949="heating",F5949*Assumptions!M$4+Assumptions!M$7,0)</f>
        <v>0</v>
      </c>
      <c r="I5949" s="15">
        <f t="shared" si="1322"/>
        <v>0.98418842963438757</v>
      </c>
      <c r="J5949" s="15">
        <f t="shared" si="1323"/>
        <v>1.0263036171733995</v>
      </c>
      <c r="K5949" s="283">
        <f t="shared" si="1328"/>
        <v>0</v>
      </c>
      <c r="L5949" s="283">
        <f t="shared" si="1329"/>
        <v>4.3818232651749627</v>
      </c>
      <c r="M5949" s="283">
        <f t="shared" si="1330"/>
        <v>0</v>
      </c>
      <c r="N5949" s="283">
        <f t="shared" si="1331"/>
        <v>4.3585758300027857</v>
      </c>
      <c r="O5949" s="283">
        <f t="shared" si="1332"/>
        <v>0</v>
      </c>
      <c r="P5949" s="21">
        <f t="shared" si="1324"/>
        <v>0</v>
      </c>
      <c r="Q5949" s="21">
        <f t="shared" si="1325"/>
        <v>1.6764212681468484</v>
      </c>
      <c r="R5949">
        <f t="shared" si="1326"/>
        <v>0.9421089825381942</v>
      </c>
      <c r="S5949" s="296">
        <f t="shared" si="1333"/>
        <v>0</v>
      </c>
      <c r="T5949" s="283">
        <f t="shared" si="1334"/>
        <v>0</v>
      </c>
    </row>
    <row r="5950" spans="1:20" x14ac:dyDescent="0.25">
      <c r="A5950" s="286">
        <v>43348</v>
      </c>
      <c r="B5950" s="1">
        <f t="shared" si="1327"/>
        <v>3</v>
      </c>
      <c r="C5950" s="285">
        <v>20</v>
      </c>
      <c r="D5950" t="s">
        <v>716</v>
      </c>
      <c r="F5950" s="16">
        <v>59</v>
      </c>
      <c r="G5950" t="str">
        <f t="shared" si="1321"/>
        <v>Neither</v>
      </c>
      <c r="H5950" s="283">
        <f>IF(G5950="heating",F5950*Assumptions!M$4+Assumptions!M$7,0)</f>
        <v>0</v>
      </c>
      <c r="I5950" s="15">
        <f t="shared" si="1322"/>
        <v>0.97071962311712034</v>
      </c>
      <c r="J5950" s="15">
        <f t="shared" si="1323"/>
        <v>1.0263036171733995</v>
      </c>
      <c r="K5950" s="283">
        <f t="shared" si="1328"/>
        <v>0</v>
      </c>
      <c r="L5950" s="283">
        <f t="shared" si="1329"/>
        <v>4.3182081448486933</v>
      </c>
      <c r="M5950" s="283">
        <f t="shared" si="1330"/>
        <v>0</v>
      </c>
      <c r="N5950" s="283">
        <f t="shared" si="1331"/>
        <v>4.2355603137647586</v>
      </c>
      <c r="O5950" s="283">
        <f t="shared" si="1332"/>
        <v>0</v>
      </c>
      <c r="P5950" s="21">
        <f t="shared" si="1324"/>
        <v>0</v>
      </c>
      <c r="Q5950" s="21">
        <f t="shared" si="1325"/>
        <v>1.52436960139122</v>
      </c>
      <c r="R5950">
        <f t="shared" si="1326"/>
        <v>0.9421089825381942</v>
      </c>
      <c r="S5950" s="296">
        <f t="shared" si="1333"/>
        <v>0</v>
      </c>
      <c r="T5950" s="283">
        <f t="shared" si="1334"/>
        <v>0</v>
      </c>
    </row>
    <row r="5951" spans="1:20" x14ac:dyDescent="0.25">
      <c r="A5951" s="286">
        <v>43348</v>
      </c>
      <c r="B5951" s="1">
        <f t="shared" si="1327"/>
        <v>3</v>
      </c>
      <c r="C5951" s="285">
        <v>21</v>
      </c>
      <c r="D5951" t="s">
        <v>716</v>
      </c>
      <c r="F5951" s="16">
        <v>57</v>
      </c>
      <c r="G5951" t="str">
        <f t="shared" si="1321"/>
        <v>Neither</v>
      </c>
      <c r="H5951" s="283">
        <f>IF(G5951="heating",F5951*Assumptions!M$4+Assumptions!M$7,0)</f>
        <v>0</v>
      </c>
      <c r="I5951" s="15">
        <f t="shared" si="1322"/>
        <v>0.95751150862929935</v>
      </c>
      <c r="J5951" s="15">
        <f t="shared" si="1323"/>
        <v>1.0263036171733995</v>
      </c>
      <c r="K5951" s="283">
        <f t="shared" si="1328"/>
        <v>0</v>
      </c>
      <c r="L5951" s="283">
        <f t="shared" si="1329"/>
        <v>4.2530692972692208</v>
      </c>
      <c r="M5951" s="283">
        <f t="shared" si="1330"/>
        <v>0</v>
      </c>
      <c r="N5951" s="283">
        <f t="shared" si="1331"/>
        <v>4.1119599131986844</v>
      </c>
      <c r="O5951" s="283">
        <f t="shared" si="1332"/>
        <v>0</v>
      </c>
      <c r="P5951" s="21">
        <f t="shared" si="1324"/>
        <v>0</v>
      </c>
      <c r="Q5951" s="21">
        <f t="shared" si="1325"/>
        <v>1.4448604713749031</v>
      </c>
      <c r="R5951">
        <f t="shared" si="1326"/>
        <v>0.9421089825381942</v>
      </c>
      <c r="S5951" s="296">
        <f t="shared" si="1333"/>
        <v>0</v>
      </c>
      <c r="T5951" s="283">
        <f t="shared" si="1334"/>
        <v>0</v>
      </c>
    </row>
    <row r="5952" spans="1:20" x14ac:dyDescent="0.25">
      <c r="A5952" s="286">
        <v>43348</v>
      </c>
      <c r="B5952" s="1">
        <f t="shared" si="1327"/>
        <v>3</v>
      </c>
      <c r="C5952" s="285">
        <v>22</v>
      </c>
      <c r="D5952" t="s">
        <v>716</v>
      </c>
      <c r="F5952" s="16">
        <v>57</v>
      </c>
      <c r="G5952" t="str">
        <f t="shared" si="1321"/>
        <v>Neither</v>
      </c>
      <c r="H5952" s="283">
        <f>IF(G5952="heating",F5952*Assumptions!M$4+Assumptions!M$7,0)</f>
        <v>0</v>
      </c>
      <c r="I5952" s="15">
        <f t="shared" si="1322"/>
        <v>0.9426530227543114</v>
      </c>
      <c r="J5952" s="15">
        <f t="shared" si="1323"/>
        <v>1.0263036171733995</v>
      </c>
      <c r="K5952" s="283">
        <f t="shared" si="1328"/>
        <v>0</v>
      </c>
      <c r="L5952" s="283">
        <f t="shared" si="1329"/>
        <v>4.2530692972692208</v>
      </c>
      <c r="M5952" s="283">
        <f t="shared" si="1330"/>
        <v>0</v>
      </c>
      <c r="N5952" s="283">
        <f t="shared" si="1331"/>
        <v>4.1119599131986844</v>
      </c>
      <c r="O5952" s="283">
        <f t="shared" si="1332"/>
        <v>0</v>
      </c>
      <c r="P5952" s="21">
        <f t="shared" si="1324"/>
        <v>0</v>
      </c>
      <c r="Q5952" s="21">
        <f t="shared" si="1325"/>
        <v>1.2427137171080138</v>
      </c>
      <c r="R5952">
        <f t="shared" si="1326"/>
        <v>0.9421089825381942</v>
      </c>
      <c r="S5952" s="296">
        <f t="shared" si="1333"/>
        <v>0</v>
      </c>
      <c r="T5952" s="283">
        <f t="shared" si="1334"/>
        <v>0</v>
      </c>
    </row>
    <row r="5953" spans="1:20" x14ac:dyDescent="0.25">
      <c r="A5953" s="286">
        <v>43348</v>
      </c>
      <c r="B5953" s="1">
        <f t="shared" si="1327"/>
        <v>3</v>
      </c>
      <c r="C5953" s="285">
        <v>23</v>
      </c>
      <c r="D5953" t="s">
        <v>715</v>
      </c>
      <c r="F5953" s="16">
        <v>57</v>
      </c>
      <c r="G5953" t="str">
        <f t="shared" si="1321"/>
        <v>Neither</v>
      </c>
      <c r="H5953" s="283">
        <f>IF(G5953="heating",F5953*Assumptions!M$4+Assumptions!M$7,0)</f>
        <v>0</v>
      </c>
      <c r="I5953" s="15">
        <f t="shared" si="1322"/>
        <v>0.94450710149963013</v>
      </c>
      <c r="J5953" s="15">
        <f t="shared" si="1323"/>
        <v>1.0263036171733995</v>
      </c>
      <c r="K5953" s="283">
        <f t="shared" si="1328"/>
        <v>0</v>
      </c>
      <c r="L5953" s="283">
        <f t="shared" si="1329"/>
        <v>4.2530692972692208</v>
      </c>
      <c r="M5953" s="283">
        <f t="shared" si="1330"/>
        <v>0</v>
      </c>
      <c r="N5953" s="283">
        <f t="shared" si="1331"/>
        <v>4.1119599131986844</v>
      </c>
      <c r="O5953" s="283">
        <f t="shared" si="1332"/>
        <v>0</v>
      </c>
      <c r="P5953" s="21">
        <f t="shared" si="1324"/>
        <v>0</v>
      </c>
      <c r="Q5953" s="21">
        <f t="shared" si="1325"/>
        <v>1.0297519246597011</v>
      </c>
      <c r="R5953">
        <f t="shared" si="1326"/>
        <v>0.9421089825381942</v>
      </c>
      <c r="S5953" s="296">
        <f t="shared" si="1333"/>
        <v>0</v>
      </c>
      <c r="T5953" s="283">
        <f t="shared" si="1334"/>
        <v>0</v>
      </c>
    </row>
    <row r="5954" spans="1:20" x14ac:dyDescent="0.25">
      <c r="A5954" s="286">
        <v>43349</v>
      </c>
      <c r="B5954" s="1">
        <f t="shared" si="1327"/>
        <v>4</v>
      </c>
      <c r="C5954" s="285">
        <v>0</v>
      </c>
      <c r="D5954" t="s">
        <v>715</v>
      </c>
      <c r="F5954" s="16">
        <v>57</v>
      </c>
      <c r="G5954" t="str">
        <f t="shared" ref="G5954:G6017" si="1335">VLOOKUP(A5954,U$2:W$366,3,FALSE)</f>
        <v>Cooling</v>
      </c>
      <c r="H5954" s="283">
        <f>IF(G5954="heating",F5954*Assumptions!M$4+Assumptions!M$7,0)</f>
        <v>0</v>
      </c>
      <c r="I5954" s="15">
        <f t="shared" ref="I5954:I6017" si="1336">VLOOKUP(C5954,AO$2:AQ$25,3,FALSE)</f>
        <v>0.97481507806017154</v>
      </c>
      <c r="J5954" s="15">
        <f t="shared" ref="J5954:J6017" si="1337">VLOOKUP(B5954,AS$4:AU$10,3,FALSE)</f>
        <v>1.0020455199443592</v>
      </c>
      <c r="K5954" s="283">
        <f t="shared" si="1328"/>
        <v>0</v>
      </c>
      <c r="L5954" s="283">
        <f t="shared" si="1329"/>
        <v>4.2530692972692208</v>
      </c>
      <c r="M5954" s="283">
        <f t="shared" si="1330"/>
        <v>0</v>
      </c>
      <c r="N5954" s="283">
        <f t="shared" si="1331"/>
        <v>4.1119599131986844</v>
      </c>
      <c r="O5954" s="283">
        <f t="shared" si="1332"/>
        <v>0</v>
      </c>
      <c r="P5954" s="21">
        <f t="shared" ref="P5954:P6017" si="1338">IF(G5954="cooling",IF(F5954&lt;61,0.025,(F5954^2*AX$25+F5954*AY$25+AZ$25)),0)</f>
        <v>2.5000000000000001E-2</v>
      </c>
      <c r="Q5954" s="21">
        <f t="shared" ref="Q5954:Q6017" si="1339">VLOOKUP(C5954,BB$2:BC$25,2,FALSE)</f>
        <v>0.90668853391740301</v>
      </c>
      <c r="R5954">
        <f t="shared" ref="R5954:R6017" si="1340">VLOOKUP(B5954,AS$4:AV$10,4,FALSE)</f>
        <v>1.0705685074825908</v>
      </c>
      <c r="S5954" s="296">
        <f t="shared" si="1333"/>
        <v>2.4266804762688315E-2</v>
      </c>
      <c r="T5954" s="283">
        <f t="shared" si="1334"/>
        <v>2.4266804762688315E-2</v>
      </c>
    </row>
    <row r="5955" spans="1:20" x14ac:dyDescent="0.25">
      <c r="A5955" s="286">
        <v>43349</v>
      </c>
      <c r="B5955" s="1">
        <f t="shared" ref="B5955:B6018" si="1341">WEEKDAY(A5955,2)</f>
        <v>4</v>
      </c>
      <c r="C5955" s="285">
        <v>1</v>
      </c>
      <c r="D5955" t="s">
        <v>715</v>
      </c>
      <c r="F5955" s="16">
        <v>54</v>
      </c>
      <c r="G5955" t="str">
        <f t="shared" si="1335"/>
        <v>Cooling</v>
      </c>
      <c r="H5955" s="283">
        <f>IF(G5955="heating",F5955*Assumptions!M$4+Assumptions!M$7,0)</f>
        <v>0</v>
      </c>
      <c r="I5955" s="15">
        <f t="shared" si="1336"/>
        <v>1.012242869806885</v>
      </c>
      <c r="J5955" s="15">
        <f t="shared" si="1337"/>
        <v>1.0020455199443592</v>
      </c>
      <c r="K5955" s="283">
        <f t="shared" ref="K5955:K6018" si="1342">H5955*I5955*J5955</f>
        <v>0</v>
      </c>
      <c r="L5955" s="283">
        <f t="shared" ref="L5955:L6018" si="1343">VLOOKUP(F5955,BL$2:BN$92,2,FALSE)</f>
        <v>4.1559947708987721</v>
      </c>
      <c r="M5955" s="283">
        <f t="shared" ref="M5955:M6018" si="1344">IF(G5955="heating",K5955*(L5955*3.412),0)</f>
        <v>0</v>
      </c>
      <c r="N5955" s="283">
        <f t="shared" ref="N5955:N6018" si="1345">VLOOKUP(F5955,BL$2:BN$92,3,FALSE)</f>
        <v>3.9259252525022648</v>
      </c>
      <c r="O5955" s="283">
        <f t="shared" ref="O5955:O6018" si="1346">IF(F5955&lt;=61,IF(G5955="heating",IF(F5955&gt;=5,K5955*L5955/N5955,0),0),0)</f>
        <v>0</v>
      </c>
      <c r="P5955" s="21">
        <f t="shared" si="1338"/>
        <v>2.5000000000000001E-2</v>
      </c>
      <c r="Q5955" s="21">
        <f t="shared" si="1339"/>
        <v>0.81803459285312596</v>
      </c>
      <c r="R5955">
        <f t="shared" si="1340"/>
        <v>1.0705685074825908</v>
      </c>
      <c r="S5955" s="296">
        <f t="shared" ref="S5955:S6018" si="1347">P5955*Q5955*R5955</f>
        <v>2.1894051828497497E-2</v>
      </c>
      <c r="T5955" s="283">
        <f t="shared" ref="T5955:T6018" si="1348">K5955+S5955</f>
        <v>2.1894051828497497E-2</v>
      </c>
    </row>
    <row r="5956" spans="1:20" x14ac:dyDescent="0.25">
      <c r="A5956" s="286">
        <v>43349</v>
      </c>
      <c r="B5956" s="1">
        <f t="shared" si="1341"/>
        <v>4</v>
      </c>
      <c r="C5956" s="285">
        <v>2</v>
      </c>
      <c r="D5956" t="s">
        <v>715</v>
      </c>
      <c r="F5956" s="16">
        <v>54</v>
      </c>
      <c r="G5956" t="str">
        <f t="shared" si="1335"/>
        <v>Cooling</v>
      </c>
      <c r="H5956" s="283">
        <f>IF(G5956="heating",F5956*Assumptions!M$4+Assumptions!M$7,0)</f>
        <v>0</v>
      </c>
      <c r="I5956" s="15">
        <f t="shared" si="1336"/>
        <v>1.0509704703585963</v>
      </c>
      <c r="J5956" s="15">
        <f t="shared" si="1337"/>
        <v>1.0020455199443592</v>
      </c>
      <c r="K5956" s="283">
        <f t="shared" si="1342"/>
        <v>0</v>
      </c>
      <c r="L5956" s="283">
        <f t="shared" si="1343"/>
        <v>4.1559947708987721</v>
      </c>
      <c r="M5956" s="283">
        <f t="shared" si="1344"/>
        <v>0</v>
      </c>
      <c r="N5956" s="283">
        <f t="shared" si="1345"/>
        <v>3.9259252525022648</v>
      </c>
      <c r="O5956" s="283">
        <f t="shared" si="1346"/>
        <v>0</v>
      </c>
      <c r="P5956" s="21">
        <f t="shared" si="1338"/>
        <v>2.5000000000000001E-2</v>
      </c>
      <c r="Q5956" s="21">
        <f t="shared" si="1339"/>
        <v>0.74507607494346417</v>
      </c>
      <c r="R5956">
        <f t="shared" si="1340"/>
        <v>1.0705685074825908</v>
      </c>
      <c r="S5956" s="296">
        <f t="shared" si="1347"/>
        <v>1.9941374537830285E-2</v>
      </c>
      <c r="T5956" s="283">
        <f t="shared" si="1348"/>
        <v>1.9941374537830285E-2</v>
      </c>
    </row>
    <row r="5957" spans="1:20" x14ac:dyDescent="0.25">
      <c r="A5957" s="286">
        <v>43349</v>
      </c>
      <c r="B5957" s="1">
        <f t="shared" si="1341"/>
        <v>4</v>
      </c>
      <c r="C5957" s="285">
        <v>3</v>
      </c>
      <c r="D5957" t="s">
        <v>715</v>
      </c>
      <c r="F5957" s="16">
        <v>52</v>
      </c>
      <c r="G5957" t="str">
        <f t="shared" si="1335"/>
        <v>Cooling</v>
      </c>
      <c r="H5957" s="283">
        <f>IF(G5957="heating",F5957*Assumptions!M$4+Assumptions!M$7,0)</f>
        <v>0</v>
      </c>
      <c r="I5957" s="15">
        <f t="shared" si="1336"/>
        <v>1.0924036124451033</v>
      </c>
      <c r="J5957" s="15">
        <f t="shared" si="1337"/>
        <v>1.0020455199443592</v>
      </c>
      <c r="K5957" s="283">
        <f t="shared" si="1342"/>
        <v>0</v>
      </c>
      <c r="L5957" s="283">
        <f t="shared" si="1343"/>
        <v>4.0950984110509578</v>
      </c>
      <c r="M5957" s="283">
        <f t="shared" si="1344"/>
        <v>0</v>
      </c>
      <c r="N5957" s="283">
        <f t="shared" si="1345"/>
        <v>3.802065958051716</v>
      </c>
      <c r="O5957" s="283">
        <f t="shared" si="1346"/>
        <v>0</v>
      </c>
      <c r="P5957" s="21">
        <f t="shared" si="1338"/>
        <v>2.5000000000000001E-2</v>
      </c>
      <c r="Q5957" s="21">
        <f t="shared" si="1339"/>
        <v>0.69158980876382303</v>
      </c>
      <c r="R5957">
        <f t="shared" si="1340"/>
        <v>1.0705685074825908</v>
      </c>
      <c r="S5957" s="296">
        <f t="shared" si="1347"/>
        <v>1.8509856733961411E-2</v>
      </c>
      <c r="T5957" s="283">
        <f t="shared" si="1348"/>
        <v>1.8509856733961411E-2</v>
      </c>
    </row>
    <row r="5958" spans="1:20" x14ac:dyDescent="0.25">
      <c r="A5958" s="286">
        <v>43349</v>
      </c>
      <c r="B5958" s="1">
        <f t="shared" si="1341"/>
        <v>4</v>
      </c>
      <c r="C5958" s="285">
        <v>4</v>
      </c>
      <c r="D5958" t="s">
        <v>715</v>
      </c>
      <c r="F5958" s="16">
        <v>50</v>
      </c>
      <c r="G5958" t="str">
        <f t="shared" si="1335"/>
        <v>Cooling</v>
      </c>
      <c r="H5958" s="283">
        <f>IF(G5958="heating",F5958*Assumptions!M$4+Assumptions!M$7,0)</f>
        <v>0</v>
      </c>
      <c r="I5958" s="15">
        <f t="shared" si="1336"/>
        <v>1.1348296917927807</v>
      </c>
      <c r="J5958" s="15">
        <f t="shared" si="1337"/>
        <v>1.0020455199443592</v>
      </c>
      <c r="K5958" s="283">
        <f t="shared" si="1342"/>
        <v>0</v>
      </c>
      <c r="L5958" s="283">
        <f t="shared" si="1343"/>
        <v>4.0351685236640416</v>
      </c>
      <c r="M5958" s="283">
        <f t="shared" si="1344"/>
        <v>0</v>
      </c>
      <c r="N5958" s="283">
        <f t="shared" si="1345"/>
        <v>3.6783220436298789</v>
      </c>
      <c r="O5958" s="283">
        <f t="shared" si="1346"/>
        <v>0</v>
      </c>
      <c r="P5958" s="21">
        <f t="shared" si="1338"/>
        <v>2.5000000000000001E-2</v>
      </c>
      <c r="Q5958" s="21">
        <f t="shared" si="1339"/>
        <v>0.6473875548762833</v>
      </c>
      <c r="R5958">
        <f t="shared" si="1340"/>
        <v>1.0705685074825908</v>
      </c>
      <c r="S5958" s="296">
        <f t="shared" si="1347"/>
        <v>1.7326818209667662E-2</v>
      </c>
      <c r="T5958" s="283">
        <f t="shared" si="1348"/>
        <v>1.7326818209667662E-2</v>
      </c>
    </row>
    <row r="5959" spans="1:20" x14ac:dyDescent="0.25">
      <c r="A5959" s="286">
        <v>43349</v>
      </c>
      <c r="B5959" s="1">
        <f t="shared" si="1341"/>
        <v>4</v>
      </c>
      <c r="C5959" s="285">
        <v>5</v>
      </c>
      <c r="D5959" t="s">
        <v>715</v>
      </c>
      <c r="F5959" s="16">
        <v>48</v>
      </c>
      <c r="G5959" t="str">
        <f t="shared" si="1335"/>
        <v>Cooling</v>
      </c>
      <c r="H5959" s="283">
        <f>IF(G5959="heating",F5959*Assumptions!M$4+Assumptions!M$7,0)</f>
        <v>0</v>
      </c>
      <c r="I5959" s="15">
        <f t="shared" si="1336"/>
        <v>1.1635558681477385</v>
      </c>
      <c r="J5959" s="15">
        <f t="shared" si="1337"/>
        <v>1.0020455199443592</v>
      </c>
      <c r="K5959" s="283">
        <f t="shared" si="1342"/>
        <v>0</v>
      </c>
      <c r="L5959" s="283">
        <f t="shared" si="1343"/>
        <v>3.9630740889572826</v>
      </c>
      <c r="M5959" s="283">
        <f t="shared" si="1344"/>
        <v>0</v>
      </c>
      <c r="N5959" s="283">
        <f t="shared" si="1345"/>
        <v>3.5524856183738187</v>
      </c>
      <c r="O5959" s="283">
        <f t="shared" si="1346"/>
        <v>0</v>
      </c>
      <c r="P5959" s="21">
        <f t="shared" si="1338"/>
        <v>2.5000000000000001E-2</v>
      </c>
      <c r="Q5959" s="21">
        <f t="shared" si="1339"/>
        <v>0.72139578924615555</v>
      </c>
      <c r="R5959">
        <f t="shared" si="1340"/>
        <v>1.0705685074825908</v>
      </c>
      <c r="S5959" s="296">
        <f t="shared" si="1347"/>
        <v>1.930759033493706E-2</v>
      </c>
      <c r="T5959" s="283">
        <f t="shared" si="1348"/>
        <v>1.930759033493706E-2</v>
      </c>
    </row>
    <row r="5960" spans="1:20" x14ac:dyDescent="0.25">
      <c r="A5960" s="286">
        <v>43349</v>
      </c>
      <c r="B5960" s="1">
        <f t="shared" si="1341"/>
        <v>4</v>
      </c>
      <c r="C5960" s="285">
        <v>6</v>
      </c>
      <c r="D5960" t="s">
        <v>715</v>
      </c>
      <c r="F5960" s="16">
        <v>50</v>
      </c>
      <c r="G5960" t="str">
        <f t="shared" si="1335"/>
        <v>Cooling</v>
      </c>
      <c r="H5960" s="283">
        <f>IF(G5960="heating",F5960*Assumptions!M$4+Assumptions!M$7,0)</f>
        <v>0</v>
      </c>
      <c r="I5960" s="15">
        <f t="shared" si="1336"/>
        <v>1.2083911162615524</v>
      </c>
      <c r="J5960" s="15">
        <f t="shared" si="1337"/>
        <v>1.0020455199443592</v>
      </c>
      <c r="K5960" s="283">
        <f t="shared" si="1342"/>
        <v>0</v>
      </c>
      <c r="L5960" s="283">
        <f t="shared" si="1343"/>
        <v>4.0351685236640416</v>
      </c>
      <c r="M5960" s="283">
        <f t="shared" si="1344"/>
        <v>0</v>
      </c>
      <c r="N5960" s="283">
        <f t="shared" si="1345"/>
        <v>3.6783220436298789</v>
      </c>
      <c r="O5960" s="283">
        <f t="shared" si="1346"/>
        <v>0</v>
      </c>
      <c r="P5960" s="21">
        <f t="shared" si="1338"/>
        <v>2.5000000000000001E-2</v>
      </c>
      <c r="Q5960" s="21">
        <f t="shared" si="1339"/>
        <v>0.87787080972652631</v>
      </c>
      <c r="R5960">
        <f t="shared" si="1340"/>
        <v>1.0705685074825908</v>
      </c>
      <c r="S5960" s="296">
        <f t="shared" si="1347"/>
        <v>2.349552106328652E-2</v>
      </c>
      <c r="T5960" s="283">
        <f t="shared" si="1348"/>
        <v>2.349552106328652E-2</v>
      </c>
    </row>
    <row r="5961" spans="1:20" x14ac:dyDescent="0.25">
      <c r="A5961" s="286">
        <v>43349</v>
      </c>
      <c r="B5961" s="1">
        <f t="shared" si="1341"/>
        <v>4</v>
      </c>
      <c r="C5961" s="285">
        <v>7</v>
      </c>
      <c r="D5961" t="s">
        <v>716</v>
      </c>
      <c r="F5961" s="16">
        <v>54</v>
      </c>
      <c r="G5961" t="str">
        <f t="shared" si="1335"/>
        <v>Cooling</v>
      </c>
      <c r="H5961" s="283">
        <f>IF(G5961="heating",F5961*Assumptions!M$4+Assumptions!M$7,0)</f>
        <v>0</v>
      </c>
      <c r="I5961" s="15">
        <f t="shared" si="1336"/>
        <v>1.1637425769249583</v>
      </c>
      <c r="J5961" s="15">
        <f t="shared" si="1337"/>
        <v>1.0020455199443592</v>
      </c>
      <c r="K5961" s="283">
        <f t="shared" si="1342"/>
        <v>0</v>
      </c>
      <c r="L5961" s="283">
        <f t="shared" si="1343"/>
        <v>4.1559947708987721</v>
      </c>
      <c r="M5961" s="283">
        <f t="shared" si="1344"/>
        <v>0</v>
      </c>
      <c r="N5961" s="283">
        <f t="shared" si="1345"/>
        <v>3.9259252525022648</v>
      </c>
      <c r="O5961" s="283">
        <f t="shared" si="1346"/>
        <v>0</v>
      </c>
      <c r="P5961" s="21">
        <f t="shared" si="1338"/>
        <v>2.5000000000000001E-2</v>
      </c>
      <c r="Q5961" s="21">
        <f t="shared" si="1339"/>
        <v>0.97331382064367777</v>
      </c>
      <c r="R5961">
        <f t="shared" si="1340"/>
        <v>1.0705685074825908</v>
      </c>
      <c r="S5961" s="296">
        <f t="shared" si="1347"/>
        <v>2.6049978106967006E-2</v>
      </c>
      <c r="T5961" s="283">
        <f t="shared" si="1348"/>
        <v>2.6049978106967006E-2</v>
      </c>
    </row>
    <row r="5962" spans="1:20" x14ac:dyDescent="0.25">
      <c r="A5962" s="286">
        <v>43349</v>
      </c>
      <c r="B5962" s="1">
        <f t="shared" si="1341"/>
        <v>4</v>
      </c>
      <c r="C5962" s="285">
        <v>8</v>
      </c>
      <c r="D5962" t="s">
        <v>716</v>
      </c>
      <c r="F5962" s="16">
        <v>61</v>
      </c>
      <c r="G5962" t="str">
        <f t="shared" si="1335"/>
        <v>Cooling</v>
      </c>
      <c r="H5962" s="283">
        <f>IF(G5962="heating",F5962*Assumptions!M$4+Assumptions!M$7,0)</f>
        <v>0</v>
      </c>
      <c r="I5962" s="15">
        <f t="shared" si="1336"/>
        <v>1.094193721037565</v>
      </c>
      <c r="J5962" s="15">
        <f t="shared" si="1337"/>
        <v>1.0020455199443592</v>
      </c>
      <c r="K5962" s="283">
        <f t="shared" si="1342"/>
        <v>0</v>
      </c>
      <c r="L5962" s="283">
        <f t="shared" si="1343"/>
        <v>4.3818232651749627</v>
      </c>
      <c r="M5962" s="283">
        <f t="shared" si="1344"/>
        <v>0</v>
      </c>
      <c r="N5962" s="283">
        <f t="shared" si="1345"/>
        <v>4.3585758300027857</v>
      </c>
      <c r="O5962" s="283">
        <f t="shared" si="1346"/>
        <v>0</v>
      </c>
      <c r="P5962" s="21">
        <f t="shared" si="1338"/>
        <v>4.5164594084734722E-2</v>
      </c>
      <c r="Q5962" s="21">
        <f t="shared" si="1339"/>
        <v>0.94940007506179924</v>
      </c>
      <c r="R5962">
        <f t="shared" si="1340"/>
        <v>1.0705685074825908</v>
      </c>
      <c r="S5962" s="296">
        <f t="shared" si="1347"/>
        <v>4.5905195030458229E-2</v>
      </c>
      <c r="T5962" s="283">
        <f t="shared" si="1348"/>
        <v>4.5905195030458229E-2</v>
      </c>
    </row>
    <row r="5963" spans="1:20" x14ac:dyDescent="0.25">
      <c r="A5963" s="286">
        <v>43349</v>
      </c>
      <c r="B5963" s="1">
        <f t="shared" si="1341"/>
        <v>4</v>
      </c>
      <c r="C5963" s="285">
        <v>9</v>
      </c>
      <c r="D5963" t="s">
        <v>716</v>
      </c>
      <c r="F5963" s="16">
        <v>63</v>
      </c>
      <c r="G5963" t="str">
        <f t="shared" si="1335"/>
        <v>Cooling</v>
      </c>
      <c r="H5963" s="283">
        <f>IF(G5963="heating",F5963*Assumptions!M$4+Assumptions!M$7,0)</f>
        <v>0</v>
      </c>
      <c r="I5963" s="15">
        <f t="shared" si="1336"/>
        <v>1.0343009000871222</v>
      </c>
      <c r="J5963" s="15">
        <f t="shared" si="1337"/>
        <v>1.0020455199443592</v>
      </c>
      <c r="K5963" s="283">
        <f t="shared" si="1342"/>
        <v>0</v>
      </c>
      <c r="L5963" s="283">
        <f t="shared" si="1343"/>
        <v>4.3818232651749627</v>
      </c>
      <c r="M5963" s="283">
        <f t="shared" si="1344"/>
        <v>0</v>
      </c>
      <c r="N5963" s="283">
        <f t="shared" si="1345"/>
        <v>4.3585758300027857</v>
      </c>
      <c r="O5963" s="283">
        <f t="shared" si="1346"/>
        <v>0</v>
      </c>
      <c r="P5963" s="21">
        <f t="shared" si="1338"/>
        <v>3.9789369881031433E-2</v>
      </c>
      <c r="Q5963" s="21">
        <f t="shared" si="1339"/>
        <v>0.8408485371888097</v>
      </c>
      <c r="R5963">
        <f t="shared" si="1340"/>
        <v>1.0705685074825908</v>
      </c>
      <c r="S5963" s="296">
        <f t="shared" si="1347"/>
        <v>3.5817832262504727E-2</v>
      </c>
      <c r="T5963" s="283">
        <f t="shared" si="1348"/>
        <v>3.5817832262504727E-2</v>
      </c>
    </row>
    <row r="5964" spans="1:20" x14ac:dyDescent="0.25">
      <c r="A5964" s="286">
        <v>43349</v>
      </c>
      <c r="B5964" s="1">
        <f t="shared" si="1341"/>
        <v>4</v>
      </c>
      <c r="C5964" s="285">
        <v>10</v>
      </c>
      <c r="D5964" t="s">
        <v>716</v>
      </c>
      <c r="F5964" s="16">
        <v>66</v>
      </c>
      <c r="G5964" t="str">
        <f t="shared" si="1335"/>
        <v>Cooling</v>
      </c>
      <c r="H5964" s="283">
        <f>IF(G5964="heating",F5964*Assumptions!M$4+Assumptions!M$7,0)</f>
        <v>0</v>
      </c>
      <c r="I5964" s="15">
        <f t="shared" si="1336"/>
        <v>0.98112329028689171</v>
      </c>
      <c r="J5964" s="15">
        <f t="shared" si="1337"/>
        <v>1.0020455199443592</v>
      </c>
      <c r="K5964" s="283">
        <f t="shared" si="1342"/>
        <v>0</v>
      </c>
      <c r="L5964" s="283">
        <f t="shared" si="1343"/>
        <v>4.3818232651749627</v>
      </c>
      <c r="M5964" s="283">
        <f t="shared" si="1344"/>
        <v>0</v>
      </c>
      <c r="N5964" s="283">
        <f t="shared" si="1345"/>
        <v>4.3585758300027857</v>
      </c>
      <c r="O5964" s="283">
        <f t="shared" si="1346"/>
        <v>0</v>
      </c>
      <c r="P5964" s="21">
        <f t="shared" si="1338"/>
        <v>3.6399980029288459E-2</v>
      </c>
      <c r="Q5964" s="21">
        <f t="shared" si="1339"/>
        <v>0.74504051125983206</v>
      </c>
      <c r="R5964">
        <f t="shared" si="1340"/>
        <v>1.0705685074825908</v>
      </c>
      <c r="S5964" s="296">
        <f t="shared" si="1347"/>
        <v>2.9033239527810381E-2</v>
      </c>
      <c r="T5964" s="283">
        <f t="shared" si="1348"/>
        <v>2.9033239527810381E-2</v>
      </c>
    </row>
    <row r="5965" spans="1:20" x14ac:dyDescent="0.25">
      <c r="A5965" s="286">
        <v>43349</v>
      </c>
      <c r="B5965" s="1">
        <f t="shared" si="1341"/>
        <v>4</v>
      </c>
      <c r="C5965" s="285">
        <v>11</v>
      </c>
      <c r="D5965" t="s">
        <v>716</v>
      </c>
      <c r="F5965" s="16">
        <v>70</v>
      </c>
      <c r="G5965" t="str">
        <f t="shared" si="1335"/>
        <v>Cooling</v>
      </c>
      <c r="H5965" s="283">
        <f>IF(G5965="heating",F5965*Assumptions!M$4+Assumptions!M$7,0)</f>
        <v>0</v>
      </c>
      <c r="I5965" s="15">
        <f t="shared" si="1336"/>
        <v>0.94956163997961163</v>
      </c>
      <c r="J5965" s="15">
        <f t="shared" si="1337"/>
        <v>1.0020455199443592</v>
      </c>
      <c r="K5965" s="283">
        <f t="shared" si="1342"/>
        <v>0</v>
      </c>
      <c r="L5965" s="283">
        <f t="shared" si="1343"/>
        <v>4.3818232651749627</v>
      </c>
      <c r="M5965" s="283">
        <f t="shared" si="1344"/>
        <v>0</v>
      </c>
      <c r="N5965" s="283">
        <f t="shared" si="1345"/>
        <v>4.3585758300027857</v>
      </c>
      <c r="O5965" s="283">
        <f t="shared" si="1346"/>
        <v>0</v>
      </c>
      <c r="P5965" s="21">
        <f t="shared" si="1338"/>
        <v>4.0604560274080326E-2</v>
      </c>
      <c r="Q5965" s="21">
        <f t="shared" si="1339"/>
        <v>0.72850690893675296</v>
      </c>
      <c r="R5965">
        <f t="shared" si="1340"/>
        <v>1.0705685074825908</v>
      </c>
      <c r="S5965" s="296">
        <f t="shared" si="1347"/>
        <v>3.1668168733408615E-2</v>
      </c>
      <c r="T5965" s="283">
        <f t="shared" si="1348"/>
        <v>3.1668168733408615E-2</v>
      </c>
    </row>
    <row r="5966" spans="1:20" x14ac:dyDescent="0.25">
      <c r="A5966" s="286">
        <v>43349</v>
      </c>
      <c r="B5966" s="1">
        <f t="shared" si="1341"/>
        <v>4</v>
      </c>
      <c r="C5966" s="285">
        <v>12</v>
      </c>
      <c r="D5966" t="s">
        <v>716</v>
      </c>
      <c r="F5966" s="16">
        <v>70</v>
      </c>
      <c r="G5966" t="str">
        <f t="shared" si="1335"/>
        <v>Cooling</v>
      </c>
      <c r="H5966" s="283">
        <f>IF(G5966="heating",F5966*Assumptions!M$4+Assumptions!M$7,0)</f>
        <v>0</v>
      </c>
      <c r="I5966" s="15">
        <f t="shared" si="1336"/>
        <v>0.91648403420261149</v>
      </c>
      <c r="J5966" s="15">
        <f t="shared" si="1337"/>
        <v>1.0020455199443592</v>
      </c>
      <c r="K5966" s="283">
        <f t="shared" si="1342"/>
        <v>0</v>
      </c>
      <c r="L5966" s="283">
        <f t="shared" si="1343"/>
        <v>4.3818232651749627</v>
      </c>
      <c r="M5966" s="283">
        <f t="shared" si="1344"/>
        <v>0</v>
      </c>
      <c r="N5966" s="283">
        <f t="shared" si="1345"/>
        <v>4.3585758300027857</v>
      </c>
      <c r="O5966" s="283">
        <f t="shared" si="1346"/>
        <v>0</v>
      </c>
      <c r="P5966" s="21">
        <f t="shared" si="1338"/>
        <v>4.0604560274080326E-2</v>
      </c>
      <c r="Q5966" s="21">
        <f t="shared" si="1339"/>
        <v>0.75910815787401487</v>
      </c>
      <c r="R5966">
        <f t="shared" si="1340"/>
        <v>1.0705685074825908</v>
      </c>
      <c r="S5966" s="296">
        <f t="shared" si="1347"/>
        <v>3.2998403907447828E-2</v>
      </c>
      <c r="T5966" s="283">
        <f t="shared" si="1348"/>
        <v>3.2998403907447828E-2</v>
      </c>
    </row>
    <row r="5967" spans="1:20" x14ac:dyDescent="0.25">
      <c r="A5967" s="286">
        <v>43349</v>
      </c>
      <c r="B5967" s="1">
        <f t="shared" si="1341"/>
        <v>4</v>
      </c>
      <c r="C5967" s="285">
        <v>13</v>
      </c>
      <c r="D5967" t="s">
        <v>716</v>
      </c>
      <c r="F5967" s="16">
        <v>70</v>
      </c>
      <c r="G5967" t="str">
        <f t="shared" si="1335"/>
        <v>Cooling</v>
      </c>
      <c r="H5967" s="283">
        <f>IF(G5967="heating",F5967*Assumptions!M$4+Assumptions!M$7,0)</f>
        <v>0</v>
      </c>
      <c r="I5967" s="15">
        <f t="shared" si="1336"/>
        <v>0.90040206880052787</v>
      </c>
      <c r="J5967" s="15">
        <f t="shared" si="1337"/>
        <v>1.0020455199443592</v>
      </c>
      <c r="K5967" s="283">
        <f t="shared" si="1342"/>
        <v>0</v>
      </c>
      <c r="L5967" s="283">
        <f t="shared" si="1343"/>
        <v>4.3818232651749627</v>
      </c>
      <c r="M5967" s="283">
        <f t="shared" si="1344"/>
        <v>0</v>
      </c>
      <c r="N5967" s="283">
        <f t="shared" si="1345"/>
        <v>4.3585758300027857</v>
      </c>
      <c r="O5967" s="283">
        <f t="shared" si="1346"/>
        <v>0</v>
      </c>
      <c r="P5967" s="21">
        <f t="shared" si="1338"/>
        <v>4.0604560274080326E-2</v>
      </c>
      <c r="Q5967" s="21">
        <f t="shared" si="1339"/>
        <v>0.79115902007799765</v>
      </c>
      <c r="R5967">
        <f t="shared" si="1340"/>
        <v>1.0705685074825908</v>
      </c>
      <c r="S5967" s="296">
        <f t="shared" si="1347"/>
        <v>3.439165371726545E-2</v>
      </c>
      <c r="T5967" s="283">
        <f t="shared" si="1348"/>
        <v>3.439165371726545E-2</v>
      </c>
    </row>
    <row r="5968" spans="1:20" x14ac:dyDescent="0.25">
      <c r="A5968" s="286">
        <v>43349</v>
      </c>
      <c r="B5968" s="1">
        <f t="shared" si="1341"/>
        <v>4</v>
      </c>
      <c r="C5968" s="285">
        <v>14</v>
      </c>
      <c r="D5968" t="s">
        <v>716</v>
      </c>
      <c r="F5968" s="16">
        <v>70</v>
      </c>
      <c r="G5968" t="str">
        <f t="shared" si="1335"/>
        <v>Cooling</v>
      </c>
      <c r="H5968" s="283">
        <f>IF(G5968="heating",F5968*Assumptions!M$4+Assumptions!M$7,0)</f>
        <v>0</v>
      </c>
      <c r="I5968" s="15">
        <f t="shared" si="1336"/>
        <v>0.86032894500746537</v>
      </c>
      <c r="J5968" s="15">
        <f t="shared" si="1337"/>
        <v>1.0020455199443592</v>
      </c>
      <c r="K5968" s="283">
        <f t="shared" si="1342"/>
        <v>0</v>
      </c>
      <c r="L5968" s="283">
        <f t="shared" si="1343"/>
        <v>4.3818232651749627</v>
      </c>
      <c r="M5968" s="283">
        <f t="shared" si="1344"/>
        <v>0</v>
      </c>
      <c r="N5968" s="283">
        <f t="shared" si="1345"/>
        <v>4.3585758300027857</v>
      </c>
      <c r="O5968" s="283">
        <f t="shared" si="1346"/>
        <v>0</v>
      </c>
      <c r="P5968" s="21">
        <f t="shared" si="1338"/>
        <v>4.0604560274080326E-2</v>
      </c>
      <c r="Q5968" s="21">
        <f t="shared" si="1339"/>
        <v>0.84355555031342389</v>
      </c>
      <c r="R5968">
        <f t="shared" si="1340"/>
        <v>1.0705685074825908</v>
      </c>
      <c r="S5968" s="296">
        <f t="shared" si="1347"/>
        <v>3.6669328973581619E-2</v>
      </c>
      <c r="T5968" s="283">
        <f t="shared" si="1348"/>
        <v>3.6669328973581619E-2</v>
      </c>
    </row>
    <row r="5969" spans="1:20" x14ac:dyDescent="0.25">
      <c r="A5969" s="286">
        <v>43349</v>
      </c>
      <c r="B5969" s="1">
        <f t="shared" si="1341"/>
        <v>4</v>
      </c>
      <c r="C5969" s="285">
        <v>15</v>
      </c>
      <c r="D5969" t="s">
        <v>716</v>
      </c>
      <c r="F5969" s="16">
        <v>70</v>
      </c>
      <c r="G5969" t="str">
        <f t="shared" si="1335"/>
        <v>Cooling</v>
      </c>
      <c r="H5969" s="283">
        <f>IF(G5969="heating",F5969*Assumptions!M$4+Assumptions!M$7,0)</f>
        <v>0</v>
      </c>
      <c r="I5969" s="15">
        <f t="shared" si="1336"/>
        <v>0.85754515037175039</v>
      </c>
      <c r="J5969" s="15">
        <f t="shared" si="1337"/>
        <v>1.0020455199443592</v>
      </c>
      <c r="K5969" s="283">
        <f t="shared" si="1342"/>
        <v>0</v>
      </c>
      <c r="L5969" s="283">
        <f t="shared" si="1343"/>
        <v>4.3818232651749627</v>
      </c>
      <c r="M5969" s="283">
        <f t="shared" si="1344"/>
        <v>0</v>
      </c>
      <c r="N5969" s="283">
        <f t="shared" si="1345"/>
        <v>4.3585758300027857</v>
      </c>
      <c r="O5969" s="283">
        <f t="shared" si="1346"/>
        <v>0</v>
      </c>
      <c r="P5969" s="21">
        <f t="shared" si="1338"/>
        <v>4.0604560274080326E-2</v>
      </c>
      <c r="Q5969" s="21">
        <f t="shared" si="1339"/>
        <v>0.96592607327566882</v>
      </c>
      <c r="R5969">
        <f t="shared" si="1340"/>
        <v>1.0705685074825908</v>
      </c>
      <c r="S5969" s="296">
        <f t="shared" si="1347"/>
        <v>4.1988771138954779E-2</v>
      </c>
      <c r="T5969" s="283">
        <f t="shared" si="1348"/>
        <v>4.1988771138954779E-2</v>
      </c>
    </row>
    <row r="5970" spans="1:20" x14ac:dyDescent="0.25">
      <c r="A5970" s="286">
        <v>43349</v>
      </c>
      <c r="B5970" s="1">
        <f t="shared" si="1341"/>
        <v>4</v>
      </c>
      <c r="C5970" s="285">
        <v>16</v>
      </c>
      <c r="D5970" t="s">
        <v>716</v>
      </c>
      <c r="F5970" s="16">
        <v>70</v>
      </c>
      <c r="G5970" t="str">
        <f t="shared" si="1335"/>
        <v>Cooling</v>
      </c>
      <c r="H5970" s="283">
        <f>IF(G5970="heating",F5970*Assumptions!M$4+Assumptions!M$7,0)</f>
        <v>0</v>
      </c>
      <c r="I5970" s="15">
        <f t="shared" si="1336"/>
        <v>0.88344815438260227</v>
      </c>
      <c r="J5970" s="15">
        <f t="shared" si="1337"/>
        <v>1.0020455199443592</v>
      </c>
      <c r="K5970" s="283">
        <f t="shared" si="1342"/>
        <v>0</v>
      </c>
      <c r="L5970" s="283">
        <f t="shared" si="1343"/>
        <v>4.3818232651749627</v>
      </c>
      <c r="M5970" s="283">
        <f t="shared" si="1344"/>
        <v>0</v>
      </c>
      <c r="N5970" s="283">
        <f t="shared" si="1345"/>
        <v>4.3585758300027857</v>
      </c>
      <c r="O5970" s="283">
        <f t="shared" si="1346"/>
        <v>0</v>
      </c>
      <c r="P5970" s="21">
        <f t="shared" si="1338"/>
        <v>4.0604560274080326E-2</v>
      </c>
      <c r="Q5970" s="21">
        <f t="shared" si="1339"/>
        <v>1.1649354943302594</v>
      </c>
      <c r="R5970">
        <f t="shared" si="1340"/>
        <v>1.0705685074825908</v>
      </c>
      <c r="S5970" s="296">
        <f t="shared" si="1347"/>
        <v>5.0639703406286075E-2</v>
      </c>
      <c r="T5970" s="283">
        <f t="shared" si="1348"/>
        <v>5.0639703406286075E-2</v>
      </c>
    </row>
    <row r="5971" spans="1:20" x14ac:dyDescent="0.25">
      <c r="A5971" s="286">
        <v>43349</v>
      </c>
      <c r="B5971" s="1">
        <f t="shared" si="1341"/>
        <v>4</v>
      </c>
      <c r="C5971" s="285">
        <v>17</v>
      </c>
      <c r="D5971" t="s">
        <v>716</v>
      </c>
      <c r="F5971" s="16">
        <v>70</v>
      </c>
      <c r="G5971" t="str">
        <f t="shared" si="1335"/>
        <v>Cooling</v>
      </c>
      <c r="H5971" s="283">
        <f>IF(G5971="heating",F5971*Assumptions!M$4+Assumptions!M$7,0)</f>
        <v>0</v>
      </c>
      <c r="I5971" s="15">
        <f t="shared" si="1336"/>
        <v>0.94025748850374469</v>
      </c>
      <c r="J5971" s="15">
        <f t="shared" si="1337"/>
        <v>1.0020455199443592</v>
      </c>
      <c r="K5971" s="283">
        <f t="shared" si="1342"/>
        <v>0</v>
      </c>
      <c r="L5971" s="283">
        <f t="shared" si="1343"/>
        <v>4.3818232651749627</v>
      </c>
      <c r="M5971" s="283">
        <f t="shared" si="1344"/>
        <v>0</v>
      </c>
      <c r="N5971" s="283">
        <f t="shared" si="1345"/>
        <v>4.3585758300027857</v>
      </c>
      <c r="O5971" s="283">
        <f t="shared" si="1346"/>
        <v>0</v>
      </c>
      <c r="P5971" s="21">
        <f t="shared" si="1338"/>
        <v>4.0604560274080326E-2</v>
      </c>
      <c r="Q5971" s="21">
        <f t="shared" si="1339"/>
        <v>1.3521540118753073</v>
      </c>
      <c r="R5971">
        <f t="shared" si="1340"/>
        <v>1.0705685074825908</v>
      </c>
      <c r="S5971" s="296">
        <f t="shared" si="1347"/>
        <v>5.8778085528548039E-2</v>
      </c>
      <c r="T5971" s="283">
        <f t="shared" si="1348"/>
        <v>5.8778085528548039E-2</v>
      </c>
    </row>
    <row r="5972" spans="1:20" x14ac:dyDescent="0.25">
      <c r="A5972" s="286">
        <v>43349</v>
      </c>
      <c r="B5972" s="1">
        <f t="shared" si="1341"/>
        <v>4</v>
      </c>
      <c r="C5972" s="285">
        <v>18</v>
      </c>
      <c r="D5972" t="s">
        <v>716</v>
      </c>
      <c r="F5972" s="16">
        <v>63</v>
      </c>
      <c r="G5972" t="str">
        <f t="shared" si="1335"/>
        <v>Cooling</v>
      </c>
      <c r="H5972" s="283">
        <f>IF(G5972="heating",F5972*Assumptions!M$4+Assumptions!M$7,0)</f>
        <v>0</v>
      </c>
      <c r="I5972" s="15">
        <f t="shared" si="1336"/>
        <v>0.98182363790757687</v>
      </c>
      <c r="J5972" s="15">
        <f t="shared" si="1337"/>
        <v>1.0020455199443592</v>
      </c>
      <c r="K5972" s="283">
        <f t="shared" si="1342"/>
        <v>0</v>
      </c>
      <c r="L5972" s="283">
        <f t="shared" si="1343"/>
        <v>4.3818232651749627</v>
      </c>
      <c r="M5972" s="283">
        <f t="shared" si="1344"/>
        <v>0</v>
      </c>
      <c r="N5972" s="283">
        <f t="shared" si="1345"/>
        <v>4.3585758300027857</v>
      </c>
      <c r="O5972" s="283">
        <f t="shared" si="1346"/>
        <v>0</v>
      </c>
      <c r="P5972" s="21">
        <f t="shared" si="1338"/>
        <v>3.9789369881031433E-2</v>
      </c>
      <c r="Q5972" s="21">
        <f t="shared" si="1339"/>
        <v>1.5598916921549892</v>
      </c>
      <c r="R5972">
        <f t="shared" si="1340"/>
        <v>1.0705685074825908</v>
      </c>
      <c r="S5972" s="296">
        <f t="shared" si="1347"/>
        <v>6.644709065449228E-2</v>
      </c>
      <c r="T5972" s="283">
        <f t="shared" si="1348"/>
        <v>6.644709065449228E-2</v>
      </c>
    </row>
    <row r="5973" spans="1:20" x14ac:dyDescent="0.25">
      <c r="A5973" s="286">
        <v>43349</v>
      </c>
      <c r="B5973" s="1">
        <f t="shared" si="1341"/>
        <v>4</v>
      </c>
      <c r="C5973" s="285">
        <v>19</v>
      </c>
      <c r="D5973" t="s">
        <v>716</v>
      </c>
      <c r="F5973" s="16">
        <v>63</v>
      </c>
      <c r="G5973" t="str">
        <f t="shared" si="1335"/>
        <v>Cooling</v>
      </c>
      <c r="H5973" s="283">
        <f>IF(G5973="heating",F5973*Assumptions!M$4+Assumptions!M$7,0)</f>
        <v>0</v>
      </c>
      <c r="I5973" s="15">
        <f t="shared" si="1336"/>
        <v>0.98418842963438757</v>
      </c>
      <c r="J5973" s="15">
        <f t="shared" si="1337"/>
        <v>1.0020455199443592</v>
      </c>
      <c r="K5973" s="283">
        <f t="shared" si="1342"/>
        <v>0</v>
      </c>
      <c r="L5973" s="283">
        <f t="shared" si="1343"/>
        <v>4.3818232651749627</v>
      </c>
      <c r="M5973" s="283">
        <f t="shared" si="1344"/>
        <v>0</v>
      </c>
      <c r="N5973" s="283">
        <f t="shared" si="1345"/>
        <v>4.3585758300027857</v>
      </c>
      <c r="O5973" s="283">
        <f t="shared" si="1346"/>
        <v>0</v>
      </c>
      <c r="P5973" s="21">
        <f t="shared" si="1338"/>
        <v>3.9789369881031433E-2</v>
      </c>
      <c r="Q5973" s="21">
        <f t="shared" si="1339"/>
        <v>1.6764212681468484</v>
      </c>
      <c r="R5973">
        <f t="shared" si="1340"/>
        <v>1.0705685074825908</v>
      </c>
      <c r="S5973" s="296">
        <f t="shared" si="1347"/>
        <v>7.1410929707422688E-2</v>
      </c>
      <c r="T5973" s="283">
        <f t="shared" si="1348"/>
        <v>7.1410929707422688E-2</v>
      </c>
    </row>
    <row r="5974" spans="1:20" x14ac:dyDescent="0.25">
      <c r="A5974" s="286">
        <v>43349</v>
      </c>
      <c r="B5974" s="1">
        <f t="shared" si="1341"/>
        <v>4</v>
      </c>
      <c r="C5974" s="285">
        <v>20</v>
      </c>
      <c r="D5974" t="s">
        <v>716</v>
      </c>
      <c r="F5974" s="16">
        <v>61</v>
      </c>
      <c r="G5974" t="str">
        <f t="shared" si="1335"/>
        <v>Cooling</v>
      </c>
      <c r="H5974" s="283">
        <f>IF(G5974="heating",F5974*Assumptions!M$4+Assumptions!M$7,0)</f>
        <v>0</v>
      </c>
      <c r="I5974" s="15">
        <f t="shared" si="1336"/>
        <v>0.97071962311712034</v>
      </c>
      <c r="J5974" s="15">
        <f t="shared" si="1337"/>
        <v>1.0020455199443592</v>
      </c>
      <c r="K5974" s="283">
        <f t="shared" si="1342"/>
        <v>0</v>
      </c>
      <c r="L5974" s="283">
        <f t="shared" si="1343"/>
        <v>4.3818232651749627</v>
      </c>
      <c r="M5974" s="283">
        <f t="shared" si="1344"/>
        <v>0</v>
      </c>
      <c r="N5974" s="283">
        <f t="shared" si="1345"/>
        <v>4.3585758300027857</v>
      </c>
      <c r="O5974" s="283">
        <f t="shared" si="1346"/>
        <v>0</v>
      </c>
      <c r="P5974" s="21">
        <f t="shared" si="1338"/>
        <v>4.5164594084734722E-2</v>
      </c>
      <c r="Q5974" s="21">
        <f t="shared" si="1339"/>
        <v>1.52436960139122</v>
      </c>
      <c r="R5974">
        <f t="shared" si="1340"/>
        <v>1.0705685074825908</v>
      </c>
      <c r="S5974" s="296">
        <f t="shared" si="1347"/>
        <v>7.3706002020076558E-2</v>
      </c>
      <c r="T5974" s="283">
        <f t="shared" si="1348"/>
        <v>7.3706002020076558E-2</v>
      </c>
    </row>
    <row r="5975" spans="1:20" x14ac:dyDescent="0.25">
      <c r="A5975" s="286">
        <v>43349</v>
      </c>
      <c r="B5975" s="1">
        <f t="shared" si="1341"/>
        <v>4</v>
      </c>
      <c r="C5975" s="285">
        <v>21</v>
      </c>
      <c r="D5975" t="s">
        <v>716</v>
      </c>
      <c r="F5975" s="16">
        <v>61</v>
      </c>
      <c r="G5975" t="str">
        <f t="shared" si="1335"/>
        <v>Cooling</v>
      </c>
      <c r="H5975" s="283">
        <f>IF(G5975="heating",F5975*Assumptions!M$4+Assumptions!M$7,0)</f>
        <v>0</v>
      </c>
      <c r="I5975" s="15">
        <f t="shared" si="1336"/>
        <v>0.95751150862929935</v>
      </c>
      <c r="J5975" s="15">
        <f t="shared" si="1337"/>
        <v>1.0020455199443592</v>
      </c>
      <c r="K5975" s="283">
        <f t="shared" si="1342"/>
        <v>0</v>
      </c>
      <c r="L5975" s="283">
        <f t="shared" si="1343"/>
        <v>4.3818232651749627</v>
      </c>
      <c r="M5975" s="283">
        <f t="shared" si="1344"/>
        <v>0</v>
      </c>
      <c r="N5975" s="283">
        <f t="shared" si="1345"/>
        <v>4.3585758300027857</v>
      </c>
      <c r="O5975" s="283">
        <f t="shared" si="1346"/>
        <v>0</v>
      </c>
      <c r="P5975" s="21">
        <f t="shared" si="1338"/>
        <v>4.5164594084734722E-2</v>
      </c>
      <c r="Q5975" s="21">
        <f t="shared" si="1339"/>
        <v>1.4448604713749031</v>
      </c>
      <c r="R5975">
        <f t="shared" si="1340"/>
        <v>1.0705685074825908</v>
      </c>
      <c r="S5975" s="296">
        <f t="shared" si="1347"/>
        <v>6.9861593097037974E-2</v>
      </c>
      <c r="T5975" s="283">
        <f t="shared" si="1348"/>
        <v>6.9861593097037974E-2</v>
      </c>
    </row>
    <row r="5976" spans="1:20" x14ac:dyDescent="0.25">
      <c r="A5976" s="286">
        <v>43349</v>
      </c>
      <c r="B5976" s="1">
        <f t="shared" si="1341"/>
        <v>4</v>
      </c>
      <c r="C5976" s="285">
        <v>22</v>
      </c>
      <c r="D5976" t="s">
        <v>716</v>
      </c>
      <c r="F5976" s="16">
        <v>61</v>
      </c>
      <c r="G5976" t="str">
        <f t="shared" si="1335"/>
        <v>Cooling</v>
      </c>
      <c r="H5976" s="283">
        <f>IF(G5976="heating",F5976*Assumptions!M$4+Assumptions!M$7,0)</f>
        <v>0</v>
      </c>
      <c r="I5976" s="15">
        <f t="shared" si="1336"/>
        <v>0.9426530227543114</v>
      </c>
      <c r="J5976" s="15">
        <f t="shared" si="1337"/>
        <v>1.0020455199443592</v>
      </c>
      <c r="K5976" s="283">
        <f t="shared" si="1342"/>
        <v>0</v>
      </c>
      <c r="L5976" s="283">
        <f t="shared" si="1343"/>
        <v>4.3818232651749627</v>
      </c>
      <c r="M5976" s="283">
        <f t="shared" si="1344"/>
        <v>0</v>
      </c>
      <c r="N5976" s="283">
        <f t="shared" si="1345"/>
        <v>4.3585758300027857</v>
      </c>
      <c r="O5976" s="283">
        <f t="shared" si="1346"/>
        <v>0</v>
      </c>
      <c r="P5976" s="21">
        <f t="shared" si="1338"/>
        <v>4.5164594084734722E-2</v>
      </c>
      <c r="Q5976" s="21">
        <f t="shared" si="1339"/>
        <v>1.2427137171080138</v>
      </c>
      <c r="R5976">
        <f t="shared" si="1340"/>
        <v>1.0705685074825908</v>
      </c>
      <c r="S5976" s="296">
        <f t="shared" si="1347"/>
        <v>6.0087435265007434E-2</v>
      </c>
      <c r="T5976" s="283">
        <f t="shared" si="1348"/>
        <v>6.0087435265007434E-2</v>
      </c>
    </row>
    <row r="5977" spans="1:20" x14ac:dyDescent="0.25">
      <c r="A5977" s="286">
        <v>43349</v>
      </c>
      <c r="B5977" s="1">
        <f t="shared" si="1341"/>
        <v>4</v>
      </c>
      <c r="C5977" s="285">
        <v>23</v>
      </c>
      <c r="D5977" t="s">
        <v>715</v>
      </c>
      <c r="F5977" s="16">
        <v>63</v>
      </c>
      <c r="G5977" t="str">
        <f t="shared" si="1335"/>
        <v>Cooling</v>
      </c>
      <c r="H5977" s="283">
        <f>IF(G5977="heating",F5977*Assumptions!M$4+Assumptions!M$7,0)</f>
        <v>0</v>
      </c>
      <c r="I5977" s="15">
        <f t="shared" si="1336"/>
        <v>0.94450710149963013</v>
      </c>
      <c r="J5977" s="15">
        <f t="shared" si="1337"/>
        <v>1.0020455199443592</v>
      </c>
      <c r="K5977" s="283">
        <f t="shared" si="1342"/>
        <v>0</v>
      </c>
      <c r="L5977" s="283">
        <f t="shared" si="1343"/>
        <v>4.3818232651749627</v>
      </c>
      <c r="M5977" s="283">
        <f t="shared" si="1344"/>
        <v>0</v>
      </c>
      <c r="N5977" s="283">
        <f t="shared" si="1345"/>
        <v>4.3585758300027857</v>
      </c>
      <c r="O5977" s="283">
        <f t="shared" si="1346"/>
        <v>0</v>
      </c>
      <c r="P5977" s="21">
        <f t="shared" si="1338"/>
        <v>3.9789369881031433E-2</v>
      </c>
      <c r="Q5977" s="21">
        <f t="shared" si="1339"/>
        <v>1.0297519246597011</v>
      </c>
      <c r="R5977">
        <f t="shared" si="1340"/>
        <v>1.0705685074825908</v>
      </c>
      <c r="S5977" s="296">
        <f t="shared" si="1347"/>
        <v>4.3864596390646417E-2</v>
      </c>
      <c r="T5977" s="283">
        <f t="shared" si="1348"/>
        <v>4.3864596390646417E-2</v>
      </c>
    </row>
    <row r="5978" spans="1:20" x14ac:dyDescent="0.25">
      <c r="A5978" s="286">
        <v>43350</v>
      </c>
      <c r="B5978" s="1">
        <f t="shared" si="1341"/>
        <v>5</v>
      </c>
      <c r="C5978" s="285">
        <v>0</v>
      </c>
      <c r="D5978" t="s">
        <v>715</v>
      </c>
      <c r="F5978" s="16">
        <v>64</v>
      </c>
      <c r="G5978" t="str">
        <f t="shared" si="1335"/>
        <v>Cooling</v>
      </c>
      <c r="H5978" s="283">
        <f>IF(G5978="heating",F5978*Assumptions!M$4+Assumptions!M$7,0)</f>
        <v>0</v>
      </c>
      <c r="I5978" s="15">
        <f t="shared" si="1336"/>
        <v>0.97481507806017154</v>
      </c>
      <c r="J5978" s="15">
        <f t="shared" si="1337"/>
        <v>1.0078033906966741</v>
      </c>
      <c r="K5978" s="283">
        <f t="shared" si="1342"/>
        <v>0</v>
      </c>
      <c r="L5978" s="283">
        <f t="shared" si="1343"/>
        <v>4.3818232651749627</v>
      </c>
      <c r="M5978" s="283">
        <f t="shared" si="1344"/>
        <v>0</v>
      </c>
      <c r="N5978" s="283">
        <f t="shared" si="1345"/>
        <v>4.3585758300027857</v>
      </c>
      <c r="O5978" s="283">
        <f t="shared" si="1346"/>
        <v>0</v>
      </c>
      <c r="P5978" s="21">
        <f t="shared" si="1338"/>
        <v>3.8036447069942136E-2</v>
      </c>
      <c r="Q5978" s="21">
        <f t="shared" si="1339"/>
        <v>0.90668853391740301</v>
      </c>
      <c r="R5978">
        <f t="shared" si="1340"/>
        <v>1.1856283047139096</v>
      </c>
      <c r="S5978" s="296">
        <f t="shared" si="1347"/>
        <v>4.088901283557049E-2</v>
      </c>
      <c r="T5978" s="283">
        <f t="shared" si="1348"/>
        <v>4.088901283557049E-2</v>
      </c>
    </row>
    <row r="5979" spans="1:20" x14ac:dyDescent="0.25">
      <c r="A5979" s="286">
        <v>43350</v>
      </c>
      <c r="B5979" s="1">
        <f t="shared" si="1341"/>
        <v>5</v>
      </c>
      <c r="C5979" s="285">
        <v>1</v>
      </c>
      <c r="D5979" t="s">
        <v>715</v>
      </c>
      <c r="F5979" s="16">
        <v>61</v>
      </c>
      <c r="G5979" t="str">
        <f t="shared" si="1335"/>
        <v>Cooling</v>
      </c>
      <c r="H5979" s="283">
        <f>IF(G5979="heating",F5979*Assumptions!M$4+Assumptions!M$7,0)</f>
        <v>0</v>
      </c>
      <c r="I5979" s="15">
        <f t="shared" si="1336"/>
        <v>1.012242869806885</v>
      </c>
      <c r="J5979" s="15">
        <f t="shared" si="1337"/>
        <v>1.0078033906966741</v>
      </c>
      <c r="K5979" s="283">
        <f t="shared" si="1342"/>
        <v>0</v>
      </c>
      <c r="L5979" s="283">
        <f t="shared" si="1343"/>
        <v>4.3818232651749627</v>
      </c>
      <c r="M5979" s="283">
        <f t="shared" si="1344"/>
        <v>0</v>
      </c>
      <c r="N5979" s="283">
        <f t="shared" si="1345"/>
        <v>4.3585758300027857</v>
      </c>
      <c r="O5979" s="283">
        <f t="shared" si="1346"/>
        <v>0</v>
      </c>
      <c r="P5979" s="21">
        <f t="shared" si="1338"/>
        <v>4.5164594084734722E-2</v>
      </c>
      <c r="Q5979" s="21">
        <f t="shared" si="1339"/>
        <v>0.81803459285312596</v>
      </c>
      <c r="R5979">
        <f t="shared" si="1340"/>
        <v>1.1856283047139096</v>
      </c>
      <c r="S5979" s="296">
        <f t="shared" si="1347"/>
        <v>4.3804460867007539E-2</v>
      </c>
      <c r="T5979" s="283">
        <f t="shared" si="1348"/>
        <v>4.3804460867007539E-2</v>
      </c>
    </row>
    <row r="5980" spans="1:20" x14ac:dyDescent="0.25">
      <c r="A5980" s="286">
        <v>43350</v>
      </c>
      <c r="B5980" s="1">
        <f t="shared" si="1341"/>
        <v>5</v>
      </c>
      <c r="C5980" s="285">
        <v>2</v>
      </c>
      <c r="D5980" t="s">
        <v>715</v>
      </c>
      <c r="F5980" s="16">
        <v>61</v>
      </c>
      <c r="G5980" t="str">
        <f t="shared" si="1335"/>
        <v>Cooling</v>
      </c>
      <c r="H5980" s="283">
        <f>IF(G5980="heating",F5980*Assumptions!M$4+Assumptions!M$7,0)</f>
        <v>0</v>
      </c>
      <c r="I5980" s="15">
        <f t="shared" si="1336"/>
        <v>1.0509704703585963</v>
      </c>
      <c r="J5980" s="15">
        <f t="shared" si="1337"/>
        <v>1.0078033906966741</v>
      </c>
      <c r="K5980" s="283">
        <f t="shared" si="1342"/>
        <v>0</v>
      </c>
      <c r="L5980" s="283">
        <f t="shared" si="1343"/>
        <v>4.3818232651749627</v>
      </c>
      <c r="M5980" s="283">
        <f t="shared" si="1344"/>
        <v>0</v>
      </c>
      <c r="N5980" s="283">
        <f t="shared" si="1345"/>
        <v>4.3585758300027857</v>
      </c>
      <c r="O5980" s="283">
        <f t="shared" si="1346"/>
        <v>0</v>
      </c>
      <c r="P5980" s="21">
        <f t="shared" si="1338"/>
        <v>4.5164594084734722E-2</v>
      </c>
      <c r="Q5980" s="21">
        <f t="shared" si="1339"/>
        <v>0.74507607494346417</v>
      </c>
      <c r="R5980">
        <f t="shared" si="1340"/>
        <v>1.1856283047139096</v>
      </c>
      <c r="S5980" s="296">
        <f t="shared" si="1347"/>
        <v>3.9897647425852174E-2</v>
      </c>
      <c r="T5980" s="283">
        <f t="shared" si="1348"/>
        <v>3.9897647425852174E-2</v>
      </c>
    </row>
    <row r="5981" spans="1:20" x14ac:dyDescent="0.25">
      <c r="A5981" s="286">
        <v>43350</v>
      </c>
      <c r="B5981" s="1">
        <f t="shared" si="1341"/>
        <v>5</v>
      </c>
      <c r="C5981" s="285">
        <v>3</v>
      </c>
      <c r="D5981" t="s">
        <v>715</v>
      </c>
      <c r="F5981" s="16">
        <v>61</v>
      </c>
      <c r="G5981" t="str">
        <f t="shared" si="1335"/>
        <v>Cooling</v>
      </c>
      <c r="H5981" s="283">
        <f>IF(G5981="heating",F5981*Assumptions!M$4+Assumptions!M$7,0)</f>
        <v>0</v>
      </c>
      <c r="I5981" s="15">
        <f t="shared" si="1336"/>
        <v>1.0924036124451033</v>
      </c>
      <c r="J5981" s="15">
        <f t="shared" si="1337"/>
        <v>1.0078033906966741</v>
      </c>
      <c r="K5981" s="283">
        <f t="shared" si="1342"/>
        <v>0</v>
      </c>
      <c r="L5981" s="283">
        <f t="shared" si="1343"/>
        <v>4.3818232651749627</v>
      </c>
      <c r="M5981" s="283">
        <f t="shared" si="1344"/>
        <v>0</v>
      </c>
      <c r="N5981" s="283">
        <f t="shared" si="1345"/>
        <v>4.3585758300027857</v>
      </c>
      <c r="O5981" s="283">
        <f t="shared" si="1346"/>
        <v>0</v>
      </c>
      <c r="P5981" s="21">
        <f t="shared" si="1338"/>
        <v>4.5164594084734722E-2</v>
      </c>
      <c r="Q5981" s="21">
        <f t="shared" si="1339"/>
        <v>0.69158980876382303</v>
      </c>
      <c r="R5981">
        <f t="shared" si="1340"/>
        <v>1.1856283047139096</v>
      </c>
      <c r="S5981" s="296">
        <f t="shared" si="1347"/>
        <v>3.7033542320447296E-2</v>
      </c>
      <c r="T5981" s="283">
        <f t="shared" si="1348"/>
        <v>3.7033542320447296E-2</v>
      </c>
    </row>
    <row r="5982" spans="1:20" x14ac:dyDescent="0.25">
      <c r="A5982" s="286">
        <v>43350</v>
      </c>
      <c r="B5982" s="1">
        <f t="shared" si="1341"/>
        <v>5</v>
      </c>
      <c r="C5982" s="285">
        <v>4</v>
      </c>
      <c r="D5982" t="s">
        <v>715</v>
      </c>
      <c r="F5982" s="16">
        <v>57</v>
      </c>
      <c r="G5982" t="str">
        <f t="shared" si="1335"/>
        <v>Cooling</v>
      </c>
      <c r="H5982" s="283">
        <f>IF(G5982="heating",F5982*Assumptions!M$4+Assumptions!M$7,0)</f>
        <v>0</v>
      </c>
      <c r="I5982" s="15">
        <f t="shared" si="1336"/>
        <v>1.1348296917927807</v>
      </c>
      <c r="J5982" s="15">
        <f t="shared" si="1337"/>
        <v>1.0078033906966741</v>
      </c>
      <c r="K5982" s="283">
        <f t="shared" si="1342"/>
        <v>0</v>
      </c>
      <c r="L5982" s="283">
        <f t="shared" si="1343"/>
        <v>4.2530692972692208</v>
      </c>
      <c r="M5982" s="283">
        <f t="shared" si="1344"/>
        <v>0</v>
      </c>
      <c r="N5982" s="283">
        <f t="shared" si="1345"/>
        <v>4.1119599131986844</v>
      </c>
      <c r="O5982" s="283">
        <f t="shared" si="1346"/>
        <v>0</v>
      </c>
      <c r="P5982" s="21">
        <f t="shared" si="1338"/>
        <v>2.5000000000000001E-2</v>
      </c>
      <c r="Q5982" s="21">
        <f t="shared" si="1339"/>
        <v>0.6473875548762833</v>
      </c>
      <c r="R5982">
        <f t="shared" si="1340"/>
        <v>1.1856283047139096</v>
      </c>
      <c r="S5982" s="296">
        <f t="shared" si="1347"/>
        <v>1.9189025229521272E-2</v>
      </c>
      <c r="T5982" s="283">
        <f t="shared" si="1348"/>
        <v>1.9189025229521272E-2</v>
      </c>
    </row>
    <row r="5983" spans="1:20" x14ac:dyDescent="0.25">
      <c r="A5983" s="286">
        <v>43350</v>
      </c>
      <c r="B5983" s="1">
        <f t="shared" si="1341"/>
        <v>5</v>
      </c>
      <c r="C5983" s="285">
        <v>5</v>
      </c>
      <c r="D5983" t="s">
        <v>715</v>
      </c>
      <c r="F5983" s="16">
        <v>59</v>
      </c>
      <c r="G5983" t="str">
        <f t="shared" si="1335"/>
        <v>Cooling</v>
      </c>
      <c r="H5983" s="283">
        <f>IF(G5983="heating",F5983*Assumptions!M$4+Assumptions!M$7,0)</f>
        <v>0</v>
      </c>
      <c r="I5983" s="15">
        <f t="shared" si="1336"/>
        <v>1.1635558681477385</v>
      </c>
      <c r="J5983" s="15">
        <f t="shared" si="1337"/>
        <v>1.0078033906966741</v>
      </c>
      <c r="K5983" s="283">
        <f t="shared" si="1342"/>
        <v>0</v>
      </c>
      <c r="L5983" s="283">
        <f t="shared" si="1343"/>
        <v>4.3182081448486933</v>
      </c>
      <c r="M5983" s="283">
        <f t="shared" si="1344"/>
        <v>0</v>
      </c>
      <c r="N5983" s="283">
        <f t="shared" si="1345"/>
        <v>4.2355603137647586</v>
      </c>
      <c r="O5983" s="283">
        <f t="shared" si="1346"/>
        <v>0</v>
      </c>
      <c r="P5983" s="21">
        <f t="shared" si="1338"/>
        <v>2.5000000000000001E-2</v>
      </c>
      <c r="Q5983" s="21">
        <f t="shared" si="1339"/>
        <v>0.72139578924615555</v>
      </c>
      <c r="R5983">
        <f t="shared" si="1340"/>
        <v>1.1856283047139096</v>
      </c>
      <c r="S5983" s="296">
        <f t="shared" si="1347"/>
        <v>2.1382681665791808E-2</v>
      </c>
      <c r="T5983" s="283">
        <f t="shared" si="1348"/>
        <v>2.1382681665791808E-2</v>
      </c>
    </row>
    <row r="5984" spans="1:20" x14ac:dyDescent="0.25">
      <c r="A5984" s="286">
        <v>43350</v>
      </c>
      <c r="B5984" s="1">
        <f t="shared" si="1341"/>
        <v>5</v>
      </c>
      <c r="C5984" s="285">
        <v>6</v>
      </c>
      <c r="D5984" t="s">
        <v>715</v>
      </c>
      <c r="F5984" s="16">
        <v>59</v>
      </c>
      <c r="G5984" t="str">
        <f t="shared" si="1335"/>
        <v>Cooling</v>
      </c>
      <c r="H5984" s="283">
        <f>IF(G5984="heating",F5984*Assumptions!M$4+Assumptions!M$7,0)</f>
        <v>0</v>
      </c>
      <c r="I5984" s="15">
        <f t="shared" si="1336"/>
        <v>1.2083911162615524</v>
      </c>
      <c r="J5984" s="15">
        <f t="shared" si="1337"/>
        <v>1.0078033906966741</v>
      </c>
      <c r="K5984" s="283">
        <f t="shared" si="1342"/>
        <v>0</v>
      </c>
      <c r="L5984" s="283">
        <f t="shared" si="1343"/>
        <v>4.3182081448486933</v>
      </c>
      <c r="M5984" s="283">
        <f t="shared" si="1344"/>
        <v>0</v>
      </c>
      <c r="N5984" s="283">
        <f t="shared" si="1345"/>
        <v>4.2355603137647586</v>
      </c>
      <c r="O5984" s="283">
        <f t="shared" si="1346"/>
        <v>0</v>
      </c>
      <c r="P5984" s="21">
        <f t="shared" si="1338"/>
        <v>2.5000000000000001E-2</v>
      </c>
      <c r="Q5984" s="21">
        <f t="shared" si="1339"/>
        <v>0.87787080972652631</v>
      </c>
      <c r="R5984">
        <f t="shared" si="1340"/>
        <v>1.1856283047139096</v>
      </c>
      <c r="S5984" s="296">
        <f t="shared" si="1347"/>
        <v>2.6020711997347214E-2</v>
      </c>
      <c r="T5984" s="283">
        <f t="shared" si="1348"/>
        <v>2.6020711997347214E-2</v>
      </c>
    </row>
    <row r="5985" spans="1:20" x14ac:dyDescent="0.25">
      <c r="A5985" s="286">
        <v>43350</v>
      </c>
      <c r="B5985" s="1">
        <f t="shared" si="1341"/>
        <v>5</v>
      </c>
      <c r="C5985" s="285">
        <v>7</v>
      </c>
      <c r="D5985" t="s">
        <v>716</v>
      </c>
      <c r="F5985" s="16">
        <v>61</v>
      </c>
      <c r="G5985" t="str">
        <f t="shared" si="1335"/>
        <v>Cooling</v>
      </c>
      <c r="H5985" s="283">
        <f>IF(G5985="heating",F5985*Assumptions!M$4+Assumptions!M$7,0)</f>
        <v>0</v>
      </c>
      <c r="I5985" s="15">
        <f t="shared" si="1336"/>
        <v>1.1637425769249583</v>
      </c>
      <c r="J5985" s="15">
        <f t="shared" si="1337"/>
        <v>1.0078033906966741</v>
      </c>
      <c r="K5985" s="283">
        <f t="shared" si="1342"/>
        <v>0</v>
      </c>
      <c r="L5985" s="283">
        <f t="shared" si="1343"/>
        <v>4.3818232651749627</v>
      </c>
      <c r="M5985" s="283">
        <f t="shared" si="1344"/>
        <v>0</v>
      </c>
      <c r="N5985" s="283">
        <f t="shared" si="1345"/>
        <v>4.3585758300027857</v>
      </c>
      <c r="O5985" s="283">
        <f t="shared" si="1346"/>
        <v>0</v>
      </c>
      <c r="P5985" s="21">
        <f t="shared" si="1338"/>
        <v>4.5164594084734722E-2</v>
      </c>
      <c r="Q5985" s="21">
        <f t="shared" si="1339"/>
        <v>0.97331382064367777</v>
      </c>
      <c r="R5985">
        <f t="shared" si="1340"/>
        <v>1.1856283047139096</v>
      </c>
      <c r="S5985" s="296">
        <f t="shared" si="1347"/>
        <v>5.2119418347579057E-2</v>
      </c>
      <c r="T5985" s="283">
        <f t="shared" si="1348"/>
        <v>5.2119418347579057E-2</v>
      </c>
    </row>
    <row r="5986" spans="1:20" x14ac:dyDescent="0.25">
      <c r="A5986" s="286">
        <v>43350</v>
      </c>
      <c r="B5986" s="1">
        <f t="shared" si="1341"/>
        <v>5</v>
      </c>
      <c r="C5986" s="285">
        <v>8</v>
      </c>
      <c r="D5986" t="s">
        <v>716</v>
      </c>
      <c r="F5986" s="16">
        <v>61</v>
      </c>
      <c r="G5986" t="str">
        <f t="shared" si="1335"/>
        <v>Cooling</v>
      </c>
      <c r="H5986" s="283">
        <f>IF(G5986="heating",F5986*Assumptions!M$4+Assumptions!M$7,0)</f>
        <v>0</v>
      </c>
      <c r="I5986" s="15">
        <f t="shared" si="1336"/>
        <v>1.094193721037565</v>
      </c>
      <c r="J5986" s="15">
        <f t="shared" si="1337"/>
        <v>1.0078033906966741</v>
      </c>
      <c r="K5986" s="283">
        <f t="shared" si="1342"/>
        <v>0</v>
      </c>
      <c r="L5986" s="283">
        <f t="shared" si="1343"/>
        <v>4.3818232651749627</v>
      </c>
      <c r="M5986" s="283">
        <f t="shared" si="1344"/>
        <v>0</v>
      </c>
      <c r="N5986" s="283">
        <f t="shared" si="1345"/>
        <v>4.3585758300027857</v>
      </c>
      <c r="O5986" s="283">
        <f t="shared" si="1346"/>
        <v>0</v>
      </c>
      <c r="P5986" s="21">
        <f t="shared" si="1338"/>
        <v>4.5164594084734722E-2</v>
      </c>
      <c r="Q5986" s="21">
        <f t="shared" si="1339"/>
        <v>0.94940007506179924</v>
      </c>
      <c r="R5986">
        <f t="shared" si="1340"/>
        <v>1.1856283047139096</v>
      </c>
      <c r="S5986" s="296">
        <f t="shared" si="1347"/>
        <v>5.083887502865727E-2</v>
      </c>
      <c r="T5986" s="283">
        <f t="shared" si="1348"/>
        <v>5.083887502865727E-2</v>
      </c>
    </row>
    <row r="5987" spans="1:20" x14ac:dyDescent="0.25">
      <c r="A5987" s="286">
        <v>43350</v>
      </c>
      <c r="B5987" s="1">
        <f t="shared" si="1341"/>
        <v>5</v>
      </c>
      <c r="C5987" s="285">
        <v>9</v>
      </c>
      <c r="D5987" t="s">
        <v>716</v>
      </c>
      <c r="F5987" s="16">
        <v>70</v>
      </c>
      <c r="G5987" t="str">
        <f t="shared" si="1335"/>
        <v>Cooling</v>
      </c>
      <c r="H5987" s="283">
        <f>IF(G5987="heating",F5987*Assumptions!M$4+Assumptions!M$7,0)</f>
        <v>0</v>
      </c>
      <c r="I5987" s="15">
        <f t="shared" si="1336"/>
        <v>1.0343009000871222</v>
      </c>
      <c r="J5987" s="15">
        <f t="shared" si="1337"/>
        <v>1.0078033906966741</v>
      </c>
      <c r="K5987" s="283">
        <f t="shared" si="1342"/>
        <v>0</v>
      </c>
      <c r="L5987" s="283">
        <f t="shared" si="1343"/>
        <v>4.3818232651749627</v>
      </c>
      <c r="M5987" s="283">
        <f t="shared" si="1344"/>
        <v>0</v>
      </c>
      <c r="N5987" s="283">
        <f t="shared" si="1345"/>
        <v>4.3585758300027857</v>
      </c>
      <c r="O5987" s="283">
        <f t="shared" si="1346"/>
        <v>0</v>
      </c>
      <c r="P5987" s="21">
        <f t="shared" si="1338"/>
        <v>4.0604560274080326E-2</v>
      </c>
      <c r="Q5987" s="21">
        <f t="shared" si="1339"/>
        <v>0.8408485371888097</v>
      </c>
      <c r="R5987">
        <f t="shared" si="1340"/>
        <v>1.1856283047139096</v>
      </c>
      <c r="S5987" s="296">
        <f t="shared" si="1347"/>
        <v>4.0480059613619564E-2</v>
      </c>
      <c r="T5987" s="283">
        <f t="shared" si="1348"/>
        <v>4.0480059613619564E-2</v>
      </c>
    </row>
    <row r="5988" spans="1:20" x14ac:dyDescent="0.25">
      <c r="A5988" s="286">
        <v>43350</v>
      </c>
      <c r="B5988" s="1">
        <f t="shared" si="1341"/>
        <v>5</v>
      </c>
      <c r="C5988" s="285">
        <v>10</v>
      </c>
      <c r="D5988" t="s">
        <v>716</v>
      </c>
      <c r="F5988" s="16">
        <v>73</v>
      </c>
      <c r="G5988" t="str">
        <f t="shared" si="1335"/>
        <v>Cooling</v>
      </c>
      <c r="H5988" s="283">
        <f>IF(G5988="heating",F5988*Assumptions!M$4+Assumptions!M$7,0)</f>
        <v>0</v>
      </c>
      <c r="I5988" s="15">
        <f t="shared" si="1336"/>
        <v>0.98112329028689171</v>
      </c>
      <c r="J5988" s="15">
        <f t="shared" si="1337"/>
        <v>1.0078033906966741</v>
      </c>
      <c r="K5988" s="283">
        <f t="shared" si="1342"/>
        <v>0</v>
      </c>
      <c r="L5988" s="283" t="e">
        <f t="shared" si="1343"/>
        <v>#N/A</v>
      </c>
      <c r="M5988" s="283">
        <f t="shared" si="1344"/>
        <v>0</v>
      </c>
      <c r="N5988" s="283" t="e">
        <f t="shared" si="1345"/>
        <v>#N/A</v>
      </c>
      <c r="O5988" s="283">
        <f t="shared" si="1346"/>
        <v>0</v>
      </c>
      <c r="P5988" s="21">
        <f t="shared" si="1338"/>
        <v>5.0300820493010656E-2</v>
      </c>
      <c r="Q5988" s="21">
        <f t="shared" si="1339"/>
        <v>0.74504051125983206</v>
      </c>
      <c r="R5988">
        <f t="shared" si="1340"/>
        <v>1.1856283047139096</v>
      </c>
      <c r="S5988" s="296">
        <f t="shared" si="1347"/>
        <v>4.4432783026115003E-2</v>
      </c>
      <c r="T5988" s="283">
        <f t="shared" si="1348"/>
        <v>4.4432783026115003E-2</v>
      </c>
    </row>
    <row r="5989" spans="1:20" x14ac:dyDescent="0.25">
      <c r="A5989" s="286">
        <v>43350</v>
      </c>
      <c r="B5989" s="1">
        <f t="shared" si="1341"/>
        <v>5</v>
      </c>
      <c r="C5989" s="285">
        <v>11</v>
      </c>
      <c r="D5989" t="s">
        <v>716</v>
      </c>
      <c r="F5989" s="16">
        <v>77</v>
      </c>
      <c r="G5989" t="str">
        <f t="shared" si="1335"/>
        <v>Cooling</v>
      </c>
      <c r="H5989" s="283">
        <f>IF(G5989="heating",F5989*Assumptions!M$4+Assumptions!M$7,0)</f>
        <v>0</v>
      </c>
      <c r="I5989" s="15">
        <f t="shared" si="1336"/>
        <v>0.94956163997961163</v>
      </c>
      <c r="J5989" s="15">
        <f t="shared" si="1337"/>
        <v>1.0078033906966741</v>
      </c>
      <c r="K5989" s="283">
        <f t="shared" si="1342"/>
        <v>0</v>
      </c>
      <c r="L5989" s="283" t="e">
        <f t="shared" si="1343"/>
        <v>#N/A</v>
      </c>
      <c r="M5989" s="283">
        <f t="shared" si="1344"/>
        <v>0</v>
      </c>
      <c r="N5989" s="283" t="e">
        <f t="shared" si="1345"/>
        <v>#N/A</v>
      </c>
      <c r="O5989" s="283">
        <f t="shared" si="1346"/>
        <v>0</v>
      </c>
      <c r="P5989" s="21">
        <f t="shared" si="1338"/>
        <v>7.1952934165366855E-2</v>
      </c>
      <c r="Q5989" s="21">
        <f t="shared" si="1339"/>
        <v>0.72850690893675296</v>
      </c>
      <c r="R5989">
        <f t="shared" si="1340"/>
        <v>1.1856283047139096</v>
      </c>
      <c r="S5989" s="296">
        <f t="shared" si="1347"/>
        <v>6.2148513052645848E-2</v>
      </c>
      <c r="T5989" s="283">
        <f t="shared" si="1348"/>
        <v>6.2148513052645848E-2</v>
      </c>
    </row>
    <row r="5990" spans="1:20" x14ac:dyDescent="0.25">
      <c r="A5990" s="286">
        <v>43350</v>
      </c>
      <c r="B5990" s="1">
        <f t="shared" si="1341"/>
        <v>5</v>
      </c>
      <c r="C5990" s="285">
        <v>12</v>
      </c>
      <c r="D5990" t="s">
        <v>716</v>
      </c>
      <c r="F5990" s="16">
        <v>79</v>
      </c>
      <c r="G5990" t="str">
        <f t="shared" si="1335"/>
        <v>Cooling</v>
      </c>
      <c r="H5990" s="283">
        <f>IF(G5990="heating",F5990*Assumptions!M$4+Assumptions!M$7,0)</f>
        <v>0</v>
      </c>
      <c r="I5990" s="15">
        <f t="shared" si="1336"/>
        <v>0.91648403420261149</v>
      </c>
      <c r="J5990" s="15">
        <f t="shared" si="1337"/>
        <v>1.0078033906966741</v>
      </c>
      <c r="K5990" s="283">
        <f t="shared" si="1342"/>
        <v>0</v>
      </c>
      <c r="L5990" s="283" t="e">
        <f t="shared" si="1343"/>
        <v>#N/A</v>
      </c>
      <c r="M5990" s="283">
        <f t="shared" si="1344"/>
        <v>0</v>
      </c>
      <c r="N5990" s="283" t="e">
        <f t="shared" si="1345"/>
        <v>#N/A</v>
      </c>
      <c r="O5990" s="283">
        <f t="shared" si="1346"/>
        <v>0</v>
      </c>
      <c r="P5990" s="21">
        <f t="shared" si="1338"/>
        <v>8.6517748164594233E-2</v>
      </c>
      <c r="Q5990" s="21">
        <f t="shared" si="1339"/>
        <v>0.75910815787401487</v>
      </c>
      <c r="R5990">
        <f t="shared" si="1340"/>
        <v>1.1856283047139096</v>
      </c>
      <c r="S5990" s="296">
        <f t="shared" si="1347"/>
        <v>7.7867713939416675E-2</v>
      </c>
      <c r="T5990" s="283">
        <f t="shared" si="1348"/>
        <v>7.7867713939416675E-2</v>
      </c>
    </row>
    <row r="5991" spans="1:20" x14ac:dyDescent="0.25">
      <c r="A5991" s="286">
        <v>43350</v>
      </c>
      <c r="B5991" s="1">
        <f t="shared" si="1341"/>
        <v>5</v>
      </c>
      <c r="C5991" s="285">
        <v>13</v>
      </c>
      <c r="D5991" t="s">
        <v>716</v>
      </c>
      <c r="F5991" s="16">
        <v>79</v>
      </c>
      <c r="G5991" t="str">
        <f t="shared" si="1335"/>
        <v>Cooling</v>
      </c>
      <c r="H5991" s="283">
        <f>IF(G5991="heating",F5991*Assumptions!M$4+Assumptions!M$7,0)</f>
        <v>0</v>
      </c>
      <c r="I5991" s="15">
        <f t="shared" si="1336"/>
        <v>0.90040206880052787</v>
      </c>
      <c r="J5991" s="15">
        <f t="shared" si="1337"/>
        <v>1.0078033906966741</v>
      </c>
      <c r="K5991" s="283">
        <f t="shared" si="1342"/>
        <v>0</v>
      </c>
      <c r="L5991" s="283" t="e">
        <f t="shared" si="1343"/>
        <v>#N/A</v>
      </c>
      <c r="M5991" s="283">
        <f t="shared" si="1344"/>
        <v>0</v>
      </c>
      <c r="N5991" s="283" t="e">
        <f t="shared" si="1345"/>
        <v>#N/A</v>
      </c>
      <c r="O5991" s="283">
        <f t="shared" si="1346"/>
        <v>0</v>
      </c>
      <c r="P5991" s="21">
        <f t="shared" si="1338"/>
        <v>8.6517748164594233E-2</v>
      </c>
      <c r="Q5991" s="21">
        <f t="shared" si="1339"/>
        <v>0.79115902007799765</v>
      </c>
      <c r="R5991">
        <f t="shared" si="1340"/>
        <v>1.1856283047139096</v>
      </c>
      <c r="S5991" s="296">
        <f t="shared" si="1347"/>
        <v>8.11554237917268E-2</v>
      </c>
      <c r="T5991" s="283">
        <f t="shared" si="1348"/>
        <v>8.11554237917268E-2</v>
      </c>
    </row>
    <row r="5992" spans="1:20" x14ac:dyDescent="0.25">
      <c r="A5992" s="286">
        <v>43350</v>
      </c>
      <c r="B5992" s="1">
        <f t="shared" si="1341"/>
        <v>5</v>
      </c>
      <c r="C5992" s="285">
        <v>14</v>
      </c>
      <c r="D5992" t="s">
        <v>716</v>
      </c>
      <c r="F5992" s="16">
        <v>81</v>
      </c>
      <c r="G5992" t="str">
        <f t="shared" si="1335"/>
        <v>Cooling</v>
      </c>
      <c r="H5992" s="283">
        <f>IF(G5992="heating",F5992*Assumptions!M$4+Assumptions!M$7,0)</f>
        <v>0</v>
      </c>
      <c r="I5992" s="15">
        <f t="shared" si="1336"/>
        <v>0.86032894500746537</v>
      </c>
      <c r="J5992" s="15">
        <f t="shared" si="1337"/>
        <v>1.0078033906966741</v>
      </c>
      <c r="K5992" s="283">
        <f t="shared" si="1342"/>
        <v>0</v>
      </c>
      <c r="L5992" s="283" t="e">
        <f t="shared" si="1343"/>
        <v>#N/A</v>
      </c>
      <c r="M5992" s="283">
        <f t="shared" si="1344"/>
        <v>0</v>
      </c>
      <c r="N5992" s="283" t="e">
        <f t="shared" si="1345"/>
        <v>#N/A</v>
      </c>
      <c r="O5992" s="283">
        <f t="shared" si="1346"/>
        <v>0</v>
      </c>
      <c r="P5992" s="21">
        <f t="shared" si="1338"/>
        <v>0.10357506693918861</v>
      </c>
      <c r="Q5992" s="21">
        <f t="shared" si="1339"/>
        <v>0.84355555031342389</v>
      </c>
      <c r="R5992">
        <f t="shared" si="1340"/>
        <v>1.1856283047139096</v>
      </c>
      <c r="S5992" s="296">
        <f t="shared" si="1347"/>
        <v>0.103589913083749</v>
      </c>
      <c r="T5992" s="283">
        <f t="shared" si="1348"/>
        <v>0.103589913083749</v>
      </c>
    </row>
    <row r="5993" spans="1:20" x14ac:dyDescent="0.25">
      <c r="A5993" s="286">
        <v>43350</v>
      </c>
      <c r="B5993" s="1">
        <f t="shared" si="1341"/>
        <v>5</v>
      </c>
      <c r="C5993" s="285">
        <v>15</v>
      </c>
      <c r="D5993" t="s">
        <v>716</v>
      </c>
      <c r="F5993" s="16">
        <v>81</v>
      </c>
      <c r="G5993" t="str">
        <f t="shared" si="1335"/>
        <v>Cooling</v>
      </c>
      <c r="H5993" s="283">
        <f>IF(G5993="heating",F5993*Assumptions!M$4+Assumptions!M$7,0)</f>
        <v>0</v>
      </c>
      <c r="I5993" s="15">
        <f t="shared" si="1336"/>
        <v>0.85754515037175039</v>
      </c>
      <c r="J5993" s="15">
        <f t="shared" si="1337"/>
        <v>1.0078033906966741</v>
      </c>
      <c r="K5993" s="283">
        <f t="shared" si="1342"/>
        <v>0</v>
      </c>
      <c r="L5993" s="283" t="e">
        <f t="shared" si="1343"/>
        <v>#N/A</v>
      </c>
      <c r="M5993" s="283">
        <f t="shared" si="1344"/>
        <v>0</v>
      </c>
      <c r="N5993" s="283" t="e">
        <f t="shared" si="1345"/>
        <v>#N/A</v>
      </c>
      <c r="O5993" s="283">
        <f t="shared" si="1346"/>
        <v>0</v>
      </c>
      <c r="P5993" s="21">
        <f t="shared" si="1338"/>
        <v>0.10357506693918861</v>
      </c>
      <c r="Q5993" s="21">
        <f t="shared" si="1339"/>
        <v>0.96592607327566882</v>
      </c>
      <c r="R5993">
        <f t="shared" si="1340"/>
        <v>1.1856283047139096</v>
      </c>
      <c r="S5993" s="296">
        <f t="shared" si="1347"/>
        <v>0.11861720065593315</v>
      </c>
      <c r="T5993" s="283">
        <f t="shared" si="1348"/>
        <v>0.11861720065593315</v>
      </c>
    </row>
    <row r="5994" spans="1:20" x14ac:dyDescent="0.25">
      <c r="A5994" s="286">
        <v>43350</v>
      </c>
      <c r="B5994" s="1">
        <f t="shared" si="1341"/>
        <v>5</v>
      </c>
      <c r="C5994" s="285">
        <v>16</v>
      </c>
      <c r="D5994" t="s">
        <v>716</v>
      </c>
      <c r="F5994" s="16">
        <v>82</v>
      </c>
      <c r="G5994" t="str">
        <f t="shared" si="1335"/>
        <v>Cooling</v>
      </c>
      <c r="H5994" s="283">
        <f>IF(G5994="heating",F5994*Assumptions!M$4+Assumptions!M$7,0)</f>
        <v>0</v>
      </c>
      <c r="I5994" s="15">
        <f t="shared" si="1336"/>
        <v>0.88344815438260227</v>
      </c>
      <c r="J5994" s="15">
        <f t="shared" si="1337"/>
        <v>1.0078033906966741</v>
      </c>
      <c r="K5994" s="283">
        <f t="shared" si="1342"/>
        <v>0</v>
      </c>
      <c r="L5994" s="283" t="e">
        <f t="shared" si="1343"/>
        <v>#N/A</v>
      </c>
      <c r="M5994" s="283">
        <f t="shared" si="1344"/>
        <v>0</v>
      </c>
      <c r="N5994" s="283" t="e">
        <f t="shared" si="1345"/>
        <v>#N/A</v>
      </c>
      <c r="O5994" s="283">
        <f t="shared" si="1346"/>
        <v>0</v>
      </c>
      <c r="P5994" s="21">
        <f t="shared" si="1338"/>
        <v>0.1130384156172477</v>
      </c>
      <c r="Q5994" s="21">
        <f t="shared" si="1339"/>
        <v>1.1649354943302594</v>
      </c>
      <c r="R5994">
        <f t="shared" si="1340"/>
        <v>1.1856283047139096</v>
      </c>
      <c r="S5994" s="296">
        <f t="shared" si="1347"/>
        <v>0.15612645486380983</v>
      </c>
      <c r="T5994" s="283">
        <f t="shared" si="1348"/>
        <v>0.15612645486380983</v>
      </c>
    </row>
    <row r="5995" spans="1:20" x14ac:dyDescent="0.25">
      <c r="A5995" s="286">
        <v>43350</v>
      </c>
      <c r="B5995" s="1">
        <f t="shared" si="1341"/>
        <v>5</v>
      </c>
      <c r="C5995" s="285">
        <v>17</v>
      </c>
      <c r="D5995" t="s">
        <v>716</v>
      </c>
      <c r="F5995" s="16">
        <v>82</v>
      </c>
      <c r="G5995" t="str">
        <f t="shared" si="1335"/>
        <v>Cooling</v>
      </c>
      <c r="H5995" s="283">
        <f>IF(G5995="heating",F5995*Assumptions!M$4+Assumptions!M$7,0)</f>
        <v>0</v>
      </c>
      <c r="I5995" s="15">
        <f t="shared" si="1336"/>
        <v>0.94025748850374469</v>
      </c>
      <c r="J5995" s="15">
        <f t="shared" si="1337"/>
        <v>1.0078033906966741</v>
      </c>
      <c r="K5995" s="283">
        <f t="shared" si="1342"/>
        <v>0</v>
      </c>
      <c r="L5995" s="283" t="e">
        <f t="shared" si="1343"/>
        <v>#N/A</v>
      </c>
      <c r="M5995" s="283">
        <f t="shared" si="1344"/>
        <v>0</v>
      </c>
      <c r="N5995" s="283" t="e">
        <f t="shared" si="1345"/>
        <v>#N/A</v>
      </c>
      <c r="O5995" s="283">
        <f t="shared" si="1346"/>
        <v>0</v>
      </c>
      <c r="P5995" s="21">
        <f t="shared" si="1338"/>
        <v>0.1130384156172477</v>
      </c>
      <c r="Q5995" s="21">
        <f t="shared" si="1339"/>
        <v>1.3521540118753073</v>
      </c>
      <c r="R5995">
        <f t="shared" si="1340"/>
        <v>1.1856283047139096</v>
      </c>
      <c r="S5995" s="296">
        <f t="shared" si="1347"/>
        <v>0.18121776985200236</v>
      </c>
      <c r="T5995" s="283">
        <f t="shared" si="1348"/>
        <v>0.18121776985200236</v>
      </c>
    </row>
    <row r="5996" spans="1:20" x14ac:dyDescent="0.25">
      <c r="A5996" s="286">
        <v>43350</v>
      </c>
      <c r="B5996" s="1">
        <f t="shared" si="1341"/>
        <v>5</v>
      </c>
      <c r="C5996" s="285">
        <v>18</v>
      </c>
      <c r="D5996" t="s">
        <v>716</v>
      </c>
      <c r="F5996" s="16">
        <v>73</v>
      </c>
      <c r="G5996" t="str">
        <f t="shared" si="1335"/>
        <v>Cooling</v>
      </c>
      <c r="H5996" s="283">
        <f>IF(G5996="heating",F5996*Assumptions!M$4+Assumptions!M$7,0)</f>
        <v>0</v>
      </c>
      <c r="I5996" s="15">
        <f t="shared" si="1336"/>
        <v>0.98182363790757687</v>
      </c>
      <c r="J5996" s="15">
        <f t="shared" si="1337"/>
        <v>1.0078033906966741</v>
      </c>
      <c r="K5996" s="283">
        <f t="shared" si="1342"/>
        <v>0</v>
      </c>
      <c r="L5996" s="283" t="e">
        <f t="shared" si="1343"/>
        <v>#N/A</v>
      </c>
      <c r="M5996" s="283">
        <f t="shared" si="1344"/>
        <v>0</v>
      </c>
      <c r="N5996" s="283" t="e">
        <f t="shared" si="1345"/>
        <v>#N/A</v>
      </c>
      <c r="O5996" s="283">
        <f t="shared" si="1346"/>
        <v>0</v>
      </c>
      <c r="P5996" s="21">
        <f t="shared" si="1338"/>
        <v>5.0300820493010656E-2</v>
      </c>
      <c r="Q5996" s="21">
        <f t="shared" si="1339"/>
        <v>1.5598916921549892</v>
      </c>
      <c r="R5996">
        <f t="shared" si="1340"/>
        <v>1.1856283047139096</v>
      </c>
      <c r="S5996" s="296">
        <f t="shared" si="1347"/>
        <v>9.302894011033197E-2</v>
      </c>
      <c r="T5996" s="283">
        <f t="shared" si="1348"/>
        <v>9.302894011033197E-2</v>
      </c>
    </row>
    <row r="5997" spans="1:20" x14ac:dyDescent="0.25">
      <c r="A5997" s="286">
        <v>43350</v>
      </c>
      <c r="B5997" s="1">
        <f t="shared" si="1341"/>
        <v>5</v>
      </c>
      <c r="C5997" s="285">
        <v>19</v>
      </c>
      <c r="D5997" t="s">
        <v>716</v>
      </c>
      <c r="F5997" s="16">
        <v>70</v>
      </c>
      <c r="G5997" t="str">
        <f t="shared" si="1335"/>
        <v>Cooling</v>
      </c>
      <c r="H5997" s="283">
        <f>IF(G5997="heating",F5997*Assumptions!M$4+Assumptions!M$7,0)</f>
        <v>0</v>
      </c>
      <c r="I5997" s="15">
        <f t="shared" si="1336"/>
        <v>0.98418842963438757</v>
      </c>
      <c r="J5997" s="15">
        <f t="shared" si="1337"/>
        <v>1.0078033906966741</v>
      </c>
      <c r="K5997" s="283">
        <f t="shared" si="1342"/>
        <v>0</v>
      </c>
      <c r="L5997" s="283">
        <f t="shared" si="1343"/>
        <v>4.3818232651749627</v>
      </c>
      <c r="M5997" s="283">
        <f t="shared" si="1344"/>
        <v>0</v>
      </c>
      <c r="N5997" s="283">
        <f t="shared" si="1345"/>
        <v>4.3585758300027857</v>
      </c>
      <c r="O5997" s="283">
        <f t="shared" si="1346"/>
        <v>0</v>
      </c>
      <c r="P5997" s="21">
        <f t="shared" si="1338"/>
        <v>4.0604560274080326E-2</v>
      </c>
      <c r="Q5997" s="21">
        <f t="shared" si="1339"/>
        <v>1.6764212681468484</v>
      </c>
      <c r="R5997">
        <f t="shared" si="1340"/>
        <v>1.1856283047139096</v>
      </c>
      <c r="S5997" s="296">
        <f t="shared" si="1347"/>
        <v>8.0706131807048664E-2</v>
      </c>
      <c r="T5997" s="283">
        <f t="shared" si="1348"/>
        <v>8.0706131807048664E-2</v>
      </c>
    </row>
    <row r="5998" spans="1:20" x14ac:dyDescent="0.25">
      <c r="A5998" s="286">
        <v>43350</v>
      </c>
      <c r="B5998" s="1">
        <f t="shared" si="1341"/>
        <v>5</v>
      </c>
      <c r="C5998" s="285">
        <v>20</v>
      </c>
      <c r="D5998" t="s">
        <v>716</v>
      </c>
      <c r="F5998" s="16">
        <v>70</v>
      </c>
      <c r="G5998" t="str">
        <f t="shared" si="1335"/>
        <v>Cooling</v>
      </c>
      <c r="H5998" s="283">
        <f>IF(G5998="heating",F5998*Assumptions!M$4+Assumptions!M$7,0)</f>
        <v>0</v>
      </c>
      <c r="I5998" s="15">
        <f t="shared" si="1336"/>
        <v>0.97071962311712034</v>
      </c>
      <c r="J5998" s="15">
        <f t="shared" si="1337"/>
        <v>1.0078033906966741</v>
      </c>
      <c r="K5998" s="283">
        <f t="shared" si="1342"/>
        <v>0</v>
      </c>
      <c r="L5998" s="283">
        <f t="shared" si="1343"/>
        <v>4.3818232651749627</v>
      </c>
      <c r="M5998" s="283">
        <f t="shared" si="1344"/>
        <v>0</v>
      </c>
      <c r="N5998" s="283">
        <f t="shared" si="1345"/>
        <v>4.3585758300027857</v>
      </c>
      <c r="O5998" s="283">
        <f t="shared" si="1346"/>
        <v>0</v>
      </c>
      <c r="P5998" s="21">
        <f t="shared" si="1338"/>
        <v>4.0604560274080326E-2</v>
      </c>
      <c r="Q5998" s="21">
        <f t="shared" si="1339"/>
        <v>1.52436960139122</v>
      </c>
      <c r="R5998">
        <f t="shared" si="1340"/>
        <v>1.1856283047139096</v>
      </c>
      <c r="S5998" s="296">
        <f t="shared" si="1347"/>
        <v>7.338607324430664E-2</v>
      </c>
      <c r="T5998" s="283">
        <f t="shared" si="1348"/>
        <v>7.338607324430664E-2</v>
      </c>
    </row>
    <row r="5999" spans="1:20" x14ac:dyDescent="0.25">
      <c r="A5999" s="286">
        <v>43350</v>
      </c>
      <c r="B5999" s="1">
        <f t="shared" si="1341"/>
        <v>5</v>
      </c>
      <c r="C5999" s="285">
        <v>21</v>
      </c>
      <c r="D5999" t="s">
        <v>716</v>
      </c>
      <c r="F5999" s="16">
        <v>68</v>
      </c>
      <c r="G5999" t="str">
        <f t="shared" si="1335"/>
        <v>Cooling</v>
      </c>
      <c r="H5999" s="283">
        <f>IF(G5999="heating",F5999*Assumptions!M$4+Assumptions!M$7,0)</f>
        <v>0</v>
      </c>
      <c r="I5999" s="15">
        <f t="shared" si="1336"/>
        <v>0.95751150862929935</v>
      </c>
      <c r="J5999" s="15">
        <f t="shared" si="1337"/>
        <v>1.0078033906966741</v>
      </c>
      <c r="K5999" s="283">
        <f t="shared" si="1342"/>
        <v>0</v>
      </c>
      <c r="L5999" s="283">
        <f t="shared" si="1343"/>
        <v>4.3818232651749627</v>
      </c>
      <c r="M5999" s="283">
        <f t="shared" si="1344"/>
        <v>0</v>
      </c>
      <c r="N5999" s="283">
        <f t="shared" si="1345"/>
        <v>4.3585758300027857</v>
      </c>
      <c r="O5999" s="283">
        <f t="shared" si="1346"/>
        <v>0</v>
      </c>
      <c r="P5999" s="21">
        <f t="shared" si="1338"/>
        <v>3.7256017764001337E-2</v>
      </c>
      <c r="Q5999" s="21">
        <f t="shared" si="1339"/>
        <v>1.4448604713749031</v>
      </c>
      <c r="R5999">
        <f t="shared" si="1340"/>
        <v>1.1856283047139096</v>
      </c>
      <c r="S5999" s="296">
        <f t="shared" si="1347"/>
        <v>6.3822072138867855E-2</v>
      </c>
      <c r="T5999" s="283">
        <f t="shared" si="1348"/>
        <v>6.3822072138867855E-2</v>
      </c>
    </row>
    <row r="6000" spans="1:20" x14ac:dyDescent="0.25">
      <c r="A6000" s="286">
        <v>43350</v>
      </c>
      <c r="B6000" s="1">
        <f t="shared" si="1341"/>
        <v>5</v>
      </c>
      <c r="C6000" s="285">
        <v>22</v>
      </c>
      <c r="D6000" t="s">
        <v>716</v>
      </c>
      <c r="F6000" s="16">
        <v>68</v>
      </c>
      <c r="G6000" t="str">
        <f t="shared" si="1335"/>
        <v>Cooling</v>
      </c>
      <c r="H6000" s="283">
        <f>IF(G6000="heating",F6000*Assumptions!M$4+Assumptions!M$7,0)</f>
        <v>0</v>
      </c>
      <c r="I6000" s="15">
        <f t="shared" si="1336"/>
        <v>0.9426530227543114</v>
      </c>
      <c r="J6000" s="15">
        <f t="shared" si="1337"/>
        <v>1.0078033906966741</v>
      </c>
      <c r="K6000" s="283">
        <f t="shared" si="1342"/>
        <v>0</v>
      </c>
      <c r="L6000" s="283">
        <f t="shared" si="1343"/>
        <v>4.3818232651749627</v>
      </c>
      <c r="M6000" s="283">
        <f t="shared" si="1344"/>
        <v>0</v>
      </c>
      <c r="N6000" s="283">
        <f t="shared" si="1345"/>
        <v>4.3585758300027857</v>
      </c>
      <c r="O6000" s="283">
        <f t="shared" si="1346"/>
        <v>0</v>
      </c>
      <c r="P6000" s="21">
        <f t="shared" si="1338"/>
        <v>3.7256017764001337E-2</v>
      </c>
      <c r="Q6000" s="21">
        <f t="shared" si="1339"/>
        <v>1.2427137171080138</v>
      </c>
      <c r="R6000">
        <f t="shared" si="1340"/>
        <v>1.1856283047139096</v>
      </c>
      <c r="S6000" s="296">
        <f t="shared" si="1347"/>
        <v>5.4892888325580577E-2</v>
      </c>
      <c r="T6000" s="283">
        <f t="shared" si="1348"/>
        <v>5.4892888325580577E-2</v>
      </c>
    </row>
    <row r="6001" spans="1:20" x14ac:dyDescent="0.25">
      <c r="A6001" s="286">
        <v>43350</v>
      </c>
      <c r="B6001" s="1">
        <f t="shared" si="1341"/>
        <v>5</v>
      </c>
      <c r="C6001" s="285">
        <v>23</v>
      </c>
      <c r="D6001" t="s">
        <v>715</v>
      </c>
      <c r="F6001" s="16">
        <v>70</v>
      </c>
      <c r="G6001" t="str">
        <f t="shared" si="1335"/>
        <v>Cooling</v>
      </c>
      <c r="H6001" s="283">
        <f>IF(G6001="heating",F6001*Assumptions!M$4+Assumptions!M$7,0)</f>
        <v>0</v>
      </c>
      <c r="I6001" s="15">
        <f t="shared" si="1336"/>
        <v>0.94450710149963013</v>
      </c>
      <c r="J6001" s="15">
        <f t="shared" si="1337"/>
        <v>1.0078033906966741</v>
      </c>
      <c r="K6001" s="283">
        <f t="shared" si="1342"/>
        <v>0</v>
      </c>
      <c r="L6001" s="283">
        <f t="shared" si="1343"/>
        <v>4.3818232651749627</v>
      </c>
      <c r="M6001" s="283">
        <f t="shared" si="1344"/>
        <v>0</v>
      </c>
      <c r="N6001" s="283">
        <f t="shared" si="1345"/>
        <v>4.3585758300027857</v>
      </c>
      <c r="O6001" s="283">
        <f t="shared" si="1346"/>
        <v>0</v>
      </c>
      <c r="P6001" s="21">
        <f t="shared" si="1338"/>
        <v>4.0604560274080326E-2</v>
      </c>
      <c r="Q6001" s="21">
        <f t="shared" si="1339"/>
        <v>1.0297519246597011</v>
      </c>
      <c r="R6001">
        <f t="shared" si="1340"/>
        <v>1.1856283047139096</v>
      </c>
      <c r="S6001" s="296">
        <f t="shared" si="1347"/>
        <v>4.9574230618069197E-2</v>
      </c>
      <c r="T6001" s="283">
        <f t="shared" si="1348"/>
        <v>4.9574230618069197E-2</v>
      </c>
    </row>
    <row r="6002" spans="1:20" x14ac:dyDescent="0.25">
      <c r="A6002" s="286">
        <v>43351</v>
      </c>
      <c r="B6002" s="1">
        <f t="shared" si="1341"/>
        <v>6</v>
      </c>
      <c r="C6002" s="285">
        <v>0</v>
      </c>
      <c r="D6002" t="s">
        <v>715</v>
      </c>
      <c r="F6002" s="16">
        <v>70</v>
      </c>
      <c r="G6002" t="str">
        <f t="shared" si="1335"/>
        <v>Cooling</v>
      </c>
      <c r="H6002" s="283">
        <f>IF(G6002="heating",F6002*Assumptions!M$4+Assumptions!M$7,0)</f>
        <v>0</v>
      </c>
      <c r="I6002" s="15">
        <f t="shared" si="1336"/>
        <v>0.97481507806017154</v>
      </c>
      <c r="J6002" s="15">
        <f t="shared" si="1337"/>
        <v>0.9885470267915587</v>
      </c>
      <c r="K6002" s="283">
        <f t="shared" si="1342"/>
        <v>0</v>
      </c>
      <c r="L6002" s="283">
        <f t="shared" si="1343"/>
        <v>4.3818232651749627</v>
      </c>
      <c r="M6002" s="283">
        <f t="shared" si="1344"/>
        <v>0</v>
      </c>
      <c r="N6002" s="283">
        <f t="shared" si="1345"/>
        <v>4.3585758300027857</v>
      </c>
      <c r="O6002" s="283">
        <f t="shared" si="1346"/>
        <v>0</v>
      </c>
      <c r="P6002" s="21">
        <f t="shared" si="1338"/>
        <v>4.0604560274080326E-2</v>
      </c>
      <c r="Q6002" s="21">
        <f t="shared" si="1339"/>
        <v>0.90668853391740301</v>
      </c>
      <c r="R6002">
        <f t="shared" si="1340"/>
        <v>1.0112882868167345</v>
      </c>
      <c r="S6002" s="296">
        <f t="shared" si="1347"/>
        <v>3.7231275284597291E-2</v>
      </c>
      <c r="T6002" s="283">
        <f t="shared" si="1348"/>
        <v>3.7231275284597291E-2</v>
      </c>
    </row>
    <row r="6003" spans="1:20" x14ac:dyDescent="0.25">
      <c r="A6003" s="286">
        <v>43351</v>
      </c>
      <c r="B6003" s="1">
        <f t="shared" si="1341"/>
        <v>6</v>
      </c>
      <c r="C6003" s="285">
        <v>1</v>
      </c>
      <c r="D6003" t="s">
        <v>715</v>
      </c>
      <c r="F6003" s="16">
        <v>64</v>
      </c>
      <c r="G6003" t="str">
        <f t="shared" si="1335"/>
        <v>Cooling</v>
      </c>
      <c r="H6003" s="283">
        <f>IF(G6003="heating",F6003*Assumptions!M$4+Assumptions!M$7,0)</f>
        <v>0</v>
      </c>
      <c r="I6003" s="15">
        <f t="shared" si="1336"/>
        <v>1.012242869806885</v>
      </c>
      <c r="J6003" s="15">
        <f t="shared" si="1337"/>
        <v>0.9885470267915587</v>
      </c>
      <c r="K6003" s="283">
        <f t="shared" si="1342"/>
        <v>0</v>
      </c>
      <c r="L6003" s="283">
        <f t="shared" si="1343"/>
        <v>4.3818232651749627</v>
      </c>
      <c r="M6003" s="283">
        <f t="shared" si="1344"/>
        <v>0</v>
      </c>
      <c r="N6003" s="283">
        <f t="shared" si="1345"/>
        <v>4.3585758300027857</v>
      </c>
      <c r="O6003" s="283">
        <f t="shared" si="1346"/>
        <v>0</v>
      </c>
      <c r="P6003" s="21">
        <f t="shared" si="1338"/>
        <v>3.8036447069942136E-2</v>
      </c>
      <c r="Q6003" s="21">
        <f t="shared" si="1339"/>
        <v>0.81803459285312596</v>
      </c>
      <c r="R6003">
        <f t="shared" si="1340"/>
        <v>1.0112882868167345</v>
      </c>
      <c r="S6003" s="296">
        <f t="shared" si="1347"/>
        <v>3.1466365998490085E-2</v>
      </c>
      <c r="T6003" s="283">
        <f t="shared" si="1348"/>
        <v>3.1466365998490085E-2</v>
      </c>
    </row>
    <row r="6004" spans="1:20" x14ac:dyDescent="0.25">
      <c r="A6004" s="286">
        <v>43351</v>
      </c>
      <c r="B6004" s="1">
        <f t="shared" si="1341"/>
        <v>6</v>
      </c>
      <c r="C6004" s="285">
        <v>2</v>
      </c>
      <c r="D6004" t="s">
        <v>715</v>
      </c>
      <c r="F6004" s="16">
        <v>64</v>
      </c>
      <c r="G6004" t="str">
        <f t="shared" si="1335"/>
        <v>Cooling</v>
      </c>
      <c r="H6004" s="283">
        <f>IF(G6004="heating",F6004*Assumptions!M$4+Assumptions!M$7,0)</f>
        <v>0</v>
      </c>
      <c r="I6004" s="15">
        <f t="shared" si="1336"/>
        <v>1.0509704703585963</v>
      </c>
      <c r="J6004" s="15">
        <f t="shared" si="1337"/>
        <v>0.9885470267915587</v>
      </c>
      <c r="K6004" s="283">
        <f t="shared" si="1342"/>
        <v>0</v>
      </c>
      <c r="L6004" s="283">
        <f t="shared" si="1343"/>
        <v>4.3818232651749627</v>
      </c>
      <c r="M6004" s="283">
        <f t="shared" si="1344"/>
        <v>0</v>
      </c>
      <c r="N6004" s="283">
        <f t="shared" si="1345"/>
        <v>4.3585758300027857</v>
      </c>
      <c r="O6004" s="283">
        <f t="shared" si="1346"/>
        <v>0</v>
      </c>
      <c r="P6004" s="21">
        <f t="shared" si="1338"/>
        <v>3.8036447069942136E-2</v>
      </c>
      <c r="Q6004" s="21">
        <f t="shared" si="1339"/>
        <v>0.74507607494346417</v>
      </c>
      <c r="R6004">
        <f t="shared" si="1340"/>
        <v>1.0112882868167345</v>
      </c>
      <c r="S6004" s="296">
        <f t="shared" si="1347"/>
        <v>2.8659957263077351E-2</v>
      </c>
      <c r="T6004" s="283">
        <f t="shared" si="1348"/>
        <v>2.8659957263077351E-2</v>
      </c>
    </row>
    <row r="6005" spans="1:20" x14ac:dyDescent="0.25">
      <c r="A6005" s="286">
        <v>43351</v>
      </c>
      <c r="B6005" s="1">
        <f t="shared" si="1341"/>
        <v>6</v>
      </c>
      <c r="C6005" s="285">
        <v>3</v>
      </c>
      <c r="D6005" t="s">
        <v>715</v>
      </c>
      <c r="F6005" s="16">
        <v>64</v>
      </c>
      <c r="G6005" t="str">
        <f t="shared" si="1335"/>
        <v>Cooling</v>
      </c>
      <c r="H6005" s="283">
        <f>IF(G6005="heating",F6005*Assumptions!M$4+Assumptions!M$7,0)</f>
        <v>0</v>
      </c>
      <c r="I6005" s="15">
        <f t="shared" si="1336"/>
        <v>1.0924036124451033</v>
      </c>
      <c r="J6005" s="15">
        <f t="shared" si="1337"/>
        <v>0.9885470267915587</v>
      </c>
      <c r="K6005" s="283">
        <f t="shared" si="1342"/>
        <v>0</v>
      </c>
      <c r="L6005" s="283">
        <f t="shared" si="1343"/>
        <v>4.3818232651749627</v>
      </c>
      <c r="M6005" s="283">
        <f t="shared" si="1344"/>
        <v>0</v>
      </c>
      <c r="N6005" s="283">
        <f t="shared" si="1345"/>
        <v>4.3585758300027857</v>
      </c>
      <c r="O6005" s="283">
        <f t="shared" si="1346"/>
        <v>0</v>
      </c>
      <c r="P6005" s="21">
        <f t="shared" si="1338"/>
        <v>3.8036447069942136E-2</v>
      </c>
      <c r="Q6005" s="21">
        <f t="shared" si="1339"/>
        <v>0.69158980876382303</v>
      </c>
      <c r="R6005">
        <f t="shared" si="1340"/>
        <v>1.0112882868167345</v>
      </c>
      <c r="S6005" s="296">
        <f t="shared" si="1347"/>
        <v>2.6602564529071754E-2</v>
      </c>
      <c r="T6005" s="283">
        <f t="shared" si="1348"/>
        <v>2.6602564529071754E-2</v>
      </c>
    </row>
    <row r="6006" spans="1:20" x14ac:dyDescent="0.25">
      <c r="A6006" s="286">
        <v>43351</v>
      </c>
      <c r="B6006" s="1">
        <f t="shared" si="1341"/>
        <v>6</v>
      </c>
      <c r="C6006" s="285">
        <v>4</v>
      </c>
      <c r="D6006" t="s">
        <v>715</v>
      </c>
      <c r="F6006" s="16">
        <v>64</v>
      </c>
      <c r="G6006" t="str">
        <f t="shared" si="1335"/>
        <v>Cooling</v>
      </c>
      <c r="H6006" s="283">
        <f>IF(G6006="heating",F6006*Assumptions!M$4+Assumptions!M$7,0)</f>
        <v>0</v>
      </c>
      <c r="I6006" s="15">
        <f t="shared" si="1336"/>
        <v>1.1348296917927807</v>
      </c>
      <c r="J6006" s="15">
        <f t="shared" si="1337"/>
        <v>0.9885470267915587</v>
      </c>
      <c r="K6006" s="283">
        <f t="shared" si="1342"/>
        <v>0</v>
      </c>
      <c r="L6006" s="283">
        <f t="shared" si="1343"/>
        <v>4.3818232651749627</v>
      </c>
      <c r="M6006" s="283">
        <f t="shared" si="1344"/>
        <v>0</v>
      </c>
      <c r="N6006" s="283">
        <f t="shared" si="1345"/>
        <v>4.3585758300027857</v>
      </c>
      <c r="O6006" s="283">
        <f t="shared" si="1346"/>
        <v>0</v>
      </c>
      <c r="P6006" s="21">
        <f t="shared" si="1338"/>
        <v>3.8036447069942136E-2</v>
      </c>
      <c r="Q6006" s="21">
        <f t="shared" si="1339"/>
        <v>0.6473875548762833</v>
      </c>
      <c r="R6006">
        <f t="shared" si="1340"/>
        <v>1.0112882868167345</v>
      </c>
      <c r="S6006" s="296">
        <f t="shared" si="1347"/>
        <v>2.490228887944133E-2</v>
      </c>
      <c r="T6006" s="283">
        <f t="shared" si="1348"/>
        <v>2.490228887944133E-2</v>
      </c>
    </row>
    <row r="6007" spans="1:20" x14ac:dyDescent="0.25">
      <c r="A6007" s="286">
        <v>43351</v>
      </c>
      <c r="B6007" s="1">
        <f t="shared" si="1341"/>
        <v>6</v>
      </c>
      <c r="C6007" s="285">
        <v>5</v>
      </c>
      <c r="D6007" t="s">
        <v>715</v>
      </c>
      <c r="F6007" s="16">
        <v>64</v>
      </c>
      <c r="G6007" t="str">
        <f t="shared" si="1335"/>
        <v>Cooling</v>
      </c>
      <c r="H6007" s="283">
        <f>IF(G6007="heating",F6007*Assumptions!M$4+Assumptions!M$7,0)</f>
        <v>0</v>
      </c>
      <c r="I6007" s="15">
        <f t="shared" si="1336"/>
        <v>1.1635558681477385</v>
      </c>
      <c r="J6007" s="15">
        <f t="shared" si="1337"/>
        <v>0.9885470267915587</v>
      </c>
      <c r="K6007" s="283">
        <f t="shared" si="1342"/>
        <v>0</v>
      </c>
      <c r="L6007" s="283">
        <f t="shared" si="1343"/>
        <v>4.3818232651749627</v>
      </c>
      <c r="M6007" s="283">
        <f t="shared" si="1344"/>
        <v>0</v>
      </c>
      <c r="N6007" s="283">
        <f t="shared" si="1345"/>
        <v>4.3585758300027857</v>
      </c>
      <c r="O6007" s="283">
        <f t="shared" si="1346"/>
        <v>0</v>
      </c>
      <c r="P6007" s="21">
        <f t="shared" si="1338"/>
        <v>3.8036447069942136E-2</v>
      </c>
      <c r="Q6007" s="21">
        <f t="shared" si="1339"/>
        <v>0.72139578924615555</v>
      </c>
      <c r="R6007">
        <f t="shared" si="1340"/>
        <v>1.0112882868167345</v>
      </c>
      <c r="S6007" s="296">
        <f t="shared" si="1347"/>
        <v>2.7749075812329084E-2</v>
      </c>
      <c r="T6007" s="283">
        <f t="shared" si="1348"/>
        <v>2.7749075812329084E-2</v>
      </c>
    </row>
    <row r="6008" spans="1:20" x14ac:dyDescent="0.25">
      <c r="A6008" s="286">
        <v>43351</v>
      </c>
      <c r="B6008" s="1">
        <f t="shared" si="1341"/>
        <v>6</v>
      </c>
      <c r="C6008" s="285">
        <v>6</v>
      </c>
      <c r="D6008" t="s">
        <v>715</v>
      </c>
      <c r="F6008" s="16">
        <v>63</v>
      </c>
      <c r="G6008" t="str">
        <f t="shared" si="1335"/>
        <v>Cooling</v>
      </c>
      <c r="H6008" s="283">
        <f>IF(G6008="heating",F6008*Assumptions!M$4+Assumptions!M$7,0)</f>
        <v>0</v>
      </c>
      <c r="I6008" s="15">
        <f t="shared" si="1336"/>
        <v>1.2083911162615524</v>
      </c>
      <c r="J6008" s="15">
        <f t="shared" si="1337"/>
        <v>0.9885470267915587</v>
      </c>
      <c r="K6008" s="283">
        <f t="shared" si="1342"/>
        <v>0</v>
      </c>
      <c r="L6008" s="283">
        <f t="shared" si="1343"/>
        <v>4.3818232651749627</v>
      </c>
      <c r="M6008" s="283">
        <f t="shared" si="1344"/>
        <v>0</v>
      </c>
      <c r="N6008" s="283">
        <f t="shared" si="1345"/>
        <v>4.3585758300027857</v>
      </c>
      <c r="O6008" s="283">
        <f t="shared" si="1346"/>
        <v>0</v>
      </c>
      <c r="P6008" s="21">
        <f t="shared" si="1338"/>
        <v>3.9789369881031433E-2</v>
      </c>
      <c r="Q6008" s="21">
        <f t="shared" si="1339"/>
        <v>0.87787080972652631</v>
      </c>
      <c r="R6008">
        <f t="shared" si="1340"/>
        <v>1.0112882868167345</v>
      </c>
      <c r="S6008" s="296">
        <f t="shared" si="1347"/>
        <v>3.5324225383162919E-2</v>
      </c>
      <c r="T6008" s="283">
        <f t="shared" si="1348"/>
        <v>3.5324225383162919E-2</v>
      </c>
    </row>
    <row r="6009" spans="1:20" x14ac:dyDescent="0.25">
      <c r="A6009" s="286">
        <v>43351</v>
      </c>
      <c r="B6009" s="1">
        <f t="shared" si="1341"/>
        <v>6</v>
      </c>
      <c r="C6009" s="285">
        <v>7</v>
      </c>
      <c r="D6009" t="s">
        <v>715</v>
      </c>
      <c r="F6009" s="16">
        <v>66</v>
      </c>
      <c r="G6009" t="str">
        <f t="shared" si="1335"/>
        <v>Cooling</v>
      </c>
      <c r="H6009" s="283">
        <f>IF(G6009="heating",F6009*Assumptions!M$4+Assumptions!M$7,0)</f>
        <v>0</v>
      </c>
      <c r="I6009" s="15">
        <f t="shared" si="1336"/>
        <v>1.1637425769249583</v>
      </c>
      <c r="J6009" s="15">
        <f t="shared" si="1337"/>
        <v>0.9885470267915587</v>
      </c>
      <c r="K6009" s="283">
        <f t="shared" si="1342"/>
        <v>0</v>
      </c>
      <c r="L6009" s="283">
        <f t="shared" si="1343"/>
        <v>4.3818232651749627</v>
      </c>
      <c r="M6009" s="283">
        <f t="shared" si="1344"/>
        <v>0</v>
      </c>
      <c r="N6009" s="283">
        <f t="shared" si="1345"/>
        <v>4.3585758300027857</v>
      </c>
      <c r="O6009" s="283">
        <f t="shared" si="1346"/>
        <v>0</v>
      </c>
      <c r="P6009" s="21">
        <f t="shared" si="1338"/>
        <v>3.6399980029288459E-2</v>
      </c>
      <c r="Q6009" s="21">
        <f t="shared" si="1339"/>
        <v>0.97331382064367777</v>
      </c>
      <c r="R6009">
        <f t="shared" si="1340"/>
        <v>1.0112882868167345</v>
      </c>
      <c r="S6009" s="296">
        <f t="shared" si="1347"/>
        <v>3.582853187299348E-2</v>
      </c>
      <c r="T6009" s="283">
        <f t="shared" si="1348"/>
        <v>3.582853187299348E-2</v>
      </c>
    </row>
    <row r="6010" spans="1:20" x14ac:dyDescent="0.25">
      <c r="A6010" s="286">
        <v>43351</v>
      </c>
      <c r="B6010" s="1">
        <f t="shared" si="1341"/>
        <v>6</v>
      </c>
      <c r="C6010" s="285">
        <v>8</v>
      </c>
      <c r="D6010" t="s">
        <v>715</v>
      </c>
      <c r="F6010" s="16">
        <v>70</v>
      </c>
      <c r="G6010" t="str">
        <f t="shared" si="1335"/>
        <v>Cooling</v>
      </c>
      <c r="H6010" s="283">
        <f>IF(G6010="heating",F6010*Assumptions!M$4+Assumptions!M$7,0)</f>
        <v>0</v>
      </c>
      <c r="I6010" s="15">
        <f t="shared" si="1336"/>
        <v>1.094193721037565</v>
      </c>
      <c r="J6010" s="15">
        <f t="shared" si="1337"/>
        <v>0.9885470267915587</v>
      </c>
      <c r="K6010" s="283">
        <f t="shared" si="1342"/>
        <v>0</v>
      </c>
      <c r="L6010" s="283">
        <f t="shared" si="1343"/>
        <v>4.3818232651749627</v>
      </c>
      <c r="M6010" s="283">
        <f t="shared" si="1344"/>
        <v>0</v>
      </c>
      <c r="N6010" s="283">
        <f t="shared" si="1345"/>
        <v>4.3585758300027857</v>
      </c>
      <c r="O6010" s="283">
        <f t="shared" si="1346"/>
        <v>0</v>
      </c>
      <c r="P6010" s="21">
        <f t="shared" si="1338"/>
        <v>4.0604560274080326E-2</v>
      </c>
      <c r="Q6010" s="21">
        <f t="shared" si="1339"/>
        <v>0.94940007506179924</v>
      </c>
      <c r="R6010">
        <f t="shared" si="1340"/>
        <v>1.0112882868167345</v>
      </c>
      <c r="S6010" s="296">
        <f t="shared" si="1347"/>
        <v>3.8985135719233913E-2</v>
      </c>
      <c r="T6010" s="283">
        <f t="shared" si="1348"/>
        <v>3.8985135719233913E-2</v>
      </c>
    </row>
    <row r="6011" spans="1:20" x14ac:dyDescent="0.25">
      <c r="A6011" s="286">
        <v>43351</v>
      </c>
      <c r="B6011" s="1">
        <f t="shared" si="1341"/>
        <v>6</v>
      </c>
      <c r="C6011" s="285">
        <v>9</v>
      </c>
      <c r="D6011" t="s">
        <v>715</v>
      </c>
      <c r="F6011" s="16">
        <v>70</v>
      </c>
      <c r="G6011" t="str">
        <f t="shared" si="1335"/>
        <v>Cooling</v>
      </c>
      <c r="H6011" s="283">
        <f>IF(G6011="heating",F6011*Assumptions!M$4+Assumptions!M$7,0)</f>
        <v>0</v>
      </c>
      <c r="I6011" s="15">
        <f t="shared" si="1336"/>
        <v>1.0343009000871222</v>
      </c>
      <c r="J6011" s="15">
        <f t="shared" si="1337"/>
        <v>0.9885470267915587</v>
      </c>
      <c r="K6011" s="283">
        <f t="shared" si="1342"/>
        <v>0</v>
      </c>
      <c r="L6011" s="283">
        <f t="shared" si="1343"/>
        <v>4.3818232651749627</v>
      </c>
      <c r="M6011" s="283">
        <f t="shared" si="1344"/>
        <v>0</v>
      </c>
      <c r="N6011" s="283">
        <f t="shared" si="1345"/>
        <v>4.3585758300027857</v>
      </c>
      <c r="O6011" s="283">
        <f t="shared" si="1346"/>
        <v>0</v>
      </c>
      <c r="P6011" s="21">
        <f t="shared" si="1338"/>
        <v>4.0604560274080326E-2</v>
      </c>
      <c r="Q6011" s="21">
        <f t="shared" si="1339"/>
        <v>0.8408485371888097</v>
      </c>
      <c r="R6011">
        <f t="shared" si="1340"/>
        <v>1.0112882868167345</v>
      </c>
      <c r="S6011" s="296">
        <f t="shared" si="1347"/>
        <v>3.4527693016551807E-2</v>
      </c>
      <c r="T6011" s="283">
        <f t="shared" si="1348"/>
        <v>3.4527693016551807E-2</v>
      </c>
    </row>
    <row r="6012" spans="1:20" x14ac:dyDescent="0.25">
      <c r="A6012" s="286">
        <v>43351</v>
      </c>
      <c r="B6012" s="1">
        <f t="shared" si="1341"/>
        <v>6</v>
      </c>
      <c r="C6012" s="285">
        <v>10</v>
      </c>
      <c r="D6012" t="s">
        <v>715</v>
      </c>
      <c r="F6012" s="16">
        <v>68</v>
      </c>
      <c r="G6012" t="str">
        <f t="shared" si="1335"/>
        <v>Cooling</v>
      </c>
      <c r="H6012" s="283">
        <f>IF(G6012="heating",F6012*Assumptions!M$4+Assumptions!M$7,0)</f>
        <v>0</v>
      </c>
      <c r="I6012" s="15">
        <f t="shared" si="1336"/>
        <v>0.98112329028689171</v>
      </c>
      <c r="J6012" s="15">
        <f t="shared" si="1337"/>
        <v>0.9885470267915587</v>
      </c>
      <c r="K6012" s="283">
        <f t="shared" si="1342"/>
        <v>0</v>
      </c>
      <c r="L6012" s="283">
        <f t="shared" si="1343"/>
        <v>4.3818232651749627</v>
      </c>
      <c r="M6012" s="283">
        <f t="shared" si="1344"/>
        <v>0</v>
      </c>
      <c r="N6012" s="283">
        <f t="shared" si="1345"/>
        <v>4.3585758300027857</v>
      </c>
      <c r="O6012" s="283">
        <f t="shared" si="1346"/>
        <v>0</v>
      </c>
      <c r="P6012" s="21">
        <f t="shared" si="1338"/>
        <v>3.7256017764001337E-2</v>
      </c>
      <c r="Q6012" s="21">
        <f t="shared" si="1339"/>
        <v>0.74504051125983206</v>
      </c>
      <c r="R6012">
        <f t="shared" si="1340"/>
        <v>1.0112882868167345</v>
      </c>
      <c r="S6012" s="296">
        <f t="shared" si="1347"/>
        <v>2.8070574237231416E-2</v>
      </c>
      <c r="T6012" s="283">
        <f t="shared" si="1348"/>
        <v>2.8070574237231416E-2</v>
      </c>
    </row>
    <row r="6013" spans="1:20" x14ac:dyDescent="0.25">
      <c r="A6013" s="286">
        <v>43351</v>
      </c>
      <c r="B6013" s="1">
        <f t="shared" si="1341"/>
        <v>6</v>
      </c>
      <c r="C6013" s="285">
        <v>11</v>
      </c>
      <c r="D6013" t="s">
        <v>715</v>
      </c>
      <c r="F6013" s="16">
        <v>70</v>
      </c>
      <c r="G6013" t="str">
        <f t="shared" si="1335"/>
        <v>Cooling</v>
      </c>
      <c r="H6013" s="283">
        <f>IF(G6013="heating",F6013*Assumptions!M$4+Assumptions!M$7,0)</f>
        <v>0</v>
      </c>
      <c r="I6013" s="15">
        <f t="shared" si="1336"/>
        <v>0.94956163997961163</v>
      </c>
      <c r="J6013" s="15">
        <f t="shared" si="1337"/>
        <v>0.9885470267915587</v>
      </c>
      <c r="K6013" s="283">
        <f t="shared" si="1342"/>
        <v>0</v>
      </c>
      <c r="L6013" s="283">
        <f t="shared" si="1343"/>
        <v>4.3818232651749627</v>
      </c>
      <c r="M6013" s="283">
        <f t="shared" si="1344"/>
        <v>0</v>
      </c>
      <c r="N6013" s="283">
        <f t="shared" si="1345"/>
        <v>4.3585758300027857</v>
      </c>
      <c r="O6013" s="283">
        <f t="shared" si="1346"/>
        <v>0</v>
      </c>
      <c r="P6013" s="21">
        <f t="shared" si="1338"/>
        <v>4.0604560274080326E-2</v>
      </c>
      <c r="Q6013" s="21">
        <f t="shared" si="1339"/>
        <v>0.72850690893675296</v>
      </c>
      <c r="R6013">
        <f t="shared" si="1340"/>
        <v>1.0112882868167345</v>
      </c>
      <c r="S6013" s="296">
        <f t="shared" si="1347"/>
        <v>2.9914618150256828E-2</v>
      </c>
      <c r="T6013" s="283">
        <f t="shared" si="1348"/>
        <v>2.9914618150256828E-2</v>
      </c>
    </row>
    <row r="6014" spans="1:20" x14ac:dyDescent="0.25">
      <c r="A6014" s="286">
        <v>43351</v>
      </c>
      <c r="B6014" s="1">
        <f t="shared" si="1341"/>
        <v>6</v>
      </c>
      <c r="C6014" s="285">
        <v>12</v>
      </c>
      <c r="D6014" t="s">
        <v>715</v>
      </c>
      <c r="F6014" s="16">
        <v>70</v>
      </c>
      <c r="G6014" t="str">
        <f t="shared" si="1335"/>
        <v>Cooling</v>
      </c>
      <c r="H6014" s="283">
        <f>IF(G6014="heating",F6014*Assumptions!M$4+Assumptions!M$7,0)</f>
        <v>0</v>
      </c>
      <c r="I6014" s="15">
        <f t="shared" si="1336"/>
        <v>0.91648403420261149</v>
      </c>
      <c r="J6014" s="15">
        <f t="shared" si="1337"/>
        <v>0.9885470267915587</v>
      </c>
      <c r="K6014" s="283">
        <f t="shared" si="1342"/>
        <v>0</v>
      </c>
      <c r="L6014" s="283">
        <f t="shared" si="1343"/>
        <v>4.3818232651749627</v>
      </c>
      <c r="M6014" s="283">
        <f t="shared" si="1344"/>
        <v>0</v>
      </c>
      <c r="N6014" s="283">
        <f t="shared" si="1345"/>
        <v>4.3585758300027857</v>
      </c>
      <c r="O6014" s="283">
        <f t="shared" si="1346"/>
        <v>0</v>
      </c>
      <c r="P6014" s="21">
        <f t="shared" si="1338"/>
        <v>4.0604560274080326E-2</v>
      </c>
      <c r="Q6014" s="21">
        <f t="shared" si="1339"/>
        <v>0.75910815787401487</v>
      </c>
      <c r="R6014">
        <f t="shared" si="1340"/>
        <v>1.0112882868167345</v>
      </c>
      <c r="S6014" s="296">
        <f t="shared" si="1347"/>
        <v>3.1171194670876506E-2</v>
      </c>
      <c r="T6014" s="283">
        <f t="shared" si="1348"/>
        <v>3.1171194670876506E-2</v>
      </c>
    </row>
    <row r="6015" spans="1:20" x14ac:dyDescent="0.25">
      <c r="A6015" s="286">
        <v>43351</v>
      </c>
      <c r="B6015" s="1">
        <f t="shared" si="1341"/>
        <v>6</v>
      </c>
      <c r="C6015" s="285">
        <v>13</v>
      </c>
      <c r="D6015" t="s">
        <v>715</v>
      </c>
      <c r="F6015" s="16">
        <v>70</v>
      </c>
      <c r="G6015" t="str">
        <f t="shared" si="1335"/>
        <v>Cooling</v>
      </c>
      <c r="H6015" s="283">
        <f>IF(G6015="heating",F6015*Assumptions!M$4+Assumptions!M$7,0)</f>
        <v>0</v>
      </c>
      <c r="I6015" s="15">
        <f t="shared" si="1336"/>
        <v>0.90040206880052787</v>
      </c>
      <c r="J6015" s="15">
        <f t="shared" si="1337"/>
        <v>0.9885470267915587</v>
      </c>
      <c r="K6015" s="283">
        <f t="shared" si="1342"/>
        <v>0</v>
      </c>
      <c r="L6015" s="283">
        <f t="shared" si="1343"/>
        <v>4.3818232651749627</v>
      </c>
      <c r="M6015" s="283">
        <f t="shared" si="1344"/>
        <v>0</v>
      </c>
      <c r="N6015" s="283">
        <f t="shared" si="1345"/>
        <v>4.3585758300027857</v>
      </c>
      <c r="O6015" s="283">
        <f t="shared" si="1346"/>
        <v>0</v>
      </c>
      <c r="P6015" s="21">
        <f t="shared" si="1338"/>
        <v>4.0604560274080326E-2</v>
      </c>
      <c r="Q6015" s="21">
        <f t="shared" si="1339"/>
        <v>0.79115902007799765</v>
      </c>
      <c r="R6015">
        <f t="shared" si="1340"/>
        <v>1.0112882868167345</v>
      </c>
      <c r="S6015" s="296">
        <f t="shared" si="1347"/>
        <v>3.2487296539584917E-2</v>
      </c>
      <c r="T6015" s="283">
        <f t="shared" si="1348"/>
        <v>3.2487296539584917E-2</v>
      </c>
    </row>
    <row r="6016" spans="1:20" x14ac:dyDescent="0.25">
      <c r="A6016" s="286">
        <v>43351</v>
      </c>
      <c r="B6016" s="1">
        <f t="shared" si="1341"/>
        <v>6</v>
      </c>
      <c r="C6016" s="285">
        <v>14</v>
      </c>
      <c r="D6016" t="s">
        <v>715</v>
      </c>
      <c r="F6016" s="16">
        <v>70</v>
      </c>
      <c r="G6016" t="str">
        <f t="shared" si="1335"/>
        <v>Cooling</v>
      </c>
      <c r="H6016" s="283">
        <f>IF(G6016="heating",F6016*Assumptions!M$4+Assumptions!M$7,0)</f>
        <v>0</v>
      </c>
      <c r="I6016" s="15">
        <f t="shared" si="1336"/>
        <v>0.86032894500746537</v>
      </c>
      <c r="J6016" s="15">
        <f t="shared" si="1337"/>
        <v>0.9885470267915587</v>
      </c>
      <c r="K6016" s="283">
        <f t="shared" si="1342"/>
        <v>0</v>
      </c>
      <c r="L6016" s="283">
        <f t="shared" si="1343"/>
        <v>4.3818232651749627</v>
      </c>
      <c r="M6016" s="283">
        <f t="shared" si="1344"/>
        <v>0</v>
      </c>
      <c r="N6016" s="283">
        <f t="shared" si="1345"/>
        <v>4.3585758300027857</v>
      </c>
      <c r="O6016" s="283">
        <f t="shared" si="1346"/>
        <v>0</v>
      </c>
      <c r="P6016" s="21">
        <f t="shared" si="1338"/>
        <v>4.0604560274080326E-2</v>
      </c>
      <c r="Q6016" s="21">
        <f t="shared" si="1339"/>
        <v>0.84355555031342389</v>
      </c>
      <c r="R6016">
        <f t="shared" si="1340"/>
        <v>1.0112882868167345</v>
      </c>
      <c r="S6016" s="296">
        <f t="shared" si="1347"/>
        <v>3.463885086963072E-2</v>
      </c>
      <c r="T6016" s="283">
        <f t="shared" si="1348"/>
        <v>3.463885086963072E-2</v>
      </c>
    </row>
    <row r="6017" spans="1:20" x14ac:dyDescent="0.25">
      <c r="A6017" s="286">
        <v>43351</v>
      </c>
      <c r="B6017" s="1">
        <f t="shared" si="1341"/>
        <v>6</v>
      </c>
      <c r="C6017" s="285">
        <v>15</v>
      </c>
      <c r="D6017" t="s">
        <v>715</v>
      </c>
      <c r="F6017" s="16">
        <v>68</v>
      </c>
      <c r="G6017" t="str">
        <f t="shared" si="1335"/>
        <v>Cooling</v>
      </c>
      <c r="H6017" s="283">
        <f>IF(G6017="heating",F6017*Assumptions!M$4+Assumptions!M$7,0)</f>
        <v>0</v>
      </c>
      <c r="I6017" s="15">
        <f t="shared" si="1336"/>
        <v>0.85754515037175039</v>
      </c>
      <c r="J6017" s="15">
        <f t="shared" si="1337"/>
        <v>0.9885470267915587</v>
      </c>
      <c r="K6017" s="283">
        <f t="shared" si="1342"/>
        <v>0</v>
      </c>
      <c r="L6017" s="283">
        <f t="shared" si="1343"/>
        <v>4.3818232651749627</v>
      </c>
      <c r="M6017" s="283">
        <f t="shared" si="1344"/>
        <v>0</v>
      </c>
      <c r="N6017" s="283">
        <f t="shared" si="1345"/>
        <v>4.3585758300027857</v>
      </c>
      <c r="O6017" s="283">
        <f t="shared" si="1346"/>
        <v>0</v>
      </c>
      <c r="P6017" s="21">
        <f t="shared" si="1338"/>
        <v>3.7256017764001337E-2</v>
      </c>
      <c r="Q6017" s="21">
        <f t="shared" si="1339"/>
        <v>0.96592607327566882</v>
      </c>
      <c r="R6017">
        <f t="shared" si="1340"/>
        <v>1.0112882868167345</v>
      </c>
      <c r="S6017" s="296">
        <f t="shared" si="1347"/>
        <v>3.6392785543585132E-2</v>
      </c>
      <c r="T6017" s="283">
        <f t="shared" si="1348"/>
        <v>3.6392785543585132E-2</v>
      </c>
    </row>
    <row r="6018" spans="1:20" x14ac:dyDescent="0.25">
      <c r="A6018" s="286">
        <v>43351</v>
      </c>
      <c r="B6018" s="1">
        <f t="shared" si="1341"/>
        <v>6</v>
      </c>
      <c r="C6018" s="285">
        <v>16</v>
      </c>
      <c r="D6018" t="s">
        <v>715</v>
      </c>
      <c r="F6018" s="16">
        <v>66</v>
      </c>
      <c r="G6018" t="str">
        <f t="shared" ref="G6018:G6081" si="1349">VLOOKUP(A6018,U$2:W$366,3,FALSE)</f>
        <v>Cooling</v>
      </c>
      <c r="H6018" s="283">
        <f>IF(G6018="heating",F6018*Assumptions!M$4+Assumptions!M$7,0)</f>
        <v>0</v>
      </c>
      <c r="I6018" s="15">
        <f t="shared" ref="I6018:I6081" si="1350">VLOOKUP(C6018,AO$2:AQ$25,3,FALSE)</f>
        <v>0.88344815438260227</v>
      </c>
      <c r="J6018" s="15">
        <f t="shared" ref="J6018:J6081" si="1351">VLOOKUP(B6018,AS$4:AU$10,3,FALSE)</f>
        <v>0.9885470267915587</v>
      </c>
      <c r="K6018" s="283">
        <f t="shared" si="1342"/>
        <v>0</v>
      </c>
      <c r="L6018" s="283">
        <f t="shared" si="1343"/>
        <v>4.3818232651749627</v>
      </c>
      <c r="M6018" s="283">
        <f t="shared" si="1344"/>
        <v>0</v>
      </c>
      <c r="N6018" s="283">
        <f t="shared" si="1345"/>
        <v>4.3585758300027857</v>
      </c>
      <c r="O6018" s="283">
        <f t="shared" si="1346"/>
        <v>0</v>
      </c>
      <c r="P6018" s="21">
        <f t="shared" ref="P6018:P6081" si="1352">IF(G6018="cooling",IF(F6018&lt;61,0.025,(F6018^2*AX$25+F6018*AY$25+AZ$25)),0)</f>
        <v>3.6399980029288459E-2</v>
      </c>
      <c r="Q6018" s="21">
        <f t="shared" ref="Q6018:Q6081" si="1353">VLOOKUP(C6018,BB$2:BC$25,2,FALSE)</f>
        <v>1.1649354943302594</v>
      </c>
      <c r="R6018">
        <f t="shared" ref="R6018:R6081" si="1354">VLOOKUP(B6018,AS$4:AV$10,4,FALSE)</f>
        <v>1.0112882868167345</v>
      </c>
      <c r="S6018" s="296">
        <f t="shared" si="1347"/>
        <v>4.2882293052194348E-2</v>
      </c>
      <c r="T6018" s="283">
        <f t="shared" si="1348"/>
        <v>4.2882293052194348E-2</v>
      </c>
    </row>
    <row r="6019" spans="1:20" x14ac:dyDescent="0.25">
      <c r="A6019" s="286">
        <v>43351</v>
      </c>
      <c r="B6019" s="1">
        <f t="shared" ref="B6019:B6082" si="1355">WEEKDAY(A6019,2)</f>
        <v>6</v>
      </c>
      <c r="C6019" s="285">
        <v>17</v>
      </c>
      <c r="D6019" t="s">
        <v>715</v>
      </c>
      <c r="F6019" s="16">
        <v>64</v>
      </c>
      <c r="G6019" t="str">
        <f t="shared" si="1349"/>
        <v>Cooling</v>
      </c>
      <c r="H6019" s="283">
        <f>IF(G6019="heating",F6019*Assumptions!M$4+Assumptions!M$7,0)</f>
        <v>0</v>
      </c>
      <c r="I6019" s="15">
        <f t="shared" si="1350"/>
        <v>0.94025748850374469</v>
      </c>
      <c r="J6019" s="15">
        <f t="shared" si="1351"/>
        <v>0.9885470267915587</v>
      </c>
      <c r="K6019" s="283">
        <f t="shared" ref="K6019:K6082" si="1356">H6019*I6019*J6019</f>
        <v>0</v>
      </c>
      <c r="L6019" s="283">
        <f t="shared" ref="L6019:L6082" si="1357">VLOOKUP(F6019,BL$2:BN$92,2,FALSE)</f>
        <v>4.3818232651749627</v>
      </c>
      <c r="M6019" s="283">
        <f t="shared" ref="M6019:M6082" si="1358">IF(G6019="heating",K6019*(L6019*3.412),0)</f>
        <v>0</v>
      </c>
      <c r="N6019" s="283">
        <f t="shared" ref="N6019:N6082" si="1359">VLOOKUP(F6019,BL$2:BN$92,3,FALSE)</f>
        <v>4.3585758300027857</v>
      </c>
      <c r="O6019" s="283">
        <f t="shared" ref="O6019:O6082" si="1360">IF(F6019&lt;=61,IF(G6019="heating",IF(F6019&gt;=5,K6019*L6019/N6019,0),0),0)</f>
        <v>0</v>
      </c>
      <c r="P6019" s="21">
        <f t="shared" si="1352"/>
        <v>3.8036447069942136E-2</v>
      </c>
      <c r="Q6019" s="21">
        <f t="shared" si="1353"/>
        <v>1.3521540118753073</v>
      </c>
      <c r="R6019">
        <f t="shared" si="1354"/>
        <v>1.0112882868167345</v>
      </c>
      <c r="S6019" s="296">
        <f t="shared" ref="S6019:S6082" si="1361">P6019*Q6019*R6019</f>
        <v>5.2011703900686136E-2</v>
      </c>
      <c r="T6019" s="283">
        <f t="shared" ref="T6019:T6082" si="1362">K6019+S6019</f>
        <v>5.2011703900686136E-2</v>
      </c>
    </row>
    <row r="6020" spans="1:20" x14ac:dyDescent="0.25">
      <c r="A6020" s="286">
        <v>43351</v>
      </c>
      <c r="B6020" s="1">
        <f t="shared" si="1355"/>
        <v>6</v>
      </c>
      <c r="C6020" s="285">
        <v>18</v>
      </c>
      <c r="D6020" t="s">
        <v>715</v>
      </c>
      <c r="F6020" s="16">
        <v>64</v>
      </c>
      <c r="G6020" t="str">
        <f t="shared" si="1349"/>
        <v>Cooling</v>
      </c>
      <c r="H6020" s="283">
        <f>IF(G6020="heating",F6020*Assumptions!M$4+Assumptions!M$7,0)</f>
        <v>0</v>
      </c>
      <c r="I6020" s="15">
        <f t="shared" si="1350"/>
        <v>0.98182363790757687</v>
      </c>
      <c r="J6020" s="15">
        <f t="shared" si="1351"/>
        <v>0.9885470267915587</v>
      </c>
      <c r="K6020" s="283">
        <f t="shared" si="1356"/>
        <v>0</v>
      </c>
      <c r="L6020" s="283">
        <f t="shared" si="1357"/>
        <v>4.3818232651749627</v>
      </c>
      <c r="M6020" s="283">
        <f t="shared" si="1358"/>
        <v>0</v>
      </c>
      <c r="N6020" s="283">
        <f t="shared" si="1359"/>
        <v>4.3585758300027857</v>
      </c>
      <c r="O6020" s="283">
        <f t="shared" si="1360"/>
        <v>0</v>
      </c>
      <c r="P6020" s="21">
        <f t="shared" si="1352"/>
        <v>3.8036447069942136E-2</v>
      </c>
      <c r="Q6020" s="21">
        <f t="shared" si="1353"/>
        <v>1.5598916921549892</v>
      </c>
      <c r="R6020">
        <f t="shared" si="1354"/>
        <v>1.0112882868167345</v>
      </c>
      <c r="S6020" s="296">
        <f t="shared" si="1361"/>
        <v>6.0002502745217928E-2</v>
      </c>
      <c r="T6020" s="283">
        <f t="shared" si="1362"/>
        <v>6.0002502745217928E-2</v>
      </c>
    </row>
    <row r="6021" spans="1:20" x14ac:dyDescent="0.25">
      <c r="A6021" s="286">
        <v>43351</v>
      </c>
      <c r="B6021" s="1">
        <f t="shared" si="1355"/>
        <v>6</v>
      </c>
      <c r="C6021" s="285">
        <v>19</v>
      </c>
      <c r="D6021" t="s">
        <v>715</v>
      </c>
      <c r="F6021" s="16">
        <v>63</v>
      </c>
      <c r="G6021" t="str">
        <f t="shared" si="1349"/>
        <v>Cooling</v>
      </c>
      <c r="H6021" s="283">
        <f>IF(G6021="heating",F6021*Assumptions!M$4+Assumptions!M$7,0)</f>
        <v>0</v>
      </c>
      <c r="I6021" s="15">
        <f t="shared" si="1350"/>
        <v>0.98418842963438757</v>
      </c>
      <c r="J6021" s="15">
        <f t="shared" si="1351"/>
        <v>0.9885470267915587</v>
      </c>
      <c r="K6021" s="283">
        <f t="shared" si="1356"/>
        <v>0</v>
      </c>
      <c r="L6021" s="283">
        <f t="shared" si="1357"/>
        <v>4.3818232651749627</v>
      </c>
      <c r="M6021" s="283">
        <f t="shared" si="1358"/>
        <v>0</v>
      </c>
      <c r="N6021" s="283">
        <f t="shared" si="1359"/>
        <v>4.3585758300027857</v>
      </c>
      <c r="O6021" s="283">
        <f t="shared" si="1360"/>
        <v>0</v>
      </c>
      <c r="P6021" s="21">
        <f t="shared" si="1352"/>
        <v>3.9789369881031433E-2</v>
      </c>
      <c r="Q6021" s="21">
        <f t="shared" si="1353"/>
        <v>1.6764212681468484</v>
      </c>
      <c r="R6021">
        <f t="shared" si="1354"/>
        <v>1.0112882868167345</v>
      </c>
      <c r="S6021" s="296">
        <f t="shared" si="1361"/>
        <v>6.7456716930358707E-2</v>
      </c>
      <c r="T6021" s="283">
        <f t="shared" si="1362"/>
        <v>6.7456716930358707E-2</v>
      </c>
    </row>
    <row r="6022" spans="1:20" x14ac:dyDescent="0.25">
      <c r="A6022" s="286">
        <v>43351</v>
      </c>
      <c r="B6022" s="1">
        <f t="shared" si="1355"/>
        <v>6</v>
      </c>
      <c r="C6022" s="285">
        <v>20</v>
      </c>
      <c r="D6022" t="s">
        <v>715</v>
      </c>
      <c r="F6022" s="16">
        <v>61</v>
      </c>
      <c r="G6022" t="str">
        <f t="shared" si="1349"/>
        <v>Cooling</v>
      </c>
      <c r="H6022" s="283">
        <f>IF(G6022="heating",F6022*Assumptions!M$4+Assumptions!M$7,0)</f>
        <v>0</v>
      </c>
      <c r="I6022" s="15">
        <f t="shared" si="1350"/>
        <v>0.97071962311712034</v>
      </c>
      <c r="J6022" s="15">
        <f t="shared" si="1351"/>
        <v>0.9885470267915587</v>
      </c>
      <c r="K6022" s="283">
        <f t="shared" si="1356"/>
        <v>0</v>
      </c>
      <c r="L6022" s="283">
        <f t="shared" si="1357"/>
        <v>4.3818232651749627</v>
      </c>
      <c r="M6022" s="283">
        <f t="shared" si="1358"/>
        <v>0</v>
      </c>
      <c r="N6022" s="283">
        <f t="shared" si="1359"/>
        <v>4.3585758300027857</v>
      </c>
      <c r="O6022" s="283">
        <f t="shared" si="1360"/>
        <v>0</v>
      </c>
      <c r="P6022" s="21">
        <f t="shared" si="1352"/>
        <v>4.5164594084734722E-2</v>
      </c>
      <c r="Q6022" s="21">
        <f t="shared" si="1353"/>
        <v>1.52436960139122</v>
      </c>
      <c r="R6022">
        <f t="shared" si="1354"/>
        <v>1.0112882868167345</v>
      </c>
      <c r="S6022" s="296">
        <f t="shared" si="1361"/>
        <v>6.9624704995542852E-2</v>
      </c>
      <c r="T6022" s="283">
        <f t="shared" si="1362"/>
        <v>6.9624704995542852E-2</v>
      </c>
    </row>
    <row r="6023" spans="1:20" x14ac:dyDescent="0.25">
      <c r="A6023" s="286">
        <v>43351</v>
      </c>
      <c r="B6023" s="1">
        <f t="shared" si="1355"/>
        <v>6</v>
      </c>
      <c r="C6023" s="285">
        <v>21</v>
      </c>
      <c r="D6023" t="s">
        <v>715</v>
      </c>
      <c r="F6023" s="16">
        <v>61</v>
      </c>
      <c r="G6023" t="str">
        <f t="shared" si="1349"/>
        <v>Cooling</v>
      </c>
      <c r="H6023" s="283">
        <f>IF(G6023="heating",F6023*Assumptions!M$4+Assumptions!M$7,0)</f>
        <v>0</v>
      </c>
      <c r="I6023" s="15">
        <f t="shared" si="1350"/>
        <v>0.95751150862929935</v>
      </c>
      <c r="J6023" s="15">
        <f t="shared" si="1351"/>
        <v>0.9885470267915587</v>
      </c>
      <c r="K6023" s="283">
        <f t="shared" si="1356"/>
        <v>0</v>
      </c>
      <c r="L6023" s="283">
        <f t="shared" si="1357"/>
        <v>4.3818232651749627</v>
      </c>
      <c r="M6023" s="283">
        <f t="shared" si="1358"/>
        <v>0</v>
      </c>
      <c r="N6023" s="283">
        <f t="shared" si="1359"/>
        <v>4.3585758300027857</v>
      </c>
      <c r="O6023" s="283">
        <f t="shared" si="1360"/>
        <v>0</v>
      </c>
      <c r="P6023" s="21">
        <f t="shared" si="1352"/>
        <v>4.5164594084734722E-2</v>
      </c>
      <c r="Q6023" s="21">
        <f t="shared" si="1353"/>
        <v>1.4448604713749031</v>
      </c>
      <c r="R6023">
        <f t="shared" si="1354"/>
        <v>1.0112882868167345</v>
      </c>
      <c r="S6023" s="296">
        <f t="shared" si="1361"/>
        <v>6.5993171201647952E-2</v>
      </c>
      <c r="T6023" s="283">
        <f t="shared" si="1362"/>
        <v>6.5993171201647952E-2</v>
      </c>
    </row>
    <row r="6024" spans="1:20" x14ac:dyDescent="0.25">
      <c r="A6024" s="286">
        <v>43351</v>
      </c>
      <c r="B6024" s="1">
        <f t="shared" si="1355"/>
        <v>6</v>
      </c>
      <c r="C6024" s="285">
        <v>22</v>
      </c>
      <c r="D6024" t="s">
        <v>715</v>
      </c>
      <c r="F6024" s="16">
        <v>59</v>
      </c>
      <c r="G6024" t="str">
        <f t="shared" si="1349"/>
        <v>Cooling</v>
      </c>
      <c r="H6024" s="283">
        <f>IF(G6024="heating",F6024*Assumptions!M$4+Assumptions!M$7,0)</f>
        <v>0</v>
      </c>
      <c r="I6024" s="15">
        <f t="shared" si="1350"/>
        <v>0.9426530227543114</v>
      </c>
      <c r="J6024" s="15">
        <f t="shared" si="1351"/>
        <v>0.9885470267915587</v>
      </c>
      <c r="K6024" s="283">
        <f t="shared" si="1356"/>
        <v>0</v>
      </c>
      <c r="L6024" s="283">
        <f t="shared" si="1357"/>
        <v>4.3182081448486933</v>
      </c>
      <c r="M6024" s="283">
        <f t="shared" si="1358"/>
        <v>0</v>
      </c>
      <c r="N6024" s="283">
        <f t="shared" si="1359"/>
        <v>4.2355603137647586</v>
      </c>
      <c r="O6024" s="283">
        <f t="shared" si="1360"/>
        <v>0</v>
      </c>
      <c r="P6024" s="21">
        <f t="shared" si="1352"/>
        <v>2.5000000000000001E-2</v>
      </c>
      <c r="Q6024" s="21">
        <f t="shared" si="1353"/>
        <v>1.2427137171080138</v>
      </c>
      <c r="R6024">
        <f t="shared" si="1354"/>
        <v>1.0112882868167345</v>
      </c>
      <c r="S6024" s="296">
        <f t="shared" si="1361"/>
        <v>3.1418545649445483E-2</v>
      </c>
      <c r="T6024" s="283">
        <f t="shared" si="1362"/>
        <v>3.1418545649445483E-2</v>
      </c>
    </row>
    <row r="6025" spans="1:20" x14ac:dyDescent="0.25">
      <c r="A6025" s="286">
        <v>43351</v>
      </c>
      <c r="B6025" s="1">
        <f t="shared" si="1355"/>
        <v>6</v>
      </c>
      <c r="C6025" s="285">
        <v>23</v>
      </c>
      <c r="D6025" t="s">
        <v>715</v>
      </c>
      <c r="F6025" s="16">
        <v>59</v>
      </c>
      <c r="G6025" t="str">
        <f t="shared" si="1349"/>
        <v>Cooling</v>
      </c>
      <c r="H6025" s="283">
        <f>IF(G6025="heating",F6025*Assumptions!M$4+Assumptions!M$7,0)</f>
        <v>0</v>
      </c>
      <c r="I6025" s="15">
        <f t="shared" si="1350"/>
        <v>0.94450710149963013</v>
      </c>
      <c r="J6025" s="15">
        <f t="shared" si="1351"/>
        <v>0.9885470267915587</v>
      </c>
      <c r="K6025" s="283">
        <f t="shared" si="1356"/>
        <v>0</v>
      </c>
      <c r="L6025" s="283">
        <f t="shared" si="1357"/>
        <v>4.3182081448486933</v>
      </c>
      <c r="M6025" s="283">
        <f t="shared" si="1358"/>
        <v>0</v>
      </c>
      <c r="N6025" s="283">
        <f t="shared" si="1359"/>
        <v>4.2355603137647586</v>
      </c>
      <c r="O6025" s="283">
        <f t="shared" si="1360"/>
        <v>0</v>
      </c>
      <c r="P6025" s="21">
        <f t="shared" si="1352"/>
        <v>2.5000000000000001E-2</v>
      </c>
      <c r="Q6025" s="21">
        <f t="shared" si="1353"/>
        <v>1.0297519246597011</v>
      </c>
      <c r="R6025">
        <f t="shared" si="1354"/>
        <v>1.0112882868167345</v>
      </c>
      <c r="S6025" s="296">
        <f t="shared" si="1361"/>
        <v>2.6034401493383607E-2</v>
      </c>
      <c r="T6025" s="283">
        <f t="shared" si="1362"/>
        <v>2.6034401493383607E-2</v>
      </c>
    </row>
    <row r="6026" spans="1:20" x14ac:dyDescent="0.25">
      <c r="A6026" s="286">
        <v>43352</v>
      </c>
      <c r="B6026" s="1">
        <f t="shared" si="1355"/>
        <v>7</v>
      </c>
      <c r="C6026" s="285">
        <v>0</v>
      </c>
      <c r="D6026" t="s">
        <v>715</v>
      </c>
      <c r="F6026" s="16">
        <v>57</v>
      </c>
      <c r="G6026" t="str">
        <f t="shared" si="1349"/>
        <v>Neither</v>
      </c>
      <c r="H6026" s="283">
        <f>IF(G6026="heating",F6026*Assumptions!M$4+Assumptions!M$7,0)</f>
        <v>0</v>
      </c>
      <c r="I6026" s="15">
        <f t="shared" si="1350"/>
        <v>0.97481507806017154</v>
      </c>
      <c r="J6026" s="15">
        <f t="shared" si="1351"/>
        <v>0.93760781206536892</v>
      </c>
      <c r="K6026" s="283">
        <f t="shared" si="1356"/>
        <v>0</v>
      </c>
      <c r="L6026" s="283">
        <f t="shared" si="1357"/>
        <v>4.2530692972692208</v>
      </c>
      <c r="M6026" s="283">
        <f t="shared" si="1358"/>
        <v>0</v>
      </c>
      <c r="N6026" s="283">
        <f t="shared" si="1359"/>
        <v>4.1119599131986844</v>
      </c>
      <c r="O6026" s="283">
        <f t="shared" si="1360"/>
        <v>0</v>
      </c>
      <c r="P6026" s="21">
        <f t="shared" si="1352"/>
        <v>0</v>
      </c>
      <c r="Q6026" s="21">
        <f t="shared" si="1353"/>
        <v>0.90668853391740301</v>
      </c>
      <c r="R6026">
        <f t="shared" si="1354"/>
        <v>1.0096214758538746</v>
      </c>
      <c r="S6026" s="296">
        <f t="shared" si="1361"/>
        <v>0</v>
      </c>
      <c r="T6026" s="283">
        <f t="shared" si="1362"/>
        <v>0</v>
      </c>
    </row>
    <row r="6027" spans="1:20" x14ac:dyDescent="0.25">
      <c r="A6027" s="286">
        <v>43352</v>
      </c>
      <c r="B6027" s="1">
        <f t="shared" si="1355"/>
        <v>7</v>
      </c>
      <c r="C6027" s="285">
        <v>1</v>
      </c>
      <c r="D6027" t="s">
        <v>715</v>
      </c>
      <c r="F6027" s="16">
        <v>57</v>
      </c>
      <c r="G6027" t="str">
        <f t="shared" si="1349"/>
        <v>Neither</v>
      </c>
      <c r="H6027" s="283">
        <f>IF(G6027="heating",F6027*Assumptions!M$4+Assumptions!M$7,0)</f>
        <v>0</v>
      </c>
      <c r="I6027" s="15">
        <f t="shared" si="1350"/>
        <v>1.012242869806885</v>
      </c>
      <c r="J6027" s="15">
        <f t="shared" si="1351"/>
        <v>0.93760781206536892</v>
      </c>
      <c r="K6027" s="283">
        <f t="shared" si="1356"/>
        <v>0</v>
      </c>
      <c r="L6027" s="283">
        <f t="shared" si="1357"/>
        <v>4.2530692972692208</v>
      </c>
      <c r="M6027" s="283">
        <f t="shared" si="1358"/>
        <v>0</v>
      </c>
      <c r="N6027" s="283">
        <f t="shared" si="1359"/>
        <v>4.1119599131986844</v>
      </c>
      <c r="O6027" s="283">
        <f t="shared" si="1360"/>
        <v>0</v>
      </c>
      <c r="P6027" s="21">
        <f t="shared" si="1352"/>
        <v>0</v>
      </c>
      <c r="Q6027" s="21">
        <f t="shared" si="1353"/>
        <v>0.81803459285312596</v>
      </c>
      <c r="R6027">
        <f t="shared" si="1354"/>
        <v>1.0096214758538746</v>
      </c>
      <c r="S6027" s="296">
        <f t="shared" si="1361"/>
        <v>0</v>
      </c>
      <c r="T6027" s="283">
        <f t="shared" si="1362"/>
        <v>0</v>
      </c>
    </row>
    <row r="6028" spans="1:20" x14ac:dyDescent="0.25">
      <c r="A6028" s="286">
        <v>43352</v>
      </c>
      <c r="B6028" s="1">
        <f t="shared" si="1355"/>
        <v>7</v>
      </c>
      <c r="C6028" s="285">
        <v>2</v>
      </c>
      <c r="D6028" t="s">
        <v>715</v>
      </c>
      <c r="F6028" s="16">
        <v>57</v>
      </c>
      <c r="G6028" t="str">
        <f t="shared" si="1349"/>
        <v>Neither</v>
      </c>
      <c r="H6028" s="283">
        <f>IF(G6028="heating",F6028*Assumptions!M$4+Assumptions!M$7,0)</f>
        <v>0</v>
      </c>
      <c r="I6028" s="15">
        <f t="shared" si="1350"/>
        <v>1.0509704703585963</v>
      </c>
      <c r="J6028" s="15">
        <f t="shared" si="1351"/>
        <v>0.93760781206536892</v>
      </c>
      <c r="K6028" s="283">
        <f t="shared" si="1356"/>
        <v>0</v>
      </c>
      <c r="L6028" s="283">
        <f t="shared" si="1357"/>
        <v>4.2530692972692208</v>
      </c>
      <c r="M6028" s="283">
        <f t="shared" si="1358"/>
        <v>0</v>
      </c>
      <c r="N6028" s="283">
        <f t="shared" si="1359"/>
        <v>4.1119599131986844</v>
      </c>
      <c r="O6028" s="283">
        <f t="shared" si="1360"/>
        <v>0</v>
      </c>
      <c r="P6028" s="21">
        <f t="shared" si="1352"/>
        <v>0</v>
      </c>
      <c r="Q6028" s="21">
        <f t="shared" si="1353"/>
        <v>0.74507607494346417</v>
      </c>
      <c r="R6028">
        <f t="shared" si="1354"/>
        <v>1.0096214758538746</v>
      </c>
      <c r="S6028" s="296">
        <f t="shared" si="1361"/>
        <v>0</v>
      </c>
      <c r="T6028" s="283">
        <f t="shared" si="1362"/>
        <v>0</v>
      </c>
    </row>
    <row r="6029" spans="1:20" x14ac:dyDescent="0.25">
      <c r="A6029" s="286">
        <v>43352</v>
      </c>
      <c r="B6029" s="1">
        <f t="shared" si="1355"/>
        <v>7</v>
      </c>
      <c r="C6029" s="285">
        <v>3</v>
      </c>
      <c r="D6029" t="s">
        <v>715</v>
      </c>
      <c r="F6029" s="16">
        <v>57</v>
      </c>
      <c r="G6029" t="str">
        <f t="shared" si="1349"/>
        <v>Neither</v>
      </c>
      <c r="H6029" s="283">
        <f>IF(G6029="heating",F6029*Assumptions!M$4+Assumptions!M$7,0)</f>
        <v>0</v>
      </c>
      <c r="I6029" s="15">
        <f t="shared" si="1350"/>
        <v>1.0924036124451033</v>
      </c>
      <c r="J6029" s="15">
        <f t="shared" si="1351"/>
        <v>0.93760781206536892</v>
      </c>
      <c r="K6029" s="283">
        <f t="shared" si="1356"/>
        <v>0</v>
      </c>
      <c r="L6029" s="283">
        <f t="shared" si="1357"/>
        <v>4.2530692972692208</v>
      </c>
      <c r="M6029" s="283">
        <f t="shared" si="1358"/>
        <v>0</v>
      </c>
      <c r="N6029" s="283">
        <f t="shared" si="1359"/>
        <v>4.1119599131986844</v>
      </c>
      <c r="O6029" s="283">
        <f t="shared" si="1360"/>
        <v>0</v>
      </c>
      <c r="P6029" s="21">
        <f t="shared" si="1352"/>
        <v>0</v>
      </c>
      <c r="Q6029" s="21">
        <f t="shared" si="1353"/>
        <v>0.69158980876382303</v>
      </c>
      <c r="R6029">
        <f t="shared" si="1354"/>
        <v>1.0096214758538746</v>
      </c>
      <c r="S6029" s="296">
        <f t="shared" si="1361"/>
        <v>0</v>
      </c>
      <c r="T6029" s="283">
        <f t="shared" si="1362"/>
        <v>0</v>
      </c>
    </row>
    <row r="6030" spans="1:20" x14ac:dyDescent="0.25">
      <c r="A6030" s="286">
        <v>43352</v>
      </c>
      <c r="B6030" s="1">
        <f t="shared" si="1355"/>
        <v>7</v>
      </c>
      <c r="C6030" s="285">
        <v>4</v>
      </c>
      <c r="D6030" t="s">
        <v>715</v>
      </c>
      <c r="F6030" s="16">
        <v>57</v>
      </c>
      <c r="G6030" t="str">
        <f t="shared" si="1349"/>
        <v>Neither</v>
      </c>
      <c r="H6030" s="283">
        <f>IF(G6030="heating",F6030*Assumptions!M$4+Assumptions!M$7,0)</f>
        <v>0</v>
      </c>
      <c r="I6030" s="15">
        <f t="shared" si="1350"/>
        <v>1.1348296917927807</v>
      </c>
      <c r="J6030" s="15">
        <f t="shared" si="1351"/>
        <v>0.93760781206536892</v>
      </c>
      <c r="K6030" s="283">
        <f t="shared" si="1356"/>
        <v>0</v>
      </c>
      <c r="L6030" s="283">
        <f t="shared" si="1357"/>
        <v>4.2530692972692208</v>
      </c>
      <c r="M6030" s="283">
        <f t="shared" si="1358"/>
        <v>0</v>
      </c>
      <c r="N6030" s="283">
        <f t="shared" si="1359"/>
        <v>4.1119599131986844</v>
      </c>
      <c r="O6030" s="283">
        <f t="shared" si="1360"/>
        <v>0</v>
      </c>
      <c r="P6030" s="21">
        <f t="shared" si="1352"/>
        <v>0</v>
      </c>
      <c r="Q6030" s="21">
        <f t="shared" si="1353"/>
        <v>0.6473875548762833</v>
      </c>
      <c r="R6030">
        <f t="shared" si="1354"/>
        <v>1.0096214758538746</v>
      </c>
      <c r="S6030" s="296">
        <f t="shared" si="1361"/>
        <v>0</v>
      </c>
      <c r="T6030" s="283">
        <f t="shared" si="1362"/>
        <v>0</v>
      </c>
    </row>
    <row r="6031" spans="1:20" x14ac:dyDescent="0.25">
      <c r="A6031" s="286">
        <v>43352</v>
      </c>
      <c r="B6031" s="1">
        <f t="shared" si="1355"/>
        <v>7</v>
      </c>
      <c r="C6031" s="285">
        <v>5</v>
      </c>
      <c r="D6031" t="s">
        <v>715</v>
      </c>
      <c r="F6031" s="16">
        <v>57</v>
      </c>
      <c r="G6031" t="str">
        <f t="shared" si="1349"/>
        <v>Neither</v>
      </c>
      <c r="H6031" s="283">
        <f>IF(G6031="heating",F6031*Assumptions!M$4+Assumptions!M$7,0)</f>
        <v>0</v>
      </c>
      <c r="I6031" s="15">
        <f t="shared" si="1350"/>
        <v>1.1635558681477385</v>
      </c>
      <c r="J6031" s="15">
        <f t="shared" si="1351"/>
        <v>0.93760781206536892</v>
      </c>
      <c r="K6031" s="283">
        <f t="shared" si="1356"/>
        <v>0</v>
      </c>
      <c r="L6031" s="283">
        <f t="shared" si="1357"/>
        <v>4.2530692972692208</v>
      </c>
      <c r="M6031" s="283">
        <f t="shared" si="1358"/>
        <v>0</v>
      </c>
      <c r="N6031" s="283">
        <f t="shared" si="1359"/>
        <v>4.1119599131986844</v>
      </c>
      <c r="O6031" s="283">
        <f t="shared" si="1360"/>
        <v>0</v>
      </c>
      <c r="P6031" s="21">
        <f t="shared" si="1352"/>
        <v>0</v>
      </c>
      <c r="Q6031" s="21">
        <f t="shared" si="1353"/>
        <v>0.72139578924615555</v>
      </c>
      <c r="R6031">
        <f t="shared" si="1354"/>
        <v>1.0096214758538746</v>
      </c>
      <c r="S6031" s="296">
        <f t="shared" si="1361"/>
        <v>0</v>
      </c>
      <c r="T6031" s="283">
        <f t="shared" si="1362"/>
        <v>0</v>
      </c>
    </row>
    <row r="6032" spans="1:20" x14ac:dyDescent="0.25">
      <c r="A6032" s="286">
        <v>43352</v>
      </c>
      <c r="B6032" s="1">
        <f t="shared" si="1355"/>
        <v>7</v>
      </c>
      <c r="C6032" s="285">
        <v>6</v>
      </c>
      <c r="D6032" t="s">
        <v>715</v>
      </c>
      <c r="F6032" s="16">
        <v>55</v>
      </c>
      <c r="G6032" t="str">
        <f t="shared" si="1349"/>
        <v>Neither</v>
      </c>
      <c r="H6032" s="283">
        <f>IF(G6032="heating",F6032*Assumptions!M$4+Assumptions!M$7,0)</f>
        <v>0</v>
      </c>
      <c r="I6032" s="15">
        <f t="shared" si="1350"/>
        <v>1.2083911162615524</v>
      </c>
      <c r="J6032" s="15">
        <f t="shared" si="1351"/>
        <v>0.93760781206536892</v>
      </c>
      <c r="K6032" s="283">
        <f t="shared" si="1356"/>
        <v>0</v>
      </c>
      <c r="L6032" s="283">
        <f t="shared" si="1357"/>
        <v>4.1851135499983272</v>
      </c>
      <c r="M6032" s="283">
        <f t="shared" si="1358"/>
        <v>0</v>
      </c>
      <c r="N6032" s="283">
        <f t="shared" si="1359"/>
        <v>3.9876635481217684</v>
      </c>
      <c r="O6032" s="283">
        <f t="shared" si="1360"/>
        <v>0</v>
      </c>
      <c r="P6032" s="21">
        <f t="shared" si="1352"/>
        <v>0</v>
      </c>
      <c r="Q6032" s="21">
        <f t="shared" si="1353"/>
        <v>0.87787080972652631</v>
      </c>
      <c r="R6032">
        <f t="shared" si="1354"/>
        <v>1.0096214758538746</v>
      </c>
      <c r="S6032" s="296">
        <f t="shared" si="1361"/>
        <v>0</v>
      </c>
      <c r="T6032" s="283">
        <f t="shared" si="1362"/>
        <v>0</v>
      </c>
    </row>
    <row r="6033" spans="1:20" x14ac:dyDescent="0.25">
      <c r="A6033" s="286">
        <v>43352</v>
      </c>
      <c r="B6033" s="1">
        <f t="shared" si="1355"/>
        <v>7</v>
      </c>
      <c r="C6033" s="285">
        <v>7</v>
      </c>
      <c r="D6033" t="s">
        <v>715</v>
      </c>
      <c r="F6033" s="16">
        <v>57</v>
      </c>
      <c r="G6033" t="str">
        <f t="shared" si="1349"/>
        <v>Neither</v>
      </c>
      <c r="H6033" s="283">
        <f>IF(G6033="heating",F6033*Assumptions!M$4+Assumptions!M$7,0)</f>
        <v>0</v>
      </c>
      <c r="I6033" s="15">
        <f t="shared" si="1350"/>
        <v>1.1637425769249583</v>
      </c>
      <c r="J6033" s="15">
        <f t="shared" si="1351"/>
        <v>0.93760781206536892</v>
      </c>
      <c r="K6033" s="283">
        <f t="shared" si="1356"/>
        <v>0</v>
      </c>
      <c r="L6033" s="283">
        <f t="shared" si="1357"/>
        <v>4.2530692972692208</v>
      </c>
      <c r="M6033" s="283">
        <f t="shared" si="1358"/>
        <v>0</v>
      </c>
      <c r="N6033" s="283">
        <f t="shared" si="1359"/>
        <v>4.1119599131986844</v>
      </c>
      <c r="O6033" s="283">
        <f t="shared" si="1360"/>
        <v>0</v>
      </c>
      <c r="P6033" s="21">
        <f t="shared" si="1352"/>
        <v>0</v>
      </c>
      <c r="Q6033" s="21">
        <f t="shared" si="1353"/>
        <v>0.97331382064367777</v>
      </c>
      <c r="R6033">
        <f t="shared" si="1354"/>
        <v>1.0096214758538746</v>
      </c>
      <c r="S6033" s="296">
        <f t="shared" si="1361"/>
        <v>0</v>
      </c>
      <c r="T6033" s="283">
        <f t="shared" si="1362"/>
        <v>0</v>
      </c>
    </row>
    <row r="6034" spans="1:20" x14ac:dyDescent="0.25">
      <c r="A6034" s="286">
        <v>43352</v>
      </c>
      <c r="B6034" s="1">
        <f t="shared" si="1355"/>
        <v>7</v>
      </c>
      <c r="C6034" s="285">
        <v>8</v>
      </c>
      <c r="D6034" t="s">
        <v>715</v>
      </c>
      <c r="F6034" s="16">
        <v>59</v>
      </c>
      <c r="G6034" t="str">
        <f t="shared" si="1349"/>
        <v>Neither</v>
      </c>
      <c r="H6034" s="283">
        <f>IF(G6034="heating",F6034*Assumptions!M$4+Assumptions!M$7,0)</f>
        <v>0</v>
      </c>
      <c r="I6034" s="15">
        <f t="shared" si="1350"/>
        <v>1.094193721037565</v>
      </c>
      <c r="J6034" s="15">
        <f t="shared" si="1351"/>
        <v>0.93760781206536892</v>
      </c>
      <c r="K6034" s="283">
        <f t="shared" si="1356"/>
        <v>0</v>
      </c>
      <c r="L6034" s="283">
        <f t="shared" si="1357"/>
        <v>4.3182081448486933</v>
      </c>
      <c r="M6034" s="283">
        <f t="shared" si="1358"/>
        <v>0</v>
      </c>
      <c r="N6034" s="283">
        <f t="shared" si="1359"/>
        <v>4.2355603137647586</v>
      </c>
      <c r="O6034" s="283">
        <f t="shared" si="1360"/>
        <v>0</v>
      </c>
      <c r="P6034" s="21">
        <f t="shared" si="1352"/>
        <v>0</v>
      </c>
      <c r="Q6034" s="21">
        <f t="shared" si="1353"/>
        <v>0.94940007506179924</v>
      </c>
      <c r="R6034">
        <f t="shared" si="1354"/>
        <v>1.0096214758538746</v>
      </c>
      <c r="S6034" s="296">
        <f t="shared" si="1361"/>
        <v>0</v>
      </c>
      <c r="T6034" s="283">
        <f t="shared" si="1362"/>
        <v>0</v>
      </c>
    </row>
    <row r="6035" spans="1:20" x14ac:dyDescent="0.25">
      <c r="A6035" s="286">
        <v>43352</v>
      </c>
      <c r="B6035" s="1">
        <f t="shared" si="1355"/>
        <v>7</v>
      </c>
      <c r="C6035" s="285">
        <v>9</v>
      </c>
      <c r="D6035" t="s">
        <v>715</v>
      </c>
      <c r="F6035" s="16">
        <v>59</v>
      </c>
      <c r="G6035" t="str">
        <f t="shared" si="1349"/>
        <v>Neither</v>
      </c>
      <c r="H6035" s="283">
        <f>IF(G6035="heating",F6035*Assumptions!M$4+Assumptions!M$7,0)</f>
        <v>0</v>
      </c>
      <c r="I6035" s="15">
        <f t="shared" si="1350"/>
        <v>1.0343009000871222</v>
      </c>
      <c r="J6035" s="15">
        <f t="shared" si="1351"/>
        <v>0.93760781206536892</v>
      </c>
      <c r="K6035" s="283">
        <f t="shared" si="1356"/>
        <v>0</v>
      </c>
      <c r="L6035" s="283">
        <f t="shared" si="1357"/>
        <v>4.3182081448486933</v>
      </c>
      <c r="M6035" s="283">
        <f t="shared" si="1358"/>
        <v>0</v>
      </c>
      <c r="N6035" s="283">
        <f t="shared" si="1359"/>
        <v>4.2355603137647586</v>
      </c>
      <c r="O6035" s="283">
        <f t="shared" si="1360"/>
        <v>0</v>
      </c>
      <c r="P6035" s="21">
        <f t="shared" si="1352"/>
        <v>0</v>
      </c>
      <c r="Q6035" s="21">
        <f t="shared" si="1353"/>
        <v>0.8408485371888097</v>
      </c>
      <c r="R6035">
        <f t="shared" si="1354"/>
        <v>1.0096214758538746</v>
      </c>
      <c r="S6035" s="296">
        <f t="shared" si="1361"/>
        <v>0</v>
      </c>
      <c r="T6035" s="283">
        <f t="shared" si="1362"/>
        <v>0</v>
      </c>
    </row>
    <row r="6036" spans="1:20" x14ac:dyDescent="0.25">
      <c r="A6036" s="286">
        <v>43352</v>
      </c>
      <c r="B6036" s="1">
        <f t="shared" si="1355"/>
        <v>7</v>
      </c>
      <c r="C6036" s="285">
        <v>10</v>
      </c>
      <c r="D6036" t="s">
        <v>715</v>
      </c>
      <c r="F6036" s="16">
        <v>59</v>
      </c>
      <c r="G6036" t="str">
        <f t="shared" si="1349"/>
        <v>Neither</v>
      </c>
      <c r="H6036" s="283">
        <f>IF(G6036="heating",F6036*Assumptions!M$4+Assumptions!M$7,0)</f>
        <v>0</v>
      </c>
      <c r="I6036" s="15">
        <f t="shared" si="1350"/>
        <v>0.98112329028689171</v>
      </c>
      <c r="J6036" s="15">
        <f t="shared" si="1351"/>
        <v>0.93760781206536892</v>
      </c>
      <c r="K6036" s="283">
        <f t="shared" si="1356"/>
        <v>0</v>
      </c>
      <c r="L6036" s="283">
        <f t="shared" si="1357"/>
        <v>4.3182081448486933</v>
      </c>
      <c r="M6036" s="283">
        <f t="shared" si="1358"/>
        <v>0</v>
      </c>
      <c r="N6036" s="283">
        <f t="shared" si="1359"/>
        <v>4.2355603137647586</v>
      </c>
      <c r="O6036" s="283">
        <f t="shared" si="1360"/>
        <v>0</v>
      </c>
      <c r="P6036" s="21">
        <f t="shared" si="1352"/>
        <v>0</v>
      </c>
      <c r="Q6036" s="21">
        <f t="shared" si="1353"/>
        <v>0.74504051125983206</v>
      </c>
      <c r="R6036">
        <f t="shared" si="1354"/>
        <v>1.0096214758538746</v>
      </c>
      <c r="S6036" s="296">
        <f t="shared" si="1361"/>
        <v>0</v>
      </c>
      <c r="T6036" s="283">
        <f t="shared" si="1362"/>
        <v>0</v>
      </c>
    </row>
    <row r="6037" spans="1:20" x14ac:dyDescent="0.25">
      <c r="A6037" s="286">
        <v>43352</v>
      </c>
      <c r="B6037" s="1">
        <f t="shared" si="1355"/>
        <v>7</v>
      </c>
      <c r="C6037" s="285">
        <v>11</v>
      </c>
      <c r="D6037" t="s">
        <v>715</v>
      </c>
      <c r="F6037" s="16">
        <v>59</v>
      </c>
      <c r="G6037" t="str">
        <f t="shared" si="1349"/>
        <v>Neither</v>
      </c>
      <c r="H6037" s="283">
        <f>IF(G6037="heating",F6037*Assumptions!M$4+Assumptions!M$7,0)</f>
        <v>0</v>
      </c>
      <c r="I6037" s="15">
        <f t="shared" si="1350"/>
        <v>0.94956163997961163</v>
      </c>
      <c r="J6037" s="15">
        <f t="shared" si="1351"/>
        <v>0.93760781206536892</v>
      </c>
      <c r="K6037" s="283">
        <f t="shared" si="1356"/>
        <v>0</v>
      </c>
      <c r="L6037" s="283">
        <f t="shared" si="1357"/>
        <v>4.3182081448486933</v>
      </c>
      <c r="M6037" s="283">
        <f t="shared" si="1358"/>
        <v>0</v>
      </c>
      <c r="N6037" s="283">
        <f t="shared" si="1359"/>
        <v>4.2355603137647586</v>
      </c>
      <c r="O6037" s="283">
        <f t="shared" si="1360"/>
        <v>0</v>
      </c>
      <c r="P6037" s="21">
        <f t="shared" si="1352"/>
        <v>0</v>
      </c>
      <c r="Q6037" s="21">
        <f t="shared" si="1353"/>
        <v>0.72850690893675296</v>
      </c>
      <c r="R6037">
        <f t="shared" si="1354"/>
        <v>1.0096214758538746</v>
      </c>
      <c r="S6037" s="296">
        <f t="shared" si="1361"/>
        <v>0</v>
      </c>
      <c r="T6037" s="283">
        <f t="shared" si="1362"/>
        <v>0</v>
      </c>
    </row>
    <row r="6038" spans="1:20" x14ac:dyDescent="0.25">
      <c r="A6038" s="286">
        <v>43352</v>
      </c>
      <c r="B6038" s="1">
        <f t="shared" si="1355"/>
        <v>7</v>
      </c>
      <c r="C6038" s="285">
        <v>12</v>
      </c>
      <c r="D6038" t="s">
        <v>715</v>
      </c>
      <c r="F6038" s="16">
        <v>61</v>
      </c>
      <c r="G6038" t="str">
        <f t="shared" si="1349"/>
        <v>Neither</v>
      </c>
      <c r="H6038" s="283">
        <f>IF(G6038="heating",F6038*Assumptions!M$4+Assumptions!M$7,0)</f>
        <v>0</v>
      </c>
      <c r="I6038" s="15">
        <f t="shared" si="1350"/>
        <v>0.91648403420261149</v>
      </c>
      <c r="J6038" s="15">
        <f t="shared" si="1351"/>
        <v>0.93760781206536892</v>
      </c>
      <c r="K6038" s="283">
        <f t="shared" si="1356"/>
        <v>0</v>
      </c>
      <c r="L6038" s="283">
        <f t="shared" si="1357"/>
        <v>4.3818232651749627</v>
      </c>
      <c r="M6038" s="283">
        <f t="shared" si="1358"/>
        <v>0</v>
      </c>
      <c r="N6038" s="283">
        <f t="shared" si="1359"/>
        <v>4.3585758300027857</v>
      </c>
      <c r="O6038" s="283">
        <f t="shared" si="1360"/>
        <v>0</v>
      </c>
      <c r="P6038" s="21">
        <f t="shared" si="1352"/>
        <v>0</v>
      </c>
      <c r="Q6038" s="21">
        <f t="shared" si="1353"/>
        <v>0.75910815787401487</v>
      </c>
      <c r="R6038">
        <f t="shared" si="1354"/>
        <v>1.0096214758538746</v>
      </c>
      <c r="S6038" s="296">
        <f t="shared" si="1361"/>
        <v>0</v>
      </c>
      <c r="T6038" s="283">
        <f t="shared" si="1362"/>
        <v>0</v>
      </c>
    </row>
    <row r="6039" spans="1:20" x14ac:dyDescent="0.25">
      <c r="A6039" s="286">
        <v>43352</v>
      </c>
      <c r="B6039" s="1">
        <f t="shared" si="1355"/>
        <v>7</v>
      </c>
      <c r="C6039" s="285">
        <v>13</v>
      </c>
      <c r="D6039" t="s">
        <v>715</v>
      </c>
      <c r="F6039" s="16">
        <v>61</v>
      </c>
      <c r="G6039" t="str">
        <f t="shared" si="1349"/>
        <v>Neither</v>
      </c>
      <c r="H6039" s="283">
        <f>IF(G6039="heating",F6039*Assumptions!M$4+Assumptions!M$7,0)</f>
        <v>0</v>
      </c>
      <c r="I6039" s="15">
        <f t="shared" si="1350"/>
        <v>0.90040206880052787</v>
      </c>
      <c r="J6039" s="15">
        <f t="shared" si="1351"/>
        <v>0.93760781206536892</v>
      </c>
      <c r="K6039" s="283">
        <f t="shared" si="1356"/>
        <v>0</v>
      </c>
      <c r="L6039" s="283">
        <f t="shared" si="1357"/>
        <v>4.3818232651749627</v>
      </c>
      <c r="M6039" s="283">
        <f t="shared" si="1358"/>
        <v>0</v>
      </c>
      <c r="N6039" s="283">
        <f t="shared" si="1359"/>
        <v>4.3585758300027857</v>
      </c>
      <c r="O6039" s="283">
        <f t="shared" si="1360"/>
        <v>0</v>
      </c>
      <c r="P6039" s="21">
        <f t="shared" si="1352"/>
        <v>0</v>
      </c>
      <c r="Q6039" s="21">
        <f t="shared" si="1353"/>
        <v>0.79115902007799765</v>
      </c>
      <c r="R6039">
        <f t="shared" si="1354"/>
        <v>1.0096214758538746</v>
      </c>
      <c r="S6039" s="296">
        <f t="shared" si="1361"/>
        <v>0</v>
      </c>
      <c r="T6039" s="283">
        <f t="shared" si="1362"/>
        <v>0</v>
      </c>
    </row>
    <row r="6040" spans="1:20" x14ac:dyDescent="0.25">
      <c r="A6040" s="286">
        <v>43352</v>
      </c>
      <c r="B6040" s="1">
        <f t="shared" si="1355"/>
        <v>7</v>
      </c>
      <c r="C6040" s="285">
        <v>14</v>
      </c>
      <c r="D6040" t="s">
        <v>715</v>
      </c>
      <c r="F6040" s="16">
        <v>59</v>
      </c>
      <c r="G6040" t="str">
        <f t="shared" si="1349"/>
        <v>Neither</v>
      </c>
      <c r="H6040" s="283">
        <f>IF(G6040="heating",F6040*Assumptions!M$4+Assumptions!M$7,0)</f>
        <v>0</v>
      </c>
      <c r="I6040" s="15">
        <f t="shared" si="1350"/>
        <v>0.86032894500746537</v>
      </c>
      <c r="J6040" s="15">
        <f t="shared" si="1351"/>
        <v>0.93760781206536892</v>
      </c>
      <c r="K6040" s="283">
        <f t="shared" si="1356"/>
        <v>0</v>
      </c>
      <c r="L6040" s="283">
        <f t="shared" si="1357"/>
        <v>4.3182081448486933</v>
      </c>
      <c r="M6040" s="283">
        <f t="shared" si="1358"/>
        <v>0</v>
      </c>
      <c r="N6040" s="283">
        <f t="shared" si="1359"/>
        <v>4.2355603137647586</v>
      </c>
      <c r="O6040" s="283">
        <f t="shared" si="1360"/>
        <v>0</v>
      </c>
      <c r="P6040" s="21">
        <f t="shared" si="1352"/>
        <v>0</v>
      </c>
      <c r="Q6040" s="21">
        <f t="shared" si="1353"/>
        <v>0.84355555031342389</v>
      </c>
      <c r="R6040">
        <f t="shared" si="1354"/>
        <v>1.0096214758538746</v>
      </c>
      <c r="S6040" s="296">
        <f t="shared" si="1361"/>
        <v>0</v>
      </c>
      <c r="T6040" s="283">
        <f t="shared" si="1362"/>
        <v>0</v>
      </c>
    </row>
    <row r="6041" spans="1:20" x14ac:dyDescent="0.25">
      <c r="A6041" s="286">
        <v>43352</v>
      </c>
      <c r="B6041" s="1">
        <f t="shared" si="1355"/>
        <v>7</v>
      </c>
      <c r="C6041" s="285">
        <v>15</v>
      </c>
      <c r="D6041" t="s">
        <v>715</v>
      </c>
      <c r="F6041" s="16">
        <v>59</v>
      </c>
      <c r="G6041" t="str">
        <f t="shared" si="1349"/>
        <v>Neither</v>
      </c>
      <c r="H6041" s="283">
        <f>IF(G6041="heating",F6041*Assumptions!M$4+Assumptions!M$7,0)</f>
        <v>0</v>
      </c>
      <c r="I6041" s="15">
        <f t="shared" si="1350"/>
        <v>0.85754515037175039</v>
      </c>
      <c r="J6041" s="15">
        <f t="shared" si="1351"/>
        <v>0.93760781206536892</v>
      </c>
      <c r="K6041" s="283">
        <f t="shared" si="1356"/>
        <v>0</v>
      </c>
      <c r="L6041" s="283">
        <f t="shared" si="1357"/>
        <v>4.3182081448486933</v>
      </c>
      <c r="M6041" s="283">
        <f t="shared" si="1358"/>
        <v>0</v>
      </c>
      <c r="N6041" s="283">
        <f t="shared" si="1359"/>
        <v>4.2355603137647586</v>
      </c>
      <c r="O6041" s="283">
        <f t="shared" si="1360"/>
        <v>0</v>
      </c>
      <c r="P6041" s="21">
        <f t="shared" si="1352"/>
        <v>0</v>
      </c>
      <c r="Q6041" s="21">
        <f t="shared" si="1353"/>
        <v>0.96592607327566882</v>
      </c>
      <c r="R6041">
        <f t="shared" si="1354"/>
        <v>1.0096214758538746</v>
      </c>
      <c r="S6041" s="296">
        <f t="shared" si="1361"/>
        <v>0</v>
      </c>
      <c r="T6041" s="283">
        <f t="shared" si="1362"/>
        <v>0</v>
      </c>
    </row>
    <row r="6042" spans="1:20" x14ac:dyDescent="0.25">
      <c r="A6042" s="286">
        <v>43352</v>
      </c>
      <c r="B6042" s="1">
        <f t="shared" si="1355"/>
        <v>7</v>
      </c>
      <c r="C6042" s="285">
        <v>16</v>
      </c>
      <c r="D6042" t="s">
        <v>715</v>
      </c>
      <c r="F6042" s="16">
        <v>59</v>
      </c>
      <c r="G6042" t="str">
        <f t="shared" si="1349"/>
        <v>Neither</v>
      </c>
      <c r="H6042" s="283">
        <f>IF(G6042="heating",F6042*Assumptions!M$4+Assumptions!M$7,0)</f>
        <v>0</v>
      </c>
      <c r="I6042" s="15">
        <f t="shared" si="1350"/>
        <v>0.88344815438260227</v>
      </c>
      <c r="J6042" s="15">
        <f t="shared" si="1351"/>
        <v>0.93760781206536892</v>
      </c>
      <c r="K6042" s="283">
        <f t="shared" si="1356"/>
        <v>0</v>
      </c>
      <c r="L6042" s="283">
        <f t="shared" si="1357"/>
        <v>4.3182081448486933</v>
      </c>
      <c r="M6042" s="283">
        <f t="shared" si="1358"/>
        <v>0</v>
      </c>
      <c r="N6042" s="283">
        <f t="shared" si="1359"/>
        <v>4.2355603137647586</v>
      </c>
      <c r="O6042" s="283">
        <f t="shared" si="1360"/>
        <v>0</v>
      </c>
      <c r="P6042" s="21">
        <f t="shared" si="1352"/>
        <v>0</v>
      </c>
      <c r="Q6042" s="21">
        <f t="shared" si="1353"/>
        <v>1.1649354943302594</v>
      </c>
      <c r="R6042">
        <f t="shared" si="1354"/>
        <v>1.0096214758538746</v>
      </c>
      <c r="S6042" s="296">
        <f t="shared" si="1361"/>
        <v>0</v>
      </c>
      <c r="T6042" s="283">
        <f t="shared" si="1362"/>
        <v>0</v>
      </c>
    </row>
    <row r="6043" spans="1:20" x14ac:dyDescent="0.25">
      <c r="A6043" s="286">
        <v>43352</v>
      </c>
      <c r="B6043" s="1">
        <f t="shared" si="1355"/>
        <v>7</v>
      </c>
      <c r="C6043" s="285">
        <v>17</v>
      </c>
      <c r="D6043" t="s">
        <v>715</v>
      </c>
      <c r="F6043" s="16">
        <v>57</v>
      </c>
      <c r="G6043" t="str">
        <f t="shared" si="1349"/>
        <v>Neither</v>
      </c>
      <c r="H6043" s="283">
        <f>IF(G6043="heating",F6043*Assumptions!M$4+Assumptions!M$7,0)</f>
        <v>0</v>
      </c>
      <c r="I6043" s="15">
        <f t="shared" si="1350"/>
        <v>0.94025748850374469</v>
      </c>
      <c r="J6043" s="15">
        <f t="shared" si="1351"/>
        <v>0.93760781206536892</v>
      </c>
      <c r="K6043" s="283">
        <f t="shared" si="1356"/>
        <v>0</v>
      </c>
      <c r="L6043" s="283">
        <f t="shared" si="1357"/>
        <v>4.2530692972692208</v>
      </c>
      <c r="M6043" s="283">
        <f t="shared" si="1358"/>
        <v>0</v>
      </c>
      <c r="N6043" s="283">
        <f t="shared" si="1359"/>
        <v>4.1119599131986844</v>
      </c>
      <c r="O6043" s="283">
        <f t="shared" si="1360"/>
        <v>0</v>
      </c>
      <c r="P6043" s="21">
        <f t="shared" si="1352"/>
        <v>0</v>
      </c>
      <c r="Q6043" s="21">
        <f t="shared" si="1353"/>
        <v>1.3521540118753073</v>
      </c>
      <c r="R6043">
        <f t="shared" si="1354"/>
        <v>1.0096214758538746</v>
      </c>
      <c r="S6043" s="296">
        <f t="shared" si="1361"/>
        <v>0</v>
      </c>
      <c r="T6043" s="283">
        <f t="shared" si="1362"/>
        <v>0</v>
      </c>
    </row>
    <row r="6044" spans="1:20" x14ac:dyDescent="0.25">
      <c r="A6044" s="286">
        <v>43352</v>
      </c>
      <c r="B6044" s="1">
        <f t="shared" si="1355"/>
        <v>7</v>
      </c>
      <c r="C6044" s="285">
        <v>18</v>
      </c>
      <c r="D6044" t="s">
        <v>715</v>
      </c>
      <c r="F6044" s="16">
        <v>55</v>
      </c>
      <c r="G6044" t="str">
        <f t="shared" si="1349"/>
        <v>Neither</v>
      </c>
      <c r="H6044" s="283">
        <f>IF(G6044="heating",F6044*Assumptions!M$4+Assumptions!M$7,0)</f>
        <v>0</v>
      </c>
      <c r="I6044" s="15">
        <f t="shared" si="1350"/>
        <v>0.98182363790757687</v>
      </c>
      <c r="J6044" s="15">
        <f t="shared" si="1351"/>
        <v>0.93760781206536892</v>
      </c>
      <c r="K6044" s="283">
        <f t="shared" si="1356"/>
        <v>0</v>
      </c>
      <c r="L6044" s="283">
        <f t="shared" si="1357"/>
        <v>4.1851135499983272</v>
      </c>
      <c r="M6044" s="283">
        <f t="shared" si="1358"/>
        <v>0</v>
      </c>
      <c r="N6044" s="283">
        <f t="shared" si="1359"/>
        <v>3.9876635481217684</v>
      </c>
      <c r="O6044" s="283">
        <f t="shared" si="1360"/>
        <v>0</v>
      </c>
      <c r="P6044" s="21">
        <f t="shared" si="1352"/>
        <v>0</v>
      </c>
      <c r="Q6044" s="21">
        <f t="shared" si="1353"/>
        <v>1.5598916921549892</v>
      </c>
      <c r="R6044">
        <f t="shared" si="1354"/>
        <v>1.0096214758538746</v>
      </c>
      <c r="S6044" s="296">
        <f t="shared" si="1361"/>
        <v>0</v>
      </c>
      <c r="T6044" s="283">
        <f t="shared" si="1362"/>
        <v>0</v>
      </c>
    </row>
    <row r="6045" spans="1:20" x14ac:dyDescent="0.25">
      <c r="A6045" s="286">
        <v>43352</v>
      </c>
      <c r="B6045" s="1">
        <f t="shared" si="1355"/>
        <v>7</v>
      </c>
      <c r="C6045" s="285">
        <v>19</v>
      </c>
      <c r="D6045" t="s">
        <v>715</v>
      </c>
      <c r="F6045" s="16">
        <v>55</v>
      </c>
      <c r="G6045" t="str">
        <f t="shared" si="1349"/>
        <v>Neither</v>
      </c>
      <c r="H6045" s="283">
        <f>IF(G6045="heating",F6045*Assumptions!M$4+Assumptions!M$7,0)</f>
        <v>0</v>
      </c>
      <c r="I6045" s="15">
        <f t="shared" si="1350"/>
        <v>0.98418842963438757</v>
      </c>
      <c r="J6045" s="15">
        <f t="shared" si="1351"/>
        <v>0.93760781206536892</v>
      </c>
      <c r="K6045" s="283">
        <f t="shared" si="1356"/>
        <v>0</v>
      </c>
      <c r="L6045" s="283">
        <f t="shared" si="1357"/>
        <v>4.1851135499983272</v>
      </c>
      <c r="M6045" s="283">
        <f t="shared" si="1358"/>
        <v>0</v>
      </c>
      <c r="N6045" s="283">
        <f t="shared" si="1359"/>
        <v>3.9876635481217684</v>
      </c>
      <c r="O6045" s="283">
        <f t="shared" si="1360"/>
        <v>0</v>
      </c>
      <c r="P6045" s="21">
        <f t="shared" si="1352"/>
        <v>0</v>
      </c>
      <c r="Q6045" s="21">
        <f t="shared" si="1353"/>
        <v>1.6764212681468484</v>
      </c>
      <c r="R6045">
        <f t="shared" si="1354"/>
        <v>1.0096214758538746</v>
      </c>
      <c r="S6045" s="296">
        <f t="shared" si="1361"/>
        <v>0</v>
      </c>
      <c r="T6045" s="283">
        <f t="shared" si="1362"/>
        <v>0</v>
      </c>
    </row>
    <row r="6046" spans="1:20" x14ac:dyDescent="0.25">
      <c r="A6046" s="286">
        <v>43352</v>
      </c>
      <c r="B6046" s="1">
        <f t="shared" si="1355"/>
        <v>7</v>
      </c>
      <c r="C6046" s="285">
        <v>20</v>
      </c>
      <c r="D6046" t="s">
        <v>715</v>
      </c>
      <c r="F6046" s="16">
        <v>55</v>
      </c>
      <c r="G6046" t="str">
        <f t="shared" si="1349"/>
        <v>Neither</v>
      </c>
      <c r="H6046" s="283">
        <f>IF(G6046="heating",F6046*Assumptions!M$4+Assumptions!M$7,0)</f>
        <v>0</v>
      </c>
      <c r="I6046" s="15">
        <f t="shared" si="1350"/>
        <v>0.97071962311712034</v>
      </c>
      <c r="J6046" s="15">
        <f t="shared" si="1351"/>
        <v>0.93760781206536892</v>
      </c>
      <c r="K6046" s="283">
        <f t="shared" si="1356"/>
        <v>0</v>
      </c>
      <c r="L6046" s="283">
        <f t="shared" si="1357"/>
        <v>4.1851135499983272</v>
      </c>
      <c r="M6046" s="283">
        <f t="shared" si="1358"/>
        <v>0</v>
      </c>
      <c r="N6046" s="283">
        <f t="shared" si="1359"/>
        <v>3.9876635481217684</v>
      </c>
      <c r="O6046" s="283">
        <f t="shared" si="1360"/>
        <v>0</v>
      </c>
      <c r="P6046" s="21">
        <f t="shared" si="1352"/>
        <v>0</v>
      </c>
      <c r="Q6046" s="21">
        <f t="shared" si="1353"/>
        <v>1.52436960139122</v>
      </c>
      <c r="R6046">
        <f t="shared" si="1354"/>
        <v>1.0096214758538746</v>
      </c>
      <c r="S6046" s="296">
        <f t="shared" si="1361"/>
        <v>0</v>
      </c>
      <c r="T6046" s="283">
        <f t="shared" si="1362"/>
        <v>0</v>
      </c>
    </row>
    <row r="6047" spans="1:20" x14ac:dyDescent="0.25">
      <c r="A6047" s="286">
        <v>43352</v>
      </c>
      <c r="B6047" s="1">
        <f t="shared" si="1355"/>
        <v>7</v>
      </c>
      <c r="C6047" s="285">
        <v>21</v>
      </c>
      <c r="D6047" t="s">
        <v>715</v>
      </c>
      <c r="F6047" s="16">
        <v>55</v>
      </c>
      <c r="G6047" t="str">
        <f t="shared" si="1349"/>
        <v>Neither</v>
      </c>
      <c r="H6047" s="283">
        <f>IF(G6047="heating",F6047*Assumptions!M$4+Assumptions!M$7,0)</f>
        <v>0</v>
      </c>
      <c r="I6047" s="15">
        <f t="shared" si="1350"/>
        <v>0.95751150862929935</v>
      </c>
      <c r="J6047" s="15">
        <f t="shared" si="1351"/>
        <v>0.93760781206536892</v>
      </c>
      <c r="K6047" s="283">
        <f t="shared" si="1356"/>
        <v>0</v>
      </c>
      <c r="L6047" s="283">
        <f t="shared" si="1357"/>
        <v>4.1851135499983272</v>
      </c>
      <c r="M6047" s="283">
        <f t="shared" si="1358"/>
        <v>0</v>
      </c>
      <c r="N6047" s="283">
        <f t="shared" si="1359"/>
        <v>3.9876635481217684</v>
      </c>
      <c r="O6047" s="283">
        <f t="shared" si="1360"/>
        <v>0</v>
      </c>
      <c r="P6047" s="21">
        <f t="shared" si="1352"/>
        <v>0</v>
      </c>
      <c r="Q6047" s="21">
        <f t="shared" si="1353"/>
        <v>1.4448604713749031</v>
      </c>
      <c r="R6047">
        <f t="shared" si="1354"/>
        <v>1.0096214758538746</v>
      </c>
      <c r="S6047" s="296">
        <f t="shared" si="1361"/>
        <v>0</v>
      </c>
      <c r="T6047" s="283">
        <f t="shared" si="1362"/>
        <v>0</v>
      </c>
    </row>
    <row r="6048" spans="1:20" x14ac:dyDescent="0.25">
      <c r="A6048" s="286">
        <v>43352</v>
      </c>
      <c r="B6048" s="1">
        <f t="shared" si="1355"/>
        <v>7</v>
      </c>
      <c r="C6048" s="285">
        <v>22</v>
      </c>
      <c r="D6048" t="s">
        <v>715</v>
      </c>
      <c r="F6048" s="16">
        <v>55</v>
      </c>
      <c r="G6048" t="str">
        <f t="shared" si="1349"/>
        <v>Neither</v>
      </c>
      <c r="H6048" s="283">
        <f>IF(G6048="heating",F6048*Assumptions!M$4+Assumptions!M$7,0)</f>
        <v>0</v>
      </c>
      <c r="I6048" s="15">
        <f t="shared" si="1350"/>
        <v>0.9426530227543114</v>
      </c>
      <c r="J6048" s="15">
        <f t="shared" si="1351"/>
        <v>0.93760781206536892</v>
      </c>
      <c r="K6048" s="283">
        <f t="shared" si="1356"/>
        <v>0</v>
      </c>
      <c r="L6048" s="283">
        <f t="shared" si="1357"/>
        <v>4.1851135499983272</v>
      </c>
      <c r="M6048" s="283">
        <f t="shared" si="1358"/>
        <v>0</v>
      </c>
      <c r="N6048" s="283">
        <f t="shared" si="1359"/>
        <v>3.9876635481217684</v>
      </c>
      <c r="O6048" s="283">
        <f t="shared" si="1360"/>
        <v>0</v>
      </c>
      <c r="P6048" s="21">
        <f t="shared" si="1352"/>
        <v>0</v>
      </c>
      <c r="Q6048" s="21">
        <f t="shared" si="1353"/>
        <v>1.2427137171080138</v>
      </c>
      <c r="R6048">
        <f t="shared" si="1354"/>
        <v>1.0096214758538746</v>
      </c>
      <c r="S6048" s="296">
        <f t="shared" si="1361"/>
        <v>0</v>
      </c>
      <c r="T6048" s="283">
        <f t="shared" si="1362"/>
        <v>0</v>
      </c>
    </row>
    <row r="6049" spans="1:20" x14ac:dyDescent="0.25">
      <c r="A6049" s="286">
        <v>43352</v>
      </c>
      <c r="B6049" s="1">
        <f t="shared" si="1355"/>
        <v>7</v>
      </c>
      <c r="C6049" s="285">
        <v>23</v>
      </c>
      <c r="D6049" t="s">
        <v>715</v>
      </c>
      <c r="F6049" s="16">
        <v>55</v>
      </c>
      <c r="G6049" t="str">
        <f t="shared" si="1349"/>
        <v>Neither</v>
      </c>
      <c r="H6049" s="283">
        <f>IF(G6049="heating",F6049*Assumptions!M$4+Assumptions!M$7,0)</f>
        <v>0</v>
      </c>
      <c r="I6049" s="15">
        <f t="shared" si="1350"/>
        <v>0.94450710149963013</v>
      </c>
      <c r="J6049" s="15">
        <f t="shared" si="1351"/>
        <v>0.93760781206536892</v>
      </c>
      <c r="K6049" s="283">
        <f t="shared" si="1356"/>
        <v>0</v>
      </c>
      <c r="L6049" s="283">
        <f t="shared" si="1357"/>
        <v>4.1851135499983272</v>
      </c>
      <c r="M6049" s="283">
        <f t="shared" si="1358"/>
        <v>0</v>
      </c>
      <c r="N6049" s="283">
        <f t="shared" si="1359"/>
        <v>3.9876635481217684</v>
      </c>
      <c r="O6049" s="283">
        <f t="shared" si="1360"/>
        <v>0</v>
      </c>
      <c r="P6049" s="21">
        <f t="shared" si="1352"/>
        <v>0</v>
      </c>
      <c r="Q6049" s="21">
        <f t="shared" si="1353"/>
        <v>1.0297519246597011</v>
      </c>
      <c r="R6049">
        <f t="shared" si="1354"/>
        <v>1.0096214758538746</v>
      </c>
      <c r="S6049" s="296">
        <f t="shared" si="1361"/>
        <v>0</v>
      </c>
      <c r="T6049" s="283">
        <f t="shared" si="1362"/>
        <v>0</v>
      </c>
    </row>
    <row r="6050" spans="1:20" x14ac:dyDescent="0.25">
      <c r="A6050" s="286">
        <v>43353</v>
      </c>
      <c r="B6050" s="1">
        <f t="shared" si="1355"/>
        <v>1</v>
      </c>
      <c r="C6050" s="285">
        <v>0</v>
      </c>
      <c r="D6050" t="s">
        <v>715</v>
      </c>
      <c r="F6050" s="16">
        <v>55</v>
      </c>
      <c r="G6050" t="str">
        <f t="shared" si="1349"/>
        <v>Neither</v>
      </c>
      <c r="H6050" s="283">
        <f>IF(G6050="heating",F6050*Assumptions!M$4+Assumptions!M$7,0)</f>
        <v>0</v>
      </c>
      <c r="I6050" s="15">
        <f t="shared" si="1350"/>
        <v>0.97481507806017154</v>
      </c>
      <c r="J6050" s="15">
        <f t="shared" si="1351"/>
        <v>1.017726725449043</v>
      </c>
      <c r="K6050" s="283">
        <f t="shared" si="1356"/>
        <v>0</v>
      </c>
      <c r="L6050" s="283">
        <f t="shared" si="1357"/>
        <v>4.1851135499983272</v>
      </c>
      <c r="M6050" s="283">
        <f t="shared" si="1358"/>
        <v>0</v>
      </c>
      <c r="N6050" s="283">
        <f t="shared" si="1359"/>
        <v>3.9876635481217684</v>
      </c>
      <c r="O6050" s="283">
        <f t="shared" si="1360"/>
        <v>0</v>
      </c>
      <c r="P6050" s="21">
        <f t="shared" si="1352"/>
        <v>0</v>
      </c>
      <c r="Q6050" s="21">
        <f t="shared" si="1353"/>
        <v>0.90668853391740301</v>
      </c>
      <c r="R6050">
        <f t="shared" si="1354"/>
        <v>0.9440993384982781</v>
      </c>
      <c r="S6050" s="296">
        <f t="shared" si="1361"/>
        <v>0</v>
      </c>
      <c r="T6050" s="283">
        <f t="shared" si="1362"/>
        <v>0</v>
      </c>
    </row>
    <row r="6051" spans="1:20" x14ac:dyDescent="0.25">
      <c r="A6051" s="286">
        <v>43353</v>
      </c>
      <c r="B6051" s="1">
        <f t="shared" si="1355"/>
        <v>1</v>
      </c>
      <c r="C6051" s="285">
        <v>1</v>
      </c>
      <c r="D6051" t="s">
        <v>715</v>
      </c>
      <c r="F6051" s="16">
        <v>54</v>
      </c>
      <c r="G6051" t="str">
        <f t="shared" si="1349"/>
        <v>Neither</v>
      </c>
      <c r="H6051" s="283">
        <f>IF(G6051="heating",F6051*Assumptions!M$4+Assumptions!M$7,0)</f>
        <v>0</v>
      </c>
      <c r="I6051" s="15">
        <f t="shared" si="1350"/>
        <v>1.012242869806885</v>
      </c>
      <c r="J6051" s="15">
        <f t="shared" si="1351"/>
        <v>1.017726725449043</v>
      </c>
      <c r="K6051" s="283">
        <f t="shared" si="1356"/>
        <v>0</v>
      </c>
      <c r="L6051" s="283">
        <f t="shared" si="1357"/>
        <v>4.1559947708987721</v>
      </c>
      <c r="M6051" s="283">
        <f t="shared" si="1358"/>
        <v>0</v>
      </c>
      <c r="N6051" s="283">
        <f t="shared" si="1359"/>
        <v>3.9259252525022648</v>
      </c>
      <c r="O6051" s="283">
        <f t="shared" si="1360"/>
        <v>0</v>
      </c>
      <c r="P6051" s="21">
        <f t="shared" si="1352"/>
        <v>0</v>
      </c>
      <c r="Q6051" s="21">
        <f t="shared" si="1353"/>
        <v>0.81803459285312596</v>
      </c>
      <c r="R6051">
        <f t="shared" si="1354"/>
        <v>0.9440993384982781</v>
      </c>
      <c r="S6051" s="296">
        <f t="shared" si="1361"/>
        <v>0</v>
      </c>
      <c r="T6051" s="283">
        <f t="shared" si="1362"/>
        <v>0</v>
      </c>
    </row>
    <row r="6052" spans="1:20" x14ac:dyDescent="0.25">
      <c r="A6052" s="286">
        <v>43353</v>
      </c>
      <c r="B6052" s="1">
        <f t="shared" si="1355"/>
        <v>1</v>
      </c>
      <c r="C6052" s="285">
        <v>2</v>
      </c>
      <c r="D6052" t="s">
        <v>715</v>
      </c>
      <c r="F6052" s="16">
        <v>54</v>
      </c>
      <c r="G6052" t="str">
        <f t="shared" si="1349"/>
        <v>Neither</v>
      </c>
      <c r="H6052" s="283">
        <f>IF(G6052="heating",F6052*Assumptions!M$4+Assumptions!M$7,0)</f>
        <v>0</v>
      </c>
      <c r="I6052" s="15">
        <f t="shared" si="1350"/>
        <v>1.0509704703585963</v>
      </c>
      <c r="J6052" s="15">
        <f t="shared" si="1351"/>
        <v>1.017726725449043</v>
      </c>
      <c r="K6052" s="283">
        <f t="shared" si="1356"/>
        <v>0</v>
      </c>
      <c r="L6052" s="283">
        <f t="shared" si="1357"/>
        <v>4.1559947708987721</v>
      </c>
      <c r="M6052" s="283">
        <f t="shared" si="1358"/>
        <v>0</v>
      </c>
      <c r="N6052" s="283">
        <f t="shared" si="1359"/>
        <v>3.9259252525022648</v>
      </c>
      <c r="O6052" s="283">
        <f t="shared" si="1360"/>
        <v>0</v>
      </c>
      <c r="P6052" s="21">
        <f t="shared" si="1352"/>
        <v>0</v>
      </c>
      <c r="Q6052" s="21">
        <f t="shared" si="1353"/>
        <v>0.74507607494346417</v>
      </c>
      <c r="R6052">
        <f t="shared" si="1354"/>
        <v>0.9440993384982781</v>
      </c>
      <c r="S6052" s="296">
        <f t="shared" si="1361"/>
        <v>0</v>
      </c>
      <c r="T6052" s="283">
        <f t="shared" si="1362"/>
        <v>0</v>
      </c>
    </row>
    <row r="6053" spans="1:20" x14ac:dyDescent="0.25">
      <c r="A6053" s="286">
        <v>43353</v>
      </c>
      <c r="B6053" s="1">
        <f t="shared" si="1355"/>
        <v>1</v>
      </c>
      <c r="C6053" s="285">
        <v>3</v>
      </c>
      <c r="D6053" t="s">
        <v>715</v>
      </c>
      <c r="F6053" s="16">
        <v>54</v>
      </c>
      <c r="G6053" t="str">
        <f t="shared" si="1349"/>
        <v>Neither</v>
      </c>
      <c r="H6053" s="283">
        <f>IF(G6053="heating",F6053*Assumptions!M$4+Assumptions!M$7,0)</f>
        <v>0</v>
      </c>
      <c r="I6053" s="15">
        <f t="shared" si="1350"/>
        <v>1.0924036124451033</v>
      </c>
      <c r="J6053" s="15">
        <f t="shared" si="1351"/>
        <v>1.017726725449043</v>
      </c>
      <c r="K6053" s="283">
        <f t="shared" si="1356"/>
        <v>0</v>
      </c>
      <c r="L6053" s="283">
        <f t="shared" si="1357"/>
        <v>4.1559947708987721</v>
      </c>
      <c r="M6053" s="283">
        <f t="shared" si="1358"/>
        <v>0</v>
      </c>
      <c r="N6053" s="283">
        <f t="shared" si="1359"/>
        <v>3.9259252525022648</v>
      </c>
      <c r="O6053" s="283">
        <f t="shared" si="1360"/>
        <v>0</v>
      </c>
      <c r="P6053" s="21">
        <f t="shared" si="1352"/>
        <v>0</v>
      </c>
      <c r="Q6053" s="21">
        <f t="shared" si="1353"/>
        <v>0.69158980876382303</v>
      </c>
      <c r="R6053">
        <f t="shared" si="1354"/>
        <v>0.9440993384982781</v>
      </c>
      <c r="S6053" s="296">
        <f t="shared" si="1361"/>
        <v>0</v>
      </c>
      <c r="T6053" s="283">
        <f t="shared" si="1362"/>
        <v>0</v>
      </c>
    </row>
    <row r="6054" spans="1:20" x14ac:dyDescent="0.25">
      <c r="A6054" s="286">
        <v>43353</v>
      </c>
      <c r="B6054" s="1">
        <f t="shared" si="1355"/>
        <v>1</v>
      </c>
      <c r="C6054" s="285">
        <v>4</v>
      </c>
      <c r="D6054" t="s">
        <v>715</v>
      </c>
      <c r="F6054" s="16">
        <v>52</v>
      </c>
      <c r="G6054" t="str">
        <f t="shared" si="1349"/>
        <v>Neither</v>
      </c>
      <c r="H6054" s="283">
        <f>IF(G6054="heating",F6054*Assumptions!M$4+Assumptions!M$7,0)</f>
        <v>0</v>
      </c>
      <c r="I6054" s="15">
        <f t="shared" si="1350"/>
        <v>1.1348296917927807</v>
      </c>
      <c r="J6054" s="15">
        <f t="shared" si="1351"/>
        <v>1.017726725449043</v>
      </c>
      <c r="K6054" s="283">
        <f t="shared" si="1356"/>
        <v>0</v>
      </c>
      <c r="L6054" s="283">
        <f t="shared" si="1357"/>
        <v>4.0950984110509578</v>
      </c>
      <c r="M6054" s="283">
        <f t="shared" si="1358"/>
        <v>0</v>
      </c>
      <c r="N6054" s="283">
        <f t="shared" si="1359"/>
        <v>3.802065958051716</v>
      </c>
      <c r="O6054" s="283">
        <f t="shared" si="1360"/>
        <v>0</v>
      </c>
      <c r="P6054" s="21">
        <f t="shared" si="1352"/>
        <v>0</v>
      </c>
      <c r="Q6054" s="21">
        <f t="shared" si="1353"/>
        <v>0.6473875548762833</v>
      </c>
      <c r="R6054">
        <f t="shared" si="1354"/>
        <v>0.9440993384982781</v>
      </c>
      <c r="S6054" s="296">
        <f t="shared" si="1361"/>
        <v>0</v>
      </c>
      <c r="T6054" s="283">
        <f t="shared" si="1362"/>
        <v>0</v>
      </c>
    </row>
    <row r="6055" spans="1:20" x14ac:dyDescent="0.25">
      <c r="A6055" s="286">
        <v>43353</v>
      </c>
      <c r="B6055" s="1">
        <f t="shared" si="1355"/>
        <v>1</v>
      </c>
      <c r="C6055" s="285">
        <v>5</v>
      </c>
      <c r="D6055" t="s">
        <v>715</v>
      </c>
      <c r="F6055" s="16">
        <v>52</v>
      </c>
      <c r="G6055" t="str">
        <f t="shared" si="1349"/>
        <v>Neither</v>
      </c>
      <c r="H6055" s="283">
        <f>IF(G6055="heating",F6055*Assumptions!M$4+Assumptions!M$7,0)</f>
        <v>0</v>
      </c>
      <c r="I6055" s="15">
        <f t="shared" si="1350"/>
        <v>1.1635558681477385</v>
      </c>
      <c r="J6055" s="15">
        <f t="shared" si="1351"/>
        <v>1.017726725449043</v>
      </c>
      <c r="K6055" s="283">
        <f t="shared" si="1356"/>
        <v>0</v>
      </c>
      <c r="L6055" s="283">
        <f t="shared" si="1357"/>
        <v>4.0950984110509578</v>
      </c>
      <c r="M6055" s="283">
        <f t="shared" si="1358"/>
        <v>0</v>
      </c>
      <c r="N6055" s="283">
        <f t="shared" si="1359"/>
        <v>3.802065958051716</v>
      </c>
      <c r="O6055" s="283">
        <f t="shared" si="1360"/>
        <v>0</v>
      </c>
      <c r="P6055" s="21">
        <f t="shared" si="1352"/>
        <v>0</v>
      </c>
      <c r="Q6055" s="21">
        <f t="shared" si="1353"/>
        <v>0.72139578924615555</v>
      </c>
      <c r="R6055">
        <f t="shared" si="1354"/>
        <v>0.9440993384982781</v>
      </c>
      <c r="S6055" s="296">
        <f t="shared" si="1361"/>
        <v>0</v>
      </c>
      <c r="T6055" s="283">
        <f t="shared" si="1362"/>
        <v>0</v>
      </c>
    </row>
    <row r="6056" spans="1:20" x14ac:dyDescent="0.25">
      <c r="A6056" s="286">
        <v>43353</v>
      </c>
      <c r="B6056" s="1">
        <f t="shared" si="1355"/>
        <v>1</v>
      </c>
      <c r="C6056" s="285">
        <v>6</v>
      </c>
      <c r="D6056" t="s">
        <v>715</v>
      </c>
      <c r="F6056" s="16">
        <v>52</v>
      </c>
      <c r="G6056" t="str">
        <f t="shared" si="1349"/>
        <v>Neither</v>
      </c>
      <c r="H6056" s="283">
        <f>IF(G6056="heating",F6056*Assumptions!M$4+Assumptions!M$7,0)</f>
        <v>0</v>
      </c>
      <c r="I6056" s="15">
        <f t="shared" si="1350"/>
        <v>1.2083911162615524</v>
      </c>
      <c r="J6056" s="15">
        <f t="shared" si="1351"/>
        <v>1.017726725449043</v>
      </c>
      <c r="K6056" s="283">
        <f t="shared" si="1356"/>
        <v>0</v>
      </c>
      <c r="L6056" s="283">
        <f t="shared" si="1357"/>
        <v>4.0950984110509578</v>
      </c>
      <c r="M6056" s="283">
        <f t="shared" si="1358"/>
        <v>0</v>
      </c>
      <c r="N6056" s="283">
        <f t="shared" si="1359"/>
        <v>3.802065958051716</v>
      </c>
      <c r="O6056" s="283">
        <f t="shared" si="1360"/>
        <v>0</v>
      </c>
      <c r="P6056" s="21">
        <f t="shared" si="1352"/>
        <v>0</v>
      </c>
      <c r="Q6056" s="21">
        <f t="shared" si="1353"/>
        <v>0.87787080972652631</v>
      </c>
      <c r="R6056">
        <f t="shared" si="1354"/>
        <v>0.9440993384982781</v>
      </c>
      <c r="S6056" s="296">
        <f t="shared" si="1361"/>
        <v>0</v>
      </c>
      <c r="T6056" s="283">
        <f t="shared" si="1362"/>
        <v>0</v>
      </c>
    </row>
    <row r="6057" spans="1:20" x14ac:dyDescent="0.25">
      <c r="A6057" s="286">
        <v>43353</v>
      </c>
      <c r="B6057" s="1">
        <f t="shared" si="1355"/>
        <v>1</v>
      </c>
      <c r="C6057" s="285">
        <v>7</v>
      </c>
      <c r="D6057" t="s">
        <v>716</v>
      </c>
      <c r="F6057" s="16">
        <v>52</v>
      </c>
      <c r="G6057" t="str">
        <f t="shared" si="1349"/>
        <v>Neither</v>
      </c>
      <c r="H6057" s="283">
        <f>IF(G6057="heating",F6057*Assumptions!M$4+Assumptions!M$7,0)</f>
        <v>0</v>
      </c>
      <c r="I6057" s="15">
        <f t="shared" si="1350"/>
        <v>1.1637425769249583</v>
      </c>
      <c r="J6057" s="15">
        <f t="shared" si="1351"/>
        <v>1.017726725449043</v>
      </c>
      <c r="K6057" s="283">
        <f t="shared" si="1356"/>
        <v>0</v>
      </c>
      <c r="L6057" s="283">
        <f t="shared" si="1357"/>
        <v>4.0950984110509578</v>
      </c>
      <c r="M6057" s="283">
        <f t="shared" si="1358"/>
        <v>0</v>
      </c>
      <c r="N6057" s="283">
        <f t="shared" si="1359"/>
        <v>3.802065958051716</v>
      </c>
      <c r="O6057" s="283">
        <f t="shared" si="1360"/>
        <v>0</v>
      </c>
      <c r="P6057" s="21">
        <f t="shared" si="1352"/>
        <v>0</v>
      </c>
      <c r="Q6057" s="21">
        <f t="shared" si="1353"/>
        <v>0.97331382064367777</v>
      </c>
      <c r="R6057">
        <f t="shared" si="1354"/>
        <v>0.9440993384982781</v>
      </c>
      <c r="S6057" s="296">
        <f t="shared" si="1361"/>
        <v>0</v>
      </c>
      <c r="T6057" s="283">
        <f t="shared" si="1362"/>
        <v>0</v>
      </c>
    </row>
    <row r="6058" spans="1:20" x14ac:dyDescent="0.25">
      <c r="A6058" s="286">
        <v>43353</v>
      </c>
      <c r="B6058" s="1">
        <f t="shared" si="1355"/>
        <v>1</v>
      </c>
      <c r="C6058" s="285">
        <v>8</v>
      </c>
      <c r="D6058" t="s">
        <v>716</v>
      </c>
      <c r="F6058" s="16">
        <v>52</v>
      </c>
      <c r="G6058" t="str">
        <f t="shared" si="1349"/>
        <v>Neither</v>
      </c>
      <c r="H6058" s="283">
        <f>IF(G6058="heating",F6058*Assumptions!M$4+Assumptions!M$7,0)</f>
        <v>0</v>
      </c>
      <c r="I6058" s="15">
        <f t="shared" si="1350"/>
        <v>1.094193721037565</v>
      </c>
      <c r="J6058" s="15">
        <f t="shared" si="1351"/>
        <v>1.017726725449043</v>
      </c>
      <c r="K6058" s="283">
        <f t="shared" si="1356"/>
        <v>0</v>
      </c>
      <c r="L6058" s="283">
        <f t="shared" si="1357"/>
        <v>4.0950984110509578</v>
      </c>
      <c r="M6058" s="283">
        <f t="shared" si="1358"/>
        <v>0</v>
      </c>
      <c r="N6058" s="283">
        <f t="shared" si="1359"/>
        <v>3.802065958051716</v>
      </c>
      <c r="O6058" s="283">
        <f t="shared" si="1360"/>
        <v>0</v>
      </c>
      <c r="P6058" s="21">
        <f t="shared" si="1352"/>
        <v>0</v>
      </c>
      <c r="Q6058" s="21">
        <f t="shared" si="1353"/>
        <v>0.94940007506179924</v>
      </c>
      <c r="R6058">
        <f t="shared" si="1354"/>
        <v>0.9440993384982781</v>
      </c>
      <c r="S6058" s="296">
        <f t="shared" si="1361"/>
        <v>0</v>
      </c>
      <c r="T6058" s="283">
        <f t="shared" si="1362"/>
        <v>0</v>
      </c>
    </row>
    <row r="6059" spans="1:20" x14ac:dyDescent="0.25">
      <c r="A6059" s="286">
        <v>43353</v>
      </c>
      <c r="B6059" s="1">
        <f t="shared" si="1355"/>
        <v>1</v>
      </c>
      <c r="C6059" s="285">
        <v>9</v>
      </c>
      <c r="D6059" t="s">
        <v>716</v>
      </c>
      <c r="F6059" s="16">
        <v>54</v>
      </c>
      <c r="G6059" t="str">
        <f t="shared" si="1349"/>
        <v>Neither</v>
      </c>
      <c r="H6059" s="283">
        <f>IF(G6059="heating",F6059*Assumptions!M$4+Assumptions!M$7,0)</f>
        <v>0</v>
      </c>
      <c r="I6059" s="15">
        <f t="shared" si="1350"/>
        <v>1.0343009000871222</v>
      </c>
      <c r="J6059" s="15">
        <f t="shared" si="1351"/>
        <v>1.017726725449043</v>
      </c>
      <c r="K6059" s="283">
        <f t="shared" si="1356"/>
        <v>0</v>
      </c>
      <c r="L6059" s="283">
        <f t="shared" si="1357"/>
        <v>4.1559947708987721</v>
      </c>
      <c r="M6059" s="283">
        <f t="shared" si="1358"/>
        <v>0</v>
      </c>
      <c r="N6059" s="283">
        <f t="shared" si="1359"/>
        <v>3.9259252525022648</v>
      </c>
      <c r="O6059" s="283">
        <f t="shared" si="1360"/>
        <v>0</v>
      </c>
      <c r="P6059" s="21">
        <f t="shared" si="1352"/>
        <v>0</v>
      </c>
      <c r="Q6059" s="21">
        <f t="shared" si="1353"/>
        <v>0.8408485371888097</v>
      </c>
      <c r="R6059">
        <f t="shared" si="1354"/>
        <v>0.9440993384982781</v>
      </c>
      <c r="S6059" s="296">
        <f t="shared" si="1361"/>
        <v>0</v>
      </c>
      <c r="T6059" s="283">
        <f t="shared" si="1362"/>
        <v>0</v>
      </c>
    </row>
    <row r="6060" spans="1:20" x14ac:dyDescent="0.25">
      <c r="A6060" s="286">
        <v>43353</v>
      </c>
      <c r="B6060" s="1">
        <f t="shared" si="1355"/>
        <v>1</v>
      </c>
      <c r="C6060" s="285">
        <v>10</v>
      </c>
      <c r="D6060" t="s">
        <v>716</v>
      </c>
      <c r="F6060" s="16">
        <v>54</v>
      </c>
      <c r="G6060" t="str">
        <f t="shared" si="1349"/>
        <v>Neither</v>
      </c>
      <c r="H6060" s="283">
        <f>IF(G6060="heating",F6060*Assumptions!M$4+Assumptions!M$7,0)</f>
        <v>0</v>
      </c>
      <c r="I6060" s="15">
        <f t="shared" si="1350"/>
        <v>0.98112329028689171</v>
      </c>
      <c r="J6060" s="15">
        <f t="shared" si="1351"/>
        <v>1.017726725449043</v>
      </c>
      <c r="K6060" s="283">
        <f t="shared" si="1356"/>
        <v>0</v>
      </c>
      <c r="L6060" s="283">
        <f t="shared" si="1357"/>
        <v>4.1559947708987721</v>
      </c>
      <c r="M6060" s="283">
        <f t="shared" si="1358"/>
        <v>0</v>
      </c>
      <c r="N6060" s="283">
        <f t="shared" si="1359"/>
        <v>3.9259252525022648</v>
      </c>
      <c r="O6060" s="283">
        <f t="shared" si="1360"/>
        <v>0</v>
      </c>
      <c r="P6060" s="21">
        <f t="shared" si="1352"/>
        <v>0</v>
      </c>
      <c r="Q6060" s="21">
        <f t="shared" si="1353"/>
        <v>0.74504051125983206</v>
      </c>
      <c r="R6060">
        <f t="shared" si="1354"/>
        <v>0.9440993384982781</v>
      </c>
      <c r="S6060" s="296">
        <f t="shared" si="1361"/>
        <v>0</v>
      </c>
      <c r="T6060" s="283">
        <f t="shared" si="1362"/>
        <v>0</v>
      </c>
    </row>
    <row r="6061" spans="1:20" x14ac:dyDescent="0.25">
      <c r="A6061" s="286">
        <v>43353</v>
      </c>
      <c r="B6061" s="1">
        <f t="shared" si="1355"/>
        <v>1</v>
      </c>
      <c r="C6061" s="285">
        <v>11</v>
      </c>
      <c r="D6061" t="s">
        <v>716</v>
      </c>
      <c r="F6061" s="16">
        <v>54</v>
      </c>
      <c r="G6061" t="str">
        <f t="shared" si="1349"/>
        <v>Neither</v>
      </c>
      <c r="H6061" s="283">
        <f>IF(G6061="heating",F6061*Assumptions!M$4+Assumptions!M$7,0)</f>
        <v>0</v>
      </c>
      <c r="I6061" s="15">
        <f t="shared" si="1350"/>
        <v>0.94956163997961163</v>
      </c>
      <c r="J6061" s="15">
        <f t="shared" si="1351"/>
        <v>1.017726725449043</v>
      </c>
      <c r="K6061" s="283">
        <f t="shared" si="1356"/>
        <v>0</v>
      </c>
      <c r="L6061" s="283">
        <f t="shared" si="1357"/>
        <v>4.1559947708987721</v>
      </c>
      <c r="M6061" s="283">
        <f t="shared" si="1358"/>
        <v>0</v>
      </c>
      <c r="N6061" s="283">
        <f t="shared" si="1359"/>
        <v>3.9259252525022648</v>
      </c>
      <c r="O6061" s="283">
        <f t="shared" si="1360"/>
        <v>0</v>
      </c>
      <c r="P6061" s="21">
        <f t="shared" si="1352"/>
        <v>0</v>
      </c>
      <c r="Q6061" s="21">
        <f t="shared" si="1353"/>
        <v>0.72850690893675296</v>
      </c>
      <c r="R6061">
        <f t="shared" si="1354"/>
        <v>0.9440993384982781</v>
      </c>
      <c r="S6061" s="296">
        <f t="shared" si="1361"/>
        <v>0</v>
      </c>
      <c r="T6061" s="283">
        <f t="shared" si="1362"/>
        <v>0</v>
      </c>
    </row>
    <row r="6062" spans="1:20" x14ac:dyDescent="0.25">
      <c r="A6062" s="286">
        <v>43353</v>
      </c>
      <c r="B6062" s="1">
        <f t="shared" si="1355"/>
        <v>1</v>
      </c>
      <c r="C6062" s="285">
        <v>12</v>
      </c>
      <c r="D6062" t="s">
        <v>716</v>
      </c>
      <c r="F6062" s="16">
        <v>55</v>
      </c>
      <c r="G6062" t="str">
        <f t="shared" si="1349"/>
        <v>Neither</v>
      </c>
      <c r="H6062" s="283">
        <f>IF(G6062="heating",F6062*Assumptions!M$4+Assumptions!M$7,0)</f>
        <v>0</v>
      </c>
      <c r="I6062" s="15">
        <f t="shared" si="1350"/>
        <v>0.91648403420261149</v>
      </c>
      <c r="J6062" s="15">
        <f t="shared" si="1351"/>
        <v>1.017726725449043</v>
      </c>
      <c r="K6062" s="283">
        <f t="shared" si="1356"/>
        <v>0</v>
      </c>
      <c r="L6062" s="283">
        <f t="shared" si="1357"/>
        <v>4.1851135499983272</v>
      </c>
      <c r="M6062" s="283">
        <f t="shared" si="1358"/>
        <v>0</v>
      </c>
      <c r="N6062" s="283">
        <f t="shared" si="1359"/>
        <v>3.9876635481217684</v>
      </c>
      <c r="O6062" s="283">
        <f t="shared" si="1360"/>
        <v>0</v>
      </c>
      <c r="P6062" s="21">
        <f t="shared" si="1352"/>
        <v>0</v>
      </c>
      <c r="Q6062" s="21">
        <f t="shared" si="1353"/>
        <v>0.75910815787401487</v>
      </c>
      <c r="R6062">
        <f t="shared" si="1354"/>
        <v>0.9440993384982781</v>
      </c>
      <c r="S6062" s="296">
        <f t="shared" si="1361"/>
        <v>0</v>
      </c>
      <c r="T6062" s="283">
        <f t="shared" si="1362"/>
        <v>0</v>
      </c>
    </row>
    <row r="6063" spans="1:20" x14ac:dyDescent="0.25">
      <c r="A6063" s="286">
        <v>43353</v>
      </c>
      <c r="B6063" s="1">
        <f t="shared" si="1355"/>
        <v>1</v>
      </c>
      <c r="C6063" s="285">
        <v>13</v>
      </c>
      <c r="D6063" t="s">
        <v>716</v>
      </c>
      <c r="F6063" s="16">
        <v>55</v>
      </c>
      <c r="G6063" t="str">
        <f t="shared" si="1349"/>
        <v>Neither</v>
      </c>
      <c r="H6063" s="283">
        <f>IF(G6063="heating",F6063*Assumptions!M$4+Assumptions!M$7,0)</f>
        <v>0</v>
      </c>
      <c r="I6063" s="15">
        <f t="shared" si="1350"/>
        <v>0.90040206880052787</v>
      </c>
      <c r="J6063" s="15">
        <f t="shared" si="1351"/>
        <v>1.017726725449043</v>
      </c>
      <c r="K6063" s="283">
        <f t="shared" si="1356"/>
        <v>0</v>
      </c>
      <c r="L6063" s="283">
        <f t="shared" si="1357"/>
        <v>4.1851135499983272</v>
      </c>
      <c r="M6063" s="283">
        <f t="shared" si="1358"/>
        <v>0</v>
      </c>
      <c r="N6063" s="283">
        <f t="shared" si="1359"/>
        <v>3.9876635481217684</v>
      </c>
      <c r="O6063" s="283">
        <f t="shared" si="1360"/>
        <v>0</v>
      </c>
      <c r="P6063" s="21">
        <f t="shared" si="1352"/>
        <v>0</v>
      </c>
      <c r="Q6063" s="21">
        <f t="shared" si="1353"/>
        <v>0.79115902007799765</v>
      </c>
      <c r="R6063">
        <f t="shared" si="1354"/>
        <v>0.9440993384982781</v>
      </c>
      <c r="S6063" s="296">
        <f t="shared" si="1361"/>
        <v>0</v>
      </c>
      <c r="T6063" s="283">
        <f t="shared" si="1362"/>
        <v>0</v>
      </c>
    </row>
    <row r="6064" spans="1:20" x14ac:dyDescent="0.25">
      <c r="A6064" s="286">
        <v>43353</v>
      </c>
      <c r="B6064" s="1">
        <f t="shared" si="1355"/>
        <v>1</v>
      </c>
      <c r="C6064" s="285">
        <v>14</v>
      </c>
      <c r="D6064" t="s">
        <v>716</v>
      </c>
      <c r="F6064" s="16">
        <v>57</v>
      </c>
      <c r="G6064" t="str">
        <f t="shared" si="1349"/>
        <v>Neither</v>
      </c>
      <c r="H6064" s="283">
        <f>IF(G6064="heating",F6064*Assumptions!M$4+Assumptions!M$7,0)</f>
        <v>0</v>
      </c>
      <c r="I6064" s="15">
        <f t="shared" si="1350"/>
        <v>0.86032894500746537</v>
      </c>
      <c r="J6064" s="15">
        <f t="shared" si="1351"/>
        <v>1.017726725449043</v>
      </c>
      <c r="K6064" s="283">
        <f t="shared" si="1356"/>
        <v>0</v>
      </c>
      <c r="L6064" s="283">
        <f t="shared" si="1357"/>
        <v>4.2530692972692208</v>
      </c>
      <c r="M6064" s="283">
        <f t="shared" si="1358"/>
        <v>0</v>
      </c>
      <c r="N6064" s="283">
        <f t="shared" si="1359"/>
        <v>4.1119599131986844</v>
      </c>
      <c r="O6064" s="283">
        <f t="shared" si="1360"/>
        <v>0</v>
      </c>
      <c r="P6064" s="21">
        <f t="shared" si="1352"/>
        <v>0</v>
      </c>
      <c r="Q6064" s="21">
        <f t="shared" si="1353"/>
        <v>0.84355555031342389</v>
      </c>
      <c r="R6064">
        <f t="shared" si="1354"/>
        <v>0.9440993384982781</v>
      </c>
      <c r="S6064" s="296">
        <f t="shared" si="1361"/>
        <v>0</v>
      </c>
      <c r="T6064" s="283">
        <f t="shared" si="1362"/>
        <v>0</v>
      </c>
    </row>
    <row r="6065" spans="1:20" x14ac:dyDescent="0.25">
      <c r="A6065" s="286">
        <v>43353</v>
      </c>
      <c r="B6065" s="1">
        <f t="shared" si="1355"/>
        <v>1</v>
      </c>
      <c r="C6065" s="285">
        <v>15</v>
      </c>
      <c r="D6065" t="s">
        <v>716</v>
      </c>
      <c r="F6065" s="16">
        <v>59</v>
      </c>
      <c r="G6065" t="str">
        <f t="shared" si="1349"/>
        <v>Neither</v>
      </c>
      <c r="H6065" s="283">
        <f>IF(G6065="heating",F6065*Assumptions!M$4+Assumptions!M$7,0)</f>
        <v>0</v>
      </c>
      <c r="I6065" s="15">
        <f t="shared" si="1350"/>
        <v>0.85754515037175039</v>
      </c>
      <c r="J6065" s="15">
        <f t="shared" si="1351"/>
        <v>1.017726725449043</v>
      </c>
      <c r="K6065" s="283">
        <f t="shared" si="1356"/>
        <v>0</v>
      </c>
      <c r="L6065" s="283">
        <f t="shared" si="1357"/>
        <v>4.3182081448486933</v>
      </c>
      <c r="M6065" s="283">
        <f t="shared" si="1358"/>
        <v>0</v>
      </c>
      <c r="N6065" s="283">
        <f t="shared" si="1359"/>
        <v>4.2355603137647586</v>
      </c>
      <c r="O6065" s="283">
        <f t="shared" si="1360"/>
        <v>0</v>
      </c>
      <c r="P6065" s="21">
        <f t="shared" si="1352"/>
        <v>0</v>
      </c>
      <c r="Q6065" s="21">
        <f t="shared" si="1353"/>
        <v>0.96592607327566882</v>
      </c>
      <c r="R6065">
        <f t="shared" si="1354"/>
        <v>0.9440993384982781</v>
      </c>
      <c r="S6065" s="296">
        <f t="shared" si="1361"/>
        <v>0</v>
      </c>
      <c r="T6065" s="283">
        <f t="shared" si="1362"/>
        <v>0</v>
      </c>
    </row>
    <row r="6066" spans="1:20" x14ac:dyDescent="0.25">
      <c r="A6066" s="286">
        <v>43353</v>
      </c>
      <c r="B6066" s="1">
        <f t="shared" si="1355"/>
        <v>1</v>
      </c>
      <c r="C6066" s="285">
        <v>16</v>
      </c>
      <c r="D6066" t="s">
        <v>716</v>
      </c>
      <c r="F6066" s="16">
        <v>61</v>
      </c>
      <c r="G6066" t="str">
        <f t="shared" si="1349"/>
        <v>Neither</v>
      </c>
      <c r="H6066" s="283">
        <f>IF(G6066="heating",F6066*Assumptions!M$4+Assumptions!M$7,0)</f>
        <v>0</v>
      </c>
      <c r="I6066" s="15">
        <f t="shared" si="1350"/>
        <v>0.88344815438260227</v>
      </c>
      <c r="J6066" s="15">
        <f t="shared" si="1351"/>
        <v>1.017726725449043</v>
      </c>
      <c r="K6066" s="283">
        <f t="shared" si="1356"/>
        <v>0</v>
      </c>
      <c r="L6066" s="283">
        <f t="shared" si="1357"/>
        <v>4.3818232651749627</v>
      </c>
      <c r="M6066" s="283">
        <f t="shared" si="1358"/>
        <v>0</v>
      </c>
      <c r="N6066" s="283">
        <f t="shared" si="1359"/>
        <v>4.3585758300027857</v>
      </c>
      <c r="O6066" s="283">
        <f t="shared" si="1360"/>
        <v>0</v>
      </c>
      <c r="P6066" s="21">
        <f t="shared" si="1352"/>
        <v>0</v>
      </c>
      <c r="Q6066" s="21">
        <f t="shared" si="1353"/>
        <v>1.1649354943302594</v>
      </c>
      <c r="R6066">
        <f t="shared" si="1354"/>
        <v>0.9440993384982781</v>
      </c>
      <c r="S6066" s="296">
        <f t="shared" si="1361"/>
        <v>0</v>
      </c>
      <c r="T6066" s="283">
        <f t="shared" si="1362"/>
        <v>0</v>
      </c>
    </row>
    <row r="6067" spans="1:20" x14ac:dyDescent="0.25">
      <c r="A6067" s="286">
        <v>43353</v>
      </c>
      <c r="B6067" s="1">
        <f t="shared" si="1355"/>
        <v>1</v>
      </c>
      <c r="C6067" s="285">
        <v>17</v>
      </c>
      <c r="D6067" t="s">
        <v>716</v>
      </c>
      <c r="F6067" s="16">
        <v>61</v>
      </c>
      <c r="G6067" t="str">
        <f t="shared" si="1349"/>
        <v>Neither</v>
      </c>
      <c r="H6067" s="283">
        <f>IF(G6067="heating",F6067*Assumptions!M$4+Assumptions!M$7,0)</f>
        <v>0</v>
      </c>
      <c r="I6067" s="15">
        <f t="shared" si="1350"/>
        <v>0.94025748850374469</v>
      </c>
      <c r="J6067" s="15">
        <f t="shared" si="1351"/>
        <v>1.017726725449043</v>
      </c>
      <c r="K6067" s="283">
        <f t="shared" si="1356"/>
        <v>0</v>
      </c>
      <c r="L6067" s="283">
        <f t="shared" si="1357"/>
        <v>4.3818232651749627</v>
      </c>
      <c r="M6067" s="283">
        <f t="shared" si="1358"/>
        <v>0</v>
      </c>
      <c r="N6067" s="283">
        <f t="shared" si="1359"/>
        <v>4.3585758300027857</v>
      </c>
      <c r="O6067" s="283">
        <f t="shared" si="1360"/>
        <v>0</v>
      </c>
      <c r="P6067" s="21">
        <f t="shared" si="1352"/>
        <v>0</v>
      </c>
      <c r="Q6067" s="21">
        <f t="shared" si="1353"/>
        <v>1.3521540118753073</v>
      </c>
      <c r="R6067">
        <f t="shared" si="1354"/>
        <v>0.9440993384982781</v>
      </c>
      <c r="S6067" s="296">
        <f t="shared" si="1361"/>
        <v>0</v>
      </c>
      <c r="T6067" s="283">
        <f t="shared" si="1362"/>
        <v>0</v>
      </c>
    </row>
    <row r="6068" spans="1:20" x14ac:dyDescent="0.25">
      <c r="A6068" s="286">
        <v>43353</v>
      </c>
      <c r="B6068" s="1">
        <f t="shared" si="1355"/>
        <v>1</v>
      </c>
      <c r="C6068" s="285">
        <v>18</v>
      </c>
      <c r="D6068" t="s">
        <v>716</v>
      </c>
      <c r="F6068" s="16">
        <v>57</v>
      </c>
      <c r="G6068" t="str">
        <f t="shared" si="1349"/>
        <v>Neither</v>
      </c>
      <c r="H6068" s="283">
        <f>IF(G6068="heating",F6068*Assumptions!M$4+Assumptions!M$7,0)</f>
        <v>0</v>
      </c>
      <c r="I6068" s="15">
        <f t="shared" si="1350"/>
        <v>0.98182363790757687</v>
      </c>
      <c r="J6068" s="15">
        <f t="shared" si="1351"/>
        <v>1.017726725449043</v>
      </c>
      <c r="K6068" s="283">
        <f t="shared" si="1356"/>
        <v>0</v>
      </c>
      <c r="L6068" s="283">
        <f t="shared" si="1357"/>
        <v>4.2530692972692208</v>
      </c>
      <c r="M6068" s="283">
        <f t="shared" si="1358"/>
        <v>0</v>
      </c>
      <c r="N6068" s="283">
        <f t="shared" si="1359"/>
        <v>4.1119599131986844</v>
      </c>
      <c r="O6068" s="283">
        <f t="shared" si="1360"/>
        <v>0</v>
      </c>
      <c r="P6068" s="21">
        <f t="shared" si="1352"/>
        <v>0</v>
      </c>
      <c r="Q6068" s="21">
        <f t="shared" si="1353"/>
        <v>1.5598916921549892</v>
      </c>
      <c r="R6068">
        <f t="shared" si="1354"/>
        <v>0.9440993384982781</v>
      </c>
      <c r="S6068" s="296">
        <f t="shared" si="1361"/>
        <v>0</v>
      </c>
      <c r="T6068" s="283">
        <f t="shared" si="1362"/>
        <v>0</v>
      </c>
    </row>
    <row r="6069" spans="1:20" x14ac:dyDescent="0.25">
      <c r="A6069" s="286">
        <v>43353</v>
      </c>
      <c r="B6069" s="1">
        <f t="shared" si="1355"/>
        <v>1</v>
      </c>
      <c r="C6069" s="285">
        <v>19</v>
      </c>
      <c r="D6069" t="s">
        <v>716</v>
      </c>
      <c r="F6069" s="16">
        <v>55</v>
      </c>
      <c r="G6069" t="str">
        <f t="shared" si="1349"/>
        <v>Neither</v>
      </c>
      <c r="H6069" s="283">
        <f>IF(G6069="heating",F6069*Assumptions!M$4+Assumptions!M$7,0)</f>
        <v>0</v>
      </c>
      <c r="I6069" s="15">
        <f t="shared" si="1350"/>
        <v>0.98418842963438757</v>
      </c>
      <c r="J6069" s="15">
        <f t="shared" si="1351"/>
        <v>1.017726725449043</v>
      </c>
      <c r="K6069" s="283">
        <f t="shared" si="1356"/>
        <v>0</v>
      </c>
      <c r="L6069" s="283">
        <f t="shared" si="1357"/>
        <v>4.1851135499983272</v>
      </c>
      <c r="M6069" s="283">
        <f t="shared" si="1358"/>
        <v>0</v>
      </c>
      <c r="N6069" s="283">
        <f t="shared" si="1359"/>
        <v>3.9876635481217684</v>
      </c>
      <c r="O6069" s="283">
        <f t="shared" si="1360"/>
        <v>0</v>
      </c>
      <c r="P6069" s="21">
        <f t="shared" si="1352"/>
        <v>0</v>
      </c>
      <c r="Q6069" s="21">
        <f t="shared" si="1353"/>
        <v>1.6764212681468484</v>
      </c>
      <c r="R6069">
        <f t="shared" si="1354"/>
        <v>0.9440993384982781</v>
      </c>
      <c r="S6069" s="296">
        <f t="shared" si="1361"/>
        <v>0</v>
      </c>
      <c r="T6069" s="283">
        <f t="shared" si="1362"/>
        <v>0</v>
      </c>
    </row>
    <row r="6070" spans="1:20" x14ac:dyDescent="0.25">
      <c r="A6070" s="286">
        <v>43353</v>
      </c>
      <c r="B6070" s="1">
        <f t="shared" si="1355"/>
        <v>1</v>
      </c>
      <c r="C6070" s="285">
        <v>20</v>
      </c>
      <c r="D6070" t="s">
        <v>716</v>
      </c>
      <c r="F6070" s="16">
        <v>52</v>
      </c>
      <c r="G6070" t="str">
        <f t="shared" si="1349"/>
        <v>Neither</v>
      </c>
      <c r="H6070" s="283">
        <f>IF(G6070="heating",F6070*Assumptions!M$4+Assumptions!M$7,0)</f>
        <v>0</v>
      </c>
      <c r="I6070" s="15">
        <f t="shared" si="1350"/>
        <v>0.97071962311712034</v>
      </c>
      <c r="J6070" s="15">
        <f t="shared" si="1351"/>
        <v>1.017726725449043</v>
      </c>
      <c r="K6070" s="283">
        <f t="shared" si="1356"/>
        <v>0</v>
      </c>
      <c r="L6070" s="283">
        <f t="shared" si="1357"/>
        <v>4.0950984110509578</v>
      </c>
      <c r="M6070" s="283">
        <f t="shared" si="1358"/>
        <v>0</v>
      </c>
      <c r="N6070" s="283">
        <f t="shared" si="1359"/>
        <v>3.802065958051716</v>
      </c>
      <c r="O6070" s="283">
        <f t="shared" si="1360"/>
        <v>0</v>
      </c>
      <c r="P6070" s="21">
        <f t="shared" si="1352"/>
        <v>0</v>
      </c>
      <c r="Q6070" s="21">
        <f t="shared" si="1353"/>
        <v>1.52436960139122</v>
      </c>
      <c r="R6070">
        <f t="shared" si="1354"/>
        <v>0.9440993384982781</v>
      </c>
      <c r="S6070" s="296">
        <f t="shared" si="1361"/>
        <v>0</v>
      </c>
      <c r="T6070" s="283">
        <f t="shared" si="1362"/>
        <v>0</v>
      </c>
    </row>
    <row r="6071" spans="1:20" x14ac:dyDescent="0.25">
      <c r="A6071" s="286">
        <v>43353</v>
      </c>
      <c r="B6071" s="1">
        <f t="shared" si="1355"/>
        <v>1</v>
      </c>
      <c r="C6071" s="285">
        <v>21</v>
      </c>
      <c r="D6071" t="s">
        <v>716</v>
      </c>
      <c r="F6071" s="16">
        <v>52</v>
      </c>
      <c r="G6071" t="str">
        <f t="shared" si="1349"/>
        <v>Neither</v>
      </c>
      <c r="H6071" s="283">
        <f>IF(G6071="heating",F6071*Assumptions!M$4+Assumptions!M$7,0)</f>
        <v>0</v>
      </c>
      <c r="I6071" s="15">
        <f t="shared" si="1350"/>
        <v>0.95751150862929935</v>
      </c>
      <c r="J6071" s="15">
        <f t="shared" si="1351"/>
        <v>1.017726725449043</v>
      </c>
      <c r="K6071" s="283">
        <f t="shared" si="1356"/>
        <v>0</v>
      </c>
      <c r="L6071" s="283">
        <f t="shared" si="1357"/>
        <v>4.0950984110509578</v>
      </c>
      <c r="M6071" s="283">
        <f t="shared" si="1358"/>
        <v>0</v>
      </c>
      <c r="N6071" s="283">
        <f t="shared" si="1359"/>
        <v>3.802065958051716</v>
      </c>
      <c r="O6071" s="283">
        <f t="shared" si="1360"/>
        <v>0</v>
      </c>
      <c r="P6071" s="21">
        <f t="shared" si="1352"/>
        <v>0</v>
      </c>
      <c r="Q6071" s="21">
        <f t="shared" si="1353"/>
        <v>1.4448604713749031</v>
      </c>
      <c r="R6071">
        <f t="shared" si="1354"/>
        <v>0.9440993384982781</v>
      </c>
      <c r="S6071" s="296">
        <f t="shared" si="1361"/>
        <v>0</v>
      </c>
      <c r="T6071" s="283">
        <f t="shared" si="1362"/>
        <v>0</v>
      </c>
    </row>
    <row r="6072" spans="1:20" x14ac:dyDescent="0.25">
      <c r="A6072" s="286">
        <v>43353</v>
      </c>
      <c r="B6072" s="1">
        <f t="shared" si="1355"/>
        <v>1</v>
      </c>
      <c r="C6072" s="285">
        <v>22</v>
      </c>
      <c r="D6072" t="s">
        <v>716</v>
      </c>
      <c r="F6072" s="16">
        <v>50</v>
      </c>
      <c r="G6072" t="str">
        <f t="shared" si="1349"/>
        <v>Neither</v>
      </c>
      <c r="H6072" s="283">
        <f>IF(G6072="heating",F6072*Assumptions!M$4+Assumptions!M$7,0)</f>
        <v>0</v>
      </c>
      <c r="I6072" s="15">
        <f t="shared" si="1350"/>
        <v>0.9426530227543114</v>
      </c>
      <c r="J6072" s="15">
        <f t="shared" si="1351"/>
        <v>1.017726725449043</v>
      </c>
      <c r="K6072" s="283">
        <f t="shared" si="1356"/>
        <v>0</v>
      </c>
      <c r="L6072" s="283">
        <f t="shared" si="1357"/>
        <v>4.0351685236640416</v>
      </c>
      <c r="M6072" s="283">
        <f t="shared" si="1358"/>
        <v>0</v>
      </c>
      <c r="N6072" s="283">
        <f t="shared" si="1359"/>
        <v>3.6783220436298789</v>
      </c>
      <c r="O6072" s="283">
        <f t="shared" si="1360"/>
        <v>0</v>
      </c>
      <c r="P6072" s="21">
        <f t="shared" si="1352"/>
        <v>0</v>
      </c>
      <c r="Q6072" s="21">
        <f t="shared" si="1353"/>
        <v>1.2427137171080138</v>
      </c>
      <c r="R6072">
        <f t="shared" si="1354"/>
        <v>0.9440993384982781</v>
      </c>
      <c r="S6072" s="296">
        <f t="shared" si="1361"/>
        <v>0</v>
      </c>
      <c r="T6072" s="283">
        <f t="shared" si="1362"/>
        <v>0</v>
      </c>
    </row>
    <row r="6073" spans="1:20" x14ac:dyDescent="0.25">
      <c r="A6073" s="286">
        <v>43353</v>
      </c>
      <c r="B6073" s="1">
        <f t="shared" si="1355"/>
        <v>1</v>
      </c>
      <c r="C6073" s="285">
        <v>23</v>
      </c>
      <c r="D6073" t="s">
        <v>715</v>
      </c>
      <c r="F6073" s="16">
        <v>48</v>
      </c>
      <c r="G6073" t="str">
        <f t="shared" si="1349"/>
        <v>Neither</v>
      </c>
      <c r="H6073" s="283">
        <f>IF(G6073="heating",F6073*Assumptions!M$4+Assumptions!M$7,0)</f>
        <v>0</v>
      </c>
      <c r="I6073" s="15">
        <f t="shared" si="1350"/>
        <v>0.94450710149963013</v>
      </c>
      <c r="J6073" s="15">
        <f t="shared" si="1351"/>
        <v>1.017726725449043</v>
      </c>
      <c r="K6073" s="283">
        <f t="shared" si="1356"/>
        <v>0</v>
      </c>
      <c r="L6073" s="283">
        <f t="shared" si="1357"/>
        <v>3.9630740889572826</v>
      </c>
      <c r="M6073" s="283">
        <f t="shared" si="1358"/>
        <v>0</v>
      </c>
      <c r="N6073" s="283">
        <f t="shared" si="1359"/>
        <v>3.5524856183738187</v>
      </c>
      <c r="O6073" s="283">
        <f t="shared" si="1360"/>
        <v>0</v>
      </c>
      <c r="P6073" s="21">
        <f t="shared" si="1352"/>
        <v>0</v>
      </c>
      <c r="Q6073" s="21">
        <f t="shared" si="1353"/>
        <v>1.0297519246597011</v>
      </c>
      <c r="R6073">
        <f t="shared" si="1354"/>
        <v>0.9440993384982781</v>
      </c>
      <c r="S6073" s="296">
        <f t="shared" si="1361"/>
        <v>0</v>
      </c>
      <c r="T6073" s="283">
        <f t="shared" si="1362"/>
        <v>0</v>
      </c>
    </row>
    <row r="6074" spans="1:20" x14ac:dyDescent="0.25">
      <c r="A6074" s="286">
        <v>43354</v>
      </c>
      <c r="B6074" s="1">
        <f t="shared" si="1355"/>
        <v>2</v>
      </c>
      <c r="C6074" s="285">
        <v>0</v>
      </c>
      <c r="D6074" t="s">
        <v>715</v>
      </c>
      <c r="F6074" s="16">
        <v>46</v>
      </c>
      <c r="G6074" t="str">
        <f t="shared" si="1349"/>
        <v>Neither</v>
      </c>
      <c r="H6074" s="283">
        <f>IF(G6074="heating",F6074*Assumptions!M$4+Assumptions!M$7,0)</f>
        <v>0</v>
      </c>
      <c r="I6074" s="15">
        <f t="shared" si="1350"/>
        <v>0.97481507806017154</v>
      </c>
      <c r="J6074" s="15">
        <f t="shared" si="1351"/>
        <v>1.0199659078795975</v>
      </c>
      <c r="K6074" s="283">
        <f t="shared" si="1356"/>
        <v>0</v>
      </c>
      <c r="L6074" s="283">
        <f t="shared" si="1357"/>
        <v>3.8708416397494121</v>
      </c>
      <c r="M6074" s="283">
        <f t="shared" si="1358"/>
        <v>0</v>
      </c>
      <c r="N6074" s="283">
        <f t="shared" si="1359"/>
        <v>3.4228778732085736</v>
      </c>
      <c r="O6074" s="283">
        <f t="shared" si="1360"/>
        <v>0</v>
      </c>
      <c r="P6074" s="21">
        <f t="shared" si="1352"/>
        <v>0</v>
      </c>
      <c r="Q6074" s="21">
        <f t="shared" si="1353"/>
        <v>0.90668853391740301</v>
      </c>
      <c r="R6074">
        <f t="shared" si="1354"/>
        <v>0.83668510409641816</v>
      </c>
      <c r="S6074" s="296">
        <f t="shared" si="1361"/>
        <v>0</v>
      </c>
      <c r="T6074" s="283">
        <f t="shared" si="1362"/>
        <v>0</v>
      </c>
    </row>
    <row r="6075" spans="1:20" x14ac:dyDescent="0.25">
      <c r="A6075" s="286">
        <v>43354</v>
      </c>
      <c r="B6075" s="1">
        <f t="shared" si="1355"/>
        <v>2</v>
      </c>
      <c r="C6075" s="285">
        <v>1</v>
      </c>
      <c r="D6075" t="s">
        <v>715</v>
      </c>
      <c r="F6075" s="16">
        <v>46</v>
      </c>
      <c r="G6075" t="str">
        <f t="shared" si="1349"/>
        <v>Neither</v>
      </c>
      <c r="H6075" s="283">
        <f>IF(G6075="heating",F6075*Assumptions!M$4+Assumptions!M$7,0)</f>
        <v>0</v>
      </c>
      <c r="I6075" s="15">
        <f t="shared" si="1350"/>
        <v>1.012242869806885</v>
      </c>
      <c r="J6075" s="15">
        <f t="shared" si="1351"/>
        <v>1.0199659078795975</v>
      </c>
      <c r="K6075" s="283">
        <f t="shared" si="1356"/>
        <v>0</v>
      </c>
      <c r="L6075" s="283">
        <f t="shared" si="1357"/>
        <v>3.8708416397494121</v>
      </c>
      <c r="M6075" s="283">
        <f t="shared" si="1358"/>
        <v>0</v>
      </c>
      <c r="N6075" s="283">
        <f t="shared" si="1359"/>
        <v>3.4228778732085736</v>
      </c>
      <c r="O6075" s="283">
        <f t="shared" si="1360"/>
        <v>0</v>
      </c>
      <c r="P6075" s="21">
        <f t="shared" si="1352"/>
        <v>0</v>
      </c>
      <c r="Q6075" s="21">
        <f t="shared" si="1353"/>
        <v>0.81803459285312596</v>
      </c>
      <c r="R6075">
        <f t="shared" si="1354"/>
        <v>0.83668510409641816</v>
      </c>
      <c r="S6075" s="296">
        <f t="shared" si="1361"/>
        <v>0</v>
      </c>
      <c r="T6075" s="283">
        <f t="shared" si="1362"/>
        <v>0</v>
      </c>
    </row>
    <row r="6076" spans="1:20" x14ac:dyDescent="0.25">
      <c r="A6076" s="286">
        <v>43354</v>
      </c>
      <c r="B6076" s="1">
        <f t="shared" si="1355"/>
        <v>2</v>
      </c>
      <c r="C6076" s="285">
        <v>2</v>
      </c>
      <c r="D6076" t="s">
        <v>715</v>
      </c>
      <c r="F6076" s="16">
        <v>45</v>
      </c>
      <c r="G6076" t="str">
        <f t="shared" si="1349"/>
        <v>Neither</v>
      </c>
      <c r="H6076" s="283">
        <f>IF(G6076="heating",F6076*Assumptions!M$4+Assumptions!M$7,0)</f>
        <v>0</v>
      </c>
      <c r="I6076" s="15">
        <f t="shared" si="1350"/>
        <v>1.0509704703585963</v>
      </c>
      <c r="J6076" s="15">
        <f t="shared" si="1351"/>
        <v>1.0199659078795975</v>
      </c>
      <c r="K6076" s="283">
        <f t="shared" si="1356"/>
        <v>0</v>
      </c>
      <c r="L6076" s="283">
        <f t="shared" si="1357"/>
        <v>3.8225513186096443</v>
      </c>
      <c r="M6076" s="283">
        <f t="shared" si="1358"/>
        <v>0</v>
      </c>
      <c r="N6076" s="283">
        <f t="shared" si="1359"/>
        <v>3.3574836377085973</v>
      </c>
      <c r="O6076" s="283">
        <f t="shared" si="1360"/>
        <v>0</v>
      </c>
      <c r="P6076" s="21">
        <f t="shared" si="1352"/>
        <v>0</v>
      </c>
      <c r="Q6076" s="21">
        <f t="shared" si="1353"/>
        <v>0.74507607494346417</v>
      </c>
      <c r="R6076">
        <f t="shared" si="1354"/>
        <v>0.83668510409641816</v>
      </c>
      <c r="S6076" s="296">
        <f t="shared" si="1361"/>
        <v>0</v>
      </c>
      <c r="T6076" s="283">
        <f t="shared" si="1362"/>
        <v>0</v>
      </c>
    </row>
    <row r="6077" spans="1:20" x14ac:dyDescent="0.25">
      <c r="A6077" s="286">
        <v>43354</v>
      </c>
      <c r="B6077" s="1">
        <f t="shared" si="1355"/>
        <v>2</v>
      </c>
      <c r="C6077" s="285">
        <v>3</v>
      </c>
      <c r="D6077" t="s">
        <v>715</v>
      </c>
      <c r="F6077" s="16">
        <v>45</v>
      </c>
      <c r="G6077" t="str">
        <f t="shared" si="1349"/>
        <v>Neither</v>
      </c>
      <c r="H6077" s="283">
        <f>IF(G6077="heating",F6077*Assumptions!M$4+Assumptions!M$7,0)</f>
        <v>0</v>
      </c>
      <c r="I6077" s="15">
        <f t="shared" si="1350"/>
        <v>1.0924036124451033</v>
      </c>
      <c r="J6077" s="15">
        <f t="shared" si="1351"/>
        <v>1.0199659078795975</v>
      </c>
      <c r="K6077" s="283">
        <f t="shared" si="1356"/>
        <v>0</v>
      </c>
      <c r="L6077" s="283">
        <f t="shared" si="1357"/>
        <v>3.8225513186096443</v>
      </c>
      <c r="M6077" s="283">
        <f t="shared" si="1358"/>
        <v>0</v>
      </c>
      <c r="N6077" s="283">
        <f t="shared" si="1359"/>
        <v>3.3574836377085973</v>
      </c>
      <c r="O6077" s="283">
        <f t="shared" si="1360"/>
        <v>0</v>
      </c>
      <c r="P6077" s="21">
        <f t="shared" si="1352"/>
        <v>0</v>
      </c>
      <c r="Q6077" s="21">
        <f t="shared" si="1353"/>
        <v>0.69158980876382303</v>
      </c>
      <c r="R6077">
        <f t="shared" si="1354"/>
        <v>0.83668510409641816</v>
      </c>
      <c r="S6077" s="296">
        <f t="shared" si="1361"/>
        <v>0</v>
      </c>
      <c r="T6077" s="283">
        <f t="shared" si="1362"/>
        <v>0</v>
      </c>
    </row>
    <row r="6078" spans="1:20" x14ac:dyDescent="0.25">
      <c r="A6078" s="286">
        <v>43354</v>
      </c>
      <c r="B6078" s="1">
        <f t="shared" si="1355"/>
        <v>2</v>
      </c>
      <c r="C6078" s="285">
        <v>4</v>
      </c>
      <c r="D6078" t="s">
        <v>715</v>
      </c>
      <c r="F6078" s="16">
        <v>45</v>
      </c>
      <c r="G6078" t="str">
        <f t="shared" si="1349"/>
        <v>Neither</v>
      </c>
      <c r="H6078" s="283">
        <f>IF(G6078="heating",F6078*Assumptions!M$4+Assumptions!M$7,0)</f>
        <v>0</v>
      </c>
      <c r="I6078" s="15">
        <f t="shared" si="1350"/>
        <v>1.1348296917927807</v>
      </c>
      <c r="J6078" s="15">
        <f t="shared" si="1351"/>
        <v>1.0199659078795975</v>
      </c>
      <c r="K6078" s="283">
        <f t="shared" si="1356"/>
        <v>0</v>
      </c>
      <c r="L6078" s="283">
        <f t="shared" si="1357"/>
        <v>3.8225513186096443</v>
      </c>
      <c r="M6078" s="283">
        <f t="shared" si="1358"/>
        <v>0</v>
      </c>
      <c r="N6078" s="283">
        <f t="shared" si="1359"/>
        <v>3.3574836377085973</v>
      </c>
      <c r="O6078" s="283">
        <f t="shared" si="1360"/>
        <v>0</v>
      </c>
      <c r="P6078" s="21">
        <f t="shared" si="1352"/>
        <v>0</v>
      </c>
      <c r="Q6078" s="21">
        <f t="shared" si="1353"/>
        <v>0.6473875548762833</v>
      </c>
      <c r="R6078">
        <f t="shared" si="1354"/>
        <v>0.83668510409641816</v>
      </c>
      <c r="S6078" s="296">
        <f t="shared" si="1361"/>
        <v>0</v>
      </c>
      <c r="T6078" s="283">
        <f t="shared" si="1362"/>
        <v>0</v>
      </c>
    </row>
    <row r="6079" spans="1:20" x14ac:dyDescent="0.25">
      <c r="A6079" s="286">
        <v>43354</v>
      </c>
      <c r="B6079" s="1">
        <f t="shared" si="1355"/>
        <v>2</v>
      </c>
      <c r="C6079" s="285">
        <v>5</v>
      </c>
      <c r="D6079" t="s">
        <v>715</v>
      </c>
      <c r="F6079" s="16">
        <v>43</v>
      </c>
      <c r="G6079" t="str">
        <f t="shared" si="1349"/>
        <v>Neither</v>
      </c>
      <c r="H6079" s="283">
        <f>IF(G6079="heating",F6079*Assumptions!M$4+Assumptions!M$7,0)</f>
        <v>0</v>
      </c>
      <c r="I6079" s="15">
        <f t="shared" si="1350"/>
        <v>1.1635558681477385</v>
      </c>
      <c r="J6079" s="15">
        <f t="shared" si="1351"/>
        <v>1.0199659078795975</v>
      </c>
      <c r="K6079" s="283">
        <f t="shared" si="1356"/>
        <v>0</v>
      </c>
      <c r="L6079" s="283">
        <f t="shared" si="1357"/>
        <v>3.7370271581932331</v>
      </c>
      <c r="M6079" s="283">
        <f t="shared" si="1358"/>
        <v>0</v>
      </c>
      <c r="N6079" s="283">
        <f t="shared" si="1359"/>
        <v>3.2278965655525562</v>
      </c>
      <c r="O6079" s="283">
        <f t="shared" si="1360"/>
        <v>0</v>
      </c>
      <c r="P6079" s="21">
        <f t="shared" si="1352"/>
        <v>0</v>
      </c>
      <c r="Q6079" s="21">
        <f t="shared" si="1353"/>
        <v>0.72139578924615555</v>
      </c>
      <c r="R6079">
        <f t="shared" si="1354"/>
        <v>0.83668510409641816</v>
      </c>
      <c r="S6079" s="296">
        <f t="shared" si="1361"/>
        <v>0</v>
      </c>
      <c r="T6079" s="283">
        <f t="shared" si="1362"/>
        <v>0</v>
      </c>
    </row>
    <row r="6080" spans="1:20" x14ac:dyDescent="0.25">
      <c r="A6080" s="286">
        <v>43354</v>
      </c>
      <c r="B6080" s="1">
        <f t="shared" si="1355"/>
        <v>2</v>
      </c>
      <c r="C6080" s="285">
        <v>6</v>
      </c>
      <c r="D6080" t="s">
        <v>715</v>
      </c>
      <c r="F6080" s="16">
        <v>43</v>
      </c>
      <c r="G6080" t="str">
        <f t="shared" si="1349"/>
        <v>Neither</v>
      </c>
      <c r="H6080" s="283">
        <f>IF(G6080="heating",F6080*Assumptions!M$4+Assumptions!M$7,0)</f>
        <v>0</v>
      </c>
      <c r="I6080" s="15">
        <f t="shared" si="1350"/>
        <v>1.2083911162615524</v>
      </c>
      <c r="J6080" s="15">
        <f t="shared" si="1351"/>
        <v>1.0199659078795975</v>
      </c>
      <c r="K6080" s="283">
        <f t="shared" si="1356"/>
        <v>0</v>
      </c>
      <c r="L6080" s="283">
        <f t="shared" si="1357"/>
        <v>3.7370271581932331</v>
      </c>
      <c r="M6080" s="283">
        <f t="shared" si="1358"/>
        <v>0</v>
      </c>
      <c r="N6080" s="283">
        <f t="shared" si="1359"/>
        <v>3.2278965655525562</v>
      </c>
      <c r="O6080" s="283">
        <f t="shared" si="1360"/>
        <v>0</v>
      </c>
      <c r="P6080" s="21">
        <f t="shared" si="1352"/>
        <v>0</v>
      </c>
      <c r="Q6080" s="21">
        <f t="shared" si="1353"/>
        <v>0.87787080972652631</v>
      </c>
      <c r="R6080">
        <f t="shared" si="1354"/>
        <v>0.83668510409641816</v>
      </c>
      <c r="S6080" s="296">
        <f t="shared" si="1361"/>
        <v>0</v>
      </c>
      <c r="T6080" s="283">
        <f t="shared" si="1362"/>
        <v>0</v>
      </c>
    </row>
    <row r="6081" spans="1:20" x14ac:dyDescent="0.25">
      <c r="A6081" s="286">
        <v>43354</v>
      </c>
      <c r="B6081" s="1">
        <f t="shared" si="1355"/>
        <v>2</v>
      </c>
      <c r="C6081" s="285">
        <v>7</v>
      </c>
      <c r="D6081" t="s">
        <v>716</v>
      </c>
      <c r="F6081" s="16">
        <v>48</v>
      </c>
      <c r="G6081" t="str">
        <f t="shared" si="1349"/>
        <v>Neither</v>
      </c>
      <c r="H6081" s="283">
        <f>IF(G6081="heating",F6081*Assumptions!M$4+Assumptions!M$7,0)</f>
        <v>0</v>
      </c>
      <c r="I6081" s="15">
        <f t="shared" si="1350"/>
        <v>1.1637425769249583</v>
      </c>
      <c r="J6081" s="15">
        <f t="shared" si="1351"/>
        <v>1.0199659078795975</v>
      </c>
      <c r="K6081" s="283">
        <f t="shared" si="1356"/>
        <v>0</v>
      </c>
      <c r="L6081" s="283">
        <f t="shared" si="1357"/>
        <v>3.9630740889572826</v>
      </c>
      <c r="M6081" s="283">
        <f t="shared" si="1358"/>
        <v>0</v>
      </c>
      <c r="N6081" s="283">
        <f t="shared" si="1359"/>
        <v>3.5524856183738187</v>
      </c>
      <c r="O6081" s="283">
        <f t="shared" si="1360"/>
        <v>0</v>
      </c>
      <c r="P6081" s="21">
        <f t="shared" si="1352"/>
        <v>0</v>
      </c>
      <c r="Q6081" s="21">
        <f t="shared" si="1353"/>
        <v>0.97331382064367777</v>
      </c>
      <c r="R6081">
        <f t="shared" si="1354"/>
        <v>0.83668510409641816</v>
      </c>
      <c r="S6081" s="296">
        <f t="shared" si="1361"/>
        <v>0</v>
      </c>
      <c r="T6081" s="283">
        <f t="shared" si="1362"/>
        <v>0</v>
      </c>
    </row>
    <row r="6082" spans="1:20" x14ac:dyDescent="0.25">
      <c r="A6082" s="286">
        <v>43354</v>
      </c>
      <c r="B6082" s="1">
        <f t="shared" si="1355"/>
        <v>2</v>
      </c>
      <c r="C6082" s="285">
        <v>8</v>
      </c>
      <c r="D6082" t="s">
        <v>716</v>
      </c>
      <c r="F6082" s="16">
        <v>54</v>
      </c>
      <c r="G6082" t="str">
        <f t="shared" ref="G6082:G6145" si="1363">VLOOKUP(A6082,U$2:W$366,3,FALSE)</f>
        <v>Neither</v>
      </c>
      <c r="H6082" s="283">
        <f>IF(G6082="heating",F6082*Assumptions!M$4+Assumptions!M$7,0)</f>
        <v>0</v>
      </c>
      <c r="I6082" s="15">
        <f t="shared" ref="I6082:I6145" si="1364">VLOOKUP(C6082,AO$2:AQ$25,3,FALSE)</f>
        <v>1.094193721037565</v>
      </c>
      <c r="J6082" s="15">
        <f t="shared" ref="J6082:J6145" si="1365">VLOOKUP(B6082,AS$4:AU$10,3,FALSE)</f>
        <v>1.0199659078795975</v>
      </c>
      <c r="K6082" s="283">
        <f t="shared" si="1356"/>
        <v>0</v>
      </c>
      <c r="L6082" s="283">
        <f t="shared" si="1357"/>
        <v>4.1559947708987721</v>
      </c>
      <c r="M6082" s="283">
        <f t="shared" si="1358"/>
        <v>0</v>
      </c>
      <c r="N6082" s="283">
        <f t="shared" si="1359"/>
        <v>3.9259252525022648</v>
      </c>
      <c r="O6082" s="283">
        <f t="shared" si="1360"/>
        <v>0</v>
      </c>
      <c r="P6082" s="21">
        <f t="shared" ref="P6082:P6145" si="1366">IF(G6082="cooling",IF(F6082&lt;61,0.025,(F6082^2*AX$25+F6082*AY$25+AZ$25)),0)</f>
        <v>0</v>
      </c>
      <c r="Q6082" s="21">
        <f t="shared" ref="Q6082:Q6145" si="1367">VLOOKUP(C6082,BB$2:BC$25,2,FALSE)</f>
        <v>0.94940007506179924</v>
      </c>
      <c r="R6082">
        <f t="shared" ref="R6082:R6145" si="1368">VLOOKUP(B6082,AS$4:AV$10,4,FALSE)</f>
        <v>0.83668510409641816</v>
      </c>
      <c r="S6082" s="296">
        <f t="shared" si="1361"/>
        <v>0</v>
      </c>
      <c r="T6082" s="283">
        <f t="shared" si="1362"/>
        <v>0</v>
      </c>
    </row>
    <row r="6083" spans="1:20" x14ac:dyDescent="0.25">
      <c r="A6083" s="286">
        <v>43354</v>
      </c>
      <c r="B6083" s="1">
        <f t="shared" ref="B6083:B6146" si="1369">WEEKDAY(A6083,2)</f>
        <v>2</v>
      </c>
      <c r="C6083" s="285">
        <v>9</v>
      </c>
      <c r="D6083" t="s">
        <v>716</v>
      </c>
      <c r="F6083" s="16">
        <v>57</v>
      </c>
      <c r="G6083" t="str">
        <f t="shared" si="1363"/>
        <v>Neither</v>
      </c>
      <c r="H6083" s="283">
        <f>IF(G6083="heating",F6083*Assumptions!M$4+Assumptions!M$7,0)</f>
        <v>0</v>
      </c>
      <c r="I6083" s="15">
        <f t="shared" si="1364"/>
        <v>1.0343009000871222</v>
      </c>
      <c r="J6083" s="15">
        <f t="shared" si="1365"/>
        <v>1.0199659078795975</v>
      </c>
      <c r="K6083" s="283">
        <f t="shared" ref="K6083:K6146" si="1370">H6083*I6083*J6083</f>
        <v>0</v>
      </c>
      <c r="L6083" s="283">
        <f t="shared" ref="L6083:L6146" si="1371">VLOOKUP(F6083,BL$2:BN$92,2,FALSE)</f>
        <v>4.2530692972692208</v>
      </c>
      <c r="M6083" s="283">
        <f t="shared" ref="M6083:M6146" si="1372">IF(G6083="heating",K6083*(L6083*3.412),0)</f>
        <v>0</v>
      </c>
      <c r="N6083" s="283">
        <f t="shared" ref="N6083:N6146" si="1373">VLOOKUP(F6083,BL$2:BN$92,3,FALSE)</f>
        <v>4.1119599131986844</v>
      </c>
      <c r="O6083" s="283">
        <f t="shared" ref="O6083:O6146" si="1374">IF(F6083&lt;=61,IF(G6083="heating",IF(F6083&gt;=5,K6083*L6083/N6083,0),0),0)</f>
        <v>0</v>
      </c>
      <c r="P6083" s="21">
        <f t="shared" si="1366"/>
        <v>0</v>
      </c>
      <c r="Q6083" s="21">
        <f t="shared" si="1367"/>
        <v>0.8408485371888097</v>
      </c>
      <c r="R6083">
        <f t="shared" si="1368"/>
        <v>0.83668510409641816</v>
      </c>
      <c r="S6083" s="296">
        <f t="shared" ref="S6083:S6146" si="1375">P6083*Q6083*R6083</f>
        <v>0</v>
      </c>
      <c r="T6083" s="283">
        <f t="shared" ref="T6083:T6146" si="1376">K6083+S6083</f>
        <v>0</v>
      </c>
    </row>
    <row r="6084" spans="1:20" x14ac:dyDescent="0.25">
      <c r="A6084" s="286">
        <v>43354</v>
      </c>
      <c r="B6084" s="1">
        <f t="shared" si="1369"/>
        <v>2</v>
      </c>
      <c r="C6084" s="285">
        <v>10</v>
      </c>
      <c r="D6084" t="s">
        <v>716</v>
      </c>
      <c r="F6084" s="16">
        <v>61</v>
      </c>
      <c r="G6084" t="str">
        <f t="shared" si="1363"/>
        <v>Neither</v>
      </c>
      <c r="H6084" s="283">
        <f>IF(G6084="heating",F6084*Assumptions!M$4+Assumptions!M$7,0)</f>
        <v>0</v>
      </c>
      <c r="I6084" s="15">
        <f t="shared" si="1364"/>
        <v>0.98112329028689171</v>
      </c>
      <c r="J6084" s="15">
        <f t="shared" si="1365"/>
        <v>1.0199659078795975</v>
      </c>
      <c r="K6084" s="283">
        <f t="shared" si="1370"/>
        <v>0</v>
      </c>
      <c r="L6084" s="283">
        <f t="shared" si="1371"/>
        <v>4.3818232651749627</v>
      </c>
      <c r="M6084" s="283">
        <f t="shared" si="1372"/>
        <v>0</v>
      </c>
      <c r="N6084" s="283">
        <f t="shared" si="1373"/>
        <v>4.3585758300027857</v>
      </c>
      <c r="O6084" s="283">
        <f t="shared" si="1374"/>
        <v>0</v>
      </c>
      <c r="P6084" s="21">
        <f t="shared" si="1366"/>
        <v>0</v>
      </c>
      <c r="Q6084" s="21">
        <f t="shared" si="1367"/>
        <v>0.74504051125983206</v>
      </c>
      <c r="R6084">
        <f t="shared" si="1368"/>
        <v>0.83668510409641816</v>
      </c>
      <c r="S6084" s="296">
        <f t="shared" si="1375"/>
        <v>0</v>
      </c>
      <c r="T6084" s="283">
        <f t="shared" si="1376"/>
        <v>0</v>
      </c>
    </row>
    <row r="6085" spans="1:20" x14ac:dyDescent="0.25">
      <c r="A6085" s="286">
        <v>43354</v>
      </c>
      <c r="B6085" s="1">
        <f t="shared" si="1369"/>
        <v>2</v>
      </c>
      <c r="C6085" s="285">
        <v>11</v>
      </c>
      <c r="D6085" t="s">
        <v>716</v>
      </c>
      <c r="F6085" s="16">
        <v>64</v>
      </c>
      <c r="G6085" t="str">
        <f t="shared" si="1363"/>
        <v>Neither</v>
      </c>
      <c r="H6085" s="283">
        <f>IF(G6085="heating",F6085*Assumptions!M$4+Assumptions!M$7,0)</f>
        <v>0</v>
      </c>
      <c r="I6085" s="15">
        <f t="shared" si="1364"/>
        <v>0.94956163997961163</v>
      </c>
      <c r="J6085" s="15">
        <f t="shared" si="1365"/>
        <v>1.0199659078795975</v>
      </c>
      <c r="K6085" s="283">
        <f t="shared" si="1370"/>
        <v>0</v>
      </c>
      <c r="L6085" s="283">
        <f t="shared" si="1371"/>
        <v>4.3818232651749627</v>
      </c>
      <c r="M6085" s="283">
        <f t="shared" si="1372"/>
        <v>0</v>
      </c>
      <c r="N6085" s="283">
        <f t="shared" si="1373"/>
        <v>4.3585758300027857</v>
      </c>
      <c r="O6085" s="283">
        <f t="shared" si="1374"/>
        <v>0</v>
      </c>
      <c r="P6085" s="21">
        <f t="shared" si="1366"/>
        <v>0</v>
      </c>
      <c r="Q6085" s="21">
        <f t="shared" si="1367"/>
        <v>0.72850690893675296</v>
      </c>
      <c r="R6085">
        <f t="shared" si="1368"/>
        <v>0.83668510409641816</v>
      </c>
      <c r="S6085" s="296">
        <f t="shared" si="1375"/>
        <v>0</v>
      </c>
      <c r="T6085" s="283">
        <f t="shared" si="1376"/>
        <v>0</v>
      </c>
    </row>
    <row r="6086" spans="1:20" x14ac:dyDescent="0.25">
      <c r="A6086" s="286">
        <v>43354</v>
      </c>
      <c r="B6086" s="1">
        <f t="shared" si="1369"/>
        <v>2</v>
      </c>
      <c r="C6086" s="285">
        <v>12</v>
      </c>
      <c r="D6086" t="s">
        <v>716</v>
      </c>
      <c r="F6086" s="16">
        <v>68</v>
      </c>
      <c r="G6086" t="str">
        <f t="shared" si="1363"/>
        <v>Neither</v>
      </c>
      <c r="H6086" s="283">
        <f>IF(G6086="heating",F6086*Assumptions!M$4+Assumptions!M$7,0)</f>
        <v>0</v>
      </c>
      <c r="I6086" s="15">
        <f t="shared" si="1364"/>
        <v>0.91648403420261149</v>
      </c>
      <c r="J6086" s="15">
        <f t="shared" si="1365"/>
        <v>1.0199659078795975</v>
      </c>
      <c r="K6086" s="283">
        <f t="shared" si="1370"/>
        <v>0</v>
      </c>
      <c r="L6086" s="283">
        <f t="shared" si="1371"/>
        <v>4.3818232651749627</v>
      </c>
      <c r="M6086" s="283">
        <f t="shared" si="1372"/>
        <v>0</v>
      </c>
      <c r="N6086" s="283">
        <f t="shared" si="1373"/>
        <v>4.3585758300027857</v>
      </c>
      <c r="O6086" s="283">
        <f t="shared" si="1374"/>
        <v>0</v>
      </c>
      <c r="P6086" s="21">
        <f t="shared" si="1366"/>
        <v>0</v>
      </c>
      <c r="Q6086" s="21">
        <f t="shared" si="1367"/>
        <v>0.75910815787401487</v>
      </c>
      <c r="R6086">
        <f t="shared" si="1368"/>
        <v>0.83668510409641816</v>
      </c>
      <c r="S6086" s="296">
        <f t="shared" si="1375"/>
        <v>0</v>
      </c>
      <c r="T6086" s="283">
        <f t="shared" si="1376"/>
        <v>0</v>
      </c>
    </row>
    <row r="6087" spans="1:20" x14ac:dyDescent="0.25">
      <c r="A6087" s="286">
        <v>43354</v>
      </c>
      <c r="B6087" s="1">
        <f t="shared" si="1369"/>
        <v>2</v>
      </c>
      <c r="C6087" s="285">
        <v>13</v>
      </c>
      <c r="D6087" t="s">
        <v>716</v>
      </c>
      <c r="F6087" s="16">
        <v>70</v>
      </c>
      <c r="G6087" t="str">
        <f t="shared" si="1363"/>
        <v>Neither</v>
      </c>
      <c r="H6087" s="283">
        <f>IF(G6087="heating",F6087*Assumptions!M$4+Assumptions!M$7,0)</f>
        <v>0</v>
      </c>
      <c r="I6087" s="15">
        <f t="shared" si="1364"/>
        <v>0.90040206880052787</v>
      </c>
      <c r="J6087" s="15">
        <f t="shared" si="1365"/>
        <v>1.0199659078795975</v>
      </c>
      <c r="K6087" s="283">
        <f t="shared" si="1370"/>
        <v>0</v>
      </c>
      <c r="L6087" s="283">
        <f t="shared" si="1371"/>
        <v>4.3818232651749627</v>
      </c>
      <c r="M6087" s="283">
        <f t="shared" si="1372"/>
        <v>0</v>
      </c>
      <c r="N6087" s="283">
        <f t="shared" si="1373"/>
        <v>4.3585758300027857</v>
      </c>
      <c r="O6087" s="283">
        <f t="shared" si="1374"/>
        <v>0</v>
      </c>
      <c r="P6087" s="21">
        <f t="shared" si="1366"/>
        <v>0</v>
      </c>
      <c r="Q6087" s="21">
        <f t="shared" si="1367"/>
        <v>0.79115902007799765</v>
      </c>
      <c r="R6087">
        <f t="shared" si="1368"/>
        <v>0.83668510409641816</v>
      </c>
      <c r="S6087" s="296">
        <f t="shared" si="1375"/>
        <v>0</v>
      </c>
      <c r="T6087" s="283">
        <f t="shared" si="1376"/>
        <v>0</v>
      </c>
    </row>
    <row r="6088" spans="1:20" x14ac:dyDescent="0.25">
      <c r="A6088" s="286">
        <v>43354</v>
      </c>
      <c r="B6088" s="1">
        <f t="shared" si="1369"/>
        <v>2</v>
      </c>
      <c r="C6088" s="285">
        <v>14</v>
      </c>
      <c r="D6088" t="s">
        <v>716</v>
      </c>
      <c r="F6088" s="16">
        <v>70</v>
      </c>
      <c r="G6088" t="str">
        <f t="shared" si="1363"/>
        <v>Neither</v>
      </c>
      <c r="H6088" s="283">
        <f>IF(G6088="heating",F6088*Assumptions!M$4+Assumptions!M$7,0)</f>
        <v>0</v>
      </c>
      <c r="I6088" s="15">
        <f t="shared" si="1364"/>
        <v>0.86032894500746537</v>
      </c>
      <c r="J6088" s="15">
        <f t="shared" si="1365"/>
        <v>1.0199659078795975</v>
      </c>
      <c r="K6088" s="283">
        <f t="shared" si="1370"/>
        <v>0</v>
      </c>
      <c r="L6088" s="283">
        <f t="shared" si="1371"/>
        <v>4.3818232651749627</v>
      </c>
      <c r="M6088" s="283">
        <f t="shared" si="1372"/>
        <v>0</v>
      </c>
      <c r="N6088" s="283">
        <f t="shared" si="1373"/>
        <v>4.3585758300027857</v>
      </c>
      <c r="O6088" s="283">
        <f t="shared" si="1374"/>
        <v>0</v>
      </c>
      <c r="P6088" s="21">
        <f t="shared" si="1366"/>
        <v>0</v>
      </c>
      <c r="Q6088" s="21">
        <f t="shared" si="1367"/>
        <v>0.84355555031342389</v>
      </c>
      <c r="R6088">
        <f t="shared" si="1368"/>
        <v>0.83668510409641816</v>
      </c>
      <c r="S6088" s="296">
        <f t="shared" si="1375"/>
        <v>0</v>
      </c>
      <c r="T6088" s="283">
        <f t="shared" si="1376"/>
        <v>0</v>
      </c>
    </row>
    <row r="6089" spans="1:20" x14ac:dyDescent="0.25">
      <c r="A6089" s="286">
        <v>43354</v>
      </c>
      <c r="B6089" s="1">
        <f t="shared" si="1369"/>
        <v>2</v>
      </c>
      <c r="C6089" s="285">
        <v>15</v>
      </c>
      <c r="D6089" t="s">
        <v>716</v>
      </c>
      <c r="F6089" s="16">
        <v>70</v>
      </c>
      <c r="G6089" t="str">
        <f t="shared" si="1363"/>
        <v>Neither</v>
      </c>
      <c r="H6089" s="283">
        <f>IF(G6089="heating",F6089*Assumptions!M$4+Assumptions!M$7,0)</f>
        <v>0</v>
      </c>
      <c r="I6089" s="15">
        <f t="shared" si="1364"/>
        <v>0.85754515037175039</v>
      </c>
      <c r="J6089" s="15">
        <f t="shared" si="1365"/>
        <v>1.0199659078795975</v>
      </c>
      <c r="K6089" s="283">
        <f t="shared" si="1370"/>
        <v>0</v>
      </c>
      <c r="L6089" s="283">
        <f t="shared" si="1371"/>
        <v>4.3818232651749627</v>
      </c>
      <c r="M6089" s="283">
        <f t="shared" si="1372"/>
        <v>0</v>
      </c>
      <c r="N6089" s="283">
        <f t="shared" si="1373"/>
        <v>4.3585758300027857</v>
      </c>
      <c r="O6089" s="283">
        <f t="shared" si="1374"/>
        <v>0</v>
      </c>
      <c r="P6089" s="21">
        <f t="shared" si="1366"/>
        <v>0</v>
      </c>
      <c r="Q6089" s="21">
        <f t="shared" si="1367"/>
        <v>0.96592607327566882</v>
      </c>
      <c r="R6089">
        <f t="shared" si="1368"/>
        <v>0.83668510409641816</v>
      </c>
      <c r="S6089" s="296">
        <f t="shared" si="1375"/>
        <v>0</v>
      </c>
      <c r="T6089" s="283">
        <f t="shared" si="1376"/>
        <v>0</v>
      </c>
    </row>
    <row r="6090" spans="1:20" x14ac:dyDescent="0.25">
      <c r="A6090" s="286">
        <v>43354</v>
      </c>
      <c r="B6090" s="1">
        <f t="shared" si="1369"/>
        <v>2</v>
      </c>
      <c r="C6090" s="285">
        <v>16</v>
      </c>
      <c r="D6090" t="s">
        <v>716</v>
      </c>
      <c r="F6090" s="16">
        <v>70</v>
      </c>
      <c r="G6090" t="str">
        <f t="shared" si="1363"/>
        <v>Neither</v>
      </c>
      <c r="H6090" s="283">
        <f>IF(G6090="heating",F6090*Assumptions!M$4+Assumptions!M$7,0)</f>
        <v>0</v>
      </c>
      <c r="I6090" s="15">
        <f t="shared" si="1364"/>
        <v>0.88344815438260227</v>
      </c>
      <c r="J6090" s="15">
        <f t="shared" si="1365"/>
        <v>1.0199659078795975</v>
      </c>
      <c r="K6090" s="283">
        <f t="shared" si="1370"/>
        <v>0</v>
      </c>
      <c r="L6090" s="283">
        <f t="shared" si="1371"/>
        <v>4.3818232651749627</v>
      </c>
      <c r="M6090" s="283">
        <f t="shared" si="1372"/>
        <v>0</v>
      </c>
      <c r="N6090" s="283">
        <f t="shared" si="1373"/>
        <v>4.3585758300027857</v>
      </c>
      <c r="O6090" s="283">
        <f t="shared" si="1374"/>
        <v>0</v>
      </c>
      <c r="P6090" s="21">
        <f t="shared" si="1366"/>
        <v>0</v>
      </c>
      <c r="Q6090" s="21">
        <f t="shared" si="1367"/>
        <v>1.1649354943302594</v>
      </c>
      <c r="R6090">
        <f t="shared" si="1368"/>
        <v>0.83668510409641816</v>
      </c>
      <c r="S6090" s="296">
        <f t="shared" si="1375"/>
        <v>0</v>
      </c>
      <c r="T6090" s="283">
        <f t="shared" si="1376"/>
        <v>0</v>
      </c>
    </row>
    <row r="6091" spans="1:20" x14ac:dyDescent="0.25">
      <c r="A6091" s="286">
        <v>43354</v>
      </c>
      <c r="B6091" s="1">
        <f t="shared" si="1369"/>
        <v>2</v>
      </c>
      <c r="C6091" s="285">
        <v>17</v>
      </c>
      <c r="D6091" t="s">
        <v>716</v>
      </c>
      <c r="F6091" s="16">
        <v>66</v>
      </c>
      <c r="G6091" t="str">
        <f t="shared" si="1363"/>
        <v>Neither</v>
      </c>
      <c r="H6091" s="283">
        <f>IF(G6091="heating",F6091*Assumptions!M$4+Assumptions!M$7,0)</f>
        <v>0</v>
      </c>
      <c r="I6091" s="15">
        <f t="shared" si="1364"/>
        <v>0.94025748850374469</v>
      </c>
      <c r="J6091" s="15">
        <f t="shared" si="1365"/>
        <v>1.0199659078795975</v>
      </c>
      <c r="K6091" s="283">
        <f t="shared" si="1370"/>
        <v>0</v>
      </c>
      <c r="L6091" s="283">
        <f t="shared" si="1371"/>
        <v>4.3818232651749627</v>
      </c>
      <c r="M6091" s="283">
        <f t="shared" si="1372"/>
        <v>0</v>
      </c>
      <c r="N6091" s="283">
        <f t="shared" si="1373"/>
        <v>4.3585758300027857</v>
      </c>
      <c r="O6091" s="283">
        <f t="shared" si="1374"/>
        <v>0</v>
      </c>
      <c r="P6091" s="21">
        <f t="shared" si="1366"/>
        <v>0</v>
      </c>
      <c r="Q6091" s="21">
        <f t="shared" si="1367"/>
        <v>1.3521540118753073</v>
      </c>
      <c r="R6091">
        <f t="shared" si="1368"/>
        <v>0.83668510409641816</v>
      </c>
      <c r="S6091" s="296">
        <f t="shared" si="1375"/>
        <v>0</v>
      </c>
      <c r="T6091" s="283">
        <f t="shared" si="1376"/>
        <v>0</v>
      </c>
    </row>
    <row r="6092" spans="1:20" x14ac:dyDescent="0.25">
      <c r="A6092" s="286">
        <v>43354</v>
      </c>
      <c r="B6092" s="1">
        <f t="shared" si="1369"/>
        <v>2</v>
      </c>
      <c r="C6092" s="285">
        <v>18</v>
      </c>
      <c r="D6092" t="s">
        <v>716</v>
      </c>
      <c r="F6092" s="16">
        <v>63</v>
      </c>
      <c r="G6092" t="str">
        <f t="shared" si="1363"/>
        <v>Neither</v>
      </c>
      <c r="H6092" s="283">
        <f>IF(G6092="heating",F6092*Assumptions!M$4+Assumptions!M$7,0)</f>
        <v>0</v>
      </c>
      <c r="I6092" s="15">
        <f t="shared" si="1364"/>
        <v>0.98182363790757687</v>
      </c>
      <c r="J6092" s="15">
        <f t="shared" si="1365"/>
        <v>1.0199659078795975</v>
      </c>
      <c r="K6092" s="283">
        <f t="shared" si="1370"/>
        <v>0</v>
      </c>
      <c r="L6092" s="283">
        <f t="shared" si="1371"/>
        <v>4.3818232651749627</v>
      </c>
      <c r="M6092" s="283">
        <f t="shared" si="1372"/>
        <v>0</v>
      </c>
      <c r="N6092" s="283">
        <f t="shared" si="1373"/>
        <v>4.3585758300027857</v>
      </c>
      <c r="O6092" s="283">
        <f t="shared" si="1374"/>
        <v>0</v>
      </c>
      <c r="P6092" s="21">
        <f t="shared" si="1366"/>
        <v>0</v>
      </c>
      <c r="Q6092" s="21">
        <f t="shared" si="1367"/>
        <v>1.5598916921549892</v>
      </c>
      <c r="R6092">
        <f t="shared" si="1368"/>
        <v>0.83668510409641816</v>
      </c>
      <c r="S6092" s="296">
        <f t="shared" si="1375"/>
        <v>0</v>
      </c>
      <c r="T6092" s="283">
        <f t="shared" si="1376"/>
        <v>0</v>
      </c>
    </row>
    <row r="6093" spans="1:20" x14ac:dyDescent="0.25">
      <c r="A6093" s="286">
        <v>43354</v>
      </c>
      <c r="B6093" s="1">
        <f t="shared" si="1369"/>
        <v>2</v>
      </c>
      <c r="C6093" s="285">
        <v>19</v>
      </c>
      <c r="D6093" t="s">
        <v>716</v>
      </c>
      <c r="F6093" s="16">
        <v>57</v>
      </c>
      <c r="G6093" t="str">
        <f t="shared" si="1363"/>
        <v>Neither</v>
      </c>
      <c r="H6093" s="283">
        <f>IF(G6093="heating",F6093*Assumptions!M$4+Assumptions!M$7,0)</f>
        <v>0</v>
      </c>
      <c r="I6093" s="15">
        <f t="shared" si="1364"/>
        <v>0.98418842963438757</v>
      </c>
      <c r="J6093" s="15">
        <f t="shared" si="1365"/>
        <v>1.0199659078795975</v>
      </c>
      <c r="K6093" s="283">
        <f t="shared" si="1370"/>
        <v>0</v>
      </c>
      <c r="L6093" s="283">
        <f t="shared" si="1371"/>
        <v>4.2530692972692208</v>
      </c>
      <c r="M6093" s="283">
        <f t="shared" si="1372"/>
        <v>0</v>
      </c>
      <c r="N6093" s="283">
        <f t="shared" si="1373"/>
        <v>4.1119599131986844</v>
      </c>
      <c r="O6093" s="283">
        <f t="shared" si="1374"/>
        <v>0</v>
      </c>
      <c r="P6093" s="21">
        <f t="shared" si="1366"/>
        <v>0</v>
      </c>
      <c r="Q6093" s="21">
        <f t="shared" si="1367"/>
        <v>1.6764212681468484</v>
      </c>
      <c r="R6093">
        <f t="shared" si="1368"/>
        <v>0.83668510409641816</v>
      </c>
      <c r="S6093" s="296">
        <f t="shared" si="1375"/>
        <v>0</v>
      </c>
      <c r="T6093" s="283">
        <f t="shared" si="1376"/>
        <v>0</v>
      </c>
    </row>
    <row r="6094" spans="1:20" x14ac:dyDescent="0.25">
      <c r="A6094" s="286">
        <v>43354</v>
      </c>
      <c r="B6094" s="1">
        <f t="shared" si="1369"/>
        <v>2</v>
      </c>
      <c r="C6094" s="285">
        <v>20</v>
      </c>
      <c r="D6094" t="s">
        <v>716</v>
      </c>
      <c r="F6094" s="16">
        <v>55</v>
      </c>
      <c r="G6094" t="str">
        <f t="shared" si="1363"/>
        <v>Neither</v>
      </c>
      <c r="H6094" s="283">
        <f>IF(G6094="heating",F6094*Assumptions!M$4+Assumptions!M$7,0)</f>
        <v>0</v>
      </c>
      <c r="I6094" s="15">
        <f t="shared" si="1364"/>
        <v>0.97071962311712034</v>
      </c>
      <c r="J6094" s="15">
        <f t="shared" si="1365"/>
        <v>1.0199659078795975</v>
      </c>
      <c r="K6094" s="283">
        <f t="shared" si="1370"/>
        <v>0</v>
      </c>
      <c r="L6094" s="283">
        <f t="shared" si="1371"/>
        <v>4.1851135499983272</v>
      </c>
      <c r="M6094" s="283">
        <f t="shared" si="1372"/>
        <v>0</v>
      </c>
      <c r="N6094" s="283">
        <f t="shared" si="1373"/>
        <v>3.9876635481217684</v>
      </c>
      <c r="O6094" s="283">
        <f t="shared" si="1374"/>
        <v>0</v>
      </c>
      <c r="P6094" s="21">
        <f t="shared" si="1366"/>
        <v>0</v>
      </c>
      <c r="Q6094" s="21">
        <f t="shared" si="1367"/>
        <v>1.52436960139122</v>
      </c>
      <c r="R6094">
        <f t="shared" si="1368"/>
        <v>0.83668510409641816</v>
      </c>
      <c r="S6094" s="296">
        <f t="shared" si="1375"/>
        <v>0</v>
      </c>
      <c r="T6094" s="283">
        <f t="shared" si="1376"/>
        <v>0</v>
      </c>
    </row>
    <row r="6095" spans="1:20" x14ac:dyDescent="0.25">
      <c r="A6095" s="286">
        <v>43354</v>
      </c>
      <c r="B6095" s="1">
        <f t="shared" si="1369"/>
        <v>2</v>
      </c>
      <c r="C6095" s="285">
        <v>21</v>
      </c>
      <c r="D6095" t="s">
        <v>716</v>
      </c>
      <c r="F6095" s="16">
        <v>54</v>
      </c>
      <c r="G6095" t="str">
        <f t="shared" si="1363"/>
        <v>Neither</v>
      </c>
      <c r="H6095" s="283">
        <f>IF(G6095="heating",F6095*Assumptions!M$4+Assumptions!M$7,0)</f>
        <v>0</v>
      </c>
      <c r="I6095" s="15">
        <f t="shared" si="1364"/>
        <v>0.95751150862929935</v>
      </c>
      <c r="J6095" s="15">
        <f t="shared" si="1365"/>
        <v>1.0199659078795975</v>
      </c>
      <c r="K6095" s="283">
        <f t="shared" si="1370"/>
        <v>0</v>
      </c>
      <c r="L6095" s="283">
        <f t="shared" si="1371"/>
        <v>4.1559947708987721</v>
      </c>
      <c r="M6095" s="283">
        <f t="shared" si="1372"/>
        <v>0</v>
      </c>
      <c r="N6095" s="283">
        <f t="shared" si="1373"/>
        <v>3.9259252525022648</v>
      </c>
      <c r="O6095" s="283">
        <f t="shared" si="1374"/>
        <v>0</v>
      </c>
      <c r="P6095" s="21">
        <f t="shared" si="1366"/>
        <v>0</v>
      </c>
      <c r="Q6095" s="21">
        <f t="shared" si="1367"/>
        <v>1.4448604713749031</v>
      </c>
      <c r="R6095">
        <f t="shared" si="1368"/>
        <v>0.83668510409641816</v>
      </c>
      <c r="S6095" s="296">
        <f t="shared" si="1375"/>
        <v>0</v>
      </c>
      <c r="T6095" s="283">
        <f t="shared" si="1376"/>
        <v>0</v>
      </c>
    </row>
    <row r="6096" spans="1:20" x14ac:dyDescent="0.25">
      <c r="A6096" s="286">
        <v>43354</v>
      </c>
      <c r="B6096" s="1">
        <f t="shared" si="1369"/>
        <v>2</v>
      </c>
      <c r="C6096" s="285">
        <v>22</v>
      </c>
      <c r="D6096" t="s">
        <v>716</v>
      </c>
      <c r="F6096" s="16">
        <v>52</v>
      </c>
      <c r="G6096" t="str">
        <f t="shared" si="1363"/>
        <v>Neither</v>
      </c>
      <c r="H6096" s="283">
        <f>IF(G6096="heating",F6096*Assumptions!M$4+Assumptions!M$7,0)</f>
        <v>0</v>
      </c>
      <c r="I6096" s="15">
        <f t="shared" si="1364"/>
        <v>0.9426530227543114</v>
      </c>
      <c r="J6096" s="15">
        <f t="shared" si="1365"/>
        <v>1.0199659078795975</v>
      </c>
      <c r="K6096" s="283">
        <f t="shared" si="1370"/>
        <v>0</v>
      </c>
      <c r="L6096" s="283">
        <f t="shared" si="1371"/>
        <v>4.0950984110509578</v>
      </c>
      <c r="M6096" s="283">
        <f t="shared" si="1372"/>
        <v>0</v>
      </c>
      <c r="N6096" s="283">
        <f t="shared" si="1373"/>
        <v>3.802065958051716</v>
      </c>
      <c r="O6096" s="283">
        <f t="shared" si="1374"/>
        <v>0</v>
      </c>
      <c r="P6096" s="21">
        <f t="shared" si="1366"/>
        <v>0</v>
      </c>
      <c r="Q6096" s="21">
        <f t="shared" si="1367"/>
        <v>1.2427137171080138</v>
      </c>
      <c r="R6096">
        <f t="shared" si="1368"/>
        <v>0.83668510409641816</v>
      </c>
      <c r="S6096" s="296">
        <f t="shared" si="1375"/>
        <v>0</v>
      </c>
      <c r="T6096" s="283">
        <f t="shared" si="1376"/>
        <v>0</v>
      </c>
    </row>
    <row r="6097" spans="1:20" x14ac:dyDescent="0.25">
      <c r="A6097" s="286">
        <v>43354</v>
      </c>
      <c r="B6097" s="1">
        <f t="shared" si="1369"/>
        <v>2</v>
      </c>
      <c r="C6097" s="285">
        <v>23</v>
      </c>
      <c r="D6097" t="s">
        <v>715</v>
      </c>
      <c r="F6097" s="16">
        <v>54</v>
      </c>
      <c r="G6097" t="str">
        <f t="shared" si="1363"/>
        <v>Neither</v>
      </c>
      <c r="H6097" s="283">
        <f>IF(G6097="heating",F6097*Assumptions!M$4+Assumptions!M$7,0)</f>
        <v>0</v>
      </c>
      <c r="I6097" s="15">
        <f t="shared" si="1364"/>
        <v>0.94450710149963013</v>
      </c>
      <c r="J6097" s="15">
        <f t="shared" si="1365"/>
        <v>1.0199659078795975</v>
      </c>
      <c r="K6097" s="283">
        <f t="shared" si="1370"/>
        <v>0</v>
      </c>
      <c r="L6097" s="283">
        <f t="shared" si="1371"/>
        <v>4.1559947708987721</v>
      </c>
      <c r="M6097" s="283">
        <f t="shared" si="1372"/>
        <v>0</v>
      </c>
      <c r="N6097" s="283">
        <f t="shared" si="1373"/>
        <v>3.9259252525022648</v>
      </c>
      <c r="O6097" s="283">
        <f t="shared" si="1374"/>
        <v>0</v>
      </c>
      <c r="P6097" s="21">
        <f t="shared" si="1366"/>
        <v>0</v>
      </c>
      <c r="Q6097" s="21">
        <f t="shared" si="1367"/>
        <v>1.0297519246597011</v>
      </c>
      <c r="R6097">
        <f t="shared" si="1368"/>
        <v>0.83668510409641816</v>
      </c>
      <c r="S6097" s="296">
        <f t="shared" si="1375"/>
        <v>0</v>
      </c>
      <c r="T6097" s="283">
        <f t="shared" si="1376"/>
        <v>0</v>
      </c>
    </row>
    <row r="6098" spans="1:20" x14ac:dyDescent="0.25">
      <c r="A6098" s="286">
        <v>43355</v>
      </c>
      <c r="B6098" s="1">
        <f t="shared" si="1369"/>
        <v>3</v>
      </c>
      <c r="C6098" s="285">
        <v>0</v>
      </c>
      <c r="D6098" t="s">
        <v>715</v>
      </c>
      <c r="F6098" s="16">
        <v>54</v>
      </c>
      <c r="G6098" t="str">
        <f t="shared" si="1363"/>
        <v>Neither</v>
      </c>
      <c r="H6098" s="283">
        <f>IF(G6098="heating",F6098*Assumptions!M$4+Assumptions!M$7,0)</f>
        <v>0</v>
      </c>
      <c r="I6098" s="15">
        <f t="shared" si="1364"/>
        <v>0.97481507806017154</v>
      </c>
      <c r="J6098" s="15">
        <f t="shared" si="1365"/>
        <v>1.0263036171733995</v>
      </c>
      <c r="K6098" s="283">
        <f t="shared" si="1370"/>
        <v>0</v>
      </c>
      <c r="L6098" s="283">
        <f t="shared" si="1371"/>
        <v>4.1559947708987721</v>
      </c>
      <c r="M6098" s="283">
        <f t="shared" si="1372"/>
        <v>0</v>
      </c>
      <c r="N6098" s="283">
        <f t="shared" si="1373"/>
        <v>3.9259252525022648</v>
      </c>
      <c r="O6098" s="283">
        <f t="shared" si="1374"/>
        <v>0</v>
      </c>
      <c r="P6098" s="21">
        <f t="shared" si="1366"/>
        <v>0</v>
      </c>
      <c r="Q6098" s="21">
        <f t="shared" si="1367"/>
        <v>0.90668853391740301</v>
      </c>
      <c r="R6098">
        <f t="shared" si="1368"/>
        <v>0.9421089825381942</v>
      </c>
      <c r="S6098" s="296">
        <f t="shared" si="1375"/>
        <v>0</v>
      </c>
      <c r="T6098" s="283">
        <f t="shared" si="1376"/>
        <v>0</v>
      </c>
    </row>
    <row r="6099" spans="1:20" x14ac:dyDescent="0.25">
      <c r="A6099" s="286">
        <v>43355</v>
      </c>
      <c r="B6099" s="1">
        <f t="shared" si="1369"/>
        <v>3</v>
      </c>
      <c r="C6099" s="285">
        <v>1</v>
      </c>
      <c r="D6099" t="s">
        <v>715</v>
      </c>
      <c r="F6099" s="16">
        <v>55</v>
      </c>
      <c r="G6099" t="str">
        <f t="shared" si="1363"/>
        <v>Neither</v>
      </c>
      <c r="H6099" s="283">
        <f>IF(G6099="heating",F6099*Assumptions!M$4+Assumptions!M$7,0)</f>
        <v>0</v>
      </c>
      <c r="I6099" s="15">
        <f t="shared" si="1364"/>
        <v>1.012242869806885</v>
      </c>
      <c r="J6099" s="15">
        <f t="shared" si="1365"/>
        <v>1.0263036171733995</v>
      </c>
      <c r="K6099" s="283">
        <f t="shared" si="1370"/>
        <v>0</v>
      </c>
      <c r="L6099" s="283">
        <f t="shared" si="1371"/>
        <v>4.1851135499983272</v>
      </c>
      <c r="M6099" s="283">
        <f t="shared" si="1372"/>
        <v>0</v>
      </c>
      <c r="N6099" s="283">
        <f t="shared" si="1373"/>
        <v>3.9876635481217684</v>
      </c>
      <c r="O6099" s="283">
        <f t="shared" si="1374"/>
        <v>0</v>
      </c>
      <c r="P6099" s="21">
        <f t="shared" si="1366"/>
        <v>0</v>
      </c>
      <c r="Q6099" s="21">
        <f t="shared" si="1367"/>
        <v>0.81803459285312596</v>
      </c>
      <c r="R6099">
        <f t="shared" si="1368"/>
        <v>0.9421089825381942</v>
      </c>
      <c r="S6099" s="296">
        <f t="shared" si="1375"/>
        <v>0</v>
      </c>
      <c r="T6099" s="283">
        <f t="shared" si="1376"/>
        <v>0</v>
      </c>
    </row>
    <row r="6100" spans="1:20" x14ac:dyDescent="0.25">
      <c r="A6100" s="286">
        <v>43355</v>
      </c>
      <c r="B6100" s="1">
        <f t="shared" si="1369"/>
        <v>3</v>
      </c>
      <c r="C6100" s="285">
        <v>2</v>
      </c>
      <c r="D6100" t="s">
        <v>715</v>
      </c>
      <c r="F6100" s="16">
        <v>57</v>
      </c>
      <c r="G6100" t="str">
        <f t="shared" si="1363"/>
        <v>Neither</v>
      </c>
      <c r="H6100" s="283">
        <f>IF(G6100="heating",F6100*Assumptions!M$4+Assumptions!M$7,0)</f>
        <v>0</v>
      </c>
      <c r="I6100" s="15">
        <f t="shared" si="1364"/>
        <v>1.0509704703585963</v>
      </c>
      <c r="J6100" s="15">
        <f t="shared" si="1365"/>
        <v>1.0263036171733995</v>
      </c>
      <c r="K6100" s="283">
        <f t="shared" si="1370"/>
        <v>0</v>
      </c>
      <c r="L6100" s="283">
        <f t="shared" si="1371"/>
        <v>4.2530692972692208</v>
      </c>
      <c r="M6100" s="283">
        <f t="shared" si="1372"/>
        <v>0</v>
      </c>
      <c r="N6100" s="283">
        <f t="shared" si="1373"/>
        <v>4.1119599131986844</v>
      </c>
      <c r="O6100" s="283">
        <f t="shared" si="1374"/>
        <v>0</v>
      </c>
      <c r="P6100" s="21">
        <f t="shared" si="1366"/>
        <v>0</v>
      </c>
      <c r="Q6100" s="21">
        <f t="shared" si="1367"/>
        <v>0.74507607494346417</v>
      </c>
      <c r="R6100">
        <f t="shared" si="1368"/>
        <v>0.9421089825381942</v>
      </c>
      <c r="S6100" s="296">
        <f t="shared" si="1375"/>
        <v>0</v>
      </c>
      <c r="T6100" s="283">
        <f t="shared" si="1376"/>
        <v>0</v>
      </c>
    </row>
    <row r="6101" spans="1:20" x14ac:dyDescent="0.25">
      <c r="A6101" s="286">
        <v>43355</v>
      </c>
      <c r="B6101" s="1">
        <f t="shared" si="1369"/>
        <v>3</v>
      </c>
      <c r="C6101" s="285">
        <v>3</v>
      </c>
      <c r="D6101" t="s">
        <v>715</v>
      </c>
      <c r="F6101" s="16">
        <v>55</v>
      </c>
      <c r="G6101" t="str">
        <f t="shared" si="1363"/>
        <v>Neither</v>
      </c>
      <c r="H6101" s="283">
        <f>IF(G6101="heating",F6101*Assumptions!M$4+Assumptions!M$7,0)</f>
        <v>0</v>
      </c>
      <c r="I6101" s="15">
        <f t="shared" si="1364"/>
        <v>1.0924036124451033</v>
      </c>
      <c r="J6101" s="15">
        <f t="shared" si="1365"/>
        <v>1.0263036171733995</v>
      </c>
      <c r="K6101" s="283">
        <f t="shared" si="1370"/>
        <v>0</v>
      </c>
      <c r="L6101" s="283">
        <f t="shared" si="1371"/>
        <v>4.1851135499983272</v>
      </c>
      <c r="M6101" s="283">
        <f t="shared" si="1372"/>
        <v>0</v>
      </c>
      <c r="N6101" s="283">
        <f t="shared" si="1373"/>
        <v>3.9876635481217684</v>
      </c>
      <c r="O6101" s="283">
        <f t="shared" si="1374"/>
        <v>0</v>
      </c>
      <c r="P6101" s="21">
        <f t="shared" si="1366"/>
        <v>0</v>
      </c>
      <c r="Q6101" s="21">
        <f t="shared" si="1367"/>
        <v>0.69158980876382303</v>
      </c>
      <c r="R6101">
        <f t="shared" si="1368"/>
        <v>0.9421089825381942</v>
      </c>
      <c r="S6101" s="296">
        <f t="shared" si="1375"/>
        <v>0</v>
      </c>
      <c r="T6101" s="283">
        <f t="shared" si="1376"/>
        <v>0</v>
      </c>
    </row>
    <row r="6102" spans="1:20" x14ac:dyDescent="0.25">
      <c r="A6102" s="286">
        <v>43355</v>
      </c>
      <c r="B6102" s="1">
        <f t="shared" si="1369"/>
        <v>3</v>
      </c>
      <c r="C6102" s="285">
        <v>4</v>
      </c>
      <c r="D6102" t="s">
        <v>715</v>
      </c>
      <c r="F6102" s="16">
        <v>55</v>
      </c>
      <c r="G6102" t="str">
        <f t="shared" si="1363"/>
        <v>Neither</v>
      </c>
      <c r="H6102" s="283">
        <f>IF(G6102="heating",F6102*Assumptions!M$4+Assumptions!M$7,0)</f>
        <v>0</v>
      </c>
      <c r="I6102" s="15">
        <f t="shared" si="1364"/>
        <v>1.1348296917927807</v>
      </c>
      <c r="J6102" s="15">
        <f t="shared" si="1365"/>
        <v>1.0263036171733995</v>
      </c>
      <c r="K6102" s="283">
        <f t="shared" si="1370"/>
        <v>0</v>
      </c>
      <c r="L6102" s="283">
        <f t="shared" si="1371"/>
        <v>4.1851135499983272</v>
      </c>
      <c r="M6102" s="283">
        <f t="shared" si="1372"/>
        <v>0</v>
      </c>
      <c r="N6102" s="283">
        <f t="shared" si="1373"/>
        <v>3.9876635481217684</v>
      </c>
      <c r="O6102" s="283">
        <f t="shared" si="1374"/>
        <v>0</v>
      </c>
      <c r="P6102" s="21">
        <f t="shared" si="1366"/>
        <v>0</v>
      </c>
      <c r="Q6102" s="21">
        <f t="shared" si="1367"/>
        <v>0.6473875548762833</v>
      </c>
      <c r="R6102">
        <f t="shared" si="1368"/>
        <v>0.9421089825381942</v>
      </c>
      <c r="S6102" s="296">
        <f t="shared" si="1375"/>
        <v>0</v>
      </c>
      <c r="T6102" s="283">
        <f t="shared" si="1376"/>
        <v>0</v>
      </c>
    </row>
    <row r="6103" spans="1:20" x14ac:dyDescent="0.25">
      <c r="A6103" s="286">
        <v>43355</v>
      </c>
      <c r="B6103" s="1">
        <f t="shared" si="1369"/>
        <v>3</v>
      </c>
      <c r="C6103" s="285">
        <v>5</v>
      </c>
      <c r="D6103" t="s">
        <v>715</v>
      </c>
      <c r="F6103" s="16">
        <v>55</v>
      </c>
      <c r="G6103" t="str">
        <f t="shared" si="1363"/>
        <v>Neither</v>
      </c>
      <c r="H6103" s="283">
        <f>IF(G6103="heating",F6103*Assumptions!M$4+Assumptions!M$7,0)</f>
        <v>0</v>
      </c>
      <c r="I6103" s="15">
        <f t="shared" si="1364"/>
        <v>1.1635558681477385</v>
      </c>
      <c r="J6103" s="15">
        <f t="shared" si="1365"/>
        <v>1.0263036171733995</v>
      </c>
      <c r="K6103" s="283">
        <f t="shared" si="1370"/>
        <v>0</v>
      </c>
      <c r="L6103" s="283">
        <f t="shared" si="1371"/>
        <v>4.1851135499983272</v>
      </c>
      <c r="M6103" s="283">
        <f t="shared" si="1372"/>
        <v>0</v>
      </c>
      <c r="N6103" s="283">
        <f t="shared" si="1373"/>
        <v>3.9876635481217684</v>
      </c>
      <c r="O6103" s="283">
        <f t="shared" si="1374"/>
        <v>0</v>
      </c>
      <c r="P6103" s="21">
        <f t="shared" si="1366"/>
        <v>0</v>
      </c>
      <c r="Q6103" s="21">
        <f t="shared" si="1367"/>
        <v>0.72139578924615555</v>
      </c>
      <c r="R6103">
        <f t="shared" si="1368"/>
        <v>0.9421089825381942</v>
      </c>
      <c r="S6103" s="296">
        <f t="shared" si="1375"/>
        <v>0</v>
      </c>
      <c r="T6103" s="283">
        <f t="shared" si="1376"/>
        <v>0</v>
      </c>
    </row>
    <row r="6104" spans="1:20" x14ac:dyDescent="0.25">
      <c r="A6104" s="286">
        <v>43355</v>
      </c>
      <c r="B6104" s="1">
        <f t="shared" si="1369"/>
        <v>3</v>
      </c>
      <c r="C6104" s="285">
        <v>6</v>
      </c>
      <c r="D6104" t="s">
        <v>715</v>
      </c>
      <c r="F6104" s="16">
        <v>57</v>
      </c>
      <c r="G6104" t="str">
        <f t="shared" si="1363"/>
        <v>Neither</v>
      </c>
      <c r="H6104" s="283">
        <f>IF(G6104="heating",F6104*Assumptions!M$4+Assumptions!M$7,0)</f>
        <v>0</v>
      </c>
      <c r="I6104" s="15">
        <f t="shared" si="1364"/>
        <v>1.2083911162615524</v>
      </c>
      <c r="J6104" s="15">
        <f t="shared" si="1365"/>
        <v>1.0263036171733995</v>
      </c>
      <c r="K6104" s="283">
        <f t="shared" si="1370"/>
        <v>0</v>
      </c>
      <c r="L6104" s="283">
        <f t="shared" si="1371"/>
        <v>4.2530692972692208</v>
      </c>
      <c r="M6104" s="283">
        <f t="shared" si="1372"/>
        <v>0</v>
      </c>
      <c r="N6104" s="283">
        <f t="shared" si="1373"/>
        <v>4.1119599131986844</v>
      </c>
      <c r="O6104" s="283">
        <f t="shared" si="1374"/>
        <v>0</v>
      </c>
      <c r="P6104" s="21">
        <f t="shared" si="1366"/>
        <v>0</v>
      </c>
      <c r="Q6104" s="21">
        <f t="shared" si="1367"/>
        <v>0.87787080972652631</v>
      </c>
      <c r="R6104">
        <f t="shared" si="1368"/>
        <v>0.9421089825381942</v>
      </c>
      <c r="S6104" s="296">
        <f t="shared" si="1375"/>
        <v>0</v>
      </c>
      <c r="T6104" s="283">
        <f t="shared" si="1376"/>
        <v>0</v>
      </c>
    </row>
    <row r="6105" spans="1:20" x14ac:dyDescent="0.25">
      <c r="A6105" s="286">
        <v>43355</v>
      </c>
      <c r="B6105" s="1">
        <f t="shared" si="1369"/>
        <v>3</v>
      </c>
      <c r="C6105" s="285">
        <v>7</v>
      </c>
      <c r="D6105" t="s">
        <v>716</v>
      </c>
      <c r="F6105" s="16">
        <v>57</v>
      </c>
      <c r="G6105" t="str">
        <f t="shared" si="1363"/>
        <v>Neither</v>
      </c>
      <c r="H6105" s="283">
        <f>IF(G6105="heating",F6105*Assumptions!M$4+Assumptions!M$7,0)</f>
        <v>0</v>
      </c>
      <c r="I6105" s="15">
        <f t="shared" si="1364"/>
        <v>1.1637425769249583</v>
      </c>
      <c r="J6105" s="15">
        <f t="shared" si="1365"/>
        <v>1.0263036171733995</v>
      </c>
      <c r="K6105" s="283">
        <f t="shared" si="1370"/>
        <v>0</v>
      </c>
      <c r="L6105" s="283">
        <f t="shared" si="1371"/>
        <v>4.2530692972692208</v>
      </c>
      <c r="M6105" s="283">
        <f t="shared" si="1372"/>
        <v>0</v>
      </c>
      <c r="N6105" s="283">
        <f t="shared" si="1373"/>
        <v>4.1119599131986844</v>
      </c>
      <c r="O6105" s="283">
        <f t="shared" si="1374"/>
        <v>0</v>
      </c>
      <c r="P6105" s="21">
        <f t="shared" si="1366"/>
        <v>0</v>
      </c>
      <c r="Q6105" s="21">
        <f t="shared" si="1367"/>
        <v>0.97331382064367777</v>
      </c>
      <c r="R6105">
        <f t="shared" si="1368"/>
        <v>0.9421089825381942</v>
      </c>
      <c r="S6105" s="296">
        <f t="shared" si="1375"/>
        <v>0</v>
      </c>
      <c r="T6105" s="283">
        <f t="shared" si="1376"/>
        <v>0</v>
      </c>
    </row>
    <row r="6106" spans="1:20" x14ac:dyDescent="0.25">
      <c r="A6106" s="286">
        <v>43355</v>
      </c>
      <c r="B6106" s="1">
        <f t="shared" si="1369"/>
        <v>3</v>
      </c>
      <c r="C6106" s="285">
        <v>8</v>
      </c>
      <c r="D6106" t="s">
        <v>716</v>
      </c>
      <c r="F6106" s="16">
        <v>59</v>
      </c>
      <c r="G6106" t="str">
        <f t="shared" si="1363"/>
        <v>Neither</v>
      </c>
      <c r="H6106" s="283">
        <f>IF(G6106="heating",F6106*Assumptions!M$4+Assumptions!M$7,0)</f>
        <v>0</v>
      </c>
      <c r="I6106" s="15">
        <f t="shared" si="1364"/>
        <v>1.094193721037565</v>
      </c>
      <c r="J6106" s="15">
        <f t="shared" si="1365"/>
        <v>1.0263036171733995</v>
      </c>
      <c r="K6106" s="283">
        <f t="shared" si="1370"/>
        <v>0</v>
      </c>
      <c r="L6106" s="283">
        <f t="shared" si="1371"/>
        <v>4.3182081448486933</v>
      </c>
      <c r="M6106" s="283">
        <f t="shared" si="1372"/>
        <v>0</v>
      </c>
      <c r="N6106" s="283">
        <f t="shared" si="1373"/>
        <v>4.2355603137647586</v>
      </c>
      <c r="O6106" s="283">
        <f t="shared" si="1374"/>
        <v>0</v>
      </c>
      <c r="P6106" s="21">
        <f t="shared" si="1366"/>
        <v>0</v>
      </c>
      <c r="Q6106" s="21">
        <f t="shared" si="1367"/>
        <v>0.94940007506179924</v>
      </c>
      <c r="R6106">
        <f t="shared" si="1368"/>
        <v>0.9421089825381942</v>
      </c>
      <c r="S6106" s="296">
        <f t="shared" si="1375"/>
        <v>0</v>
      </c>
      <c r="T6106" s="283">
        <f t="shared" si="1376"/>
        <v>0</v>
      </c>
    </row>
    <row r="6107" spans="1:20" x14ac:dyDescent="0.25">
      <c r="A6107" s="286">
        <v>43355</v>
      </c>
      <c r="B6107" s="1">
        <f t="shared" si="1369"/>
        <v>3</v>
      </c>
      <c r="C6107" s="285">
        <v>9</v>
      </c>
      <c r="D6107" t="s">
        <v>716</v>
      </c>
      <c r="F6107" s="16">
        <v>59</v>
      </c>
      <c r="G6107" t="str">
        <f t="shared" si="1363"/>
        <v>Neither</v>
      </c>
      <c r="H6107" s="283">
        <f>IF(G6107="heating",F6107*Assumptions!M$4+Assumptions!M$7,0)</f>
        <v>0</v>
      </c>
      <c r="I6107" s="15">
        <f t="shared" si="1364"/>
        <v>1.0343009000871222</v>
      </c>
      <c r="J6107" s="15">
        <f t="shared" si="1365"/>
        <v>1.0263036171733995</v>
      </c>
      <c r="K6107" s="283">
        <f t="shared" si="1370"/>
        <v>0</v>
      </c>
      <c r="L6107" s="283">
        <f t="shared" si="1371"/>
        <v>4.3182081448486933</v>
      </c>
      <c r="M6107" s="283">
        <f t="shared" si="1372"/>
        <v>0</v>
      </c>
      <c r="N6107" s="283">
        <f t="shared" si="1373"/>
        <v>4.2355603137647586</v>
      </c>
      <c r="O6107" s="283">
        <f t="shared" si="1374"/>
        <v>0</v>
      </c>
      <c r="P6107" s="21">
        <f t="shared" si="1366"/>
        <v>0</v>
      </c>
      <c r="Q6107" s="21">
        <f t="shared" si="1367"/>
        <v>0.8408485371888097</v>
      </c>
      <c r="R6107">
        <f t="shared" si="1368"/>
        <v>0.9421089825381942</v>
      </c>
      <c r="S6107" s="296">
        <f t="shared" si="1375"/>
        <v>0</v>
      </c>
      <c r="T6107" s="283">
        <f t="shared" si="1376"/>
        <v>0</v>
      </c>
    </row>
    <row r="6108" spans="1:20" x14ac:dyDescent="0.25">
      <c r="A6108" s="286">
        <v>43355</v>
      </c>
      <c r="B6108" s="1">
        <f t="shared" si="1369"/>
        <v>3</v>
      </c>
      <c r="C6108" s="285">
        <v>10</v>
      </c>
      <c r="D6108" t="s">
        <v>716</v>
      </c>
      <c r="F6108" s="16">
        <v>61</v>
      </c>
      <c r="G6108" t="str">
        <f t="shared" si="1363"/>
        <v>Neither</v>
      </c>
      <c r="H6108" s="283">
        <f>IF(G6108="heating",F6108*Assumptions!M$4+Assumptions!M$7,0)</f>
        <v>0</v>
      </c>
      <c r="I6108" s="15">
        <f t="shared" si="1364"/>
        <v>0.98112329028689171</v>
      </c>
      <c r="J6108" s="15">
        <f t="shared" si="1365"/>
        <v>1.0263036171733995</v>
      </c>
      <c r="K6108" s="283">
        <f t="shared" si="1370"/>
        <v>0</v>
      </c>
      <c r="L6108" s="283">
        <f t="shared" si="1371"/>
        <v>4.3818232651749627</v>
      </c>
      <c r="M6108" s="283">
        <f t="shared" si="1372"/>
        <v>0</v>
      </c>
      <c r="N6108" s="283">
        <f t="shared" si="1373"/>
        <v>4.3585758300027857</v>
      </c>
      <c r="O6108" s="283">
        <f t="shared" si="1374"/>
        <v>0</v>
      </c>
      <c r="P6108" s="21">
        <f t="shared" si="1366"/>
        <v>0</v>
      </c>
      <c r="Q6108" s="21">
        <f t="shared" si="1367"/>
        <v>0.74504051125983206</v>
      </c>
      <c r="R6108">
        <f t="shared" si="1368"/>
        <v>0.9421089825381942</v>
      </c>
      <c r="S6108" s="296">
        <f t="shared" si="1375"/>
        <v>0</v>
      </c>
      <c r="T6108" s="283">
        <f t="shared" si="1376"/>
        <v>0</v>
      </c>
    </row>
    <row r="6109" spans="1:20" x14ac:dyDescent="0.25">
      <c r="A6109" s="286">
        <v>43355</v>
      </c>
      <c r="B6109" s="1">
        <f t="shared" si="1369"/>
        <v>3</v>
      </c>
      <c r="C6109" s="285">
        <v>11</v>
      </c>
      <c r="D6109" t="s">
        <v>716</v>
      </c>
      <c r="F6109" s="16">
        <v>64</v>
      </c>
      <c r="G6109" t="str">
        <f t="shared" si="1363"/>
        <v>Neither</v>
      </c>
      <c r="H6109" s="283">
        <f>IF(G6109="heating",F6109*Assumptions!M$4+Assumptions!M$7,0)</f>
        <v>0</v>
      </c>
      <c r="I6109" s="15">
        <f t="shared" si="1364"/>
        <v>0.94956163997961163</v>
      </c>
      <c r="J6109" s="15">
        <f t="shared" si="1365"/>
        <v>1.0263036171733995</v>
      </c>
      <c r="K6109" s="283">
        <f t="shared" si="1370"/>
        <v>0</v>
      </c>
      <c r="L6109" s="283">
        <f t="shared" si="1371"/>
        <v>4.3818232651749627</v>
      </c>
      <c r="M6109" s="283">
        <f t="shared" si="1372"/>
        <v>0</v>
      </c>
      <c r="N6109" s="283">
        <f t="shared" si="1373"/>
        <v>4.3585758300027857</v>
      </c>
      <c r="O6109" s="283">
        <f t="shared" si="1374"/>
        <v>0</v>
      </c>
      <c r="P6109" s="21">
        <f t="shared" si="1366"/>
        <v>0</v>
      </c>
      <c r="Q6109" s="21">
        <f t="shared" si="1367"/>
        <v>0.72850690893675296</v>
      </c>
      <c r="R6109">
        <f t="shared" si="1368"/>
        <v>0.9421089825381942</v>
      </c>
      <c r="S6109" s="296">
        <f t="shared" si="1375"/>
        <v>0</v>
      </c>
      <c r="T6109" s="283">
        <f t="shared" si="1376"/>
        <v>0</v>
      </c>
    </row>
    <row r="6110" spans="1:20" x14ac:dyDescent="0.25">
      <c r="A6110" s="286">
        <v>43355</v>
      </c>
      <c r="B6110" s="1">
        <f t="shared" si="1369"/>
        <v>3</v>
      </c>
      <c r="C6110" s="285">
        <v>12</v>
      </c>
      <c r="D6110" t="s">
        <v>716</v>
      </c>
      <c r="F6110" s="16">
        <v>63</v>
      </c>
      <c r="G6110" t="str">
        <f t="shared" si="1363"/>
        <v>Neither</v>
      </c>
      <c r="H6110" s="283">
        <f>IF(G6110="heating",F6110*Assumptions!M$4+Assumptions!M$7,0)</f>
        <v>0</v>
      </c>
      <c r="I6110" s="15">
        <f t="shared" si="1364"/>
        <v>0.91648403420261149</v>
      </c>
      <c r="J6110" s="15">
        <f t="shared" si="1365"/>
        <v>1.0263036171733995</v>
      </c>
      <c r="K6110" s="283">
        <f t="shared" si="1370"/>
        <v>0</v>
      </c>
      <c r="L6110" s="283">
        <f t="shared" si="1371"/>
        <v>4.3818232651749627</v>
      </c>
      <c r="M6110" s="283">
        <f t="shared" si="1372"/>
        <v>0</v>
      </c>
      <c r="N6110" s="283">
        <f t="shared" si="1373"/>
        <v>4.3585758300027857</v>
      </c>
      <c r="O6110" s="283">
        <f t="shared" si="1374"/>
        <v>0</v>
      </c>
      <c r="P6110" s="21">
        <f t="shared" si="1366"/>
        <v>0</v>
      </c>
      <c r="Q6110" s="21">
        <f t="shared" si="1367"/>
        <v>0.75910815787401487</v>
      </c>
      <c r="R6110">
        <f t="shared" si="1368"/>
        <v>0.9421089825381942</v>
      </c>
      <c r="S6110" s="296">
        <f t="shared" si="1375"/>
        <v>0</v>
      </c>
      <c r="T6110" s="283">
        <f t="shared" si="1376"/>
        <v>0</v>
      </c>
    </row>
    <row r="6111" spans="1:20" x14ac:dyDescent="0.25">
      <c r="A6111" s="286">
        <v>43355</v>
      </c>
      <c r="B6111" s="1">
        <f t="shared" si="1369"/>
        <v>3</v>
      </c>
      <c r="C6111" s="285">
        <v>13</v>
      </c>
      <c r="D6111" t="s">
        <v>716</v>
      </c>
      <c r="F6111" s="16">
        <v>63</v>
      </c>
      <c r="G6111" t="str">
        <f t="shared" si="1363"/>
        <v>Neither</v>
      </c>
      <c r="H6111" s="283">
        <f>IF(G6111="heating",F6111*Assumptions!M$4+Assumptions!M$7,0)</f>
        <v>0</v>
      </c>
      <c r="I6111" s="15">
        <f t="shared" si="1364"/>
        <v>0.90040206880052787</v>
      </c>
      <c r="J6111" s="15">
        <f t="shared" si="1365"/>
        <v>1.0263036171733995</v>
      </c>
      <c r="K6111" s="283">
        <f t="shared" si="1370"/>
        <v>0</v>
      </c>
      <c r="L6111" s="283">
        <f t="shared" si="1371"/>
        <v>4.3818232651749627</v>
      </c>
      <c r="M6111" s="283">
        <f t="shared" si="1372"/>
        <v>0</v>
      </c>
      <c r="N6111" s="283">
        <f t="shared" si="1373"/>
        <v>4.3585758300027857</v>
      </c>
      <c r="O6111" s="283">
        <f t="shared" si="1374"/>
        <v>0</v>
      </c>
      <c r="P6111" s="21">
        <f t="shared" si="1366"/>
        <v>0</v>
      </c>
      <c r="Q6111" s="21">
        <f t="shared" si="1367"/>
        <v>0.79115902007799765</v>
      </c>
      <c r="R6111">
        <f t="shared" si="1368"/>
        <v>0.9421089825381942</v>
      </c>
      <c r="S6111" s="296">
        <f t="shared" si="1375"/>
        <v>0</v>
      </c>
      <c r="T6111" s="283">
        <f t="shared" si="1376"/>
        <v>0</v>
      </c>
    </row>
    <row r="6112" spans="1:20" x14ac:dyDescent="0.25">
      <c r="A6112" s="286">
        <v>43355</v>
      </c>
      <c r="B6112" s="1">
        <f t="shared" si="1369"/>
        <v>3</v>
      </c>
      <c r="C6112" s="285">
        <v>14</v>
      </c>
      <c r="D6112" t="s">
        <v>716</v>
      </c>
      <c r="F6112" s="16">
        <v>61</v>
      </c>
      <c r="G6112" t="str">
        <f t="shared" si="1363"/>
        <v>Neither</v>
      </c>
      <c r="H6112" s="283">
        <f>IF(G6112="heating",F6112*Assumptions!M$4+Assumptions!M$7,0)</f>
        <v>0</v>
      </c>
      <c r="I6112" s="15">
        <f t="shared" si="1364"/>
        <v>0.86032894500746537</v>
      </c>
      <c r="J6112" s="15">
        <f t="shared" si="1365"/>
        <v>1.0263036171733995</v>
      </c>
      <c r="K6112" s="283">
        <f t="shared" si="1370"/>
        <v>0</v>
      </c>
      <c r="L6112" s="283">
        <f t="shared" si="1371"/>
        <v>4.3818232651749627</v>
      </c>
      <c r="M6112" s="283">
        <f t="shared" si="1372"/>
        <v>0</v>
      </c>
      <c r="N6112" s="283">
        <f t="shared" si="1373"/>
        <v>4.3585758300027857</v>
      </c>
      <c r="O6112" s="283">
        <f t="shared" si="1374"/>
        <v>0</v>
      </c>
      <c r="P6112" s="21">
        <f t="shared" si="1366"/>
        <v>0</v>
      </c>
      <c r="Q6112" s="21">
        <f t="shared" si="1367"/>
        <v>0.84355555031342389</v>
      </c>
      <c r="R6112">
        <f t="shared" si="1368"/>
        <v>0.9421089825381942</v>
      </c>
      <c r="S6112" s="296">
        <f t="shared" si="1375"/>
        <v>0</v>
      </c>
      <c r="T6112" s="283">
        <f t="shared" si="1376"/>
        <v>0</v>
      </c>
    </row>
    <row r="6113" spans="1:20" x14ac:dyDescent="0.25">
      <c r="A6113" s="286">
        <v>43355</v>
      </c>
      <c r="B6113" s="1">
        <f t="shared" si="1369"/>
        <v>3</v>
      </c>
      <c r="C6113" s="285">
        <v>15</v>
      </c>
      <c r="D6113" t="s">
        <v>716</v>
      </c>
      <c r="F6113" s="16">
        <v>59</v>
      </c>
      <c r="G6113" t="str">
        <f t="shared" si="1363"/>
        <v>Neither</v>
      </c>
      <c r="H6113" s="283">
        <f>IF(G6113="heating",F6113*Assumptions!M$4+Assumptions!M$7,0)</f>
        <v>0</v>
      </c>
      <c r="I6113" s="15">
        <f t="shared" si="1364"/>
        <v>0.85754515037175039</v>
      </c>
      <c r="J6113" s="15">
        <f t="shared" si="1365"/>
        <v>1.0263036171733995</v>
      </c>
      <c r="K6113" s="283">
        <f t="shared" si="1370"/>
        <v>0</v>
      </c>
      <c r="L6113" s="283">
        <f t="shared" si="1371"/>
        <v>4.3182081448486933</v>
      </c>
      <c r="M6113" s="283">
        <f t="shared" si="1372"/>
        <v>0</v>
      </c>
      <c r="N6113" s="283">
        <f t="shared" si="1373"/>
        <v>4.2355603137647586</v>
      </c>
      <c r="O6113" s="283">
        <f t="shared" si="1374"/>
        <v>0</v>
      </c>
      <c r="P6113" s="21">
        <f t="shared" si="1366"/>
        <v>0</v>
      </c>
      <c r="Q6113" s="21">
        <f t="shared" si="1367"/>
        <v>0.96592607327566882</v>
      </c>
      <c r="R6113">
        <f t="shared" si="1368"/>
        <v>0.9421089825381942</v>
      </c>
      <c r="S6113" s="296">
        <f t="shared" si="1375"/>
        <v>0</v>
      </c>
      <c r="T6113" s="283">
        <f t="shared" si="1376"/>
        <v>0</v>
      </c>
    </row>
    <row r="6114" spans="1:20" x14ac:dyDescent="0.25">
      <c r="A6114" s="286">
        <v>43355</v>
      </c>
      <c r="B6114" s="1">
        <f t="shared" si="1369"/>
        <v>3</v>
      </c>
      <c r="C6114" s="285">
        <v>16</v>
      </c>
      <c r="D6114" t="s">
        <v>716</v>
      </c>
      <c r="F6114" s="16">
        <v>57</v>
      </c>
      <c r="G6114" t="str">
        <f t="shared" si="1363"/>
        <v>Neither</v>
      </c>
      <c r="H6114" s="283">
        <f>IF(G6114="heating",F6114*Assumptions!M$4+Assumptions!M$7,0)</f>
        <v>0</v>
      </c>
      <c r="I6114" s="15">
        <f t="shared" si="1364"/>
        <v>0.88344815438260227</v>
      </c>
      <c r="J6114" s="15">
        <f t="shared" si="1365"/>
        <v>1.0263036171733995</v>
      </c>
      <c r="K6114" s="283">
        <f t="shared" si="1370"/>
        <v>0</v>
      </c>
      <c r="L6114" s="283">
        <f t="shared" si="1371"/>
        <v>4.2530692972692208</v>
      </c>
      <c r="M6114" s="283">
        <f t="shared" si="1372"/>
        <v>0</v>
      </c>
      <c r="N6114" s="283">
        <f t="shared" si="1373"/>
        <v>4.1119599131986844</v>
      </c>
      <c r="O6114" s="283">
        <f t="shared" si="1374"/>
        <v>0</v>
      </c>
      <c r="P6114" s="21">
        <f t="shared" si="1366"/>
        <v>0</v>
      </c>
      <c r="Q6114" s="21">
        <f t="shared" si="1367"/>
        <v>1.1649354943302594</v>
      </c>
      <c r="R6114">
        <f t="shared" si="1368"/>
        <v>0.9421089825381942</v>
      </c>
      <c r="S6114" s="296">
        <f t="shared" si="1375"/>
        <v>0</v>
      </c>
      <c r="T6114" s="283">
        <f t="shared" si="1376"/>
        <v>0</v>
      </c>
    </row>
    <row r="6115" spans="1:20" x14ac:dyDescent="0.25">
      <c r="A6115" s="286">
        <v>43355</v>
      </c>
      <c r="B6115" s="1">
        <f t="shared" si="1369"/>
        <v>3</v>
      </c>
      <c r="C6115" s="285">
        <v>17</v>
      </c>
      <c r="D6115" t="s">
        <v>716</v>
      </c>
      <c r="F6115" s="16">
        <v>57</v>
      </c>
      <c r="G6115" t="str">
        <f t="shared" si="1363"/>
        <v>Neither</v>
      </c>
      <c r="H6115" s="283">
        <f>IF(G6115="heating",F6115*Assumptions!M$4+Assumptions!M$7,0)</f>
        <v>0</v>
      </c>
      <c r="I6115" s="15">
        <f t="shared" si="1364"/>
        <v>0.94025748850374469</v>
      </c>
      <c r="J6115" s="15">
        <f t="shared" si="1365"/>
        <v>1.0263036171733995</v>
      </c>
      <c r="K6115" s="283">
        <f t="shared" si="1370"/>
        <v>0</v>
      </c>
      <c r="L6115" s="283">
        <f t="shared" si="1371"/>
        <v>4.2530692972692208</v>
      </c>
      <c r="M6115" s="283">
        <f t="shared" si="1372"/>
        <v>0</v>
      </c>
      <c r="N6115" s="283">
        <f t="shared" si="1373"/>
        <v>4.1119599131986844</v>
      </c>
      <c r="O6115" s="283">
        <f t="shared" si="1374"/>
        <v>0</v>
      </c>
      <c r="P6115" s="21">
        <f t="shared" si="1366"/>
        <v>0</v>
      </c>
      <c r="Q6115" s="21">
        <f t="shared" si="1367"/>
        <v>1.3521540118753073</v>
      </c>
      <c r="R6115">
        <f t="shared" si="1368"/>
        <v>0.9421089825381942</v>
      </c>
      <c r="S6115" s="296">
        <f t="shared" si="1375"/>
        <v>0</v>
      </c>
      <c r="T6115" s="283">
        <f t="shared" si="1376"/>
        <v>0</v>
      </c>
    </row>
    <row r="6116" spans="1:20" x14ac:dyDescent="0.25">
      <c r="A6116" s="286">
        <v>43355</v>
      </c>
      <c r="B6116" s="1">
        <f t="shared" si="1369"/>
        <v>3</v>
      </c>
      <c r="C6116" s="285">
        <v>18</v>
      </c>
      <c r="D6116" t="s">
        <v>716</v>
      </c>
      <c r="F6116" s="16">
        <v>57</v>
      </c>
      <c r="G6116" t="str">
        <f t="shared" si="1363"/>
        <v>Neither</v>
      </c>
      <c r="H6116" s="283">
        <f>IF(G6116="heating",F6116*Assumptions!M$4+Assumptions!M$7,0)</f>
        <v>0</v>
      </c>
      <c r="I6116" s="15">
        <f t="shared" si="1364"/>
        <v>0.98182363790757687</v>
      </c>
      <c r="J6116" s="15">
        <f t="shared" si="1365"/>
        <v>1.0263036171733995</v>
      </c>
      <c r="K6116" s="283">
        <f t="shared" si="1370"/>
        <v>0</v>
      </c>
      <c r="L6116" s="283">
        <f t="shared" si="1371"/>
        <v>4.2530692972692208</v>
      </c>
      <c r="M6116" s="283">
        <f t="shared" si="1372"/>
        <v>0</v>
      </c>
      <c r="N6116" s="283">
        <f t="shared" si="1373"/>
        <v>4.1119599131986844</v>
      </c>
      <c r="O6116" s="283">
        <f t="shared" si="1374"/>
        <v>0</v>
      </c>
      <c r="P6116" s="21">
        <f t="shared" si="1366"/>
        <v>0</v>
      </c>
      <c r="Q6116" s="21">
        <f t="shared" si="1367"/>
        <v>1.5598916921549892</v>
      </c>
      <c r="R6116">
        <f t="shared" si="1368"/>
        <v>0.9421089825381942</v>
      </c>
      <c r="S6116" s="296">
        <f t="shared" si="1375"/>
        <v>0</v>
      </c>
      <c r="T6116" s="283">
        <f t="shared" si="1376"/>
        <v>0</v>
      </c>
    </row>
    <row r="6117" spans="1:20" x14ac:dyDescent="0.25">
      <c r="A6117" s="286">
        <v>43355</v>
      </c>
      <c r="B6117" s="1">
        <f t="shared" si="1369"/>
        <v>3</v>
      </c>
      <c r="C6117" s="285">
        <v>19</v>
      </c>
      <c r="D6117" t="s">
        <v>716</v>
      </c>
      <c r="F6117" s="16">
        <v>57</v>
      </c>
      <c r="G6117" t="str">
        <f t="shared" si="1363"/>
        <v>Neither</v>
      </c>
      <c r="H6117" s="283">
        <f>IF(G6117="heating",F6117*Assumptions!M$4+Assumptions!M$7,0)</f>
        <v>0</v>
      </c>
      <c r="I6117" s="15">
        <f t="shared" si="1364"/>
        <v>0.98418842963438757</v>
      </c>
      <c r="J6117" s="15">
        <f t="shared" si="1365"/>
        <v>1.0263036171733995</v>
      </c>
      <c r="K6117" s="283">
        <f t="shared" si="1370"/>
        <v>0</v>
      </c>
      <c r="L6117" s="283">
        <f t="shared" si="1371"/>
        <v>4.2530692972692208</v>
      </c>
      <c r="M6117" s="283">
        <f t="shared" si="1372"/>
        <v>0</v>
      </c>
      <c r="N6117" s="283">
        <f t="shared" si="1373"/>
        <v>4.1119599131986844</v>
      </c>
      <c r="O6117" s="283">
        <f t="shared" si="1374"/>
        <v>0</v>
      </c>
      <c r="P6117" s="21">
        <f t="shared" si="1366"/>
        <v>0</v>
      </c>
      <c r="Q6117" s="21">
        <f t="shared" si="1367"/>
        <v>1.6764212681468484</v>
      </c>
      <c r="R6117">
        <f t="shared" si="1368"/>
        <v>0.9421089825381942</v>
      </c>
      <c r="S6117" s="296">
        <f t="shared" si="1375"/>
        <v>0</v>
      </c>
      <c r="T6117" s="283">
        <f t="shared" si="1376"/>
        <v>0</v>
      </c>
    </row>
    <row r="6118" spans="1:20" x14ac:dyDescent="0.25">
      <c r="A6118" s="286">
        <v>43355</v>
      </c>
      <c r="B6118" s="1">
        <f t="shared" si="1369"/>
        <v>3</v>
      </c>
      <c r="C6118" s="285">
        <v>20</v>
      </c>
      <c r="D6118" t="s">
        <v>716</v>
      </c>
      <c r="F6118" s="16">
        <v>57</v>
      </c>
      <c r="G6118" t="str">
        <f t="shared" si="1363"/>
        <v>Neither</v>
      </c>
      <c r="H6118" s="283">
        <f>IF(G6118="heating",F6118*Assumptions!M$4+Assumptions!M$7,0)</f>
        <v>0</v>
      </c>
      <c r="I6118" s="15">
        <f t="shared" si="1364"/>
        <v>0.97071962311712034</v>
      </c>
      <c r="J6118" s="15">
        <f t="shared" si="1365"/>
        <v>1.0263036171733995</v>
      </c>
      <c r="K6118" s="283">
        <f t="shared" si="1370"/>
        <v>0</v>
      </c>
      <c r="L6118" s="283">
        <f t="shared" si="1371"/>
        <v>4.2530692972692208</v>
      </c>
      <c r="M6118" s="283">
        <f t="shared" si="1372"/>
        <v>0</v>
      </c>
      <c r="N6118" s="283">
        <f t="shared" si="1373"/>
        <v>4.1119599131986844</v>
      </c>
      <c r="O6118" s="283">
        <f t="shared" si="1374"/>
        <v>0</v>
      </c>
      <c r="P6118" s="21">
        <f t="shared" si="1366"/>
        <v>0</v>
      </c>
      <c r="Q6118" s="21">
        <f t="shared" si="1367"/>
        <v>1.52436960139122</v>
      </c>
      <c r="R6118">
        <f t="shared" si="1368"/>
        <v>0.9421089825381942</v>
      </c>
      <c r="S6118" s="296">
        <f t="shared" si="1375"/>
        <v>0</v>
      </c>
      <c r="T6118" s="283">
        <f t="shared" si="1376"/>
        <v>0</v>
      </c>
    </row>
    <row r="6119" spans="1:20" x14ac:dyDescent="0.25">
      <c r="A6119" s="286">
        <v>43355</v>
      </c>
      <c r="B6119" s="1">
        <f t="shared" si="1369"/>
        <v>3</v>
      </c>
      <c r="C6119" s="285">
        <v>21</v>
      </c>
      <c r="D6119" t="s">
        <v>716</v>
      </c>
      <c r="F6119" s="16">
        <v>57</v>
      </c>
      <c r="G6119" t="str">
        <f t="shared" si="1363"/>
        <v>Neither</v>
      </c>
      <c r="H6119" s="283">
        <f>IF(G6119="heating",F6119*Assumptions!M$4+Assumptions!M$7,0)</f>
        <v>0</v>
      </c>
      <c r="I6119" s="15">
        <f t="shared" si="1364"/>
        <v>0.95751150862929935</v>
      </c>
      <c r="J6119" s="15">
        <f t="shared" si="1365"/>
        <v>1.0263036171733995</v>
      </c>
      <c r="K6119" s="283">
        <f t="shared" si="1370"/>
        <v>0</v>
      </c>
      <c r="L6119" s="283">
        <f t="shared" si="1371"/>
        <v>4.2530692972692208</v>
      </c>
      <c r="M6119" s="283">
        <f t="shared" si="1372"/>
        <v>0</v>
      </c>
      <c r="N6119" s="283">
        <f t="shared" si="1373"/>
        <v>4.1119599131986844</v>
      </c>
      <c r="O6119" s="283">
        <f t="shared" si="1374"/>
        <v>0</v>
      </c>
      <c r="P6119" s="21">
        <f t="shared" si="1366"/>
        <v>0</v>
      </c>
      <c r="Q6119" s="21">
        <f t="shared" si="1367"/>
        <v>1.4448604713749031</v>
      </c>
      <c r="R6119">
        <f t="shared" si="1368"/>
        <v>0.9421089825381942</v>
      </c>
      <c r="S6119" s="296">
        <f t="shared" si="1375"/>
        <v>0</v>
      </c>
      <c r="T6119" s="283">
        <f t="shared" si="1376"/>
        <v>0</v>
      </c>
    </row>
    <row r="6120" spans="1:20" x14ac:dyDescent="0.25">
      <c r="A6120" s="286">
        <v>43355</v>
      </c>
      <c r="B6120" s="1">
        <f t="shared" si="1369"/>
        <v>3</v>
      </c>
      <c r="C6120" s="285">
        <v>22</v>
      </c>
      <c r="D6120" t="s">
        <v>716</v>
      </c>
      <c r="F6120" s="16">
        <v>55</v>
      </c>
      <c r="G6120" t="str">
        <f t="shared" si="1363"/>
        <v>Neither</v>
      </c>
      <c r="H6120" s="283">
        <f>IF(G6120="heating",F6120*Assumptions!M$4+Assumptions!M$7,0)</f>
        <v>0</v>
      </c>
      <c r="I6120" s="15">
        <f t="shared" si="1364"/>
        <v>0.9426530227543114</v>
      </c>
      <c r="J6120" s="15">
        <f t="shared" si="1365"/>
        <v>1.0263036171733995</v>
      </c>
      <c r="K6120" s="283">
        <f t="shared" si="1370"/>
        <v>0</v>
      </c>
      <c r="L6120" s="283">
        <f t="shared" si="1371"/>
        <v>4.1851135499983272</v>
      </c>
      <c r="M6120" s="283">
        <f t="shared" si="1372"/>
        <v>0</v>
      </c>
      <c r="N6120" s="283">
        <f t="shared" si="1373"/>
        <v>3.9876635481217684</v>
      </c>
      <c r="O6120" s="283">
        <f t="shared" si="1374"/>
        <v>0</v>
      </c>
      <c r="P6120" s="21">
        <f t="shared" si="1366"/>
        <v>0</v>
      </c>
      <c r="Q6120" s="21">
        <f t="shared" si="1367"/>
        <v>1.2427137171080138</v>
      </c>
      <c r="R6120">
        <f t="shared" si="1368"/>
        <v>0.9421089825381942</v>
      </c>
      <c r="S6120" s="296">
        <f t="shared" si="1375"/>
        <v>0</v>
      </c>
      <c r="T6120" s="283">
        <f t="shared" si="1376"/>
        <v>0</v>
      </c>
    </row>
    <row r="6121" spans="1:20" x14ac:dyDescent="0.25">
      <c r="A6121" s="286">
        <v>43355</v>
      </c>
      <c r="B6121" s="1">
        <f t="shared" si="1369"/>
        <v>3</v>
      </c>
      <c r="C6121" s="285">
        <v>23</v>
      </c>
      <c r="D6121" t="s">
        <v>715</v>
      </c>
      <c r="F6121" s="16">
        <v>55</v>
      </c>
      <c r="G6121" t="str">
        <f t="shared" si="1363"/>
        <v>Neither</v>
      </c>
      <c r="H6121" s="283">
        <f>IF(G6121="heating",F6121*Assumptions!M$4+Assumptions!M$7,0)</f>
        <v>0</v>
      </c>
      <c r="I6121" s="15">
        <f t="shared" si="1364"/>
        <v>0.94450710149963013</v>
      </c>
      <c r="J6121" s="15">
        <f t="shared" si="1365"/>
        <v>1.0263036171733995</v>
      </c>
      <c r="K6121" s="283">
        <f t="shared" si="1370"/>
        <v>0</v>
      </c>
      <c r="L6121" s="283">
        <f t="shared" si="1371"/>
        <v>4.1851135499983272</v>
      </c>
      <c r="M6121" s="283">
        <f t="shared" si="1372"/>
        <v>0</v>
      </c>
      <c r="N6121" s="283">
        <f t="shared" si="1373"/>
        <v>3.9876635481217684</v>
      </c>
      <c r="O6121" s="283">
        <f t="shared" si="1374"/>
        <v>0</v>
      </c>
      <c r="P6121" s="21">
        <f t="shared" si="1366"/>
        <v>0</v>
      </c>
      <c r="Q6121" s="21">
        <f t="shared" si="1367"/>
        <v>1.0297519246597011</v>
      </c>
      <c r="R6121">
        <f t="shared" si="1368"/>
        <v>0.9421089825381942</v>
      </c>
      <c r="S6121" s="296">
        <f t="shared" si="1375"/>
        <v>0</v>
      </c>
      <c r="T6121" s="283">
        <f t="shared" si="1376"/>
        <v>0</v>
      </c>
    </row>
    <row r="6122" spans="1:20" x14ac:dyDescent="0.25">
      <c r="A6122" s="286">
        <v>43356</v>
      </c>
      <c r="B6122" s="1">
        <f t="shared" si="1369"/>
        <v>4</v>
      </c>
      <c r="C6122" s="285">
        <v>0</v>
      </c>
      <c r="D6122" t="s">
        <v>715</v>
      </c>
      <c r="F6122" s="16">
        <v>55</v>
      </c>
      <c r="G6122" t="str">
        <f t="shared" si="1363"/>
        <v>Neither</v>
      </c>
      <c r="H6122" s="283">
        <f>IF(G6122="heating",F6122*Assumptions!M$4+Assumptions!M$7,0)</f>
        <v>0</v>
      </c>
      <c r="I6122" s="15">
        <f t="shared" si="1364"/>
        <v>0.97481507806017154</v>
      </c>
      <c r="J6122" s="15">
        <f t="shared" si="1365"/>
        <v>1.0020455199443592</v>
      </c>
      <c r="K6122" s="283">
        <f t="shared" si="1370"/>
        <v>0</v>
      </c>
      <c r="L6122" s="283">
        <f t="shared" si="1371"/>
        <v>4.1851135499983272</v>
      </c>
      <c r="M6122" s="283">
        <f t="shared" si="1372"/>
        <v>0</v>
      </c>
      <c r="N6122" s="283">
        <f t="shared" si="1373"/>
        <v>3.9876635481217684</v>
      </c>
      <c r="O6122" s="283">
        <f t="shared" si="1374"/>
        <v>0</v>
      </c>
      <c r="P6122" s="21">
        <f t="shared" si="1366"/>
        <v>0</v>
      </c>
      <c r="Q6122" s="21">
        <f t="shared" si="1367"/>
        <v>0.90668853391740301</v>
      </c>
      <c r="R6122">
        <f t="shared" si="1368"/>
        <v>1.0705685074825908</v>
      </c>
      <c r="S6122" s="296">
        <f t="shared" si="1375"/>
        <v>0</v>
      </c>
      <c r="T6122" s="283">
        <f t="shared" si="1376"/>
        <v>0</v>
      </c>
    </row>
    <row r="6123" spans="1:20" x14ac:dyDescent="0.25">
      <c r="A6123" s="286">
        <v>43356</v>
      </c>
      <c r="B6123" s="1">
        <f t="shared" si="1369"/>
        <v>4</v>
      </c>
      <c r="C6123" s="285">
        <v>1</v>
      </c>
      <c r="D6123" t="s">
        <v>715</v>
      </c>
      <c r="F6123" s="16">
        <v>54</v>
      </c>
      <c r="G6123" t="str">
        <f t="shared" si="1363"/>
        <v>Neither</v>
      </c>
      <c r="H6123" s="283">
        <f>IF(G6123="heating",F6123*Assumptions!M$4+Assumptions!M$7,0)</f>
        <v>0</v>
      </c>
      <c r="I6123" s="15">
        <f t="shared" si="1364"/>
        <v>1.012242869806885</v>
      </c>
      <c r="J6123" s="15">
        <f t="shared" si="1365"/>
        <v>1.0020455199443592</v>
      </c>
      <c r="K6123" s="283">
        <f t="shared" si="1370"/>
        <v>0</v>
      </c>
      <c r="L6123" s="283">
        <f t="shared" si="1371"/>
        <v>4.1559947708987721</v>
      </c>
      <c r="M6123" s="283">
        <f t="shared" si="1372"/>
        <v>0</v>
      </c>
      <c r="N6123" s="283">
        <f t="shared" si="1373"/>
        <v>3.9259252525022648</v>
      </c>
      <c r="O6123" s="283">
        <f t="shared" si="1374"/>
        <v>0</v>
      </c>
      <c r="P6123" s="21">
        <f t="shared" si="1366"/>
        <v>0</v>
      </c>
      <c r="Q6123" s="21">
        <f t="shared" si="1367"/>
        <v>0.81803459285312596</v>
      </c>
      <c r="R6123">
        <f t="shared" si="1368"/>
        <v>1.0705685074825908</v>
      </c>
      <c r="S6123" s="296">
        <f t="shared" si="1375"/>
        <v>0</v>
      </c>
      <c r="T6123" s="283">
        <f t="shared" si="1376"/>
        <v>0</v>
      </c>
    </row>
    <row r="6124" spans="1:20" x14ac:dyDescent="0.25">
      <c r="A6124" s="286">
        <v>43356</v>
      </c>
      <c r="B6124" s="1">
        <f t="shared" si="1369"/>
        <v>4</v>
      </c>
      <c r="C6124" s="285">
        <v>2</v>
      </c>
      <c r="D6124" t="s">
        <v>715</v>
      </c>
      <c r="F6124" s="16">
        <v>54</v>
      </c>
      <c r="G6124" t="str">
        <f t="shared" si="1363"/>
        <v>Neither</v>
      </c>
      <c r="H6124" s="283">
        <f>IF(G6124="heating",F6124*Assumptions!M$4+Assumptions!M$7,0)</f>
        <v>0</v>
      </c>
      <c r="I6124" s="15">
        <f t="shared" si="1364"/>
        <v>1.0509704703585963</v>
      </c>
      <c r="J6124" s="15">
        <f t="shared" si="1365"/>
        <v>1.0020455199443592</v>
      </c>
      <c r="K6124" s="283">
        <f t="shared" si="1370"/>
        <v>0</v>
      </c>
      <c r="L6124" s="283">
        <f t="shared" si="1371"/>
        <v>4.1559947708987721</v>
      </c>
      <c r="M6124" s="283">
        <f t="shared" si="1372"/>
        <v>0</v>
      </c>
      <c r="N6124" s="283">
        <f t="shared" si="1373"/>
        <v>3.9259252525022648</v>
      </c>
      <c r="O6124" s="283">
        <f t="shared" si="1374"/>
        <v>0</v>
      </c>
      <c r="P6124" s="21">
        <f t="shared" si="1366"/>
        <v>0</v>
      </c>
      <c r="Q6124" s="21">
        <f t="shared" si="1367"/>
        <v>0.74507607494346417</v>
      </c>
      <c r="R6124">
        <f t="shared" si="1368"/>
        <v>1.0705685074825908</v>
      </c>
      <c r="S6124" s="296">
        <f t="shared" si="1375"/>
        <v>0</v>
      </c>
      <c r="T6124" s="283">
        <f t="shared" si="1376"/>
        <v>0</v>
      </c>
    </row>
    <row r="6125" spans="1:20" x14ac:dyDescent="0.25">
      <c r="A6125" s="286">
        <v>43356</v>
      </c>
      <c r="B6125" s="1">
        <f t="shared" si="1369"/>
        <v>4</v>
      </c>
      <c r="C6125" s="285">
        <v>3</v>
      </c>
      <c r="D6125" t="s">
        <v>715</v>
      </c>
      <c r="F6125" s="16">
        <v>54</v>
      </c>
      <c r="G6125" t="str">
        <f t="shared" si="1363"/>
        <v>Neither</v>
      </c>
      <c r="H6125" s="283">
        <f>IF(G6125="heating",F6125*Assumptions!M$4+Assumptions!M$7,0)</f>
        <v>0</v>
      </c>
      <c r="I6125" s="15">
        <f t="shared" si="1364"/>
        <v>1.0924036124451033</v>
      </c>
      <c r="J6125" s="15">
        <f t="shared" si="1365"/>
        <v>1.0020455199443592</v>
      </c>
      <c r="K6125" s="283">
        <f t="shared" si="1370"/>
        <v>0</v>
      </c>
      <c r="L6125" s="283">
        <f t="shared" si="1371"/>
        <v>4.1559947708987721</v>
      </c>
      <c r="M6125" s="283">
        <f t="shared" si="1372"/>
        <v>0</v>
      </c>
      <c r="N6125" s="283">
        <f t="shared" si="1373"/>
        <v>3.9259252525022648</v>
      </c>
      <c r="O6125" s="283">
        <f t="shared" si="1374"/>
        <v>0</v>
      </c>
      <c r="P6125" s="21">
        <f t="shared" si="1366"/>
        <v>0</v>
      </c>
      <c r="Q6125" s="21">
        <f t="shared" si="1367"/>
        <v>0.69158980876382303</v>
      </c>
      <c r="R6125">
        <f t="shared" si="1368"/>
        <v>1.0705685074825908</v>
      </c>
      <c r="S6125" s="296">
        <f t="shared" si="1375"/>
        <v>0</v>
      </c>
      <c r="T6125" s="283">
        <f t="shared" si="1376"/>
        <v>0</v>
      </c>
    </row>
    <row r="6126" spans="1:20" x14ac:dyDescent="0.25">
      <c r="A6126" s="286">
        <v>43356</v>
      </c>
      <c r="B6126" s="1">
        <f t="shared" si="1369"/>
        <v>4</v>
      </c>
      <c r="C6126" s="285">
        <v>4</v>
      </c>
      <c r="D6126" t="s">
        <v>715</v>
      </c>
      <c r="F6126" s="16">
        <v>54</v>
      </c>
      <c r="G6126" t="str">
        <f t="shared" si="1363"/>
        <v>Neither</v>
      </c>
      <c r="H6126" s="283">
        <f>IF(G6126="heating",F6126*Assumptions!M$4+Assumptions!M$7,0)</f>
        <v>0</v>
      </c>
      <c r="I6126" s="15">
        <f t="shared" si="1364"/>
        <v>1.1348296917927807</v>
      </c>
      <c r="J6126" s="15">
        <f t="shared" si="1365"/>
        <v>1.0020455199443592</v>
      </c>
      <c r="K6126" s="283">
        <f t="shared" si="1370"/>
        <v>0</v>
      </c>
      <c r="L6126" s="283">
        <f t="shared" si="1371"/>
        <v>4.1559947708987721</v>
      </c>
      <c r="M6126" s="283">
        <f t="shared" si="1372"/>
        <v>0</v>
      </c>
      <c r="N6126" s="283">
        <f t="shared" si="1373"/>
        <v>3.9259252525022648</v>
      </c>
      <c r="O6126" s="283">
        <f t="shared" si="1374"/>
        <v>0</v>
      </c>
      <c r="P6126" s="21">
        <f t="shared" si="1366"/>
        <v>0</v>
      </c>
      <c r="Q6126" s="21">
        <f t="shared" si="1367"/>
        <v>0.6473875548762833</v>
      </c>
      <c r="R6126">
        <f t="shared" si="1368"/>
        <v>1.0705685074825908</v>
      </c>
      <c r="S6126" s="296">
        <f t="shared" si="1375"/>
        <v>0</v>
      </c>
      <c r="T6126" s="283">
        <f t="shared" si="1376"/>
        <v>0</v>
      </c>
    </row>
    <row r="6127" spans="1:20" x14ac:dyDescent="0.25">
      <c r="A6127" s="286">
        <v>43356</v>
      </c>
      <c r="B6127" s="1">
        <f t="shared" si="1369"/>
        <v>4</v>
      </c>
      <c r="C6127" s="285">
        <v>5</v>
      </c>
      <c r="D6127" t="s">
        <v>715</v>
      </c>
      <c r="F6127" s="16">
        <v>54</v>
      </c>
      <c r="G6127" t="str">
        <f t="shared" si="1363"/>
        <v>Neither</v>
      </c>
      <c r="H6127" s="283">
        <f>IF(G6127="heating",F6127*Assumptions!M$4+Assumptions!M$7,0)</f>
        <v>0</v>
      </c>
      <c r="I6127" s="15">
        <f t="shared" si="1364"/>
        <v>1.1635558681477385</v>
      </c>
      <c r="J6127" s="15">
        <f t="shared" si="1365"/>
        <v>1.0020455199443592</v>
      </c>
      <c r="K6127" s="283">
        <f t="shared" si="1370"/>
        <v>0</v>
      </c>
      <c r="L6127" s="283">
        <f t="shared" si="1371"/>
        <v>4.1559947708987721</v>
      </c>
      <c r="M6127" s="283">
        <f t="shared" si="1372"/>
        <v>0</v>
      </c>
      <c r="N6127" s="283">
        <f t="shared" si="1373"/>
        <v>3.9259252525022648</v>
      </c>
      <c r="O6127" s="283">
        <f t="shared" si="1374"/>
        <v>0</v>
      </c>
      <c r="P6127" s="21">
        <f t="shared" si="1366"/>
        <v>0</v>
      </c>
      <c r="Q6127" s="21">
        <f t="shared" si="1367"/>
        <v>0.72139578924615555</v>
      </c>
      <c r="R6127">
        <f t="shared" si="1368"/>
        <v>1.0705685074825908</v>
      </c>
      <c r="S6127" s="296">
        <f t="shared" si="1375"/>
        <v>0</v>
      </c>
      <c r="T6127" s="283">
        <f t="shared" si="1376"/>
        <v>0</v>
      </c>
    </row>
    <row r="6128" spans="1:20" x14ac:dyDescent="0.25">
      <c r="A6128" s="286">
        <v>43356</v>
      </c>
      <c r="B6128" s="1">
        <f t="shared" si="1369"/>
        <v>4</v>
      </c>
      <c r="C6128" s="285">
        <v>6</v>
      </c>
      <c r="D6128" t="s">
        <v>715</v>
      </c>
      <c r="F6128" s="16">
        <v>54</v>
      </c>
      <c r="G6128" t="str">
        <f t="shared" si="1363"/>
        <v>Neither</v>
      </c>
      <c r="H6128" s="283">
        <f>IF(G6128="heating",F6128*Assumptions!M$4+Assumptions!M$7,0)</f>
        <v>0</v>
      </c>
      <c r="I6128" s="15">
        <f t="shared" si="1364"/>
        <v>1.2083911162615524</v>
      </c>
      <c r="J6128" s="15">
        <f t="shared" si="1365"/>
        <v>1.0020455199443592</v>
      </c>
      <c r="K6128" s="283">
        <f t="shared" si="1370"/>
        <v>0</v>
      </c>
      <c r="L6128" s="283">
        <f t="shared" si="1371"/>
        <v>4.1559947708987721</v>
      </c>
      <c r="M6128" s="283">
        <f t="shared" si="1372"/>
        <v>0</v>
      </c>
      <c r="N6128" s="283">
        <f t="shared" si="1373"/>
        <v>3.9259252525022648</v>
      </c>
      <c r="O6128" s="283">
        <f t="shared" si="1374"/>
        <v>0</v>
      </c>
      <c r="P6128" s="21">
        <f t="shared" si="1366"/>
        <v>0</v>
      </c>
      <c r="Q6128" s="21">
        <f t="shared" si="1367"/>
        <v>0.87787080972652631</v>
      </c>
      <c r="R6128">
        <f t="shared" si="1368"/>
        <v>1.0705685074825908</v>
      </c>
      <c r="S6128" s="296">
        <f t="shared" si="1375"/>
        <v>0</v>
      </c>
      <c r="T6128" s="283">
        <f t="shared" si="1376"/>
        <v>0</v>
      </c>
    </row>
    <row r="6129" spans="1:20" x14ac:dyDescent="0.25">
      <c r="A6129" s="286">
        <v>43356</v>
      </c>
      <c r="B6129" s="1">
        <f t="shared" si="1369"/>
        <v>4</v>
      </c>
      <c r="C6129" s="285">
        <v>7</v>
      </c>
      <c r="D6129" t="s">
        <v>716</v>
      </c>
      <c r="F6129" s="16">
        <v>54</v>
      </c>
      <c r="G6129" t="str">
        <f t="shared" si="1363"/>
        <v>Neither</v>
      </c>
      <c r="H6129" s="283">
        <f>IF(G6129="heating",F6129*Assumptions!M$4+Assumptions!M$7,0)</f>
        <v>0</v>
      </c>
      <c r="I6129" s="15">
        <f t="shared" si="1364"/>
        <v>1.1637425769249583</v>
      </c>
      <c r="J6129" s="15">
        <f t="shared" si="1365"/>
        <v>1.0020455199443592</v>
      </c>
      <c r="K6129" s="283">
        <f t="shared" si="1370"/>
        <v>0</v>
      </c>
      <c r="L6129" s="283">
        <f t="shared" si="1371"/>
        <v>4.1559947708987721</v>
      </c>
      <c r="M6129" s="283">
        <f t="shared" si="1372"/>
        <v>0</v>
      </c>
      <c r="N6129" s="283">
        <f t="shared" si="1373"/>
        <v>3.9259252525022648</v>
      </c>
      <c r="O6129" s="283">
        <f t="shared" si="1374"/>
        <v>0</v>
      </c>
      <c r="P6129" s="21">
        <f t="shared" si="1366"/>
        <v>0</v>
      </c>
      <c r="Q6129" s="21">
        <f t="shared" si="1367"/>
        <v>0.97331382064367777</v>
      </c>
      <c r="R6129">
        <f t="shared" si="1368"/>
        <v>1.0705685074825908</v>
      </c>
      <c r="S6129" s="296">
        <f t="shared" si="1375"/>
        <v>0</v>
      </c>
      <c r="T6129" s="283">
        <f t="shared" si="1376"/>
        <v>0</v>
      </c>
    </row>
    <row r="6130" spans="1:20" x14ac:dyDescent="0.25">
      <c r="A6130" s="286">
        <v>43356</v>
      </c>
      <c r="B6130" s="1">
        <f t="shared" si="1369"/>
        <v>4</v>
      </c>
      <c r="C6130" s="285">
        <v>8</v>
      </c>
      <c r="D6130" t="s">
        <v>716</v>
      </c>
      <c r="F6130" s="16">
        <v>55</v>
      </c>
      <c r="G6130" t="str">
        <f t="shared" si="1363"/>
        <v>Neither</v>
      </c>
      <c r="H6130" s="283">
        <f>IF(G6130="heating",F6130*Assumptions!M$4+Assumptions!M$7,0)</f>
        <v>0</v>
      </c>
      <c r="I6130" s="15">
        <f t="shared" si="1364"/>
        <v>1.094193721037565</v>
      </c>
      <c r="J6130" s="15">
        <f t="shared" si="1365"/>
        <v>1.0020455199443592</v>
      </c>
      <c r="K6130" s="283">
        <f t="shared" si="1370"/>
        <v>0</v>
      </c>
      <c r="L6130" s="283">
        <f t="shared" si="1371"/>
        <v>4.1851135499983272</v>
      </c>
      <c r="M6130" s="283">
        <f t="shared" si="1372"/>
        <v>0</v>
      </c>
      <c r="N6130" s="283">
        <f t="shared" si="1373"/>
        <v>3.9876635481217684</v>
      </c>
      <c r="O6130" s="283">
        <f t="shared" si="1374"/>
        <v>0</v>
      </c>
      <c r="P6130" s="21">
        <f t="shared" si="1366"/>
        <v>0</v>
      </c>
      <c r="Q6130" s="21">
        <f t="shared" si="1367"/>
        <v>0.94940007506179924</v>
      </c>
      <c r="R6130">
        <f t="shared" si="1368"/>
        <v>1.0705685074825908</v>
      </c>
      <c r="S6130" s="296">
        <f t="shared" si="1375"/>
        <v>0</v>
      </c>
      <c r="T6130" s="283">
        <f t="shared" si="1376"/>
        <v>0</v>
      </c>
    </row>
    <row r="6131" spans="1:20" x14ac:dyDescent="0.25">
      <c r="A6131" s="286">
        <v>43356</v>
      </c>
      <c r="B6131" s="1">
        <f t="shared" si="1369"/>
        <v>4</v>
      </c>
      <c r="C6131" s="285">
        <v>9</v>
      </c>
      <c r="D6131" t="s">
        <v>716</v>
      </c>
      <c r="F6131" s="16">
        <v>55</v>
      </c>
      <c r="G6131" t="str">
        <f t="shared" si="1363"/>
        <v>Neither</v>
      </c>
      <c r="H6131" s="283">
        <f>IF(G6131="heating",F6131*Assumptions!M$4+Assumptions!M$7,0)</f>
        <v>0</v>
      </c>
      <c r="I6131" s="15">
        <f t="shared" si="1364"/>
        <v>1.0343009000871222</v>
      </c>
      <c r="J6131" s="15">
        <f t="shared" si="1365"/>
        <v>1.0020455199443592</v>
      </c>
      <c r="K6131" s="283">
        <f t="shared" si="1370"/>
        <v>0</v>
      </c>
      <c r="L6131" s="283">
        <f t="shared" si="1371"/>
        <v>4.1851135499983272</v>
      </c>
      <c r="M6131" s="283">
        <f t="shared" si="1372"/>
        <v>0</v>
      </c>
      <c r="N6131" s="283">
        <f t="shared" si="1373"/>
        <v>3.9876635481217684</v>
      </c>
      <c r="O6131" s="283">
        <f t="shared" si="1374"/>
        <v>0</v>
      </c>
      <c r="P6131" s="21">
        <f t="shared" si="1366"/>
        <v>0</v>
      </c>
      <c r="Q6131" s="21">
        <f t="shared" si="1367"/>
        <v>0.8408485371888097</v>
      </c>
      <c r="R6131">
        <f t="shared" si="1368"/>
        <v>1.0705685074825908</v>
      </c>
      <c r="S6131" s="296">
        <f t="shared" si="1375"/>
        <v>0</v>
      </c>
      <c r="T6131" s="283">
        <f t="shared" si="1376"/>
        <v>0</v>
      </c>
    </row>
    <row r="6132" spans="1:20" x14ac:dyDescent="0.25">
      <c r="A6132" s="286">
        <v>43356</v>
      </c>
      <c r="B6132" s="1">
        <f t="shared" si="1369"/>
        <v>4</v>
      </c>
      <c r="C6132" s="285">
        <v>10</v>
      </c>
      <c r="D6132" t="s">
        <v>716</v>
      </c>
      <c r="F6132" s="16">
        <v>59</v>
      </c>
      <c r="G6132" t="str">
        <f t="shared" si="1363"/>
        <v>Neither</v>
      </c>
      <c r="H6132" s="283">
        <f>IF(G6132="heating",F6132*Assumptions!M$4+Assumptions!M$7,0)</f>
        <v>0</v>
      </c>
      <c r="I6132" s="15">
        <f t="shared" si="1364"/>
        <v>0.98112329028689171</v>
      </c>
      <c r="J6132" s="15">
        <f t="shared" si="1365"/>
        <v>1.0020455199443592</v>
      </c>
      <c r="K6132" s="283">
        <f t="shared" si="1370"/>
        <v>0</v>
      </c>
      <c r="L6132" s="283">
        <f t="shared" si="1371"/>
        <v>4.3182081448486933</v>
      </c>
      <c r="M6132" s="283">
        <f t="shared" si="1372"/>
        <v>0</v>
      </c>
      <c r="N6132" s="283">
        <f t="shared" si="1373"/>
        <v>4.2355603137647586</v>
      </c>
      <c r="O6132" s="283">
        <f t="shared" si="1374"/>
        <v>0</v>
      </c>
      <c r="P6132" s="21">
        <f t="shared" si="1366"/>
        <v>0</v>
      </c>
      <c r="Q6132" s="21">
        <f t="shared" si="1367"/>
        <v>0.74504051125983206</v>
      </c>
      <c r="R6132">
        <f t="shared" si="1368"/>
        <v>1.0705685074825908</v>
      </c>
      <c r="S6132" s="296">
        <f t="shared" si="1375"/>
        <v>0</v>
      </c>
      <c r="T6132" s="283">
        <f t="shared" si="1376"/>
        <v>0</v>
      </c>
    </row>
    <row r="6133" spans="1:20" x14ac:dyDescent="0.25">
      <c r="A6133" s="286">
        <v>43356</v>
      </c>
      <c r="B6133" s="1">
        <f t="shared" si="1369"/>
        <v>4</v>
      </c>
      <c r="C6133" s="285">
        <v>11</v>
      </c>
      <c r="D6133" t="s">
        <v>716</v>
      </c>
      <c r="F6133" s="16">
        <v>61</v>
      </c>
      <c r="G6133" t="str">
        <f t="shared" si="1363"/>
        <v>Neither</v>
      </c>
      <c r="H6133" s="283">
        <f>IF(G6133="heating",F6133*Assumptions!M$4+Assumptions!M$7,0)</f>
        <v>0</v>
      </c>
      <c r="I6133" s="15">
        <f t="shared" si="1364"/>
        <v>0.94956163997961163</v>
      </c>
      <c r="J6133" s="15">
        <f t="shared" si="1365"/>
        <v>1.0020455199443592</v>
      </c>
      <c r="K6133" s="283">
        <f t="shared" si="1370"/>
        <v>0</v>
      </c>
      <c r="L6133" s="283">
        <f t="shared" si="1371"/>
        <v>4.3818232651749627</v>
      </c>
      <c r="M6133" s="283">
        <f t="shared" si="1372"/>
        <v>0</v>
      </c>
      <c r="N6133" s="283">
        <f t="shared" si="1373"/>
        <v>4.3585758300027857</v>
      </c>
      <c r="O6133" s="283">
        <f t="shared" si="1374"/>
        <v>0</v>
      </c>
      <c r="P6133" s="21">
        <f t="shared" si="1366"/>
        <v>0</v>
      </c>
      <c r="Q6133" s="21">
        <f t="shared" si="1367"/>
        <v>0.72850690893675296</v>
      </c>
      <c r="R6133">
        <f t="shared" si="1368"/>
        <v>1.0705685074825908</v>
      </c>
      <c r="S6133" s="296">
        <f t="shared" si="1375"/>
        <v>0</v>
      </c>
      <c r="T6133" s="283">
        <f t="shared" si="1376"/>
        <v>0</v>
      </c>
    </row>
    <row r="6134" spans="1:20" x14ac:dyDescent="0.25">
      <c r="A6134" s="286">
        <v>43356</v>
      </c>
      <c r="B6134" s="1">
        <f t="shared" si="1369"/>
        <v>4</v>
      </c>
      <c r="C6134" s="285">
        <v>12</v>
      </c>
      <c r="D6134" t="s">
        <v>716</v>
      </c>
      <c r="F6134" s="16">
        <v>63</v>
      </c>
      <c r="G6134" t="str">
        <f t="shared" si="1363"/>
        <v>Neither</v>
      </c>
      <c r="H6134" s="283">
        <f>IF(G6134="heating",F6134*Assumptions!M$4+Assumptions!M$7,0)</f>
        <v>0</v>
      </c>
      <c r="I6134" s="15">
        <f t="shared" si="1364"/>
        <v>0.91648403420261149</v>
      </c>
      <c r="J6134" s="15">
        <f t="shared" si="1365"/>
        <v>1.0020455199443592</v>
      </c>
      <c r="K6134" s="283">
        <f t="shared" si="1370"/>
        <v>0</v>
      </c>
      <c r="L6134" s="283">
        <f t="shared" si="1371"/>
        <v>4.3818232651749627</v>
      </c>
      <c r="M6134" s="283">
        <f t="shared" si="1372"/>
        <v>0</v>
      </c>
      <c r="N6134" s="283">
        <f t="shared" si="1373"/>
        <v>4.3585758300027857</v>
      </c>
      <c r="O6134" s="283">
        <f t="shared" si="1374"/>
        <v>0</v>
      </c>
      <c r="P6134" s="21">
        <f t="shared" si="1366"/>
        <v>0</v>
      </c>
      <c r="Q6134" s="21">
        <f t="shared" si="1367"/>
        <v>0.75910815787401487</v>
      </c>
      <c r="R6134">
        <f t="shared" si="1368"/>
        <v>1.0705685074825908</v>
      </c>
      <c r="S6134" s="296">
        <f t="shared" si="1375"/>
        <v>0</v>
      </c>
      <c r="T6134" s="283">
        <f t="shared" si="1376"/>
        <v>0</v>
      </c>
    </row>
    <row r="6135" spans="1:20" x14ac:dyDescent="0.25">
      <c r="A6135" s="286">
        <v>43356</v>
      </c>
      <c r="B6135" s="1">
        <f t="shared" si="1369"/>
        <v>4</v>
      </c>
      <c r="C6135" s="285">
        <v>13</v>
      </c>
      <c r="D6135" t="s">
        <v>716</v>
      </c>
      <c r="F6135" s="16">
        <v>64</v>
      </c>
      <c r="G6135" t="str">
        <f t="shared" si="1363"/>
        <v>Neither</v>
      </c>
      <c r="H6135" s="283">
        <f>IF(G6135="heating",F6135*Assumptions!M$4+Assumptions!M$7,0)</f>
        <v>0</v>
      </c>
      <c r="I6135" s="15">
        <f t="shared" si="1364"/>
        <v>0.90040206880052787</v>
      </c>
      <c r="J6135" s="15">
        <f t="shared" si="1365"/>
        <v>1.0020455199443592</v>
      </c>
      <c r="K6135" s="283">
        <f t="shared" si="1370"/>
        <v>0</v>
      </c>
      <c r="L6135" s="283">
        <f t="shared" si="1371"/>
        <v>4.3818232651749627</v>
      </c>
      <c r="M6135" s="283">
        <f t="shared" si="1372"/>
        <v>0</v>
      </c>
      <c r="N6135" s="283">
        <f t="shared" si="1373"/>
        <v>4.3585758300027857</v>
      </c>
      <c r="O6135" s="283">
        <f t="shared" si="1374"/>
        <v>0</v>
      </c>
      <c r="P6135" s="21">
        <f t="shared" si="1366"/>
        <v>0</v>
      </c>
      <c r="Q6135" s="21">
        <f t="shared" si="1367"/>
        <v>0.79115902007799765</v>
      </c>
      <c r="R6135">
        <f t="shared" si="1368"/>
        <v>1.0705685074825908</v>
      </c>
      <c r="S6135" s="296">
        <f t="shared" si="1375"/>
        <v>0</v>
      </c>
      <c r="T6135" s="283">
        <f t="shared" si="1376"/>
        <v>0</v>
      </c>
    </row>
    <row r="6136" spans="1:20" x14ac:dyDescent="0.25">
      <c r="A6136" s="286">
        <v>43356</v>
      </c>
      <c r="B6136" s="1">
        <f t="shared" si="1369"/>
        <v>4</v>
      </c>
      <c r="C6136" s="285">
        <v>14</v>
      </c>
      <c r="D6136" t="s">
        <v>716</v>
      </c>
      <c r="F6136" s="16">
        <v>64</v>
      </c>
      <c r="G6136" t="str">
        <f t="shared" si="1363"/>
        <v>Neither</v>
      </c>
      <c r="H6136" s="283">
        <f>IF(G6136="heating",F6136*Assumptions!M$4+Assumptions!M$7,0)</f>
        <v>0</v>
      </c>
      <c r="I6136" s="15">
        <f t="shared" si="1364"/>
        <v>0.86032894500746537</v>
      </c>
      <c r="J6136" s="15">
        <f t="shared" si="1365"/>
        <v>1.0020455199443592</v>
      </c>
      <c r="K6136" s="283">
        <f t="shared" si="1370"/>
        <v>0</v>
      </c>
      <c r="L6136" s="283">
        <f t="shared" si="1371"/>
        <v>4.3818232651749627</v>
      </c>
      <c r="M6136" s="283">
        <f t="shared" si="1372"/>
        <v>0</v>
      </c>
      <c r="N6136" s="283">
        <f t="shared" si="1373"/>
        <v>4.3585758300027857</v>
      </c>
      <c r="O6136" s="283">
        <f t="shared" si="1374"/>
        <v>0</v>
      </c>
      <c r="P6136" s="21">
        <f t="shared" si="1366"/>
        <v>0</v>
      </c>
      <c r="Q6136" s="21">
        <f t="shared" si="1367"/>
        <v>0.84355555031342389</v>
      </c>
      <c r="R6136">
        <f t="shared" si="1368"/>
        <v>1.0705685074825908</v>
      </c>
      <c r="S6136" s="296">
        <f t="shared" si="1375"/>
        <v>0</v>
      </c>
      <c r="T6136" s="283">
        <f t="shared" si="1376"/>
        <v>0</v>
      </c>
    </row>
    <row r="6137" spans="1:20" x14ac:dyDescent="0.25">
      <c r="A6137" s="286">
        <v>43356</v>
      </c>
      <c r="B6137" s="1">
        <f t="shared" si="1369"/>
        <v>4</v>
      </c>
      <c r="C6137" s="285">
        <v>15</v>
      </c>
      <c r="D6137" t="s">
        <v>716</v>
      </c>
      <c r="F6137" s="16">
        <v>55</v>
      </c>
      <c r="G6137" t="str">
        <f t="shared" si="1363"/>
        <v>Neither</v>
      </c>
      <c r="H6137" s="283">
        <f>IF(G6137="heating",F6137*Assumptions!M$4+Assumptions!M$7,0)</f>
        <v>0</v>
      </c>
      <c r="I6137" s="15">
        <f t="shared" si="1364"/>
        <v>0.85754515037175039</v>
      </c>
      <c r="J6137" s="15">
        <f t="shared" si="1365"/>
        <v>1.0020455199443592</v>
      </c>
      <c r="K6137" s="283">
        <f t="shared" si="1370"/>
        <v>0</v>
      </c>
      <c r="L6137" s="283">
        <f t="shared" si="1371"/>
        <v>4.1851135499983272</v>
      </c>
      <c r="M6137" s="283">
        <f t="shared" si="1372"/>
        <v>0</v>
      </c>
      <c r="N6137" s="283">
        <f t="shared" si="1373"/>
        <v>3.9876635481217684</v>
      </c>
      <c r="O6137" s="283">
        <f t="shared" si="1374"/>
        <v>0</v>
      </c>
      <c r="P6137" s="21">
        <f t="shared" si="1366"/>
        <v>0</v>
      </c>
      <c r="Q6137" s="21">
        <f t="shared" si="1367"/>
        <v>0.96592607327566882</v>
      </c>
      <c r="R6137">
        <f t="shared" si="1368"/>
        <v>1.0705685074825908</v>
      </c>
      <c r="S6137" s="296">
        <f t="shared" si="1375"/>
        <v>0</v>
      </c>
      <c r="T6137" s="283">
        <f t="shared" si="1376"/>
        <v>0</v>
      </c>
    </row>
    <row r="6138" spans="1:20" x14ac:dyDescent="0.25">
      <c r="A6138" s="286">
        <v>43356</v>
      </c>
      <c r="B6138" s="1">
        <f t="shared" si="1369"/>
        <v>4</v>
      </c>
      <c r="C6138" s="285">
        <v>16</v>
      </c>
      <c r="D6138" t="s">
        <v>716</v>
      </c>
      <c r="F6138" s="16">
        <v>57</v>
      </c>
      <c r="G6138" t="str">
        <f t="shared" si="1363"/>
        <v>Neither</v>
      </c>
      <c r="H6138" s="283">
        <f>IF(G6138="heating",F6138*Assumptions!M$4+Assumptions!M$7,0)</f>
        <v>0</v>
      </c>
      <c r="I6138" s="15">
        <f t="shared" si="1364"/>
        <v>0.88344815438260227</v>
      </c>
      <c r="J6138" s="15">
        <f t="shared" si="1365"/>
        <v>1.0020455199443592</v>
      </c>
      <c r="K6138" s="283">
        <f t="shared" si="1370"/>
        <v>0</v>
      </c>
      <c r="L6138" s="283">
        <f t="shared" si="1371"/>
        <v>4.2530692972692208</v>
      </c>
      <c r="M6138" s="283">
        <f t="shared" si="1372"/>
        <v>0</v>
      </c>
      <c r="N6138" s="283">
        <f t="shared" si="1373"/>
        <v>4.1119599131986844</v>
      </c>
      <c r="O6138" s="283">
        <f t="shared" si="1374"/>
        <v>0</v>
      </c>
      <c r="P6138" s="21">
        <f t="shared" si="1366"/>
        <v>0</v>
      </c>
      <c r="Q6138" s="21">
        <f t="shared" si="1367"/>
        <v>1.1649354943302594</v>
      </c>
      <c r="R6138">
        <f t="shared" si="1368"/>
        <v>1.0705685074825908</v>
      </c>
      <c r="S6138" s="296">
        <f t="shared" si="1375"/>
        <v>0</v>
      </c>
      <c r="T6138" s="283">
        <f t="shared" si="1376"/>
        <v>0</v>
      </c>
    </row>
    <row r="6139" spans="1:20" x14ac:dyDescent="0.25">
      <c r="A6139" s="286">
        <v>43356</v>
      </c>
      <c r="B6139" s="1">
        <f t="shared" si="1369"/>
        <v>4</v>
      </c>
      <c r="C6139" s="285">
        <v>17</v>
      </c>
      <c r="D6139" t="s">
        <v>716</v>
      </c>
      <c r="F6139" s="16">
        <v>57</v>
      </c>
      <c r="G6139" t="str">
        <f t="shared" si="1363"/>
        <v>Neither</v>
      </c>
      <c r="H6139" s="283">
        <f>IF(G6139="heating",F6139*Assumptions!M$4+Assumptions!M$7,0)</f>
        <v>0</v>
      </c>
      <c r="I6139" s="15">
        <f t="shared" si="1364"/>
        <v>0.94025748850374469</v>
      </c>
      <c r="J6139" s="15">
        <f t="shared" si="1365"/>
        <v>1.0020455199443592</v>
      </c>
      <c r="K6139" s="283">
        <f t="shared" si="1370"/>
        <v>0</v>
      </c>
      <c r="L6139" s="283">
        <f t="shared" si="1371"/>
        <v>4.2530692972692208</v>
      </c>
      <c r="M6139" s="283">
        <f t="shared" si="1372"/>
        <v>0</v>
      </c>
      <c r="N6139" s="283">
        <f t="shared" si="1373"/>
        <v>4.1119599131986844</v>
      </c>
      <c r="O6139" s="283">
        <f t="shared" si="1374"/>
        <v>0</v>
      </c>
      <c r="P6139" s="21">
        <f t="shared" si="1366"/>
        <v>0</v>
      </c>
      <c r="Q6139" s="21">
        <f t="shared" si="1367"/>
        <v>1.3521540118753073</v>
      </c>
      <c r="R6139">
        <f t="shared" si="1368"/>
        <v>1.0705685074825908</v>
      </c>
      <c r="S6139" s="296">
        <f t="shared" si="1375"/>
        <v>0</v>
      </c>
      <c r="T6139" s="283">
        <f t="shared" si="1376"/>
        <v>0</v>
      </c>
    </row>
    <row r="6140" spans="1:20" x14ac:dyDescent="0.25">
      <c r="A6140" s="286">
        <v>43356</v>
      </c>
      <c r="B6140" s="1">
        <f t="shared" si="1369"/>
        <v>4</v>
      </c>
      <c r="C6140" s="285">
        <v>18</v>
      </c>
      <c r="D6140" t="s">
        <v>716</v>
      </c>
      <c r="F6140" s="16">
        <v>55</v>
      </c>
      <c r="G6140" t="str">
        <f t="shared" si="1363"/>
        <v>Neither</v>
      </c>
      <c r="H6140" s="283">
        <f>IF(G6140="heating",F6140*Assumptions!M$4+Assumptions!M$7,0)</f>
        <v>0</v>
      </c>
      <c r="I6140" s="15">
        <f t="shared" si="1364"/>
        <v>0.98182363790757687</v>
      </c>
      <c r="J6140" s="15">
        <f t="shared" si="1365"/>
        <v>1.0020455199443592</v>
      </c>
      <c r="K6140" s="283">
        <f t="shared" si="1370"/>
        <v>0</v>
      </c>
      <c r="L6140" s="283">
        <f t="shared" si="1371"/>
        <v>4.1851135499983272</v>
      </c>
      <c r="M6140" s="283">
        <f t="shared" si="1372"/>
        <v>0</v>
      </c>
      <c r="N6140" s="283">
        <f t="shared" si="1373"/>
        <v>3.9876635481217684</v>
      </c>
      <c r="O6140" s="283">
        <f t="shared" si="1374"/>
        <v>0</v>
      </c>
      <c r="P6140" s="21">
        <f t="shared" si="1366"/>
        <v>0</v>
      </c>
      <c r="Q6140" s="21">
        <f t="shared" si="1367"/>
        <v>1.5598916921549892</v>
      </c>
      <c r="R6140">
        <f t="shared" si="1368"/>
        <v>1.0705685074825908</v>
      </c>
      <c r="S6140" s="296">
        <f t="shared" si="1375"/>
        <v>0</v>
      </c>
      <c r="T6140" s="283">
        <f t="shared" si="1376"/>
        <v>0</v>
      </c>
    </row>
    <row r="6141" spans="1:20" x14ac:dyDescent="0.25">
      <c r="A6141" s="286">
        <v>43356</v>
      </c>
      <c r="B6141" s="1">
        <f t="shared" si="1369"/>
        <v>4</v>
      </c>
      <c r="C6141" s="285">
        <v>19</v>
      </c>
      <c r="D6141" t="s">
        <v>716</v>
      </c>
      <c r="F6141" s="16">
        <v>54</v>
      </c>
      <c r="G6141" t="str">
        <f t="shared" si="1363"/>
        <v>Neither</v>
      </c>
      <c r="H6141" s="283">
        <f>IF(G6141="heating",F6141*Assumptions!M$4+Assumptions!M$7,0)</f>
        <v>0</v>
      </c>
      <c r="I6141" s="15">
        <f t="shared" si="1364"/>
        <v>0.98418842963438757</v>
      </c>
      <c r="J6141" s="15">
        <f t="shared" si="1365"/>
        <v>1.0020455199443592</v>
      </c>
      <c r="K6141" s="283">
        <f t="shared" si="1370"/>
        <v>0</v>
      </c>
      <c r="L6141" s="283">
        <f t="shared" si="1371"/>
        <v>4.1559947708987721</v>
      </c>
      <c r="M6141" s="283">
        <f t="shared" si="1372"/>
        <v>0</v>
      </c>
      <c r="N6141" s="283">
        <f t="shared" si="1373"/>
        <v>3.9259252525022648</v>
      </c>
      <c r="O6141" s="283">
        <f t="shared" si="1374"/>
        <v>0</v>
      </c>
      <c r="P6141" s="21">
        <f t="shared" si="1366"/>
        <v>0</v>
      </c>
      <c r="Q6141" s="21">
        <f t="shared" si="1367"/>
        <v>1.6764212681468484</v>
      </c>
      <c r="R6141">
        <f t="shared" si="1368"/>
        <v>1.0705685074825908</v>
      </c>
      <c r="S6141" s="296">
        <f t="shared" si="1375"/>
        <v>0</v>
      </c>
      <c r="T6141" s="283">
        <f t="shared" si="1376"/>
        <v>0</v>
      </c>
    </row>
    <row r="6142" spans="1:20" x14ac:dyDescent="0.25">
      <c r="A6142" s="286">
        <v>43356</v>
      </c>
      <c r="B6142" s="1">
        <f t="shared" si="1369"/>
        <v>4</v>
      </c>
      <c r="C6142" s="285">
        <v>20</v>
      </c>
      <c r="D6142" t="s">
        <v>716</v>
      </c>
      <c r="F6142" s="16">
        <v>54</v>
      </c>
      <c r="G6142" t="str">
        <f t="shared" si="1363"/>
        <v>Neither</v>
      </c>
      <c r="H6142" s="283">
        <f>IF(G6142="heating",F6142*Assumptions!M$4+Assumptions!M$7,0)</f>
        <v>0</v>
      </c>
      <c r="I6142" s="15">
        <f t="shared" si="1364"/>
        <v>0.97071962311712034</v>
      </c>
      <c r="J6142" s="15">
        <f t="shared" si="1365"/>
        <v>1.0020455199443592</v>
      </c>
      <c r="K6142" s="283">
        <f t="shared" si="1370"/>
        <v>0</v>
      </c>
      <c r="L6142" s="283">
        <f t="shared" si="1371"/>
        <v>4.1559947708987721</v>
      </c>
      <c r="M6142" s="283">
        <f t="shared" si="1372"/>
        <v>0</v>
      </c>
      <c r="N6142" s="283">
        <f t="shared" si="1373"/>
        <v>3.9259252525022648</v>
      </c>
      <c r="O6142" s="283">
        <f t="shared" si="1374"/>
        <v>0</v>
      </c>
      <c r="P6142" s="21">
        <f t="shared" si="1366"/>
        <v>0</v>
      </c>
      <c r="Q6142" s="21">
        <f t="shared" si="1367"/>
        <v>1.52436960139122</v>
      </c>
      <c r="R6142">
        <f t="shared" si="1368"/>
        <v>1.0705685074825908</v>
      </c>
      <c r="S6142" s="296">
        <f t="shared" si="1375"/>
        <v>0</v>
      </c>
      <c r="T6142" s="283">
        <f t="shared" si="1376"/>
        <v>0</v>
      </c>
    </row>
    <row r="6143" spans="1:20" x14ac:dyDescent="0.25">
      <c r="A6143" s="286">
        <v>43356</v>
      </c>
      <c r="B6143" s="1">
        <f t="shared" si="1369"/>
        <v>4</v>
      </c>
      <c r="C6143" s="285">
        <v>21</v>
      </c>
      <c r="D6143" t="s">
        <v>716</v>
      </c>
      <c r="F6143" s="16">
        <v>54</v>
      </c>
      <c r="G6143" t="str">
        <f t="shared" si="1363"/>
        <v>Neither</v>
      </c>
      <c r="H6143" s="283">
        <f>IF(G6143="heating",F6143*Assumptions!M$4+Assumptions!M$7,0)</f>
        <v>0</v>
      </c>
      <c r="I6143" s="15">
        <f t="shared" si="1364"/>
        <v>0.95751150862929935</v>
      </c>
      <c r="J6143" s="15">
        <f t="shared" si="1365"/>
        <v>1.0020455199443592</v>
      </c>
      <c r="K6143" s="283">
        <f t="shared" si="1370"/>
        <v>0</v>
      </c>
      <c r="L6143" s="283">
        <f t="shared" si="1371"/>
        <v>4.1559947708987721</v>
      </c>
      <c r="M6143" s="283">
        <f t="shared" si="1372"/>
        <v>0</v>
      </c>
      <c r="N6143" s="283">
        <f t="shared" si="1373"/>
        <v>3.9259252525022648</v>
      </c>
      <c r="O6143" s="283">
        <f t="shared" si="1374"/>
        <v>0</v>
      </c>
      <c r="P6143" s="21">
        <f t="shared" si="1366"/>
        <v>0</v>
      </c>
      <c r="Q6143" s="21">
        <f t="shared" si="1367"/>
        <v>1.4448604713749031</v>
      </c>
      <c r="R6143">
        <f t="shared" si="1368"/>
        <v>1.0705685074825908</v>
      </c>
      <c r="S6143" s="296">
        <f t="shared" si="1375"/>
        <v>0</v>
      </c>
      <c r="T6143" s="283">
        <f t="shared" si="1376"/>
        <v>0</v>
      </c>
    </row>
    <row r="6144" spans="1:20" x14ac:dyDescent="0.25">
      <c r="A6144" s="286">
        <v>43356</v>
      </c>
      <c r="B6144" s="1">
        <f t="shared" si="1369"/>
        <v>4</v>
      </c>
      <c r="C6144" s="285">
        <v>22</v>
      </c>
      <c r="D6144" t="s">
        <v>716</v>
      </c>
      <c r="F6144" s="16">
        <v>54</v>
      </c>
      <c r="G6144" t="str">
        <f t="shared" si="1363"/>
        <v>Neither</v>
      </c>
      <c r="H6144" s="283">
        <f>IF(G6144="heating",F6144*Assumptions!M$4+Assumptions!M$7,0)</f>
        <v>0</v>
      </c>
      <c r="I6144" s="15">
        <f t="shared" si="1364"/>
        <v>0.9426530227543114</v>
      </c>
      <c r="J6144" s="15">
        <f t="shared" si="1365"/>
        <v>1.0020455199443592</v>
      </c>
      <c r="K6144" s="283">
        <f t="shared" si="1370"/>
        <v>0</v>
      </c>
      <c r="L6144" s="283">
        <f t="shared" si="1371"/>
        <v>4.1559947708987721</v>
      </c>
      <c r="M6144" s="283">
        <f t="shared" si="1372"/>
        <v>0</v>
      </c>
      <c r="N6144" s="283">
        <f t="shared" si="1373"/>
        <v>3.9259252525022648</v>
      </c>
      <c r="O6144" s="283">
        <f t="shared" si="1374"/>
        <v>0</v>
      </c>
      <c r="P6144" s="21">
        <f t="shared" si="1366"/>
        <v>0</v>
      </c>
      <c r="Q6144" s="21">
        <f t="shared" si="1367"/>
        <v>1.2427137171080138</v>
      </c>
      <c r="R6144">
        <f t="shared" si="1368"/>
        <v>1.0705685074825908</v>
      </c>
      <c r="S6144" s="296">
        <f t="shared" si="1375"/>
        <v>0</v>
      </c>
      <c r="T6144" s="283">
        <f t="shared" si="1376"/>
        <v>0</v>
      </c>
    </row>
    <row r="6145" spans="1:20" x14ac:dyDescent="0.25">
      <c r="A6145" s="286">
        <v>43356</v>
      </c>
      <c r="B6145" s="1">
        <f t="shared" si="1369"/>
        <v>4</v>
      </c>
      <c r="C6145" s="285">
        <v>23</v>
      </c>
      <c r="D6145" t="s">
        <v>715</v>
      </c>
      <c r="F6145" s="16">
        <v>54</v>
      </c>
      <c r="G6145" t="str">
        <f t="shared" si="1363"/>
        <v>Neither</v>
      </c>
      <c r="H6145" s="283">
        <f>IF(G6145="heating",F6145*Assumptions!M$4+Assumptions!M$7,0)</f>
        <v>0</v>
      </c>
      <c r="I6145" s="15">
        <f t="shared" si="1364"/>
        <v>0.94450710149963013</v>
      </c>
      <c r="J6145" s="15">
        <f t="shared" si="1365"/>
        <v>1.0020455199443592</v>
      </c>
      <c r="K6145" s="283">
        <f t="shared" si="1370"/>
        <v>0</v>
      </c>
      <c r="L6145" s="283">
        <f t="shared" si="1371"/>
        <v>4.1559947708987721</v>
      </c>
      <c r="M6145" s="283">
        <f t="shared" si="1372"/>
        <v>0</v>
      </c>
      <c r="N6145" s="283">
        <f t="shared" si="1373"/>
        <v>3.9259252525022648</v>
      </c>
      <c r="O6145" s="283">
        <f t="shared" si="1374"/>
        <v>0</v>
      </c>
      <c r="P6145" s="21">
        <f t="shared" si="1366"/>
        <v>0</v>
      </c>
      <c r="Q6145" s="21">
        <f t="shared" si="1367"/>
        <v>1.0297519246597011</v>
      </c>
      <c r="R6145">
        <f t="shared" si="1368"/>
        <v>1.0705685074825908</v>
      </c>
      <c r="S6145" s="296">
        <f t="shared" si="1375"/>
        <v>0</v>
      </c>
      <c r="T6145" s="283">
        <f t="shared" si="1376"/>
        <v>0</v>
      </c>
    </row>
    <row r="6146" spans="1:20" x14ac:dyDescent="0.25">
      <c r="A6146" s="286">
        <v>43357</v>
      </c>
      <c r="B6146" s="1">
        <f t="shared" si="1369"/>
        <v>5</v>
      </c>
      <c r="C6146" s="285">
        <v>0</v>
      </c>
      <c r="D6146" t="s">
        <v>715</v>
      </c>
      <c r="F6146" s="16">
        <v>52</v>
      </c>
      <c r="G6146" t="str">
        <f t="shared" ref="G6146:G6209" si="1377">VLOOKUP(A6146,U$2:W$366,3,FALSE)</f>
        <v>Neither</v>
      </c>
      <c r="H6146" s="283">
        <f>IF(G6146="heating",F6146*Assumptions!M$4+Assumptions!M$7,0)</f>
        <v>0</v>
      </c>
      <c r="I6146" s="15">
        <f t="shared" ref="I6146:I6209" si="1378">VLOOKUP(C6146,AO$2:AQ$25,3,FALSE)</f>
        <v>0.97481507806017154</v>
      </c>
      <c r="J6146" s="15">
        <f t="shared" ref="J6146:J6209" si="1379">VLOOKUP(B6146,AS$4:AU$10,3,FALSE)</f>
        <v>1.0078033906966741</v>
      </c>
      <c r="K6146" s="283">
        <f t="shared" si="1370"/>
        <v>0</v>
      </c>
      <c r="L6146" s="283">
        <f t="shared" si="1371"/>
        <v>4.0950984110509578</v>
      </c>
      <c r="M6146" s="283">
        <f t="shared" si="1372"/>
        <v>0</v>
      </c>
      <c r="N6146" s="283">
        <f t="shared" si="1373"/>
        <v>3.802065958051716</v>
      </c>
      <c r="O6146" s="283">
        <f t="shared" si="1374"/>
        <v>0</v>
      </c>
      <c r="P6146" s="21">
        <f t="shared" ref="P6146:P6209" si="1380">IF(G6146="cooling",IF(F6146&lt;61,0.025,(F6146^2*AX$25+F6146*AY$25+AZ$25)),0)</f>
        <v>0</v>
      </c>
      <c r="Q6146" s="21">
        <f t="shared" ref="Q6146:Q6209" si="1381">VLOOKUP(C6146,BB$2:BC$25,2,FALSE)</f>
        <v>0.90668853391740301</v>
      </c>
      <c r="R6146">
        <f t="shared" ref="R6146:R6209" si="1382">VLOOKUP(B6146,AS$4:AV$10,4,FALSE)</f>
        <v>1.1856283047139096</v>
      </c>
      <c r="S6146" s="296">
        <f t="shared" si="1375"/>
        <v>0</v>
      </c>
      <c r="T6146" s="283">
        <f t="shared" si="1376"/>
        <v>0</v>
      </c>
    </row>
    <row r="6147" spans="1:20" x14ac:dyDescent="0.25">
      <c r="A6147" s="286">
        <v>43357</v>
      </c>
      <c r="B6147" s="1">
        <f t="shared" ref="B6147:B6210" si="1383">WEEKDAY(A6147,2)</f>
        <v>5</v>
      </c>
      <c r="C6147" s="285">
        <v>1</v>
      </c>
      <c r="D6147" t="s">
        <v>715</v>
      </c>
      <c r="F6147" s="16">
        <v>52</v>
      </c>
      <c r="G6147" t="str">
        <f t="shared" si="1377"/>
        <v>Neither</v>
      </c>
      <c r="H6147" s="283">
        <f>IF(G6147="heating",F6147*Assumptions!M$4+Assumptions!M$7,0)</f>
        <v>0</v>
      </c>
      <c r="I6147" s="15">
        <f t="shared" si="1378"/>
        <v>1.012242869806885</v>
      </c>
      <c r="J6147" s="15">
        <f t="shared" si="1379"/>
        <v>1.0078033906966741</v>
      </c>
      <c r="K6147" s="283">
        <f t="shared" ref="K6147:K6210" si="1384">H6147*I6147*J6147</f>
        <v>0</v>
      </c>
      <c r="L6147" s="283">
        <f t="shared" ref="L6147:L6210" si="1385">VLOOKUP(F6147,BL$2:BN$92,2,FALSE)</f>
        <v>4.0950984110509578</v>
      </c>
      <c r="M6147" s="283">
        <f t="shared" ref="M6147:M6210" si="1386">IF(G6147="heating",K6147*(L6147*3.412),0)</f>
        <v>0</v>
      </c>
      <c r="N6147" s="283">
        <f t="shared" ref="N6147:N6210" si="1387">VLOOKUP(F6147,BL$2:BN$92,3,FALSE)</f>
        <v>3.802065958051716</v>
      </c>
      <c r="O6147" s="283">
        <f t="shared" ref="O6147:O6210" si="1388">IF(F6147&lt;=61,IF(G6147="heating",IF(F6147&gt;=5,K6147*L6147/N6147,0),0),0)</f>
        <v>0</v>
      </c>
      <c r="P6147" s="21">
        <f t="shared" si="1380"/>
        <v>0</v>
      </c>
      <c r="Q6147" s="21">
        <f t="shared" si="1381"/>
        <v>0.81803459285312596</v>
      </c>
      <c r="R6147">
        <f t="shared" si="1382"/>
        <v>1.1856283047139096</v>
      </c>
      <c r="S6147" s="296">
        <f t="shared" ref="S6147:S6210" si="1389">P6147*Q6147*R6147</f>
        <v>0</v>
      </c>
      <c r="T6147" s="283">
        <f t="shared" ref="T6147:T6210" si="1390">K6147+S6147</f>
        <v>0</v>
      </c>
    </row>
    <row r="6148" spans="1:20" x14ac:dyDescent="0.25">
      <c r="A6148" s="286">
        <v>43357</v>
      </c>
      <c r="B6148" s="1">
        <f t="shared" si="1383"/>
        <v>5</v>
      </c>
      <c r="C6148" s="285">
        <v>2</v>
      </c>
      <c r="D6148" t="s">
        <v>715</v>
      </c>
      <c r="F6148" s="16">
        <v>52</v>
      </c>
      <c r="G6148" t="str">
        <f t="shared" si="1377"/>
        <v>Neither</v>
      </c>
      <c r="H6148" s="283">
        <f>IF(G6148="heating",F6148*Assumptions!M$4+Assumptions!M$7,0)</f>
        <v>0</v>
      </c>
      <c r="I6148" s="15">
        <f t="shared" si="1378"/>
        <v>1.0509704703585963</v>
      </c>
      <c r="J6148" s="15">
        <f t="shared" si="1379"/>
        <v>1.0078033906966741</v>
      </c>
      <c r="K6148" s="283">
        <f t="shared" si="1384"/>
        <v>0</v>
      </c>
      <c r="L6148" s="283">
        <f t="shared" si="1385"/>
        <v>4.0950984110509578</v>
      </c>
      <c r="M6148" s="283">
        <f t="shared" si="1386"/>
        <v>0</v>
      </c>
      <c r="N6148" s="283">
        <f t="shared" si="1387"/>
        <v>3.802065958051716</v>
      </c>
      <c r="O6148" s="283">
        <f t="shared" si="1388"/>
        <v>0</v>
      </c>
      <c r="P6148" s="21">
        <f t="shared" si="1380"/>
        <v>0</v>
      </c>
      <c r="Q6148" s="21">
        <f t="shared" si="1381"/>
        <v>0.74507607494346417</v>
      </c>
      <c r="R6148">
        <f t="shared" si="1382"/>
        <v>1.1856283047139096</v>
      </c>
      <c r="S6148" s="296">
        <f t="shared" si="1389"/>
        <v>0</v>
      </c>
      <c r="T6148" s="283">
        <f t="shared" si="1390"/>
        <v>0</v>
      </c>
    </row>
    <row r="6149" spans="1:20" x14ac:dyDescent="0.25">
      <c r="A6149" s="286">
        <v>43357</v>
      </c>
      <c r="B6149" s="1">
        <f t="shared" si="1383"/>
        <v>5</v>
      </c>
      <c r="C6149" s="285">
        <v>3</v>
      </c>
      <c r="D6149" t="s">
        <v>715</v>
      </c>
      <c r="F6149" s="16">
        <v>52</v>
      </c>
      <c r="G6149" t="str">
        <f t="shared" si="1377"/>
        <v>Neither</v>
      </c>
      <c r="H6149" s="283">
        <f>IF(G6149="heating",F6149*Assumptions!M$4+Assumptions!M$7,0)</f>
        <v>0</v>
      </c>
      <c r="I6149" s="15">
        <f t="shared" si="1378"/>
        <v>1.0924036124451033</v>
      </c>
      <c r="J6149" s="15">
        <f t="shared" si="1379"/>
        <v>1.0078033906966741</v>
      </c>
      <c r="K6149" s="283">
        <f t="shared" si="1384"/>
        <v>0</v>
      </c>
      <c r="L6149" s="283">
        <f t="shared" si="1385"/>
        <v>4.0950984110509578</v>
      </c>
      <c r="M6149" s="283">
        <f t="shared" si="1386"/>
        <v>0</v>
      </c>
      <c r="N6149" s="283">
        <f t="shared" si="1387"/>
        <v>3.802065958051716</v>
      </c>
      <c r="O6149" s="283">
        <f t="shared" si="1388"/>
        <v>0</v>
      </c>
      <c r="P6149" s="21">
        <f t="shared" si="1380"/>
        <v>0</v>
      </c>
      <c r="Q6149" s="21">
        <f t="shared" si="1381"/>
        <v>0.69158980876382303</v>
      </c>
      <c r="R6149">
        <f t="shared" si="1382"/>
        <v>1.1856283047139096</v>
      </c>
      <c r="S6149" s="296">
        <f t="shared" si="1389"/>
        <v>0</v>
      </c>
      <c r="T6149" s="283">
        <f t="shared" si="1390"/>
        <v>0</v>
      </c>
    </row>
    <row r="6150" spans="1:20" x14ac:dyDescent="0.25">
      <c r="A6150" s="286">
        <v>43357</v>
      </c>
      <c r="B6150" s="1">
        <f t="shared" si="1383"/>
        <v>5</v>
      </c>
      <c r="C6150" s="285">
        <v>4</v>
      </c>
      <c r="D6150" t="s">
        <v>715</v>
      </c>
      <c r="F6150" s="16">
        <v>52</v>
      </c>
      <c r="G6150" t="str">
        <f t="shared" si="1377"/>
        <v>Neither</v>
      </c>
      <c r="H6150" s="283">
        <f>IF(G6150="heating",F6150*Assumptions!M$4+Assumptions!M$7,0)</f>
        <v>0</v>
      </c>
      <c r="I6150" s="15">
        <f t="shared" si="1378"/>
        <v>1.1348296917927807</v>
      </c>
      <c r="J6150" s="15">
        <f t="shared" si="1379"/>
        <v>1.0078033906966741</v>
      </c>
      <c r="K6150" s="283">
        <f t="shared" si="1384"/>
        <v>0</v>
      </c>
      <c r="L6150" s="283">
        <f t="shared" si="1385"/>
        <v>4.0950984110509578</v>
      </c>
      <c r="M6150" s="283">
        <f t="shared" si="1386"/>
        <v>0</v>
      </c>
      <c r="N6150" s="283">
        <f t="shared" si="1387"/>
        <v>3.802065958051716</v>
      </c>
      <c r="O6150" s="283">
        <f t="shared" si="1388"/>
        <v>0</v>
      </c>
      <c r="P6150" s="21">
        <f t="shared" si="1380"/>
        <v>0</v>
      </c>
      <c r="Q6150" s="21">
        <f t="shared" si="1381"/>
        <v>0.6473875548762833</v>
      </c>
      <c r="R6150">
        <f t="shared" si="1382"/>
        <v>1.1856283047139096</v>
      </c>
      <c r="S6150" s="296">
        <f t="shared" si="1389"/>
        <v>0</v>
      </c>
      <c r="T6150" s="283">
        <f t="shared" si="1390"/>
        <v>0</v>
      </c>
    </row>
    <row r="6151" spans="1:20" x14ac:dyDescent="0.25">
      <c r="A6151" s="286">
        <v>43357</v>
      </c>
      <c r="B6151" s="1">
        <f t="shared" si="1383"/>
        <v>5</v>
      </c>
      <c r="C6151" s="285">
        <v>5</v>
      </c>
      <c r="D6151" t="s">
        <v>715</v>
      </c>
      <c r="F6151" s="16">
        <v>52</v>
      </c>
      <c r="G6151" t="str">
        <f t="shared" si="1377"/>
        <v>Neither</v>
      </c>
      <c r="H6151" s="283">
        <f>IF(G6151="heating",F6151*Assumptions!M$4+Assumptions!M$7,0)</f>
        <v>0</v>
      </c>
      <c r="I6151" s="15">
        <f t="shared" si="1378"/>
        <v>1.1635558681477385</v>
      </c>
      <c r="J6151" s="15">
        <f t="shared" si="1379"/>
        <v>1.0078033906966741</v>
      </c>
      <c r="K6151" s="283">
        <f t="shared" si="1384"/>
        <v>0</v>
      </c>
      <c r="L6151" s="283">
        <f t="shared" si="1385"/>
        <v>4.0950984110509578</v>
      </c>
      <c r="M6151" s="283">
        <f t="shared" si="1386"/>
        <v>0</v>
      </c>
      <c r="N6151" s="283">
        <f t="shared" si="1387"/>
        <v>3.802065958051716</v>
      </c>
      <c r="O6151" s="283">
        <f t="shared" si="1388"/>
        <v>0</v>
      </c>
      <c r="P6151" s="21">
        <f t="shared" si="1380"/>
        <v>0</v>
      </c>
      <c r="Q6151" s="21">
        <f t="shared" si="1381"/>
        <v>0.72139578924615555</v>
      </c>
      <c r="R6151">
        <f t="shared" si="1382"/>
        <v>1.1856283047139096</v>
      </c>
      <c r="S6151" s="296">
        <f t="shared" si="1389"/>
        <v>0</v>
      </c>
      <c r="T6151" s="283">
        <f t="shared" si="1390"/>
        <v>0</v>
      </c>
    </row>
    <row r="6152" spans="1:20" x14ac:dyDescent="0.25">
      <c r="A6152" s="286">
        <v>43357</v>
      </c>
      <c r="B6152" s="1">
        <f t="shared" si="1383"/>
        <v>5</v>
      </c>
      <c r="C6152" s="285">
        <v>6</v>
      </c>
      <c r="D6152" t="s">
        <v>715</v>
      </c>
      <c r="F6152" s="16">
        <v>52</v>
      </c>
      <c r="G6152" t="str">
        <f t="shared" si="1377"/>
        <v>Neither</v>
      </c>
      <c r="H6152" s="283">
        <f>IF(G6152="heating",F6152*Assumptions!M$4+Assumptions!M$7,0)</f>
        <v>0</v>
      </c>
      <c r="I6152" s="15">
        <f t="shared" si="1378"/>
        <v>1.2083911162615524</v>
      </c>
      <c r="J6152" s="15">
        <f t="shared" si="1379"/>
        <v>1.0078033906966741</v>
      </c>
      <c r="K6152" s="283">
        <f t="shared" si="1384"/>
        <v>0</v>
      </c>
      <c r="L6152" s="283">
        <f t="shared" si="1385"/>
        <v>4.0950984110509578</v>
      </c>
      <c r="M6152" s="283">
        <f t="shared" si="1386"/>
        <v>0</v>
      </c>
      <c r="N6152" s="283">
        <f t="shared" si="1387"/>
        <v>3.802065958051716</v>
      </c>
      <c r="O6152" s="283">
        <f t="shared" si="1388"/>
        <v>0</v>
      </c>
      <c r="P6152" s="21">
        <f t="shared" si="1380"/>
        <v>0</v>
      </c>
      <c r="Q6152" s="21">
        <f t="shared" si="1381"/>
        <v>0.87787080972652631</v>
      </c>
      <c r="R6152">
        <f t="shared" si="1382"/>
        <v>1.1856283047139096</v>
      </c>
      <c r="S6152" s="296">
        <f t="shared" si="1389"/>
        <v>0</v>
      </c>
      <c r="T6152" s="283">
        <f t="shared" si="1390"/>
        <v>0</v>
      </c>
    </row>
    <row r="6153" spans="1:20" x14ac:dyDescent="0.25">
      <c r="A6153" s="286">
        <v>43357</v>
      </c>
      <c r="B6153" s="1">
        <f t="shared" si="1383"/>
        <v>5</v>
      </c>
      <c r="C6153" s="285">
        <v>7</v>
      </c>
      <c r="D6153" t="s">
        <v>716</v>
      </c>
      <c r="F6153" s="16">
        <v>54</v>
      </c>
      <c r="G6153" t="str">
        <f t="shared" si="1377"/>
        <v>Neither</v>
      </c>
      <c r="H6153" s="283">
        <f>IF(G6153="heating",F6153*Assumptions!M$4+Assumptions!M$7,0)</f>
        <v>0</v>
      </c>
      <c r="I6153" s="15">
        <f t="shared" si="1378"/>
        <v>1.1637425769249583</v>
      </c>
      <c r="J6153" s="15">
        <f t="shared" si="1379"/>
        <v>1.0078033906966741</v>
      </c>
      <c r="K6153" s="283">
        <f t="shared" si="1384"/>
        <v>0</v>
      </c>
      <c r="L6153" s="283">
        <f t="shared" si="1385"/>
        <v>4.1559947708987721</v>
      </c>
      <c r="M6153" s="283">
        <f t="shared" si="1386"/>
        <v>0</v>
      </c>
      <c r="N6153" s="283">
        <f t="shared" si="1387"/>
        <v>3.9259252525022648</v>
      </c>
      <c r="O6153" s="283">
        <f t="shared" si="1388"/>
        <v>0</v>
      </c>
      <c r="P6153" s="21">
        <f t="shared" si="1380"/>
        <v>0</v>
      </c>
      <c r="Q6153" s="21">
        <f t="shared" si="1381"/>
        <v>0.97331382064367777</v>
      </c>
      <c r="R6153">
        <f t="shared" si="1382"/>
        <v>1.1856283047139096</v>
      </c>
      <c r="S6153" s="296">
        <f t="shared" si="1389"/>
        <v>0</v>
      </c>
      <c r="T6153" s="283">
        <f t="shared" si="1390"/>
        <v>0</v>
      </c>
    </row>
    <row r="6154" spans="1:20" x14ac:dyDescent="0.25">
      <c r="A6154" s="286">
        <v>43357</v>
      </c>
      <c r="B6154" s="1">
        <f t="shared" si="1383"/>
        <v>5</v>
      </c>
      <c r="C6154" s="285">
        <v>8</v>
      </c>
      <c r="D6154" t="s">
        <v>716</v>
      </c>
      <c r="F6154" s="16">
        <v>55</v>
      </c>
      <c r="G6154" t="str">
        <f t="shared" si="1377"/>
        <v>Neither</v>
      </c>
      <c r="H6154" s="283">
        <f>IF(G6154="heating",F6154*Assumptions!M$4+Assumptions!M$7,0)</f>
        <v>0</v>
      </c>
      <c r="I6154" s="15">
        <f t="shared" si="1378"/>
        <v>1.094193721037565</v>
      </c>
      <c r="J6154" s="15">
        <f t="shared" si="1379"/>
        <v>1.0078033906966741</v>
      </c>
      <c r="K6154" s="283">
        <f t="shared" si="1384"/>
        <v>0</v>
      </c>
      <c r="L6154" s="283">
        <f t="shared" si="1385"/>
        <v>4.1851135499983272</v>
      </c>
      <c r="M6154" s="283">
        <f t="shared" si="1386"/>
        <v>0</v>
      </c>
      <c r="N6154" s="283">
        <f t="shared" si="1387"/>
        <v>3.9876635481217684</v>
      </c>
      <c r="O6154" s="283">
        <f t="shared" si="1388"/>
        <v>0</v>
      </c>
      <c r="P6154" s="21">
        <f t="shared" si="1380"/>
        <v>0</v>
      </c>
      <c r="Q6154" s="21">
        <f t="shared" si="1381"/>
        <v>0.94940007506179924</v>
      </c>
      <c r="R6154">
        <f t="shared" si="1382"/>
        <v>1.1856283047139096</v>
      </c>
      <c r="S6154" s="296">
        <f t="shared" si="1389"/>
        <v>0</v>
      </c>
      <c r="T6154" s="283">
        <f t="shared" si="1390"/>
        <v>0</v>
      </c>
    </row>
    <row r="6155" spans="1:20" x14ac:dyDescent="0.25">
      <c r="A6155" s="286">
        <v>43357</v>
      </c>
      <c r="B6155" s="1">
        <f t="shared" si="1383"/>
        <v>5</v>
      </c>
      <c r="C6155" s="285">
        <v>9</v>
      </c>
      <c r="D6155" t="s">
        <v>716</v>
      </c>
      <c r="F6155" s="16">
        <v>55</v>
      </c>
      <c r="G6155" t="str">
        <f t="shared" si="1377"/>
        <v>Neither</v>
      </c>
      <c r="H6155" s="283">
        <f>IF(G6155="heating",F6155*Assumptions!M$4+Assumptions!M$7,0)</f>
        <v>0</v>
      </c>
      <c r="I6155" s="15">
        <f t="shared" si="1378"/>
        <v>1.0343009000871222</v>
      </c>
      <c r="J6155" s="15">
        <f t="shared" si="1379"/>
        <v>1.0078033906966741</v>
      </c>
      <c r="K6155" s="283">
        <f t="shared" si="1384"/>
        <v>0</v>
      </c>
      <c r="L6155" s="283">
        <f t="shared" si="1385"/>
        <v>4.1851135499983272</v>
      </c>
      <c r="M6155" s="283">
        <f t="shared" si="1386"/>
        <v>0</v>
      </c>
      <c r="N6155" s="283">
        <f t="shared" si="1387"/>
        <v>3.9876635481217684</v>
      </c>
      <c r="O6155" s="283">
        <f t="shared" si="1388"/>
        <v>0</v>
      </c>
      <c r="P6155" s="21">
        <f t="shared" si="1380"/>
        <v>0</v>
      </c>
      <c r="Q6155" s="21">
        <f t="shared" si="1381"/>
        <v>0.8408485371888097</v>
      </c>
      <c r="R6155">
        <f t="shared" si="1382"/>
        <v>1.1856283047139096</v>
      </c>
      <c r="S6155" s="296">
        <f t="shared" si="1389"/>
        <v>0</v>
      </c>
      <c r="T6155" s="283">
        <f t="shared" si="1390"/>
        <v>0</v>
      </c>
    </row>
    <row r="6156" spans="1:20" x14ac:dyDescent="0.25">
      <c r="A6156" s="286">
        <v>43357</v>
      </c>
      <c r="B6156" s="1">
        <f t="shared" si="1383"/>
        <v>5</v>
      </c>
      <c r="C6156" s="285">
        <v>10</v>
      </c>
      <c r="D6156" t="s">
        <v>716</v>
      </c>
      <c r="F6156" s="16">
        <v>59</v>
      </c>
      <c r="G6156" t="str">
        <f t="shared" si="1377"/>
        <v>Neither</v>
      </c>
      <c r="H6156" s="283">
        <f>IF(G6156="heating",F6156*Assumptions!M$4+Assumptions!M$7,0)</f>
        <v>0</v>
      </c>
      <c r="I6156" s="15">
        <f t="shared" si="1378"/>
        <v>0.98112329028689171</v>
      </c>
      <c r="J6156" s="15">
        <f t="shared" si="1379"/>
        <v>1.0078033906966741</v>
      </c>
      <c r="K6156" s="283">
        <f t="shared" si="1384"/>
        <v>0</v>
      </c>
      <c r="L6156" s="283">
        <f t="shared" si="1385"/>
        <v>4.3182081448486933</v>
      </c>
      <c r="M6156" s="283">
        <f t="shared" si="1386"/>
        <v>0</v>
      </c>
      <c r="N6156" s="283">
        <f t="shared" si="1387"/>
        <v>4.2355603137647586</v>
      </c>
      <c r="O6156" s="283">
        <f t="shared" si="1388"/>
        <v>0</v>
      </c>
      <c r="P6156" s="21">
        <f t="shared" si="1380"/>
        <v>0</v>
      </c>
      <c r="Q6156" s="21">
        <f t="shared" si="1381"/>
        <v>0.74504051125983206</v>
      </c>
      <c r="R6156">
        <f t="shared" si="1382"/>
        <v>1.1856283047139096</v>
      </c>
      <c r="S6156" s="296">
        <f t="shared" si="1389"/>
        <v>0</v>
      </c>
      <c r="T6156" s="283">
        <f t="shared" si="1390"/>
        <v>0</v>
      </c>
    </row>
    <row r="6157" spans="1:20" x14ac:dyDescent="0.25">
      <c r="A6157" s="286">
        <v>43357</v>
      </c>
      <c r="B6157" s="1">
        <f t="shared" si="1383"/>
        <v>5</v>
      </c>
      <c r="C6157" s="285">
        <v>11</v>
      </c>
      <c r="D6157" t="s">
        <v>716</v>
      </c>
      <c r="F6157" s="16">
        <v>57</v>
      </c>
      <c r="G6157" t="str">
        <f t="shared" si="1377"/>
        <v>Neither</v>
      </c>
      <c r="H6157" s="283">
        <f>IF(G6157="heating",F6157*Assumptions!M$4+Assumptions!M$7,0)</f>
        <v>0</v>
      </c>
      <c r="I6157" s="15">
        <f t="shared" si="1378"/>
        <v>0.94956163997961163</v>
      </c>
      <c r="J6157" s="15">
        <f t="shared" si="1379"/>
        <v>1.0078033906966741</v>
      </c>
      <c r="K6157" s="283">
        <f t="shared" si="1384"/>
        <v>0</v>
      </c>
      <c r="L6157" s="283">
        <f t="shared" si="1385"/>
        <v>4.2530692972692208</v>
      </c>
      <c r="M6157" s="283">
        <f t="shared" si="1386"/>
        <v>0</v>
      </c>
      <c r="N6157" s="283">
        <f t="shared" si="1387"/>
        <v>4.1119599131986844</v>
      </c>
      <c r="O6157" s="283">
        <f t="shared" si="1388"/>
        <v>0</v>
      </c>
      <c r="P6157" s="21">
        <f t="shared" si="1380"/>
        <v>0</v>
      </c>
      <c r="Q6157" s="21">
        <f t="shared" si="1381"/>
        <v>0.72850690893675296</v>
      </c>
      <c r="R6157">
        <f t="shared" si="1382"/>
        <v>1.1856283047139096</v>
      </c>
      <c r="S6157" s="296">
        <f t="shared" si="1389"/>
        <v>0</v>
      </c>
      <c r="T6157" s="283">
        <f t="shared" si="1390"/>
        <v>0</v>
      </c>
    </row>
    <row r="6158" spans="1:20" x14ac:dyDescent="0.25">
      <c r="A6158" s="286">
        <v>43357</v>
      </c>
      <c r="B6158" s="1">
        <f t="shared" si="1383"/>
        <v>5</v>
      </c>
      <c r="C6158" s="285">
        <v>12</v>
      </c>
      <c r="D6158" t="s">
        <v>716</v>
      </c>
      <c r="F6158" s="16">
        <v>61</v>
      </c>
      <c r="G6158" t="str">
        <f t="shared" si="1377"/>
        <v>Neither</v>
      </c>
      <c r="H6158" s="283">
        <f>IF(G6158="heating",F6158*Assumptions!M$4+Assumptions!M$7,0)</f>
        <v>0</v>
      </c>
      <c r="I6158" s="15">
        <f t="shared" si="1378"/>
        <v>0.91648403420261149</v>
      </c>
      <c r="J6158" s="15">
        <f t="shared" si="1379"/>
        <v>1.0078033906966741</v>
      </c>
      <c r="K6158" s="283">
        <f t="shared" si="1384"/>
        <v>0</v>
      </c>
      <c r="L6158" s="283">
        <f t="shared" si="1385"/>
        <v>4.3818232651749627</v>
      </c>
      <c r="M6158" s="283">
        <f t="shared" si="1386"/>
        <v>0</v>
      </c>
      <c r="N6158" s="283">
        <f t="shared" si="1387"/>
        <v>4.3585758300027857</v>
      </c>
      <c r="O6158" s="283">
        <f t="shared" si="1388"/>
        <v>0</v>
      </c>
      <c r="P6158" s="21">
        <f t="shared" si="1380"/>
        <v>0</v>
      </c>
      <c r="Q6158" s="21">
        <f t="shared" si="1381"/>
        <v>0.75910815787401487</v>
      </c>
      <c r="R6158">
        <f t="shared" si="1382"/>
        <v>1.1856283047139096</v>
      </c>
      <c r="S6158" s="296">
        <f t="shared" si="1389"/>
        <v>0</v>
      </c>
      <c r="T6158" s="283">
        <f t="shared" si="1390"/>
        <v>0</v>
      </c>
    </row>
    <row r="6159" spans="1:20" x14ac:dyDescent="0.25">
      <c r="A6159" s="286">
        <v>43357</v>
      </c>
      <c r="B6159" s="1">
        <f t="shared" si="1383"/>
        <v>5</v>
      </c>
      <c r="C6159" s="285">
        <v>13</v>
      </c>
      <c r="D6159" t="s">
        <v>716</v>
      </c>
      <c r="F6159" s="16">
        <v>61</v>
      </c>
      <c r="G6159" t="str">
        <f t="shared" si="1377"/>
        <v>Neither</v>
      </c>
      <c r="H6159" s="283">
        <f>IF(G6159="heating",F6159*Assumptions!M$4+Assumptions!M$7,0)</f>
        <v>0</v>
      </c>
      <c r="I6159" s="15">
        <f t="shared" si="1378"/>
        <v>0.90040206880052787</v>
      </c>
      <c r="J6159" s="15">
        <f t="shared" si="1379"/>
        <v>1.0078033906966741</v>
      </c>
      <c r="K6159" s="283">
        <f t="shared" si="1384"/>
        <v>0</v>
      </c>
      <c r="L6159" s="283">
        <f t="shared" si="1385"/>
        <v>4.3818232651749627</v>
      </c>
      <c r="M6159" s="283">
        <f t="shared" si="1386"/>
        <v>0</v>
      </c>
      <c r="N6159" s="283">
        <f t="shared" si="1387"/>
        <v>4.3585758300027857</v>
      </c>
      <c r="O6159" s="283">
        <f t="shared" si="1388"/>
        <v>0</v>
      </c>
      <c r="P6159" s="21">
        <f t="shared" si="1380"/>
        <v>0</v>
      </c>
      <c r="Q6159" s="21">
        <f t="shared" si="1381"/>
        <v>0.79115902007799765</v>
      </c>
      <c r="R6159">
        <f t="shared" si="1382"/>
        <v>1.1856283047139096</v>
      </c>
      <c r="S6159" s="296">
        <f t="shared" si="1389"/>
        <v>0</v>
      </c>
      <c r="T6159" s="283">
        <f t="shared" si="1390"/>
        <v>0</v>
      </c>
    </row>
    <row r="6160" spans="1:20" x14ac:dyDescent="0.25">
      <c r="A6160" s="286">
        <v>43357</v>
      </c>
      <c r="B6160" s="1">
        <f t="shared" si="1383"/>
        <v>5</v>
      </c>
      <c r="C6160" s="285">
        <v>14</v>
      </c>
      <c r="D6160" t="s">
        <v>716</v>
      </c>
      <c r="F6160" s="16">
        <v>64</v>
      </c>
      <c r="G6160" t="str">
        <f t="shared" si="1377"/>
        <v>Neither</v>
      </c>
      <c r="H6160" s="283">
        <f>IF(G6160="heating",F6160*Assumptions!M$4+Assumptions!M$7,0)</f>
        <v>0</v>
      </c>
      <c r="I6160" s="15">
        <f t="shared" si="1378"/>
        <v>0.86032894500746537</v>
      </c>
      <c r="J6160" s="15">
        <f t="shared" si="1379"/>
        <v>1.0078033906966741</v>
      </c>
      <c r="K6160" s="283">
        <f t="shared" si="1384"/>
        <v>0</v>
      </c>
      <c r="L6160" s="283">
        <f t="shared" si="1385"/>
        <v>4.3818232651749627</v>
      </c>
      <c r="M6160" s="283">
        <f t="shared" si="1386"/>
        <v>0</v>
      </c>
      <c r="N6160" s="283">
        <f t="shared" si="1387"/>
        <v>4.3585758300027857</v>
      </c>
      <c r="O6160" s="283">
        <f t="shared" si="1388"/>
        <v>0</v>
      </c>
      <c r="P6160" s="21">
        <f t="shared" si="1380"/>
        <v>0</v>
      </c>
      <c r="Q6160" s="21">
        <f t="shared" si="1381"/>
        <v>0.84355555031342389</v>
      </c>
      <c r="R6160">
        <f t="shared" si="1382"/>
        <v>1.1856283047139096</v>
      </c>
      <c r="S6160" s="296">
        <f t="shared" si="1389"/>
        <v>0</v>
      </c>
      <c r="T6160" s="283">
        <f t="shared" si="1390"/>
        <v>0</v>
      </c>
    </row>
    <row r="6161" spans="1:20" x14ac:dyDescent="0.25">
      <c r="A6161" s="286">
        <v>43357</v>
      </c>
      <c r="B6161" s="1">
        <f t="shared" si="1383"/>
        <v>5</v>
      </c>
      <c r="C6161" s="285">
        <v>15</v>
      </c>
      <c r="D6161" t="s">
        <v>716</v>
      </c>
      <c r="F6161" s="16">
        <v>63</v>
      </c>
      <c r="G6161" t="str">
        <f t="shared" si="1377"/>
        <v>Neither</v>
      </c>
      <c r="H6161" s="283">
        <f>IF(G6161="heating",F6161*Assumptions!M$4+Assumptions!M$7,0)</f>
        <v>0</v>
      </c>
      <c r="I6161" s="15">
        <f t="shared" si="1378"/>
        <v>0.85754515037175039</v>
      </c>
      <c r="J6161" s="15">
        <f t="shared" si="1379"/>
        <v>1.0078033906966741</v>
      </c>
      <c r="K6161" s="283">
        <f t="shared" si="1384"/>
        <v>0</v>
      </c>
      <c r="L6161" s="283">
        <f t="shared" si="1385"/>
        <v>4.3818232651749627</v>
      </c>
      <c r="M6161" s="283">
        <f t="shared" si="1386"/>
        <v>0</v>
      </c>
      <c r="N6161" s="283">
        <f t="shared" si="1387"/>
        <v>4.3585758300027857</v>
      </c>
      <c r="O6161" s="283">
        <f t="shared" si="1388"/>
        <v>0</v>
      </c>
      <c r="P6161" s="21">
        <f t="shared" si="1380"/>
        <v>0</v>
      </c>
      <c r="Q6161" s="21">
        <f t="shared" si="1381"/>
        <v>0.96592607327566882</v>
      </c>
      <c r="R6161">
        <f t="shared" si="1382"/>
        <v>1.1856283047139096</v>
      </c>
      <c r="S6161" s="296">
        <f t="shared" si="1389"/>
        <v>0</v>
      </c>
      <c r="T6161" s="283">
        <f t="shared" si="1390"/>
        <v>0</v>
      </c>
    </row>
    <row r="6162" spans="1:20" x14ac:dyDescent="0.25">
      <c r="A6162" s="286">
        <v>43357</v>
      </c>
      <c r="B6162" s="1">
        <f t="shared" si="1383"/>
        <v>5</v>
      </c>
      <c r="C6162" s="285">
        <v>16</v>
      </c>
      <c r="D6162" t="s">
        <v>716</v>
      </c>
      <c r="F6162" s="16">
        <v>61</v>
      </c>
      <c r="G6162" t="str">
        <f t="shared" si="1377"/>
        <v>Neither</v>
      </c>
      <c r="H6162" s="283">
        <f>IF(G6162="heating",F6162*Assumptions!M$4+Assumptions!M$7,0)</f>
        <v>0</v>
      </c>
      <c r="I6162" s="15">
        <f t="shared" si="1378"/>
        <v>0.88344815438260227</v>
      </c>
      <c r="J6162" s="15">
        <f t="shared" si="1379"/>
        <v>1.0078033906966741</v>
      </c>
      <c r="K6162" s="283">
        <f t="shared" si="1384"/>
        <v>0</v>
      </c>
      <c r="L6162" s="283">
        <f t="shared" si="1385"/>
        <v>4.3818232651749627</v>
      </c>
      <c r="M6162" s="283">
        <f t="shared" si="1386"/>
        <v>0</v>
      </c>
      <c r="N6162" s="283">
        <f t="shared" si="1387"/>
        <v>4.3585758300027857</v>
      </c>
      <c r="O6162" s="283">
        <f t="shared" si="1388"/>
        <v>0</v>
      </c>
      <c r="P6162" s="21">
        <f t="shared" si="1380"/>
        <v>0</v>
      </c>
      <c r="Q6162" s="21">
        <f t="shared" si="1381"/>
        <v>1.1649354943302594</v>
      </c>
      <c r="R6162">
        <f t="shared" si="1382"/>
        <v>1.1856283047139096</v>
      </c>
      <c r="S6162" s="296">
        <f t="shared" si="1389"/>
        <v>0</v>
      </c>
      <c r="T6162" s="283">
        <f t="shared" si="1390"/>
        <v>0</v>
      </c>
    </row>
    <row r="6163" spans="1:20" x14ac:dyDescent="0.25">
      <c r="A6163" s="286">
        <v>43357</v>
      </c>
      <c r="B6163" s="1">
        <f t="shared" si="1383"/>
        <v>5</v>
      </c>
      <c r="C6163" s="285">
        <v>17</v>
      </c>
      <c r="D6163" t="s">
        <v>716</v>
      </c>
      <c r="F6163" s="16">
        <v>61</v>
      </c>
      <c r="G6163" t="str">
        <f t="shared" si="1377"/>
        <v>Neither</v>
      </c>
      <c r="H6163" s="283">
        <f>IF(G6163="heating",F6163*Assumptions!M$4+Assumptions!M$7,0)</f>
        <v>0</v>
      </c>
      <c r="I6163" s="15">
        <f t="shared" si="1378"/>
        <v>0.94025748850374469</v>
      </c>
      <c r="J6163" s="15">
        <f t="shared" si="1379"/>
        <v>1.0078033906966741</v>
      </c>
      <c r="K6163" s="283">
        <f t="shared" si="1384"/>
        <v>0</v>
      </c>
      <c r="L6163" s="283">
        <f t="shared" si="1385"/>
        <v>4.3818232651749627</v>
      </c>
      <c r="M6163" s="283">
        <f t="shared" si="1386"/>
        <v>0</v>
      </c>
      <c r="N6163" s="283">
        <f t="shared" si="1387"/>
        <v>4.3585758300027857</v>
      </c>
      <c r="O6163" s="283">
        <f t="shared" si="1388"/>
        <v>0</v>
      </c>
      <c r="P6163" s="21">
        <f t="shared" si="1380"/>
        <v>0</v>
      </c>
      <c r="Q6163" s="21">
        <f t="shared" si="1381"/>
        <v>1.3521540118753073</v>
      </c>
      <c r="R6163">
        <f t="shared" si="1382"/>
        <v>1.1856283047139096</v>
      </c>
      <c r="S6163" s="296">
        <f t="shared" si="1389"/>
        <v>0</v>
      </c>
      <c r="T6163" s="283">
        <f t="shared" si="1390"/>
        <v>0</v>
      </c>
    </row>
    <row r="6164" spans="1:20" x14ac:dyDescent="0.25">
      <c r="A6164" s="286">
        <v>43357</v>
      </c>
      <c r="B6164" s="1">
        <f t="shared" si="1383"/>
        <v>5</v>
      </c>
      <c r="C6164" s="285">
        <v>18</v>
      </c>
      <c r="D6164" t="s">
        <v>716</v>
      </c>
      <c r="F6164" s="16">
        <v>59</v>
      </c>
      <c r="G6164" t="str">
        <f t="shared" si="1377"/>
        <v>Neither</v>
      </c>
      <c r="H6164" s="283">
        <f>IF(G6164="heating",F6164*Assumptions!M$4+Assumptions!M$7,0)</f>
        <v>0</v>
      </c>
      <c r="I6164" s="15">
        <f t="shared" si="1378"/>
        <v>0.98182363790757687</v>
      </c>
      <c r="J6164" s="15">
        <f t="shared" si="1379"/>
        <v>1.0078033906966741</v>
      </c>
      <c r="K6164" s="283">
        <f t="shared" si="1384"/>
        <v>0</v>
      </c>
      <c r="L6164" s="283">
        <f t="shared" si="1385"/>
        <v>4.3182081448486933</v>
      </c>
      <c r="M6164" s="283">
        <f t="shared" si="1386"/>
        <v>0</v>
      </c>
      <c r="N6164" s="283">
        <f t="shared" si="1387"/>
        <v>4.2355603137647586</v>
      </c>
      <c r="O6164" s="283">
        <f t="shared" si="1388"/>
        <v>0</v>
      </c>
      <c r="P6164" s="21">
        <f t="shared" si="1380"/>
        <v>0</v>
      </c>
      <c r="Q6164" s="21">
        <f t="shared" si="1381"/>
        <v>1.5598916921549892</v>
      </c>
      <c r="R6164">
        <f t="shared" si="1382"/>
        <v>1.1856283047139096</v>
      </c>
      <c r="S6164" s="296">
        <f t="shared" si="1389"/>
        <v>0</v>
      </c>
      <c r="T6164" s="283">
        <f t="shared" si="1390"/>
        <v>0</v>
      </c>
    </row>
    <row r="6165" spans="1:20" x14ac:dyDescent="0.25">
      <c r="A6165" s="286">
        <v>43357</v>
      </c>
      <c r="B6165" s="1">
        <f t="shared" si="1383"/>
        <v>5</v>
      </c>
      <c r="C6165" s="285">
        <v>19</v>
      </c>
      <c r="D6165" t="s">
        <v>716</v>
      </c>
      <c r="F6165" s="16">
        <v>57</v>
      </c>
      <c r="G6165" t="str">
        <f t="shared" si="1377"/>
        <v>Neither</v>
      </c>
      <c r="H6165" s="283">
        <f>IF(G6165="heating",F6165*Assumptions!M$4+Assumptions!M$7,0)</f>
        <v>0</v>
      </c>
      <c r="I6165" s="15">
        <f t="shared" si="1378"/>
        <v>0.98418842963438757</v>
      </c>
      <c r="J6165" s="15">
        <f t="shared" si="1379"/>
        <v>1.0078033906966741</v>
      </c>
      <c r="K6165" s="283">
        <f t="shared" si="1384"/>
        <v>0</v>
      </c>
      <c r="L6165" s="283">
        <f t="shared" si="1385"/>
        <v>4.2530692972692208</v>
      </c>
      <c r="M6165" s="283">
        <f t="shared" si="1386"/>
        <v>0</v>
      </c>
      <c r="N6165" s="283">
        <f t="shared" si="1387"/>
        <v>4.1119599131986844</v>
      </c>
      <c r="O6165" s="283">
        <f t="shared" si="1388"/>
        <v>0</v>
      </c>
      <c r="P6165" s="21">
        <f t="shared" si="1380"/>
        <v>0</v>
      </c>
      <c r="Q6165" s="21">
        <f t="shared" si="1381"/>
        <v>1.6764212681468484</v>
      </c>
      <c r="R6165">
        <f t="shared" si="1382"/>
        <v>1.1856283047139096</v>
      </c>
      <c r="S6165" s="296">
        <f t="shared" si="1389"/>
        <v>0</v>
      </c>
      <c r="T6165" s="283">
        <f t="shared" si="1390"/>
        <v>0</v>
      </c>
    </row>
    <row r="6166" spans="1:20" x14ac:dyDescent="0.25">
      <c r="A6166" s="286">
        <v>43357</v>
      </c>
      <c r="B6166" s="1">
        <f t="shared" si="1383"/>
        <v>5</v>
      </c>
      <c r="C6166" s="285">
        <v>20</v>
      </c>
      <c r="D6166" t="s">
        <v>716</v>
      </c>
      <c r="F6166" s="16">
        <v>55</v>
      </c>
      <c r="G6166" t="str">
        <f t="shared" si="1377"/>
        <v>Neither</v>
      </c>
      <c r="H6166" s="283">
        <f>IF(G6166="heating",F6166*Assumptions!M$4+Assumptions!M$7,0)</f>
        <v>0</v>
      </c>
      <c r="I6166" s="15">
        <f t="shared" si="1378"/>
        <v>0.97071962311712034</v>
      </c>
      <c r="J6166" s="15">
        <f t="shared" si="1379"/>
        <v>1.0078033906966741</v>
      </c>
      <c r="K6166" s="283">
        <f t="shared" si="1384"/>
        <v>0</v>
      </c>
      <c r="L6166" s="283">
        <f t="shared" si="1385"/>
        <v>4.1851135499983272</v>
      </c>
      <c r="M6166" s="283">
        <f t="shared" si="1386"/>
        <v>0</v>
      </c>
      <c r="N6166" s="283">
        <f t="shared" si="1387"/>
        <v>3.9876635481217684</v>
      </c>
      <c r="O6166" s="283">
        <f t="shared" si="1388"/>
        <v>0</v>
      </c>
      <c r="P6166" s="21">
        <f t="shared" si="1380"/>
        <v>0</v>
      </c>
      <c r="Q6166" s="21">
        <f t="shared" si="1381"/>
        <v>1.52436960139122</v>
      </c>
      <c r="R6166">
        <f t="shared" si="1382"/>
        <v>1.1856283047139096</v>
      </c>
      <c r="S6166" s="296">
        <f t="shared" si="1389"/>
        <v>0</v>
      </c>
      <c r="T6166" s="283">
        <f t="shared" si="1390"/>
        <v>0</v>
      </c>
    </row>
    <row r="6167" spans="1:20" x14ac:dyDescent="0.25">
      <c r="A6167" s="286">
        <v>43357</v>
      </c>
      <c r="B6167" s="1">
        <f t="shared" si="1383"/>
        <v>5</v>
      </c>
      <c r="C6167" s="285">
        <v>21</v>
      </c>
      <c r="D6167" t="s">
        <v>716</v>
      </c>
      <c r="F6167" s="16">
        <v>55</v>
      </c>
      <c r="G6167" t="str">
        <f t="shared" si="1377"/>
        <v>Neither</v>
      </c>
      <c r="H6167" s="283">
        <f>IF(G6167="heating",F6167*Assumptions!M$4+Assumptions!M$7,0)</f>
        <v>0</v>
      </c>
      <c r="I6167" s="15">
        <f t="shared" si="1378"/>
        <v>0.95751150862929935</v>
      </c>
      <c r="J6167" s="15">
        <f t="shared" si="1379"/>
        <v>1.0078033906966741</v>
      </c>
      <c r="K6167" s="283">
        <f t="shared" si="1384"/>
        <v>0</v>
      </c>
      <c r="L6167" s="283">
        <f t="shared" si="1385"/>
        <v>4.1851135499983272</v>
      </c>
      <c r="M6167" s="283">
        <f t="shared" si="1386"/>
        <v>0</v>
      </c>
      <c r="N6167" s="283">
        <f t="shared" si="1387"/>
        <v>3.9876635481217684</v>
      </c>
      <c r="O6167" s="283">
        <f t="shared" si="1388"/>
        <v>0</v>
      </c>
      <c r="P6167" s="21">
        <f t="shared" si="1380"/>
        <v>0</v>
      </c>
      <c r="Q6167" s="21">
        <f t="shared" si="1381"/>
        <v>1.4448604713749031</v>
      </c>
      <c r="R6167">
        <f t="shared" si="1382"/>
        <v>1.1856283047139096</v>
      </c>
      <c r="S6167" s="296">
        <f t="shared" si="1389"/>
        <v>0</v>
      </c>
      <c r="T6167" s="283">
        <f t="shared" si="1390"/>
        <v>0</v>
      </c>
    </row>
    <row r="6168" spans="1:20" x14ac:dyDescent="0.25">
      <c r="A6168" s="286">
        <v>43357</v>
      </c>
      <c r="B6168" s="1">
        <f t="shared" si="1383"/>
        <v>5</v>
      </c>
      <c r="C6168" s="285">
        <v>22</v>
      </c>
      <c r="D6168" t="s">
        <v>716</v>
      </c>
      <c r="F6168" s="16">
        <v>55</v>
      </c>
      <c r="G6168" t="str">
        <f t="shared" si="1377"/>
        <v>Neither</v>
      </c>
      <c r="H6168" s="283">
        <f>IF(G6168="heating",F6168*Assumptions!M$4+Assumptions!M$7,0)</f>
        <v>0</v>
      </c>
      <c r="I6168" s="15">
        <f t="shared" si="1378"/>
        <v>0.9426530227543114</v>
      </c>
      <c r="J6168" s="15">
        <f t="shared" si="1379"/>
        <v>1.0078033906966741</v>
      </c>
      <c r="K6168" s="283">
        <f t="shared" si="1384"/>
        <v>0</v>
      </c>
      <c r="L6168" s="283">
        <f t="shared" si="1385"/>
        <v>4.1851135499983272</v>
      </c>
      <c r="M6168" s="283">
        <f t="shared" si="1386"/>
        <v>0</v>
      </c>
      <c r="N6168" s="283">
        <f t="shared" si="1387"/>
        <v>3.9876635481217684</v>
      </c>
      <c r="O6168" s="283">
        <f t="shared" si="1388"/>
        <v>0</v>
      </c>
      <c r="P6168" s="21">
        <f t="shared" si="1380"/>
        <v>0</v>
      </c>
      <c r="Q6168" s="21">
        <f t="shared" si="1381"/>
        <v>1.2427137171080138</v>
      </c>
      <c r="R6168">
        <f t="shared" si="1382"/>
        <v>1.1856283047139096</v>
      </c>
      <c r="S6168" s="296">
        <f t="shared" si="1389"/>
        <v>0</v>
      </c>
      <c r="T6168" s="283">
        <f t="shared" si="1390"/>
        <v>0</v>
      </c>
    </row>
    <row r="6169" spans="1:20" x14ac:dyDescent="0.25">
      <c r="A6169" s="286">
        <v>43357</v>
      </c>
      <c r="B6169" s="1">
        <f t="shared" si="1383"/>
        <v>5</v>
      </c>
      <c r="C6169" s="285">
        <v>23</v>
      </c>
      <c r="D6169" t="s">
        <v>715</v>
      </c>
      <c r="F6169" s="16">
        <v>54</v>
      </c>
      <c r="G6169" t="str">
        <f t="shared" si="1377"/>
        <v>Neither</v>
      </c>
      <c r="H6169" s="283">
        <f>IF(G6169="heating",F6169*Assumptions!M$4+Assumptions!M$7,0)</f>
        <v>0</v>
      </c>
      <c r="I6169" s="15">
        <f t="shared" si="1378"/>
        <v>0.94450710149963013</v>
      </c>
      <c r="J6169" s="15">
        <f t="shared" si="1379"/>
        <v>1.0078033906966741</v>
      </c>
      <c r="K6169" s="283">
        <f t="shared" si="1384"/>
        <v>0</v>
      </c>
      <c r="L6169" s="283">
        <f t="shared" si="1385"/>
        <v>4.1559947708987721</v>
      </c>
      <c r="M6169" s="283">
        <f t="shared" si="1386"/>
        <v>0</v>
      </c>
      <c r="N6169" s="283">
        <f t="shared" si="1387"/>
        <v>3.9259252525022648</v>
      </c>
      <c r="O6169" s="283">
        <f t="shared" si="1388"/>
        <v>0</v>
      </c>
      <c r="P6169" s="21">
        <f t="shared" si="1380"/>
        <v>0</v>
      </c>
      <c r="Q6169" s="21">
        <f t="shared" si="1381"/>
        <v>1.0297519246597011</v>
      </c>
      <c r="R6169">
        <f t="shared" si="1382"/>
        <v>1.1856283047139096</v>
      </c>
      <c r="S6169" s="296">
        <f t="shared" si="1389"/>
        <v>0</v>
      </c>
      <c r="T6169" s="283">
        <f t="shared" si="1390"/>
        <v>0</v>
      </c>
    </row>
    <row r="6170" spans="1:20" x14ac:dyDescent="0.25">
      <c r="A6170" s="286">
        <v>43358</v>
      </c>
      <c r="B6170" s="1">
        <f t="shared" si="1383"/>
        <v>6</v>
      </c>
      <c r="C6170" s="285">
        <v>0</v>
      </c>
      <c r="D6170" t="s">
        <v>715</v>
      </c>
      <c r="F6170" s="16">
        <v>52</v>
      </c>
      <c r="G6170" t="str">
        <f t="shared" si="1377"/>
        <v>heating</v>
      </c>
      <c r="H6170" s="283">
        <f>IF(G6170="heating",F6170*Assumptions!M$4+Assumptions!M$7,0)</f>
        <v>0.18780243357413662</v>
      </c>
      <c r="I6170" s="15">
        <f t="shared" si="1378"/>
        <v>0.97481507806017154</v>
      </c>
      <c r="J6170" s="15">
        <f t="shared" si="1379"/>
        <v>0.9885470267915587</v>
      </c>
      <c r="K6170" s="283">
        <f t="shared" si="1384"/>
        <v>0.18097591785816772</v>
      </c>
      <c r="L6170" s="283">
        <f t="shared" si="1385"/>
        <v>4.0950984110509578</v>
      </c>
      <c r="M6170" s="283">
        <f t="shared" si="1386"/>
        <v>2.5286816287661158</v>
      </c>
      <c r="N6170" s="283">
        <f t="shared" si="1387"/>
        <v>3.802065958051716</v>
      </c>
      <c r="O6170" s="283">
        <f t="shared" si="1388"/>
        <v>0.1949240759724323</v>
      </c>
      <c r="P6170" s="21">
        <f t="shared" si="1380"/>
        <v>0</v>
      </c>
      <c r="Q6170" s="21">
        <f t="shared" si="1381"/>
        <v>0.90668853391740301</v>
      </c>
      <c r="R6170">
        <f t="shared" si="1382"/>
        <v>1.0112882868167345</v>
      </c>
      <c r="S6170" s="296">
        <f t="shared" si="1389"/>
        <v>0</v>
      </c>
      <c r="T6170" s="283">
        <f t="shared" si="1390"/>
        <v>0.18097591785816772</v>
      </c>
    </row>
    <row r="6171" spans="1:20" x14ac:dyDescent="0.25">
      <c r="A6171" s="286">
        <v>43358</v>
      </c>
      <c r="B6171" s="1">
        <f t="shared" si="1383"/>
        <v>6</v>
      </c>
      <c r="C6171" s="285">
        <v>1</v>
      </c>
      <c r="D6171" t="s">
        <v>715</v>
      </c>
      <c r="F6171" s="16">
        <v>52</v>
      </c>
      <c r="G6171" t="str">
        <f t="shared" si="1377"/>
        <v>heating</v>
      </c>
      <c r="H6171" s="283">
        <f>IF(G6171="heating",F6171*Assumptions!M$4+Assumptions!M$7,0)</f>
        <v>0.18780243357413662</v>
      </c>
      <c r="I6171" s="15">
        <f t="shared" si="1378"/>
        <v>1.012242869806885</v>
      </c>
      <c r="J6171" s="15">
        <f t="shared" si="1379"/>
        <v>0.9885470267915587</v>
      </c>
      <c r="K6171" s="283">
        <f t="shared" si="1384"/>
        <v>0.18792444493495936</v>
      </c>
      <c r="L6171" s="283">
        <f t="shared" si="1385"/>
        <v>4.0950984110509578</v>
      </c>
      <c r="M6171" s="283">
        <f t="shared" si="1386"/>
        <v>2.6257697550428793</v>
      </c>
      <c r="N6171" s="283">
        <f t="shared" si="1387"/>
        <v>3.802065958051716</v>
      </c>
      <c r="O6171" s="283">
        <f t="shared" si="1388"/>
        <v>0.20240813924362686</v>
      </c>
      <c r="P6171" s="21">
        <f t="shared" si="1380"/>
        <v>0</v>
      </c>
      <c r="Q6171" s="21">
        <f t="shared" si="1381"/>
        <v>0.81803459285312596</v>
      </c>
      <c r="R6171">
        <f t="shared" si="1382"/>
        <v>1.0112882868167345</v>
      </c>
      <c r="S6171" s="296">
        <f t="shared" si="1389"/>
        <v>0</v>
      </c>
      <c r="T6171" s="283">
        <f t="shared" si="1390"/>
        <v>0.18792444493495936</v>
      </c>
    </row>
    <row r="6172" spans="1:20" x14ac:dyDescent="0.25">
      <c r="A6172" s="286">
        <v>43358</v>
      </c>
      <c r="B6172" s="1">
        <f t="shared" si="1383"/>
        <v>6</v>
      </c>
      <c r="C6172" s="285">
        <v>2</v>
      </c>
      <c r="D6172" t="s">
        <v>715</v>
      </c>
      <c r="F6172" s="16">
        <v>50</v>
      </c>
      <c r="G6172" t="str">
        <f t="shared" si="1377"/>
        <v>heating</v>
      </c>
      <c r="H6172" s="283">
        <f>IF(G6172="heating",F6172*Assumptions!M$4+Assumptions!M$7,0)</f>
        <v>0.20919418204821671</v>
      </c>
      <c r="I6172" s="15">
        <f t="shared" si="1378"/>
        <v>1.0509704703585963</v>
      </c>
      <c r="J6172" s="15">
        <f t="shared" si="1379"/>
        <v>0.9885470267915587</v>
      </c>
      <c r="K6172" s="283">
        <f t="shared" si="1384"/>
        <v>0.21733889262758666</v>
      </c>
      <c r="L6172" s="283">
        <f t="shared" si="1385"/>
        <v>4.0351685236640416</v>
      </c>
      <c r="M6172" s="283">
        <f t="shared" si="1386"/>
        <v>2.9923207875980302</v>
      </c>
      <c r="N6172" s="283">
        <f t="shared" si="1387"/>
        <v>3.6783220436298789</v>
      </c>
      <c r="O6172" s="283">
        <f t="shared" si="1388"/>
        <v>0.23842367473441436</v>
      </c>
      <c r="P6172" s="21">
        <f t="shared" si="1380"/>
        <v>0</v>
      </c>
      <c r="Q6172" s="21">
        <f t="shared" si="1381"/>
        <v>0.74507607494346417</v>
      </c>
      <c r="R6172">
        <f t="shared" si="1382"/>
        <v>1.0112882868167345</v>
      </c>
      <c r="S6172" s="296">
        <f t="shared" si="1389"/>
        <v>0</v>
      </c>
      <c r="T6172" s="283">
        <f t="shared" si="1390"/>
        <v>0.21733889262758666</v>
      </c>
    </row>
    <row r="6173" spans="1:20" x14ac:dyDescent="0.25">
      <c r="A6173" s="286">
        <v>43358</v>
      </c>
      <c r="B6173" s="1">
        <f t="shared" si="1383"/>
        <v>6</v>
      </c>
      <c r="C6173" s="285">
        <v>3</v>
      </c>
      <c r="D6173" t="s">
        <v>715</v>
      </c>
      <c r="F6173" s="16">
        <v>50</v>
      </c>
      <c r="G6173" t="str">
        <f t="shared" si="1377"/>
        <v>heating</v>
      </c>
      <c r="H6173" s="283">
        <f>IF(G6173="heating",F6173*Assumptions!M$4+Assumptions!M$7,0)</f>
        <v>0.20919418204821671</v>
      </c>
      <c r="I6173" s="15">
        <f t="shared" si="1378"/>
        <v>1.0924036124451033</v>
      </c>
      <c r="J6173" s="15">
        <f t="shared" si="1379"/>
        <v>0.9885470267915587</v>
      </c>
      <c r="K6173" s="283">
        <f t="shared" si="1384"/>
        <v>0.22590719542308796</v>
      </c>
      <c r="L6173" s="283">
        <f t="shared" si="1385"/>
        <v>4.0351685236640416</v>
      </c>
      <c r="M6173" s="283">
        <f t="shared" si="1386"/>
        <v>3.1102891376684698</v>
      </c>
      <c r="N6173" s="283">
        <f t="shared" si="1387"/>
        <v>3.6783220436298789</v>
      </c>
      <c r="O6173" s="283">
        <f t="shared" si="1388"/>
        <v>0.24782321760519307</v>
      </c>
      <c r="P6173" s="21">
        <f t="shared" si="1380"/>
        <v>0</v>
      </c>
      <c r="Q6173" s="21">
        <f t="shared" si="1381"/>
        <v>0.69158980876382303</v>
      </c>
      <c r="R6173">
        <f t="shared" si="1382"/>
        <v>1.0112882868167345</v>
      </c>
      <c r="S6173" s="296">
        <f t="shared" si="1389"/>
        <v>0</v>
      </c>
      <c r="T6173" s="283">
        <f t="shared" si="1390"/>
        <v>0.22590719542308796</v>
      </c>
    </row>
    <row r="6174" spans="1:20" x14ac:dyDescent="0.25">
      <c r="A6174" s="286">
        <v>43358</v>
      </c>
      <c r="B6174" s="1">
        <f t="shared" si="1383"/>
        <v>6</v>
      </c>
      <c r="C6174" s="285">
        <v>4</v>
      </c>
      <c r="D6174" t="s">
        <v>715</v>
      </c>
      <c r="F6174" s="16">
        <v>48</v>
      </c>
      <c r="G6174" t="str">
        <f t="shared" si="1377"/>
        <v>heating</v>
      </c>
      <c r="H6174" s="283">
        <f>IF(G6174="heating",F6174*Assumptions!M$4+Assumptions!M$7,0)</f>
        <v>0.2305859305222967</v>
      </c>
      <c r="I6174" s="15">
        <f t="shared" si="1378"/>
        <v>1.1348296917927807</v>
      </c>
      <c r="J6174" s="15">
        <f t="shared" si="1379"/>
        <v>0.9885470267915587</v>
      </c>
      <c r="K6174" s="283">
        <f t="shared" si="1384"/>
        <v>0.25867879499244972</v>
      </c>
      <c r="L6174" s="283">
        <f t="shared" si="1385"/>
        <v>3.9630740889572826</v>
      </c>
      <c r="M6174" s="283">
        <f t="shared" si="1386"/>
        <v>3.4978569400682864</v>
      </c>
      <c r="N6174" s="283">
        <f t="shared" si="1387"/>
        <v>3.5524856183738187</v>
      </c>
      <c r="O6174" s="283">
        <f t="shared" si="1388"/>
        <v>0.28857632089909707</v>
      </c>
      <c r="P6174" s="21">
        <f t="shared" si="1380"/>
        <v>0</v>
      </c>
      <c r="Q6174" s="21">
        <f t="shared" si="1381"/>
        <v>0.6473875548762833</v>
      </c>
      <c r="R6174">
        <f t="shared" si="1382"/>
        <v>1.0112882868167345</v>
      </c>
      <c r="S6174" s="296">
        <f t="shared" si="1389"/>
        <v>0</v>
      </c>
      <c r="T6174" s="283">
        <f t="shared" si="1390"/>
        <v>0.25867879499244972</v>
      </c>
    </row>
    <row r="6175" spans="1:20" x14ac:dyDescent="0.25">
      <c r="A6175" s="286">
        <v>43358</v>
      </c>
      <c r="B6175" s="1">
        <f t="shared" si="1383"/>
        <v>6</v>
      </c>
      <c r="C6175" s="285">
        <v>5</v>
      </c>
      <c r="D6175" t="s">
        <v>715</v>
      </c>
      <c r="F6175" s="16">
        <v>48</v>
      </c>
      <c r="G6175" t="str">
        <f t="shared" si="1377"/>
        <v>heating</v>
      </c>
      <c r="H6175" s="283">
        <f>IF(G6175="heating",F6175*Assumptions!M$4+Assumptions!M$7,0)</f>
        <v>0.2305859305222967</v>
      </c>
      <c r="I6175" s="15">
        <f t="shared" si="1378"/>
        <v>1.1635558681477385</v>
      </c>
      <c r="J6175" s="15">
        <f t="shared" si="1379"/>
        <v>0.9885470267915587</v>
      </c>
      <c r="K6175" s="283">
        <f t="shared" si="1384"/>
        <v>0.26522678429690821</v>
      </c>
      <c r="L6175" s="283">
        <f t="shared" si="1385"/>
        <v>3.9630740889572826</v>
      </c>
      <c r="M6175" s="283">
        <f t="shared" si="1386"/>
        <v>3.5863989090099677</v>
      </c>
      <c r="N6175" s="283">
        <f t="shared" si="1387"/>
        <v>3.5524856183738187</v>
      </c>
      <c r="O6175" s="283">
        <f t="shared" si="1388"/>
        <v>0.29588111239861836</v>
      </c>
      <c r="P6175" s="21">
        <f t="shared" si="1380"/>
        <v>0</v>
      </c>
      <c r="Q6175" s="21">
        <f t="shared" si="1381"/>
        <v>0.72139578924615555</v>
      </c>
      <c r="R6175">
        <f t="shared" si="1382"/>
        <v>1.0112882868167345</v>
      </c>
      <c r="S6175" s="296">
        <f t="shared" si="1389"/>
        <v>0</v>
      </c>
      <c r="T6175" s="283">
        <f t="shared" si="1390"/>
        <v>0.26522678429690821</v>
      </c>
    </row>
    <row r="6176" spans="1:20" x14ac:dyDescent="0.25">
      <c r="A6176" s="286">
        <v>43358</v>
      </c>
      <c r="B6176" s="1">
        <f t="shared" si="1383"/>
        <v>6</v>
      </c>
      <c r="C6176" s="285">
        <v>6</v>
      </c>
      <c r="D6176" t="s">
        <v>715</v>
      </c>
      <c r="F6176" s="16">
        <v>48</v>
      </c>
      <c r="G6176" t="str">
        <f t="shared" si="1377"/>
        <v>heating</v>
      </c>
      <c r="H6176" s="283">
        <f>IF(G6176="heating",F6176*Assumptions!M$4+Assumptions!M$7,0)</f>
        <v>0.2305859305222967</v>
      </c>
      <c r="I6176" s="15">
        <f t="shared" si="1378"/>
        <v>1.2083911162615524</v>
      </c>
      <c r="J6176" s="15">
        <f t="shared" si="1379"/>
        <v>0.9885470267915587</v>
      </c>
      <c r="K6176" s="283">
        <f t="shared" si="1384"/>
        <v>0.27544675654397438</v>
      </c>
      <c r="L6176" s="283">
        <f t="shared" si="1385"/>
        <v>3.9630740889572826</v>
      </c>
      <c r="M6176" s="283">
        <f t="shared" si="1386"/>
        <v>3.72459346358391</v>
      </c>
      <c r="N6176" s="283">
        <f t="shared" si="1387"/>
        <v>3.5524856183738187</v>
      </c>
      <c r="O6176" s="283">
        <f t="shared" si="1388"/>
        <v>0.30728228654911383</v>
      </c>
      <c r="P6176" s="21">
        <f t="shared" si="1380"/>
        <v>0</v>
      </c>
      <c r="Q6176" s="21">
        <f t="shared" si="1381"/>
        <v>0.87787080972652631</v>
      </c>
      <c r="R6176">
        <f t="shared" si="1382"/>
        <v>1.0112882868167345</v>
      </c>
      <c r="S6176" s="296">
        <f t="shared" si="1389"/>
        <v>0</v>
      </c>
      <c r="T6176" s="283">
        <f t="shared" si="1390"/>
        <v>0.27544675654397438</v>
      </c>
    </row>
    <row r="6177" spans="1:20" x14ac:dyDescent="0.25">
      <c r="A6177" s="286">
        <v>43358</v>
      </c>
      <c r="B6177" s="1">
        <f t="shared" si="1383"/>
        <v>6</v>
      </c>
      <c r="C6177" s="285">
        <v>7</v>
      </c>
      <c r="D6177" t="s">
        <v>715</v>
      </c>
      <c r="F6177" s="16">
        <v>48</v>
      </c>
      <c r="G6177" t="str">
        <f t="shared" si="1377"/>
        <v>heating</v>
      </c>
      <c r="H6177" s="283">
        <f>IF(G6177="heating",F6177*Assumptions!M$4+Assumptions!M$7,0)</f>
        <v>0.2305859305222967</v>
      </c>
      <c r="I6177" s="15">
        <f t="shared" si="1378"/>
        <v>1.1637425769249583</v>
      </c>
      <c r="J6177" s="15">
        <f t="shared" si="1379"/>
        <v>0.9885470267915587</v>
      </c>
      <c r="K6177" s="283">
        <f t="shared" si="1384"/>
        <v>0.26526934363586013</v>
      </c>
      <c r="L6177" s="283">
        <f t="shared" si="1385"/>
        <v>3.9630740889572826</v>
      </c>
      <c r="M6177" s="283">
        <f t="shared" si="1386"/>
        <v>3.5869743967654371</v>
      </c>
      <c r="N6177" s="283">
        <f t="shared" si="1387"/>
        <v>3.5524856183738187</v>
      </c>
      <c r="O6177" s="283">
        <f t="shared" si="1388"/>
        <v>0.29592859065231525</v>
      </c>
      <c r="P6177" s="21">
        <f t="shared" si="1380"/>
        <v>0</v>
      </c>
      <c r="Q6177" s="21">
        <f t="shared" si="1381"/>
        <v>0.97331382064367777</v>
      </c>
      <c r="R6177">
        <f t="shared" si="1382"/>
        <v>1.0112882868167345</v>
      </c>
      <c r="S6177" s="296">
        <f t="shared" si="1389"/>
        <v>0</v>
      </c>
      <c r="T6177" s="283">
        <f t="shared" si="1390"/>
        <v>0.26526934363586013</v>
      </c>
    </row>
    <row r="6178" spans="1:20" x14ac:dyDescent="0.25">
      <c r="A6178" s="286">
        <v>43358</v>
      </c>
      <c r="B6178" s="1">
        <f t="shared" si="1383"/>
        <v>6</v>
      </c>
      <c r="C6178" s="285">
        <v>8</v>
      </c>
      <c r="D6178" t="s">
        <v>715</v>
      </c>
      <c r="F6178" s="16">
        <v>52</v>
      </c>
      <c r="G6178" t="str">
        <f t="shared" si="1377"/>
        <v>heating</v>
      </c>
      <c r="H6178" s="283">
        <f>IF(G6178="heating",F6178*Assumptions!M$4+Assumptions!M$7,0)</f>
        <v>0.18780243357413662</v>
      </c>
      <c r="I6178" s="15">
        <f t="shared" si="1378"/>
        <v>1.094193721037565</v>
      </c>
      <c r="J6178" s="15">
        <f t="shared" si="1379"/>
        <v>0.9885470267915587</v>
      </c>
      <c r="K6178" s="283">
        <f t="shared" si="1384"/>
        <v>0.20313874645175942</v>
      </c>
      <c r="L6178" s="283">
        <f t="shared" si="1385"/>
        <v>4.0950984110509578</v>
      </c>
      <c r="M6178" s="283">
        <f t="shared" si="1386"/>
        <v>2.8383512144732532</v>
      </c>
      <c r="N6178" s="283">
        <f t="shared" si="1387"/>
        <v>3.802065958051716</v>
      </c>
      <c r="O6178" s="283">
        <f t="shared" si="1388"/>
        <v>0.21879503590825611</v>
      </c>
      <c r="P6178" s="21">
        <f t="shared" si="1380"/>
        <v>0</v>
      </c>
      <c r="Q6178" s="21">
        <f t="shared" si="1381"/>
        <v>0.94940007506179924</v>
      </c>
      <c r="R6178">
        <f t="shared" si="1382"/>
        <v>1.0112882868167345</v>
      </c>
      <c r="S6178" s="296">
        <f t="shared" si="1389"/>
        <v>0</v>
      </c>
      <c r="T6178" s="283">
        <f t="shared" si="1390"/>
        <v>0.20313874645175942</v>
      </c>
    </row>
    <row r="6179" spans="1:20" x14ac:dyDescent="0.25">
      <c r="A6179" s="286">
        <v>43358</v>
      </c>
      <c r="B6179" s="1">
        <f t="shared" si="1383"/>
        <v>6</v>
      </c>
      <c r="C6179" s="285">
        <v>9</v>
      </c>
      <c r="D6179" t="s">
        <v>715</v>
      </c>
      <c r="F6179" s="16">
        <v>55</v>
      </c>
      <c r="G6179" t="str">
        <f t="shared" si="1377"/>
        <v>heating</v>
      </c>
      <c r="H6179" s="283">
        <f>IF(G6179="heating",F6179*Assumptions!M$4+Assumptions!M$7,0)</f>
        <v>0.15571481086301653</v>
      </c>
      <c r="I6179" s="15">
        <f t="shared" si="1378"/>
        <v>1.0343009000871222</v>
      </c>
      <c r="J6179" s="15">
        <f t="shared" si="1379"/>
        <v>0.9885470267915587</v>
      </c>
      <c r="K6179" s="283">
        <f t="shared" si="1384"/>
        <v>0.15921139933412506</v>
      </c>
      <c r="L6179" s="283">
        <f t="shared" si="1385"/>
        <v>4.1851135499983272</v>
      </c>
      <c r="M6179" s="283">
        <f t="shared" si="1386"/>
        <v>2.2734762812853102</v>
      </c>
      <c r="N6179" s="283">
        <f t="shared" si="1387"/>
        <v>3.9876635481217684</v>
      </c>
      <c r="O6179" s="283">
        <f t="shared" si="1388"/>
        <v>0.16709478536153938</v>
      </c>
      <c r="P6179" s="21">
        <f t="shared" si="1380"/>
        <v>0</v>
      </c>
      <c r="Q6179" s="21">
        <f t="shared" si="1381"/>
        <v>0.8408485371888097</v>
      </c>
      <c r="R6179">
        <f t="shared" si="1382"/>
        <v>1.0112882868167345</v>
      </c>
      <c r="S6179" s="296">
        <f t="shared" si="1389"/>
        <v>0</v>
      </c>
      <c r="T6179" s="283">
        <f t="shared" si="1390"/>
        <v>0.15921139933412506</v>
      </c>
    </row>
    <row r="6180" spans="1:20" x14ac:dyDescent="0.25">
      <c r="A6180" s="286">
        <v>43358</v>
      </c>
      <c r="B6180" s="1">
        <f t="shared" si="1383"/>
        <v>6</v>
      </c>
      <c r="C6180" s="285">
        <v>10</v>
      </c>
      <c r="D6180" t="s">
        <v>715</v>
      </c>
      <c r="F6180" s="16">
        <v>55</v>
      </c>
      <c r="G6180" t="str">
        <f t="shared" si="1377"/>
        <v>heating</v>
      </c>
      <c r="H6180" s="283">
        <f>IF(G6180="heating",F6180*Assumptions!M$4+Assumptions!M$7,0)</f>
        <v>0.15571481086301653</v>
      </c>
      <c r="I6180" s="15">
        <f t="shared" si="1378"/>
        <v>0.98112329028689171</v>
      </c>
      <c r="J6180" s="15">
        <f t="shared" si="1379"/>
        <v>0.9885470267915587</v>
      </c>
      <c r="K6180" s="283">
        <f t="shared" si="1384"/>
        <v>0.1510256947013382</v>
      </c>
      <c r="L6180" s="283">
        <f t="shared" si="1385"/>
        <v>4.1851135499983272</v>
      </c>
      <c r="M6180" s="283">
        <f t="shared" si="1386"/>
        <v>2.1565876325699453</v>
      </c>
      <c r="N6180" s="283">
        <f t="shared" si="1387"/>
        <v>3.9876635481217684</v>
      </c>
      <c r="O6180" s="283">
        <f t="shared" si="1388"/>
        <v>0.15850376383689335</v>
      </c>
      <c r="P6180" s="21">
        <f t="shared" si="1380"/>
        <v>0</v>
      </c>
      <c r="Q6180" s="21">
        <f t="shared" si="1381"/>
        <v>0.74504051125983206</v>
      </c>
      <c r="R6180">
        <f t="shared" si="1382"/>
        <v>1.0112882868167345</v>
      </c>
      <c r="S6180" s="296">
        <f t="shared" si="1389"/>
        <v>0</v>
      </c>
      <c r="T6180" s="283">
        <f t="shared" si="1390"/>
        <v>0.1510256947013382</v>
      </c>
    </row>
    <row r="6181" spans="1:20" x14ac:dyDescent="0.25">
      <c r="A6181" s="286">
        <v>43358</v>
      </c>
      <c r="B6181" s="1">
        <f t="shared" si="1383"/>
        <v>6</v>
      </c>
      <c r="C6181" s="285">
        <v>11</v>
      </c>
      <c r="D6181" t="s">
        <v>715</v>
      </c>
      <c r="F6181" s="16">
        <v>55</v>
      </c>
      <c r="G6181" t="str">
        <f t="shared" si="1377"/>
        <v>heating</v>
      </c>
      <c r="H6181" s="283">
        <f>IF(G6181="heating",F6181*Assumptions!M$4+Assumptions!M$7,0)</f>
        <v>0.15571481086301653</v>
      </c>
      <c r="I6181" s="15">
        <f t="shared" si="1378"/>
        <v>0.94956163997961163</v>
      </c>
      <c r="J6181" s="15">
        <f t="shared" si="1379"/>
        <v>0.9885470267915587</v>
      </c>
      <c r="K6181" s="283">
        <f t="shared" si="1384"/>
        <v>0.1461673652632674</v>
      </c>
      <c r="L6181" s="283">
        <f t="shared" si="1385"/>
        <v>4.1851135499983272</v>
      </c>
      <c r="M6181" s="283">
        <f t="shared" si="1386"/>
        <v>2.0872125954160778</v>
      </c>
      <c r="N6181" s="283">
        <f t="shared" si="1387"/>
        <v>3.9876635481217684</v>
      </c>
      <c r="O6181" s="283">
        <f t="shared" si="1388"/>
        <v>0.15340487319171775</v>
      </c>
      <c r="P6181" s="21">
        <f t="shared" si="1380"/>
        <v>0</v>
      </c>
      <c r="Q6181" s="21">
        <f t="shared" si="1381"/>
        <v>0.72850690893675296</v>
      </c>
      <c r="R6181">
        <f t="shared" si="1382"/>
        <v>1.0112882868167345</v>
      </c>
      <c r="S6181" s="296">
        <f t="shared" si="1389"/>
        <v>0</v>
      </c>
      <c r="T6181" s="283">
        <f t="shared" si="1390"/>
        <v>0.1461673652632674</v>
      </c>
    </row>
    <row r="6182" spans="1:20" x14ac:dyDescent="0.25">
      <c r="A6182" s="286">
        <v>43358</v>
      </c>
      <c r="B6182" s="1">
        <f t="shared" si="1383"/>
        <v>6</v>
      </c>
      <c r="C6182" s="285">
        <v>12</v>
      </c>
      <c r="D6182" t="s">
        <v>715</v>
      </c>
      <c r="F6182" s="16">
        <v>57</v>
      </c>
      <c r="G6182" t="str">
        <f t="shared" si="1377"/>
        <v>heating</v>
      </c>
      <c r="H6182" s="283">
        <f>IF(G6182="heating",F6182*Assumptions!M$4+Assumptions!M$7,0)</f>
        <v>0.13432306238893654</v>
      </c>
      <c r="I6182" s="15">
        <f t="shared" si="1378"/>
        <v>0.91648403420261149</v>
      </c>
      <c r="J6182" s="15">
        <f t="shared" si="1379"/>
        <v>0.9885470267915587</v>
      </c>
      <c r="K6182" s="283">
        <f t="shared" si="1384"/>
        <v>0.12169502450091023</v>
      </c>
      <c r="L6182" s="283">
        <f t="shared" si="1385"/>
        <v>4.2530692972692208</v>
      </c>
      <c r="M6182" s="283">
        <f t="shared" si="1386"/>
        <v>1.7659739944078623</v>
      </c>
      <c r="N6182" s="283">
        <f t="shared" si="1387"/>
        <v>4.1119599131986844</v>
      </c>
      <c r="O6182" s="283">
        <f t="shared" si="1388"/>
        <v>0.12587121062973219</v>
      </c>
      <c r="P6182" s="21">
        <f t="shared" si="1380"/>
        <v>0</v>
      </c>
      <c r="Q6182" s="21">
        <f t="shared" si="1381"/>
        <v>0.75910815787401487</v>
      </c>
      <c r="R6182">
        <f t="shared" si="1382"/>
        <v>1.0112882868167345</v>
      </c>
      <c r="S6182" s="296">
        <f t="shared" si="1389"/>
        <v>0</v>
      </c>
      <c r="T6182" s="283">
        <f t="shared" si="1390"/>
        <v>0.12169502450091023</v>
      </c>
    </row>
    <row r="6183" spans="1:20" x14ac:dyDescent="0.25">
      <c r="A6183" s="286">
        <v>43358</v>
      </c>
      <c r="B6183" s="1">
        <f t="shared" si="1383"/>
        <v>6</v>
      </c>
      <c r="C6183" s="285">
        <v>13</v>
      </c>
      <c r="D6183" t="s">
        <v>715</v>
      </c>
      <c r="F6183" s="16">
        <v>57</v>
      </c>
      <c r="G6183" t="str">
        <f t="shared" si="1377"/>
        <v>heating</v>
      </c>
      <c r="H6183" s="283">
        <f>IF(G6183="heating",F6183*Assumptions!M$4+Assumptions!M$7,0)</f>
        <v>0.13432306238893654</v>
      </c>
      <c r="I6183" s="15">
        <f t="shared" si="1378"/>
        <v>0.90040206880052787</v>
      </c>
      <c r="J6183" s="15">
        <f t="shared" si="1379"/>
        <v>0.9885470267915587</v>
      </c>
      <c r="K6183" s="283">
        <f t="shared" si="1384"/>
        <v>0.11955958612927277</v>
      </c>
      <c r="L6183" s="283">
        <f t="shared" si="1385"/>
        <v>4.2530692972692208</v>
      </c>
      <c r="M6183" s="283">
        <f t="shared" si="1386"/>
        <v>1.7349856393256526</v>
      </c>
      <c r="N6183" s="283">
        <f t="shared" si="1387"/>
        <v>4.1119599131986844</v>
      </c>
      <c r="O6183" s="283">
        <f t="shared" si="1388"/>
        <v>0.12366249080601269</v>
      </c>
      <c r="P6183" s="21">
        <f t="shared" si="1380"/>
        <v>0</v>
      </c>
      <c r="Q6183" s="21">
        <f t="shared" si="1381"/>
        <v>0.79115902007799765</v>
      </c>
      <c r="R6183">
        <f t="shared" si="1382"/>
        <v>1.0112882868167345</v>
      </c>
      <c r="S6183" s="296">
        <f t="shared" si="1389"/>
        <v>0</v>
      </c>
      <c r="T6183" s="283">
        <f t="shared" si="1390"/>
        <v>0.11955958612927277</v>
      </c>
    </row>
    <row r="6184" spans="1:20" x14ac:dyDescent="0.25">
      <c r="A6184" s="286">
        <v>43358</v>
      </c>
      <c r="B6184" s="1">
        <f t="shared" si="1383"/>
        <v>6</v>
      </c>
      <c r="C6184" s="285">
        <v>14</v>
      </c>
      <c r="D6184" t="s">
        <v>715</v>
      </c>
      <c r="F6184" s="16">
        <v>57</v>
      </c>
      <c r="G6184" t="str">
        <f t="shared" si="1377"/>
        <v>heating</v>
      </c>
      <c r="H6184" s="283">
        <f>IF(G6184="heating",F6184*Assumptions!M$4+Assumptions!M$7,0)</f>
        <v>0.13432306238893654</v>
      </c>
      <c r="I6184" s="15">
        <f t="shared" si="1378"/>
        <v>0.86032894500746537</v>
      </c>
      <c r="J6184" s="15">
        <f t="shared" si="1379"/>
        <v>0.9885470267915587</v>
      </c>
      <c r="K6184" s="283">
        <f t="shared" si="1384"/>
        <v>0.11423848985281911</v>
      </c>
      <c r="L6184" s="283">
        <f t="shared" si="1385"/>
        <v>4.2530692972692208</v>
      </c>
      <c r="M6184" s="283">
        <f t="shared" si="1386"/>
        <v>1.6577686973471628</v>
      </c>
      <c r="N6184" s="283">
        <f t="shared" si="1387"/>
        <v>4.1119599131986844</v>
      </c>
      <c r="O6184" s="283">
        <f t="shared" si="1388"/>
        <v>0.11815879143176609</v>
      </c>
      <c r="P6184" s="21">
        <f t="shared" si="1380"/>
        <v>0</v>
      </c>
      <c r="Q6184" s="21">
        <f t="shared" si="1381"/>
        <v>0.84355555031342389</v>
      </c>
      <c r="R6184">
        <f t="shared" si="1382"/>
        <v>1.0112882868167345</v>
      </c>
      <c r="S6184" s="296">
        <f t="shared" si="1389"/>
        <v>0</v>
      </c>
      <c r="T6184" s="283">
        <f t="shared" si="1390"/>
        <v>0.11423848985281911</v>
      </c>
    </row>
    <row r="6185" spans="1:20" x14ac:dyDescent="0.25">
      <c r="A6185" s="286">
        <v>43358</v>
      </c>
      <c r="B6185" s="1">
        <f t="shared" si="1383"/>
        <v>6</v>
      </c>
      <c r="C6185" s="285">
        <v>15</v>
      </c>
      <c r="D6185" t="s">
        <v>715</v>
      </c>
      <c r="F6185" s="16">
        <v>57</v>
      </c>
      <c r="G6185" t="str">
        <f t="shared" si="1377"/>
        <v>heating</v>
      </c>
      <c r="H6185" s="283">
        <f>IF(G6185="heating",F6185*Assumptions!M$4+Assumptions!M$7,0)</f>
        <v>0.13432306238893654</v>
      </c>
      <c r="I6185" s="15">
        <f t="shared" si="1378"/>
        <v>0.85754515037175039</v>
      </c>
      <c r="J6185" s="15">
        <f t="shared" si="1379"/>
        <v>0.9885470267915587</v>
      </c>
      <c r="K6185" s="283">
        <f t="shared" si="1384"/>
        <v>0.11386884461759841</v>
      </c>
      <c r="L6185" s="283">
        <f t="shared" si="1385"/>
        <v>4.2530692972692208</v>
      </c>
      <c r="M6185" s="283">
        <f t="shared" si="1386"/>
        <v>1.6524046007028366</v>
      </c>
      <c r="N6185" s="283">
        <f t="shared" si="1387"/>
        <v>4.1119599131986844</v>
      </c>
      <c r="O6185" s="283">
        <f t="shared" si="1388"/>
        <v>0.11777646114791465</v>
      </c>
      <c r="P6185" s="21">
        <f t="shared" si="1380"/>
        <v>0</v>
      </c>
      <c r="Q6185" s="21">
        <f t="shared" si="1381"/>
        <v>0.96592607327566882</v>
      </c>
      <c r="R6185">
        <f t="shared" si="1382"/>
        <v>1.0112882868167345</v>
      </c>
      <c r="S6185" s="296">
        <f t="shared" si="1389"/>
        <v>0</v>
      </c>
      <c r="T6185" s="283">
        <f t="shared" si="1390"/>
        <v>0.11386884461759841</v>
      </c>
    </row>
    <row r="6186" spans="1:20" x14ac:dyDescent="0.25">
      <c r="A6186" s="286">
        <v>43358</v>
      </c>
      <c r="B6186" s="1">
        <f t="shared" si="1383"/>
        <v>6</v>
      </c>
      <c r="C6186" s="285">
        <v>16</v>
      </c>
      <c r="D6186" t="s">
        <v>715</v>
      </c>
      <c r="F6186" s="16">
        <v>57</v>
      </c>
      <c r="G6186" t="str">
        <f t="shared" si="1377"/>
        <v>heating</v>
      </c>
      <c r="H6186" s="283">
        <f>IF(G6186="heating",F6186*Assumptions!M$4+Assumptions!M$7,0)</f>
        <v>0.13432306238893654</v>
      </c>
      <c r="I6186" s="15">
        <f t="shared" si="1378"/>
        <v>0.88344815438260227</v>
      </c>
      <c r="J6186" s="15">
        <f t="shared" si="1379"/>
        <v>0.9885470267915587</v>
      </c>
      <c r="K6186" s="283">
        <f t="shared" si="1384"/>
        <v>0.1173083663005816</v>
      </c>
      <c r="L6186" s="283">
        <f t="shared" si="1385"/>
        <v>4.2530692972692208</v>
      </c>
      <c r="M6186" s="283">
        <f t="shared" si="1386"/>
        <v>1.7023171248200806</v>
      </c>
      <c r="N6186" s="283">
        <f t="shared" si="1387"/>
        <v>4.1119599131986844</v>
      </c>
      <c r="O6186" s="283">
        <f t="shared" si="1388"/>
        <v>0.12133401627393436</v>
      </c>
      <c r="P6186" s="21">
        <f t="shared" si="1380"/>
        <v>0</v>
      </c>
      <c r="Q6186" s="21">
        <f t="shared" si="1381"/>
        <v>1.1649354943302594</v>
      </c>
      <c r="R6186">
        <f t="shared" si="1382"/>
        <v>1.0112882868167345</v>
      </c>
      <c r="S6186" s="296">
        <f t="shared" si="1389"/>
        <v>0</v>
      </c>
      <c r="T6186" s="283">
        <f t="shared" si="1390"/>
        <v>0.1173083663005816</v>
      </c>
    </row>
    <row r="6187" spans="1:20" x14ac:dyDescent="0.25">
      <c r="A6187" s="286">
        <v>43358</v>
      </c>
      <c r="B6187" s="1">
        <f t="shared" si="1383"/>
        <v>6</v>
      </c>
      <c r="C6187" s="285">
        <v>17</v>
      </c>
      <c r="D6187" t="s">
        <v>715</v>
      </c>
      <c r="F6187" s="16">
        <v>55</v>
      </c>
      <c r="G6187" t="str">
        <f t="shared" si="1377"/>
        <v>heating</v>
      </c>
      <c r="H6187" s="283">
        <f>IF(G6187="heating",F6187*Assumptions!M$4+Assumptions!M$7,0)</f>
        <v>0.15571481086301653</v>
      </c>
      <c r="I6187" s="15">
        <f t="shared" si="1378"/>
        <v>0.94025748850374469</v>
      </c>
      <c r="J6187" s="15">
        <f t="shared" si="1379"/>
        <v>0.9885470267915587</v>
      </c>
      <c r="K6187" s="283">
        <f t="shared" si="1384"/>
        <v>0.14473516407697368</v>
      </c>
      <c r="L6187" s="283">
        <f t="shared" si="1385"/>
        <v>4.1851135499983272</v>
      </c>
      <c r="M6187" s="283">
        <f t="shared" si="1386"/>
        <v>2.0667613247113077</v>
      </c>
      <c r="N6187" s="283">
        <f t="shared" si="1387"/>
        <v>3.9876635481217684</v>
      </c>
      <c r="O6187" s="283">
        <f t="shared" si="1388"/>
        <v>0.15190175626152821</v>
      </c>
      <c r="P6187" s="21">
        <f t="shared" si="1380"/>
        <v>0</v>
      </c>
      <c r="Q6187" s="21">
        <f t="shared" si="1381"/>
        <v>1.3521540118753073</v>
      </c>
      <c r="R6187">
        <f t="shared" si="1382"/>
        <v>1.0112882868167345</v>
      </c>
      <c r="S6187" s="296">
        <f t="shared" si="1389"/>
        <v>0</v>
      </c>
      <c r="T6187" s="283">
        <f t="shared" si="1390"/>
        <v>0.14473516407697368</v>
      </c>
    </row>
    <row r="6188" spans="1:20" x14ac:dyDescent="0.25">
      <c r="A6188" s="286">
        <v>43358</v>
      </c>
      <c r="B6188" s="1">
        <f t="shared" si="1383"/>
        <v>6</v>
      </c>
      <c r="C6188" s="285">
        <v>18</v>
      </c>
      <c r="D6188" t="s">
        <v>715</v>
      </c>
      <c r="F6188" s="16">
        <v>55</v>
      </c>
      <c r="G6188" t="str">
        <f t="shared" si="1377"/>
        <v>heating</v>
      </c>
      <c r="H6188" s="283">
        <f>IF(G6188="heating",F6188*Assumptions!M$4+Assumptions!M$7,0)</f>
        <v>0.15571481086301653</v>
      </c>
      <c r="I6188" s="15">
        <f t="shared" si="1378"/>
        <v>0.98182363790757687</v>
      </c>
      <c r="J6188" s="15">
        <f t="shared" si="1379"/>
        <v>0.9885470267915587</v>
      </c>
      <c r="K6188" s="283">
        <f t="shared" si="1384"/>
        <v>0.15113350020039579</v>
      </c>
      <c r="L6188" s="283">
        <f t="shared" si="1385"/>
        <v>4.1851135499983272</v>
      </c>
      <c r="M6188" s="283">
        <f t="shared" si="1386"/>
        <v>2.1581270527755625</v>
      </c>
      <c r="N6188" s="283">
        <f t="shared" si="1387"/>
        <v>3.9876635481217684</v>
      </c>
      <c r="O6188" s="283">
        <f t="shared" si="1388"/>
        <v>0.1586169073479809</v>
      </c>
      <c r="P6188" s="21">
        <f t="shared" si="1380"/>
        <v>0</v>
      </c>
      <c r="Q6188" s="21">
        <f t="shared" si="1381"/>
        <v>1.5598916921549892</v>
      </c>
      <c r="R6188">
        <f t="shared" si="1382"/>
        <v>1.0112882868167345</v>
      </c>
      <c r="S6188" s="296">
        <f t="shared" si="1389"/>
        <v>0</v>
      </c>
      <c r="T6188" s="283">
        <f t="shared" si="1390"/>
        <v>0.15113350020039579</v>
      </c>
    </row>
    <row r="6189" spans="1:20" x14ac:dyDescent="0.25">
      <c r="A6189" s="286">
        <v>43358</v>
      </c>
      <c r="B6189" s="1">
        <f t="shared" si="1383"/>
        <v>6</v>
      </c>
      <c r="C6189" s="285">
        <v>19</v>
      </c>
      <c r="D6189" t="s">
        <v>715</v>
      </c>
      <c r="F6189" s="16">
        <v>54</v>
      </c>
      <c r="G6189" t="str">
        <f t="shared" si="1377"/>
        <v>heating</v>
      </c>
      <c r="H6189" s="283">
        <f>IF(G6189="heating",F6189*Assumptions!M$4+Assumptions!M$7,0)</f>
        <v>0.16641068510005663</v>
      </c>
      <c r="I6189" s="15">
        <f t="shared" si="1378"/>
        <v>0.98418842963438757</v>
      </c>
      <c r="J6189" s="15">
        <f t="shared" si="1379"/>
        <v>0.9885470267915587</v>
      </c>
      <c r="K6189" s="283">
        <f t="shared" si="1384"/>
        <v>0.16190370895134965</v>
      </c>
      <c r="L6189" s="283">
        <f t="shared" si="1385"/>
        <v>4.1559947708987721</v>
      </c>
      <c r="M6189" s="283">
        <f t="shared" si="1386"/>
        <v>2.2958357421026387</v>
      </c>
      <c r="N6189" s="283">
        <f t="shared" si="1387"/>
        <v>3.9259252525022648</v>
      </c>
      <c r="O6189" s="283">
        <f t="shared" si="1388"/>
        <v>0.1713916910063579</v>
      </c>
      <c r="P6189" s="21">
        <f t="shared" si="1380"/>
        <v>0</v>
      </c>
      <c r="Q6189" s="21">
        <f t="shared" si="1381"/>
        <v>1.6764212681468484</v>
      </c>
      <c r="R6189">
        <f t="shared" si="1382"/>
        <v>1.0112882868167345</v>
      </c>
      <c r="S6189" s="296">
        <f t="shared" si="1389"/>
        <v>0</v>
      </c>
      <c r="T6189" s="283">
        <f t="shared" si="1390"/>
        <v>0.16190370895134965</v>
      </c>
    </row>
    <row r="6190" spans="1:20" x14ac:dyDescent="0.25">
      <c r="A6190" s="286">
        <v>43358</v>
      </c>
      <c r="B6190" s="1">
        <f t="shared" si="1383"/>
        <v>6</v>
      </c>
      <c r="C6190" s="285">
        <v>20</v>
      </c>
      <c r="D6190" t="s">
        <v>715</v>
      </c>
      <c r="F6190" s="16">
        <v>54</v>
      </c>
      <c r="G6190" t="str">
        <f t="shared" si="1377"/>
        <v>heating</v>
      </c>
      <c r="H6190" s="283">
        <f>IF(G6190="heating",F6190*Assumptions!M$4+Assumptions!M$7,0)</f>
        <v>0.16641068510005663</v>
      </c>
      <c r="I6190" s="15">
        <f t="shared" si="1378"/>
        <v>0.97071962311712034</v>
      </c>
      <c r="J6190" s="15">
        <f t="shared" si="1379"/>
        <v>0.9885470267915587</v>
      </c>
      <c r="K6190" s="283">
        <f t="shared" si="1384"/>
        <v>0.15968802579085595</v>
      </c>
      <c r="L6190" s="283">
        <f t="shared" si="1385"/>
        <v>4.1559947708987721</v>
      </c>
      <c r="M6190" s="283">
        <f t="shared" si="1386"/>
        <v>2.2644167917525584</v>
      </c>
      <c r="N6190" s="283">
        <f t="shared" si="1387"/>
        <v>3.9259252525022648</v>
      </c>
      <c r="O6190" s="283">
        <f t="shared" si="1388"/>
        <v>0.16904616300041558</v>
      </c>
      <c r="P6190" s="21">
        <f t="shared" si="1380"/>
        <v>0</v>
      </c>
      <c r="Q6190" s="21">
        <f t="shared" si="1381"/>
        <v>1.52436960139122</v>
      </c>
      <c r="R6190">
        <f t="shared" si="1382"/>
        <v>1.0112882868167345</v>
      </c>
      <c r="S6190" s="296">
        <f t="shared" si="1389"/>
        <v>0</v>
      </c>
      <c r="T6190" s="283">
        <f t="shared" si="1390"/>
        <v>0.15968802579085595</v>
      </c>
    </row>
    <row r="6191" spans="1:20" x14ac:dyDescent="0.25">
      <c r="A6191" s="286">
        <v>43358</v>
      </c>
      <c r="B6191" s="1">
        <f t="shared" si="1383"/>
        <v>6</v>
      </c>
      <c r="C6191" s="285">
        <v>21</v>
      </c>
      <c r="D6191" t="s">
        <v>715</v>
      </c>
      <c r="F6191" s="16">
        <v>52</v>
      </c>
      <c r="G6191" t="str">
        <f t="shared" si="1377"/>
        <v>heating</v>
      </c>
      <c r="H6191" s="283">
        <f>IF(G6191="heating",F6191*Assumptions!M$4+Assumptions!M$7,0)</f>
        <v>0.18780243357413662</v>
      </c>
      <c r="I6191" s="15">
        <f t="shared" si="1378"/>
        <v>0.95751150862929935</v>
      </c>
      <c r="J6191" s="15">
        <f t="shared" si="1379"/>
        <v>0.9885470267915587</v>
      </c>
      <c r="K6191" s="283">
        <f t="shared" si="1384"/>
        <v>0.1777634835919619</v>
      </c>
      <c r="L6191" s="283">
        <f t="shared" si="1385"/>
        <v>4.0950984110509578</v>
      </c>
      <c r="M6191" s="283">
        <f t="shared" si="1386"/>
        <v>2.4837959687915125</v>
      </c>
      <c r="N6191" s="283">
        <f t="shared" si="1387"/>
        <v>3.802065958051716</v>
      </c>
      <c r="O6191" s="283">
        <f t="shared" si="1388"/>
        <v>0.19146405328889995</v>
      </c>
      <c r="P6191" s="21">
        <f t="shared" si="1380"/>
        <v>0</v>
      </c>
      <c r="Q6191" s="21">
        <f t="shared" si="1381"/>
        <v>1.4448604713749031</v>
      </c>
      <c r="R6191">
        <f t="shared" si="1382"/>
        <v>1.0112882868167345</v>
      </c>
      <c r="S6191" s="296">
        <f t="shared" si="1389"/>
        <v>0</v>
      </c>
      <c r="T6191" s="283">
        <f t="shared" si="1390"/>
        <v>0.1777634835919619</v>
      </c>
    </row>
    <row r="6192" spans="1:20" x14ac:dyDescent="0.25">
      <c r="A6192" s="286">
        <v>43358</v>
      </c>
      <c r="B6192" s="1">
        <f t="shared" si="1383"/>
        <v>6</v>
      </c>
      <c r="C6192" s="285">
        <v>22</v>
      </c>
      <c r="D6192" t="s">
        <v>715</v>
      </c>
      <c r="F6192" s="16">
        <v>48</v>
      </c>
      <c r="G6192" t="str">
        <f t="shared" si="1377"/>
        <v>heating</v>
      </c>
      <c r="H6192" s="283">
        <f>IF(G6192="heating",F6192*Assumptions!M$4+Assumptions!M$7,0)</f>
        <v>0.2305859305222967</v>
      </c>
      <c r="I6192" s="15">
        <f t="shared" si="1378"/>
        <v>0.9426530227543114</v>
      </c>
      <c r="J6192" s="15">
        <f t="shared" si="1379"/>
        <v>0.9885470267915587</v>
      </c>
      <c r="K6192" s="283">
        <f t="shared" si="1384"/>
        <v>0.21487307724285501</v>
      </c>
      <c r="L6192" s="283">
        <f t="shared" si="1385"/>
        <v>3.9630740889572826</v>
      </c>
      <c r="M6192" s="283">
        <f t="shared" si="1386"/>
        <v>2.9055156395393245</v>
      </c>
      <c r="N6192" s="283">
        <f t="shared" si="1387"/>
        <v>3.5524856183738187</v>
      </c>
      <c r="O6192" s="283">
        <f t="shared" si="1388"/>
        <v>0.23970763468579034</v>
      </c>
      <c r="P6192" s="21">
        <f t="shared" si="1380"/>
        <v>0</v>
      </c>
      <c r="Q6192" s="21">
        <f t="shared" si="1381"/>
        <v>1.2427137171080138</v>
      </c>
      <c r="R6192">
        <f t="shared" si="1382"/>
        <v>1.0112882868167345</v>
      </c>
      <c r="S6192" s="296">
        <f t="shared" si="1389"/>
        <v>0</v>
      </c>
      <c r="T6192" s="283">
        <f t="shared" si="1390"/>
        <v>0.21487307724285501</v>
      </c>
    </row>
    <row r="6193" spans="1:20" x14ac:dyDescent="0.25">
      <c r="A6193" s="286">
        <v>43358</v>
      </c>
      <c r="B6193" s="1">
        <f t="shared" si="1383"/>
        <v>6</v>
      </c>
      <c r="C6193" s="285">
        <v>23</v>
      </c>
      <c r="D6193" t="s">
        <v>715</v>
      </c>
      <c r="F6193" s="16">
        <v>45</v>
      </c>
      <c r="G6193" t="str">
        <f t="shared" si="1377"/>
        <v>heating</v>
      </c>
      <c r="H6193" s="283">
        <f>IF(G6193="heating",F6193*Assumptions!M$4+Assumptions!M$7,0)</f>
        <v>0.26267355323341679</v>
      </c>
      <c r="I6193" s="15">
        <f t="shared" si="1378"/>
        <v>0.94450710149963013</v>
      </c>
      <c r="J6193" s="15">
        <f t="shared" si="1379"/>
        <v>0.9885470267915587</v>
      </c>
      <c r="K6193" s="283">
        <f t="shared" si="1384"/>
        <v>0.24525558769406194</v>
      </c>
      <c r="L6193" s="283">
        <f t="shared" si="1385"/>
        <v>3.8225513186096443</v>
      </c>
      <c r="M6193" s="283">
        <f t="shared" si="1386"/>
        <v>3.198757063305123</v>
      </c>
      <c r="N6193" s="283">
        <f t="shared" si="1387"/>
        <v>3.3574836377085973</v>
      </c>
      <c r="O6193" s="283">
        <f t="shared" si="1388"/>
        <v>0.27922759164245475</v>
      </c>
      <c r="P6193" s="21">
        <f t="shared" si="1380"/>
        <v>0</v>
      </c>
      <c r="Q6193" s="21">
        <f t="shared" si="1381"/>
        <v>1.0297519246597011</v>
      </c>
      <c r="R6193">
        <f t="shared" si="1382"/>
        <v>1.0112882868167345</v>
      </c>
      <c r="S6193" s="296">
        <f t="shared" si="1389"/>
        <v>0</v>
      </c>
      <c r="T6193" s="283">
        <f t="shared" si="1390"/>
        <v>0.24525558769406194</v>
      </c>
    </row>
    <row r="6194" spans="1:20" x14ac:dyDescent="0.25">
      <c r="A6194" s="286">
        <v>43359</v>
      </c>
      <c r="B6194" s="1">
        <f t="shared" si="1383"/>
        <v>7</v>
      </c>
      <c r="C6194" s="285">
        <v>0</v>
      </c>
      <c r="D6194" t="s">
        <v>715</v>
      </c>
      <c r="F6194" s="16">
        <v>45</v>
      </c>
      <c r="G6194" t="str">
        <f t="shared" si="1377"/>
        <v>Neither</v>
      </c>
      <c r="H6194" s="283">
        <f>IF(G6194="heating",F6194*Assumptions!M$4+Assumptions!M$7,0)</f>
        <v>0</v>
      </c>
      <c r="I6194" s="15">
        <f t="shared" si="1378"/>
        <v>0.97481507806017154</v>
      </c>
      <c r="J6194" s="15">
        <f t="shared" si="1379"/>
        <v>0.93760781206536892</v>
      </c>
      <c r="K6194" s="283">
        <f t="shared" si="1384"/>
        <v>0</v>
      </c>
      <c r="L6194" s="283">
        <f t="shared" si="1385"/>
        <v>3.8225513186096443</v>
      </c>
      <c r="M6194" s="283">
        <f t="shared" si="1386"/>
        <v>0</v>
      </c>
      <c r="N6194" s="283">
        <f t="shared" si="1387"/>
        <v>3.3574836377085973</v>
      </c>
      <c r="O6194" s="283">
        <f t="shared" si="1388"/>
        <v>0</v>
      </c>
      <c r="P6194" s="21">
        <f t="shared" si="1380"/>
        <v>0</v>
      </c>
      <c r="Q6194" s="21">
        <f t="shared" si="1381"/>
        <v>0.90668853391740301</v>
      </c>
      <c r="R6194">
        <f t="shared" si="1382"/>
        <v>1.0096214758538746</v>
      </c>
      <c r="S6194" s="296">
        <f t="shared" si="1389"/>
        <v>0</v>
      </c>
      <c r="T6194" s="283">
        <f t="shared" si="1390"/>
        <v>0</v>
      </c>
    </row>
    <row r="6195" spans="1:20" x14ac:dyDescent="0.25">
      <c r="A6195" s="286">
        <v>43359</v>
      </c>
      <c r="B6195" s="1">
        <f t="shared" si="1383"/>
        <v>7</v>
      </c>
      <c r="C6195" s="285">
        <v>1</v>
      </c>
      <c r="D6195" t="s">
        <v>715</v>
      </c>
      <c r="F6195" s="16">
        <v>43</v>
      </c>
      <c r="G6195" t="str">
        <f t="shared" si="1377"/>
        <v>Neither</v>
      </c>
      <c r="H6195" s="283">
        <f>IF(G6195="heating",F6195*Assumptions!M$4+Assumptions!M$7,0)</f>
        <v>0</v>
      </c>
      <c r="I6195" s="15">
        <f t="shared" si="1378"/>
        <v>1.012242869806885</v>
      </c>
      <c r="J6195" s="15">
        <f t="shared" si="1379"/>
        <v>0.93760781206536892</v>
      </c>
      <c r="K6195" s="283">
        <f t="shared" si="1384"/>
        <v>0</v>
      </c>
      <c r="L6195" s="283">
        <f t="shared" si="1385"/>
        <v>3.7370271581932331</v>
      </c>
      <c r="M6195" s="283">
        <f t="shared" si="1386"/>
        <v>0</v>
      </c>
      <c r="N6195" s="283">
        <f t="shared" si="1387"/>
        <v>3.2278965655525562</v>
      </c>
      <c r="O6195" s="283">
        <f t="shared" si="1388"/>
        <v>0</v>
      </c>
      <c r="P6195" s="21">
        <f t="shared" si="1380"/>
        <v>0</v>
      </c>
      <c r="Q6195" s="21">
        <f t="shared" si="1381"/>
        <v>0.81803459285312596</v>
      </c>
      <c r="R6195">
        <f t="shared" si="1382"/>
        <v>1.0096214758538746</v>
      </c>
      <c r="S6195" s="296">
        <f t="shared" si="1389"/>
        <v>0</v>
      </c>
      <c r="T6195" s="283">
        <f t="shared" si="1390"/>
        <v>0</v>
      </c>
    </row>
    <row r="6196" spans="1:20" x14ac:dyDescent="0.25">
      <c r="A6196" s="286">
        <v>43359</v>
      </c>
      <c r="B6196" s="1">
        <f t="shared" si="1383"/>
        <v>7</v>
      </c>
      <c r="C6196" s="285">
        <v>2</v>
      </c>
      <c r="D6196" t="s">
        <v>715</v>
      </c>
      <c r="F6196" s="16">
        <v>43</v>
      </c>
      <c r="G6196" t="str">
        <f t="shared" si="1377"/>
        <v>Neither</v>
      </c>
      <c r="H6196" s="283">
        <f>IF(G6196="heating",F6196*Assumptions!M$4+Assumptions!M$7,0)</f>
        <v>0</v>
      </c>
      <c r="I6196" s="15">
        <f t="shared" si="1378"/>
        <v>1.0509704703585963</v>
      </c>
      <c r="J6196" s="15">
        <f t="shared" si="1379"/>
        <v>0.93760781206536892</v>
      </c>
      <c r="K6196" s="283">
        <f t="shared" si="1384"/>
        <v>0</v>
      </c>
      <c r="L6196" s="283">
        <f t="shared" si="1385"/>
        <v>3.7370271581932331</v>
      </c>
      <c r="M6196" s="283">
        <f t="shared" si="1386"/>
        <v>0</v>
      </c>
      <c r="N6196" s="283">
        <f t="shared" si="1387"/>
        <v>3.2278965655525562</v>
      </c>
      <c r="O6196" s="283">
        <f t="shared" si="1388"/>
        <v>0</v>
      </c>
      <c r="P6196" s="21">
        <f t="shared" si="1380"/>
        <v>0</v>
      </c>
      <c r="Q6196" s="21">
        <f t="shared" si="1381"/>
        <v>0.74507607494346417</v>
      </c>
      <c r="R6196">
        <f t="shared" si="1382"/>
        <v>1.0096214758538746</v>
      </c>
      <c r="S6196" s="296">
        <f t="shared" si="1389"/>
        <v>0</v>
      </c>
      <c r="T6196" s="283">
        <f t="shared" si="1390"/>
        <v>0</v>
      </c>
    </row>
    <row r="6197" spans="1:20" x14ac:dyDescent="0.25">
      <c r="A6197" s="286">
        <v>43359</v>
      </c>
      <c r="B6197" s="1">
        <f t="shared" si="1383"/>
        <v>7</v>
      </c>
      <c r="C6197" s="285">
        <v>3</v>
      </c>
      <c r="D6197" t="s">
        <v>715</v>
      </c>
      <c r="F6197" s="16">
        <v>43</v>
      </c>
      <c r="G6197" t="str">
        <f t="shared" si="1377"/>
        <v>Neither</v>
      </c>
      <c r="H6197" s="283">
        <f>IF(G6197="heating",F6197*Assumptions!M$4+Assumptions!M$7,0)</f>
        <v>0</v>
      </c>
      <c r="I6197" s="15">
        <f t="shared" si="1378"/>
        <v>1.0924036124451033</v>
      </c>
      <c r="J6197" s="15">
        <f t="shared" si="1379"/>
        <v>0.93760781206536892</v>
      </c>
      <c r="K6197" s="283">
        <f t="shared" si="1384"/>
        <v>0</v>
      </c>
      <c r="L6197" s="283">
        <f t="shared" si="1385"/>
        <v>3.7370271581932331</v>
      </c>
      <c r="M6197" s="283">
        <f t="shared" si="1386"/>
        <v>0</v>
      </c>
      <c r="N6197" s="283">
        <f t="shared" si="1387"/>
        <v>3.2278965655525562</v>
      </c>
      <c r="O6197" s="283">
        <f t="shared" si="1388"/>
        <v>0</v>
      </c>
      <c r="P6197" s="21">
        <f t="shared" si="1380"/>
        <v>0</v>
      </c>
      <c r="Q6197" s="21">
        <f t="shared" si="1381"/>
        <v>0.69158980876382303</v>
      </c>
      <c r="R6197">
        <f t="shared" si="1382"/>
        <v>1.0096214758538746</v>
      </c>
      <c r="S6197" s="296">
        <f t="shared" si="1389"/>
        <v>0</v>
      </c>
      <c r="T6197" s="283">
        <f t="shared" si="1390"/>
        <v>0</v>
      </c>
    </row>
    <row r="6198" spans="1:20" x14ac:dyDescent="0.25">
      <c r="A6198" s="286">
        <v>43359</v>
      </c>
      <c r="B6198" s="1">
        <f t="shared" si="1383"/>
        <v>7</v>
      </c>
      <c r="C6198" s="285">
        <v>4</v>
      </c>
      <c r="D6198" t="s">
        <v>715</v>
      </c>
      <c r="F6198" s="16">
        <v>41</v>
      </c>
      <c r="G6198" t="str">
        <f t="shared" si="1377"/>
        <v>Neither</v>
      </c>
      <c r="H6198" s="283">
        <f>IF(G6198="heating",F6198*Assumptions!M$4+Assumptions!M$7,0)</f>
        <v>0</v>
      </c>
      <c r="I6198" s="15">
        <f t="shared" si="1378"/>
        <v>1.1348296917927807</v>
      </c>
      <c r="J6198" s="15">
        <f t="shared" si="1379"/>
        <v>0.93760781206536892</v>
      </c>
      <c r="K6198" s="283">
        <f t="shared" si="1384"/>
        <v>0</v>
      </c>
      <c r="L6198" s="283">
        <f t="shared" si="1385"/>
        <v>3.6290180754851575</v>
      </c>
      <c r="M6198" s="283">
        <f t="shared" si="1386"/>
        <v>0</v>
      </c>
      <c r="N6198" s="283">
        <f t="shared" si="1387"/>
        <v>3.0927664988509331</v>
      </c>
      <c r="O6198" s="283">
        <f t="shared" si="1388"/>
        <v>0</v>
      </c>
      <c r="P6198" s="21">
        <f t="shared" si="1380"/>
        <v>0</v>
      </c>
      <c r="Q6198" s="21">
        <f t="shared" si="1381"/>
        <v>0.6473875548762833</v>
      </c>
      <c r="R6198">
        <f t="shared" si="1382"/>
        <v>1.0096214758538746</v>
      </c>
      <c r="S6198" s="296">
        <f t="shared" si="1389"/>
        <v>0</v>
      </c>
      <c r="T6198" s="283">
        <f t="shared" si="1390"/>
        <v>0</v>
      </c>
    </row>
    <row r="6199" spans="1:20" x14ac:dyDescent="0.25">
      <c r="A6199" s="286">
        <v>43359</v>
      </c>
      <c r="B6199" s="1">
        <f t="shared" si="1383"/>
        <v>7</v>
      </c>
      <c r="C6199" s="285">
        <v>5</v>
      </c>
      <c r="D6199" t="s">
        <v>715</v>
      </c>
      <c r="F6199" s="16">
        <v>39</v>
      </c>
      <c r="G6199" t="str">
        <f t="shared" si="1377"/>
        <v>Neither</v>
      </c>
      <c r="H6199" s="283">
        <f>IF(G6199="heating",F6199*Assumptions!M$4+Assumptions!M$7,0)</f>
        <v>0</v>
      </c>
      <c r="I6199" s="15">
        <f t="shared" si="1378"/>
        <v>1.1635558681477385</v>
      </c>
      <c r="J6199" s="15">
        <f t="shared" si="1379"/>
        <v>0.93760781206536892</v>
      </c>
      <c r="K6199" s="283">
        <f t="shared" si="1384"/>
        <v>0</v>
      </c>
      <c r="L6199" s="283">
        <f t="shared" si="1385"/>
        <v>3.4953736047983544</v>
      </c>
      <c r="M6199" s="283">
        <f t="shared" si="1386"/>
        <v>0</v>
      </c>
      <c r="N6199" s="283">
        <f t="shared" si="1387"/>
        <v>2.9501734199721237</v>
      </c>
      <c r="O6199" s="283">
        <f t="shared" si="1388"/>
        <v>0</v>
      </c>
      <c r="P6199" s="21">
        <f t="shared" si="1380"/>
        <v>0</v>
      </c>
      <c r="Q6199" s="21">
        <f t="shared" si="1381"/>
        <v>0.72139578924615555</v>
      </c>
      <c r="R6199">
        <f t="shared" si="1382"/>
        <v>1.0096214758538746</v>
      </c>
      <c r="S6199" s="296">
        <f t="shared" si="1389"/>
        <v>0</v>
      </c>
      <c r="T6199" s="283">
        <f t="shared" si="1390"/>
        <v>0</v>
      </c>
    </row>
    <row r="6200" spans="1:20" x14ac:dyDescent="0.25">
      <c r="A6200" s="286">
        <v>43359</v>
      </c>
      <c r="B6200" s="1">
        <f t="shared" si="1383"/>
        <v>7</v>
      </c>
      <c r="C6200" s="285">
        <v>6</v>
      </c>
      <c r="D6200" t="s">
        <v>715</v>
      </c>
      <c r="F6200" s="16">
        <v>43</v>
      </c>
      <c r="G6200" t="str">
        <f t="shared" si="1377"/>
        <v>Neither</v>
      </c>
      <c r="H6200" s="283">
        <f>IF(G6200="heating",F6200*Assumptions!M$4+Assumptions!M$7,0)</f>
        <v>0</v>
      </c>
      <c r="I6200" s="15">
        <f t="shared" si="1378"/>
        <v>1.2083911162615524</v>
      </c>
      <c r="J6200" s="15">
        <f t="shared" si="1379"/>
        <v>0.93760781206536892</v>
      </c>
      <c r="K6200" s="283">
        <f t="shared" si="1384"/>
        <v>0</v>
      </c>
      <c r="L6200" s="283">
        <f t="shared" si="1385"/>
        <v>3.7370271581932331</v>
      </c>
      <c r="M6200" s="283">
        <f t="shared" si="1386"/>
        <v>0</v>
      </c>
      <c r="N6200" s="283">
        <f t="shared" si="1387"/>
        <v>3.2278965655525562</v>
      </c>
      <c r="O6200" s="283">
        <f t="shared" si="1388"/>
        <v>0</v>
      </c>
      <c r="P6200" s="21">
        <f t="shared" si="1380"/>
        <v>0</v>
      </c>
      <c r="Q6200" s="21">
        <f t="shared" si="1381"/>
        <v>0.87787080972652631</v>
      </c>
      <c r="R6200">
        <f t="shared" si="1382"/>
        <v>1.0096214758538746</v>
      </c>
      <c r="S6200" s="296">
        <f t="shared" si="1389"/>
        <v>0</v>
      </c>
      <c r="T6200" s="283">
        <f t="shared" si="1390"/>
        <v>0</v>
      </c>
    </row>
    <row r="6201" spans="1:20" x14ac:dyDescent="0.25">
      <c r="A6201" s="286">
        <v>43359</v>
      </c>
      <c r="B6201" s="1">
        <f t="shared" si="1383"/>
        <v>7</v>
      </c>
      <c r="C6201" s="285">
        <v>7</v>
      </c>
      <c r="D6201" t="s">
        <v>715</v>
      </c>
      <c r="F6201" s="16">
        <v>45</v>
      </c>
      <c r="G6201" t="str">
        <f t="shared" si="1377"/>
        <v>Neither</v>
      </c>
      <c r="H6201" s="283">
        <f>IF(G6201="heating",F6201*Assumptions!M$4+Assumptions!M$7,0)</f>
        <v>0</v>
      </c>
      <c r="I6201" s="15">
        <f t="shared" si="1378"/>
        <v>1.1637425769249583</v>
      </c>
      <c r="J6201" s="15">
        <f t="shared" si="1379"/>
        <v>0.93760781206536892</v>
      </c>
      <c r="K6201" s="283">
        <f t="shared" si="1384"/>
        <v>0</v>
      </c>
      <c r="L6201" s="283">
        <f t="shared" si="1385"/>
        <v>3.8225513186096443</v>
      </c>
      <c r="M6201" s="283">
        <f t="shared" si="1386"/>
        <v>0</v>
      </c>
      <c r="N6201" s="283">
        <f t="shared" si="1387"/>
        <v>3.3574836377085973</v>
      </c>
      <c r="O6201" s="283">
        <f t="shared" si="1388"/>
        <v>0</v>
      </c>
      <c r="P6201" s="21">
        <f t="shared" si="1380"/>
        <v>0</v>
      </c>
      <c r="Q6201" s="21">
        <f t="shared" si="1381"/>
        <v>0.97331382064367777</v>
      </c>
      <c r="R6201">
        <f t="shared" si="1382"/>
        <v>1.0096214758538746</v>
      </c>
      <c r="S6201" s="296">
        <f t="shared" si="1389"/>
        <v>0</v>
      </c>
      <c r="T6201" s="283">
        <f t="shared" si="1390"/>
        <v>0</v>
      </c>
    </row>
    <row r="6202" spans="1:20" x14ac:dyDescent="0.25">
      <c r="A6202" s="286">
        <v>43359</v>
      </c>
      <c r="B6202" s="1">
        <f t="shared" si="1383"/>
        <v>7</v>
      </c>
      <c r="C6202" s="285">
        <v>8</v>
      </c>
      <c r="D6202" t="s">
        <v>715</v>
      </c>
      <c r="F6202" s="16">
        <v>50</v>
      </c>
      <c r="G6202" t="str">
        <f t="shared" si="1377"/>
        <v>Neither</v>
      </c>
      <c r="H6202" s="283">
        <f>IF(G6202="heating",F6202*Assumptions!M$4+Assumptions!M$7,0)</f>
        <v>0</v>
      </c>
      <c r="I6202" s="15">
        <f t="shared" si="1378"/>
        <v>1.094193721037565</v>
      </c>
      <c r="J6202" s="15">
        <f t="shared" si="1379"/>
        <v>0.93760781206536892</v>
      </c>
      <c r="K6202" s="283">
        <f t="shared" si="1384"/>
        <v>0</v>
      </c>
      <c r="L6202" s="283">
        <f t="shared" si="1385"/>
        <v>4.0351685236640416</v>
      </c>
      <c r="M6202" s="283">
        <f t="shared" si="1386"/>
        <v>0</v>
      </c>
      <c r="N6202" s="283">
        <f t="shared" si="1387"/>
        <v>3.6783220436298789</v>
      </c>
      <c r="O6202" s="283">
        <f t="shared" si="1388"/>
        <v>0</v>
      </c>
      <c r="P6202" s="21">
        <f t="shared" si="1380"/>
        <v>0</v>
      </c>
      <c r="Q6202" s="21">
        <f t="shared" si="1381"/>
        <v>0.94940007506179924</v>
      </c>
      <c r="R6202">
        <f t="shared" si="1382"/>
        <v>1.0096214758538746</v>
      </c>
      <c r="S6202" s="296">
        <f t="shared" si="1389"/>
        <v>0</v>
      </c>
      <c r="T6202" s="283">
        <f t="shared" si="1390"/>
        <v>0</v>
      </c>
    </row>
    <row r="6203" spans="1:20" x14ac:dyDescent="0.25">
      <c r="A6203" s="286">
        <v>43359</v>
      </c>
      <c r="B6203" s="1">
        <f t="shared" si="1383"/>
        <v>7</v>
      </c>
      <c r="C6203" s="285">
        <v>9</v>
      </c>
      <c r="D6203" t="s">
        <v>715</v>
      </c>
      <c r="F6203" s="16">
        <v>55</v>
      </c>
      <c r="G6203" t="str">
        <f t="shared" si="1377"/>
        <v>Neither</v>
      </c>
      <c r="H6203" s="283">
        <f>IF(G6203="heating",F6203*Assumptions!M$4+Assumptions!M$7,0)</f>
        <v>0</v>
      </c>
      <c r="I6203" s="15">
        <f t="shared" si="1378"/>
        <v>1.0343009000871222</v>
      </c>
      <c r="J6203" s="15">
        <f t="shared" si="1379"/>
        <v>0.93760781206536892</v>
      </c>
      <c r="K6203" s="283">
        <f t="shared" si="1384"/>
        <v>0</v>
      </c>
      <c r="L6203" s="283">
        <f t="shared" si="1385"/>
        <v>4.1851135499983272</v>
      </c>
      <c r="M6203" s="283">
        <f t="shared" si="1386"/>
        <v>0</v>
      </c>
      <c r="N6203" s="283">
        <f t="shared" si="1387"/>
        <v>3.9876635481217684</v>
      </c>
      <c r="O6203" s="283">
        <f t="shared" si="1388"/>
        <v>0</v>
      </c>
      <c r="P6203" s="21">
        <f t="shared" si="1380"/>
        <v>0</v>
      </c>
      <c r="Q6203" s="21">
        <f t="shared" si="1381"/>
        <v>0.8408485371888097</v>
      </c>
      <c r="R6203">
        <f t="shared" si="1382"/>
        <v>1.0096214758538746</v>
      </c>
      <c r="S6203" s="296">
        <f t="shared" si="1389"/>
        <v>0</v>
      </c>
      <c r="T6203" s="283">
        <f t="shared" si="1390"/>
        <v>0</v>
      </c>
    </row>
    <row r="6204" spans="1:20" x14ac:dyDescent="0.25">
      <c r="A6204" s="286">
        <v>43359</v>
      </c>
      <c r="B6204" s="1">
        <f t="shared" si="1383"/>
        <v>7</v>
      </c>
      <c r="C6204" s="285">
        <v>10</v>
      </c>
      <c r="D6204" t="s">
        <v>715</v>
      </c>
      <c r="F6204" s="16">
        <v>59</v>
      </c>
      <c r="G6204" t="str">
        <f t="shared" si="1377"/>
        <v>Neither</v>
      </c>
      <c r="H6204" s="283">
        <f>IF(G6204="heating",F6204*Assumptions!M$4+Assumptions!M$7,0)</f>
        <v>0</v>
      </c>
      <c r="I6204" s="15">
        <f t="shared" si="1378"/>
        <v>0.98112329028689171</v>
      </c>
      <c r="J6204" s="15">
        <f t="shared" si="1379"/>
        <v>0.93760781206536892</v>
      </c>
      <c r="K6204" s="283">
        <f t="shared" si="1384"/>
        <v>0</v>
      </c>
      <c r="L6204" s="283">
        <f t="shared" si="1385"/>
        <v>4.3182081448486933</v>
      </c>
      <c r="M6204" s="283">
        <f t="shared" si="1386"/>
        <v>0</v>
      </c>
      <c r="N6204" s="283">
        <f t="shared" si="1387"/>
        <v>4.2355603137647586</v>
      </c>
      <c r="O6204" s="283">
        <f t="shared" si="1388"/>
        <v>0</v>
      </c>
      <c r="P6204" s="21">
        <f t="shared" si="1380"/>
        <v>0</v>
      </c>
      <c r="Q6204" s="21">
        <f t="shared" si="1381"/>
        <v>0.74504051125983206</v>
      </c>
      <c r="R6204">
        <f t="shared" si="1382"/>
        <v>1.0096214758538746</v>
      </c>
      <c r="S6204" s="296">
        <f t="shared" si="1389"/>
        <v>0</v>
      </c>
      <c r="T6204" s="283">
        <f t="shared" si="1390"/>
        <v>0</v>
      </c>
    </row>
    <row r="6205" spans="1:20" x14ac:dyDescent="0.25">
      <c r="A6205" s="286">
        <v>43359</v>
      </c>
      <c r="B6205" s="1">
        <f t="shared" si="1383"/>
        <v>7</v>
      </c>
      <c r="C6205" s="285">
        <v>11</v>
      </c>
      <c r="D6205" t="s">
        <v>715</v>
      </c>
      <c r="F6205" s="16">
        <v>61</v>
      </c>
      <c r="G6205" t="str">
        <f t="shared" si="1377"/>
        <v>Neither</v>
      </c>
      <c r="H6205" s="283">
        <f>IF(G6205="heating",F6205*Assumptions!M$4+Assumptions!M$7,0)</f>
        <v>0</v>
      </c>
      <c r="I6205" s="15">
        <f t="shared" si="1378"/>
        <v>0.94956163997961163</v>
      </c>
      <c r="J6205" s="15">
        <f t="shared" si="1379"/>
        <v>0.93760781206536892</v>
      </c>
      <c r="K6205" s="283">
        <f t="shared" si="1384"/>
        <v>0</v>
      </c>
      <c r="L6205" s="283">
        <f t="shared" si="1385"/>
        <v>4.3818232651749627</v>
      </c>
      <c r="M6205" s="283">
        <f t="shared" si="1386"/>
        <v>0</v>
      </c>
      <c r="N6205" s="283">
        <f t="shared" si="1387"/>
        <v>4.3585758300027857</v>
      </c>
      <c r="O6205" s="283">
        <f t="shared" si="1388"/>
        <v>0</v>
      </c>
      <c r="P6205" s="21">
        <f t="shared" si="1380"/>
        <v>0</v>
      </c>
      <c r="Q6205" s="21">
        <f t="shared" si="1381"/>
        <v>0.72850690893675296</v>
      </c>
      <c r="R6205">
        <f t="shared" si="1382"/>
        <v>1.0096214758538746</v>
      </c>
      <c r="S6205" s="296">
        <f t="shared" si="1389"/>
        <v>0</v>
      </c>
      <c r="T6205" s="283">
        <f t="shared" si="1390"/>
        <v>0</v>
      </c>
    </row>
    <row r="6206" spans="1:20" x14ac:dyDescent="0.25">
      <c r="A6206" s="286">
        <v>43359</v>
      </c>
      <c r="B6206" s="1">
        <f t="shared" si="1383"/>
        <v>7</v>
      </c>
      <c r="C6206" s="285">
        <v>12</v>
      </c>
      <c r="D6206" t="s">
        <v>715</v>
      </c>
      <c r="F6206" s="16">
        <v>64</v>
      </c>
      <c r="G6206" t="str">
        <f t="shared" si="1377"/>
        <v>Neither</v>
      </c>
      <c r="H6206" s="283">
        <f>IF(G6206="heating",F6206*Assumptions!M$4+Assumptions!M$7,0)</f>
        <v>0</v>
      </c>
      <c r="I6206" s="15">
        <f t="shared" si="1378"/>
        <v>0.91648403420261149</v>
      </c>
      <c r="J6206" s="15">
        <f t="shared" si="1379"/>
        <v>0.93760781206536892</v>
      </c>
      <c r="K6206" s="283">
        <f t="shared" si="1384"/>
        <v>0</v>
      </c>
      <c r="L6206" s="283">
        <f t="shared" si="1385"/>
        <v>4.3818232651749627</v>
      </c>
      <c r="M6206" s="283">
        <f t="shared" si="1386"/>
        <v>0</v>
      </c>
      <c r="N6206" s="283">
        <f t="shared" si="1387"/>
        <v>4.3585758300027857</v>
      </c>
      <c r="O6206" s="283">
        <f t="shared" si="1388"/>
        <v>0</v>
      </c>
      <c r="P6206" s="21">
        <f t="shared" si="1380"/>
        <v>0</v>
      </c>
      <c r="Q6206" s="21">
        <f t="shared" si="1381"/>
        <v>0.75910815787401487</v>
      </c>
      <c r="R6206">
        <f t="shared" si="1382"/>
        <v>1.0096214758538746</v>
      </c>
      <c r="S6206" s="296">
        <f t="shared" si="1389"/>
        <v>0</v>
      </c>
      <c r="T6206" s="283">
        <f t="shared" si="1390"/>
        <v>0</v>
      </c>
    </row>
    <row r="6207" spans="1:20" x14ac:dyDescent="0.25">
      <c r="A6207" s="286">
        <v>43359</v>
      </c>
      <c r="B6207" s="1">
        <f t="shared" si="1383"/>
        <v>7</v>
      </c>
      <c r="C6207" s="285">
        <v>13</v>
      </c>
      <c r="D6207" t="s">
        <v>715</v>
      </c>
      <c r="F6207" s="16">
        <v>66</v>
      </c>
      <c r="G6207" t="str">
        <f t="shared" si="1377"/>
        <v>Neither</v>
      </c>
      <c r="H6207" s="283">
        <f>IF(G6207="heating",F6207*Assumptions!M$4+Assumptions!M$7,0)</f>
        <v>0</v>
      </c>
      <c r="I6207" s="15">
        <f t="shared" si="1378"/>
        <v>0.90040206880052787</v>
      </c>
      <c r="J6207" s="15">
        <f t="shared" si="1379"/>
        <v>0.93760781206536892</v>
      </c>
      <c r="K6207" s="283">
        <f t="shared" si="1384"/>
        <v>0</v>
      </c>
      <c r="L6207" s="283">
        <f t="shared" si="1385"/>
        <v>4.3818232651749627</v>
      </c>
      <c r="M6207" s="283">
        <f t="shared" si="1386"/>
        <v>0</v>
      </c>
      <c r="N6207" s="283">
        <f t="shared" si="1387"/>
        <v>4.3585758300027857</v>
      </c>
      <c r="O6207" s="283">
        <f t="shared" si="1388"/>
        <v>0</v>
      </c>
      <c r="P6207" s="21">
        <f t="shared" si="1380"/>
        <v>0</v>
      </c>
      <c r="Q6207" s="21">
        <f t="shared" si="1381"/>
        <v>0.79115902007799765</v>
      </c>
      <c r="R6207">
        <f t="shared" si="1382"/>
        <v>1.0096214758538746</v>
      </c>
      <c r="S6207" s="296">
        <f t="shared" si="1389"/>
        <v>0</v>
      </c>
      <c r="T6207" s="283">
        <f t="shared" si="1390"/>
        <v>0</v>
      </c>
    </row>
    <row r="6208" spans="1:20" x14ac:dyDescent="0.25">
      <c r="A6208" s="286">
        <v>43359</v>
      </c>
      <c r="B6208" s="1">
        <f t="shared" si="1383"/>
        <v>7</v>
      </c>
      <c r="C6208" s="285">
        <v>14</v>
      </c>
      <c r="D6208" t="s">
        <v>715</v>
      </c>
      <c r="F6208" s="16">
        <v>64</v>
      </c>
      <c r="G6208" t="str">
        <f t="shared" si="1377"/>
        <v>Neither</v>
      </c>
      <c r="H6208" s="283">
        <f>IF(G6208="heating",F6208*Assumptions!M$4+Assumptions!M$7,0)</f>
        <v>0</v>
      </c>
      <c r="I6208" s="15">
        <f t="shared" si="1378"/>
        <v>0.86032894500746537</v>
      </c>
      <c r="J6208" s="15">
        <f t="shared" si="1379"/>
        <v>0.93760781206536892</v>
      </c>
      <c r="K6208" s="283">
        <f t="shared" si="1384"/>
        <v>0</v>
      </c>
      <c r="L6208" s="283">
        <f t="shared" si="1385"/>
        <v>4.3818232651749627</v>
      </c>
      <c r="M6208" s="283">
        <f t="shared" si="1386"/>
        <v>0</v>
      </c>
      <c r="N6208" s="283">
        <f t="shared" si="1387"/>
        <v>4.3585758300027857</v>
      </c>
      <c r="O6208" s="283">
        <f t="shared" si="1388"/>
        <v>0</v>
      </c>
      <c r="P6208" s="21">
        <f t="shared" si="1380"/>
        <v>0</v>
      </c>
      <c r="Q6208" s="21">
        <f t="shared" si="1381"/>
        <v>0.84355555031342389</v>
      </c>
      <c r="R6208">
        <f t="shared" si="1382"/>
        <v>1.0096214758538746</v>
      </c>
      <c r="S6208" s="296">
        <f t="shared" si="1389"/>
        <v>0</v>
      </c>
      <c r="T6208" s="283">
        <f t="shared" si="1390"/>
        <v>0</v>
      </c>
    </row>
    <row r="6209" spans="1:20" x14ac:dyDescent="0.25">
      <c r="A6209" s="286">
        <v>43359</v>
      </c>
      <c r="B6209" s="1">
        <f t="shared" si="1383"/>
        <v>7</v>
      </c>
      <c r="C6209" s="285">
        <v>15</v>
      </c>
      <c r="D6209" t="s">
        <v>715</v>
      </c>
      <c r="F6209" s="16">
        <v>57</v>
      </c>
      <c r="G6209" t="str">
        <f t="shared" si="1377"/>
        <v>Neither</v>
      </c>
      <c r="H6209" s="283">
        <f>IF(G6209="heating",F6209*Assumptions!M$4+Assumptions!M$7,0)</f>
        <v>0</v>
      </c>
      <c r="I6209" s="15">
        <f t="shared" si="1378"/>
        <v>0.85754515037175039</v>
      </c>
      <c r="J6209" s="15">
        <f t="shared" si="1379"/>
        <v>0.93760781206536892</v>
      </c>
      <c r="K6209" s="283">
        <f t="shared" si="1384"/>
        <v>0</v>
      </c>
      <c r="L6209" s="283">
        <f t="shared" si="1385"/>
        <v>4.2530692972692208</v>
      </c>
      <c r="M6209" s="283">
        <f t="shared" si="1386"/>
        <v>0</v>
      </c>
      <c r="N6209" s="283">
        <f t="shared" si="1387"/>
        <v>4.1119599131986844</v>
      </c>
      <c r="O6209" s="283">
        <f t="shared" si="1388"/>
        <v>0</v>
      </c>
      <c r="P6209" s="21">
        <f t="shared" si="1380"/>
        <v>0</v>
      </c>
      <c r="Q6209" s="21">
        <f t="shared" si="1381"/>
        <v>0.96592607327566882</v>
      </c>
      <c r="R6209">
        <f t="shared" si="1382"/>
        <v>1.0096214758538746</v>
      </c>
      <c r="S6209" s="296">
        <f t="shared" si="1389"/>
        <v>0</v>
      </c>
      <c r="T6209" s="283">
        <f t="shared" si="1390"/>
        <v>0</v>
      </c>
    </row>
    <row r="6210" spans="1:20" x14ac:dyDescent="0.25">
      <c r="A6210" s="286">
        <v>43359</v>
      </c>
      <c r="B6210" s="1">
        <f t="shared" si="1383"/>
        <v>7</v>
      </c>
      <c r="C6210" s="285">
        <v>16</v>
      </c>
      <c r="D6210" t="s">
        <v>715</v>
      </c>
      <c r="F6210" s="16">
        <v>55</v>
      </c>
      <c r="G6210" t="str">
        <f t="shared" ref="G6210:G6273" si="1391">VLOOKUP(A6210,U$2:W$366,3,FALSE)</f>
        <v>Neither</v>
      </c>
      <c r="H6210" s="283">
        <f>IF(G6210="heating",F6210*Assumptions!M$4+Assumptions!M$7,0)</f>
        <v>0</v>
      </c>
      <c r="I6210" s="15">
        <f t="shared" ref="I6210:I6273" si="1392">VLOOKUP(C6210,AO$2:AQ$25,3,FALSE)</f>
        <v>0.88344815438260227</v>
      </c>
      <c r="J6210" s="15">
        <f t="shared" ref="J6210:J6273" si="1393">VLOOKUP(B6210,AS$4:AU$10,3,FALSE)</f>
        <v>0.93760781206536892</v>
      </c>
      <c r="K6210" s="283">
        <f t="shared" si="1384"/>
        <v>0</v>
      </c>
      <c r="L6210" s="283">
        <f t="shared" si="1385"/>
        <v>4.1851135499983272</v>
      </c>
      <c r="M6210" s="283">
        <f t="shared" si="1386"/>
        <v>0</v>
      </c>
      <c r="N6210" s="283">
        <f t="shared" si="1387"/>
        <v>3.9876635481217684</v>
      </c>
      <c r="O6210" s="283">
        <f t="shared" si="1388"/>
        <v>0</v>
      </c>
      <c r="P6210" s="21">
        <f t="shared" ref="P6210:P6273" si="1394">IF(G6210="cooling",IF(F6210&lt;61,0.025,(F6210^2*AX$25+F6210*AY$25+AZ$25)),0)</f>
        <v>0</v>
      </c>
      <c r="Q6210" s="21">
        <f t="shared" ref="Q6210:Q6273" si="1395">VLOOKUP(C6210,BB$2:BC$25,2,FALSE)</f>
        <v>1.1649354943302594</v>
      </c>
      <c r="R6210">
        <f t="shared" ref="R6210:R6273" si="1396">VLOOKUP(B6210,AS$4:AV$10,4,FALSE)</f>
        <v>1.0096214758538746</v>
      </c>
      <c r="S6210" s="296">
        <f t="shared" si="1389"/>
        <v>0</v>
      </c>
      <c r="T6210" s="283">
        <f t="shared" si="1390"/>
        <v>0</v>
      </c>
    </row>
    <row r="6211" spans="1:20" x14ac:dyDescent="0.25">
      <c r="A6211" s="286">
        <v>43359</v>
      </c>
      <c r="B6211" s="1">
        <f t="shared" ref="B6211:B6274" si="1397">WEEKDAY(A6211,2)</f>
        <v>7</v>
      </c>
      <c r="C6211" s="285">
        <v>17</v>
      </c>
      <c r="D6211" t="s">
        <v>715</v>
      </c>
      <c r="F6211" s="16">
        <v>55</v>
      </c>
      <c r="G6211" t="str">
        <f t="shared" si="1391"/>
        <v>Neither</v>
      </c>
      <c r="H6211" s="283">
        <f>IF(G6211="heating",F6211*Assumptions!M$4+Assumptions!M$7,0)</f>
        <v>0</v>
      </c>
      <c r="I6211" s="15">
        <f t="shared" si="1392"/>
        <v>0.94025748850374469</v>
      </c>
      <c r="J6211" s="15">
        <f t="shared" si="1393"/>
        <v>0.93760781206536892</v>
      </c>
      <c r="K6211" s="283">
        <f t="shared" ref="K6211:K6274" si="1398">H6211*I6211*J6211</f>
        <v>0</v>
      </c>
      <c r="L6211" s="283">
        <f t="shared" ref="L6211:L6274" si="1399">VLOOKUP(F6211,BL$2:BN$92,2,FALSE)</f>
        <v>4.1851135499983272</v>
      </c>
      <c r="M6211" s="283">
        <f t="shared" ref="M6211:M6274" si="1400">IF(G6211="heating",K6211*(L6211*3.412),0)</f>
        <v>0</v>
      </c>
      <c r="N6211" s="283">
        <f t="shared" ref="N6211:N6274" si="1401">VLOOKUP(F6211,BL$2:BN$92,3,FALSE)</f>
        <v>3.9876635481217684</v>
      </c>
      <c r="O6211" s="283">
        <f t="shared" ref="O6211:O6274" si="1402">IF(F6211&lt;=61,IF(G6211="heating",IF(F6211&gt;=5,K6211*L6211/N6211,0),0),0)</f>
        <v>0</v>
      </c>
      <c r="P6211" s="21">
        <f t="shared" si="1394"/>
        <v>0</v>
      </c>
      <c r="Q6211" s="21">
        <f t="shared" si="1395"/>
        <v>1.3521540118753073</v>
      </c>
      <c r="R6211">
        <f t="shared" si="1396"/>
        <v>1.0096214758538746</v>
      </c>
      <c r="S6211" s="296">
        <f t="shared" ref="S6211:S6274" si="1403">P6211*Q6211*R6211</f>
        <v>0</v>
      </c>
      <c r="T6211" s="283">
        <f t="shared" ref="T6211:T6274" si="1404">K6211+S6211</f>
        <v>0</v>
      </c>
    </row>
    <row r="6212" spans="1:20" x14ac:dyDescent="0.25">
      <c r="A6212" s="286">
        <v>43359</v>
      </c>
      <c r="B6212" s="1">
        <f t="shared" si="1397"/>
        <v>7</v>
      </c>
      <c r="C6212" s="285">
        <v>18</v>
      </c>
      <c r="D6212" t="s">
        <v>715</v>
      </c>
      <c r="F6212" s="16">
        <v>57</v>
      </c>
      <c r="G6212" t="str">
        <f t="shared" si="1391"/>
        <v>Neither</v>
      </c>
      <c r="H6212" s="283">
        <f>IF(G6212="heating",F6212*Assumptions!M$4+Assumptions!M$7,0)</f>
        <v>0</v>
      </c>
      <c r="I6212" s="15">
        <f t="shared" si="1392"/>
        <v>0.98182363790757687</v>
      </c>
      <c r="J6212" s="15">
        <f t="shared" si="1393"/>
        <v>0.93760781206536892</v>
      </c>
      <c r="K6212" s="283">
        <f t="shared" si="1398"/>
        <v>0</v>
      </c>
      <c r="L6212" s="283">
        <f t="shared" si="1399"/>
        <v>4.2530692972692208</v>
      </c>
      <c r="M6212" s="283">
        <f t="shared" si="1400"/>
        <v>0</v>
      </c>
      <c r="N6212" s="283">
        <f t="shared" si="1401"/>
        <v>4.1119599131986844</v>
      </c>
      <c r="O6212" s="283">
        <f t="shared" si="1402"/>
        <v>0</v>
      </c>
      <c r="P6212" s="21">
        <f t="shared" si="1394"/>
        <v>0</v>
      </c>
      <c r="Q6212" s="21">
        <f t="shared" si="1395"/>
        <v>1.5598916921549892</v>
      </c>
      <c r="R6212">
        <f t="shared" si="1396"/>
        <v>1.0096214758538746</v>
      </c>
      <c r="S6212" s="296">
        <f t="shared" si="1403"/>
        <v>0</v>
      </c>
      <c r="T6212" s="283">
        <f t="shared" si="1404"/>
        <v>0</v>
      </c>
    </row>
    <row r="6213" spans="1:20" x14ac:dyDescent="0.25">
      <c r="A6213" s="286">
        <v>43359</v>
      </c>
      <c r="B6213" s="1">
        <f t="shared" si="1397"/>
        <v>7</v>
      </c>
      <c r="C6213" s="285">
        <v>19</v>
      </c>
      <c r="D6213" t="s">
        <v>715</v>
      </c>
      <c r="F6213" s="16">
        <v>57</v>
      </c>
      <c r="G6213" t="str">
        <f t="shared" si="1391"/>
        <v>Neither</v>
      </c>
      <c r="H6213" s="283">
        <f>IF(G6213="heating",F6213*Assumptions!M$4+Assumptions!M$7,0)</f>
        <v>0</v>
      </c>
      <c r="I6213" s="15">
        <f t="shared" si="1392"/>
        <v>0.98418842963438757</v>
      </c>
      <c r="J6213" s="15">
        <f t="shared" si="1393"/>
        <v>0.93760781206536892</v>
      </c>
      <c r="K6213" s="283">
        <f t="shared" si="1398"/>
        <v>0</v>
      </c>
      <c r="L6213" s="283">
        <f t="shared" si="1399"/>
        <v>4.2530692972692208</v>
      </c>
      <c r="M6213" s="283">
        <f t="shared" si="1400"/>
        <v>0</v>
      </c>
      <c r="N6213" s="283">
        <f t="shared" si="1401"/>
        <v>4.1119599131986844</v>
      </c>
      <c r="O6213" s="283">
        <f t="shared" si="1402"/>
        <v>0</v>
      </c>
      <c r="P6213" s="21">
        <f t="shared" si="1394"/>
        <v>0</v>
      </c>
      <c r="Q6213" s="21">
        <f t="shared" si="1395"/>
        <v>1.6764212681468484</v>
      </c>
      <c r="R6213">
        <f t="shared" si="1396"/>
        <v>1.0096214758538746</v>
      </c>
      <c r="S6213" s="296">
        <f t="shared" si="1403"/>
        <v>0</v>
      </c>
      <c r="T6213" s="283">
        <f t="shared" si="1404"/>
        <v>0</v>
      </c>
    </row>
    <row r="6214" spans="1:20" x14ac:dyDescent="0.25">
      <c r="A6214" s="286">
        <v>43359</v>
      </c>
      <c r="B6214" s="1">
        <f t="shared" si="1397"/>
        <v>7</v>
      </c>
      <c r="C6214" s="285">
        <v>20</v>
      </c>
      <c r="D6214" t="s">
        <v>715</v>
      </c>
      <c r="F6214" s="16">
        <v>57</v>
      </c>
      <c r="G6214" t="str">
        <f t="shared" si="1391"/>
        <v>Neither</v>
      </c>
      <c r="H6214" s="283">
        <f>IF(G6214="heating",F6214*Assumptions!M$4+Assumptions!M$7,0)</f>
        <v>0</v>
      </c>
      <c r="I6214" s="15">
        <f t="shared" si="1392"/>
        <v>0.97071962311712034</v>
      </c>
      <c r="J6214" s="15">
        <f t="shared" si="1393"/>
        <v>0.93760781206536892</v>
      </c>
      <c r="K6214" s="283">
        <f t="shared" si="1398"/>
        <v>0</v>
      </c>
      <c r="L6214" s="283">
        <f t="shared" si="1399"/>
        <v>4.2530692972692208</v>
      </c>
      <c r="M6214" s="283">
        <f t="shared" si="1400"/>
        <v>0</v>
      </c>
      <c r="N6214" s="283">
        <f t="shared" si="1401"/>
        <v>4.1119599131986844</v>
      </c>
      <c r="O6214" s="283">
        <f t="shared" si="1402"/>
        <v>0</v>
      </c>
      <c r="P6214" s="21">
        <f t="shared" si="1394"/>
        <v>0</v>
      </c>
      <c r="Q6214" s="21">
        <f t="shared" si="1395"/>
        <v>1.52436960139122</v>
      </c>
      <c r="R6214">
        <f t="shared" si="1396"/>
        <v>1.0096214758538746</v>
      </c>
      <c r="S6214" s="296">
        <f t="shared" si="1403"/>
        <v>0</v>
      </c>
      <c r="T6214" s="283">
        <f t="shared" si="1404"/>
        <v>0</v>
      </c>
    </row>
    <row r="6215" spans="1:20" x14ac:dyDescent="0.25">
      <c r="A6215" s="286">
        <v>43359</v>
      </c>
      <c r="B6215" s="1">
        <f t="shared" si="1397"/>
        <v>7</v>
      </c>
      <c r="C6215" s="285">
        <v>21</v>
      </c>
      <c r="D6215" t="s">
        <v>715</v>
      </c>
      <c r="F6215" s="16">
        <v>59</v>
      </c>
      <c r="G6215" t="str">
        <f t="shared" si="1391"/>
        <v>Neither</v>
      </c>
      <c r="H6215" s="283">
        <f>IF(G6215="heating",F6215*Assumptions!M$4+Assumptions!M$7,0)</f>
        <v>0</v>
      </c>
      <c r="I6215" s="15">
        <f t="shared" si="1392"/>
        <v>0.95751150862929935</v>
      </c>
      <c r="J6215" s="15">
        <f t="shared" si="1393"/>
        <v>0.93760781206536892</v>
      </c>
      <c r="K6215" s="283">
        <f t="shared" si="1398"/>
        <v>0</v>
      </c>
      <c r="L6215" s="283">
        <f t="shared" si="1399"/>
        <v>4.3182081448486933</v>
      </c>
      <c r="M6215" s="283">
        <f t="shared" si="1400"/>
        <v>0</v>
      </c>
      <c r="N6215" s="283">
        <f t="shared" si="1401"/>
        <v>4.2355603137647586</v>
      </c>
      <c r="O6215" s="283">
        <f t="shared" si="1402"/>
        <v>0</v>
      </c>
      <c r="P6215" s="21">
        <f t="shared" si="1394"/>
        <v>0</v>
      </c>
      <c r="Q6215" s="21">
        <f t="shared" si="1395"/>
        <v>1.4448604713749031</v>
      </c>
      <c r="R6215">
        <f t="shared" si="1396"/>
        <v>1.0096214758538746</v>
      </c>
      <c r="S6215" s="296">
        <f t="shared" si="1403"/>
        <v>0</v>
      </c>
      <c r="T6215" s="283">
        <f t="shared" si="1404"/>
        <v>0</v>
      </c>
    </row>
    <row r="6216" spans="1:20" x14ac:dyDescent="0.25">
      <c r="A6216" s="286">
        <v>43359</v>
      </c>
      <c r="B6216" s="1">
        <f t="shared" si="1397"/>
        <v>7</v>
      </c>
      <c r="C6216" s="285">
        <v>22</v>
      </c>
      <c r="D6216" t="s">
        <v>715</v>
      </c>
      <c r="F6216" s="16">
        <v>59</v>
      </c>
      <c r="G6216" t="str">
        <f t="shared" si="1391"/>
        <v>Neither</v>
      </c>
      <c r="H6216" s="283">
        <f>IF(G6216="heating",F6216*Assumptions!M$4+Assumptions!M$7,0)</f>
        <v>0</v>
      </c>
      <c r="I6216" s="15">
        <f t="shared" si="1392"/>
        <v>0.9426530227543114</v>
      </c>
      <c r="J6216" s="15">
        <f t="shared" si="1393"/>
        <v>0.93760781206536892</v>
      </c>
      <c r="K6216" s="283">
        <f t="shared" si="1398"/>
        <v>0</v>
      </c>
      <c r="L6216" s="283">
        <f t="shared" si="1399"/>
        <v>4.3182081448486933</v>
      </c>
      <c r="M6216" s="283">
        <f t="shared" si="1400"/>
        <v>0</v>
      </c>
      <c r="N6216" s="283">
        <f t="shared" si="1401"/>
        <v>4.2355603137647586</v>
      </c>
      <c r="O6216" s="283">
        <f t="shared" si="1402"/>
        <v>0</v>
      </c>
      <c r="P6216" s="21">
        <f t="shared" si="1394"/>
        <v>0</v>
      </c>
      <c r="Q6216" s="21">
        <f t="shared" si="1395"/>
        <v>1.2427137171080138</v>
      </c>
      <c r="R6216">
        <f t="shared" si="1396"/>
        <v>1.0096214758538746</v>
      </c>
      <c r="S6216" s="296">
        <f t="shared" si="1403"/>
        <v>0</v>
      </c>
      <c r="T6216" s="283">
        <f t="shared" si="1404"/>
        <v>0</v>
      </c>
    </row>
    <row r="6217" spans="1:20" x14ac:dyDescent="0.25">
      <c r="A6217" s="286">
        <v>43359</v>
      </c>
      <c r="B6217" s="1">
        <f t="shared" si="1397"/>
        <v>7</v>
      </c>
      <c r="C6217" s="285">
        <v>23</v>
      </c>
      <c r="D6217" t="s">
        <v>715</v>
      </c>
      <c r="F6217" s="16">
        <v>64</v>
      </c>
      <c r="G6217" t="str">
        <f t="shared" si="1391"/>
        <v>Neither</v>
      </c>
      <c r="H6217" s="283">
        <f>IF(G6217="heating",F6217*Assumptions!M$4+Assumptions!M$7,0)</f>
        <v>0</v>
      </c>
      <c r="I6217" s="15">
        <f t="shared" si="1392"/>
        <v>0.94450710149963013</v>
      </c>
      <c r="J6217" s="15">
        <f t="shared" si="1393"/>
        <v>0.93760781206536892</v>
      </c>
      <c r="K6217" s="283">
        <f t="shared" si="1398"/>
        <v>0</v>
      </c>
      <c r="L6217" s="283">
        <f t="shared" si="1399"/>
        <v>4.3818232651749627</v>
      </c>
      <c r="M6217" s="283">
        <f t="shared" si="1400"/>
        <v>0</v>
      </c>
      <c r="N6217" s="283">
        <f t="shared" si="1401"/>
        <v>4.3585758300027857</v>
      </c>
      <c r="O6217" s="283">
        <f t="shared" si="1402"/>
        <v>0</v>
      </c>
      <c r="P6217" s="21">
        <f t="shared" si="1394"/>
        <v>0</v>
      </c>
      <c r="Q6217" s="21">
        <f t="shared" si="1395"/>
        <v>1.0297519246597011</v>
      </c>
      <c r="R6217">
        <f t="shared" si="1396"/>
        <v>1.0096214758538746</v>
      </c>
      <c r="S6217" s="296">
        <f t="shared" si="1403"/>
        <v>0</v>
      </c>
      <c r="T6217" s="283">
        <f t="shared" si="1404"/>
        <v>0</v>
      </c>
    </row>
    <row r="6218" spans="1:20" x14ac:dyDescent="0.25">
      <c r="A6218" s="286">
        <v>43360</v>
      </c>
      <c r="B6218" s="1">
        <f t="shared" si="1397"/>
        <v>1</v>
      </c>
      <c r="C6218" s="285">
        <v>0</v>
      </c>
      <c r="D6218" t="s">
        <v>715</v>
      </c>
      <c r="F6218" s="16">
        <v>64</v>
      </c>
      <c r="G6218" t="str">
        <f t="shared" si="1391"/>
        <v>Neither</v>
      </c>
      <c r="H6218" s="283">
        <f>IF(G6218="heating",F6218*Assumptions!M$4+Assumptions!M$7,0)</f>
        <v>0</v>
      </c>
      <c r="I6218" s="15">
        <f t="shared" si="1392"/>
        <v>0.97481507806017154</v>
      </c>
      <c r="J6218" s="15">
        <f t="shared" si="1393"/>
        <v>1.017726725449043</v>
      </c>
      <c r="K6218" s="283">
        <f t="shared" si="1398"/>
        <v>0</v>
      </c>
      <c r="L6218" s="283">
        <f t="shared" si="1399"/>
        <v>4.3818232651749627</v>
      </c>
      <c r="M6218" s="283">
        <f t="shared" si="1400"/>
        <v>0</v>
      </c>
      <c r="N6218" s="283">
        <f t="shared" si="1401"/>
        <v>4.3585758300027857</v>
      </c>
      <c r="O6218" s="283">
        <f t="shared" si="1402"/>
        <v>0</v>
      </c>
      <c r="P6218" s="21">
        <f t="shared" si="1394"/>
        <v>0</v>
      </c>
      <c r="Q6218" s="21">
        <f t="shared" si="1395"/>
        <v>0.90668853391740301</v>
      </c>
      <c r="R6218">
        <f t="shared" si="1396"/>
        <v>0.9440993384982781</v>
      </c>
      <c r="S6218" s="296">
        <f t="shared" si="1403"/>
        <v>0</v>
      </c>
      <c r="T6218" s="283">
        <f t="shared" si="1404"/>
        <v>0</v>
      </c>
    </row>
    <row r="6219" spans="1:20" x14ac:dyDescent="0.25">
      <c r="A6219" s="286">
        <v>43360</v>
      </c>
      <c r="B6219" s="1">
        <f t="shared" si="1397"/>
        <v>1</v>
      </c>
      <c r="C6219" s="285">
        <v>1</v>
      </c>
      <c r="D6219" t="s">
        <v>715</v>
      </c>
      <c r="F6219" s="16">
        <v>64</v>
      </c>
      <c r="G6219" t="str">
        <f t="shared" si="1391"/>
        <v>Neither</v>
      </c>
      <c r="H6219" s="283">
        <f>IF(G6219="heating",F6219*Assumptions!M$4+Assumptions!M$7,0)</f>
        <v>0</v>
      </c>
      <c r="I6219" s="15">
        <f t="shared" si="1392"/>
        <v>1.012242869806885</v>
      </c>
      <c r="J6219" s="15">
        <f t="shared" si="1393"/>
        <v>1.017726725449043</v>
      </c>
      <c r="K6219" s="283">
        <f t="shared" si="1398"/>
        <v>0</v>
      </c>
      <c r="L6219" s="283">
        <f t="shared" si="1399"/>
        <v>4.3818232651749627</v>
      </c>
      <c r="M6219" s="283">
        <f t="shared" si="1400"/>
        <v>0</v>
      </c>
      <c r="N6219" s="283">
        <f t="shared" si="1401"/>
        <v>4.3585758300027857</v>
      </c>
      <c r="O6219" s="283">
        <f t="shared" si="1402"/>
        <v>0</v>
      </c>
      <c r="P6219" s="21">
        <f t="shared" si="1394"/>
        <v>0</v>
      </c>
      <c r="Q6219" s="21">
        <f t="shared" si="1395"/>
        <v>0.81803459285312596</v>
      </c>
      <c r="R6219">
        <f t="shared" si="1396"/>
        <v>0.9440993384982781</v>
      </c>
      <c r="S6219" s="296">
        <f t="shared" si="1403"/>
        <v>0</v>
      </c>
      <c r="T6219" s="283">
        <f t="shared" si="1404"/>
        <v>0</v>
      </c>
    </row>
    <row r="6220" spans="1:20" x14ac:dyDescent="0.25">
      <c r="A6220" s="286">
        <v>43360</v>
      </c>
      <c r="B6220" s="1">
        <f t="shared" si="1397"/>
        <v>1</v>
      </c>
      <c r="C6220" s="285">
        <v>2</v>
      </c>
      <c r="D6220" t="s">
        <v>715</v>
      </c>
      <c r="F6220" s="16">
        <v>61</v>
      </c>
      <c r="G6220" t="str">
        <f t="shared" si="1391"/>
        <v>Neither</v>
      </c>
      <c r="H6220" s="283">
        <f>IF(G6220="heating",F6220*Assumptions!M$4+Assumptions!M$7,0)</f>
        <v>0</v>
      </c>
      <c r="I6220" s="15">
        <f t="shared" si="1392"/>
        <v>1.0509704703585963</v>
      </c>
      <c r="J6220" s="15">
        <f t="shared" si="1393"/>
        <v>1.017726725449043</v>
      </c>
      <c r="K6220" s="283">
        <f t="shared" si="1398"/>
        <v>0</v>
      </c>
      <c r="L6220" s="283">
        <f t="shared" si="1399"/>
        <v>4.3818232651749627</v>
      </c>
      <c r="M6220" s="283">
        <f t="shared" si="1400"/>
        <v>0</v>
      </c>
      <c r="N6220" s="283">
        <f t="shared" si="1401"/>
        <v>4.3585758300027857</v>
      </c>
      <c r="O6220" s="283">
        <f t="shared" si="1402"/>
        <v>0</v>
      </c>
      <c r="P6220" s="21">
        <f t="shared" si="1394"/>
        <v>0</v>
      </c>
      <c r="Q6220" s="21">
        <f t="shared" si="1395"/>
        <v>0.74507607494346417</v>
      </c>
      <c r="R6220">
        <f t="shared" si="1396"/>
        <v>0.9440993384982781</v>
      </c>
      <c r="S6220" s="296">
        <f t="shared" si="1403"/>
        <v>0</v>
      </c>
      <c r="T6220" s="283">
        <f t="shared" si="1404"/>
        <v>0</v>
      </c>
    </row>
    <row r="6221" spans="1:20" x14ac:dyDescent="0.25">
      <c r="A6221" s="286">
        <v>43360</v>
      </c>
      <c r="B6221" s="1">
        <f t="shared" si="1397"/>
        <v>1</v>
      </c>
      <c r="C6221" s="285">
        <v>3</v>
      </c>
      <c r="D6221" t="s">
        <v>715</v>
      </c>
      <c r="F6221" s="16">
        <v>52</v>
      </c>
      <c r="G6221" t="str">
        <f t="shared" si="1391"/>
        <v>Neither</v>
      </c>
      <c r="H6221" s="283">
        <f>IF(G6221="heating",F6221*Assumptions!M$4+Assumptions!M$7,0)</f>
        <v>0</v>
      </c>
      <c r="I6221" s="15">
        <f t="shared" si="1392"/>
        <v>1.0924036124451033</v>
      </c>
      <c r="J6221" s="15">
        <f t="shared" si="1393"/>
        <v>1.017726725449043</v>
      </c>
      <c r="K6221" s="283">
        <f t="shared" si="1398"/>
        <v>0</v>
      </c>
      <c r="L6221" s="283">
        <f t="shared" si="1399"/>
        <v>4.0950984110509578</v>
      </c>
      <c r="M6221" s="283">
        <f t="shared" si="1400"/>
        <v>0</v>
      </c>
      <c r="N6221" s="283">
        <f t="shared" si="1401"/>
        <v>3.802065958051716</v>
      </c>
      <c r="O6221" s="283">
        <f t="shared" si="1402"/>
        <v>0</v>
      </c>
      <c r="P6221" s="21">
        <f t="shared" si="1394"/>
        <v>0</v>
      </c>
      <c r="Q6221" s="21">
        <f t="shared" si="1395"/>
        <v>0.69158980876382303</v>
      </c>
      <c r="R6221">
        <f t="shared" si="1396"/>
        <v>0.9440993384982781</v>
      </c>
      <c r="S6221" s="296">
        <f t="shared" si="1403"/>
        <v>0</v>
      </c>
      <c r="T6221" s="283">
        <f t="shared" si="1404"/>
        <v>0</v>
      </c>
    </row>
    <row r="6222" spans="1:20" x14ac:dyDescent="0.25">
      <c r="A6222" s="286">
        <v>43360</v>
      </c>
      <c r="B6222" s="1">
        <f t="shared" si="1397"/>
        <v>1</v>
      </c>
      <c r="C6222" s="285">
        <v>4</v>
      </c>
      <c r="D6222" t="s">
        <v>715</v>
      </c>
      <c r="F6222" s="16">
        <v>50</v>
      </c>
      <c r="G6222" t="str">
        <f t="shared" si="1391"/>
        <v>Neither</v>
      </c>
      <c r="H6222" s="283">
        <f>IF(G6222="heating",F6222*Assumptions!M$4+Assumptions!M$7,0)</f>
        <v>0</v>
      </c>
      <c r="I6222" s="15">
        <f t="shared" si="1392"/>
        <v>1.1348296917927807</v>
      </c>
      <c r="J6222" s="15">
        <f t="shared" si="1393"/>
        <v>1.017726725449043</v>
      </c>
      <c r="K6222" s="283">
        <f t="shared" si="1398"/>
        <v>0</v>
      </c>
      <c r="L6222" s="283">
        <f t="shared" si="1399"/>
        <v>4.0351685236640416</v>
      </c>
      <c r="M6222" s="283">
        <f t="shared" si="1400"/>
        <v>0</v>
      </c>
      <c r="N6222" s="283">
        <f t="shared" si="1401"/>
        <v>3.6783220436298789</v>
      </c>
      <c r="O6222" s="283">
        <f t="shared" si="1402"/>
        <v>0</v>
      </c>
      <c r="P6222" s="21">
        <f t="shared" si="1394"/>
        <v>0</v>
      </c>
      <c r="Q6222" s="21">
        <f t="shared" si="1395"/>
        <v>0.6473875548762833</v>
      </c>
      <c r="R6222">
        <f t="shared" si="1396"/>
        <v>0.9440993384982781</v>
      </c>
      <c r="S6222" s="296">
        <f t="shared" si="1403"/>
        <v>0</v>
      </c>
      <c r="T6222" s="283">
        <f t="shared" si="1404"/>
        <v>0</v>
      </c>
    </row>
    <row r="6223" spans="1:20" x14ac:dyDescent="0.25">
      <c r="A6223" s="286">
        <v>43360</v>
      </c>
      <c r="B6223" s="1">
        <f t="shared" si="1397"/>
        <v>1</v>
      </c>
      <c r="C6223" s="285">
        <v>5</v>
      </c>
      <c r="D6223" t="s">
        <v>715</v>
      </c>
      <c r="F6223" s="16">
        <v>48</v>
      </c>
      <c r="G6223" t="str">
        <f t="shared" si="1391"/>
        <v>Neither</v>
      </c>
      <c r="H6223" s="283">
        <f>IF(G6223="heating",F6223*Assumptions!M$4+Assumptions!M$7,0)</f>
        <v>0</v>
      </c>
      <c r="I6223" s="15">
        <f t="shared" si="1392"/>
        <v>1.1635558681477385</v>
      </c>
      <c r="J6223" s="15">
        <f t="shared" si="1393"/>
        <v>1.017726725449043</v>
      </c>
      <c r="K6223" s="283">
        <f t="shared" si="1398"/>
        <v>0</v>
      </c>
      <c r="L6223" s="283">
        <f t="shared" si="1399"/>
        <v>3.9630740889572826</v>
      </c>
      <c r="M6223" s="283">
        <f t="shared" si="1400"/>
        <v>0</v>
      </c>
      <c r="N6223" s="283">
        <f t="shared" si="1401"/>
        <v>3.5524856183738187</v>
      </c>
      <c r="O6223" s="283">
        <f t="shared" si="1402"/>
        <v>0</v>
      </c>
      <c r="P6223" s="21">
        <f t="shared" si="1394"/>
        <v>0</v>
      </c>
      <c r="Q6223" s="21">
        <f t="shared" si="1395"/>
        <v>0.72139578924615555</v>
      </c>
      <c r="R6223">
        <f t="shared" si="1396"/>
        <v>0.9440993384982781</v>
      </c>
      <c r="S6223" s="296">
        <f t="shared" si="1403"/>
        <v>0</v>
      </c>
      <c r="T6223" s="283">
        <f t="shared" si="1404"/>
        <v>0</v>
      </c>
    </row>
    <row r="6224" spans="1:20" x14ac:dyDescent="0.25">
      <c r="A6224" s="286">
        <v>43360</v>
      </c>
      <c r="B6224" s="1">
        <f t="shared" si="1397"/>
        <v>1</v>
      </c>
      <c r="C6224" s="285">
        <v>6</v>
      </c>
      <c r="D6224" t="s">
        <v>715</v>
      </c>
      <c r="F6224" s="16">
        <v>48</v>
      </c>
      <c r="G6224" t="str">
        <f t="shared" si="1391"/>
        <v>Neither</v>
      </c>
      <c r="H6224" s="283">
        <f>IF(G6224="heating",F6224*Assumptions!M$4+Assumptions!M$7,0)</f>
        <v>0</v>
      </c>
      <c r="I6224" s="15">
        <f t="shared" si="1392"/>
        <v>1.2083911162615524</v>
      </c>
      <c r="J6224" s="15">
        <f t="shared" si="1393"/>
        <v>1.017726725449043</v>
      </c>
      <c r="K6224" s="283">
        <f t="shared" si="1398"/>
        <v>0</v>
      </c>
      <c r="L6224" s="283">
        <f t="shared" si="1399"/>
        <v>3.9630740889572826</v>
      </c>
      <c r="M6224" s="283">
        <f t="shared" si="1400"/>
        <v>0</v>
      </c>
      <c r="N6224" s="283">
        <f t="shared" si="1401"/>
        <v>3.5524856183738187</v>
      </c>
      <c r="O6224" s="283">
        <f t="shared" si="1402"/>
        <v>0</v>
      </c>
      <c r="P6224" s="21">
        <f t="shared" si="1394"/>
        <v>0</v>
      </c>
      <c r="Q6224" s="21">
        <f t="shared" si="1395"/>
        <v>0.87787080972652631</v>
      </c>
      <c r="R6224">
        <f t="shared" si="1396"/>
        <v>0.9440993384982781</v>
      </c>
      <c r="S6224" s="296">
        <f t="shared" si="1403"/>
        <v>0</v>
      </c>
      <c r="T6224" s="283">
        <f t="shared" si="1404"/>
        <v>0</v>
      </c>
    </row>
    <row r="6225" spans="1:20" x14ac:dyDescent="0.25">
      <c r="A6225" s="286">
        <v>43360</v>
      </c>
      <c r="B6225" s="1">
        <f t="shared" si="1397"/>
        <v>1</v>
      </c>
      <c r="C6225" s="285">
        <v>7</v>
      </c>
      <c r="D6225" t="s">
        <v>716</v>
      </c>
      <c r="F6225" s="16">
        <v>48</v>
      </c>
      <c r="G6225" t="str">
        <f t="shared" si="1391"/>
        <v>Neither</v>
      </c>
      <c r="H6225" s="283">
        <f>IF(G6225="heating",F6225*Assumptions!M$4+Assumptions!M$7,0)</f>
        <v>0</v>
      </c>
      <c r="I6225" s="15">
        <f t="shared" si="1392"/>
        <v>1.1637425769249583</v>
      </c>
      <c r="J6225" s="15">
        <f t="shared" si="1393"/>
        <v>1.017726725449043</v>
      </c>
      <c r="K6225" s="283">
        <f t="shared" si="1398"/>
        <v>0</v>
      </c>
      <c r="L6225" s="283">
        <f t="shared" si="1399"/>
        <v>3.9630740889572826</v>
      </c>
      <c r="M6225" s="283">
        <f t="shared" si="1400"/>
        <v>0</v>
      </c>
      <c r="N6225" s="283">
        <f t="shared" si="1401"/>
        <v>3.5524856183738187</v>
      </c>
      <c r="O6225" s="283">
        <f t="shared" si="1402"/>
        <v>0</v>
      </c>
      <c r="P6225" s="21">
        <f t="shared" si="1394"/>
        <v>0</v>
      </c>
      <c r="Q6225" s="21">
        <f t="shared" si="1395"/>
        <v>0.97331382064367777</v>
      </c>
      <c r="R6225">
        <f t="shared" si="1396"/>
        <v>0.9440993384982781</v>
      </c>
      <c r="S6225" s="296">
        <f t="shared" si="1403"/>
        <v>0</v>
      </c>
      <c r="T6225" s="283">
        <f t="shared" si="1404"/>
        <v>0</v>
      </c>
    </row>
    <row r="6226" spans="1:20" x14ac:dyDescent="0.25">
      <c r="A6226" s="286">
        <v>43360</v>
      </c>
      <c r="B6226" s="1">
        <f t="shared" si="1397"/>
        <v>1</v>
      </c>
      <c r="C6226" s="285">
        <v>8</v>
      </c>
      <c r="D6226" t="s">
        <v>716</v>
      </c>
      <c r="F6226" s="16">
        <v>50</v>
      </c>
      <c r="G6226" t="str">
        <f t="shared" si="1391"/>
        <v>Neither</v>
      </c>
      <c r="H6226" s="283">
        <f>IF(G6226="heating",F6226*Assumptions!M$4+Assumptions!M$7,0)</f>
        <v>0</v>
      </c>
      <c r="I6226" s="15">
        <f t="shared" si="1392"/>
        <v>1.094193721037565</v>
      </c>
      <c r="J6226" s="15">
        <f t="shared" si="1393"/>
        <v>1.017726725449043</v>
      </c>
      <c r="K6226" s="283">
        <f t="shared" si="1398"/>
        <v>0</v>
      </c>
      <c r="L6226" s="283">
        <f t="shared" si="1399"/>
        <v>4.0351685236640416</v>
      </c>
      <c r="M6226" s="283">
        <f t="shared" si="1400"/>
        <v>0</v>
      </c>
      <c r="N6226" s="283">
        <f t="shared" si="1401"/>
        <v>3.6783220436298789</v>
      </c>
      <c r="O6226" s="283">
        <f t="shared" si="1402"/>
        <v>0</v>
      </c>
      <c r="P6226" s="21">
        <f t="shared" si="1394"/>
        <v>0</v>
      </c>
      <c r="Q6226" s="21">
        <f t="shared" si="1395"/>
        <v>0.94940007506179924</v>
      </c>
      <c r="R6226">
        <f t="shared" si="1396"/>
        <v>0.9440993384982781</v>
      </c>
      <c r="S6226" s="296">
        <f t="shared" si="1403"/>
        <v>0</v>
      </c>
      <c r="T6226" s="283">
        <f t="shared" si="1404"/>
        <v>0</v>
      </c>
    </row>
    <row r="6227" spans="1:20" x14ac:dyDescent="0.25">
      <c r="A6227" s="286">
        <v>43360</v>
      </c>
      <c r="B6227" s="1">
        <f t="shared" si="1397"/>
        <v>1</v>
      </c>
      <c r="C6227" s="285">
        <v>9</v>
      </c>
      <c r="D6227" t="s">
        <v>716</v>
      </c>
      <c r="F6227" s="16">
        <v>50</v>
      </c>
      <c r="G6227" t="str">
        <f t="shared" si="1391"/>
        <v>Neither</v>
      </c>
      <c r="H6227" s="283">
        <f>IF(G6227="heating",F6227*Assumptions!M$4+Assumptions!M$7,0)</f>
        <v>0</v>
      </c>
      <c r="I6227" s="15">
        <f t="shared" si="1392"/>
        <v>1.0343009000871222</v>
      </c>
      <c r="J6227" s="15">
        <f t="shared" si="1393"/>
        <v>1.017726725449043</v>
      </c>
      <c r="K6227" s="283">
        <f t="shared" si="1398"/>
        <v>0</v>
      </c>
      <c r="L6227" s="283">
        <f t="shared" si="1399"/>
        <v>4.0351685236640416</v>
      </c>
      <c r="M6227" s="283">
        <f t="shared" si="1400"/>
        <v>0</v>
      </c>
      <c r="N6227" s="283">
        <f t="shared" si="1401"/>
        <v>3.6783220436298789</v>
      </c>
      <c r="O6227" s="283">
        <f t="shared" si="1402"/>
        <v>0</v>
      </c>
      <c r="P6227" s="21">
        <f t="shared" si="1394"/>
        <v>0</v>
      </c>
      <c r="Q6227" s="21">
        <f t="shared" si="1395"/>
        <v>0.8408485371888097</v>
      </c>
      <c r="R6227">
        <f t="shared" si="1396"/>
        <v>0.9440993384982781</v>
      </c>
      <c r="S6227" s="296">
        <f t="shared" si="1403"/>
        <v>0</v>
      </c>
      <c r="T6227" s="283">
        <f t="shared" si="1404"/>
        <v>0</v>
      </c>
    </row>
    <row r="6228" spans="1:20" x14ac:dyDescent="0.25">
      <c r="A6228" s="286">
        <v>43360</v>
      </c>
      <c r="B6228" s="1">
        <f t="shared" si="1397"/>
        <v>1</v>
      </c>
      <c r="C6228" s="285">
        <v>10</v>
      </c>
      <c r="D6228" t="s">
        <v>716</v>
      </c>
      <c r="F6228" s="16">
        <v>52</v>
      </c>
      <c r="G6228" t="str">
        <f t="shared" si="1391"/>
        <v>Neither</v>
      </c>
      <c r="H6228" s="283">
        <f>IF(G6228="heating",F6228*Assumptions!M$4+Assumptions!M$7,0)</f>
        <v>0</v>
      </c>
      <c r="I6228" s="15">
        <f t="shared" si="1392"/>
        <v>0.98112329028689171</v>
      </c>
      <c r="J6228" s="15">
        <f t="shared" si="1393"/>
        <v>1.017726725449043</v>
      </c>
      <c r="K6228" s="283">
        <f t="shared" si="1398"/>
        <v>0</v>
      </c>
      <c r="L6228" s="283">
        <f t="shared" si="1399"/>
        <v>4.0950984110509578</v>
      </c>
      <c r="M6228" s="283">
        <f t="shared" si="1400"/>
        <v>0</v>
      </c>
      <c r="N6228" s="283">
        <f t="shared" si="1401"/>
        <v>3.802065958051716</v>
      </c>
      <c r="O6228" s="283">
        <f t="shared" si="1402"/>
        <v>0</v>
      </c>
      <c r="P6228" s="21">
        <f t="shared" si="1394"/>
        <v>0</v>
      </c>
      <c r="Q6228" s="21">
        <f t="shared" si="1395"/>
        <v>0.74504051125983206</v>
      </c>
      <c r="R6228">
        <f t="shared" si="1396"/>
        <v>0.9440993384982781</v>
      </c>
      <c r="S6228" s="296">
        <f t="shared" si="1403"/>
        <v>0</v>
      </c>
      <c r="T6228" s="283">
        <f t="shared" si="1404"/>
        <v>0</v>
      </c>
    </row>
    <row r="6229" spans="1:20" x14ac:dyDescent="0.25">
      <c r="A6229" s="286">
        <v>43360</v>
      </c>
      <c r="B6229" s="1">
        <f t="shared" si="1397"/>
        <v>1</v>
      </c>
      <c r="C6229" s="285">
        <v>11</v>
      </c>
      <c r="D6229" t="s">
        <v>716</v>
      </c>
      <c r="F6229" s="16">
        <v>54</v>
      </c>
      <c r="G6229" t="str">
        <f t="shared" si="1391"/>
        <v>Neither</v>
      </c>
      <c r="H6229" s="283">
        <f>IF(G6229="heating",F6229*Assumptions!M$4+Assumptions!M$7,0)</f>
        <v>0</v>
      </c>
      <c r="I6229" s="15">
        <f t="shared" si="1392"/>
        <v>0.94956163997961163</v>
      </c>
      <c r="J6229" s="15">
        <f t="shared" si="1393"/>
        <v>1.017726725449043</v>
      </c>
      <c r="K6229" s="283">
        <f t="shared" si="1398"/>
        <v>0</v>
      </c>
      <c r="L6229" s="283">
        <f t="shared" si="1399"/>
        <v>4.1559947708987721</v>
      </c>
      <c r="M6229" s="283">
        <f t="shared" si="1400"/>
        <v>0</v>
      </c>
      <c r="N6229" s="283">
        <f t="shared" si="1401"/>
        <v>3.9259252525022648</v>
      </c>
      <c r="O6229" s="283">
        <f t="shared" si="1402"/>
        <v>0</v>
      </c>
      <c r="P6229" s="21">
        <f t="shared" si="1394"/>
        <v>0</v>
      </c>
      <c r="Q6229" s="21">
        <f t="shared" si="1395"/>
        <v>0.72850690893675296</v>
      </c>
      <c r="R6229">
        <f t="shared" si="1396"/>
        <v>0.9440993384982781</v>
      </c>
      <c r="S6229" s="296">
        <f t="shared" si="1403"/>
        <v>0</v>
      </c>
      <c r="T6229" s="283">
        <f t="shared" si="1404"/>
        <v>0</v>
      </c>
    </row>
    <row r="6230" spans="1:20" x14ac:dyDescent="0.25">
      <c r="A6230" s="286">
        <v>43360</v>
      </c>
      <c r="B6230" s="1">
        <f t="shared" si="1397"/>
        <v>1</v>
      </c>
      <c r="C6230" s="285">
        <v>12</v>
      </c>
      <c r="D6230" t="s">
        <v>716</v>
      </c>
      <c r="F6230" s="16">
        <v>54</v>
      </c>
      <c r="G6230" t="str">
        <f t="shared" si="1391"/>
        <v>Neither</v>
      </c>
      <c r="H6230" s="283">
        <f>IF(G6230="heating",F6230*Assumptions!M$4+Assumptions!M$7,0)</f>
        <v>0</v>
      </c>
      <c r="I6230" s="15">
        <f t="shared" si="1392"/>
        <v>0.91648403420261149</v>
      </c>
      <c r="J6230" s="15">
        <f t="shared" si="1393"/>
        <v>1.017726725449043</v>
      </c>
      <c r="K6230" s="283">
        <f t="shared" si="1398"/>
        <v>0</v>
      </c>
      <c r="L6230" s="283">
        <f t="shared" si="1399"/>
        <v>4.1559947708987721</v>
      </c>
      <c r="M6230" s="283">
        <f t="shared" si="1400"/>
        <v>0</v>
      </c>
      <c r="N6230" s="283">
        <f t="shared" si="1401"/>
        <v>3.9259252525022648</v>
      </c>
      <c r="O6230" s="283">
        <f t="shared" si="1402"/>
        <v>0</v>
      </c>
      <c r="P6230" s="21">
        <f t="shared" si="1394"/>
        <v>0</v>
      </c>
      <c r="Q6230" s="21">
        <f t="shared" si="1395"/>
        <v>0.75910815787401487</v>
      </c>
      <c r="R6230">
        <f t="shared" si="1396"/>
        <v>0.9440993384982781</v>
      </c>
      <c r="S6230" s="296">
        <f t="shared" si="1403"/>
        <v>0</v>
      </c>
      <c r="T6230" s="283">
        <f t="shared" si="1404"/>
        <v>0</v>
      </c>
    </row>
    <row r="6231" spans="1:20" x14ac:dyDescent="0.25">
      <c r="A6231" s="286">
        <v>43360</v>
      </c>
      <c r="B6231" s="1">
        <f t="shared" si="1397"/>
        <v>1</v>
      </c>
      <c r="C6231" s="285">
        <v>13</v>
      </c>
      <c r="D6231" t="s">
        <v>716</v>
      </c>
      <c r="F6231" s="16">
        <v>54</v>
      </c>
      <c r="G6231" t="str">
        <f t="shared" si="1391"/>
        <v>Neither</v>
      </c>
      <c r="H6231" s="283">
        <f>IF(G6231="heating",F6231*Assumptions!M$4+Assumptions!M$7,0)</f>
        <v>0</v>
      </c>
      <c r="I6231" s="15">
        <f t="shared" si="1392"/>
        <v>0.90040206880052787</v>
      </c>
      <c r="J6231" s="15">
        <f t="shared" si="1393"/>
        <v>1.017726725449043</v>
      </c>
      <c r="K6231" s="283">
        <f t="shared" si="1398"/>
        <v>0</v>
      </c>
      <c r="L6231" s="283">
        <f t="shared" si="1399"/>
        <v>4.1559947708987721</v>
      </c>
      <c r="M6231" s="283">
        <f t="shared" si="1400"/>
        <v>0</v>
      </c>
      <c r="N6231" s="283">
        <f t="shared" si="1401"/>
        <v>3.9259252525022648</v>
      </c>
      <c r="O6231" s="283">
        <f t="shared" si="1402"/>
        <v>0</v>
      </c>
      <c r="P6231" s="21">
        <f t="shared" si="1394"/>
        <v>0</v>
      </c>
      <c r="Q6231" s="21">
        <f t="shared" si="1395"/>
        <v>0.79115902007799765</v>
      </c>
      <c r="R6231">
        <f t="shared" si="1396"/>
        <v>0.9440993384982781</v>
      </c>
      <c r="S6231" s="296">
        <f t="shared" si="1403"/>
        <v>0</v>
      </c>
      <c r="T6231" s="283">
        <f t="shared" si="1404"/>
        <v>0</v>
      </c>
    </row>
    <row r="6232" spans="1:20" x14ac:dyDescent="0.25">
      <c r="A6232" s="286">
        <v>43360</v>
      </c>
      <c r="B6232" s="1">
        <f t="shared" si="1397"/>
        <v>1</v>
      </c>
      <c r="C6232" s="285">
        <v>14</v>
      </c>
      <c r="D6232" t="s">
        <v>716</v>
      </c>
      <c r="F6232" s="16">
        <v>54</v>
      </c>
      <c r="G6232" t="str">
        <f t="shared" si="1391"/>
        <v>Neither</v>
      </c>
      <c r="H6232" s="283">
        <f>IF(G6232="heating",F6232*Assumptions!M$4+Assumptions!M$7,0)</f>
        <v>0</v>
      </c>
      <c r="I6232" s="15">
        <f t="shared" si="1392"/>
        <v>0.86032894500746537</v>
      </c>
      <c r="J6232" s="15">
        <f t="shared" si="1393"/>
        <v>1.017726725449043</v>
      </c>
      <c r="K6232" s="283">
        <f t="shared" si="1398"/>
        <v>0</v>
      </c>
      <c r="L6232" s="283">
        <f t="shared" si="1399"/>
        <v>4.1559947708987721</v>
      </c>
      <c r="M6232" s="283">
        <f t="shared" si="1400"/>
        <v>0</v>
      </c>
      <c r="N6232" s="283">
        <f t="shared" si="1401"/>
        <v>3.9259252525022648</v>
      </c>
      <c r="O6232" s="283">
        <f t="shared" si="1402"/>
        <v>0</v>
      </c>
      <c r="P6232" s="21">
        <f t="shared" si="1394"/>
        <v>0</v>
      </c>
      <c r="Q6232" s="21">
        <f t="shared" si="1395"/>
        <v>0.84355555031342389</v>
      </c>
      <c r="R6232">
        <f t="shared" si="1396"/>
        <v>0.9440993384982781</v>
      </c>
      <c r="S6232" s="296">
        <f t="shared" si="1403"/>
        <v>0</v>
      </c>
      <c r="T6232" s="283">
        <f t="shared" si="1404"/>
        <v>0</v>
      </c>
    </row>
    <row r="6233" spans="1:20" x14ac:dyDescent="0.25">
      <c r="A6233" s="286">
        <v>43360</v>
      </c>
      <c r="B6233" s="1">
        <f t="shared" si="1397"/>
        <v>1</v>
      </c>
      <c r="C6233" s="285">
        <v>15</v>
      </c>
      <c r="D6233" t="s">
        <v>716</v>
      </c>
      <c r="F6233" s="16">
        <v>55</v>
      </c>
      <c r="G6233" t="str">
        <f t="shared" si="1391"/>
        <v>Neither</v>
      </c>
      <c r="H6233" s="283">
        <f>IF(G6233="heating",F6233*Assumptions!M$4+Assumptions!M$7,0)</f>
        <v>0</v>
      </c>
      <c r="I6233" s="15">
        <f t="shared" si="1392"/>
        <v>0.85754515037175039</v>
      </c>
      <c r="J6233" s="15">
        <f t="shared" si="1393"/>
        <v>1.017726725449043</v>
      </c>
      <c r="K6233" s="283">
        <f t="shared" si="1398"/>
        <v>0</v>
      </c>
      <c r="L6233" s="283">
        <f t="shared" si="1399"/>
        <v>4.1851135499983272</v>
      </c>
      <c r="M6233" s="283">
        <f t="shared" si="1400"/>
        <v>0</v>
      </c>
      <c r="N6233" s="283">
        <f t="shared" si="1401"/>
        <v>3.9876635481217684</v>
      </c>
      <c r="O6233" s="283">
        <f t="shared" si="1402"/>
        <v>0</v>
      </c>
      <c r="P6233" s="21">
        <f t="shared" si="1394"/>
        <v>0</v>
      </c>
      <c r="Q6233" s="21">
        <f t="shared" si="1395"/>
        <v>0.96592607327566882</v>
      </c>
      <c r="R6233">
        <f t="shared" si="1396"/>
        <v>0.9440993384982781</v>
      </c>
      <c r="S6233" s="296">
        <f t="shared" si="1403"/>
        <v>0</v>
      </c>
      <c r="T6233" s="283">
        <f t="shared" si="1404"/>
        <v>0</v>
      </c>
    </row>
    <row r="6234" spans="1:20" x14ac:dyDescent="0.25">
      <c r="A6234" s="286">
        <v>43360</v>
      </c>
      <c r="B6234" s="1">
        <f t="shared" si="1397"/>
        <v>1</v>
      </c>
      <c r="C6234" s="285">
        <v>16</v>
      </c>
      <c r="D6234" t="s">
        <v>716</v>
      </c>
      <c r="F6234" s="16">
        <v>55</v>
      </c>
      <c r="G6234" t="str">
        <f t="shared" si="1391"/>
        <v>Neither</v>
      </c>
      <c r="H6234" s="283">
        <f>IF(G6234="heating",F6234*Assumptions!M$4+Assumptions!M$7,0)</f>
        <v>0</v>
      </c>
      <c r="I6234" s="15">
        <f t="shared" si="1392"/>
        <v>0.88344815438260227</v>
      </c>
      <c r="J6234" s="15">
        <f t="shared" si="1393"/>
        <v>1.017726725449043</v>
      </c>
      <c r="K6234" s="283">
        <f t="shared" si="1398"/>
        <v>0</v>
      </c>
      <c r="L6234" s="283">
        <f t="shared" si="1399"/>
        <v>4.1851135499983272</v>
      </c>
      <c r="M6234" s="283">
        <f t="shared" si="1400"/>
        <v>0</v>
      </c>
      <c r="N6234" s="283">
        <f t="shared" si="1401"/>
        <v>3.9876635481217684</v>
      </c>
      <c r="O6234" s="283">
        <f t="shared" si="1402"/>
        <v>0</v>
      </c>
      <c r="P6234" s="21">
        <f t="shared" si="1394"/>
        <v>0</v>
      </c>
      <c r="Q6234" s="21">
        <f t="shared" si="1395"/>
        <v>1.1649354943302594</v>
      </c>
      <c r="R6234">
        <f t="shared" si="1396"/>
        <v>0.9440993384982781</v>
      </c>
      <c r="S6234" s="296">
        <f t="shared" si="1403"/>
        <v>0</v>
      </c>
      <c r="T6234" s="283">
        <f t="shared" si="1404"/>
        <v>0</v>
      </c>
    </row>
    <row r="6235" spans="1:20" x14ac:dyDescent="0.25">
      <c r="A6235" s="286">
        <v>43360</v>
      </c>
      <c r="B6235" s="1">
        <f t="shared" si="1397"/>
        <v>1</v>
      </c>
      <c r="C6235" s="285">
        <v>17</v>
      </c>
      <c r="D6235" t="s">
        <v>716</v>
      </c>
      <c r="F6235" s="16">
        <v>55</v>
      </c>
      <c r="G6235" t="str">
        <f t="shared" si="1391"/>
        <v>Neither</v>
      </c>
      <c r="H6235" s="283">
        <f>IF(G6235="heating",F6235*Assumptions!M$4+Assumptions!M$7,0)</f>
        <v>0</v>
      </c>
      <c r="I6235" s="15">
        <f t="shared" si="1392"/>
        <v>0.94025748850374469</v>
      </c>
      <c r="J6235" s="15">
        <f t="shared" si="1393"/>
        <v>1.017726725449043</v>
      </c>
      <c r="K6235" s="283">
        <f t="shared" si="1398"/>
        <v>0</v>
      </c>
      <c r="L6235" s="283">
        <f t="shared" si="1399"/>
        <v>4.1851135499983272</v>
      </c>
      <c r="M6235" s="283">
        <f t="shared" si="1400"/>
        <v>0</v>
      </c>
      <c r="N6235" s="283">
        <f t="shared" si="1401"/>
        <v>3.9876635481217684</v>
      </c>
      <c r="O6235" s="283">
        <f t="shared" si="1402"/>
        <v>0</v>
      </c>
      <c r="P6235" s="21">
        <f t="shared" si="1394"/>
        <v>0</v>
      </c>
      <c r="Q6235" s="21">
        <f t="shared" si="1395"/>
        <v>1.3521540118753073</v>
      </c>
      <c r="R6235">
        <f t="shared" si="1396"/>
        <v>0.9440993384982781</v>
      </c>
      <c r="S6235" s="296">
        <f t="shared" si="1403"/>
        <v>0</v>
      </c>
      <c r="T6235" s="283">
        <f t="shared" si="1404"/>
        <v>0</v>
      </c>
    </row>
    <row r="6236" spans="1:20" x14ac:dyDescent="0.25">
      <c r="A6236" s="286">
        <v>43360</v>
      </c>
      <c r="B6236" s="1">
        <f t="shared" si="1397"/>
        <v>1</v>
      </c>
      <c r="C6236" s="285">
        <v>18</v>
      </c>
      <c r="D6236" t="s">
        <v>716</v>
      </c>
      <c r="F6236" s="16">
        <v>54</v>
      </c>
      <c r="G6236" t="str">
        <f t="shared" si="1391"/>
        <v>Neither</v>
      </c>
      <c r="H6236" s="283">
        <f>IF(G6236="heating",F6236*Assumptions!M$4+Assumptions!M$7,0)</f>
        <v>0</v>
      </c>
      <c r="I6236" s="15">
        <f t="shared" si="1392"/>
        <v>0.98182363790757687</v>
      </c>
      <c r="J6236" s="15">
        <f t="shared" si="1393"/>
        <v>1.017726725449043</v>
      </c>
      <c r="K6236" s="283">
        <f t="shared" si="1398"/>
        <v>0</v>
      </c>
      <c r="L6236" s="283">
        <f t="shared" si="1399"/>
        <v>4.1559947708987721</v>
      </c>
      <c r="M6236" s="283">
        <f t="shared" si="1400"/>
        <v>0</v>
      </c>
      <c r="N6236" s="283">
        <f t="shared" si="1401"/>
        <v>3.9259252525022648</v>
      </c>
      <c r="O6236" s="283">
        <f t="shared" si="1402"/>
        <v>0</v>
      </c>
      <c r="P6236" s="21">
        <f t="shared" si="1394"/>
        <v>0</v>
      </c>
      <c r="Q6236" s="21">
        <f t="shared" si="1395"/>
        <v>1.5598916921549892</v>
      </c>
      <c r="R6236">
        <f t="shared" si="1396"/>
        <v>0.9440993384982781</v>
      </c>
      <c r="S6236" s="296">
        <f t="shared" si="1403"/>
        <v>0</v>
      </c>
      <c r="T6236" s="283">
        <f t="shared" si="1404"/>
        <v>0</v>
      </c>
    </row>
    <row r="6237" spans="1:20" x14ac:dyDescent="0.25">
      <c r="A6237" s="286">
        <v>43360</v>
      </c>
      <c r="B6237" s="1">
        <f t="shared" si="1397"/>
        <v>1</v>
      </c>
      <c r="C6237" s="285">
        <v>19</v>
      </c>
      <c r="D6237" t="s">
        <v>716</v>
      </c>
      <c r="F6237" s="16">
        <v>54</v>
      </c>
      <c r="G6237" t="str">
        <f t="shared" si="1391"/>
        <v>Neither</v>
      </c>
      <c r="H6237" s="283">
        <f>IF(G6237="heating",F6237*Assumptions!M$4+Assumptions!M$7,0)</f>
        <v>0</v>
      </c>
      <c r="I6237" s="15">
        <f t="shared" si="1392"/>
        <v>0.98418842963438757</v>
      </c>
      <c r="J6237" s="15">
        <f t="shared" si="1393"/>
        <v>1.017726725449043</v>
      </c>
      <c r="K6237" s="283">
        <f t="shared" si="1398"/>
        <v>0</v>
      </c>
      <c r="L6237" s="283">
        <f t="shared" si="1399"/>
        <v>4.1559947708987721</v>
      </c>
      <c r="M6237" s="283">
        <f t="shared" si="1400"/>
        <v>0</v>
      </c>
      <c r="N6237" s="283">
        <f t="shared" si="1401"/>
        <v>3.9259252525022648</v>
      </c>
      <c r="O6237" s="283">
        <f t="shared" si="1402"/>
        <v>0</v>
      </c>
      <c r="P6237" s="21">
        <f t="shared" si="1394"/>
        <v>0</v>
      </c>
      <c r="Q6237" s="21">
        <f t="shared" si="1395"/>
        <v>1.6764212681468484</v>
      </c>
      <c r="R6237">
        <f t="shared" si="1396"/>
        <v>0.9440993384982781</v>
      </c>
      <c r="S6237" s="296">
        <f t="shared" si="1403"/>
        <v>0</v>
      </c>
      <c r="T6237" s="283">
        <f t="shared" si="1404"/>
        <v>0</v>
      </c>
    </row>
    <row r="6238" spans="1:20" x14ac:dyDescent="0.25">
      <c r="A6238" s="286">
        <v>43360</v>
      </c>
      <c r="B6238" s="1">
        <f t="shared" si="1397"/>
        <v>1</v>
      </c>
      <c r="C6238" s="285">
        <v>20</v>
      </c>
      <c r="D6238" t="s">
        <v>716</v>
      </c>
      <c r="F6238" s="16">
        <v>52</v>
      </c>
      <c r="G6238" t="str">
        <f t="shared" si="1391"/>
        <v>Neither</v>
      </c>
      <c r="H6238" s="283">
        <f>IF(G6238="heating",F6238*Assumptions!M$4+Assumptions!M$7,0)</f>
        <v>0</v>
      </c>
      <c r="I6238" s="15">
        <f t="shared" si="1392"/>
        <v>0.97071962311712034</v>
      </c>
      <c r="J6238" s="15">
        <f t="shared" si="1393"/>
        <v>1.017726725449043</v>
      </c>
      <c r="K6238" s="283">
        <f t="shared" si="1398"/>
        <v>0</v>
      </c>
      <c r="L6238" s="283">
        <f t="shared" si="1399"/>
        <v>4.0950984110509578</v>
      </c>
      <c r="M6238" s="283">
        <f t="shared" si="1400"/>
        <v>0</v>
      </c>
      <c r="N6238" s="283">
        <f t="shared" si="1401"/>
        <v>3.802065958051716</v>
      </c>
      <c r="O6238" s="283">
        <f t="shared" si="1402"/>
        <v>0</v>
      </c>
      <c r="P6238" s="21">
        <f t="shared" si="1394"/>
        <v>0</v>
      </c>
      <c r="Q6238" s="21">
        <f t="shared" si="1395"/>
        <v>1.52436960139122</v>
      </c>
      <c r="R6238">
        <f t="shared" si="1396"/>
        <v>0.9440993384982781</v>
      </c>
      <c r="S6238" s="296">
        <f t="shared" si="1403"/>
        <v>0</v>
      </c>
      <c r="T6238" s="283">
        <f t="shared" si="1404"/>
        <v>0</v>
      </c>
    </row>
    <row r="6239" spans="1:20" x14ac:dyDescent="0.25">
      <c r="A6239" s="286">
        <v>43360</v>
      </c>
      <c r="B6239" s="1">
        <f t="shared" si="1397"/>
        <v>1</v>
      </c>
      <c r="C6239" s="285">
        <v>21</v>
      </c>
      <c r="D6239" t="s">
        <v>716</v>
      </c>
      <c r="F6239" s="16">
        <v>52</v>
      </c>
      <c r="G6239" t="str">
        <f t="shared" si="1391"/>
        <v>Neither</v>
      </c>
      <c r="H6239" s="283">
        <f>IF(G6239="heating",F6239*Assumptions!M$4+Assumptions!M$7,0)</f>
        <v>0</v>
      </c>
      <c r="I6239" s="15">
        <f t="shared" si="1392"/>
        <v>0.95751150862929935</v>
      </c>
      <c r="J6239" s="15">
        <f t="shared" si="1393"/>
        <v>1.017726725449043</v>
      </c>
      <c r="K6239" s="283">
        <f t="shared" si="1398"/>
        <v>0</v>
      </c>
      <c r="L6239" s="283">
        <f t="shared" si="1399"/>
        <v>4.0950984110509578</v>
      </c>
      <c r="M6239" s="283">
        <f t="shared" si="1400"/>
        <v>0</v>
      </c>
      <c r="N6239" s="283">
        <f t="shared" si="1401"/>
        <v>3.802065958051716</v>
      </c>
      <c r="O6239" s="283">
        <f t="shared" si="1402"/>
        <v>0</v>
      </c>
      <c r="P6239" s="21">
        <f t="shared" si="1394"/>
        <v>0</v>
      </c>
      <c r="Q6239" s="21">
        <f t="shared" si="1395"/>
        <v>1.4448604713749031</v>
      </c>
      <c r="R6239">
        <f t="shared" si="1396"/>
        <v>0.9440993384982781</v>
      </c>
      <c r="S6239" s="296">
        <f t="shared" si="1403"/>
        <v>0</v>
      </c>
      <c r="T6239" s="283">
        <f t="shared" si="1404"/>
        <v>0</v>
      </c>
    </row>
    <row r="6240" spans="1:20" x14ac:dyDescent="0.25">
      <c r="A6240" s="286">
        <v>43360</v>
      </c>
      <c r="B6240" s="1">
        <f t="shared" si="1397"/>
        <v>1</v>
      </c>
      <c r="C6240" s="285">
        <v>22</v>
      </c>
      <c r="D6240" t="s">
        <v>716</v>
      </c>
      <c r="F6240" s="16">
        <v>52</v>
      </c>
      <c r="G6240" t="str">
        <f t="shared" si="1391"/>
        <v>Neither</v>
      </c>
      <c r="H6240" s="283">
        <f>IF(G6240="heating",F6240*Assumptions!M$4+Assumptions!M$7,0)</f>
        <v>0</v>
      </c>
      <c r="I6240" s="15">
        <f t="shared" si="1392"/>
        <v>0.9426530227543114</v>
      </c>
      <c r="J6240" s="15">
        <f t="shared" si="1393"/>
        <v>1.017726725449043</v>
      </c>
      <c r="K6240" s="283">
        <f t="shared" si="1398"/>
        <v>0</v>
      </c>
      <c r="L6240" s="283">
        <f t="shared" si="1399"/>
        <v>4.0950984110509578</v>
      </c>
      <c r="M6240" s="283">
        <f t="shared" si="1400"/>
        <v>0</v>
      </c>
      <c r="N6240" s="283">
        <f t="shared" si="1401"/>
        <v>3.802065958051716</v>
      </c>
      <c r="O6240" s="283">
        <f t="shared" si="1402"/>
        <v>0</v>
      </c>
      <c r="P6240" s="21">
        <f t="shared" si="1394"/>
        <v>0</v>
      </c>
      <c r="Q6240" s="21">
        <f t="shared" si="1395"/>
        <v>1.2427137171080138</v>
      </c>
      <c r="R6240">
        <f t="shared" si="1396"/>
        <v>0.9440993384982781</v>
      </c>
      <c r="S6240" s="296">
        <f t="shared" si="1403"/>
        <v>0</v>
      </c>
      <c r="T6240" s="283">
        <f t="shared" si="1404"/>
        <v>0</v>
      </c>
    </row>
    <row r="6241" spans="1:20" x14ac:dyDescent="0.25">
      <c r="A6241" s="286">
        <v>43360</v>
      </c>
      <c r="B6241" s="1">
        <f t="shared" si="1397"/>
        <v>1</v>
      </c>
      <c r="C6241" s="285">
        <v>23</v>
      </c>
      <c r="D6241" t="s">
        <v>715</v>
      </c>
      <c r="F6241" s="16">
        <v>48</v>
      </c>
      <c r="G6241" t="str">
        <f t="shared" si="1391"/>
        <v>Neither</v>
      </c>
      <c r="H6241" s="283">
        <f>IF(G6241="heating",F6241*Assumptions!M$4+Assumptions!M$7,0)</f>
        <v>0</v>
      </c>
      <c r="I6241" s="15">
        <f t="shared" si="1392"/>
        <v>0.94450710149963013</v>
      </c>
      <c r="J6241" s="15">
        <f t="shared" si="1393"/>
        <v>1.017726725449043</v>
      </c>
      <c r="K6241" s="283">
        <f t="shared" si="1398"/>
        <v>0</v>
      </c>
      <c r="L6241" s="283">
        <f t="shared" si="1399"/>
        <v>3.9630740889572826</v>
      </c>
      <c r="M6241" s="283">
        <f t="shared" si="1400"/>
        <v>0</v>
      </c>
      <c r="N6241" s="283">
        <f t="shared" si="1401"/>
        <v>3.5524856183738187</v>
      </c>
      <c r="O6241" s="283">
        <f t="shared" si="1402"/>
        <v>0</v>
      </c>
      <c r="P6241" s="21">
        <f t="shared" si="1394"/>
        <v>0</v>
      </c>
      <c r="Q6241" s="21">
        <f t="shared" si="1395"/>
        <v>1.0297519246597011</v>
      </c>
      <c r="R6241">
        <f t="shared" si="1396"/>
        <v>0.9440993384982781</v>
      </c>
      <c r="S6241" s="296">
        <f t="shared" si="1403"/>
        <v>0</v>
      </c>
      <c r="T6241" s="283">
        <f t="shared" si="1404"/>
        <v>0</v>
      </c>
    </row>
    <row r="6242" spans="1:20" x14ac:dyDescent="0.25">
      <c r="A6242" s="286">
        <v>43361</v>
      </c>
      <c r="B6242" s="1">
        <f t="shared" si="1397"/>
        <v>2</v>
      </c>
      <c r="C6242" s="285">
        <v>0</v>
      </c>
      <c r="D6242" t="s">
        <v>715</v>
      </c>
      <c r="F6242" s="16">
        <v>46</v>
      </c>
      <c r="G6242" t="str">
        <f t="shared" si="1391"/>
        <v>Neither</v>
      </c>
      <c r="H6242" s="283">
        <f>IF(G6242="heating",F6242*Assumptions!M$4+Assumptions!M$7,0)</f>
        <v>0</v>
      </c>
      <c r="I6242" s="15">
        <f t="shared" si="1392"/>
        <v>0.97481507806017154</v>
      </c>
      <c r="J6242" s="15">
        <f t="shared" si="1393"/>
        <v>1.0199659078795975</v>
      </c>
      <c r="K6242" s="283">
        <f t="shared" si="1398"/>
        <v>0</v>
      </c>
      <c r="L6242" s="283">
        <f t="shared" si="1399"/>
        <v>3.8708416397494121</v>
      </c>
      <c r="M6242" s="283">
        <f t="shared" si="1400"/>
        <v>0</v>
      </c>
      <c r="N6242" s="283">
        <f t="shared" si="1401"/>
        <v>3.4228778732085736</v>
      </c>
      <c r="O6242" s="283">
        <f t="shared" si="1402"/>
        <v>0</v>
      </c>
      <c r="P6242" s="21">
        <f t="shared" si="1394"/>
        <v>0</v>
      </c>
      <c r="Q6242" s="21">
        <f t="shared" si="1395"/>
        <v>0.90668853391740301</v>
      </c>
      <c r="R6242">
        <f t="shared" si="1396"/>
        <v>0.83668510409641816</v>
      </c>
      <c r="S6242" s="296">
        <f t="shared" si="1403"/>
        <v>0</v>
      </c>
      <c r="T6242" s="283">
        <f t="shared" si="1404"/>
        <v>0</v>
      </c>
    </row>
    <row r="6243" spans="1:20" x14ac:dyDescent="0.25">
      <c r="A6243" s="286">
        <v>43361</v>
      </c>
      <c r="B6243" s="1">
        <f t="shared" si="1397"/>
        <v>2</v>
      </c>
      <c r="C6243" s="285">
        <v>1</v>
      </c>
      <c r="D6243" t="s">
        <v>715</v>
      </c>
      <c r="F6243" s="16">
        <v>46</v>
      </c>
      <c r="G6243" t="str">
        <f t="shared" si="1391"/>
        <v>Neither</v>
      </c>
      <c r="H6243" s="283">
        <f>IF(G6243="heating",F6243*Assumptions!M$4+Assumptions!M$7,0)</f>
        <v>0</v>
      </c>
      <c r="I6243" s="15">
        <f t="shared" si="1392"/>
        <v>1.012242869806885</v>
      </c>
      <c r="J6243" s="15">
        <f t="shared" si="1393"/>
        <v>1.0199659078795975</v>
      </c>
      <c r="K6243" s="283">
        <f t="shared" si="1398"/>
        <v>0</v>
      </c>
      <c r="L6243" s="283">
        <f t="shared" si="1399"/>
        <v>3.8708416397494121</v>
      </c>
      <c r="M6243" s="283">
        <f t="shared" si="1400"/>
        <v>0</v>
      </c>
      <c r="N6243" s="283">
        <f t="shared" si="1401"/>
        <v>3.4228778732085736</v>
      </c>
      <c r="O6243" s="283">
        <f t="shared" si="1402"/>
        <v>0</v>
      </c>
      <c r="P6243" s="21">
        <f t="shared" si="1394"/>
        <v>0</v>
      </c>
      <c r="Q6243" s="21">
        <f t="shared" si="1395"/>
        <v>0.81803459285312596</v>
      </c>
      <c r="R6243">
        <f t="shared" si="1396"/>
        <v>0.83668510409641816</v>
      </c>
      <c r="S6243" s="296">
        <f t="shared" si="1403"/>
        <v>0</v>
      </c>
      <c r="T6243" s="283">
        <f t="shared" si="1404"/>
        <v>0</v>
      </c>
    </row>
    <row r="6244" spans="1:20" x14ac:dyDescent="0.25">
      <c r="A6244" s="286">
        <v>43361</v>
      </c>
      <c r="B6244" s="1">
        <f t="shared" si="1397"/>
        <v>2</v>
      </c>
      <c r="C6244" s="285">
        <v>2</v>
      </c>
      <c r="D6244" t="s">
        <v>715</v>
      </c>
      <c r="F6244" s="16">
        <v>46</v>
      </c>
      <c r="G6244" t="str">
        <f t="shared" si="1391"/>
        <v>Neither</v>
      </c>
      <c r="H6244" s="283">
        <f>IF(G6244="heating",F6244*Assumptions!M$4+Assumptions!M$7,0)</f>
        <v>0</v>
      </c>
      <c r="I6244" s="15">
        <f t="shared" si="1392"/>
        <v>1.0509704703585963</v>
      </c>
      <c r="J6244" s="15">
        <f t="shared" si="1393"/>
        <v>1.0199659078795975</v>
      </c>
      <c r="K6244" s="283">
        <f t="shared" si="1398"/>
        <v>0</v>
      </c>
      <c r="L6244" s="283">
        <f t="shared" si="1399"/>
        <v>3.8708416397494121</v>
      </c>
      <c r="M6244" s="283">
        <f t="shared" si="1400"/>
        <v>0</v>
      </c>
      <c r="N6244" s="283">
        <f t="shared" si="1401"/>
        <v>3.4228778732085736</v>
      </c>
      <c r="O6244" s="283">
        <f t="shared" si="1402"/>
        <v>0</v>
      </c>
      <c r="P6244" s="21">
        <f t="shared" si="1394"/>
        <v>0</v>
      </c>
      <c r="Q6244" s="21">
        <f t="shared" si="1395"/>
        <v>0.74507607494346417</v>
      </c>
      <c r="R6244">
        <f t="shared" si="1396"/>
        <v>0.83668510409641816</v>
      </c>
      <c r="S6244" s="296">
        <f t="shared" si="1403"/>
        <v>0</v>
      </c>
      <c r="T6244" s="283">
        <f t="shared" si="1404"/>
        <v>0</v>
      </c>
    </row>
    <row r="6245" spans="1:20" x14ac:dyDescent="0.25">
      <c r="A6245" s="286">
        <v>43361</v>
      </c>
      <c r="B6245" s="1">
        <f t="shared" si="1397"/>
        <v>2</v>
      </c>
      <c r="C6245" s="285">
        <v>3</v>
      </c>
      <c r="D6245" t="s">
        <v>715</v>
      </c>
      <c r="F6245" s="16">
        <v>46</v>
      </c>
      <c r="G6245" t="str">
        <f t="shared" si="1391"/>
        <v>Neither</v>
      </c>
      <c r="H6245" s="283">
        <f>IF(G6245="heating",F6245*Assumptions!M$4+Assumptions!M$7,0)</f>
        <v>0</v>
      </c>
      <c r="I6245" s="15">
        <f t="shared" si="1392"/>
        <v>1.0924036124451033</v>
      </c>
      <c r="J6245" s="15">
        <f t="shared" si="1393"/>
        <v>1.0199659078795975</v>
      </c>
      <c r="K6245" s="283">
        <f t="shared" si="1398"/>
        <v>0</v>
      </c>
      <c r="L6245" s="283">
        <f t="shared" si="1399"/>
        <v>3.8708416397494121</v>
      </c>
      <c r="M6245" s="283">
        <f t="shared" si="1400"/>
        <v>0</v>
      </c>
      <c r="N6245" s="283">
        <f t="shared" si="1401"/>
        <v>3.4228778732085736</v>
      </c>
      <c r="O6245" s="283">
        <f t="shared" si="1402"/>
        <v>0</v>
      </c>
      <c r="P6245" s="21">
        <f t="shared" si="1394"/>
        <v>0</v>
      </c>
      <c r="Q6245" s="21">
        <f t="shared" si="1395"/>
        <v>0.69158980876382303</v>
      </c>
      <c r="R6245">
        <f t="shared" si="1396"/>
        <v>0.83668510409641816</v>
      </c>
      <c r="S6245" s="296">
        <f t="shared" si="1403"/>
        <v>0</v>
      </c>
      <c r="T6245" s="283">
        <f t="shared" si="1404"/>
        <v>0</v>
      </c>
    </row>
    <row r="6246" spans="1:20" x14ac:dyDescent="0.25">
      <c r="A6246" s="286">
        <v>43361</v>
      </c>
      <c r="B6246" s="1">
        <f t="shared" si="1397"/>
        <v>2</v>
      </c>
      <c r="C6246" s="285">
        <v>4</v>
      </c>
      <c r="D6246" t="s">
        <v>715</v>
      </c>
      <c r="F6246" s="16">
        <v>46</v>
      </c>
      <c r="G6246" t="str">
        <f t="shared" si="1391"/>
        <v>Neither</v>
      </c>
      <c r="H6246" s="283">
        <f>IF(G6246="heating",F6246*Assumptions!M$4+Assumptions!M$7,0)</f>
        <v>0</v>
      </c>
      <c r="I6246" s="15">
        <f t="shared" si="1392"/>
        <v>1.1348296917927807</v>
      </c>
      <c r="J6246" s="15">
        <f t="shared" si="1393"/>
        <v>1.0199659078795975</v>
      </c>
      <c r="K6246" s="283">
        <f t="shared" si="1398"/>
        <v>0</v>
      </c>
      <c r="L6246" s="283">
        <f t="shared" si="1399"/>
        <v>3.8708416397494121</v>
      </c>
      <c r="M6246" s="283">
        <f t="shared" si="1400"/>
        <v>0</v>
      </c>
      <c r="N6246" s="283">
        <f t="shared" si="1401"/>
        <v>3.4228778732085736</v>
      </c>
      <c r="O6246" s="283">
        <f t="shared" si="1402"/>
        <v>0</v>
      </c>
      <c r="P6246" s="21">
        <f t="shared" si="1394"/>
        <v>0</v>
      </c>
      <c r="Q6246" s="21">
        <f t="shared" si="1395"/>
        <v>0.6473875548762833</v>
      </c>
      <c r="R6246">
        <f t="shared" si="1396"/>
        <v>0.83668510409641816</v>
      </c>
      <c r="S6246" s="296">
        <f t="shared" si="1403"/>
        <v>0</v>
      </c>
      <c r="T6246" s="283">
        <f t="shared" si="1404"/>
        <v>0</v>
      </c>
    </row>
    <row r="6247" spans="1:20" x14ac:dyDescent="0.25">
      <c r="A6247" s="286">
        <v>43361</v>
      </c>
      <c r="B6247" s="1">
        <f t="shared" si="1397"/>
        <v>2</v>
      </c>
      <c r="C6247" s="285">
        <v>5</v>
      </c>
      <c r="D6247" t="s">
        <v>715</v>
      </c>
      <c r="F6247" s="16">
        <v>46</v>
      </c>
      <c r="G6247" t="str">
        <f t="shared" si="1391"/>
        <v>Neither</v>
      </c>
      <c r="H6247" s="283">
        <f>IF(G6247="heating",F6247*Assumptions!M$4+Assumptions!M$7,0)</f>
        <v>0</v>
      </c>
      <c r="I6247" s="15">
        <f t="shared" si="1392"/>
        <v>1.1635558681477385</v>
      </c>
      <c r="J6247" s="15">
        <f t="shared" si="1393"/>
        <v>1.0199659078795975</v>
      </c>
      <c r="K6247" s="283">
        <f t="shared" si="1398"/>
        <v>0</v>
      </c>
      <c r="L6247" s="283">
        <f t="shared" si="1399"/>
        <v>3.8708416397494121</v>
      </c>
      <c r="M6247" s="283">
        <f t="shared" si="1400"/>
        <v>0</v>
      </c>
      <c r="N6247" s="283">
        <f t="shared" si="1401"/>
        <v>3.4228778732085736</v>
      </c>
      <c r="O6247" s="283">
        <f t="shared" si="1402"/>
        <v>0</v>
      </c>
      <c r="P6247" s="21">
        <f t="shared" si="1394"/>
        <v>0</v>
      </c>
      <c r="Q6247" s="21">
        <f t="shared" si="1395"/>
        <v>0.72139578924615555</v>
      </c>
      <c r="R6247">
        <f t="shared" si="1396"/>
        <v>0.83668510409641816</v>
      </c>
      <c r="S6247" s="296">
        <f t="shared" si="1403"/>
        <v>0</v>
      </c>
      <c r="T6247" s="283">
        <f t="shared" si="1404"/>
        <v>0</v>
      </c>
    </row>
    <row r="6248" spans="1:20" x14ac:dyDescent="0.25">
      <c r="A6248" s="286">
        <v>43361</v>
      </c>
      <c r="B6248" s="1">
        <f t="shared" si="1397"/>
        <v>2</v>
      </c>
      <c r="C6248" s="285">
        <v>6</v>
      </c>
      <c r="D6248" t="s">
        <v>715</v>
      </c>
      <c r="F6248" s="16">
        <v>46</v>
      </c>
      <c r="G6248" t="str">
        <f t="shared" si="1391"/>
        <v>Neither</v>
      </c>
      <c r="H6248" s="283">
        <f>IF(G6248="heating",F6248*Assumptions!M$4+Assumptions!M$7,0)</f>
        <v>0</v>
      </c>
      <c r="I6248" s="15">
        <f t="shared" si="1392"/>
        <v>1.2083911162615524</v>
      </c>
      <c r="J6248" s="15">
        <f t="shared" si="1393"/>
        <v>1.0199659078795975</v>
      </c>
      <c r="K6248" s="283">
        <f t="shared" si="1398"/>
        <v>0</v>
      </c>
      <c r="L6248" s="283">
        <f t="shared" si="1399"/>
        <v>3.8708416397494121</v>
      </c>
      <c r="M6248" s="283">
        <f t="shared" si="1400"/>
        <v>0</v>
      </c>
      <c r="N6248" s="283">
        <f t="shared" si="1401"/>
        <v>3.4228778732085736</v>
      </c>
      <c r="O6248" s="283">
        <f t="shared" si="1402"/>
        <v>0</v>
      </c>
      <c r="P6248" s="21">
        <f t="shared" si="1394"/>
        <v>0</v>
      </c>
      <c r="Q6248" s="21">
        <f t="shared" si="1395"/>
        <v>0.87787080972652631</v>
      </c>
      <c r="R6248">
        <f t="shared" si="1396"/>
        <v>0.83668510409641816</v>
      </c>
      <c r="S6248" s="296">
        <f t="shared" si="1403"/>
        <v>0</v>
      </c>
      <c r="T6248" s="283">
        <f t="shared" si="1404"/>
        <v>0</v>
      </c>
    </row>
    <row r="6249" spans="1:20" x14ac:dyDescent="0.25">
      <c r="A6249" s="286">
        <v>43361</v>
      </c>
      <c r="B6249" s="1">
        <f t="shared" si="1397"/>
        <v>2</v>
      </c>
      <c r="C6249" s="285">
        <v>7</v>
      </c>
      <c r="D6249" t="s">
        <v>716</v>
      </c>
      <c r="F6249" s="16">
        <v>48</v>
      </c>
      <c r="G6249" t="str">
        <f t="shared" si="1391"/>
        <v>Neither</v>
      </c>
      <c r="H6249" s="283">
        <f>IF(G6249="heating",F6249*Assumptions!M$4+Assumptions!M$7,0)</f>
        <v>0</v>
      </c>
      <c r="I6249" s="15">
        <f t="shared" si="1392"/>
        <v>1.1637425769249583</v>
      </c>
      <c r="J6249" s="15">
        <f t="shared" si="1393"/>
        <v>1.0199659078795975</v>
      </c>
      <c r="K6249" s="283">
        <f t="shared" si="1398"/>
        <v>0</v>
      </c>
      <c r="L6249" s="283">
        <f t="shared" si="1399"/>
        <v>3.9630740889572826</v>
      </c>
      <c r="M6249" s="283">
        <f t="shared" si="1400"/>
        <v>0</v>
      </c>
      <c r="N6249" s="283">
        <f t="shared" si="1401"/>
        <v>3.5524856183738187</v>
      </c>
      <c r="O6249" s="283">
        <f t="shared" si="1402"/>
        <v>0</v>
      </c>
      <c r="P6249" s="21">
        <f t="shared" si="1394"/>
        <v>0</v>
      </c>
      <c r="Q6249" s="21">
        <f t="shared" si="1395"/>
        <v>0.97331382064367777</v>
      </c>
      <c r="R6249">
        <f t="shared" si="1396"/>
        <v>0.83668510409641816</v>
      </c>
      <c r="S6249" s="296">
        <f t="shared" si="1403"/>
        <v>0</v>
      </c>
      <c r="T6249" s="283">
        <f t="shared" si="1404"/>
        <v>0</v>
      </c>
    </row>
    <row r="6250" spans="1:20" x14ac:dyDescent="0.25">
      <c r="A6250" s="286">
        <v>43361</v>
      </c>
      <c r="B6250" s="1">
        <f t="shared" si="1397"/>
        <v>2</v>
      </c>
      <c r="C6250" s="285">
        <v>8</v>
      </c>
      <c r="D6250" t="s">
        <v>716</v>
      </c>
      <c r="F6250" s="16">
        <v>48</v>
      </c>
      <c r="G6250" t="str">
        <f t="shared" si="1391"/>
        <v>Neither</v>
      </c>
      <c r="H6250" s="283">
        <f>IF(G6250="heating",F6250*Assumptions!M$4+Assumptions!M$7,0)</f>
        <v>0</v>
      </c>
      <c r="I6250" s="15">
        <f t="shared" si="1392"/>
        <v>1.094193721037565</v>
      </c>
      <c r="J6250" s="15">
        <f t="shared" si="1393"/>
        <v>1.0199659078795975</v>
      </c>
      <c r="K6250" s="283">
        <f t="shared" si="1398"/>
        <v>0</v>
      </c>
      <c r="L6250" s="283">
        <f t="shared" si="1399"/>
        <v>3.9630740889572826</v>
      </c>
      <c r="M6250" s="283">
        <f t="shared" si="1400"/>
        <v>0</v>
      </c>
      <c r="N6250" s="283">
        <f t="shared" si="1401"/>
        <v>3.5524856183738187</v>
      </c>
      <c r="O6250" s="283">
        <f t="shared" si="1402"/>
        <v>0</v>
      </c>
      <c r="P6250" s="21">
        <f t="shared" si="1394"/>
        <v>0</v>
      </c>
      <c r="Q6250" s="21">
        <f t="shared" si="1395"/>
        <v>0.94940007506179924</v>
      </c>
      <c r="R6250">
        <f t="shared" si="1396"/>
        <v>0.83668510409641816</v>
      </c>
      <c r="S6250" s="296">
        <f t="shared" si="1403"/>
        <v>0</v>
      </c>
      <c r="T6250" s="283">
        <f t="shared" si="1404"/>
        <v>0</v>
      </c>
    </row>
    <row r="6251" spans="1:20" x14ac:dyDescent="0.25">
      <c r="A6251" s="286">
        <v>43361</v>
      </c>
      <c r="B6251" s="1">
        <f t="shared" si="1397"/>
        <v>2</v>
      </c>
      <c r="C6251" s="285">
        <v>9</v>
      </c>
      <c r="D6251" t="s">
        <v>716</v>
      </c>
      <c r="F6251" s="16">
        <v>55</v>
      </c>
      <c r="G6251" t="str">
        <f t="shared" si="1391"/>
        <v>Neither</v>
      </c>
      <c r="H6251" s="283">
        <f>IF(G6251="heating",F6251*Assumptions!M$4+Assumptions!M$7,0)</f>
        <v>0</v>
      </c>
      <c r="I6251" s="15">
        <f t="shared" si="1392"/>
        <v>1.0343009000871222</v>
      </c>
      <c r="J6251" s="15">
        <f t="shared" si="1393"/>
        <v>1.0199659078795975</v>
      </c>
      <c r="K6251" s="283">
        <f t="shared" si="1398"/>
        <v>0</v>
      </c>
      <c r="L6251" s="283">
        <f t="shared" si="1399"/>
        <v>4.1851135499983272</v>
      </c>
      <c r="M6251" s="283">
        <f t="shared" si="1400"/>
        <v>0</v>
      </c>
      <c r="N6251" s="283">
        <f t="shared" si="1401"/>
        <v>3.9876635481217684</v>
      </c>
      <c r="O6251" s="283">
        <f t="shared" si="1402"/>
        <v>0</v>
      </c>
      <c r="P6251" s="21">
        <f t="shared" si="1394"/>
        <v>0</v>
      </c>
      <c r="Q6251" s="21">
        <f t="shared" si="1395"/>
        <v>0.8408485371888097</v>
      </c>
      <c r="R6251">
        <f t="shared" si="1396"/>
        <v>0.83668510409641816</v>
      </c>
      <c r="S6251" s="296">
        <f t="shared" si="1403"/>
        <v>0</v>
      </c>
      <c r="T6251" s="283">
        <f t="shared" si="1404"/>
        <v>0</v>
      </c>
    </row>
    <row r="6252" spans="1:20" x14ac:dyDescent="0.25">
      <c r="A6252" s="286">
        <v>43361</v>
      </c>
      <c r="B6252" s="1">
        <f t="shared" si="1397"/>
        <v>2</v>
      </c>
      <c r="C6252" s="285">
        <v>10</v>
      </c>
      <c r="D6252" t="s">
        <v>716</v>
      </c>
      <c r="F6252" s="16">
        <v>61</v>
      </c>
      <c r="G6252" t="str">
        <f t="shared" si="1391"/>
        <v>Neither</v>
      </c>
      <c r="H6252" s="283">
        <f>IF(G6252="heating",F6252*Assumptions!M$4+Assumptions!M$7,0)</f>
        <v>0</v>
      </c>
      <c r="I6252" s="15">
        <f t="shared" si="1392"/>
        <v>0.98112329028689171</v>
      </c>
      <c r="J6252" s="15">
        <f t="shared" si="1393"/>
        <v>1.0199659078795975</v>
      </c>
      <c r="K6252" s="283">
        <f t="shared" si="1398"/>
        <v>0</v>
      </c>
      <c r="L6252" s="283">
        <f t="shared" si="1399"/>
        <v>4.3818232651749627</v>
      </c>
      <c r="M6252" s="283">
        <f t="shared" si="1400"/>
        <v>0</v>
      </c>
      <c r="N6252" s="283">
        <f t="shared" si="1401"/>
        <v>4.3585758300027857</v>
      </c>
      <c r="O6252" s="283">
        <f t="shared" si="1402"/>
        <v>0</v>
      </c>
      <c r="P6252" s="21">
        <f t="shared" si="1394"/>
        <v>0</v>
      </c>
      <c r="Q6252" s="21">
        <f t="shared" si="1395"/>
        <v>0.74504051125983206</v>
      </c>
      <c r="R6252">
        <f t="shared" si="1396"/>
        <v>0.83668510409641816</v>
      </c>
      <c r="S6252" s="296">
        <f t="shared" si="1403"/>
        <v>0</v>
      </c>
      <c r="T6252" s="283">
        <f t="shared" si="1404"/>
        <v>0</v>
      </c>
    </row>
    <row r="6253" spans="1:20" x14ac:dyDescent="0.25">
      <c r="A6253" s="286">
        <v>43361</v>
      </c>
      <c r="B6253" s="1">
        <f t="shared" si="1397"/>
        <v>2</v>
      </c>
      <c r="C6253" s="285">
        <v>11</v>
      </c>
      <c r="D6253" t="s">
        <v>716</v>
      </c>
      <c r="F6253" s="16">
        <v>63</v>
      </c>
      <c r="G6253" t="str">
        <f t="shared" si="1391"/>
        <v>Neither</v>
      </c>
      <c r="H6253" s="283">
        <f>IF(G6253="heating",F6253*Assumptions!M$4+Assumptions!M$7,0)</f>
        <v>0</v>
      </c>
      <c r="I6253" s="15">
        <f t="shared" si="1392"/>
        <v>0.94956163997961163</v>
      </c>
      <c r="J6253" s="15">
        <f t="shared" si="1393"/>
        <v>1.0199659078795975</v>
      </c>
      <c r="K6253" s="283">
        <f t="shared" si="1398"/>
        <v>0</v>
      </c>
      <c r="L6253" s="283">
        <f t="shared" si="1399"/>
        <v>4.3818232651749627</v>
      </c>
      <c r="M6253" s="283">
        <f t="shared" si="1400"/>
        <v>0</v>
      </c>
      <c r="N6253" s="283">
        <f t="shared" si="1401"/>
        <v>4.3585758300027857</v>
      </c>
      <c r="O6253" s="283">
        <f t="shared" si="1402"/>
        <v>0</v>
      </c>
      <c r="P6253" s="21">
        <f t="shared" si="1394"/>
        <v>0</v>
      </c>
      <c r="Q6253" s="21">
        <f t="shared" si="1395"/>
        <v>0.72850690893675296</v>
      </c>
      <c r="R6253">
        <f t="shared" si="1396"/>
        <v>0.83668510409641816</v>
      </c>
      <c r="S6253" s="296">
        <f t="shared" si="1403"/>
        <v>0</v>
      </c>
      <c r="T6253" s="283">
        <f t="shared" si="1404"/>
        <v>0</v>
      </c>
    </row>
    <row r="6254" spans="1:20" x14ac:dyDescent="0.25">
      <c r="A6254" s="286">
        <v>43361</v>
      </c>
      <c r="B6254" s="1">
        <f t="shared" si="1397"/>
        <v>2</v>
      </c>
      <c r="C6254" s="285">
        <v>12</v>
      </c>
      <c r="D6254" t="s">
        <v>716</v>
      </c>
      <c r="F6254" s="16">
        <v>64</v>
      </c>
      <c r="G6254" t="str">
        <f t="shared" si="1391"/>
        <v>Neither</v>
      </c>
      <c r="H6254" s="283">
        <f>IF(G6254="heating",F6254*Assumptions!M$4+Assumptions!M$7,0)</f>
        <v>0</v>
      </c>
      <c r="I6254" s="15">
        <f t="shared" si="1392"/>
        <v>0.91648403420261149</v>
      </c>
      <c r="J6254" s="15">
        <f t="shared" si="1393"/>
        <v>1.0199659078795975</v>
      </c>
      <c r="K6254" s="283">
        <f t="shared" si="1398"/>
        <v>0</v>
      </c>
      <c r="L6254" s="283">
        <f t="shared" si="1399"/>
        <v>4.3818232651749627</v>
      </c>
      <c r="M6254" s="283">
        <f t="shared" si="1400"/>
        <v>0</v>
      </c>
      <c r="N6254" s="283">
        <f t="shared" si="1401"/>
        <v>4.3585758300027857</v>
      </c>
      <c r="O6254" s="283">
        <f t="shared" si="1402"/>
        <v>0</v>
      </c>
      <c r="P6254" s="21">
        <f t="shared" si="1394"/>
        <v>0</v>
      </c>
      <c r="Q6254" s="21">
        <f t="shared" si="1395"/>
        <v>0.75910815787401487</v>
      </c>
      <c r="R6254">
        <f t="shared" si="1396"/>
        <v>0.83668510409641816</v>
      </c>
      <c r="S6254" s="296">
        <f t="shared" si="1403"/>
        <v>0</v>
      </c>
      <c r="T6254" s="283">
        <f t="shared" si="1404"/>
        <v>0</v>
      </c>
    </row>
    <row r="6255" spans="1:20" x14ac:dyDescent="0.25">
      <c r="A6255" s="286">
        <v>43361</v>
      </c>
      <c r="B6255" s="1">
        <f t="shared" si="1397"/>
        <v>2</v>
      </c>
      <c r="C6255" s="285">
        <v>13</v>
      </c>
      <c r="D6255" t="s">
        <v>716</v>
      </c>
      <c r="F6255" s="16">
        <v>66</v>
      </c>
      <c r="G6255" t="str">
        <f t="shared" si="1391"/>
        <v>Neither</v>
      </c>
      <c r="H6255" s="283">
        <f>IF(G6255="heating",F6255*Assumptions!M$4+Assumptions!M$7,0)</f>
        <v>0</v>
      </c>
      <c r="I6255" s="15">
        <f t="shared" si="1392"/>
        <v>0.90040206880052787</v>
      </c>
      <c r="J6255" s="15">
        <f t="shared" si="1393"/>
        <v>1.0199659078795975</v>
      </c>
      <c r="K6255" s="283">
        <f t="shared" si="1398"/>
        <v>0</v>
      </c>
      <c r="L6255" s="283">
        <f t="shared" si="1399"/>
        <v>4.3818232651749627</v>
      </c>
      <c r="M6255" s="283">
        <f t="shared" si="1400"/>
        <v>0</v>
      </c>
      <c r="N6255" s="283">
        <f t="shared" si="1401"/>
        <v>4.3585758300027857</v>
      </c>
      <c r="O6255" s="283">
        <f t="shared" si="1402"/>
        <v>0</v>
      </c>
      <c r="P6255" s="21">
        <f t="shared" si="1394"/>
        <v>0</v>
      </c>
      <c r="Q6255" s="21">
        <f t="shared" si="1395"/>
        <v>0.79115902007799765</v>
      </c>
      <c r="R6255">
        <f t="shared" si="1396"/>
        <v>0.83668510409641816</v>
      </c>
      <c r="S6255" s="296">
        <f t="shared" si="1403"/>
        <v>0</v>
      </c>
      <c r="T6255" s="283">
        <f t="shared" si="1404"/>
        <v>0</v>
      </c>
    </row>
    <row r="6256" spans="1:20" x14ac:dyDescent="0.25">
      <c r="A6256" s="286">
        <v>43361</v>
      </c>
      <c r="B6256" s="1">
        <f t="shared" si="1397"/>
        <v>2</v>
      </c>
      <c r="C6256" s="285">
        <v>14</v>
      </c>
      <c r="D6256" t="s">
        <v>716</v>
      </c>
      <c r="F6256" s="16">
        <v>66</v>
      </c>
      <c r="G6256" t="str">
        <f t="shared" si="1391"/>
        <v>Neither</v>
      </c>
      <c r="H6256" s="283">
        <f>IF(G6256="heating",F6256*Assumptions!M$4+Assumptions!M$7,0)</f>
        <v>0</v>
      </c>
      <c r="I6256" s="15">
        <f t="shared" si="1392"/>
        <v>0.86032894500746537</v>
      </c>
      <c r="J6256" s="15">
        <f t="shared" si="1393"/>
        <v>1.0199659078795975</v>
      </c>
      <c r="K6256" s="283">
        <f t="shared" si="1398"/>
        <v>0</v>
      </c>
      <c r="L6256" s="283">
        <f t="shared" si="1399"/>
        <v>4.3818232651749627</v>
      </c>
      <c r="M6256" s="283">
        <f t="shared" si="1400"/>
        <v>0</v>
      </c>
      <c r="N6256" s="283">
        <f t="shared" si="1401"/>
        <v>4.3585758300027857</v>
      </c>
      <c r="O6256" s="283">
        <f t="shared" si="1402"/>
        <v>0</v>
      </c>
      <c r="P6256" s="21">
        <f t="shared" si="1394"/>
        <v>0</v>
      </c>
      <c r="Q6256" s="21">
        <f t="shared" si="1395"/>
        <v>0.84355555031342389</v>
      </c>
      <c r="R6256">
        <f t="shared" si="1396"/>
        <v>0.83668510409641816</v>
      </c>
      <c r="S6256" s="296">
        <f t="shared" si="1403"/>
        <v>0</v>
      </c>
      <c r="T6256" s="283">
        <f t="shared" si="1404"/>
        <v>0</v>
      </c>
    </row>
    <row r="6257" spans="1:20" x14ac:dyDescent="0.25">
      <c r="A6257" s="286">
        <v>43361</v>
      </c>
      <c r="B6257" s="1">
        <f t="shared" si="1397"/>
        <v>2</v>
      </c>
      <c r="C6257" s="285">
        <v>15</v>
      </c>
      <c r="D6257" t="s">
        <v>716</v>
      </c>
      <c r="F6257" s="16">
        <v>66</v>
      </c>
      <c r="G6257" t="str">
        <f t="shared" si="1391"/>
        <v>Neither</v>
      </c>
      <c r="H6257" s="283">
        <f>IF(G6257="heating",F6257*Assumptions!M$4+Assumptions!M$7,0)</f>
        <v>0</v>
      </c>
      <c r="I6257" s="15">
        <f t="shared" si="1392"/>
        <v>0.85754515037175039</v>
      </c>
      <c r="J6257" s="15">
        <f t="shared" si="1393"/>
        <v>1.0199659078795975</v>
      </c>
      <c r="K6257" s="283">
        <f t="shared" si="1398"/>
        <v>0</v>
      </c>
      <c r="L6257" s="283">
        <f t="shared" si="1399"/>
        <v>4.3818232651749627</v>
      </c>
      <c r="M6257" s="283">
        <f t="shared" si="1400"/>
        <v>0</v>
      </c>
      <c r="N6257" s="283">
        <f t="shared" si="1401"/>
        <v>4.3585758300027857</v>
      </c>
      <c r="O6257" s="283">
        <f t="shared" si="1402"/>
        <v>0</v>
      </c>
      <c r="P6257" s="21">
        <f t="shared" si="1394"/>
        <v>0</v>
      </c>
      <c r="Q6257" s="21">
        <f t="shared" si="1395"/>
        <v>0.96592607327566882</v>
      </c>
      <c r="R6257">
        <f t="shared" si="1396"/>
        <v>0.83668510409641816</v>
      </c>
      <c r="S6257" s="296">
        <f t="shared" si="1403"/>
        <v>0</v>
      </c>
      <c r="T6257" s="283">
        <f t="shared" si="1404"/>
        <v>0</v>
      </c>
    </row>
    <row r="6258" spans="1:20" x14ac:dyDescent="0.25">
      <c r="A6258" s="286">
        <v>43361</v>
      </c>
      <c r="B6258" s="1">
        <f t="shared" si="1397"/>
        <v>2</v>
      </c>
      <c r="C6258" s="285">
        <v>16</v>
      </c>
      <c r="D6258" t="s">
        <v>716</v>
      </c>
      <c r="F6258" s="16">
        <v>66</v>
      </c>
      <c r="G6258" t="str">
        <f t="shared" si="1391"/>
        <v>Neither</v>
      </c>
      <c r="H6258" s="283">
        <f>IF(G6258="heating",F6258*Assumptions!M$4+Assumptions!M$7,0)</f>
        <v>0</v>
      </c>
      <c r="I6258" s="15">
        <f t="shared" si="1392"/>
        <v>0.88344815438260227</v>
      </c>
      <c r="J6258" s="15">
        <f t="shared" si="1393"/>
        <v>1.0199659078795975</v>
      </c>
      <c r="K6258" s="283">
        <f t="shared" si="1398"/>
        <v>0</v>
      </c>
      <c r="L6258" s="283">
        <f t="shared" si="1399"/>
        <v>4.3818232651749627</v>
      </c>
      <c r="M6258" s="283">
        <f t="shared" si="1400"/>
        <v>0</v>
      </c>
      <c r="N6258" s="283">
        <f t="shared" si="1401"/>
        <v>4.3585758300027857</v>
      </c>
      <c r="O6258" s="283">
        <f t="shared" si="1402"/>
        <v>0</v>
      </c>
      <c r="P6258" s="21">
        <f t="shared" si="1394"/>
        <v>0</v>
      </c>
      <c r="Q6258" s="21">
        <f t="shared" si="1395"/>
        <v>1.1649354943302594</v>
      </c>
      <c r="R6258">
        <f t="shared" si="1396"/>
        <v>0.83668510409641816</v>
      </c>
      <c r="S6258" s="296">
        <f t="shared" si="1403"/>
        <v>0</v>
      </c>
      <c r="T6258" s="283">
        <f t="shared" si="1404"/>
        <v>0</v>
      </c>
    </row>
    <row r="6259" spans="1:20" x14ac:dyDescent="0.25">
      <c r="A6259" s="286">
        <v>43361</v>
      </c>
      <c r="B6259" s="1">
        <f t="shared" si="1397"/>
        <v>2</v>
      </c>
      <c r="C6259" s="285">
        <v>17</v>
      </c>
      <c r="D6259" t="s">
        <v>716</v>
      </c>
      <c r="F6259" s="16">
        <v>63</v>
      </c>
      <c r="G6259" t="str">
        <f t="shared" si="1391"/>
        <v>Neither</v>
      </c>
      <c r="H6259" s="283">
        <f>IF(G6259="heating",F6259*Assumptions!M$4+Assumptions!M$7,0)</f>
        <v>0</v>
      </c>
      <c r="I6259" s="15">
        <f t="shared" si="1392"/>
        <v>0.94025748850374469</v>
      </c>
      <c r="J6259" s="15">
        <f t="shared" si="1393"/>
        <v>1.0199659078795975</v>
      </c>
      <c r="K6259" s="283">
        <f t="shared" si="1398"/>
        <v>0</v>
      </c>
      <c r="L6259" s="283">
        <f t="shared" si="1399"/>
        <v>4.3818232651749627</v>
      </c>
      <c r="M6259" s="283">
        <f t="shared" si="1400"/>
        <v>0</v>
      </c>
      <c r="N6259" s="283">
        <f t="shared" si="1401"/>
        <v>4.3585758300027857</v>
      </c>
      <c r="O6259" s="283">
        <f t="shared" si="1402"/>
        <v>0</v>
      </c>
      <c r="P6259" s="21">
        <f t="shared" si="1394"/>
        <v>0</v>
      </c>
      <c r="Q6259" s="21">
        <f t="shared" si="1395"/>
        <v>1.3521540118753073</v>
      </c>
      <c r="R6259">
        <f t="shared" si="1396"/>
        <v>0.83668510409641816</v>
      </c>
      <c r="S6259" s="296">
        <f t="shared" si="1403"/>
        <v>0</v>
      </c>
      <c r="T6259" s="283">
        <f t="shared" si="1404"/>
        <v>0</v>
      </c>
    </row>
    <row r="6260" spans="1:20" x14ac:dyDescent="0.25">
      <c r="A6260" s="286">
        <v>43361</v>
      </c>
      <c r="B6260" s="1">
        <f t="shared" si="1397"/>
        <v>2</v>
      </c>
      <c r="C6260" s="285">
        <v>18</v>
      </c>
      <c r="D6260" t="s">
        <v>716</v>
      </c>
      <c r="F6260" s="16">
        <v>57</v>
      </c>
      <c r="G6260" t="str">
        <f t="shared" si="1391"/>
        <v>Neither</v>
      </c>
      <c r="H6260" s="283">
        <f>IF(G6260="heating",F6260*Assumptions!M$4+Assumptions!M$7,0)</f>
        <v>0</v>
      </c>
      <c r="I6260" s="15">
        <f t="shared" si="1392"/>
        <v>0.98182363790757687</v>
      </c>
      <c r="J6260" s="15">
        <f t="shared" si="1393"/>
        <v>1.0199659078795975</v>
      </c>
      <c r="K6260" s="283">
        <f t="shared" si="1398"/>
        <v>0</v>
      </c>
      <c r="L6260" s="283">
        <f t="shared" si="1399"/>
        <v>4.2530692972692208</v>
      </c>
      <c r="M6260" s="283">
        <f t="shared" si="1400"/>
        <v>0</v>
      </c>
      <c r="N6260" s="283">
        <f t="shared" si="1401"/>
        <v>4.1119599131986844</v>
      </c>
      <c r="O6260" s="283">
        <f t="shared" si="1402"/>
        <v>0</v>
      </c>
      <c r="P6260" s="21">
        <f t="shared" si="1394"/>
        <v>0</v>
      </c>
      <c r="Q6260" s="21">
        <f t="shared" si="1395"/>
        <v>1.5598916921549892</v>
      </c>
      <c r="R6260">
        <f t="shared" si="1396"/>
        <v>0.83668510409641816</v>
      </c>
      <c r="S6260" s="296">
        <f t="shared" si="1403"/>
        <v>0</v>
      </c>
      <c r="T6260" s="283">
        <f t="shared" si="1404"/>
        <v>0</v>
      </c>
    </row>
    <row r="6261" spans="1:20" x14ac:dyDescent="0.25">
      <c r="A6261" s="286">
        <v>43361</v>
      </c>
      <c r="B6261" s="1">
        <f t="shared" si="1397"/>
        <v>2</v>
      </c>
      <c r="C6261" s="285">
        <v>19</v>
      </c>
      <c r="D6261" t="s">
        <v>716</v>
      </c>
      <c r="F6261" s="16">
        <v>55</v>
      </c>
      <c r="G6261" t="str">
        <f t="shared" si="1391"/>
        <v>Neither</v>
      </c>
      <c r="H6261" s="283">
        <f>IF(G6261="heating",F6261*Assumptions!M$4+Assumptions!M$7,0)</f>
        <v>0</v>
      </c>
      <c r="I6261" s="15">
        <f t="shared" si="1392"/>
        <v>0.98418842963438757</v>
      </c>
      <c r="J6261" s="15">
        <f t="shared" si="1393"/>
        <v>1.0199659078795975</v>
      </c>
      <c r="K6261" s="283">
        <f t="shared" si="1398"/>
        <v>0</v>
      </c>
      <c r="L6261" s="283">
        <f t="shared" si="1399"/>
        <v>4.1851135499983272</v>
      </c>
      <c r="M6261" s="283">
        <f t="shared" si="1400"/>
        <v>0</v>
      </c>
      <c r="N6261" s="283">
        <f t="shared" si="1401"/>
        <v>3.9876635481217684</v>
      </c>
      <c r="O6261" s="283">
        <f t="shared" si="1402"/>
        <v>0</v>
      </c>
      <c r="P6261" s="21">
        <f t="shared" si="1394"/>
        <v>0</v>
      </c>
      <c r="Q6261" s="21">
        <f t="shared" si="1395"/>
        <v>1.6764212681468484</v>
      </c>
      <c r="R6261">
        <f t="shared" si="1396"/>
        <v>0.83668510409641816</v>
      </c>
      <c r="S6261" s="296">
        <f t="shared" si="1403"/>
        <v>0</v>
      </c>
      <c r="T6261" s="283">
        <f t="shared" si="1404"/>
        <v>0</v>
      </c>
    </row>
    <row r="6262" spans="1:20" x14ac:dyDescent="0.25">
      <c r="A6262" s="286">
        <v>43361</v>
      </c>
      <c r="B6262" s="1">
        <f t="shared" si="1397"/>
        <v>2</v>
      </c>
      <c r="C6262" s="285">
        <v>20</v>
      </c>
      <c r="D6262" t="s">
        <v>716</v>
      </c>
      <c r="F6262" s="16">
        <v>54</v>
      </c>
      <c r="G6262" t="str">
        <f t="shared" si="1391"/>
        <v>Neither</v>
      </c>
      <c r="H6262" s="283">
        <f>IF(G6262="heating",F6262*Assumptions!M$4+Assumptions!M$7,0)</f>
        <v>0</v>
      </c>
      <c r="I6262" s="15">
        <f t="shared" si="1392"/>
        <v>0.97071962311712034</v>
      </c>
      <c r="J6262" s="15">
        <f t="shared" si="1393"/>
        <v>1.0199659078795975</v>
      </c>
      <c r="K6262" s="283">
        <f t="shared" si="1398"/>
        <v>0</v>
      </c>
      <c r="L6262" s="283">
        <f t="shared" si="1399"/>
        <v>4.1559947708987721</v>
      </c>
      <c r="M6262" s="283">
        <f t="shared" si="1400"/>
        <v>0</v>
      </c>
      <c r="N6262" s="283">
        <f t="shared" si="1401"/>
        <v>3.9259252525022648</v>
      </c>
      <c r="O6262" s="283">
        <f t="shared" si="1402"/>
        <v>0</v>
      </c>
      <c r="P6262" s="21">
        <f t="shared" si="1394"/>
        <v>0</v>
      </c>
      <c r="Q6262" s="21">
        <f t="shared" si="1395"/>
        <v>1.52436960139122</v>
      </c>
      <c r="R6262">
        <f t="shared" si="1396"/>
        <v>0.83668510409641816</v>
      </c>
      <c r="S6262" s="296">
        <f t="shared" si="1403"/>
        <v>0</v>
      </c>
      <c r="T6262" s="283">
        <f t="shared" si="1404"/>
        <v>0</v>
      </c>
    </row>
    <row r="6263" spans="1:20" x14ac:dyDescent="0.25">
      <c r="A6263" s="286">
        <v>43361</v>
      </c>
      <c r="B6263" s="1">
        <f t="shared" si="1397"/>
        <v>2</v>
      </c>
      <c r="C6263" s="285">
        <v>21</v>
      </c>
      <c r="D6263" t="s">
        <v>716</v>
      </c>
      <c r="F6263" s="16">
        <v>54</v>
      </c>
      <c r="G6263" t="str">
        <f t="shared" si="1391"/>
        <v>Neither</v>
      </c>
      <c r="H6263" s="283">
        <f>IF(G6263="heating",F6263*Assumptions!M$4+Assumptions!M$7,0)</f>
        <v>0</v>
      </c>
      <c r="I6263" s="15">
        <f t="shared" si="1392"/>
        <v>0.95751150862929935</v>
      </c>
      <c r="J6263" s="15">
        <f t="shared" si="1393"/>
        <v>1.0199659078795975</v>
      </c>
      <c r="K6263" s="283">
        <f t="shared" si="1398"/>
        <v>0</v>
      </c>
      <c r="L6263" s="283">
        <f t="shared" si="1399"/>
        <v>4.1559947708987721</v>
      </c>
      <c r="M6263" s="283">
        <f t="shared" si="1400"/>
        <v>0</v>
      </c>
      <c r="N6263" s="283">
        <f t="shared" si="1401"/>
        <v>3.9259252525022648</v>
      </c>
      <c r="O6263" s="283">
        <f t="shared" si="1402"/>
        <v>0</v>
      </c>
      <c r="P6263" s="21">
        <f t="shared" si="1394"/>
        <v>0</v>
      </c>
      <c r="Q6263" s="21">
        <f t="shared" si="1395"/>
        <v>1.4448604713749031</v>
      </c>
      <c r="R6263">
        <f t="shared" si="1396"/>
        <v>0.83668510409641816</v>
      </c>
      <c r="S6263" s="296">
        <f t="shared" si="1403"/>
        <v>0</v>
      </c>
      <c r="T6263" s="283">
        <f t="shared" si="1404"/>
        <v>0</v>
      </c>
    </row>
    <row r="6264" spans="1:20" x14ac:dyDescent="0.25">
      <c r="A6264" s="286">
        <v>43361</v>
      </c>
      <c r="B6264" s="1">
        <f t="shared" si="1397"/>
        <v>2</v>
      </c>
      <c r="C6264" s="285">
        <v>22</v>
      </c>
      <c r="D6264" t="s">
        <v>716</v>
      </c>
      <c r="F6264" s="16">
        <v>52</v>
      </c>
      <c r="G6264" t="str">
        <f t="shared" si="1391"/>
        <v>Neither</v>
      </c>
      <c r="H6264" s="283">
        <f>IF(G6264="heating",F6264*Assumptions!M$4+Assumptions!M$7,0)</f>
        <v>0</v>
      </c>
      <c r="I6264" s="15">
        <f t="shared" si="1392"/>
        <v>0.9426530227543114</v>
      </c>
      <c r="J6264" s="15">
        <f t="shared" si="1393"/>
        <v>1.0199659078795975</v>
      </c>
      <c r="K6264" s="283">
        <f t="shared" si="1398"/>
        <v>0</v>
      </c>
      <c r="L6264" s="283">
        <f t="shared" si="1399"/>
        <v>4.0950984110509578</v>
      </c>
      <c r="M6264" s="283">
        <f t="shared" si="1400"/>
        <v>0</v>
      </c>
      <c r="N6264" s="283">
        <f t="shared" si="1401"/>
        <v>3.802065958051716</v>
      </c>
      <c r="O6264" s="283">
        <f t="shared" si="1402"/>
        <v>0</v>
      </c>
      <c r="P6264" s="21">
        <f t="shared" si="1394"/>
        <v>0</v>
      </c>
      <c r="Q6264" s="21">
        <f t="shared" si="1395"/>
        <v>1.2427137171080138</v>
      </c>
      <c r="R6264">
        <f t="shared" si="1396"/>
        <v>0.83668510409641816</v>
      </c>
      <c r="S6264" s="296">
        <f t="shared" si="1403"/>
        <v>0</v>
      </c>
      <c r="T6264" s="283">
        <f t="shared" si="1404"/>
        <v>0</v>
      </c>
    </row>
    <row r="6265" spans="1:20" x14ac:dyDescent="0.25">
      <c r="A6265" s="286">
        <v>43361</v>
      </c>
      <c r="B6265" s="1">
        <f t="shared" si="1397"/>
        <v>2</v>
      </c>
      <c r="C6265" s="285">
        <v>23</v>
      </c>
      <c r="D6265" t="s">
        <v>715</v>
      </c>
      <c r="F6265" s="16">
        <v>52</v>
      </c>
      <c r="G6265" t="str">
        <f t="shared" si="1391"/>
        <v>Neither</v>
      </c>
      <c r="H6265" s="283">
        <f>IF(G6265="heating",F6265*Assumptions!M$4+Assumptions!M$7,0)</f>
        <v>0</v>
      </c>
      <c r="I6265" s="15">
        <f t="shared" si="1392"/>
        <v>0.94450710149963013</v>
      </c>
      <c r="J6265" s="15">
        <f t="shared" si="1393"/>
        <v>1.0199659078795975</v>
      </c>
      <c r="K6265" s="283">
        <f t="shared" si="1398"/>
        <v>0</v>
      </c>
      <c r="L6265" s="283">
        <f t="shared" si="1399"/>
        <v>4.0950984110509578</v>
      </c>
      <c r="M6265" s="283">
        <f t="shared" si="1400"/>
        <v>0</v>
      </c>
      <c r="N6265" s="283">
        <f t="shared" si="1401"/>
        <v>3.802065958051716</v>
      </c>
      <c r="O6265" s="283">
        <f t="shared" si="1402"/>
        <v>0</v>
      </c>
      <c r="P6265" s="21">
        <f t="shared" si="1394"/>
        <v>0</v>
      </c>
      <c r="Q6265" s="21">
        <f t="shared" si="1395"/>
        <v>1.0297519246597011</v>
      </c>
      <c r="R6265">
        <f t="shared" si="1396"/>
        <v>0.83668510409641816</v>
      </c>
      <c r="S6265" s="296">
        <f t="shared" si="1403"/>
        <v>0</v>
      </c>
      <c r="T6265" s="283">
        <f t="shared" si="1404"/>
        <v>0</v>
      </c>
    </row>
    <row r="6266" spans="1:20" x14ac:dyDescent="0.25">
      <c r="A6266" s="286">
        <v>43362</v>
      </c>
      <c r="B6266" s="1">
        <f t="shared" si="1397"/>
        <v>3</v>
      </c>
      <c r="C6266" s="285">
        <v>0</v>
      </c>
      <c r="D6266" t="s">
        <v>715</v>
      </c>
      <c r="F6266" s="16">
        <v>52</v>
      </c>
      <c r="G6266" t="str">
        <f t="shared" si="1391"/>
        <v>Neither</v>
      </c>
      <c r="H6266" s="283">
        <f>IF(G6266="heating",F6266*Assumptions!M$4+Assumptions!M$7,0)</f>
        <v>0</v>
      </c>
      <c r="I6266" s="15">
        <f t="shared" si="1392"/>
        <v>0.97481507806017154</v>
      </c>
      <c r="J6266" s="15">
        <f t="shared" si="1393"/>
        <v>1.0263036171733995</v>
      </c>
      <c r="K6266" s="283">
        <f t="shared" si="1398"/>
        <v>0</v>
      </c>
      <c r="L6266" s="283">
        <f t="shared" si="1399"/>
        <v>4.0950984110509578</v>
      </c>
      <c r="M6266" s="283">
        <f t="shared" si="1400"/>
        <v>0</v>
      </c>
      <c r="N6266" s="283">
        <f t="shared" si="1401"/>
        <v>3.802065958051716</v>
      </c>
      <c r="O6266" s="283">
        <f t="shared" si="1402"/>
        <v>0</v>
      </c>
      <c r="P6266" s="21">
        <f t="shared" si="1394"/>
        <v>0</v>
      </c>
      <c r="Q6266" s="21">
        <f t="shared" si="1395"/>
        <v>0.90668853391740301</v>
      </c>
      <c r="R6266">
        <f t="shared" si="1396"/>
        <v>0.9421089825381942</v>
      </c>
      <c r="S6266" s="296">
        <f t="shared" si="1403"/>
        <v>0</v>
      </c>
      <c r="T6266" s="283">
        <f t="shared" si="1404"/>
        <v>0</v>
      </c>
    </row>
    <row r="6267" spans="1:20" x14ac:dyDescent="0.25">
      <c r="A6267" s="286">
        <v>43362</v>
      </c>
      <c r="B6267" s="1">
        <f t="shared" si="1397"/>
        <v>3</v>
      </c>
      <c r="C6267" s="285">
        <v>1</v>
      </c>
      <c r="D6267" t="s">
        <v>715</v>
      </c>
      <c r="F6267" s="16">
        <v>50</v>
      </c>
      <c r="G6267" t="str">
        <f t="shared" si="1391"/>
        <v>Neither</v>
      </c>
      <c r="H6267" s="283">
        <f>IF(G6267="heating",F6267*Assumptions!M$4+Assumptions!M$7,0)</f>
        <v>0</v>
      </c>
      <c r="I6267" s="15">
        <f t="shared" si="1392"/>
        <v>1.012242869806885</v>
      </c>
      <c r="J6267" s="15">
        <f t="shared" si="1393"/>
        <v>1.0263036171733995</v>
      </c>
      <c r="K6267" s="283">
        <f t="shared" si="1398"/>
        <v>0</v>
      </c>
      <c r="L6267" s="283">
        <f t="shared" si="1399"/>
        <v>4.0351685236640416</v>
      </c>
      <c r="M6267" s="283">
        <f t="shared" si="1400"/>
        <v>0</v>
      </c>
      <c r="N6267" s="283">
        <f t="shared" si="1401"/>
        <v>3.6783220436298789</v>
      </c>
      <c r="O6267" s="283">
        <f t="shared" si="1402"/>
        <v>0</v>
      </c>
      <c r="P6267" s="21">
        <f t="shared" si="1394"/>
        <v>0</v>
      </c>
      <c r="Q6267" s="21">
        <f t="shared" si="1395"/>
        <v>0.81803459285312596</v>
      </c>
      <c r="R6267">
        <f t="shared" si="1396"/>
        <v>0.9421089825381942</v>
      </c>
      <c r="S6267" s="296">
        <f t="shared" si="1403"/>
        <v>0</v>
      </c>
      <c r="T6267" s="283">
        <f t="shared" si="1404"/>
        <v>0</v>
      </c>
    </row>
    <row r="6268" spans="1:20" x14ac:dyDescent="0.25">
      <c r="A6268" s="286">
        <v>43362</v>
      </c>
      <c r="B6268" s="1">
        <f t="shared" si="1397"/>
        <v>3</v>
      </c>
      <c r="C6268" s="285">
        <v>2</v>
      </c>
      <c r="D6268" t="s">
        <v>715</v>
      </c>
      <c r="F6268" s="16">
        <v>52</v>
      </c>
      <c r="G6268" t="str">
        <f t="shared" si="1391"/>
        <v>Neither</v>
      </c>
      <c r="H6268" s="283">
        <f>IF(G6268="heating",F6268*Assumptions!M$4+Assumptions!M$7,0)</f>
        <v>0</v>
      </c>
      <c r="I6268" s="15">
        <f t="shared" si="1392"/>
        <v>1.0509704703585963</v>
      </c>
      <c r="J6268" s="15">
        <f t="shared" si="1393"/>
        <v>1.0263036171733995</v>
      </c>
      <c r="K6268" s="283">
        <f t="shared" si="1398"/>
        <v>0</v>
      </c>
      <c r="L6268" s="283">
        <f t="shared" si="1399"/>
        <v>4.0950984110509578</v>
      </c>
      <c r="M6268" s="283">
        <f t="shared" si="1400"/>
        <v>0</v>
      </c>
      <c r="N6268" s="283">
        <f t="shared" si="1401"/>
        <v>3.802065958051716</v>
      </c>
      <c r="O6268" s="283">
        <f t="shared" si="1402"/>
        <v>0</v>
      </c>
      <c r="P6268" s="21">
        <f t="shared" si="1394"/>
        <v>0</v>
      </c>
      <c r="Q6268" s="21">
        <f t="shared" si="1395"/>
        <v>0.74507607494346417</v>
      </c>
      <c r="R6268">
        <f t="shared" si="1396"/>
        <v>0.9421089825381942</v>
      </c>
      <c r="S6268" s="296">
        <f t="shared" si="1403"/>
        <v>0</v>
      </c>
      <c r="T6268" s="283">
        <f t="shared" si="1404"/>
        <v>0</v>
      </c>
    </row>
    <row r="6269" spans="1:20" x14ac:dyDescent="0.25">
      <c r="A6269" s="286">
        <v>43362</v>
      </c>
      <c r="B6269" s="1">
        <f t="shared" si="1397"/>
        <v>3</v>
      </c>
      <c r="C6269" s="285">
        <v>3</v>
      </c>
      <c r="D6269" t="s">
        <v>715</v>
      </c>
      <c r="F6269" s="16">
        <v>52</v>
      </c>
      <c r="G6269" t="str">
        <f t="shared" si="1391"/>
        <v>Neither</v>
      </c>
      <c r="H6269" s="283">
        <f>IF(G6269="heating",F6269*Assumptions!M$4+Assumptions!M$7,0)</f>
        <v>0</v>
      </c>
      <c r="I6269" s="15">
        <f t="shared" si="1392"/>
        <v>1.0924036124451033</v>
      </c>
      <c r="J6269" s="15">
        <f t="shared" si="1393"/>
        <v>1.0263036171733995</v>
      </c>
      <c r="K6269" s="283">
        <f t="shared" si="1398"/>
        <v>0</v>
      </c>
      <c r="L6269" s="283">
        <f t="shared" si="1399"/>
        <v>4.0950984110509578</v>
      </c>
      <c r="M6269" s="283">
        <f t="shared" si="1400"/>
        <v>0</v>
      </c>
      <c r="N6269" s="283">
        <f t="shared" si="1401"/>
        <v>3.802065958051716</v>
      </c>
      <c r="O6269" s="283">
        <f t="shared" si="1402"/>
        <v>0</v>
      </c>
      <c r="P6269" s="21">
        <f t="shared" si="1394"/>
        <v>0</v>
      </c>
      <c r="Q6269" s="21">
        <f t="shared" si="1395"/>
        <v>0.69158980876382303</v>
      </c>
      <c r="R6269">
        <f t="shared" si="1396"/>
        <v>0.9421089825381942</v>
      </c>
      <c r="S6269" s="296">
        <f t="shared" si="1403"/>
        <v>0</v>
      </c>
      <c r="T6269" s="283">
        <f t="shared" si="1404"/>
        <v>0</v>
      </c>
    </row>
    <row r="6270" spans="1:20" x14ac:dyDescent="0.25">
      <c r="A6270" s="286">
        <v>43362</v>
      </c>
      <c r="B6270" s="1">
        <f t="shared" si="1397"/>
        <v>3</v>
      </c>
      <c r="C6270" s="285">
        <v>4</v>
      </c>
      <c r="D6270" t="s">
        <v>715</v>
      </c>
      <c r="F6270" s="16">
        <v>52</v>
      </c>
      <c r="G6270" t="str">
        <f t="shared" si="1391"/>
        <v>Neither</v>
      </c>
      <c r="H6270" s="283">
        <f>IF(G6270="heating",F6270*Assumptions!M$4+Assumptions!M$7,0)</f>
        <v>0</v>
      </c>
      <c r="I6270" s="15">
        <f t="shared" si="1392"/>
        <v>1.1348296917927807</v>
      </c>
      <c r="J6270" s="15">
        <f t="shared" si="1393"/>
        <v>1.0263036171733995</v>
      </c>
      <c r="K6270" s="283">
        <f t="shared" si="1398"/>
        <v>0</v>
      </c>
      <c r="L6270" s="283">
        <f t="shared" si="1399"/>
        <v>4.0950984110509578</v>
      </c>
      <c r="M6270" s="283">
        <f t="shared" si="1400"/>
        <v>0</v>
      </c>
      <c r="N6270" s="283">
        <f t="shared" si="1401"/>
        <v>3.802065958051716</v>
      </c>
      <c r="O6270" s="283">
        <f t="shared" si="1402"/>
        <v>0</v>
      </c>
      <c r="P6270" s="21">
        <f t="shared" si="1394"/>
        <v>0</v>
      </c>
      <c r="Q6270" s="21">
        <f t="shared" si="1395"/>
        <v>0.6473875548762833</v>
      </c>
      <c r="R6270">
        <f t="shared" si="1396"/>
        <v>0.9421089825381942</v>
      </c>
      <c r="S6270" s="296">
        <f t="shared" si="1403"/>
        <v>0</v>
      </c>
      <c r="T6270" s="283">
        <f t="shared" si="1404"/>
        <v>0</v>
      </c>
    </row>
    <row r="6271" spans="1:20" x14ac:dyDescent="0.25">
      <c r="A6271" s="286">
        <v>43362</v>
      </c>
      <c r="B6271" s="1">
        <f t="shared" si="1397"/>
        <v>3</v>
      </c>
      <c r="C6271" s="285">
        <v>5</v>
      </c>
      <c r="D6271" t="s">
        <v>715</v>
      </c>
      <c r="F6271" s="16">
        <v>52</v>
      </c>
      <c r="G6271" t="str">
        <f t="shared" si="1391"/>
        <v>Neither</v>
      </c>
      <c r="H6271" s="283">
        <f>IF(G6271="heating",F6271*Assumptions!M$4+Assumptions!M$7,0)</f>
        <v>0</v>
      </c>
      <c r="I6271" s="15">
        <f t="shared" si="1392"/>
        <v>1.1635558681477385</v>
      </c>
      <c r="J6271" s="15">
        <f t="shared" si="1393"/>
        <v>1.0263036171733995</v>
      </c>
      <c r="K6271" s="283">
        <f t="shared" si="1398"/>
        <v>0</v>
      </c>
      <c r="L6271" s="283">
        <f t="shared" si="1399"/>
        <v>4.0950984110509578</v>
      </c>
      <c r="M6271" s="283">
        <f t="shared" si="1400"/>
        <v>0</v>
      </c>
      <c r="N6271" s="283">
        <f t="shared" si="1401"/>
        <v>3.802065958051716</v>
      </c>
      <c r="O6271" s="283">
        <f t="shared" si="1402"/>
        <v>0</v>
      </c>
      <c r="P6271" s="21">
        <f t="shared" si="1394"/>
        <v>0</v>
      </c>
      <c r="Q6271" s="21">
        <f t="shared" si="1395"/>
        <v>0.72139578924615555</v>
      </c>
      <c r="R6271">
        <f t="shared" si="1396"/>
        <v>0.9421089825381942</v>
      </c>
      <c r="S6271" s="296">
        <f t="shared" si="1403"/>
        <v>0</v>
      </c>
      <c r="T6271" s="283">
        <f t="shared" si="1404"/>
        <v>0</v>
      </c>
    </row>
    <row r="6272" spans="1:20" x14ac:dyDescent="0.25">
      <c r="A6272" s="286">
        <v>43362</v>
      </c>
      <c r="B6272" s="1">
        <f t="shared" si="1397"/>
        <v>3</v>
      </c>
      <c r="C6272" s="285">
        <v>6</v>
      </c>
      <c r="D6272" t="s">
        <v>715</v>
      </c>
      <c r="F6272" s="16">
        <v>54</v>
      </c>
      <c r="G6272" t="str">
        <f t="shared" si="1391"/>
        <v>Neither</v>
      </c>
      <c r="H6272" s="283">
        <f>IF(G6272="heating",F6272*Assumptions!M$4+Assumptions!M$7,0)</f>
        <v>0</v>
      </c>
      <c r="I6272" s="15">
        <f t="shared" si="1392"/>
        <v>1.2083911162615524</v>
      </c>
      <c r="J6272" s="15">
        <f t="shared" si="1393"/>
        <v>1.0263036171733995</v>
      </c>
      <c r="K6272" s="283">
        <f t="shared" si="1398"/>
        <v>0</v>
      </c>
      <c r="L6272" s="283">
        <f t="shared" si="1399"/>
        <v>4.1559947708987721</v>
      </c>
      <c r="M6272" s="283">
        <f t="shared" si="1400"/>
        <v>0</v>
      </c>
      <c r="N6272" s="283">
        <f t="shared" si="1401"/>
        <v>3.9259252525022648</v>
      </c>
      <c r="O6272" s="283">
        <f t="shared" si="1402"/>
        <v>0</v>
      </c>
      <c r="P6272" s="21">
        <f t="shared" si="1394"/>
        <v>0</v>
      </c>
      <c r="Q6272" s="21">
        <f t="shared" si="1395"/>
        <v>0.87787080972652631</v>
      </c>
      <c r="R6272">
        <f t="shared" si="1396"/>
        <v>0.9421089825381942</v>
      </c>
      <c r="S6272" s="296">
        <f t="shared" si="1403"/>
        <v>0</v>
      </c>
      <c r="T6272" s="283">
        <f t="shared" si="1404"/>
        <v>0</v>
      </c>
    </row>
    <row r="6273" spans="1:20" x14ac:dyDescent="0.25">
      <c r="A6273" s="286">
        <v>43362</v>
      </c>
      <c r="B6273" s="1">
        <f t="shared" si="1397"/>
        <v>3</v>
      </c>
      <c r="C6273" s="285">
        <v>7</v>
      </c>
      <c r="D6273" t="s">
        <v>716</v>
      </c>
      <c r="F6273" s="16">
        <v>55</v>
      </c>
      <c r="G6273" t="str">
        <f t="shared" si="1391"/>
        <v>Neither</v>
      </c>
      <c r="H6273" s="283">
        <f>IF(G6273="heating",F6273*Assumptions!M$4+Assumptions!M$7,0)</f>
        <v>0</v>
      </c>
      <c r="I6273" s="15">
        <f t="shared" si="1392"/>
        <v>1.1637425769249583</v>
      </c>
      <c r="J6273" s="15">
        <f t="shared" si="1393"/>
        <v>1.0263036171733995</v>
      </c>
      <c r="K6273" s="283">
        <f t="shared" si="1398"/>
        <v>0</v>
      </c>
      <c r="L6273" s="283">
        <f t="shared" si="1399"/>
        <v>4.1851135499983272</v>
      </c>
      <c r="M6273" s="283">
        <f t="shared" si="1400"/>
        <v>0</v>
      </c>
      <c r="N6273" s="283">
        <f t="shared" si="1401"/>
        <v>3.9876635481217684</v>
      </c>
      <c r="O6273" s="283">
        <f t="shared" si="1402"/>
        <v>0</v>
      </c>
      <c r="P6273" s="21">
        <f t="shared" si="1394"/>
        <v>0</v>
      </c>
      <c r="Q6273" s="21">
        <f t="shared" si="1395"/>
        <v>0.97331382064367777</v>
      </c>
      <c r="R6273">
        <f t="shared" si="1396"/>
        <v>0.9421089825381942</v>
      </c>
      <c r="S6273" s="296">
        <f t="shared" si="1403"/>
        <v>0</v>
      </c>
      <c r="T6273" s="283">
        <f t="shared" si="1404"/>
        <v>0</v>
      </c>
    </row>
    <row r="6274" spans="1:20" x14ac:dyDescent="0.25">
      <c r="A6274" s="286">
        <v>43362</v>
      </c>
      <c r="B6274" s="1">
        <f t="shared" si="1397"/>
        <v>3</v>
      </c>
      <c r="C6274" s="285">
        <v>8</v>
      </c>
      <c r="D6274" t="s">
        <v>716</v>
      </c>
      <c r="F6274" s="16">
        <v>55</v>
      </c>
      <c r="G6274" t="str">
        <f t="shared" ref="G6274:G6337" si="1405">VLOOKUP(A6274,U$2:W$366,3,FALSE)</f>
        <v>Neither</v>
      </c>
      <c r="H6274" s="283">
        <f>IF(G6274="heating",F6274*Assumptions!M$4+Assumptions!M$7,0)</f>
        <v>0</v>
      </c>
      <c r="I6274" s="15">
        <f t="shared" ref="I6274:I6337" si="1406">VLOOKUP(C6274,AO$2:AQ$25,3,FALSE)</f>
        <v>1.094193721037565</v>
      </c>
      <c r="J6274" s="15">
        <f t="shared" ref="J6274:J6337" si="1407">VLOOKUP(B6274,AS$4:AU$10,3,FALSE)</f>
        <v>1.0263036171733995</v>
      </c>
      <c r="K6274" s="283">
        <f t="shared" si="1398"/>
        <v>0</v>
      </c>
      <c r="L6274" s="283">
        <f t="shared" si="1399"/>
        <v>4.1851135499983272</v>
      </c>
      <c r="M6274" s="283">
        <f t="shared" si="1400"/>
        <v>0</v>
      </c>
      <c r="N6274" s="283">
        <f t="shared" si="1401"/>
        <v>3.9876635481217684</v>
      </c>
      <c r="O6274" s="283">
        <f t="shared" si="1402"/>
        <v>0</v>
      </c>
      <c r="P6274" s="21">
        <f t="shared" ref="P6274:P6337" si="1408">IF(G6274="cooling",IF(F6274&lt;61,0.025,(F6274^2*AX$25+F6274*AY$25+AZ$25)),0)</f>
        <v>0</v>
      </c>
      <c r="Q6274" s="21">
        <f t="shared" ref="Q6274:Q6337" si="1409">VLOOKUP(C6274,BB$2:BC$25,2,FALSE)</f>
        <v>0.94940007506179924</v>
      </c>
      <c r="R6274">
        <f t="shared" ref="R6274:R6337" si="1410">VLOOKUP(B6274,AS$4:AV$10,4,FALSE)</f>
        <v>0.9421089825381942</v>
      </c>
      <c r="S6274" s="296">
        <f t="shared" si="1403"/>
        <v>0</v>
      </c>
      <c r="T6274" s="283">
        <f t="shared" si="1404"/>
        <v>0</v>
      </c>
    </row>
    <row r="6275" spans="1:20" x14ac:dyDescent="0.25">
      <c r="A6275" s="286">
        <v>43362</v>
      </c>
      <c r="B6275" s="1">
        <f t="shared" ref="B6275:B6338" si="1411">WEEKDAY(A6275,2)</f>
        <v>3</v>
      </c>
      <c r="C6275" s="285">
        <v>9</v>
      </c>
      <c r="D6275" t="s">
        <v>716</v>
      </c>
      <c r="F6275" s="16">
        <v>59</v>
      </c>
      <c r="G6275" t="str">
        <f t="shared" si="1405"/>
        <v>Neither</v>
      </c>
      <c r="H6275" s="283">
        <f>IF(G6275="heating",F6275*Assumptions!M$4+Assumptions!M$7,0)</f>
        <v>0</v>
      </c>
      <c r="I6275" s="15">
        <f t="shared" si="1406"/>
        <v>1.0343009000871222</v>
      </c>
      <c r="J6275" s="15">
        <f t="shared" si="1407"/>
        <v>1.0263036171733995</v>
      </c>
      <c r="K6275" s="283">
        <f t="shared" ref="K6275:K6338" si="1412">H6275*I6275*J6275</f>
        <v>0</v>
      </c>
      <c r="L6275" s="283">
        <f t="shared" ref="L6275:L6338" si="1413">VLOOKUP(F6275,BL$2:BN$92,2,FALSE)</f>
        <v>4.3182081448486933</v>
      </c>
      <c r="M6275" s="283">
        <f t="shared" ref="M6275:M6338" si="1414">IF(G6275="heating",K6275*(L6275*3.412),0)</f>
        <v>0</v>
      </c>
      <c r="N6275" s="283">
        <f t="shared" ref="N6275:N6338" si="1415">VLOOKUP(F6275,BL$2:BN$92,3,FALSE)</f>
        <v>4.2355603137647586</v>
      </c>
      <c r="O6275" s="283">
        <f t="shared" ref="O6275:O6338" si="1416">IF(F6275&lt;=61,IF(G6275="heating",IF(F6275&gt;=5,K6275*L6275/N6275,0),0),0)</f>
        <v>0</v>
      </c>
      <c r="P6275" s="21">
        <f t="shared" si="1408"/>
        <v>0</v>
      </c>
      <c r="Q6275" s="21">
        <f t="shared" si="1409"/>
        <v>0.8408485371888097</v>
      </c>
      <c r="R6275">
        <f t="shared" si="1410"/>
        <v>0.9421089825381942</v>
      </c>
      <c r="S6275" s="296">
        <f t="shared" ref="S6275:S6338" si="1417">P6275*Q6275*R6275</f>
        <v>0</v>
      </c>
      <c r="T6275" s="283">
        <f t="shared" ref="T6275:T6338" si="1418">K6275+S6275</f>
        <v>0</v>
      </c>
    </row>
    <row r="6276" spans="1:20" x14ac:dyDescent="0.25">
      <c r="A6276" s="286">
        <v>43362</v>
      </c>
      <c r="B6276" s="1">
        <f t="shared" si="1411"/>
        <v>3</v>
      </c>
      <c r="C6276" s="285">
        <v>10</v>
      </c>
      <c r="D6276" t="s">
        <v>716</v>
      </c>
      <c r="F6276" s="16">
        <v>63</v>
      </c>
      <c r="G6276" t="str">
        <f t="shared" si="1405"/>
        <v>Neither</v>
      </c>
      <c r="H6276" s="283">
        <f>IF(G6276="heating",F6276*Assumptions!M$4+Assumptions!M$7,0)</f>
        <v>0</v>
      </c>
      <c r="I6276" s="15">
        <f t="shared" si="1406"/>
        <v>0.98112329028689171</v>
      </c>
      <c r="J6276" s="15">
        <f t="shared" si="1407"/>
        <v>1.0263036171733995</v>
      </c>
      <c r="K6276" s="283">
        <f t="shared" si="1412"/>
        <v>0</v>
      </c>
      <c r="L6276" s="283">
        <f t="shared" si="1413"/>
        <v>4.3818232651749627</v>
      </c>
      <c r="M6276" s="283">
        <f t="shared" si="1414"/>
        <v>0</v>
      </c>
      <c r="N6276" s="283">
        <f t="shared" si="1415"/>
        <v>4.3585758300027857</v>
      </c>
      <c r="O6276" s="283">
        <f t="shared" si="1416"/>
        <v>0</v>
      </c>
      <c r="P6276" s="21">
        <f t="shared" si="1408"/>
        <v>0</v>
      </c>
      <c r="Q6276" s="21">
        <f t="shared" si="1409"/>
        <v>0.74504051125983206</v>
      </c>
      <c r="R6276">
        <f t="shared" si="1410"/>
        <v>0.9421089825381942</v>
      </c>
      <c r="S6276" s="296">
        <f t="shared" si="1417"/>
        <v>0</v>
      </c>
      <c r="T6276" s="283">
        <f t="shared" si="1418"/>
        <v>0</v>
      </c>
    </row>
    <row r="6277" spans="1:20" x14ac:dyDescent="0.25">
      <c r="A6277" s="286">
        <v>43362</v>
      </c>
      <c r="B6277" s="1">
        <f t="shared" si="1411"/>
        <v>3</v>
      </c>
      <c r="C6277" s="285">
        <v>11</v>
      </c>
      <c r="D6277" t="s">
        <v>716</v>
      </c>
      <c r="F6277" s="16">
        <v>64</v>
      </c>
      <c r="G6277" t="str">
        <f t="shared" si="1405"/>
        <v>Neither</v>
      </c>
      <c r="H6277" s="283">
        <f>IF(G6277="heating",F6277*Assumptions!M$4+Assumptions!M$7,0)</f>
        <v>0</v>
      </c>
      <c r="I6277" s="15">
        <f t="shared" si="1406"/>
        <v>0.94956163997961163</v>
      </c>
      <c r="J6277" s="15">
        <f t="shared" si="1407"/>
        <v>1.0263036171733995</v>
      </c>
      <c r="K6277" s="283">
        <f t="shared" si="1412"/>
        <v>0</v>
      </c>
      <c r="L6277" s="283">
        <f t="shared" si="1413"/>
        <v>4.3818232651749627</v>
      </c>
      <c r="M6277" s="283">
        <f t="shared" si="1414"/>
        <v>0</v>
      </c>
      <c r="N6277" s="283">
        <f t="shared" si="1415"/>
        <v>4.3585758300027857</v>
      </c>
      <c r="O6277" s="283">
        <f t="shared" si="1416"/>
        <v>0</v>
      </c>
      <c r="P6277" s="21">
        <f t="shared" si="1408"/>
        <v>0</v>
      </c>
      <c r="Q6277" s="21">
        <f t="shared" si="1409"/>
        <v>0.72850690893675296</v>
      </c>
      <c r="R6277">
        <f t="shared" si="1410"/>
        <v>0.9421089825381942</v>
      </c>
      <c r="S6277" s="296">
        <f t="shared" si="1417"/>
        <v>0</v>
      </c>
      <c r="T6277" s="283">
        <f t="shared" si="1418"/>
        <v>0</v>
      </c>
    </row>
    <row r="6278" spans="1:20" x14ac:dyDescent="0.25">
      <c r="A6278" s="286">
        <v>43362</v>
      </c>
      <c r="B6278" s="1">
        <f t="shared" si="1411"/>
        <v>3</v>
      </c>
      <c r="C6278" s="285">
        <v>12</v>
      </c>
      <c r="D6278" t="s">
        <v>716</v>
      </c>
      <c r="F6278" s="16">
        <v>64</v>
      </c>
      <c r="G6278" t="str">
        <f t="shared" si="1405"/>
        <v>Neither</v>
      </c>
      <c r="H6278" s="283">
        <f>IF(G6278="heating",F6278*Assumptions!M$4+Assumptions!M$7,0)</f>
        <v>0</v>
      </c>
      <c r="I6278" s="15">
        <f t="shared" si="1406"/>
        <v>0.91648403420261149</v>
      </c>
      <c r="J6278" s="15">
        <f t="shared" si="1407"/>
        <v>1.0263036171733995</v>
      </c>
      <c r="K6278" s="283">
        <f t="shared" si="1412"/>
        <v>0</v>
      </c>
      <c r="L6278" s="283">
        <f t="shared" si="1413"/>
        <v>4.3818232651749627</v>
      </c>
      <c r="M6278" s="283">
        <f t="shared" si="1414"/>
        <v>0</v>
      </c>
      <c r="N6278" s="283">
        <f t="shared" si="1415"/>
        <v>4.3585758300027857</v>
      </c>
      <c r="O6278" s="283">
        <f t="shared" si="1416"/>
        <v>0</v>
      </c>
      <c r="P6278" s="21">
        <f t="shared" si="1408"/>
        <v>0</v>
      </c>
      <c r="Q6278" s="21">
        <f t="shared" si="1409"/>
        <v>0.75910815787401487</v>
      </c>
      <c r="R6278">
        <f t="shared" si="1410"/>
        <v>0.9421089825381942</v>
      </c>
      <c r="S6278" s="296">
        <f t="shared" si="1417"/>
        <v>0</v>
      </c>
      <c r="T6278" s="283">
        <f t="shared" si="1418"/>
        <v>0</v>
      </c>
    </row>
    <row r="6279" spans="1:20" x14ac:dyDescent="0.25">
      <c r="A6279" s="286">
        <v>43362</v>
      </c>
      <c r="B6279" s="1">
        <f t="shared" si="1411"/>
        <v>3</v>
      </c>
      <c r="C6279" s="285">
        <v>13</v>
      </c>
      <c r="D6279" t="s">
        <v>716</v>
      </c>
      <c r="F6279" s="16">
        <v>63</v>
      </c>
      <c r="G6279" t="str">
        <f t="shared" si="1405"/>
        <v>Neither</v>
      </c>
      <c r="H6279" s="283">
        <f>IF(G6279="heating",F6279*Assumptions!M$4+Assumptions!M$7,0)</f>
        <v>0</v>
      </c>
      <c r="I6279" s="15">
        <f t="shared" si="1406"/>
        <v>0.90040206880052787</v>
      </c>
      <c r="J6279" s="15">
        <f t="shared" si="1407"/>
        <v>1.0263036171733995</v>
      </c>
      <c r="K6279" s="283">
        <f t="shared" si="1412"/>
        <v>0</v>
      </c>
      <c r="L6279" s="283">
        <f t="shared" si="1413"/>
        <v>4.3818232651749627</v>
      </c>
      <c r="M6279" s="283">
        <f t="shared" si="1414"/>
        <v>0</v>
      </c>
      <c r="N6279" s="283">
        <f t="shared" si="1415"/>
        <v>4.3585758300027857</v>
      </c>
      <c r="O6279" s="283">
        <f t="shared" si="1416"/>
        <v>0</v>
      </c>
      <c r="P6279" s="21">
        <f t="shared" si="1408"/>
        <v>0</v>
      </c>
      <c r="Q6279" s="21">
        <f t="shared" si="1409"/>
        <v>0.79115902007799765</v>
      </c>
      <c r="R6279">
        <f t="shared" si="1410"/>
        <v>0.9421089825381942</v>
      </c>
      <c r="S6279" s="296">
        <f t="shared" si="1417"/>
        <v>0</v>
      </c>
      <c r="T6279" s="283">
        <f t="shared" si="1418"/>
        <v>0</v>
      </c>
    </row>
    <row r="6280" spans="1:20" x14ac:dyDescent="0.25">
      <c r="A6280" s="286">
        <v>43362</v>
      </c>
      <c r="B6280" s="1">
        <f t="shared" si="1411"/>
        <v>3</v>
      </c>
      <c r="C6280" s="285">
        <v>14</v>
      </c>
      <c r="D6280" t="s">
        <v>716</v>
      </c>
      <c r="F6280" s="16">
        <v>64</v>
      </c>
      <c r="G6280" t="str">
        <f t="shared" si="1405"/>
        <v>Neither</v>
      </c>
      <c r="H6280" s="283">
        <f>IF(G6280="heating",F6280*Assumptions!M$4+Assumptions!M$7,0)</f>
        <v>0</v>
      </c>
      <c r="I6280" s="15">
        <f t="shared" si="1406"/>
        <v>0.86032894500746537</v>
      </c>
      <c r="J6280" s="15">
        <f t="shared" si="1407"/>
        <v>1.0263036171733995</v>
      </c>
      <c r="K6280" s="283">
        <f t="shared" si="1412"/>
        <v>0</v>
      </c>
      <c r="L6280" s="283">
        <f t="shared" si="1413"/>
        <v>4.3818232651749627</v>
      </c>
      <c r="M6280" s="283">
        <f t="shared" si="1414"/>
        <v>0</v>
      </c>
      <c r="N6280" s="283">
        <f t="shared" si="1415"/>
        <v>4.3585758300027857</v>
      </c>
      <c r="O6280" s="283">
        <f t="shared" si="1416"/>
        <v>0</v>
      </c>
      <c r="P6280" s="21">
        <f t="shared" si="1408"/>
        <v>0</v>
      </c>
      <c r="Q6280" s="21">
        <f t="shared" si="1409"/>
        <v>0.84355555031342389</v>
      </c>
      <c r="R6280">
        <f t="shared" si="1410"/>
        <v>0.9421089825381942</v>
      </c>
      <c r="S6280" s="296">
        <f t="shared" si="1417"/>
        <v>0</v>
      </c>
      <c r="T6280" s="283">
        <f t="shared" si="1418"/>
        <v>0</v>
      </c>
    </row>
    <row r="6281" spans="1:20" x14ac:dyDescent="0.25">
      <c r="A6281" s="286">
        <v>43362</v>
      </c>
      <c r="B6281" s="1">
        <f t="shared" si="1411"/>
        <v>3</v>
      </c>
      <c r="C6281" s="285">
        <v>15</v>
      </c>
      <c r="D6281" t="s">
        <v>716</v>
      </c>
      <c r="F6281" s="16">
        <v>66</v>
      </c>
      <c r="G6281" t="str">
        <f t="shared" si="1405"/>
        <v>Neither</v>
      </c>
      <c r="H6281" s="283">
        <f>IF(G6281="heating",F6281*Assumptions!M$4+Assumptions!M$7,0)</f>
        <v>0</v>
      </c>
      <c r="I6281" s="15">
        <f t="shared" si="1406"/>
        <v>0.85754515037175039</v>
      </c>
      <c r="J6281" s="15">
        <f t="shared" si="1407"/>
        <v>1.0263036171733995</v>
      </c>
      <c r="K6281" s="283">
        <f t="shared" si="1412"/>
        <v>0</v>
      </c>
      <c r="L6281" s="283">
        <f t="shared" si="1413"/>
        <v>4.3818232651749627</v>
      </c>
      <c r="M6281" s="283">
        <f t="shared" si="1414"/>
        <v>0</v>
      </c>
      <c r="N6281" s="283">
        <f t="shared" si="1415"/>
        <v>4.3585758300027857</v>
      </c>
      <c r="O6281" s="283">
        <f t="shared" si="1416"/>
        <v>0</v>
      </c>
      <c r="P6281" s="21">
        <f t="shared" si="1408"/>
        <v>0</v>
      </c>
      <c r="Q6281" s="21">
        <f t="shared" si="1409"/>
        <v>0.96592607327566882</v>
      </c>
      <c r="R6281">
        <f t="shared" si="1410"/>
        <v>0.9421089825381942</v>
      </c>
      <c r="S6281" s="296">
        <f t="shared" si="1417"/>
        <v>0</v>
      </c>
      <c r="T6281" s="283">
        <f t="shared" si="1418"/>
        <v>0</v>
      </c>
    </row>
    <row r="6282" spans="1:20" x14ac:dyDescent="0.25">
      <c r="A6282" s="286">
        <v>43362</v>
      </c>
      <c r="B6282" s="1">
        <f t="shared" si="1411"/>
        <v>3</v>
      </c>
      <c r="C6282" s="285">
        <v>16</v>
      </c>
      <c r="D6282" t="s">
        <v>716</v>
      </c>
      <c r="F6282" s="16">
        <v>66</v>
      </c>
      <c r="G6282" t="str">
        <f t="shared" si="1405"/>
        <v>Neither</v>
      </c>
      <c r="H6282" s="283">
        <f>IF(G6282="heating",F6282*Assumptions!M$4+Assumptions!M$7,0)</f>
        <v>0</v>
      </c>
      <c r="I6282" s="15">
        <f t="shared" si="1406"/>
        <v>0.88344815438260227</v>
      </c>
      <c r="J6282" s="15">
        <f t="shared" si="1407"/>
        <v>1.0263036171733995</v>
      </c>
      <c r="K6282" s="283">
        <f t="shared" si="1412"/>
        <v>0</v>
      </c>
      <c r="L6282" s="283">
        <f t="shared" si="1413"/>
        <v>4.3818232651749627</v>
      </c>
      <c r="M6282" s="283">
        <f t="shared" si="1414"/>
        <v>0</v>
      </c>
      <c r="N6282" s="283">
        <f t="shared" si="1415"/>
        <v>4.3585758300027857</v>
      </c>
      <c r="O6282" s="283">
        <f t="shared" si="1416"/>
        <v>0</v>
      </c>
      <c r="P6282" s="21">
        <f t="shared" si="1408"/>
        <v>0</v>
      </c>
      <c r="Q6282" s="21">
        <f t="shared" si="1409"/>
        <v>1.1649354943302594</v>
      </c>
      <c r="R6282">
        <f t="shared" si="1410"/>
        <v>0.9421089825381942</v>
      </c>
      <c r="S6282" s="296">
        <f t="shared" si="1417"/>
        <v>0</v>
      </c>
      <c r="T6282" s="283">
        <f t="shared" si="1418"/>
        <v>0</v>
      </c>
    </row>
    <row r="6283" spans="1:20" x14ac:dyDescent="0.25">
      <c r="A6283" s="286">
        <v>43362</v>
      </c>
      <c r="B6283" s="1">
        <f t="shared" si="1411"/>
        <v>3</v>
      </c>
      <c r="C6283" s="285">
        <v>17</v>
      </c>
      <c r="D6283" t="s">
        <v>716</v>
      </c>
      <c r="F6283" s="16">
        <v>64</v>
      </c>
      <c r="G6283" t="str">
        <f t="shared" si="1405"/>
        <v>Neither</v>
      </c>
      <c r="H6283" s="283">
        <f>IF(G6283="heating",F6283*Assumptions!M$4+Assumptions!M$7,0)</f>
        <v>0</v>
      </c>
      <c r="I6283" s="15">
        <f t="shared" si="1406"/>
        <v>0.94025748850374469</v>
      </c>
      <c r="J6283" s="15">
        <f t="shared" si="1407"/>
        <v>1.0263036171733995</v>
      </c>
      <c r="K6283" s="283">
        <f t="shared" si="1412"/>
        <v>0</v>
      </c>
      <c r="L6283" s="283">
        <f t="shared" si="1413"/>
        <v>4.3818232651749627</v>
      </c>
      <c r="M6283" s="283">
        <f t="shared" si="1414"/>
        <v>0</v>
      </c>
      <c r="N6283" s="283">
        <f t="shared" si="1415"/>
        <v>4.3585758300027857</v>
      </c>
      <c r="O6283" s="283">
        <f t="shared" si="1416"/>
        <v>0</v>
      </c>
      <c r="P6283" s="21">
        <f t="shared" si="1408"/>
        <v>0</v>
      </c>
      <c r="Q6283" s="21">
        <f t="shared" si="1409"/>
        <v>1.3521540118753073</v>
      </c>
      <c r="R6283">
        <f t="shared" si="1410"/>
        <v>0.9421089825381942</v>
      </c>
      <c r="S6283" s="296">
        <f t="shared" si="1417"/>
        <v>0</v>
      </c>
      <c r="T6283" s="283">
        <f t="shared" si="1418"/>
        <v>0</v>
      </c>
    </row>
    <row r="6284" spans="1:20" x14ac:dyDescent="0.25">
      <c r="A6284" s="286">
        <v>43362</v>
      </c>
      <c r="B6284" s="1">
        <f t="shared" si="1411"/>
        <v>3</v>
      </c>
      <c r="C6284" s="285">
        <v>18</v>
      </c>
      <c r="D6284" t="s">
        <v>716</v>
      </c>
      <c r="F6284" s="16">
        <v>63</v>
      </c>
      <c r="G6284" t="str">
        <f t="shared" si="1405"/>
        <v>Neither</v>
      </c>
      <c r="H6284" s="283">
        <f>IF(G6284="heating",F6284*Assumptions!M$4+Assumptions!M$7,0)</f>
        <v>0</v>
      </c>
      <c r="I6284" s="15">
        <f t="shared" si="1406"/>
        <v>0.98182363790757687</v>
      </c>
      <c r="J6284" s="15">
        <f t="shared" si="1407"/>
        <v>1.0263036171733995</v>
      </c>
      <c r="K6284" s="283">
        <f t="shared" si="1412"/>
        <v>0</v>
      </c>
      <c r="L6284" s="283">
        <f t="shared" si="1413"/>
        <v>4.3818232651749627</v>
      </c>
      <c r="M6284" s="283">
        <f t="shared" si="1414"/>
        <v>0</v>
      </c>
      <c r="N6284" s="283">
        <f t="shared" si="1415"/>
        <v>4.3585758300027857</v>
      </c>
      <c r="O6284" s="283">
        <f t="shared" si="1416"/>
        <v>0</v>
      </c>
      <c r="P6284" s="21">
        <f t="shared" si="1408"/>
        <v>0</v>
      </c>
      <c r="Q6284" s="21">
        <f t="shared" si="1409"/>
        <v>1.5598916921549892</v>
      </c>
      <c r="R6284">
        <f t="shared" si="1410"/>
        <v>0.9421089825381942</v>
      </c>
      <c r="S6284" s="296">
        <f t="shared" si="1417"/>
        <v>0</v>
      </c>
      <c r="T6284" s="283">
        <f t="shared" si="1418"/>
        <v>0</v>
      </c>
    </row>
    <row r="6285" spans="1:20" x14ac:dyDescent="0.25">
      <c r="A6285" s="286">
        <v>43362</v>
      </c>
      <c r="B6285" s="1">
        <f t="shared" si="1411"/>
        <v>3</v>
      </c>
      <c r="C6285" s="285">
        <v>19</v>
      </c>
      <c r="D6285" t="s">
        <v>716</v>
      </c>
      <c r="F6285" s="16">
        <v>61</v>
      </c>
      <c r="G6285" t="str">
        <f t="shared" si="1405"/>
        <v>Neither</v>
      </c>
      <c r="H6285" s="283">
        <f>IF(G6285="heating",F6285*Assumptions!M$4+Assumptions!M$7,0)</f>
        <v>0</v>
      </c>
      <c r="I6285" s="15">
        <f t="shared" si="1406"/>
        <v>0.98418842963438757</v>
      </c>
      <c r="J6285" s="15">
        <f t="shared" si="1407"/>
        <v>1.0263036171733995</v>
      </c>
      <c r="K6285" s="283">
        <f t="shared" si="1412"/>
        <v>0</v>
      </c>
      <c r="L6285" s="283">
        <f t="shared" si="1413"/>
        <v>4.3818232651749627</v>
      </c>
      <c r="M6285" s="283">
        <f t="shared" si="1414"/>
        <v>0</v>
      </c>
      <c r="N6285" s="283">
        <f t="shared" si="1415"/>
        <v>4.3585758300027857</v>
      </c>
      <c r="O6285" s="283">
        <f t="shared" si="1416"/>
        <v>0</v>
      </c>
      <c r="P6285" s="21">
        <f t="shared" si="1408"/>
        <v>0</v>
      </c>
      <c r="Q6285" s="21">
        <f t="shared" si="1409"/>
        <v>1.6764212681468484</v>
      </c>
      <c r="R6285">
        <f t="shared" si="1410"/>
        <v>0.9421089825381942</v>
      </c>
      <c r="S6285" s="296">
        <f t="shared" si="1417"/>
        <v>0</v>
      </c>
      <c r="T6285" s="283">
        <f t="shared" si="1418"/>
        <v>0</v>
      </c>
    </row>
    <row r="6286" spans="1:20" x14ac:dyDescent="0.25">
      <c r="A6286" s="286">
        <v>43362</v>
      </c>
      <c r="B6286" s="1">
        <f t="shared" si="1411"/>
        <v>3</v>
      </c>
      <c r="C6286" s="285">
        <v>20</v>
      </c>
      <c r="D6286" t="s">
        <v>716</v>
      </c>
      <c r="F6286" s="16">
        <v>57</v>
      </c>
      <c r="G6286" t="str">
        <f t="shared" si="1405"/>
        <v>Neither</v>
      </c>
      <c r="H6286" s="283">
        <f>IF(G6286="heating",F6286*Assumptions!M$4+Assumptions!M$7,0)</f>
        <v>0</v>
      </c>
      <c r="I6286" s="15">
        <f t="shared" si="1406"/>
        <v>0.97071962311712034</v>
      </c>
      <c r="J6286" s="15">
        <f t="shared" si="1407"/>
        <v>1.0263036171733995</v>
      </c>
      <c r="K6286" s="283">
        <f t="shared" si="1412"/>
        <v>0</v>
      </c>
      <c r="L6286" s="283">
        <f t="shared" si="1413"/>
        <v>4.2530692972692208</v>
      </c>
      <c r="M6286" s="283">
        <f t="shared" si="1414"/>
        <v>0</v>
      </c>
      <c r="N6286" s="283">
        <f t="shared" si="1415"/>
        <v>4.1119599131986844</v>
      </c>
      <c r="O6286" s="283">
        <f t="shared" si="1416"/>
        <v>0</v>
      </c>
      <c r="P6286" s="21">
        <f t="shared" si="1408"/>
        <v>0</v>
      </c>
      <c r="Q6286" s="21">
        <f t="shared" si="1409"/>
        <v>1.52436960139122</v>
      </c>
      <c r="R6286">
        <f t="shared" si="1410"/>
        <v>0.9421089825381942</v>
      </c>
      <c r="S6286" s="296">
        <f t="shared" si="1417"/>
        <v>0</v>
      </c>
      <c r="T6286" s="283">
        <f t="shared" si="1418"/>
        <v>0</v>
      </c>
    </row>
    <row r="6287" spans="1:20" x14ac:dyDescent="0.25">
      <c r="A6287" s="286">
        <v>43362</v>
      </c>
      <c r="B6287" s="1">
        <f t="shared" si="1411"/>
        <v>3</v>
      </c>
      <c r="C6287" s="285">
        <v>21</v>
      </c>
      <c r="D6287" t="s">
        <v>716</v>
      </c>
      <c r="F6287" s="16">
        <v>55</v>
      </c>
      <c r="G6287" t="str">
        <f t="shared" si="1405"/>
        <v>Neither</v>
      </c>
      <c r="H6287" s="283">
        <f>IF(G6287="heating",F6287*Assumptions!M$4+Assumptions!M$7,0)</f>
        <v>0</v>
      </c>
      <c r="I6287" s="15">
        <f t="shared" si="1406"/>
        <v>0.95751150862929935</v>
      </c>
      <c r="J6287" s="15">
        <f t="shared" si="1407"/>
        <v>1.0263036171733995</v>
      </c>
      <c r="K6287" s="283">
        <f t="shared" si="1412"/>
        <v>0</v>
      </c>
      <c r="L6287" s="283">
        <f t="shared" si="1413"/>
        <v>4.1851135499983272</v>
      </c>
      <c r="M6287" s="283">
        <f t="shared" si="1414"/>
        <v>0</v>
      </c>
      <c r="N6287" s="283">
        <f t="shared" si="1415"/>
        <v>3.9876635481217684</v>
      </c>
      <c r="O6287" s="283">
        <f t="shared" si="1416"/>
        <v>0</v>
      </c>
      <c r="P6287" s="21">
        <f t="shared" si="1408"/>
        <v>0</v>
      </c>
      <c r="Q6287" s="21">
        <f t="shared" si="1409"/>
        <v>1.4448604713749031</v>
      </c>
      <c r="R6287">
        <f t="shared" si="1410"/>
        <v>0.9421089825381942</v>
      </c>
      <c r="S6287" s="296">
        <f t="shared" si="1417"/>
        <v>0</v>
      </c>
      <c r="T6287" s="283">
        <f t="shared" si="1418"/>
        <v>0</v>
      </c>
    </row>
    <row r="6288" spans="1:20" x14ac:dyDescent="0.25">
      <c r="A6288" s="286">
        <v>43362</v>
      </c>
      <c r="B6288" s="1">
        <f t="shared" si="1411"/>
        <v>3</v>
      </c>
      <c r="C6288" s="285">
        <v>22</v>
      </c>
      <c r="D6288" t="s">
        <v>716</v>
      </c>
      <c r="F6288" s="16">
        <v>54</v>
      </c>
      <c r="G6288" t="str">
        <f t="shared" si="1405"/>
        <v>Neither</v>
      </c>
      <c r="H6288" s="283">
        <f>IF(G6288="heating",F6288*Assumptions!M$4+Assumptions!M$7,0)</f>
        <v>0</v>
      </c>
      <c r="I6288" s="15">
        <f t="shared" si="1406"/>
        <v>0.9426530227543114</v>
      </c>
      <c r="J6288" s="15">
        <f t="shared" si="1407"/>
        <v>1.0263036171733995</v>
      </c>
      <c r="K6288" s="283">
        <f t="shared" si="1412"/>
        <v>0</v>
      </c>
      <c r="L6288" s="283">
        <f t="shared" si="1413"/>
        <v>4.1559947708987721</v>
      </c>
      <c r="M6288" s="283">
        <f t="shared" si="1414"/>
        <v>0</v>
      </c>
      <c r="N6288" s="283">
        <f t="shared" si="1415"/>
        <v>3.9259252525022648</v>
      </c>
      <c r="O6288" s="283">
        <f t="shared" si="1416"/>
        <v>0</v>
      </c>
      <c r="P6288" s="21">
        <f t="shared" si="1408"/>
        <v>0</v>
      </c>
      <c r="Q6288" s="21">
        <f t="shared" si="1409"/>
        <v>1.2427137171080138</v>
      </c>
      <c r="R6288">
        <f t="shared" si="1410"/>
        <v>0.9421089825381942</v>
      </c>
      <c r="S6288" s="296">
        <f t="shared" si="1417"/>
        <v>0</v>
      </c>
      <c r="T6288" s="283">
        <f t="shared" si="1418"/>
        <v>0</v>
      </c>
    </row>
    <row r="6289" spans="1:20" x14ac:dyDescent="0.25">
      <c r="A6289" s="286">
        <v>43362</v>
      </c>
      <c r="B6289" s="1">
        <f t="shared" si="1411"/>
        <v>3</v>
      </c>
      <c r="C6289" s="285">
        <v>23</v>
      </c>
      <c r="D6289" t="s">
        <v>715</v>
      </c>
      <c r="F6289" s="16">
        <v>54</v>
      </c>
      <c r="G6289" t="str">
        <f t="shared" si="1405"/>
        <v>Neither</v>
      </c>
      <c r="H6289" s="283">
        <f>IF(G6289="heating",F6289*Assumptions!M$4+Assumptions!M$7,0)</f>
        <v>0</v>
      </c>
      <c r="I6289" s="15">
        <f t="shared" si="1406"/>
        <v>0.94450710149963013</v>
      </c>
      <c r="J6289" s="15">
        <f t="shared" si="1407"/>
        <v>1.0263036171733995</v>
      </c>
      <c r="K6289" s="283">
        <f t="shared" si="1412"/>
        <v>0</v>
      </c>
      <c r="L6289" s="283">
        <f t="shared" si="1413"/>
        <v>4.1559947708987721</v>
      </c>
      <c r="M6289" s="283">
        <f t="shared" si="1414"/>
        <v>0</v>
      </c>
      <c r="N6289" s="283">
        <f t="shared" si="1415"/>
        <v>3.9259252525022648</v>
      </c>
      <c r="O6289" s="283">
        <f t="shared" si="1416"/>
        <v>0</v>
      </c>
      <c r="P6289" s="21">
        <f t="shared" si="1408"/>
        <v>0</v>
      </c>
      <c r="Q6289" s="21">
        <f t="shared" si="1409"/>
        <v>1.0297519246597011</v>
      </c>
      <c r="R6289">
        <f t="shared" si="1410"/>
        <v>0.9421089825381942</v>
      </c>
      <c r="S6289" s="296">
        <f t="shared" si="1417"/>
        <v>0</v>
      </c>
      <c r="T6289" s="283">
        <f t="shared" si="1418"/>
        <v>0</v>
      </c>
    </row>
    <row r="6290" spans="1:20" x14ac:dyDescent="0.25">
      <c r="A6290" s="286">
        <v>43363</v>
      </c>
      <c r="B6290" s="1">
        <f t="shared" si="1411"/>
        <v>4</v>
      </c>
      <c r="C6290" s="285">
        <v>0</v>
      </c>
      <c r="D6290" t="s">
        <v>715</v>
      </c>
      <c r="F6290" s="16">
        <v>52</v>
      </c>
      <c r="G6290" t="str">
        <f t="shared" si="1405"/>
        <v>heating</v>
      </c>
      <c r="H6290" s="283">
        <f>IF(G6290="heating",F6290*Assumptions!M$4+Assumptions!M$7,0)</f>
        <v>0.18780243357413662</v>
      </c>
      <c r="I6290" s="15">
        <f t="shared" si="1406"/>
        <v>0.97481507806017154</v>
      </c>
      <c r="J6290" s="15">
        <f t="shared" si="1407"/>
        <v>1.0020455199443592</v>
      </c>
      <c r="K6290" s="283">
        <f t="shared" si="1412"/>
        <v>0.18344712268891711</v>
      </c>
      <c r="L6290" s="283">
        <f t="shared" si="1413"/>
        <v>4.0950984110509578</v>
      </c>
      <c r="M6290" s="283">
        <f t="shared" si="1414"/>
        <v>2.5632104784074885</v>
      </c>
      <c r="N6290" s="283">
        <f t="shared" si="1415"/>
        <v>3.802065958051716</v>
      </c>
      <c r="O6290" s="283">
        <f t="shared" si="1416"/>
        <v>0.197585741258473</v>
      </c>
      <c r="P6290" s="21">
        <f t="shared" si="1408"/>
        <v>0</v>
      </c>
      <c r="Q6290" s="21">
        <f t="shared" si="1409"/>
        <v>0.90668853391740301</v>
      </c>
      <c r="R6290">
        <f t="shared" si="1410"/>
        <v>1.0705685074825908</v>
      </c>
      <c r="S6290" s="296">
        <f t="shared" si="1417"/>
        <v>0</v>
      </c>
      <c r="T6290" s="283">
        <f t="shared" si="1418"/>
        <v>0.18344712268891711</v>
      </c>
    </row>
    <row r="6291" spans="1:20" x14ac:dyDescent="0.25">
      <c r="A6291" s="286">
        <v>43363</v>
      </c>
      <c r="B6291" s="1">
        <f t="shared" si="1411"/>
        <v>4</v>
      </c>
      <c r="C6291" s="285">
        <v>1</v>
      </c>
      <c r="D6291" t="s">
        <v>715</v>
      </c>
      <c r="F6291" s="16">
        <v>52</v>
      </c>
      <c r="G6291" t="str">
        <f t="shared" si="1405"/>
        <v>heating</v>
      </c>
      <c r="H6291" s="283">
        <f>IF(G6291="heating",F6291*Assumptions!M$4+Assumptions!M$7,0)</f>
        <v>0.18780243357413662</v>
      </c>
      <c r="I6291" s="15">
        <f t="shared" si="1406"/>
        <v>1.012242869806885</v>
      </c>
      <c r="J6291" s="15">
        <f t="shared" si="1407"/>
        <v>1.0020455199443592</v>
      </c>
      <c r="K6291" s="283">
        <f t="shared" si="1412"/>
        <v>0.1904905310840741</v>
      </c>
      <c r="L6291" s="283">
        <f t="shared" si="1413"/>
        <v>4.0950984110509578</v>
      </c>
      <c r="M6291" s="283">
        <f t="shared" si="1414"/>
        <v>2.6616243316069443</v>
      </c>
      <c r="N6291" s="283">
        <f t="shared" si="1415"/>
        <v>3.802065958051716</v>
      </c>
      <c r="O6291" s="283">
        <f t="shared" si="1416"/>
        <v>0.20517199853165574</v>
      </c>
      <c r="P6291" s="21">
        <f t="shared" si="1408"/>
        <v>0</v>
      </c>
      <c r="Q6291" s="21">
        <f t="shared" si="1409"/>
        <v>0.81803459285312596</v>
      </c>
      <c r="R6291">
        <f t="shared" si="1410"/>
        <v>1.0705685074825908</v>
      </c>
      <c r="S6291" s="296">
        <f t="shared" si="1417"/>
        <v>0</v>
      </c>
      <c r="T6291" s="283">
        <f t="shared" si="1418"/>
        <v>0.1904905310840741</v>
      </c>
    </row>
    <row r="6292" spans="1:20" x14ac:dyDescent="0.25">
      <c r="A6292" s="286">
        <v>43363</v>
      </c>
      <c r="B6292" s="1">
        <f t="shared" si="1411"/>
        <v>4</v>
      </c>
      <c r="C6292" s="285">
        <v>2</v>
      </c>
      <c r="D6292" t="s">
        <v>715</v>
      </c>
      <c r="F6292" s="16">
        <v>50</v>
      </c>
      <c r="G6292" t="str">
        <f t="shared" si="1405"/>
        <v>heating</v>
      </c>
      <c r="H6292" s="283">
        <f>IF(G6292="heating",F6292*Assumptions!M$4+Assumptions!M$7,0)</f>
        <v>0.20919418204821671</v>
      </c>
      <c r="I6292" s="15">
        <f t="shared" si="1406"/>
        <v>1.0509704703585963</v>
      </c>
      <c r="J6292" s="15">
        <f t="shared" si="1407"/>
        <v>1.0020455199443592</v>
      </c>
      <c r="K6292" s="283">
        <f t="shared" si="1412"/>
        <v>0.22030662959351788</v>
      </c>
      <c r="L6292" s="283">
        <f t="shared" si="1413"/>
        <v>4.0351685236640416</v>
      </c>
      <c r="M6292" s="283">
        <f t="shared" si="1414"/>
        <v>3.033180575314423</v>
      </c>
      <c r="N6292" s="283">
        <f t="shared" si="1415"/>
        <v>3.6783220436298789</v>
      </c>
      <c r="O6292" s="283">
        <f t="shared" si="1416"/>
        <v>0.24167932191522026</v>
      </c>
      <c r="P6292" s="21">
        <f t="shared" si="1408"/>
        <v>0</v>
      </c>
      <c r="Q6292" s="21">
        <f t="shared" si="1409"/>
        <v>0.74507607494346417</v>
      </c>
      <c r="R6292">
        <f t="shared" si="1410"/>
        <v>1.0705685074825908</v>
      </c>
      <c r="S6292" s="296">
        <f t="shared" si="1417"/>
        <v>0</v>
      </c>
      <c r="T6292" s="283">
        <f t="shared" si="1418"/>
        <v>0.22030662959351788</v>
      </c>
    </row>
    <row r="6293" spans="1:20" x14ac:dyDescent="0.25">
      <c r="A6293" s="286">
        <v>43363</v>
      </c>
      <c r="B6293" s="1">
        <f t="shared" si="1411"/>
        <v>4</v>
      </c>
      <c r="C6293" s="285">
        <v>3</v>
      </c>
      <c r="D6293" t="s">
        <v>715</v>
      </c>
      <c r="F6293" s="16">
        <v>46</v>
      </c>
      <c r="G6293" t="str">
        <f t="shared" si="1405"/>
        <v>heating</v>
      </c>
      <c r="H6293" s="283">
        <f>IF(G6293="heating",F6293*Assumptions!M$4+Assumptions!M$7,0)</f>
        <v>0.2519776789963768</v>
      </c>
      <c r="I6293" s="15">
        <f t="shared" si="1406"/>
        <v>1.0924036124451033</v>
      </c>
      <c r="J6293" s="15">
        <f t="shared" si="1407"/>
        <v>1.0020455199443592</v>
      </c>
      <c r="K6293" s="283">
        <f t="shared" si="1412"/>
        <v>0.27582437932503678</v>
      </c>
      <c r="L6293" s="283">
        <f t="shared" si="1413"/>
        <v>3.8708416397494121</v>
      </c>
      <c r="M6293" s="283">
        <f t="shared" si="1414"/>
        <v>3.6428985452609157</v>
      </c>
      <c r="N6293" s="283">
        <f t="shared" si="1415"/>
        <v>3.4228778732085736</v>
      </c>
      <c r="O6293" s="283">
        <f t="shared" si="1416"/>
        <v>0.31192246182846223</v>
      </c>
      <c r="P6293" s="21">
        <f t="shared" si="1408"/>
        <v>0</v>
      </c>
      <c r="Q6293" s="21">
        <f t="shared" si="1409"/>
        <v>0.69158980876382303</v>
      </c>
      <c r="R6293">
        <f t="shared" si="1410"/>
        <v>1.0705685074825908</v>
      </c>
      <c r="S6293" s="296">
        <f t="shared" si="1417"/>
        <v>0</v>
      </c>
      <c r="T6293" s="283">
        <f t="shared" si="1418"/>
        <v>0.27582437932503678</v>
      </c>
    </row>
    <row r="6294" spans="1:20" x14ac:dyDescent="0.25">
      <c r="A6294" s="286">
        <v>43363</v>
      </c>
      <c r="B6294" s="1">
        <f t="shared" si="1411"/>
        <v>4</v>
      </c>
      <c r="C6294" s="285">
        <v>4</v>
      </c>
      <c r="D6294" t="s">
        <v>715</v>
      </c>
      <c r="F6294" s="16">
        <v>46</v>
      </c>
      <c r="G6294" t="str">
        <f t="shared" si="1405"/>
        <v>heating</v>
      </c>
      <c r="H6294" s="283">
        <f>IF(G6294="heating",F6294*Assumptions!M$4+Assumptions!M$7,0)</f>
        <v>0.2519776789963768</v>
      </c>
      <c r="I6294" s="15">
        <f t="shared" si="1406"/>
        <v>1.1348296917927807</v>
      </c>
      <c r="J6294" s="15">
        <f t="shared" si="1407"/>
        <v>1.0020455199443592</v>
      </c>
      <c r="K6294" s="283">
        <f t="shared" si="1412"/>
        <v>0.28653667180553782</v>
      </c>
      <c r="L6294" s="283">
        <f t="shared" si="1413"/>
        <v>3.8708416397494121</v>
      </c>
      <c r="M6294" s="283">
        <f t="shared" si="1414"/>
        <v>3.784379130802777</v>
      </c>
      <c r="N6294" s="283">
        <f t="shared" si="1415"/>
        <v>3.4228778732085736</v>
      </c>
      <c r="O6294" s="283">
        <f t="shared" si="1416"/>
        <v>0.32403670876530327</v>
      </c>
      <c r="P6294" s="21">
        <f t="shared" si="1408"/>
        <v>0</v>
      </c>
      <c r="Q6294" s="21">
        <f t="shared" si="1409"/>
        <v>0.6473875548762833</v>
      </c>
      <c r="R6294">
        <f t="shared" si="1410"/>
        <v>1.0705685074825908</v>
      </c>
      <c r="S6294" s="296">
        <f t="shared" si="1417"/>
        <v>0</v>
      </c>
      <c r="T6294" s="283">
        <f t="shared" si="1418"/>
        <v>0.28653667180553782</v>
      </c>
    </row>
    <row r="6295" spans="1:20" x14ac:dyDescent="0.25">
      <c r="A6295" s="286">
        <v>43363</v>
      </c>
      <c r="B6295" s="1">
        <f t="shared" si="1411"/>
        <v>4</v>
      </c>
      <c r="C6295" s="285">
        <v>5</v>
      </c>
      <c r="D6295" t="s">
        <v>715</v>
      </c>
      <c r="F6295" s="16">
        <v>46</v>
      </c>
      <c r="G6295" t="str">
        <f t="shared" si="1405"/>
        <v>heating</v>
      </c>
      <c r="H6295" s="283">
        <f>IF(G6295="heating",F6295*Assumptions!M$4+Assumptions!M$7,0)</f>
        <v>0.2519776789963768</v>
      </c>
      <c r="I6295" s="15">
        <f t="shared" si="1406"/>
        <v>1.1635558681477385</v>
      </c>
      <c r="J6295" s="15">
        <f t="shared" si="1407"/>
        <v>1.0020455199443592</v>
      </c>
      <c r="K6295" s="283">
        <f t="shared" si="1412"/>
        <v>0.29378983324991736</v>
      </c>
      <c r="L6295" s="283">
        <f t="shared" si="1413"/>
        <v>3.8708416397494121</v>
      </c>
      <c r="M6295" s="283">
        <f t="shared" si="1414"/>
        <v>3.8801738946265214</v>
      </c>
      <c r="N6295" s="283">
        <f t="shared" si="1415"/>
        <v>3.4228778732085736</v>
      </c>
      <c r="O6295" s="283">
        <f t="shared" si="1416"/>
        <v>0.33223911632371589</v>
      </c>
      <c r="P6295" s="21">
        <f t="shared" si="1408"/>
        <v>0</v>
      </c>
      <c r="Q6295" s="21">
        <f t="shared" si="1409"/>
        <v>0.72139578924615555</v>
      </c>
      <c r="R6295">
        <f t="shared" si="1410"/>
        <v>1.0705685074825908</v>
      </c>
      <c r="S6295" s="296">
        <f t="shared" si="1417"/>
        <v>0</v>
      </c>
      <c r="T6295" s="283">
        <f t="shared" si="1418"/>
        <v>0.29378983324991736</v>
      </c>
    </row>
    <row r="6296" spans="1:20" x14ac:dyDescent="0.25">
      <c r="A6296" s="286">
        <v>43363</v>
      </c>
      <c r="B6296" s="1">
        <f t="shared" si="1411"/>
        <v>4</v>
      </c>
      <c r="C6296" s="285">
        <v>6</v>
      </c>
      <c r="D6296" t="s">
        <v>715</v>
      </c>
      <c r="F6296" s="16">
        <v>45</v>
      </c>
      <c r="G6296" t="str">
        <f t="shared" si="1405"/>
        <v>heating</v>
      </c>
      <c r="H6296" s="283">
        <f>IF(G6296="heating",F6296*Assumptions!M$4+Assumptions!M$7,0)</f>
        <v>0.26267355323341679</v>
      </c>
      <c r="I6296" s="15">
        <f t="shared" si="1406"/>
        <v>1.2083911162615524</v>
      </c>
      <c r="J6296" s="15">
        <f t="shared" si="1407"/>
        <v>1.0020455199443592</v>
      </c>
      <c r="K6296" s="283">
        <f t="shared" si="1412"/>
        <v>0.31806166157477506</v>
      </c>
      <c r="L6296" s="283">
        <f t="shared" si="1413"/>
        <v>3.8225513186096443</v>
      </c>
      <c r="M6296" s="283">
        <f t="shared" si="1414"/>
        <v>4.1483335653824467</v>
      </c>
      <c r="N6296" s="283">
        <f t="shared" si="1415"/>
        <v>3.3574836377085973</v>
      </c>
      <c r="O6296" s="283">
        <f t="shared" si="1416"/>
        <v>0.36211852537324357</v>
      </c>
      <c r="P6296" s="21">
        <f t="shared" si="1408"/>
        <v>0</v>
      </c>
      <c r="Q6296" s="21">
        <f t="shared" si="1409"/>
        <v>0.87787080972652631</v>
      </c>
      <c r="R6296">
        <f t="shared" si="1410"/>
        <v>1.0705685074825908</v>
      </c>
      <c r="S6296" s="296">
        <f t="shared" si="1417"/>
        <v>0</v>
      </c>
      <c r="T6296" s="283">
        <f t="shared" si="1418"/>
        <v>0.31806166157477506</v>
      </c>
    </row>
    <row r="6297" spans="1:20" x14ac:dyDescent="0.25">
      <c r="A6297" s="286">
        <v>43363</v>
      </c>
      <c r="B6297" s="1">
        <f t="shared" si="1411"/>
        <v>4</v>
      </c>
      <c r="C6297" s="285">
        <v>7</v>
      </c>
      <c r="D6297" t="s">
        <v>716</v>
      </c>
      <c r="F6297" s="16">
        <v>46</v>
      </c>
      <c r="G6297" t="str">
        <f t="shared" si="1405"/>
        <v>heating</v>
      </c>
      <c r="H6297" s="283">
        <f>IF(G6297="heating",F6297*Assumptions!M$4+Assumptions!M$7,0)</f>
        <v>0.2519776789963768</v>
      </c>
      <c r="I6297" s="15">
        <f t="shared" si="1406"/>
        <v>1.1637425769249583</v>
      </c>
      <c r="J6297" s="15">
        <f t="shared" si="1407"/>
        <v>1.0020455199443592</v>
      </c>
      <c r="K6297" s="283">
        <f t="shared" si="1412"/>
        <v>0.29383697592868968</v>
      </c>
      <c r="L6297" s="283">
        <f t="shared" si="1413"/>
        <v>3.8708416397494121</v>
      </c>
      <c r="M6297" s="283">
        <f t="shared" si="1414"/>
        <v>3.8807965226782537</v>
      </c>
      <c r="N6297" s="283">
        <f t="shared" si="1415"/>
        <v>3.4228778732085736</v>
      </c>
      <c r="O6297" s="283">
        <f t="shared" si="1416"/>
        <v>0.33229242872654202</v>
      </c>
      <c r="P6297" s="21">
        <f t="shared" si="1408"/>
        <v>0</v>
      </c>
      <c r="Q6297" s="21">
        <f t="shared" si="1409"/>
        <v>0.97331382064367777</v>
      </c>
      <c r="R6297">
        <f t="shared" si="1410"/>
        <v>1.0705685074825908</v>
      </c>
      <c r="S6297" s="296">
        <f t="shared" si="1417"/>
        <v>0</v>
      </c>
      <c r="T6297" s="283">
        <f t="shared" si="1418"/>
        <v>0.29383697592868968</v>
      </c>
    </row>
    <row r="6298" spans="1:20" x14ac:dyDescent="0.25">
      <c r="A6298" s="286">
        <v>43363</v>
      </c>
      <c r="B6298" s="1">
        <f t="shared" si="1411"/>
        <v>4</v>
      </c>
      <c r="C6298" s="285">
        <v>8</v>
      </c>
      <c r="D6298" t="s">
        <v>716</v>
      </c>
      <c r="F6298" s="16">
        <v>48</v>
      </c>
      <c r="G6298" t="str">
        <f t="shared" si="1405"/>
        <v>heating</v>
      </c>
      <c r="H6298" s="283">
        <f>IF(G6298="heating",F6298*Assumptions!M$4+Assumptions!M$7,0)</f>
        <v>0.2305859305222967</v>
      </c>
      <c r="I6298" s="15">
        <f t="shared" si="1406"/>
        <v>1.094193721037565</v>
      </c>
      <c r="J6298" s="15">
        <f t="shared" si="1407"/>
        <v>1.0020455199443592</v>
      </c>
      <c r="K6298" s="283">
        <f t="shared" si="1412"/>
        <v>0.25282177363216934</v>
      </c>
      <c r="L6298" s="283">
        <f t="shared" si="1413"/>
        <v>3.9630740889572826</v>
      </c>
      <c r="M6298" s="283">
        <f t="shared" si="1414"/>
        <v>3.4186582457424417</v>
      </c>
      <c r="N6298" s="283">
        <f t="shared" si="1415"/>
        <v>3.5524856183738187</v>
      </c>
      <c r="O6298" s="283">
        <f t="shared" si="1416"/>
        <v>0.28204235789827797</v>
      </c>
      <c r="P6298" s="21">
        <f t="shared" si="1408"/>
        <v>0</v>
      </c>
      <c r="Q6298" s="21">
        <f t="shared" si="1409"/>
        <v>0.94940007506179924</v>
      </c>
      <c r="R6298">
        <f t="shared" si="1410"/>
        <v>1.0705685074825908</v>
      </c>
      <c r="S6298" s="296">
        <f t="shared" si="1417"/>
        <v>0</v>
      </c>
      <c r="T6298" s="283">
        <f t="shared" si="1418"/>
        <v>0.25282177363216934</v>
      </c>
    </row>
    <row r="6299" spans="1:20" x14ac:dyDescent="0.25">
      <c r="A6299" s="286">
        <v>43363</v>
      </c>
      <c r="B6299" s="1">
        <f t="shared" si="1411"/>
        <v>4</v>
      </c>
      <c r="C6299" s="285">
        <v>9</v>
      </c>
      <c r="D6299" t="s">
        <v>716</v>
      </c>
      <c r="F6299" s="16">
        <v>54</v>
      </c>
      <c r="G6299" t="str">
        <f t="shared" si="1405"/>
        <v>heating</v>
      </c>
      <c r="H6299" s="283">
        <f>IF(G6299="heating",F6299*Assumptions!M$4+Assumptions!M$7,0)</f>
        <v>0.16641068510005663</v>
      </c>
      <c r="I6299" s="15">
        <f t="shared" si="1406"/>
        <v>1.0343009000871222</v>
      </c>
      <c r="J6299" s="15">
        <f t="shared" si="1407"/>
        <v>1.0020455199443592</v>
      </c>
      <c r="K6299" s="283">
        <f t="shared" si="1412"/>
        <v>0.17247079366048995</v>
      </c>
      <c r="L6299" s="283">
        <f t="shared" si="1413"/>
        <v>4.1559947708987721</v>
      </c>
      <c r="M6299" s="283">
        <f t="shared" si="1414"/>
        <v>2.4456796889906038</v>
      </c>
      <c r="N6299" s="283">
        <f t="shared" si="1415"/>
        <v>3.9259252525022648</v>
      </c>
      <c r="O6299" s="283">
        <f t="shared" si="1416"/>
        <v>0.18257803459933394</v>
      </c>
      <c r="P6299" s="21">
        <f t="shared" si="1408"/>
        <v>0</v>
      </c>
      <c r="Q6299" s="21">
        <f t="shared" si="1409"/>
        <v>0.8408485371888097</v>
      </c>
      <c r="R6299">
        <f t="shared" si="1410"/>
        <v>1.0705685074825908</v>
      </c>
      <c r="S6299" s="296">
        <f t="shared" si="1417"/>
        <v>0</v>
      </c>
      <c r="T6299" s="283">
        <f t="shared" si="1418"/>
        <v>0.17247079366048995</v>
      </c>
    </row>
    <row r="6300" spans="1:20" x14ac:dyDescent="0.25">
      <c r="A6300" s="286">
        <v>43363</v>
      </c>
      <c r="B6300" s="1">
        <f t="shared" si="1411"/>
        <v>4</v>
      </c>
      <c r="C6300" s="285">
        <v>10</v>
      </c>
      <c r="D6300" t="s">
        <v>716</v>
      </c>
      <c r="F6300" s="16">
        <v>57</v>
      </c>
      <c r="G6300" t="str">
        <f t="shared" si="1405"/>
        <v>heating</v>
      </c>
      <c r="H6300" s="283">
        <f>IF(G6300="heating",F6300*Assumptions!M$4+Assumptions!M$7,0)</f>
        <v>0.13432306238893654</v>
      </c>
      <c r="I6300" s="15">
        <f t="shared" si="1406"/>
        <v>0.98112329028689171</v>
      </c>
      <c r="J6300" s="15">
        <f t="shared" si="1407"/>
        <v>1.0020455199443592</v>
      </c>
      <c r="K6300" s="283">
        <f t="shared" si="1412"/>
        <v>0.1320570588612911</v>
      </c>
      <c r="L6300" s="283">
        <f t="shared" si="1413"/>
        <v>4.2530692972692208</v>
      </c>
      <c r="M6300" s="283">
        <f t="shared" si="1414"/>
        <v>1.9163423704745146</v>
      </c>
      <c r="N6300" s="283">
        <f t="shared" si="1415"/>
        <v>4.1119599131986844</v>
      </c>
      <c r="O6300" s="283">
        <f t="shared" si="1416"/>
        <v>0.13658883704771502</v>
      </c>
      <c r="P6300" s="21">
        <f t="shared" si="1408"/>
        <v>0</v>
      </c>
      <c r="Q6300" s="21">
        <f t="shared" si="1409"/>
        <v>0.74504051125983206</v>
      </c>
      <c r="R6300">
        <f t="shared" si="1410"/>
        <v>1.0705685074825908</v>
      </c>
      <c r="S6300" s="296">
        <f t="shared" si="1417"/>
        <v>0</v>
      </c>
      <c r="T6300" s="283">
        <f t="shared" si="1418"/>
        <v>0.1320570588612911</v>
      </c>
    </row>
    <row r="6301" spans="1:20" x14ac:dyDescent="0.25">
      <c r="A6301" s="286">
        <v>43363</v>
      </c>
      <c r="B6301" s="1">
        <f t="shared" si="1411"/>
        <v>4</v>
      </c>
      <c r="C6301" s="285">
        <v>11</v>
      </c>
      <c r="D6301" t="s">
        <v>716</v>
      </c>
      <c r="F6301" s="16">
        <v>61</v>
      </c>
      <c r="G6301" t="str">
        <f t="shared" si="1405"/>
        <v>heating</v>
      </c>
      <c r="H6301" s="283">
        <f>IF(G6301="heating",F6301*Assumptions!M$4+Assumptions!M$7,0)</f>
        <v>9.153956544077646E-2</v>
      </c>
      <c r="I6301" s="15">
        <f t="shared" si="1406"/>
        <v>0.94956163997961163</v>
      </c>
      <c r="J6301" s="15">
        <f t="shared" si="1407"/>
        <v>1.0020455199443592</v>
      </c>
      <c r="K6301" s="283">
        <f t="shared" si="1412"/>
        <v>8.7100261508268051E-2</v>
      </c>
      <c r="L6301" s="283">
        <f t="shared" si="1413"/>
        <v>4.3818232651749627</v>
      </c>
      <c r="M6301" s="283">
        <f t="shared" si="1414"/>
        <v>1.3022169331785145</v>
      </c>
      <c r="N6301" s="283">
        <f t="shared" si="1415"/>
        <v>4.3585758300027857</v>
      </c>
      <c r="O6301" s="283">
        <f t="shared" si="1416"/>
        <v>8.7564830156805676E-2</v>
      </c>
      <c r="P6301" s="21">
        <f t="shared" si="1408"/>
        <v>0</v>
      </c>
      <c r="Q6301" s="21">
        <f t="shared" si="1409"/>
        <v>0.72850690893675296</v>
      </c>
      <c r="R6301">
        <f t="shared" si="1410"/>
        <v>1.0705685074825908</v>
      </c>
      <c r="S6301" s="296">
        <f t="shared" si="1417"/>
        <v>0</v>
      </c>
      <c r="T6301" s="283">
        <f t="shared" si="1418"/>
        <v>8.7100261508268051E-2</v>
      </c>
    </row>
    <row r="6302" spans="1:20" x14ac:dyDescent="0.25">
      <c r="A6302" s="286">
        <v>43363</v>
      </c>
      <c r="B6302" s="1">
        <f t="shared" si="1411"/>
        <v>4</v>
      </c>
      <c r="C6302" s="285">
        <v>12</v>
      </c>
      <c r="D6302" t="s">
        <v>716</v>
      </c>
      <c r="F6302" s="16">
        <v>61</v>
      </c>
      <c r="G6302" t="str">
        <f t="shared" si="1405"/>
        <v>heating</v>
      </c>
      <c r="H6302" s="283">
        <f>IF(G6302="heating",F6302*Assumptions!M$4+Assumptions!M$7,0)</f>
        <v>9.153956544077646E-2</v>
      </c>
      <c r="I6302" s="15">
        <f t="shared" si="1406"/>
        <v>0.91648403420261149</v>
      </c>
      <c r="J6302" s="15">
        <f t="shared" si="1407"/>
        <v>1.0020455199443592</v>
      </c>
      <c r="K6302" s="283">
        <f t="shared" si="1412"/>
        <v>8.4066158200023652E-2</v>
      </c>
      <c r="L6302" s="283">
        <f t="shared" si="1413"/>
        <v>4.3818232651749627</v>
      </c>
      <c r="M6302" s="283">
        <f t="shared" si="1414"/>
        <v>1.2568547191439017</v>
      </c>
      <c r="N6302" s="283">
        <f t="shared" si="1415"/>
        <v>4.3585758300027857</v>
      </c>
      <c r="O6302" s="283">
        <f t="shared" si="1416"/>
        <v>8.45145437826436E-2</v>
      </c>
      <c r="P6302" s="21">
        <f t="shared" si="1408"/>
        <v>0</v>
      </c>
      <c r="Q6302" s="21">
        <f t="shared" si="1409"/>
        <v>0.75910815787401487</v>
      </c>
      <c r="R6302">
        <f t="shared" si="1410"/>
        <v>1.0705685074825908</v>
      </c>
      <c r="S6302" s="296">
        <f t="shared" si="1417"/>
        <v>0</v>
      </c>
      <c r="T6302" s="283">
        <f t="shared" si="1418"/>
        <v>8.4066158200023652E-2</v>
      </c>
    </row>
    <row r="6303" spans="1:20" x14ac:dyDescent="0.25">
      <c r="A6303" s="286">
        <v>43363</v>
      </c>
      <c r="B6303" s="1">
        <f t="shared" si="1411"/>
        <v>4</v>
      </c>
      <c r="C6303" s="285">
        <v>13</v>
      </c>
      <c r="D6303" t="s">
        <v>716</v>
      </c>
      <c r="F6303" s="16">
        <v>61</v>
      </c>
      <c r="G6303" t="str">
        <f t="shared" si="1405"/>
        <v>heating</v>
      </c>
      <c r="H6303" s="283">
        <f>IF(G6303="heating",F6303*Assumptions!M$4+Assumptions!M$7,0)</f>
        <v>9.153956544077646E-2</v>
      </c>
      <c r="I6303" s="15">
        <f t="shared" si="1406"/>
        <v>0.90040206880052787</v>
      </c>
      <c r="J6303" s="15">
        <f t="shared" si="1407"/>
        <v>1.0020455199443592</v>
      </c>
      <c r="K6303" s="283">
        <f t="shared" si="1412"/>
        <v>8.2591010791880165E-2</v>
      </c>
      <c r="L6303" s="283">
        <f t="shared" si="1413"/>
        <v>4.3818232651749627</v>
      </c>
      <c r="M6303" s="283">
        <f t="shared" si="1414"/>
        <v>1.2348001133303876</v>
      </c>
      <c r="N6303" s="283">
        <f t="shared" si="1415"/>
        <v>4.3585758300027857</v>
      </c>
      <c r="O6303" s="283">
        <f t="shared" si="1416"/>
        <v>8.3031528347172437E-2</v>
      </c>
      <c r="P6303" s="21">
        <f t="shared" si="1408"/>
        <v>0</v>
      </c>
      <c r="Q6303" s="21">
        <f t="shared" si="1409"/>
        <v>0.79115902007799765</v>
      </c>
      <c r="R6303">
        <f t="shared" si="1410"/>
        <v>1.0705685074825908</v>
      </c>
      <c r="S6303" s="296">
        <f t="shared" si="1417"/>
        <v>0</v>
      </c>
      <c r="T6303" s="283">
        <f t="shared" si="1418"/>
        <v>8.2591010791880165E-2</v>
      </c>
    </row>
    <row r="6304" spans="1:20" x14ac:dyDescent="0.25">
      <c r="A6304" s="286">
        <v>43363</v>
      </c>
      <c r="B6304" s="1">
        <f t="shared" si="1411"/>
        <v>4</v>
      </c>
      <c r="C6304" s="285">
        <v>14</v>
      </c>
      <c r="D6304" t="s">
        <v>716</v>
      </c>
      <c r="F6304" s="16">
        <v>61</v>
      </c>
      <c r="G6304" t="str">
        <f t="shared" si="1405"/>
        <v>heating</v>
      </c>
      <c r="H6304" s="283">
        <f>IF(G6304="heating",F6304*Assumptions!M$4+Assumptions!M$7,0)</f>
        <v>9.153956544077646E-2</v>
      </c>
      <c r="I6304" s="15">
        <f t="shared" si="1406"/>
        <v>0.86032894500746537</v>
      </c>
      <c r="J6304" s="15">
        <f t="shared" si="1407"/>
        <v>1.0020455199443592</v>
      </c>
      <c r="K6304" s="283">
        <f t="shared" si="1412"/>
        <v>7.8915230921598245E-2</v>
      </c>
      <c r="L6304" s="283">
        <f t="shared" si="1413"/>
        <v>4.3818232651749627</v>
      </c>
      <c r="M6304" s="283">
        <f t="shared" si="1414"/>
        <v>1.1798443335562538</v>
      </c>
      <c r="N6304" s="283">
        <f t="shared" si="1415"/>
        <v>4.3585758300027857</v>
      </c>
      <c r="O6304" s="283">
        <f t="shared" si="1416"/>
        <v>7.9336142886079555E-2</v>
      </c>
      <c r="P6304" s="21">
        <f t="shared" si="1408"/>
        <v>0</v>
      </c>
      <c r="Q6304" s="21">
        <f t="shared" si="1409"/>
        <v>0.84355555031342389</v>
      </c>
      <c r="R6304">
        <f t="shared" si="1410"/>
        <v>1.0705685074825908</v>
      </c>
      <c r="S6304" s="296">
        <f t="shared" si="1417"/>
        <v>0</v>
      </c>
      <c r="T6304" s="283">
        <f t="shared" si="1418"/>
        <v>7.8915230921598245E-2</v>
      </c>
    </row>
    <row r="6305" spans="1:20" x14ac:dyDescent="0.25">
      <c r="A6305" s="286">
        <v>43363</v>
      </c>
      <c r="B6305" s="1">
        <f t="shared" si="1411"/>
        <v>4</v>
      </c>
      <c r="C6305" s="285">
        <v>15</v>
      </c>
      <c r="D6305" t="s">
        <v>716</v>
      </c>
      <c r="F6305" s="16">
        <v>61</v>
      </c>
      <c r="G6305" t="str">
        <f t="shared" si="1405"/>
        <v>heating</v>
      </c>
      <c r="H6305" s="283">
        <f>IF(G6305="heating",F6305*Assumptions!M$4+Assumptions!M$7,0)</f>
        <v>9.153956544077646E-2</v>
      </c>
      <c r="I6305" s="15">
        <f t="shared" si="1406"/>
        <v>0.85754515037175039</v>
      </c>
      <c r="J6305" s="15">
        <f t="shared" si="1407"/>
        <v>1.0020455199443592</v>
      </c>
      <c r="K6305" s="283">
        <f t="shared" si="1412"/>
        <v>7.865988231593922E-2</v>
      </c>
      <c r="L6305" s="283">
        <f t="shared" si="1413"/>
        <v>4.3818232651749627</v>
      </c>
      <c r="M6305" s="283">
        <f t="shared" si="1414"/>
        <v>1.1760266724792989</v>
      </c>
      <c r="N6305" s="283">
        <f t="shared" si="1415"/>
        <v>4.3585758300027857</v>
      </c>
      <c r="O6305" s="283">
        <f t="shared" si="1416"/>
        <v>7.9079432321746898E-2</v>
      </c>
      <c r="P6305" s="21">
        <f t="shared" si="1408"/>
        <v>0</v>
      </c>
      <c r="Q6305" s="21">
        <f t="shared" si="1409"/>
        <v>0.96592607327566882</v>
      </c>
      <c r="R6305">
        <f t="shared" si="1410"/>
        <v>1.0705685074825908</v>
      </c>
      <c r="S6305" s="296">
        <f t="shared" si="1417"/>
        <v>0</v>
      </c>
      <c r="T6305" s="283">
        <f t="shared" si="1418"/>
        <v>7.865988231593922E-2</v>
      </c>
    </row>
    <row r="6306" spans="1:20" x14ac:dyDescent="0.25">
      <c r="A6306" s="286">
        <v>43363</v>
      </c>
      <c r="B6306" s="1">
        <f t="shared" si="1411"/>
        <v>4</v>
      </c>
      <c r="C6306" s="285">
        <v>16</v>
      </c>
      <c r="D6306" t="s">
        <v>716</v>
      </c>
      <c r="F6306" s="16">
        <v>61</v>
      </c>
      <c r="G6306" t="str">
        <f t="shared" si="1405"/>
        <v>heating</v>
      </c>
      <c r="H6306" s="283">
        <f>IF(G6306="heating",F6306*Assumptions!M$4+Assumptions!M$7,0)</f>
        <v>9.153956544077646E-2</v>
      </c>
      <c r="I6306" s="15">
        <f t="shared" si="1406"/>
        <v>0.88344815438260227</v>
      </c>
      <c r="J6306" s="15">
        <f t="shared" si="1407"/>
        <v>1.0020455199443592</v>
      </c>
      <c r="K6306" s="283">
        <f t="shared" si="1412"/>
        <v>8.1035882280768634E-2</v>
      </c>
      <c r="L6306" s="283">
        <f t="shared" si="1413"/>
        <v>4.3818232651749627</v>
      </c>
      <c r="M6306" s="283">
        <f t="shared" si="1414"/>
        <v>1.2115497275637974</v>
      </c>
      <c r="N6306" s="283">
        <f t="shared" si="1415"/>
        <v>4.3585758300027857</v>
      </c>
      <c r="O6306" s="283">
        <f t="shared" si="1416"/>
        <v>8.1468105211702738E-2</v>
      </c>
      <c r="P6306" s="21">
        <f t="shared" si="1408"/>
        <v>0</v>
      </c>
      <c r="Q6306" s="21">
        <f t="shared" si="1409"/>
        <v>1.1649354943302594</v>
      </c>
      <c r="R6306">
        <f t="shared" si="1410"/>
        <v>1.0705685074825908</v>
      </c>
      <c r="S6306" s="296">
        <f t="shared" si="1417"/>
        <v>0</v>
      </c>
      <c r="T6306" s="283">
        <f t="shared" si="1418"/>
        <v>8.1035882280768634E-2</v>
      </c>
    </row>
    <row r="6307" spans="1:20" x14ac:dyDescent="0.25">
      <c r="A6307" s="286">
        <v>43363</v>
      </c>
      <c r="B6307" s="1">
        <f t="shared" si="1411"/>
        <v>4</v>
      </c>
      <c r="C6307" s="285">
        <v>17</v>
      </c>
      <c r="D6307" t="s">
        <v>716</v>
      </c>
      <c r="F6307" s="16">
        <v>57</v>
      </c>
      <c r="G6307" t="str">
        <f t="shared" si="1405"/>
        <v>heating</v>
      </c>
      <c r="H6307" s="283">
        <f>IF(G6307="heating",F6307*Assumptions!M$4+Assumptions!M$7,0)</f>
        <v>0.13432306238893654</v>
      </c>
      <c r="I6307" s="15">
        <f t="shared" si="1406"/>
        <v>0.94025748850374469</v>
      </c>
      <c r="J6307" s="15">
        <f t="shared" si="1407"/>
        <v>1.0020455199443592</v>
      </c>
      <c r="K6307" s="283">
        <f t="shared" si="1412"/>
        <v>0.12655661091054185</v>
      </c>
      <c r="L6307" s="283">
        <f t="shared" si="1413"/>
        <v>4.2530692972692208</v>
      </c>
      <c r="M6307" s="283">
        <f t="shared" si="1414"/>
        <v>1.8365227716170072</v>
      </c>
      <c r="N6307" s="283">
        <f t="shared" si="1415"/>
        <v>4.1119599131986844</v>
      </c>
      <c r="O6307" s="283">
        <f t="shared" si="1416"/>
        <v>0.13089963122022893</v>
      </c>
      <c r="P6307" s="21">
        <f t="shared" si="1408"/>
        <v>0</v>
      </c>
      <c r="Q6307" s="21">
        <f t="shared" si="1409"/>
        <v>1.3521540118753073</v>
      </c>
      <c r="R6307">
        <f t="shared" si="1410"/>
        <v>1.0705685074825908</v>
      </c>
      <c r="S6307" s="296">
        <f t="shared" si="1417"/>
        <v>0</v>
      </c>
      <c r="T6307" s="283">
        <f t="shared" si="1418"/>
        <v>0.12655661091054185</v>
      </c>
    </row>
    <row r="6308" spans="1:20" x14ac:dyDescent="0.25">
      <c r="A6308" s="286">
        <v>43363</v>
      </c>
      <c r="B6308" s="1">
        <f t="shared" si="1411"/>
        <v>4</v>
      </c>
      <c r="C6308" s="285">
        <v>18</v>
      </c>
      <c r="D6308" t="s">
        <v>716</v>
      </c>
      <c r="F6308" s="16">
        <v>54</v>
      </c>
      <c r="G6308" t="str">
        <f t="shared" si="1405"/>
        <v>heating</v>
      </c>
      <c r="H6308" s="283">
        <f>IF(G6308="heating",F6308*Assumptions!M$4+Assumptions!M$7,0)</f>
        <v>0.16641068510005663</v>
      </c>
      <c r="I6308" s="15">
        <f t="shared" si="1406"/>
        <v>0.98182363790757687</v>
      </c>
      <c r="J6308" s="15">
        <f t="shared" si="1407"/>
        <v>1.0020455199443592</v>
      </c>
      <c r="K6308" s="283">
        <f t="shared" si="1412"/>
        <v>0.16372015343918356</v>
      </c>
      <c r="L6308" s="283">
        <f t="shared" si="1413"/>
        <v>4.1559947708987721</v>
      </c>
      <c r="M6308" s="283">
        <f t="shared" si="1414"/>
        <v>2.321593386604579</v>
      </c>
      <c r="N6308" s="283">
        <f t="shared" si="1415"/>
        <v>3.9259252525022648</v>
      </c>
      <c r="O6308" s="283">
        <f t="shared" si="1416"/>
        <v>0.17331458390612825</v>
      </c>
      <c r="P6308" s="21">
        <f t="shared" si="1408"/>
        <v>0</v>
      </c>
      <c r="Q6308" s="21">
        <f t="shared" si="1409"/>
        <v>1.5598916921549892</v>
      </c>
      <c r="R6308">
        <f t="shared" si="1410"/>
        <v>1.0705685074825908</v>
      </c>
      <c r="S6308" s="296">
        <f t="shared" si="1417"/>
        <v>0</v>
      </c>
      <c r="T6308" s="283">
        <f t="shared" si="1418"/>
        <v>0.16372015343918356</v>
      </c>
    </row>
    <row r="6309" spans="1:20" x14ac:dyDescent="0.25">
      <c r="A6309" s="286">
        <v>43363</v>
      </c>
      <c r="B6309" s="1">
        <f t="shared" si="1411"/>
        <v>4</v>
      </c>
      <c r="C6309" s="285">
        <v>19</v>
      </c>
      <c r="D6309" t="s">
        <v>716</v>
      </c>
      <c r="F6309" s="16">
        <v>48</v>
      </c>
      <c r="G6309" t="str">
        <f t="shared" si="1405"/>
        <v>heating</v>
      </c>
      <c r="H6309" s="283">
        <f>IF(G6309="heating",F6309*Assumptions!M$4+Assumptions!M$7,0)</f>
        <v>0.2305859305222967</v>
      </c>
      <c r="I6309" s="15">
        <f t="shared" si="1406"/>
        <v>0.98418842963438757</v>
      </c>
      <c r="J6309" s="15">
        <f t="shared" si="1407"/>
        <v>1.0020455199443592</v>
      </c>
      <c r="K6309" s="283">
        <f t="shared" si="1412"/>
        <v>0.22740421516263018</v>
      </c>
      <c r="L6309" s="283">
        <f t="shared" si="1413"/>
        <v>3.9630740889572826</v>
      </c>
      <c r="M6309" s="283">
        <f t="shared" si="1414"/>
        <v>3.074961796658302</v>
      </c>
      <c r="N6309" s="283">
        <f t="shared" si="1415"/>
        <v>3.5524856183738187</v>
      </c>
      <c r="O6309" s="283">
        <f t="shared" si="1416"/>
        <v>0.2536870939517632</v>
      </c>
      <c r="P6309" s="21">
        <f t="shared" si="1408"/>
        <v>0</v>
      </c>
      <c r="Q6309" s="21">
        <f t="shared" si="1409"/>
        <v>1.6764212681468484</v>
      </c>
      <c r="R6309">
        <f t="shared" si="1410"/>
        <v>1.0705685074825908</v>
      </c>
      <c r="S6309" s="296">
        <f t="shared" si="1417"/>
        <v>0</v>
      </c>
      <c r="T6309" s="283">
        <f t="shared" si="1418"/>
        <v>0.22740421516263018</v>
      </c>
    </row>
    <row r="6310" spans="1:20" x14ac:dyDescent="0.25">
      <c r="A6310" s="286">
        <v>43363</v>
      </c>
      <c r="B6310" s="1">
        <f t="shared" si="1411"/>
        <v>4</v>
      </c>
      <c r="C6310" s="285">
        <v>20</v>
      </c>
      <c r="D6310" t="s">
        <v>716</v>
      </c>
      <c r="F6310" s="16">
        <v>46</v>
      </c>
      <c r="G6310" t="str">
        <f t="shared" si="1405"/>
        <v>heating</v>
      </c>
      <c r="H6310" s="283">
        <f>IF(G6310="heating",F6310*Assumptions!M$4+Assumptions!M$7,0)</f>
        <v>0.2519776789963768</v>
      </c>
      <c r="I6310" s="15">
        <f t="shared" si="1406"/>
        <v>0.97071962311712034</v>
      </c>
      <c r="J6310" s="15">
        <f t="shared" si="1407"/>
        <v>1.0020455199443592</v>
      </c>
      <c r="K6310" s="283">
        <f t="shared" si="1412"/>
        <v>0.24510001110818233</v>
      </c>
      <c r="L6310" s="283">
        <f t="shared" si="1413"/>
        <v>3.8708416397494121</v>
      </c>
      <c r="M6310" s="283">
        <f t="shared" si="1414"/>
        <v>3.237112238208832</v>
      </c>
      <c r="N6310" s="283">
        <f t="shared" si="1415"/>
        <v>3.4228778732085736</v>
      </c>
      <c r="O6310" s="283">
        <f t="shared" si="1416"/>
        <v>0.2771770901692302</v>
      </c>
      <c r="P6310" s="21">
        <f t="shared" si="1408"/>
        <v>0</v>
      </c>
      <c r="Q6310" s="21">
        <f t="shared" si="1409"/>
        <v>1.52436960139122</v>
      </c>
      <c r="R6310">
        <f t="shared" si="1410"/>
        <v>1.0705685074825908</v>
      </c>
      <c r="S6310" s="296">
        <f t="shared" si="1417"/>
        <v>0</v>
      </c>
      <c r="T6310" s="283">
        <f t="shared" si="1418"/>
        <v>0.24510001110818233</v>
      </c>
    </row>
    <row r="6311" spans="1:20" x14ac:dyDescent="0.25">
      <c r="A6311" s="286">
        <v>43363</v>
      </c>
      <c r="B6311" s="1">
        <f t="shared" si="1411"/>
        <v>4</v>
      </c>
      <c r="C6311" s="285">
        <v>21</v>
      </c>
      <c r="D6311" t="s">
        <v>716</v>
      </c>
      <c r="F6311" s="16">
        <v>45</v>
      </c>
      <c r="G6311" t="str">
        <f t="shared" si="1405"/>
        <v>heating</v>
      </c>
      <c r="H6311" s="283">
        <f>IF(G6311="heating",F6311*Assumptions!M$4+Assumptions!M$7,0)</f>
        <v>0.26267355323341679</v>
      </c>
      <c r="I6311" s="15">
        <f t="shared" si="1406"/>
        <v>0.95751150862929935</v>
      </c>
      <c r="J6311" s="15">
        <f t="shared" si="1407"/>
        <v>1.0020455199443592</v>
      </c>
      <c r="K6311" s="283">
        <f t="shared" si="1412"/>
        <v>0.2520274249895148</v>
      </c>
      <c r="L6311" s="283">
        <f t="shared" si="1413"/>
        <v>3.8225513186096443</v>
      </c>
      <c r="M6311" s="283">
        <f t="shared" si="1414"/>
        <v>3.2870790566348078</v>
      </c>
      <c r="N6311" s="283">
        <f t="shared" si="1415"/>
        <v>3.3574836377085973</v>
      </c>
      <c r="O6311" s="283">
        <f t="shared" si="1416"/>
        <v>0.28693744174936686</v>
      </c>
      <c r="P6311" s="21">
        <f t="shared" si="1408"/>
        <v>0</v>
      </c>
      <c r="Q6311" s="21">
        <f t="shared" si="1409"/>
        <v>1.4448604713749031</v>
      </c>
      <c r="R6311">
        <f t="shared" si="1410"/>
        <v>1.0705685074825908</v>
      </c>
      <c r="S6311" s="296">
        <f t="shared" si="1417"/>
        <v>0</v>
      </c>
      <c r="T6311" s="283">
        <f t="shared" si="1418"/>
        <v>0.2520274249895148</v>
      </c>
    </row>
    <row r="6312" spans="1:20" x14ac:dyDescent="0.25">
      <c r="A6312" s="286">
        <v>43363</v>
      </c>
      <c r="B6312" s="1">
        <f t="shared" si="1411"/>
        <v>4</v>
      </c>
      <c r="C6312" s="285">
        <v>22</v>
      </c>
      <c r="D6312" t="s">
        <v>716</v>
      </c>
      <c r="F6312" s="16">
        <v>43</v>
      </c>
      <c r="G6312" t="str">
        <f t="shared" si="1405"/>
        <v>heating</v>
      </c>
      <c r="H6312" s="283">
        <f>IF(G6312="heating",F6312*Assumptions!M$4+Assumptions!M$7,0)</f>
        <v>0.28406530170749683</v>
      </c>
      <c r="I6312" s="15">
        <f t="shared" si="1406"/>
        <v>0.9426530227543114</v>
      </c>
      <c r="J6312" s="15">
        <f t="shared" si="1407"/>
        <v>1.0020455199443592</v>
      </c>
      <c r="K6312" s="283">
        <f t="shared" si="1412"/>
        <v>0.26832275444861359</v>
      </c>
      <c r="L6312" s="283">
        <f t="shared" si="1413"/>
        <v>3.7370271581932331</v>
      </c>
      <c r="M6312" s="283">
        <f t="shared" si="1414"/>
        <v>3.4213127828677505</v>
      </c>
      <c r="N6312" s="283">
        <f t="shared" si="1415"/>
        <v>3.2278965655525562</v>
      </c>
      <c r="O6312" s="283">
        <f t="shared" si="1416"/>
        <v>0.31064484260016378</v>
      </c>
      <c r="P6312" s="21">
        <f t="shared" si="1408"/>
        <v>0</v>
      </c>
      <c r="Q6312" s="21">
        <f t="shared" si="1409"/>
        <v>1.2427137171080138</v>
      </c>
      <c r="R6312">
        <f t="shared" si="1410"/>
        <v>1.0705685074825908</v>
      </c>
      <c r="S6312" s="296">
        <f t="shared" si="1417"/>
        <v>0</v>
      </c>
      <c r="T6312" s="283">
        <f t="shared" si="1418"/>
        <v>0.26832275444861359</v>
      </c>
    </row>
    <row r="6313" spans="1:20" x14ac:dyDescent="0.25">
      <c r="A6313" s="286">
        <v>43363</v>
      </c>
      <c r="B6313" s="1">
        <f t="shared" si="1411"/>
        <v>4</v>
      </c>
      <c r="C6313" s="285">
        <v>23</v>
      </c>
      <c r="D6313" t="s">
        <v>715</v>
      </c>
      <c r="F6313" s="16">
        <v>43</v>
      </c>
      <c r="G6313" t="str">
        <f t="shared" si="1405"/>
        <v>heating</v>
      </c>
      <c r="H6313" s="283">
        <f>IF(G6313="heating",F6313*Assumptions!M$4+Assumptions!M$7,0)</f>
        <v>0.28406530170749683</v>
      </c>
      <c r="I6313" s="15">
        <f t="shared" si="1406"/>
        <v>0.94450710149963013</v>
      </c>
      <c r="J6313" s="15">
        <f t="shared" si="1407"/>
        <v>1.0020455199443592</v>
      </c>
      <c r="K6313" s="283">
        <f t="shared" si="1412"/>
        <v>0.26885051122008707</v>
      </c>
      <c r="L6313" s="283">
        <f t="shared" si="1413"/>
        <v>3.7370271581932331</v>
      </c>
      <c r="M6313" s="283">
        <f t="shared" si="1414"/>
        <v>3.4280420704833228</v>
      </c>
      <c r="N6313" s="283">
        <f t="shared" si="1415"/>
        <v>3.2278965655525562</v>
      </c>
      <c r="O6313" s="283">
        <f t="shared" si="1416"/>
        <v>0.31125584154262192</v>
      </c>
      <c r="P6313" s="21">
        <f t="shared" si="1408"/>
        <v>0</v>
      </c>
      <c r="Q6313" s="21">
        <f t="shared" si="1409"/>
        <v>1.0297519246597011</v>
      </c>
      <c r="R6313">
        <f t="shared" si="1410"/>
        <v>1.0705685074825908</v>
      </c>
      <c r="S6313" s="296">
        <f t="shared" si="1417"/>
        <v>0</v>
      </c>
      <c r="T6313" s="283">
        <f t="shared" si="1418"/>
        <v>0.26885051122008707</v>
      </c>
    </row>
    <row r="6314" spans="1:20" x14ac:dyDescent="0.25">
      <c r="A6314" s="286">
        <v>43364</v>
      </c>
      <c r="B6314" s="1">
        <f t="shared" si="1411"/>
        <v>5</v>
      </c>
      <c r="C6314" s="285">
        <v>0</v>
      </c>
      <c r="D6314" t="s">
        <v>715</v>
      </c>
      <c r="F6314" s="16">
        <v>41</v>
      </c>
      <c r="G6314" t="str">
        <f t="shared" si="1405"/>
        <v>heating</v>
      </c>
      <c r="H6314" s="283">
        <f>IF(G6314="heating",F6314*Assumptions!M$4+Assumptions!M$7,0)</f>
        <v>0.30545705018157687</v>
      </c>
      <c r="I6314" s="15">
        <f t="shared" si="1406"/>
        <v>0.97481507806017154</v>
      </c>
      <c r="J6314" s="15">
        <f t="shared" si="1407"/>
        <v>1.0078033906966741</v>
      </c>
      <c r="K6314" s="283">
        <f t="shared" si="1412"/>
        <v>0.30008770812274765</v>
      </c>
      <c r="L6314" s="283">
        <f t="shared" si="1413"/>
        <v>3.6290180754851575</v>
      </c>
      <c r="M6314" s="283">
        <f t="shared" si="1414"/>
        <v>3.7157489224325424</v>
      </c>
      <c r="N6314" s="283">
        <f t="shared" si="1415"/>
        <v>3.0927664988509331</v>
      </c>
      <c r="O6314" s="283">
        <f t="shared" si="1416"/>
        <v>0.35211960470115489</v>
      </c>
      <c r="P6314" s="21">
        <f t="shared" si="1408"/>
        <v>0</v>
      </c>
      <c r="Q6314" s="21">
        <f t="shared" si="1409"/>
        <v>0.90668853391740301</v>
      </c>
      <c r="R6314">
        <f t="shared" si="1410"/>
        <v>1.1856283047139096</v>
      </c>
      <c r="S6314" s="296">
        <f t="shared" si="1417"/>
        <v>0</v>
      </c>
      <c r="T6314" s="283">
        <f t="shared" si="1418"/>
        <v>0.30008770812274765</v>
      </c>
    </row>
    <row r="6315" spans="1:20" x14ac:dyDescent="0.25">
      <c r="A6315" s="286">
        <v>43364</v>
      </c>
      <c r="B6315" s="1">
        <f t="shared" si="1411"/>
        <v>5</v>
      </c>
      <c r="C6315" s="285">
        <v>1</v>
      </c>
      <c r="D6315" t="s">
        <v>715</v>
      </c>
      <c r="F6315" s="16">
        <v>41</v>
      </c>
      <c r="G6315" t="str">
        <f t="shared" si="1405"/>
        <v>heating</v>
      </c>
      <c r="H6315" s="283">
        <f>IF(G6315="heating",F6315*Assumptions!M$4+Assumptions!M$7,0)</f>
        <v>0.30545705018157687</v>
      </c>
      <c r="I6315" s="15">
        <f t="shared" si="1406"/>
        <v>1.012242869806885</v>
      </c>
      <c r="J6315" s="15">
        <f t="shared" si="1407"/>
        <v>1.0078033906966741</v>
      </c>
      <c r="K6315" s="283">
        <f t="shared" si="1412"/>
        <v>0.31160950389525155</v>
      </c>
      <c r="L6315" s="283">
        <f t="shared" si="1413"/>
        <v>3.6290180754851575</v>
      </c>
      <c r="M6315" s="283">
        <f t="shared" si="1414"/>
        <v>3.8584142135035693</v>
      </c>
      <c r="N6315" s="283">
        <f t="shared" si="1415"/>
        <v>3.0927664988509331</v>
      </c>
      <c r="O6315" s="283">
        <f t="shared" si="1416"/>
        <v>0.36563915269677633</v>
      </c>
      <c r="P6315" s="21">
        <f t="shared" si="1408"/>
        <v>0</v>
      </c>
      <c r="Q6315" s="21">
        <f t="shared" si="1409"/>
        <v>0.81803459285312596</v>
      </c>
      <c r="R6315">
        <f t="shared" si="1410"/>
        <v>1.1856283047139096</v>
      </c>
      <c r="S6315" s="296">
        <f t="shared" si="1417"/>
        <v>0</v>
      </c>
      <c r="T6315" s="283">
        <f t="shared" si="1418"/>
        <v>0.31160950389525155</v>
      </c>
    </row>
    <row r="6316" spans="1:20" x14ac:dyDescent="0.25">
      <c r="A6316" s="286">
        <v>43364</v>
      </c>
      <c r="B6316" s="1">
        <f t="shared" si="1411"/>
        <v>5</v>
      </c>
      <c r="C6316" s="285">
        <v>2</v>
      </c>
      <c r="D6316" t="s">
        <v>715</v>
      </c>
      <c r="F6316" s="16">
        <v>39</v>
      </c>
      <c r="G6316" t="str">
        <f t="shared" si="1405"/>
        <v>heating</v>
      </c>
      <c r="H6316" s="283">
        <f>IF(G6316="heating",F6316*Assumptions!M$4+Assumptions!M$7,0)</f>
        <v>0.32684879865565691</v>
      </c>
      <c r="I6316" s="15">
        <f t="shared" si="1406"/>
        <v>1.0509704703585963</v>
      </c>
      <c r="J6316" s="15">
        <f t="shared" si="1407"/>
        <v>1.0078033906966741</v>
      </c>
      <c r="K6316" s="283">
        <f t="shared" si="1412"/>
        <v>0.34618896619033057</v>
      </c>
      <c r="L6316" s="283">
        <f t="shared" si="1413"/>
        <v>3.4953736047983544</v>
      </c>
      <c r="M6316" s="283">
        <f t="shared" si="1414"/>
        <v>4.1287239512563074</v>
      </c>
      <c r="N6316" s="283">
        <f t="shared" si="1415"/>
        <v>2.9501734199721237</v>
      </c>
      <c r="O6316" s="283">
        <f t="shared" si="1416"/>
        <v>0.41016564195929378</v>
      </c>
      <c r="P6316" s="21">
        <f t="shared" si="1408"/>
        <v>0</v>
      </c>
      <c r="Q6316" s="21">
        <f t="shared" si="1409"/>
        <v>0.74507607494346417</v>
      </c>
      <c r="R6316">
        <f t="shared" si="1410"/>
        <v>1.1856283047139096</v>
      </c>
      <c r="S6316" s="296">
        <f t="shared" si="1417"/>
        <v>0</v>
      </c>
      <c r="T6316" s="283">
        <f t="shared" si="1418"/>
        <v>0.34618896619033057</v>
      </c>
    </row>
    <row r="6317" spans="1:20" x14ac:dyDescent="0.25">
      <c r="A6317" s="286">
        <v>43364</v>
      </c>
      <c r="B6317" s="1">
        <f t="shared" si="1411"/>
        <v>5</v>
      </c>
      <c r="C6317" s="285">
        <v>3</v>
      </c>
      <c r="D6317" t="s">
        <v>715</v>
      </c>
      <c r="F6317" s="16">
        <v>39</v>
      </c>
      <c r="G6317" t="str">
        <f t="shared" si="1405"/>
        <v>heating</v>
      </c>
      <c r="H6317" s="283">
        <f>IF(G6317="heating",F6317*Assumptions!M$4+Assumptions!M$7,0)</f>
        <v>0.32684879865565691</v>
      </c>
      <c r="I6317" s="15">
        <f t="shared" si="1406"/>
        <v>1.0924036124451033</v>
      </c>
      <c r="J6317" s="15">
        <f t="shared" si="1407"/>
        <v>1.0078033906966741</v>
      </c>
      <c r="K6317" s="283">
        <f t="shared" si="1412"/>
        <v>0.35983701533109358</v>
      </c>
      <c r="L6317" s="283">
        <f t="shared" si="1413"/>
        <v>3.4953736047983544</v>
      </c>
      <c r="M6317" s="283">
        <f t="shared" si="1414"/>
        <v>4.2914935160852785</v>
      </c>
      <c r="N6317" s="283">
        <f t="shared" si="1415"/>
        <v>2.9501734199721237</v>
      </c>
      <c r="O6317" s="283">
        <f t="shared" si="1416"/>
        <v>0.42633588822368618</v>
      </c>
      <c r="P6317" s="21">
        <f t="shared" si="1408"/>
        <v>0</v>
      </c>
      <c r="Q6317" s="21">
        <f t="shared" si="1409"/>
        <v>0.69158980876382303</v>
      </c>
      <c r="R6317">
        <f t="shared" si="1410"/>
        <v>1.1856283047139096</v>
      </c>
      <c r="S6317" s="296">
        <f t="shared" si="1417"/>
        <v>0</v>
      </c>
      <c r="T6317" s="283">
        <f t="shared" si="1418"/>
        <v>0.35983701533109358</v>
      </c>
    </row>
    <row r="6318" spans="1:20" x14ac:dyDescent="0.25">
      <c r="A6318" s="286">
        <v>43364</v>
      </c>
      <c r="B6318" s="1">
        <f t="shared" si="1411"/>
        <v>5</v>
      </c>
      <c r="C6318" s="285">
        <v>4</v>
      </c>
      <c r="D6318" t="s">
        <v>715</v>
      </c>
      <c r="F6318" s="16">
        <v>37</v>
      </c>
      <c r="G6318" t="str">
        <f t="shared" si="1405"/>
        <v>heating</v>
      </c>
      <c r="H6318" s="283">
        <f>IF(G6318="heating",F6318*Assumptions!M$4+Assumptions!M$7,0)</f>
        <v>0.34824054712973695</v>
      </c>
      <c r="I6318" s="15">
        <f t="shared" si="1406"/>
        <v>1.1348296917927807</v>
      </c>
      <c r="J6318" s="15">
        <f t="shared" si="1407"/>
        <v>1.0078033906966741</v>
      </c>
      <c r="K6318" s="283">
        <f t="shared" si="1412"/>
        <v>0.39827756371059436</v>
      </c>
      <c r="L6318" s="283">
        <f t="shared" si="1413"/>
        <v>3.3550920610042541</v>
      </c>
      <c r="M6318" s="283">
        <f t="shared" si="1414"/>
        <v>4.5593119277821836</v>
      </c>
      <c r="N6318" s="283">
        <f t="shared" si="1415"/>
        <v>2.8034223547707424</v>
      </c>
      <c r="O6318" s="283">
        <f t="shared" si="1416"/>
        <v>0.47665236378226972</v>
      </c>
      <c r="P6318" s="21">
        <f t="shared" si="1408"/>
        <v>0</v>
      </c>
      <c r="Q6318" s="21">
        <f t="shared" si="1409"/>
        <v>0.6473875548762833</v>
      </c>
      <c r="R6318">
        <f t="shared" si="1410"/>
        <v>1.1856283047139096</v>
      </c>
      <c r="S6318" s="296">
        <f t="shared" si="1417"/>
        <v>0</v>
      </c>
      <c r="T6318" s="283">
        <f t="shared" si="1418"/>
        <v>0.39827756371059436</v>
      </c>
    </row>
    <row r="6319" spans="1:20" x14ac:dyDescent="0.25">
      <c r="A6319" s="286">
        <v>43364</v>
      </c>
      <c r="B6319" s="1">
        <f t="shared" si="1411"/>
        <v>5</v>
      </c>
      <c r="C6319" s="285">
        <v>5</v>
      </c>
      <c r="D6319" t="s">
        <v>715</v>
      </c>
      <c r="F6319" s="16">
        <v>37</v>
      </c>
      <c r="G6319" t="str">
        <f t="shared" si="1405"/>
        <v>heating</v>
      </c>
      <c r="H6319" s="283">
        <f>IF(G6319="heating",F6319*Assumptions!M$4+Assumptions!M$7,0)</f>
        <v>0.34824054712973695</v>
      </c>
      <c r="I6319" s="15">
        <f t="shared" si="1406"/>
        <v>1.1635558681477385</v>
      </c>
      <c r="J6319" s="15">
        <f t="shared" si="1407"/>
        <v>1.0078033906966741</v>
      </c>
      <c r="K6319" s="283">
        <f t="shared" si="1412"/>
        <v>0.40835924523172129</v>
      </c>
      <c r="L6319" s="283">
        <f t="shared" si="1413"/>
        <v>3.3550920610042541</v>
      </c>
      <c r="M6319" s="283">
        <f t="shared" si="1414"/>
        <v>4.6747227241703424</v>
      </c>
      <c r="N6319" s="283">
        <f t="shared" si="1415"/>
        <v>2.8034223547707424</v>
      </c>
      <c r="O6319" s="283">
        <f t="shared" si="1416"/>
        <v>0.48871796266555767</v>
      </c>
      <c r="P6319" s="21">
        <f t="shared" si="1408"/>
        <v>0</v>
      </c>
      <c r="Q6319" s="21">
        <f t="shared" si="1409"/>
        <v>0.72139578924615555</v>
      </c>
      <c r="R6319">
        <f t="shared" si="1410"/>
        <v>1.1856283047139096</v>
      </c>
      <c r="S6319" s="296">
        <f t="shared" si="1417"/>
        <v>0</v>
      </c>
      <c r="T6319" s="283">
        <f t="shared" si="1418"/>
        <v>0.40835924523172129</v>
      </c>
    </row>
    <row r="6320" spans="1:20" x14ac:dyDescent="0.25">
      <c r="A6320" s="286">
        <v>43364</v>
      </c>
      <c r="B6320" s="1">
        <f t="shared" si="1411"/>
        <v>5</v>
      </c>
      <c r="C6320" s="285">
        <v>6</v>
      </c>
      <c r="D6320" t="s">
        <v>715</v>
      </c>
      <c r="F6320" s="16">
        <v>37</v>
      </c>
      <c r="G6320" t="str">
        <f t="shared" si="1405"/>
        <v>heating</v>
      </c>
      <c r="H6320" s="283">
        <f>IF(G6320="heating",F6320*Assumptions!M$4+Assumptions!M$7,0)</f>
        <v>0.34824054712973695</v>
      </c>
      <c r="I6320" s="15">
        <f t="shared" si="1406"/>
        <v>1.2083911162615524</v>
      </c>
      <c r="J6320" s="15">
        <f t="shared" si="1407"/>
        <v>1.0078033906966741</v>
      </c>
      <c r="K6320" s="283">
        <f t="shared" si="1412"/>
        <v>0.42409453442645495</v>
      </c>
      <c r="L6320" s="283">
        <f t="shared" si="1413"/>
        <v>3.3550920610042541</v>
      </c>
      <c r="M6320" s="283">
        <f t="shared" si="1414"/>
        <v>4.8548536134031144</v>
      </c>
      <c r="N6320" s="283">
        <f t="shared" si="1415"/>
        <v>2.8034223547707424</v>
      </c>
      <c r="O6320" s="283">
        <f t="shared" si="1416"/>
        <v>0.50754971085541412</v>
      </c>
      <c r="P6320" s="21">
        <f t="shared" si="1408"/>
        <v>0</v>
      </c>
      <c r="Q6320" s="21">
        <f t="shared" si="1409"/>
        <v>0.87787080972652631</v>
      </c>
      <c r="R6320">
        <f t="shared" si="1410"/>
        <v>1.1856283047139096</v>
      </c>
      <c r="S6320" s="296">
        <f t="shared" si="1417"/>
        <v>0</v>
      </c>
      <c r="T6320" s="283">
        <f t="shared" si="1418"/>
        <v>0.42409453442645495</v>
      </c>
    </row>
    <row r="6321" spans="1:20" x14ac:dyDescent="0.25">
      <c r="A6321" s="286">
        <v>43364</v>
      </c>
      <c r="B6321" s="1">
        <f t="shared" si="1411"/>
        <v>5</v>
      </c>
      <c r="C6321" s="285">
        <v>7</v>
      </c>
      <c r="D6321" t="s">
        <v>716</v>
      </c>
      <c r="F6321" s="16">
        <v>41</v>
      </c>
      <c r="G6321" t="str">
        <f t="shared" si="1405"/>
        <v>heating</v>
      </c>
      <c r="H6321" s="283">
        <f>IF(G6321="heating",F6321*Assumptions!M$4+Assumptions!M$7,0)</f>
        <v>0.30545705018157687</v>
      </c>
      <c r="I6321" s="15">
        <f t="shared" si="1406"/>
        <v>1.1637425769249583</v>
      </c>
      <c r="J6321" s="15">
        <f t="shared" si="1407"/>
        <v>1.0078033906966741</v>
      </c>
      <c r="K6321" s="283">
        <f t="shared" si="1412"/>
        <v>0.35824727234339593</v>
      </c>
      <c r="L6321" s="283">
        <f t="shared" si="1413"/>
        <v>3.6290180754851575</v>
      </c>
      <c r="M6321" s="283">
        <f t="shared" si="1414"/>
        <v>4.4358928411352174</v>
      </c>
      <c r="N6321" s="283">
        <f t="shared" si="1415"/>
        <v>3.0927664988509331</v>
      </c>
      <c r="O6321" s="283">
        <f t="shared" si="1416"/>
        <v>0.42036339546178592</v>
      </c>
      <c r="P6321" s="21">
        <f t="shared" si="1408"/>
        <v>0</v>
      </c>
      <c r="Q6321" s="21">
        <f t="shared" si="1409"/>
        <v>0.97331382064367777</v>
      </c>
      <c r="R6321">
        <f t="shared" si="1410"/>
        <v>1.1856283047139096</v>
      </c>
      <c r="S6321" s="296">
        <f t="shared" si="1417"/>
        <v>0</v>
      </c>
      <c r="T6321" s="283">
        <f t="shared" si="1418"/>
        <v>0.35824727234339593</v>
      </c>
    </row>
    <row r="6322" spans="1:20" x14ac:dyDescent="0.25">
      <c r="A6322" s="286">
        <v>43364</v>
      </c>
      <c r="B6322" s="1">
        <f t="shared" si="1411"/>
        <v>5</v>
      </c>
      <c r="C6322" s="285">
        <v>8</v>
      </c>
      <c r="D6322" t="s">
        <v>716</v>
      </c>
      <c r="F6322" s="16">
        <v>46</v>
      </c>
      <c r="G6322" t="str">
        <f t="shared" si="1405"/>
        <v>heating</v>
      </c>
      <c r="H6322" s="283">
        <f>IF(G6322="heating",F6322*Assumptions!M$4+Assumptions!M$7,0)</f>
        <v>0.2519776789963768</v>
      </c>
      <c r="I6322" s="15">
        <f t="shared" si="1406"/>
        <v>1.094193721037565</v>
      </c>
      <c r="J6322" s="15">
        <f t="shared" si="1407"/>
        <v>1.0078033906966741</v>
      </c>
      <c r="K6322" s="283">
        <f t="shared" si="1412"/>
        <v>0.27786388573130838</v>
      </c>
      <c r="L6322" s="283">
        <f t="shared" si="1413"/>
        <v>3.8708416397494121</v>
      </c>
      <c r="M6322" s="283">
        <f t="shared" si="1414"/>
        <v>3.669834942031347</v>
      </c>
      <c r="N6322" s="283">
        <f t="shared" si="1415"/>
        <v>3.4228778732085736</v>
      </c>
      <c r="O6322" s="283">
        <f t="shared" si="1416"/>
        <v>0.31422888543291633</v>
      </c>
      <c r="P6322" s="21">
        <f t="shared" si="1408"/>
        <v>0</v>
      </c>
      <c r="Q6322" s="21">
        <f t="shared" si="1409"/>
        <v>0.94940007506179924</v>
      </c>
      <c r="R6322">
        <f t="shared" si="1410"/>
        <v>1.1856283047139096</v>
      </c>
      <c r="S6322" s="296">
        <f t="shared" si="1417"/>
        <v>0</v>
      </c>
      <c r="T6322" s="283">
        <f t="shared" si="1418"/>
        <v>0.27786388573130838</v>
      </c>
    </row>
    <row r="6323" spans="1:20" x14ac:dyDescent="0.25">
      <c r="A6323" s="286">
        <v>43364</v>
      </c>
      <c r="B6323" s="1">
        <f t="shared" si="1411"/>
        <v>5</v>
      </c>
      <c r="C6323" s="285">
        <v>9</v>
      </c>
      <c r="D6323" t="s">
        <v>716</v>
      </c>
      <c r="F6323" s="16">
        <v>54</v>
      </c>
      <c r="G6323" t="str">
        <f t="shared" si="1405"/>
        <v>heating</v>
      </c>
      <c r="H6323" s="283">
        <f>IF(G6323="heating",F6323*Assumptions!M$4+Assumptions!M$7,0)</f>
        <v>0.16641068510005663</v>
      </c>
      <c r="I6323" s="15">
        <f t="shared" si="1406"/>
        <v>1.0343009000871222</v>
      </c>
      <c r="J6323" s="15">
        <f t="shared" si="1407"/>
        <v>1.0078033906966741</v>
      </c>
      <c r="K6323" s="283">
        <f t="shared" si="1412"/>
        <v>0.17346183101226756</v>
      </c>
      <c r="L6323" s="283">
        <f t="shared" si="1413"/>
        <v>4.1559947708987721</v>
      </c>
      <c r="M6323" s="283">
        <f t="shared" si="1414"/>
        <v>2.4597328505191856</v>
      </c>
      <c r="N6323" s="283">
        <f t="shared" si="1415"/>
        <v>3.9259252525022648</v>
      </c>
      <c r="O6323" s="283">
        <f t="shared" si="1416"/>
        <v>0.18362714933964336</v>
      </c>
      <c r="P6323" s="21">
        <f t="shared" si="1408"/>
        <v>0</v>
      </c>
      <c r="Q6323" s="21">
        <f t="shared" si="1409"/>
        <v>0.8408485371888097</v>
      </c>
      <c r="R6323">
        <f t="shared" si="1410"/>
        <v>1.1856283047139096</v>
      </c>
      <c r="S6323" s="296">
        <f t="shared" si="1417"/>
        <v>0</v>
      </c>
      <c r="T6323" s="283">
        <f t="shared" si="1418"/>
        <v>0.17346183101226756</v>
      </c>
    </row>
    <row r="6324" spans="1:20" x14ac:dyDescent="0.25">
      <c r="A6324" s="286">
        <v>43364</v>
      </c>
      <c r="B6324" s="1">
        <f t="shared" si="1411"/>
        <v>5</v>
      </c>
      <c r="C6324" s="285">
        <v>10</v>
      </c>
      <c r="D6324" t="s">
        <v>716</v>
      </c>
      <c r="F6324" s="16">
        <v>57</v>
      </c>
      <c r="G6324" t="str">
        <f t="shared" si="1405"/>
        <v>heating</v>
      </c>
      <c r="H6324" s="283">
        <f>IF(G6324="heating",F6324*Assumptions!M$4+Assumptions!M$7,0)</f>
        <v>0.13432306238893654</v>
      </c>
      <c r="I6324" s="15">
        <f t="shared" si="1406"/>
        <v>0.98112329028689171</v>
      </c>
      <c r="J6324" s="15">
        <f t="shared" si="1407"/>
        <v>1.0078033906966741</v>
      </c>
      <c r="K6324" s="283">
        <f t="shared" si="1412"/>
        <v>0.13281587416630478</v>
      </c>
      <c r="L6324" s="283">
        <f t="shared" si="1413"/>
        <v>4.2530692972692208</v>
      </c>
      <c r="M6324" s="283">
        <f t="shared" si="1414"/>
        <v>1.9273538978620028</v>
      </c>
      <c r="N6324" s="283">
        <f t="shared" si="1415"/>
        <v>4.1119599131986844</v>
      </c>
      <c r="O6324" s="283">
        <f t="shared" si="1416"/>
        <v>0.13737369248020417</v>
      </c>
      <c r="P6324" s="21">
        <f t="shared" si="1408"/>
        <v>0</v>
      </c>
      <c r="Q6324" s="21">
        <f t="shared" si="1409"/>
        <v>0.74504051125983206</v>
      </c>
      <c r="R6324">
        <f t="shared" si="1410"/>
        <v>1.1856283047139096</v>
      </c>
      <c r="S6324" s="296">
        <f t="shared" si="1417"/>
        <v>0</v>
      </c>
      <c r="T6324" s="283">
        <f t="shared" si="1418"/>
        <v>0.13281587416630478</v>
      </c>
    </row>
    <row r="6325" spans="1:20" x14ac:dyDescent="0.25">
      <c r="A6325" s="286">
        <v>43364</v>
      </c>
      <c r="B6325" s="1">
        <f t="shared" si="1411"/>
        <v>5</v>
      </c>
      <c r="C6325" s="285">
        <v>11</v>
      </c>
      <c r="D6325" t="s">
        <v>716</v>
      </c>
      <c r="F6325" s="16">
        <v>61</v>
      </c>
      <c r="G6325" t="str">
        <f t="shared" si="1405"/>
        <v>heating</v>
      </c>
      <c r="H6325" s="283">
        <f>IF(G6325="heating",F6325*Assumptions!M$4+Assumptions!M$7,0)</f>
        <v>9.153956544077646E-2</v>
      </c>
      <c r="I6325" s="15">
        <f t="shared" si="1406"/>
        <v>0.94956163997961163</v>
      </c>
      <c r="J6325" s="15">
        <f t="shared" si="1407"/>
        <v>1.0078033906966741</v>
      </c>
      <c r="K6325" s="283">
        <f t="shared" si="1412"/>
        <v>8.7600749797747443E-2</v>
      </c>
      <c r="L6325" s="283">
        <f t="shared" si="1413"/>
        <v>4.3818232651749627</v>
      </c>
      <c r="M6325" s="283">
        <f t="shared" si="1414"/>
        <v>1.3096996239779648</v>
      </c>
      <c r="N6325" s="283">
        <f t="shared" si="1415"/>
        <v>4.3585758300027857</v>
      </c>
      <c r="O6325" s="283">
        <f t="shared" si="1416"/>
        <v>8.8067987912073403E-2</v>
      </c>
      <c r="P6325" s="21">
        <f t="shared" si="1408"/>
        <v>0</v>
      </c>
      <c r="Q6325" s="21">
        <f t="shared" si="1409"/>
        <v>0.72850690893675296</v>
      </c>
      <c r="R6325">
        <f t="shared" si="1410"/>
        <v>1.1856283047139096</v>
      </c>
      <c r="S6325" s="296">
        <f t="shared" si="1417"/>
        <v>0</v>
      </c>
      <c r="T6325" s="283">
        <f t="shared" si="1418"/>
        <v>8.7600749797747443E-2</v>
      </c>
    </row>
    <row r="6326" spans="1:20" x14ac:dyDescent="0.25">
      <c r="A6326" s="286">
        <v>43364</v>
      </c>
      <c r="B6326" s="1">
        <f t="shared" si="1411"/>
        <v>5</v>
      </c>
      <c r="C6326" s="285">
        <v>12</v>
      </c>
      <c r="D6326" t="s">
        <v>716</v>
      </c>
      <c r="F6326" s="16">
        <v>63</v>
      </c>
      <c r="G6326" t="str">
        <f t="shared" si="1405"/>
        <v>heating</v>
      </c>
      <c r="H6326" s="283">
        <f>IF(G6326="heating",F6326*Assumptions!M$4+Assumptions!M$7,0)</f>
        <v>7.0147816966696364E-2</v>
      </c>
      <c r="I6326" s="15">
        <f t="shared" si="1406"/>
        <v>0.91648403420261149</v>
      </c>
      <c r="J6326" s="15">
        <f t="shared" si="1407"/>
        <v>1.0078033906966741</v>
      </c>
      <c r="K6326" s="283">
        <f t="shared" si="1412"/>
        <v>6.4791029233260369E-2</v>
      </c>
      <c r="L6326" s="283">
        <f t="shared" si="1413"/>
        <v>4.3818232651749627</v>
      </c>
      <c r="M6326" s="283">
        <f t="shared" si="1414"/>
        <v>0.96867648758559399</v>
      </c>
      <c r="N6326" s="283">
        <f t="shared" si="1415"/>
        <v>4.3585758300027857</v>
      </c>
      <c r="O6326" s="283">
        <f t="shared" si="1416"/>
        <v>0</v>
      </c>
      <c r="P6326" s="21">
        <f t="shared" si="1408"/>
        <v>0</v>
      </c>
      <c r="Q6326" s="21">
        <f t="shared" si="1409"/>
        <v>0.75910815787401487</v>
      </c>
      <c r="R6326">
        <f t="shared" si="1410"/>
        <v>1.1856283047139096</v>
      </c>
      <c r="S6326" s="296">
        <f t="shared" si="1417"/>
        <v>0</v>
      </c>
      <c r="T6326" s="283">
        <f t="shared" si="1418"/>
        <v>6.4791029233260369E-2</v>
      </c>
    </row>
    <row r="6327" spans="1:20" x14ac:dyDescent="0.25">
      <c r="A6327" s="286">
        <v>43364</v>
      </c>
      <c r="B6327" s="1">
        <f t="shared" si="1411"/>
        <v>5</v>
      </c>
      <c r="C6327" s="285">
        <v>13</v>
      </c>
      <c r="D6327" t="s">
        <v>716</v>
      </c>
      <c r="F6327" s="16">
        <v>64</v>
      </c>
      <c r="G6327" t="str">
        <f t="shared" si="1405"/>
        <v>heating</v>
      </c>
      <c r="H6327" s="283">
        <f>IF(G6327="heating",F6327*Assumptions!M$4+Assumptions!M$7,0)</f>
        <v>5.9451942729656371E-2</v>
      </c>
      <c r="I6327" s="15">
        <f t="shared" si="1406"/>
        <v>0.90040206880052787</v>
      </c>
      <c r="J6327" s="15">
        <f t="shared" si="1407"/>
        <v>1.0078033906966741</v>
      </c>
      <c r="K6327" s="283">
        <f t="shared" si="1412"/>
        <v>5.3948372821575913E-2</v>
      </c>
      <c r="L6327" s="283">
        <f t="shared" si="1413"/>
        <v>4.3818232651749627</v>
      </c>
      <c r="M6327" s="283">
        <f t="shared" si="1414"/>
        <v>0.80657030632468252</v>
      </c>
      <c r="N6327" s="283">
        <f t="shared" si="1415"/>
        <v>4.3585758300027857</v>
      </c>
      <c r="O6327" s="283">
        <f t="shared" si="1416"/>
        <v>0</v>
      </c>
      <c r="P6327" s="21">
        <f t="shared" si="1408"/>
        <v>0</v>
      </c>
      <c r="Q6327" s="21">
        <f t="shared" si="1409"/>
        <v>0.79115902007799765</v>
      </c>
      <c r="R6327">
        <f t="shared" si="1410"/>
        <v>1.1856283047139096</v>
      </c>
      <c r="S6327" s="296">
        <f t="shared" si="1417"/>
        <v>0</v>
      </c>
      <c r="T6327" s="283">
        <f t="shared" si="1418"/>
        <v>5.3948372821575913E-2</v>
      </c>
    </row>
    <row r="6328" spans="1:20" x14ac:dyDescent="0.25">
      <c r="A6328" s="286">
        <v>43364</v>
      </c>
      <c r="B6328" s="1">
        <f t="shared" si="1411"/>
        <v>5</v>
      </c>
      <c r="C6328" s="285">
        <v>14</v>
      </c>
      <c r="D6328" t="s">
        <v>716</v>
      </c>
      <c r="F6328" s="16">
        <v>61</v>
      </c>
      <c r="G6328" t="str">
        <f t="shared" si="1405"/>
        <v>heating</v>
      </c>
      <c r="H6328" s="283">
        <f>IF(G6328="heating",F6328*Assumptions!M$4+Assumptions!M$7,0)</f>
        <v>9.153956544077646E-2</v>
      </c>
      <c r="I6328" s="15">
        <f t="shared" si="1406"/>
        <v>0.86032894500746537</v>
      </c>
      <c r="J6328" s="15">
        <f t="shared" si="1407"/>
        <v>1.0078033906966741</v>
      </c>
      <c r="K6328" s="283">
        <f t="shared" si="1412"/>
        <v>7.9368687068042454E-2</v>
      </c>
      <c r="L6328" s="283">
        <f t="shared" si="1413"/>
        <v>4.3818232651749627</v>
      </c>
      <c r="M6328" s="283">
        <f t="shared" si="1414"/>
        <v>1.1866238570861283</v>
      </c>
      <c r="N6328" s="283">
        <f t="shared" si="1415"/>
        <v>4.3585758300027857</v>
      </c>
      <c r="O6328" s="283">
        <f t="shared" si="1416"/>
        <v>7.9792017641899637E-2</v>
      </c>
      <c r="P6328" s="21">
        <f t="shared" si="1408"/>
        <v>0</v>
      </c>
      <c r="Q6328" s="21">
        <f t="shared" si="1409"/>
        <v>0.84355555031342389</v>
      </c>
      <c r="R6328">
        <f t="shared" si="1410"/>
        <v>1.1856283047139096</v>
      </c>
      <c r="S6328" s="296">
        <f t="shared" si="1417"/>
        <v>0</v>
      </c>
      <c r="T6328" s="283">
        <f t="shared" si="1418"/>
        <v>7.9368687068042454E-2</v>
      </c>
    </row>
    <row r="6329" spans="1:20" x14ac:dyDescent="0.25">
      <c r="A6329" s="286">
        <v>43364</v>
      </c>
      <c r="B6329" s="1">
        <f t="shared" si="1411"/>
        <v>5</v>
      </c>
      <c r="C6329" s="285">
        <v>15</v>
      </c>
      <c r="D6329" t="s">
        <v>716</v>
      </c>
      <c r="F6329" s="16">
        <v>63</v>
      </c>
      <c r="G6329" t="str">
        <f t="shared" si="1405"/>
        <v>heating</v>
      </c>
      <c r="H6329" s="283">
        <f>IF(G6329="heating",F6329*Assumptions!M$4+Assumptions!M$7,0)</f>
        <v>7.0147816966696364E-2</v>
      </c>
      <c r="I6329" s="15">
        <f t="shared" si="1406"/>
        <v>0.85754515037175039</v>
      </c>
      <c r="J6329" s="15">
        <f t="shared" si="1407"/>
        <v>1.0078033906966741</v>
      </c>
      <c r="K6329" s="283">
        <f t="shared" si="1412"/>
        <v>6.062433259398553E-2</v>
      </c>
      <c r="L6329" s="283">
        <f t="shared" si="1413"/>
        <v>4.3818232651749627</v>
      </c>
      <c r="M6329" s="283">
        <f t="shared" si="1414"/>
        <v>0.90638111871845639</v>
      </c>
      <c r="N6329" s="283">
        <f t="shared" si="1415"/>
        <v>4.3585758300027857</v>
      </c>
      <c r="O6329" s="283">
        <f t="shared" si="1416"/>
        <v>0</v>
      </c>
      <c r="P6329" s="21">
        <f t="shared" si="1408"/>
        <v>0</v>
      </c>
      <c r="Q6329" s="21">
        <f t="shared" si="1409"/>
        <v>0.96592607327566882</v>
      </c>
      <c r="R6329">
        <f t="shared" si="1410"/>
        <v>1.1856283047139096</v>
      </c>
      <c r="S6329" s="296">
        <f t="shared" si="1417"/>
        <v>0</v>
      </c>
      <c r="T6329" s="283">
        <f t="shared" si="1418"/>
        <v>6.062433259398553E-2</v>
      </c>
    </row>
    <row r="6330" spans="1:20" x14ac:dyDescent="0.25">
      <c r="A6330" s="286">
        <v>43364</v>
      </c>
      <c r="B6330" s="1">
        <f t="shared" si="1411"/>
        <v>5</v>
      </c>
      <c r="C6330" s="285">
        <v>16</v>
      </c>
      <c r="D6330" t="s">
        <v>716</v>
      </c>
      <c r="F6330" s="16">
        <v>66</v>
      </c>
      <c r="G6330" t="str">
        <f t="shared" si="1405"/>
        <v>heating</v>
      </c>
      <c r="H6330" s="283">
        <f>IF(G6330="heating",F6330*Assumptions!M$4+Assumptions!M$7,0)</f>
        <v>3.8060194255576274E-2</v>
      </c>
      <c r="I6330" s="15">
        <f t="shared" si="1406"/>
        <v>0.88344815438260227</v>
      </c>
      <c r="J6330" s="15">
        <f t="shared" si="1407"/>
        <v>1.0078033906966741</v>
      </c>
      <c r="K6330" s="283">
        <f t="shared" si="1412"/>
        <v>3.3886591205313822E-2</v>
      </c>
      <c r="L6330" s="283">
        <f t="shared" si="1413"/>
        <v>4.3818232651749627</v>
      </c>
      <c r="M6330" s="283">
        <f t="shared" si="1414"/>
        <v>0.50663100329577015</v>
      </c>
      <c r="N6330" s="283">
        <f t="shared" si="1415"/>
        <v>4.3585758300027857</v>
      </c>
      <c r="O6330" s="283">
        <f t="shared" si="1416"/>
        <v>0</v>
      </c>
      <c r="P6330" s="21">
        <f t="shared" si="1408"/>
        <v>0</v>
      </c>
      <c r="Q6330" s="21">
        <f t="shared" si="1409"/>
        <v>1.1649354943302594</v>
      </c>
      <c r="R6330">
        <f t="shared" si="1410"/>
        <v>1.1856283047139096</v>
      </c>
      <c r="S6330" s="296">
        <f t="shared" si="1417"/>
        <v>0</v>
      </c>
      <c r="T6330" s="283">
        <f t="shared" si="1418"/>
        <v>3.3886591205313822E-2</v>
      </c>
    </row>
    <row r="6331" spans="1:20" x14ac:dyDescent="0.25">
      <c r="A6331" s="286">
        <v>43364</v>
      </c>
      <c r="B6331" s="1">
        <f t="shared" si="1411"/>
        <v>5</v>
      </c>
      <c r="C6331" s="285">
        <v>17</v>
      </c>
      <c r="D6331" t="s">
        <v>716</v>
      </c>
      <c r="F6331" s="16">
        <v>64</v>
      </c>
      <c r="G6331" t="str">
        <f t="shared" si="1405"/>
        <v>heating</v>
      </c>
      <c r="H6331" s="283">
        <f>IF(G6331="heating",F6331*Assumptions!M$4+Assumptions!M$7,0)</f>
        <v>5.9451942729656371E-2</v>
      </c>
      <c r="I6331" s="15">
        <f t="shared" si="1406"/>
        <v>0.94025748850374469</v>
      </c>
      <c r="J6331" s="15">
        <f t="shared" si="1407"/>
        <v>1.0078033906966741</v>
      </c>
      <c r="K6331" s="283">
        <f t="shared" si="1412"/>
        <v>5.6336344946044517E-2</v>
      </c>
      <c r="L6331" s="283">
        <f t="shared" si="1413"/>
        <v>4.3818232651749627</v>
      </c>
      <c r="M6331" s="283">
        <f t="shared" si="1414"/>
        <v>0.84227235454581328</v>
      </c>
      <c r="N6331" s="283">
        <f t="shared" si="1415"/>
        <v>4.3585758300027857</v>
      </c>
      <c r="O6331" s="283">
        <f t="shared" si="1416"/>
        <v>0</v>
      </c>
      <c r="P6331" s="21">
        <f t="shared" si="1408"/>
        <v>0</v>
      </c>
      <c r="Q6331" s="21">
        <f t="shared" si="1409"/>
        <v>1.3521540118753073</v>
      </c>
      <c r="R6331">
        <f t="shared" si="1410"/>
        <v>1.1856283047139096</v>
      </c>
      <c r="S6331" s="296">
        <f t="shared" si="1417"/>
        <v>0</v>
      </c>
      <c r="T6331" s="283">
        <f t="shared" si="1418"/>
        <v>5.6336344946044517E-2</v>
      </c>
    </row>
    <row r="6332" spans="1:20" x14ac:dyDescent="0.25">
      <c r="A6332" s="286">
        <v>43364</v>
      </c>
      <c r="B6332" s="1">
        <f t="shared" si="1411"/>
        <v>5</v>
      </c>
      <c r="C6332" s="285">
        <v>18</v>
      </c>
      <c r="D6332" t="s">
        <v>716</v>
      </c>
      <c r="F6332" s="16">
        <v>57</v>
      </c>
      <c r="G6332" t="str">
        <f t="shared" si="1405"/>
        <v>heating</v>
      </c>
      <c r="H6332" s="283">
        <f>IF(G6332="heating",F6332*Assumptions!M$4+Assumptions!M$7,0)</f>
        <v>0.13432306238893654</v>
      </c>
      <c r="I6332" s="15">
        <f t="shared" si="1406"/>
        <v>0.98182363790757687</v>
      </c>
      <c r="J6332" s="15">
        <f t="shared" si="1407"/>
        <v>1.0078033906966741</v>
      </c>
      <c r="K6332" s="283">
        <f t="shared" si="1412"/>
        <v>0.13291068109055423</v>
      </c>
      <c r="L6332" s="283">
        <f t="shared" si="1413"/>
        <v>4.2530692972692208</v>
      </c>
      <c r="M6332" s="283">
        <f t="shared" si="1414"/>
        <v>1.9287296859305865</v>
      </c>
      <c r="N6332" s="283">
        <f t="shared" si="1415"/>
        <v>4.1119599131986844</v>
      </c>
      <c r="O6332" s="283">
        <f t="shared" si="1416"/>
        <v>0.13747175287651289</v>
      </c>
      <c r="P6332" s="21">
        <f t="shared" si="1408"/>
        <v>0</v>
      </c>
      <c r="Q6332" s="21">
        <f t="shared" si="1409"/>
        <v>1.5598916921549892</v>
      </c>
      <c r="R6332">
        <f t="shared" si="1410"/>
        <v>1.1856283047139096</v>
      </c>
      <c r="S6332" s="296">
        <f t="shared" si="1417"/>
        <v>0</v>
      </c>
      <c r="T6332" s="283">
        <f t="shared" si="1418"/>
        <v>0.13291068109055423</v>
      </c>
    </row>
    <row r="6333" spans="1:20" x14ac:dyDescent="0.25">
      <c r="A6333" s="286">
        <v>43364</v>
      </c>
      <c r="B6333" s="1">
        <f t="shared" si="1411"/>
        <v>5</v>
      </c>
      <c r="C6333" s="285">
        <v>19</v>
      </c>
      <c r="D6333" t="s">
        <v>716</v>
      </c>
      <c r="F6333" s="16">
        <v>55</v>
      </c>
      <c r="G6333" t="str">
        <f t="shared" si="1405"/>
        <v>heating</v>
      </c>
      <c r="H6333" s="283">
        <f>IF(G6333="heating",F6333*Assumptions!M$4+Assumptions!M$7,0)</f>
        <v>0.15571481086301653</v>
      </c>
      <c r="I6333" s="15">
        <f t="shared" si="1406"/>
        <v>0.98418842963438757</v>
      </c>
      <c r="J6333" s="15">
        <f t="shared" si="1407"/>
        <v>1.0078033906966741</v>
      </c>
      <c r="K6333" s="283">
        <f t="shared" si="1412"/>
        <v>0.15444860598591745</v>
      </c>
      <c r="L6333" s="283">
        <f t="shared" si="1413"/>
        <v>4.1851135499983272</v>
      </c>
      <c r="M6333" s="283">
        <f t="shared" si="1414"/>
        <v>2.2054654619903338</v>
      </c>
      <c r="N6333" s="283">
        <f t="shared" si="1415"/>
        <v>3.9876635481217684</v>
      </c>
      <c r="O6333" s="283">
        <f t="shared" si="1416"/>
        <v>0.16209616129587209</v>
      </c>
      <c r="P6333" s="21">
        <f t="shared" si="1408"/>
        <v>0</v>
      </c>
      <c r="Q6333" s="21">
        <f t="shared" si="1409"/>
        <v>1.6764212681468484</v>
      </c>
      <c r="R6333">
        <f t="shared" si="1410"/>
        <v>1.1856283047139096</v>
      </c>
      <c r="S6333" s="296">
        <f t="shared" si="1417"/>
        <v>0</v>
      </c>
      <c r="T6333" s="283">
        <f t="shared" si="1418"/>
        <v>0.15444860598591745</v>
      </c>
    </row>
    <row r="6334" spans="1:20" x14ac:dyDescent="0.25">
      <c r="A6334" s="286">
        <v>43364</v>
      </c>
      <c r="B6334" s="1">
        <f t="shared" si="1411"/>
        <v>5</v>
      </c>
      <c r="C6334" s="285">
        <v>20</v>
      </c>
      <c r="D6334" t="s">
        <v>716</v>
      </c>
      <c r="F6334" s="16">
        <v>54</v>
      </c>
      <c r="G6334" t="str">
        <f t="shared" si="1405"/>
        <v>heating</v>
      </c>
      <c r="H6334" s="283">
        <f>IF(G6334="heating",F6334*Assumptions!M$4+Assumptions!M$7,0)</f>
        <v>0.16641068510005663</v>
      </c>
      <c r="I6334" s="15">
        <f t="shared" si="1406"/>
        <v>0.97071962311712034</v>
      </c>
      <c r="J6334" s="15">
        <f t="shared" si="1407"/>
        <v>1.0078033906966741</v>
      </c>
      <c r="K6334" s="283">
        <f t="shared" si="1412"/>
        <v>0.16279866256642592</v>
      </c>
      <c r="L6334" s="283">
        <f t="shared" si="1413"/>
        <v>4.1559947708987721</v>
      </c>
      <c r="M6334" s="283">
        <f t="shared" si="1414"/>
        <v>2.3085264118243156</v>
      </c>
      <c r="N6334" s="283">
        <f t="shared" si="1415"/>
        <v>3.9259252525022648</v>
      </c>
      <c r="O6334" s="283">
        <f t="shared" si="1416"/>
        <v>0.17233909125094568</v>
      </c>
      <c r="P6334" s="21">
        <f t="shared" si="1408"/>
        <v>0</v>
      </c>
      <c r="Q6334" s="21">
        <f t="shared" si="1409"/>
        <v>1.52436960139122</v>
      </c>
      <c r="R6334">
        <f t="shared" si="1410"/>
        <v>1.1856283047139096</v>
      </c>
      <c r="S6334" s="296">
        <f t="shared" si="1417"/>
        <v>0</v>
      </c>
      <c r="T6334" s="283">
        <f t="shared" si="1418"/>
        <v>0.16279866256642592</v>
      </c>
    </row>
    <row r="6335" spans="1:20" x14ac:dyDescent="0.25">
      <c r="A6335" s="286">
        <v>43364</v>
      </c>
      <c r="B6335" s="1">
        <f t="shared" si="1411"/>
        <v>5</v>
      </c>
      <c r="C6335" s="285">
        <v>21</v>
      </c>
      <c r="D6335" t="s">
        <v>716</v>
      </c>
      <c r="F6335" s="16">
        <v>55</v>
      </c>
      <c r="G6335" t="str">
        <f t="shared" si="1405"/>
        <v>heating</v>
      </c>
      <c r="H6335" s="283">
        <f>IF(G6335="heating",F6335*Assumptions!M$4+Assumptions!M$7,0)</f>
        <v>0.15571481086301653</v>
      </c>
      <c r="I6335" s="15">
        <f t="shared" si="1406"/>
        <v>0.95751150862929935</v>
      </c>
      <c r="J6335" s="15">
        <f t="shared" si="1407"/>
        <v>1.0078033906966741</v>
      </c>
      <c r="K6335" s="283">
        <f t="shared" si="1412"/>
        <v>0.15026219905694865</v>
      </c>
      <c r="L6335" s="283">
        <f t="shared" si="1413"/>
        <v>4.1851135499983272</v>
      </c>
      <c r="M6335" s="283">
        <f t="shared" si="1414"/>
        <v>2.145685214491567</v>
      </c>
      <c r="N6335" s="283">
        <f t="shared" si="1415"/>
        <v>3.9876635481217684</v>
      </c>
      <c r="O6335" s="283">
        <f t="shared" si="1416"/>
        <v>0.15770246354459455</v>
      </c>
      <c r="P6335" s="21">
        <f t="shared" si="1408"/>
        <v>0</v>
      </c>
      <c r="Q6335" s="21">
        <f t="shared" si="1409"/>
        <v>1.4448604713749031</v>
      </c>
      <c r="R6335">
        <f t="shared" si="1410"/>
        <v>1.1856283047139096</v>
      </c>
      <c r="S6335" s="296">
        <f t="shared" si="1417"/>
        <v>0</v>
      </c>
      <c r="T6335" s="283">
        <f t="shared" si="1418"/>
        <v>0.15026219905694865</v>
      </c>
    </row>
    <row r="6336" spans="1:20" x14ac:dyDescent="0.25">
      <c r="A6336" s="286">
        <v>43364</v>
      </c>
      <c r="B6336" s="1">
        <f t="shared" si="1411"/>
        <v>5</v>
      </c>
      <c r="C6336" s="285">
        <v>22</v>
      </c>
      <c r="D6336" t="s">
        <v>716</v>
      </c>
      <c r="F6336" s="16">
        <v>57</v>
      </c>
      <c r="G6336" t="str">
        <f t="shared" si="1405"/>
        <v>heating</v>
      </c>
      <c r="H6336" s="283">
        <f>IF(G6336="heating",F6336*Assumptions!M$4+Assumptions!M$7,0)</f>
        <v>0.13432306238893654</v>
      </c>
      <c r="I6336" s="15">
        <f t="shared" si="1406"/>
        <v>0.9426530227543114</v>
      </c>
      <c r="J6336" s="15">
        <f t="shared" si="1407"/>
        <v>1.0078033906966741</v>
      </c>
      <c r="K6336" s="283">
        <f t="shared" si="1412"/>
        <v>0.12760810643483322</v>
      </c>
      <c r="L6336" s="283">
        <f t="shared" si="1413"/>
        <v>4.2530692972692208</v>
      </c>
      <c r="M6336" s="283">
        <f t="shared" si="1414"/>
        <v>1.8517815199409449</v>
      </c>
      <c r="N6336" s="283">
        <f t="shared" si="1415"/>
        <v>4.1119599131986844</v>
      </c>
      <c r="O6336" s="283">
        <f t="shared" si="1416"/>
        <v>0.13198721072610523</v>
      </c>
      <c r="P6336" s="21">
        <f t="shared" si="1408"/>
        <v>0</v>
      </c>
      <c r="Q6336" s="21">
        <f t="shared" si="1409"/>
        <v>1.2427137171080138</v>
      </c>
      <c r="R6336">
        <f t="shared" si="1410"/>
        <v>1.1856283047139096</v>
      </c>
      <c r="S6336" s="296">
        <f t="shared" si="1417"/>
        <v>0</v>
      </c>
      <c r="T6336" s="283">
        <f t="shared" si="1418"/>
        <v>0.12760810643483322</v>
      </c>
    </row>
    <row r="6337" spans="1:20" x14ac:dyDescent="0.25">
      <c r="A6337" s="286">
        <v>43364</v>
      </c>
      <c r="B6337" s="1">
        <f t="shared" si="1411"/>
        <v>5</v>
      </c>
      <c r="C6337" s="285">
        <v>23</v>
      </c>
      <c r="D6337" t="s">
        <v>715</v>
      </c>
      <c r="F6337" s="16">
        <v>64</v>
      </c>
      <c r="G6337" t="str">
        <f t="shared" si="1405"/>
        <v>heating</v>
      </c>
      <c r="H6337" s="283">
        <f>IF(G6337="heating",F6337*Assumptions!M$4+Assumptions!M$7,0)</f>
        <v>5.9451942729656371E-2</v>
      </c>
      <c r="I6337" s="15">
        <f t="shared" si="1406"/>
        <v>0.94450710149963013</v>
      </c>
      <c r="J6337" s="15">
        <f t="shared" si="1407"/>
        <v>1.0078033906966741</v>
      </c>
      <c r="K6337" s="283">
        <f t="shared" si="1412"/>
        <v>5.6590964203588931E-2</v>
      </c>
      <c r="L6337" s="283">
        <f t="shared" si="1413"/>
        <v>4.3818232651749627</v>
      </c>
      <c r="M6337" s="283">
        <f t="shared" si="1414"/>
        <v>0.84607911129884783</v>
      </c>
      <c r="N6337" s="283">
        <f t="shared" si="1415"/>
        <v>4.3585758300027857</v>
      </c>
      <c r="O6337" s="283">
        <f t="shared" si="1416"/>
        <v>0</v>
      </c>
      <c r="P6337" s="21">
        <f t="shared" si="1408"/>
        <v>0</v>
      </c>
      <c r="Q6337" s="21">
        <f t="shared" si="1409"/>
        <v>1.0297519246597011</v>
      </c>
      <c r="R6337">
        <f t="shared" si="1410"/>
        <v>1.1856283047139096</v>
      </c>
      <c r="S6337" s="296">
        <f t="shared" si="1417"/>
        <v>0</v>
      </c>
      <c r="T6337" s="283">
        <f t="shared" si="1418"/>
        <v>5.6590964203588931E-2</v>
      </c>
    </row>
    <row r="6338" spans="1:20" x14ac:dyDescent="0.25">
      <c r="A6338" s="286">
        <v>43365</v>
      </c>
      <c r="B6338" s="1">
        <f t="shared" si="1411"/>
        <v>6</v>
      </c>
      <c r="C6338" s="285">
        <v>0</v>
      </c>
      <c r="D6338" t="s">
        <v>715</v>
      </c>
      <c r="F6338" s="16">
        <v>64</v>
      </c>
      <c r="G6338" t="str">
        <f t="shared" ref="G6338:G6401" si="1419">VLOOKUP(A6338,U$2:W$366,3,FALSE)</f>
        <v>Cooling</v>
      </c>
      <c r="H6338" s="283">
        <f>IF(G6338="heating",F6338*Assumptions!M$4+Assumptions!M$7,0)</f>
        <v>0</v>
      </c>
      <c r="I6338" s="15">
        <f t="shared" ref="I6338:I6401" si="1420">VLOOKUP(C6338,AO$2:AQ$25,3,FALSE)</f>
        <v>0.97481507806017154</v>
      </c>
      <c r="J6338" s="15">
        <f t="shared" ref="J6338:J6401" si="1421">VLOOKUP(B6338,AS$4:AU$10,3,FALSE)</f>
        <v>0.9885470267915587</v>
      </c>
      <c r="K6338" s="283">
        <f t="shared" si="1412"/>
        <v>0</v>
      </c>
      <c r="L6338" s="283">
        <f t="shared" si="1413"/>
        <v>4.3818232651749627</v>
      </c>
      <c r="M6338" s="283">
        <f t="shared" si="1414"/>
        <v>0</v>
      </c>
      <c r="N6338" s="283">
        <f t="shared" si="1415"/>
        <v>4.3585758300027857</v>
      </c>
      <c r="O6338" s="283">
        <f t="shared" si="1416"/>
        <v>0</v>
      </c>
      <c r="P6338" s="21">
        <f t="shared" ref="P6338:P6401" si="1422">IF(G6338="cooling",IF(F6338&lt;61,0.025,(F6338^2*AX$25+F6338*AY$25+AZ$25)),0)</f>
        <v>3.8036447069942136E-2</v>
      </c>
      <c r="Q6338" s="21">
        <f t="shared" ref="Q6338:Q6401" si="1423">VLOOKUP(C6338,BB$2:BC$25,2,FALSE)</f>
        <v>0.90668853391740301</v>
      </c>
      <c r="R6338">
        <f t="shared" ref="R6338:R6401" si="1424">VLOOKUP(B6338,AS$4:AV$10,4,FALSE)</f>
        <v>1.0112882868167345</v>
      </c>
      <c r="S6338" s="296">
        <f t="shared" si="1417"/>
        <v>3.487651195210744E-2</v>
      </c>
      <c r="T6338" s="283">
        <f t="shared" si="1418"/>
        <v>3.487651195210744E-2</v>
      </c>
    </row>
    <row r="6339" spans="1:20" x14ac:dyDescent="0.25">
      <c r="A6339" s="286">
        <v>43365</v>
      </c>
      <c r="B6339" s="1">
        <f t="shared" ref="B6339:B6402" si="1425">WEEKDAY(A6339,2)</f>
        <v>6</v>
      </c>
      <c r="C6339" s="285">
        <v>1</v>
      </c>
      <c r="D6339" t="s">
        <v>715</v>
      </c>
      <c r="F6339" s="16">
        <v>64</v>
      </c>
      <c r="G6339" t="str">
        <f t="shared" si="1419"/>
        <v>Cooling</v>
      </c>
      <c r="H6339" s="283">
        <f>IF(G6339="heating",F6339*Assumptions!M$4+Assumptions!M$7,0)</f>
        <v>0</v>
      </c>
      <c r="I6339" s="15">
        <f t="shared" si="1420"/>
        <v>1.012242869806885</v>
      </c>
      <c r="J6339" s="15">
        <f t="shared" si="1421"/>
        <v>0.9885470267915587</v>
      </c>
      <c r="K6339" s="283">
        <f t="shared" ref="K6339:K6402" si="1426">H6339*I6339*J6339</f>
        <v>0</v>
      </c>
      <c r="L6339" s="283">
        <f t="shared" ref="L6339:L6402" si="1427">VLOOKUP(F6339,BL$2:BN$92,2,FALSE)</f>
        <v>4.3818232651749627</v>
      </c>
      <c r="M6339" s="283">
        <f t="shared" ref="M6339:M6402" si="1428">IF(G6339="heating",K6339*(L6339*3.412),0)</f>
        <v>0</v>
      </c>
      <c r="N6339" s="283">
        <f t="shared" ref="N6339:N6402" si="1429">VLOOKUP(F6339,BL$2:BN$92,3,FALSE)</f>
        <v>4.3585758300027857</v>
      </c>
      <c r="O6339" s="283">
        <f t="shared" ref="O6339:O6402" si="1430">IF(F6339&lt;=61,IF(G6339="heating",IF(F6339&gt;=5,K6339*L6339/N6339,0),0),0)</f>
        <v>0</v>
      </c>
      <c r="P6339" s="21">
        <f t="shared" si="1422"/>
        <v>3.8036447069942136E-2</v>
      </c>
      <c r="Q6339" s="21">
        <f t="shared" si="1423"/>
        <v>0.81803459285312596</v>
      </c>
      <c r="R6339">
        <f t="shared" si="1424"/>
        <v>1.0112882868167345</v>
      </c>
      <c r="S6339" s="296">
        <f t="shared" ref="S6339:S6402" si="1431">P6339*Q6339*R6339</f>
        <v>3.1466365998490085E-2</v>
      </c>
      <c r="T6339" s="283">
        <f t="shared" ref="T6339:T6402" si="1432">K6339+S6339</f>
        <v>3.1466365998490085E-2</v>
      </c>
    </row>
    <row r="6340" spans="1:20" x14ac:dyDescent="0.25">
      <c r="A6340" s="286">
        <v>43365</v>
      </c>
      <c r="B6340" s="1">
        <f t="shared" si="1425"/>
        <v>6</v>
      </c>
      <c r="C6340" s="285">
        <v>2</v>
      </c>
      <c r="D6340" t="s">
        <v>715</v>
      </c>
      <c r="F6340" s="16">
        <v>64</v>
      </c>
      <c r="G6340" t="str">
        <f t="shared" si="1419"/>
        <v>Cooling</v>
      </c>
      <c r="H6340" s="283">
        <f>IF(G6340="heating",F6340*Assumptions!M$4+Assumptions!M$7,0)</f>
        <v>0</v>
      </c>
      <c r="I6340" s="15">
        <f t="shared" si="1420"/>
        <v>1.0509704703585963</v>
      </c>
      <c r="J6340" s="15">
        <f t="shared" si="1421"/>
        <v>0.9885470267915587</v>
      </c>
      <c r="K6340" s="283">
        <f t="shared" si="1426"/>
        <v>0</v>
      </c>
      <c r="L6340" s="283">
        <f t="shared" si="1427"/>
        <v>4.3818232651749627</v>
      </c>
      <c r="M6340" s="283">
        <f t="shared" si="1428"/>
        <v>0</v>
      </c>
      <c r="N6340" s="283">
        <f t="shared" si="1429"/>
        <v>4.3585758300027857</v>
      </c>
      <c r="O6340" s="283">
        <f t="shared" si="1430"/>
        <v>0</v>
      </c>
      <c r="P6340" s="21">
        <f t="shared" si="1422"/>
        <v>3.8036447069942136E-2</v>
      </c>
      <c r="Q6340" s="21">
        <f t="shared" si="1423"/>
        <v>0.74507607494346417</v>
      </c>
      <c r="R6340">
        <f t="shared" si="1424"/>
        <v>1.0112882868167345</v>
      </c>
      <c r="S6340" s="296">
        <f t="shared" si="1431"/>
        <v>2.8659957263077351E-2</v>
      </c>
      <c r="T6340" s="283">
        <f t="shared" si="1432"/>
        <v>2.8659957263077351E-2</v>
      </c>
    </row>
    <row r="6341" spans="1:20" x14ac:dyDescent="0.25">
      <c r="A6341" s="286">
        <v>43365</v>
      </c>
      <c r="B6341" s="1">
        <f t="shared" si="1425"/>
        <v>6</v>
      </c>
      <c r="C6341" s="285">
        <v>3</v>
      </c>
      <c r="D6341" t="s">
        <v>715</v>
      </c>
      <c r="F6341" s="16">
        <v>61</v>
      </c>
      <c r="G6341" t="str">
        <f t="shared" si="1419"/>
        <v>Cooling</v>
      </c>
      <c r="H6341" s="283">
        <f>IF(G6341="heating",F6341*Assumptions!M$4+Assumptions!M$7,0)</f>
        <v>0</v>
      </c>
      <c r="I6341" s="15">
        <f t="shared" si="1420"/>
        <v>1.0924036124451033</v>
      </c>
      <c r="J6341" s="15">
        <f t="shared" si="1421"/>
        <v>0.9885470267915587</v>
      </c>
      <c r="K6341" s="283">
        <f t="shared" si="1426"/>
        <v>0</v>
      </c>
      <c r="L6341" s="283">
        <f t="shared" si="1427"/>
        <v>4.3818232651749627</v>
      </c>
      <c r="M6341" s="283">
        <f t="shared" si="1428"/>
        <v>0</v>
      </c>
      <c r="N6341" s="283">
        <f t="shared" si="1429"/>
        <v>4.3585758300027857</v>
      </c>
      <c r="O6341" s="283">
        <f t="shared" si="1430"/>
        <v>0</v>
      </c>
      <c r="P6341" s="21">
        <f t="shared" si="1422"/>
        <v>4.5164594084734722E-2</v>
      </c>
      <c r="Q6341" s="21">
        <f t="shared" si="1423"/>
        <v>0.69158980876382303</v>
      </c>
      <c r="R6341">
        <f t="shared" si="1424"/>
        <v>1.0112882868167345</v>
      </c>
      <c r="S6341" s="296">
        <f t="shared" si="1431"/>
        <v>3.1587966835050552E-2</v>
      </c>
      <c r="T6341" s="283">
        <f t="shared" si="1432"/>
        <v>3.1587966835050552E-2</v>
      </c>
    </row>
    <row r="6342" spans="1:20" x14ac:dyDescent="0.25">
      <c r="A6342" s="286">
        <v>43365</v>
      </c>
      <c r="B6342" s="1">
        <f t="shared" si="1425"/>
        <v>6</v>
      </c>
      <c r="C6342" s="285">
        <v>4</v>
      </c>
      <c r="D6342" t="s">
        <v>715</v>
      </c>
      <c r="F6342" s="16">
        <v>61</v>
      </c>
      <c r="G6342" t="str">
        <f t="shared" si="1419"/>
        <v>Cooling</v>
      </c>
      <c r="H6342" s="283">
        <f>IF(G6342="heating",F6342*Assumptions!M$4+Assumptions!M$7,0)</f>
        <v>0</v>
      </c>
      <c r="I6342" s="15">
        <f t="shared" si="1420"/>
        <v>1.1348296917927807</v>
      </c>
      <c r="J6342" s="15">
        <f t="shared" si="1421"/>
        <v>0.9885470267915587</v>
      </c>
      <c r="K6342" s="283">
        <f t="shared" si="1426"/>
        <v>0</v>
      </c>
      <c r="L6342" s="283">
        <f t="shared" si="1427"/>
        <v>4.3818232651749627</v>
      </c>
      <c r="M6342" s="283">
        <f t="shared" si="1428"/>
        <v>0</v>
      </c>
      <c r="N6342" s="283">
        <f t="shared" si="1429"/>
        <v>4.3585758300027857</v>
      </c>
      <c r="O6342" s="283">
        <f t="shared" si="1430"/>
        <v>0</v>
      </c>
      <c r="P6342" s="21">
        <f t="shared" si="1422"/>
        <v>4.5164594084734722E-2</v>
      </c>
      <c r="Q6342" s="21">
        <f t="shared" si="1423"/>
        <v>0.6473875548762833</v>
      </c>
      <c r="R6342">
        <f t="shared" si="1424"/>
        <v>1.0112882868167345</v>
      </c>
      <c r="S6342" s="296">
        <f t="shared" si="1431"/>
        <v>2.9569054306061979E-2</v>
      </c>
      <c r="T6342" s="283">
        <f t="shared" si="1432"/>
        <v>2.9569054306061979E-2</v>
      </c>
    </row>
    <row r="6343" spans="1:20" x14ac:dyDescent="0.25">
      <c r="A6343" s="286">
        <v>43365</v>
      </c>
      <c r="B6343" s="1">
        <f t="shared" si="1425"/>
        <v>6</v>
      </c>
      <c r="C6343" s="285">
        <v>5</v>
      </c>
      <c r="D6343" t="s">
        <v>715</v>
      </c>
      <c r="F6343" s="16">
        <v>61</v>
      </c>
      <c r="G6343" t="str">
        <f t="shared" si="1419"/>
        <v>Cooling</v>
      </c>
      <c r="H6343" s="283">
        <f>IF(G6343="heating",F6343*Assumptions!M$4+Assumptions!M$7,0)</f>
        <v>0</v>
      </c>
      <c r="I6343" s="15">
        <f t="shared" si="1420"/>
        <v>1.1635558681477385</v>
      </c>
      <c r="J6343" s="15">
        <f t="shared" si="1421"/>
        <v>0.9885470267915587</v>
      </c>
      <c r="K6343" s="283">
        <f t="shared" si="1426"/>
        <v>0</v>
      </c>
      <c r="L6343" s="283">
        <f t="shared" si="1427"/>
        <v>4.3818232651749627</v>
      </c>
      <c r="M6343" s="283">
        <f t="shared" si="1428"/>
        <v>0</v>
      </c>
      <c r="N6343" s="283">
        <f t="shared" si="1429"/>
        <v>4.3585758300027857</v>
      </c>
      <c r="O6343" s="283">
        <f t="shared" si="1430"/>
        <v>0</v>
      </c>
      <c r="P6343" s="21">
        <f t="shared" si="1422"/>
        <v>4.5164594084734722E-2</v>
      </c>
      <c r="Q6343" s="21">
        <f t="shared" si="1423"/>
        <v>0.72139578924615555</v>
      </c>
      <c r="R6343">
        <f t="shared" si="1424"/>
        <v>1.0112882868167345</v>
      </c>
      <c r="S6343" s="296">
        <f t="shared" si="1431"/>
        <v>3.2949337854448563E-2</v>
      </c>
      <c r="T6343" s="283">
        <f t="shared" si="1432"/>
        <v>3.2949337854448563E-2</v>
      </c>
    </row>
    <row r="6344" spans="1:20" x14ac:dyDescent="0.25">
      <c r="A6344" s="286">
        <v>43365</v>
      </c>
      <c r="B6344" s="1">
        <f t="shared" si="1425"/>
        <v>6</v>
      </c>
      <c r="C6344" s="285">
        <v>6</v>
      </c>
      <c r="D6344" t="s">
        <v>715</v>
      </c>
      <c r="F6344" s="16">
        <v>59</v>
      </c>
      <c r="G6344" t="str">
        <f t="shared" si="1419"/>
        <v>Cooling</v>
      </c>
      <c r="H6344" s="283">
        <f>IF(G6344="heating",F6344*Assumptions!M$4+Assumptions!M$7,0)</f>
        <v>0</v>
      </c>
      <c r="I6344" s="15">
        <f t="shared" si="1420"/>
        <v>1.2083911162615524</v>
      </c>
      <c r="J6344" s="15">
        <f t="shared" si="1421"/>
        <v>0.9885470267915587</v>
      </c>
      <c r="K6344" s="283">
        <f t="shared" si="1426"/>
        <v>0</v>
      </c>
      <c r="L6344" s="283">
        <f t="shared" si="1427"/>
        <v>4.3182081448486933</v>
      </c>
      <c r="M6344" s="283">
        <f t="shared" si="1428"/>
        <v>0</v>
      </c>
      <c r="N6344" s="283">
        <f t="shared" si="1429"/>
        <v>4.2355603137647586</v>
      </c>
      <c r="O6344" s="283">
        <f t="shared" si="1430"/>
        <v>0</v>
      </c>
      <c r="P6344" s="21">
        <f t="shared" si="1422"/>
        <v>2.5000000000000001E-2</v>
      </c>
      <c r="Q6344" s="21">
        <f t="shared" si="1423"/>
        <v>0.87787080972652631</v>
      </c>
      <c r="R6344">
        <f t="shared" si="1424"/>
        <v>1.0112882868167345</v>
      </c>
      <c r="S6344" s="296">
        <f t="shared" si="1431"/>
        <v>2.2194511680368963E-2</v>
      </c>
      <c r="T6344" s="283">
        <f t="shared" si="1432"/>
        <v>2.2194511680368963E-2</v>
      </c>
    </row>
    <row r="6345" spans="1:20" x14ac:dyDescent="0.25">
      <c r="A6345" s="286">
        <v>43365</v>
      </c>
      <c r="B6345" s="1">
        <f t="shared" si="1425"/>
        <v>6</v>
      </c>
      <c r="C6345" s="285">
        <v>7</v>
      </c>
      <c r="D6345" t="s">
        <v>715</v>
      </c>
      <c r="F6345" s="16">
        <v>63</v>
      </c>
      <c r="G6345" t="str">
        <f t="shared" si="1419"/>
        <v>Cooling</v>
      </c>
      <c r="H6345" s="283">
        <f>IF(G6345="heating",F6345*Assumptions!M$4+Assumptions!M$7,0)</f>
        <v>0</v>
      </c>
      <c r="I6345" s="15">
        <f t="shared" si="1420"/>
        <v>1.1637425769249583</v>
      </c>
      <c r="J6345" s="15">
        <f t="shared" si="1421"/>
        <v>0.9885470267915587</v>
      </c>
      <c r="K6345" s="283">
        <f t="shared" si="1426"/>
        <v>0</v>
      </c>
      <c r="L6345" s="283">
        <f t="shared" si="1427"/>
        <v>4.3818232651749627</v>
      </c>
      <c r="M6345" s="283">
        <f t="shared" si="1428"/>
        <v>0</v>
      </c>
      <c r="N6345" s="283">
        <f t="shared" si="1429"/>
        <v>4.3585758300027857</v>
      </c>
      <c r="O6345" s="283">
        <f t="shared" si="1430"/>
        <v>0</v>
      </c>
      <c r="P6345" s="21">
        <f t="shared" si="1422"/>
        <v>3.9789369881031433E-2</v>
      </c>
      <c r="Q6345" s="21">
        <f t="shared" si="1423"/>
        <v>0.97331382064367777</v>
      </c>
      <c r="R6345">
        <f t="shared" si="1424"/>
        <v>1.0112882868167345</v>
      </c>
      <c r="S6345" s="296">
        <f t="shared" si="1431"/>
        <v>3.9164711240000337E-2</v>
      </c>
      <c r="T6345" s="283">
        <f t="shared" si="1432"/>
        <v>3.9164711240000337E-2</v>
      </c>
    </row>
    <row r="6346" spans="1:20" x14ac:dyDescent="0.25">
      <c r="A6346" s="286">
        <v>43365</v>
      </c>
      <c r="B6346" s="1">
        <f t="shared" si="1425"/>
        <v>6</v>
      </c>
      <c r="C6346" s="285">
        <v>8</v>
      </c>
      <c r="D6346" t="s">
        <v>715</v>
      </c>
      <c r="F6346" s="16">
        <v>66</v>
      </c>
      <c r="G6346" t="str">
        <f t="shared" si="1419"/>
        <v>Cooling</v>
      </c>
      <c r="H6346" s="283">
        <f>IF(G6346="heating",F6346*Assumptions!M$4+Assumptions!M$7,0)</f>
        <v>0</v>
      </c>
      <c r="I6346" s="15">
        <f t="shared" si="1420"/>
        <v>1.094193721037565</v>
      </c>
      <c r="J6346" s="15">
        <f t="shared" si="1421"/>
        <v>0.9885470267915587</v>
      </c>
      <c r="K6346" s="283">
        <f t="shared" si="1426"/>
        <v>0</v>
      </c>
      <c r="L6346" s="283">
        <f t="shared" si="1427"/>
        <v>4.3818232651749627</v>
      </c>
      <c r="M6346" s="283">
        <f t="shared" si="1428"/>
        <v>0</v>
      </c>
      <c r="N6346" s="283">
        <f t="shared" si="1429"/>
        <v>4.3585758300027857</v>
      </c>
      <c r="O6346" s="283">
        <f t="shared" si="1430"/>
        <v>0</v>
      </c>
      <c r="P6346" s="21">
        <f t="shared" si="1422"/>
        <v>3.6399980029288459E-2</v>
      </c>
      <c r="Q6346" s="21">
        <f t="shared" si="1423"/>
        <v>0.94940007506179924</v>
      </c>
      <c r="R6346">
        <f t="shared" si="1424"/>
        <v>1.0112882868167345</v>
      </c>
      <c r="S6346" s="296">
        <f t="shared" si="1431"/>
        <v>3.4948246010807357E-2</v>
      </c>
      <c r="T6346" s="283">
        <f t="shared" si="1432"/>
        <v>3.4948246010807357E-2</v>
      </c>
    </row>
    <row r="6347" spans="1:20" x14ac:dyDescent="0.25">
      <c r="A6347" s="286">
        <v>43365</v>
      </c>
      <c r="B6347" s="1">
        <f t="shared" si="1425"/>
        <v>6</v>
      </c>
      <c r="C6347" s="285">
        <v>9</v>
      </c>
      <c r="D6347" t="s">
        <v>715</v>
      </c>
      <c r="F6347" s="16">
        <v>70</v>
      </c>
      <c r="G6347" t="str">
        <f t="shared" si="1419"/>
        <v>Cooling</v>
      </c>
      <c r="H6347" s="283">
        <f>IF(G6347="heating",F6347*Assumptions!M$4+Assumptions!M$7,0)</f>
        <v>0</v>
      </c>
      <c r="I6347" s="15">
        <f t="shared" si="1420"/>
        <v>1.0343009000871222</v>
      </c>
      <c r="J6347" s="15">
        <f t="shared" si="1421"/>
        <v>0.9885470267915587</v>
      </c>
      <c r="K6347" s="283">
        <f t="shared" si="1426"/>
        <v>0</v>
      </c>
      <c r="L6347" s="283">
        <f t="shared" si="1427"/>
        <v>4.3818232651749627</v>
      </c>
      <c r="M6347" s="283">
        <f t="shared" si="1428"/>
        <v>0</v>
      </c>
      <c r="N6347" s="283">
        <f t="shared" si="1429"/>
        <v>4.3585758300027857</v>
      </c>
      <c r="O6347" s="283">
        <f t="shared" si="1430"/>
        <v>0</v>
      </c>
      <c r="P6347" s="21">
        <f t="shared" si="1422"/>
        <v>4.0604560274080326E-2</v>
      </c>
      <c r="Q6347" s="21">
        <f t="shared" si="1423"/>
        <v>0.8408485371888097</v>
      </c>
      <c r="R6347">
        <f t="shared" si="1424"/>
        <v>1.0112882868167345</v>
      </c>
      <c r="S6347" s="296">
        <f t="shared" si="1431"/>
        <v>3.4527693016551807E-2</v>
      </c>
      <c r="T6347" s="283">
        <f t="shared" si="1432"/>
        <v>3.4527693016551807E-2</v>
      </c>
    </row>
    <row r="6348" spans="1:20" x14ac:dyDescent="0.25">
      <c r="A6348" s="286">
        <v>43365</v>
      </c>
      <c r="B6348" s="1">
        <f t="shared" si="1425"/>
        <v>6</v>
      </c>
      <c r="C6348" s="285">
        <v>10</v>
      </c>
      <c r="D6348" t="s">
        <v>715</v>
      </c>
      <c r="F6348" s="16">
        <v>70</v>
      </c>
      <c r="G6348" t="str">
        <f t="shared" si="1419"/>
        <v>Cooling</v>
      </c>
      <c r="H6348" s="283">
        <f>IF(G6348="heating",F6348*Assumptions!M$4+Assumptions!M$7,0)</f>
        <v>0</v>
      </c>
      <c r="I6348" s="15">
        <f t="shared" si="1420"/>
        <v>0.98112329028689171</v>
      </c>
      <c r="J6348" s="15">
        <f t="shared" si="1421"/>
        <v>0.9885470267915587</v>
      </c>
      <c r="K6348" s="283">
        <f t="shared" si="1426"/>
        <v>0</v>
      </c>
      <c r="L6348" s="283">
        <f t="shared" si="1427"/>
        <v>4.3818232651749627</v>
      </c>
      <c r="M6348" s="283">
        <f t="shared" si="1428"/>
        <v>0</v>
      </c>
      <c r="N6348" s="283">
        <f t="shared" si="1429"/>
        <v>4.3585758300027857</v>
      </c>
      <c r="O6348" s="283">
        <f t="shared" si="1430"/>
        <v>0</v>
      </c>
      <c r="P6348" s="21">
        <f t="shared" si="1422"/>
        <v>4.0604560274080326E-2</v>
      </c>
      <c r="Q6348" s="21">
        <f t="shared" si="1423"/>
        <v>0.74504051125983206</v>
      </c>
      <c r="R6348">
        <f t="shared" si="1424"/>
        <v>1.0112882868167345</v>
      </c>
      <c r="S6348" s="296">
        <f t="shared" si="1431"/>
        <v>3.0593536076876038E-2</v>
      </c>
      <c r="T6348" s="283">
        <f t="shared" si="1432"/>
        <v>3.0593536076876038E-2</v>
      </c>
    </row>
    <row r="6349" spans="1:20" x14ac:dyDescent="0.25">
      <c r="A6349" s="286">
        <v>43365</v>
      </c>
      <c r="B6349" s="1">
        <f t="shared" si="1425"/>
        <v>6</v>
      </c>
      <c r="C6349" s="285">
        <v>11</v>
      </c>
      <c r="D6349" t="s">
        <v>715</v>
      </c>
      <c r="F6349" s="16">
        <v>68</v>
      </c>
      <c r="G6349" t="str">
        <f t="shared" si="1419"/>
        <v>Cooling</v>
      </c>
      <c r="H6349" s="283">
        <f>IF(G6349="heating",F6349*Assumptions!M$4+Assumptions!M$7,0)</f>
        <v>0</v>
      </c>
      <c r="I6349" s="15">
        <f t="shared" si="1420"/>
        <v>0.94956163997961163</v>
      </c>
      <c r="J6349" s="15">
        <f t="shared" si="1421"/>
        <v>0.9885470267915587</v>
      </c>
      <c r="K6349" s="283">
        <f t="shared" si="1426"/>
        <v>0</v>
      </c>
      <c r="L6349" s="283">
        <f t="shared" si="1427"/>
        <v>4.3818232651749627</v>
      </c>
      <c r="M6349" s="283">
        <f t="shared" si="1428"/>
        <v>0</v>
      </c>
      <c r="N6349" s="283">
        <f t="shared" si="1429"/>
        <v>4.3585758300027857</v>
      </c>
      <c r="O6349" s="283">
        <f t="shared" si="1430"/>
        <v>0</v>
      </c>
      <c r="P6349" s="21">
        <f t="shared" si="1422"/>
        <v>3.7256017764001337E-2</v>
      </c>
      <c r="Q6349" s="21">
        <f t="shared" si="1423"/>
        <v>0.72850690893675296</v>
      </c>
      <c r="R6349">
        <f t="shared" si="1424"/>
        <v>1.0112882868167345</v>
      </c>
      <c r="S6349" s="296">
        <f t="shared" si="1431"/>
        <v>2.7447644739566835E-2</v>
      </c>
      <c r="T6349" s="283">
        <f t="shared" si="1432"/>
        <v>2.7447644739566835E-2</v>
      </c>
    </row>
    <row r="6350" spans="1:20" x14ac:dyDescent="0.25">
      <c r="A6350" s="286">
        <v>43365</v>
      </c>
      <c r="B6350" s="1">
        <f t="shared" si="1425"/>
        <v>6</v>
      </c>
      <c r="C6350" s="285">
        <v>12</v>
      </c>
      <c r="D6350" t="s">
        <v>715</v>
      </c>
      <c r="F6350" s="16">
        <v>70</v>
      </c>
      <c r="G6350" t="str">
        <f t="shared" si="1419"/>
        <v>Cooling</v>
      </c>
      <c r="H6350" s="283">
        <f>IF(G6350="heating",F6350*Assumptions!M$4+Assumptions!M$7,0)</f>
        <v>0</v>
      </c>
      <c r="I6350" s="15">
        <f t="shared" si="1420"/>
        <v>0.91648403420261149</v>
      </c>
      <c r="J6350" s="15">
        <f t="shared" si="1421"/>
        <v>0.9885470267915587</v>
      </c>
      <c r="K6350" s="283">
        <f t="shared" si="1426"/>
        <v>0</v>
      </c>
      <c r="L6350" s="283">
        <f t="shared" si="1427"/>
        <v>4.3818232651749627</v>
      </c>
      <c r="M6350" s="283">
        <f t="shared" si="1428"/>
        <v>0</v>
      </c>
      <c r="N6350" s="283">
        <f t="shared" si="1429"/>
        <v>4.3585758300027857</v>
      </c>
      <c r="O6350" s="283">
        <f t="shared" si="1430"/>
        <v>0</v>
      </c>
      <c r="P6350" s="21">
        <f t="shared" si="1422"/>
        <v>4.0604560274080326E-2</v>
      </c>
      <c r="Q6350" s="21">
        <f t="shared" si="1423"/>
        <v>0.75910815787401487</v>
      </c>
      <c r="R6350">
        <f t="shared" si="1424"/>
        <v>1.0112882868167345</v>
      </c>
      <c r="S6350" s="296">
        <f t="shared" si="1431"/>
        <v>3.1171194670876506E-2</v>
      </c>
      <c r="T6350" s="283">
        <f t="shared" si="1432"/>
        <v>3.1171194670876506E-2</v>
      </c>
    </row>
    <row r="6351" spans="1:20" x14ac:dyDescent="0.25">
      <c r="A6351" s="286">
        <v>43365</v>
      </c>
      <c r="B6351" s="1">
        <f t="shared" si="1425"/>
        <v>6</v>
      </c>
      <c r="C6351" s="285">
        <v>13</v>
      </c>
      <c r="D6351" t="s">
        <v>715</v>
      </c>
      <c r="F6351" s="16">
        <v>73</v>
      </c>
      <c r="G6351" t="str">
        <f t="shared" si="1419"/>
        <v>Cooling</v>
      </c>
      <c r="H6351" s="283">
        <f>IF(G6351="heating",F6351*Assumptions!M$4+Assumptions!M$7,0)</f>
        <v>0</v>
      </c>
      <c r="I6351" s="15">
        <f t="shared" si="1420"/>
        <v>0.90040206880052787</v>
      </c>
      <c r="J6351" s="15">
        <f t="shared" si="1421"/>
        <v>0.9885470267915587</v>
      </c>
      <c r="K6351" s="283">
        <f t="shared" si="1426"/>
        <v>0</v>
      </c>
      <c r="L6351" s="283" t="e">
        <f t="shared" si="1427"/>
        <v>#N/A</v>
      </c>
      <c r="M6351" s="283">
        <f t="shared" si="1428"/>
        <v>0</v>
      </c>
      <c r="N6351" s="283" t="e">
        <f t="shared" si="1429"/>
        <v>#N/A</v>
      </c>
      <c r="O6351" s="283">
        <f t="shared" si="1430"/>
        <v>0</v>
      </c>
      <c r="P6351" s="21">
        <f t="shared" si="1422"/>
        <v>5.0300820493010656E-2</v>
      </c>
      <c r="Q6351" s="21">
        <f t="shared" si="1423"/>
        <v>0.79115902007799765</v>
      </c>
      <c r="R6351">
        <f t="shared" si="1424"/>
        <v>1.0112882868167345</v>
      </c>
      <c r="S6351" s="296">
        <f t="shared" si="1431"/>
        <v>4.0245175923848353E-2</v>
      </c>
      <c r="T6351" s="283">
        <f t="shared" si="1432"/>
        <v>4.0245175923848353E-2</v>
      </c>
    </row>
    <row r="6352" spans="1:20" x14ac:dyDescent="0.25">
      <c r="A6352" s="286">
        <v>43365</v>
      </c>
      <c r="B6352" s="1">
        <f t="shared" si="1425"/>
        <v>6</v>
      </c>
      <c r="C6352" s="285">
        <v>14</v>
      </c>
      <c r="D6352" t="s">
        <v>715</v>
      </c>
      <c r="F6352" s="16">
        <v>73</v>
      </c>
      <c r="G6352" t="str">
        <f t="shared" si="1419"/>
        <v>Cooling</v>
      </c>
      <c r="H6352" s="283">
        <f>IF(G6352="heating",F6352*Assumptions!M$4+Assumptions!M$7,0)</f>
        <v>0</v>
      </c>
      <c r="I6352" s="15">
        <f t="shared" si="1420"/>
        <v>0.86032894500746537</v>
      </c>
      <c r="J6352" s="15">
        <f t="shared" si="1421"/>
        <v>0.9885470267915587</v>
      </c>
      <c r="K6352" s="283">
        <f t="shared" si="1426"/>
        <v>0</v>
      </c>
      <c r="L6352" s="283" t="e">
        <f t="shared" si="1427"/>
        <v>#N/A</v>
      </c>
      <c r="M6352" s="283">
        <f t="shared" si="1428"/>
        <v>0</v>
      </c>
      <c r="N6352" s="283" t="e">
        <f t="shared" si="1429"/>
        <v>#N/A</v>
      </c>
      <c r="O6352" s="283">
        <f t="shared" si="1430"/>
        <v>0</v>
      </c>
      <c r="P6352" s="21">
        <f t="shared" si="1422"/>
        <v>5.0300820493010656E-2</v>
      </c>
      <c r="Q6352" s="21">
        <f t="shared" si="1423"/>
        <v>0.84355555031342389</v>
      </c>
      <c r="R6352">
        <f t="shared" si="1424"/>
        <v>1.0112882868167345</v>
      </c>
      <c r="S6352" s="296">
        <f t="shared" si="1431"/>
        <v>4.2910515664165136E-2</v>
      </c>
      <c r="T6352" s="283">
        <f t="shared" si="1432"/>
        <v>4.2910515664165136E-2</v>
      </c>
    </row>
    <row r="6353" spans="1:20" x14ac:dyDescent="0.25">
      <c r="A6353" s="286">
        <v>43365</v>
      </c>
      <c r="B6353" s="1">
        <f t="shared" si="1425"/>
        <v>6</v>
      </c>
      <c r="C6353" s="285">
        <v>15</v>
      </c>
      <c r="D6353" t="s">
        <v>715</v>
      </c>
      <c r="F6353" s="16">
        <v>73</v>
      </c>
      <c r="G6353" t="str">
        <f t="shared" si="1419"/>
        <v>Cooling</v>
      </c>
      <c r="H6353" s="283">
        <f>IF(G6353="heating",F6353*Assumptions!M$4+Assumptions!M$7,0)</f>
        <v>0</v>
      </c>
      <c r="I6353" s="15">
        <f t="shared" si="1420"/>
        <v>0.85754515037175039</v>
      </c>
      <c r="J6353" s="15">
        <f t="shared" si="1421"/>
        <v>0.9885470267915587</v>
      </c>
      <c r="K6353" s="283">
        <f t="shared" si="1426"/>
        <v>0</v>
      </c>
      <c r="L6353" s="283" t="e">
        <f t="shared" si="1427"/>
        <v>#N/A</v>
      </c>
      <c r="M6353" s="283">
        <f t="shared" si="1428"/>
        <v>0</v>
      </c>
      <c r="N6353" s="283" t="e">
        <f t="shared" si="1429"/>
        <v>#N/A</v>
      </c>
      <c r="O6353" s="283">
        <f t="shared" si="1430"/>
        <v>0</v>
      </c>
      <c r="P6353" s="21">
        <f t="shared" si="1422"/>
        <v>5.0300820493010656E-2</v>
      </c>
      <c r="Q6353" s="21">
        <f t="shared" si="1423"/>
        <v>0.96592607327566882</v>
      </c>
      <c r="R6353">
        <f t="shared" si="1424"/>
        <v>1.0112882868167345</v>
      </c>
      <c r="S6353" s="296">
        <f t="shared" si="1431"/>
        <v>4.9135336590839719E-2</v>
      </c>
      <c r="T6353" s="283">
        <f t="shared" si="1432"/>
        <v>4.9135336590839719E-2</v>
      </c>
    </row>
    <row r="6354" spans="1:20" x14ac:dyDescent="0.25">
      <c r="A6354" s="286">
        <v>43365</v>
      </c>
      <c r="B6354" s="1">
        <f t="shared" si="1425"/>
        <v>6</v>
      </c>
      <c r="C6354" s="285">
        <v>16</v>
      </c>
      <c r="D6354" t="s">
        <v>715</v>
      </c>
      <c r="F6354" s="16">
        <v>72</v>
      </c>
      <c r="G6354" t="str">
        <f t="shared" si="1419"/>
        <v>Cooling</v>
      </c>
      <c r="H6354" s="283">
        <f>IF(G6354="heating",F6354*Assumptions!M$4+Assumptions!M$7,0)</f>
        <v>0</v>
      </c>
      <c r="I6354" s="15">
        <f t="shared" si="1420"/>
        <v>0.88344815438260227</v>
      </c>
      <c r="J6354" s="15">
        <f t="shared" si="1421"/>
        <v>0.9885470267915587</v>
      </c>
      <c r="K6354" s="283">
        <f t="shared" si="1426"/>
        <v>0</v>
      </c>
      <c r="L6354" s="283" t="e">
        <f t="shared" si="1427"/>
        <v>#N/A</v>
      </c>
      <c r="M6354" s="283">
        <f t="shared" si="1428"/>
        <v>0</v>
      </c>
      <c r="N6354" s="283" t="e">
        <f t="shared" si="1429"/>
        <v>#N/A</v>
      </c>
      <c r="O6354" s="283">
        <f t="shared" si="1430"/>
        <v>0</v>
      </c>
      <c r="P6354" s="21">
        <f t="shared" si="1422"/>
        <v>4.6445607559525648E-2</v>
      </c>
      <c r="Q6354" s="21">
        <f t="shared" si="1423"/>
        <v>1.1649354943302594</v>
      </c>
      <c r="R6354">
        <f t="shared" si="1424"/>
        <v>1.0112882868167345</v>
      </c>
      <c r="S6354" s="296">
        <f t="shared" si="1431"/>
        <v>5.4716902392589722E-2</v>
      </c>
      <c r="T6354" s="283">
        <f t="shared" si="1432"/>
        <v>5.4716902392589722E-2</v>
      </c>
    </row>
    <row r="6355" spans="1:20" x14ac:dyDescent="0.25">
      <c r="A6355" s="286">
        <v>43365</v>
      </c>
      <c r="B6355" s="1">
        <f t="shared" si="1425"/>
        <v>6</v>
      </c>
      <c r="C6355" s="285">
        <v>17</v>
      </c>
      <c r="D6355" t="s">
        <v>715</v>
      </c>
      <c r="F6355" s="16">
        <v>72</v>
      </c>
      <c r="G6355" t="str">
        <f t="shared" si="1419"/>
        <v>Cooling</v>
      </c>
      <c r="H6355" s="283">
        <f>IF(G6355="heating",F6355*Assumptions!M$4+Assumptions!M$7,0)</f>
        <v>0</v>
      </c>
      <c r="I6355" s="15">
        <f t="shared" si="1420"/>
        <v>0.94025748850374469</v>
      </c>
      <c r="J6355" s="15">
        <f t="shared" si="1421"/>
        <v>0.9885470267915587</v>
      </c>
      <c r="K6355" s="283">
        <f t="shared" si="1426"/>
        <v>0</v>
      </c>
      <c r="L6355" s="283" t="e">
        <f t="shared" si="1427"/>
        <v>#N/A</v>
      </c>
      <c r="M6355" s="283">
        <f t="shared" si="1428"/>
        <v>0</v>
      </c>
      <c r="N6355" s="283" t="e">
        <f t="shared" si="1429"/>
        <v>#N/A</v>
      </c>
      <c r="O6355" s="283">
        <f t="shared" si="1430"/>
        <v>0</v>
      </c>
      <c r="P6355" s="21">
        <f t="shared" si="1422"/>
        <v>4.6445607559525648E-2</v>
      </c>
      <c r="Q6355" s="21">
        <f t="shared" si="1423"/>
        <v>1.3521540118753073</v>
      </c>
      <c r="R6355">
        <f t="shared" si="1424"/>
        <v>1.0112882868167345</v>
      </c>
      <c r="S6355" s="296">
        <f t="shared" si="1431"/>
        <v>6.3510537233707837E-2</v>
      </c>
      <c r="T6355" s="283">
        <f t="shared" si="1432"/>
        <v>6.3510537233707837E-2</v>
      </c>
    </row>
    <row r="6356" spans="1:20" x14ac:dyDescent="0.25">
      <c r="A6356" s="286">
        <v>43365</v>
      </c>
      <c r="B6356" s="1">
        <f t="shared" si="1425"/>
        <v>6</v>
      </c>
      <c r="C6356" s="285">
        <v>18</v>
      </c>
      <c r="D6356" t="s">
        <v>715</v>
      </c>
      <c r="F6356" s="16">
        <v>70</v>
      </c>
      <c r="G6356" t="str">
        <f t="shared" si="1419"/>
        <v>Cooling</v>
      </c>
      <c r="H6356" s="283">
        <f>IF(G6356="heating",F6356*Assumptions!M$4+Assumptions!M$7,0)</f>
        <v>0</v>
      </c>
      <c r="I6356" s="15">
        <f t="shared" si="1420"/>
        <v>0.98182363790757687</v>
      </c>
      <c r="J6356" s="15">
        <f t="shared" si="1421"/>
        <v>0.9885470267915587</v>
      </c>
      <c r="K6356" s="283">
        <f t="shared" si="1426"/>
        <v>0</v>
      </c>
      <c r="L6356" s="283">
        <f t="shared" si="1427"/>
        <v>4.3818232651749627</v>
      </c>
      <c r="M6356" s="283">
        <f t="shared" si="1428"/>
        <v>0</v>
      </c>
      <c r="N6356" s="283">
        <f t="shared" si="1429"/>
        <v>4.3585758300027857</v>
      </c>
      <c r="O6356" s="283">
        <f t="shared" si="1430"/>
        <v>0</v>
      </c>
      <c r="P6356" s="21">
        <f t="shared" si="1422"/>
        <v>4.0604560274080326E-2</v>
      </c>
      <c r="Q6356" s="21">
        <f t="shared" si="1423"/>
        <v>1.5598916921549892</v>
      </c>
      <c r="R6356">
        <f t="shared" si="1424"/>
        <v>1.0112882868167345</v>
      </c>
      <c r="S6356" s="296">
        <f t="shared" si="1431"/>
        <v>6.4053701830610474E-2</v>
      </c>
      <c r="T6356" s="283">
        <f t="shared" si="1432"/>
        <v>6.4053701830610474E-2</v>
      </c>
    </row>
    <row r="6357" spans="1:20" x14ac:dyDescent="0.25">
      <c r="A6357" s="286">
        <v>43365</v>
      </c>
      <c r="B6357" s="1">
        <f t="shared" si="1425"/>
        <v>6</v>
      </c>
      <c r="C6357" s="285">
        <v>19</v>
      </c>
      <c r="D6357" t="s">
        <v>715</v>
      </c>
      <c r="F6357" s="16">
        <v>70</v>
      </c>
      <c r="G6357" t="str">
        <f t="shared" si="1419"/>
        <v>Cooling</v>
      </c>
      <c r="H6357" s="283">
        <f>IF(G6357="heating",F6357*Assumptions!M$4+Assumptions!M$7,0)</f>
        <v>0</v>
      </c>
      <c r="I6357" s="15">
        <f t="shared" si="1420"/>
        <v>0.98418842963438757</v>
      </c>
      <c r="J6357" s="15">
        <f t="shared" si="1421"/>
        <v>0.9885470267915587</v>
      </c>
      <c r="K6357" s="283">
        <f t="shared" si="1426"/>
        <v>0</v>
      </c>
      <c r="L6357" s="283">
        <f t="shared" si="1427"/>
        <v>4.3818232651749627</v>
      </c>
      <c r="M6357" s="283">
        <f t="shared" si="1428"/>
        <v>0</v>
      </c>
      <c r="N6357" s="283">
        <f t="shared" si="1429"/>
        <v>4.3585758300027857</v>
      </c>
      <c r="O6357" s="283">
        <f t="shared" si="1430"/>
        <v>0</v>
      </c>
      <c r="P6357" s="21">
        <f t="shared" si="1422"/>
        <v>4.0604560274080326E-2</v>
      </c>
      <c r="Q6357" s="21">
        <f t="shared" si="1423"/>
        <v>1.6764212681468484</v>
      </c>
      <c r="R6357">
        <f t="shared" si="1424"/>
        <v>1.0112882868167345</v>
      </c>
      <c r="S6357" s="296">
        <f t="shared" si="1431"/>
        <v>6.8838746043980395E-2</v>
      </c>
      <c r="T6357" s="283">
        <f t="shared" si="1432"/>
        <v>6.8838746043980395E-2</v>
      </c>
    </row>
    <row r="6358" spans="1:20" x14ac:dyDescent="0.25">
      <c r="A6358" s="286">
        <v>43365</v>
      </c>
      <c r="B6358" s="1">
        <f t="shared" si="1425"/>
        <v>6</v>
      </c>
      <c r="C6358" s="285">
        <v>20</v>
      </c>
      <c r="D6358" t="s">
        <v>715</v>
      </c>
      <c r="F6358" s="16">
        <v>68</v>
      </c>
      <c r="G6358" t="str">
        <f t="shared" si="1419"/>
        <v>Cooling</v>
      </c>
      <c r="H6358" s="283">
        <f>IF(G6358="heating",F6358*Assumptions!M$4+Assumptions!M$7,0)</f>
        <v>0</v>
      </c>
      <c r="I6358" s="15">
        <f t="shared" si="1420"/>
        <v>0.97071962311712034</v>
      </c>
      <c r="J6358" s="15">
        <f t="shared" si="1421"/>
        <v>0.9885470267915587</v>
      </c>
      <c r="K6358" s="283">
        <f t="shared" si="1426"/>
        <v>0</v>
      </c>
      <c r="L6358" s="283">
        <f t="shared" si="1427"/>
        <v>4.3818232651749627</v>
      </c>
      <c r="M6358" s="283">
        <f t="shared" si="1428"/>
        <v>0</v>
      </c>
      <c r="N6358" s="283">
        <f t="shared" si="1429"/>
        <v>4.3585758300027857</v>
      </c>
      <c r="O6358" s="283">
        <f t="shared" si="1430"/>
        <v>0</v>
      </c>
      <c r="P6358" s="21">
        <f t="shared" si="1422"/>
        <v>3.7256017764001337E-2</v>
      </c>
      <c r="Q6358" s="21">
        <f t="shared" si="1423"/>
        <v>1.52436960139122</v>
      </c>
      <c r="R6358">
        <f t="shared" si="1424"/>
        <v>1.0112882868167345</v>
      </c>
      <c r="S6358" s="296">
        <f t="shared" si="1431"/>
        <v>5.7433024666638785E-2</v>
      </c>
      <c r="T6358" s="283">
        <f t="shared" si="1432"/>
        <v>5.7433024666638785E-2</v>
      </c>
    </row>
    <row r="6359" spans="1:20" x14ac:dyDescent="0.25">
      <c r="A6359" s="286">
        <v>43365</v>
      </c>
      <c r="B6359" s="1">
        <f t="shared" si="1425"/>
        <v>6</v>
      </c>
      <c r="C6359" s="285">
        <v>21</v>
      </c>
      <c r="D6359" t="s">
        <v>715</v>
      </c>
      <c r="F6359" s="16">
        <v>66</v>
      </c>
      <c r="G6359" t="str">
        <f t="shared" si="1419"/>
        <v>Cooling</v>
      </c>
      <c r="H6359" s="283">
        <f>IF(G6359="heating",F6359*Assumptions!M$4+Assumptions!M$7,0)</f>
        <v>0</v>
      </c>
      <c r="I6359" s="15">
        <f t="shared" si="1420"/>
        <v>0.95751150862929935</v>
      </c>
      <c r="J6359" s="15">
        <f t="shared" si="1421"/>
        <v>0.9885470267915587</v>
      </c>
      <c r="K6359" s="283">
        <f t="shared" si="1426"/>
        <v>0</v>
      </c>
      <c r="L6359" s="283">
        <f t="shared" si="1427"/>
        <v>4.3818232651749627</v>
      </c>
      <c r="M6359" s="283">
        <f t="shared" si="1428"/>
        <v>0</v>
      </c>
      <c r="N6359" s="283">
        <f t="shared" si="1429"/>
        <v>4.3585758300027857</v>
      </c>
      <c r="O6359" s="283">
        <f t="shared" si="1430"/>
        <v>0</v>
      </c>
      <c r="P6359" s="21">
        <f t="shared" si="1422"/>
        <v>3.6399980029288459E-2</v>
      </c>
      <c r="Q6359" s="21">
        <f t="shared" si="1423"/>
        <v>1.4448604713749031</v>
      </c>
      <c r="R6359">
        <f t="shared" si="1424"/>
        <v>1.0112882868167345</v>
      </c>
      <c r="S6359" s="296">
        <f t="shared" si="1431"/>
        <v>5.3186575955994422E-2</v>
      </c>
      <c r="T6359" s="283">
        <f t="shared" si="1432"/>
        <v>5.3186575955994422E-2</v>
      </c>
    </row>
    <row r="6360" spans="1:20" x14ac:dyDescent="0.25">
      <c r="A6360" s="286">
        <v>43365</v>
      </c>
      <c r="B6360" s="1">
        <f t="shared" si="1425"/>
        <v>6</v>
      </c>
      <c r="C6360" s="285">
        <v>22</v>
      </c>
      <c r="D6360" t="s">
        <v>715</v>
      </c>
      <c r="F6360" s="16">
        <v>64</v>
      </c>
      <c r="G6360" t="str">
        <f t="shared" si="1419"/>
        <v>Cooling</v>
      </c>
      <c r="H6360" s="283">
        <f>IF(G6360="heating",F6360*Assumptions!M$4+Assumptions!M$7,0)</f>
        <v>0</v>
      </c>
      <c r="I6360" s="15">
        <f t="shared" si="1420"/>
        <v>0.9426530227543114</v>
      </c>
      <c r="J6360" s="15">
        <f t="shared" si="1421"/>
        <v>0.9885470267915587</v>
      </c>
      <c r="K6360" s="283">
        <f t="shared" si="1426"/>
        <v>0</v>
      </c>
      <c r="L6360" s="283">
        <f t="shared" si="1427"/>
        <v>4.3818232651749627</v>
      </c>
      <c r="M6360" s="283">
        <f t="shared" si="1428"/>
        <v>0</v>
      </c>
      <c r="N6360" s="283">
        <f t="shared" si="1429"/>
        <v>4.3585758300027857</v>
      </c>
      <c r="O6360" s="283">
        <f t="shared" si="1430"/>
        <v>0</v>
      </c>
      <c r="P6360" s="21">
        <f t="shared" si="1422"/>
        <v>3.8036447069942136E-2</v>
      </c>
      <c r="Q6360" s="21">
        <f t="shared" si="1423"/>
        <v>1.2427137171080138</v>
      </c>
      <c r="R6360">
        <f t="shared" si="1424"/>
        <v>1.0112882868167345</v>
      </c>
      <c r="S6360" s="296">
        <f t="shared" si="1431"/>
        <v>4.7801993944387756E-2</v>
      </c>
      <c r="T6360" s="283">
        <f t="shared" si="1432"/>
        <v>4.7801993944387756E-2</v>
      </c>
    </row>
    <row r="6361" spans="1:20" x14ac:dyDescent="0.25">
      <c r="A6361" s="286">
        <v>43365</v>
      </c>
      <c r="B6361" s="1">
        <f t="shared" si="1425"/>
        <v>6</v>
      </c>
      <c r="C6361" s="285">
        <v>23</v>
      </c>
      <c r="D6361" t="s">
        <v>715</v>
      </c>
      <c r="F6361" s="16">
        <v>64</v>
      </c>
      <c r="G6361" t="str">
        <f t="shared" si="1419"/>
        <v>Cooling</v>
      </c>
      <c r="H6361" s="283">
        <f>IF(G6361="heating",F6361*Assumptions!M$4+Assumptions!M$7,0)</f>
        <v>0</v>
      </c>
      <c r="I6361" s="15">
        <f t="shared" si="1420"/>
        <v>0.94450710149963013</v>
      </c>
      <c r="J6361" s="15">
        <f t="shared" si="1421"/>
        <v>0.9885470267915587</v>
      </c>
      <c r="K6361" s="283">
        <f t="shared" si="1426"/>
        <v>0</v>
      </c>
      <c r="L6361" s="283">
        <f t="shared" si="1427"/>
        <v>4.3818232651749627</v>
      </c>
      <c r="M6361" s="283">
        <f t="shared" si="1428"/>
        <v>0</v>
      </c>
      <c r="N6361" s="283">
        <f t="shared" si="1429"/>
        <v>4.3585758300027857</v>
      </c>
      <c r="O6361" s="283">
        <f t="shared" si="1430"/>
        <v>0</v>
      </c>
      <c r="P6361" s="21">
        <f t="shared" si="1422"/>
        <v>3.8036447069942136E-2</v>
      </c>
      <c r="Q6361" s="21">
        <f t="shared" si="1423"/>
        <v>1.0297519246597011</v>
      </c>
      <c r="R6361">
        <f t="shared" si="1424"/>
        <v>1.0112882868167345</v>
      </c>
      <c r="S6361" s="296">
        <f t="shared" si="1431"/>
        <v>3.9610245376028322E-2</v>
      </c>
      <c r="T6361" s="283">
        <f t="shared" si="1432"/>
        <v>3.9610245376028322E-2</v>
      </c>
    </row>
    <row r="6362" spans="1:20" x14ac:dyDescent="0.25">
      <c r="A6362" s="286">
        <v>43366</v>
      </c>
      <c r="B6362" s="1">
        <f t="shared" si="1425"/>
        <v>7</v>
      </c>
      <c r="C6362" s="285">
        <v>0</v>
      </c>
      <c r="D6362" t="s">
        <v>715</v>
      </c>
      <c r="F6362" s="16">
        <v>63</v>
      </c>
      <c r="G6362" t="str">
        <f t="shared" si="1419"/>
        <v>Neither</v>
      </c>
      <c r="H6362" s="283">
        <f>IF(G6362="heating",F6362*Assumptions!M$4+Assumptions!M$7,0)</f>
        <v>0</v>
      </c>
      <c r="I6362" s="15">
        <f t="shared" si="1420"/>
        <v>0.97481507806017154</v>
      </c>
      <c r="J6362" s="15">
        <f t="shared" si="1421"/>
        <v>0.93760781206536892</v>
      </c>
      <c r="K6362" s="283">
        <f t="shared" si="1426"/>
        <v>0</v>
      </c>
      <c r="L6362" s="283">
        <f t="shared" si="1427"/>
        <v>4.3818232651749627</v>
      </c>
      <c r="M6362" s="283">
        <f t="shared" si="1428"/>
        <v>0</v>
      </c>
      <c r="N6362" s="283">
        <f t="shared" si="1429"/>
        <v>4.3585758300027857</v>
      </c>
      <c r="O6362" s="283">
        <f t="shared" si="1430"/>
        <v>0</v>
      </c>
      <c r="P6362" s="21">
        <f t="shared" si="1422"/>
        <v>0</v>
      </c>
      <c r="Q6362" s="21">
        <f t="shared" si="1423"/>
        <v>0.90668853391740301</v>
      </c>
      <c r="R6362">
        <f t="shared" si="1424"/>
        <v>1.0096214758538746</v>
      </c>
      <c r="S6362" s="296">
        <f t="shared" si="1431"/>
        <v>0</v>
      </c>
      <c r="T6362" s="283">
        <f t="shared" si="1432"/>
        <v>0</v>
      </c>
    </row>
    <row r="6363" spans="1:20" x14ac:dyDescent="0.25">
      <c r="A6363" s="286">
        <v>43366</v>
      </c>
      <c r="B6363" s="1">
        <f t="shared" si="1425"/>
        <v>7</v>
      </c>
      <c r="C6363" s="285">
        <v>1</v>
      </c>
      <c r="D6363" t="s">
        <v>715</v>
      </c>
      <c r="F6363" s="16">
        <v>59</v>
      </c>
      <c r="G6363" t="str">
        <f t="shared" si="1419"/>
        <v>Neither</v>
      </c>
      <c r="H6363" s="283">
        <f>IF(G6363="heating",F6363*Assumptions!M$4+Assumptions!M$7,0)</f>
        <v>0</v>
      </c>
      <c r="I6363" s="15">
        <f t="shared" si="1420"/>
        <v>1.012242869806885</v>
      </c>
      <c r="J6363" s="15">
        <f t="shared" si="1421"/>
        <v>0.93760781206536892</v>
      </c>
      <c r="K6363" s="283">
        <f t="shared" si="1426"/>
        <v>0</v>
      </c>
      <c r="L6363" s="283">
        <f t="shared" si="1427"/>
        <v>4.3182081448486933</v>
      </c>
      <c r="M6363" s="283">
        <f t="shared" si="1428"/>
        <v>0</v>
      </c>
      <c r="N6363" s="283">
        <f t="shared" si="1429"/>
        <v>4.2355603137647586</v>
      </c>
      <c r="O6363" s="283">
        <f t="shared" si="1430"/>
        <v>0</v>
      </c>
      <c r="P6363" s="21">
        <f t="shared" si="1422"/>
        <v>0</v>
      </c>
      <c r="Q6363" s="21">
        <f t="shared" si="1423"/>
        <v>0.81803459285312596</v>
      </c>
      <c r="R6363">
        <f t="shared" si="1424"/>
        <v>1.0096214758538746</v>
      </c>
      <c r="S6363" s="296">
        <f t="shared" si="1431"/>
        <v>0</v>
      </c>
      <c r="T6363" s="283">
        <f t="shared" si="1432"/>
        <v>0</v>
      </c>
    </row>
    <row r="6364" spans="1:20" x14ac:dyDescent="0.25">
      <c r="A6364" s="286">
        <v>43366</v>
      </c>
      <c r="B6364" s="1">
        <f t="shared" si="1425"/>
        <v>7</v>
      </c>
      <c r="C6364" s="285">
        <v>2</v>
      </c>
      <c r="D6364" t="s">
        <v>715</v>
      </c>
      <c r="F6364" s="16">
        <v>57</v>
      </c>
      <c r="G6364" t="str">
        <f t="shared" si="1419"/>
        <v>Neither</v>
      </c>
      <c r="H6364" s="283">
        <f>IF(G6364="heating",F6364*Assumptions!M$4+Assumptions!M$7,0)</f>
        <v>0</v>
      </c>
      <c r="I6364" s="15">
        <f t="shared" si="1420"/>
        <v>1.0509704703585963</v>
      </c>
      <c r="J6364" s="15">
        <f t="shared" si="1421"/>
        <v>0.93760781206536892</v>
      </c>
      <c r="K6364" s="283">
        <f t="shared" si="1426"/>
        <v>0</v>
      </c>
      <c r="L6364" s="283">
        <f t="shared" si="1427"/>
        <v>4.2530692972692208</v>
      </c>
      <c r="M6364" s="283">
        <f t="shared" si="1428"/>
        <v>0</v>
      </c>
      <c r="N6364" s="283">
        <f t="shared" si="1429"/>
        <v>4.1119599131986844</v>
      </c>
      <c r="O6364" s="283">
        <f t="shared" si="1430"/>
        <v>0</v>
      </c>
      <c r="P6364" s="21">
        <f t="shared" si="1422"/>
        <v>0</v>
      </c>
      <c r="Q6364" s="21">
        <f t="shared" si="1423"/>
        <v>0.74507607494346417</v>
      </c>
      <c r="R6364">
        <f t="shared" si="1424"/>
        <v>1.0096214758538746</v>
      </c>
      <c r="S6364" s="296">
        <f t="shared" si="1431"/>
        <v>0</v>
      </c>
      <c r="T6364" s="283">
        <f t="shared" si="1432"/>
        <v>0</v>
      </c>
    </row>
    <row r="6365" spans="1:20" x14ac:dyDescent="0.25">
      <c r="A6365" s="286">
        <v>43366</v>
      </c>
      <c r="B6365" s="1">
        <f t="shared" si="1425"/>
        <v>7</v>
      </c>
      <c r="C6365" s="285">
        <v>3</v>
      </c>
      <c r="D6365" t="s">
        <v>715</v>
      </c>
      <c r="F6365" s="16">
        <v>54</v>
      </c>
      <c r="G6365" t="str">
        <f t="shared" si="1419"/>
        <v>Neither</v>
      </c>
      <c r="H6365" s="283">
        <f>IF(G6365="heating",F6365*Assumptions!M$4+Assumptions!M$7,0)</f>
        <v>0</v>
      </c>
      <c r="I6365" s="15">
        <f t="shared" si="1420"/>
        <v>1.0924036124451033</v>
      </c>
      <c r="J6365" s="15">
        <f t="shared" si="1421"/>
        <v>0.93760781206536892</v>
      </c>
      <c r="K6365" s="283">
        <f t="shared" si="1426"/>
        <v>0</v>
      </c>
      <c r="L6365" s="283">
        <f t="shared" si="1427"/>
        <v>4.1559947708987721</v>
      </c>
      <c r="M6365" s="283">
        <f t="shared" si="1428"/>
        <v>0</v>
      </c>
      <c r="N6365" s="283">
        <f t="shared" si="1429"/>
        <v>3.9259252525022648</v>
      </c>
      <c r="O6365" s="283">
        <f t="shared" si="1430"/>
        <v>0</v>
      </c>
      <c r="P6365" s="21">
        <f t="shared" si="1422"/>
        <v>0</v>
      </c>
      <c r="Q6365" s="21">
        <f t="shared" si="1423"/>
        <v>0.69158980876382303</v>
      </c>
      <c r="R6365">
        <f t="shared" si="1424"/>
        <v>1.0096214758538746</v>
      </c>
      <c r="S6365" s="296">
        <f t="shared" si="1431"/>
        <v>0</v>
      </c>
      <c r="T6365" s="283">
        <f t="shared" si="1432"/>
        <v>0</v>
      </c>
    </row>
    <row r="6366" spans="1:20" x14ac:dyDescent="0.25">
      <c r="A6366" s="286">
        <v>43366</v>
      </c>
      <c r="B6366" s="1">
        <f t="shared" si="1425"/>
        <v>7</v>
      </c>
      <c r="C6366" s="285">
        <v>4</v>
      </c>
      <c r="D6366" t="s">
        <v>715</v>
      </c>
      <c r="F6366" s="16">
        <v>50</v>
      </c>
      <c r="G6366" t="str">
        <f t="shared" si="1419"/>
        <v>Neither</v>
      </c>
      <c r="H6366" s="283">
        <f>IF(G6366="heating",F6366*Assumptions!M$4+Assumptions!M$7,0)</f>
        <v>0</v>
      </c>
      <c r="I6366" s="15">
        <f t="shared" si="1420"/>
        <v>1.1348296917927807</v>
      </c>
      <c r="J6366" s="15">
        <f t="shared" si="1421"/>
        <v>0.93760781206536892</v>
      </c>
      <c r="K6366" s="283">
        <f t="shared" si="1426"/>
        <v>0</v>
      </c>
      <c r="L6366" s="283">
        <f t="shared" si="1427"/>
        <v>4.0351685236640416</v>
      </c>
      <c r="M6366" s="283">
        <f t="shared" si="1428"/>
        <v>0</v>
      </c>
      <c r="N6366" s="283">
        <f t="shared" si="1429"/>
        <v>3.6783220436298789</v>
      </c>
      <c r="O6366" s="283">
        <f t="shared" si="1430"/>
        <v>0</v>
      </c>
      <c r="P6366" s="21">
        <f t="shared" si="1422"/>
        <v>0</v>
      </c>
      <c r="Q6366" s="21">
        <f t="shared" si="1423"/>
        <v>0.6473875548762833</v>
      </c>
      <c r="R6366">
        <f t="shared" si="1424"/>
        <v>1.0096214758538746</v>
      </c>
      <c r="S6366" s="296">
        <f t="shared" si="1431"/>
        <v>0</v>
      </c>
      <c r="T6366" s="283">
        <f t="shared" si="1432"/>
        <v>0</v>
      </c>
    </row>
    <row r="6367" spans="1:20" x14ac:dyDescent="0.25">
      <c r="A6367" s="286">
        <v>43366</v>
      </c>
      <c r="B6367" s="1">
        <f t="shared" si="1425"/>
        <v>7</v>
      </c>
      <c r="C6367" s="285">
        <v>5</v>
      </c>
      <c r="D6367" t="s">
        <v>715</v>
      </c>
      <c r="F6367" s="16">
        <v>48</v>
      </c>
      <c r="G6367" t="str">
        <f t="shared" si="1419"/>
        <v>Neither</v>
      </c>
      <c r="H6367" s="283">
        <f>IF(G6367="heating",F6367*Assumptions!M$4+Assumptions!M$7,0)</f>
        <v>0</v>
      </c>
      <c r="I6367" s="15">
        <f t="shared" si="1420"/>
        <v>1.1635558681477385</v>
      </c>
      <c r="J6367" s="15">
        <f t="shared" si="1421"/>
        <v>0.93760781206536892</v>
      </c>
      <c r="K6367" s="283">
        <f t="shared" si="1426"/>
        <v>0</v>
      </c>
      <c r="L6367" s="283">
        <f t="shared" si="1427"/>
        <v>3.9630740889572826</v>
      </c>
      <c r="M6367" s="283">
        <f t="shared" si="1428"/>
        <v>0</v>
      </c>
      <c r="N6367" s="283">
        <f t="shared" si="1429"/>
        <v>3.5524856183738187</v>
      </c>
      <c r="O6367" s="283">
        <f t="shared" si="1430"/>
        <v>0</v>
      </c>
      <c r="P6367" s="21">
        <f t="shared" si="1422"/>
        <v>0</v>
      </c>
      <c r="Q6367" s="21">
        <f t="shared" si="1423"/>
        <v>0.72139578924615555</v>
      </c>
      <c r="R6367">
        <f t="shared" si="1424"/>
        <v>1.0096214758538746</v>
      </c>
      <c r="S6367" s="296">
        <f t="shared" si="1431"/>
        <v>0</v>
      </c>
      <c r="T6367" s="283">
        <f t="shared" si="1432"/>
        <v>0</v>
      </c>
    </row>
    <row r="6368" spans="1:20" x14ac:dyDescent="0.25">
      <c r="A6368" s="286">
        <v>43366</v>
      </c>
      <c r="B6368" s="1">
        <f t="shared" si="1425"/>
        <v>7</v>
      </c>
      <c r="C6368" s="285">
        <v>6</v>
      </c>
      <c r="D6368" t="s">
        <v>715</v>
      </c>
      <c r="F6368" s="16">
        <v>48</v>
      </c>
      <c r="G6368" t="str">
        <f t="shared" si="1419"/>
        <v>Neither</v>
      </c>
      <c r="H6368" s="283">
        <f>IF(G6368="heating",F6368*Assumptions!M$4+Assumptions!M$7,0)</f>
        <v>0</v>
      </c>
      <c r="I6368" s="15">
        <f t="shared" si="1420"/>
        <v>1.2083911162615524</v>
      </c>
      <c r="J6368" s="15">
        <f t="shared" si="1421"/>
        <v>0.93760781206536892</v>
      </c>
      <c r="K6368" s="283">
        <f t="shared" si="1426"/>
        <v>0</v>
      </c>
      <c r="L6368" s="283">
        <f t="shared" si="1427"/>
        <v>3.9630740889572826</v>
      </c>
      <c r="M6368" s="283">
        <f t="shared" si="1428"/>
        <v>0</v>
      </c>
      <c r="N6368" s="283">
        <f t="shared" si="1429"/>
        <v>3.5524856183738187</v>
      </c>
      <c r="O6368" s="283">
        <f t="shared" si="1430"/>
        <v>0</v>
      </c>
      <c r="P6368" s="21">
        <f t="shared" si="1422"/>
        <v>0</v>
      </c>
      <c r="Q6368" s="21">
        <f t="shared" si="1423"/>
        <v>0.87787080972652631</v>
      </c>
      <c r="R6368">
        <f t="shared" si="1424"/>
        <v>1.0096214758538746</v>
      </c>
      <c r="S6368" s="296">
        <f t="shared" si="1431"/>
        <v>0</v>
      </c>
      <c r="T6368" s="283">
        <f t="shared" si="1432"/>
        <v>0</v>
      </c>
    </row>
    <row r="6369" spans="1:20" x14ac:dyDescent="0.25">
      <c r="A6369" s="286">
        <v>43366</v>
      </c>
      <c r="B6369" s="1">
        <f t="shared" si="1425"/>
        <v>7</v>
      </c>
      <c r="C6369" s="285">
        <v>7</v>
      </c>
      <c r="D6369" t="s">
        <v>715</v>
      </c>
      <c r="F6369" s="16">
        <v>50</v>
      </c>
      <c r="G6369" t="str">
        <f t="shared" si="1419"/>
        <v>Neither</v>
      </c>
      <c r="H6369" s="283">
        <f>IF(G6369="heating",F6369*Assumptions!M$4+Assumptions!M$7,0)</f>
        <v>0</v>
      </c>
      <c r="I6369" s="15">
        <f t="shared" si="1420"/>
        <v>1.1637425769249583</v>
      </c>
      <c r="J6369" s="15">
        <f t="shared" si="1421"/>
        <v>0.93760781206536892</v>
      </c>
      <c r="K6369" s="283">
        <f t="shared" si="1426"/>
        <v>0</v>
      </c>
      <c r="L6369" s="283">
        <f t="shared" si="1427"/>
        <v>4.0351685236640416</v>
      </c>
      <c r="M6369" s="283">
        <f t="shared" si="1428"/>
        <v>0</v>
      </c>
      <c r="N6369" s="283">
        <f t="shared" si="1429"/>
        <v>3.6783220436298789</v>
      </c>
      <c r="O6369" s="283">
        <f t="shared" si="1430"/>
        <v>0</v>
      </c>
      <c r="P6369" s="21">
        <f t="shared" si="1422"/>
        <v>0</v>
      </c>
      <c r="Q6369" s="21">
        <f t="shared" si="1423"/>
        <v>0.97331382064367777</v>
      </c>
      <c r="R6369">
        <f t="shared" si="1424"/>
        <v>1.0096214758538746</v>
      </c>
      <c r="S6369" s="296">
        <f t="shared" si="1431"/>
        <v>0</v>
      </c>
      <c r="T6369" s="283">
        <f t="shared" si="1432"/>
        <v>0</v>
      </c>
    </row>
    <row r="6370" spans="1:20" x14ac:dyDescent="0.25">
      <c r="A6370" s="286">
        <v>43366</v>
      </c>
      <c r="B6370" s="1">
        <f t="shared" si="1425"/>
        <v>7</v>
      </c>
      <c r="C6370" s="285">
        <v>8</v>
      </c>
      <c r="D6370" t="s">
        <v>715</v>
      </c>
      <c r="F6370" s="16">
        <v>54</v>
      </c>
      <c r="G6370" t="str">
        <f t="shared" si="1419"/>
        <v>Neither</v>
      </c>
      <c r="H6370" s="283">
        <f>IF(G6370="heating",F6370*Assumptions!M$4+Assumptions!M$7,0)</f>
        <v>0</v>
      </c>
      <c r="I6370" s="15">
        <f t="shared" si="1420"/>
        <v>1.094193721037565</v>
      </c>
      <c r="J6370" s="15">
        <f t="shared" si="1421"/>
        <v>0.93760781206536892</v>
      </c>
      <c r="K6370" s="283">
        <f t="shared" si="1426"/>
        <v>0</v>
      </c>
      <c r="L6370" s="283">
        <f t="shared" si="1427"/>
        <v>4.1559947708987721</v>
      </c>
      <c r="M6370" s="283">
        <f t="shared" si="1428"/>
        <v>0</v>
      </c>
      <c r="N6370" s="283">
        <f t="shared" si="1429"/>
        <v>3.9259252525022648</v>
      </c>
      <c r="O6370" s="283">
        <f t="shared" si="1430"/>
        <v>0</v>
      </c>
      <c r="P6370" s="21">
        <f t="shared" si="1422"/>
        <v>0</v>
      </c>
      <c r="Q6370" s="21">
        <f t="shared" si="1423"/>
        <v>0.94940007506179924</v>
      </c>
      <c r="R6370">
        <f t="shared" si="1424"/>
        <v>1.0096214758538746</v>
      </c>
      <c r="S6370" s="296">
        <f t="shared" si="1431"/>
        <v>0</v>
      </c>
      <c r="T6370" s="283">
        <f t="shared" si="1432"/>
        <v>0</v>
      </c>
    </row>
    <row r="6371" spans="1:20" x14ac:dyDescent="0.25">
      <c r="A6371" s="286">
        <v>43366</v>
      </c>
      <c r="B6371" s="1">
        <f t="shared" si="1425"/>
        <v>7</v>
      </c>
      <c r="C6371" s="285">
        <v>9</v>
      </c>
      <c r="D6371" t="s">
        <v>715</v>
      </c>
      <c r="F6371" s="16">
        <v>57</v>
      </c>
      <c r="G6371" t="str">
        <f t="shared" si="1419"/>
        <v>Neither</v>
      </c>
      <c r="H6371" s="283">
        <f>IF(G6371="heating",F6371*Assumptions!M$4+Assumptions!M$7,0)</f>
        <v>0</v>
      </c>
      <c r="I6371" s="15">
        <f t="shared" si="1420"/>
        <v>1.0343009000871222</v>
      </c>
      <c r="J6371" s="15">
        <f t="shared" si="1421"/>
        <v>0.93760781206536892</v>
      </c>
      <c r="K6371" s="283">
        <f t="shared" si="1426"/>
        <v>0</v>
      </c>
      <c r="L6371" s="283">
        <f t="shared" si="1427"/>
        <v>4.2530692972692208</v>
      </c>
      <c r="M6371" s="283">
        <f t="shared" si="1428"/>
        <v>0</v>
      </c>
      <c r="N6371" s="283">
        <f t="shared" si="1429"/>
        <v>4.1119599131986844</v>
      </c>
      <c r="O6371" s="283">
        <f t="shared" si="1430"/>
        <v>0</v>
      </c>
      <c r="P6371" s="21">
        <f t="shared" si="1422"/>
        <v>0</v>
      </c>
      <c r="Q6371" s="21">
        <f t="shared" si="1423"/>
        <v>0.8408485371888097</v>
      </c>
      <c r="R6371">
        <f t="shared" si="1424"/>
        <v>1.0096214758538746</v>
      </c>
      <c r="S6371" s="296">
        <f t="shared" si="1431"/>
        <v>0</v>
      </c>
      <c r="T6371" s="283">
        <f t="shared" si="1432"/>
        <v>0</v>
      </c>
    </row>
    <row r="6372" spans="1:20" x14ac:dyDescent="0.25">
      <c r="A6372" s="286">
        <v>43366</v>
      </c>
      <c r="B6372" s="1">
        <f t="shared" si="1425"/>
        <v>7</v>
      </c>
      <c r="C6372" s="285">
        <v>10</v>
      </c>
      <c r="D6372" t="s">
        <v>715</v>
      </c>
      <c r="F6372" s="16">
        <v>61</v>
      </c>
      <c r="G6372" t="str">
        <f t="shared" si="1419"/>
        <v>Neither</v>
      </c>
      <c r="H6372" s="283">
        <f>IF(G6372="heating",F6372*Assumptions!M$4+Assumptions!M$7,0)</f>
        <v>0</v>
      </c>
      <c r="I6372" s="15">
        <f t="shared" si="1420"/>
        <v>0.98112329028689171</v>
      </c>
      <c r="J6372" s="15">
        <f t="shared" si="1421"/>
        <v>0.93760781206536892</v>
      </c>
      <c r="K6372" s="283">
        <f t="shared" si="1426"/>
        <v>0</v>
      </c>
      <c r="L6372" s="283">
        <f t="shared" si="1427"/>
        <v>4.3818232651749627</v>
      </c>
      <c r="M6372" s="283">
        <f t="shared" si="1428"/>
        <v>0</v>
      </c>
      <c r="N6372" s="283">
        <f t="shared" si="1429"/>
        <v>4.3585758300027857</v>
      </c>
      <c r="O6372" s="283">
        <f t="shared" si="1430"/>
        <v>0</v>
      </c>
      <c r="P6372" s="21">
        <f t="shared" si="1422"/>
        <v>0</v>
      </c>
      <c r="Q6372" s="21">
        <f t="shared" si="1423"/>
        <v>0.74504051125983206</v>
      </c>
      <c r="R6372">
        <f t="shared" si="1424"/>
        <v>1.0096214758538746</v>
      </c>
      <c r="S6372" s="296">
        <f t="shared" si="1431"/>
        <v>0</v>
      </c>
      <c r="T6372" s="283">
        <f t="shared" si="1432"/>
        <v>0</v>
      </c>
    </row>
    <row r="6373" spans="1:20" x14ac:dyDescent="0.25">
      <c r="A6373" s="286">
        <v>43366</v>
      </c>
      <c r="B6373" s="1">
        <f t="shared" si="1425"/>
        <v>7</v>
      </c>
      <c r="C6373" s="285">
        <v>11</v>
      </c>
      <c r="D6373" t="s">
        <v>715</v>
      </c>
      <c r="F6373" s="16">
        <v>63</v>
      </c>
      <c r="G6373" t="str">
        <f t="shared" si="1419"/>
        <v>Neither</v>
      </c>
      <c r="H6373" s="283">
        <f>IF(G6373="heating",F6373*Assumptions!M$4+Assumptions!M$7,0)</f>
        <v>0</v>
      </c>
      <c r="I6373" s="15">
        <f t="shared" si="1420"/>
        <v>0.94956163997961163</v>
      </c>
      <c r="J6373" s="15">
        <f t="shared" si="1421"/>
        <v>0.93760781206536892</v>
      </c>
      <c r="K6373" s="283">
        <f t="shared" si="1426"/>
        <v>0</v>
      </c>
      <c r="L6373" s="283">
        <f t="shared" si="1427"/>
        <v>4.3818232651749627</v>
      </c>
      <c r="M6373" s="283">
        <f t="shared" si="1428"/>
        <v>0</v>
      </c>
      <c r="N6373" s="283">
        <f t="shared" si="1429"/>
        <v>4.3585758300027857</v>
      </c>
      <c r="O6373" s="283">
        <f t="shared" si="1430"/>
        <v>0</v>
      </c>
      <c r="P6373" s="21">
        <f t="shared" si="1422"/>
        <v>0</v>
      </c>
      <c r="Q6373" s="21">
        <f t="shared" si="1423"/>
        <v>0.72850690893675296</v>
      </c>
      <c r="R6373">
        <f t="shared" si="1424"/>
        <v>1.0096214758538746</v>
      </c>
      <c r="S6373" s="296">
        <f t="shared" si="1431"/>
        <v>0</v>
      </c>
      <c r="T6373" s="283">
        <f t="shared" si="1432"/>
        <v>0</v>
      </c>
    </row>
    <row r="6374" spans="1:20" x14ac:dyDescent="0.25">
      <c r="A6374" s="286">
        <v>43366</v>
      </c>
      <c r="B6374" s="1">
        <f t="shared" si="1425"/>
        <v>7</v>
      </c>
      <c r="C6374" s="285">
        <v>12</v>
      </c>
      <c r="D6374" t="s">
        <v>715</v>
      </c>
      <c r="F6374" s="16">
        <v>64</v>
      </c>
      <c r="G6374" t="str">
        <f t="shared" si="1419"/>
        <v>Neither</v>
      </c>
      <c r="H6374" s="283">
        <f>IF(G6374="heating",F6374*Assumptions!M$4+Assumptions!M$7,0)</f>
        <v>0</v>
      </c>
      <c r="I6374" s="15">
        <f t="shared" si="1420"/>
        <v>0.91648403420261149</v>
      </c>
      <c r="J6374" s="15">
        <f t="shared" si="1421"/>
        <v>0.93760781206536892</v>
      </c>
      <c r="K6374" s="283">
        <f t="shared" si="1426"/>
        <v>0</v>
      </c>
      <c r="L6374" s="283">
        <f t="shared" si="1427"/>
        <v>4.3818232651749627</v>
      </c>
      <c r="M6374" s="283">
        <f t="shared" si="1428"/>
        <v>0</v>
      </c>
      <c r="N6374" s="283">
        <f t="shared" si="1429"/>
        <v>4.3585758300027857</v>
      </c>
      <c r="O6374" s="283">
        <f t="shared" si="1430"/>
        <v>0</v>
      </c>
      <c r="P6374" s="21">
        <f t="shared" si="1422"/>
        <v>0</v>
      </c>
      <c r="Q6374" s="21">
        <f t="shared" si="1423"/>
        <v>0.75910815787401487</v>
      </c>
      <c r="R6374">
        <f t="shared" si="1424"/>
        <v>1.0096214758538746</v>
      </c>
      <c r="S6374" s="296">
        <f t="shared" si="1431"/>
        <v>0</v>
      </c>
      <c r="T6374" s="283">
        <f t="shared" si="1432"/>
        <v>0</v>
      </c>
    </row>
    <row r="6375" spans="1:20" x14ac:dyDescent="0.25">
      <c r="A6375" s="286">
        <v>43366</v>
      </c>
      <c r="B6375" s="1">
        <f t="shared" si="1425"/>
        <v>7</v>
      </c>
      <c r="C6375" s="285">
        <v>13</v>
      </c>
      <c r="D6375" t="s">
        <v>715</v>
      </c>
      <c r="F6375" s="16">
        <v>66</v>
      </c>
      <c r="G6375" t="str">
        <f t="shared" si="1419"/>
        <v>Neither</v>
      </c>
      <c r="H6375" s="283">
        <f>IF(G6375="heating",F6375*Assumptions!M$4+Assumptions!M$7,0)</f>
        <v>0</v>
      </c>
      <c r="I6375" s="15">
        <f t="shared" si="1420"/>
        <v>0.90040206880052787</v>
      </c>
      <c r="J6375" s="15">
        <f t="shared" si="1421"/>
        <v>0.93760781206536892</v>
      </c>
      <c r="K6375" s="283">
        <f t="shared" si="1426"/>
        <v>0</v>
      </c>
      <c r="L6375" s="283">
        <f t="shared" si="1427"/>
        <v>4.3818232651749627</v>
      </c>
      <c r="M6375" s="283">
        <f t="shared" si="1428"/>
        <v>0</v>
      </c>
      <c r="N6375" s="283">
        <f t="shared" si="1429"/>
        <v>4.3585758300027857</v>
      </c>
      <c r="O6375" s="283">
        <f t="shared" si="1430"/>
        <v>0</v>
      </c>
      <c r="P6375" s="21">
        <f t="shared" si="1422"/>
        <v>0</v>
      </c>
      <c r="Q6375" s="21">
        <f t="shared" si="1423"/>
        <v>0.79115902007799765</v>
      </c>
      <c r="R6375">
        <f t="shared" si="1424"/>
        <v>1.0096214758538746</v>
      </c>
      <c r="S6375" s="296">
        <f t="shared" si="1431"/>
        <v>0</v>
      </c>
      <c r="T6375" s="283">
        <f t="shared" si="1432"/>
        <v>0</v>
      </c>
    </row>
    <row r="6376" spans="1:20" x14ac:dyDescent="0.25">
      <c r="A6376" s="286">
        <v>43366</v>
      </c>
      <c r="B6376" s="1">
        <f t="shared" si="1425"/>
        <v>7</v>
      </c>
      <c r="C6376" s="285">
        <v>14</v>
      </c>
      <c r="D6376" t="s">
        <v>715</v>
      </c>
      <c r="F6376" s="16">
        <v>66</v>
      </c>
      <c r="G6376" t="str">
        <f t="shared" si="1419"/>
        <v>Neither</v>
      </c>
      <c r="H6376" s="283">
        <f>IF(G6376="heating",F6376*Assumptions!M$4+Assumptions!M$7,0)</f>
        <v>0</v>
      </c>
      <c r="I6376" s="15">
        <f t="shared" si="1420"/>
        <v>0.86032894500746537</v>
      </c>
      <c r="J6376" s="15">
        <f t="shared" si="1421"/>
        <v>0.93760781206536892</v>
      </c>
      <c r="K6376" s="283">
        <f t="shared" si="1426"/>
        <v>0</v>
      </c>
      <c r="L6376" s="283">
        <f t="shared" si="1427"/>
        <v>4.3818232651749627</v>
      </c>
      <c r="M6376" s="283">
        <f t="shared" si="1428"/>
        <v>0</v>
      </c>
      <c r="N6376" s="283">
        <f t="shared" si="1429"/>
        <v>4.3585758300027857</v>
      </c>
      <c r="O6376" s="283">
        <f t="shared" si="1430"/>
        <v>0</v>
      </c>
      <c r="P6376" s="21">
        <f t="shared" si="1422"/>
        <v>0</v>
      </c>
      <c r="Q6376" s="21">
        <f t="shared" si="1423"/>
        <v>0.84355555031342389</v>
      </c>
      <c r="R6376">
        <f t="shared" si="1424"/>
        <v>1.0096214758538746</v>
      </c>
      <c r="S6376" s="296">
        <f t="shared" si="1431"/>
        <v>0</v>
      </c>
      <c r="T6376" s="283">
        <f t="shared" si="1432"/>
        <v>0</v>
      </c>
    </row>
    <row r="6377" spans="1:20" x14ac:dyDescent="0.25">
      <c r="A6377" s="286">
        <v>43366</v>
      </c>
      <c r="B6377" s="1">
        <f t="shared" si="1425"/>
        <v>7</v>
      </c>
      <c r="C6377" s="285">
        <v>15</v>
      </c>
      <c r="D6377" t="s">
        <v>715</v>
      </c>
      <c r="F6377" s="16">
        <v>66</v>
      </c>
      <c r="G6377" t="str">
        <f t="shared" si="1419"/>
        <v>Neither</v>
      </c>
      <c r="H6377" s="283">
        <f>IF(G6377="heating",F6377*Assumptions!M$4+Assumptions!M$7,0)</f>
        <v>0</v>
      </c>
      <c r="I6377" s="15">
        <f t="shared" si="1420"/>
        <v>0.85754515037175039</v>
      </c>
      <c r="J6377" s="15">
        <f t="shared" si="1421"/>
        <v>0.93760781206536892</v>
      </c>
      <c r="K6377" s="283">
        <f t="shared" si="1426"/>
        <v>0</v>
      </c>
      <c r="L6377" s="283">
        <f t="shared" si="1427"/>
        <v>4.3818232651749627</v>
      </c>
      <c r="M6377" s="283">
        <f t="shared" si="1428"/>
        <v>0</v>
      </c>
      <c r="N6377" s="283">
        <f t="shared" si="1429"/>
        <v>4.3585758300027857</v>
      </c>
      <c r="O6377" s="283">
        <f t="shared" si="1430"/>
        <v>0</v>
      </c>
      <c r="P6377" s="21">
        <f t="shared" si="1422"/>
        <v>0</v>
      </c>
      <c r="Q6377" s="21">
        <f t="shared" si="1423"/>
        <v>0.96592607327566882</v>
      </c>
      <c r="R6377">
        <f t="shared" si="1424"/>
        <v>1.0096214758538746</v>
      </c>
      <c r="S6377" s="296">
        <f t="shared" si="1431"/>
        <v>0</v>
      </c>
      <c r="T6377" s="283">
        <f t="shared" si="1432"/>
        <v>0</v>
      </c>
    </row>
    <row r="6378" spans="1:20" x14ac:dyDescent="0.25">
      <c r="A6378" s="286">
        <v>43366</v>
      </c>
      <c r="B6378" s="1">
        <f t="shared" si="1425"/>
        <v>7</v>
      </c>
      <c r="C6378" s="285">
        <v>16</v>
      </c>
      <c r="D6378" t="s">
        <v>715</v>
      </c>
      <c r="F6378" s="16">
        <v>66</v>
      </c>
      <c r="G6378" t="str">
        <f t="shared" si="1419"/>
        <v>Neither</v>
      </c>
      <c r="H6378" s="283">
        <f>IF(G6378="heating",F6378*Assumptions!M$4+Assumptions!M$7,0)</f>
        <v>0</v>
      </c>
      <c r="I6378" s="15">
        <f t="shared" si="1420"/>
        <v>0.88344815438260227</v>
      </c>
      <c r="J6378" s="15">
        <f t="shared" si="1421"/>
        <v>0.93760781206536892</v>
      </c>
      <c r="K6378" s="283">
        <f t="shared" si="1426"/>
        <v>0</v>
      </c>
      <c r="L6378" s="283">
        <f t="shared" si="1427"/>
        <v>4.3818232651749627</v>
      </c>
      <c r="M6378" s="283">
        <f t="shared" si="1428"/>
        <v>0</v>
      </c>
      <c r="N6378" s="283">
        <f t="shared" si="1429"/>
        <v>4.3585758300027857</v>
      </c>
      <c r="O6378" s="283">
        <f t="shared" si="1430"/>
        <v>0</v>
      </c>
      <c r="P6378" s="21">
        <f t="shared" si="1422"/>
        <v>0</v>
      </c>
      <c r="Q6378" s="21">
        <f t="shared" si="1423"/>
        <v>1.1649354943302594</v>
      </c>
      <c r="R6378">
        <f t="shared" si="1424"/>
        <v>1.0096214758538746</v>
      </c>
      <c r="S6378" s="296">
        <f t="shared" si="1431"/>
        <v>0</v>
      </c>
      <c r="T6378" s="283">
        <f t="shared" si="1432"/>
        <v>0</v>
      </c>
    </row>
    <row r="6379" spans="1:20" x14ac:dyDescent="0.25">
      <c r="A6379" s="286">
        <v>43366</v>
      </c>
      <c r="B6379" s="1">
        <f t="shared" si="1425"/>
        <v>7</v>
      </c>
      <c r="C6379" s="285">
        <v>17</v>
      </c>
      <c r="D6379" t="s">
        <v>715</v>
      </c>
      <c r="F6379" s="16">
        <v>64</v>
      </c>
      <c r="G6379" t="str">
        <f t="shared" si="1419"/>
        <v>Neither</v>
      </c>
      <c r="H6379" s="283">
        <f>IF(G6379="heating",F6379*Assumptions!M$4+Assumptions!M$7,0)</f>
        <v>0</v>
      </c>
      <c r="I6379" s="15">
        <f t="shared" si="1420"/>
        <v>0.94025748850374469</v>
      </c>
      <c r="J6379" s="15">
        <f t="shared" si="1421"/>
        <v>0.93760781206536892</v>
      </c>
      <c r="K6379" s="283">
        <f t="shared" si="1426"/>
        <v>0</v>
      </c>
      <c r="L6379" s="283">
        <f t="shared" si="1427"/>
        <v>4.3818232651749627</v>
      </c>
      <c r="M6379" s="283">
        <f t="shared" si="1428"/>
        <v>0</v>
      </c>
      <c r="N6379" s="283">
        <f t="shared" si="1429"/>
        <v>4.3585758300027857</v>
      </c>
      <c r="O6379" s="283">
        <f t="shared" si="1430"/>
        <v>0</v>
      </c>
      <c r="P6379" s="21">
        <f t="shared" si="1422"/>
        <v>0</v>
      </c>
      <c r="Q6379" s="21">
        <f t="shared" si="1423"/>
        <v>1.3521540118753073</v>
      </c>
      <c r="R6379">
        <f t="shared" si="1424"/>
        <v>1.0096214758538746</v>
      </c>
      <c r="S6379" s="296">
        <f t="shared" si="1431"/>
        <v>0</v>
      </c>
      <c r="T6379" s="283">
        <f t="shared" si="1432"/>
        <v>0</v>
      </c>
    </row>
    <row r="6380" spans="1:20" x14ac:dyDescent="0.25">
      <c r="A6380" s="286">
        <v>43366</v>
      </c>
      <c r="B6380" s="1">
        <f t="shared" si="1425"/>
        <v>7</v>
      </c>
      <c r="C6380" s="285">
        <v>18</v>
      </c>
      <c r="D6380" t="s">
        <v>715</v>
      </c>
      <c r="F6380" s="16">
        <v>59</v>
      </c>
      <c r="G6380" t="str">
        <f t="shared" si="1419"/>
        <v>Neither</v>
      </c>
      <c r="H6380" s="283">
        <f>IF(G6380="heating",F6380*Assumptions!M$4+Assumptions!M$7,0)</f>
        <v>0</v>
      </c>
      <c r="I6380" s="15">
        <f t="shared" si="1420"/>
        <v>0.98182363790757687</v>
      </c>
      <c r="J6380" s="15">
        <f t="shared" si="1421"/>
        <v>0.93760781206536892</v>
      </c>
      <c r="K6380" s="283">
        <f t="shared" si="1426"/>
        <v>0</v>
      </c>
      <c r="L6380" s="283">
        <f t="shared" si="1427"/>
        <v>4.3182081448486933</v>
      </c>
      <c r="M6380" s="283">
        <f t="shared" si="1428"/>
        <v>0</v>
      </c>
      <c r="N6380" s="283">
        <f t="shared" si="1429"/>
        <v>4.2355603137647586</v>
      </c>
      <c r="O6380" s="283">
        <f t="shared" si="1430"/>
        <v>0</v>
      </c>
      <c r="P6380" s="21">
        <f t="shared" si="1422"/>
        <v>0</v>
      </c>
      <c r="Q6380" s="21">
        <f t="shared" si="1423"/>
        <v>1.5598916921549892</v>
      </c>
      <c r="R6380">
        <f t="shared" si="1424"/>
        <v>1.0096214758538746</v>
      </c>
      <c r="S6380" s="296">
        <f t="shared" si="1431"/>
        <v>0</v>
      </c>
      <c r="T6380" s="283">
        <f t="shared" si="1432"/>
        <v>0</v>
      </c>
    </row>
    <row r="6381" spans="1:20" x14ac:dyDescent="0.25">
      <c r="A6381" s="286">
        <v>43366</v>
      </c>
      <c r="B6381" s="1">
        <f t="shared" si="1425"/>
        <v>7</v>
      </c>
      <c r="C6381" s="285">
        <v>19</v>
      </c>
      <c r="D6381" t="s">
        <v>715</v>
      </c>
      <c r="F6381" s="16">
        <v>57</v>
      </c>
      <c r="G6381" t="str">
        <f t="shared" si="1419"/>
        <v>Neither</v>
      </c>
      <c r="H6381" s="283">
        <f>IF(G6381="heating",F6381*Assumptions!M$4+Assumptions!M$7,0)</f>
        <v>0</v>
      </c>
      <c r="I6381" s="15">
        <f t="shared" si="1420"/>
        <v>0.98418842963438757</v>
      </c>
      <c r="J6381" s="15">
        <f t="shared" si="1421"/>
        <v>0.93760781206536892</v>
      </c>
      <c r="K6381" s="283">
        <f t="shared" si="1426"/>
        <v>0</v>
      </c>
      <c r="L6381" s="283">
        <f t="shared" si="1427"/>
        <v>4.2530692972692208</v>
      </c>
      <c r="M6381" s="283">
        <f t="shared" si="1428"/>
        <v>0</v>
      </c>
      <c r="N6381" s="283">
        <f t="shared" si="1429"/>
        <v>4.1119599131986844</v>
      </c>
      <c r="O6381" s="283">
        <f t="shared" si="1430"/>
        <v>0</v>
      </c>
      <c r="P6381" s="21">
        <f t="shared" si="1422"/>
        <v>0</v>
      </c>
      <c r="Q6381" s="21">
        <f t="shared" si="1423"/>
        <v>1.6764212681468484</v>
      </c>
      <c r="R6381">
        <f t="shared" si="1424"/>
        <v>1.0096214758538746</v>
      </c>
      <c r="S6381" s="296">
        <f t="shared" si="1431"/>
        <v>0</v>
      </c>
      <c r="T6381" s="283">
        <f t="shared" si="1432"/>
        <v>0</v>
      </c>
    </row>
    <row r="6382" spans="1:20" x14ac:dyDescent="0.25">
      <c r="A6382" s="286">
        <v>43366</v>
      </c>
      <c r="B6382" s="1">
        <f t="shared" si="1425"/>
        <v>7</v>
      </c>
      <c r="C6382" s="285">
        <v>20</v>
      </c>
      <c r="D6382" t="s">
        <v>715</v>
      </c>
      <c r="F6382" s="16">
        <v>55</v>
      </c>
      <c r="G6382" t="str">
        <f t="shared" si="1419"/>
        <v>Neither</v>
      </c>
      <c r="H6382" s="283">
        <f>IF(G6382="heating",F6382*Assumptions!M$4+Assumptions!M$7,0)</f>
        <v>0</v>
      </c>
      <c r="I6382" s="15">
        <f t="shared" si="1420"/>
        <v>0.97071962311712034</v>
      </c>
      <c r="J6382" s="15">
        <f t="shared" si="1421"/>
        <v>0.93760781206536892</v>
      </c>
      <c r="K6382" s="283">
        <f t="shared" si="1426"/>
        <v>0</v>
      </c>
      <c r="L6382" s="283">
        <f t="shared" si="1427"/>
        <v>4.1851135499983272</v>
      </c>
      <c r="M6382" s="283">
        <f t="shared" si="1428"/>
        <v>0</v>
      </c>
      <c r="N6382" s="283">
        <f t="shared" si="1429"/>
        <v>3.9876635481217684</v>
      </c>
      <c r="O6382" s="283">
        <f t="shared" si="1430"/>
        <v>0</v>
      </c>
      <c r="P6382" s="21">
        <f t="shared" si="1422"/>
        <v>0</v>
      </c>
      <c r="Q6382" s="21">
        <f t="shared" si="1423"/>
        <v>1.52436960139122</v>
      </c>
      <c r="R6382">
        <f t="shared" si="1424"/>
        <v>1.0096214758538746</v>
      </c>
      <c r="S6382" s="296">
        <f t="shared" si="1431"/>
        <v>0</v>
      </c>
      <c r="T6382" s="283">
        <f t="shared" si="1432"/>
        <v>0</v>
      </c>
    </row>
    <row r="6383" spans="1:20" x14ac:dyDescent="0.25">
      <c r="A6383" s="286">
        <v>43366</v>
      </c>
      <c r="B6383" s="1">
        <f t="shared" si="1425"/>
        <v>7</v>
      </c>
      <c r="C6383" s="285">
        <v>21</v>
      </c>
      <c r="D6383" t="s">
        <v>715</v>
      </c>
      <c r="F6383" s="16">
        <v>57</v>
      </c>
      <c r="G6383" t="str">
        <f t="shared" si="1419"/>
        <v>Neither</v>
      </c>
      <c r="H6383" s="283">
        <f>IF(G6383="heating",F6383*Assumptions!M$4+Assumptions!M$7,0)</f>
        <v>0</v>
      </c>
      <c r="I6383" s="15">
        <f t="shared" si="1420"/>
        <v>0.95751150862929935</v>
      </c>
      <c r="J6383" s="15">
        <f t="shared" si="1421"/>
        <v>0.93760781206536892</v>
      </c>
      <c r="K6383" s="283">
        <f t="shared" si="1426"/>
        <v>0</v>
      </c>
      <c r="L6383" s="283">
        <f t="shared" si="1427"/>
        <v>4.2530692972692208</v>
      </c>
      <c r="M6383" s="283">
        <f t="shared" si="1428"/>
        <v>0</v>
      </c>
      <c r="N6383" s="283">
        <f t="shared" si="1429"/>
        <v>4.1119599131986844</v>
      </c>
      <c r="O6383" s="283">
        <f t="shared" si="1430"/>
        <v>0</v>
      </c>
      <c r="P6383" s="21">
        <f t="shared" si="1422"/>
        <v>0</v>
      </c>
      <c r="Q6383" s="21">
        <f t="shared" si="1423"/>
        <v>1.4448604713749031</v>
      </c>
      <c r="R6383">
        <f t="shared" si="1424"/>
        <v>1.0096214758538746</v>
      </c>
      <c r="S6383" s="296">
        <f t="shared" si="1431"/>
        <v>0</v>
      </c>
      <c r="T6383" s="283">
        <f t="shared" si="1432"/>
        <v>0</v>
      </c>
    </row>
    <row r="6384" spans="1:20" x14ac:dyDescent="0.25">
      <c r="A6384" s="286">
        <v>43366</v>
      </c>
      <c r="B6384" s="1">
        <f t="shared" si="1425"/>
        <v>7</v>
      </c>
      <c r="C6384" s="285">
        <v>22</v>
      </c>
      <c r="D6384" t="s">
        <v>715</v>
      </c>
      <c r="F6384" s="16">
        <v>57</v>
      </c>
      <c r="G6384" t="str">
        <f t="shared" si="1419"/>
        <v>Neither</v>
      </c>
      <c r="H6384" s="283">
        <f>IF(G6384="heating",F6384*Assumptions!M$4+Assumptions!M$7,0)</f>
        <v>0</v>
      </c>
      <c r="I6384" s="15">
        <f t="shared" si="1420"/>
        <v>0.9426530227543114</v>
      </c>
      <c r="J6384" s="15">
        <f t="shared" si="1421"/>
        <v>0.93760781206536892</v>
      </c>
      <c r="K6384" s="283">
        <f t="shared" si="1426"/>
        <v>0</v>
      </c>
      <c r="L6384" s="283">
        <f t="shared" si="1427"/>
        <v>4.2530692972692208</v>
      </c>
      <c r="M6384" s="283">
        <f t="shared" si="1428"/>
        <v>0</v>
      </c>
      <c r="N6384" s="283">
        <f t="shared" si="1429"/>
        <v>4.1119599131986844</v>
      </c>
      <c r="O6384" s="283">
        <f t="shared" si="1430"/>
        <v>0</v>
      </c>
      <c r="P6384" s="21">
        <f t="shared" si="1422"/>
        <v>0</v>
      </c>
      <c r="Q6384" s="21">
        <f t="shared" si="1423"/>
        <v>1.2427137171080138</v>
      </c>
      <c r="R6384">
        <f t="shared" si="1424"/>
        <v>1.0096214758538746</v>
      </c>
      <c r="S6384" s="296">
        <f t="shared" si="1431"/>
        <v>0</v>
      </c>
      <c r="T6384" s="283">
        <f t="shared" si="1432"/>
        <v>0</v>
      </c>
    </row>
    <row r="6385" spans="1:20" x14ac:dyDescent="0.25">
      <c r="A6385" s="286">
        <v>43366</v>
      </c>
      <c r="B6385" s="1">
        <f t="shared" si="1425"/>
        <v>7</v>
      </c>
      <c r="C6385" s="285">
        <v>23</v>
      </c>
      <c r="D6385" t="s">
        <v>715</v>
      </c>
      <c r="F6385" s="16">
        <v>59</v>
      </c>
      <c r="G6385" t="str">
        <f t="shared" si="1419"/>
        <v>Neither</v>
      </c>
      <c r="H6385" s="283">
        <f>IF(G6385="heating",F6385*Assumptions!M$4+Assumptions!M$7,0)</f>
        <v>0</v>
      </c>
      <c r="I6385" s="15">
        <f t="shared" si="1420"/>
        <v>0.94450710149963013</v>
      </c>
      <c r="J6385" s="15">
        <f t="shared" si="1421"/>
        <v>0.93760781206536892</v>
      </c>
      <c r="K6385" s="283">
        <f t="shared" si="1426"/>
        <v>0</v>
      </c>
      <c r="L6385" s="283">
        <f t="shared" si="1427"/>
        <v>4.3182081448486933</v>
      </c>
      <c r="M6385" s="283">
        <f t="shared" si="1428"/>
        <v>0</v>
      </c>
      <c r="N6385" s="283">
        <f t="shared" si="1429"/>
        <v>4.2355603137647586</v>
      </c>
      <c r="O6385" s="283">
        <f t="shared" si="1430"/>
        <v>0</v>
      </c>
      <c r="P6385" s="21">
        <f t="shared" si="1422"/>
        <v>0</v>
      </c>
      <c r="Q6385" s="21">
        <f t="shared" si="1423"/>
        <v>1.0297519246597011</v>
      </c>
      <c r="R6385">
        <f t="shared" si="1424"/>
        <v>1.0096214758538746</v>
      </c>
      <c r="S6385" s="296">
        <f t="shared" si="1431"/>
        <v>0</v>
      </c>
      <c r="T6385" s="283">
        <f t="shared" si="1432"/>
        <v>0</v>
      </c>
    </row>
    <row r="6386" spans="1:20" x14ac:dyDescent="0.25">
      <c r="A6386" s="286">
        <v>43367</v>
      </c>
      <c r="B6386" s="1">
        <f t="shared" si="1425"/>
        <v>1</v>
      </c>
      <c r="C6386" s="285">
        <v>0</v>
      </c>
      <c r="D6386" t="s">
        <v>715</v>
      </c>
      <c r="F6386" s="16">
        <v>57</v>
      </c>
      <c r="G6386" t="str">
        <f t="shared" si="1419"/>
        <v>Cooling</v>
      </c>
      <c r="H6386" s="283">
        <f>IF(G6386="heating",F6386*Assumptions!M$4+Assumptions!M$7,0)</f>
        <v>0</v>
      </c>
      <c r="I6386" s="15">
        <f t="shared" si="1420"/>
        <v>0.97481507806017154</v>
      </c>
      <c r="J6386" s="15">
        <f t="shared" si="1421"/>
        <v>1.017726725449043</v>
      </c>
      <c r="K6386" s="283">
        <f t="shared" si="1426"/>
        <v>0</v>
      </c>
      <c r="L6386" s="283">
        <f t="shared" si="1427"/>
        <v>4.2530692972692208</v>
      </c>
      <c r="M6386" s="283">
        <f t="shared" si="1428"/>
        <v>0</v>
      </c>
      <c r="N6386" s="283">
        <f t="shared" si="1429"/>
        <v>4.1119599131986844</v>
      </c>
      <c r="O6386" s="283">
        <f t="shared" si="1430"/>
        <v>0</v>
      </c>
      <c r="P6386" s="21">
        <f t="shared" si="1422"/>
        <v>2.5000000000000001E-2</v>
      </c>
      <c r="Q6386" s="21">
        <f t="shared" si="1423"/>
        <v>0.90668853391740301</v>
      </c>
      <c r="R6386">
        <f t="shared" si="1424"/>
        <v>0.9440993384982781</v>
      </c>
      <c r="S6386" s="296">
        <f t="shared" si="1431"/>
        <v>2.1400101127384843E-2</v>
      </c>
      <c r="T6386" s="283">
        <f t="shared" si="1432"/>
        <v>2.1400101127384843E-2</v>
      </c>
    </row>
    <row r="6387" spans="1:20" x14ac:dyDescent="0.25">
      <c r="A6387" s="286">
        <v>43367</v>
      </c>
      <c r="B6387" s="1">
        <f t="shared" si="1425"/>
        <v>1</v>
      </c>
      <c r="C6387" s="285">
        <v>1</v>
      </c>
      <c r="D6387" t="s">
        <v>715</v>
      </c>
      <c r="F6387" s="16">
        <v>57</v>
      </c>
      <c r="G6387" t="str">
        <f t="shared" si="1419"/>
        <v>Cooling</v>
      </c>
      <c r="H6387" s="283">
        <f>IF(G6387="heating",F6387*Assumptions!M$4+Assumptions!M$7,0)</f>
        <v>0</v>
      </c>
      <c r="I6387" s="15">
        <f t="shared" si="1420"/>
        <v>1.012242869806885</v>
      </c>
      <c r="J6387" s="15">
        <f t="shared" si="1421"/>
        <v>1.017726725449043</v>
      </c>
      <c r="K6387" s="283">
        <f t="shared" si="1426"/>
        <v>0</v>
      </c>
      <c r="L6387" s="283">
        <f t="shared" si="1427"/>
        <v>4.2530692972692208</v>
      </c>
      <c r="M6387" s="283">
        <f t="shared" si="1428"/>
        <v>0</v>
      </c>
      <c r="N6387" s="283">
        <f t="shared" si="1429"/>
        <v>4.1119599131986844</v>
      </c>
      <c r="O6387" s="283">
        <f t="shared" si="1430"/>
        <v>0</v>
      </c>
      <c r="P6387" s="21">
        <f t="shared" si="1422"/>
        <v>2.5000000000000001E-2</v>
      </c>
      <c r="Q6387" s="21">
        <f t="shared" si="1423"/>
        <v>0.81803459285312596</v>
      </c>
      <c r="R6387">
        <f t="shared" si="1424"/>
        <v>0.9440993384982781</v>
      </c>
      <c r="S6387" s="296">
        <f t="shared" si="1431"/>
        <v>1.9307647949533612E-2</v>
      </c>
      <c r="T6387" s="283">
        <f t="shared" si="1432"/>
        <v>1.9307647949533612E-2</v>
      </c>
    </row>
    <row r="6388" spans="1:20" x14ac:dyDescent="0.25">
      <c r="A6388" s="286">
        <v>43367</v>
      </c>
      <c r="B6388" s="1">
        <f t="shared" si="1425"/>
        <v>1</v>
      </c>
      <c r="C6388" s="285">
        <v>2</v>
      </c>
      <c r="D6388" t="s">
        <v>715</v>
      </c>
      <c r="F6388" s="16">
        <v>63</v>
      </c>
      <c r="G6388" t="str">
        <f t="shared" si="1419"/>
        <v>Cooling</v>
      </c>
      <c r="H6388" s="283">
        <f>IF(G6388="heating",F6388*Assumptions!M$4+Assumptions!M$7,0)</f>
        <v>0</v>
      </c>
      <c r="I6388" s="15">
        <f t="shared" si="1420"/>
        <v>1.0509704703585963</v>
      </c>
      <c r="J6388" s="15">
        <f t="shared" si="1421"/>
        <v>1.017726725449043</v>
      </c>
      <c r="K6388" s="283">
        <f t="shared" si="1426"/>
        <v>0</v>
      </c>
      <c r="L6388" s="283">
        <f t="shared" si="1427"/>
        <v>4.3818232651749627</v>
      </c>
      <c r="M6388" s="283">
        <f t="shared" si="1428"/>
        <v>0</v>
      </c>
      <c r="N6388" s="283">
        <f t="shared" si="1429"/>
        <v>4.3585758300027857</v>
      </c>
      <c r="O6388" s="283">
        <f t="shared" si="1430"/>
        <v>0</v>
      </c>
      <c r="P6388" s="21">
        <f t="shared" si="1422"/>
        <v>3.9789369881031433E-2</v>
      </c>
      <c r="Q6388" s="21">
        <f t="shared" si="1423"/>
        <v>0.74507607494346417</v>
      </c>
      <c r="R6388">
        <f t="shared" si="1424"/>
        <v>0.9440993384982781</v>
      </c>
      <c r="S6388" s="296">
        <f t="shared" si="1431"/>
        <v>2.7988870513250729E-2</v>
      </c>
      <c r="T6388" s="283">
        <f t="shared" si="1432"/>
        <v>2.7988870513250729E-2</v>
      </c>
    </row>
    <row r="6389" spans="1:20" x14ac:dyDescent="0.25">
      <c r="A6389" s="286">
        <v>43367</v>
      </c>
      <c r="B6389" s="1">
        <f t="shared" si="1425"/>
        <v>1</v>
      </c>
      <c r="C6389" s="285">
        <v>3</v>
      </c>
      <c r="D6389" t="s">
        <v>715</v>
      </c>
      <c r="F6389" s="16">
        <v>57</v>
      </c>
      <c r="G6389" t="str">
        <f t="shared" si="1419"/>
        <v>Cooling</v>
      </c>
      <c r="H6389" s="283">
        <f>IF(G6389="heating",F6389*Assumptions!M$4+Assumptions!M$7,0)</f>
        <v>0</v>
      </c>
      <c r="I6389" s="15">
        <f t="shared" si="1420"/>
        <v>1.0924036124451033</v>
      </c>
      <c r="J6389" s="15">
        <f t="shared" si="1421"/>
        <v>1.017726725449043</v>
      </c>
      <c r="K6389" s="283">
        <f t="shared" si="1426"/>
        <v>0</v>
      </c>
      <c r="L6389" s="283">
        <f t="shared" si="1427"/>
        <v>4.2530692972692208</v>
      </c>
      <c r="M6389" s="283">
        <f t="shared" si="1428"/>
        <v>0</v>
      </c>
      <c r="N6389" s="283">
        <f t="shared" si="1429"/>
        <v>4.1119599131986844</v>
      </c>
      <c r="O6389" s="283">
        <f t="shared" si="1430"/>
        <v>0</v>
      </c>
      <c r="P6389" s="21">
        <f t="shared" si="1422"/>
        <v>2.5000000000000001E-2</v>
      </c>
      <c r="Q6389" s="21">
        <f t="shared" si="1423"/>
        <v>0.69158980876382303</v>
      </c>
      <c r="R6389">
        <f t="shared" si="1424"/>
        <v>0.9440993384982781</v>
      </c>
      <c r="S6389" s="296">
        <f t="shared" si="1431"/>
        <v>1.63232370241519E-2</v>
      </c>
      <c r="T6389" s="283">
        <f t="shared" si="1432"/>
        <v>1.63232370241519E-2</v>
      </c>
    </row>
    <row r="6390" spans="1:20" x14ac:dyDescent="0.25">
      <c r="A6390" s="286">
        <v>43367</v>
      </c>
      <c r="B6390" s="1">
        <f t="shared" si="1425"/>
        <v>1</v>
      </c>
      <c r="C6390" s="285">
        <v>4</v>
      </c>
      <c r="D6390" t="s">
        <v>715</v>
      </c>
      <c r="F6390" s="16">
        <v>57</v>
      </c>
      <c r="G6390" t="str">
        <f t="shared" si="1419"/>
        <v>Cooling</v>
      </c>
      <c r="H6390" s="283">
        <f>IF(G6390="heating",F6390*Assumptions!M$4+Assumptions!M$7,0)</f>
        <v>0</v>
      </c>
      <c r="I6390" s="15">
        <f t="shared" si="1420"/>
        <v>1.1348296917927807</v>
      </c>
      <c r="J6390" s="15">
        <f t="shared" si="1421"/>
        <v>1.017726725449043</v>
      </c>
      <c r="K6390" s="283">
        <f t="shared" si="1426"/>
        <v>0</v>
      </c>
      <c r="L6390" s="283">
        <f t="shared" si="1427"/>
        <v>4.2530692972692208</v>
      </c>
      <c r="M6390" s="283">
        <f t="shared" si="1428"/>
        <v>0</v>
      </c>
      <c r="N6390" s="283">
        <f t="shared" si="1429"/>
        <v>4.1119599131986844</v>
      </c>
      <c r="O6390" s="283">
        <f t="shared" si="1430"/>
        <v>0</v>
      </c>
      <c r="P6390" s="21">
        <f t="shared" si="1422"/>
        <v>2.5000000000000001E-2</v>
      </c>
      <c r="Q6390" s="21">
        <f t="shared" si="1423"/>
        <v>0.6473875548762833</v>
      </c>
      <c r="R6390">
        <f t="shared" si="1424"/>
        <v>0.9440993384982781</v>
      </c>
      <c r="S6390" s="296">
        <f t="shared" si="1431"/>
        <v>1.5279954057767921E-2</v>
      </c>
      <c r="T6390" s="283">
        <f t="shared" si="1432"/>
        <v>1.5279954057767921E-2</v>
      </c>
    </row>
    <row r="6391" spans="1:20" x14ac:dyDescent="0.25">
      <c r="A6391" s="286">
        <v>43367</v>
      </c>
      <c r="B6391" s="1">
        <f t="shared" si="1425"/>
        <v>1</v>
      </c>
      <c r="C6391" s="285">
        <v>5</v>
      </c>
      <c r="D6391" t="s">
        <v>715</v>
      </c>
      <c r="F6391" s="16">
        <v>61</v>
      </c>
      <c r="G6391" t="str">
        <f t="shared" si="1419"/>
        <v>Cooling</v>
      </c>
      <c r="H6391" s="283">
        <f>IF(G6391="heating",F6391*Assumptions!M$4+Assumptions!M$7,0)</f>
        <v>0</v>
      </c>
      <c r="I6391" s="15">
        <f t="shared" si="1420"/>
        <v>1.1635558681477385</v>
      </c>
      <c r="J6391" s="15">
        <f t="shared" si="1421"/>
        <v>1.017726725449043</v>
      </c>
      <c r="K6391" s="283">
        <f t="shared" si="1426"/>
        <v>0</v>
      </c>
      <c r="L6391" s="283">
        <f t="shared" si="1427"/>
        <v>4.3818232651749627</v>
      </c>
      <c r="M6391" s="283">
        <f t="shared" si="1428"/>
        <v>0</v>
      </c>
      <c r="N6391" s="283">
        <f t="shared" si="1429"/>
        <v>4.3585758300027857</v>
      </c>
      <c r="O6391" s="283">
        <f t="shared" si="1430"/>
        <v>0</v>
      </c>
      <c r="P6391" s="21">
        <f t="shared" si="1422"/>
        <v>4.5164594084734722E-2</v>
      </c>
      <c r="Q6391" s="21">
        <f t="shared" si="1423"/>
        <v>0.72139578924615555</v>
      </c>
      <c r="R6391">
        <f t="shared" si="1424"/>
        <v>0.9440993384982781</v>
      </c>
      <c r="S6391" s="296">
        <f t="shared" si="1431"/>
        <v>3.0760217910027515E-2</v>
      </c>
      <c r="T6391" s="283">
        <f t="shared" si="1432"/>
        <v>3.0760217910027515E-2</v>
      </c>
    </row>
    <row r="6392" spans="1:20" x14ac:dyDescent="0.25">
      <c r="A6392" s="286">
        <v>43367</v>
      </c>
      <c r="B6392" s="1">
        <f t="shared" si="1425"/>
        <v>1</v>
      </c>
      <c r="C6392" s="285">
        <v>6</v>
      </c>
      <c r="D6392" t="s">
        <v>715</v>
      </c>
      <c r="F6392" s="16">
        <v>63</v>
      </c>
      <c r="G6392" t="str">
        <f t="shared" si="1419"/>
        <v>Cooling</v>
      </c>
      <c r="H6392" s="283">
        <f>IF(G6392="heating",F6392*Assumptions!M$4+Assumptions!M$7,0)</f>
        <v>0</v>
      </c>
      <c r="I6392" s="15">
        <f t="shared" si="1420"/>
        <v>1.2083911162615524</v>
      </c>
      <c r="J6392" s="15">
        <f t="shared" si="1421"/>
        <v>1.017726725449043</v>
      </c>
      <c r="K6392" s="283">
        <f t="shared" si="1426"/>
        <v>0</v>
      </c>
      <c r="L6392" s="283">
        <f t="shared" si="1427"/>
        <v>4.3818232651749627</v>
      </c>
      <c r="M6392" s="283">
        <f t="shared" si="1428"/>
        <v>0</v>
      </c>
      <c r="N6392" s="283">
        <f t="shared" si="1429"/>
        <v>4.3585758300027857</v>
      </c>
      <c r="O6392" s="283">
        <f t="shared" si="1430"/>
        <v>0</v>
      </c>
      <c r="P6392" s="21">
        <f t="shared" si="1422"/>
        <v>3.9789369881031433E-2</v>
      </c>
      <c r="Q6392" s="21">
        <f t="shared" si="1423"/>
        <v>0.87787080972652631</v>
      </c>
      <c r="R6392">
        <f t="shared" si="1424"/>
        <v>0.9440993384982781</v>
      </c>
      <c r="S6392" s="296">
        <f t="shared" si="1431"/>
        <v>3.2977320366464211E-2</v>
      </c>
      <c r="T6392" s="283">
        <f t="shared" si="1432"/>
        <v>3.2977320366464211E-2</v>
      </c>
    </row>
    <row r="6393" spans="1:20" x14ac:dyDescent="0.25">
      <c r="A6393" s="286">
        <v>43367</v>
      </c>
      <c r="B6393" s="1">
        <f t="shared" si="1425"/>
        <v>1</v>
      </c>
      <c r="C6393" s="285">
        <v>7</v>
      </c>
      <c r="D6393" t="s">
        <v>716</v>
      </c>
      <c r="F6393" s="16">
        <v>64</v>
      </c>
      <c r="G6393" t="str">
        <f t="shared" si="1419"/>
        <v>Cooling</v>
      </c>
      <c r="H6393" s="283">
        <f>IF(G6393="heating",F6393*Assumptions!M$4+Assumptions!M$7,0)</f>
        <v>0</v>
      </c>
      <c r="I6393" s="15">
        <f t="shared" si="1420"/>
        <v>1.1637425769249583</v>
      </c>
      <c r="J6393" s="15">
        <f t="shared" si="1421"/>
        <v>1.017726725449043</v>
      </c>
      <c r="K6393" s="283">
        <f t="shared" si="1426"/>
        <v>0</v>
      </c>
      <c r="L6393" s="283">
        <f t="shared" si="1427"/>
        <v>4.3818232651749627</v>
      </c>
      <c r="M6393" s="283">
        <f t="shared" si="1428"/>
        <v>0</v>
      </c>
      <c r="N6393" s="283">
        <f t="shared" si="1429"/>
        <v>4.3585758300027857</v>
      </c>
      <c r="O6393" s="283">
        <f t="shared" si="1430"/>
        <v>0</v>
      </c>
      <c r="P6393" s="21">
        <f t="shared" si="1422"/>
        <v>3.8036447069942136E-2</v>
      </c>
      <c r="Q6393" s="21">
        <f t="shared" si="1423"/>
        <v>0.97331382064367777</v>
      </c>
      <c r="R6393">
        <f t="shared" si="1424"/>
        <v>0.9440993384982781</v>
      </c>
      <c r="S6393" s="296">
        <f t="shared" si="1431"/>
        <v>3.4951878892802983E-2</v>
      </c>
      <c r="T6393" s="283">
        <f t="shared" si="1432"/>
        <v>3.4951878892802983E-2</v>
      </c>
    </row>
    <row r="6394" spans="1:20" x14ac:dyDescent="0.25">
      <c r="A6394" s="286">
        <v>43367</v>
      </c>
      <c r="B6394" s="1">
        <f t="shared" si="1425"/>
        <v>1</v>
      </c>
      <c r="C6394" s="285">
        <v>8</v>
      </c>
      <c r="D6394" t="s">
        <v>716</v>
      </c>
      <c r="F6394" s="16">
        <v>66</v>
      </c>
      <c r="G6394" t="str">
        <f t="shared" si="1419"/>
        <v>Cooling</v>
      </c>
      <c r="H6394" s="283">
        <f>IF(G6394="heating",F6394*Assumptions!M$4+Assumptions!M$7,0)</f>
        <v>0</v>
      </c>
      <c r="I6394" s="15">
        <f t="shared" si="1420"/>
        <v>1.094193721037565</v>
      </c>
      <c r="J6394" s="15">
        <f t="shared" si="1421"/>
        <v>1.017726725449043</v>
      </c>
      <c r="K6394" s="283">
        <f t="shared" si="1426"/>
        <v>0</v>
      </c>
      <c r="L6394" s="283">
        <f t="shared" si="1427"/>
        <v>4.3818232651749627</v>
      </c>
      <c r="M6394" s="283">
        <f t="shared" si="1428"/>
        <v>0</v>
      </c>
      <c r="N6394" s="283">
        <f t="shared" si="1429"/>
        <v>4.3585758300027857</v>
      </c>
      <c r="O6394" s="283">
        <f t="shared" si="1430"/>
        <v>0</v>
      </c>
      <c r="P6394" s="21">
        <f t="shared" si="1422"/>
        <v>3.6399980029288459E-2</v>
      </c>
      <c r="Q6394" s="21">
        <f t="shared" si="1423"/>
        <v>0.94940007506179924</v>
      </c>
      <c r="R6394">
        <f t="shared" si="1424"/>
        <v>0.9440993384982781</v>
      </c>
      <c r="S6394" s="296">
        <f t="shared" si="1431"/>
        <v>3.2626320674924998E-2</v>
      </c>
      <c r="T6394" s="283">
        <f t="shared" si="1432"/>
        <v>3.2626320674924998E-2</v>
      </c>
    </row>
    <row r="6395" spans="1:20" x14ac:dyDescent="0.25">
      <c r="A6395" s="286">
        <v>43367</v>
      </c>
      <c r="B6395" s="1">
        <f t="shared" si="1425"/>
        <v>1</v>
      </c>
      <c r="C6395" s="285">
        <v>9</v>
      </c>
      <c r="D6395" t="s">
        <v>716</v>
      </c>
      <c r="F6395" s="16">
        <v>73</v>
      </c>
      <c r="G6395" t="str">
        <f t="shared" si="1419"/>
        <v>Cooling</v>
      </c>
      <c r="H6395" s="283">
        <f>IF(G6395="heating",F6395*Assumptions!M$4+Assumptions!M$7,0)</f>
        <v>0</v>
      </c>
      <c r="I6395" s="15">
        <f t="shared" si="1420"/>
        <v>1.0343009000871222</v>
      </c>
      <c r="J6395" s="15">
        <f t="shared" si="1421"/>
        <v>1.017726725449043</v>
      </c>
      <c r="K6395" s="283">
        <f t="shared" si="1426"/>
        <v>0</v>
      </c>
      <c r="L6395" s="283" t="e">
        <f t="shared" si="1427"/>
        <v>#N/A</v>
      </c>
      <c r="M6395" s="283">
        <f t="shared" si="1428"/>
        <v>0</v>
      </c>
      <c r="N6395" s="283" t="e">
        <f t="shared" si="1429"/>
        <v>#N/A</v>
      </c>
      <c r="O6395" s="283">
        <f t="shared" si="1430"/>
        <v>0</v>
      </c>
      <c r="P6395" s="21">
        <f t="shared" si="1422"/>
        <v>5.0300820493010656E-2</v>
      </c>
      <c r="Q6395" s="21">
        <f t="shared" si="1423"/>
        <v>0.8408485371888097</v>
      </c>
      <c r="R6395">
        <f t="shared" si="1424"/>
        <v>0.9440993384982781</v>
      </c>
      <c r="S6395" s="296">
        <f t="shared" si="1431"/>
        <v>3.9931032095084126E-2</v>
      </c>
      <c r="T6395" s="283">
        <f t="shared" si="1432"/>
        <v>3.9931032095084126E-2</v>
      </c>
    </row>
    <row r="6396" spans="1:20" x14ac:dyDescent="0.25">
      <c r="A6396" s="286">
        <v>43367</v>
      </c>
      <c r="B6396" s="1">
        <f t="shared" si="1425"/>
        <v>1</v>
      </c>
      <c r="C6396" s="285">
        <v>10</v>
      </c>
      <c r="D6396" t="s">
        <v>716</v>
      </c>
      <c r="F6396" s="16">
        <v>75</v>
      </c>
      <c r="G6396" t="str">
        <f t="shared" si="1419"/>
        <v>Cooling</v>
      </c>
      <c r="H6396" s="283">
        <f>IF(G6396="heating",F6396*Assumptions!M$4+Assumptions!M$7,0)</f>
        <v>0</v>
      </c>
      <c r="I6396" s="15">
        <f t="shared" si="1420"/>
        <v>0.98112329028689171</v>
      </c>
      <c r="J6396" s="15">
        <f t="shared" si="1421"/>
        <v>1.017726725449043</v>
      </c>
      <c r="K6396" s="283">
        <f t="shared" si="1426"/>
        <v>0</v>
      </c>
      <c r="L6396" s="283" t="e">
        <f t="shared" si="1427"/>
        <v>#N/A</v>
      </c>
      <c r="M6396" s="283">
        <f t="shared" si="1428"/>
        <v>0</v>
      </c>
      <c r="N6396" s="283" t="e">
        <f t="shared" si="1429"/>
        <v>#N/A</v>
      </c>
      <c r="O6396" s="283">
        <f t="shared" si="1430"/>
        <v>0</v>
      </c>
      <c r="P6396" s="21">
        <f t="shared" si="1422"/>
        <v>5.9880624941505811E-2</v>
      </c>
      <c r="Q6396" s="21">
        <f t="shared" si="1423"/>
        <v>0.74504051125983206</v>
      </c>
      <c r="R6396">
        <f t="shared" si="1424"/>
        <v>0.9440993384982781</v>
      </c>
      <c r="S6396" s="296">
        <f t="shared" si="1431"/>
        <v>4.2119567738643691E-2</v>
      </c>
      <c r="T6396" s="283">
        <f t="shared" si="1432"/>
        <v>4.2119567738643691E-2</v>
      </c>
    </row>
    <row r="6397" spans="1:20" x14ac:dyDescent="0.25">
      <c r="A6397" s="286">
        <v>43367</v>
      </c>
      <c r="B6397" s="1">
        <f t="shared" si="1425"/>
        <v>1</v>
      </c>
      <c r="C6397" s="285">
        <v>11</v>
      </c>
      <c r="D6397" t="s">
        <v>716</v>
      </c>
      <c r="F6397" s="16">
        <v>81</v>
      </c>
      <c r="G6397" t="str">
        <f t="shared" si="1419"/>
        <v>Cooling</v>
      </c>
      <c r="H6397" s="283">
        <f>IF(G6397="heating",F6397*Assumptions!M$4+Assumptions!M$7,0)</f>
        <v>0</v>
      </c>
      <c r="I6397" s="15">
        <f t="shared" si="1420"/>
        <v>0.94956163997961163</v>
      </c>
      <c r="J6397" s="15">
        <f t="shared" si="1421"/>
        <v>1.017726725449043</v>
      </c>
      <c r="K6397" s="283">
        <f t="shared" si="1426"/>
        <v>0</v>
      </c>
      <c r="L6397" s="283" t="e">
        <f t="shared" si="1427"/>
        <v>#N/A</v>
      </c>
      <c r="M6397" s="283">
        <f t="shared" si="1428"/>
        <v>0</v>
      </c>
      <c r="N6397" s="283" t="e">
        <f t="shared" si="1429"/>
        <v>#N/A</v>
      </c>
      <c r="O6397" s="283">
        <f t="shared" si="1430"/>
        <v>0</v>
      </c>
      <c r="P6397" s="21">
        <f t="shared" si="1422"/>
        <v>0.10357506693918861</v>
      </c>
      <c r="Q6397" s="21">
        <f t="shared" si="1423"/>
        <v>0.72850690893675296</v>
      </c>
      <c r="R6397">
        <f t="shared" si="1424"/>
        <v>0.9440993384982781</v>
      </c>
      <c r="S6397" s="296">
        <f t="shared" si="1431"/>
        <v>7.1237158956166571E-2</v>
      </c>
      <c r="T6397" s="283">
        <f t="shared" si="1432"/>
        <v>7.1237158956166571E-2</v>
      </c>
    </row>
    <row r="6398" spans="1:20" x14ac:dyDescent="0.25">
      <c r="A6398" s="286">
        <v>43367</v>
      </c>
      <c r="B6398" s="1">
        <f t="shared" si="1425"/>
        <v>1</v>
      </c>
      <c r="C6398" s="285">
        <v>12</v>
      </c>
      <c r="D6398" t="s">
        <v>716</v>
      </c>
      <c r="F6398" s="16">
        <v>82</v>
      </c>
      <c r="G6398" t="str">
        <f t="shared" si="1419"/>
        <v>Cooling</v>
      </c>
      <c r="H6398" s="283">
        <f>IF(G6398="heating",F6398*Assumptions!M$4+Assumptions!M$7,0)</f>
        <v>0</v>
      </c>
      <c r="I6398" s="15">
        <f t="shared" si="1420"/>
        <v>0.91648403420261149</v>
      </c>
      <c r="J6398" s="15">
        <f t="shared" si="1421"/>
        <v>1.017726725449043</v>
      </c>
      <c r="K6398" s="283">
        <f t="shared" si="1426"/>
        <v>0</v>
      </c>
      <c r="L6398" s="283" t="e">
        <f t="shared" si="1427"/>
        <v>#N/A</v>
      </c>
      <c r="M6398" s="283">
        <f t="shared" si="1428"/>
        <v>0</v>
      </c>
      <c r="N6398" s="283" t="e">
        <f t="shared" si="1429"/>
        <v>#N/A</v>
      </c>
      <c r="O6398" s="283">
        <f t="shared" si="1430"/>
        <v>0</v>
      </c>
      <c r="P6398" s="21">
        <f t="shared" si="1422"/>
        <v>0.1130384156172477</v>
      </c>
      <c r="Q6398" s="21">
        <f t="shared" si="1423"/>
        <v>0.75910815787401487</v>
      </c>
      <c r="R6398">
        <f t="shared" si="1424"/>
        <v>0.9440993384982781</v>
      </c>
      <c r="S6398" s="296">
        <f t="shared" si="1431"/>
        <v>8.1011638051058044E-2</v>
      </c>
      <c r="T6398" s="283">
        <f t="shared" si="1432"/>
        <v>8.1011638051058044E-2</v>
      </c>
    </row>
    <row r="6399" spans="1:20" x14ac:dyDescent="0.25">
      <c r="A6399" s="286">
        <v>43367</v>
      </c>
      <c r="B6399" s="1">
        <f t="shared" si="1425"/>
        <v>1</v>
      </c>
      <c r="C6399" s="285">
        <v>13</v>
      </c>
      <c r="D6399" t="s">
        <v>716</v>
      </c>
      <c r="F6399" s="16">
        <v>86</v>
      </c>
      <c r="G6399" t="str">
        <f t="shared" si="1419"/>
        <v>Cooling</v>
      </c>
      <c r="H6399" s="283">
        <f>IF(G6399="heating",F6399*Assumptions!M$4+Assumptions!M$7,0)</f>
        <v>0</v>
      </c>
      <c r="I6399" s="15">
        <f t="shared" si="1420"/>
        <v>0.90040206880052787</v>
      </c>
      <c r="J6399" s="15">
        <f t="shared" si="1421"/>
        <v>1.017726725449043</v>
      </c>
      <c r="K6399" s="283">
        <f t="shared" si="1426"/>
        <v>0</v>
      </c>
      <c r="L6399" s="283" t="e">
        <f t="shared" si="1427"/>
        <v>#N/A</v>
      </c>
      <c r="M6399" s="283">
        <f t="shared" si="1428"/>
        <v>0</v>
      </c>
      <c r="N6399" s="283" t="e">
        <f t="shared" si="1429"/>
        <v>#N/A</v>
      </c>
      <c r="O6399" s="283">
        <f t="shared" si="1430"/>
        <v>0</v>
      </c>
      <c r="P6399" s="21">
        <f t="shared" si="1422"/>
        <v>0.15712307226790045</v>
      </c>
      <c r="Q6399" s="21">
        <f t="shared" si="1423"/>
        <v>0.79115902007799765</v>
      </c>
      <c r="R6399">
        <f t="shared" si="1424"/>
        <v>0.9440993384982781</v>
      </c>
      <c r="S6399" s="296">
        <f t="shared" si="1431"/>
        <v>0.11736036178018698</v>
      </c>
      <c r="T6399" s="283">
        <f t="shared" si="1432"/>
        <v>0.11736036178018698</v>
      </c>
    </row>
    <row r="6400" spans="1:20" x14ac:dyDescent="0.25">
      <c r="A6400" s="286">
        <v>43367</v>
      </c>
      <c r="B6400" s="1">
        <f t="shared" si="1425"/>
        <v>1</v>
      </c>
      <c r="C6400" s="285">
        <v>14</v>
      </c>
      <c r="D6400" t="s">
        <v>716</v>
      </c>
      <c r="F6400" s="16">
        <v>86</v>
      </c>
      <c r="G6400" t="str">
        <f t="shared" si="1419"/>
        <v>Cooling</v>
      </c>
      <c r="H6400" s="283">
        <f>IF(G6400="heating",F6400*Assumptions!M$4+Assumptions!M$7,0)</f>
        <v>0</v>
      </c>
      <c r="I6400" s="15">
        <f t="shared" si="1420"/>
        <v>0.86032894500746537</v>
      </c>
      <c r="J6400" s="15">
        <f t="shared" si="1421"/>
        <v>1.017726725449043</v>
      </c>
      <c r="K6400" s="283">
        <f t="shared" si="1426"/>
        <v>0</v>
      </c>
      <c r="L6400" s="283" t="e">
        <f t="shared" si="1427"/>
        <v>#N/A</v>
      </c>
      <c r="M6400" s="283">
        <f t="shared" si="1428"/>
        <v>0</v>
      </c>
      <c r="N6400" s="283" t="e">
        <f t="shared" si="1429"/>
        <v>#N/A</v>
      </c>
      <c r="O6400" s="283">
        <f t="shared" si="1430"/>
        <v>0</v>
      </c>
      <c r="P6400" s="21">
        <f t="shared" si="1422"/>
        <v>0.15712307226790045</v>
      </c>
      <c r="Q6400" s="21">
        <f t="shared" si="1423"/>
        <v>0.84355555031342389</v>
      </c>
      <c r="R6400">
        <f t="shared" si="1424"/>
        <v>0.9440993384982781</v>
      </c>
      <c r="S6400" s="296">
        <f t="shared" si="1431"/>
        <v>0.125132851998209</v>
      </c>
      <c r="T6400" s="283">
        <f t="shared" si="1432"/>
        <v>0.125132851998209</v>
      </c>
    </row>
    <row r="6401" spans="1:20" x14ac:dyDescent="0.25">
      <c r="A6401" s="286">
        <v>43367</v>
      </c>
      <c r="B6401" s="1">
        <f t="shared" si="1425"/>
        <v>1</v>
      </c>
      <c r="C6401" s="285">
        <v>15</v>
      </c>
      <c r="D6401" t="s">
        <v>716</v>
      </c>
      <c r="F6401" s="16">
        <v>82</v>
      </c>
      <c r="G6401" t="str">
        <f t="shared" si="1419"/>
        <v>Cooling</v>
      </c>
      <c r="H6401" s="283">
        <f>IF(G6401="heating",F6401*Assumptions!M$4+Assumptions!M$7,0)</f>
        <v>0</v>
      </c>
      <c r="I6401" s="15">
        <f t="shared" si="1420"/>
        <v>0.85754515037175039</v>
      </c>
      <c r="J6401" s="15">
        <f t="shared" si="1421"/>
        <v>1.017726725449043</v>
      </c>
      <c r="K6401" s="283">
        <f t="shared" si="1426"/>
        <v>0</v>
      </c>
      <c r="L6401" s="283" t="e">
        <f t="shared" si="1427"/>
        <v>#N/A</v>
      </c>
      <c r="M6401" s="283">
        <f t="shared" si="1428"/>
        <v>0</v>
      </c>
      <c r="N6401" s="283" t="e">
        <f t="shared" si="1429"/>
        <v>#N/A</v>
      </c>
      <c r="O6401" s="283">
        <f t="shared" si="1430"/>
        <v>0</v>
      </c>
      <c r="P6401" s="21">
        <f t="shared" si="1422"/>
        <v>0.1130384156172477</v>
      </c>
      <c r="Q6401" s="21">
        <f t="shared" si="1423"/>
        <v>0.96592607327566882</v>
      </c>
      <c r="R6401">
        <f t="shared" si="1424"/>
        <v>0.9440993384982781</v>
      </c>
      <c r="S6401" s="296">
        <f t="shared" si="1431"/>
        <v>0.1030831412106563</v>
      </c>
      <c r="T6401" s="283">
        <f t="shared" si="1432"/>
        <v>0.1030831412106563</v>
      </c>
    </row>
    <row r="6402" spans="1:20" x14ac:dyDescent="0.25">
      <c r="A6402" s="286">
        <v>43367</v>
      </c>
      <c r="B6402" s="1">
        <f t="shared" si="1425"/>
        <v>1</v>
      </c>
      <c r="C6402" s="285">
        <v>16</v>
      </c>
      <c r="D6402" t="s">
        <v>716</v>
      </c>
      <c r="F6402" s="16">
        <v>82</v>
      </c>
      <c r="G6402" t="str">
        <f t="shared" ref="G6402:G6465" si="1433">VLOOKUP(A6402,U$2:W$366,3,FALSE)</f>
        <v>Cooling</v>
      </c>
      <c r="H6402" s="283">
        <f>IF(G6402="heating",F6402*Assumptions!M$4+Assumptions!M$7,0)</f>
        <v>0</v>
      </c>
      <c r="I6402" s="15">
        <f t="shared" ref="I6402:I6465" si="1434">VLOOKUP(C6402,AO$2:AQ$25,3,FALSE)</f>
        <v>0.88344815438260227</v>
      </c>
      <c r="J6402" s="15">
        <f t="shared" ref="J6402:J6465" si="1435">VLOOKUP(B6402,AS$4:AU$10,3,FALSE)</f>
        <v>1.017726725449043</v>
      </c>
      <c r="K6402" s="283">
        <f t="shared" si="1426"/>
        <v>0</v>
      </c>
      <c r="L6402" s="283" t="e">
        <f t="shared" si="1427"/>
        <v>#N/A</v>
      </c>
      <c r="M6402" s="283">
        <f t="shared" si="1428"/>
        <v>0</v>
      </c>
      <c r="N6402" s="283" t="e">
        <f t="shared" si="1429"/>
        <v>#N/A</v>
      </c>
      <c r="O6402" s="283">
        <f t="shared" si="1430"/>
        <v>0</v>
      </c>
      <c r="P6402" s="21">
        <f t="shared" ref="P6402:P6465" si="1436">IF(G6402="cooling",IF(F6402&lt;61,0.025,(F6402^2*AX$25+F6402*AY$25+AZ$25)),0)</f>
        <v>0.1130384156172477</v>
      </c>
      <c r="Q6402" s="21">
        <f t="shared" ref="Q6402:Q6465" si="1437">VLOOKUP(C6402,BB$2:BC$25,2,FALSE)</f>
        <v>1.1649354943302594</v>
      </c>
      <c r="R6402">
        <f t="shared" ref="R6402:R6465" si="1438">VLOOKUP(B6402,AS$4:AV$10,4,FALSE)</f>
        <v>0.9440993384982781</v>
      </c>
      <c r="S6402" s="296">
        <f t="shared" si="1431"/>
        <v>0.12432132580924785</v>
      </c>
      <c r="T6402" s="283">
        <f t="shared" si="1432"/>
        <v>0.12432132580924785</v>
      </c>
    </row>
    <row r="6403" spans="1:20" x14ac:dyDescent="0.25">
      <c r="A6403" s="286">
        <v>43367</v>
      </c>
      <c r="B6403" s="1">
        <f t="shared" ref="B6403:B6466" si="1439">WEEKDAY(A6403,2)</f>
        <v>1</v>
      </c>
      <c r="C6403" s="285">
        <v>17</v>
      </c>
      <c r="D6403" t="s">
        <v>716</v>
      </c>
      <c r="F6403" s="16">
        <v>81</v>
      </c>
      <c r="G6403" t="str">
        <f t="shared" si="1433"/>
        <v>Cooling</v>
      </c>
      <c r="H6403" s="283">
        <f>IF(G6403="heating",F6403*Assumptions!M$4+Assumptions!M$7,0)</f>
        <v>0</v>
      </c>
      <c r="I6403" s="15">
        <f t="shared" si="1434"/>
        <v>0.94025748850374469</v>
      </c>
      <c r="J6403" s="15">
        <f t="shared" si="1435"/>
        <v>1.017726725449043</v>
      </c>
      <c r="K6403" s="283">
        <f t="shared" ref="K6403:K6466" si="1440">H6403*I6403*J6403</f>
        <v>0</v>
      </c>
      <c r="L6403" s="283" t="e">
        <f t="shared" ref="L6403:L6466" si="1441">VLOOKUP(F6403,BL$2:BN$92,2,FALSE)</f>
        <v>#N/A</v>
      </c>
      <c r="M6403" s="283">
        <f t="shared" ref="M6403:M6466" si="1442">IF(G6403="heating",K6403*(L6403*3.412),0)</f>
        <v>0</v>
      </c>
      <c r="N6403" s="283" t="e">
        <f t="shared" ref="N6403:N6466" si="1443">VLOOKUP(F6403,BL$2:BN$92,3,FALSE)</f>
        <v>#N/A</v>
      </c>
      <c r="O6403" s="283">
        <f t="shared" ref="O6403:O6466" si="1444">IF(F6403&lt;=61,IF(G6403="heating",IF(F6403&gt;=5,K6403*L6403/N6403,0),0),0)</f>
        <v>0</v>
      </c>
      <c r="P6403" s="21">
        <f t="shared" si="1436"/>
        <v>0.10357506693918861</v>
      </c>
      <c r="Q6403" s="21">
        <f t="shared" si="1437"/>
        <v>1.3521540118753073</v>
      </c>
      <c r="R6403">
        <f t="shared" si="1438"/>
        <v>0.9440993384982781</v>
      </c>
      <c r="S6403" s="296">
        <f t="shared" ref="S6403:S6466" si="1445">P6403*Q6403*R6403</f>
        <v>0.13222058582500304</v>
      </c>
      <c r="T6403" s="283">
        <f t="shared" ref="T6403:T6466" si="1446">K6403+S6403</f>
        <v>0.13222058582500304</v>
      </c>
    </row>
    <row r="6404" spans="1:20" x14ac:dyDescent="0.25">
      <c r="A6404" s="286">
        <v>43367</v>
      </c>
      <c r="B6404" s="1">
        <f t="shared" si="1439"/>
        <v>1</v>
      </c>
      <c r="C6404" s="285">
        <v>18</v>
      </c>
      <c r="D6404" t="s">
        <v>716</v>
      </c>
      <c r="F6404" s="16">
        <v>75</v>
      </c>
      <c r="G6404" t="str">
        <f t="shared" si="1433"/>
        <v>Cooling</v>
      </c>
      <c r="H6404" s="283">
        <f>IF(G6404="heating",F6404*Assumptions!M$4+Assumptions!M$7,0)</f>
        <v>0</v>
      </c>
      <c r="I6404" s="15">
        <f t="shared" si="1434"/>
        <v>0.98182363790757687</v>
      </c>
      <c r="J6404" s="15">
        <f t="shared" si="1435"/>
        <v>1.017726725449043</v>
      </c>
      <c r="K6404" s="283">
        <f t="shared" si="1440"/>
        <v>0</v>
      </c>
      <c r="L6404" s="283" t="e">
        <f t="shared" si="1441"/>
        <v>#N/A</v>
      </c>
      <c r="M6404" s="283">
        <f t="shared" si="1442"/>
        <v>0</v>
      </c>
      <c r="N6404" s="283" t="e">
        <f t="shared" si="1443"/>
        <v>#N/A</v>
      </c>
      <c r="O6404" s="283">
        <f t="shared" si="1444"/>
        <v>0</v>
      </c>
      <c r="P6404" s="21">
        <f t="shared" si="1436"/>
        <v>5.9880624941505811E-2</v>
      </c>
      <c r="Q6404" s="21">
        <f t="shared" si="1437"/>
        <v>1.5598916921549892</v>
      </c>
      <c r="R6404">
        <f t="shared" si="1438"/>
        <v>0.9440993384982781</v>
      </c>
      <c r="S6404" s="296">
        <f t="shared" si="1445"/>
        <v>8.8185760102588717E-2</v>
      </c>
      <c r="T6404" s="283">
        <f t="shared" si="1446"/>
        <v>8.8185760102588717E-2</v>
      </c>
    </row>
    <row r="6405" spans="1:20" x14ac:dyDescent="0.25">
      <c r="A6405" s="286">
        <v>43367</v>
      </c>
      <c r="B6405" s="1">
        <f t="shared" si="1439"/>
        <v>1</v>
      </c>
      <c r="C6405" s="285">
        <v>19</v>
      </c>
      <c r="D6405" t="s">
        <v>716</v>
      </c>
      <c r="F6405" s="16">
        <v>77</v>
      </c>
      <c r="G6405" t="str">
        <f t="shared" si="1433"/>
        <v>Cooling</v>
      </c>
      <c r="H6405" s="283">
        <f>IF(G6405="heating",F6405*Assumptions!M$4+Assumptions!M$7,0)</f>
        <v>0</v>
      </c>
      <c r="I6405" s="15">
        <f t="shared" si="1434"/>
        <v>0.98418842963438757</v>
      </c>
      <c r="J6405" s="15">
        <f t="shared" si="1435"/>
        <v>1.017726725449043</v>
      </c>
      <c r="K6405" s="283">
        <f t="shared" si="1440"/>
        <v>0</v>
      </c>
      <c r="L6405" s="283" t="e">
        <f t="shared" si="1441"/>
        <v>#N/A</v>
      </c>
      <c r="M6405" s="283">
        <f t="shared" si="1442"/>
        <v>0</v>
      </c>
      <c r="N6405" s="283" t="e">
        <f t="shared" si="1443"/>
        <v>#N/A</v>
      </c>
      <c r="O6405" s="283">
        <f t="shared" si="1444"/>
        <v>0</v>
      </c>
      <c r="P6405" s="21">
        <f t="shared" si="1436"/>
        <v>7.1952934165366855E-2</v>
      </c>
      <c r="Q6405" s="21">
        <f t="shared" si="1437"/>
        <v>1.6764212681468484</v>
      </c>
      <c r="R6405">
        <f t="shared" si="1438"/>
        <v>0.9440993384982781</v>
      </c>
      <c r="S6405" s="296">
        <f t="shared" si="1445"/>
        <v>0.11388049965883706</v>
      </c>
      <c r="T6405" s="283">
        <f t="shared" si="1446"/>
        <v>0.11388049965883706</v>
      </c>
    </row>
    <row r="6406" spans="1:20" x14ac:dyDescent="0.25">
      <c r="A6406" s="286">
        <v>43367</v>
      </c>
      <c r="B6406" s="1">
        <f t="shared" si="1439"/>
        <v>1</v>
      </c>
      <c r="C6406" s="285">
        <v>20</v>
      </c>
      <c r="D6406" t="s">
        <v>716</v>
      </c>
      <c r="F6406" s="16">
        <v>79</v>
      </c>
      <c r="G6406" t="str">
        <f t="shared" si="1433"/>
        <v>Cooling</v>
      </c>
      <c r="H6406" s="283">
        <f>IF(G6406="heating",F6406*Assumptions!M$4+Assumptions!M$7,0)</f>
        <v>0</v>
      </c>
      <c r="I6406" s="15">
        <f t="shared" si="1434"/>
        <v>0.97071962311712034</v>
      </c>
      <c r="J6406" s="15">
        <f t="shared" si="1435"/>
        <v>1.017726725449043</v>
      </c>
      <c r="K6406" s="283">
        <f t="shared" si="1440"/>
        <v>0</v>
      </c>
      <c r="L6406" s="283" t="e">
        <f t="shared" si="1441"/>
        <v>#N/A</v>
      </c>
      <c r="M6406" s="283">
        <f t="shared" si="1442"/>
        <v>0</v>
      </c>
      <c r="N6406" s="283" t="e">
        <f t="shared" si="1443"/>
        <v>#N/A</v>
      </c>
      <c r="O6406" s="283">
        <f t="shared" si="1444"/>
        <v>0</v>
      </c>
      <c r="P6406" s="21">
        <f t="shared" si="1436"/>
        <v>8.6517748164594233E-2</v>
      </c>
      <c r="Q6406" s="21">
        <f t="shared" si="1437"/>
        <v>1.52436960139122</v>
      </c>
      <c r="R6406">
        <f t="shared" si="1438"/>
        <v>0.9440993384982781</v>
      </c>
      <c r="S6406" s="296">
        <f t="shared" si="1445"/>
        <v>0.12451256512744145</v>
      </c>
      <c r="T6406" s="283">
        <f t="shared" si="1446"/>
        <v>0.12451256512744145</v>
      </c>
    </row>
    <row r="6407" spans="1:20" x14ac:dyDescent="0.25">
      <c r="A6407" s="286">
        <v>43367</v>
      </c>
      <c r="B6407" s="1">
        <f t="shared" si="1439"/>
        <v>1</v>
      </c>
      <c r="C6407" s="285">
        <v>21</v>
      </c>
      <c r="D6407" t="s">
        <v>716</v>
      </c>
      <c r="F6407" s="16">
        <v>81</v>
      </c>
      <c r="G6407" t="str">
        <f t="shared" si="1433"/>
        <v>Cooling</v>
      </c>
      <c r="H6407" s="283">
        <f>IF(G6407="heating",F6407*Assumptions!M$4+Assumptions!M$7,0)</f>
        <v>0</v>
      </c>
      <c r="I6407" s="15">
        <f t="shared" si="1434"/>
        <v>0.95751150862929935</v>
      </c>
      <c r="J6407" s="15">
        <f t="shared" si="1435"/>
        <v>1.017726725449043</v>
      </c>
      <c r="K6407" s="283">
        <f t="shared" si="1440"/>
        <v>0</v>
      </c>
      <c r="L6407" s="283" t="e">
        <f t="shared" si="1441"/>
        <v>#N/A</v>
      </c>
      <c r="M6407" s="283">
        <f t="shared" si="1442"/>
        <v>0</v>
      </c>
      <c r="N6407" s="283" t="e">
        <f t="shared" si="1443"/>
        <v>#N/A</v>
      </c>
      <c r="O6407" s="283">
        <f t="shared" si="1444"/>
        <v>0</v>
      </c>
      <c r="P6407" s="21">
        <f t="shared" si="1436"/>
        <v>0.10357506693918861</v>
      </c>
      <c r="Q6407" s="21">
        <f t="shared" si="1437"/>
        <v>1.4448604713749031</v>
      </c>
      <c r="R6407">
        <f t="shared" si="1438"/>
        <v>0.9440993384982781</v>
      </c>
      <c r="S6407" s="296">
        <f t="shared" si="1445"/>
        <v>0.14128590107544423</v>
      </c>
      <c r="T6407" s="283">
        <f t="shared" si="1446"/>
        <v>0.14128590107544423</v>
      </c>
    </row>
    <row r="6408" spans="1:20" x14ac:dyDescent="0.25">
      <c r="A6408" s="286">
        <v>43367</v>
      </c>
      <c r="B6408" s="1">
        <f t="shared" si="1439"/>
        <v>1</v>
      </c>
      <c r="C6408" s="285">
        <v>22</v>
      </c>
      <c r="D6408" t="s">
        <v>716</v>
      </c>
      <c r="F6408" s="16">
        <v>81</v>
      </c>
      <c r="G6408" t="str">
        <f t="shared" si="1433"/>
        <v>Cooling</v>
      </c>
      <c r="H6408" s="283">
        <f>IF(G6408="heating",F6408*Assumptions!M$4+Assumptions!M$7,0)</f>
        <v>0</v>
      </c>
      <c r="I6408" s="15">
        <f t="shared" si="1434"/>
        <v>0.9426530227543114</v>
      </c>
      <c r="J6408" s="15">
        <f t="shared" si="1435"/>
        <v>1.017726725449043</v>
      </c>
      <c r="K6408" s="283">
        <f t="shared" si="1440"/>
        <v>0</v>
      </c>
      <c r="L6408" s="283" t="e">
        <f t="shared" si="1441"/>
        <v>#N/A</v>
      </c>
      <c r="M6408" s="283">
        <f t="shared" si="1442"/>
        <v>0</v>
      </c>
      <c r="N6408" s="283" t="e">
        <f t="shared" si="1443"/>
        <v>#N/A</v>
      </c>
      <c r="O6408" s="283">
        <f t="shared" si="1444"/>
        <v>0</v>
      </c>
      <c r="P6408" s="21">
        <f t="shared" si="1436"/>
        <v>0.10357506693918861</v>
      </c>
      <c r="Q6408" s="21">
        <f t="shared" si="1437"/>
        <v>1.2427137171080138</v>
      </c>
      <c r="R6408">
        <f t="shared" si="1438"/>
        <v>0.9440993384982781</v>
      </c>
      <c r="S6408" s="296">
        <f t="shared" si="1445"/>
        <v>0.12151894994631811</v>
      </c>
      <c r="T6408" s="283">
        <f t="shared" si="1446"/>
        <v>0.12151894994631811</v>
      </c>
    </row>
    <row r="6409" spans="1:20" x14ac:dyDescent="0.25">
      <c r="A6409" s="286">
        <v>43367</v>
      </c>
      <c r="B6409" s="1">
        <f t="shared" si="1439"/>
        <v>1</v>
      </c>
      <c r="C6409" s="285">
        <v>23</v>
      </c>
      <c r="D6409" t="s">
        <v>715</v>
      </c>
      <c r="F6409" s="16">
        <v>81</v>
      </c>
      <c r="G6409" t="str">
        <f t="shared" si="1433"/>
        <v>Cooling</v>
      </c>
      <c r="H6409" s="283">
        <f>IF(G6409="heating",F6409*Assumptions!M$4+Assumptions!M$7,0)</f>
        <v>0</v>
      </c>
      <c r="I6409" s="15">
        <f t="shared" si="1434"/>
        <v>0.94450710149963013</v>
      </c>
      <c r="J6409" s="15">
        <f t="shared" si="1435"/>
        <v>1.017726725449043</v>
      </c>
      <c r="K6409" s="283">
        <f t="shared" si="1440"/>
        <v>0</v>
      </c>
      <c r="L6409" s="283" t="e">
        <f t="shared" si="1441"/>
        <v>#N/A</v>
      </c>
      <c r="M6409" s="283">
        <f t="shared" si="1442"/>
        <v>0</v>
      </c>
      <c r="N6409" s="283" t="e">
        <f t="shared" si="1443"/>
        <v>#N/A</v>
      </c>
      <c r="O6409" s="283">
        <f t="shared" si="1444"/>
        <v>0</v>
      </c>
      <c r="P6409" s="21">
        <f t="shared" si="1436"/>
        <v>0.10357506693918861</v>
      </c>
      <c r="Q6409" s="21">
        <f t="shared" si="1437"/>
        <v>1.0297519246597011</v>
      </c>
      <c r="R6409">
        <f t="shared" si="1438"/>
        <v>0.9440993384982781</v>
      </c>
      <c r="S6409" s="296">
        <f t="shared" si="1445"/>
        <v>0.10069444866276514</v>
      </c>
      <c r="T6409" s="283">
        <f t="shared" si="1446"/>
        <v>0.10069444866276514</v>
      </c>
    </row>
    <row r="6410" spans="1:20" x14ac:dyDescent="0.25">
      <c r="A6410" s="286">
        <v>43368</v>
      </c>
      <c r="B6410" s="1">
        <f t="shared" si="1439"/>
        <v>2</v>
      </c>
      <c r="C6410" s="285">
        <v>0</v>
      </c>
      <c r="D6410" t="s">
        <v>715</v>
      </c>
      <c r="F6410" s="16">
        <v>81</v>
      </c>
      <c r="G6410" t="str">
        <f t="shared" si="1433"/>
        <v>Cooling</v>
      </c>
      <c r="H6410" s="283">
        <f>IF(G6410="heating",F6410*Assumptions!M$4+Assumptions!M$7,0)</f>
        <v>0</v>
      </c>
      <c r="I6410" s="15">
        <f t="shared" si="1434"/>
        <v>0.97481507806017154</v>
      </c>
      <c r="J6410" s="15">
        <f t="shared" si="1435"/>
        <v>1.0199659078795975</v>
      </c>
      <c r="K6410" s="283">
        <f t="shared" si="1440"/>
        <v>0</v>
      </c>
      <c r="L6410" s="283" t="e">
        <f t="shared" si="1441"/>
        <v>#N/A</v>
      </c>
      <c r="M6410" s="283">
        <f t="shared" si="1442"/>
        <v>0</v>
      </c>
      <c r="N6410" s="283" t="e">
        <f t="shared" si="1443"/>
        <v>#N/A</v>
      </c>
      <c r="O6410" s="283">
        <f t="shared" si="1444"/>
        <v>0</v>
      </c>
      <c r="P6410" s="21">
        <f t="shared" si="1436"/>
        <v>0.10357506693918861</v>
      </c>
      <c r="Q6410" s="21">
        <f t="shared" si="1437"/>
        <v>0.90668853391740301</v>
      </c>
      <c r="R6410">
        <f t="shared" si="1438"/>
        <v>0.83668510409641816</v>
      </c>
      <c r="S6410" s="296">
        <f t="shared" si="1445"/>
        <v>7.8573370544917531E-2</v>
      </c>
      <c r="T6410" s="283">
        <f t="shared" si="1446"/>
        <v>7.8573370544917531E-2</v>
      </c>
    </row>
    <row r="6411" spans="1:20" x14ac:dyDescent="0.25">
      <c r="A6411" s="286">
        <v>43368</v>
      </c>
      <c r="B6411" s="1">
        <f t="shared" si="1439"/>
        <v>2</v>
      </c>
      <c r="C6411" s="285">
        <v>1</v>
      </c>
      <c r="D6411" t="s">
        <v>715</v>
      </c>
      <c r="F6411" s="16">
        <v>81</v>
      </c>
      <c r="G6411" t="str">
        <f t="shared" si="1433"/>
        <v>Cooling</v>
      </c>
      <c r="H6411" s="283">
        <f>IF(G6411="heating",F6411*Assumptions!M$4+Assumptions!M$7,0)</f>
        <v>0</v>
      </c>
      <c r="I6411" s="15">
        <f t="shared" si="1434"/>
        <v>1.012242869806885</v>
      </c>
      <c r="J6411" s="15">
        <f t="shared" si="1435"/>
        <v>1.0199659078795975</v>
      </c>
      <c r="K6411" s="283">
        <f t="shared" si="1440"/>
        <v>0</v>
      </c>
      <c r="L6411" s="283" t="e">
        <f t="shared" si="1441"/>
        <v>#N/A</v>
      </c>
      <c r="M6411" s="283">
        <f t="shared" si="1442"/>
        <v>0</v>
      </c>
      <c r="N6411" s="283" t="e">
        <f t="shared" si="1443"/>
        <v>#N/A</v>
      </c>
      <c r="O6411" s="283">
        <f t="shared" si="1444"/>
        <v>0</v>
      </c>
      <c r="P6411" s="21">
        <f t="shared" si="1436"/>
        <v>0.10357506693918861</v>
      </c>
      <c r="Q6411" s="21">
        <f t="shared" si="1437"/>
        <v>0.81803459285312596</v>
      </c>
      <c r="R6411">
        <f t="shared" si="1438"/>
        <v>0.83668510409641816</v>
      </c>
      <c r="S6411" s="296">
        <f t="shared" si="1445"/>
        <v>7.0890645219811255E-2</v>
      </c>
      <c r="T6411" s="283">
        <f t="shared" si="1446"/>
        <v>7.0890645219811255E-2</v>
      </c>
    </row>
    <row r="6412" spans="1:20" x14ac:dyDescent="0.25">
      <c r="A6412" s="286">
        <v>43368</v>
      </c>
      <c r="B6412" s="1">
        <f t="shared" si="1439"/>
        <v>2</v>
      </c>
      <c r="C6412" s="285">
        <v>2</v>
      </c>
      <c r="D6412" t="s">
        <v>715</v>
      </c>
      <c r="F6412" s="16">
        <v>81</v>
      </c>
      <c r="G6412" t="str">
        <f t="shared" si="1433"/>
        <v>Cooling</v>
      </c>
      <c r="H6412" s="283">
        <f>IF(G6412="heating",F6412*Assumptions!M$4+Assumptions!M$7,0)</f>
        <v>0</v>
      </c>
      <c r="I6412" s="15">
        <f t="shared" si="1434"/>
        <v>1.0509704703585963</v>
      </c>
      <c r="J6412" s="15">
        <f t="shared" si="1435"/>
        <v>1.0199659078795975</v>
      </c>
      <c r="K6412" s="283">
        <f t="shared" si="1440"/>
        <v>0</v>
      </c>
      <c r="L6412" s="283" t="e">
        <f t="shared" si="1441"/>
        <v>#N/A</v>
      </c>
      <c r="M6412" s="283">
        <f t="shared" si="1442"/>
        <v>0</v>
      </c>
      <c r="N6412" s="283" t="e">
        <f t="shared" si="1443"/>
        <v>#N/A</v>
      </c>
      <c r="O6412" s="283">
        <f t="shared" si="1444"/>
        <v>0</v>
      </c>
      <c r="P6412" s="21">
        <f t="shared" si="1436"/>
        <v>0.10357506693918861</v>
      </c>
      <c r="Q6412" s="21">
        <f t="shared" si="1437"/>
        <v>0.74507607494346417</v>
      </c>
      <c r="R6412">
        <f t="shared" si="1438"/>
        <v>0.83668510409641816</v>
      </c>
      <c r="S6412" s="296">
        <f t="shared" si="1445"/>
        <v>6.4568080802507075E-2</v>
      </c>
      <c r="T6412" s="283">
        <f t="shared" si="1446"/>
        <v>6.4568080802507075E-2</v>
      </c>
    </row>
    <row r="6413" spans="1:20" x14ac:dyDescent="0.25">
      <c r="A6413" s="286">
        <v>43368</v>
      </c>
      <c r="B6413" s="1">
        <f t="shared" si="1439"/>
        <v>2</v>
      </c>
      <c r="C6413" s="285">
        <v>3</v>
      </c>
      <c r="D6413" t="s">
        <v>715</v>
      </c>
      <c r="F6413" s="16">
        <v>81</v>
      </c>
      <c r="G6413" t="str">
        <f t="shared" si="1433"/>
        <v>Cooling</v>
      </c>
      <c r="H6413" s="283">
        <f>IF(G6413="heating",F6413*Assumptions!M$4+Assumptions!M$7,0)</f>
        <v>0</v>
      </c>
      <c r="I6413" s="15">
        <f t="shared" si="1434"/>
        <v>1.0924036124451033</v>
      </c>
      <c r="J6413" s="15">
        <f t="shared" si="1435"/>
        <v>1.0199659078795975</v>
      </c>
      <c r="K6413" s="283">
        <f t="shared" si="1440"/>
        <v>0</v>
      </c>
      <c r="L6413" s="283" t="e">
        <f t="shared" si="1441"/>
        <v>#N/A</v>
      </c>
      <c r="M6413" s="283">
        <f t="shared" si="1442"/>
        <v>0</v>
      </c>
      <c r="N6413" s="283" t="e">
        <f t="shared" si="1443"/>
        <v>#N/A</v>
      </c>
      <c r="O6413" s="283">
        <f t="shared" si="1444"/>
        <v>0</v>
      </c>
      <c r="P6413" s="21">
        <f t="shared" si="1436"/>
        <v>0.10357506693918861</v>
      </c>
      <c r="Q6413" s="21">
        <f t="shared" si="1437"/>
        <v>0.69158980876382303</v>
      </c>
      <c r="R6413">
        <f t="shared" si="1438"/>
        <v>0.83668510409641816</v>
      </c>
      <c r="S6413" s="296">
        <f t="shared" si="1445"/>
        <v>5.99329761834606E-2</v>
      </c>
      <c r="T6413" s="283">
        <f t="shared" si="1446"/>
        <v>5.99329761834606E-2</v>
      </c>
    </row>
    <row r="6414" spans="1:20" x14ac:dyDescent="0.25">
      <c r="A6414" s="286">
        <v>43368</v>
      </c>
      <c r="B6414" s="1">
        <f t="shared" si="1439"/>
        <v>2</v>
      </c>
      <c r="C6414" s="285">
        <v>4</v>
      </c>
      <c r="D6414" t="s">
        <v>715</v>
      </c>
      <c r="F6414" s="16">
        <v>77</v>
      </c>
      <c r="G6414" t="str">
        <f t="shared" si="1433"/>
        <v>Cooling</v>
      </c>
      <c r="H6414" s="283">
        <f>IF(G6414="heating",F6414*Assumptions!M$4+Assumptions!M$7,0)</f>
        <v>0</v>
      </c>
      <c r="I6414" s="15">
        <f t="shared" si="1434"/>
        <v>1.1348296917927807</v>
      </c>
      <c r="J6414" s="15">
        <f t="shared" si="1435"/>
        <v>1.0199659078795975</v>
      </c>
      <c r="K6414" s="283">
        <f t="shared" si="1440"/>
        <v>0</v>
      </c>
      <c r="L6414" s="283" t="e">
        <f t="shared" si="1441"/>
        <v>#N/A</v>
      </c>
      <c r="M6414" s="283">
        <f t="shared" si="1442"/>
        <v>0</v>
      </c>
      <c r="N6414" s="283" t="e">
        <f t="shared" si="1443"/>
        <v>#N/A</v>
      </c>
      <c r="O6414" s="283">
        <f t="shared" si="1444"/>
        <v>0</v>
      </c>
      <c r="P6414" s="21">
        <f t="shared" si="1436"/>
        <v>7.1952934165366855E-2</v>
      </c>
      <c r="Q6414" s="21">
        <f t="shared" si="1437"/>
        <v>0.6473875548762833</v>
      </c>
      <c r="R6414">
        <f t="shared" si="1438"/>
        <v>0.83668510409641816</v>
      </c>
      <c r="S6414" s="296">
        <f t="shared" si="1445"/>
        <v>3.8973992051880055E-2</v>
      </c>
      <c r="T6414" s="283">
        <f t="shared" si="1446"/>
        <v>3.8973992051880055E-2</v>
      </c>
    </row>
    <row r="6415" spans="1:20" x14ac:dyDescent="0.25">
      <c r="A6415" s="286">
        <v>43368</v>
      </c>
      <c r="B6415" s="1">
        <f t="shared" si="1439"/>
        <v>2</v>
      </c>
      <c r="C6415" s="285">
        <v>5</v>
      </c>
      <c r="D6415" t="s">
        <v>715</v>
      </c>
      <c r="F6415" s="16">
        <v>73</v>
      </c>
      <c r="G6415" t="str">
        <f t="shared" si="1433"/>
        <v>Cooling</v>
      </c>
      <c r="H6415" s="283">
        <f>IF(G6415="heating",F6415*Assumptions!M$4+Assumptions!M$7,0)</f>
        <v>0</v>
      </c>
      <c r="I6415" s="15">
        <f t="shared" si="1434"/>
        <v>1.1635558681477385</v>
      </c>
      <c r="J6415" s="15">
        <f t="shared" si="1435"/>
        <v>1.0199659078795975</v>
      </c>
      <c r="K6415" s="283">
        <f t="shared" si="1440"/>
        <v>0</v>
      </c>
      <c r="L6415" s="283" t="e">
        <f t="shared" si="1441"/>
        <v>#N/A</v>
      </c>
      <c r="M6415" s="283">
        <f t="shared" si="1442"/>
        <v>0</v>
      </c>
      <c r="N6415" s="283" t="e">
        <f t="shared" si="1443"/>
        <v>#N/A</v>
      </c>
      <c r="O6415" s="283">
        <f t="shared" si="1444"/>
        <v>0</v>
      </c>
      <c r="P6415" s="21">
        <f t="shared" si="1436"/>
        <v>5.0300820493010656E-2</v>
      </c>
      <c r="Q6415" s="21">
        <f t="shared" si="1437"/>
        <v>0.72139578924615555</v>
      </c>
      <c r="R6415">
        <f t="shared" si="1438"/>
        <v>0.83668510409641816</v>
      </c>
      <c r="S6415" s="296">
        <f t="shared" si="1445"/>
        <v>3.0360625118395865E-2</v>
      </c>
      <c r="T6415" s="283">
        <f t="shared" si="1446"/>
        <v>3.0360625118395865E-2</v>
      </c>
    </row>
    <row r="6416" spans="1:20" x14ac:dyDescent="0.25">
      <c r="A6416" s="286">
        <v>43368</v>
      </c>
      <c r="B6416" s="1">
        <f t="shared" si="1439"/>
        <v>2</v>
      </c>
      <c r="C6416" s="285">
        <v>6</v>
      </c>
      <c r="D6416" t="s">
        <v>715</v>
      </c>
      <c r="F6416" s="16">
        <v>72</v>
      </c>
      <c r="G6416" t="str">
        <f t="shared" si="1433"/>
        <v>Cooling</v>
      </c>
      <c r="H6416" s="283">
        <f>IF(G6416="heating",F6416*Assumptions!M$4+Assumptions!M$7,0)</f>
        <v>0</v>
      </c>
      <c r="I6416" s="15">
        <f t="shared" si="1434"/>
        <v>1.2083911162615524</v>
      </c>
      <c r="J6416" s="15">
        <f t="shared" si="1435"/>
        <v>1.0199659078795975</v>
      </c>
      <c r="K6416" s="283">
        <f t="shared" si="1440"/>
        <v>0</v>
      </c>
      <c r="L6416" s="283" t="e">
        <f t="shared" si="1441"/>
        <v>#N/A</v>
      </c>
      <c r="M6416" s="283">
        <f t="shared" si="1442"/>
        <v>0</v>
      </c>
      <c r="N6416" s="283" t="e">
        <f t="shared" si="1443"/>
        <v>#N/A</v>
      </c>
      <c r="O6416" s="283">
        <f t="shared" si="1444"/>
        <v>0</v>
      </c>
      <c r="P6416" s="21">
        <f t="shared" si="1436"/>
        <v>4.6445607559525648E-2</v>
      </c>
      <c r="Q6416" s="21">
        <f t="shared" si="1437"/>
        <v>0.87787080972652631</v>
      </c>
      <c r="R6416">
        <f t="shared" si="1438"/>
        <v>0.83668510409641816</v>
      </c>
      <c r="S6416" s="296">
        <f t="shared" si="1445"/>
        <v>3.4114365161295152E-2</v>
      </c>
      <c r="T6416" s="283">
        <f t="shared" si="1446"/>
        <v>3.4114365161295152E-2</v>
      </c>
    </row>
    <row r="6417" spans="1:20" x14ac:dyDescent="0.25">
      <c r="A6417" s="286">
        <v>43368</v>
      </c>
      <c r="B6417" s="1">
        <f t="shared" si="1439"/>
        <v>2</v>
      </c>
      <c r="C6417" s="285">
        <v>7</v>
      </c>
      <c r="D6417" t="s">
        <v>716</v>
      </c>
      <c r="F6417" s="16">
        <v>72</v>
      </c>
      <c r="G6417" t="str">
        <f t="shared" si="1433"/>
        <v>Cooling</v>
      </c>
      <c r="H6417" s="283">
        <f>IF(G6417="heating",F6417*Assumptions!M$4+Assumptions!M$7,0)</f>
        <v>0</v>
      </c>
      <c r="I6417" s="15">
        <f t="shared" si="1434"/>
        <v>1.1637425769249583</v>
      </c>
      <c r="J6417" s="15">
        <f t="shared" si="1435"/>
        <v>1.0199659078795975</v>
      </c>
      <c r="K6417" s="283">
        <f t="shared" si="1440"/>
        <v>0</v>
      </c>
      <c r="L6417" s="283" t="e">
        <f t="shared" si="1441"/>
        <v>#N/A</v>
      </c>
      <c r="M6417" s="283">
        <f t="shared" si="1442"/>
        <v>0</v>
      </c>
      <c r="N6417" s="283" t="e">
        <f t="shared" si="1443"/>
        <v>#N/A</v>
      </c>
      <c r="O6417" s="283">
        <f t="shared" si="1444"/>
        <v>0</v>
      </c>
      <c r="P6417" s="21">
        <f t="shared" si="1436"/>
        <v>4.6445607559525648E-2</v>
      </c>
      <c r="Q6417" s="21">
        <f t="shared" si="1437"/>
        <v>0.97331382064367777</v>
      </c>
      <c r="R6417">
        <f t="shared" si="1438"/>
        <v>0.83668510409641816</v>
      </c>
      <c r="S6417" s="296">
        <f t="shared" si="1445"/>
        <v>3.7823313779299074E-2</v>
      </c>
      <c r="T6417" s="283">
        <f t="shared" si="1446"/>
        <v>3.7823313779299074E-2</v>
      </c>
    </row>
    <row r="6418" spans="1:20" x14ac:dyDescent="0.25">
      <c r="A6418" s="286">
        <v>43368</v>
      </c>
      <c r="B6418" s="1">
        <f t="shared" si="1439"/>
        <v>2</v>
      </c>
      <c r="C6418" s="285">
        <v>8</v>
      </c>
      <c r="D6418" t="s">
        <v>716</v>
      </c>
      <c r="F6418" s="16">
        <v>70</v>
      </c>
      <c r="G6418" t="str">
        <f t="shared" si="1433"/>
        <v>Cooling</v>
      </c>
      <c r="H6418" s="283">
        <f>IF(G6418="heating",F6418*Assumptions!M$4+Assumptions!M$7,0)</f>
        <v>0</v>
      </c>
      <c r="I6418" s="15">
        <f t="shared" si="1434"/>
        <v>1.094193721037565</v>
      </c>
      <c r="J6418" s="15">
        <f t="shared" si="1435"/>
        <v>1.0199659078795975</v>
      </c>
      <c r="K6418" s="283">
        <f t="shared" si="1440"/>
        <v>0</v>
      </c>
      <c r="L6418" s="283">
        <f t="shared" si="1441"/>
        <v>4.3818232651749627</v>
      </c>
      <c r="M6418" s="283">
        <f t="shared" si="1442"/>
        <v>0</v>
      </c>
      <c r="N6418" s="283">
        <f t="shared" si="1443"/>
        <v>4.3585758300027857</v>
      </c>
      <c r="O6418" s="283">
        <f t="shared" si="1444"/>
        <v>0</v>
      </c>
      <c r="P6418" s="21">
        <f t="shared" si="1436"/>
        <v>4.0604560274080326E-2</v>
      </c>
      <c r="Q6418" s="21">
        <f t="shared" si="1437"/>
        <v>0.94940007506179924</v>
      </c>
      <c r="R6418">
        <f t="shared" si="1438"/>
        <v>0.83668510409641816</v>
      </c>
      <c r="S6418" s="296">
        <f t="shared" si="1445"/>
        <v>3.2254187814370776E-2</v>
      </c>
      <c r="T6418" s="283">
        <f t="shared" si="1446"/>
        <v>3.2254187814370776E-2</v>
      </c>
    </row>
    <row r="6419" spans="1:20" x14ac:dyDescent="0.25">
      <c r="A6419" s="286">
        <v>43368</v>
      </c>
      <c r="B6419" s="1">
        <f t="shared" si="1439"/>
        <v>2</v>
      </c>
      <c r="C6419" s="285">
        <v>9</v>
      </c>
      <c r="D6419" t="s">
        <v>716</v>
      </c>
      <c r="F6419" s="16">
        <v>70</v>
      </c>
      <c r="G6419" t="str">
        <f t="shared" si="1433"/>
        <v>Cooling</v>
      </c>
      <c r="H6419" s="283">
        <f>IF(G6419="heating",F6419*Assumptions!M$4+Assumptions!M$7,0)</f>
        <v>0</v>
      </c>
      <c r="I6419" s="15">
        <f t="shared" si="1434"/>
        <v>1.0343009000871222</v>
      </c>
      <c r="J6419" s="15">
        <f t="shared" si="1435"/>
        <v>1.0199659078795975</v>
      </c>
      <c r="K6419" s="283">
        <f t="shared" si="1440"/>
        <v>0</v>
      </c>
      <c r="L6419" s="283">
        <f t="shared" si="1441"/>
        <v>4.3818232651749627</v>
      </c>
      <c r="M6419" s="283">
        <f t="shared" si="1442"/>
        <v>0</v>
      </c>
      <c r="N6419" s="283">
        <f t="shared" si="1443"/>
        <v>4.3585758300027857</v>
      </c>
      <c r="O6419" s="283">
        <f t="shared" si="1444"/>
        <v>0</v>
      </c>
      <c r="P6419" s="21">
        <f t="shared" si="1436"/>
        <v>4.0604560274080326E-2</v>
      </c>
      <c r="Q6419" s="21">
        <f t="shared" si="1437"/>
        <v>0.8408485371888097</v>
      </c>
      <c r="R6419">
        <f t="shared" si="1438"/>
        <v>0.83668510409641816</v>
      </c>
      <c r="S6419" s="296">
        <f t="shared" si="1445"/>
        <v>2.8566341371061527E-2</v>
      </c>
      <c r="T6419" s="283">
        <f t="shared" si="1446"/>
        <v>2.8566341371061527E-2</v>
      </c>
    </row>
    <row r="6420" spans="1:20" x14ac:dyDescent="0.25">
      <c r="A6420" s="286">
        <v>43368</v>
      </c>
      <c r="B6420" s="1">
        <f t="shared" si="1439"/>
        <v>2</v>
      </c>
      <c r="C6420" s="285">
        <v>10</v>
      </c>
      <c r="D6420" t="s">
        <v>716</v>
      </c>
      <c r="F6420" s="16">
        <v>70</v>
      </c>
      <c r="G6420" t="str">
        <f t="shared" si="1433"/>
        <v>Cooling</v>
      </c>
      <c r="H6420" s="283">
        <f>IF(G6420="heating",F6420*Assumptions!M$4+Assumptions!M$7,0)</f>
        <v>0</v>
      </c>
      <c r="I6420" s="15">
        <f t="shared" si="1434"/>
        <v>0.98112329028689171</v>
      </c>
      <c r="J6420" s="15">
        <f t="shared" si="1435"/>
        <v>1.0199659078795975</v>
      </c>
      <c r="K6420" s="283">
        <f t="shared" si="1440"/>
        <v>0</v>
      </c>
      <c r="L6420" s="283">
        <f t="shared" si="1441"/>
        <v>4.3818232651749627</v>
      </c>
      <c r="M6420" s="283">
        <f t="shared" si="1442"/>
        <v>0</v>
      </c>
      <c r="N6420" s="283">
        <f t="shared" si="1443"/>
        <v>4.3585758300027857</v>
      </c>
      <c r="O6420" s="283">
        <f t="shared" si="1444"/>
        <v>0</v>
      </c>
      <c r="P6420" s="21">
        <f t="shared" si="1436"/>
        <v>4.0604560274080326E-2</v>
      </c>
      <c r="Q6420" s="21">
        <f t="shared" si="1437"/>
        <v>0.74504051125983206</v>
      </c>
      <c r="R6420">
        <f t="shared" si="1438"/>
        <v>0.83668510409641816</v>
      </c>
      <c r="S6420" s="296">
        <f t="shared" si="1445"/>
        <v>2.5311433199460429E-2</v>
      </c>
      <c r="T6420" s="283">
        <f t="shared" si="1446"/>
        <v>2.5311433199460429E-2</v>
      </c>
    </row>
    <row r="6421" spans="1:20" x14ac:dyDescent="0.25">
      <c r="A6421" s="286">
        <v>43368</v>
      </c>
      <c r="B6421" s="1">
        <f t="shared" si="1439"/>
        <v>2</v>
      </c>
      <c r="C6421" s="285">
        <v>11</v>
      </c>
      <c r="D6421" t="s">
        <v>716</v>
      </c>
      <c r="F6421" s="16">
        <v>70</v>
      </c>
      <c r="G6421" t="str">
        <f t="shared" si="1433"/>
        <v>Cooling</v>
      </c>
      <c r="H6421" s="283">
        <f>IF(G6421="heating",F6421*Assumptions!M$4+Assumptions!M$7,0)</f>
        <v>0</v>
      </c>
      <c r="I6421" s="15">
        <f t="shared" si="1434"/>
        <v>0.94956163997961163</v>
      </c>
      <c r="J6421" s="15">
        <f t="shared" si="1435"/>
        <v>1.0199659078795975</v>
      </c>
      <c r="K6421" s="283">
        <f t="shared" si="1440"/>
        <v>0</v>
      </c>
      <c r="L6421" s="283">
        <f t="shared" si="1441"/>
        <v>4.3818232651749627</v>
      </c>
      <c r="M6421" s="283">
        <f t="shared" si="1442"/>
        <v>0</v>
      </c>
      <c r="N6421" s="283">
        <f t="shared" si="1443"/>
        <v>4.3585758300027857</v>
      </c>
      <c r="O6421" s="283">
        <f t="shared" si="1444"/>
        <v>0</v>
      </c>
      <c r="P6421" s="21">
        <f t="shared" si="1436"/>
        <v>4.0604560274080326E-2</v>
      </c>
      <c r="Q6421" s="21">
        <f t="shared" si="1437"/>
        <v>0.72850690893675296</v>
      </c>
      <c r="R6421">
        <f t="shared" si="1438"/>
        <v>0.83668510409641816</v>
      </c>
      <c r="S6421" s="296">
        <f t="shared" si="1445"/>
        <v>2.4749733312779885E-2</v>
      </c>
      <c r="T6421" s="283">
        <f t="shared" si="1446"/>
        <v>2.4749733312779885E-2</v>
      </c>
    </row>
    <row r="6422" spans="1:20" x14ac:dyDescent="0.25">
      <c r="A6422" s="286">
        <v>43368</v>
      </c>
      <c r="B6422" s="1">
        <f t="shared" si="1439"/>
        <v>2</v>
      </c>
      <c r="C6422" s="285">
        <v>12</v>
      </c>
      <c r="D6422" t="s">
        <v>716</v>
      </c>
      <c r="F6422" s="16">
        <v>72</v>
      </c>
      <c r="G6422" t="str">
        <f t="shared" si="1433"/>
        <v>Cooling</v>
      </c>
      <c r="H6422" s="283">
        <f>IF(G6422="heating",F6422*Assumptions!M$4+Assumptions!M$7,0)</f>
        <v>0</v>
      </c>
      <c r="I6422" s="15">
        <f t="shared" si="1434"/>
        <v>0.91648403420261149</v>
      </c>
      <c r="J6422" s="15">
        <f t="shared" si="1435"/>
        <v>1.0199659078795975</v>
      </c>
      <c r="K6422" s="283">
        <f t="shared" si="1440"/>
        <v>0</v>
      </c>
      <c r="L6422" s="283" t="e">
        <f t="shared" si="1441"/>
        <v>#N/A</v>
      </c>
      <c r="M6422" s="283">
        <f t="shared" si="1442"/>
        <v>0</v>
      </c>
      <c r="N6422" s="283" t="e">
        <f t="shared" si="1443"/>
        <v>#N/A</v>
      </c>
      <c r="O6422" s="283">
        <f t="shared" si="1444"/>
        <v>0</v>
      </c>
      <c r="P6422" s="21">
        <f t="shared" si="1436"/>
        <v>4.6445607559525648E-2</v>
      </c>
      <c r="Q6422" s="21">
        <f t="shared" si="1437"/>
        <v>0.75910815787401487</v>
      </c>
      <c r="R6422">
        <f t="shared" si="1438"/>
        <v>0.83668510409641816</v>
      </c>
      <c r="S6422" s="296">
        <f t="shared" si="1445"/>
        <v>2.9499207181406896E-2</v>
      </c>
      <c r="T6422" s="283">
        <f t="shared" si="1446"/>
        <v>2.9499207181406896E-2</v>
      </c>
    </row>
    <row r="6423" spans="1:20" x14ac:dyDescent="0.25">
      <c r="A6423" s="286">
        <v>43368</v>
      </c>
      <c r="B6423" s="1">
        <f t="shared" si="1439"/>
        <v>2</v>
      </c>
      <c r="C6423" s="285">
        <v>13</v>
      </c>
      <c r="D6423" t="s">
        <v>716</v>
      </c>
      <c r="F6423" s="16">
        <v>70</v>
      </c>
      <c r="G6423" t="str">
        <f t="shared" si="1433"/>
        <v>Cooling</v>
      </c>
      <c r="H6423" s="283">
        <f>IF(G6423="heating",F6423*Assumptions!M$4+Assumptions!M$7,0)</f>
        <v>0</v>
      </c>
      <c r="I6423" s="15">
        <f t="shared" si="1434"/>
        <v>0.90040206880052787</v>
      </c>
      <c r="J6423" s="15">
        <f t="shared" si="1435"/>
        <v>1.0199659078795975</v>
      </c>
      <c r="K6423" s="283">
        <f t="shared" si="1440"/>
        <v>0</v>
      </c>
      <c r="L6423" s="283">
        <f t="shared" si="1441"/>
        <v>4.3818232651749627</v>
      </c>
      <c r="M6423" s="283">
        <f t="shared" si="1442"/>
        <v>0</v>
      </c>
      <c r="N6423" s="283">
        <f t="shared" si="1443"/>
        <v>4.3585758300027857</v>
      </c>
      <c r="O6423" s="283">
        <f t="shared" si="1444"/>
        <v>0</v>
      </c>
      <c r="P6423" s="21">
        <f t="shared" si="1436"/>
        <v>4.0604560274080326E-2</v>
      </c>
      <c r="Q6423" s="21">
        <f t="shared" si="1437"/>
        <v>0.79115902007799765</v>
      </c>
      <c r="R6423">
        <f t="shared" si="1438"/>
        <v>0.83668510409641816</v>
      </c>
      <c r="S6423" s="296">
        <f t="shared" si="1445"/>
        <v>2.6878227940911235E-2</v>
      </c>
      <c r="T6423" s="283">
        <f t="shared" si="1446"/>
        <v>2.6878227940911235E-2</v>
      </c>
    </row>
    <row r="6424" spans="1:20" x14ac:dyDescent="0.25">
      <c r="A6424" s="286">
        <v>43368</v>
      </c>
      <c r="B6424" s="1">
        <f t="shared" si="1439"/>
        <v>2</v>
      </c>
      <c r="C6424" s="285">
        <v>14</v>
      </c>
      <c r="D6424" t="s">
        <v>716</v>
      </c>
      <c r="F6424" s="16">
        <v>70</v>
      </c>
      <c r="G6424" t="str">
        <f t="shared" si="1433"/>
        <v>Cooling</v>
      </c>
      <c r="H6424" s="283">
        <f>IF(G6424="heating",F6424*Assumptions!M$4+Assumptions!M$7,0)</f>
        <v>0</v>
      </c>
      <c r="I6424" s="15">
        <f t="shared" si="1434"/>
        <v>0.86032894500746537</v>
      </c>
      <c r="J6424" s="15">
        <f t="shared" si="1435"/>
        <v>1.0199659078795975</v>
      </c>
      <c r="K6424" s="283">
        <f t="shared" si="1440"/>
        <v>0</v>
      </c>
      <c r="L6424" s="283">
        <f t="shared" si="1441"/>
        <v>4.3818232651749627</v>
      </c>
      <c r="M6424" s="283">
        <f t="shared" si="1442"/>
        <v>0</v>
      </c>
      <c r="N6424" s="283">
        <f t="shared" si="1443"/>
        <v>4.3585758300027857</v>
      </c>
      <c r="O6424" s="283">
        <f t="shared" si="1444"/>
        <v>0</v>
      </c>
      <c r="P6424" s="21">
        <f t="shared" si="1436"/>
        <v>4.0604560274080326E-2</v>
      </c>
      <c r="Q6424" s="21">
        <f t="shared" si="1437"/>
        <v>0.84355555031342389</v>
      </c>
      <c r="R6424">
        <f t="shared" si="1438"/>
        <v>0.83668510409641816</v>
      </c>
      <c r="S6424" s="296">
        <f t="shared" si="1445"/>
        <v>2.8658307352559462E-2</v>
      </c>
      <c r="T6424" s="283">
        <f t="shared" si="1446"/>
        <v>2.8658307352559462E-2</v>
      </c>
    </row>
    <row r="6425" spans="1:20" x14ac:dyDescent="0.25">
      <c r="A6425" s="286">
        <v>43368</v>
      </c>
      <c r="B6425" s="1">
        <f t="shared" si="1439"/>
        <v>2</v>
      </c>
      <c r="C6425" s="285">
        <v>15</v>
      </c>
      <c r="D6425" t="s">
        <v>716</v>
      </c>
      <c r="F6425" s="16">
        <v>68</v>
      </c>
      <c r="G6425" t="str">
        <f t="shared" si="1433"/>
        <v>Cooling</v>
      </c>
      <c r="H6425" s="283">
        <f>IF(G6425="heating",F6425*Assumptions!M$4+Assumptions!M$7,0)</f>
        <v>0</v>
      </c>
      <c r="I6425" s="15">
        <f t="shared" si="1434"/>
        <v>0.85754515037175039</v>
      </c>
      <c r="J6425" s="15">
        <f t="shared" si="1435"/>
        <v>1.0199659078795975</v>
      </c>
      <c r="K6425" s="283">
        <f t="shared" si="1440"/>
        <v>0</v>
      </c>
      <c r="L6425" s="283">
        <f t="shared" si="1441"/>
        <v>4.3818232651749627</v>
      </c>
      <c r="M6425" s="283">
        <f t="shared" si="1442"/>
        <v>0</v>
      </c>
      <c r="N6425" s="283">
        <f t="shared" si="1443"/>
        <v>4.3585758300027857</v>
      </c>
      <c r="O6425" s="283">
        <f t="shared" si="1444"/>
        <v>0</v>
      </c>
      <c r="P6425" s="21">
        <f t="shared" si="1436"/>
        <v>3.7256017764001337E-2</v>
      </c>
      <c r="Q6425" s="21">
        <f t="shared" si="1437"/>
        <v>0.96592607327566882</v>
      </c>
      <c r="R6425">
        <f t="shared" si="1438"/>
        <v>0.83668510409641816</v>
      </c>
      <c r="S6425" s="296">
        <f t="shared" si="1445"/>
        <v>3.0109417816693417E-2</v>
      </c>
      <c r="T6425" s="283">
        <f t="shared" si="1446"/>
        <v>3.0109417816693417E-2</v>
      </c>
    </row>
    <row r="6426" spans="1:20" x14ac:dyDescent="0.25">
      <c r="A6426" s="286">
        <v>43368</v>
      </c>
      <c r="B6426" s="1">
        <f t="shared" si="1439"/>
        <v>2</v>
      </c>
      <c r="C6426" s="285">
        <v>16</v>
      </c>
      <c r="D6426" t="s">
        <v>716</v>
      </c>
      <c r="F6426" s="16">
        <v>66</v>
      </c>
      <c r="G6426" t="str">
        <f t="shared" si="1433"/>
        <v>Cooling</v>
      </c>
      <c r="H6426" s="283">
        <f>IF(G6426="heating",F6426*Assumptions!M$4+Assumptions!M$7,0)</f>
        <v>0</v>
      </c>
      <c r="I6426" s="15">
        <f t="shared" si="1434"/>
        <v>0.88344815438260227</v>
      </c>
      <c r="J6426" s="15">
        <f t="shared" si="1435"/>
        <v>1.0199659078795975</v>
      </c>
      <c r="K6426" s="283">
        <f t="shared" si="1440"/>
        <v>0</v>
      </c>
      <c r="L6426" s="283">
        <f t="shared" si="1441"/>
        <v>4.3818232651749627</v>
      </c>
      <c r="M6426" s="283">
        <f t="shared" si="1442"/>
        <v>0</v>
      </c>
      <c r="N6426" s="283">
        <f t="shared" si="1443"/>
        <v>4.3585758300027857</v>
      </c>
      <c r="O6426" s="283">
        <f t="shared" si="1444"/>
        <v>0</v>
      </c>
      <c r="P6426" s="21">
        <f t="shared" si="1436"/>
        <v>3.6399980029288459E-2</v>
      </c>
      <c r="Q6426" s="21">
        <f t="shared" si="1437"/>
        <v>1.1649354943302594</v>
      </c>
      <c r="R6426">
        <f t="shared" si="1438"/>
        <v>0.83668510409641816</v>
      </c>
      <c r="S6426" s="296">
        <f t="shared" si="1445"/>
        <v>3.5478484517214942E-2</v>
      </c>
      <c r="T6426" s="283">
        <f t="shared" si="1446"/>
        <v>3.5478484517214942E-2</v>
      </c>
    </row>
    <row r="6427" spans="1:20" x14ac:dyDescent="0.25">
      <c r="A6427" s="286">
        <v>43368</v>
      </c>
      <c r="B6427" s="1">
        <f t="shared" si="1439"/>
        <v>2</v>
      </c>
      <c r="C6427" s="285">
        <v>17</v>
      </c>
      <c r="D6427" t="s">
        <v>716</v>
      </c>
      <c r="F6427" s="16">
        <v>64</v>
      </c>
      <c r="G6427" t="str">
        <f t="shared" si="1433"/>
        <v>Cooling</v>
      </c>
      <c r="H6427" s="283">
        <f>IF(G6427="heating",F6427*Assumptions!M$4+Assumptions!M$7,0)</f>
        <v>0</v>
      </c>
      <c r="I6427" s="15">
        <f t="shared" si="1434"/>
        <v>0.94025748850374469</v>
      </c>
      <c r="J6427" s="15">
        <f t="shared" si="1435"/>
        <v>1.0199659078795975</v>
      </c>
      <c r="K6427" s="283">
        <f t="shared" si="1440"/>
        <v>0</v>
      </c>
      <c r="L6427" s="283">
        <f t="shared" si="1441"/>
        <v>4.3818232651749627</v>
      </c>
      <c r="M6427" s="283">
        <f t="shared" si="1442"/>
        <v>0</v>
      </c>
      <c r="N6427" s="283">
        <f t="shared" si="1443"/>
        <v>4.3585758300027857</v>
      </c>
      <c r="O6427" s="283">
        <f t="shared" si="1444"/>
        <v>0</v>
      </c>
      <c r="P6427" s="21">
        <f t="shared" si="1436"/>
        <v>3.8036447069942136E-2</v>
      </c>
      <c r="Q6427" s="21">
        <f t="shared" si="1437"/>
        <v>1.3521540118753073</v>
      </c>
      <c r="R6427">
        <f t="shared" si="1438"/>
        <v>0.83668510409641816</v>
      </c>
      <c r="S6427" s="296">
        <f t="shared" si="1445"/>
        <v>4.3031664125527322E-2</v>
      </c>
      <c r="T6427" s="283">
        <f t="shared" si="1446"/>
        <v>4.3031664125527322E-2</v>
      </c>
    </row>
    <row r="6428" spans="1:20" x14ac:dyDescent="0.25">
      <c r="A6428" s="286">
        <v>43368</v>
      </c>
      <c r="B6428" s="1">
        <f t="shared" si="1439"/>
        <v>2</v>
      </c>
      <c r="C6428" s="285">
        <v>18</v>
      </c>
      <c r="D6428" t="s">
        <v>716</v>
      </c>
      <c r="F6428" s="16">
        <v>63</v>
      </c>
      <c r="G6428" t="str">
        <f t="shared" si="1433"/>
        <v>Cooling</v>
      </c>
      <c r="H6428" s="283">
        <f>IF(G6428="heating",F6428*Assumptions!M$4+Assumptions!M$7,0)</f>
        <v>0</v>
      </c>
      <c r="I6428" s="15">
        <f t="shared" si="1434"/>
        <v>0.98182363790757687</v>
      </c>
      <c r="J6428" s="15">
        <f t="shared" si="1435"/>
        <v>1.0199659078795975</v>
      </c>
      <c r="K6428" s="283">
        <f t="shared" si="1440"/>
        <v>0</v>
      </c>
      <c r="L6428" s="283">
        <f t="shared" si="1441"/>
        <v>4.3818232651749627</v>
      </c>
      <c r="M6428" s="283">
        <f t="shared" si="1442"/>
        <v>0</v>
      </c>
      <c r="N6428" s="283">
        <f t="shared" si="1443"/>
        <v>4.3585758300027857</v>
      </c>
      <c r="O6428" s="283">
        <f t="shared" si="1444"/>
        <v>0</v>
      </c>
      <c r="P6428" s="21">
        <f t="shared" si="1436"/>
        <v>3.9789369881031433E-2</v>
      </c>
      <c r="Q6428" s="21">
        <f t="shared" si="1437"/>
        <v>1.5598916921549892</v>
      </c>
      <c r="R6428">
        <f t="shared" si="1438"/>
        <v>0.83668510409641816</v>
      </c>
      <c r="S6428" s="296">
        <f t="shared" si="1445"/>
        <v>5.1930624310898739E-2</v>
      </c>
      <c r="T6428" s="283">
        <f t="shared" si="1446"/>
        <v>5.1930624310898739E-2</v>
      </c>
    </row>
    <row r="6429" spans="1:20" x14ac:dyDescent="0.25">
      <c r="A6429" s="286">
        <v>43368</v>
      </c>
      <c r="B6429" s="1">
        <f t="shared" si="1439"/>
        <v>2</v>
      </c>
      <c r="C6429" s="285">
        <v>19</v>
      </c>
      <c r="D6429" t="s">
        <v>716</v>
      </c>
      <c r="F6429" s="16">
        <v>61</v>
      </c>
      <c r="G6429" t="str">
        <f t="shared" si="1433"/>
        <v>Cooling</v>
      </c>
      <c r="H6429" s="283">
        <f>IF(G6429="heating",F6429*Assumptions!M$4+Assumptions!M$7,0)</f>
        <v>0</v>
      </c>
      <c r="I6429" s="15">
        <f t="shared" si="1434"/>
        <v>0.98418842963438757</v>
      </c>
      <c r="J6429" s="15">
        <f t="shared" si="1435"/>
        <v>1.0199659078795975</v>
      </c>
      <c r="K6429" s="283">
        <f t="shared" si="1440"/>
        <v>0</v>
      </c>
      <c r="L6429" s="283">
        <f t="shared" si="1441"/>
        <v>4.3818232651749627</v>
      </c>
      <c r="M6429" s="283">
        <f t="shared" si="1442"/>
        <v>0</v>
      </c>
      <c r="N6429" s="283">
        <f t="shared" si="1443"/>
        <v>4.3585758300027857</v>
      </c>
      <c r="O6429" s="283">
        <f t="shared" si="1444"/>
        <v>0</v>
      </c>
      <c r="P6429" s="21">
        <f t="shared" si="1436"/>
        <v>4.5164594084734722E-2</v>
      </c>
      <c r="Q6429" s="21">
        <f t="shared" si="1437"/>
        <v>1.6764212681468484</v>
      </c>
      <c r="R6429">
        <f t="shared" si="1438"/>
        <v>0.83668510409641816</v>
      </c>
      <c r="S6429" s="296">
        <f t="shared" si="1445"/>
        <v>6.3349517350586859E-2</v>
      </c>
      <c r="T6429" s="283">
        <f t="shared" si="1446"/>
        <v>6.3349517350586859E-2</v>
      </c>
    </row>
    <row r="6430" spans="1:20" x14ac:dyDescent="0.25">
      <c r="A6430" s="286">
        <v>43368</v>
      </c>
      <c r="B6430" s="1">
        <f t="shared" si="1439"/>
        <v>2</v>
      </c>
      <c r="C6430" s="285">
        <v>20</v>
      </c>
      <c r="D6430" t="s">
        <v>716</v>
      </c>
      <c r="F6430" s="16">
        <v>61</v>
      </c>
      <c r="G6430" t="str">
        <f t="shared" si="1433"/>
        <v>Cooling</v>
      </c>
      <c r="H6430" s="283">
        <f>IF(G6430="heating",F6430*Assumptions!M$4+Assumptions!M$7,0)</f>
        <v>0</v>
      </c>
      <c r="I6430" s="15">
        <f t="shared" si="1434"/>
        <v>0.97071962311712034</v>
      </c>
      <c r="J6430" s="15">
        <f t="shared" si="1435"/>
        <v>1.0199659078795975</v>
      </c>
      <c r="K6430" s="283">
        <f t="shared" si="1440"/>
        <v>0</v>
      </c>
      <c r="L6430" s="283">
        <f t="shared" si="1441"/>
        <v>4.3818232651749627</v>
      </c>
      <c r="M6430" s="283">
        <f t="shared" si="1442"/>
        <v>0</v>
      </c>
      <c r="N6430" s="283">
        <f t="shared" si="1443"/>
        <v>4.3585758300027857</v>
      </c>
      <c r="O6430" s="283">
        <f t="shared" si="1444"/>
        <v>0</v>
      </c>
      <c r="P6430" s="21">
        <f t="shared" si="1436"/>
        <v>4.5164594084734722E-2</v>
      </c>
      <c r="Q6430" s="21">
        <f t="shared" si="1437"/>
        <v>1.52436960139122</v>
      </c>
      <c r="R6430">
        <f t="shared" si="1438"/>
        <v>0.83668510409641816</v>
      </c>
      <c r="S6430" s="296">
        <f t="shared" si="1445"/>
        <v>5.7603706387469464E-2</v>
      </c>
      <c r="T6430" s="283">
        <f t="shared" si="1446"/>
        <v>5.7603706387469464E-2</v>
      </c>
    </row>
    <row r="6431" spans="1:20" x14ac:dyDescent="0.25">
      <c r="A6431" s="286">
        <v>43368</v>
      </c>
      <c r="B6431" s="1">
        <f t="shared" si="1439"/>
        <v>2</v>
      </c>
      <c r="C6431" s="285">
        <v>21</v>
      </c>
      <c r="D6431" t="s">
        <v>716</v>
      </c>
      <c r="F6431" s="16">
        <v>57</v>
      </c>
      <c r="G6431" t="str">
        <f t="shared" si="1433"/>
        <v>Cooling</v>
      </c>
      <c r="H6431" s="283">
        <f>IF(G6431="heating",F6431*Assumptions!M$4+Assumptions!M$7,0)</f>
        <v>0</v>
      </c>
      <c r="I6431" s="15">
        <f t="shared" si="1434"/>
        <v>0.95751150862929935</v>
      </c>
      <c r="J6431" s="15">
        <f t="shared" si="1435"/>
        <v>1.0199659078795975</v>
      </c>
      <c r="K6431" s="283">
        <f t="shared" si="1440"/>
        <v>0</v>
      </c>
      <c r="L6431" s="283">
        <f t="shared" si="1441"/>
        <v>4.2530692972692208</v>
      </c>
      <c r="M6431" s="283">
        <f t="shared" si="1442"/>
        <v>0</v>
      </c>
      <c r="N6431" s="283">
        <f t="shared" si="1443"/>
        <v>4.1119599131986844</v>
      </c>
      <c r="O6431" s="283">
        <f t="shared" si="1444"/>
        <v>0</v>
      </c>
      <c r="P6431" s="21">
        <f t="shared" si="1436"/>
        <v>2.5000000000000001E-2</v>
      </c>
      <c r="Q6431" s="21">
        <f t="shared" si="1437"/>
        <v>1.4448604713749031</v>
      </c>
      <c r="R6431">
        <f t="shared" si="1438"/>
        <v>0.83668510409641816</v>
      </c>
      <c r="S6431" s="296">
        <f t="shared" si="1445"/>
        <v>3.0222330847427769E-2</v>
      </c>
      <c r="T6431" s="283">
        <f t="shared" si="1446"/>
        <v>3.0222330847427769E-2</v>
      </c>
    </row>
    <row r="6432" spans="1:20" x14ac:dyDescent="0.25">
      <c r="A6432" s="286">
        <v>43368</v>
      </c>
      <c r="B6432" s="1">
        <f t="shared" si="1439"/>
        <v>2</v>
      </c>
      <c r="C6432" s="285">
        <v>22</v>
      </c>
      <c r="D6432" t="s">
        <v>716</v>
      </c>
      <c r="F6432" s="16">
        <v>55</v>
      </c>
      <c r="G6432" t="str">
        <f t="shared" si="1433"/>
        <v>Cooling</v>
      </c>
      <c r="H6432" s="283">
        <f>IF(G6432="heating",F6432*Assumptions!M$4+Assumptions!M$7,0)</f>
        <v>0</v>
      </c>
      <c r="I6432" s="15">
        <f t="shared" si="1434"/>
        <v>0.9426530227543114</v>
      </c>
      <c r="J6432" s="15">
        <f t="shared" si="1435"/>
        <v>1.0199659078795975</v>
      </c>
      <c r="K6432" s="283">
        <f t="shared" si="1440"/>
        <v>0</v>
      </c>
      <c r="L6432" s="283">
        <f t="shared" si="1441"/>
        <v>4.1851135499983272</v>
      </c>
      <c r="M6432" s="283">
        <f t="shared" si="1442"/>
        <v>0</v>
      </c>
      <c r="N6432" s="283">
        <f t="shared" si="1443"/>
        <v>3.9876635481217684</v>
      </c>
      <c r="O6432" s="283">
        <f t="shared" si="1444"/>
        <v>0</v>
      </c>
      <c r="P6432" s="21">
        <f t="shared" si="1436"/>
        <v>2.5000000000000001E-2</v>
      </c>
      <c r="Q6432" s="21">
        <f t="shared" si="1437"/>
        <v>1.2427137171080138</v>
      </c>
      <c r="R6432">
        <f t="shared" si="1438"/>
        <v>0.83668510409641816</v>
      </c>
      <c r="S6432" s="296">
        <f t="shared" si="1445"/>
        <v>2.5994001394014133E-2</v>
      </c>
      <c r="T6432" s="283">
        <f t="shared" si="1446"/>
        <v>2.5994001394014133E-2</v>
      </c>
    </row>
    <row r="6433" spans="1:20" x14ac:dyDescent="0.25">
      <c r="A6433" s="286">
        <v>43368</v>
      </c>
      <c r="B6433" s="1">
        <f t="shared" si="1439"/>
        <v>2</v>
      </c>
      <c r="C6433" s="285">
        <v>23</v>
      </c>
      <c r="D6433" t="s">
        <v>715</v>
      </c>
      <c r="F6433" s="16">
        <v>55</v>
      </c>
      <c r="G6433" t="str">
        <f t="shared" si="1433"/>
        <v>Cooling</v>
      </c>
      <c r="H6433" s="283">
        <f>IF(G6433="heating",F6433*Assumptions!M$4+Assumptions!M$7,0)</f>
        <v>0</v>
      </c>
      <c r="I6433" s="15">
        <f t="shared" si="1434"/>
        <v>0.94450710149963013</v>
      </c>
      <c r="J6433" s="15">
        <f t="shared" si="1435"/>
        <v>1.0199659078795975</v>
      </c>
      <c r="K6433" s="283">
        <f t="shared" si="1440"/>
        <v>0</v>
      </c>
      <c r="L6433" s="283">
        <f t="shared" si="1441"/>
        <v>4.1851135499983272</v>
      </c>
      <c r="M6433" s="283">
        <f t="shared" si="1442"/>
        <v>0</v>
      </c>
      <c r="N6433" s="283">
        <f t="shared" si="1443"/>
        <v>3.9876635481217684</v>
      </c>
      <c r="O6433" s="283">
        <f t="shared" si="1444"/>
        <v>0</v>
      </c>
      <c r="P6433" s="21">
        <f t="shared" si="1436"/>
        <v>2.5000000000000001E-2</v>
      </c>
      <c r="Q6433" s="21">
        <f t="shared" si="1437"/>
        <v>1.0297519246597011</v>
      </c>
      <c r="R6433">
        <f t="shared" si="1438"/>
        <v>0.83668510409641816</v>
      </c>
      <c r="S6433" s="296">
        <f t="shared" si="1445"/>
        <v>2.1539452406934726E-2</v>
      </c>
      <c r="T6433" s="283">
        <f t="shared" si="1446"/>
        <v>2.1539452406934726E-2</v>
      </c>
    </row>
    <row r="6434" spans="1:20" x14ac:dyDescent="0.25">
      <c r="A6434" s="286">
        <v>43369</v>
      </c>
      <c r="B6434" s="1">
        <f t="shared" si="1439"/>
        <v>3</v>
      </c>
      <c r="C6434" s="285">
        <v>0</v>
      </c>
      <c r="D6434" t="s">
        <v>715</v>
      </c>
      <c r="F6434" s="16">
        <v>54</v>
      </c>
      <c r="G6434" t="str">
        <f t="shared" si="1433"/>
        <v>Neither</v>
      </c>
      <c r="H6434" s="283">
        <f>IF(G6434="heating",F6434*Assumptions!M$4+Assumptions!M$7,0)</f>
        <v>0</v>
      </c>
      <c r="I6434" s="15">
        <f t="shared" si="1434"/>
        <v>0.97481507806017154</v>
      </c>
      <c r="J6434" s="15">
        <f t="shared" si="1435"/>
        <v>1.0263036171733995</v>
      </c>
      <c r="K6434" s="283">
        <f t="shared" si="1440"/>
        <v>0</v>
      </c>
      <c r="L6434" s="283">
        <f t="shared" si="1441"/>
        <v>4.1559947708987721</v>
      </c>
      <c r="M6434" s="283">
        <f t="shared" si="1442"/>
        <v>0</v>
      </c>
      <c r="N6434" s="283">
        <f t="shared" si="1443"/>
        <v>3.9259252525022648</v>
      </c>
      <c r="O6434" s="283">
        <f t="shared" si="1444"/>
        <v>0</v>
      </c>
      <c r="P6434" s="21">
        <f t="shared" si="1436"/>
        <v>0</v>
      </c>
      <c r="Q6434" s="21">
        <f t="shared" si="1437"/>
        <v>0.90668853391740301</v>
      </c>
      <c r="R6434">
        <f t="shared" si="1438"/>
        <v>0.9421089825381942</v>
      </c>
      <c r="S6434" s="296">
        <f t="shared" si="1445"/>
        <v>0</v>
      </c>
      <c r="T6434" s="283">
        <f t="shared" si="1446"/>
        <v>0</v>
      </c>
    </row>
    <row r="6435" spans="1:20" x14ac:dyDescent="0.25">
      <c r="A6435" s="286">
        <v>43369</v>
      </c>
      <c r="B6435" s="1">
        <f t="shared" si="1439"/>
        <v>3</v>
      </c>
      <c r="C6435" s="285">
        <v>1</v>
      </c>
      <c r="D6435" t="s">
        <v>715</v>
      </c>
      <c r="F6435" s="16">
        <v>55</v>
      </c>
      <c r="G6435" t="str">
        <f t="shared" si="1433"/>
        <v>Neither</v>
      </c>
      <c r="H6435" s="283">
        <f>IF(G6435="heating",F6435*Assumptions!M$4+Assumptions!M$7,0)</f>
        <v>0</v>
      </c>
      <c r="I6435" s="15">
        <f t="shared" si="1434"/>
        <v>1.012242869806885</v>
      </c>
      <c r="J6435" s="15">
        <f t="shared" si="1435"/>
        <v>1.0263036171733995</v>
      </c>
      <c r="K6435" s="283">
        <f t="shared" si="1440"/>
        <v>0</v>
      </c>
      <c r="L6435" s="283">
        <f t="shared" si="1441"/>
        <v>4.1851135499983272</v>
      </c>
      <c r="M6435" s="283">
        <f t="shared" si="1442"/>
        <v>0</v>
      </c>
      <c r="N6435" s="283">
        <f t="shared" si="1443"/>
        <v>3.9876635481217684</v>
      </c>
      <c r="O6435" s="283">
        <f t="shared" si="1444"/>
        <v>0</v>
      </c>
      <c r="P6435" s="21">
        <f t="shared" si="1436"/>
        <v>0</v>
      </c>
      <c r="Q6435" s="21">
        <f t="shared" si="1437"/>
        <v>0.81803459285312596</v>
      </c>
      <c r="R6435">
        <f t="shared" si="1438"/>
        <v>0.9421089825381942</v>
      </c>
      <c r="S6435" s="296">
        <f t="shared" si="1445"/>
        <v>0</v>
      </c>
      <c r="T6435" s="283">
        <f t="shared" si="1446"/>
        <v>0</v>
      </c>
    </row>
    <row r="6436" spans="1:20" x14ac:dyDescent="0.25">
      <c r="A6436" s="286">
        <v>43369</v>
      </c>
      <c r="B6436" s="1">
        <f t="shared" si="1439"/>
        <v>3</v>
      </c>
      <c r="C6436" s="285">
        <v>2</v>
      </c>
      <c r="D6436" t="s">
        <v>715</v>
      </c>
      <c r="F6436" s="16">
        <v>54</v>
      </c>
      <c r="G6436" t="str">
        <f t="shared" si="1433"/>
        <v>Neither</v>
      </c>
      <c r="H6436" s="283">
        <f>IF(G6436="heating",F6436*Assumptions!M$4+Assumptions!M$7,0)</f>
        <v>0</v>
      </c>
      <c r="I6436" s="15">
        <f t="shared" si="1434"/>
        <v>1.0509704703585963</v>
      </c>
      <c r="J6436" s="15">
        <f t="shared" si="1435"/>
        <v>1.0263036171733995</v>
      </c>
      <c r="K6436" s="283">
        <f t="shared" si="1440"/>
        <v>0</v>
      </c>
      <c r="L6436" s="283">
        <f t="shared" si="1441"/>
        <v>4.1559947708987721</v>
      </c>
      <c r="M6436" s="283">
        <f t="shared" si="1442"/>
        <v>0</v>
      </c>
      <c r="N6436" s="283">
        <f t="shared" si="1443"/>
        <v>3.9259252525022648</v>
      </c>
      <c r="O6436" s="283">
        <f t="shared" si="1444"/>
        <v>0</v>
      </c>
      <c r="P6436" s="21">
        <f t="shared" si="1436"/>
        <v>0</v>
      </c>
      <c r="Q6436" s="21">
        <f t="shared" si="1437"/>
        <v>0.74507607494346417</v>
      </c>
      <c r="R6436">
        <f t="shared" si="1438"/>
        <v>0.9421089825381942</v>
      </c>
      <c r="S6436" s="296">
        <f t="shared" si="1445"/>
        <v>0</v>
      </c>
      <c r="T6436" s="283">
        <f t="shared" si="1446"/>
        <v>0</v>
      </c>
    </row>
    <row r="6437" spans="1:20" x14ac:dyDescent="0.25">
      <c r="A6437" s="286">
        <v>43369</v>
      </c>
      <c r="B6437" s="1">
        <f t="shared" si="1439"/>
        <v>3</v>
      </c>
      <c r="C6437" s="285">
        <v>3</v>
      </c>
      <c r="D6437" t="s">
        <v>715</v>
      </c>
      <c r="F6437" s="16">
        <v>52</v>
      </c>
      <c r="G6437" t="str">
        <f t="shared" si="1433"/>
        <v>Neither</v>
      </c>
      <c r="H6437" s="283">
        <f>IF(G6437="heating",F6437*Assumptions!M$4+Assumptions!M$7,0)</f>
        <v>0</v>
      </c>
      <c r="I6437" s="15">
        <f t="shared" si="1434"/>
        <v>1.0924036124451033</v>
      </c>
      <c r="J6437" s="15">
        <f t="shared" si="1435"/>
        <v>1.0263036171733995</v>
      </c>
      <c r="K6437" s="283">
        <f t="shared" si="1440"/>
        <v>0</v>
      </c>
      <c r="L6437" s="283">
        <f t="shared" si="1441"/>
        <v>4.0950984110509578</v>
      </c>
      <c r="M6437" s="283">
        <f t="shared" si="1442"/>
        <v>0</v>
      </c>
      <c r="N6437" s="283">
        <f t="shared" si="1443"/>
        <v>3.802065958051716</v>
      </c>
      <c r="O6437" s="283">
        <f t="shared" si="1444"/>
        <v>0</v>
      </c>
      <c r="P6437" s="21">
        <f t="shared" si="1436"/>
        <v>0</v>
      </c>
      <c r="Q6437" s="21">
        <f t="shared" si="1437"/>
        <v>0.69158980876382303</v>
      </c>
      <c r="R6437">
        <f t="shared" si="1438"/>
        <v>0.9421089825381942</v>
      </c>
      <c r="S6437" s="296">
        <f t="shared" si="1445"/>
        <v>0</v>
      </c>
      <c r="T6437" s="283">
        <f t="shared" si="1446"/>
        <v>0</v>
      </c>
    </row>
    <row r="6438" spans="1:20" x14ac:dyDescent="0.25">
      <c r="A6438" s="286">
        <v>43369</v>
      </c>
      <c r="B6438" s="1">
        <f t="shared" si="1439"/>
        <v>3</v>
      </c>
      <c r="C6438" s="285">
        <v>4</v>
      </c>
      <c r="D6438" t="s">
        <v>715</v>
      </c>
      <c r="F6438" s="16">
        <v>52</v>
      </c>
      <c r="G6438" t="str">
        <f t="shared" si="1433"/>
        <v>Neither</v>
      </c>
      <c r="H6438" s="283">
        <f>IF(G6438="heating",F6438*Assumptions!M$4+Assumptions!M$7,0)</f>
        <v>0</v>
      </c>
      <c r="I6438" s="15">
        <f t="shared" si="1434"/>
        <v>1.1348296917927807</v>
      </c>
      <c r="J6438" s="15">
        <f t="shared" si="1435"/>
        <v>1.0263036171733995</v>
      </c>
      <c r="K6438" s="283">
        <f t="shared" si="1440"/>
        <v>0</v>
      </c>
      <c r="L6438" s="283">
        <f t="shared" si="1441"/>
        <v>4.0950984110509578</v>
      </c>
      <c r="M6438" s="283">
        <f t="shared" si="1442"/>
        <v>0</v>
      </c>
      <c r="N6438" s="283">
        <f t="shared" si="1443"/>
        <v>3.802065958051716</v>
      </c>
      <c r="O6438" s="283">
        <f t="shared" si="1444"/>
        <v>0</v>
      </c>
      <c r="P6438" s="21">
        <f t="shared" si="1436"/>
        <v>0</v>
      </c>
      <c r="Q6438" s="21">
        <f t="shared" si="1437"/>
        <v>0.6473875548762833</v>
      </c>
      <c r="R6438">
        <f t="shared" si="1438"/>
        <v>0.9421089825381942</v>
      </c>
      <c r="S6438" s="296">
        <f t="shared" si="1445"/>
        <v>0</v>
      </c>
      <c r="T6438" s="283">
        <f t="shared" si="1446"/>
        <v>0</v>
      </c>
    </row>
    <row r="6439" spans="1:20" x14ac:dyDescent="0.25">
      <c r="A6439" s="286">
        <v>43369</v>
      </c>
      <c r="B6439" s="1">
        <f t="shared" si="1439"/>
        <v>3</v>
      </c>
      <c r="C6439" s="285">
        <v>5</v>
      </c>
      <c r="D6439" t="s">
        <v>715</v>
      </c>
      <c r="F6439" s="16">
        <v>50</v>
      </c>
      <c r="G6439" t="str">
        <f t="shared" si="1433"/>
        <v>Neither</v>
      </c>
      <c r="H6439" s="283">
        <f>IF(G6439="heating",F6439*Assumptions!M$4+Assumptions!M$7,0)</f>
        <v>0</v>
      </c>
      <c r="I6439" s="15">
        <f t="shared" si="1434"/>
        <v>1.1635558681477385</v>
      </c>
      <c r="J6439" s="15">
        <f t="shared" si="1435"/>
        <v>1.0263036171733995</v>
      </c>
      <c r="K6439" s="283">
        <f t="shared" si="1440"/>
        <v>0</v>
      </c>
      <c r="L6439" s="283">
        <f t="shared" si="1441"/>
        <v>4.0351685236640416</v>
      </c>
      <c r="M6439" s="283">
        <f t="shared" si="1442"/>
        <v>0</v>
      </c>
      <c r="N6439" s="283">
        <f t="shared" si="1443"/>
        <v>3.6783220436298789</v>
      </c>
      <c r="O6439" s="283">
        <f t="shared" si="1444"/>
        <v>0</v>
      </c>
      <c r="P6439" s="21">
        <f t="shared" si="1436"/>
        <v>0</v>
      </c>
      <c r="Q6439" s="21">
        <f t="shared" si="1437"/>
        <v>0.72139578924615555</v>
      </c>
      <c r="R6439">
        <f t="shared" si="1438"/>
        <v>0.9421089825381942</v>
      </c>
      <c r="S6439" s="296">
        <f t="shared" si="1445"/>
        <v>0</v>
      </c>
      <c r="T6439" s="283">
        <f t="shared" si="1446"/>
        <v>0</v>
      </c>
    </row>
    <row r="6440" spans="1:20" x14ac:dyDescent="0.25">
      <c r="A6440" s="286">
        <v>43369</v>
      </c>
      <c r="B6440" s="1">
        <f t="shared" si="1439"/>
        <v>3</v>
      </c>
      <c r="C6440" s="285">
        <v>6</v>
      </c>
      <c r="D6440" t="s">
        <v>715</v>
      </c>
      <c r="F6440" s="16">
        <v>50</v>
      </c>
      <c r="G6440" t="str">
        <f t="shared" si="1433"/>
        <v>Neither</v>
      </c>
      <c r="H6440" s="283">
        <f>IF(G6440="heating",F6440*Assumptions!M$4+Assumptions!M$7,0)</f>
        <v>0</v>
      </c>
      <c r="I6440" s="15">
        <f t="shared" si="1434"/>
        <v>1.2083911162615524</v>
      </c>
      <c r="J6440" s="15">
        <f t="shared" si="1435"/>
        <v>1.0263036171733995</v>
      </c>
      <c r="K6440" s="283">
        <f t="shared" si="1440"/>
        <v>0</v>
      </c>
      <c r="L6440" s="283">
        <f t="shared" si="1441"/>
        <v>4.0351685236640416</v>
      </c>
      <c r="M6440" s="283">
        <f t="shared" si="1442"/>
        <v>0</v>
      </c>
      <c r="N6440" s="283">
        <f t="shared" si="1443"/>
        <v>3.6783220436298789</v>
      </c>
      <c r="O6440" s="283">
        <f t="shared" si="1444"/>
        <v>0</v>
      </c>
      <c r="P6440" s="21">
        <f t="shared" si="1436"/>
        <v>0</v>
      </c>
      <c r="Q6440" s="21">
        <f t="shared" si="1437"/>
        <v>0.87787080972652631</v>
      </c>
      <c r="R6440">
        <f t="shared" si="1438"/>
        <v>0.9421089825381942</v>
      </c>
      <c r="S6440" s="296">
        <f t="shared" si="1445"/>
        <v>0</v>
      </c>
      <c r="T6440" s="283">
        <f t="shared" si="1446"/>
        <v>0</v>
      </c>
    </row>
    <row r="6441" spans="1:20" x14ac:dyDescent="0.25">
      <c r="A6441" s="286">
        <v>43369</v>
      </c>
      <c r="B6441" s="1">
        <f t="shared" si="1439"/>
        <v>3</v>
      </c>
      <c r="C6441" s="285">
        <v>7</v>
      </c>
      <c r="D6441" t="s">
        <v>716</v>
      </c>
      <c r="F6441" s="16">
        <v>52</v>
      </c>
      <c r="G6441" t="str">
        <f t="shared" si="1433"/>
        <v>Neither</v>
      </c>
      <c r="H6441" s="283">
        <f>IF(G6441="heating",F6441*Assumptions!M$4+Assumptions!M$7,0)</f>
        <v>0</v>
      </c>
      <c r="I6441" s="15">
        <f t="shared" si="1434"/>
        <v>1.1637425769249583</v>
      </c>
      <c r="J6441" s="15">
        <f t="shared" si="1435"/>
        <v>1.0263036171733995</v>
      </c>
      <c r="K6441" s="283">
        <f t="shared" si="1440"/>
        <v>0</v>
      </c>
      <c r="L6441" s="283">
        <f t="shared" si="1441"/>
        <v>4.0950984110509578</v>
      </c>
      <c r="M6441" s="283">
        <f t="shared" si="1442"/>
        <v>0</v>
      </c>
      <c r="N6441" s="283">
        <f t="shared" si="1443"/>
        <v>3.802065958051716</v>
      </c>
      <c r="O6441" s="283">
        <f t="shared" si="1444"/>
        <v>0</v>
      </c>
      <c r="P6441" s="21">
        <f t="shared" si="1436"/>
        <v>0</v>
      </c>
      <c r="Q6441" s="21">
        <f t="shared" si="1437"/>
        <v>0.97331382064367777</v>
      </c>
      <c r="R6441">
        <f t="shared" si="1438"/>
        <v>0.9421089825381942</v>
      </c>
      <c r="S6441" s="296">
        <f t="shared" si="1445"/>
        <v>0</v>
      </c>
      <c r="T6441" s="283">
        <f t="shared" si="1446"/>
        <v>0</v>
      </c>
    </row>
    <row r="6442" spans="1:20" x14ac:dyDescent="0.25">
      <c r="A6442" s="286">
        <v>43369</v>
      </c>
      <c r="B6442" s="1">
        <f t="shared" si="1439"/>
        <v>3</v>
      </c>
      <c r="C6442" s="285">
        <v>8</v>
      </c>
      <c r="D6442" t="s">
        <v>716</v>
      </c>
      <c r="F6442" s="16">
        <v>54</v>
      </c>
      <c r="G6442" t="str">
        <f t="shared" si="1433"/>
        <v>Neither</v>
      </c>
      <c r="H6442" s="283">
        <f>IF(G6442="heating",F6442*Assumptions!M$4+Assumptions!M$7,0)</f>
        <v>0</v>
      </c>
      <c r="I6442" s="15">
        <f t="shared" si="1434"/>
        <v>1.094193721037565</v>
      </c>
      <c r="J6442" s="15">
        <f t="shared" si="1435"/>
        <v>1.0263036171733995</v>
      </c>
      <c r="K6442" s="283">
        <f t="shared" si="1440"/>
        <v>0</v>
      </c>
      <c r="L6442" s="283">
        <f t="shared" si="1441"/>
        <v>4.1559947708987721</v>
      </c>
      <c r="M6442" s="283">
        <f t="shared" si="1442"/>
        <v>0</v>
      </c>
      <c r="N6442" s="283">
        <f t="shared" si="1443"/>
        <v>3.9259252525022648</v>
      </c>
      <c r="O6442" s="283">
        <f t="shared" si="1444"/>
        <v>0</v>
      </c>
      <c r="P6442" s="21">
        <f t="shared" si="1436"/>
        <v>0</v>
      </c>
      <c r="Q6442" s="21">
        <f t="shared" si="1437"/>
        <v>0.94940007506179924</v>
      </c>
      <c r="R6442">
        <f t="shared" si="1438"/>
        <v>0.9421089825381942</v>
      </c>
      <c r="S6442" s="296">
        <f t="shared" si="1445"/>
        <v>0</v>
      </c>
      <c r="T6442" s="283">
        <f t="shared" si="1446"/>
        <v>0</v>
      </c>
    </row>
    <row r="6443" spans="1:20" x14ac:dyDescent="0.25">
      <c r="A6443" s="286">
        <v>43369</v>
      </c>
      <c r="B6443" s="1">
        <f t="shared" si="1439"/>
        <v>3</v>
      </c>
      <c r="C6443" s="285">
        <v>9</v>
      </c>
      <c r="D6443" t="s">
        <v>716</v>
      </c>
      <c r="F6443" s="16">
        <v>55</v>
      </c>
      <c r="G6443" t="str">
        <f t="shared" si="1433"/>
        <v>Neither</v>
      </c>
      <c r="H6443" s="283">
        <f>IF(G6443="heating",F6443*Assumptions!M$4+Assumptions!M$7,0)</f>
        <v>0</v>
      </c>
      <c r="I6443" s="15">
        <f t="shared" si="1434"/>
        <v>1.0343009000871222</v>
      </c>
      <c r="J6443" s="15">
        <f t="shared" si="1435"/>
        <v>1.0263036171733995</v>
      </c>
      <c r="K6443" s="283">
        <f t="shared" si="1440"/>
        <v>0</v>
      </c>
      <c r="L6443" s="283">
        <f t="shared" si="1441"/>
        <v>4.1851135499983272</v>
      </c>
      <c r="M6443" s="283">
        <f t="shared" si="1442"/>
        <v>0</v>
      </c>
      <c r="N6443" s="283">
        <f t="shared" si="1443"/>
        <v>3.9876635481217684</v>
      </c>
      <c r="O6443" s="283">
        <f t="shared" si="1444"/>
        <v>0</v>
      </c>
      <c r="P6443" s="21">
        <f t="shared" si="1436"/>
        <v>0</v>
      </c>
      <c r="Q6443" s="21">
        <f t="shared" si="1437"/>
        <v>0.8408485371888097</v>
      </c>
      <c r="R6443">
        <f t="shared" si="1438"/>
        <v>0.9421089825381942</v>
      </c>
      <c r="S6443" s="296">
        <f t="shared" si="1445"/>
        <v>0</v>
      </c>
      <c r="T6443" s="283">
        <f t="shared" si="1446"/>
        <v>0</v>
      </c>
    </row>
    <row r="6444" spans="1:20" x14ac:dyDescent="0.25">
      <c r="A6444" s="286">
        <v>43369</v>
      </c>
      <c r="B6444" s="1">
        <f t="shared" si="1439"/>
        <v>3</v>
      </c>
      <c r="C6444" s="285">
        <v>10</v>
      </c>
      <c r="D6444" t="s">
        <v>716</v>
      </c>
      <c r="F6444" s="16">
        <v>57</v>
      </c>
      <c r="G6444" t="str">
        <f t="shared" si="1433"/>
        <v>Neither</v>
      </c>
      <c r="H6444" s="283">
        <f>IF(G6444="heating",F6444*Assumptions!M$4+Assumptions!M$7,0)</f>
        <v>0</v>
      </c>
      <c r="I6444" s="15">
        <f t="shared" si="1434"/>
        <v>0.98112329028689171</v>
      </c>
      <c r="J6444" s="15">
        <f t="shared" si="1435"/>
        <v>1.0263036171733995</v>
      </c>
      <c r="K6444" s="283">
        <f t="shared" si="1440"/>
        <v>0</v>
      </c>
      <c r="L6444" s="283">
        <f t="shared" si="1441"/>
        <v>4.2530692972692208</v>
      </c>
      <c r="M6444" s="283">
        <f t="shared" si="1442"/>
        <v>0</v>
      </c>
      <c r="N6444" s="283">
        <f t="shared" si="1443"/>
        <v>4.1119599131986844</v>
      </c>
      <c r="O6444" s="283">
        <f t="shared" si="1444"/>
        <v>0</v>
      </c>
      <c r="P6444" s="21">
        <f t="shared" si="1436"/>
        <v>0</v>
      </c>
      <c r="Q6444" s="21">
        <f t="shared" si="1437"/>
        <v>0.74504051125983206</v>
      </c>
      <c r="R6444">
        <f t="shared" si="1438"/>
        <v>0.9421089825381942</v>
      </c>
      <c r="S6444" s="296">
        <f t="shared" si="1445"/>
        <v>0</v>
      </c>
      <c r="T6444" s="283">
        <f t="shared" si="1446"/>
        <v>0</v>
      </c>
    </row>
    <row r="6445" spans="1:20" x14ac:dyDescent="0.25">
      <c r="A6445" s="286">
        <v>43369</v>
      </c>
      <c r="B6445" s="1">
        <f t="shared" si="1439"/>
        <v>3</v>
      </c>
      <c r="C6445" s="285">
        <v>11</v>
      </c>
      <c r="D6445" t="s">
        <v>716</v>
      </c>
      <c r="F6445" s="16">
        <v>61</v>
      </c>
      <c r="G6445" t="str">
        <f t="shared" si="1433"/>
        <v>Neither</v>
      </c>
      <c r="H6445" s="283">
        <f>IF(G6445="heating",F6445*Assumptions!M$4+Assumptions!M$7,0)</f>
        <v>0</v>
      </c>
      <c r="I6445" s="15">
        <f t="shared" si="1434"/>
        <v>0.94956163997961163</v>
      </c>
      <c r="J6445" s="15">
        <f t="shared" si="1435"/>
        <v>1.0263036171733995</v>
      </c>
      <c r="K6445" s="283">
        <f t="shared" si="1440"/>
        <v>0</v>
      </c>
      <c r="L6445" s="283">
        <f t="shared" si="1441"/>
        <v>4.3818232651749627</v>
      </c>
      <c r="M6445" s="283">
        <f t="shared" si="1442"/>
        <v>0</v>
      </c>
      <c r="N6445" s="283">
        <f t="shared" si="1443"/>
        <v>4.3585758300027857</v>
      </c>
      <c r="O6445" s="283">
        <f t="shared" si="1444"/>
        <v>0</v>
      </c>
      <c r="P6445" s="21">
        <f t="shared" si="1436"/>
        <v>0</v>
      </c>
      <c r="Q6445" s="21">
        <f t="shared" si="1437"/>
        <v>0.72850690893675296</v>
      </c>
      <c r="R6445">
        <f t="shared" si="1438"/>
        <v>0.9421089825381942</v>
      </c>
      <c r="S6445" s="296">
        <f t="shared" si="1445"/>
        <v>0</v>
      </c>
      <c r="T6445" s="283">
        <f t="shared" si="1446"/>
        <v>0</v>
      </c>
    </row>
    <row r="6446" spans="1:20" x14ac:dyDescent="0.25">
      <c r="A6446" s="286">
        <v>43369</v>
      </c>
      <c r="B6446" s="1">
        <f t="shared" si="1439"/>
        <v>3</v>
      </c>
      <c r="C6446" s="285">
        <v>12</v>
      </c>
      <c r="D6446" t="s">
        <v>716</v>
      </c>
      <c r="F6446" s="16">
        <v>64</v>
      </c>
      <c r="G6446" t="str">
        <f t="shared" si="1433"/>
        <v>Neither</v>
      </c>
      <c r="H6446" s="283">
        <f>IF(G6446="heating",F6446*Assumptions!M$4+Assumptions!M$7,0)</f>
        <v>0</v>
      </c>
      <c r="I6446" s="15">
        <f t="shared" si="1434"/>
        <v>0.91648403420261149</v>
      </c>
      <c r="J6446" s="15">
        <f t="shared" si="1435"/>
        <v>1.0263036171733995</v>
      </c>
      <c r="K6446" s="283">
        <f t="shared" si="1440"/>
        <v>0</v>
      </c>
      <c r="L6446" s="283">
        <f t="shared" si="1441"/>
        <v>4.3818232651749627</v>
      </c>
      <c r="M6446" s="283">
        <f t="shared" si="1442"/>
        <v>0</v>
      </c>
      <c r="N6446" s="283">
        <f t="shared" si="1443"/>
        <v>4.3585758300027857</v>
      </c>
      <c r="O6446" s="283">
        <f t="shared" si="1444"/>
        <v>0</v>
      </c>
      <c r="P6446" s="21">
        <f t="shared" si="1436"/>
        <v>0</v>
      </c>
      <c r="Q6446" s="21">
        <f t="shared" si="1437"/>
        <v>0.75910815787401487</v>
      </c>
      <c r="R6446">
        <f t="shared" si="1438"/>
        <v>0.9421089825381942</v>
      </c>
      <c r="S6446" s="296">
        <f t="shared" si="1445"/>
        <v>0</v>
      </c>
      <c r="T6446" s="283">
        <f t="shared" si="1446"/>
        <v>0</v>
      </c>
    </row>
    <row r="6447" spans="1:20" x14ac:dyDescent="0.25">
      <c r="A6447" s="286">
        <v>43369</v>
      </c>
      <c r="B6447" s="1">
        <f t="shared" si="1439"/>
        <v>3</v>
      </c>
      <c r="C6447" s="285">
        <v>13</v>
      </c>
      <c r="D6447" t="s">
        <v>716</v>
      </c>
      <c r="F6447" s="16">
        <v>64</v>
      </c>
      <c r="G6447" t="str">
        <f t="shared" si="1433"/>
        <v>Neither</v>
      </c>
      <c r="H6447" s="283">
        <f>IF(G6447="heating",F6447*Assumptions!M$4+Assumptions!M$7,0)</f>
        <v>0</v>
      </c>
      <c r="I6447" s="15">
        <f t="shared" si="1434"/>
        <v>0.90040206880052787</v>
      </c>
      <c r="J6447" s="15">
        <f t="shared" si="1435"/>
        <v>1.0263036171733995</v>
      </c>
      <c r="K6447" s="283">
        <f t="shared" si="1440"/>
        <v>0</v>
      </c>
      <c r="L6447" s="283">
        <f t="shared" si="1441"/>
        <v>4.3818232651749627</v>
      </c>
      <c r="M6447" s="283">
        <f t="shared" si="1442"/>
        <v>0</v>
      </c>
      <c r="N6447" s="283">
        <f t="shared" si="1443"/>
        <v>4.3585758300027857</v>
      </c>
      <c r="O6447" s="283">
        <f t="shared" si="1444"/>
        <v>0</v>
      </c>
      <c r="P6447" s="21">
        <f t="shared" si="1436"/>
        <v>0</v>
      </c>
      <c r="Q6447" s="21">
        <f t="shared" si="1437"/>
        <v>0.79115902007799765</v>
      </c>
      <c r="R6447">
        <f t="shared" si="1438"/>
        <v>0.9421089825381942</v>
      </c>
      <c r="S6447" s="296">
        <f t="shared" si="1445"/>
        <v>0</v>
      </c>
      <c r="T6447" s="283">
        <f t="shared" si="1446"/>
        <v>0</v>
      </c>
    </row>
    <row r="6448" spans="1:20" x14ac:dyDescent="0.25">
      <c r="A6448" s="286">
        <v>43369</v>
      </c>
      <c r="B6448" s="1">
        <f t="shared" si="1439"/>
        <v>3</v>
      </c>
      <c r="C6448" s="285">
        <v>14</v>
      </c>
      <c r="D6448" t="s">
        <v>716</v>
      </c>
      <c r="F6448" s="16">
        <v>64</v>
      </c>
      <c r="G6448" t="str">
        <f t="shared" si="1433"/>
        <v>Neither</v>
      </c>
      <c r="H6448" s="283">
        <f>IF(G6448="heating",F6448*Assumptions!M$4+Assumptions!M$7,0)</f>
        <v>0</v>
      </c>
      <c r="I6448" s="15">
        <f t="shared" si="1434"/>
        <v>0.86032894500746537</v>
      </c>
      <c r="J6448" s="15">
        <f t="shared" si="1435"/>
        <v>1.0263036171733995</v>
      </c>
      <c r="K6448" s="283">
        <f t="shared" si="1440"/>
        <v>0</v>
      </c>
      <c r="L6448" s="283">
        <f t="shared" si="1441"/>
        <v>4.3818232651749627</v>
      </c>
      <c r="M6448" s="283">
        <f t="shared" si="1442"/>
        <v>0</v>
      </c>
      <c r="N6448" s="283">
        <f t="shared" si="1443"/>
        <v>4.3585758300027857</v>
      </c>
      <c r="O6448" s="283">
        <f t="shared" si="1444"/>
        <v>0</v>
      </c>
      <c r="P6448" s="21">
        <f t="shared" si="1436"/>
        <v>0</v>
      </c>
      <c r="Q6448" s="21">
        <f t="shared" si="1437"/>
        <v>0.84355555031342389</v>
      </c>
      <c r="R6448">
        <f t="shared" si="1438"/>
        <v>0.9421089825381942</v>
      </c>
      <c r="S6448" s="296">
        <f t="shared" si="1445"/>
        <v>0</v>
      </c>
      <c r="T6448" s="283">
        <f t="shared" si="1446"/>
        <v>0</v>
      </c>
    </row>
    <row r="6449" spans="1:20" x14ac:dyDescent="0.25">
      <c r="A6449" s="286">
        <v>43369</v>
      </c>
      <c r="B6449" s="1">
        <f t="shared" si="1439"/>
        <v>3</v>
      </c>
      <c r="C6449" s="285">
        <v>15</v>
      </c>
      <c r="D6449" t="s">
        <v>716</v>
      </c>
      <c r="F6449" s="16">
        <v>66</v>
      </c>
      <c r="G6449" t="str">
        <f t="shared" si="1433"/>
        <v>Neither</v>
      </c>
      <c r="H6449" s="283">
        <f>IF(G6449="heating",F6449*Assumptions!M$4+Assumptions!M$7,0)</f>
        <v>0</v>
      </c>
      <c r="I6449" s="15">
        <f t="shared" si="1434"/>
        <v>0.85754515037175039</v>
      </c>
      <c r="J6449" s="15">
        <f t="shared" si="1435"/>
        <v>1.0263036171733995</v>
      </c>
      <c r="K6449" s="283">
        <f t="shared" si="1440"/>
        <v>0</v>
      </c>
      <c r="L6449" s="283">
        <f t="shared" si="1441"/>
        <v>4.3818232651749627</v>
      </c>
      <c r="M6449" s="283">
        <f t="shared" si="1442"/>
        <v>0</v>
      </c>
      <c r="N6449" s="283">
        <f t="shared" si="1443"/>
        <v>4.3585758300027857</v>
      </c>
      <c r="O6449" s="283">
        <f t="shared" si="1444"/>
        <v>0</v>
      </c>
      <c r="P6449" s="21">
        <f t="shared" si="1436"/>
        <v>0</v>
      </c>
      <c r="Q6449" s="21">
        <f t="shared" si="1437"/>
        <v>0.96592607327566882</v>
      </c>
      <c r="R6449">
        <f t="shared" si="1438"/>
        <v>0.9421089825381942</v>
      </c>
      <c r="S6449" s="296">
        <f t="shared" si="1445"/>
        <v>0</v>
      </c>
      <c r="T6449" s="283">
        <f t="shared" si="1446"/>
        <v>0</v>
      </c>
    </row>
    <row r="6450" spans="1:20" x14ac:dyDescent="0.25">
      <c r="A6450" s="286">
        <v>43369</v>
      </c>
      <c r="B6450" s="1">
        <f t="shared" si="1439"/>
        <v>3</v>
      </c>
      <c r="C6450" s="285">
        <v>16</v>
      </c>
      <c r="D6450" t="s">
        <v>716</v>
      </c>
      <c r="F6450" s="16">
        <v>64</v>
      </c>
      <c r="G6450" t="str">
        <f t="shared" si="1433"/>
        <v>Neither</v>
      </c>
      <c r="H6450" s="283">
        <f>IF(G6450="heating",F6450*Assumptions!M$4+Assumptions!M$7,0)</f>
        <v>0</v>
      </c>
      <c r="I6450" s="15">
        <f t="shared" si="1434"/>
        <v>0.88344815438260227</v>
      </c>
      <c r="J6450" s="15">
        <f t="shared" si="1435"/>
        <v>1.0263036171733995</v>
      </c>
      <c r="K6450" s="283">
        <f t="shared" si="1440"/>
        <v>0</v>
      </c>
      <c r="L6450" s="283">
        <f t="shared" si="1441"/>
        <v>4.3818232651749627</v>
      </c>
      <c r="M6450" s="283">
        <f t="shared" si="1442"/>
        <v>0</v>
      </c>
      <c r="N6450" s="283">
        <f t="shared" si="1443"/>
        <v>4.3585758300027857</v>
      </c>
      <c r="O6450" s="283">
        <f t="shared" si="1444"/>
        <v>0</v>
      </c>
      <c r="P6450" s="21">
        <f t="shared" si="1436"/>
        <v>0</v>
      </c>
      <c r="Q6450" s="21">
        <f t="shared" si="1437"/>
        <v>1.1649354943302594</v>
      </c>
      <c r="R6450">
        <f t="shared" si="1438"/>
        <v>0.9421089825381942</v>
      </c>
      <c r="S6450" s="296">
        <f t="shared" si="1445"/>
        <v>0</v>
      </c>
      <c r="T6450" s="283">
        <f t="shared" si="1446"/>
        <v>0</v>
      </c>
    </row>
    <row r="6451" spans="1:20" x14ac:dyDescent="0.25">
      <c r="A6451" s="286">
        <v>43369</v>
      </c>
      <c r="B6451" s="1">
        <f t="shared" si="1439"/>
        <v>3</v>
      </c>
      <c r="C6451" s="285">
        <v>17</v>
      </c>
      <c r="D6451" t="s">
        <v>716</v>
      </c>
      <c r="F6451" s="16">
        <v>61</v>
      </c>
      <c r="G6451" t="str">
        <f t="shared" si="1433"/>
        <v>Neither</v>
      </c>
      <c r="H6451" s="283">
        <f>IF(G6451="heating",F6451*Assumptions!M$4+Assumptions!M$7,0)</f>
        <v>0</v>
      </c>
      <c r="I6451" s="15">
        <f t="shared" si="1434"/>
        <v>0.94025748850374469</v>
      </c>
      <c r="J6451" s="15">
        <f t="shared" si="1435"/>
        <v>1.0263036171733995</v>
      </c>
      <c r="K6451" s="283">
        <f t="shared" si="1440"/>
        <v>0</v>
      </c>
      <c r="L6451" s="283">
        <f t="shared" si="1441"/>
        <v>4.3818232651749627</v>
      </c>
      <c r="M6451" s="283">
        <f t="shared" si="1442"/>
        <v>0</v>
      </c>
      <c r="N6451" s="283">
        <f t="shared" si="1443"/>
        <v>4.3585758300027857</v>
      </c>
      <c r="O6451" s="283">
        <f t="shared" si="1444"/>
        <v>0</v>
      </c>
      <c r="P6451" s="21">
        <f t="shared" si="1436"/>
        <v>0</v>
      </c>
      <c r="Q6451" s="21">
        <f t="shared" si="1437"/>
        <v>1.3521540118753073</v>
      </c>
      <c r="R6451">
        <f t="shared" si="1438"/>
        <v>0.9421089825381942</v>
      </c>
      <c r="S6451" s="296">
        <f t="shared" si="1445"/>
        <v>0</v>
      </c>
      <c r="T6451" s="283">
        <f t="shared" si="1446"/>
        <v>0</v>
      </c>
    </row>
    <row r="6452" spans="1:20" x14ac:dyDescent="0.25">
      <c r="A6452" s="286">
        <v>43369</v>
      </c>
      <c r="B6452" s="1">
        <f t="shared" si="1439"/>
        <v>3</v>
      </c>
      <c r="C6452" s="285">
        <v>18</v>
      </c>
      <c r="D6452" t="s">
        <v>716</v>
      </c>
      <c r="F6452" s="16">
        <v>59</v>
      </c>
      <c r="G6452" t="str">
        <f t="shared" si="1433"/>
        <v>Neither</v>
      </c>
      <c r="H6452" s="283">
        <f>IF(G6452="heating",F6452*Assumptions!M$4+Assumptions!M$7,0)</f>
        <v>0</v>
      </c>
      <c r="I6452" s="15">
        <f t="shared" si="1434"/>
        <v>0.98182363790757687</v>
      </c>
      <c r="J6452" s="15">
        <f t="shared" si="1435"/>
        <v>1.0263036171733995</v>
      </c>
      <c r="K6452" s="283">
        <f t="shared" si="1440"/>
        <v>0</v>
      </c>
      <c r="L6452" s="283">
        <f t="shared" si="1441"/>
        <v>4.3182081448486933</v>
      </c>
      <c r="M6452" s="283">
        <f t="shared" si="1442"/>
        <v>0</v>
      </c>
      <c r="N6452" s="283">
        <f t="shared" si="1443"/>
        <v>4.2355603137647586</v>
      </c>
      <c r="O6452" s="283">
        <f t="shared" si="1444"/>
        <v>0</v>
      </c>
      <c r="P6452" s="21">
        <f t="shared" si="1436"/>
        <v>0</v>
      </c>
      <c r="Q6452" s="21">
        <f t="shared" si="1437"/>
        <v>1.5598916921549892</v>
      </c>
      <c r="R6452">
        <f t="shared" si="1438"/>
        <v>0.9421089825381942</v>
      </c>
      <c r="S6452" s="296">
        <f t="shared" si="1445"/>
        <v>0</v>
      </c>
      <c r="T6452" s="283">
        <f t="shared" si="1446"/>
        <v>0</v>
      </c>
    </row>
    <row r="6453" spans="1:20" x14ac:dyDescent="0.25">
      <c r="A6453" s="286">
        <v>43369</v>
      </c>
      <c r="B6453" s="1">
        <f t="shared" si="1439"/>
        <v>3</v>
      </c>
      <c r="C6453" s="285">
        <v>19</v>
      </c>
      <c r="D6453" t="s">
        <v>716</v>
      </c>
      <c r="F6453" s="16">
        <v>57</v>
      </c>
      <c r="G6453" t="str">
        <f t="shared" si="1433"/>
        <v>Neither</v>
      </c>
      <c r="H6453" s="283">
        <f>IF(G6453="heating",F6453*Assumptions!M$4+Assumptions!M$7,0)</f>
        <v>0</v>
      </c>
      <c r="I6453" s="15">
        <f t="shared" si="1434"/>
        <v>0.98418842963438757</v>
      </c>
      <c r="J6453" s="15">
        <f t="shared" si="1435"/>
        <v>1.0263036171733995</v>
      </c>
      <c r="K6453" s="283">
        <f t="shared" si="1440"/>
        <v>0</v>
      </c>
      <c r="L6453" s="283">
        <f t="shared" si="1441"/>
        <v>4.2530692972692208</v>
      </c>
      <c r="M6453" s="283">
        <f t="shared" si="1442"/>
        <v>0</v>
      </c>
      <c r="N6453" s="283">
        <f t="shared" si="1443"/>
        <v>4.1119599131986844</v>
      </c>
      <c r="O6453" s="283">
        <f t="shared" si="1444"/>
        <v>0</v>
      </c>
      <c r="P6453" s="21">
        <f t="shared" si="1436"/>
        <v>0</v>
      </c>
      <c r="Q6453" s="21">
        <f t="shared" si="1437"/>
        <v>1.6764212681468484</v>
      </c>
      <c r="R6453">
        <f t="shared" si="1438"/>
        <v>0.9421089825381942</v>
      </c>
      <c r="S6453" s="296">
        <f t="shared" si="1445"/>
        <v>0</v>
      </c>
      <c r="T6453" s="283">
        <f t="shared" si="1446"/>
        <v>0</v>
      </c>
    </row>
    <row r="6454" spans="1:20" x14ac:dyDescent="0.25">
      <c r="A6454" s="286">
        <v>43369</v>
      </c>
      <c r="B6454" s="1">
        <f t="shared" si="1439"/>
        <v>3</v>
      </c>
      <c r="C6454" s="285">
        <v>20</v>
      </c>
      <c r="D6454" t="s">
        <v>716</v>
      </c>
      <c r="F6454" s="16">
        <v>57</v>
      </c>
      <c r="G6454" t="str">
        <f t="shared" si="1433"/>
        <v>Neither</v>
      </c>
      <c r="H6454" s="283">
        <f>IF(G6454="heating",F6454*Assumptions!M$4+Assumptions!M$7,0)</f>
        <v>0</v>
      </c>
      <c r="I6454" s="15">
        <f t="shared" si="1434"/>
        <v>0.97071962311712034</v>
      </c>
      <c r="J6454" s="15">
        <f t="shared" si="1435"/>
        <v>1.0263036171733995</v>
      </c>
      <c r="K6454" s="283">
        <f t="shared" si="1440"/>
        <v>0</v>
      </c>
      <c r="L6454" s="283">
        <f t="shared" si="1441"/>
        <v>4.2530692972692208</v>
      </c>
      <c r="M6454" s="283">
        <f t="shared" si="1442"/>
        <v>0</v>
      </c>
      <c r="N6454" s="283">
        <f t="shared" si="1443"/>
        <v>4.1119599131986844</v>
      </c>
      <c r="O6454" s="283">
        <f t="shared" si="1444"/>
        <v>0</v>
      </c>
      <c r="P6454" s="21">
        <f t="shared" si="1436"/>
        <v>0</v>
      </c>
      <c r="Q6454" s="21">
        <f t="shared" si="1437"/>
        <v>1.52436960139122</v>
      </c>
      <c r="R6454">
        <f t="shared" si="1438"/>
        <v>0.9421089825381942</v>
      </c>
      <c r="S6454" s="296">
        <f t="shared" si="1445"/>
        <v>0</v>
      </c>
      <c r="T6454" s="283">
        <f t="shared" si="1446"/>
        <v>0</v>
      </c>
    </row>
    <row r="6455" spans="1:20" x14ac:dyDescent="0.25">
      <c r="A6455" s="286">
        <v>43369</v>
      </c>
      <c r="B6455" s="1">
        <f t="shared" si="1439"/>
        <v>3</v>
      </c>
      <c r="C6455" s="285">
        <v>21</v>
      </c>
      <c r="D6455" t="s">
        <v>716</v>
      </c>
      <c r="F6455" s="16">
        <v>55</v>
      </c>
      <c r="G6455" t="str">
        <f t="shared" si="1433"/>
        <v>Neither</v>
      </c>
      <c r="H6455" s="283">
        <f>IF(G6455="heating",F6455*Assumptions!M$4+Assumptions!M$7,0)</f>
        <v>0</v>
      </c>
      <c r="I6455" s="15">
        <f t="shared" si="1434"/>
        <v>0.95751150862929935</v>
      </c>
      <c r="J6455" s="15">
        <f t="shared" si="1435"/>
        <v>1.0263036171733995</v>
      </c>
      <c r="K6455" s="283">
        <f t="shared" si="1440"/>
        <v>0</v>
      </c>
      <c r="L6455" s="283">
        <f t="shared" si="1441"/>
        <v>4.1851135499983272</v>
      </c>
      <c r="M6455" s="283">
        <f t="shared" si="1442"/>
        <v>0</v>
      </c>
      <c r="N6455" s="283">
        <f t="shared" si="1443"/>
        <v>3.9876635481217684</v>
      </c>
      <c r="O6455" s="283">
        <f t="shared" si="1444"/>
        <v>0</v>
      </c>
      <c r="P6455" s="21">
        <f t="shared" si="1436"/>
        <v>0</v>
      </c>
      <c r="Q6455" s="21">
        <f t="shared" si="1437"/>
        <v>1.4448604713749031</v>
      </c>
      <c r="R6455">
        <f t="shared" si="1438"/>
        <v>0.9421089825381942</v>
      </c>
      <c r="S6455" s="296">
        <f t="shared" si="1445"/>
        <v>0</v>
      </c>
      <c r="T6455" s="283">
        <f t="shared" si="1446"/>
        <v>0</v>
      </c>
    </row>
    <row r="6456" spans="1:20" x14ac:dyDescent="0.25">
      <c r="A6456" s="286">
        <v>43369</v>
      </c>
      <c r="B6456" s="1">
        <f t="shared" si="1439"/>
        <v>3</v>
      </c>
      <c r="C6456" s="285">
        <v>22</v>
      </c>
      <c r="D6456" t="s">
        <v>716</v>
      </c>
      <c r="F6456" s="16">
        <v>55</v>
      </c>
      <c r="G6456" t="str">
        <f t="shared" si="1433"/>
        <v>Neither</v>
      </c>
      <c r="H6456" s="283">
        <f>IF(G6456="heating",F6456*Assumptions!M$4+Assumptions!M$7,0)</f>
        <v>0</v>
      </c>
      <c r="I6456" s="15">
        <f t="shared" si="1434"/>
        <v>0.9426530227543114</v>
      </c>
      <c r="J6456" s="15">
        <f t="shared" si="1435"/>
        <v>1.0263036171733995</v>
      </c>
      <c r="K6456" s="283">
        <f t="shared" si="1440"/>
        <v>0</v>
      </c>
      <c r="L6456" s="283">
        <f t="shared" si="1441"/>
        <v>4.1851135499983272</v>
      </c>
      <c r="M6456" s="283">
        <f t="shared" si="1442"/>
        <v>0</v>
      </c>
      <c r="N6456" s="283">
        <f t="shared" si="1443"/>
        <v>3.9876635481217684</v>
      </c>
      <c r="O6456" s="283">
        <f t="shared" si="1444"/>
        <v>0</v>
      </c>
      <c r="P6456" s="21">
        <f t="shared" si="1436"/>
        <v>0</v>
      </c>
      <c r="Q6456" s="21">
        <f t="shared" si="1437"/>
        <v>1.2427137171080138</v>
      </c>
      <c r="R6456">
        <f t="shared" si="1438"/>
        <v>0.9421089825381942</v>
      </c>
      <c r="S6456" s="296">
        <f t="shared" si="1445"/>
        <v>0</v>
      </c>
      <c r="T6456" s="283">
        <f t="shared" si="1446"/>
        <v>0</v>
      </c>
    </row>
    <row r="6457" spans="1:20" x14ac:dyDescent="0.25">
      <c r="A6457" s="286">
        <v>43369</v>
      </c>
      <c r="B6457" s="1">
        <f t="shared" si="1439"/>
        <v>3</v>
      </c>
      <c r="C6457" s="285">
        <v>23</v>
      </c>
      <c r="D6457" t="s">
        <v>715</v>
      </c>
      <c r="F6457" s="16">
        <v>55</v>
      </c>
      <c r="G6457" t="str">
        <f t="shared" si="1433"/>
        <v>Neither</v>
      </c>
      <c r="H6457" s="283">
        <f>IF(G6457="heating",F6457*Assumptions!M$4+Assumptions!M$7,0)</f>
        <v>0</v>
      </c>
      <c r="I6457" s="15">
        <f t="shared" si="1434"/>
        <v>0.94450710149963013</v>
      </c>
      <c r="J6457" s="15">
        <f t="shared" si="1435"/>
        <v>1.0263036171733995</v>
      </c>
      <c r="K6457" s="283">
        <f t="shared" si="1440"/>
        <v>0</v>
      </c>
      <c r="L6457" s="283">
        <f t="shared" si="1441"/>
        <v>4.1851135499983272</v>
      </c>
      <c r="M6457" s="283">
        <f t="shared" si="1442"/>
        <v>0</v>
      </c>
      <c r="N6457" s="283">
        <f t="shared" si="1443"/>
        <v>3.9876635481217684</v>
      </c>
      <c r="O6457" s="283">
        <f t="shared" si="1444"/>
        <v>0</v>
      </c>
      <c r="P6457" s="21">
        <f t="shared" si="1436"/>
        <v>0</v>
      </c>
      <c r="Q6457" s="21">
        <f t="shared" si="1437"/>
        <v>1.0297519246597011</v>
      </c>
      <c r="R6457">
        <f t="shared" si="1438"/>
        <v>0.9421089825381942</v>
      </c>
      <c r="S6457" s="296">
        <f t="shared" si="1445"/>
        <v>0</v>
      </c>
      <c r="T6457" s="283">
        <f t="shared" si="1446"/>
        <v>0</v>
      </c>
    </row>
    <row r="6458" spans="1:20" x14ac:dyDescent="0.25">
      <c r="A6458" s="286">
        <v>43370</v>
      </c>
      <c r="B6458" s="1">
        <f t="shared" si="1439"/>
        <v>4</v>
      </c>
      <c r="C6458" s="285">
        <v>0</v>
      </c>
      <c r="D6458" t="s">
        <v>715</v>
      </c>
      <c r="F6458" s="16">
        <v>55</v>
      </c>
      <c r="G6458" t="str">
        <f t="shared" si="1433"/>
        <v>Neither</v>
      </c>
      <c r="H6458" s="283">
        <f>IF(G6458="heating",F6458*Assumptions!M$4+Assumptions!M$7,0)</f>
        <v>0</v>
      </c>
      <c r="I6458" s="15">
        <f t="shared" si="1434"/>
        <v>0.97481507806017154</v>
      </c>
      <c r="J6458" s="15">
        <f t="shared" si="1435"/>
        <v>1.0020455199443592</v>
      </c>
      <c r="K6458" s="283">
        <f t="shared" si="1440"/>
        <v>0</v>
      </c>
      <c r="L6458" s="283">
        <f t="shared" si="1441"/>
        <v>4.1851135499983272</v>
      </c>
      <c r="M6458" s="283">
        <f t="shared" si="1442"/>
        <v>0</v>
      </c>
      <c r="N6458" s="283">
        <f t="shared" si="1443"/>
        <v>3.9876635481217684</v>
      </c>
      <c r="O6458" s="283">
        <f t="shared" si="1444"/>
        <v>0</v>
      </c>
      <c r="P6458" s="21">
        <f t="shared" si="1436"/>
        <v>0</v>
      </c>
      <c r="Q6458" s="21">
        <f t="shared" si="1437"/>
        <v>0.90668853391740301</v>
      </c>
      <c r="R6458">
        <f t="shared" si="1438"/>
        <v>1.0705685074825908</v>
      </c>
      <c r="S6458" s="296">
        <f t="shared" si="1445"/>
        <v>0</v>
      </c>
      <c r="T6458" s="283">
        <f t="shared" si="1446"/>
        <v>0</v>
      </c>
    </row>
    <row r="6459" spans="1:20" x14ac:dyDescent="0.25">
      <c r="A6459" s="286">
        <v>43370</v>
      </c>
      <c r="B6459" s="1">
        <f t="shared" si="1439"/>
        <v>4</v>
      </c>
      <c r="C6459" s="285">
        <v>1</v>
      </c>
      <c r="D6459" t="s">
        <v>715</v>
      </c>
      <c r="F6459" s="16">
        <v>54</v>
      </c>
      <c r="G6459" t="str">
        <f t="shared" si="1433"/>
        <v>Neither</v>
      </c>
      <c r="H6459" s="283">
        <f>IF(G6459="heating",F6459*Assumptions!M$4+Assumptions!M$7,0)</f>
        <v>0</v>
      </c>
      <c r="I6459" s="15">
        <f t="shared" si="1434"/>
        <v>1.012242869806885</v>
      </c>
      <c r="J6459" s="15">
        <f t="shared" si="1435"/>
        <v>1.0020455199443592</v>
      </c>
      <c r="K6459" s="283">
        <f t="shared" si="1440"/>
        <v>0</v>
      </c>
      <c r="L6459" s="283">
        <f t="shared" si="1441"/>
        <v>4.1559947708987721</v>
      </c>
      <c r="M6459" s="283">
        <f t="shared" si="1442"/>
        <v>0</v>
      </c>
      <c r="N6459" s="283">
        <f t="shared" si="1443"/>
        <v>3.9259252525022648</v>
      </c>
      <c r="O6459" s="283">
        <f t="shared" si="1444"/>
        <v>0</v>
      </c>
      <c r="P6459" s="21">
        <f t="shared" si="1436"/>
        <v>0</v>
      </c>
      <c r="Q6459" s="21">
        <f t="shared" si="1437"/>
        <v>0.81803459285312596</v>
      </c>
      <c r="R6459">
        <f t="shared" si="1438"/>
        <v>1.0705685074825908</v>
      </c>
      <c r="S6459" s="296">
        <f t="shared" si="1445"/>
        <v>0</v>
      </c>
      <c r="T6459" s="283">
        <f t="shared" si="1446"/>
        <v>0</v>
      </c>
    </row>
    <row r="6460" spans="1:20" x14ac:dyDescent="0.25">
      <c r="A6460" s="286">
        <v>43370</v>
      </c>
      <c r="B6460" s="1">
        <f t="shared" si="1439"/>
        <v>4</v>
      </c>
      <c r="C6460" s="285">
        <v>2</v>
      </c>
      <c r="D6460" t="s">
        <v>715</v>
      </c>
      <c r="F6460" s="16">
        <v>54</v>
      </c>
      <c r="G6460" t="str">
        <f t="shared" si="1433"/>
        <v>Neither</v>
      </c>
      <c r="H6460" s="283">
        <f>IF(G6460="heating",F6460*Assumptions!M$4+Assumptions!M$7,0)</f>
        <v>0</v>
      </c>
      <c r="I6460" s="15">
        <f t="shared" si="1434"/>
        <v>1.0509704703585963</v>
      </c>
      <c r="J6460" s="15">
        <f t="shared" si="1435"/>
        <v>1.0020455199443592</v>
      </c>
      <c r="K6460" s="283">
        <f t="shared" si="1440"/>
        <v>0</v>
      </c>
      <c r="L6460" s="283">
        <f t="shared" si="1441"/>
        <v>4.1559947708987721</v>
      </c>
      <c r="M6460" s="283">
        <f t="shared" si="1442"/>
        <v>0</v>
      </c>
      <c r="N6460" s="283">
        <f t="shared" si="1443"/>
        <v>3.9259252525022648</v>
      </c>
      <c r="O6460" s="283">
        <f t="shared" si="1444"/>
        <v>0</v>
      </c>
      <c r="P6460" s="21">
        <f t="shared" si="1436"/>
        <v>0</v>
      </c>
      <c r="Q6460" s="21">
        <f t="shared" si="1437"/>
        <v>0.74507607494346417</v>
      </c>
      <c r="R6460">
        <f t="shared" si="1438"/>
        <v>1.0705685074825908</v>
      </c>
      <c r="S6460" s="296">
        <f t="shared" si="1445"/>
        <v>0</v>
      </c>
      <c r="T6460" s="283">
        <f t="shared" si="1446"/>
        <v>0</v>
      </c>
    </row>
    <row r="6461" spans="1:20" x14ac:dyDescent="0.25">
      <c r="A6461" s="286">
        <v>43370</v>
      </c>
      <c r="B6461" s="1">
        <f t="shared" si="1439"/>
        <v>4</v>
      </c>
      <c r="C6461" s="285">
        <v>3</v>
      </c>
      <c r="D6461" t="s">
        <v>715</v>
      </c>
      <c r="F6461" s="16">
        <v>54</v>
      </c>
      <c r="G6461" t="str">
        <f t="shared" si="1433"/>
        <v>Neither</v>
      </c>
      <c r="H6461" s="283">
        <f>IF(G6461="heating",F6461*Assumptions!M$4+Assumptions!M$7,0)</f>
        <v>0</v>
      </c>
      <c r="I6461" s="15">
        <f t="shared" si="1434"/>
        <v>1.0924036124451033</v>
      </c>
      <c r="J6461" s="15">
        <f t="shared" si="1435"/>
        <v>1.0020455199443592</v>
      </c>
      <c r="K6461" s="283">
        <f t="shared" si="1440"/>
        <v>0</v>
      </c>
      <c r="L6461" s="283">
        <f t="shared" si="1441"/>
        <v>4.1559947708987721</v>
      </c>
      <c r="M6461" s="283">
        <f t="shared" si="1442"/>
        <v>0</v>
      </c>
      <c r="N6461" s="283">
        <f t="shared" si="1443"/>
        <v>3.9259252525022648</v>
      </c>
      <c r="O6461" s="283">
        <f t="shared" si="1444"/>
        <v>0</v>
      </c>
      <c r="P6461" s="21">
        <f t="shared" si="1436"/>
        <v>0</v>
      </c>
      <c r="Q6461" s="21">
        <f t="shared" si="1437"/>
        <v>0.69158980876382303</v>
      </c>
      <c r="R6461">
        <f t="shared" si="1438"/>
        <v>1.0705685074825908</v>
      </c>
      <c r="S6461" s="296">
        <f t="shared" si="1445"/>
        <v>0</v>
      </c>
      <c r="T6461" s="283">
        <f t="shared" si="1446"/>
        <v>0</v>
      </c>
    </row>
    <row r="6462" spans="1:20" x14ac:dyDescent="0.25">
      <c r="A6462" s="286">
        <v>43370</v>
      </c>
      <c r="B6462" s="1">
        <f t="shared" si="1439"/>
        <v>4</v>
      </c>
      <c r="C6462" s="285">
        <v>4</v>
      </c>
      <c r="D6462" t="s">
        <v>715</v>
      </c>
      <c r="F6462" s="16">
        <v>54</v>
      </c>
      <c r="G6462" t="str">
        <f t="shared" si="1433"/>
        <v>Neither</v>
      </c>
      <c r="H6462" s="283">
        <f>IF(G6462="heating",F6462*Assumptions!M$4+Assumptions!M$7,0)</f>
        <v>0</v>
      </c>
      <c r="I6462" s="15">
        <f t="shared" si="1434"/>
        <v>1.1348296917927807</v>
      </c>
      <c r="J6462" s="15">
        <f t="shared" si="1435"/>
        <v>1.0020455199443592</v>
      </c>
      <c r="K6462" s="283">
        <f t="shared" si="1440"/>
        <v>0</v>
      </c>
      <c r="L6462" s="283">
        <f t="shared" si="1441"/>
        <v>4.1559947708987721</v>
      </c>
      <c r="M6462" s="283">
        <f t="shared" si="1442"/>
        <v>0</v>
      </c>
      <c r="N6462" s="283">
        <f t="shared" si="1443"/>
        <v>3.9259252525022648</v>
      </c>
      <c r="O6462" s="283">
        <f t="shared" si="1444"/>
        <v>0</v>
      </c>
      <c r="P6462" s="21">
        <f t="shared" si="1436"/>
        <v>0</v>
      </c>
      <c r="Q6462" s="21">
        <f t="shared" si="1437"/>
        <v>0.6473875548762833</v>
      </c>
      <c r="R6462">
        <f t="shared" si="1438"/>
        <v>1.0705685074825908</v>
      </c>
      <c r="S6462" s="296">
        <f t="shared" si="1445"/>
        <v>0</v>
      </c>
      <c r="T6462" s="283">
        <f t="shared" si="1446"/>
        <v>0</v>
      </c>
    </row>
    <row r="6463" spans="1:20" x14ac:dyDescent="0.25">
      <c r="A6463" s="286">
        <v>43370</v>
      </c>
      <c r="B6463" s="1">
        <f t="shared" si="1439"/>
        <v>4</v>
      </c>
      <c r="C6463" s="285">
        <v>5</v>
      </c>
      <c r="D6463" t="s">
        <v>715</v>
      </c>
      <c r="F6463" s="16">
        <v>54</v>
      </c>
      <c r="G6463" t="str">
        <f t="shared" si="1433"/>
        <v>Neither</v>
      </c>
      <c r="H6463" s="283">
        <f>IF(G6463="heating",F6463*Assumptions!M$4+Assumptions!M$7,0)</f>
        <v>0</v>
      </c>
      <c r="I6463" s="15">
        <f t="shared" si="1434"/>
        <v>1.1635558681477385</v>
      </c>
      <c r="J6463" s="15">
        <f t="shared" si="1435"/>
        <v>1.0020455199443592</v>
      </c>
      <c r="K6463" s="283">
        <f t="shared" si="1440"/>
        <v>0</v>
      </c>
      <c r="L6463" s="283">
        <f t="shared" si="1441"/>
        <v>4.1559947708987721</v>
      </c>
      <c r="M6463" s="283">
        <f t="shared" si="1442"/>
        <v>0</v>
      </c>
      <c r="N6463" s="283">
        <f t="shared" si="1443"/>
        <v>3.9259252525022648</v>
      </c>
      <c r="O6463" s="283">
        <f t="shared" si="1444"/>
        <v>0</v>
      </c>
      <c r="P6463" s="21">
        <f t="shared" si="1436"/>
        <v>0</v>
      </c>
      <c r="Q6463" s="21">
        <f t="shared" si="1437"/>
        <v>0.72139578924615555</v>
      </c>
      <c r="R6463">
        <f t="shared" si="1438"/>
        <v>1.0705685074825908</v>
      </c>
      <c r="S6463" s="296">
        <f t="shared" si="1445"/>
        <v>0</v>
      </c>
      <c r="T6463" s="283">
        <f t="shared" si="1446"/>
        <v>0</v>
      </c>
    </row>
    <row r="6464" spans="1:20" x14ac:dyDescent="0.25">
      <c r="A6464" s="286">
        <v>43370</v>
      </c>
      <c r="B6464" s="1">
        <f t="shared" si="1439"/>
        <v>4</v>
      </c>
      <c r="C6464" s="285">
        <v>6</v>
      </c>
      <c r="D6464" t="s">
        <v>715</v>
      </c>
      <c r="F6464" s="16">
        <v>54</v>
      </c>
      <c r="G6464" t="str">
        <f t="shared" si="1433"/>
        <v>Neither</v>
      </c>
      <c r="H6464" s="283">
        <f>IF(G6464="heating",F6464*Assumptions!M$4+Assumptions!M$7,0)</f>
        <v>0</v>
      </c>
      <c r="I6464" s="15">
        <f t="shared" si="1434"/>
        <v>1.2083911162615524</v>
      </c>
      <c r="J6464" s="15">
        <f t="shared" si="1435"/>
        <v>1.0020455199443592</v>
      </c>
      <c r="K6464" s="283">
        <f t="shared" si="1440"/>
        <v>0</v>
      </c>
      <c r="L6464" s="283">
        <f t="shared" si="1441"/>
        <v>4.1559947708987721</v>
      </c>
      <c r="M6464" s="283">
        <f t="shared" si="1442"/>
        <v>0</v>
      </c>
      <c r="N6464" s="283">
        <f t="shared" si="1443"/>
        <v>3.9259252525022648</v>
      </c>
      <c r="O6464" s="283">
        <f t="shared" si="1444"/>
        <v>0</v>
      </c>
      <c r="P6464" s="21">
        <f t="shared" si="1436"/>
        <v>0</v>
      </c>
      <c r="Q6464" s="21">
        <f t="shared" si="1437"/>
        <v>0.87787080972652631</v>
      </c>
      <c r="R6464">
        <f t="shared" si="1438"/>
        <v>1.0705685074825908</v>
      </c>
      <c r="S6464" s="296">
        <f t="shared" si="1445"/>
        <v>0</v>
      </c>
      <c r="T6464" s="283">
        <f t="shared" si="1446"/>
        <v>0</v>
      </c>
    </row>
    <row r="6465" spans="1:20" x14ac:dyDescent="0.25">
      <c r="A6465" s="286">
        <v>43370</v>
      </c>
      <c r="B6465" s="1">
        <f t="shared" si="1439"/>
        <v>4</v>
      </c>
      <c r="C6465" s="285">
        <v>7</v>
      </c>
      <c r="D6465" t="s">
        <v>716</v>
      </c>
      <c r="F6465" s="16">
        <v>54</v>
      </c>
      <c r="G6465" t="str">
        <f t="shared" si="1433"/>
        <v>Neither</v>
      </c>
      <c r="H6465" s="283">
        <f>IF(G6465="heating",F6465*Assumptions!M$4+Assumptions!M$7,0)</f>
        <v>0</v>
      </c>
      <c r="I6465" s="15">
        <f t="shared" si="1434"/>
        <v>1.1637425769249583</v>
      </c>
      <c r="J6465" s="15">
        <f t="shared" si="1435"/>
        <v>1.0020455199443592</v>
      </c>
      <c r="K6465" s="283">
        <f t="shared" si="1440"/>
        <v>0</v>
      </c>
      <c r="L6465" s="283">
        <f t="shared" si="1441"/>
        <v>4.1559947708987721</v>
      </c>
      <c r="M6465" s="283">
        <f t="shared" si="1442"/>
        <v>0</v>
      </c>
      <c r="N6465" s="283">
        <f t="shared" si="1443"/>
        <v>3.9259252525022648</v>
      </c>
      <c r="O6465" s="283">
        <f t="shared" si="1444"/>
        <v>0</v>
      </c>
      <c r="P6465" s="21">
        <f t="shared" si="1436"/>
        <v>0</v>
      </c>
      <c r="Q6465" s="21">
        <f t="shared" si="1437"/>
        <v>0.97331382064367777</v>
      </c>
      <c r="R6465">
        <f t="shared" si="1438"/>
        <v>1.0705685074825908</v>
      </c>
      <c r="S6465" s="296">
        <f t="shared" si="1445"/>
        <v>0</v>
      </c>
      <c r="T6465" s="283">
        <f t="shared" si="1446"/>
        <v>0</v>
      </c>
    </row>
    <row r="6466" spans="1:20" x14ac:dyDescent="0.25">
      <c r="A6466" s="286">
        <v>43370</v>
      </c>
      <c r="B6466" s="1">
        <f t="shared" si="1439"/>
        <v>4</v>
      </c>
      <c r="C6466" s="285">
        <v>8</v>
      </c>
      <c r="D6466" t="s">
        <v>716</v>
      </c>
      <c r="F6466" s="16">
        <v>55</v>
      </c>
      <c r="G6466" t="str">
        <f t="shared" ref="G6466:G6529" si="1447">VLOOKUP(A6466,U$2:W$366,3,FALSE)</f>
        <v>Neither</v>
      </c>
      <c r="H6466" s="283">
        <f>IF(G6466="heating",F6466*Assumptions!M$4+Assumptions!M$7,0)</f>
        <v>0</v>
      </c>
      <c r="I6466" s="15">
        <f t="shared" ref="I6466:I6529" si="1448">VLOOKUP(C6466,AO$2:AQ$25,3,FALSE)</f>
        <v>1.094193721037565</v>
      </c>
      <c r="J6466" s="15">
        <f t="shared" ref="J6466:J6529" si="1449">VLOOKUP(B6466,AS$4:AU$10,3,FALSE)</f>
        <v>1.0020455199443592</v>
      </c>
      <c r="K6466" s="283">
        <f t="shared" si="1440"/>
        <v>0</v>
      </c>
      <c r="L6466" s="283">
        <f t="shared" si="1441"/>
        <v>4.1851135499983272</v>
      </c>
      <c r="M6466" s="283">
        <f t="shared" si="1442"/>
        <v>0</v>
      </c>
      <c r="N6466" s="283">
        <f t="shared" si="1443"/>
        <v>3.9876635481217684</v>
      </c>
      <c r="O6466" s="283">
        <f t="shared" si="1444"/>
        <v>0</v>
      </c>
      <c r="P6466" s="21">
        <f t="shared" ref="P6466:P6529" si="1450">IF(G6466="cooling",IF(F6466&lt;61,0.025,(F6466^2*AX$25+F6466*AY$25+AZ$25)),0)</f>
        <v>0</v>
      </c>
      <c r="Q6466" s="21">
        <f t="shared" ref="Q6466:Q6529" si="1451">VLOOKUP(C6466,BB$2:BC$25,2,FALSE)</f>
        <v>0.94940007506179924</v>
      </c>
      <c r="R6466">
        <f t="shared" ref="R6466:R6529" si="1452">VLOOKUP(B6466,AS$4:AV$10,4,FALSE)</f>
        <v>1.0705685074825908</v>
      </c>
      <c r="S6466" s="296">
        <f t="shared" si="1445"/>
        <v>0</v>
      </c>
      <c r="T6466" s="283">
        <f t="shared" si="1446"/>
        <v>0</v>
      </c>
    </row>
    <row r="6467" spans="1:20" x14ac:dyDescent="0.25">
      <c r="A6467" s="286">
        <v>43370</v>
      </c>
      <c r="B6467" s="1">
        <f t="shared" ref="B6467:B6530" si="1453">WEEKDAY(A6467,2)</f>
        <v>4</v>
      </c>
      <c r="C6467" s="285">
        <v>9</v>
      </c>
      <c r="D6467" t="s">
        <v>716</v>
      </c>
      <c r="F6467" s="16">
        <v>55</v>
      </c>
      <c r="G6467" t="str">
        <f t="shared" si="1447"/>
        <v>Neither</v>
      </c>
      <c r="H6467" s="283">
        <f>IF(G6467="heating",F6467*Assumptions!M$4+Assumptions!M$7,0)</f>
        <v>0</v>
      </c>
      <c r="I6467" s="15">
        <f t="shared" si="1448"/>
        <v>1.0343009000871222</v>
      </c>
      <c r="J6467" s="15">
        <f t="shared" si="1449"/>
        <v>1.0020455199443592</v>
      </c>
      <c r="K6467" s="283">
        <f t="shared" ref="K6467:K6530" si="1454">H6467*I6467*J6467</f>
        <v>0</v>
      </c>
      <c r="L6467" s="283">
        <f t="shared" ref="L6467:L6530" si="1455">VLOOKUP(F6467,BL$2:BN$92,2,FALSE)</f>
        <v>4.1851135499983272</v>
      </c>
      <c r="M6467" s="283">
        <f t="shared" ref="M6467:M6530" si="1456">IF(G6467="heating",K6467*(L6467*3.412),0)</f>
        <v>0</v>
      </c>
      <c r="N6467" s="283">
        <f t="shared" ref="N6467:N6530" si="1457">VLOOKUP(F6467,BL$2:BN$92,3,FALSE)</f>
        <v>3.9876635481217684</v>
      </c>
      <c r="O6467" s="283">
        <f t="shared" ref="O6467:O6530" si="1458">IF(F6467&lt;=61,IF(G6467="heating",IF(F6467&gt;=5,K6467*L6467/N6467,0),0),0)</f>
        <v>0</v>
      </c>
      <c r="P6467" s="21">
        <f t="shared" si="1450"/>
        <v>0</v>
      </c>
      <c r="Q6467" s="21">
        <f t="shared" si="1451"/>
        <v>0.8408485371888097</v>
      </c>
      <c r="R6467">
        <f t="shared" si="1452"/>
        <v>1.0705685074825908</v>
      </c>
      <c r="S6467" s="296">
        <f t="shared" ref="S6467:S6530" si="1459">P6467*Q6467*R6467</f>
        <v>0</v>
      </c>
      <c r="T6467" s="283">
        <f t="shared" ref="T6467:T6530" si="1460">K6467+S6467</f>
        <v>0</v>
      </c>
    </row>
    <row r="6468" spans="1:20" x14ac:dyDescent="0.25">
      <c r="A6468" s="286">
        <v>43370</v>
      </c>
      <c r="B6468" s="1">
        <f t="shared" si="1453"/>
        <v>4</v>
      </c>
      <c r="C6468" s="285">
        <v>10</v>
      </c>
      <c r="D6468" t="s">
        <v>716</v>
      </c>
      <c r="F6468" s="16">
        <v>57</v>
      </c>
      <c r="G6468" t="str">
        <f t="shared" si="1447"/>
        <v>Neither</v>
      </c>
      <c r="H6468" s="283">
        <f>IF(G6468="heating",F6468*Assumptions!M$4+Assumptions!M$7,0)</f>
        <v>0</v>
      </c>
      <c r="I6468" s="15">
        <f t="shared" si="1448"/>
        <v>0.98112329028689171</v>
      </c>
      <c r="J6468" s="15">
        <f t="shared" si="1449"/>
        <v>1.0020455199443592</v>
      </c>
      <c r="K6468" s="283">
        <f t="shared" si="1454"/>
        <v>0</v>
      </c>
      <c r="L6468" s="283">
        <f t="shared" si="1455"/>
        <v>4.2530692972692208</v>
      </c>
      <c r="M6468" s="283">
        <f t="shared" si="1456"/>
        <v>0</v>
      </c>
      <c r="N6468" s="283">
        <f t="shared" si="1457"/>
        <v>4.1119599131986844</v>
      </c>
      <c r="O6468" s="283">
        <f t="shared" si="1458"/>
        <v>0</v>
      </c>
      <c r="P6468" s="21">
        <f t="shared" si="1450"/>
        <v>0</v>
      </c>
      <c r="Q6468" s="21">
        <f t="shared" si="1451"/>
        <v>0.74504051125983206</v>
      </c>
      <c r="R6468">
        <f t="shared" si="1452"/>
        <v>1.0705685074825908</v>
      </c>
      <c r="S6468" s="296">
        <f t="shared" si="1459"/>
        <v>0</v>
      </c>
      <c r="T6468" s="283">
        <f t="shared" si="1460"/>
        <v>0</v>
      </c>
    </row>
    <row r="6469" spans="1:20" x14ac:dyDescent="0.25">
      <c r="A6469" s="286">
        <v>43370</v>
      </c>
      <c r="B6469" s="1">
        <f t="shared" si="1453"/>
        <v>4</v>
      </c>
      <c r="C6469" s="285">
        <v>11</v>
      </c>
      <c r="D6469" t="s">
        <v>716</v>
      </c>
      <c r="F6469" s="16">
        <v>57</v>
      </c>
      <c r="G6469" t="str">
        <f t="shared" si="1447"/>
        <v>Neither</v>
      </c>
      <c r="H6469" s="283">
        <f>IF(G6469="heating",F6469*Assumptions!M$4+Assumptions!M$7,0)</f>
        <v>0</v>
      </c>
      <c r="I6469" s="15">
        <f t="shared" si="1448"/>
        <v>0.94956163997961163</v>
      </c>
      <c r="J6469" s="15">
        <f t="shared" si="1449"/>
        <v>1.0020455199443592</v>
      </c>
      <c r="K6469" s="283">
        <f t="shared" si="1454"/>
        <v>0</v>
      </c>
      <c r="L6469" s="283">
        <f t="shared" si="1455"/>
        <v>4.2530692972692208</v>
      </c>
      <c r="M6469" s="283">
        <f t="shared" si="1456"/>
        <v>0</v>
      </c>
      <c r="N6469" s="283">
        <f t="shared" si="1457"/>
        <v>4.1119599131986844</v>
      </c>
      <c r="O6469" s="283">
        <f t="shared" si="1458"/>
        <v>0</v>
      </c>
      <c r="P6469" s="21">
        <f t="shared" si="1450"/>
        <v>0</v>
      </c>
      <c r="Q6469" s="21">
        <f t="shared" si="1451"/>
        <v>0.72850690893675296</v>
      </c>
      <c r="R6469">
        <f t="shared" si="1452"/>
        <v>1.0705685074825908</v>
      </c>
      <c r="S6469" s="296">
        <f t="shared" si="1459"/>
        <v>0</v>
      </c>
      <c r="T6469" s="283">
        <f t="shared" si="1460"/>
        <v>0</v>
      </c>
    </row>
    <row r="6470" spans="1:20" x14ac:dyDescent="0.25">
      <c r="A6470" s="286">
        <v>43370</v>
      </c>
      <c r="B6470" s="1">
        <f t="shared" si="1453"/>
        <v>4</v>
      </c>
      <c r="C6470" s="285">
        <v>12</v>
      </c>
      <c r="D6470" t="s">
        <v>716</v>
      </c>
      <c r="F6470" s="16">
        <v>57</v>
      </c>
      <c r="G6470" t="str">
        <f t="shared" si="1447"/>
        <v>Neither</v>
      </c>
      <c r="H6470" s="283">
        <f>IF(G6470="heating",F6470*Assumptions!M$4+Assumptions!M$7,0)</f>
        <v>0</v>
      </c>
      <c r="I6470" s="15">
        <f t="shared" si="1448"/>
        <v>0.91648403420261149</v>
      </c>
      <c r="J6470" s="15">
        <f t="shared" si="1449"/>
        <v>1.0020455199443592</v>
      </c>
      <c r="K6470" s="283">
        <f t="shared" si="1454"/>
        <v>0</v>
      </c>
      <c r="L6470" s="283">
        <f t="shared" si="1455"/>
        <v>4.2530692972692208</v>
      </c>
      <c r="M6470" s="283">
        <f t="shared" si="1456"/>
        <v>0</v>
      </c>
      <c r="N6470" s="283">
        <f t="shared" si="1457"/>
        <v>4.1119599131986844</v>
      </c>
      <c r="O6470" s="283">
        <f t="shared" si="1458"/>
        <v>0</v>
      </c>
      <c r="P6470" s="21">
        <f t="shared" si="1450"/>
        <v>0</v>
      </c>
      <c r="Q6470" s="21">
        <f t="shared" si="1451"/>
        <v>0.75910815787401487</v>
      </c>
      <c r="R6470">
        <f t="shared" si="1452"/>
        <v>1.0705685074825908</v>
      </c>
      <c r="S6470" s="296">
        <f t="shared" si="1459"/>
        <v>0</v>
      </c>
      <c r="T6470" s="283">
        <f t="shared" si="1460"/>
        <v>0</v>
      </c>
    </row>
    <row r="6471" spans="1:20" x14ac:dyDescent="0.25">
      <c r="A6471" s="286">
        <v>43370</v>
      </c>
      <c r="B6471" s="1">
        <f t="shared" si="1453"/>
        <v>4</v>
      </c>
      <c r="C6471" s="285">
        <v>13</v>
      </c>
      <c r="D6471" t="s">
        <v>716</v>
      </c>
      <c r="F6471" s="16">
        <v>57</v>
      </c>
      <c r="G6471" t="str">
        <f t="shared" si="1447"/>
        <v>Neither</v>
      </c>
      <c r="H6471" s="283">
        <f>IF(G6471="heating",F6471*Assumptions!M$4+Assumptions!M$7,0)</f>
        <v>0</v>
      </c>
      <c r="I6471" s="15">
        <f t="shared" si="1448"/>
        <v>0.90040206880052787</v>
      </c>
      <c r="J6471" s="15">
        <f t="shared" si="1449"/>
        <v>1.0020455199443592</v>
      </c>
      <c r="K6471" s="283">
        <f t="shared" si="1454"/>
        <v>0</v>
      </c>
      <c r="L6471" s="283">
        <f t="shared" si="1455"/>
        <v>4.2530692972692208</v>
      </c>
      <c r="M6471" s="283">
        <f t="shared" si="1456"/>
        <v>0</v>
      </c>
      <c r="N6471" s="283">
        <f t="shared" si="1457"/>
        <v>4.1119599131986844</v>
      </c>
      <c r="O6471" s="283">
        <f t="shared" si="1458"/>
        <v>0</v>
      </c>
      <c r="P6471" s="21">
        <f t="shared" si="1450"/>
        <v>0</v>
      </c>
      <c r="Q6471" s="21">
        <f t="shared" si="1451"/>
        <v>0.79115902007799765</v>
      </c>
      <c r="R6471">
        <f t="shared" si="1452"/>
        <v>1.0705685074825908</v>
      </c>
      <c r="S6471" s="296">
        <f t="shared" si="1459"/>
        <v>0</v>
      </c>
      <c r="T6471" s="283">
        <f t="shared" si="1460"/>
        <v>0</v>
      </c>
    </row>
    <row r="6472" spans="1:20" x14ac:dyDescent="0.25">
      <c r="A6472" s="286">
        <v>43370</v>
      </c>
      <c r="B6472" s="1">
        <f t="shared" si="1453"/>
        <v>4</v>
      </c>
      <c r="C6472" s="285">
        <v>14</v>
      </c>
      <c r="D6472" t="s">
        <v>716</v>
      </c>
      <c r="F6472" s="16">
        <v>57</v>
      </c>
      <c r="G6472" t="str">
        <f t="shared" si="1447"/>
        <v>Neither</v>
      </c>
      <c r="H6472" s="283">
        <f>IF(G6472="heating",F6472*Assumptions!M$4+Assumptions!M$7,0)</f>
        <v>0</v>
      </c>
      <c r="I6472" s="15">
        <f t="shared" si="1448"/>
        <v>0.86032894500746537</v>
      </c>
      <c r="J6472" s="15">
        <f t="shared" si="1449"/>
        <v>1.0020455199443592</v>
      </c>
      <c r="K6472" s="283">
        <f t="shared" si="1454"/>
        <v>0</v>
      </c>
      <c r="L6472" s="283">
        <f t="shared" si="1455"/>
        <v>4.2530692972692208</v>
      </c>
      <c r="M6472" s="283">
        <f t="shared" si="1456"/>
        <v>0</v>
      </c>
      <c r="N6472" s="283">
        <f t="shared" si="1457"/>
        <v>4.1119599131986844</v>
      </c>
      <c r="O6472" s="283">
        <f t="shared" si="1458"/>
        <v>0</v>
      </c>
      <c r="P6472" s="21">
        <f t="shared" si="1450"/>
        <v>0</v>
      </c>
      <c r="Q6472" s="21">
        <f t="shared" si="1451"/>
        <v>0.84355555031342389</v>
      </c>
      <c r="R6472">
        <f t="shared" si="1452"/>
        <v>1.0705685074825908</v>
      </c>
      <c r="S6472" s="296">
        <f t="shared" si="1459"/>
        <v>0</v>
      </c>
      <c r="T6472" s="283">
        <f t="shared" si="1460"/>
        <v>0</v>
      </c>
    </row>
    <row r="6473" spans="1:20" x14ac:dyDescent="0.25">
      <c r="A6473" s="286">
        <v>43370</v>
      </c>
      <c r="B6473" s="1">
        <f t="shared" si="1453"/>
        <v>4</v>
      </c>
      <c r="C6473" s="285">
        <v>15</v>
      </c>
      <c r="D6473" t="s">
        <v>716</v>
      </c>
      <c r="F6473" s="16">
        <v>57</v>
      </c>
      <c r="G6473" t="str">
        <f t="shared" si="1447"/>
        <v>Neither</v>
      </c>
      <c r="H6473" s="283">
        <f>IF(G6473="heating",F6473*Assumptions!M$4+Assumptions!M$7,0)</f>
        <v>0</v>
      </c>
      <c r="I6473" s="15">
        <f t="shared" si="1448"/>
        <v>0.85754515037175039</v>
      </c>
      <c r="J6473" s="15">
        <f t="shared" si="1449"/>
        <v>1.0020455199443592</v>
      </c>
      <c r="K6473" s="283">
        <f t="shared" si="1454"/>
        <v>0</v>
      </c>
      <c r="L6473" s="283">
        <f t="shared" si="1455"/>
        <v>4.2530692972692208</v>
      </c>
      <c r="M6473" s="283">
        <f t="shared" si="1456"/>
        <v>0</v>
      </c>
      <c r="N6473" s="283">
        <f t="shared" si="1457"/>
        <v>4.1119599131986844</v>
      </c>
      <c r="O6473" s="283">
        <f t="shared" si="1458"/>
        <v>0</v>
      </c>
      <c r="P6473" s="21">
        <f t="shared" si="1450"/>
        <v>0</v>
      </c>
      <c r="Q6473" s="21">
        <f t="shared" si="1451"/>
        <v>0.96592607327566882</v>
      </c>
      <c r="R6473">
        <f t="shared" si="1452"/>
        <v>1.0705685074825908</v>
      </c>
      <c r="S6473" s="296">
        <f t="shared" si="1459"/>
        <v>0</v>
      </c>
      <c r="T6473" s="283">
        <f t="shared" si="1460"/>
        <v>0</v>
      </c>
    </row>
    <row r="6474" spans="1:20" x14ac:dyDescent="0.25">
      <c r="A6474" s="286">
        <v>43370</v>
      </c>
      <c r="B6474" s="1">
        <f t="shared" si="1453"/>
        <v>4</v>
      </c>
      <c r="C6474" s="285">
        <v>16</v>
      </c>
      <c r="D6474" t="s">
        <v>716</v>
      </c>
      <c r="F6474" s="16">
        <v>55</v>
      </c>
      <c r="G6474" t="str">
        <f t="shared" si="1447"/>
        <v>Neither</v>
      </c>
      <c r="H6474" s="283">
        <f>IF(G6474="heating",F6474*Assumptions!M$4+Assumptions!M$7,0)</f>
        <v>0</v>
      </c>
      <c r="I6474" s="15">
        <f t="shared" si="1448"/>
        <v>0.88344815438260227</v>
      </c>
      <c r="J6474" s="15">
        <f t="shared" si="1449"/>
        <v>1.0020455199443592</v>
      </c>
      <c r="K6474" s="283">
        <f t="shared" si="1454"/>
        <v>0</v>
      </c>
      <c r="L6474" s="283">
        <f t="shared" si="1455"/>
        <v>4.1851135499983272</v>
      </c>
      <c r="M6474" s="283">
        <f t="shared" si="1456"/>
        <v>0</v>
      </c>
      <c r="N6474" s="283">
        <f t="shared" si="1457"/>
        <v>3.9876635481217684</v>
      </c>
      <c r="O6474" s="283">
        <f t="shared" si="1458"/>
        <v>0</v>
      </c>
      <c r="P6474" s="21">
        <f t="shared" si="1450"/>
        <v>0</v>
      </c>
      <c r="Q6474" s="21">
        <f t="shared" si="1451"/>
        <v>1.1649354943302594</v>
      </c>
      <c r="R6474">
        <f t="shared" si="1452"/>
        <v>1.0705685074825908</v>
      </c>
      <c r="S6474" s="296">
        <f t="shared" si="1459"/>
        <v>0</v>
      </c>
      <c r="T6474" s="283">
        <f t="shared" si="1460"/>
        <v>0</v>
      </c>
    </row>
    <row r="6475" spans="1:20" x14ac:dyDescent="0.25">
      <c r="A6475" s="286">
        <v>43370</v>
      </c>
      <c r="B6475" s="1">
        <f t="shared" si="1453"/>
        <v>4</v>
      </c>
      <c r="C6475" s="285">
        <v>17</v>
      </c>
      <c r="D6475" t="s">
        <v>716</v>
      </c>
      <c r="F6475" s="16">
        <v>55</v>
      </c>
      <c r="G6475" t="str">
        <f t="shared" si="1447"/>
        <v>Neither</v>
      </c>
      <c r="H6475" s="283">
        <f>IF(G6475="heating",F6475*Assumptions!M$4+Assumptions!M$7,0)</f>
        <v>0</v>
      </c>
      <c r="I6475" s="15">
        <f t="shared" si="1448"/>
        <v>0.94025748850374469</v>
      </c>
      <c r="J6475" s="15">
        <f t="shared" si="1449"/>
        <v>1.0020455199443592</v>
      </c>
      <c r="K6475" s="283">
        <f t="shared" si="1454"/>
        <v>0</v>
      </c>
      <c r="L6475" s="283">
        <f t="shared" si="1455"/>
        <v>4.1851135499983272</v>
      </c>
      <c r="M6475" s="283">
        <f t="shared" si="1456"/>
        <v>0</v>
      </c>
      <c r="N6475" s="283">
        <f t="shared" si="1457"/>
        <v>3.9876635481217684</v>
      </c>
      <c r="O6475" s="283">
        <f t="shared" si="1458"/>
        <v>0</v>
      </c>
      <c r="P6475" s="21">
        <f t="shared" si="1450"/>
        <v>0</v>
      </c>
      <c r="Q6475" s="21">
        <f t="shared" si="1451"/>
        <v>1.3521540118753073</v>
      </c>
      <c r="R6475">
        <f t="shared" si="1452"/>
        <v>1.0705685074825908</v>
      </c>
      <c r="S6475" s="296">
        <f t="shared" si="1459"/>
        <v>0</v>
      </c>
      <c r="T6475" s="283">
        <f t="shared" si="1460"/>
        <v>0</v>
      </c>
    </row>
    <row r="6476" spans="1:20" x14ac:dyDescent="0.25">
      <c r="A6476" s="286">
        <v>43370</v>
      </c>
      <c r="B6476" s="1">
        <f t="shared" si="1453"/>
        <v>4</v>
      </c>
      <c r="C6476" s="285">
        <v>18</v>
      </c>
      <c r="D6476" t="s">
        <v>716</v>
      </c>
      <c r="F6476" s="16">
        <v>55</v>
      </c>
      <c r="G6476" t="str">
        <f t="shared" si="1447"/>
        <v>Neither</v>
      </c>
      <c r="H6476" s="283">
        <f>IF(G6476="heating",F6476*Assumptions!M$4+Assumptions!M$7,0)</f>
        <v>0</v>
      </c>
      <c r="I6476" s="15">
        <f t="shared" si="1448"/>
        <v>0.98182363790757687</v>
      </c>
      <c r="J6476" s="15">
        <f t="shared" si="1449"/>
        <v>1.0020455199443592</v>
      </c>
      <c r="K6476" s="283">
        <f t="shared" si="1454"/>
        <v>0</v>
      </c>
      <c r="L6476" s="283">
        <f t="shared" si="1455"/>
        <v>4.1851135499983272</v>
      </c>
      <c r="M6476" s="283">
        <f t="shared" si="1456"/>
        <v>0</v>
      </c>
      <c r="N6476" s="283">
        <f t="shared" si="1457"/>
        <v>3.9876635481217684</v>
      </c>
      <c r="O6476" s="283">
        <f t="shared" si="1458"/>
        <v>0</v>
      </c>
      <c r="P6476" s="21">
        <f t="shared" si="1450"/>
        <v>0</v>
      </c>
      <c r="Q6476" s="21">
        <f t="shared" si="1451"/>
        <v>1.5598916921549892</v>
      </c>
      <c r="R6476">
        <f t="shared" si="1452"/>
        <v>1.0705685074825908</v>
      </c>
      <c r="S6476" s="296">
        <f t="shared" si="1459"/>
        <v>0</v>
      </c>
      <c r="T6476" s="283">
        <f t="shared" si="1460"/>
        <v>0</v>
      </c>
    </row>
    <row r="6477" spans="1:20" x14ac:dyDescent="0.25">
      <c r="A6477" s="286">
        <v>43370</v>
      </c>
      <c r="B6477" s="1">
        <f t="shared" si="1453"/>
        <v>4</v>
      </c>
      <c r="C6477" s="285">
        <v>19</v>
      </c>
      <c r="D6477" t="s">
        <v>716</v>
      </c>
      <c r="F6477" s="16">
        <v>55</v>
      </c>
      <c r="G6477" t="str">
        <f t="shared" si="1447"/>
        <v>Neither</v>
      </c>
      <c r="H6477" s="283">
        <f>IF(G6477="heating",F6477*Assumptions!M$4+Assumptions!M$7,0)</f>
        <v>0</v>
      </c>
      <c r="I6477" s="15">
        <f t="shared" si="1448"/>
        <v>0.98418842963438757</v>
      </c>
      <c r="J6477" s="15">
        <f t="shared" si="1449"/>
        <v>1.0020455199443592</v>
      </c>
      <c r="K6477" s="283">
        <f t="shared" si="1454"/>
        <v>0</v>
      </c>
      <c r="L6477" s="283">
        <f t="shared" si="1455"/>
        <v>4.1851135499983272</v>
      </c>
      <c r="M6477" s="283">
        <f t="shared" si="1456"/>
        <v>0</v>
      </c>
      <c r="N6477" s="283">
        <f t="shared" si="1457"/>
        <v>3.9876635481217684</v>
      </c>
      <c r="O6477" s="283">
        <f t="shared" si="1458"/>
        <v>0</v>
      </c>
      <c r="P6477" s="21">
        <f t="shared" si="1450"/>
        <v>0</v>
      </c>
      <c r="Q6477" s="21">
        <f t="shared" si="1451"/>
        <v>1.6764212681468484</v>
      </c>
      <c r="R6477">
        <f t="shared" si="1452"/>
        <v>1.0705685074825908</v>
      </c>
      <c r="S6477" s="296">
        <f t="shared" si="1459"/>
        <v>0</v>
      </c>
      <c r="T6477" s="283">
        <f t="shared" si="1460"/>
        <v>0</v>
      </c>
    </row>
    <row r="6478" spans="1:20" x14ac:dyDescent="0.25">
      <c r="A6478" s="286">
        <v>43370</v>
      </c>
      <c r="B6478" s="1">
        <f t="shared" si="1453"/>
        <v>4</v>
      </c>
      <c r="C6478" s="285">
        <v>20</v>
      </c>
      <c r="D6478" t="s">
        <v>716</v>
      </c>
      <c r="F6478" s="16">
        <v>57</v>
      </c>
      <c r="G6478" t="str">
        <f t="shared" si="1447"/>
        <v>Neither</v>
      </c>
      <c r="H6478" s="283">
        <f>IF(G6478="heating",F6478*Assumptions!M$4+Assumptions!M$7,0)</f>
        <v>0</v>
      </c>
      <c r="I6478" s="15">
        <f t="shared" si="1448"/>
        <v>0.97071962311712034</v>
      </c>
      <c r="J6478" s="15">
        <f t="shared" si="1449"/>
        <v>1.0020455199443592</v>
      </c>
      <c r="K6478" s="283">
        <f t="shared" si="1454"/>
        <v>0</v>
      </c>
      <c r="L6478" s="283">
        <f t="shared" si="1455"/>
        <v>4.2530692972692208</v>
      </c>
      <c r="M6478" s="283">
        <f t="shared" si="1456"/>
        <v>0</v>
      </c>
      <c r="N6478" s="283">
        <f t="shared" si="1457"/>
        <v>4.1119599131986844</v>
      </c>
      <c r="O6478" s="283">
        <f t="shared" si="1458"/>
        <v>0</v>
      </c>
      <c r="P6478" s="21">
        <f t="shared" si="1450"/>
        <v>0</v>
      </c>
      <c r="Q6478" s="21">
        <f t="shared" si="1451"/>
        <v>1.52436960139122</v>
      </c>
      <c r="R6478">
        <f t="shared" si="1452"/>
        <v>1.0705685074825908</v>
      </c>
      <c r="S6478" s="296">
        <f t="shared" si="1459"/>
        <v>0</v>
      </c>
      <c r="T6478" s="283">
        <f t="shared" si="1460"/>
        <v>0</v>
      </c>
    </row>
    <row r="6479" spans="1:20" x14ac:dyDescent="0.25">
      <c r="A6479" s="286">
        <v>43370</v>
      </c>
      <c r="B6479" s="1">
        <f t="shared" si="1453"/>
        <v>4</v>
      </c>
      <c r="C6479" s="285">
        <v>21</v>
      </c>
      <c r="D6479" t="s">
        <v>716</v>
      </c>
      <c r="F6479" s="16">
        <v>55</v>
      </c>
      <c r="G6479" t="str">
        <f t="shared" si="1447"/>
        <v>Neither</v>
      </c>
      <c r="H6479" s="283">
        <f>IF(G6479="heating",F6479*Assumptions!M$4+Assumptions!M$7,0)</f>
        <v>0</v>
      </c>
      <c r="I6479" s="15">
        <f t="shared" si="1448"/>
        <v>0.95751150862929935</v>
      </c>
      <c r="J6479" s="15">
        <f t="shared" si="1449"/>
        <v>1.0020455199443592</v>
      </c>
      <c r="K6479" s="283">
        <f t="shared" si="1454"/>
        <v>0</v>
      </c>
      <c r="L6479" s="283">
        <f t="shared" si="1455"/>
        <v>4.1851135499983272</v>
      </c>
      <c r="M6479" s="283">
        <f t="shared" si="1456"/>
        <v>0</v>
      </c>
      <c r="N6479" s="283">
        <f t="shared" si="1457"/>
        <v>3.9876635481217684</v>
      </c>
      <c r="O6479" s="283">
        <f t="shared" si="1458"/>
        <v>0</v>
      </c>
      <c r="P6479" s="21">
        <f t="shared" si="1450"/>
        <v>0</v>
      </c>
      <c r="Q6479" s="21">
        <f t="shared" si="1451"/>
        <v>1.4448604713749031</v>
      </c>
      <c r="R6479">
        <f t="shared" si="1452"/>
        <v>1.0705685074825908</v>
      </c>
      <c r="S6479" s="296">
        <f t="shared" si="1459"/>
        <v>0</v>
      </c>
      <c r="T6479" s="283">
        <f t="shared" si="1460"/>
        <v>0</v>
      </c>
    </row>
    <row r="6480" spans="1:20" x14ac:dyDescent="0.25">
      <c r="A6480" s="286">
        <v>43370</v>
      </c>
      <c r="B6480" s="1">
        <f t="shared" si="1453"/>
        <v>4</v>
      </c>
      <c r="C6480" s="285">
        <v>22</v>
      </c>
      <c r="D6480" t="s">
        <v>716</v>
      </c>
      <c r="F6480" s="16">
        <v>57</v>
      </c>
      <c r="G6480" t="str">
        <f t="shared" si="1447"/>
        <v>Neither</v>
      </c>
      <c r="H6480" s="283">
        <f>IF(G6480="heating",F6480*Assumptions!M$4+Assumptions!M$7,0)</f>
        <v>0</v>
      </c>
      <c r="I6480" s="15">
        <f t="shared" si="1448"/>
        <v>0.9426530227543114</v>
      </c>
      <c r="J6480" s="15">
        <f t="shared" si="1449"/>
        <v>1.0020455199443592</v>
      </c>
      <c r="K6480" s="283">
        <f t="shared" si="1454"/>
        <v>0</v>
      </c>
      <c r="L6480" s="283">
        <f t="shared" si="1455"/>
        <v>4.2530692972692208</v>
      </c>
      <c r="M6480" s="283">
        <f t="shared" si="1456"/>
        <v>0</v>
      </c>
      <c r="N6480" s="283">
        <f t="shared" si="1457"/>
        <v>4.1119599131986844</v>
      </c>
      <c r="O6480" s="283">
        <f t="shared" si="1458"/>
        <v>0</v>
      </c>
      <c r="P6480" s="21">
        <f t="shared" si="1450"/>
        <v>0</v>
      </c>
      <c r="Q6480" s="21">
        <f t="shared" si="1451"/>
        <v>1.2427137171080138</v>
      </c>
      <c r="R6480">
        <f t="shared" si="1452"/>
        <v>1.0705685074825908</v>
      </c>
      <c r="S6480" s="296">
        <f t="shared" si="1459"/>
        <v>0</v>
      </c>
      <c r="T6480" s="283">
        <f t="shared" si="1460"/>
        <v>0</v>
      </c>
    </row>
    <row r="6481" spans="1:20" x14ac:dyDescent="0.25">
      <c r="A6481" s="286">
        <v>43370</v>
      </c>
      <c r="B6481" s="1">
        <f t="shared" si="1453"/>
        <v>4</v>
      </c>
      <c r="C6481" s="285">
        <v>23</v>
      </c>
      <c r="D6481" t="s">
        <v>715</v>
      </c>
      <c r="F6481" s="16">
        <v>59</v>
      </c>
      <c r="G6481" t="str">
        <f t="shared" si="1447"/>
        <v>Neither</v>
      </c>
      <c r="H6481" s="283">
        <f>IF(G6481="heating",F6481*Assumptions!M$4+Assumptions!M$7,0)</f>
        <v>0</v>
      </c>
      <c r="I6481" s="15">
        <f t="shared" si="1448"/>
        <v>0.94450710149963013</v>
      </c>
      <c r="J6481" s="15">
        <f t="shared" si="1449"/>
        <v>1.0020455199443592</v>
      </c>
      <c r="K6481" s="283">
        <f t="shared" si="1454"/>
        <v>0</v>
      </c>
      <c r="L6481" s="283">
        <f t="shared" si="1455"/>
        <v>4.3182081448486933</v>
      </c>
      <c r="M6481" s="283">
        <f t="shared" si="1456"/>
        <v>0</v>
      </c>
      <c r="N6481" s="283">
        <f t="shared" si="1457"/>
        <v>4.2355603137647586</v>
      </c>
      <c r="O6481" s="283">
        <f t="shared" si="1458"/>
        <v>0</v>
      </c>
      <c r="P6481" s="21">
        <f t="shared" si="1450"/>
        <v>0</v>
      </c>
      <c r="Q6481" s="21">
        <f t="shared" si="1451"/>
        <v>1.0297519246597011</v>
      </c>
      <c r="R6481">
        <f t="shared" si="1452"/>
        <v>1.0705685074825908</v>
      </c>
      <c r="S6481" s="296">
        <f t="shared" si="1459"/>
        <v>0</v>
      </c>
      <c r="T6481" s="283">
        <f t="shared" si="1460"/>
        <v>0</v>
      </c>
    </row>
    <row r="6482" spans="1:20" x14ac:dyDescent="0.25">
      <c r="A6482" s="286">
        <v>43371</v>
      </c>
      <c r="B6482" s="1">
        <f t="shared" si="1453"/>
        <v>5</v>
      </c>
      <c r="C6482" s="285">
        <v>0</v>
      </c>
      <c r="D6482" t="s">
        <v>715</v>
      </c>
      <c r="F6482" s="16">
        <v>59</v>
      </c>
      <c r="G6482" t="str">
        <f t="shared" si="1447"/>
        <v>Cooling</v>
      </c>
      <c r="H6482" s="283">
        <f>IF(G6482="heating",F6482*Assumptions!M$4+Assumptions!M$7,0)</f>
        <v>0</v>
      </c>
      <c r="I6482" s="15">
        <f t="shared" si="1448"/>
        <v>0.97481507806017154</v>
      </c>
      <c r="J6482" s="15">
        <f t="shared" si="1449"/>
        <v>1.0078033906966741</v>
      </c>
      <c r="K6482" s="283">
        <f t="shared" si="1454"/>
        <v>0</v>
      </c>
      <c r="L6482" s="283">
        <f t="shared" si="1455"/>
        <v>4.3182081448486933</v>
      </c>
      <c r="M6482" s="283">
        <f t="shared" si="1456"/>
        <v>0</v>
      </c>
      <c r="N6482" s="283">
        <f t="shared" si="1457"/>
        <v>4.2355603137647586</v>
      </c>
      <c r="O6482" s="283">
        <f t="shared" si="1458"/>
        <v>0</v>
      </c>
      <c r="P6482" s="21">
        <f t="shared" si="1450"/>
        <v>2.5000000000000001E-2</v>
      </c>
      <c r="Q6482" s="21">
        <f t="shared" si="1451"/>
        <v>0.90668853391740301</v>
      </c>
      <c r="R6482">
        <f t="shared" si="1452"/>
        <v>1.1856283047139096</v>
      </c>
      <c r="S6482" s="296">
        <f t="shared" si="1459"/>
        <v>2.6874889734300765E-2</v>
      </c>
      <c r="T6482" s="283">
        <f t="shared" si="1460"/>
        <v>2.6874889734300765E-2</v>
      </c>
    </row>
    <row r="6483" spans="1:20" x14ac:dyDescent="0.25">
      <c r="A6483" s="286">
        <v>43371</v>
      </c>
      <c r="B6483" s="1">
        <f t="shared" si="1453"/>
        <v>5</v>
      </c>
      <c r="C6483" s="285">
        <v>1</v>
      </c>
      <c r="D6483" t="s">
        <v>715</v>
      </c>
      <c r="F6483" s="16">
        <v>61</v>
      </c>
      <c r="G6483" t="str">
        <f t="shared" si="1447"/>
        <v>Cooling</v>
      </c>
      <c r="H6483" s="283">
        <f>IF(G6483="heating",F6483*Assumptions!M$4+Assumptions!M$7,0)</f>
        <v>0</v>
      </c>
      <c r="I6483" s="15">
        <f t="shared" si="1448"/>
        <v>1.012242869806885</v>
      </c>
      <c r="J6483" s="15">
        <f t="shared" si="1449"/>
        <v>1.0078033906966741</v>
      </c>
      <c r="K6483" s="283">
        <f t="shared" si="1454"/>
        <v>0</v>
      </c>
      <c r="L6483" s="283">
        <f t="shared" si="1455"/>
        <v>4.3818232651749627</v>
      </c>
      <c r="M6483" s="283">
        <f t="shared" si="1456"/>
        <v>0</v>
      </c>
      <c r="N6483" s="283">
        <f t="shared" si="1457"/>
        <v>4.3585758300027857</v>
      </c>
      <c r="O6483" s="283">
        <f t="shared" si="1458"/>
        <v>0</v>
      </c>
      <c r="P6483" s="21">
        <f t="shared" si="1450"/>
        <v>4.5164594084734722E-2</v>
      </c>
      <c r="Q6483" s="21">
        <f t="shared" si="1451"/>
        <v>0.81803459285312596</v>
      </c>
      <c r="R6483">
        <f t="shared" si="1452"/>
        <v>1.1856283047139096</v>
      </c>
      <c r="S6483" s="296">
        <f t="shared" si="1459"/>
        <v>4.3804460867007539E-2</v>
      </c>
      <c r="T6483" s="283">
        <f t="shared" si="1460"/>
        <v>4.3804460867007539E-2</v>
      </c>
    </row>
    <row r="6484" spans="1:20" x14ac:dyDescent="0.25">
      <c r="A6484" s="286">
        <v>43371</v>
      </c>
      <c r="B6484" s="1">
        <f t="shared" si="1453"/>
        <v>5</v>
      </c>
      <c r="C6484" s="285">
        <v>2</v>
      </c>
      <c r="D6484" t="s">
        <v>715</v>
      </c>
      <c r="F6484" s="16">
        <v>61</v>
      </c>
      <c r="G6484" t="str">
        <f t="shared" si="1447"/>
        <v>Cooling</v>
      </c>
      <c r="H6484" s="283">
        <f>IF(G6484="heating",F6484*Assumptions!M$4+Assumptions!M$7,0)</f>
        <v>0</v>
      </c>
      <c r="I6484" s="15">
        <f t="shared" si="1448"/>
        <v>1.0509704703585963</v>
      </c>
      <c r="J6484" s="15">
        <f t="shared" si="1449"/>
        <v>1.0078033906966741</v>
      </c>
      <c r="K6484" s="283">
        <f t="shared" si="1454"/>
        <v>0</v>
      </c>
      <c r="L6484" s="283">
        <f t="shared" si="1455"/>
        <v>4.3818232651749627</v>
      </c>
      <c r="M6484" s="283">
        <f t="shared" si="1456"/>
        <v>0</v>
      </c>
      <c r="N6484" s="283">
        <f t="shared" si="1457"/>
        <v>4.3585758300027857</v>
      </c>
      <c r="O6484" s="283">
        <f t="shared" si="1458"/>
        <v>0</v>
      </c>
      <c r="P6484" s="21">
        <f t="shared" si="1450"/>
        <v>4.5164594084734722E-2</v>
      </c>
      <c r="Q6484" s="21">
        <f t="shared" si="1451"/>
        <v>0.74507607494346417</v>
      </c>
      <c r="R6484">
        <f t="shared" si="1452"/>
        <v>1.1856283047139096</v>
      </c>
      <c r="S6484" s="296">
        <f t="shared" si="1459"/>
        <v>3.9897647425852174E-2</v>
      </c>
      <c r="T6484" s="283">
        <f t="shared" si="1460"/>
        <v>3.9897647425852174E-2</v>
      </c>
    </row>
    <row r="6485" spans="1:20" x14ac:dyDescent="0.25">
      <c r="A6485" s="286">
        <v>43371</v>
      </c>
      <c r="B6485" s="1">
        <f t="shared" si="1453"/>
        <v>5</v>
      </c>
      <c r="C6485" s="285">
        <v>3</v>
      </c>
      <c r="D6485" t="s">
        <v>715</v>
      </c>
      <c r="F6485" s="16">
        <v>63</v>
      </c>
      <c r="G6485" t="str">
        <f t="shared" si="1447"/>
        <v>Cooling</v>
      </c>
      <c r="H6485" s="283">
        <f>IF(G6485="heating",F6485*Assumptions!M$4+Assumptions!M$7,0)</f>
        <v>0</v>
      </c>
      <c r="I6485" s="15">
        <f t="shared" si="1448"/>
        <v>1.0924036124451033</v>
      </c>
      <c r="J6485" s="15">
        <f t="shared" si="1449"/>
        <v>1.0078033906966741</v>
      </c>
      <c r="K6485" s="283">
        <f t="shared" si="1454"/>
        <v>0</v>
      </c>
      <c r="L6485" s="283">
        <f t="shared" si="1455"/>
        <v>4.3818232651749627</v>
      </c>
      <c r="M6485" s="283">
        <f t="shared" si="1456"/>
        <v>0</v>
      </c>
      <c r="N6485" s="283">
        <f t="shared" si="1457"/>
        <v>4.3585758300027857</v>
      </c>
      <c r="O6485" s="283">
        <f t="shared" si="1458"/>
        <v>0</v>
      </c>
      <c r="P6485" s="21">
        <f t="shared" si="1450"/>
        <v>3.9789369881031433E-2</v>
      </c>
      <c r="Q6485" s="21">
        <f t="shared" si="1451"/>
        <v>0.69158980876382303</v>
      </c>
      <c r="R6485">
        <f t="shared" si="1452"/>
        <v>1.1856283047139096</v>
      </c>
      <c r="S6485" s="296">
        <f t="shared" si="1459"/>
        <v>3.262602804817754E-2</v>
      </c>
      <c r="T6485" s="283">
        <f t="shared" si="1460"/>
        <v>3.262602804817754E-2</v>
      </c>
    </row>
    <row r="6486" spans="1:20" x14ac:dyDescent="0.25">
      <c r="A6486" s="286">
        <v>43371</v>
      </c>
      <c r="B6486" s="1">
        <f t="shared" si="1453"/>
        <v>5</v>
      </c>
      <c r="C6486" s="285">
        <v>4</v>
      </c>
      <c r="D6486" t="s">
        <v>715</v>
      </c>
      <c r="F6486" s="16">
        <v>63</v>
      </c>
      <c r="G6486" t="str">
        <f t="shared" si="1447"/>
        <v>Cooling</v>
      </c>
      <c r="H6486" s="283">
        <f>IF(G6486="heating",F6486*Assumptions!M$4+Assumptions!M$7,0)</f>
        <v>0</v>
      </c>
      <c r="I6486" s="15">
        <f t="shared" si="1448"/>
        <v>1.1348296917927807</v>
      </c>
      <c r="J6486" s="15">
        <f t="shared" si="1449"/>
        <v>1.0078033906966741</v>
      </c>
      <c r="K6486" s="283">
        <f t="shared" si="1454"/>
        <v>0</v>
      </c>
      <c r="L6486" s="283">
        <f t="shared" si="1455"/>
        <v>4.3818232651749627</v>
      </c>
      <c r="M6486" s="283">
        <f t="shared" si="1456"/>
        <v>0</v>
      </c>
      <c r="N6486" s="283">
        <f t="shared" si="1457"/>
        <v>4.3585758300027857</v>
      </c>
      <c r="O6486" s="283">
        <f t="shared" si="1458"/>
        <v>0</v>
      </c>
      <c r="P6486" s="21">
        <f t="shared" si="1450"/>
        <v>3.9789369881031433E-2</v>
      </c>
      <c r="Q6486" s="21">
        <f t="shared" si="1451"/>
        <v>0.6473875548762833</v>
      </c>
      <c r="R6486">
        <f t="shared" si="1452"/>
        <v>1.1856283047139096</v>
      </c>
      <c r="S6486" s="296">
        <f t="shared" si="1459"/>
        <v>3.0540768900554637E-2</v>
      </c>
      <c r="T6486" s="283">
        <f t="shared" si="1460"/>
        <v>3.0540768900554637E-2</v>
      </c>
    </row>
    <row r="6487" spans="1:20" x14ac:dyDescent="0.25">
      <c r="A6487" s="286">
        <v>43371</v>
      </c>
      <c r="B6487" s="1">
        <f t="shared" si="1453"/>
        <v>5</v>
      </c>
      <c r="C6487" s="285">
        <v>5</v>
      </c>
      <c r="D6487" t="s">
        <v>715</v>
      </c>
      <c r="F6487" s="16">
        <v>63</v>
      </c>
      <c r="G6487" t="str">
        <f t="shared" si="1447"/>
        <v>Cooling</v>
      </c>
      <c r="H6487" s="283">
        <f>IF(G6487="heating",F6487*Assumptions!M$4+Assumptions!M$7,0)</f>
        <v>0</v>
      </c>
      <c r="I6487" s="15">
        <f t="shared" si="1448"/>
        <v>1.1635558681477385</v>
      </c>
      <c r="J6487" s="15">
        <f t="shared" si="1449"/>
        <v>1.0078033906966741</v>
      </c>
      <c r="K6487" s="283">
        <f t="shared" si="1454"/>
        <v>0</v>
      </c>
      <c r="L6487" s="283">
        <f t="shared" si="1455"/>
        <v>4.3818232651749627</v>
      </c>
      <c r="M6487" s="283">
        <f t="shared" si="1456"/>
        <v>0</v>
      </c>
      <c r="N6487" s="283">
        <f t="shared" si="1457"/>
        <v>4.3585758300027857</v>
      </c>
      <c r="O6487" s="283">
        <f t="shared" si="1458"/>
        <v>0</v>
      </c>
      <c r="P6487" s="21">
        <f t="shared" si="1450"/>
        <v>3.9789369881031433E-2</v>
      </c>
      <c r="Q6487" s="21">
        <f t="shared" si="1451"/>
        <v>0.72139578924615555</v>
      </c>
      <c r="R6487">
        <f t="shared" si="1452"/>
        <v>1.1856283047139096</v>
      </c>
      <c r="S6487" s="296">
        <f t="shared" si="1459"/>
        <v>3.4032137193941582E-2</v>
      </c>
      <c r="T6487" s="283">
        <f t="shared" si="1460"/>
        <v>3.4032137193941582E-2</v>
      </c>
    </row>
    <row r="6488" spans="1:20" x14ac:dyDescent="0.25">
      <c r="A6488" s="286">
        <v>43371</v>
      </c>
      <c r="B6488" s="1">
        <f t="shared" si="1453"/>
        <v>5</v>
      </c>
      <c r="C6488" s="285">
        <v>6</v>
      </c>
      <c r="D6488" t="s">
        <v>715</v>
      </c>
      <c r="F6488" s="16">
        <v>64</v>
      </c>
      <c r="G6488" t="str">
        <f t="shared" si="1447"/>
        <v>Cooling</v>
      </c>
      <c r="H6488" s="283">
        <f>IF(G6488="heating",F6488*Assumptions!M$4+Assumptions!M$7,0)</f>
        <v>0</v>
      </c>
      <c r="I6488" s="15">
        <f t="shared" si="1448"/>
        <v>1.2083911162615524</v>
      </c>
      <c r="J6488" s="15">
        <f t="shared" si="1449"/>
        <v>1.0078033906966741</v>
      </c>
      <c r="K6488" s="283">
        <f t="shared" si="1454"/>
        <v>0</v>
      </c>
      <c r="L6488" s="283">
        <f t="shared" si="1455"/>
        <v>4.3818232651749627</v>
      </c>
      <c r="M6488" s="283">
        <f t="shared" si="1456"/>
        <v>0</v>
      </c>
      <c r="N6488" s="283">
        <f t="shared" si="1457"/>
        <v>4.3585758300027857</v>
      </c>
      <c r="O6488" s="283">
        <f t="shared" si="1458"/>
        <v>0</v>
      </c>
      <c r="P6488" s="21">
        <f t="shared" si="1450"/>
        <v>3.8036447069942136E-2</v>
      </c>
      <c r="Q6488" s="21">
        <f t="shared" si="1451"/>
        <v>0.87787080972652631</v>
      </c>
      <c r="R6488">
        <f t="shared" si="1452"/>
        <v>1.1856283047139096</v>
      </c>
      <c r="S6488" s="296">
        <f t="shared" si="1459"/>
        <v>3.9589417384372223E-2</v>
      </c>
      <c r="T6488" s="283">
        <f t="shared" si="1460"/>
        <v>3.9589417384372223E-2</v>
      </c>
    </row>
    <row r="6489" spans="1:20" x14ac:dyDescent="0.25">
      <c r="A6489" s="286">
        <v>43371</v>
      </c>
      <c r="B6489" s="1">
        <f t="shared" si="1453"/>
        <v>5</v>
      </c>
      <c r="C6489" s="285">
        <v>7</v>
      </c>
      <c r="D6489" t="s">
        <v>716</v>
      </c>
      <c r="F6489" s="16">
        <v>66</v>
      </c>
      <c r="G6489" t="str">
        <f t="shared" si="1447"/>
        <v>Cooling</v>
      </c>
      <c r="H6489" s="283">
        <f>IF(G6489="heating",F6489*Assumptions!M$4+Assumptions!M$7,0)</f>
        <v>0</v>
      </c>
      <c r="I6489" s="15">
        <f t="shared" si="1448"/>
        <v>1.1637425769249583</v>
      </c>
      <c r="J6489" s="15">
        <f t="shared" si="1449"/>
        <v>1.0078033906966741</v>
      </c>
      <c r="K6489" s="283">
        <f t="shared" si="1454"/>
        <v>0</v>
      </c>
      <c r="L6489" s="283">
        <f t="shared" si="1455"/>
        <v>4.3818232651749627</v>
      </c>
      <c r="M6489" s="283">
        <f t="shared" si="1456"/>
        <v>0</v>
      </c>
      <c r="N6489" s="283">
        <f t="shared" si="1457"/>
        <v>4.3585758300027857</v>
      </c>
      <c r="O6489" s="283">
        <f t="shared" si="1458"/>
        <v>0</v>
      </c>
      <c r="P6489" s="21">
        <f t="shared" si="1450"/>
        <v>3.6399980029288459E-2</v>
      </c>
      <c r="Q6489" s="21">
        <f t="shared" si="1451"/>
        <v>0.97331382064367777</v>
      </c>
      <c r="R6489">
        <f t="shared" si="1452"/>
        <v>1.1856283047139096</v>
      </c>
      <c r="S6489" s="296">
        <f t="shared" si="1459"/>
        <v>4.2005155264557746E-2</v>
      </c>
      <c r="T6489" s="283">
        <f t="shared" si="1460"/>
        <v>4.2005155264557746E-2</v>
      </c>
    </row>
    <row r="6490" spans="1:20" x14ac:dyDescent="0.25">
      <c r="A6490" s="286">
        <v>43371</v>
      </c>
      <c r="B6490" s="1">
        <f t="shared" si="1453"/>
        <v>5</v>
      </c>
      <c r="C6490" s="285">
        <v>8</v>
      </c>
      <c r="D6490" t="s">
        <v>716</v>
      </c>
      <c r="F6490" s="16">
        <v>70</v>
      </c>
      <c r="G6490" t="str">
        <f t="shared" si="1447"/>
        <v>Cooling</v>
      </c>
      <c r="H6490" s="283">
        <f>IF(G6490="heating",F6490*Assumptions!M$4+Assumptions!M$7,0)</f>
        <v>0</v>
      </c>
      <c r="I6490" s="15">
        <f t="shared" si="1448"/>
        <v>1.094193721037565</v>
      </c>
      <c r="J6490" s="15">
        <f t="shared" si="1449"/>
        <v>1.0078033906966741</v>
      </c>
      <c r="K6490" s="283">
        <f t="shared" si="1454"/>
        <v>0</v>
      </c>
      <c r="L6490" s="283">
        <f t="shared" si="1455"/>
        <v>4.3818232651749627</v>
      </c>
      <c r="M6490" s="283">
        <f t="shared" si="1456"/>
        <v>0</v>
      </c>
      <c r="N6490" s="283">
        <f t="shared" si="1457"/>
        <v>4.3585758300027857</v>
      </c>
      <c r="O6490" s="283">
        <f t="shared" si="1458"/>
        <v>0</v>
      </c>
      <c r="P6490" s="21">
        <f t="shared" si="1450"/>
        <v>4.0604560274080326E-2</v>
      </c>
      <c r="Q6490" s="21">
        <f t="shared" si="1451"/>
        <v>0.94940007506179924</v>
      </c>
      <c r="R6490">
        <f t="shared" si="1452"/>
        <v>1.1856283047139096</v>
      </c>
      <c r="S6490" s="296">
        <f t="shared" si="1459"/>
        <v>4.5705938627383015E-2</v>
      </c>
      <c r="T6490" s="283">
        <f t="shared" si="1460"/>
        <v>4.5705938627383015E-2</v>
      </c>
    </row>
    <row r="6491" spans="1:20" x14ac:dyDescent="0.25">
      <c r="A6491" s="286">
        <v>43371</v>
      </c>
      <c r="B6491" s="1">
        <f t="shared" si="1453"/>
        <v>5</v>
      </c>
      <c r="C6491" s="285">
        <v>9</v>
      </c>
      <c r="D6491" t="s">
        <v>716</v>
      </c>
      <c r="F6491" s="16">
        <v>70</v>
      </c>
      <c r="G6491" t="str">
        <f t="shared" si="1447"/>
        <v>Cooling</v>
      </c>
      <c r="H6491" s="283">
        <f>IF(G6491="heating",F6491*Assumptions!M$4+Assumptions!M$7,0)</f>
        <v>0</v>
      </c>
      <c r="I6491" s="15">
        <f t="shared" si="1448"/>
        <v>1.0343009000871222</v>
      </c>
      <c r="J6491" s="15">
        <f t="shared" si="1449"/>
        <v>1.0078033906966741</v>
      </c>
      <c r="K6491" s="283">
        <f t="shared" si="1454"/>
        <v>0</v>
      </c>
      <c r="L6491" s="283">
        <f t="shared" si="1455"/>
        <v>4.3818232651749627</v>
      </c>
      <c r="M6491" s="283">
        <f t="shared" si="1456"/>
        <v>0</v>
      </c>
      <c r="N6491" s="283">
        <f t="shared" si="1457"/>
        <v>4.3585758300027857</v>
      </c>
      <c r="O6491" s="283">
        <f t="shared" si="1458"/>
        <v>0</v>
      </c>
      <c r="P6491" s="21">
        <f t="shared" si="1450"/>
        <v>4.0604560274080326E-2</v>
      </c>
      <c r="Q6491" s="21">
        <f t="shared" si="1451"/>
        <v>0.8408485371888097</v>
      </c>
      <c r="R6491">
        <f t="shared" si="1452"/>
        <v>1.1856283047139096</v>
      </c>
      <c r="S6491" s="296">
        <f t="shared" si="1459"/>
        <v>4.0480059613619564E-2</v>
      </c>
      <c r="T6491" s="283">
        <f t="shared" si="1460"/>
        <v>4.0480059613619564E-2</v>
      </c>
    </row>
    <row r="6492" spans="1:20" x14ac:dyDescent="0.25">
      <c r="A6492" s="286">
        <v>43371</v>
      </c>
      <c r="B6492" s="1">
        <f t="shared" si="1453"/>
        <v>5</v>
      </c>
      <c r="C6492" s="285">
        <v>10</v>
      </c>
      <c r="D6492" t="s">
        <v>716</v>
      </c>
      <c r="F6492" s="16">
        <v>72</v>
      </c>
      <c r="G6492" t="str">
        <f t="shared" si="1447"/>
        <v>Cooling</v>
      </c>
      <c r="H6492" s="283">
        <f>IF(G6492="heating",F6492*Assumptions!M$4+Assumptions!M$7,0)</f>
        <v>0</v>
      </c>
      <c r="I6492" s="15">
        <f t="shared" si="1448"/>
        <v>0.98112329028689171</v>
      </c>
      <c r="J6492" s="15">
        <f t="shared" si="1449"/>
        <v>1.0078033906966741</v>
      </c>
      <c r="K6492" s="283">
        <f t="shared" si="1454"/>
        <v>0</v>
      </c>
      <c r="L6492" s="283" t="e">
        <f t="shared" si="1455"/>
        <v>#N/A</v>
      </c>
      <c r="M6492" s="283">
        <f t="shared" si="1456"/>
        <v>0</v>
      </c>
      <c r="N6492" s="283" t="e">
        <f t="shared" si="1457"/>
        <v>#N/A</v>
      </c>
      <c r="O6492" s="283">
        <f t="shared" si="1458"/>
        <v>0</v>
      </c>
      <c r="P6492" s="21">
        <f t="shared" si="1450"/>
        <v>4.6445607559525648E-2</v>
      </c>
      <c r="Q6492" s="21">
        <f t="shared" si="1451"/>
        <v>0.74504051125983206</v>
      </c>
      <c r="R6492">
        <f t="shared" si="1452"/>
        <v>1.1856283047139096</v>
      </c>
      <c r="S6492" s="296">
        <f t="shared" si="1459"/>
        <v>4.1027314922134205E-2</v>
      </c>
      <c r="T6492" s="283">
        <f t="shared" si="1460"/>
        <v>4.1027314922134205E-2</v>
      </c>
    </row>
    <row r="6493" spans="1:20" x14ac:dyDescent="0.25">
      <c r="A6493" s="286">
        <v>43371</v>
      </c>
      <c r="B6493" s="1">
        <f t="shared" si="1453"/>
        <v>5</v>
      </c>
      <c r="C6493" s="285">
        <v>11</v>
      </c>
      <c r="D6493" t="s">
        <v>716</v>
      </c>
      <c r="F6493" s="16">
        <v>73</v>
      </c>
      <c r="G6493" t="str">
        <f t="shared" si="1447"/>
        <v>Cooling</v>
      </c>
      <c r="H6493" s="283">
        <f>IF(G6493="heating",F6493*Assumptions!M$4+Assumptions!M$7,0)</f>
        <v>0</v>
      </c>
      <c r="I6493" s="15">
        <f t="shared" si="1448"/>
        <v>0.94956163997961163</v>
      </c>
      <c r="J6493" s="15">
        <f t="shared" si="1449"/>
        <v>1.0078033906966741</v>
      </c>
      <c r="K6493" s="283">
        <f t="shared" si="1454"/>
        <v>0</v>
      </c>
      <c r="L6493" s="283" t="e">
        <f t="shared" si="1455"/>
        <v>#N/A</v>
      </c>
      <c r="M6493" s="283">
        <f t="shared" si="1456"/>
        <v>0</v>
      </c>
      <c r="N6493" s="283" t="e">
        <f t="shared" si="1457"/>
        <v>#N/A</v>
      </c>
      <c r="O6493" s="283">
        <f t="shared" si="1458"/>
        <v>0</v>
      </c>
      <c r="P6493" s="21">
        <f t="shared" si="1450"/>
        <v>5.0300820493010656E-2</v>
      </c>
      <c r="Q6493" s="21">
        <f t="shared" si="1451"/>
        <v>0.72850690893675296</v>
      </c>
      <c r="R6493">
        <f t="shared" si="1452"/>
        <v>1.1856283047139096</v>
      </c>
      <c r="S6493" s="296">
        <f t="shared" si="1459"/>
        <v>4.3446750785506756E-2</v>
      </c>
      <c r="T6493" s="283">
        <f t="shared" si="1460"/>
        <v>4.3446750785506756E-2</v>
      </c>
    </row>
    <row r="6494" spans="1:20" x14ac:dyDescent="0.25">
      <c r="A6494" s="286">
        <v>43371</v>
      </c>
      <c r="B6494" s="1">
        <f t="shared" si="1453"/>
        <v>5</v>
      </c>
      <c r="C6494" s="285">
        <v>12</v>
      </c>
      <c r="D6494" t="s">
        <v>716</v>
      </c>
      <c r="F6494" s="16">
        <v>73</v>
      </c>
      <c r="G6494" t="str">
        <f t="shared" si="1447"/>
        <v>Cooling</v>
      </c>
      <c r="H6494" s="283">
        <f>IF(G6494="heating",F6494*Assumptions!M$4+Assumptions!M$7,0)</f>
        <v>0</v>
      </c>
      <c r="I6494" s="15">
        <f t="shared" si="1448"/>
        <v>0.91648403420261149</v>
      </c>
      <c r="J6494" s="15">
        <f t="shared" si="1449"/>
        <v>1.0078033906966741</v>
      </c>
      <c r="K6494" s="283">
        <f t="shared" si="1454"/>
        <v>0</v>
      </c>
      <c r="L6494" s="283" t="e">
        <f t="shared" si="1455"/>
        <v>#N/A</v>
      </c>
      <c r="M6494" s="283">
        <f t="shared" si="1456"/>
        <v>0</v>
      </c>
      <c r="N6494" s="283" t="e">
        <f t="shared" si="1457"/>
        <v>#N/A</v>
      </c>
      <c r="O6494" s="283">
        <f t="shared" si="1458"/>
        <v>0</v>
      </c>
      <c r="P6494" s="21">
        <f t="shared" si="1450"/>
        <v>5.0300820493010656E-2</v>
      </c>
      <c r="Q6494" s="21">
        <f t="shared" si="1451"/>
        <v>0.75910815787401487</v>
      </c>
      <c r="R6494">
        <f t="shared" si="1452"/>
        <v>1.1856283047139096</v>
      </c>
      <c r="S6494" s="296">
        <f t="shared" si="1459"/>
        <v>4.5271750411444281E-2</v>
      </c>
      <c r="T6494" s="283">
        <f t="shared" si="1460"/>
        <v>4.5271750411444281E-2</v>
      </c>
    </row>
    <row r="6495" spans="1:20" x14ac:dyDescent="0.25">
      <c r="A6495" s="286">
        <v>43371</v>
      </c>
      <c r="B6495" s="1">
        <f t="shared" si="1453"/>
        <v>5</v>
      </c>
      <c r="C6495" s="285">
        <v>13</v>
      </c>
      <c r="D6495" t="s">
        <v>716</v>
      </c>
      <c r="F6495" s="16">
        <v>73</v>
      </c>
      <c r="G6495" t="str">
        <f t="shared" si="1447"/>
        <v>Cooling</v>
      </c>
      <c r="H6495" s="283">
        <f>IF(G6495="heating",F6495*Assumptions!M$4+Assumptions!M$7,0)</f>
        <v>0</v>
      </c>
      <c r="I6495" s="15">
        <f t="shared" si="1448"/>
        <v>0.90040206880052787</v>
      </c>
      <c r="J6495" s="15">
        <f t="shared" si="1449"/>
        <v>1.0078033906966741</v>
      </c>
      <c r="K6495" s="283">
        <f t="shared" si="1454"/>
        <v>0</v>
      </c>
      <c r="L6495" s="283" t="e">
        <f t="shared" si="1455"/>
        <v>#N/A</v>
      </c>
      <c r="M6495" s="283">
        <f t="shared" si="1456"/>
        <v>0</v>
      </c>
      <c r="N6495" s="283" t="e">
        <f t="shared" si="1457"/>
        <v>#N/A</v>
      </c>
      <c r="O6495" s="283">
        <f t="shared" si="1458"/>
        <v>0</v>
      </c>
      <c r="P6495" s="21">
        <f t="shared" si="1450"/>
        <v>5.0300820493010656E-2</v>
      </c>
      <c r="Q6495" s="21">
        <f t="shared" si="1451"/>
        <v>0.79115902007799765</v>
      </c>
      <c r="R6495">
        <f t="shared" si="1452"/>
        <v>1.1856283047139096</v>
      </c>
      <c r="S6495" s="296">
        <f t="shared" si="1459"/>
        <v>4.7183202184316826E-2</v>
      </c>
      <c r="T6495" s="283">
        <f t="shared" si="1460"/>
        <v>4.7183202184316826E-2</v>
      </c>
    </row>
    <row r="6496" spans="1:20" x14ac:dyDescent="0.25">
      <c r="A6496" s="286">
        <v>43371</v>
      </c>
      <c r="B6496" s="1">
        <f t="shared" si="1453"/>
        <v>5</v>
      </c>
      <c r="C6496" s="285">
        <v>14</v>
      </c>
      <c r="D6496" t="s">
        <v>716</v>
      </c>
      <c r="F6496" s="16">
        <v>75</v>
      </c>
      <c r="G6496" t="str">
        <f t="shared" si="1447"/>
        <v>Cooling</v>
      </c>
      <c r="H6496" s="283">
        <f>IF(G6496="heating",F6496*Assumptions!M$4+Assumptions!M$7,0)</f>
        <v>0</v>
      </c>
      <c r="I6496" s="15">
        <f t="shared" si="1448"/>
        <v>0.86032894500746537</v>
      </c>
      <c r="J6496" s="15">
        <f t="shared" si="1449"/>
        <v>1.0078033906966741</v>
      </c>
      <c r="K6496" s="283">
        <f t="shared" si="1454"/>
        <v>0</v>
      </c>
      <c r="L6496" s="283" t="e">
        <f t="shared" si="1455"/>
        <v>#N/A</v>
      </c>
      <c r="M6496" s="283">
        <f t="shared" si="1456"/>
        <v>0</v>
      </c>
      <c r="N6496" s="283" t="e">
        <f t="shared" si="1457"/>
        <v>#N/A</v>
      </c>
      <c r="O6496" s="283">
        <f t="shared" si="1458"/>
        <v>0</v>
      </c>
      <c r="P6496" s="21">
        <f t="shared" si="1450"/>
        <v>5.9880624941505811E-2</v>
      </c>
      <c r="Q6496" s="21">
        <f t="shared" si="1451"/>
        <v>0.84355555031342389</v>
      </c>
      <c r="R6496">
        <f t="shared" si="1452"/>
        <v>1.1856283047139096</v>
      </c>
      <c r="S6496" s="296">
        <f t="shared" si="1459"/>
        <v>5.9889208053643894E-2</v>
      </c>
      <c r="T6496" s="283">
        <f t="shared" si="1460"/>
        <v>5.9889208053643894E-2</v>
      </c>
    </row>
    <row r="6497" spans="1:20" x14ac:dyDescent="0.25">
      <c r="A6497" s="286">
        <v>43371</v>
      </c>
      <c r="B6497" s="1">
        <f t="shared" si="1453"/>
        <v>5</v>
      </c>
      <c r="C6497" s="285">
        <v>15</v>
      </c>
      <c r="D6497" t="s">
        <v>716</v>
      </c>
      <c r="F6497" s="16">
        <v>73</v>
      </c>
      <c r="G6497" t="str">
        <f t="shared" si="1447"/>
        <v>Cooling</v>
      </c>
      <c r="H6497" s="283">
        <f>IF(G6497="heating",F6497*Assumptions!M$4+Assumptions!M$7,0)</f>
        <v>0</v>
      </c>
      <c r="I6497" s="15">
        <f t="shared" si="1448"/>
        <v>0.85754515037175039</v>
      </c>
      <c r="J6497" s="15">
        <f t="shared" si="1449"/>
        <v>1.0078033906966741</v>
      </c>
      <c r="K6497" s="283">
        <f t="shared" si="1454"/>
        <v>0</v>
      </c>
      <c r="L6497" s="283" t="e">
        <f t="shared" si="1455"/>
        <v>#N/A</v>
      </c>
      <c r="M6497" s="283">
        <f t="shared" si="1456"/>
        <v>0</v>
      </c>
      <c r="N6497" s="283" t="e">
        <f t="shared" si="1457"/>
        <v>#N/A</v>
      </c>
      <c r="O6497" s="283">
        <f t="shared" si="1458"/>
        <v>0</v>
      </c>
      <c r="P6497" s="21">
        <f t="shared" si="1450"/>
        <v>5.0300820493010656E-2</v>
      </c>
      <c r="Q6497" s="21">
        <f t="shared" si="1451"/>
        <v>0.96592607327566882</v>
      </c>
      <c r="R6497">
        <f t="shared" si="1452"/>
        <v>1.1856283047139096</v>
      </c>
      <c r="S6497" s="296">
        <f t="shared" si="1459"/>
        <v>5.7605973077291074E-2</v>
      </c>
      <c r="T6497" s="283">
        <f t="shared" si="1460"/>
        <v>5.7605973077291074E-2</v>
      </c>
    </row>
    <row r="6498" spans="1:20" x14ac:dyDescent="0.25">
      <c r="A6498" s="286">
        <v>43371</v>
      </c>
      <c r="B6498" s="1">
        <f t="shared" si="1453"/>
        <v>5</v>
      </c>
      <c r="C6498" s="285">
        <v>16</v>
      </c>
      <c r="D6498" t="s">
        <v>716</v>
      </c>
      <c r="F6498" s="16">
        <v>73</v>
      </c>
      <c r="G6498" t="str">
        <f t="shared" si="1447"/>
        <v>Cooling</v>
      </c>
      <c r="H6498" s="283">
        <f>IF(G6498="heating",F6498*Assumptions!M$4+Assumptions!M$7,0)</f>
        <v>0</v>
      </c>
      <c r="I6498" s="15">
        <f t="shared" si="1448"/>
        <v>0.88344815438260227</v>
      </c>
      <c r="J6498" s="15">
        <f t="shared" si="1449"/>
        <v>1.0078033906966741</v>
      </c>
      <c r="K6498" s="283">
        <f t="shared" si="1454"/>
        <v>0</v>
      </c>
      <c r="L6498" s="283" t="e">
        <f t="shared" si="1455"/>
        <v>#N/A</v>
      </c>
      <c r="M6498" s="283">
        <f t="shared" si="1456"/>
        <v>0</v>
      </c>
      <c r="N6498" s="283" t="e">
        <f t="shared" si="1457"/>
        <v>#N/A</v>
      </c>
      <c r="O6498" s="283">
        <f t="shared" si="1458"/>
        <v>0</v>
      </c>
      <c r="P6498" s="21">
        <f t="shared" si="1450"/>
        <v>5.0300820493010656E-2</v>
      </c>
      <c r="Q6498" s="21">
        <f t="shared" si="1451"/>
        <v>1.1649354943302594</v>
      </c>
      <c r="R6498">
        <f t="shared" si="1452"/>
        <v>1.1856283047139096</v>
      </c>
      <c r="S6498" s="296">
        <f t="shared" si="1459"/>
        <v>6.9474512159708235E-2</v>
      </c>
      <c r="T6498" s="283">
        <f t="shared" si="1460"/>
        <v>6.9474512159708235E-2</v>
      </c>
    </row>
    <row r="6499" spans="1:20" x14ac:dyDescent="0.25">
      <c r="A6499" s="286">
        <v>43371</v>
      </c>
      <c r="B6499" s="1">
        <f t="shared" si="1453"/>
        <v>5</v>
      </c>
      <c r="C6499" s="285">
        <v>17</v>
      </c>
      <c r="D6499" t="s">
        <v>716</v>
      </c>
      <c r="F6499" s="16">
        <v>72</v>
      </c>
      <c r="G6499" t="str">
        <f t="shared" si="1447"/>
        <v>Cooling</v>
      </c>
      <c r="H6499" s="283">
        <f>IF(G6499="heating",F6499*Assumptions!M$4+Assumptions!M$7,0)</f>
        <v>0</v>
      </c>
      <c r="I6499" s="15">
        <f t="shared" si="1448"/>
        <v>0.94025748850374469</v>
      </c>
      <c r="J6499" s="15">
        <f t="shared" si="1449"/>
        <v>1.0078033906966741</v>
      </c>
      <c r="K6499" s="283">
        <f t="shared" si="1454"/>
        <v>0</v>
      </c>
      <c r="L6499" s="283" t="e">
        <f t="shared" si="1455"/>
        <v>#N/A</v>
      </c>
      <c r="M6499" s="283">
        <f t="shared" si="1456"/>
        <v>0</v>
      </c>
      <c r="N6499" s="283" t="e">
        <f t="shared" si="1457"/>
        <v>#N/A</v>
      </c>
      <c r="O6499" s="283">
        <f t="shared" si="1458"/>
        <v>0</v>
      </c>
      <c r="P6499" s="21">
        <f t="shared" si="1450"/>
        <v>4.6445607559525648E-2</v>
      </c>
      <c r="Q6499" s="21">
        <f t="shared" si="1451"/>
        <v>1.3521540118753073</v>
      </c>
      <c r="R6499">
        <f t="shared" si="1452"/>
        <v>1.1856283047139096</v>
      </c>
      <c r="S6499" s="296">
        <f t="shared" si="1459"/>
        <v>7.4459371846276004E-2</v>
      </c>
      <c r="T6499" s="283">
        <f t="shared" si="1460"/>
        <v>7.4459371846276004E-2</v>
      </c>
    </row>
    <row r="6500" spans="1:20" x14ac:dyDescent="0.25">
      <c r="A6500" s="286">
        <v>43371</v>
      </c>
      <c r="B6500" s="1">
        <f t="shared" si="1453"/>
        <v>5</v>
      </c>
      <c r="C6500" s="285">
        <v>18</v>
      </c>
      <c r="D6500" t="s">
        <v>716</v>
      </c>
      <c r="F6500" s="16">
        <v>72</v>
      </c>
      <c r="G6500" t="str">
        <f t="shared" si="1447"/>
        <v>Cooling</v>
      </c>
      <c r="H6500" s="283">
        <f>IF(G6500="heating",F6500*Assumptions!M$4+Assumptions!M$7,0)</f>
        <v>0</v>
      </c>
      <c r="I6500" s="15">
        <f t="shared" si="1448"/>
        <v>0.98182363790757687</v>
      </c>
      <c r="J6500" s="15">
        <f t="shared" si="1449"/>
        <v>1.0078033906966741</v>
      </c>
      <c r="K6500" s="283">
        <f t="shared" si="1454"/>
        <v>0</v>
      </c>
      <c r="L6500" s="283" t="e">
        <f t="shared" si="1455"/>
        <v>#N/A</v>
      </c>
      <c r="M6500" s="283">
        <f t="shared" si="1456"/>
        <v>0</v>
      </c>
      <c r="N6500" s="283" t="e">
        <f t="shared" si="1457"/>
        <v>#N/A</v>
      </c>
      <c r="O6500" s="283">
        <f t="shared" si="1458"/>
        <v>0</v>
      </c>
      <c r="P6500" s="21">
        <f t="shared" si="1450"/>
        <v>4.6445607559525648E-2</v>
      </c>
      <c r="Q6500" s="21">
        <f t="shared" si="1451"/>
        <v>1.5598916921549892</v>
      </c>
      <c r="R6500">
        <f t="shared" si="1452"/>
        <v>1.1856283047139096</v>
      </c>
      <c r="S6500" s="296">
        <f t="shared" si="1459"/>
        <v>8.5898909832762466E-2</v>
      </c>
      <c r="T6500" s="283">
        <f t="shared" si="1460"/>
        <v>8.5898909832762466E-2</v>
      </c>
    </row>
    <row r="6501" spans="1:20" x14ac:dyDescent="0.25">
      <c r="A6501" s="286">
        <v>43371</v>
      </c>
      <c r="B6501" s="1">
        <f t="shared" si="1453"/>
        <v>5</v>
      </c>
      <c r="C6501" s="285">
        <v>19</v>
      </c>
      <c r="D6501" t="s">
        <v>716</v>
      </c>
      <c r="F6501" s="16">
        <v>70</v>
      </c>
      <c r="G6501" t="str">
        <f t="shared" si="1447"/>
        <v>Cooling</v>
      </c>
      <c r="H6501" s="283">
        <f>IF(G6501="heating",F6501*Assumptions!M$4+Assumptions!M$7,0)</f>
        <v>0</v>
      </c>
      <c r="I6501" s="15">
        <f t="shared" si="1448"/>
        <v>0.98418842963438757</v>
      </c>
      <c r="J6501" s="15">
        <f t="shared" si="1449"/>
        <v>1.0078033906966741</v>
      </c>
      <c r="K6501" s="283">
        <f t="shared" si="1454"/>
        <v>0</v>
      </c>
      <c r="L6501" s="283">
        <f t="shared" si="1455"/>
        <v>4.3818232651749627</v>
      </c>
      <c r="M6501" s="283">
        <f t="shared" si="1456"/>
        <v>0</v>
      </c>
      <c r="N6501" s="283">
        <f t="shared" si="1457"/>
        <v>4.3585758300027857</v>
      </c>
      <c r="O6501" s="283">
        <f t="shared" si="1458"/>
        <v>0</v>
      </c>
      <c r="P6501" s="21">
        <f t="shared" si="1450"/>
        <v>4.0604560274080326E-2</v>
      </c>
      <c r="Q6501" s="21">
        <f t="shared" si="1451"/>
        <v>1.6764212681468484</v>
      </c>
      <c r="R6501">
        <f t="shared" si="1452"/>
        <v>1.1856283047139096</v>
      </c>
      <c r="S6501" s="296">
        <f t="shared" si="1459"/>
        <v>8.0706131807048664E-2</v>
      </c>
      <c r="T6501" s="283">
        <f t="shared" si="1460"/>
        <v>8.0706131807048664E-2</v>
      </c>
    </row>
    <row r="6502" spans="1:20" x14ac:dyDescent="0.25">
      <c r="A6502" s="286">
        <v>43371</v>
      </c>
      <c r="B6502" s="1">
        <f t="shared" si="1453"/>
        <v>5</v>
      </c>
      <c r="C6502" s="285">
        <v>20</v>
      </c>
      <c r="D6502" t="s">
        <v>716</v>
      </c>
      <c r="F6502" s="16">
        <v>70</v>
      </c>
      <c r="G6502" t="str">
        <f t="shared" si="1447"/>
        <v>Cooling</v>
      </c>
      <c r="H6502" s="283">
        <f>IF(G6502="heating",F6502*Assumptions!M$4+Assumptions!M$7,0)</f>
        <v>0</v>
      </c>
      <c r="I6502" s="15">
        <f t="shared" si="1448"/>
        <v>0.97071962311712034</v>
      </c>
      <c r="J6502" s="15">
        <f t="shared" si="1449"/>
        <v>1.0078033906966741</v>
      </c>
      <c r="K6502" s="283">
        <f t="shared" si="1454"/>
        <v>0</v>
      </c>
      <c r="L6502" s="283">
        <f t="shared" si="1455"/>
        <v>4.3818232651749627</v>
      </c>
      <c r="M6502" s="283">
        <f t="shared" si="1456"/>
        <v>0</v>
      </c>
      <c r="N6502" s="283">
        <f t="shared" si="1457"/>
        <v>4.3585758300027857</v>
      </c>
      <c r="O6502" s="283">
        <f t="shared" si="1458"/>
        <v>0</v>
      </c>
      <c r="P6502" s="21">
        <f t="shared" si="1450"/>
        <v>4.0604560274080326E-2</v>
      </c>
      <c r="Q6502" s="21">
        <f t="shared" si="1451"/>
        <v>1.52436960139122</v>
      </c>
      <c r="R6502">
        <f t="shared" si="1452"/>
        <v>1.1856283047139096</v>
      </c>
      <c r="S6502" s="296">
        <f t="shared" si="1459"/>
        <v>7.338607324430664E-2</v>
      </c>
      <c r="T6502" s="283">
        <f t="shared" si="1460"/>
        <v>7.338607324430664E-2</v>
      </c>
    </row>
    <row r="6503" spans="1:20" x14ac:dyDescent="0.25">
      <c r="A6503" s="286">
        <v>43371</v>
      </c>
      <c r="B6503" s="1">
        <f t="shared" si="1453"/>
        <v>5</v>
      </c>
      <c r="C6503" s="285">
        <v>21</v>
      </c>
      <c r="D6503" t="s">
        <v>716</v>
      </c>
      <c r="F6503" s="16">
        <v>72</v>
      </c>
      <c r="G6503" t="str">
        <f t="shared" si="1447"/>
        <v>Cooling</v>
      </c>
      <c r="H6503" s="283">
        <f>IF(G6503="heating",F6503*Assumptions!M$4+Assumptions!M$7,0)</f>
        <v>0</v>
      </c>
      <c r="I6503" s="15">
        <f t="shared" si="1448"/>
        <v>0.95751150862929935</v>
      </c>
      <c r="J6503" s="15">
        <f t="shared" si="1449"/>
        <v>1.0078033906966741</v>
      </c>
      <c r="K6503" s="283">
        <f t="shared" si="1454"/>
        <v>0</v>
      </c>
      <c r="L6503" s="283" t="e">
        <f t="shared" si="1455"/>
        <v>#N/A</v>
      </c>
      <c r="M6503" s="283">
        <f t="shared" si="1456"/>
        <v>0</v>
      </c>
      <c r="N6503" s="283" t="e">
        <f t="shared" si="1457"/>
        <v>#N/A</v>
      </c>
      <c r="O6503" s="283">
        <f t="shared" si="1458"/>
        <v>0</v>
      </c>
      <c r="P6503" s="21">
        <f t="shared" si="1450"/>
        <v>4.6445607559525648E-2</v>
      </c>
      <c r="Q6503" s="21">
        <f t="shared" si="1451"/>
        <v>1.4448604713749031</v>
      </c>
      <c r="R6503">
        <f t="shared" si="1452"/>
        <v>1.1856283047139096</v>
      </c>
      <c r="S6503" s="296">
        <f t="shared" si="1459"/>
        <v>7.9564459491475933E-2</v>
      </c>
      <c r="T6503" s="283">
        <f t="shared" si="1460"/>
        <v>7.9564459491475933E-2</v>
      </c>
    </row>
    <row r="6504" spans="1:20" x14ac:dyDescent="0.25">
      <c r="A6504" s="286">
        <v>43371</v>
      </c>
      <c r="B6504" s="1">
        <f t="shared" si="1453"/>
        <v>5</v>
      </c>
      <c r="C6504" s="285">
        <v>22</v>
      </c>
      <c r="D6504" t="s">
        <v>716</v>
      </c>
      <c r="F6504" s="16">
        <v>70</v>
      </c>
      <c r="G6504" t="str">
        <f t="shared" si="1447"/>
        <v>Cooling</v>
      </c>
      <c r="H6504" s="283">
        <f>IF(G6504="heating",F6504*Assumptions!M$4+Assumptions!M$7,0)</f>
        <v>0</v>
      </c>
      <c r="I6504" s="15">
        <f t="shared" si="1448"/>
        <v>0.9426530227543114</v>
      </c>
      <c r="J6504" s="15">
        <f t="shared" si="1449"/>
        <v>1.0078033906966741</v>
      </c>
      <c r="K6504" s="283">
        <f t="shared" si="1454"/>
        <v>0</v>
      </c>
      <c r="L6504" s="283">
        <f t="shared" si="1455"/>
        <v>4.3818232651749627</v>
      </c>
      <c r="M6504" s="283">
        <f t="shared" si="1456"/>
        <v>0</v>
      </c>
      <c r="N6504" s="283">
        <f t="shared" si="1457"/>
        <v>4.3585758300027857</v>
      </c>
      <c r="O6504" s="283">
        <f t="shared" si="1458"/>
        <v>0</v>
      </c>
      <c r="P6504" s="21">
        <f t="shared" si="1450"/>
        <v>4.0604560274080326E-2</v>
      </c>
      <c r="Q6504" s="21">
        <f t="shared" si="1451"/>
        <v>1.2427137171080138</v>
      </c>
      <c r="R6504">
        <f t="shared" si="1452"/>
        <v>1.1856283047139096</v>
      </c>
      <c r="S6504" s="296">
        <f t="shared" si="1459"/>
        <v>5.9826619333107456E-2</v>
      </c>
      <c r="T6504" s="283">
        <f t="shared" si="1460"/>
        <v>5.9826619333107456E-2</v>
      </c>
    </row>
    <row r="6505" spans="1:20" x14ac:dyDescent="0.25">
      <c r="A6505" s="286">
        <v>43371</v>
      </c>
      <c r="B6505" s="1">
        <f t="shared" si="1453"/>
        <v>5</v>
      </c>
      <c r="C6505" s="285">
        <v>23</v>
      </c>
      <c r="D6505" t="s">
        <v>715</v>
      </c>
      <c r="F6505" s="16">
        <v>66</v>
      </c>
      <c r="G6505" t="str">
        <f t="shared" si="1447"/>
        <v>Cooling</v>
      </c>
      <c r="H6505" s="283">
        <f>IF(G6505="heating",F6505*Assumptions!M$4+Assumptions!M$7,0)</f>
        <v>0</v>
      </c>
      <c r="I6505" s="15">
        <f t="shared" si="1448"/>
        <v>0.94450710149963013</v>
      </c>
      <c r="J6505" s="15">
        <f t="shared" si="1449"/>
        <v>1.0078033906966741</v>
      </c>
      <c r="K6505" s="283">
        <f t="shared" si="1454"/>
        <v>0</v>
      </c>
      <c r="L6505" s="283">
        <f t="shared" si="1455"/>
        <v>4.3818232651749627</v>
      </c>
      <c r="M6505" s="283">
        <f t="shared" si="1456"/>
        <v>0</v>
      </c>
      <c r="N6505" s="283">
        <f t="shared" si="1457"/>
        <v>4.3585758300027857</v>
      </c>
      <c r="O6505" s="283">
        <f t="shared" si="1458"/>
        <v>0</v>
      </c>
      <c r="P6505" s="21">
        <f t="shared" si="1450"/>
        <v>3.6399980029288459E-2</v>
      </c>
      <c r="Q6505" s="21">
        <f t="shared" si="1451"/>
        <v>1.0297519246597011</v>
      </c>
      <c r="R6505">
        <f t="shared" si="1452"/>
        <v>1.1856283047139096</v>
      </c>
      <c r="S6505" s="296">
        <f t="shared" si="1459"/>
        <v>4.4440845862747873E-2</v>
      </c>
      <c r="T6505" s="283">
        <f t="shared" si="1460"/>
        <v>4.4440845862747873E-2</v>
      </c>
    </row>
    <row r="6506" spans="1:20" x14ac:dyDescent="0.25">
      <c r="A6506" s="286">
        <v>43372</v>
      </c>
      <c r="B6506" s="1">
        <f t="shared" si="1453"/>
        <v>6</v>
      </c>
      <c r="C6506" s="285">
        <v>0</v>
      </c>
      <c r="D6506" t="s">
        <v>715</v>
      </c>
      <c r="F6506" s="16">
        <v>66</v>
      </c>
      <c r="G6506" t="str">
        <f t="shared" si="1447"/>
        <v>Cooling</v>
      </c>
      <c r="H6506" s="283">
        <f>IF(G6506="heating",F6506*Assumptions!M$4+Assumptions!M$7,0)</f>
        <v>0</v>
      </c>
      <c r="I6506" s="15">
        <f t="shared" si="1448"/>
        <v>0.97481507806017154</v>
      </c>
      <c r="J6506" s="15">
        <f t="shared" si="1449"/>
        <v>0.9885470267915587</v>
      </c>
      <c r="K6506" s="283">
        <f t="shared" si="1454"/>
        <v>0</v>
      </c>
      <c r="L6506" s="283">
        <f t="shared" si="1455"/>
        <v>4.3818232651749627</v>
      </c>
      <c r="M6506" s="283">
        <f t="shared" si="1456"/>
        <v>0</v>
      </c>
      <c r="N6506" s="283">
        <f t="shared" si="1457"/>
        <v>4.3585758300027857</v>
      </c>
      <c r="O6506" s="283">
        <f t="shared" si="1458"/>
        <v>0</v>
      </c>
      <c r="P6506" s="21">
        <f t="shared" si="1450"/>
        <v>3.6399980029288459E-2</v>
      </c>
      <c r="Q6506" s="21">
        <f t="shared" si="1451"/>
        <v>0.90668853391740301</v>
      </c>
      <c r="R6506">
        <f t="shared" si="1452"/>
        <v>1.0112882868167345</v>
      </c>
      <c r="S6506" s="296">
        <f t="shared" si="1459"/>
        <v>3.3375996875143532E-2</v>
      </c>
      <c r="T6506" s="283">
        <f t="shared" si="1460"/>
        <v>3.3375996875143532E-2</v>
      </c>
    </row>
    <row r="6507" spans="1:20" x14ac:dyDescent="0.25">
      <c r="A6507" s="286">
        <v>43372</v>
      </c>
      <c r="B6507" s="1">
        <f t="shared" si="1453"/>
        <v>6</v>
      </c>
      <c r="C6507" s="285">
        <v>1</v>
      </c>
      <c r="D6507" t="s">
        <v>715</v>
      </c>
      <c r="F6507" s="16">
        <v>70</v>
      </c>
      <c r="G6507" t="str">
        <f t="shared" si="1447"/>
        <v>Cooling</v>
      </c>
      <c r="H6507" s="283">
        <f>IF(G6507="heating",F6507*Assumptions!M$4+Assumptions!M$7,0)</f>
        <v>0</v>
      </c>
      <c r="I6507" s="15">
        <f t="shared" si="1448"/>
        <v>1.012242869806885</v>
      </c>
      <c r="J6507" s="15">
        <f t="shared" si="1449"/>
        <v>0.9885470267915587</v>
      </c>
      <c r="K6507" s="283">
        <f t="shared" si="1454"/>
        <v>0</v>
      </c>
      <c r="L6507" s="283">
        <f t="shared" si="1455"/>
        <v>4.3818232651749627</v>
      </c>
      <c r="M6507" s="283">
        <f t="shared" si="1456"/>
        <v>0</v>
      </c>
      <c r="N6507" s="283">
        <f t="shared" si="1457"/>
        <v>4.3585758300027857</v>
      </c>
      <c r="O6507" s="283">
        <f t="shared" si="1458"/>
        <v>0</v>
      </c>
      <c r="P6507" s="21">
        <f t="shared" si="1450"/>
        <v>4.0604560274080326E-2</v>
      </c>
      <c r="Q6507" s="21">
        <f t="shared" si="1451"/>
        <v>0.81803459285312596</v>
      </c>
      <c r="R6507">
        <f t="shared" si="1452"/>
        <v>1.0112882868167345</v>
      </c>
      <c r="S6507" s="296">
        <f t="shared" si="1459"/>
        <v>3.3590885932183519E-2</v>
      </c>
      <c r="T6507" s="283">
        <f t="shared" si="1460"/>
        <v>3.3590885932183519E-2</v>
      </c>
    </row>
    <row r="6508" spans="1:20" x14ac:dyDescent="0.25">
      <c r="A6508" s="286">
        <v>43372</v>
      </c>
      <c r="B6508" s="1">
        <f t="shared" si="1453"/>
        <v>6</v>
      </c>
      <c r="C6508" s="285">
        <v>2</v>
      </c>
      <c r="D6508" t="s">
        <v>715</v>
      </c>
      <c r="F6508" s="16">
        <v>66</v>
      </c>
      <c r="G6508" t="str">
        <f t="shared" si="1447"/>
        <v>Cooling</v>
      </c>
      <c r="H6508" s="283">
        <f>IF(G6508="heating",F6508*Assumptions!M$4+Assumptions!M$7,0)</f>
        <v>0</v>
      </c>
      <c r="I6508" s="15">
        <f t="shared" si="1448"/>
        <v>1.0509704703585963</v>
      </c>
      <c r="J6508" s="15">
        <f t="shared" si="1449"/>
        <v>0.9885470267915587</v>
      </c>
      <c r="K6508" s="283">
        <f t="shared" si="1454"/>
        <v>0</v>
      </c>
      <c r="L6508" s="283">
        <f t="shared" si="1455"/>
        <v>4.3818232651749627</v>
      </c>
      <c r="M6508" s="283">
        <f t="shared" si="1456"/>
        <v>0</v>
      </c>
      <c r="N6508" s="283">
        <f t="shared" si="1457"/>
        <v>4.3585758300027857</v>
      </c>
      <c r="O6508" s="283">
        <f t="shared" si="1458"/>
        <v>0</v>
      </c>
      <c r="P6508" s="21">
        <f t="shared" si="1450"/>
        <v>3.6399980029288459E-2</v>
      </c>
      <c r="Q6508" s="21">
        <f t="shared" si="1451"/>
        <v>0.74507607494346417</v>
      </c>
      <c r="R6508">
        <f t="shared" si="1452"/>
        <v>1.0112882868167345</v>
      </c>
      <c r="S6508" s="296">
        <f t="shared" si="1459"/>
        <v>2.7426901100883062E-2</v>
      </c>
      <c r="T6508" s="283">
        <f t="shared" si="1460"/>
        <v>2.7426901100883062E-2</v>
      </c>
    </row>
    <row r="6509" spans="1:20" x14ac:dyDescent="0.25">
      <c r="A6509" s="286">
        <v>43372</v>
      </c>
      <c r="B6509" s="1">
        <f t="shared" si="1453"/>
        <v>6</v>
      </c>
      <c r="C6509" s="285">
        <v>3</v>
      </c>
      <c r="D6509" t="s">
        <v>715</v>
      </c>
      <c r="F6509" s="16">
        <v>64</v>
      </c>
      <c r="G6509" t="str">
        <f t="shared" si="1447"/>
        <v>Cooling</v>
      </c>
      <c r="H6509" s="283">
        <f>IF(G6509="heating",F6509*Assumptions!M$4+Assumptions!M$7,0)</f>
        <v>0</v>
      </c>
      <c r="I6509" s="15">
        <f t="shared" si="1448"/>
        <v>1.0924036124451033</v>
      </c>
      <c r="J6509" s="15">
        <f t="shared" si="1449"/>
        <v>0.9885470267915587</v>
      </c>
      <c r="K6509" s="283">
        <f t="shared" si="1454"/>
        <v>0</v>
      </c>
      <c r="L6509" s="283">
        <f t="shared" si="1455"/>
        <v>4.3818232651749627</v>
      </c>
      <c r="M6509" s="283">
        <f t="shared" si="1456"/>
        <v>0</v>
      </c>
      <c r="N6509" s="283">
        <f t="shared" si="1457"/>
        <v>4.3585758300027857</v>
      </c>
      <c r="O6509" s="283">
        <f t="shared" si="1458"/>
        <v>0</v>
      </c>
      <c r="P6509" s="21">
        <f t="shared" si="1450"/>
        <v>3.8036447069942136E-2</v>
      </c>
      <c r="Q6509" s="21">
        <f t="shared" si="1451"/>
        <v>0.69158980876382303</v>
      </c>
      <c r="R6509">
        <f t="shared" si="1452"/>
        <v>1.0112882868167345</v>
      </c>
      <c r="S6509" s="296">
        <f t="shared" si="1459"/>
        <v>2.6602564529071754E-2</v>
      </c>
      <c r="T6509" s="283">
        <f t="shared" si="1460"/>
        <v>2.6602564529071754E-2</v>
      </c>
    </row>
    <row r="6510" spans="1:20" x14ac:dyDescent="0.25">
      <c r="A6510" s="286">
        <v>43372</v>
      </c>
      <c r="B6510" s="1">
        <f t="shared" si="1453"/>
        <v>6</v>
      </c>
      <c r="C6510" s="285">
        <v>4</v>
      </c>
      <c r="D6510" t="s">
        <v>715</v>
      </c>
      <c r="F6510" s="16">
        <v>63</v>
      </c>
      <c r="G6510" t="str">
        <f t="shared" si="1447"/>
        <v>Cooling</v>
      </c>
      <c r="H6510" s="283">
        <f>IF(G6510="heating",F6510*Assumptions!M$4+Assumptions!M$7,0)</f>
        <v>0</v>
      </c>
      <c r="I6510" s="15">
        <f t="shared" si="1448"/>
        <v>1.1348296917927807</v>
      </c>
      <c r="J6510" s="15">
        <f t="shared" si="1449"/>
        <v>0.9885470267915587</v>
      </c>
      <c r="K6510" s="283">
        <f t="shared" si="1454"/>
        <v>0</v>
      </c>
      <c r="L6510" s="283">
        <f t="shared" si="1455"/>
        <v>4.3818232651749627</v>
      </c>
      <c r="M6510" s="283">
        <f t="shared" si="1456"/>
        <v>0</v>
      </c>
      <c r="N6510" s="283">
        <f t="shared" si="1457"/>
        <v>4.3585758300027857</v>
      </c>
      <c r="O6510" s="283">
        <f t="shared" si="1458"/>
        <v>0</v>
      </c>
      <c r="P6510" s="21">
        <f t="shared" si="1450"/>
        <v>3.9789369881031433E-2</v>
      </c>
      <c r="Q6510" s="21">
        <f t="shared" si="1451"/>
        <v>0.6473875548762833</v>
      </c>
      <c r="R6510">
        <f t="shared" si="1452"/>
        <v>1.0112882868167345</v>
      </c>
      <c r="S6510" s="296">
        <f t="shared" si="1459"/>
        <v>2.6049919470301729E-2</v>
      </c>
      <c r="T6510" s="283">
        <f t="shared" si="1460"/>
        <v>2.6049919470301729E-2</v>
      </c>
    </row>
    <row r="6511" spans="1:20" x14ac:dyDescent="0.25">
      <c r="A6511" s="286">
        <v>43372</v>
      </c>
      <c r="B6511" s="1">
        <f t="shared" si="1453"/>
        <v>6</v>
      </c>
      <c r="C6511" s="285">
        <v>5</v>
      </c>
      <c r="D6511" t="s">
        <v>715</v>
      </c>
      <c r="F6511" s="16">
        <v>63</v>
      </c>
      <c r="G6511" t="str">
        <f t="shared" si="1447"/>
        <v>Cooling</v>
      </c>
      <c r="H6511" s="283">
        <f>IF(G6511="heating",F6511*Assumptions!M$4+Assumptions!M$7,0)</f>
        <v>0</v>
      </c>
      <c r="I6511" s="15">
        <f t="shared" si="1448"/>
        <v>1.1635558681477385</v>
      </c>
      <c r="J6511" s="15">
        <f t="shared" si="1449"/>
        <v>0.9885470267915587</v>
      </c>
      <c r="K6511" s="283">
        <f t="shared" si="1454"/>
        <v>0</v>
      </c>
      <c r="L6511" s="283">
        <f t="shared" si="1455"/>
        <v>4.3818232651749627</v>
      </c>
      <c r="M6511" s="283">
        <f t="shared" si="1456"/>
        <v>0</v>
      </c>
      <c r="N6511" s="283">
        <f t="shared" si="1457"/>
        <v>4.3585758300027857</v>
      </c>
      <c r="O6511" s="283">
        <f t="shared" si="1458"/>
        <v>0</v>
      </c>
      <c r="P6511" s="21">
        <f t="shared" si="1450"/>
        <v>3.9789369881031433E-2</v>
      </c>
      <c r="Q6511" s="21">
        <f t="shared" si="1451"/>
        <v>0.72139578924615555</v>
      </c>
      <c r="R6511">
        <f t="shared" si="1452"/>
        <v>1.0112882868167345</v>
      </c>
      <c r="S6511" s="296">
        <f t="shared" si="1459"/>
        <v>2.9027901563026412E-2</v>
      </c>
      <c r="T6511" s="283">
        <f t="shared" si="1460"/>
        <v>2.9027901563026412E-2</v>
      </c>
    </row>
    <row r="6512" spans="1:20" x14ac:dyDescent="0.25">
      <c r="A6512" s="286">
        <v>43372</v>
      </c>
      <c r="B6512" s="1">
        <f t="shared" si="1453"/>
        <v>6</v>
      </c>
      <c r="C6512" s="285">
        <v>6</v>
      </c>
      <c r="D6512" t="s">
        <v>715</v>
      </c>
      <c r="F6512" s="16">
        <v>61</v>
      </c>
      <c r="G6512" t="str">
        <f t="shared" si="1447"/>
        <v>Cooling</v>
      </c>
      <c r="H6512" s="283">
        <f>IF(G6512="heating",F6512*Assumptions!M$4+Assumptions!M$7,0)</f>
        <v>0</v>
      </c>
      <c r="I6512" s="15">
        <f t="shared" si="1448"/>
        <v>1.2083911162615524</v>
      </c>
      <c r="J6512" s="15">
        <f t="shared" si="1449"/>
        <v>0.9885470267915587</v>
      </c>
      <c r="K6512" s="283">
        <f t="shared" si="1454"/>
        <v>0</v>
      </c>
      <c r="L6512" s="283">
        <f t="shared" si="1455"/>
        <v>4.3818232651749627</v>
      </c>
      <c r="M6512" s="283">
        <f t="shared" si="1456"/>
        <v>0</v>
      </c>
      <c r="N6512" s="283">
        <f t="shared" si="1457"/>
        <v>4.3585758300027857</v>
      </c>
      <c r="O6512" s="283">
        <f t="shared" si="1458"/>
        <v>0</v>
      </c>
      <c r="P6512" s="21">
        <f t="shared" si="1450"/>
        <v>4.5164594084734722E-2</v>
      </c>
      <c r="Q6512" s="21">
        <f t="shared" si="1451"/>
        <v>0.87787080972652631</v>
      </c>
      <c r="R6512">
        <f t="shared" si="1452"/>
        <v>1.0112882868167345</v>
      </c>
      <c r="S6512" s="296">
        <f t="shared" si="1459"/>
        <v>4.0096244438110697E-2</v>
      </c>
      <c r="T6512" s="283">
        <f t="shared" si="1460"/>
        <v>4.0096244438110697E-2</v>
      </c>
    </row>
    <row r="6513" spans="1:20" x14ac:dyDescent="0.25">
      <c r="A6513" s="286">
        <v>43372</v>
      </c>
      <c r="B6513" s="1">
        <f t="shared" si="1453"/>
        <v>6</v>
      </c>
      <c r="C6513" s="285">
        <v>7</v>
      </c>
      <c r="D6513" t="s">
        <v>715</v>
      </c>
      <c r="F6513" s="16">
        <v>62</v>
      </c>
      <c r="G6513" t="str">
        <f t="shared" si="1447"/>
        <v>Cooling</v>
      </c>
      <c r="H6513" s="283">
        <f>IF(G6513="heating",F6513*Assumptions!M$4+Assumptions!M$7,0)</f>
        <v>0</v>
      </c>
      <c r="I6513" s="15">
        <f t="shared" si="1448"/>
        <v>1.1637425769249583</v>
      </c>
      <c r="J6513" s="15">
        <f t="shared" si="1449"/>
        <v>0.9885470267915587</v>
      </c>
      <c r="K6513" s="283">
        <f t="shared" si="1454"/>
        <v>0</v>
      </c>
      <c r="L6513" s="283">
        <f t="shared" si="1455"/>
        <v>4.3818232651749627</v>
      </c>
      <c r="M6513" s="283">
        <f t="shared" si="1456"/>
        <v>0</v>
      </c>
      <c r="N6513" s="283">
        <f t="shared" si="1457"/>
        <v>4.3585758300027857</v>
      </c>
      <c r="O6513" s="283">
        <f t="shared" si="1458"/>
        <v>0</v>
      </c>
      <c r="P6513" s="21">
        <f t="shared" si="1450"/>
        <v>4.2165418885962147E-2</v>
      </c>
      <c r="Q6513" s="21">
        <f t="shared" si="1451"/>
        <v>0.97331382064367777</v>
      </c>
      <c r="R6513">
        <f t="shared" si="1452"/>
        <v>1.0112882868167345</v>
      </c>
      <c r="S6513" s="296">
        <f t="shared" si="1459"/>
        <v>4.1503458333720072E-2</v>
      </c>
      <c r="T6513" s="283">
        <f t="shared" si="1460"/>
        <v>4.1503458333720072E-2</v>
      </c>
    </row>
    <row r="6514" spans="1:20" x14ac:dyDescent="0.25">
      <c r="A6514" s="286">
        <v>43372</v>
      </c>
      <c r="B6514" s="1">
        <f t="shared" si="1453"/>
        <v>6</v>
      </c>
      <c r="C6514" s="285">
        <v>8</v>
      </c>
      <c r="D6514" t="s">
        <v>715</v>
      </c>
      <c r="F6514" s="16">
        <v>63</v>
      </c>
      <c r="G6514" t="str">
        <f t="shared" si="1447"/>
        <v>Cooling</v>
      </c>
      <c r="H6514" s="283">
        <f>IF(G6514="heating",F6514*Assumptions!M$4+Assumptions!M$7,0)</f>
        <v>0</v>
      </c>
      <c r="I6514" s="15">
        <f t="shared" si="1448"/>
        <v>1.094193721037565</v>
      </c>
      <c r="J6514" s="15">
        <f t="shared" si="1449"/>
        <v>0.9885470267915587</v>
      </c>
      <c r="K6514" s="283">
        <f t="shared" si="1454"/>
        <v>0</v>
      </c>
      <c r="L6514" s="283">
        <f t="shared" si="1455"/>
        <v>4.3818232651749627</v>
      </c>
      <c r="M6514" s="283">
        <f t="shared" si="1456"/>
        <v>0</v>
      </c>
      <c r="N6514" s="283">
        <f t="shared" si="1457"/>
        <v>4.3585758300027857</v>
      </c>
      <c r="O6514" s="283">
        <f t="shared" si="1458"/>
        <v>0</v>
      </c>
      <c r="P6514" s="21">
        <f t="shared" si="1450"/>
        <v>3.9789369881031433E-2</v>
      </c>
      <c r="Q6514" s="21">
        <f t="shared" si="1451"/>
        <v>0.94940007506179924</v>
      </c>
      <c r="R6514">
        <f t="shared" si="1452"/>
        <v>1.0112882868167345</v>
      </c>
      <c r="S6514" s="296">
        <f t="shared" si="1459"/>
        <v>3.8202457421636055E-2</v>
      </c>
      <c r="T6514" s="283">
        <f t="shared" si="1460"/>
        <v>3.8202457421636055E-2</v>
      </c>
    </row>
    <row r="6515" spans="1:20" x14ac:dyDescent="0.25">
      <c r="A6515" s="286">
        <v>43372</v>
      </c>
      <c r="B6515" s="1">
        <f t="shared" si="1453"/>
        <v>6</v>
      </c>
      <c r="C6515" s="285">
        <v>9</v>
      </c>
      <c r="D6515" t="s">
        <v>715</v>
      </c>
      <c r="F6515" s="16">
        <v>63</v>
      </c>
      <c r="G6515" t="str">
        <f t="shared" si="1447"/>
        <v>Cooling</v>
      </c>
      <c r="H6515" s="283">
        <f>IF(G6515="heating",F6515*Assumptions!M$4+Assumptions!M$7,0)</f>
        <v>0</v>
      </c>
      <c r="I6515" s="15">
        <f t="shared" si="1448"/>
        <v>1.0343009000871222</v>
      </c>
      <c r="J6515" s="15">
        <f t="shared" si="1449"/>
        <v>0.9885470267915587</v>
      </c>
      <c r="K6515" s="283">
        <f t="shared" si="1454"/>
        <v>0</v>
      </c>
      <c r="L6515" s="283">
        <f t="shared" si="1455"/>
        <v>4.3818232651749627</v>
      </c>
      <c r="M6515" s="283">
        <f t="shared" si="1456"/>
        <v>0</v>
      </c>
      <c r="N6515" s="283">
        <f t="shared" si="1457"/>
        <v>4.3585758300027857</v>
      </c>
      <c r="O6515" s="283">
        <f t="shared" si="1458"/>
        <v>0</v>
      </c>
      <c r="P6515" s="21">
        <f t="shared" si="1450"/>
        <v>3.9789369881031433E-2</v>
      </c>
      <c r="Q6515" s="21">
        <f t="shared" si="1451"/>
        <v>0.8408485371888097</v>
      </c>
      <c r="R6515">
        <f t="shared" si="1452"/>
        <v>1.0112882868167345</v>
      </c>
      <c r="S6515" s="296">
        <f t="shared" si="1459"/>
        <v>3.3834503792207433E-2</v>
      </c>
      <c r="T6515" s="283">
        <f t="shared" si="1460"/>
        <v>3.3834503792207433E-2</v>
      </c>
    </row>
    <row r="6516" spans="1:20" x14ac:dyDescent="0.25">
      <c r="A6516" s="286">
        <v>43372</v>
      </c>
      <c r="B6516" s="1">
        <f t="shared" si="1453"/>
        <v>6</v>
      </c>
      <c r="C6516" s="285">
        <v>10</v>
      </c>
      <c r="D6516" t="s">
        <v>715</v>
      </c>
      <c r="F6516" s="16">
        <v>64</v>
      </c>
      <c r="G6516" t="str">
        <f t="shared" si="1447"/>
        <v>Cooling</v>
      </c>
      <c r="H6516" s="283">
        <f>IF(G6516="heating",F6516*Assumptions!M$4+Assumptions!M$7,0)</f>
        <v>0</v>
      </c>
      <c r="I6516" s="15">
        <f t="shared" si="1448"/>
        <v>0.98112329028689171</v>
      </c>
      <c r="J6516" s="15">
        <f t="shared" si="1449"/>
        <v>0.9885470267915587</v>
      </c>
      <c r="K6516" s="283">
        <f t="shared" si="1454"/>
        <v>0</v>
      </c>
      <c r="L6516" s="283">
        <f t="shared" si="1455"/>
        <v>4.3818232651749627</v>
      </c>
      <c r="M6516" s="283">
        <f t="shared" si="1456"/>
        <v>0</v>
      </c>
      <c r="N6516" s="283">
        <f t="shared" si="1457"/>
        <v>4.3585758300027857</v>
      </c>
      <c r="O6516" s="283">
        <f t="shared" si="1458"/>
        <v>0</v>
      </c>
      <c r="P6516" s="21">
        <f t="shared" si="1450"/>
        <v>3.8036447069942136E-2</v>
      </c>
      <c r="Q6516" s="21">
        <f t="shared" si="1451"/>
        <v>0.74504051125983206</v>
      </c>
      <c r="R6516">
        <f t="shared" si="1452"/>
        <v>1.0112882868167345</v>
      </c>
      <c r="S6516" s="296">
        <f t="shared" si="1459"/>
        <v>2.8658589277059159E-2</v>
      </c>
      <c r="T6516" s="283">
        <f t="shared" si="1460"/>
        <v>2.8658589277059159E-2</v>
      </c>
    </row>
    <row r="6517" spans="1:20" x14ac:dyDescent="0.25">
      <c r="A6517" s="286">
        <v>43372</v>
      </c>
      <c r="B6517" s="1">
        <f t="shared" si="1453"/>
        <v>6</v>
      </c>
      <c r="C6517" s="285">
        <v>11</v>
      </c>
      <c r="D6517" t="s">
        <v>715</v>
      </c>
      <c r="F6517" s="16">
        <v>66</v>
      </c>
      <c r="G6517" t="str">
        <f t="shared" si="1447"/>
        <v>Cooling</v>
      </c>
      <c r="H6517" s="283">
        <f>IF(G6517="heating",F6517*Assumptions!M$4+Assumptions!M$7,0)</f>
        <v>0</v>
      </c>
      <c r="I6517" s="15">
        <f t="shared" si="1448"/>
        <v>0.94956163997961163</v>
      </c>
      <c r="J6517" s="15">
        <f t="shared" si="1449"/>
        <v>0.9885470267915587</v>
      </c>
      <c r="K6517" s="283">
        <f t="shared" si="1454"/>
        <v>0</v>
      </c>
      <c r="L6517" s="283">
        <f t="shared" si="1455"/>
        <v>4.3818232651749627</v>
      </c>
      <c r="M6517" s="283">
        <f t="shared" si="1456"/>
        <v>0</v>
      </c>
      <c r="N6517" s="283">
        <f t="shared" si="1457"/>
        <v>4.3585758300027857</v>
      </c>
      <c r="O6517" s="283">
        <f t="shared" si="1458"/>
        <v>0</v>
      </c>
      <c r="P6517" s="21">
        <f t="shared" si="1450"/>
        <v>3.6399980029288459E-2</v>
      </c>
      <c r="Q6517" s="21">
        <f t="shared" si="1451"/>
        <v>0.72850690893675296</v>
      </c>
      <c r="R6517">
        <f t="shared" si="1452"/>
        <v>1.0112882868167345</v>
      </c>
      <c r="S6517" s="296">
        <f t="shared" si="1459"/>
        <v>2.6816975627937681E-2</v>
      </c>
      <c r="T6517" s="283">
        <f t="shared" si="1460"/>
        <v>2.6816975627937681E-2</v>
      </c>
    </row>
    <row r="6518" spans="1:20" x14ac:dyDescent="0.25">
      <c r="A6518" s="286">
        <v>43372</v>
      </c>
      <c r="B6518" s="1">
        <f t="shared" si="1453"/>
        <v>6</v>
      </c>
      <c r="C6518" s="285">
        <v>12</v>
      </c>
      <c r="D6518" t="s">
        <v>715</v>
      </c>
      <c r="F6518" s="16">
        <v>66</v>
      </c>
      <c r="G6518" t="str">
        <f t="shared" si="1447"/>
        <v>Cooling</v>
      </c>
      <c r="H6518" s="283">
        <f>IF(G6518="heating",F6518*Assumptions!M$4+Assumptions!M$7,0)</f>
        <v>0</v>
      </c>
      <c r="I6518" s="15">
        <f t="shared" si="1448"/>
        <v>0.91648403420261149</v>
      </c>
      <c r="J6518" s="15">
        <f t="shared" si="1449"/>
        <v>0.9885470267915587</v>
      </c>
      <c r="K6518" s="283">
        <f t="shared" si="1454"/>
        <v>0</v>
      </c>
      <c r="L6518" s="283">
        <f t="shared" si="1455"/>
        <v>4.3818232651749627</v>
      </c>
      <c r="M6518" s="283">
        <f t="shared" si="1456"/>
        <v>0</v>
      </c>
      <c r="N6518" s="283">
        <f t="shared" si="1457"/>
        <v>4.3585758300027857</v>
      </c>
      <c r="O6518" s="283">
        <f t="shared" si="1458"/>
        <v>0</v>
      </c>
      <c r="P6518" s="21">
        <f t="shared" si="1450"/>
        <v>3.6399980029288459E-2</v>
      </c>
      <c r="Q6518" s="21">
        <f t="shared" si="1451"/>
        <v>0.75910815787401487</v>
      </c>
      <c r="R6518">
        <f t="shared" si="1452"/>
        <v>1.0112882868167345</v>
      </c>
      <c r="S6518" s="296">
        <f t="shared" si="1459"/>
        <v>2.7943434329795031E-2</v>
      </c>
      <c r="T6518" s="283">
        <f t="shared" si="1460"/>
        <v>2.7943434329795031E-2</v>
      </c>
    </row>
    <row r="6519" spans="1:20" x14ac:dyDescent="0.25">
      <c r="A6519" s="286">
        <v>43372</v>
      </c>
      <c r="B6519" s="1">
        <f t="shared" si="1453"/>
        <v>6</v>
      </c>
      <c r="C6519" s="285">
        <v>13</v>
      </c>
      <c r="D6519" t="s">
        <v>715</v>
      </c>
      <c r="F6519" s="16">
        <v>68</v>
      </c>
      <c r="G6519" t="str">
        <f t="shared" si="1447"/>
        <v>Cooling</v>
      </c>
      <c r="H6519" s="283">
        <f>IF(G6519="heating",F6519*Assumptions!M$4+Assumptions!M$7,0)</f>
        <v>0</v>
      </c>
      <c r="I6519" s="15">
        <f t="shared" si="1448"/>
        <v>0.90040206880052787</v>
      </c>
      <c r="J6519" s="15">
        <f t="shared" si="1449"/>
        <v>0.9885470267915587</v>
      </c>
      <c r="K6519" s="283">
        <f t="shared" si="1454"/>
        <v>0</v>
      </c>
      <c r="L6519" s="283">
        <f t="shared" si="1455"/>
        <v>4.3818232651749627</v>
      </c>
      <c r="M6519" s="283">
        <f t="shared" si="1456"/>
        <v>0</v>
      </c>
      <c r="N6519" s="283">
        <f t="shared" si="1457"/>
        <v>4.3585758300027857</v>
      </c>
      <c r="O6519" s="283">
        <f t="shared" si="1458"/>
        <v>0</v>
      </c>
      <c r="P6519" s="21">
        <f t="shared" si="1450"/>
        <v>3.7256017764001337E-2</v>
      </c>
      <c r="Q6519" s="21">
        <f t="shared" si="1451"/>
        <v>0.79115902007799765</v>
      </c>
      <c r="R6519">
        <f t="shared" si="1452"/>
        <v>1.0112882868167345</v>
      </c>
      <c r="S6519" s="296">
        <f t="shared" si="1459"/>
        <v>2.9808161664929358E-2</v>
      </c>
      <c r="T6519" s="283">
        <f t="shared" si="1460"/>
        <v>2.9808161664929358E-2</v>
      </c>
    </row>
    <row r="6520" spans="1:20" x14ac:dyDescent="0.25">
      <c r="A6520" s="286">
        <v>43372</v>
      </c>
      <c r="B6520" s="1">
        <f t="shared" si="1453"/>
        <v>6</v>
      </c>
      <c r="C6520" s="285">
        <v>14</v>
      </c>
      <c r="D6520" t="s">
        <v>715</v>
      </c>
      <c r="F6520" s="16">
        <v>70</v>
      </c>
      <c r="G6520" t="str">
        <f t="shared" si="1447"/>
        <v>Cooling</v>
      </c>
      <c r="H6520" s="283">
        <f>IF(G6520="heating",F6520*Assumptions!M$4+Assumptions!M$7,0)</f>
        <v>0</v>
      </c>
      <c r="I6520" s="15">
        <f t="shared" si="1448"/>
        <v>0.86032894500746537</v>
      </c>
      <c r="J6520" s="15">
        <f t="shared" si="1449"/>
        <v>0.9885470267915587</v>
      </c>
      <c r="K6520" s="283">
        <f t="shared" si="1454"/>
        <v>0</v>
      </c>
      <c r="L6520" s="283">
        <f t="shared" si="1455"/>
        <v>4.3818232651749627</v>
      </c>
      <c r="M6520" s="283">
        <f t="shared" si="1456"/>
        <v>0</v>
      </c>
      <c r="N6520" s="283">
        <f t="shared" si="1457"/>
        <v>4.3585758300027857</v>
      </c>
      <c r="O6520" s="283">
        <f t="shared" si="1458"/>
        <v>0</v>
      </c>
      <c r="P6520" s="21">
        <f t="shared" si="1450"/>
        <v>4.0604560274080326E-2</v>
      </c>
      <c r="Q6520" s="21">
        <f t="shared" si="1451"/>
        <v>0.84355555031342389</v>
      </c>
      <c r="R6520">
        <f t="shared" si="1452"/>
        <v>1.0112882868167345</v>
      </c>
      <c r="S6520" s="296">
        <f t="shared" si="1459"/>
        <v>3.463885086963072E-2</v>
      </c>
      <c r="T6520" s="283">
        <f t="shared" si="1460"/>
        <v>3.463885086963072E-2</v>
      </c>
    </row>
    <row r="6521" spans="1:20" x14ac:dyDescent="0.25">
      <c r="A6521" s="286">
        <v>43372</v>
      </c>
      <c r="B6521" s="1">
        <f t="shared" si="1453"/>
        <v>6</v>
      </c>
      <c r="C6521" s="285">
        <v>15</v>
      </c>
      <c r="D6521" t="s">
        <v>715</v>
      </c>
      <c r="F6521" s="16">
        <v>70</v>
      </c>
      <c r="G6521" t="str">
        <f t="shared" si="1447"/>
        <v>Cooling</v>
      </c>
      <c r="H6521" s="283">
        <f>IF(G6521="heating",F6521*Assumptions!M$4+Assumptions!M$7,0)</f>
        <v>0</v>
      </c>
      <c r="I6521" s="15">
        <f t="shared" si="1448"/>
        <v>0.85754515037175039</v>
      </c>
      <c r="J6521" s="15">
        <f t="shared" si="1449"/>
        <v>0.9885470267915587</v>
      </c>
      <c r="K6521" s="283">
        <f t="shared" si="1454"/>
        <v>0</v>
      </c>
      <c r="L6521" s="283">
        <f t="shared" si="1455"/>
        <v>4.3818232651749627</v>
      </c>
      <c r="M6521" s="283">
        <f t="shared" si="1456"/>
        <v>0</v>
      </c>
      <c r="N6521" s="283">
        <f t="shared" si="1457"/>
        <v>4.3585758300027857</v>
      </c>
      <c r="O6521" s="283">
        <f t="shared" si="1458"/>
        <v>0</v>
      </c>
      <c r="P6521" s="21">
        <f t="shared" si="1450"/>
        <v>4.0604560274080326E-2</v>
      </c>
      <c r="Q6521" s="21">
        <f t="shared" si="1451"/>
        <v>0.96592607327566882</v>
      </c>
      <c r="R6521">
        <f t="shared" si="1452"/>
        <v>1.0112882868167345</v>
      </c>
      <c r="S6521" s="296">
        <f t="shared" si="1459"/>
        <v>3.96637413989539E-2</v>
      </c>
      <c r="T6521" s="283">
        <f t="shared" si="1460"/>
        <v>3.96637413989539E-2</v>
      </c>
    </row>
    <row r="6522" spans="1:20" x14ac:dyDescent="0.25">
      <c r="A6522" s="286">
        <v>43372</v>
      </c>
      <c r="B6522" s="1">
        <f t="shared" si="1453"/>
        <v>6</v>
      </c>
      <c r="C6522" s="285">
        <v>16</v>
      </c>
      <c r="D6522" t="s">
        <v>715</v>
      </c>
      <c r="F6522" s="16">
        <v>68</v>
      </c>
      <c r="G6522" t="str">
        <f t="shared" si="1447"/>
        <v>Cooling</v>
      </c>
      <c r="H6522" s="283">
        <f>IF(G6522="heating",F6522*Assumptions!M$4+Assumptions!M$7,0)</f>
        <v>0</v>
      </c>
      <c r="I6522" s="15">
        <f t="shared" si="1448"/>
        <v>0.88344815438260227</v>
      </c>
      <c r="J6522" s="15">
        <f t="shared" si="1449"/>
        <v>0.9885470267915587</v>
      </c>
      <c r="K6522" s="283">
        <f t="shared" si="1454"/>
        <v>0</v>
      </c>
      <c r="L6522" s="283">
        <f t="shared" si="1455"/>
        <v>4.3818232651749627</v>
      </c>
      <c r="M6522" s="283">
        <f t="shared" si="1456"/>
        <v>0</v>
      </c>
      <c r="N6522" s="283">
        <f t="shared" si="1457"/>
        <v>4.3585758300027857</v>
      </c>
      <c r="O6522" s="283">
        <f t="shared" si="1458"/>
        <v>0</v>
      </c>
      <c r="P6522" s="21">
        <f t="shared" si="1450"/>
        <v>3.7256017764001337E-2</v>
      </c>
      <c r="Q6522" s="21">
        <f t="shared" si="1451"/>
        <v>1.1649354943302594</v>
      </c>
      <c r="R6522">
        <f t="shared" si="1452"/>
        <v>1.0112882868167345</v>
      </c>
      <c r="S6522" s="296">
        <f t="shared" si="1459"/>
        <v>4.3890778797905122E-2</v>
      </c>
      <c r="T6522" s="283">
        <f t="shared" si="1460"/>
        <v>4.3890778797905122E-2</v>
      </c>
    </row>
    <row r="6523" spans="1:20" x14ac:dyDescent="0.25">
      <c r="A6523" s="286">
        <v>43372</v>
      </c>
      <c r="B6523" s="1">
        <f t="shared" si="1453"/>
        <v>6</v>
      </c>
      <c r="C6523" s="285">
        <v>17</v>
      </c>
      <c r="D6523" t="s">
        <v>715</v>
      </c>
      <c r="F6523" s="16">
        <v>63</v>
      </c>
      <c r="G6523" t="str">
        <f t="shared" si="1447"/>
        <v>Cooling</v>
      </c>
      <c r="H6523" s="283">
        <f>IF(G6523="heating",F6523*Assumptions!M$4+Assumptions!M$7,0)</f>
        <v>0</v>
      </c>
      <c r="I6523" s="15">
        <f t="shared" si="1448"/>
        <v>0.94025748850374469</v>
      </c>
      <c r="J6523" s="15">
        <f t="shared" si="1449"/>
        <v>0.9885470267915587</v>
      </c>
      <c r="K6523" s="283">
        <f t="shared" si="1454"/>
        <v>0</v>
      </c>
      <c r="L6523" s="283">
        <f t="shared" si="1455"/>
        <v>4.3818232651749627</v>
      </c>
      <c r="M6523" s="283">
        <f t="shared" si="1456"/>
        <v>0</v>
      </c>
      <c r="N6523" s="283">
        <f t="shared" si="1457"/>
        <v>4.3585758300027857</v>
      </c>
      <c r="O6523" s="283">
        <f t="shared" si="1458"/>
        <v>0</v>
      </c>
      <c r="P6523" s="21">
        <f t="shared" si="1450"/>
        <v>3.9789369881031433E-2</v>
      </c>
      <c r="Q6523" s="21">
        <f t="shared" si="1451"/>
        <v>1.3521540118753073</v>
      </c>
      <c r="R6523">
        <f t="shared" si="1452"/>
        <v>1.0112882868167345</v>
      </c>
      <c r="S6523" s="296">
        <f t="shared" si="1459"/>
        <v>5.440868125357836E-2</v>
      </c>
      <c r="T6523" s="283">
        <f t="shared" si="1460"/>
        <v>5.440868125357836E-2</v>
      </c>
    </row>
    <row r="6524" spans="1:20" x14ac:dyDescent="0.25">
      <c r="A6524" s="286">
        <v>43372</v>
      </c>
      <c r="B6524" s="1">
        <f t="shared" si="1453"/>
        <v>6</v>
      </c>
      <c r="C6524" s="285">
        <v>18</v>
      </c>
      <c r="D6524" t="s">
        <v>715</v>
      </c>
      <c r="F6524" s="16">
        <v>61</v>
      </c>
      <c r="G6524" t="str">
        <f t="shared" si="1447"/>
        <v>Cooling</v>
      </c>
      <c r="H6524" s="283">
        <f>IF(G6524="heating",F6524*Assumptions!M$4+Assumptions!M$7,0)</f>
        <v>0</v>
      </c>
      <c r="I6524" s="15">
        <f t="shared" si="1448"/>
        <v>0.98182363790757687</v>
      </c>
      <c r="J6524" s="15">
        <f t="shared" si="1449"/>
        <v>0.9885470267915587</v>
      </c>
      <c r="K6524" s="283">
        <f t="shared" si="1454"/>
        <v>0</v>
      </c>
      <c r="L6524" s="283">
        <f t="shared" si="1455"/>
        <v>4.3818232651749627</v>
      </c>
      <c r="M6524" s="283">
        <f t="shared" si="1456"/>
        <v>0</v>
      </c>
      <c r="N6524" s="283">
        <f t="shared" si="1457"/>
        <v>4.3585758300027857</v>
      </c>
      <c r="O6524" s="283">
        <f t="shared" si="1458"/>
        <v>0</v>
      </c>
      <c r="P6524" s="21">
        <f t="shared" si="1450"/>
        <v>4.5164594084734722E-2</v>
      </c>
      <c r="Q6524" s="21">
        <f t="shared" si="1451"/>
        <v>1.5598916921549892</v>
      </c>
      <c r="R6524">
        <f t="shared" si="1452"/>
        <v>1.0112882868167345</v>
      </c>
      <c r="S6524" s="296">
        <f t="shared" si="1459"/>
        <v>7.1247156065149031E-2</v>
      </c>
      <c r="T6524" s="283">
        <f t="shared" si="1460"/>
        <v>7.1247156065149031E-2</v>
      </c>
    </row>
    <row r="6525" spans="1:20" x14ac:dyDescent="0.25">
      <c r="A6525" s="286">
        <v>43372</v>
      </c>
      <c r="B6525" s="1">
        <f t="shared" si="1453"/>
        <v>6</v>
      </c>
      <c r="C6525" s="285">
        <v>19</v>
      </c>
      <c r="D6525" t="s">
        <v>715</v>
      </c>
      <c r="F6525" s="16">
        <v>59</v>
      </c>
      <c r="G6525" t="str">
        <f t="shared" si="1447"/>
        <v>Cooling</v>
      </c>
      <c r="H6525" s="283">
        <f>IF(G6525="heating",F6525*Assumptions!M$4+Assumptions!M$7,0)</f>
        <v>0</v>
      </c>
      <c r="I6525" s="15">
        <f t="shared" si="1448"/>
        <v>0.98418842963438757</v>
      </c>
      <c r="J6525" s="15">
        <f t="shared" si="1449"/>
        <v>0.9885470267915587</v>
      </c>
      <c r="K6525" s="283">
        <f t="shared" si="1454"/>
        <v>0</v>
      </c>
      <c r="L6525" s="283">
        <f t="shared" si="1455"/>
        <v>4.3182081448486933</v>
      </c>
      <c r="M6525" s="283">
        <f t="shared" si="1456"/>
        <v>0</v>
      </c>
      <c r="N6525" s="283">
        <f t="shared" si="1457"/>
        <v>4.2355603137647586</v>
      </c>
      <c r="O6525" s="283">
        <f t="shared" si="1458"/>
        <v>0</v>
      </c>
      <c r="P6525" s="21">
        <f t="shared" si="1450"/>
        <v>2.5000000000000001E-2</v>
      </c>
      <c r="Q6525" s="21">
        <f t="shared" si="1451"/>
        <v>1.6764212681468484</v>
      </c>
      <c r="R6525">
        <f t="shared" si="1452"/>
        <v>1.0112882868167345</v>
      </c>
      <c r="S6525" s="296">
        <f t="shared" si="1459"/>
        <v>4.2383629806184098E-2</v>
      </c>
      <c r="T6525" s="283">
        <f t="shared" si="1460"/>
        <v>4.2383629806184098E-2</v>
      </c>
    </row>
    <row r="6526" spans="1:20" x14ac:dyDescent="0.25">
      <c r="A6526" s="286">
        <v>43372</v>
      </c>
      <c r="B6526" s="1">
        <f t="shared" si="1453"/>
        <v>6</v>
      </c>
      <c r="C6526" s="285">
        <v>20</v>
      </c>
      <c r="D6526" t="s">
        <v>715</v>
      </c>
      <c r="F6526" s="16">
        <v>57</v>
      </c>
      <c r="G6526" t="str">
        <f t="shared" si="1447"/>
        <v>Cooling</v>
      </c>
      <c r="H6526" s="283">
        <f>IF(G6526="heating",F6526*Assumptions!M$4+Assumptions!M$7,0)</f>
        <v>0</v>
      </c>
      <c r="I6526" s="15">
        <f t="shared" si="1448"/>
        <v>0.97071962311712034</v>
      </c>
      <c r="J6526" s="15">
        <f t="shared" si="1449"/>
        <v>0.9885470267915587</v>
      </c>
      <c r="K6526" s="283">
        <f t="shared" si="1454"/>
        <v>0</v>
      </c>
      <c r="L6526" s="283">
        <f t="shared" si="1455"/>
        <v>4.2530692972692208</v>
      </c>
      <c r="M6526" s="283">
        <f t="shared" si="1456"/>
        <v>0</v>
      </c>
      <c r="N6526" s="283">
        <f t="shared" si="1457"/>
        <v>4.1119599131986844</v>
      </c>
      <c r="O6526" s="283">
        <f t="shared" si="1458"/>
        <v>0</v>
      </c>
      <c r="P6526" s="21">
        <f t="shared" si="1450"/>
        <v>2.5000000000000001E-2</v>
      </c>
      <c r="Q6526" s="21">
        <f t="shared" si="1451"/>
        <v>1.52436960139122</v>
      </c>
      <c r="R6526">
        <f t="shared" si="1452"/>
        <v>1.0112882868167345</v>
      </c>
      <c r="S6526" s="296">
        <f t="shared" si="1459"/>
        <v>3.8539428066660886E-2</v>
      </c>
      <c r="T6526" s="283">
        <f t="shared" si="1460"/>
        <v>3.8539428066660886E-2</v>
      </c>
    </row>
    <row r="6527" spans="1:20" x14ac:dyDescent="0.25">
      <c r="A6527" s="286">
        <v>43372</v>
      </c>
      <c r="B6527" s="1">
        <f t="shared" si="1453"/>
        <v>6</v>
      </c>
      <c r="C6527" s="285">
        <v>21</v>
      </c>
      <c r="D6527" t="s">
        <v>715</v>
      </c>
      <c r="F6527" s="16">
        <v>59</v>
      </c>
      <c r="G6527" t="str">
        <f t="shared" si="1447"/>
        <v>Cooling</v>
      </c>
      <c r="H6527" s="283">
        <f>IF(G6527="heating",F6527*Assumptions!M$4+Assumptions!M$7,0)</f>
        <v>0</v>
      </c>
      <c r="I6527" s="15">
        <f t="shared" si="1448"/>
        <v>0.95751150862929935</v>
      </c>
      <c r="J6527" s="15">
        <f t="shared" si="1449"/>
        <v>0.9885470267915587</v>
      </c>
      <c r="K6527" s="283">
        <f t="shared" si="1454"/>
        <v>0</v>
      </c>
      <c r="L6527" s="283">
        <f t="shared" si="1455"/>
        <v>4.3182081448486933</v>
      </c>
      <c r="M6527" s="283">
        <f t="shared" si="1456"/>
        <v>0</v>
      </c>
      <c r="N6527" s="283">
        <f t="shared" si="1457"/>
        <v>4.2355603137647586</v>
      </c>
      <c r="O6527" s="283">
        <f t="shared" si="1458"/>
        <v>0</v>
      </c>
      <c r="P6527" s="21">
        <f t="shared" si="1450"/>
        <v>2.5000000000000001E-2</v>
      </c>
      <c r="Q6527" s="21">
        <f t="shared" si="1451"/>
        <v>1.4448604713749031</v>
      </c>
      <c r="R6527">
        <f t="shared" si="1452"/>
        <v>1.0112882868167345</v>
      </c>
      <c r="S6527" s="296">
        <f t="shared" si="1459"/>
        <v>3.6529261769648637E-2</v>
      </c>
      <c r="T6527" s="283">
        <f t="shared" si="1460"/>
        <v>3.6529261769648637E-2</v>
      </c>
    </row>
    <row r="6528" spans="1:20" x14ac:dyDescent="0.25">
      <c r="A6528" s="286">
        <v>43372</v>
      </c>
      <c r="B6528" s="1">
        <f t="shared" si="1453"/>
        <v>6</v>
      </c>
      <c r="C6528" s="285">
        <v>22</v>
      </c>
      <c r="D6528" t="s">
        <v>715</v>
      </c>
      <c r="F6528" s="16">
        <v>57</v>
      </c>
      <c r="G6528" t="str">
        <f t="shared" si="1447"/>
        <v>Cooling</v>
      </c>
      <c r="H6528" s="283">
        <f>IF(G6528="heating",F6528*Assumptions!M$4+Assumptions!M$7,0)</f>
        <v>0</v>
      </c>
      <c r="I6528" s="15">
        <f t="shared" si="1448"/>
        <v>0.9426530227543114</v>
      </c>
      <c r="J6528" s="15">
        <f t="shared" si="1449"/>
        <v>0.9885470267915587</v>
      </c>
      <c r="K6528" s="283">
        <f t="shared" si="1454"/>
        <v>0</v>
      </c>
      <c r="L6528" s="283">
        <f t="shared" si="1455"/>
        <v>4.2530692972692208</v>
      </c>
      <c r="M6528" s="283">
        <f t="shared" si="1456"/>
        <v>0</v>
      </c>
      <c r="N6528" s="283">
        <f t="shared" si="1457"/>
        <v>4.1119599131986844</v>
      </c>
      <c r="O6528" s="283">
        <f t="shared" si="1458"/>
        <v>0</v>
      </c>
      <c r="P6528" s="21">
        <f t="shared" si="1450"/>
        <v>2.5000000000000001E-2</v>
      </c>
      <c r="Q6528" s="21">
        <f t="shared" si="1451"/>
        <v>1.2427137171080138</v>
      </c>
      <c r="R6528">
        <f t="shared" si="1452"/>
        <v>1.0112882868167345</v>
      </c>
      <c r="S6528" s="296">
        <f t="shared" si="1459"/>
        <v>3.1418545649445483E-2</v>
      </c>
      <c r="T6528" s="283">
        <f t="shared" si="1460"/>
        <v>3.1418545649445483E-2</v>
      </c>
    </row>
    <row r="6529" spans="1:20" x14ac:dyDescent="0.25">
      <c r="A6529" s="286">
        <v>43372</v>
      </c>
      <c r="B6529" s="1">
        <f t="shared" si="1453"/>
        <v>6</v>
      </c>
      <c r="C6529" s="285">
        <v>23</v>
      </c>
      <c r="D6529" t="s">
        <v>715</v>
      </c>
      <c r="F6529" s="16">
        <v>57</v>
      </c>
      <c r="G6529" t="str">
        <f t="shared" si="1447"/>
        <v>Cooling</v>
      </c>
      <c r="H6529" s="283">
        <f>IF(G6529="heating",F6529*Assumptions!M$4+Assumptions!M$7,0)</f>
        <v>0</v>
      </c>
      <c r="I6529" s="15">
        <f t="shared" si="1448"/>
        <v>0.94450710149963013</v>
      </c>
      <c r="J6529" s="15">
        <f t="shared" si="1449"/>
        <v>0.9885470267915587</v>
      </c>
      <c r="K6529" s="283">
        <f t="shared" si="1454"/>
        <v>0</v>
      </c>
      <c r="L6529" s="283">
        <f t="shared" si="1455"/>
        <v>4.2530692972692208</v>
      </c>
      <c r="M6529" s="283">
        <f t="shared" si="1456"/>
        <v>0</v>
      </c>
      <c r="N6529" s="283">
        <f t="shared" si="1457"/>
        <v>4.1119599131986844</v>
      </c>
      <c r="O6529" s="283">
        <f t="shared" si="1458"/>
        <v>0</v>
      </c>
      <c r="P6529" s="21">
        <f t="shared" si="1450"/>
        <v>2.5000000000000001E-2</v>
      </c>
      <c r="Q6529" s="21">
        <f t="shared" si="1451"/>
        <v>1.0297519246597011</v>
      </c>
      <c r="R6529">
        <f t="shared" si="1452"/>
        <v>1.0112882868167345</v>
      </c>
      <c r="S6529" s="296">
        <f t="shared" si="1459"/>
        <v>2.6034401493383607E-2</v>
      </c>
      <c r="T6529" s="283">
        <f t="shared" si="1460"/>
        <v>2.6034401493383607E-2</v>
      </c>
    </row>
    <row r="6530" spans="1:20" x14ac:dyDescent="0.25">
      <c r="A6530" s="286">
        <v>43373</v>
      </c>
      <c r="B6530" s="1">
        <f t="shared" si="1453"/>
        <v>7</v>
      </c>
      <c r="C6530" s="285">
        <v>0</v>
      </c>
      <c r="D6530" t="s">
        <v>715</v>
      </c>
      <c r="F6530" s="16">
        <v>57</v>
      </c>
      <c r="G6530" t="str">
        <f t="shared" ref="G6530:G6593" si="1461">VLOOKUP(A6530,U$2:W$366,3,FALSE)</f>
        <v>Cooling</v>
      </c>
      <c r="H6530" s="283">
        <f>IF(G6530="heating",F6530*Assumptions!M$4+Assumptions!M$7,0)</f>
        <v>0</v>
      </c>
      <c r="I6530" s="15">
        <f t="shared" ref="I6530:I6593" si="1462">VLOOKUP(C6530,AO$2:AQ$25,3,FALSE)</f>
        <v>0.97481507806017154</v>
      </c>
      <c r="J6530" s="15">
        <f t="shared" ref="J6530:J6593" si="1463">VLOOKUP(B6530,AS$4:AU$10,3,FALSE)</f>
        <v>0.93760781206536892</v>
      </c>
      <c r="K6530" s="283">
        <f t="shared" si="1454"/>
        <v>0</v>
      </c>
      <c r="L6530" s="283">
        <f t="shared" si="1455"/>
        <v>4.2530692972692208</v>
      </c>
      <c r="M6530" s="283">
        <f t="shared" si="1456"/>
        <v>0</v>
      </c>
      <c r="N6530" s="283">
        <f t="shared" si="1457"/>
        <v>4.1119599131986844</v>
      </c>
      <c r="O6530" s="283">
        <f t="shared" si="1458"/>
        <v>0</v>
      </c>
      <c r="P6530" s="21">
        <f t="shared" ref="P6530:P6593" si="1464">IF(G6530="cooling",IF(F6530&lt;61,0.025,(F6530^2*AX$25+F6530*AY$25+AZ$25)),0)</f>
        <v>2.5000000000000001E-2</v>
      </c>
      <c r="Q6530" s="21">
        <f t="shared" ref="Q6530:Q6593" si="1465">VLOOKUP(C6530,BB$2:BC$25,2,FALSE)</f>
        <v>0.90668853391740301</v>
      </c>
      <c r="R6530">
        <f t="shared" ref="R6530:R6593" si="1466">VLOOKUP(B6530,AS$4:AV$10,4,FALSE)</f>
        <v>1.0096214758538746</v>
      </c>
      <c r="S6530" s="296">
        <f t="shared" si="1459"/>
        <v>2.2885305393836857E-2</v>
      </c>
      <c r="T6530" s="283">
        <f t="shared" si="1460"/>
        <v>2.2885305393836857E-2</v>
      </c>
    </row>
    <row r="6531" spans="1:20" x14ac:dyDescent="0.25">
      <c r="A6531" s="286">
        <v>43373</v>
      </c>
      <c r="B6531" s="1">
        <f t="shared" ref="B6531:B6594" si="1467">WEEKDAY(A6531,2)</f>
        <v>7</v>
      </c>
      <c r="C6531" s="285">
        <v>1</v>
      </c>
      <c r="D6531" t="s">
        <v>715</v>
      </c>
      <c r="F6531" s="16">
        <v>57</v>
      </c>
      <c r="G6531" t="str">
        <f t="shared" si="1461"/>
        <v>Cooling</v>
      </c>
      <c r="H6531" s="283">
        <f>IF(G6531="heating",F6531*Assumptions!M$4+Assumptions!M$7,0)</f>
        <v>0</v>
      </c>
      <c r="I6531" s="15">
        <f t="shared" si="1462"/>
        <v>1.012242869806885</v>
      </c>
      <c r="J6531" s="15">
        <f t="shared" si="1463"/>
        <v>0.93760781206536892</v>
      </c>
      <c r="K6531" s="283">
        <f t="shared" ref="K6531:K6594" si="1468">H6531*I6531*J6531</f>
        <v>0</v>
      </c>
      <c r="L6531" s="283">
        <f t="shared" ref="L6531:L6594" si="1469">VLOOKUP(F6531,BL$2:BN$92,2,FALSE)</f>
        <v>4.2530692972692208</v>
      </c>
      <c r="M6531" s="283">
        <f t="shared" ref="M6531:M6594" si="1470">IF(G6531="heating",K6531*(L6531*3.412),0)</f>
        <v>0</v>
      </c>
      <c r="N6531" s="283">
        <f t="shared" ref="N6531:N6594" si="1471">VLOOKUP(F6531,BL$2:BN$92,3,FALSE)</f>
        <v>4.1119599131986844</v>
      </c>
      <c r="O6531" s="283">
        <f t="shared" ref="O6531:O6594" si="1472">IF(F6531&lt;=61,IF(G6531="heating",IF(F6531&gt;=5,K6531*L6531/N6531,0),0),0)</f>
        <v>0</v>
      </c>
      <c r="P6531" s="21">
        <f t="shared" si="1464"/>
        <v>2.5000000000000001E-2</v>
      </c>
      <c r="Q6531" s="21">
        <f t="shared" si="1465"/>
        <v>0.81803459285312596</v>
      </c>
      <c r="R6531">
        <f t="shared" si="1466"/>
        <v>1.0096214758538746</v>
      </c>
      <c r="S6531" s="296">
        <f t="shared" ref="S6531:S6594" si="1473">P6531*Q6531*R6531</f>
        <v>2.0647632323397412E-2</v>
      </c>
      <c r="T6531" s="283">
        <f t="shared" ref="T6531:T6594" si="1474">K6531+S6531</f>
        <v>2.0647632323397412E-2</v>
      </c>
    </row>
    <row r="6532" spans="1:20" x14ac:dyDescent="0.25">
      <c r="A6532" s="286">
        <v>43373</v>
      </c>
      <c r="B6532" s="1">
        <f t="shared" si="1467"/>
        <v>7</v>
      </c>
      <c r="C6532" s="285">
        <v>2</v>
      </c>
      <c r="D6532" t="s">
        <v>715</v>
      </c>
      <c r="F6532" s="16">
        <v>57</v>
      </c>
      <c r="G6532" t="str">
        <f t="shared" si="1461"/>
        <v>Cooling</v>
      </c>
      <c r="H6532" s="283">
        <f>IF(G6532="heating",F6532*Assumptions!M$4+Assumptions!M$7,0)</f>
        <v>0</v>
      </c>
      <c r="I6532" s="15">
        <f t="shared" si="1462"/>
        <v>1.0509704703585963</v>
      </c>
      <c r="J6532" s="15">
        <f t="shared" si="1463"/>
        <v>0.93760781206536892</v>
      </c>
      <c r="K6532" s="283">
        <f t="shared" si="1468"/>
        <v>0</v>
      </c>
      <c r="L6532" s="283">
        <f t="shared" si="1469"/>
        <v>4.2530692972692208</v>
      </c>
      <c r="M6532" s="283">
        <f t="shared" si="1470"/>
        <v>0</v>
      </c>
      <c r="N6532" s="283">
        <f t="shared" si="1471"/>
        <v>4.1119599131986844</v>
      </c>
      <c r="O6532" s="283">
        <f t="shared" si="1472"/>
        <v>0</v>
      </c>
      <c r="P6532" s="21">
        <f t="shared" si="1464"/>
        <v>2.5000000000000001E-2</v>
      </c>
      <c r="Q6532" s="21">
        <f t="shared" si="1465"/>
        <v>0.74507607494346417</v>
      </c>
      <c r="R6532">
        <f t="shared" si="1466"/>
        <v>1.0096214758538746</v>
      </c>
      <c r="S6532" s="296">
        <f t="shared" si="1473"/>
        <v>1.8806120160195811E-2</v>
      </c>
      <c r="T6532" s="283">
        <f t="shared" si="1474"/>
        <v>1.8806120160195811E-2</v>
      </c>
    </row>
    <row r="6533" spans="1:20" x14ac:dyDescent="0.25">
      <c r="A6533" s="286">
        <v>43373</v>
      </c>
      <c r="B6533" s="1">
        <f t="shared" si="1467"/>
        <v>7</v>
      </c>
      <c r="C6533" s="285">
        <v>3</v>
      </c>
      <c r="D6533" t="s">
        <v>715</v>
      </c>
      <c r="F6533" s="16">
        <v>57</v>
      </c>
      <c r="G6533" t="str">
        <f t="shared" si="1461"/>
        <v>Cooling</v>
      </c>
      <c r="H6533" s="283">
        <f>IF(G6533="heating",F6533*Assumptions!M$4+Assumptions!M$7,0)</f>
        <v>0</v>
      </c>
      <c r="I6533" s="15">
        <f t="shared" si="1462"/>
        <v>1.0924036124451033</v>
      </c>
      <c r="J6533" s="15">
        <f t="shared" si="1463"/>
        <v>0.93760781206536892</v>
      </c>
      <c r="K6533" s="283">
        <f t="shared" si="1468"/>
        <v>0</v>
      </c>
      <c r="L6533" s="283">
        <f t="shared" si="1469"/>
        <v>4.2530692972692208</v>
      </c>
      <c r="M6533" s="283">
        <f t="shared" si="1470"/>
        <v>0</v>
      </c>
      <c r="N6533" s="283">
        <f t="shared" si="1471"/>
        <v>4.1119599131986844</v>
      </c>
      <c r="O6533" s="283">
        <f t="shared" si="1472"/>
        <v>0</v>
      </c>
      <c r="P6533" s="21">
        <f t="shared" si="1464"/>
        <v>2.5000000000000001E-2</v>
      </c>
      <c r="Q6533" s="21">
        <f t="shared" si="1465"/>
        <v>0.69158980876382303</v>
      </c>
      <c r="R6533">
        <f t="shared" si="1466"/>
        <v>1.0096214758538746</v>
      </c>
      <c r="S6533" s="296">
        <f t="shared" si="1473"/>
        <v>1.7456098085240748E-2</v>
      </c>
      <c r="T6533" s="283">
        <f t="shared" si="1474"/>
        <v>1.7456098085240748E-2</v>
      </c>
    </row>
    <row r="6534" spans="1:20" x14ac:dyDescent="0.25">
      <c r="A6534" s="286">
        <v>43373</v>
      </c>
      <c r="B6534" s="1">
        <f t="shared" si="1467"/>
        <v>7</v>
      </c>
      <c r="C6534" s="285">
        <v>4</v>
      </c>
      <c r="D6534" t="s">
        <v>715</v>
      </c>
      <c r="F6534" s="16">
        <v>57</v>
      </c>
      <c r="G6534" t="str">
        <f t="shared" si="1461"/>
        <v>Cooling</v>
      </c>
      <c r="H6534" s="283">
        <f>IF(G6534="heating",F6534*Assumptions!M$4+Assumptions!M$7,0)</f>
        <v>0</v>
      </c>
      <c r="I6534" s="15">
        <f t="shared" si="1462"/>
        <v>1.1348296917927807</v>
      </c>
      <c r="J6534" s="15">
        <f t="shared" si="1463"/>
        <v>0.93760781206536892</v>
      </c>
      <c r="K6534" s="283">
        <f t="shared" si="1468"/>
        <v>0</v>
      </c>
      <c r="L6534" s="283">
        <f t="shared" si="1469"/>
        <v>4.2530692972692208</v>
      </c>
      <c r="M6534" s="283">
        <f t="shared" si="1470"/>
        <v>0</v>
      </c>
      <c r="N6534" s="283">
        <f t="shared" si="1471"/>
        <v>4.1119599131986844</v>
      </c>
      <c r="O6534" s="283">
        <f t="shared" si="1472"/>
        <v>0</v>
      </c>
      <c r="P6534" s="21">
        <f t="shared" si="1464"/>
        <v>2.5000000000000001E-2</v>
      </c>
      <c r="Q6534" s="21">
        <f t="shared" si="1465"/>
        <v>0.6473875548762833</v>
      </c>
      <c r="R6534">
        <f t="shared" si="1466"/>
        <v>1.0096214758538746</v>
      </c>
      <c r="S6534" s="296">
        <f t="shared" si="1473"/>
        <v>1.6340409465090612E-2</v>
      </c>
      <c r="T6534" s="283">
        <f t="shared" si="1474"/>
        <v>1.6340409465090612E-2</v>
      </c>
    </row>
    <row r="6535" spans="1:20" x14ac:dyDescent="0.25">
      <c r="A6535" s="286">
        <v>43373</v>
      </c>
      <c r="B6535" s="1">
        <f t="shared" si="1467"/>
        <v>7</v>
      </c>
      <c r="C6535" s="285">
        <v>5</v>
      </c>
      <c r="D6535" t="s">
        <v>715</v>
      </c>
      <c r="F6535" s="16">
        <v>57</v>
      </c>
      <c r="G6535" t="str">
        <f t="shared" si="1461"/>
        <v>Cooling</v>
      </c>
      <c r="H6535" s="283">
        <f>IF(G6535="heating",F6535*Assumptions!M$4+Assumptions!M$7,0)</f>
        <v>0</v>
      </c>
      <c r="I6535" s="15">
        <f t="shared" si="1462"/>
        <v>1.1635558681477385</v>
      </c>
      <c r="J6535" s="15">
        <f t="shared" si="1463"/>
        <v>0.93760781206536892</v>
      </c>
      <c r="K6535" s="283">
        <f t="shared" si="1468"/>
        <v>0</v>
      </c>
      <c r="L6535" s="283">
        <f t="shared" si="1469"/>
        <v>4.2530692972692208</v>
      </c>
      <c r="M6535" s="283">
        <f t="shared" si="1470"/>
        <v>0</v>
      </c>
      <c r="N6535" s="283">
        <f t="shared" si="1471"/>
        <v>4.1119599131986844</v>
      </c>
      <c r="O6535" s="283">
        <f t="shared" si="1472"/>
        <v>0</v>
      </c>
      <c r="P6535" s="21">
        <f t="shared" si="1464"/>
        <v>2.5000000000000001E-2</v>
      </c>
      <c r="Q6535" s="21">
        <f t="shared" si="1465"/>
        <v>0.72139578924615555</v>
      </c>
      <c r="R6535">
        <f t="shared" si="1466"/>
        <v>1.0096214758538746</v>
      </c>
      <c r="S6535" s="296">
        <f t="shared" si="1473"/>
        <v>1.8208417035336859E-2</v>
      </c>
      <c r="T6535" s="283">
        <f t="shared" si="1474"/>
        <v>1.8208417035336859E-2</v>
      </c>
    </row>
    <row r="6536" spans="1:20" x14ac:dyDescent="0.25">
      <c r="A6536" s="286">
        <v>43373</v>
      </c>
      <c r="B6536" s="1">
        <f t="shared" si="1467"/>
        <v>7</v>
      </c>
      <c r="C6536" s="285">
        <v>6</v>
      </c>
      <c r="D6536" t="s">
        <v>715</v>
      </c>
      <c r="F6536" s="16">
        <v>57</v>
      </c>
      <c r="G6536" t="str">
        <f t="shared" si="1461"/>
        <v>Cooling</v>
      </c>
      <c r="H6536" s="283">
        <f>IF(G6536="heating",F6536*Assumptions!M$4+Assumptions!M$7,0)</f>
        <v>0</v>
      </c>
      <c r="I6536" s="15">
        <f t="shared" si="1462"/>
        <v>1.2083911162615524</v>
      </c>
      <c r="J6536" s="15">
        <f t="shared" si="1463"/>
        <v>0.93760781206536892</v>
      </c>
      <c r="K6536" s="283">
        <f t="shared" si="1468"/>
        <v>0</v>
      </c>
      <c r="L6536" s="283">
        <f t="shared" si="1469"/>
        <v>4.2530692972692208</v>
      </c>
      <c r="M6536" s="283">
        <f t="shared" si="1470"/>
        <v>0</v>
      </c>
      <c r="N6536" s="283">
        <f t="shared" si="1471"/>
        <v>4.1119599131986844</v>
      </c>
      <c r="O6536" s="283">
        <f t="shared" si="1472"/>
        <v>0</v>
      </c>
      <c r="P6536" s="21">
        <f t="shared" si="1464"/>
        <v>2.5000000000000001E-2</v>
      </c>
      <c r="Q6536" s="21">
        <f t="shared" si="1465"/>
        <v>0.87787080972652631</v>
      </c>
      <c r="R6536">
        <f t="shared" si="1466"/>
        <v>1.0096214758538746</v>
      </c>
      <c r="S6536" s="296">
        <f t="shared" si="1473"/>
        <v>2.215793056312829E-2</v>
      </c>
      <c r="T6536" s="283">
        <f t="shared" si="1474"/>
        <v>2.215793056312829E-2</v>
      </c>
    </row>
    <row r="6537" spans="1:20" x14ac:dyDescent="0.25">
      <c r="A6537" s="286">
        <v>43373</v>
      </c>
      <c r="B6537" s="1">
        <f t="shared" si="1467"/>
        <v>7</v>
      </c>
      <c r="C6537" s="285">
        <v>7</v>
      </c>
      <c r="D6537" t="s">
        <v>715</v>
      </c>
      <c r="F6537" s="16">
        <v>57</v>
      </c>
      <c r="G6537" t="str">
        <f t="shared" si="1461"/>
        <v>Cooling</v>
      </c>
      <c r="H6537" s="283">
        <f>IF(G6537="heating",F6537*Assumptions!M$4+Assumptions!M$7,0)</f>
        <v>0</v>
      </c>
      <c r="I6537" s="15">
        <f t="shared" si="1462"/>
        <v>1.1637425769249583</v>
      </c>
      <c r="J6537" s="15">
        <f t="shared" si="1463"/>
        <v>0.93760781206536892</v>
      </c>
      <c r="K6537" s="283">
        <f t="shared" si="1468"/>
        <v>0</v>
      </c>
      <c r="L6537" s="283">
        <f t="shared" si="1469"/>
        <v>4.2530692972692208</v>
      </c>
      <c r="M6537" s="283">
        <f t="shared" si="1470"/>
        <v>0</v>
      </c>
      <c r="N6537" s="283">
        <f t="shared" si="1471"/>
        <v>4.1119599131986844</v>
      </c>
      <c r="O6537" s="283">
        <f t="shared" si="1472"/>
        <v>0</v>
      </c>
      <c r="P6537" s="21">
        <f t="shared" si="1464"/>
        <v>2.5000000000000001E-2</v>
      </c>
      <c r="Q6537" s="21">
        <f t="shared" si="1465"/>
        <v>0.97331382064367777</v>
      </c>
      <c r="R6537">
        <f t="shared" si="1466"/>
        <v>1.0096214758538746</v>
      </c>
      <c r="S6537" s="296">
        <f t="shared" si="1473"/>
        <v>2.4566963401681085E-2</v>
      </c>
      <c r="T6537" s="283">
        <f t="shared" si="1474"/>
        <v>2.4566963401681085E-2</v>
      </c>
    </row>
    <row r="6538" spans="1:20" x14ac:dyDescent="0.25">
      <c r="A6538" s="286">
        <v>43373</v>
      </c>
      <c r="B6538" s="1">
        <f t="shared" si="1467"/>
        <v>7</v>
      </c>
      <c r="C6538" s="285">
        <v>8</v>
      </c>
      <c r="D6538" t="s">
        <v>715</v>
      </c>
      <c r="F6538" s="16">
        <v>61</v>
      </c>
      <c r="G6538" t="str">
        <f t="shared" si="1461"/>
        <v>Cooling</v>
      </c>
      <c r="H6538" s="283">
        <f>IF(G6538="heating",F6538*Assumptions!M$4+Assumptions!M$7,0)</f>
        <v>0</v>
      </c>
      <c r="I6538" s="15">
        <f t="shared" si="1462"/>
        <v>1.094193721037565</v>
      </c>
      <c r="J6538" s="15">
        <f t="shared" si="1463"/>
        <v>0.93760781206536892</v>
      </c>
      <c r="K6538" s="283">
        <f t="shared" si="1468"/>
        <v>0</v>
      </c>
      <c r="L6538" s="283">
        <f t="shared" si="1469"/>
        <v>4.3818232651749627</v>
      </c>
      <c r="M6538" s="283">
        <f t="shared" si="1470"/>
        <v>0</v>
      </c>
      <c r="N6538" s="283">
        <f t="shared" si="1471"/>
        <v>4.3585758300027857</v>
      </c>
      <c r="O6538" s="283">
        <f t="shared" si="1472"/>
        <v>0</v>
      </c>
      <c r="P6538" s="21">
        <f t="shared" si="1464"/>
        <v>4.5164594084734722E-2</v>
      </c>
      <c r="Q6538" s="21">
        <f t="shared" si="1465"/>
        <v>0.94940007506179924</v>
      </c>
      <c r="R6538">
        <f t="shared" si="1466"/>
        <v>1.0096214758538746</v>
      </c>
      <c r="S6538" s="296">
        <f t="shared" si="1473"/>
        <v>4.3291830865634595E-2</v>
      </c>
      <c r="T6538" s="283">
        <f t="shared" si="1474"/>
        <v>4.3291830865634595E-2</v>
      </c>
    </row>
    <row r="6539" spans="1:20" x14ac:dyDescent="0.25">
      <c r="A6539" s="286">
        <v>43373</v>
      </c>
      <c r="B6539" s="1">
        <f t="shared" si="1467"/>
        <v>7</v>
      </c>
      <c r="C6539" s="285">
        <v>9</v>
      </c>
      <c r="D6539" t="s">
        <v>715</v>
      </c>
      <c r="F6539" s="16">
        <v>61</v>
      </c>
      <c r="G6539" t="str">
        <f t="shared" si="1461"/>
        <v>Cooling</v>
      </c>
      <c r="H6539" s="283">
        <f>IF(G6539="heating",F6539*Assumptions!M$4+Assumptions!M$7,0)</f>
        <v>0</v>
      </c>
      <c r="I6539" s="15">
        <f t="shared" si="1462"/>
        <v>1.0343009000871222</v>
      </c>
      <c r="J6539" s="15">
        <f t="shared" si="1463"/>
        <v>0.93760781206536892</v>
      </c>
      <c r="K6539" s="283">
        <f t="shared" si="1468"/>
        <v>0</v>
      </c>
      <c r="L6539" s="283">
        <f t="shared" si="1469"/>
        <v>4.3818232651749627</v>
      </c>
      <c r="M6539" s="283">
        <f t="shared" si="1470"/>
        <v>0</v>
      </c>
      <c r="N6539" s="283">
        <f t="shared" si="1471"/>
        <v>4.3585758300027857</v>
      </c>
      <c r="O6539" s="283">
        <f t="shared" si="1472"/>
        <v>0</v>
      </c>
      <c r="P6539" s="21">
        <f t="shared" si="1464"/>
        <v>4.5164594084734722E-2</v>
      </c>
      <c r="Q6539" s="21">
        <f t="shared" si="1465"/>
        <v>0.8408485371888097</v>
      </c>
      <c r="R6539">
        <f t="shared" si="1466"/>
        <v>1.0096214758538746</v>
      </c>
      <c r="S6539" s="296">
        <f t="shared" si="1473"/>
        <v>3.8341973643961115E-2</v>
      </c>
      <c r="T6539" s="283">
        <f t="shared" si="1474"/>
        <v>3.8341973643961115E-2</v>
      </c>
    </row>
    <row r="6540" spans="1:20" x14ac:dyDescent="0.25">
      <c r="A6540" s="286">
        <v>43373</v>
      </c>
      <c r="B6540" s="1">
        <f t="shared" si="1467"/>
        <v>7</v>
      </c>
      <c r="C6540" s="285">
        <v>10</v>
      </c>
      <c r="D6540" t="s">
        <v>715</v>
      </c>
      <c r="F6540" s="16">
        <v>63</v>
      </c>
      <c r="G6540" t="str">
        <f t="shared" si="1461"/>
        <v>Cooling</v>
      </c>
      <c r="H6540" s="283">
        <f>IF(G6540="heating",F6540*Assumptions!M$4+Assumptions!M$7,0)</f>
        <v>0</v>
      </c>
      <c r="I6540" s="15">
        <f t="shared" si="1462"/>
        <v>0.98112329028689171</v>
      </c>
      <c r="J6540" s="15">
        <f t="shared" si="1463"/>
        <v>0.93760781206536892</v>
      </c>
      <c r="K6540" s="283">
        <f t="shared" si="1468"/>
        <v>0</v>
      </c>
      <c r="L6540" s="283">
        <f t="shared" si="1469"/>
        <v>4.3818232651749627</v>
      </c>
      <c r="M6540" s="283">
        <f t="shared" si="1470"/>
        <v>0</v>
      </c>
      <c r="N6540" s="283">
        <f t="shared" si="1471"/>
        <v>4.3585758300027857</v>
      </c>
      <c r="O6540" s="283">
        <f t="shared" si="1472"/>
        <v>0</v>
      </c>
      <c r="P6540" s="21">
        <f t="shared" si="1464"/>
        <v>3.9789369881031433E-2</v>
      </c>
      <c r="Q6540" s="21">
        <f t="shared" si="1465"/>
        <v>0.74504051125983206</v>
      </c>
      <c r="R6540">
        <f t="shared" si="1466"/>
        <v>1.0096214758538746</v>
      </c>
      <c r="S6540" s="296">
        <f t="shared" si="1473"/>
        <v>2.992991817175121E-2</v>
      </c>
      <c r="T6540" s="283">
        <f t="shared" si="1474"/>
        <v>2.992991817175121E-2</v>
      </c>
    </row>
    <row r="6541" spans="1:20" x14ac:dyDescent="0.25">
      <c r="A6541" s="286">
        <v>43373</v>
      </c>
      <c r="B6541" s="1">
        <f t="shared" si="1467"/>
        <v>7</v>
      </c>
      <c r="C6541" s="285">
        <v>11</v>
      </c>
      <c r="D6541" t="s">
        <v>715</v>
      </c>
      <c r="F6541" s="16">
        <v>63</v>
      </c>
      <c r="G6541" t="str">
        <f t="shared" si="1461"/>
        <v>Cooling</v>
      </c>
      <c r="H6541" s="283">
        <f>IF(G6541="heating",F6541*Assumptions!M$4+Assumptions!M$7,0)</f>
        <v>0</v>
      </c>
      <c r="I6541" s="15">
        <f t="shared" si="1462"/>
        <v>0.94956163997961163</v>
      </c>
      <c r="J6541" s="15">
        <f t="shared" si="1463"/>
        <v>0.93760781206536892</v>
      </c>
      <c r="K6541" s="283">
        <f t="shared" si="1468"/>
        <v>0</v>
      </c>
      <c r="L6541" s="283">
        <f t="shared" si="1469"/>
        <v>4.3818232651749627</v>
      </c>
      <c r="M6541" s="283">
        <f t="shared" si="1470"/>
        <v>0</v>
      </c>
      <c r="N6541" s="283">
        <f t="shared" si="1471"/>
        <v>4.3585758300027857</v>
      </c>
      <c r="O6541" s="283">
        <f t="shared" si="1472"/>
        <v>0</v>
      </c>
      <c r="P6541" s="21">
        <f t="shared" si="1464"/>
        <v>3.9789369881031433E-2</v>
      </c>
      <c r="Q6541" s="21">
        <f t="shared" si="1465"/>
        <v>0.72850690893675296</v>
      </c>
      <c r="R6541">
        <f t="shared" si="1466"/>
        <v>1.0096214758538746</v>
      </c>
      <c r="S6541" s="296">
        <f t="shared" si="1473"/>
        <v>2.9265726953776685E-2</v>
      </c>
      <c r="T6541" s="283">
        <f t="shared" si="1474"/>
        <v>2.9265726953776685E-2</v>
      </c>
    </row>
    <row r="6542" spans="1:20" x14ac:dyDescent="0.25">
      <c r="A6542" s="286">
        <v>43373</v>
      </c>
      <c r="B6542" s="1">
        <f t="shared" si="1467"/>
        <v>7</v>
      </c>
      <c r="C6542" s="285">
        <v>12</v>
      </c>
      <c r="D6542" t="s">
        <v>715</v>
      </c>
      <c r="F6542" s="16">
        <v>64</v>
      </c>
      <c r="G6542" t="str">
        <f t="shared" si="1461"/>
        <v>Cooling</v>
      </c>
      <c r="H6542" s="283">
        <f>IF(G6542="heating",F6542*Assumptions!M$4+Assumptions!M$7,0)</f>
        <v>0</v>
      </c>
      <c r="I6542" s="15">
        <f t="shared" si="1462"/>
        <v>0.91648403420261149</v>
      </c>
      <c r="J6542" s="15">
        <f t="shared" si="1463"/>
        <v>0.93760781206536892</v>
      </c>
      <c r="K6542" s="283">
        <f t="shared" si="1468"/>
        <v>0</v>
      </c>
      <c r="L6542" s="283">
        <f t="shared" si="1469"/>
        <v>4.3818232651749627</v>
      </c>
      <c r="M6542" s="283">
        <f t="shared" si="1470"/>
        <v>0</v>
      </c>
      <c r="N6542" s="283">
        <f t="shared" si="1471"/>
        <v>4.3585758300027857</v>
      </c>
      <c r="O6542" s="283">
        <f t="shared" si="1472"/>
        <v>0</v>
      </c>
      <c r="P6542" s="21">
        <f t="shared" si="1464"/>
        <v>3.8036447069942136E-2</v>
      </c>
      <c r="Q6542" s="21">
        <f t="shared" si="1465"/>
        <v>0.75910815787401487</v>
      </c>
      <c r="R6542">
        <f t="shared" si="1466"/>
        <v>1.0096214758538746</v>
      </c>
      <c r="S6542" s="296">
        <f t="shared" si="1473"/>
        <v>2.9151585618124077E-2</v>
      </c>
      <c r="T6542" s="283">
        <f t="shared" si="1474"/>
        <v>2.9151585618124077E-2</v>
      </c>
    </row>
    <row r="6543" spans="1:20" x14ac:dyDescent="0.25">
      <c r="A6543" s="286">
        <v>43373</v>
      </c>
      <c r="B6543" s="1">
        <f t="shared" si="1467"/>
        <v>7</v>
      </c>
      <c r="C6543" s="285">
        <v>13</v>
      </c>
      <c r="D6543" t="s">
        <v>715</v>
      </c>
      <c r="F6543" s="16">
        <v>64</v>
      </c>
      <c r="G6543" t="str">
        <f t="shared" si="1461"/>
        <v>Cooling</v>
      </c>
      <c r="H6543" s="283">
        <f>IF(G6543="heating",F6543*Assumptions!M$4+Assumptions!M$7,0)</f>
        <v>0</v>
      </c>
      <c r="I6543" s="15">
        <f t="shared" si="1462"/>
        <v>0.90040206880052787</v>
      </c>
      <c r="J6543" s="15">
        <f t="shared" si="1463"/>
        <v>0.93760781206536892</v>
      </c>
      <c r="K6543" s="283">
        <f t="shared" si="1468"/>
        <v>0</v>
      </c>
      <c r="L6543" s="283">
        <f t="shared" si="1469"/>
        <v>4.3818232651749627</v>
      </c>
      <c r="M6543" s="283">
        <f t="shared" si="1470"/>
        <v>0</v>
      </c>
      <c r="N6543" s="283">
        <f t="shared" si="1471"/>
        <v>4.3585758300027857</v>
      </c>
      <c r="O6543" s="283">
        <f t="shared" si="1472"/>
        <v>0</v>
      </c>
      <c r="P6543" s="21">
        <f t="shared" si="1464"/>
        <v>3.8036447069942136E-2</v>
      </c>
      <c r="Q6543" s="21">
        <f t="shared" si="1465"/>
        <v>0.79115902007799765</v>
      </c>
      <c r="R6543">
        <f t="shared" si="1466"/>
        <v>1.0096214758538746</v>
      </c>
      <c r="S6543" s="296">
        <f t="shared" si="1473"/>
        <v>3.0382416091993342E-2</v>
      </c>
      <c r="T6543" s="283">
        <f t="shared" si="1474"/>
        <v>3.0382416091993342E-2</v>
      </c>
    </row>
    <row r="6544" spans="1:20" x14ac:dyDescent="0.25">
      <c r="A6544" s="286">
        <v>43373</v>
      </c>
      <c r="B6544" s="1">
        <f t="shared" si="1467"/>
        <v>7</v>
      </c>
      <c r="C6544" s="285">
        <v>14</v>
      </c>
      <c r="D6544" t="s">
        <v>715</v>
      </c>
      <c r="F6544" s="16">
        <v>66</v>
      </c>
      <c r="G6544" t="str">
        <f t="shared" si="1461"/>
        <v>Cooling</v>
      </c>
      <c r="H6544" s="283">
        <f>IF(G6544="heating",F6544*Assumptions!M$4+Assumptions!M$7,0)</f>
        <v>0</v>
      </c>
      <c r="I6544" s="15">
        <f t="shared" si="1462"/>
        <v>0.86032894500746537</v>
      </c>
      <c r="J6544" s="15">
        <f t="shared" si="1463"/>
        <v>0.93760781206536892</v>
      </c>
      <c r="K6544" s="283">
        <f t="shared" si="1468"/>
        <v>0</v>
      </c>
      <c r="L6544" s="283">
        <f t="shared" si="1469"/>
        <v>4.3818232651749627</v>
      </c>
      <c r="M6544" s="283">
        <f t="shared" si="1470"/>
        <v>0</v>
      </c>
      <c r="N6544" s="283">
        <f t="shared" si="1471"/>
        <v>4.3585758300027857</v>
      </c>
      <c r="O6544" s="283">
        <f t="shared" si="1472"/>
        <v>0</v>
      </c>
      <c r="P6544" s="21">
        <f t="shared" si="1464"/>
        <v>3.6399980029288459E-2</v>
      </c>
      <c r="Q6544" s="21">
        <f t="shared" si="1465"/>
        <v>0.84355555031342389</v>
      </c>
      <c r="R6544">
        <f t="shared" si="1466"/>
        <v>1.0096214758538746</v>
      </c>
      <c r="S6544" s="296">
        <f t="shared" si="1473"/>
        <v>3.1000836499575021E-2</v>
      </c>
      <c r="T6544" s="283">
        <f t="shared" si="1474"/>
        <v>3.1000836499575021E-2</v>
      </c>
    </row>
    <row r="6545" spans="1:20" x14ac:dyDescent="0.25">
      <c r="A6545" s="286">
        <v>43373</v>
      </c>
      <c r="B6545" s="1">
        <f t="shared" si="1467"/>
        <v>7</v>
      </c>
      <c r="C6545" s="285">
        <v>15</v>
      </c>
      <c r="D6545" t="s">
        <v>715</v>
      </c>
      <c r="F6545" s="16">
        <v>68</v>
      </c>
      <c r="G6545" t="str">
        <f t="shared" si="1461"/>
        <v>Cooling</v>
      </c>
      <c r="H6545" s="283">
        <f>IF(G6545="heating",F6545*Assumptions!M$4+Assumptions!M$7,0)</f>
        <v>0</v>
      </c>
      <c r="I6545" s="15">
        <f t="shared" si="1462"/>
        <v>0.85754515037175039</v>
      </c>
      <c r="J6545" s="15">
        <f t="shared" si="1463"/>
        <v>0.93760781206536892</v>
      </c>
      <c r="K6545" s="283">
        <f t="shared" si="1468"/>
        <v>0</v>
      </c>
      <c r="L6545" s="283">
        <f t="shared" si="1469"/>
        <v>4.3818232651749627</v>
      </c>
      <c r="M6545" s="283">
        <f t="shared" si="1470"/>
        <v>0</v>
      </c>
      <c r="N6545" s="283">
        <f t="shared" si="1471"/>
        <v>4.3585758300027857</v>
      </c>
      <c r="O6545" s="283">
        <f t="shared" si="1472"/>
        <v>0</v>
      </c>
      <c r="P6545" s="21">
        <f t="shared" si="1464"/>
        <v>3.7256017764001337E-2</v>
      </c>
      <c r="Q6545" s="21">
        <f t="shared" si="1465"/>
        <v>0.96592607327566882</v>
      </c>
      <c r="R6545">
        <f t="shared" si="1466"/>
        <v>1.0096214758538746</v>
      </c>
      <c r="S6545" s="296">
        <f t="shared" si="1473"/>
        <v>3.6332802752620554E-2</v>
      </c>
      <c r="T6545" s="283">
        <f t="shared" si="1474"/>
        <v>3.6332802752620554E-2</v>
      </c>
    </row>
    <row r="6546" spans="1:20" x14ac:dyDescent="0.25">
      <c r="A6546" s="286">
        <v>43373</v>
      </c>
      <c r="B6546" s="1">
        <f t="shared" si="1467"/>
        <v>7</v>
      </c>
      <c r="C6546" s="285">
        <v>16</v>
      </c>
      <c r="D6546" t="s">
        <v>715</v>
      </c>
      <c r="F6546" s="16">
        <v>70</v>
      </c>
      <c r="G6546" t="str">
        <f t="shared" si="1461"/>
        <v>Cooling</v>
      </c>
      <c r="H6546" s="283">
        <f>IF(G6546="heating",F6546*Assumptions!M$4+Assumptions!M$7,0)</f>
        <v>0</v>
      </c>
      <c r="I6546" s="15">
        <f t="shared" si="1462"/>
        <v>0.88344815438260227</v>
      </c>
      <c r="J6546" s="15">
        <f t="shared" si="1463"/>
        <v>0.93760781206536892</v>
      </c>
      <c r="K6546" s="283">
        <f t="shared" si="1468"/>
        <v>0</v>
      </c>
      <c r="L6546" s="283">
        <f t="shared" si="1469"/>
        <v>4.3818232651749627</v>
      </c>
      <c r="M6546" s="283">
        <f t="shared" si="1470"/>
        <v>0</v>
      </c>
      <c r="N6546" s="283">
        <f t="shared" si="1471"/>
        <v>4.3585758300027857</v>
      </c>
      <c r="O6546" s="283">
        <f t="shared" si="1472"/>
        <v>0</v>
      </c>
      <c r="P6546" s="21">
        <f t="shared" si="1464"/>
        <v>4.0604560274080326E-2</v>
      </c>
      <c r="Q6546" s="21">
        <f t="shared" si="1465"/>
        <v>1.1649354943302594</v>
      </c>
      <c r="R6546">
        <f t="shared" si="1466"/>
        <v>1.0096214758538746</v>
      </c>
      <c r="S6546" s="296">
        <f t="shared" si="1473"/>
        <v>4.7756805596757608E-2</v>
      </c>
      <c r="T6546" s="283">
        <f t="shared" si="1474"/>
        <v>4.7756805596757608E-2</v>
      </c>
    </row>
    <row r="6547" spans="1:20" x14ac:dyDescent="0.25">
      <c r="A6547" s="286">
        <v>43373</v>
      </c>
      <c r="B6547" s="1">
        <f t="shared" si="1467"/>
        <v>7</v>
      </c>
      <c r="C6547" s="285">
        <v>17</v>
      </c>
      <c r="D6547" t="s">
        <v>715</v>
      </c>
      <c r="F6547" s="16">
        <v>72</v>
      </c>
      <c r="G6547" t="str">
        <f t="shared" si="1461"/>
        <v>Cooling</v>
      </c>
      <c r="H6547" s="283">
        <f>IF(G6547="heating",F6547*Assumptions!M$4+Assumptions!M$7,0)</f>
        <v>0</v>
      </c>
      <c r="I6547" s="15">
        <f t="shared" si="1462"/>
        <v>0.94025748850374469</v>
      </c>
      <c r="J6547" s="15">
        <f t="shared" si="1463"/>
        <v>0.93760781206536892</v>
      </c>
      <c r="K6547" s="283">
        <f t="shared" si="1468"/>
        <v>0</v>
      </c>
      <c r="L6547" s="283" t="e">
        <f t="shared" si="1469"/>
        <v>#N/A</v>
      </c>
      <c r="M6547" s="283">
        <f t="shared" si="1470"/>
        <v>0</v>
      </c>
      <c r="N6547" s="283" t="e">
        <f t="shared" si="1471"/>
        <v>#N/A</v>
      </c>
      <c r="O6547" s="283">
        <f t="shared" si="1472"/>
        <v>0</v>
      </c>
      <c r="P6547" s="21">
        <f t="shared" si="1464"/>
        <v>4.6445607559525648E-2</v>
      </c>
      <c r="Q6547" s="21">
        <f t="shared" si="1465"/>
        <v>1.3521540118753073</v>
      </c>
      <c r="R6547">
        <f t="shared" si="1466"/>
        <v>1.0096214758538746</v>
      </c>
      <c r="S6547" s="296">
        <f t="shared" si="1473"/>
        <v>6.3405858814014587E-2</v>
      </c>
      <c r="T6547" s="283">
        <f t="shared" si="1474"/>
        <v>6.3405858814014587E-2</v>
      </c>
    </row>
    <row r="6548" spans="1:20" x14ac:dyDescent="0.25">
      <c r="A6548" s="286">
        <v>43373</v>
      </c>
      <c r="B6548" s="1">
        <f t="shared" si="1467"/>
        <v>7</v>
      </c>
      <c r="C6548" s="285">
        <v>18</v>
      </c>
      <c r="D6548" t="s">
        <v>715</v>
      </c>
      <c r="F6548" s="16">
        <v>72</v>
      </c>
      <c r="G6548" t="str">
        <f t="shared" si="1461"/>
        <v>Cooling</v>
      </c>
      <c r="H6548" s="283">
        <f>IF(G6548="heating",F6548*Assumptions!M$4+Assumptions!M$7,0)</f>
        <v>0</v>
      </c>
      <c r="I6548" s="15">
        <f t="shared" si="1462"/>
        <v>0.98182363790757687</v>
      </c>
      <c r="J6548" s="15">
        <f t="shared" si="1463"/>
        <v>0.93760781206536892</v>
      </c>
      <c r="K6548" s="283">
        <f t="shared" si="1468"/>
        <v>0</v>
      </c>
      <c r="L6548" s="283" t="e">
        <f t="shared" si="1469"/>
        <v>#N/A</v>
      </c>
      <c r="M6548" s="283">
        <f t="shared" si="1470"/>
        <v>0</v>
      </c>
      <c r="N6548" s="283" t="e">
        <f t="shared" si="1471"/>
        <v>#N/A</v>
      </c>
      <c r="O6548" s="283">
        <f t="shared" si="1472"/>
        <v>0</v>
      </c>
      <c r="P6548" s="21">
        <f t="shared" si="1464"/>
        <v>4.6445607559525648E-2</v>
      </c>
      <c r="Q6548" s="21">
        <f t="shared" si="1465"/>
        <v>1.5598916921549892</v>
      </c>
      <c r="R6548">
        <f t="shared" si="1466"/>
        <v>1.0096214758538746</v>
      </c>
      <c r="S6548" s="296">
        <f t="shared" si="1473"/>
        <v>7.3147194424073109E-2</v>
      </c>
      <c r="T6548" s="283">
        <f t="shared" si="1474"/>
        <v>7.3147194424073109E-2</v>
      </c>
    </row>
    <row r="6549" spans="1:20" x14ac:dyDescent="0.25">
      <c r="A6549" s="286">
        <v>43373</v>
      </c>
      <c r="B6549" s="1">
        <f t="shared" si="1467"/>
        <v>7</v>
      </c>
      <c r="C6549" s="285">
        <v>19</v>
      </c>
      <c r="D6549" t="s">
        <v>715</v>
      </c>
      <c r="F6549" s="16">
        <v>73</v>
      </c>
      <c r="G6549" t="str">
        <f t="shared" si="1461"/>
        <v>Cooling</v>
      </c>
      <c r="H6549" s="283">
        <f>IF(G6549="heating",F6549*Assumptions!M$4+Assumptions!M$7,0)</f>
        <v>0</v>
      </c>
      <c r="I6549" s="15">
        <f t="shared" si="1462"/>
        <v>0.98418842963438757</v>
      </c>
      <c r="J6549" s="15">
        <f t="shared" si="1463"/>
        <v>0.93760781206536892</v>
      </c>
      <c r="K6549" s="283">
        <f t="shared" si="1468"/>
        <v>0</v>
      </c>
      <c r="L6549" s="283" t="e">
        <f t="shared" si="1469"/>
        <v>#N/A</v>
      </c>
      <c r="M6549" s="283">
        <f t="shared" si="1470"/>
        <v>0</v>
      </c>
      <c r="N6549" s="283" t="e">
        <f t="shared" si="1471"/>
        <v>#N/A</v>
      </c>
      <c r="O6549" s="283">
        <f t="shared" si="1472"/>
        <v>0</v>
      </c>
      <c r="P6549" s="21">
        <f t="shared" si="1464"/>
        <v>5.0300820493010656E-2</v>
      </c>
      <c r="Q6549" s="21">
        <f t="shared" si="1465"/>
        <v>1.6764212681468484</v>
      </c>
      <c r="R6549">
        <f t="shared" si="1466"/>
        <v>1.0096214758538746</v>
      </c>
      <c r="S6549" s="296">
        <f t="shared" si="1473"/>
        <v>8.5136699745627903E-2</v>
      </c>
      <c r="T6549" s="283">
        <f t="shared" si="1474"/>
        <v>8.5136699745627903E-2</v>
      </c>
    </row>
    <row r="6550" spans="1:20" x14ac:dyDescent="0.25">
      <c r="A6550" s="286">
        <v>43373</v>
      </c>
      <c r="B6550" s="1">
        <f t="shared" si="1467"/>
        <v>7</v>
      </c>
      <c r="C6550" s="285">
        <v>20</v>
      </c>
      <c r="D6550" t="s">
        <v>715</v>
      </c>
      <c r="F6550" s="16">
        <v>75</v>
      </c>
      <c r="G6550" t="str">
        <f t="shared" si="1461"/>
        <v>Cooling</v>
      </c>
      <c r="H6550" s="283">
        <f>IF(G6550="heating",F6550*Assumptions!M$4+Assumptions!M$7,0)</f>
        <v>0</v>
      </c>
      <c r="I6550" s="15">
        <f t="shared" si="1462"/>
        <v>0.97071962311712034</v>
      </c>
      <c r="J6550" s="15">
        <f t="shared" si="1463"/>
        <v>0.93760781206536892</v>
      </c>
      <c r="K6550" s="283">
        <f t="shared" si="1468"/>
        <v>0</v>
      </c>
      <c r="L6550" s="283" t="e">
        <f t="shared" si="1469"/>
        <v>#N/A</v>
      </c>
      <c r="M6550" s="283">
        <f t="shared" si="1470"/>
        <v>0</v>
      </c>
      <c r="N6550" s="283" t="e">
        <f t="shared" si="1471"/>
        <v>#N/A</v>
      </c>
      <c r="O6550" s="283">
        <f t="shared" si="1472"/>
        <v>0</v>
      </c>
      <c r="P6550" s="21">
        <f t="shared" si="1464"/>
        <v>5.9880624941505811E-2</v>
      </c>
      <c r="Q6550" s="21">
        <f t="shared" si="1465"/>
        <v>1.52436960139122</v>
      </c>
      <c r="R6550">
        <f t="shared" si="1466"/>
        <v>1.0096214758538746</v>
      </c>
      <c r="S6550" s="296">
        <f t="shared" si="1473"/>
        <v>9.2158454655453262E-2</v>
      </c>
      <c r="T6550" s="283">
        <f t="shared" si="1474"/>
        <v>9.2158454655453262E-2</v>
      </c>
    </row>
    <row r="6551" spans="1:20" x14ac:dyDescent="0.25">
      <c r="A6551" s="286">
        <v>43373</v>
      </c>
      <c r="B6551" s="1">
        <f t="shared" si="1467"/>
        <v>7</v>
      </c>
      <c r="C6551" s="285">
        <v>21</v>
      </c>
      <c r="D6551" t="s">
        <v>715</v>
      </c>
      <c r="F6551" s="16">
        <v>73</v>
      </c>
      <c r="G6551" t="str">
        <f t="shared" si="1461"/>
        <v>Cooling</v>
      </c>
      <c r="H6551" s="283">
        <f>IF(G6551="heating",F6551*Assumptions!M$4+Assumptions!M$7,0)</f>
        <v>0</v>
      </c>
      <c r="I6551" s="15">
        <f t="shared" si="1462"/>
        <v>0.95751150862929935</v>
      </c>
      <c r="J6551" s="15">
        <f t="shared" si="1463"/>
        <v>0.93760781206536892</v>
      </c>
      <c r="K6551" s="283">
        <f t="shared" si="1468"/>
        <v>0</v>
      </c>
      <c r="L6551" s="283" t="e">
        <f t="shared" si="1469"/>
        <v>#N/A</v>
      </c>
      <c r="M6551" s="283">
        <f t="shared" si="1470"/>
        <v>0</v>
      </c>
      <c r="N6551" s="283" t="e">
        <f t="shared" si="1471"/>
        <v>#N/A</v>
      </c>
      <c r="O6551" s="283">
        <f t="shared" si="1472"/>
        <v>0</v>
      </c>
      <c r="P6551" s="21">
        <f t="shared" si="1464"/>
        <v>5.0300820493010656E-2</v>
      </c>
      <c r="Q6551" s="21">
        <f t="shared" si="1465"/>
        <v>1.4448604713749031</v>
      </c>
      <c r="R6551">
        <f t="shared" si="1466"/>
        <v>1.0096214758538746</v>
      </c>
      <c r="S6551" s="296">
        <f t="shared" si="1473"/>
        <v>7.3376933628234206E-2</v>
      </c>
      <c r="T6551" s="283">
        <f t="shared" si="1474"/>
        <v>7.3376933628234206E-2</v>
      </c>
    </row>
    <row r="6552" spans="1:20" x14ac:dyDescent="0.25">
      <c r="A6552" s="286">
        <v>43373</v>
      </c>
      <c r="B6552" s="1">
        <f t="shared" si="1467"/>
        <v>7</v>
      </c>
      <c r="C6552" s="285">
        <v>22</v>
      </c>
      <c r="D6552" t="s">
        <v>715</v>
      </c>
      <c r="F6552" s="16">
        <v>75</v>
      </c>
      <c r="G6552" t="str">
        <f t="shared" si="1461"/>
        <v>Cooling</v>
      </c>
      <c r="H6552" s="283">
        <f>IF(G6552="heating",F6552*Assumptions!M$4+Assumptions!M$7,0)</f>
        <v>0</v>
      </c>
      <c r="I6552" s="15">
        <f t="shared" si="1462"/>
        <v>0.9426530227543114</v>
      </c>
      <c r="J6552" s="15">
        <f t="shared" si="1463"/>
        <v>0.93760781206536892</v>
      </c>
      <c r="K6552" s="283">
        <f t="shared" si="1468"/>
        <v>0</v>
      </c>
      <c r="L6552" s="283" t="e">
        <f t="shared" si="1469"/>
        <v>#N/A</v>
      </c>
      <c r="M6552" s="283">
        <f t="shared" si="1470"/>
        <v>0</v>
      </c>
      <c r="N6552" s="283" t="e">
        <f t="shared" si="1471"/>
        <v>#N/A</v>
      </c>
      <c r="O6552" s="283">
        <f t="shared" si="1472"/>
        <v>0</v>
      </c>
      <c r="P6552" s="21">
        <f t="shared" si="1464"/>
        <v>5.9880624941505811E-2</v>
      </c>
      <c r="Q6552" s="21">
        <f t="shared" si="1465"/>
        <v>1.2427137171080138</v>
      </c>
      <c r="R6552">
        <f t="shared" si="1466"/>
        <v>1.0096214758538746</v>
      </c>
      <c r="S6552" s="296">
        <f t="shared" si="1473"/>
        <v>7.5130451068615961E-2</v>
      </c>
      <c r="T6552" s="283">
        <f t="shared" si="1474"/>
        <v>7.5130451068615961E-2</v>
      </c>
    </row>
    <row r="6553" spans="1:20" x14ac:dyDescent="0.25">
      <c r="A6553" s="286">
        <v>43373</v>
      </c>
      <c r="B6553" s="1">
        <f t="shared" si="1467"/>
        <v>7</v>
      </c>
      <c r="C6553" s="285">
        <v>23</v>
      </c>
      <c r="D6553" t="s">
        <v>715</v>
      </c>
      <c r="F6553" s="16">
        <v>70</v>
      </c>
      <c r="G6553" t="str">
        <f t="shared" si="1461"/>
        <v>Cooling</v>
      </c>
      <c r="H6553" s="283">
        <f>IF(G6553="heating",F6553*Assumptions!M$4+Assumptions!M$7,0)</f>
        <v>0</v>
      </c>
      <c r="I6553" s="15">
        <f t="shared" si="1462"/>
        <v>0.94450710149963013</v>
      </c>
      <c r="J6553" s="15">
        <f t="shared" si="1463"/>
        <v>0.93760781206536892</v>
      </c>
      <c r="K6553" s="283">
        <f t="shared" si="1468"/>
        <v>0</v>
      </c>
      <c r="L6553" s="283">
        <f t="shared" si="1469"/>
        <v>4.3818232651749627</v>
      </c>
      <c r="M6553" s="283">
        <f t="shared" si="1470"/>
        <v>0</v>
      </c>
      <c r="N6553" s="283">
        <f t="shared" si="1471"/>
        <v>4.3585758300027857</v>
      </c>
      <c r="O6553" s="283">
        <f t="shared" si="1472"/>
        <v>0</v>
      </c>
      <c r="P6553" s="21">
        <f t="shared" si="1464"/>
        <v>4.0604560274080326E-2</v>
      </c>
      <c r="Q6553" s="21">
        <f t="shared" si="1465"/>
        <v>1.0297519246597011</v>
      </c>
      <c r="R6553">
        <f t="shared" si="1466"/>
        <v>1.0096214758538746</v>
      </c>
      <c r="S6553" s="296">
        <f t="shared" si="1473"/>
        <v>4.2214923245285245E-2</v>
      </c>
      <c r="T6553" s="283">
        <f t="shared" si="1474"/>
        <v>4.2214923245285245E-2</v>
      </c>
    </row>
    <row r="6554" spans="1:20" x14ac:dyDescent="0.25">
      <c r="A6554" s="286">
        <v>43374</v>
      </c>
      <c r="B6554" s="1">
        <f t="shared" si="1467"/>
        <v>1</v>
      </c>
      <c r="C6554" s="285">
        <v>0</v>
      </c>
      <c r="D6554" t="s">
        <v>713</v>
      </c>
      <c r="F6554" s="16">
        <v>64</v>
      </c>
      <c r="G6554" t="str">
        <f t="shared" si="1461"/>
        <v>Neither</v>
      </c>
      <c r="H6554" s="283">
        <f>IF(G6554="heating",F6554*Assumptions!M$4+Assumptions!M$7,0)</f>
        <v>0</v>
      </c>
      <c r="I6554" s="15">
        <f t="shared" si="1462"/>
        <v>0.97481507806017154</v>
      </c>
      <c r="J6554" s="15">
        <f t="shared" si="1463"/>
        <v>1.017726725449043</v>
      </c>
      <c r="K6554" s="283">
        <f t="shared" si="1468"/>
        <v>0</v>
      </c>
      <c r="L6554" s="283">
        <f t="shared" si="1469"/>
        <v>4.3818232651749627</v>
      </c>
      <c r="M6554" s="283">
        <f t="shared" si="1470"/>
        <v>0</v>
      </c>
      <c r="N6554" s="283">
        <f t="shared" si="1471"/>
        <v>4.3585758300027857</v>
      </c>
      <c r="O6554" s="283">
        <f t="shared" si="1472"/>
        <v>0</v>
      </c>
      <c r="P6554" s="21">
        <f t="shared" si="1464"/>
        <v>0</v>
      </c>
      <c r="Q6554" s="21">
        <f t="shared" si="1465"/>
        <v>0.90668853391740301</v>
      </c>
      <c r="R6554">
        <f t="shared" si="1466"/>
        <v>0.9440993384982781</v>
      </c>
      <c r="S6554" s="296">
        <f t="shared" si="1473"/>
        <v>0</v>
      </c>
      <c r="T6554" s="283">
        <f t="shared" si="1474"/>
        <v>0</v>
      </c>
    </row>
    <row r="6555" spans="1:20" x14ac:dyDescent="0.25">
      <c r="A6555" s="286">
        <v>43374</v>
      </c>
      <c r="B6555" s="1">
        <f t="shared" si="1467"/>
        <v>1</v>
      </c>
      <c r="C6555" s="285">
        <v>1</v>
      </c>
      <c r="D6555" t="s">
        <v>713</v>
      </c>
      <c r="F6555" s="16">
        <v>61</v>
      </c>
      <c r="G6555" t="str">
        <f t="shared" si="1461"/>
        <v>Neither</v>
      </c>
      <c r="H6555" s="283">
        <f>IF(G6555="heating",F6555*Assumptions!M$4+Assumptions!M$7,0)</f>
        <v>0</v>
      </c>
      <c r="I6555" s="15">
        <f t="shared" si="1462"/>
        <v>1.012242869806885</v>
      </c>
      <c r="J6555" s="15">
        <f t="shared" si="1463"/>
        <v>1.017726725449043</v>
      </c>
      <c r="K6555" s="283">
        <f t="shared" si="1468"/>
        <v>0</v>
      </c>
      <c r="L6555" s="283">
        <f t="shared" si="1469"/>
        <v>4.3818232651749627</v>
      </c>
      <c r="M6555" s="283">
        <f t="shared" si="1470"/>
        <v>0</v>
      </c>
      <c r="N6555" s="283">
        <f t="shared" si="1471"/>
        <v>4.3585758300027857</v>
      </c>
      <c r="O6555" s="283">
        <f t="shared" si="1472"/>
        <v>0</v>
      </c>
      <c r="P6555" s="21">
        <f t="shared" si="1464"/>
        <v>0</v>
      </c>
      <c r="Q6555" s="21">
        <f t="shared" si="1465"/>
        <v>0.81803459285312596</v>
      </c>
      <c r="R6555">
        <f t="shared" si="1466"/>
        <v>0.9440993384982781</v>
      </c>
      <c r="S6555" s="296">
        <f t="shared" si="1473"/>
        <v>0</v>
      </c>
      <c r="T6555" s="283">
        <f t="shared" si="1474"/>
        <v>0</v>
      </c>
    </row>
    <row r="6556" spans="1:20" x14ac:dyDescent="0.25">
      <c r="A6556" s="286">
        <v>43374</v>
      </c>
      <c r="B6556" s="1">
        <f t="shared" si="1467"/>
        <v>1</v>
      </c>
      <c r="C6556" s="285">
        <v>2</v>
      </c>
      <c r="D6556" t="s">
        <v>713</v>
      </c>
      <c r="F6556" s="16">
        <v>59</v>
      </c>
      <c r="G6556" t="str">
        <f t="shared" si="1461"/>
        <v>Neither</v>
      </c>
      <c r="H6556" s="283">
        <f>IF(G6556="heating",F6556*Assumptions!M$4+Assumptions!M$7,0)</f>
        <v>0</v>
      </c>
      <c r="I6556" s="15">
        <f t="shared" si="1462"/>
        <v>1.0509704703585963</v>
      </c>
      <c r="J6556" s="15">
        <f t="shared" si="1463"/>
        <v>1.017726725449043</v>
      </c>
      <c r="K6556" s="283">
        <f t="shared" si="1468"/>
        <v>0</v>
      </c>
      <c r="L6556" s="283">
        <f t="shared" si="1469"/>
        <v>4.3182081448486933</v>
      </c>
      <c r="M6556" s="283">
        <f t="shared" si="1470"/>
        <v>0</v>
      </c>
      <c r="N6556" s="283">
        <f t="shared" si="1471"/>
        <v>4.2355603137647586</v>
      </c>
      <c r="O6556" s="283">
        <f t="shared" si="1472"/>
        <v>0</v>
      </c>
      <c r="P6556" s="21">
        <f t="shared" si="1464"/>
        <v>0</v>
      </c>
      <c r="Q6556" s="21">
        <f t="shared" si="1465"/>
        <v>0.74507607494346417</v>
      </c>
      <c r="R6556">
        <f t="shared" si="1466"/>
        <v>0.9440993384982781</v>
      </c>
      <c r="S6556" s="296">
        <f t="shared" si="1473"/>
        <v>0</v>
      </c>
      <c r="T6556" s="283">
        <f t="shared" si="1474"/>
        <v>0</v>
      </c>
    </row>
    <row r="6557" spans="1:20" x14ac:dyDescent="0.25">
      <c r="A6557" s="286">
        <v>43374</v>
      </c>
      <c r="B6557" s="1">
        <f t="shared" si="1467"/>
        <v>1</v>
      </c>
      <c r="C6557" s="285">
        <v>3</v>
      </c>
      <c r="D6557" t="s">
        <v>713</v>
      </c>
      <c r="F6557" s="16">
        <v>57</v>
      </c>
      <c r="G6557" t="str">
        <f t="shared" si="1461"/>
        <v>Neither</v>
      </c>
      <c r="H6557" s="283">
        <f>IF(G6557="heating",F6557*Assumptions!M$4+Assumptions!M$7,0)</f>
        <v>0</v>
      </c>
      <c r="I6557" s="15">
        <f t="shared" si="1462"/>
        <v>1.0924036124451033</v>
      </c>
      <c r="J6557" s="15">
        <f t="shared" si="1463"/>
        <v>1.017726725449043</v>
      </c>
      <c r="K6557" s="283">
        <f t="shared" si="1468"/>
        <v>0</v>
      </c>
      <c r="L6557" s="283">
        <f t="shared" si="1469"/>
        <v>4.2530692972692208</v>
      </c>
      <c r="M6557" s="283">
        <f t="shared" si="1470"/>
        <v>0</v>
      </c>
      <c r="N6557" s="283">
        <f t="shared" si="1471"/>
        <v>4.1119599131986844</v>
      </c>
      <c r="O6557" s="283">
        <f t="shared" si="1472"/>
        <v>0</v>
      </c>
      <c r="P6557" s="21">
        <f t="shared" si="1464"/>
        <v>0</v>
      </c>
      <c r="Q6557" s="21">
        <f t="shared" si="1465"/>
        <v>0.69158980876382303</v>
      </c>
      <c r="R6557">
        <f t="shared" si="1466"/>
        <v>0.9440993384982781</v>
      </c>
      <c r="S6557" s="296">
        <f t="shared" si="1473"/>
        <v>0</v>
      </c>
      <c r="T6557" s="283">
        <f t="shared" si="1474"/>
        <v>0</v>
      </c>
    </row>
    <row r="6558" spans="1:20" x14ac:dyDescent="0.25">
      <c r="A6558" s="286">
        <v>43374</v>
      </c>
      <c r="B6558" s="1">
        <f t="shared" si="1467"/>
        <v>1</v>
      </c>
      <c r="C6558" s="285">
        <v>4</v>
      </c>
      <c r="D6558" t="s">
        <v>713</v>
      </c>
      <c r="F6558" s="16">
        <v>57</v>
      </c>
      <c r="G6558" t="str">
        <f t="shared" si="1461"/>
        <v>Neither</v>
      </c>
      <c r="H6558" s="283">
        <f>IF(G6558="heating",F6558*Assumptions!M$4+Assumptions!M$7,0)</f>
        <v>0</v>
      </c>
      <c r="I6558" s="15">
        <f t="shared" si="1462"/>
        <v>1.1348296917927807</v>
      </c>
      <c r="J6558" s="15">
        <f t="shared" si="1463"/>
        <v>1.017726725449043</v>
      </c>
      <c r="K6558" s="283">
        <f t="shared" si="1468"/>
        <v>0</v>
      </c>
      <c r="L6558" s="283">
        <f t="shared" si="1469"/>
        <v>4.2530692972692208</v>
      </c>
      <c r="M6558" s="283">
        <f t="shared" si="1470"/>
        <v>0</v>
      </c>
      <c r="N6558" s="283">
        <f t="shared" si="1471"/>
        <v>4.1119599131986844</v>
      </c>
      <c r="O6558" s="283">
        <f t="shared" si="1472"/>
        <v>0</v>
      </c>
      <c r="P6558" s="21">
        <f t="shared" si="1464"/>
        <v>0</v>
      </c>
      <c r="Q6558" s="21">
        <f t="shared" si="1465"/>
        <v>0.6473875548762833</v>
      </c>
      <c r="R6558">
        <f t="shared" si="1466"/>
        <v>0.9440993384982781</v>
      </c>
      <c r="S6558" s="296">
        <f t="shared" si="1473"/>
        <v>0</v>
      </c>
      <c r="T6558" s="283">
        <f t="shared" si="1474"/>
        <v>0</v>
      </c>
    </row>
    <row r="6559" spans="1:20" x14ac:dyDescent="0.25">
      <c r="A6559" s="286">
        <v>43374</v>
      </c>
      <c r="B6559" s="1">
        <f t="shared" si="1467"/>
        <v>1</v>
      </c>
      <c r="C6559" s="285">
        <v>5</v>
      </c>
      <c r="D6559" t="s">
        <v>713</v>
      </c>
      <c r="F6559" s="16">
        <v>55</v>
      </c>
      <c r="G6559" t="str">
        <f t="shared" si="1461"/>
        <v>Neither</v>
      </c>
      <c r="H6559" s="283">
        <f>IF(G6559="heating",F6559*Assumptions!M$4+Assumptions!M$7,0)</f>
        <v>0</v>
      </c>
      <c r="I6559" s="15">
        <f t="shared" si="1462"/>
        <v>1.1635558681477385</v>
      </c>
      <c r="J6559" s="15">
        <f t="shared" si="1463"/>
        <v>1.017726725449043</v>
      </c>
      <c r="K6559" s="283">
        <f t="shared" si="1468"/>
        <v>0</v>
      </c>
      <c r="L6559" s="283">
        <f t="shared" si="1469"/>
        <v>4.1851135499983272</v>
      </c>
      <c r="M6559" s="283">
        <f t="shared" si="1470"/>
        <v>0</v>
      </c>
      <c r="N6559" s="283">
        <f t="shared" si="1471"/>
        <v>3.9876635481217684</v>
      </c>
      <c r="O6559" s="283">
        <f t="shared" si="1472"/>
        <v>0</v>
      </c>
      <c r="P6559" s="21">
        <f t="shared" si="1464"/>
        <v>0</v>
      </c>
      <c r="Q6559" s="21">
        <f t="shared" si="1465"/>
        <v>0.72139578924615555</v>
      </c>
      <c r="R6559">
        <f t="shared" si="1466"/>
        <v>0.9440993384982781</v>
      </c>
      <c r="S6559" s="296">
        <f t="shared" si="1473"/>
        <v>0</v>
      </c>
      <c r="T6559" s="283">
        <f t="shared" si="1474"/>
        <v>0</v>
      </c>
    </row>
    <row r="6560" spans="1:20" x14ac:dyDescent="0.25">
      <c r="A6560" s="286">
        <v>43374</v>
      </c>
      <c r="B6560" s="1">
        <f t="shared" si="1467"/>
        <v>1</v>
      </c>
      <c r="C6560" s="285">
        <v>6</v>
      </c>
      <c r="D6560" t="s">
        <v>713</v>
      </c>
      <c r="F6560" s="16">
        <v>55</v>
      </c>
      <c r="G6560" t="str">
        <f t="shared" si="1461"/>
        <v>Neither</v>
      </c>
      <c r="H6560" s="283">
        <f>IF(G6560="heating",F6560*Assumptions!M$4+Assumptions!M$7,0)</f>
        <v>0</v>
      </c>
      <c r="I6560" s="15">
        <f t="shared" si="1462"/>
        <v>1.2083911162615524</v>
      </c>
      <c r="J6560" s="15">
        <f t="shared" si="1463"/>
        <v>1.017726725449043</v>
      </c>
      <c r="K6560" s="283">
        <f t="shared" si="1468"/>
        <v>0</v>
      </c>
      <c r="L6560" s="283">
        <f t="shared" si="1469"/>
        <v>4.1851135499983272</v>
      </c>
      <c r="M6560" s="283">
        <f t="shared" si="1470"/>
        <v>0</v>
      </c>
      <c r="N6560" s="283">
        <f t="shared" si="1471"/>
        <v>3.9876635481217684</v>
      </c>
      <c r="O6560" s="283">
        <f t="shared" si="1472"/>
        <v>0</v>
      </c>
      <c r="P6560" s="21">
        <f t="shared" si="1464"/>
        <v>0</v>
      </c>
      <c r="Q6560" s="21">
        <f t="shared" si="1465"/>
        <v>0.87787080972652631</v>
      </c>
      <c r="R6560">
        <f t="shared" si="1466"/>
        <v>0.9440993384982781</v>
      </c>
      <c r="S6560" s="296">
        <f t="shared" si="1473"/>
        <v>0</v>
      </c>
      <c r="T6560" s="283">
        <f t="shared" si="1474"/>
        <v>0</v>
      </c>
    </row>
    <row r="6561" spans="1:20" x14ac:dyDescent="0.25">
      <c r="A6561" s="286">
        <v>43374</v>
      </c>
      <c r="B6561" s="1">
        <f t="shared" si="1467"/>
        <v>1</v>
      </c>
      <c r="C6561" s="285">
        <v>7</v>
      </c>
      <c r="D6561" t="s">
        <v>714</v>
      </c>
      <c r="F6561" s="16">
        <v>55</v>
      </c>
      <c r="G6561" t="str">
        <f t="shared" si="1461"/>
        <v>Neither</v>
      </c>
      <c r="H6561" s="283">
        <f>IF(G6561="heating",F6561*Assumptions!M$4+Assumptions!M$7,0)</f>
        <v>0</v>
      </c>
      <c r="I6561" s="15">
        <f t="shared" si="1462"/>
        <v>1.1637425769249583</v>
      </c>
      <c r="J6561" s="15">
        <f t="shared" si="1463"/>
        <v>1.017726725449043</v>
      </c>
      <c r="K6561" s="283">
        <f t="shared" si="1468"/>
        <v>0</v>
      </c>
      <c r="L6561" s="283">
        <f t="shared" si="1469"/>
        <v>4.1851135499983272</v>
      </c>
      <c r="M6561" s="283">
        <f t="shared" si="1470"/>
        <v>0</v>
      </c>
      <c r="N6561" s="283">
        <f t="shared" si="1471"/>
        <v>3.9876635481217684</v>
      </c>
      <c r="O6561" s="283">
        <f t="shared" si="1472"/>
        <v>0</v>
      </c>
      <c r="P6561" s="21">
        <f t="shared" si="1464"/>
        <v>0</v>
      </c>
      <c r="Q6561" s="21">
        <f t="shared" si="1465"/>
        <v>0.97331382064367777</v>
      </c>
      <c r="R6561">
        <f t="shared" si="1466"/>
        <v>0.9440993384982781</v>
      </c>
      <c r="S6561" s="296">
        <f t="shared" si="1473"/>
        <v>0</v>
      </c>
      <c r="T6561" s="283">
        <f t="shared" si="1474"/>
        <v>0</v>
      </c>
    </row>
    <row r="6562" spans="1:20" x14ac:dyDescent="0.25">
      <c r="A6562" s="286">
        <v>43374</v>
      </c>
      <c r="B6562" s="1">
        <f t="shared" si="1467"/>
        <v>1</v>
      </c>
      <c r="C6562" s="285">
        <v>8</v>
      </c>
      <c r="D6562" t="s">
        <v>714</v>
      </c>
      <c r="F6562" s="16">
        <v>55</v>
      </c>
      <c r="G6562" t="str">
        <f t="shared" si="1461"/>
        <v>Neither</v>
      </c>
      <c r="H6562" s="283">
        <f>IF(G6562="heating",F6562*Assumptions!M$4+Assumptions!M$7,0)</f>
        <v>0</v>
      </c>
      <c r="I6562" s="15">
        <f t="shared" si="1462"/>
        <v>1.094193721037565</v>
      </c>
      <c r="J6562" s="15">
        <f t="shared" si="1463"/>
        <v>1.017726725449043</v>
      </c>
      <c r="K6562" s="283">
        <f t="shared" si="1468"/>
        <v>0</v>
      </c>
      <c r="L6562" s="283">
        <f t="shared" si="1469"/>
        <v>4.1851135499983272</v>
      </c>
      <c r="M6562" s="283">
        <f t="shared" si="1470"/>
        <v>0</v>
      </c>
      <c r="N6562" s="283">
        <f t="shared" si="1471"/>
        <v>3.9876635481217684</v>
      </c>
      <c r="O6562" s="283">
        <f t="shared" si="1472"/>
        <v>0</v>
      </c>
      <c r="P6562" s="21">
        <f t="shared" si="1464"/>
        <v>0</v>
      </c>
      <c r="Q6562" s="21">
        <f t="shared" si="1465"/>
        <v>0.94940007506179924</v>
      </c>
      <c r="R6562">
        <f t="shared" si="1466"/>
        <v>0.9440993384982781</v>
      </c>
      <c r="S6562" s="296">
        <f t="shared" si="1473"/>
        <v>0</v>
      </c>
      <c r="T6562" s="283">
        <f t="shared" si="1474"/>
        <v>0</v>
      </c>
    </row>
    <row r="6563" spans="1:20" x14ac:dyDescent="0.25">
      <c r="A6563" s="286">
        <v>43374</v>
      </c>
      <c r="B6563" s="1">
        <f t="shared" si="1467"/>
        <v>1</v>
      </c>
      <c r="C6563" s="285">
        <v>9</v>
      </c>
      <c r="D6563" t="s">
        <v>714</v>
      </c>
      <c r="F6563" s="16">
        <v>55</v>
      </c>
      <c r="G6563" t="str">
        <f t="shared" si="1461"/>
        <v>Neither</v>
      </c>
      <c r="H6563" s="283">
        <f>IF(G6563="heating",F6563*Assumptions!M$4+Assumptions!M$7,0)</f>
        <v>0</v>
      </c>
      <c r="I6563" s="15">
        <f t="shared" si="1462"/>
        <v>1.0343009000871222</v>
      </c>
      <c r="J6563" s="15">
        <f t="shared" si="1463"/>
        <v>1.017726725449043</v>
      </c>
      <c r="K6563" s="283">
        <f t="shared" si="1468"/>
        <v>0</v>
      </c>
      <c r="L6563" s="283">
        <f t="shared" si="1469"/>
        <v>4.1851135499983272</v>
      </c>
      <c r="M6563" s="283">
        <f t="shared" si="1470"/>
        <v>0</v>
      </c>
      <c r="N6563" s="283">
        <f t="shared" si="1471"/>
        <v>3.9876635481217684</v>
      </c>
      <c r="O6563" s="283">
        <f t="shared" si="1472"/>
        <v>0</v>
      </c>
      <c r="P6563" s="21">
        <f t="shared" si="1464"/>
        <v>0</v>
      </c>
      <c r="Q6563" s="21">
        <f t="shared" si="1465"/>
        <v>0.8408485371888097</v>
      </c>
      <c r="R6563">
        <f t="shared" si="1466"/>
        <v>0.9440993384982781</v>
      </c>
      <c r="S6563" s="296">
        <f t="shared" si="1473"/>
        <v>0</v>
      </c>
      <c r="T6563" s="283">
        <f t="shared" si="1474"/>
        <v>0</v>
      </c>
    </row>
    <row r="6564" spans="1:20" x14ac:dyDescent="0.25">
      <c r="A6564" s="286">
        <v>43374</v>
      </c>
      <c r="B6564" s="1">
        <f t="shared" si="1467"/>
        <v>1</v>
      </c>
      <c r="C6564" s="285">
        <v>10</v>
      </c>
      <c r="D6564" t="s">
        <v>714</v>
      </c>
      <c r="F6564" s="16">
        <v>55</v>
      </c>
      <c r="G6564" t="str">
        <f t="shared" si="1461"/>
        <v>Neither</v>
      </c>
      <c r="H6564" s="283">
        <f>IF(G6564="heating",F6564*Assumptions!M$4+Assumptions!M$7,0)</f>
        <v>0</v>
      </c>
      <c r="I6564" s="15">
        <f t="shared" si="1462"/>
        <v>0.98112329028689171</v>
      </c>
      <c r="J6564" s="15">
        <f t="shared" si="1463"/>
        <v>1.017726725449043</v>
      </c>
      <c r="K6564" s="283">
        <f t="shared" si="1468"/>
        <v>0</v>
      </c>
      <c r="L6564" s="283">
        <f t="shared" si="1469"/>
        <v>4.1851135499983272</v>
      </c>
      <c r="M6564" s="283">
        <f t="shared" si="1470"/>
        <v>0</v>
      </c>
      <c r="N6564" s="283">
        <f t="shared" si="1471"/>
        <v>3.9876635481217684</v>
      </c>
      <c r="O6564" s="283">
        <f t="shared" si="1472"/>
        <v>0</v>
      </c>
      <c r="P6564" s="21">
        <f t="shared" si="1464"/>
        <v>0</v>
      </c>
      <c r="Q6564" s="21">
        <f t="shared" si="1465"/>
        <v>0.74504051125983206</v>
      </c>
      <c r="R6564">
        <f t="shared" si="1466"/>
        <v>0.9440993384982781</v>
      </c>
      <c r="S6564" s="296">
        <f t="shared" si="1473"/>
        <v>0</v>
      </c>
      <c r="T6564" s="283">
        <f t="shared" si="1474"/>
        <v>0</v>
      </c>
    </row>
    <row r="6565" spans="1:20" x14ac:dyDescent="0.25">
      <c r="A6565" s="286">
        <v>43374</v>
      </c>
      <c r="B6565" s="1">
        <f t="shared" si="1467"/>
        <v>1</v>
      </c>
      <c r="C6565" s="285">
        <v>11</v>
      </c>
      <c r="D6565" t="s">
        <v>714</v>
      </c>
      <c r="F6565" s="16">
        <v>55</v>
      </c>
      <c r="G6565" t="str">
        <f t="shared" si="1461"/>
        <v>Neither</v>
      </c>
      <c r="H6565" s="283">
        <f>IF(G6565="heating",F6565*Assumptions!M$4+Assumptions!M$7,0)</f>
        <v>0</v>
      </c>
      <c r="I6565" s="15">
        <f t="shared" si="1462"/>
        <v>0.94956163997961163</v>
      </c>
      <c r="J6565" s="15">
        <f t="shared" si="1463"/>
        <v>1.017726725449043</v>
      </c>
      <c r="K6565" s="283">
        <f t="shared" si="1468"/>
        <v>0</v>
      </c>
      <c r="L6565" s="283">
        <f t="shared" si="1469"/>
        <v>4.1851135499983272</v>
      </c>
      <c r="M6565" s="283">
        <f t="shared" si="1470"/>
        <v>0</v>
      </c>
      <c r="N6565" s="283">
        <f t="shared" si="1471"/>
        <v>3.9876635481217684</v>
      </c>
      <c r="O6565" s="283">
        <f t="shared" si="1472"/>
        <v>0</v>
      </c>
      <c r="P6565" s="21">
        <f t="shared" si="1464"/>
        <v>0</v>
      </c>
      <c r="Q6565" s="21">
        <f t="shared" si="1465"/>
        <v>0.72850690893675296</v>
      </c>
      <c r="R6565">
        <f t="shared" si="1466"/>
        <v>0.9440993384982781</v>
      </c>
      <c r="S6565" s="296">
        <f t="shared" si="1473"/>
        <v>0</v>
      </c>
      <c r="T6565" s="283">
        <f t="shared" si="1474"/>
        <v>0</v>
      </c>
    </row>
    <row r="6566" spans="1:20" x14ac:dyDescent="0.25">
      <c r="A6566" s="286">
        <v>43374</v>
      </c>
      <c r="B6566" s="1">
        <f t="shared" si="1467"/>
        <v>1</v>
      </c>
      <c r="C6566" s="285">
        <v>12</v>
      </c>
      <c r="D6566" t="s">
        <v>714</v>
      </c>
      <c r="F6566" s="16">
        <v>55</v>
      </c>
      <c r="G6566" t="str">
        <f t="shared" si="1461"/>
        <v>Neither</v>
      </c>
      <c r="H6566" s="283">
        <f>IF(G6566="heating",F6566*Assumptions!M$4+Assumptions!M$7,0)</f>
        <v>0</v>
      </c>
      <c r="I6566" s="15">
        <f t="shared" si="1462"/>
        <v>0.91648403420261149</v>
      </c>
      <c r="J6566" s="15">
        <f t="shared" si="1463"/>
        <v>1.017726725449043</v>
      </c>
      <c r="K6566" s="283">
        <f t="shared" si="1468"/>
        <v>0</v>
      </c>
      <c r="L6566" s="283">
        <f t="shared" si="1469"/>
        <v>4.1851135499983272</v>
      </c>
      <c r="M6566" s="283">
        <f t="shared" si="1470"/>
        <v>0</v>
      </c>
      <c r="N6566" s="283">
        <f t="shared" si="1471"/>
        <v>3.9876635481217684</v>
      </c>
      <c r="O6566" s="283">
        <f t="shared" si="1472"/>
        <v>0</v>
      </c>
      <c r="P6566" s="21">
        <f t="shared" si="1464"/>
        <v>0</v>
      </c>
      <c r="Q6566" s="21">
        <f t="shared" si="1465"/>
        <v>0.75910815787401487</v>
      </c>
      <c r="R6566">
        <f t="shared" si="1466"/>
        <v>0.9440993384982781</v>
      </c>
      <c r="S6566" s="296">
        <f t="shared" si="1473"/>
        <v>0</v>
      </c>
      <c r="T6566" s="283">
        <f t="shared" si="1474"/>
        <v>0</v>
      </c>
    </row>
    <row r="6567" spans="1:20" x14ac:dyDescent="0.25">
      <c r="A6567" s="286">
        <v>43374</v>
      </c>
      <c r="B6567" s="1">
        <f t="shared" si="1467"/>
        <v>1</v>
      </c>
      <c r="C6567" s="285">
        <v>13</v>
      </c>
      <c r="D6567" t="s">
        <v>714</v>
      </c>
      <c r="F6567" s="16">
        <v>55</v>
      </c>
      <c r="G6567" t="str">
        <f t="shared" si="1461"/>
        <v>Neither</v>
      </c>
      <c r="H6567" s="283">
        <f>IF(G6567="heating",F6567*Assumptions!M$4+Assumptions!M$7,0)</f>
        <v>0</v>
      </c>
      <c r="I6567" s="15">
        <f t="shared" si="1462"/>
        <v>0.90040206880052787</v>
      </c>
      <c r="J6567" s="15">
        <f t="shared" si="1463"/>
        <v>1.017726725449043</v>
      </c>
      <c r="K6567" s="283">
        <f t="shared" si="1468"/>
        <v>0</v>
      </c>
      <c r="L6567" s="283">
        <f t="shared" si="1469"/>
        <v>4.1851135499983272</v>
      </c>
      <c r="M6567" s="283">
        <f t="shared" si="1470"/>
        <v>0</v>
      </c>
      <c r="N6567" s="283">
        <f t="shared" si="1471"/>
        <v>3.9876635481217684</v>
      </c>
      <c r="O6567" s="283">
        <f t="shared" si="1472"/>
        <v>0</v>
      </c>
      <c r="P6567" s="21">
        <f t="shared" si="1464"/>
        <v>0</v>
      </c>
      <c r="Q6567" s="21">
        <f t="shared" si="1465"/>
        <v>0.79115902007799765</v>
      </c>
      <c r="R6567">
        <f t="shared" si="1466"/>
        <v>0.9440993384982781</v>
      </c>
      <c r="S6567" s="296">
        <f t="shared" si="1473"/>
        <v>0</v>
      </c>
      <c r="T6567" s="283">
        <f t="shared" si="1474"/>
        <v>0</v>
      </c>
    </row>
    <row r="6568" spans="1:20" x14ac:dyDescent="0.25">
      <c r="A6568" s="286">
        <v>43374</v>
      </c>
      <c r="B6568" s="1">
        <f t="shared" si="1467"/>
        <v>1</v>
      </c>
      <c r="C6568" s="285">
        <v>14</v>
      </c>
      <c r="D6568" t="s">
        <v>714</v>
      </c>
      <c r="F6568" s="16">
        <v>55</v>
      </c>
      <c r="G6568" t="str">
        <f t="shared" si="1461"/>
        <v>Neither</v>
      </c>
      <c r="H6568" s="283">
        <f>IF(G6568="heating",F6568*Assumptions!M$4+Assumptions!M$7,0)</f>
        <v>0</v>
      </c>
      <c r="I6568" s="15">
        <f t="shared" si="1462"/>
        <v>0.86032894500746537</v>
      </c>
      <c r="J6568" s="15">
        <f t="shared" si="1463"/>
        <v>1.017726725449043</v>
      </c>
      <c r="K6568" s="283">
        <f t="shared" si="1468"/>
        <v>0</v>
      </c>
      <c r="L6568" s="283">
        <f t="shared" si="1469"/>
        <v>4.1851135499983272</v>
      </c>
      <c r="M6568" s="283">
        <f t="shared" si="1470"/>
        <v>0</v>
      </c>
      <c r="N6568" s="283">
        <f t="shared" si="1471"/>
        <v>3.9876635481217684</v>
      </c>
      <c r="O6568" s="283">
        <f t="shared" si="1472"/>
        <v>0</v>
      </c>
      <c r="P6568" s="21">
        <f t="shared" si="1464"/>
        <v>0</v>
      </c>
      <c r="Q6568" s="21">
        <f t="shared" si="1465"/>
        <v>0.84355555031342389</v>
      </c>
      <c r="R6568">
        <f t="shared" si="1466"/>
        <v>0.9440993384982781</v>
      </c>
      <c r="S6568" s="296">
        <f t="shared" si="1473"/>
        <v>0</v>
      </c>
      <c r="T6568" s="283">
        <f t="shared" si="1474"/>
        <v>0</v>
      </c>
    </row>
    <row r="6569" spans="1:20" x14ac:dyDescent="0.25">
      <c r="A6569" s="286">
        <v>43374</v>
      </c>
      <c r="B6569" s="1">
        <f t="shared" si="1467"/>
        <v>1</v>
      </c>
      <c r="C6569" s="285">
        <v>15</v>
      </c>
      <c r="D6569" t="s">
        <v>714</v>
      </c>
      <c r="F6569" s="16">
        <v>55</v>
      </c>
      <c r="G6569" t="str">
        <f t="shared" si="1461"/>
        <v>Neither</v>
      </c>
      <c r="H6569" s="283">
        <f>IF(G6569="heating",F6569*Assumptions!M$4+Assumptions!M$7,0)</f>
        <v>0</v>
      </c>
      <c r="I6569" s="15">
        <f t="shared" si="1462"/>
        <v>0.85754515037175039</v>
      </c>
      <c r="J6569" s="15">
        <f t="shared" si="1463"/>
        <v>1.017726725449043</v>
      </c>
      <c r="K6569" s="283">
        <f t="shared" si="1468"/>
        <v>0</v>
      </c>
      <c r="L6569" s="283">
        <f t="shared" si="1469"/>
        <v>4.1851135499983272</v>
      </c>
      <c r="M6569" s="283">
        <f t="shared" si="1470"/>
        <v>0</v>
      </c>
      <c r="N6569" s="283">
        <f t="shared" si="1471"/>
        <v>3.9876635481217684</v>
      </c>
      <c r="O6569" s="283">
        <f t="shared" si="1472"/>
        <v>0</v>
      </c>
      <c r="P6569" s="21">
        <f t="shared" si="1464"/>
        <v>0</v>
      </c>
      <c r="Q6569" s="21">
        <f t="shared" si="1465"/>
        <v>0.96592607327566882</v>
      </c>
      <c r="R6569">
        <f t="shared" si="1466"/>
        <v>0.9440993384982781</v>
      </c>
      <c r="S6569" s="296">
        <f t="shared" si="1473"/>
        <v>0</v>
      </c>
      <c r="T6569" s="283">
        <f t="shared" si="1474"/>
        <v>0</v>
      </c>
    </row>
    <row r="6570" spans="1:20" x14ac:dyDescent="0.25">
      <c r="A6570" s="286">
        <v>43374</v>
      </c>
      <c r="B6570" s="1">
        <f t="shared" si="1467"/>
        <v>1</v>
      </c>
      <c r="C6570" s="285">
        <v>16</v>
      </c>
      <c r="D6570" t="s">
        <v>714</v>
      </c>
      <c r="F6570" s="16">
        <v>55</v>
      </c>
      <c r="G6570" t="str">
        <f t="shared" si="1461"/>
        <v>Neither</v>
      </c>
      <c r="H6570" s="283">
        <f>IF(G6570="heating",F6570*Assumptions!M$4+Assumptions!M$7,0)</f>
        <v>0</v>
      </c>
      <c r="I6570" s="15">
        <f t="shared" si="1462"/>
        <v>0.88344815438260227</v>
      </c>
      <c r="J6570" s="15">
        <f t="shared" si="1463"/>
        <v>1.017726725449043</v>
      </c>
      <c r="K6570" s="283">
        <f t="shared" si="1468"/>
        <v>0</v>
      </c>
      <c r="L6570" s="283">
        <f t="shared" si="1469"/>
        <v>4.1851135499983272</v>
      </c>
      <c r="M6570" s="283">
        <f t="shared" si="1470"/>
        <v>0</v>
      </c>
      <c r="N6570" s="283">
        <f t="shared" si="1471"/>
        <v>3.9876635481217684</v>
      </c>
      <c r="O6570" s="283">
        <f t="shared" si="1472"/>
        <v>0</v>
      </c>
      <c r="P6570" s="21">
        <f t="shared" si="1464"/>
        <v>0</v>
      </c>
      <c r="Q6570" s="21">
        <f t="shared" si="1465"/>
        <v>1.1649354943302594</v>
      </c>
      <c r="R6570">
        <f t="shared" si="1466"/>
        <v>0.9440993384982781</v>
      </c>
      <c r="S6570" s="296">
        <f t="shared" si="1473"/>
        <v>0</v>
      </c>
      <c r="T6570" s="283">
        <f t="shared" si="1474"/>
        <v>0</v>
      </c>
    </row>
    <row r="6571" spans="1:20" x14ac:dyDescent="0.25">
      <c r="A6571" s="286">
        <v>43374</v>
      </c>
      <c r="B6571" s="1">
        <f t="shared" si="1467"/>
        <v>1</v>
      </c>
      <c r="C6571" s="285">
        <v>17</v>
      </c>
      <c r="D6571" t="s">
        <v>714</v>
      </c>
      <c r="F6571" s="16">
        <v>55</v>
      </c>
      <c r="G6571" t="str">
        <f t="shared" si="1461"/>
        <v>Neither</v>
      </c>
      <c r="H6571" s="283">
        <f>IF(G6571="heating",F6571*Assumptions!M$4+Assumptions!M$7,0)</f>
        <v>0</v>
      </c>
      <c r="I6571" s="15">
        <f t="shared" si="1462"/>
        <v>0.94025748850374469</v>
      </c>
      <c r="J6571" s="15">
        <f t="shared" si="1463"/>
        <v>1.017726725449043</v>
      </c>
      <c r="K6571" s="283">
        <f t="shared" si="1468"/>
        <v>0</v>
      </c>
      <c r="L6571" s="283">
        <f t="shared" si="1469"/>
        <v>4.1851135499983272</v>
      </c>
      <c r="M6571" s="283">
        <f t="shared" si="1470"/>
        <v>0</v>
      </c>
      <c r="N6571" s="283">
        <f t="shared" si="1471"/>
        <v>3.9876635481217684</v>
      </c>
      <c r="O6571" s="283">
        <f t="shared" si="1472"/>
        <v>0</v>
      </c>
      <c r="P6571" s="21">
        <f t="shared" si="1464"/>
        <v>0</v>
      </c>
      <c r="Q6571" s="21">
        <f t="shared" si="1465"/>
        <v>1.3521540118753073</v>
      </c>
      <c r="R6571">
        <f t="shared" si="1466"/>
        <v>0.9440993384982781</v>
      </c>
      <c r="S6571" s="296">
        <f t="shared" si="1473"/>
        <v>0</v>
      </c>
      <c r="T6571" s="283">
        <f t="shared" si="1474"/>
        <v>0</v>
      </c>
    </row>
    <row r="6572" spans="1:20" x14ac:dyDescent="0.25">
      <c r="A6572" s="286">
        <v>43374</v>
      </c>
      <c r="B6572" s="1">
        <f t="shared" si="1467"/>
        <v>1</v>
      </c>
      <c r="C6572" s="285">
        <v>18</v>
      </c>
      <c r="D6572" t="s">
        <v>714</v>
      </c>
      <c r="F6572" s="16">
        <v>55</v>
      </c>
      <c r="G6572" t="str">
        <f t="shared" si="1461"/>
        <v>Neither</v>
      </c>
      <c r="H6572" s="283">
        <f>IF(G6572="heating",F6572*Assumptions!M$4+Assumptions!M$7,0)</f>
        <v>0</v>
      </c>
      <c r="I6572" s="15">
        <f t="shared" si="1462"/>
        <v>0.98182363790757687</v>
      </c>
      <c r="J6572" s="15">
        <f t="shared" si="1463"/>
        <v>1.017726725449043</v>
      </c>
      <c r="K6572" s="283">
        <f t="shared" si="1468"/>
        <v>0</v>
      </c>
      <c r="L6572" s="283">
        <f t="shared" si="1469"/>
        <v>4.1851135499983272</v>
      </c>
      <c r="M6572" s="283">
        <f t="shared" si="1470"/>
        <v>0</v>
      </c>
      <c r="N6572" s="283">
        <f t="shared" si="1471"/>
        <v>3.9876635481217684</v>
      </c>
      <c r="O6572" s="283">
        <f t="shared" si="1472"/>
        <v>0</v>
      </c>
      <c r="P6572" s="21">
        <f t="shared" si="1464"/>
        <v>0</v>
      </c>
      <c r="Q6572" s="21">
        <f t="shared" si="1465"/>
        <v>1.5598916921549892</v>
      </c>
      <c r="R6572">
        <f t="shared" si="1466"/>
        <v>0.9440993384982781</v>
      </c>
      <c r="S6572" s="296">
        <f t="shared" si="1473"/>
        <v>0</v>
      </c>
      <c r="T6572" s="283">
        <f t="shared" si="1474"/>
        <v>0</v>
      </c>
    </row>
    <row r="6573" spans="1:20" x14ac:dyDescent="0.25">
      <c r="A6573" s="286">
        <v>43374</v>
      </c>
      <c r="B6573" s="1">
        <f t="shared" si="1467"/>
        <v>1</v>
      </c>
      <c r="C6573" s="285">
        <v>19</v>
      </c>
      <c r="D6573" t="s">
        <v>714</v>
      </c>
      <c r="F6573" s="16">
        <v>55</v>
      </c>
      <c r="G6573" t="str">
        <f t="shared" si="1461"/>
        <v>Neither</v>
      </c>
      <c r="H6573" s="283">
        <f>IF(G6573="heating",F6573*Assumptions!M$4+Assumptions!M$7,0)</f>
        <v>0</v>
      </c>
      <c r="I6573" s="15">
        <f t="shared" si="1462"/>
        <v>0.98418842963438757</v>
      </c>
      <c r="J6573" s="15">
        <f t="shared" si="1463"/>
        <v>1.017726725449043</v>
      </c>
      <c r="K6573" s="283">
        <f t="shared" si="1468"/>
        <v>0</v>
      </c>
      <c r="L6573" s="283">
        <f t="shared" si="1469"/>
        <v>4.1851135499983272</v>
      </c>
      <c r="M6573" s="283">
        <f t="shared" si="1470"/>
        <v>0</v>
      </c>
      <c r="N6573" s="283">
        <f t="shared" si="1471"/>
        <v>3.9876635481217684</v>
      </c>
      <c r="O6573" s="283">
        <f t="shared" si="1472"/>
        <v>0</v>
      </c>
      <c r="P6573" s="21">
        <f t="shared" si="1464"/>
        <v>0</v>
      </c>
      <c r="Q6573" s="21">
        <f t="shared" si="1465"/>
        <v>1.6764212681468484</v>
      </c>
      <c r="R6573">
        <f t="shared" si="1466"/>
        <v>0.9440993384982781</v>
      </c>
      <c r="S6573" s="296">
        <f t="shared" si="1473"/>
        <v>0</v>
      </c>
      <c r="T6573" s="283">
        <f t="shared" si="1474"/>
        <v>0</v>
      </c>
    </row>
    <row r="6574" spans="1:20" x14ac:dyDescent="0.25">
      <c r="A6574" s="286">
        <v>43374</v>
      </c>
      <c r="B6574" s="1">
        <f t="shared" si="1467"/>
        <v>1</v>
      </c>
      <c r="C6574" s="285">
        <v>20</v>
      </c>
      <c r="D6574" t="s">
        <v>714</v>
      </c>
      <c r="F6574" s="16">
        <v>54</v>
      </c>
      <c r="G6574" t="str">
        <f t="shared" si="1461"/>
        <v>Neither</v>
      </c>
      <c r="H6574" s="283">
        <f>IF(G6574="heating",F6574*Assumptions!M$4+Assumptions!M$7,0)</f>
        <v>0</v>
      </c>
      <c r="I6574" s="15">
        <f t="shared" si="1462"/>
        <v>0.97071962311712034</v>
      </c>
      <c r="J6574" s="15">
        <f t="shared" si="1463"/>
        <v>1.017726725449043</v>
      </c>
      <c r="K6574" s="283">
        <f t="shared" si="1468"/>
        <v>0</v>
      </c>
      <c r="L6574" s="283">
        <f t="shared" si="1469"/>
        <v>4.1559947708987721</v>
      </c>
      <c r="M6574" s="283">
        <f t="shared" si="1470"/>
        <v>0</v>
      </c>
      <c r="N6574" s="283">
        <f t="shared" si="1471"/>
        <v>3.9259252525022648</v>
      </c>
      <c r="O6574" s="283">
        <f t="shared" si="1472"/>
        <v>0</v>
      </c>
      <c r="P6574" s="21">
        <f t="shared" si="1464"/>
        <v>0</v>
      </c>
      <c r="Q6574" s="21">
        <f t="shared" si="1465"/>
        <v>1.52436960139122</v>
      </c>
      <c r="R6574">
        <f t="shared" si="1466"/>
        <v>0.9440993384982781</v>
      </c>
      <c r="S6574" s="296">
        <f t="shared" si="1473"/>
        <v>0</v>
      </c>
      <c r="T6574" s="283">
        <f t="shared" si="1474"/>
        <v>0</v>
      </c>
    </row>
    <row r="6575" spans="1:20" x14ac:dyDescent="0.25">
      <c r="A6575" s="286">
        <v>43374</v>
      </c>
      <c r="B6575" s="1">
        <f t="shared" si="1467"/>
        <v>1</v>
      </c>
      <c r="C6575" s="285">
        <v>21</v>
      </c>
      <c r="D6575" t="s">
        <v>714</v>
      </c>
      <c r="F6575" s="16">
        <v>54</v>
      </c>
      <c r="G6575" t="str">
        <f t="shared" si="1461"/>
        <v>Neither</v>
      </c>
      <c r="H6575" s="283">
        <f>IF(G6575="heating",F6575*Assumptions!M$4+Assumptions!M$7,0)</f>
        <v>0</v>
      </c>
      <c r="I6575" s="15">
        <f t="shared" si="1462"/>
        <v>0.95751150862929935</v>
      </c>
      <c r="J6575" s="15">
        <f t="shared" si="1463"/>
        <v>1.017726725449043</v>
      </c>
      <c r="K6575" s="283">
        <f t="shared" si="1468"/>
        <v>0</v>
      </c>
      <c r="L6575" s="283">
        <f t="shared" si="1469"/>
        <v>4.1559947708987721</v>
      </c>
      <c r="M6575" s="283">
        <f t="shared" si="1470"/>
        <v>0</v>
      </c>
      <c r="N6575" s="283">
        <f t="shared" si="1471"/>
        <v>3.9259252525022648</v>
      </c>
      <c r="O6575" s="283">
        <f t="shared" si="1472"/>
        <v>0</v>
      </c>
      <c r="P6575" s="21">
        <f t="shared" si="1464"/>
        <v>0</v>
      </c>
      <c r="Q6575" s="21">
        <f t="shared" si="1465"/>
        <v>1.4448604713749031</v>
      </c>
      <c r="R6575">
        <f t="shared" si="1466"/>
        <v>0.9440993384982781</v>
      </c>
      <c r="S6575" s="296">
        <f t="shared" si="1473"/>
        <v>0</v>
      </c>
      <c r="T6575" s="283">
        <f t="shared" si="1474"/>
        <v>0</v>
      </c>
    </row>
    <row r="6576" spans="1:20" x14ac:dyDescent="0.25">
      <c r="A6576" s="286">
        <v>43374</v>
      </c>
      <c r="B6576" s="1">
        <f t="shared" si="1467"/>
        <v>1</v>
      </c>
      <c r="C6576" s="285">
        <v>22</v>
      </c>
      <c r="D6576" t="s">
        <v>714</v>
      </c>
      <c r="F6576" s="16">
        <v>54</v>
      </c>
      <c r="G6576" t="str">
        <f t="shared" si="1461"/>
        <v>Neither</v>
      </c>
      <c r="H6576" s="283">
        <f>IF(G6576="heating",F6576*Assumptions!M$4+Assumptions!M$7,0)</f>
        <v>0</v>
      </c>
      <c r="I6576" s="15">
        <f t="shared" si="1462"/>
        <v>0.9426530227543114</v>
      </c>
      <c r="J6576" s="15">
        <f t="shared" si="1463"/>
        <v>1.017726725449043</v>
      </c>
      <c r="K6576" s="283">
        <f t="shared" si="1468"/>
        <v>0</v>
      </c>
      <c r="L6576" s="283">
        <f t="shared" si="1469"/>
        <v>4.1559947708987721</v>
      </c>
      <c r="M6576" s="283">
        <f t="shared" si="1470"/>
        <v>0</v>
      </c>
      <c r="N6576" s="283">
        <f t="shared" si="1471"/>
        <v>3.9259252525022648</v>
      </c>
      <c r="O6576" s="283">
        <f t="shared" si="1472"/>
        <v>0</v>
      </c>
      <c r="P6576" s="21">
        <f t="shared" si="1464"/>
        <v>0</v>
      </c>
      <c r="Q6576" s="21">
        <f t="shared" si="1465"/>
        <v>1.2427137171080138</v>
      </c>
      <c r="R6576">
        <f t="shared" si="1466"/>
        <v>0.9440993384982781</v>
      </c>
      <c r="S6576" s="296">
        <f t="shared" si="1473"/>
        <v>0</v>
      </c>
      <c r="T6576" s="283">
        <f t="shared" si="1474"/>
        <v>0</v>
      </c>
    </row>
    <row r="6577" spans="1:20" x14ac:dyDescent="0.25">
      <c r="A6577" s="286">
        <v>43374</v>
      </c>
      <c r="B6577" s="1">
        <f t="shared" si="1467"/>
        <v>1</v>
      </c>
      <c r="C6577" s="285">
        <v>23</v>
      </c>
      <c r="D6577" t="s">
        <v>713</v>
      </c>
      <c r="F6577" s="16">
        <v>52</v>
      </c>
      <c r="G6577" t="str">
        <f t="shared" si="1461"/>
        <v>Neither</v>
      </c>
      <c r="H6577" s="283">
        <f>IF(G6577="heating",F6577*Assumptions!M$4+Assumptions!M$7,0)</f>
        <v>0</v>
      </c>
      <c r="I6577" s="15">
        <f t="shared" si="1462"/>
        <v>0.94450710149963013</v>
      </c>
      <c r="J6577" s="15">
        <f t="shared" si="1463"/>
        <v>1.017726725449043</v>
      </c>
      <c r="K6577" s="283">
        <f t="shared" si="1468"/>
        <v>0</v>
      </c>
      <c r="L6577" s="283">
        <f t="shared" si="1469"/>
        <v>4.0950984110509578</v>
      </c>
      <c r="M6577" s="283">
        <f t="shared" si="1470"/>
        <v>0</v>
      </c>
      <c r="N6577" s="283">
        <f t="shared" si="1471"/>
        <v>3.802065958051716</v>
      </c>
      <c r="O6577" s="283">
        <f t="shared" si="1472"/>
        <v>0</v>
      </c>
      <c r="P6577" s="21">
        <f t="shared" si="1464"/>
        <v>0</v>
      </c>
      <c r="Q6577" s="21">
        <f t="shared" si="1465"/>
        <v>1.0297519246597011</v>
      </c>
      <c r="R6577">
        <f t="shared" si="1466"/>
        <v>0.9440993384982781</v>
      </c>
      <c r="S6577" s="296">
        <f t="shared" si="1473"/>
        <v>0</v>
      </c>
      <c r="T6577" s="283">
        <f t="shared" si="1474"/>
        <v>0</v>
      </c>
    </row>
    <row r="6578" spans="1:20" x14ac:dyDescent="0.25">
      <c r="A6578" s="286">
        <v>43375</v>
      </c>
      <c r="B6578" s="1">
        <f t="shared" si="1467"/>
        <v>2</v>
      </c>
      <c r="C6578" s="285">
        <v>0</v>
      </c>
      <c r="D6578" t="s">
        <v>713</v>
      </c>
      <c r="F6578" s="16">
        <v>52</v>
      </c>
      <c r="G6578" t="str">
        <f t="shared" si="1461"/>
        <v>heating</v>
      </c>
      <c r="H6578" s="283">
        <f>IF(G6578="heating",F6578*Assumptions!M$4+Assumptions!M$7,0)</f>
        <v>0.18780243357413662</v>
      </c>
      <c r="I6578" s="15">
        <f t="shared" si="1462"/>
        <v>0.97481507806017154</v>
      </c>
      <c r="J6578" s="15">
        <f t="shared" si="1463"/>
        <v>1.0199659078795975</v>
      </c>
      <c r="K6578" s="283">
        <f t="shared" si="1468"/>
        <v>0.18672785548873164</v>
      </c>
      <c r="L6578" s="283">
        <f t="shared" si="1469"/>
        <v>4.0950984110509578</v>
      </c>
      <c r="M6578" s="283">
        <f t="shared" si="1470"/>
        <v>2.6090504379886466</v>
      </c>
      <c r="N6578" s="283">
        <f t="shared" si="1471"/>
        <v>3.802065958051716</v>
      </c>
      <c r="O6578" s="283">
        <f t="shared" si="1472"/>
        <v>0.20111932637346866</v>
      </c>
      <c r="P6578" s="21">
        <f t="shared" si="1464"/>
        <v>0</v>
      </c>
      <c r="Q6578" s="21">
        <f t="shared" si="1465"/>
        <v>0.90668853391740301</v>
      </c>
      <c r="R6578">
        <f t="shared" si="1466"/>
        <v>0.83668510409641816</v>
      </c>
      <c r="S6578" s="296">
        <f t="shared" si="1473"/>
        <v>0</v>
      </c>
      <c r="T6578" s="283">
        <f t="shared" si="1474"/>
        <v>0.18672785548873164</v>
      </c>
    </row>
    <row r="6579" spans="1:20" x14ac:dyDescent="0.25">
      <c r="A6579" s="286">
        <v>43375</v>
      </c>
      <c r="B6579" s="1">
        <f t="shared" si="1467"/>
        <v>2</v>
      </c>
      <c r="C6579" s="285">
        <v>1</v>
      </c>
      <c r="D6579" t="s">
        <v>713</v>
      </c>
      <c r="F6579" s="16">
        <v>52</v>
      </c>
      <c r="G6579" t="str">
        <f t="shared" si="1461"/>
        <v>heating</v>
      </c>
      <c r="H6579" s="283">
        <f>IF(G6579="heating",F6579*Assumptions!M$4+Assumptions!M$7,0)</f>
        <v>0.18780243357413662</v>
      </c>
      <c r="I6579" s="15">
        <f t="shared" si="1462"/>
        <v>1.012242869806885</v>
      </c>
      <c r="J6579" s="15">
        <f t="shared" si="1463"/>
        <v>1.0199659078795975</v>
      </c>
      <c r="K6579" s="283">
        <f t="shared" si="1468"/>
        <v>0.19389722683498742</v>
      </c>
      <c r="L6579" s="283">
        <f t="shared" si="1469"/>
        <v>4.0950984110509578</v>
      </c>
      <c r="M6579" s="283">
        <f t="shared" si="1470"/>
        <v>2.7092243054713196</v>
      </c>
      <c r="N6579" s="283">
        <f t="shared" si="1471"/>
        <v>3.802065958051716</v>
      </c>
      <c r="O6579" s="283">
        <f t="shared" si="1472"/>
        <v>0.20884125480190938</v>
      </c>
      <c r="P6579" s="21">
        <f t="shared" si="1464"/>
        <v>0</v>
      </c>
      <c r="Q6579" s="21">
        <f t="shared" si="1465"/>
        <v>0.81803459285312596</v>
      </c>
      <c r="R6579">
        <f t="shared" si="1466"/>
        <v>0.83668510409641816</v>
      </c>
      <c r="S6579" s="296">
        <f t="shared" si="1473"/>
        <v>0</v>
      </c>
      <c r="T6579" s="283">
        <f t="shared" si="1474"/>
        <v>0.19389722683498742</v>
      </c>
    </row>
    <row r="6580" spans="1:20" x14ac:dyDescent="0.25">
      <c r="A6580" s="286">
        <v>43375</v>
      </c>
      <c r="B6580" s="1">
        <f t="shared" si="1467"/>
        <v>2</v>
      </c>
      <c r="C6580" s="285">
        <v>2</v>
      </c>
      <c r="D6580" t="s">
        <v>713</v>
      </c>
      <c r="F6580" s="16">
        <v>50</v>
      </c>
      <c r="G6580" t="str">
        <f t="shared" si="1461"/>
        <v>heating</v>
      </c>
      <c r="H6580" s="283">
        <f>IF(G6580="heating",F6580*Assumptions!M$4+Assumptions!M$7,0)</f>
        <v>0.20919418204821671</v>
      </c>
      <c r="I6580" s="15">
        <f t="shared" si="1462"/>
        <v>1.0509704703585963</v>
      </c>
      <c r="J6580" s="15">
        <f t="shared" si="1463"/>
        <v>1.0199659078795975</v>
      </c>
      <c r="K6580" s="283">
        <f t="shared" si="1468"/>
        <v>0.2242465506733905</v>
      </c>
      <c r="L6580" s="283">
        <f t="shared" si="1469"/>
        <v>4.0351685236640416</v>
      </c>
      <c r="M6580" s="283">
        <f t="shared" si="1470"/>
        <v>3.0874253890533061</v>
      </c>
      <c r="N6580" s="283">
        <f t="shared" si="1471"/>
        <v>3.6783220436298789</v>
      </c>
      <c r="O6580" s="283">
        <f t="shared" si="1472"/>
        <v>0.24600146808367634</v>
      </c>
      <c r="P6580" s="21">
        <f t="shared" si="1464"/>
        <v>0</v>
      </c>
      <c r="Q6580" s="21">
        <f t="shared" si="1465"/>
        <v>0.74507607494346417</v>
      </c>
      <c r="R6580">
        <f t="shared" si="1466"/>
        <v>0.83668510409641816</v>
      </c>
      <c r="S6580" s="296">
        <f t="shared" si="1473"/>
        <v>0</v>
      </c>
      <c r="T6580" s="283">
        <f t="shared" si="1474"/>
        <v>0.2242465506733905</v>
      </c>
    </row>
    <row r="6581" spans="1:20" x14ac:dyDescent="0.25">
      <c r="A6581" s="286">
        <v>43375</v>
      </c>
      <c r="B6581" s="1">
        <f t="shared" si="1467"/>
        <v>2</v>
      </c>
      <c r="C6581" s="285">
        <v>3</v>
      </c>
      <c r="D6581" t="s">
        <v>713</v>
      </c>
      <c r="F6581" s="16">
        <v>50</v>
      </c>
      <c r="G6581" t="str">
        <f t="shared" si="1461"/>
        <v>heating</v>
      </c>
      <c r="H6581" s="283">
        <f>IF(G6581="heating",F6581*Assumptions!M$4+Assumptions!M$7,0)</f>
        <v>0.20919418204821671</v>
      </c>
      <c r="I6581" s="15">
        <f t="shared" si="1462"/>
        <v>1.0924036124451033</v>
      </c>
      <c r="J6581" s="15">
        <f t="shared" si="1463"/>
        <v>1.0199659078795975</v>
      </c>
      <c r="K6581" s="283">
        <f t="shared" si="1468"/>
        <v>0.233087178891317</v>
      </c>
      <c r="L6581" s="283">
        <f t="shared" si="1469"/>
        <v>4.0351685236640416</v>
      </c>
      <c r="M6581" s="283">
        <f t="shared" si="1470"/>
        <v>3.2091431141788154</v>
      </c>
      <c r="N6581" s="283">
        <f t="shared" si="1471"/>
        <v>3.6783220436298789</v>
      </c>
      <c r="O6581" s="283">
        <f t="shared" si="1472"/>
        <v>0.25569975558848373</v>
      </c>
      <c r="P6581" s="21">
        <f t="shared" si="1464"/>
        <v>0</v>
      </c>
      <c r="Q6581" s="21">
        <f t="shared" si="1465"/>
        <v>0.69158980876382303</v>
      </c>
      <c r="R6581">
        <f t="shared" si="1466"/>
        <v>0.83668510409641816</v>
      </c>
      <c r="S6581" s="296">
        <f t="shared" si="1473"/>
        <v>0</v>
      </c>
      <c r="T6581" s="283">
        <f t="shared" si="1474"/>
        <v>0.233087178891317</v>
      </c>
    </row>
    <row r="6582" spans="1:20" x14ac:dyDescent="0.25">
      <c r="A6582" s="286">
        <v>43375</v>
      </c>
      <c r="B6582" s="1">
        <f t="shared" si="1467"/>
        <v>2</v>
      </c>
      <c r="C6582" s="285">
        <v>4</v>
      </c>
      <c r="D6582" t="s">
        <v>713</v>
      </c>
      <c r="F6582" s="16">
        <v>46</v>
      </c>
      <c r="G6582" t="str">
        <f t="shared" si="1461"/>
        <v>heating</v>
      </c>
      <c r="H6582" s="283">
        <f>IF(G6582="heating",F6582*Assumptions!M$4+Assumptions!M$7,0)</f>
        <v>0.2519776789963768</v>
      </c>
      <c r="I6582" s="15">
        <f t="shared" si="1462"/>
        <v>1.1348296917927807</v>
      </c>
      <c r="J6582" s="15">
        <f t="shared" si="1463"/>
        <v>1.0199659078795975</v>
      </c>
      <c r="K6582" s="283">
        <f t="shared" si="1468"/>
        <v>0.2916610381284494</v>
      </c>
      <c r="L6582" s="283">
        <f t="shared" si="1469"/>
        <v>3.8708416397494121</v>
      </c>
      <c r="M6582" s="283">
        <f t="shared" si="1470"/>
        <v>3.852058233965447</v>
      </c>
      <c r="N6582" s="283">
        <f t="shared" si="1471"/>
        <v>3.4228778732085736</v>
      </c>
      <c r="O6582" s="283">
        <f t="shared" si="1472"/>
        <v>0.32983171848367865</v>
      </c>
      <c r="P6582" s="21">
        <f t="shared" si="1464"/>
        <v>0</v>
      </c>
      <c r="Q6582" s="21">
        <f t="shared" si="1465"/>
        <v>0.6473875548762833</v>
      </c>
      <c r="R6582">
        <f t="shared" si="1466"/>
        <v>0.83668510409641816</v>
      </c>
      <c r="S6582" s="296">
        <f t="shared" si="1473"/>
        <v>0</v>
      </c>
      <c r="T6582" s="283">
        <f t="shared" si="1474"/>
        <v>0.2916610381284494</v>
      </c>
    </row>
    <row r="6583" spans="1:20" x14ac:dyDescent="0.25">
      <c r="A6583" s="286">
        <v>43375</v>
      </c>
      <c r="B6583" s="1">
        <f t="shared" si="1467"/>
        <v>2</v>
      </c>
      <c r="C6583" s="285">
        <v>5</v>
      </c>
      <c r="D6583" t="s">
        <v>713</v>
      </c>
      <c r="F6583" s="16">
        <v>46</v>
      </c>
      <c r="G6583" t="str">
        <f t="shared" si="1461"/>
        <v>heating</v>
      </c>
      <c r="H6583" s="283">
        <f>IF(G6583="heating",F6583*Assumptions!M$4+Assumptions!M$7,0)</f>
        <v>0.2519776789963768</v>
      </c>
      <c r="I6583" s="15">
        <f t="shared" si="1462"/>
        <v>1.1635558681477385</v>
      </c>
      <c r="J6583" s="15">
        <f t="shared" si="1463"/>
        <v>1.0199659078795975</v>
      </c>
      <c r="K6583" s="283">
        <f t="shared" si="1468"/>
        <v>0.29904391370682104</v>
      </c>
      <c r="L6583" s="283">
        <f t="shared" si="1469"/>
        <v>3.8708416397494121</v>
      </c>
      <c r="M6583" s="283">
        <f t="shared" si="1470"/>
        <v>3.9495661727854552</v>
      </c>
      <c r="N6583" s="283">
        <f t="shared" si="1471"/>
        <v>3.4228778732085736</v>
      </c>
      <c r="O6583" s="283">
        <f t="shared" si="1472"/>
        <v>0.338180816309673</v>
      </c>
      <c r="P6583" s="21">
        <f t="shared" si="1464"/>
        <v>0</v>
      </c>
      <c r="Q6583" s="21">
        <f t="shared" si="1465"/>
        <v>0.72139578924615555</v>
      </c>
      <c r="R6583">
        <f t="shared" si="1466"/>
        <v>0.83668510409641816</v>
      </c>
      <c r="S6583" s="296">
        <f t="shared" si="1473"/>
        <v>0</v>
      </c>
      <c r="T6583" s="283">
        <f t="shared" si="1474"/>
        <v>0.29904391370682104</v>
      </c>
    </row>
    <row r="6584" spans="1:20" x14ac:dyDescent="0.25">
      <c r="A6584" s="286">
        <v>43375</v>
      </c>
      <c r="B6584" s="1">
        <f t="shared" si="1467"/>
        <v>2</v>
      </c>
      <c r="C6584" s="285">
        <v>6</v>
      </c>
      <c r="D6584" t="s">
        <v>713</v>
      </c>
      <c r="F6584" s="16">
        <v>45</v>
      </c>
      <c r="G6584" t="str">
        <f t="shared" si="1461"/>
        <v>heating</v>
      </c>
      <c r="H6584" s="283">
        <f>IF(G6584="heating",F6584*Assumptions!M$4+Assumptions!M$7,0)</f>
        <v>0.26267355323341679</v>
      </c>
      <c r="I6584" s="15">
        <f t="shared" si="1462"/>
        <v>1.2083911162615524</v>
      </c>
      <c r="J6584" s="15">
        <f t="shared" si="1463"/>
        <v>1.0199659078795975</v>
      </c>
      <c r="K6584" s="283">
        <f t="shared" si="1468"/>
        <v>0.32374981470684328</v>
      </c>
      <c r="L6584" s="283">
        <f t="shared" si="1469"/>
        <v>3.8225513186096443</v>
      </c>
      <c r="M6584" s="283">
        <f t="shared" si="1470"/>
        <v>4.222521559138011</v>
      </c>
      <c r="N6584" s="283">
        <f t="shared" si="1471"/>
        <v>3.3574836377085973</v>
      </c>
      <c r="O6584" s="283">
        <f t="shared" si="1472"/>
        <v>0.36859458292159258</v>
      </c>
      <c r="P6584" s="21">
        <f t="shared" si="1464"/>
        <v>0</v>
      </c>
      <c r="Q6584" s="21">
        <f t="shared" si="1465"/>
        <v>0.87787080972652631</v>
      </c>
      <c r="R6584">
        <f t="shared" si="1466"/>
        <v>0.83668510409641816</v>
      </c>
      <c r="S6584" s="296">
        <f t="shared" si="1473"/>
        <v>0</v>
      </c>
      <c r="T6584" s="283">
        <f t="shared" si="1474"/>
        <v>0.32374981470684328</v>
      </c>
    </row>
    <row r="6585" spans="1:20" x14ac:dyDescent="0.25">
      <c r="A6585" s="286">
        <v>43375</v>
      </c>
      <c r="B6585" s="1">
        <f t="shared" si="1467"/>
        <v>2</v>
      </c>
      <c r="C6585" s="285">
        <v>7</v>
      </c>
      <c r="D6585" t="s">
        <v>714</v>
      </c>
      <c r="F6585" s="16">
        <v>46</v>
      </c>
      <c r="G6585" t="str">
        <f t="shared" si="1461"/>
        <v>heating</v>
      </c>
      <c r="H6585" s="283">
        <f>IF(G6585="heating",F6585*Assumptions!M$4+Assumptions!M$7,0)</f>
        <v>0.2519776789963768</v>
      </c>
      <c r="I6585" s="15">
        <f t="shared" si="1462"/>
        <v>1.1637425769249583</v>
      </c>
      <c r="J6585" s="15">
        <f t="shared" si="1463"/>
        <v>1.0199659078795975</v>
      </c>
      <c r="K6585" s="283">
        <f t="shared" si="1468"/>
        <v>0.29909189947612674</v>
      </c>
      <c r="L6585" s="283">
        <f t="shared" si="1469"/>
        <v>3.8708416397494121</v>
      </c>
      <c r="M6585" s="283">
        <f t="shared" si="1470"/>
        <v>3.9501999357966318</v>
      </c>
      <c r="N6585" s="283">
        <f t="shared" si="1471"/>
        <v>3.4228778732085736</v>
      </c>
      <c r="O6585" s="283">
        <f t="shared" si="1472"/>
        <v>0.33823508214118214</v>
      </c>
      <c r="P6585" s="21">
        <f t="shared" si="1464"/>
        <v>0</v>
      </c>
      <c r="Q6585" s="21">
        <f t="shared" si="1465"/>
        <v>0.97331382064367777</v>
      </c>
      <c r="R6585">
        <f t="shared" si="1466"/>
        <v>0.83668510409641816</v>
      </c>
      <c r="S6585" s="296">
        <f t="shared" si="1473"/>
        <v>0</v>
      </c>
      <c r="T6585" s="283">
        <f t="shared" si="1474"/>
        <v>0.29909189947612674</v>
      </c>
    </row>
    <row r="6586" spans="1:20" x14ac:dyDescent="0.25">
      <c r="A6586" s="286">
        <v>43375</v>
      </c>
      <c r="B6586" s="1">
        <f t="shared" si="1467"/>
        <v>2</v>
      </c>
      <c r="C6586" s="285">
        <v>8</v>
      </c>
      <c r="D6586" t="s">
        <v>714</v>
      </c>
      <c r="F6586" s="16">
        <v>48</v>
      </c>
      <c r="G6586" t="str">
        <f t="shared" si="1461"/>
        <v>heating</v>
      </c>
      <c r="H6586" s="283">
        <f>IF(G6586="heating",F6586*Assumptions!M$4+Assumptions!M$7,0)</f>
        <v>0.2305859305222967</v>
      </c>
      <c r="I6586" s="15">
        <f t="shared" si="1462"/>
        <v>1.094193721037565</v>
      </c>
      <c r="J6586" s="15">
        <f t="shared" si="1463"/>
        <v>1.0199659078795975</v>
      </c>
      <c r="K6586" s="283">
        <f t="shared" si="1468"/>
        <v>0.25734318924831323</v>
      </c>
      <c r="L6586" s="283">
        <f t="shared" si="1469"/>
        <v>3.9630740889572826</v>
      </c>
      <c r="M6586" s="283">
        <f t="shared" si="1470"/>
        <v>3.4797968674540654</v>
      </c>
      <c r="N6586" s="283">
        <f t="shared" si="1471"/>
        <v>3.5524856183738187</v>
      </c>
      <c r="O6586" s="283">
        <f t="shared" si="1472"/>
        <v>0.28708634878203249</v>
      </c>
      <c r="P6586" s="21">
        <f t="shared" si="1464"/>
        <v>0</v>
      </c>
      <c r="Q6586" s="21">
        <f t="shared" si="1465"/>
        <v>0.94940007506179924</v>
      </c>
      <c r="R6586">
        <f t="shared" si="1466"/>
        <v>0.83668510409641816</v>
      </c>
      <c r="S6586" s="296">
        <f t="shared" si="1473"/>
        <v>0</v>
      </c>
      <c r="T6586" s="283">
        <f t="shared" si="1474"/>
        <v>0.25734318924831323</v>
      </c>
    </row>
    <row r="6587" spans="1:20" x14ac:dyDescent="0.25">
      <c r="A6587" s="286">
        <v>43375</v>
      </c>
      <c r="B6587" s="1">
        <f t="shared" si="1467"/>
        <v>2</v>
      </c>
      <c r="C6587" s="285">
        <v>9</v>
      </c>
      <c r="D6587" t="s">
        <v>714</v>
      </c>
      <c r="F6587" s="16">
        <v>48</v>
      </c>
      <c r="G6587" t="str">
        <f t="shared" si="1461"/>
        <v>heating</v>
      </c>
      <c r="H6587" s="283">
        <f>IF(G6587="heating",F6587*Assumptions!M$4+Assumptions!M$7,0)</f>
        <v>0.2305859305222967</v>
      </c>
      <c r="I6587" s="15">
        <f t="shared" si="1462"/>
        <v>1.0343009000871222</v>
      </c>
      <c r="J6587" s="15">
        <f t="shared" si="1463"/>
        <v>1.0199659078795975</v>
      </c>
      <c r="K6587" s="283">
        <f t="shared" si="1468"/>
        <v>0.24325700938808723</v>
      </c>
      <c r="L6587" s="283">
        <f t="shared" si="1469"/>
        <v>3.9630740889572826</v>
      </c>
      <c r="M6587" s="283">
        <f t="shared" si="1470"/>
        <v>3.2893234195451257</v>
      </c>
      <c r="N6587" s="283">
        <f t="shared" si="1471"/>
        <v>3.5524856183738187</v>
      </c>
      <c r="O6587" s="283">
        <f t="shared" si="1472"/>
        <v>0.27137211924997662</v>
      </c>
      <c r="P6587" s="21">
        <f t="shared" si="1464"/>
        <v>0</v>
      </c>
      <c r="Q6587" s="21">
        <f t="shared" si="1465"/>
        <v>0.8408485371888097</v>
      </c>
      <c r="R6587">
        <f t="shared" si="1466"/>
        <v>0.83668510409641816</v>
      </c>
      <c r="S6587" s="296">
        <f t="shared" si="1473"/>
        <v>0</v>
      </c>
      <c r="T6587" s="283">
        <f t="shared" si="1474"/>
        <v>0.24325700938808723</v>
      </c>
    </row>
    <row r="6588" spans="1:20" x14ac:dyDescent="0.25">
      <c r="A6588" s="286">
        <v>43375</v>
      </c>
      <c r="B6588" s="1">
        <f t="shared" si="1467"/>
        <v>2</v>
      </c>
      <c r="C6588" s="285">
        <v>10</v>
      </c>
      <c r="D6588" t="s">
        <v>714</v>
      </c>
      <c r="F6588" s="16">
        <v>52</v>
      </c>
      <c r="G6588" t="str">
        <f t="shared" si="1461"/>
        <v>heating</v>
      </c>
      <c r="H6588" s="283">
        <f>IF(G6588="heating",F6588*Assumptions!M$4+Assumptions!M$7,0)</f>
        <v>0.18780243357413662</v>
      </c>
      <c r="I6588" s="15">
        <f t="shared" si="1462"/>
        <v>0.98112329028689171</v>
      </c>
      <c r="J6588" s="15">
        <f t="shared" si="1463"/>
        <v>1.0199659078795975</v>
      </c>
      <c r="K6588" s="283">
        <f t="shared" si="1468"/>
        <v>0.18793620665971195</v>
      </c>
      <c r="L6588" s="283">
        <f t="shared" si="1469"/>
        <v>4.0950984110509578</v>
      </c>
      <c r="M6588" s="283">
        <f t="shared" si="1470"/>
        <v>2.6259340954570982</v>
      </c>
      <c r="N6588" s="283">
        <f t="shared" si="1471"/>
        <v>3.802065958051716</v>
      </c>
      <c r="O6588" s="283">
        <f t="shared" si="1472"/>
        <v>0.20242080746687099</v>
      </c>
      <c r="P6588" s="21">
        <f t="shared" si="1464"/>
        <v>0</v>
      </c>
      <c r="Q6588" s="21">
        <f t="shared" si="1465"/>
        <v>0.74504051125983206</v>
      </c>
      <c r="R6588">
        <f t="shared" si="1466"/>
        <v>0.83668510409641816</v>
      </c>
      <c r="S6588" s="296">
        <f t="shared" si="1473"/>
        <v>0</v>
      </c>
      <c r="T6588" s="283">
        <f t="shared" si="1474"/>
        <v>0.18793620665971195</v>
      </c>
    </row>
    <row r="6589" spans="1:20" x14ac:dyDescent="0.25">
      <c r="A6589" s="286">
        <v>43375</v>
      </c>
      <c r="B6589" s="1">
        <f t="shared" si="1467"/>
        <v>2</v>
      </c>
      <c r="C6589" s="285">
        <v>11</v>
      </c>
      <c r="D6589" t="s">
        <v>714</v>
      </c>
      <c r="F6589" s="16">
        <v>52</v>
      </c>
      <c r="G6589" t="str">
        <f t="shared" si="1461"/>
        <v>heating</v>
      </c>
      <c r="H6589" s="283">
        <f>IF(G6589="heating",F6589*Assumptions!M$4+Assumptions!M$7,0)</f>
        <v>0.18780243357413662</v>
      </c>
      <c r="I6589" s="15">
        <f t="shared" si="1462"/>
        <v>0.94956163997961163</v>
      </c>
      <c r="J6589" s="15">
        <f t="shared" si="1463"/>
        <v>1.0199659078795975</v>
      </c>
      <c r="K6589" s="283">
        <f t="shared" si="1468"/>
        <v>0.18189050690577369</v>
      </c>
      <c r="L6589" s="283">
        <f t="shared" si="1469"/>
        <v>4.0950984110509578</v>
      </c>
      <c r="M6589" s="283">
        <f t="shared" si="1470"/>
        <v>2.5414607020810771</v>
      </c>
      <c r="N6589" s="283">
        <f t="shared" si="1471"/>
        <v>3.802065958051716</v>
      </c>
      <c r="O6589" s="283">
        <f t="shared" si="1472"/>
        <v>0.19590915413702442</v>
      </c>
      <c r="P6589" s="21">
        <f t="shared" si="1464"/>
        <v>0</v>
      </c>
      <c r="Q6589" s="21">
        <f t="shared" si="1465"/>
        <v>0.72850690893675296</v>
      </c>
      <c r="R6589">
        <f t="shared" si="1466"/>
        <v>0.83668510409641816</v>
      </c>
      <c r="S6589" s="296">
        <f t="shared" si="1473"/>
        <v>0</v>
      </c>
      <c r="T6589" s="283">
        <f t="shared" si="1474"/>
        <v>0.18189050690577369</v>
      </c>
    </row>
    <row r="6590" spans="1:20" x14ac:dyDescent="0.25">
      <c r="A6590" s="286">
        <v>43375</v>
      </c>
      <c r="B6590" s="1">
        <f t="shared" si="1467"/>
        <v>2</v>
      </c>
      <c r="C6590" s="285">
        <v>12</v>
      </c>
      <c r="D6590" t="s">
        <v>714</v>
      </c>
      <c r="F6590" s="16">
        <v>54</v>
      </c>
      <c r="G6590" t="str">
        <f t="shared" si="1461"/>
        <v>heating</v>
      </c>
      <c r="H6590" s="283">
        <f>IF(G6590="heating",F6590*Assumptions!M$4+Assumptions!M$7,0)</f>
        <v>0.16641068510005663</v>
      </c>
      <c r="I6590" s="15">
        <f t="shared" si="1462"/>
        <v>0.91648403420261149</v>
      </c>
      <c r="J6590" s="15">
        <f t="shared" si="1463"/>
        <v>1.0199659078795975</v>
      </c>
      <c r="K6590" s="283">
        <f t="shared" si="1468"/>
        <v>0.15555779125265959</v>
      </c>
      <c r="L6590" s="283">
        <f t="shared" si="1469"/>
        <v>4.1559947708987721</v>
      </c>
      <c r="M6590" s="283">
        <f t="shared" si="1470"/>
        <v>2.2058490162675177</v>
      </c>
      <c r="N6590" s="283">
        <f t="shared" si="1471"/>
        <v>3.9259252525022648</v>
      </c>
      <c r="O6590" s="283">
        <f t="shared" si="1472"/>
        <v>0.16467388588373108</v>
      </c>
      <c r="P6590" s="21">
        <f t="shared" si="1464"/>
        <v>0</v>
      </c>
      <c r="Q6590" s="21">
        <f t="shared" si="1465"/>
        <v>0.75910815787401487</v>
      </c>
      <c r="R6590">
        <f t="shared" si="1466"/>
        <v>0.83668510409641816</v>
      </c>
      <c r="S6590" s="296">
        <f t="shared" si="1473"/>
        <v>0</v>
      </c>
      <c r="T6590" s="283">
        <f t="shared" si="1474"/>
        <v>0.15555779125265959</v>
      </c>
    </row>
    <row r="6591" spans="1:20" x14ac:dyDescent="0.25">
      <c r="A6591" s="286">
        <v>43375</v>
      </c>
      <c r="B6591" s="1">
        <f t="shared" si="1467"/>
        <v>2</v>
      </c>
      <c r="C6591" s="285">
        <v>13</v>
      </c>
      <c r="D6591" t="s">
        <v>714</v>
      </c>
      <c r="F6591" s="16">
        <v>54</v>
      </c>
      <c r="G6591" t="str">
        <f t="shared" si="1461"/>
        <v>heating</v>
      </c>
      <c r="H6591" s="283">
        <f>IF(G6591="heating",F6591*Assumptions!M$4+Assumptions!M$7,0)</f>
        <v>0.16641068510005663</v>
      </c>
      <c r="I6591" s="15">
        <f t="shared" si="1462"/>
        <v>0.90040206880052787</v>
      </c>
      <c r="J6591" s="15">
        <f t="shared" si="1463"/>
        <v>1.0199659078795975</v>
      </c>
      <c r="K6591" s="283">
        <f t="shared" si="1468"/>
        <v>0.15282814739244066</v>
      </c>
      <c r="L6591" s="283">
        <f t="shared" si="1469"/>
        <v>4.1559947708987721</v>
      </c>
      <c r="M6591" s="283">
        <f t="shared" si="1470"/>
        <v>2.1671419725679524</v>
      </c>
      <c r="N6591" s="283">
        <f t="shared" si="1471"/>
        <v>3.9259252525022648</v>
      </c>
      <c r="O6591" s="283">
        <f t="shared" si="1472"/>
        <v>0.16178427773282314</v>
      </c>
      <c r="P6591" s="21">
        <f t="shared" si="1464"/>
        <v>0</v>
      </c>
      <c r="Q6591" s="21">
        <f t="shared" si="1465"/>
        <v>0.79115902007799765</v>
      </c>
      <c r="R6591">
        <f t="shared" si="1466"/>
        <v>0.83668510409641816</v>
      </c>
      <c r="S6591" s="296">
        <f t="shared" si="1473"/>
        <v>0</v>
      </c>
      <c r="T6591" s="283">
        <f t="shared" si="1474"/>
        <v>0.15282814739244066</v>
      </c>
    </row>
    <row r="6592" spans="1:20" x14ac:dyDescent="0.25">
      <c r="A6592" s="286">
        <v>43375</v>
      </c>
      <c r="B6592" s="1">
        <f t="shared" si="1467"/>
        <v>2</v>
      </c>
      <c r="C6592" s="285">
        <v>14</v>
      </c>
      <c r="D6592" t="s">
        <v>714</v>
      </c>
      <c r="F6592" s="16">
        <v>55</v>
      </c>
      <c r="G6592" t="str">
        <f t="shared" si="1461"/>
        <v>heating</v>
      </c>
      <c r="H6592" s="283">
        <f>IF(G6592="heating",F6592*Assumptions!M$4+Assumptions!M$7,0)</f>
        <v>0.15571481086301653</v>
      </c>
      <c r="I6592" s="15">
        <f t="shared" si="1462"/>
        <v>0.86032894500746537</v>
      </c>
      <c r="J6592" s="15">
        <f t="shared" si="1463"/>
        <v>1.0199659078795975</v>
      </c>
      <c r="K6592" s="283">
        <f t="shared" si="1468"/>
        <v>0.13664071094724992</v>
      </c>
      <c r="L6592" s="283">
        <f t="shared" si="1469"/>
        <v>4.1851135499983272</v>
      </c>
      <c r="M6592" s="283">
        <f t="shared" si="1470"/>
        <v>1.9511757116373181</v>
      </c>
      <c r="N6592" s="283">
        <f t="shared" si="1471"/>
        <v>3.9876635481217684</v>
      </c>
      <c r="O6592" s="283">
        <f t="shared" si="1472"/>
        <v>0.14340650457737114</v>
      </c>
      <c r="P6592" s="21">
        <f t="shared" si="1464"/>
        <v>0</v>
      </c>
      <c r="Q6592" s="21">
        <f t="shared" si="1465"/>
        <v>0.84355555031342389</v>
      </c>
      <c r="R6592">
        <f t="shared" si="1466"/>
        <v>0.83668510409641816</v>
      </c>
      <c r="S6592" s="296">
        <f t="shared" si="1473"/>
        <v>0</v>
      </c>
      <c r="T6592" s="283">
        <f t="shared" si="1474"/>
        <v>0.13664071094724992</v>
      </c>
    </row>
    <row r="6593" spans="1:20" x14ac:dyDescent="0.25">
      <c r="A6593" s="286">
        <v>43375</v>
      </c>
      <c r="B6593" s="1">
        <f t="shared" si="1467"/>
        <v>2</v>
      </c>
      <c r="C6593" s="285">
        <v>15</v>
      </c>
      <c r="D6593" t="s">
        <v>714</v>
      </c>
      <c r="F6593" s="16">
        <v>55</v>
      </c>
      <c r="G6593" t="str">
        <f t="shared" si="1461"/>
        <v>heating</v>
      </c>
      <c r="H6593" s="283">
        <f>IF(G6593="heating",F6593*Assumptions!M$4+Assumptions!M$7,0)</f>
        <v>0.15571481086301653</v>
      </c>
      <c r="I6593" s="15">
        <f t="shared" si="1462"/>
        <v>0.85754515037175039</v>
      </c>
      <c r="J6593" s="15">
        <f t="shared" si="1463"/>
        <v>1.0199659078795975</v>
      </c>
      <c r="K6593" s="283">
        <f t="shared" si="1468"/>
        <v>0.13619857810915051</v>
      </c>
      <c r="L6593" s="283">
        <f t="shared" si="1469"/>
        <v>4.1851135499983272</v>
      </c>
      <c r="M6593" s="283">
        <f t="shared" si="1470"/>
        <v>1.9448622282761998</v>
      </c>
      <c r="N6593" s="283">
        <f t="shared" si="1471"/>
        <v>3.9876635481217684</v>
      </c>
      <c r="O6593" s="283">
        <f t="shared" si="1472"/>
        <v>0.14294247943851493</v>
      </c>
      <c r="P6593" s="21">
        <f t="shared" si="1464"/>
        <v>0</v>
      </c>
      <c r="Q6593" s="21">
        <f t="shared" si="1465"/>
        <v>0.96592607327566882</v>
      </c>
      <c r="R6593">
        <f t="shared" si="1466"/>
        <v>0.83668510409641816</v>
      </c>
      <c r="S6593" s="296">
        <f t="shared" si="1473"/>
        <v>0</v>
      </c>
      <c r="T6593" s="283">
        <f t="shared" si="1474"/>
        <v>0.13619857810915051</v>
      </c>
    </row>
    <row r="6594" spans="1:20" x14ac:dyDescent="0.25">
      <c r="A6594" s="286">
        <v>43375</v>
      </c>
      <c r="B6594" s="1">
        <f t="shared" si="1467"/>
        <v>2</v>
      </c>
      <c r="C6594" s="285">
        <v>16</v>
      </c>
      <c r="D6594" t="s">
        <v>714</v>
      </c>
      <c r="F6594" s="16">
        <v>54</v>
      </c>
      <c r="G6594" t="str">
        <f t="shared" ref="G6594:G6657" si="1475">VLOOKUP(A6594,U$2:W$366,3,FALSE)</f>
        <v>heating</v>
      </c>
      <c r="H6594" s="283">
        <f>IF(G6594="heating",F6594*Assumptions!M$4+Assumptions!M$7,0)</f>
        <v>0.16641068510005663</v>
      </c>
      <c r="I6594" s="15">
        <f t="shared" ref="I6594:I6657" si="1476">VLOOKUP(C6594,AO$2:AQ$25,3,FALSE)</f>
        <v>0.88344815438260227</v>
      </c>
      <c r="J6594" s="15">
        <f t="shared" ref="J6594:J6657" si="1477">VLOOKUP(B6594,AS$4:AU$10,3,FALSE)</f>
        <v>1.0199659078795975</v>
      </c>
      <c r="K6594" s="283">
        <f t="shared" si="1468"/>
        <v>0.14995050481328354</v>
      </c>
      <c r="L6594" s="283">
        <f t="shared" si="1469"/>
        <v>4.1559947708987721</v>
      </c>
      <c r="M6594" s="283">
        <f t="shared" si="1470"/>
        <v>2.1263362694187391</v>
      </c>
      <c r="N6594" s="283">
        <f t="shared" si="1471"/>
        <v>3.9259252525022648</v>
      </c>
      <c r="O6594" s="283">
        <f t="shared" si="1472"/>
        <v>0.15873799774981276</v>
      </c>
      <c r="P6594" s="21">
        <f t="shared" ref="P6594:P6657" si="1478">IF(G6594="cooling",IF(F6594&lt;61,0.025,(F6594^2*AX$25+F6594*AY$25+AZ$25)),0)</f>
        <v>0</v>
      </c>
      <c r="Q6594" s="21">
        <f t="shared" ref="Q6594:Q6657" si="1479">VLOOKUP(C6594,BB$2:BC$25,2,FALSE)</f>
        <v>1.1649354943302594</v>
      </c>
      <c r="R6594">
        <f t="shared" ref="R6594:R6657" si="1480">VLOOKUP(B6594,AS$4:AV$10,4,FALSE)</f>
        <v>0.83668510409641816</v>
      </c>
      <c r="S6594" s="296">
        <f t="shared" si="1473"/>
        <v>0</v>
      </c>
      <c r="T6594" s="283">
        <f t="shared" si="1474"/>
        <v>0.14995050481328354</v>
      </c>
    </row>
    <row r="6595" spans="1:20" x14ac:dyDescent="0.25">
      <c r="A6595" s="286">
        <v>43375</v>
      </c>
      <c r="B6595" s="1">
        <f t="shared" ref="B6595:B6658" si="1481">WEEKDAY(A6595,2)</f>
        <v>2</v>
      </c>
      <c r="C6595" s="285">
        <v>17</v>
      </c>
      <c r="D6595" t="s">
        <v>714</v>
      </c>
      <c r="F6595" s="16">
        <v>52</v>
      </c>
      <c r="G6595" t="str">
        <f t="shared" si="1475"/>
        <v>heating</v>
      </c>
      <c r="H6595" s="283">
        <f>IF(G6595="heating",F6595*Assumptions!M$4+Assumptions!M$7,0)</f>
        <v>0.18780243357413662</v>
      </c>
      <c r="I6595" s="15">
        <f t="shared" si="1476"/>
        <v>0.94025748850374469</v>
      </c>
      <c r="J6595" s="15">
        <f t="shared" si="1477"/>
        <v>1.0199659078795975</v>
      </c>
      <c r="K6595" s="283">
        <f t="shared" ref="K6595:K6658" si="1482">H6595*I6595*J6595</f>
        <v>0.18010827734107701</v>
      </c>
      <c r="L6595" s="283">
        <f t="shared" ref="L6595:L6658" si="1483">VLOOKUP(F6595,BL$2:BN$92,2,FALSE)</f>
        <v>4.0950984110509578</v>
      </c>
      <c r="M6595" s="283">
        <f t="shared" ref="M6595:M6658" si="1484">IF(G6595="heating",K6595*(L6595*3.412),0)</f>
        <v>2.5165585426566155</v>
      </c>
      <c r="N6595" s="283">
        <f t="shared" ref="N6595:N6658" si="1485">VLOOKUP(F6595,BL$2:BN$92,3,FALSE)</f>
        <v>3.802065958051716</v>
      </c>
      <c r="O6595" s="283">
        <f t="shared" ref="O6595:O6658" si="1486">IF(F6595&lt;=61,IF(G6595="heating",IF(F6595&gt;=5,K6595*L6595/N6595,0),0),0)</f>
        <v>0.19398956475087467</v>
      </c>
      <c r="P6595" s="21">
        <f t="shared" si="1478"/>
        <v>0</v>
      </c>
      <c r="Q6595" s="21">
        <f t="shared" si="1479"/>
        <v>1.3521540118753073</v>
      </c>
      <c r="R6595">
        <f t="shared" si="1480"/>
        <v>0.83668510409641816</v>
      </c>
      <c r="S6595" s="296">
        <f t="shared" ref="S6595:S6658" si="1487">P6595*Q6595*R6595</f>
        <v>0</v>
      </c>
      <c r="T6595" s="283">
        <f t="shared" ref="T6595:T6658" si="1488">K6595+S6595</f>
        <v>0.18010827734107701</v>
      </c>
    </row>
    <row r="6596" spans="1:20" x14ac:dyDescent="0.25">
      <c r="A6596" s="286">
        <v>43375</v>
      </c>
      <c r="B6596" s="1">
        <f t="shared" si="1481"/>
        <v>2</v>
      </c>
      <c r="C6596" s="285">
        <v>18</v>
      </c>
      <c r="D6596" t="s">
        <v>714</v>
      </c>
      <c r="F6596" s="16">
        <v>48</v>
      </c>
      <c r="G6596" t="str">
        <f t="shared" si="1475"/>
        <v>heating</v>
      </c>
      <c r="H6596" s="283">
        <f>IF(G6596="heating",F6596*Assumptions!M$4+Assumptions!M$7,0)</f>
        <v>0.2305859305222967</v>
      </c>
      <c r="I6596" s="15">
        <f t="shared" si="1476"/>
        <v>0.98182363790757687</v>
      </c>
      <c r="J6596" s="15">
        <f t="shared" si="1477"/>
        <v>1.0199659078795975</v>
      </c>
      <c r="K6596" s="283">
        <f t="shared" si="1482"/>
        <v>0.23091489322286346</v>
      </c>
      <c r="L6596" s="283">
        <f t="shared" si="1483"/>
        <v>3.9630740889572826</v>
      </c>
      <c r="M6596" s="283">
        <f t="shared" si="1484"/>
        <v>3.1224332162529809</v>
      </c>
      <c r="N6596" s="283">
        <f t="shared" si="1485"/>
        <v>3.5524856183738187</v>
      </c>
      <c r="O6596" s="283">
        <f t="shared" si="1486"/>
        <v>0.2576035284570069</v>
      </c>
      <c r="P6596" s="21">
        <f t="shared" si="1478"/>
        <v>0</v>
      </c>
      <c r="Q6596" s="21">
        <f t="shared" si="1479"/>
        <v>1.5598916921549892</v>
      </c>
      <c r="R6596">
        <f t="shared" si="1480"/>
        <v>0.83668510409641816</v>
      </c>
      <c r="S6596" s="296">
        <f t="shared" si="1487"/>
        <v>0</v>
      </c>
      <c r="T6596" s="283">
        <f t="shared" si="1488"/>
        <v>0.23091489322286346</v>
      </c>
    </row>
    <row r="6597" spans="1:20" x14ac:dyDescent="0.25">
      <c r="A6597" s="286">
        <v>43375</v>
      </c>
      <c r="B6597" s="1">
        <f t="shared" si="1481"/>
        <v>2</v>
      </c>
      <c r="C6597" s="285">
        <v>19</v>
      </c>
      <c r="D6597" t="s">
        <v>714</v>
      </c>
      <c r="F6597" s="16">
        <v>46</v>
      </c>
      <c r="G6597" t="str">
        <f t="shared" si="1475"/>
        <v>heating</v>
      </c>
      <c r="H6597" s="283">
        <f>IF(G6597="heating",F6597*Assumptions!M$4+Assumptions!M$7,0)</f>
        <v>0.2519776789963768</v>
      </c>
      <c r="I6597" s="15">
        <f t="shared" si="1476"/>
        <v>0.98418842963438757</v>
      </c>
      <c r="J6597" s="15">
        <f t="shared" si="1477"/>
        <v>1.0199659078795975</v>
      </c>
      <c r="K6597" s="283">
        <f t="shared" si="1482"/>
        <v>0.25294493189343598</v>
      </c>
      <c r="L6597" s="283">
        <f t="shared" si="1483"/>
        <v>3.8708416397494121</v>
      </c>
      <c r="M6597" s="283">
        <f t="shared" si="1484"/>
        <v>3.3407225520839896</v>
      </c>
      <c r="N6597" s="283">
        <f t="shared" si="1485"/>
        <v>3.4228778732085736</v>
      </c>
      <c r="O6597" s="283">
        <f t="shared" si="1486"/>
        <v>0.28604870264298465</v>
      </c>
      <c r="P6597" s="21">
        <f t="shared" si="1478"/>
        <v>0</v>
      </c>
      <c r="Q6597" s="21">
        <f t="shared" si="1479"/>
        <v>1.6764212681468484</v>
      </c>
      <c r="R6597">
        <f t="shared" si="1480"/>
        <v>0.83668510409641816</v>
      </c>
      <c r="S6597" s="296">
        <f t="shared" si="1487"/>
        <v>0</v>
      </c>
      <c r="T6597" s="283">
        <f t="shared" si="1488"/>
        <v>0.25294493189343598</v>
      </c>
    </row>
    <row r="6598" spans="1:20" x14ac:dyDescent="0.25">
      <c r="A6598" s="286">
        <v>43375</v>
      </c>
      <c r="B6598" s="1">
        <f t="shared" si="1481"/>
        <v>2</v>
      </c>
      <c r="C6598" s="285">
        <v>20</v>
      </c>
      <c r="D6598" t="s">
        <v>714</v>
      </c>
      <c r="F6598" s="16">
        <v>43</v>
      </c>
      <c r="G6598" t="str">
        <f t="shared" si="1475"/>
        <v>heating</v>
      </c>
      <c r="H6598" s="283">
        <f>IF(G6598="heating",F6598*Assumptions!M$4+Assumptions!M$7,0)</f>
        <v>0.28406530170749683</v>
      </c>
      <c r="I6598" s="15">
        <f t="shared" si="1476"/>
        <v>0.97071962311712034</v>
      </c>
      <c r="J6598" s="15">
        <f t="shared" si="1477"/>
        <v>1.0199659078795975</v>
      </c>
      <c r="K6598" s="283">
        <f t="shared" si="1482"/>
        <v>0.28125331704051171</v>
      </c>
      <c r="L6598" s="283">
        <f t="shared" si="1483"/>
        <v>3.7370271581932331</v>
      </c>
      <c r="M6598" s="283">
        <f t="shared" si="1484"/>
        <v>3.5861869813912488</v>
      </c>
      <c r="N6598" s="283">
        <f t="shared" si="1485"/>
        <v>3.2278965655525562</v>
      </c>
      <c r="O6598" s="283">
        <f t="shared" si="1486"/>
        <v>0.32561492066658071</v>
      </c>
      <c r="P6598" s="21">
        <f t="shared" si="1478"/>
        <v>0</v>
      </c>
      <c r="Q6598" s="21">
        <f t="shared" si="1479"/>
        <v>1.52436960139122</v>
      </c>
      <c r="R6598">
        <f t="shared" si="1480"/>
        <v>0.83668510409641816</v>
      </c>
      <c r="S6598" s="296">
        <f t="shared" si="1487"/>
        <v>0</v>
      </c>
      <c r="T6598" s="283">
        <f t="shared" si="1488"/>
        <v>0.28125331704051171</v>
      </c>
    </row>
    <row r="6599" spans="1:20" x14ac:dyDescent="0.25">
      <c r="A6599" s="286">
        <v>43375</v>
      </c>
      <c r="B6599" s="1">
        <f t="shared" si="1481"/>
        <v>2</v>
      </c>
      <c r="C6599" s="285">
        <v>21</v>
      </c>
      <c r="D6599" t="s">
        <v>714</v>
      </c>
      <c r="F6599" s="16">
        <v>39</v>
      </c>
      <c r="G6599" t="str">
        <f t="shared" si="1475"/>
        <v>heating</v>
      </c>
      <c r="H6599" s="283">
        <f>IF(G6599="heating",F6599*Assumptions!M$4+Assumptions!M$7,0)</f>
        <v>0.32684879865565691</v>
      </c>
      <c r="I6599" s="15">
        <f t="shared" si="1476"/>
        <v>0.95751150862929935</v>
      </c>
      <c r="J6599" s="15">
        <f t="shared" si="1477"/>
        <v>1.0199659078795975</v>
      </c>
      <c r="K6599" s="283">
        <f t="shared" si="1482"/>
        <v>0.31921004649966911</v>
      </c>
      <c r="L6599" s="283">
        <f t="shared" si="1483"/>
        <v>3.4953736047983544</v>
      </c>
      <c r="M6599" s="283">
        <f t="shared" si="1484"/>
        <v>3.8069675615838121</v>
      </c>
      <c r="N6599" s="283">
        <f t="shared" si="1485"/>
        <v>2.9501734199721237</v>
      </c>
      <c r="O6599" s="283">
        <f t="shared" si="1486"/>
        <v>0.37820094349976946</v>
      </c>
      <c r="P6599" s="21">
        <f t="shared" si="1478"/>
        <v>0</v>
      </c>
      <c r="Q6599" s="21">
        <f t="shared" si="1479"/>
        <v>1.4448604713749031</v>
      </c>
      <c r="R6599">
        <f t="shared" si="1480"/>
        <v>0.83668510409641816</v>
      </c>
      <c r="S6599" s="296">
        <f t="shared" si="1487"/>
        <v>0</v>
      </c>
      <c r="T6599" s="283">
        <f t="shared" si="1488"/>
        <v>0.31921004649966911</v>
      </c>
    </row>
    <row r="6600" spans="1:20" x14ac:dyDescent="0.25">
      <c r="A6600" s="286">
        <v>43375</v>
      </c>
      <c r="B6600" s="1">
        <f t="shared" si="1481"/>
        <v>2</v>
      </c>
      <c r="C6600" s="285">
        <v>22</v>
      </c>
      <c r="D6600" t="s">
        <v>714</v>
      </c>
      <c r="F6600" s="16">
        <v>39</v>
      </c>
      <c r="G6600" t="str">
        <f t="shared" si="1475"/>
        <v>heating</v>
      </c>
      <c r="H6600" s="283">
        <f>IF(G6600="heating",F6600*Assumptions!M$4+Assumptions!M$7,0)</f>
        <v>0.32684879865565691</v>
      </c>
      <c r="I6600" s="15">
        <f t="shared" si="1476"/>
        <v>0.9426530227543114</v>
      </c>
      <c r="J6600" s="15">
        <f t="shared" si="1477"/>
        <v>1.0199659078795975</v>
      </c>
      <c r="K6600" s="283">
        <f t="shared" si="1482"/>
        <v>0.31425660424406715</v>
      </c>
      <c r="L6600" s="283">
        <f t="shared" si="1483"/>
        <v>3.4953736047983544</v>
      </c>
      <c r="M6600" s="283">
        <f t="shared" si="1484"/>
        <v>3.7478917455434333</v>
      </c>
      <c r="N6600" s="283">
        <f t="shared" si="1485"/>
        <v>2.9501734199721237</v>
      </c>
      <c r="O6600" s="283">
        <f t="shared" si="1486"/>
        <v>0.3723320914533404</v>
      </c>
      <c r="P6600" s="21">
        <f t="shared" si="1478"/>
        <v>0</v>
      </c>
      <c r="Q6600" s="21">
        <f t="shared" si="1479"/>
        <v>1.2427137171080138</v>
      </c>
      <c r="R6600">
        <f t="shared" si="1480"/>
        <v>0.83668510409641816</v>
      </c>
      <c r="S6600" s="296">
        <f t="shared" si="1487"/>
        <v>0</v>
      </c>
      <c r="T6600" s="283">
        <f t="shared" si="1488"/>
        <v>0.31425660424406715</v>
      </c>
    </row>
    <row r="6601" spans="1:20" x14ac:dyDescent="0.25">
      <c r="A6601" s="286">
        <v>43375</v>
      </c>
      <c r="B6601" s="1">
        <f t="shared" si="1481"/>
        <v>2</v>
      </c>
      <c r="C6601" s="285">
        <v>23</v>
      </c>
      <c r="D6601" t="s">
        <v>713</v>
      </c>
      <c r="F6601" s="16">
        <v>39</v>
      </c>
      <c r="G6601" t="str">
        <f t="shared" si="1475"/>
        <v>heating</v>
      </c>
      <c r="H6601" s="283">
        <f>IF(G6601="heating",F6601*Assumptions!M$4+Assumptions!M$7,0)</f>
        <v>0.32684879865565691</v>
      </c>
      <c r="I6601" s="15">
        <f t="shared" si="1476"/>
        <v>0.94450710149963013</v>
      </c>
      <c r="J6601" s="15">
        <f t="shared" si="1477"/>
        <v>1.0199659078795975</v>
      </c>
      <c r="K6601" s="283">
        <f t="shared" si="1482"/>
        <v>0.3148747070628567</v>
      </c>
      <c r="L6601" s="283">
        <f t="shared" si="1483"/>
        <v>3.4953736047983544</v>
      </c>
      <c r="M6601" s="283">
        <f t="shared" si="1484"/>
        <v>3.7552633724914521</v>
      </c>
      <c r="N6601" s="283">
        <f t="shared" si="1485"/>
        <v>2.9501734199721237</v>
      </c>
      <c r="O6601" s="283">
        <f t="shared" si="1486"/>
        <v>0.37306442137781948</v>
      </c>
      <c r="P6601" s="21">
        <f t="shared" si="1478"/>
        <v>0</v>
      </c>
      <c r="Q6601" s="21">
        <f t="shared" si="1479"/>
        <v>1.0297519246597011</v>
      </c>
      <c r="R6601">
        <f t="shared" si="1480"/>
        <v>0.83668510409641816</v>
      </c>
      <c r="S6601" s="296">
        <f t="shared" si="1487"/>
        <v>0</v>
      </c>
      <c r="T6601" s="283">
        <f t="shared" si="1488"/>
        <v>0.3148747070628567</v>
      </c>
    </row>
    <row r="6602" spans="1:20" x14ac:dyDescent="0.25">
      <c r="A6602" s="286">
        <v>43376</v>
      </c>
      <c r="B6602" s="1">
        <f t="shared" si="1481"/>
        <v>3</v>
      </c>
      <c r="C6602" s="285">
        <v>0</v>
      </c>
      <c r="D6602" t="s">
        <v>713</v>
      </c>
      <c r="F6602" s="16">
        <v>37</v>
      </c>
      <c r="G6602" t="str">
        <f t="shared" si="1475"/>
        <v>heating</v>
      </c>
      <c r="H6602" s="283">
        <f>IF(G6602="heating",F6602*Assumptions!M$4+Assumptions!M$7,0)</f>
        <v>0.34824054712973695</v>
      </c>
      <c r="I6602" s="15">
        <f t="shared" si="1476"/>
        <v>0.97481507806017154</v>
      </c>
      <c r="J6602" s="15">
        <f t="shared" si="1477"/>
        <v>1.0263036171733995</v>
      </c>
      <c r="K6602" s="283">
        <f t="shared" si="1482"/>
        <v>0.34839942863666168</v>
      </c>
      <c r="L6602" s="283">
        <f t="shared" si="1483"/>
        <v>3.3550920610042541</v>
      </c>
      <c r="M6602" s="283">
        <f t="shared" si="1484"/>
        <v>3.9883282799476851</v>
      </c>
      <c r="N6602" s="283">
        <f t="shared" si="1485"/>
        <v>2.8034223547707424</v>
      </c>
      <c r="O6602" s="283">
        <f t="shared" si="1486"/>
        <v>0.41695899124442587</v>
      </c>
      <c r="P6602" s="21">
        <f t="shared" si="1478"/>
        <v>0</v>
      </c>
      <c r="Q6602" s="21">
        <f t="shared" si="1479"/>
        <v>0.90668853391740301</v>
      </c>
      <c r="R6602">
        <f t="shared" si="1480"/>
        <v>0.9421089825381942</v>
      </c>
      <c r="S6602" s="296">
        <f t="shared" si="1487"/>
        <v>0</v>
      </c>
      <c r="T6602" s="283">
        <f t="shared" si="1488"/>
        <v>0.34839942863666168</v>
      </c>
    </row>
    <row r="6603" spans="1:20" x14ac:dyDescent="0.25">
      <c r="A6603" s="286">
        <v>43376</v>
      </c>
      <c r="B6603" s="1">
        <f t="shared" si="1481"/>
        <v>3</v>
      </c>
      <c r="C6603" s="285">
        <v>1</v>
      </c>
      <c r="D6603" t="s">
        <v>713</v>
      </c>
      <c r="F6603" s="16">
        <v>37</v>
      </c>
      <c r="G6603" t="str">
        <f t="shared" si="1475"/>
        <v>heating</v>
      </c>
      <c r="H6603" s="283">
        <f>IF(G6603="heating",F6603*Assumptions!M$4+Assumptions!M$7,0)</f>
        <v>0.34824054712973695</v>
      </c>
      <c r="I6603" s="15">
        <f t="shared" si="1476"/>
        <v>1.012242869806885</v>
      </c>
      <c r="J6603" s="15">
        <f t="shared" si="1477"/>
        <v>1.0263036171733995</v>
      </c>
      <c r="K6603" s="283">
        <f t="shared" si="1482"/>
        <v>0.36177614136215164</v>
      </c>
      <c r="L6603" s="283">
        <f t="shared" si="1483"/>
        <v>3.3550920610042541</v>
      </c>
      <c r="M6603" s="283">
        <f t="shared" si="1484"/>
        <v>4.1414591902496243</v>
      </c>
      <c r="N6603" s="283">
        <f t="shared" si="1485"/>
        <v>2.8034223547707424</v>
      </c>
      <c r="O6603" s="283">
        <f t="shared" si="1486"/>
        <v>0.43296803197681893</v>
      </c>
      <c r="P6603" s="21">
        <f t="shared" si="1478"/>
        <v>0</v>
      </c>
      <c r="Q6603" s="21">
        <f t="shared" si="1479"/>
        <v>0.81803459285312596</v>
      </c>
      <c r="R6603">
        <f t="shared" si="1480"/>
        <v>0.9421089825381942</v>
      </c>
      <c r="S6603" s="296">
        <f t="shared" si="1487"/>
        <v>0</v>
      </c>
      <c r="T6603" s="283">
        <f t="shared" si="1488"/>
        <v>0.36177614136215164</v>
      </c>
    </row>
    <row r="6604" spans="1:20" x14ac:dyDescent="0.25">
      <c r="A6604" s="286">
        <v>43376</v>
      </c>
      <c r="B6604" s="1">
        <f t="shared" si="1481"/>
        <v>3</v>
      </c>
      <c r="C6604" s="285">
        <v>2</v>
      </c>
      <c r="D6604" t="s">
        <v>713</v>
      </c>
      <c r="F6604" s="16">
        <v>37</v>
      </c>
      <c r="G6604" t="str">
        <f t="shared" si="1475"/>
        <v>heating</v>
      </c>
      <c r="H6604" s="283">
        <f>IF(G6604="heating",F6604*Assumptions!M$4+Assumptions!M$7,0)</f>
        <v>0.34824054712973695</v>
      </c>
      <c r="I6604" s="15">
        <f t="shared" si="1476"/>
        <v>1.0509704703585963</v>
      </c>
      <c r="J6604" s="15">
        <f t="shared" si="1477"/>
        <v>1.0263036171733995</v>
      </c>
      <c r="K6604" s="283">
        <f t="shared" si="1482"/>
        <v>0.37561740644756114</v>
      </c>
      <c r="L6604" s="283">
        <f t="shared" si="1483"/>
        <v>3.3550920610042541</v>
      </c>
      <c r="M6604" s="283">
        <f t="shared" si="1484"/>
        <v>4.2999080981207163</v>
      </c>
      <c r="N6604" s="283">
        <f t="shared" si="1485"/>
        <v>2.8034223547707424</v>
      </c>
      <c r="O6604" s="283">
        <f t="shared" si="1486"/>
        <v>0.44953304171332376</v>
      </c>
      <c r="P6604" s="21">
        <f t="shared" si="1478"/>
        <v>0</v>
      </c>
      <c r="Q6604" s="21">
        <f t="shared" si="1479"/>
        <v>0.74507607494346417</v>
      </c>
      <c r="R6604">
        <f t="shared" si="1480"/>
        <v>0.9421089825381942</v>
      </c>
      <c r="S6604" s="296">
        <f t="shared" si="1487"/>
        <v>0</v>
      </c>
      <c r="T6604" s="283">
        <f t="shared" si="1488"/>
        <v>0.37561740644756114</v>
      </c>
    </row>
    <row r="6605" spans="1:20" x14ac:dyDescent="0.25">
      <c r="A6605" s="286">
        <v>43376</v>
      </c>
      <c r="B6605" s="1">
        <f t="shared" si="1481"/>
        <v>3</v>
      </c>
      <c r="C6605" s="285">
        <v>3</v>
      </c>
      <c r="D6605" t="s">
        <v>713</v>
      </c>
      <c r="F6605" s="16">
        <v>36</v>
      </c>
      <c r="G6605" t="str">
        <f t="shared" si="1475"/>
        <v>heating</v>
      </c>
      <c r="H6605" s="283">
        <f>IF(G6605="heating",F6605*Assumptions!M$4+Assumptions!M$7,0)</f>
        <v>0.358936421366777</v>
      </c>
      <c r="I6605" s="15">
        <f t="shared" si="1476"/>
        <v>1.0924036124451033</v>
      </c>
      <c r="J6605" s="15">
        <f t="shared" si="1477"/>
        <v>1.0263036171733995</v>
      </c>
      <c r="K6605" s="283">
        <f t="shared" si="1482"/>
        <v>0.4024171822051506</v>
      </c>
      <c r="L6605" s="283">
        <f t="shared" si="1483"/>
        <v>3.2767200477248446</v>
      </c>
      <c r="M6605" s="283">
        <f t="shared" si="1484"/>
        <v>4.4990920262156653</v>
      </c>
      <c r="N6605" s="283">
        <f t="shared" si="1485"/>
        <v>2.7263288431388362</v>
      </c>
      <c r="O6605" s="283">
        <f t="shared" si="1486"/>
        <v>0.48365715375788559</v>
      </c>
      <c r="P6605" s="21">
        <f t="shared" si="1478"/>
        <v>0</v>
      </c>
      <c r="Q6605" s="21">
        <f t="shared" si="1479"/>
        <v>0.69158980876382303</v>
      </c>
      <c r="R6605">
        <f t="shared" si="1480"/>
        <v>0.9421089825381942</v>
      </c>
      <c r="S6605" s="296">
        <f t="shared" si="1487"/>
        <v>0</v>
      </c>
      <c r="T6605" s="283">
        <f t="shared" si="1488"/>
        <v>0.4024171822051506</v>
      </c>
    </row>
    <row r="6606" spans="1:20" x14ac:dyDescent="0.25">
      <c r="A6606" s="286">
        <v>43376</v>
      </c>
      <c r="B6606" s="1">
        <f t="shared" si="1481"/>
        <v>3</v>
      </c>
      <c r="C6606" s="285">
        <v>4</v>
      </c>
      <c r="D6606" t="s">
        <v>713</v>
      </c>
      <c r="F6606" s="16">
        <v>36</v>
      </c>
      <c r="G6606" t="str">
        <f t="shared" si="1475"/>
        <v>heating</v>
      </c>
      <c r="H6606" s="283">
        <f>IF(G6606="heating",F6606*Assumptions!M$4+Assumptions!M$7,0)</f>
        <v>0.358936421366777</v>
      </c>
      <c r="I6606" s="15">
        <f t="shared" si="1476"/>
        <v>1.1348296917927807</v>
      </c>
      <c r="J6606" s="15">
        <f t="shared" si="1477"/>
        <v>1.0263036171733995</v>
      </c>
      <c r="K6606" s="283">
        <f t="shared" si="1482"/>
        <v>0.41804600575406803</v>
      </c>
      <c r="L6606" s="283">
        <f t="shared" si="1483"/>
        <v>3.2767200477248446</v>
      </c>
      <c r="M6606" s="283">
        <f t="shared" si="1484"/>
        <v>4.6738249116823187</v>
      </c>
      <c r="N6606" s="283">
        <f t="shared" si="1485"/>
        <v>2.7263288431388362</v>
      </c>
      <c r="O6606" s="283">
        <f t="shared" si="1486"/>
        <v>0.50244112384791051</v>
      </c>
      <c r="P6606" s="21">
        <f t="shared" si="1478"/>
        <v>0</v>
      </c>
      <c r="Q6606" s="21">
        <f t="shared" si="1479"/>
        <v>0.6473875548762833</v>
      </c>
      <c r="R6606">
        <f t="shared" si="1480"/>
        <v>0.9421089825381942</v>
      </c>
      <c r="S6606" s="296">
        <f t="shared" si="1487"/>
        <v>0</v>
      </c>
      <c r="T6606" s="283">
        <f t="shared" si="1488"/>
        <v>0.41804600575406803</v>
      </c>
    </row>
    <row r="6607" spans="1:20" x14ac:dyDescent="0.25">
      <c r="A6607" s="286">
        <v>43376</v>
      </c>
      <c r="B6607" s="1">
        <f t="shared" si="1481"/>
        <v>3</v>
      </c>
      <c r="C6607" s="285">
        <v>5</v>
      </c>
      <c r="D6607" t="s">
        <v>713</v>
      </c>
      <c r="F6607" s="16">
        <v>34</v>
      </c>
      <c r="G6607" t="str">
        <f t="shared" si="1475"/>
        <v>heating</v>
      </c>
      <c r="H6607" s="283">
        <f>IF(G6607="heating",F6607*Assumptions!M$4+Assumptions!M$7,0)</f>
        <v>0.38032816984085704</v>
      </c>
      <c r="I6607" s="15">
        <f t="shared" si="1476"/>
        <v>1.1635558681477385</v>
      </c>
      <c r="J6607" s="15">
        <f t="shared" si="1477"/>
        <v>1.0263036171733995</v>
      </c>
      <c r="K6607" s="283">
        <f t="shared" si="1482"/>
        <v>0.45417329440107979</v>
      </c>
      <c r="L6607" s="283">
        <f t="shared" si="1483"/>
        <v>3.1617728735566879</v>
      </c>
      <c r="M6607" s="283">
        <f t="shared" si="1484"/>
        <v>4.8996074408716872</v>
      </c>
      <c r="N6607" s="283">
        <f t="shared" si="1485"/>
        <v>2.582445701090049</v>
      </c>
      <c r="O6607" s="283">
        <f t="shared" si="1486"/>
        <v>0.55605924319147459</v>
      </c>
      <c r="P6607" s="21">
        <f t="shared" si="1478"/>
        <v>0</v>
      </c>
      <c r="Q6607" s="21">
        <f t="shared" si="1479"/>
        <v>0.72139578924615555</v>
      </c>
      <c r="R6607">
        <f t="shared" si="1480"/>
        <v>0.9421089825381942</v>
      </c>
      <c r="S6607" s="296">
        <f t="shared" si="1487"/>
        <v>0</v>
      </c>
      <c r="T6607" s="283">
        <f t="shared" si="1488"/>
        <v>0.45417329440107979</v>
      </c>
    </row>
    <row r="6608" spans="1:20" x14ac:dyDescent="0.25">
      <c r="A6608" s="286">
        <v>43376</v>
      </c>
      <c r="B6608" s="1">
        <f t="shared" si="1481"/>
        <v>3</v>
      </c>
      <c r="C6608" s="285">
        <v>6</v>
      </c>
      <c r="D6608" t="s">
        <v>713</v>
      </c>
      <c r="F6608" s="16">
        <v>34</v>
      </c>
      <c r="G6608" t="str">
        <f t="shared" si="1475"/>
        <v>heating</v>
      </c>
      <c r="H6608" s="283">
        <f>IF(G6608="heating",F6608*Assumptions!M$4+Assumptions!M$7,0)</f>
        <v>0.38032816984085704</v>
      </c>
      <c r="I6608" s="15">
        <f t="shared" si="1476"/>
        <v>1.2083911162615524</v>
      </c>
      <c r="J6608" s="15">
        <f t="shared" si="1477"/>
        <v>1.0263036171733995</v>
      </c>
      <c r="K6608" s="283">
        <f t="shared" si="1482"/>
        <v>0.47167393437770283</v>
      </c>
      <c r="L6608" s="283">
        <f t="shared" si="1483"/>
        <v>3.1617728735566879</v>
      </c>
      <c r="M6608" s="283">
        <f t="shared" si="1484"/>
        <v>5.088403803199756</v>
      </c>
      <c r="N6608" s="283">
        <f t="shared" si="1485"/>
        <v>2.582445701090049</v>
      </c>
      <c r="O6608" s="283">
        <f t="shared" si="1486"/>
        <v>0.57748585004118003</v>
      </c>
      <c r="P6608" s="21">
        <f t="shared" si="1478"/>
        <v>0</v>
      </c>
      <c r="Q6608" s="21">
        <f t="shared" si="1479"/>
        <v>0.87787080972652631</v>
      </c>
      <c r="R6608">
        <f t="shared" si="1480"/>
        <v>0.9421089825381942</v>
      </c>
      <c r="S6608" s="296">
        <f t="shared" si="1487"/>
        <v>0</v>
      </c>
      <c r="T6608" s="283">
        <f t="shared" si="1488"/>
        <v>0.47167393437770283</v>
      </c>
    </row>
    <row r="6609" spans="1:20" x14ac:dyDescent="0.25">
      <c r="A6609" s="286">
        <v>43376</v>
      </c>
      <c r="B6609" s="1">
        <f t="shared" si="1481"/>
        <v>3</v>
      </c>
      <c r="C6609" s="285">
        <v>7</v>
      </c>
      <c r="D6609" t="s">
        <v>714</v>
      </c>
      <c r="F6609" s="16">
        <v>37</v>
      </c>
      <c r="G6609" t="str">
        <f t="shared" si="1475"/>
        <v>heating</v>
      </c>
      <c r="H6609" s="283">
        <f>IF(G6609="heating",F6609*Assumptions!M$4+Assumptions!M$7,0)</f>
        <v>0.34824054712973695</v>
      </c>
      <c r="I6609" s="15">
        <f t="shared" si="1476"/>
        <v>1.1637425769249583</v>
      </c>
      <c r="J6609" s="15">
        <f t="shared" si="1477"/>
        <v>1.0263036171733995</v>
      </c>
      <c r="K6609" s="283">
        <f t="shared" si="1482"/>
        <v>0.41592221746059727</v>
      </c>
      <c r="L6609" s="283">
        <f t="shared" si="1483"/>
        <v>3.3550920610042541</v>
      </c>
      <c r="M6609" s="283">
        <f t="shared" si="1484"/>
        <v>4.7613004092685056</v>
      </c>
      <c r="N6609" s="283">
        <f t="shared" si="1485"/>
        <v>2.8034223547707424</v>
      </c>
      <c r="O6609" s="283">
        <f t="shared" si="1486"/>
        <v>0.49776920963143712</v>
      </c>
      <c r="P6609" s="21">
        <f t="shared" si="1478"/>
        <v>0</v>
      </c>
      <c r="Q6609" s="21">
        <f t="shared" si="1479"/>
        <v>0.97331382064367777</v>
      </c>
      <c r="R6609">
        <f t="shared" si="1480"/>
        <v>0.9421089825381942</v>
      </c>
      <c r="S6609" s="296">
        <f t="shared" si="1487"/>
        <v>0</v>
      </c>
      <c r="T6609" s="283">
        <f t="shared" si="1488"/>
        <v>0.41592221746059727</v>
      </c>
    </row>
    <row r="6610" spans="1:20" x14ac:dyDescent="0.25">
      <c r="A6610" s="286">
        <v>43376</v>
      </c>
      <c r="B6610" s="1">
        <f t="shared" si="1481"/>
        <v>3</v>
      </c>
      <c r="C6610" s="285">
        <v>8</v>
      </c>
      <c r="D6610" t="s">
        <v>714</v>
      </c>
      <c r="F6610" s="16">
        <v>41</v>
      </c>
      <c r="G6610" t="str">
        <f t="shared" si="1475"/>
        <v>heating</v>
      </c>
      <c r="H6610" s="283">
        <f>IF(G6610="heating",F6610*Assumptions!M$4+Assumptions!M$7,0)</f>
        <v>0.30545705018157687</v>
      </c>
      <c r="I6610" s="15">
        <f t="shared" si="1476"/>
        <v>1.094193721037565</v>
      </c>
      <c r="J6610" s="15">
        <f t="shared" si="1477"/>
        <v>1.0263036171733995</v>
      </c>
      <c r="K6610" s="283">
        <f t="shared" si="1482"/>
        <v>0.34302062292140539</v>
      </c>
      <c r="L6610" s="283">
        <f t="shared" si="1483"/>
        <v>3.6290180754851575</v>
      </c>
      <c r="M6610" s="283">
        <f t="shared" si="1484"/>
        <v>4.2473532753664101</v>
      </c>
      <c r="N6610" s="283">
        <f t="shared" si="1485"/>
        <v>3.0927664988509331</v>
      </c>
      <c r="O6610" s="283">
        <f t="shared" si="1486"/>
        <v>0.40249661308361107</v>
      </c>
      <c r="P6610" s="21">
        <f t="shared" si="1478"/>
        <v>0</v>
      </c>
      <c r="Q6610" s="21">
        <f t="shared" si="1479"/>
        <v>0.94940007506179924</v>
      </c>
      <c r="R6610">
        <f t="shared" si="1480"/>
        <v>0.9421089825381942</v>
      </c>
      <c r="S6610" s="296">
        <f t="shared" si="1487"/>
        <v>0</v>
      </c>
      <c r="T6610" s="283">
        <f t="shared" si="1488"/>
        <v>0.34302062292140539</v>
      </c>
    </row>
    <row r="6611" spans="1:20" x14ac:dyDescent="0.25">
      <c r="A6611" s="286">
        <v>43376</v>
      </c>
      <c r="B6611" s="1">
        <f t="shared" si="1481"/>
        <v>3</v>
      </c>
      <c r="C6611" s="285">
        <v>9</v>
      </c>
      <c r="D6611" t="s">
        <v>714</v>
      </c>
      <c r="F6611" s="16">
        <v>45</v>
      </c>
      <c r="G6611" t="str">
        <f t="shared" si="1475"/>
        <v>heating</v>
      </c>
      <c r="H6611" s="283">
        <f>IF(G6611="heating",F6611*Assumptions!M$4+Assumptions!M$7,0)</f>
        <v>0.26267355323341679</v>
      </c>
      <c r="I6611" s="15">
        <f t="shared" si="1476"/>
        <v>1.0343009000871222</v>
      </c>
      <c r="J6611" s="15">
        <f t="shared" si="1477"/>
        <v>1.0263036171733995</v>
      </c>
      <c r="K6611" s="283">
        <f t="shared" si="1482"/>
        <v>0.27882975111846792</v>
      </c>
      <c r="L6611" s="283">
        <f t="shared" si="1483"/>
        <v>3.8225513186096443</v>
      </c>
      <c r="M6611" s="283">
        <f t="shared" si="1484"/>
        <v>3.6366496039323608</v>
      </c>
      <c r="N6611" s="283">
        <f t="shared" si="1485"/>
        <v>3.3574836377085973</v>
      </c>
      <c r="O6611" s="283">
        <f t="shared" si="1486"/>
        <v>0.31745233866066119</v>
      </c>
      <c r="P6611" s="21">
        <f t="shared" si="1478"/>
        <v>0</v>
      </c>
      <c r="Q6611" s="21">
        <f t="shared" si="1479"/>
        <v>0.8408485371888097</v>
      </c>
      <c r="R6611">
        <f t="shared" si="1480"/>
        <v>0.9421089825381942</v>
      </c>
      <c r="S6611" s="296">
        <f t="shared" si="1487"/>
        <v>0</v>
      </c>
      <c r="T6611" s="283">
        <f t="shared" si="1488"/>
        <v>0.27882975111846792</v>
      </c>
    </row>
    <row r="6612" spans="1:20" x14ac:dyDescent="0.25">
      <c r="A6612" s="286">
        <v>43376</v>
      </c>
      <c r="B6612" s="1">
        <f t="shared" si="1481"/>
        <v>3</v>
      </c>
      <c r="C6612" s="285">
        <v>10</v>
      </c>
      <c r="D6612" t="s">
        <v>714</v>
      </c>
      <c r="F6612" s="16">
        <v>48</v>
      </c>
      <c r="G6612" t="str">
        <f t="shared" si="1475"/>
        <v>heating</v>
      </c>
      <c r="H6612" s="283">
        <f>IF(G6612="heating",F6612*Assumptions!M$4+Assumptions!M$7,0)</f>
        <v>0.2305859305222967</v>
      </c>
      <c r="I6612" s="15">
        <f t="shared" si="1476"/>
        <v>0.98112329028689171</v>
      </c>
      <c r="J6612" s="15">
        <f t="shared" si="1477"/>
        <v>1.0263036171733995</v>
      </c>
      <c r="K6612" s="283">
        <f t="shared" si="1482"/>
        <v>0.23218397903881036</v>
      </c>
      <c r="L6612" s="283">
        <f t="shared" si="1483"/>
        <v>3.9630740889572826</v>
      </c>
      <c r="M6612" s="283">
        <f t="shared" si="1484"/>
        <v>3.1395938058134112</v>
      </c>
      <c r="N6612" s="283">
        <f t="shared" si="1485"/>
        <v>3.5524856183738187</v>
      </c>
      <c r="O6612" s="283">
        <f t="shared" si="1486"/>
        <v>0.25901929241895777</v>
      </c>
      <c r="P6612" s="21">
        <f t="shared" si="1478"/>
        <v>0</v>
      </c>
      <c r="Q6612" s="21">
        <f t="shared" si="1479"/>
        <v>0.74504051125983206</v>
      </c>
      <c r="R6612">
        <f t="shared" si="1480"/>
        <v>0.9421089825381942</v>
      </c>
      <c r="S6612" s="296">
        <f t="shared" si="1487"/>
        <v>0</v>
      </c>
      <c r="T6612" s="283">
        <f t="shared" si="1488"/>
        <v>0.23218397903881036</v>
      </c>
    </row>
    <row r="6613" spans="1:20" x14ac:dyDescent="0.25">
      <c r="A6613" s="286">
        <v>43376</v>
      </c>
      <c r="B6613" s="1">
        <f t="shared" si="1481"/>
        <v>3</v>
      </c>
      <c r="C6613" s="285">
        <v>11</v>
      </c>
      <c r="D6613" t="s">
        <v>714</v>
      </c>
      <c r="F6613" s="16">
        <v>52</v>
      </c>
      <c r="G6613" t="str">
        <f t="shared" si="1475"/>
        <v>heating</v>
      </c>
      <c r="H6613" s="283">
        <f>IF(G6613="heating",F6613*Assumptions!M$4+Assumptions!M$7,0)</f>
        <v>0.18780243357413662</v>
      </c>
      <c r="I6613" s="15">
        <f t="shared" si="1476"/>
        <v>0.94956163997961163</v>
      </c>
      <c r="J6613" s="15">
        <f t="shared" si="1477"/>
        <v>1.0263036171733995</v>
      </c>
      <c r="K6613" s="283">
        <f t="shared" si="1482"/>
        <v>0.18302071052058624</v>
      </c>
      <c r="L6613" s="283">
        <f t="shared" si="1483"/>
        <v>4.0950984110509578</v>
      </c>
      <c r="M6613" s="283">
        <f t="shared" si="1484"/>
        <v>2.5572524447138254</v>
      </c>
      <c r="N6613" s="283">
        <f t="shared" si="1485"/>
        <v>3.802065958051716</v>
      </c>
      <c r="O6613" s="283">
        <f t="shared" si="1486"/>
        <v>0.19712646469350795</v>
      </c>
      <c r="P6613" s="21">
        <f t="shared" si="1478"/>
        <v>0</v>
      </c>
      <c r="Q6613" s="21">
        <f t="shared" si="1479"/>
        <v>0.72850690893675296</v>
      </c>
      <c r="R6613">
        <f t="shared" si="1480"/>
        <v>0.9421089825381942</v>
      </c>
      <c r="S6613" s="296">
        <f t="shared" si="1487"/>
        <v>0</v>
      </c>
      <c r="T6613" s="283">
        <f t="shared" si="1488"/>
        <v>0.18302071052058624</v>
      </c>
    </row>
    <row r="6614" spans="1:20" x14ac:dyDescent="0.25">
      <c r="A6614" s="286">
        <v>43376</v>
      </c>
      <c r="B6614" s="1">
        <f t="shared" si="1481"/>
        <v>3</v>
      </c>
      <c r="C6614" s="285">
        <v>12</v>
      </c>
      <c r="D6614" t="s">
        <v>714</v>
      </c>
      <c r="F6614" s="16">
        <v>55</v>
      </c>
      <c r="G6614" t="str">
        <f t="shared" si="1475"/>
        <v>heating</v>
      </c>
      <c r="H6614" s="283">
        <f>IF(G6614="heating",F6614*Assumptions!M$4+Assumptions!M$7,0)</f>
        <v>0.15571481086301653</v>
      </c>
      <c r="I6614" s="15">
        <f t="shared" si="1476"/>
        <v>0.91648403420261149</v>
      </c>
      <c r="J6614" s="15">
        <f t="shared" si="1477"/>
        <v>1.0263036171733995</v>
      </c>
      <c r="K6614" s="283">
        <f t="shared" si="1482"/>
        <v>0.14646393088272833</v>
      </c>
      <c r="L6614" s="283">
        <f t="shared" si="1483"/>
        <v>4.1851135499983272</v>
      </c>
      <c r="M6614" s="283">
        <f t="shared" si="1484"/>
        <v>2.0914474360399842</v>
      </c>
      <c r="N6614" s="283">
        <f t="shared" si="1485"/>
        <v>3.9876635481217684</v>
      </c>
      <c r="O6614" s="283">
        <f t="shared" si="1486"/>
        <v>0.15371612332039378</v>
      </c>
      <c r="P6614" s="21">
        <f t="shared" si="1478"/>
        <v>0</v>
      </c>
      <c r="Q6614" s="21">
        <f t="shared" si="1479"/>
        <v>0.75910815787401487</v>
      </c>
      <c r="R6614">
        <f t="shared" si="1480"/>
        <v>0.9421089825381942</v>
      </c>
      <c r="S6614" s="296">
        <f t="shared" si="1487"/>
        <v>0</v>
      </c>
      <c r="T6614" s="283">
        <f t="shared" si="1488"/>
        <v>0.14646393088272833</v>
      </c>
    </row>
    <row r="6615" spans="1:20" x14ac:dyDescent="0.25">
      <c r="A6615" s="286">
        <v>43376</v>
      </c>
      <c r="B6615" s="1">
        <f t="shared" si="1481"/>
        <v>3</v>
      </c>
      <c r="C6615" s="285">
        <v>13</v>
      </c>
      <c r="D6615" t="s">
        <v>714</v>
      </c>
      <c r="F6615" s="16">
        <v>55</v>
      </c>
      <c r="G6615" t="str">
        <f t="shared" si="1475"/>
        <v>heating</v>
      </c>
      <c r="H6615" s="283">
        <f>IF(G6615="heating",F6615*Assumptions!M$4+Assumptions!M$7,0)</f>
        <v>0.15571481086301653</v>
      </c>
      <c r="I6615" s="15">
        <f t="shared" si="1476"/>
        <v>0.90040206880052787</v>
      </c>
      <c r="J6615" s="15">
        <f t="shared" si="1477"/>
        <v>1.0263036171733995</v>
      </c>
      <c r="K6615" s="283">
        <f t="shared" si="1482"/>
        <v>0.14389386115842751</v>
      </c>
      <c r="L6615" s="283">
        <f t="shared" si="1483"/>
        <v>4.1851135499983272</v>
      </c>
      <c r="M6615" s="283">
        <f t="shared" si="1484"/>
        <v>2.0547478493025726</v>
      </c>
      <c r="N6615" s="283">
        <f t="shared" si="1485"/>
        <v>3.9876635481217684</v>
      </c>
      <c r="O6615" s="283">
        <f t="shared" si="1486"/>
        <v>0.15101879605147764</v>
      </c>
      <c r="P6615" s="21">
        <f t="shared" si="1478"/>
        <v>0</v>
      </c>
      <c r="Q6615" s="21">
        <f t="shared" si="1479"/>
        <v>0.79115902007799765</v>
      </c>
      <c r="R6615">
        <f t="shared" si="1480"/>
        <v>0.9421089825381942</v>
      </c>
      <c r="S6615" s="296">
        <f t="shared" si="1487"/>
        <v>0</v>
      </c>
      <c r="T6615" s="283">
        <f t="shared" si="1488"/>
        <v>0.14389386115842751</v>
      </c>
    </row>
    <row r="6616" spans="1:20" x14ac:dyDescent="0.25">
      <c r="A6616" s="286">
        <v>43376</v>
      </c>
      <c r="B6616" s="1">
        <f t="shared" si="1481"/>
        <v>3</v>
      </c>
      <c r="C6616" s="285">
        <v>14</v>
      </c>
      <c r="D6616" t="s">
        <v>714</v>
      </c>
      <c r="F6616" s="16">
        <v>55</v>
      </c>
      <c r="G6616" t="str">
        <f t="shared" si="1475"/>
        <v>heating</v>
      </c>
      <c r="H6616" s="283">
        <f>IF(G6616="heating",F6616*Assumptions!M$4+Assumptions!M$7,0)</f>
        <v>0.15571481086301653</v>
      </c>
      <c r="I6616" s="15">
        <f t="shared" si="1476"/>
        <v>0.86032894500746537</v>
      </c>
      <c r="J6616" s="15">
        <f t="shared" si="1477"/>
        <v>1.0263036171733995</v>
      </c>
      <c r="K6616" s="283">
        <f t="shared" si="1482"/>
        <v>0.13748974825035193</v>
      </c>
      <c r="L6616" s="283">
        <f t="shared" si="1483"/>
        <v>4.1851135499983272</v>
      </c>
      <c r="M6616" s="283">
        <f t="shared" si="1484"/>
        <v>1.9632996310212434</v>
      </c>
      <c r="N6616" s="283">
        <f t="shared" si="1485"/>
        <v>3.9876635481217684</v>
      </c>
      <c r="O6616" s="283">
        <f t="shared" si="1486"/>
        <v>0.14429758214166061</v>
      </c>
      <c r="P6616" s="21">
        <f t="shared" si="1478"/>
        <v>0</v>
      </c>
      <c r="Q6616" s="21">
        <f t="shared" si="1479"/>
        <v>0.84355555031342389</v>
      </c>
      <c r="R6616">
        <f t="shared" si="1480"/>
        <v>0.9421089825381942</v>
      </c>
      <c r="S6616" s="296">
        <f t="shared" si="1487"/>
        <v>0</v>
      </c>
      <c r="T6616" s="283">
        <f t="shared" si="1488"/>
        <v>0.13748974825035193</v>
      </c>
    </row>
    <row r="6617" spans="1:20" x14ac:dyDescent="0.25">
      <c r="A6617" s="286">
        <v>43376</v>
      </c>
      <c r="B6617" s="1">
        <f t="shared" si="1481"/>
        <v>3</v>
      </c>
      <c r="C6617" s="285">
        <v>15</v>
      </c>
      <c r="D6617" t="s">
        <v>714</v>
      </c>
      <c r="F6617" s="16">
        <v>55</v>
      </c>
      <c r="G6617" t="str">
        <f t="shared" si="1475"/>
        <v>heating</v>
      </c>
      <c r="H6617" s="283">
        <f>IF(G6617="heating",F6617*Assumptions!M$4+Assumptions!M$7,0)</f>
        <v>0.15571481086301653</v>
      </c>
      <c r="I6617" s="15">
        <f t="shared" si="1476"/>
        <v>0.85754515037175039</v>
      </c>
      <c r="J6617" s="15">
        <f t="shared" si="1477"/>
        <v>1.0263036171733995</v>
      </c>
      <c r="K6617" s="283">
        <f t="shared" si="1482"/>
        <v>0.13704486815435354</v>
      </c>
      <c r="L6617" s="283">
        <f t="shared" si="1483"/>
        <v>4.1851135499983272</v>
      </c>
      <c r="M6617" s="283">
        <f t="shared" si="1484"/>
        <v>1.9569469178958117</v>
      </c>
      <c r="N6617" s="283">
        <f t="shared" si="1485"/>
        <v>3.9876635481217684</v>
      </c>
      <c r="O6617" s="283">
        <f t="shared" si="1486"/>
        <v>0.14383067371385094</v>
      </c>
      <c r="P6617" s="21">
        <f t="shared" si="1478"/>
        <v>0</v>
      </c>
      <c r="Q6617" s="21">
        <f t="shared" si="1479"/>
        <v>0.96592607327566882</v>
      </c>
      <c r="R6617">
        <f t="shared" si="1480"/>
        <v>0.9421089825381942</v>
      </c>
      <c r="S6617" s="296">
        <f t="shared" si="1487"/>
        <v>0</v>
      </c>
      <c r="T6617" s="283">
        <f t="shared" si="1488"/>
        <v>0.13704486815435354</v>
      </c>
    </row>
    <row r="6618" spans="1:20" x14ac:dyDescent="0.25">
      <c r="A6618" s="286">
        <v>43376</v>
      </c>
      <c r="B6618" s="1">
        <f t="shared" si="1481"/>
        <v>3</v>
      </c>
      <c r="C6618" s="285">
        <v>16</v>
      </c>
      <c r="D6618" t="s">
        <v>714</v>
      </c>
      <c r="F6618" s="16">
        <v>54</v>
      </c>
      <c r="G6618" t="str">
        <f t="shared" si="1475"/>
        <v>heating</v>
      </c>
      <c r="H6618" s="283">
        <f>IF(G6618="heating",F6618*Assumptions!M$4+Assumptions!M$7,0)</f>
        <v>0.16641068510005663</v>
      </c>
      <c r="I6618" s="15">
        <f t="shared" si="1476"/>
        <v>0.88344815438260227</v>
      </c>
      <c r="J6618" s="15">
        <f t="shared" si="1477"/>
        <v>1.0263036171733995</v>
      </c>
      <c r="K6618" s="283">
        <f t="shared" si="1482"/>
        <v>0.15088224449264312</v>
      </c>
      <c r="L6618" s="283">
        <f t="shared" si="1483"/>
        <v>4.1559947708987721</v>
      </c>
      <c r="M6618" s="283">
        <f t="shared" si="1484"/>
        <v>2.1395485748814371</v>
      </c>
      <c r="N6618" s="283">
        <f t="shared" si="1485"/>
        <v>3.9259252525022648</v>
      </c>
      <c r="O6618" s="283">
        <f t="shared" si="1486"/>
        <v>0.15972433981854908</v>
      </c>
      <c r="P6618" s="21">
        <f t="shared" si="1478"/>
        <v>0</v>
      </c>
      <c r="Q6618" s="21">
        <f t="shared" si="1479"/>
        <v>1.1649354943302594</v>
      </c>
      <c r="R6618">
        <f t="shared" si="1480"/>
        <v>0.9421089825381942</v>
      </c>
      <c r="S6618" s="296">
        <f t="shared" si="1487"/>
        <v>0</v>
      </c>
      <c r="T6618" s="283">
        <f t="shared" si="1488"/>
        <v>0.15088224449264312</v>
      </c>
    </row>
    <row r="6619" spans="1:20" x14ac:dyDescent="0.25">
      <c r="A6619" s="286">
        <v>43376</v>
      </c>
      <c r="B6619" s="1">
        <f t="shared" si="1481"/>
        <v>3</v>
      </c>
      <c r="C6619" s="285">
        <v>17</v>
      </c>
      <c r="D6619" t="s">
        <v>714</v>
      </c>
      <c r="F6619" s="16">
        <v>50</v>
      </c>
      <c r="G6619" t="str">
        <f t="shared" si="1475"/>
        <v>heating</v>
      </c>
      <c r="H6619" s="283">
        <f>IF(G6619="heating",F6619*Assumptions!M$4+Assumptions!M$7,0)</f>
        <v>0.20919418204821671</v>
      </c>
      <c r="I6619" s="15">
        <f t="shared" si="1476"/>
        <v>0.94025748850374469</v>
      </c>
      <c r="J6619" s="15">
        <f t="shared" si="1477"/>
        <v>1.0263036171733995</v>
      </c>
      <c r="K6619" s="283">
        <f t="shared" si="1482"/>
        <v>0.2018702229278688</v>
      </c>
      <c r="L6619" s="283">
        <f t="shared" si="1483"/>
        <v>4.0351685236640416</v>
      </c>
      <c r="M6619" s="283">
        <f t="shared" si="1484"/>
        <v>2.7793482204732527</v>
      </c>
      <c r="N6619" s="283">
        <f t="shared" si="1485"/>
        <v>3.6783220436298789</v>
      </c>
      <c r="O6619" s="283">
        <f t="shared" si="1486"/>
        <v>0.22145433699430156</v>
      </c>
      <c r="P6619" s="21">
        <f t="shared" si="1478"/>
        <v>0</v>
      </c>
      <c r="Q6619" s="21">
        <f t="shared" si="1479"/>
        <v>1.3521540118753073</v>
      </c>
      <c r="R6619">
        <f t="shared" si="1480"/>
        <v>0.9421089825381942</v>
      </c>
      <c r="S6619" s="296">
        <f t="shared" si="1487"/>
        <v>0</v>
      </c>
      <c r="T6619" s="283">
        <f t="shared" si="1488"/>
        <v>0.2018702229278688</v>
      </c>
    </row>
    <row r="6620" spans="1:20" x14ac:dyDescent="0.25">
      <c r="A6620" s="286">
        <v>43376</v>
      </c>
      <c r="B6620" s="1">
        <f t="shared" si="1481"/>
        <v>3</v>
      </c>
      <c r="C6620" s="285">
        <v>18</v>
      </c>
      <c r="D6620" t="s">
        <v>714</v>
      </c>
      <c r="F6620" s="16">
        <v>48</v>
      </c>
      <c r="G6620" t="str">
        <f t="shared" si="1475"/>
        <v>heating</v>
      </c>
      <c r="H6620" s="283">
        <f>IF(G6620="heating",F6620*Assumptions!M$4+Assumptions!M$7,0)</f>
        <v>0.2305859305222967</v>
      </c>
      <c r="I6620" s="15">
        <f t="shared" si="1476"/>
        <v>0.98182363790757687</v>
      </c>
      <c r="J6620" s="15">
        <f t="shared" si="1477"/>
        <v>1.0263036171733995</v>
      </c>
      <c r="K6620" s="283">
        <f t="shared" si="1482"/>
        <v>0.23234971712584884</v>
      </c>
      <c r="L6620" s="283">
        <f t="shared" si="1483"/>
        <v>3.9630740889572826</v>
      </c>
      <c r="M6620" s="283">
        <f t="shared" si="1484"/>
        <v>3.1418349176834357</v>
      </c>
      <c r="N6620" s="283">
        <f t="shared" si="1485"/>
        <v>3.5524856183738187</v>
      </c>
      <c r="O6620" s="283">
        <f t="shared" si="1486"/>
        <v>0.25920418614939217</v>
      </c>
      <c r="P6620" s="21">
        <f t="shared" si="1478"/>
        <v>0</v>
      </c>
      <c r="Q6620" s="21">
        <f t="shared" si="1479"/>
        <v>1.5598916921549892</v>
      </c>
      <c r="R6620">
        <f t="shared" si="1480"/>
        <v>0.9421089825381942</v>
      </c>
      <c r="S6620" s="296">
        <f t="shared" si="1487"/>
        <v>0</v>
      </c>
      <c r="T6620" s="283">
        <f t="shared" si="1488"/>
        <v>0.23234971712584884</v>
      </c>
    </row>
    <row r="6621" spans="1:20" x14ac:dyDescent="0.25">
      <c r="A6621" s="286">
        <v>43376</v>
      </c>
      <c r="B6621" s="1">
        <f t="shared" si="1481"/>
        <v>3</v>
      </c>
      <c r="C6621" s="285">
        <v>19</v>
      </c>
      <c r="D6621" t="s">
        <v>714</v>
      </c>
      <c r="F6621" s="16">
        <v>46</v>
      </c>
      <c r="G6621" t="str">
        <f t="shared" si="1475"/>
        <v>heating</v>
      </c>
      <c r="H6621" s="283">
        <f>IF(G6621="heating",F6621*Assumptions!M$4+Assumptions!M$7,0)</f>
        <v>0.2519776789963768</v>
      </c>
      <c r="I6621" s="15">
        <f t="shared" si="1476"/>
        <v>0.98418842963438757</v>
      </c>
      <c r="J6621" s="15">
        <f t="shared" si="1477"/>
        <v>1.0263036171733995</v>
      </c>
      <c r="K6621" s="283">
        <f t="shared" si="1482"/>
        <v>0.25451664270582364</v>
      </c>
      <c r="L6621" s="283">
        <f t="shared" si="1483"/>
        <v>3.8708416397494121</v>
      </c>
      <c r="M6621" s="283">
        <f t="shared" si="1484"/>
        <v>3.3614806266458861</v>
      </c>
      <c r="N6621" s="283">
        <f t="shared" si="1485"/>
        <v>3.4228778732085736</v>
      </c>
      <c r="O6621" s="283">
        <f t="shared" si="1486"/>
        <v>0.2878261086398079</v>
      </c>
      <c r="P6621" s="21">
        <f t="shared" si="1478"/>
        <v>0</v>
      </c>
      <c r="Q6621" s="21">
        <f t="shared" si="1479"/>
        <v>1.6764212681468484</v>
      </c>
      <c r="R6621">
        <f t="shared" si="1480"/>
        <v>0.9421089825381942</v>
      </c>
      <c r="S6621" s="296">
        <f t="shared" si="1487"/>
        <v>0</v>
      </c>
      <c r="T6621" s="283">
        <f t="shared" si="1488"/>
        <v>0.25451664270582364</v>
      </c>
    </row>
    <row r="6622" spans="1:20" x14ac:dyDescent="0.25">
      <c r="A6622" s="286">
        <v>43376</v>
      </c>
      <c r="B6622" s="1">
        <f t="shared" si="1481"/>
        <v>3</v>
      </c>
      <c r="C6622" s="285">
        <v>20</v>
      </c>
      <c r="D6622" t="s">
        <v>714</v>
      </c>
      <c r="F6622" s="16">
        <v>45</v>
      </c>
      <c r="G6622" t="str">
        <f t="shared" si="1475"/>
        <v>heating</v>
      </c>
      <c r="H6622" s="283">
        <f>IF(G6622="heating",F6622*Assumptions!M$4+Assumptions!M$7,0)</f>
        <v>0.26267355323341679</v>
      </c>
      <c r="I6622" s="15">
        <f t="shared" si="1476"/>
        <v>0.97071962311712034</v>
      </c>
      <c r="J6622" s="15">
        <f t="shared" si="1477"/>
        <v>1.0263036171733995</v>
      </c>
      <c r="K6622" s="283">
        <f t="shared" si="1482"/>
        <v>0.26168933131234895</v>
      </c>
      <c r="L6622" s="283">
        <f t="shared" si="1483"/>
        <v>3.8225513186096443</v>
      </c>
      <c r="M6622" s="283">
        <f t="shared" si="1484"/>
        <v>3.4130949055936139</v>
      </c>
      <c r="N6622" s="283">
        <f t="shared" si="1485"/>
        <v>3.3574836377085973</v>
      </c>
      <c r="O6622" s="283">
        <f t="shared" si="1486"/>
        <v>0.2979376838175124</v>
      </c>
      <c r="P6622" s="21">
        <f t="shared" si="1478"/>
        <v>0</v>
      </c>
      <c r="Q6622" s="21">
        <f t="shared" si="1479"/>
        <v>1.52436960139122</v>
      </c>
      <c r="R6622">
        <f t="shared" si="1480"/>
        <v>0.9421089825381942</v>
      </c>
      <c r="S6622" s="296">
        <f t="shared" si="1487"/>
        <v>0</v>
      </c>
      <c r="T6622" s="283">
        <f t="shared" si="1488"/>
        <v>0.26168933131234895</v>
      </c>
    </row>
    <row r="6623" spans="1:20" x14ac:dyDescent="0.25">
      <c r="A6623" s="286">
        <v>43376</v>
      </c>
      <c r="B6623" s="1">
        <f t="shared" si="1481"/>
        <v>3</v>
      </c>
      <c r="C6623" s="285">
        <v>21</v>
      </c>
      <c r="D6623" t="s">
        <v>714</v>
      </c>
      <c r="F6623" s="16">
        <v>45</v>
      </c>
      <c r="G6623" t="str">
        <f t="shared" si="1475"/>
        <v>heating</v>
      </c>
      <c r="H6623" s="283">
        <f>IF(G6623="heating",F6623*Assumptions!M$4+Assumptions!M$7,0)</f>
        <v>0.26267355323341679</v>
      </c>
      <c r="I6623" s="15">
        <f t="shared" si="1476"/>
        <v>0.95751150862929935</v>
      </c>
      <c r="J6623" s="15">
        <f t="shared" si="1477"/>
        <v>1.0263036171733995</v>
      </c>
      <c r="K6623" s="283">
        <f t="shared" si="1482"/>
        <v>0.25812865059064299</v>
      </c>
      <c r="L6623" s="283">
        <f t="shared" si="1483"/>
        <v>3.8225513186096443</v>
      </c>
      <c r="M6623" s="283">
        <f t="shared" si="1484"/>
        <v>3.366654566697282</v>
      </c>
      <c r="N6623" s="283">
        <f t="shared" si="1485"/>
        <v>3.3574836377085973</v>
      </c>
      <c r="O6623" s="283">
        <f t="shared" si="1486"/>
        <v>0.29388378921768821</v>
      </c>
      <c r="P6623" s="21">
        <f t="shared" si="1478"/>
        <v>0</v>
      </c>
      <c r="Q6623" s="21">
        <f t="shared" si="1479"/>
        <v>1.4448604713749031</v>
      </c>
      <c r="R6623">
        <f t="shared" si="1480"/>
        <v>0.9421089825381942</v>
      </c>
      <c r="S6623" s="296">
        <f t="shared" si="1487"/>
        <v>0</v>
      </c>
      <c r="T6623" s="283">
        <f t="shared" si="1488"/>
        <v>0.25812865059064299</v>
      </c>
    </row>
    <row r="6624" spans="1:20" x14ac:dyDescent="0.25">
      <c r="A6624" s="286">
        <v>43376</v>
      </c>
      <c r="B6624" s="1">
        <f t="shared" si="1481"/>
        <v>3</v>
      </c>
      <c r="C6624" s="285">
        <v>22</v>
      </c>
      <c r="D6624" t="s">
        <v>714</v>
      </c>
      <c r="F6624" s="16">
        <v>43</v>
      </c>
      <c r="G6624" t="str">
        <f t="shared" si="1475"/>
        <v>heating</v>
      </c>
      <c r="H6624" s="283">
        <f>IF(G6624="heating",F6624*Assumptions!M$4+Assumptions!M$7,0)</f>
        <v>0.28406530170749683</v>
      </c>
      <c r="I6624" s="15">
        <f t="shared" si="1476"/>
        <v>0.9426530227543114</v>
      </c>
      <c r="J6624" s="15">
        <f t="shared" si="1477"/>
        <v>1.0263036171733995</v>
      </c>
      <c r="K6624" s="283">
        <f t="shared" si="1482"/>
        <v>0.27481846680561289</v>
      </c>
      <c r="L6624" s="283">
        <f t="shared" si="1483"/>
        <v>3.7370271581932331</v>
      </c>
      <c r="M6624" s="283">
        <f t="shared" si="1484"/>
        <v>3.5041379005753499</v>
      </c>
      <c r="N6624" s="283">
        <f t="shared" si="1485"/>
        <v>3.2278965655525562</v>
      </c>
      <c r="O6624" s="283">
        <f t="shared" si="1486"/>
        <v>0.31816511253352286</v>
      </c>
      <c r="P6624" s="21">
        <f t="shared" si="1478"/>
        <v>0</v>
      </c>
      <c r="Q6624" s="21">
        <f t="shared" si="1479"/>
        <v>1.2427137171080138</v>
      </c>
      <c r="R6624">
        <f t="shared" si="1480"/>
        <v>0.9421089825381942</v>
      </c>
      <c r="S6624" s="296">
        <f t="shared" si="1487"/>
        <v>0</v>
      </c>
      <c r="T6624" s="283">
        <f t="shared" si="1488"/>
        <v>0.27481846680561289</v>
      </c>
    </row>
    <row r="6625" spans="1:20" x14ac:dyDescent="0.25">
      <c r="A6625" s="286">
        <v>43376</v>
      </c>
      <c r="B6625" s="1">
        <f t="shared" si="1481"/>
        <v>3</v>
      </c>
      <c r="C6625" s="285">
        <v>23</v>
      </c>
      <c r="D6625" t="s">
        <v>713</v>
      </c>
      <c r="F6625" s="16">
        <v>43</v>
      </c>
      <c r="G6625" t="str">
        <f t="shared" si="1475"/>
        <v>heating</v>
      </c>
      <c r="H6625" s="283">
        <f>IF(G6625="heating",F6625*Assumptions!M$4+Assumptions!M$7,0)</f>
        <v>0.28406530170749683</v>
      </c>
      <c r="I6625" s="15">
        <f t="shared" si="1476"/>
        <v>0.94450710149963013</v>
      </c>
      <c r="J6625" s="15">
        <f t="shared" si="1477"/>
        <v>1.0263036171733995</v>
      </c>
      <c r="K6625" s="283">
        <f t="shared" si="1482"/>
        <v>0.27535899981810624</v>
      </c>
      <c r="L6625" s="283">
        <f t="shared" si="1483"/>
        <v>3.7370271581932331</v>
      </c>
      <c r="M6625" s="283">
        <f t="shared" si="1484"/>
        <v>3.5110300946757191</v>
      </c>
      <c r="N6625" s="283">
        <f t="shared" si="1485"/>
        <v>3.2278965655525562</v>
      </c>
      <c r="O6625" s="283">
        <f t="shared" si="1486"/>
        <v>0.31879090289159828</v>
      </c>
      <c r="P6625" s="21">
        <f t="shared" si="1478"/>
        <v>0</v>
      </c>
      <c r="Q6625" s="21">
        <f t="shared" si="1479"/>
        <v>1.0297519246597011</v>
      </c>
      <c r="R6625">
        <f t="shared" si="1480"/>
        <v>0.9421089825381942</v>
      </c>
      <c r="S6625" s="296">
        <f t="shared" si="1487"/>
        <v>0</v>
      </c>
      <c r="T6625" s="283">
        <f t="shared" si="1488"/>
        <v>0.27535899981810624</v>
      </c>
    </row>
    <row r="6626" spans="1:20" x14ac:dyDescent="0.25">
      <c r="A6626" s="286">
        <v>43377</v>
      </c>
      <c r="B6626" s="1">
        <f t="shared" si="1481"/>
        <v>4</v>
      </c>
      <c r="C6626" s="285">
        <v>0</v>
      </c>
      <c r="D6626" t="s">
        <v>713</v>
      </c>
      <c r="F6626" s="16">
        <v>43</v>
      </c>
      <c r="G6626" t="str">
        <f t="shared" si="1475"/>
        <v>heating</v>
      </c>
      <c r="H6626" s="283">
        <f>IF(G6626="heating",F6626*Assumptions!M$4+Assumptions!M$7,0)</f>
        <v>0.28406530170749683</v>
      </c>
      <c r="I6626" s="15">
        <f t="shared" si="1476"/>
        <v>0.97481507806017154</v>
      </c>
      <c r="J6626" s="15">
        <f t="shared" si="1477"/>
        <v>1.0020455199443592</v>
      </c>
      <c r="K6626" s="283">
        <f t="shared" si="1482"/>
        <v>0.27747756651634758</v>
      </c>
      <c r="L6626" s="283">
        <f t="shared" si="1483"/>
        <v>3.7370271581932331</v>
      </c>
      <c r="M6626" s="283">
        <f t="shared" si="1484"/>
        <v>3.5380433807495959</v>
      </c>
      <c r="N6626" s="283">
        <f t="shared" si="1485"/>
        <v>3.2278965655525562</v>
      </c>
      <c r="O6626" s="283">
        <f t="shared" si="1486"/>
        <v>0.32124362748391078</v>
      </c>
      <c r="P6626" s="21">
        <f t="shared" si="1478"/>
        <v>0</v>
      </c>
      <c r="Q6626" s="21">
        <f t="shared" si="1479"/>
        <v>0.90668853391740301</v>
      </c>
      <c r="R6626">
        <f t="shared" si="1480"/>
        <v>1.0705685074825908</v>
      </c>
      <c r="S6626" s="296">
        <f t="shared" si="1487"/>
        <v>0</v>
      </c>
      <c r="T6626" s="283">
        <f t="shared" si="1488"/>
        <v>0.27747756651634758</v>
      </c>
    </row>
    <row r="6627" spans="1:20" x14ac:dyDescent="0.25">
      <c r="A6627" s="286">
        <v>43377</v>
      </c>
      <c r="B6627" s="1">
        <f t="shared" si="1481"/>
        <v>4</v>
      </c>
      <c r="C6627" s="285">
        <v>1</v>
      </c>
      <c r="D6627" t="s">
        <v>713</v>
      </c>
      <c r="F6627" s="16">
        <v>43</v>
      </c>
      <c r="G6627" t="str">
        <f t="shared" si="1475"/>
        <v>heating</v>
      </c>
      <c r="H6627" s="283">
        <f>IF(G6627="heating",F6627*Assumptions!M$4+Assumptions!M$7,0)</f>
        <v>0.28406530170749683</v>
      </c>
      <c r="I6627" s="15">
        <f t="shared" si="1476"/>
        <v>1.012242869806885</v>
      </c>
      <c r="J6627" s="15">
        <f t="shared" si="1477"/>
        <v>1.0020455199443592</v>
      </c>
      <c r="K6627" s="283">
        <f t="shared" si="1482"/>
        <v>0.28813125131021122</v>
      </c>
      <c r="L6627" s="283">
        <f t="shared" si="1483"/>
        <v>3.7370271581932331</v>
      </c>
      <c r="M6627" s="283">
        <f t="shared" si="1484"/>
        <v>3.6738857100548055</v>
      </c>
      <c r="N6627" s="283">
        <f t="shared" si="1485"/>
        <v>3.2278965655525562</v>
      </c>
      <c r="O6627" s="283">
        <f t="shared" si="1486"/>
        <v>0.33357769971979834</v>
      </c>
      <c r="P6627" s="21">
        <f t="shared" si="1478"/>
        <v>0</v>
      </c>
      <c r="Q6627" s="21">
        <f t="shared" si="1479"/>
        <v>0.81803459285312596</v>
      </c>
      <c r="R6627">
        <f t="shared" si="1480"/>
        <v>1.0705685074825908</v>
      </c>
      <c r="S6627" s="296">
        <f t="shared" si="1487"/>
        <v>0</v>
      </c>
      <c r="T6627" s="283">
        <f t="shared" si="1488"/>
        <v>0.28813125131021122</v>
      </c>
    </row>
    <row r="6628" spans="1:20" x14ac:dyDescent="0.25">
      <c r="A6628" s="286">
        <v>43377</v>
      </c>
      <c r="B6628" s="1">
        <f t="shared" si="1481"/>
        <v>4</v>
      </c>
      <c r="C6628" s="285">
        <v>2</v>
      </c>
      <c r="D6628" t="s">
        <v>713</v>
      </c>
      <c r="F6628" s="16">
        <v>43</v>
      </c>
      <c r="G6628" t="str">
        <f t="shared" si="1475"/>
        <v>heating</v>
      </c>
      <c r="H6628" s="283">
        <f>IF(G6628="heating",F6628*Assumptions!M$4+Assumptions!M$7,0)</f>
        <v>0.28406530170749683</v>
      </c>
      <c r="I6628" s="15">
        <f t="shared" si="1476"/>
        <v>1.0509704703585963</v>
      </c>
      <c r="J6628" s="15">
        <f t="shared" si="1477"/>
        <v>1.0020455199443592</v>
      </c>
      <c r="K6628" s="283">
        <f t="shared" si="1482"/>
        <v>0.29915492195294485</v>
      </c>
      <c r="L6628" s="283">
        <f t="shared" si="1483"/>
        <v>3.7370271581932331</v>
      </c>
      <c r="M6628" s="283">
        <f t="shared" si="1484"/>
        <v>3.8144456314882724</v>
      </c>
      <c r="N6628" s="283">
        <f t="shared" si="1485"/>
        <v>3.2278965655525562</v>
      </c>
      <c r="O6628" s="283">
        <f t="shared" si="1486"/>
        <v>0.34634011503833911</v>
      </c>
      <c r="P6628" s="21">
        <f t="shared" si="1478"/>
        <v>0</v>
      </c>
      <c r="Q6628" s="21">
        <f t="shared" si="1479"/>
        <v>0.74507607494346417</v>
      </c>
      <c r="R6628">
        <f t="shared" si="1480"/>
        <v>1.0705685074825908</v>
      </c>
      <c r="S6628" s="296">
        <f t="shared" si="1487"/>
        <v>0</v>
      </c>
      <c r="T6628" s="283">
        <f t="shared" si="1488"/>
        <v>0.29915492195294485</v>
      </c>
    </row>
    <row r="6629" spans="1:20" x14ac:dyDescent="0.25">
      <c r="A6629" s="286">
        <v>43377</v>
      </c>
      <c r="B6629" s="1">
        <f t="shared" si="1481"/>
        <v>4</v>
      </c>
      <c r="C6629" s="285">
        <v>3</v>
      </c>
      <c r="D6629" t="s">
        <v>713</v>
      </c>
      <c r="F6629" s="16">
        <v>43</v>
      </c>
      <c r="G6629" t="str">
        <f t="shared" si="1475"/>
        <v>heating</v>
      </c>
      <c r="H6629" s="283">
        <f>IF(G6629="heating",F6629*Assumptions!M$4+Assumptions!M$7,0)</f>
        <v>0.28406530170749683</v>
      </c>
      <c r="I6629" s="15">
        <f t="shared" si="1476"/>
        <v>1.0924036124451033</v>
      </c>
      <c r="J6629" s="15">
        <f t="shared" si="1477"/>
        <v>1.0020455199443592</v>
      </c>
      <c r="K6629" s="283">
        <f t="shared" si="1482"/>
        <v>0.31094871515336187</v>
      </c>
      <c r="L6629" s="283">
        <f t="shared" si="1483"/>
        <v>3.7370271581932331</v>
      </c>
      <c r="M6629" s="283">
        <f t="shared" si="1484"/>
        <v>3.9648251828535774</v>
      </c>
      <c r="N6629" s="283">
        <f t="shared" si="1485"/>
        <v>3.2278965655525562</v>
      </c>
      <c r="O6629" s="283">
        <f t="shared" si="1486"/>
        <v>0.35999412302558959</v>
      </c>
      <c r="P6629" s="21">
        <f t="shared" si="1478"/>
        <v>0</v>
      </c>
      <c r="Q6629" s="21">
        <f t="shared" si="1479"/>
        <v>0.69158980876382303</v>
      </c>
      <c r="R6629">
        <f t="shared" si="1480"/>
        <v>1.0705685074825908</v>
      </c>
      <c r="S6629" s="296">
        <f t="shared" si="1487"/>
        <v>0</v>
      </c>
      <c r="T6629" s="283">
        <f t="shared" si="1488"/>
        <v>0.31094871515336187</v>
      </c>
    </row>
    <row r="6630" spans="1:20" x14ac:dyDescent="0.25">
      <c r="A6630" s="286">
        <v>43377</v>
      </c>
      <c r="B6630" s="1">
        <f t="shared" si="1481"/>
        <v>4</v>
      </c>
      <c r="C6630" s="285">
        <v>4</v>
      </c>
      <c r="D6630" t="s">
        <v>713</v>
      </c>
      <c r="F6630" s="16">
        <v>41</v>
      </c>
      <c r="G6630" t="str">
        <f t="shared" si="1475"/>
        <v>heating</v>
      </c>
      <c r="H6630" s="283">
        <f>IF(G6630="heating",F6630*Assumptions!M$4+Assumptions!M$7,0)</f>
        <v>0.30545705018157687</v>
      </c>
      <c r="I6630" s="15">
        <f t="shared" si="1476"/>
        <v>1.1348296917927807</v>
      </c>
      <c r="J6630" s="15">
        <f t="shared" si="1477"/>
        <v>1.0020455199443592</v>
      </c>
      <c r="K6630" s="283">
        <f t="shared" si="1482"/>
        <v>0.34735079268598512</v>
      </c>
      <c r="L6630" s="283">
        <f t="shared" si="1483"/>
        <v>3.6290180754851575</v>
      </c>
      <c r="M6630" s="283">
        <f t="shared" si="1484"/>
        <v>4.3009703453135266</v>
      </c>
      <c r="N6630" s="283">
        <f t="shared" si="1485"/>
        <v>3.0927664988509331</v>
      </c>
      <c r="O6630" s="283">
        <f t="shared" si="1486"/>
        <v>0.40757758649412157</v>
      </c>
      <c r="P6630" s="21">
        <f t="shared" si="1478"/>
        <v>0</v>
      </c>
      <c r="Q6630" s="21">
        <f t="shared" si="1479"/>
        <v>0.6473875548762833</v>
      </c>
      <c r="R6630">
        <f t="shared" si="1480"/>
        <v>1.0705685074825908</v>
      </c>
      <c r="S6630" s="296">
        <f t="shared" si="1487"/>
        <v>0</v>
      </c>
      <c r="T6630" s="283">
        <f t="shared" si="1488"/>
        <v>0.34735079268598512</v>
      </c>
    </row>
    <row r="6631" spans="1:20" x14ac:dyDescent="0.25">
      <c r="A6631" s="286">
        <v>43377</v>
      </c>
      <c r="B6631" s="1">
        <f t="shared" si="1481"/>
        <v>4</v>
      </c>
      <c r="C6631" s="285">
        <v>5</v>
      </c>
      <c r="D6631" t="s">
        <v>713</v>
      </c>
      <c r="F6631" s="16">
        <v>39</v>
      </c>
      <c r="G6631" t="str">
        <f t="shared" si="1475"/>
        <v>heating</v>
      </c>
      <c r="H6631" s="283">
        <f>IF(G6631="heating",F6631*Assumptions!M$4+Assumptions!M$7,0)</f>
        <v>0.32684879865565691</v>
      </c>
      <c r="I6631" s="15">
        <f t="shared" si="1476"/>
        <v>1.1635558681477385</v>
      </c>
      <c r="J6631" s="15">
        <f t="shared" si="1477"/>
        <v>1.0020455199443592</v>
      </c>
      <c r="K6631" s="283">
        <f t="shared" si="1482"/>
        <v>0.38108476289426418</v>
      </c>
      <c r="L6631" s="283">
        <f t="shared" si="1483"/>
        <v>3.4953736047983544</v>
      </c>
      <c r="M6631" s="283">
        <f t="shared" si="1484"/>
        <v>4.5448987162558678</v>
      </c>
      <c r="N6631" s="283">
        <f t="shared" si="1485"/>
        <v>2.9501734199721237</v>
      </c>
      <c r="O6631" s="283">
        <f t="shared" si="1486"/>
        <v>0.45151027813952604</v>
      </c>
      <c r="P6631" s="21">
        <f t="shared" si="1478"/>
        <v>0</v>
      </c>
      <c r="Q6631" s="21">
        <f t="shared" si="1479"/>
        <v>0.72139578924615555</v>
      </c>
      <c r="R6631">
        <f t="shared" si="1480"/>
        <v>1.0705685074825908</v>
      </c>
      <c r="S6631" s="296">
        <f t="shared" si="1487"/>
        <v>0</v>
      </c>
      <c r="T6631" s="283">
        <f t="shared" si="1488"/>
        <v>0.38108476289426418</v>
      </c>
    </row>
    <row r="6632" spans="1:20" x14ac:dyDescent="0.25">
      <c r="A6632" s="286">
        <v>43377</v>
      </c>
      <c r="B6632" s="1">
        <f t="shared" si="1481"/>
        <v>4</v>
      </c>
      <c r="C6632" s="285">
        <v>6</v>
      </c>
      <c r="D6632" t="s">
        <v>713</v>
      </c>
      <c r="F6632" s="16">
        <v>39</v>
      </c>
      <c r="G6632" t="str">
        <f t="shared" si="1475"/>
        <v>heating</v>
      </c>
      <c r="H6632" s="283">
        <f>IF(G6632="heating",F6632*Assumptions!M$4+Assumptions!M$7,0)</f>
        <v>0.32684879865565691</v>
      </c>
      <c r="I6632" s="15">
        <f t="shared" si="1476"/>
        <v>1.2083911162615524</v>
      </c>
      <c r="J6632" s="15">
        <f t="shared" si="1477"/>
        <v>1.0020455199443592</v>
      </c>
      <c r="K6632" s="283">
        <f t="shared" si="1482"/>
        <v>0.39576908563671875</v>
      </c>
      <c r="L6632" s="283">
        <f t="shared" si="1483"/>
        <v>3.4953736047983544</v>
      </c>
      <c r="M6632" s="283">
        <f t="shared" si="1484"/>
        <v>4.7200271025875615</v>
      </c>
      <c r="N6632" s="283">
        <f t="shared" si="1485"/>
        <v>2.9501734199721237</v>
      </c>
      <c r="O6632" s="283">
        <f t="shared" si="1486"/>
        <v>0.46890830422532848</v>
      </c>
      <c r="P6632" s="21">
        <f t="shared" si="1478"/>
        <v>0</v>
      </c>
      <c r="Q6632" s="21">
        <f t="shared" si="1479"/>
        <v>0.87787080972652631</v>
      </c>
      <c r="R6632">
        <f t="shared" si="1480"/>
        <v>1.0705685074825908</v>
      </c>
      <c r="S6632" s="296">
        <f t="shared" si="1487"/>
        <v>0</v>
      </c>
      <c r="T6632" s="283">
        <f t="shared" si="1488"/>
        <v>0.39576908563671875</v>
      </c>
    </row>
    <row r="6633" spans="1:20" x14ac:dyDescent="0.25">
      <c r="A6633" s="286">
        <v>43377</v>
      </c>
      <c r="B6633" s="1">
        <f t="shared" si="1481"/>
        <v>4</v>
      </c>
      <c r="C6633" s="285">
        <v>7</v>
      </c>
      <c r="D6633" t="s">
        <v>714</v>
      </c>
      <c r="F6633" s="16">
        <v>39</v>
      </c>
      <c r="G6633" t="str">
        <f t="shared" si="1475"/>
        <v>heating</v>
      </c>
      <c r="H6633" s="283">
        <f>IF(G6633="heating",F6633*Assumptions!M$4+Assumptions!M$7,0)</f>
        <v>0.32684879865565691</v>
      </c>
      <c r="I6633" s="15">
        <f t="shared" si="1476"/>
        <v>1.1637425769249583</v>
      </c>
      <c r="J6633" s="15">
        <f t="shared" si="1477"/>
        <v>1.0020455199443592</v>
      </c>
      <c r="K6633" s="283">
        <f t="shared" si="1482"/>
        <v>0.38114591326275521</v>
      </c>
      <c r="L6633" s="283">
        <f t="shared" si="1483"/>
        <v>3.4953736047983544</v>
      </c>
      <c r="M6633" s="283">
        <f t="shared" si="1484"/>
        <v>4.5456280086818959</v>
      </c>
      <c r="N6633" s="283">
        <f t="shared" si="1485"/>
        <v>2.9501734199721237</v>
      </c>
      <c r="O6633" s="283">
        <f t="shared" si="1486"/>
        <v>0.45158272926477189</v>
      </c>
      <c r="P6633" s="21">
        <f t="shared" si="1478"/>
        <v>0</v>
      </c>
      <c r="Q6633" s="21">
        <f t="shared" si="1479"/>
        <v>0.97331382064367777</v>
      </c>
      <c r="R6633">
        <f t="shared" si="1480"/>
        <v>1.0705685074825908</v>
      </c>
      <c r="S6633" s="296">
        <f t="shared" si="1487"/>
        <v>0</v>
      </c>
      <c r="T6633" s="283">
        <f t="shared" si="1488"/>
        <v>0.38114591326275521</v>
      </c>
    </row>
    <row r="6634" spans="1:20" x14ac:dyDescent="0.25">
      <c r="A6634" s="286">
        <v>43377</v>
      </c>
      <c r="B6634" s="1">
        <f t="shared" si="1481"/>
        <v>4</v>
      </c>
      <c r="C6634" s="285">
        <v>8</v>
      </c>
      <c r="D6634" t="s">
        <v>714</v>
      </c>
      <c r="F6634" s="16">
        <v>43</v>
      </c>
      <c r="G6634" t="str">
        <f t="shared" si="1475"/>
        <v>heating</v>
      </c>
      <c r="H6634" s="283">
        <f>IF(G6634="heating",F6634*Assumptions!M$4+Assumptions!M$7,0)</f>
        <v>0.28406530170749683</v>
      </c>
      <c r="I6634" s="15">
        <f t="shared" si="1476"/>
        <v>1.094193721037565</v>
      </c>
      <c r="J6634" s="15">
        <f t="shared" si="1477"/>
        <v>1.0020455199443592</v>
      </c>
      <c r="K6634" s="283">
        <f t="shared" si="1482"/>
        <v>0.31145826305348739</v>
      </c>
      <c r="L6634" s="283">
        <f t="shared" si="1483"/>
        <v>3.7370271581932331</v>
      </c>
      <c r="M6634" s="283">
        <f t="shared" si="1484"/>
        <v>3.9713222939456476</v>
      </c>
      <c r="N6634" s="283">
        <f t="shared" si="1485"/>
        <v>3.2278965655525562</v>
      </c>
      <c r="O6634" s="283">
        <f t="shared" si="1486"/>
        <v>0.3605840410426322</v>
      </c>
      <c r="P6634" s="21">
        <f t="shared" si="1478"/>
        <v>0</v>
      </c>
      <c r="Q6634" s="21">
        <f t="shared" si="1479"/>
        <v>0.94940007506179924</v>
      </c>
      <c r="R6634">
        <f t="shared" si="1480"/>
        <v>1.0705685074825908</v>
      </c>
      <c r="S6634" s="296">
        <f t="shared" si="1487"/>
        <v>0</v>
      </c>
      <c r="T6634" s="283">
        <f t="shared" si="1488"/>
        <v>0.31145826305348739</v>
      </c>
    </row>
    <row r="6635" spans="1:20" x14ac:dyDescent="0.25">
      <c r="A6635" s="286">
        <v>43377</v>
      </c>
      <c r="B6635" s="1">
        <f t="shared" si="1481"/>
        <v>4</v>
      </c>
      <c r="C6635" s="285">
        <v>9</v>
      </c>
      <c r="D6635" t="s">
        <v>714</v>
      </c>
      <c r="F6635" s="16">
        <v>48</v>
      </c>
      <c r="G6635" t="str">
        <f t="shared" si="1475"/>
        <v>heating</v>
      </c>
      <c r="H6635" s="283">
        <f>IF(G6635="heating",F6635*Assumptions!M$4+Assumptions!M$7,0)</f>
        <v>0.2305859305222967</v>
      </c>
      <c r="I6635" s="15">
        <f t="shared" si="1476"/>
        <v>1.0343009000871222</v>
      </c>
      <c r="J6635" s="15">
        <f t="shared" si="1477"/>
        <v>1.0020455199443592</v>
      </c>
      <c r="K6635" s="283">
        <f t="shared" si="1482"/>
        <v>0.23898308224746065</v>
      </c>
      <c r="L6635" s="283">
        <f t="shared" si="1483"/>
        <v>3.9630740889572826</v>
      </c>
      <c r="M6635" s="283">
        <f t="shared" si="1484"/>
        <v>3.2315313391752474</v>
      </c>
      <c r="N6635" s="283">
        <f t="shared" si="1485"/>
        <v>3.5524856183738187</v>
      </c>
      <c r="O6635" s="283">
        <f t="shared" si="1486"/>
        <v>0.26660422101514525</v>
      </c>
      <c r="P6635" s="21">
        <f t="shared" si="1478"/>
        <v>0</v>
      </c>
      <c r="Q6635" s="21">
        <f t="shared" si="1479"/>
        <v>0.8408485371888097</v>
      </c>
      <c r="R6635">
        <f t="shared" si="1480"/>
        <v>1.0705685074825908</v>
      </c>
      <c r="S6635" s="296">
        <f t="shared" si="1487"/>
        <v>0</v>
      </c>
      <c r="T6635" s="283">
        <f t="shared" si="1488"/>
        <v>0.23898308224746065</v>
      </c>
    </row>
    <row r="6636" spans="1:20" x14ac:dyDescent="0.25">
      <c r="A6636" s="286">
        <v>43377</v>
      </c>
      <c r="B6636" s="1">
        <f t="shared" si="1481"/>
        <v>4</v>
      </c>
      <c r="C6636" s="285">
        <v>10</v>
      </c>
      <c r="D6636" t="s">
        <v>714</v>
      </c>
      <c r="F6636" s="16">
        <v>54</v>
      </c>
      <c r="G6636" t="str">
        <f t="shared" si="1475"/>
        <v>heating</v>
      </c>
      <c r="H6636" s="283">
        <f>IF(G6636="heating",F6636*Assumptions!M$4+Assumptions!M$7,0)</f>
        <v>0.16641068510005663</v>
      </c>
      <c r="I6636" s="15">
        <f t="shared" si="1476"/>
        <v>0.98112329028689171</v>
      </c>
      <c r="J6636" s="15">
        <f t="shared" si="1477"/>
        <v>1.0020455199443592</v>
      </c>
      <c r="K6636" s="283">
        <f t="shared" si="1482"/>
        <v>0.1636033697160256</v>
      </c>
      <c r="L6636" s="283">
        <f t="shared" si="1483"/>
        <v>4.1559947708987721</v>
      </c>
      <c r="M6636" s="283">
        <f t="shared" si="1484"/>
        <v>2.3199373637286458</v>
      </c>
      <c r="N6636" s="283">
        <f t="shared" si="1485"/>
        <v>3.9259252525022648</v>
      </c>
      <c r="O6636" s="283">
        <f t="shared" si="1486"/>
        <v>0.17319095635044279</v>
      </c>
      <c r="P6636" s="21">
        <f t="shared" si="1478"/>
        <v>0</v>
      </c>
      <c r="Q6636" s="21">
        <f t="shared" si="1479"/>
        <v>0.74504051125983206</v>
      </c>
      <c r="R6636">
        <f t="shared" si="1480"/>
        <v>1.0705685074825908</v>
      </c>
      <c r="S6636" s="296">
        <f t="shared" si="1487"/>
        <v>0</v>
      </c>
      <c r="T6636" s="283">
        <f t="shared" si="1488"/>
        <v>0.1636033697160256</v>
      </c>
    </row>
    <row r="6637" spans="1:20" x14ac:dyDescent="0.25">
      <c r="A6637" s="286">
        <v>43377</v>
      </c>
      <c r="B6637" s="1">
        <f t="shared" si="1481"/>
        <v>4</v>
      </c>
      <c r="C6637" s="285">
        <v>11</v>
      </c>
      <c r="D6637" t="s">
        <v>714</v>
      </c>
      <c r="F6637" s="16">
        <v>55</v>
      </c>
      <c r="G6637" t="str">
        <f t="shared" si="1475"/>
        <v>heating</v>
      </c>
      <c r="H6637" s="283">
        <f>IF(G6637="heating",F6637*Assumptions!M$4+Assumptions!M$7,0)</f>
        <v>0.15571481086301653</v>
      </c>
      <c r="I6637" s="15">
        <f t="shared" si="1476"/>
        <v>0.94956163997961163</v>
      </c>
      <c r="J6637" s="15">
        <f t="shared" si="1477"/>
        <v>1.0020455199443592</v>
      </c>
      <c r="K6637" s="283">
        <f t="shared" si="1482"/>
        <v>0.14816326341044289</v>
      </c>
      <c r="L6637" s="283">
        <f t="shared" si="1483"/>
        <v>4.1851135499983272</v>
      </c>
      <c r="M6637" s="283">
        <f t="shared" si="1484"/>
        <v>2.115713237433186</v>
      </c>
      <c r="N6637" s="283">
        <f t="shared" si="1485"/>
        <v>3.9876635481217684</v>
      </c>
      <c r="O6637" s="283">
        <f t="shared" si="1486"/>
        <v>0.15549959865673224</v>
      </c>
      <c r="P6637" s="21">
        <f t="shared" si="1478"/>
        <v>0</v>
      </c>
      <c r="Q6637" s="21">
        <f t="shared" si="1479"/>
        <v>0.72850690893675296</v>
      </c>
      <c r="R6637">
        <f t="shared" si="1480"/>
        <v>1.0705685074825908</v>
      </c>
      <c r="S6637" s="296">
        <f t="shared" si="1487"/>
        <v>0</v>
      </c>
      <c r="T6637" s="283">
        <f t="shared" si="1488"/>
        <v>0.14816326341044289</v>
      </c>
    </row>
    <row r="6638" spans="1:20" x14ac:dyDescent="0.25">
      <c r="A6638" s="286">
        <v>43377</v>
      </c>
      <c r="B6638" s="1">
        <f t="shared" si="1481"/>
        <v>4</v>
      </c>
      <c r="C6638" s="285">
        <v>12</v>
      </c>
      <c r="D6638" t="s">
        <v>714</v>
      </c>
      <c r="F6638" s="16">
        <v>57</v>
      </c>
      <c r="G6638" t="str">
        <f t="shared" si="1475"/>
        <v>heating</v>
      </c>
      <c r="H6638" s="283">
        <f>IF(G6638="heating",F6638*Assumptions!M$4+Assumptions!M$7,0)</f>
        <v>0.13432306238893654</v>
      </c>
      <c r="I6638" s="15">
        <f t="shared" si="1476"/>
        <v>0.91648403420261149</v>
      </c>
      <c r="J6638" s="15">
        <f t="shared" si="1477"/>
        <v>1.0020455199443592</v>
      </c>
      <c r="K6638" s="283">
        <f t="shared" si="1482"/>
        <v>0.12335675571898591</v>
      </c>
      <c r="L6638" s="283">
        <f t="shared" si="1483"/>
        <v>4.2530692972692208</v>
      </c>
      <c r="M6638" s="283">
        <f t="shared" si="1484"/>
        <v>1.7900881611854482</v>
      </c>
      <c r="N6638" s="283">
        <f t="shared" si="1485"/>
        <v>4.1119599131986844</v>
      </c>
      <c r="O6638" s="283">
        <f t="shared" si="1486"/>
        <v>0.1275899671772428</v>
      </c>
      <c r="P6638" s="21">
        <f t="shared" si="1478"/>
        <v>0</v>
      </c>
      <c r="Q6638" s="21">
        <f t="shared" si="1479"/>
        <v>0.75910815787401487</v>
      </c>
      <c r="R6638">
        <f t="shared" si="1480"/>
        <v>1.0705685074825908</v>
      </c>
      <c r="S6638" s="296">
        <f t="shared" si="1487"/>
        <v>0</v>
      </c>
      <c r="T6638" s="283">
        <f t="shared" si="1488"/>
        <v>0.12335675571898591</v>
      </c>
    </row>
    <row r="6639" spans="1:20" x14ac:dyDescent="0.25">
      <c r="A6639" s="286">
        <v>43377</v>
      </c>
      <c r="B6639" s="1">
        <f t="shared" si="1481"/>
        <v>4</v>
      </c>
      <c r="C6639" s="285">
        <v>13</v>
      </c>
      <c r="D6639" t="s">
        <v>714</v>
      </c>
      <c r="F6639" s="16">
        <v>61</v>
      </c>
      <c r="G6639" t="str">
        <f t="shared" si="1475"/>
        <v>heating</v>
      </c>
      <c r="H6639" s="283">
        <f>IF(G6639="heating",F6639*Assumptions!M$4+Assumptions!M$7,0)</f>
        <v>9.153956544077646E-2</v>
      </c>
      <c r="I6639" s="15">
        <f t="shared" si="1476"/>
        <v>0.90040206880052787</v>
      </c>
      <c r="J6639" s="15">
        <f t="shared" si="1477"/>
        <v>1.0020455199443592</v>
      </c>
      <c r="K6639" s="283">
        <f t="shared" si="1482"/>
        <v>8.2591010791880165E-2</v>
      </c>
      <c r="L6639" s="283">
        <f t="shared" si="1483"/>
        <v>4.3818232651749627</v>
      </c>
      <c r="M6639" s="283">
        <f t="shared" si="1484"/>
        <v>1.2348001133303876</v>
      </c>
      <c r="N6639" s="283">
        <f t="shared" si="1485"/>
        <v>4.3585758300027857</v>
      </c>
      <c r="O6639" s="283">
        <f t="shared" si="1486"/>
        <v>8.3031528347172437E-2</v>
      </c>
      <c r="P6639" s="21">
        <f t="shared" si="1478"/>
        <v>0</v>
      </c>
      <c r="Q6639" s="21">
        <f t="shared" si="1479"/>
        <v>0.79115902007799765</v>
      </c>
      <c r="R6639">
        <f t="shared" si="1480"/>
        <v>1.0705685074825908</v>
      </c>
      <c r="S6639" s="296">
        <f t="shared" si="1487"/>
        <v>0</v>
      </c>
      <c r="T6639" s="283">
        <f t="shared" si="1488"/>
        <v>8.2591010791880165E-2</v>
      </c>
    </row>
    <row r="6640" spans="1:20" x14ac:dyDescent="0.25">
      <c r="A6640" s="286">
        <v>43377</v>
      </c>
      <c r="B6640" s="1">
        <f t="shared" si="1481"/>
        <v>4</v>
      </c>
      <c r="C6640" s="285">
        <v>14</v>
      </c>
      <c r="D6640" t="s">
        <v>714</v>
      </c>
      <c r="F6640" s="16">
        <v>61</v>
      </c>
      <c r="G6640" t="str">
        <f t="shared" si="1475"/>
        <v>heating</v>
      </c>
      <c r="H6640" s="283">
        <f>IF(G6640="heating",F6640*Assumptions!M$4+Assumptions!M$7,0)</f>
        <v>9.153956544077646E-2</v>
      </c>
      <c r="I6640" s="15">
        <f t="shared" si="1476"/>
        <v>0.86032894500746537</v>
      </c>
      <c r="J6640" s="15">
        <f t="shared" si="1477"/>
        <v>1.0020455199443592</v>
      </c>
      <c r="K6640" s="283">
        <f t="shared" si="1482"/>
        <v>7.8915230921598245E-2</v>
      </c>
      <c r="L6640" s="283">
        <f t="shared" si="1483"/>
        <v>4.3818232651749627</v>
      </c>
      <c r="M6640" s="283">
        <f t="shared" si="1484"/>
        <v>1.1798443335562538</v>
      </c>
      <c r="N6640" s="283">
        <f t="shared" si="1485"/>
        <v>4.3585758300027857</v>
      </c>
      <c r="O6640" s="283">
        <f t="shared" si="1486"/>
        <v>7.9336142886079555E-2</v>
      </c>
      <c r="P6640" s="21">
        <f t="shared" si="1478"/>
        <v>0</v>
      </c>
      <c r="Q6640" s="21">
        <f t="shared" si="1479"/>
        <v>0.84355555031342389</v>
      </c>
      <c r="R6640">
        <f t="shared" si="1480"/>
        <v>1.0705685074825908</v>
      </c>
      <c r="S6640" s="296">
        <f t="shared" si="1487"/>
        <v>0</v>
      </c>
      <c r="T6640" s="283">
        <f t="shared" si="1488"/>
        <v>7.8915230921598245E-2</v>
      </c>
    </row>
    <row r="6641" spans="1:20" x14ac:dyDescent="0.25">
      <c r="A6641" s="286">
        <v>43377</v>
      </c>
      <c r="B6641" s="1">
        <f t="shared" si="1481"/>
        <v>4</v>
      </c>
      <c r="C6641" s="285">
        <v>15</v>
      </c>
      <c r="D6641" t="s">
        <v>714</v>
      </c>
      <c r="F6641" s="16">
        <v>59</v>
      </c>
      <c r="G6641" t="str">
        <f t="shared" si="1475"/>
        <v>heating</v>
      </c>
      <c r="H6641" s="283">
        <f>IF(G6641="heating",F6641*Assumptions!M$4+Assumptions!M$7,0)</f>
        <v>0.11293131391485645</v>
      </c>
      <c r="I6641" s="15">
        <f t="shared" si="1476"/>
        <v>0.85754515037175039</v>
      </c>
      <c r="J6641" s="15">
        <f t="shared" si="1477"/>
        <v>1.0020455199443592</v>
      </c>
      <c r="K6641" s="283">
        <f t="shared" si="1482"/>
        <v>9.7041796293802121E-2</v>
      </c>
      <c r="L6641" s="283">
        <f t="shared" si="1483"/>
        <v>4.3182081448486933</v>
      </c>
      <c r="M6641" s="283">
        <f t="shared" si="1484"/>
        <v>1.4297872556003495</v>
      </c>
      <c r="N6641" s="283">
        <f t="shared" si="1485"/>
        <v>4.2355603137647586</v>
      </c>
      <c r="O6641" s="283">
        <f t="shared" si="1486"/>
        <v>9.8935357804921992E-2</v>
      </c>
      <c r="P6641" s="21">
        <f t="shared" si="1478"/>
        <v>0</v>
      </c>
      <c r="Q6641" s="21">
        <f t="shared" si="1479"/>
        <v>0.96592607327566882</v>
      </c>
      <c r="R6641">
        <f t="shared" si="1480"/>
        <v>1.0705685074825908</v>
      </c>
      <c r="S6641" s="296">
        <f t="shared" si="1487"/>
        <v>0</v>
      </c>
      <c r="T6641" s="283">
        <f t="shared" si="1488"/>
        <v>9.7041796293802121E-2</v>
      </c>
    </row>
    <row r="6642" spans="1:20" x14ac:dyDescent="0.25">
      <c r="A6642" s="286">
        <v>43377</v>
      </c>
      <c r="B6642" s="1">
        <f t="shared" si="1481"/>
        <v>4</v>
      </c>
      <c r="C6642" s="285">
        <v>16</v>
      </c>
      <c r="D6642" t="s">
        <v>714</v>
      </c>
      <c r="F6642" s="16">
        <v>57</v>
      </c>
      <c r="G6642" t="str">
        <f t="shared" si="1475"/>
        <v>heating</v>
      </c>
      <c r="H6642" s="283">
        <f>IF(G6642="heating",F6642*Assumptions!M$4+Assumptions!M$7,0)</f>
        <v>0.13432306238893654</v>
      </c>
      <c r="I6642" s="15">
        <f t="shared" si="1476"/>
        <v>0.88344815438260227</v>
      </c>
      <c r="J6642" s="15">
        <f t="shared" si="1477"/>
        <v>1.0020455199443592</v>
      </c>
      <c r="K6642" s="283">
        <f t="shared" si="1482"/>
        <v>0.11891019821788958</v>
      </c>
      <c r="L6642" s="283">
        <f t="shared" si="1483"/>
        <v>4.2530692972692208</v>
      </c>
      <c r="M6642" s="283">
        <f t="shared" si="1484"/>
        <v>1.7255620645452638</v>
      </c>
      <c r="N6642" s="283">
        <f t="shared" si="1485"/>
        <v>4.1119599131986844</v>
      </c>
      <c r="O6642" s="283">
        <f t="shared" si="1486"/>
        <v>0.12299081796721469</v>
      </c>
      <c r="P6642" s="21">
        <f t="shared" si="1478"/>
        <v>0</v>
      </c>
      <c r="Q6642" s="21">
        <f t="shared" si="1479"/>
        <v>1.1649354943302594</v>
      </c>
      <c r="R6642">
        <f t="shared" si="1480"/>
        <v>1.0705685074825908</v>
      </c>
      <c r="S6642" s="296">
        <f t="shared" si="1487"/>
        <v>0</v>
      </c>
      <c r="T6642" s="283">
        <f t="shared" si="1488"/>
        <v>0.11891019821788958</v>
      </c>
    </row>
    <row r="6643" spans="1:20" x14ac:dyDescent="0.25">
      <c r="A6643" s="286">
        <v>43377</v>
      </c>
      <c r="B6643" s="1">
        <f t="shared" si="1481"/>
        <v>4</v>
      </c>
      <c r="C6643" s="285">
        <v>17</v>
      </c>
      <c r="D6643" t="s">
        <v>714</v>
      </c>
      <c r="F6643" s="16">
        <v>57</v>
      </c>
      <c r="G6643" t="str">
        <f t="shared" si="1475"/>
        <v>heating</v>
      </c>
      <c r="H6643" s="283">
        <f>IF(G6643="heating",F6643*Assumptions!M$4+Assumptions!M$7,0)</f>
        <v>0.13432306238893654</v>
      </c>
      <c r="I6643" s="15">
        <f t="shared" si="1476"/>
        <v>0.94025748850374469</v>
      </c>
      <c r="J6643" s="15">
        <f t="shared" si="1477"/>
        <v>1.0020455199443592</v>
      </c>
      <c r="K6643" s="283">
        <f t="shared" si="1482"/>
        <v>0.12655661091054185</v>
      </c>
      <c r="L6643" s="283">
        <f t="shared" si="1483"/>
        <v>4.2530692972692208</v>
      </c>
      <c r="M6643" s="283">
        <f t="shared" si="1484"/>
        <v>1.8365227716170072</v>
      </c>
      <c r="N6643" s="283">
        <f t="shared" si="1485"/>
        <v>4.1119599131986844</v>
      </c>
      <c r="O6643" s="283">
        <f t="shared" si="1486"/>
        <v>0.13089963122022893</v>
      </c>
      <c r="P6643" s="21">
        <f t="shared" si="1478"/>
        <v>0</v>
      </c>
      <c r="Q6643" s="21">
        <f t="shared" si="1479"/>
        <v>1.3521540118753073</v>
      </c>
      <c r="R6643">
        <f t="shared" si="1480"/>
        <v>1.0705685074825908</v>
      </c>
      <c r="S6643" s="296">
        <f t="shared" si="1487"/>
        <v>0</v>
      </c>
      <c r="T6643" s="283">
        <f t="shared" si="1488"/>
        <v>0.12655661091054185</v>
      </c>
    </row>
    <row r="6644" spans="1:20" x14ac:dyDescent="0.25">
      <c r="A6644" s="286">
        <v>43377</v>
      </c>
      <c r="B6644" s="1">
        <f t="shared" si="1481"/>
        <v>4</v>
      </c>
      <c r="C6644" s="285">
        <v>18</v>
      </c>
      <c r="D6644" t="s">
        <v>714</v>
      </c>
      <c r="F6644" s="16">
        <v>55</v>
      </c>
      <c r="G6644" t="str">
        <f t="shared" si="1475"/>
        <v>heating</v>
      </c>
      <c r="H6644" s="283">
        <f>IF(G6644="heating",F6644*Assumptions!M$4+Assumptions!M$7,0)</f>
        <v>0.15571481086301653</v>
      </c>
      <c r="I6644" s="15">
        <f t="shared" si="1476"/>
        <v>0.98182363790757687</v>
      </c>
      <c r="J6644" s="15">
        <f t="shared" si="1477"/>
        <v>1.0020455199443592</v>
      </c>
      <c r="K6644" s="283">
        <f t="shared" si="1482"/>
        <v>0.15319721033488995</v>
      </c>
      <c r="L6644" s="283">
        <f t="shared" si="1483"/>
        <v>4.1851135499983272</v>
      </c>
      <c r="M6644" s="283">
        <f t="shared" si="1484"/>
        <v>2.1875960233508054</v>
      </c>
      <c r="N6644" s="283">
        <f t="shared" si="1485"/>
        <v>3.9876635481217684</v>
      </c>
      <c r="O6644" s="283">
        <f t="shared" si="1486"/>
        <v>0.16078280252517266</v>
      </c>
      <c r="P6644" s="21">
        <f t="shared" si="1478"/>
        <v>0</v>
      </c>
      <c r="Q6644" s="21">
        <f t="shared" si="1479"/>
        <v>1.5598916921549892</v>
      </c>
      <c r="R6644">
        <f t="shared" si="1480"/>
        <v>1.0705685074825908</v>
      </c>
      <c r="S6644" s="296">
        <f t="shared" si="1487"/>
        <v>0</v>
      </c>
      <c r="T6644" s="283">
        <f t="shared" si="1488"/>
        <v>0.15319721033488995</v>
      </c>
    </row>
    <row r="6645" spans="1:20" x14ac:dyDescent="0.25">
      <c r="A6645" s="286">
        <v>43377</v>
      </c>
      <c r="B6645" s="1">
        <f t="shared" si="1481"/>
        <v>4</v>
      </c>
      <c r="C6645" s="285">
        <v>19</v>
      </c>
      <c r="D6645" t="s">
        <v>714</v>
      </c>
      <c r="F6645" s="16">
        <v>55</v>
      </c>
      <c r="G6645" t="str">
        <f t="shared" si="1475"/>
        <v>heating</v>
      </c>
      <c r="H6645" s="283">
        <f>IF(G6645="heating",F6645*Assumptions!M$4+Assumptions!M$7,0)</f>
        <v>0.15571481086301653</v>
      </c>
      <c r="I6645" s="15">
        <f t="shared" si="1476"/>
        <v>0.98418842963438757</v>
      </c>
      <c r="J6645" s="15">
        <f t="shared" si="1477"/>
        <v>1.0020455199443592</v>
      </c>
      <c r="K6645" s="283">
        <f t="shared" si="1482"/>
        <v>0.15356619665950372</v>
      </c>
      <c r="L6645" s="283">
        <f t="shared" si="1483"/>
        <v>4.1851135499983272</v>
      </c>
      <c r="M6645" s="283">
        <f t="shared" si="1484"/>
        <v>2.192865003214286</v>
      </c>
      <c r="N6645" s="283">
        <f t="shared" si="1485"/>
        <v>3.9876635481217684</v>
      </c>
      <c r="O6645" s="283">
        <f t="shared" si="1486"/>
        <v>0.16117005928549602</v>
      </c>
      <c r="P6645" s="21">
        <f t="shared" si="1478"/>
        <v>0</v>
      </c>
      <c r="Q6645" s="21">
        <f t="shared" si="1479"/>
        <v>1.6764212681468484</v>
      </c>
      <c r="R6645">
        <f t="shared" si="1480"/>
        <v>1.0705685074825908</v>
      </c>
      <c r="S6645" s="296">
        <f t="shared" si="1487"/>
        <v>0</v>
      </c>
      <c r="T6645" s="283">
        <f t="shared" si="1488"/>
        <v>0.15356619665950372</v>
      </c>
    </row>
    <row r="6646" spans="1:20" x14ac:dyDescent="0.25">
      <c r="A6646" s="286">
        <v>43377</v>
      </c>
      <c r="B6646" s="1">
        <f t="shared" si="1481"/>
        <v>4</v>
      </c>
      <c r="C6646" s="285">
        <v>20</v>
      </c>
      <c r="D6646" t="s">
        <v>714</v>
      </c>
      <c r="F6646" s="16">
        <v>55</v>
      </c>
      <c r="G6646" t="str">
        <f t="shared" si="1475"/>
        <v>heating</v>
      </c>
      <c r="H6646" s="283">
        <f>IF(G6646="heating",F6646*Assumptions!M$4+Assumptions!M$7,0)</f>
        <v>0.15571481086301653</v>
      </c>
      <c r="I6646" s="15">
        <f t="shared" si="1476"/>
        <v>0.97071962311712034</v>
      </c>
      <c r="J6646" s="15">
        <f t="shared" si="1477"/>
        <v>1.0020455199443592</v>
      </c>
      <c r="K6646" s="283">
        <f t="shared" si="1482"/>
        <v>0.15146461394615293</v>
      </c>
      <c r="L6646" s="283">
        <f t="shared" si="1483"/>
        <v>4.1851135499983272</v>
      </c>
      <c r="M6646" s="283">
        <f t="shared" si="1484"/>
        <v>2.1628552270805104</v>
      </c>
      <c r="N6646" s="283">
        <f t="shared" si="1485"/>
        <v>3.9876635481217684</v>
      </c>
      <c r="O6646" s="283">
        <f t="shared" si="1486"/>
        <v>0.15896441626071542</v>
      </c>
      <c r="P6646" s="21">
        <f t="shared" si="1478"/>
        <v>0</v>
      </c>
      <c r="Q6646" s="21">
        <f t="shared" si="1479"/>
        <v>1.52436960139122</v>
      </c>
      <c r="R6646">
        <f t="shared" si="1480"/>
        <v>1.0705685074825908</v>
      </c>
      <c r="S6646" s="296">
        <f t="shared" si="1487"/>
        <v>0</v>
      </c>
      <c r="T6646" s="283">
        <f t="shared" si="1488"/>
        <v>0.15146461394615293</v>
      </c>
    </row>
    <row r="6647" spans="1:20" x14ac:dyDescent="0.25">
      <c r="A6647" s="286">
        <v>43377</v>
      </c>
      <c r="B6647" s="1">
        <f t="shared" si="1481"/>
        <v>4</v>
      </c>
      <c r="C6647" s="285">
        <v>21</v>
      </c>
      <c r="D6647" t="s">
        <v>714</v>
      </c>
      <c r="F6647" s="16">
        <v>54</v>
      </c>
      <c r="G6647" t="str">
        <f t="shared" si="1475"/>
        <v>heating</v>
      </c>
      <c r="H6647" s="283">
        <f>IF(G6647="heating",F6647*Assumptions!M$4+Assumptions!M$7,0)</f>
        <v>0.16641068510005663</v>
      </c>
      <c r="I6647" s="15">
        <f t="shared" si="1476"/>
        <v>0.95751150862929935</v>
      </c>
      <c r="J6647" s="15">
        <f t="shared" si="1477"/>
        <v>1.0020455199443592</v>
      </c>
      <c r="K6647" s="283">
        <f t="shared" si="1482"/>
        <v>0.15966607958906145</v>
      </c>
      <c r="L6647" s="283">
        <f t="shared" si="1483"/>
        <v>4.1559947708987721</v>
      </c>
      <c r="M6647" s="283">
        <f t="shared" si="1484"/>
        <v>2.2641055890333028</v>
      </c>
      <c r="N6647" s="283">
        <f t="shared" si="1485"/>
        <v>3.9259252525022648</v>
      </c>
      <c r="O6647" s="283">
        <f t="shared" si="1486"/>
        <v>0.16902293069362603</v>
      </c>
      <c r="P6647" s="21">
        <f t="shared" si="1478"/>
        <v>0</v>
      </c>
      <c r="Q6647" s="21">
        <f t="shared" si="1479"/>
        <v>1.4448604713749031</v>
      </c>
      <c r="R6647">
        <f t="shared" si="1480"/>
        <v>1.0705685074825908</v>
      </c>
      <c r="S6647" s="296">
        <f t="shared" si="1487"/>
        <v>0</v>
      </c>
      <c r="T6647" s="283">
        <f t="shared" si="1488"/>
        <v>0.15966607958906145</v>
      </c>
    </row>
    <row r="6648" spans="1:20" x14ac:dyDescent="0.25">
      <c r="A6648" s="286">
        <v>43377</v>
      </c>
      <c r="B6648" s="1">
        <f t="shared" si="1481"/>
        <v>4</v>
      </c>
      <c r="C6648" s="285">
        <v>22</v>
      </c>
      <c r="D6648" t="s">
        <v>714</v>
      </c>
      <c r="F6648" s="16">
        <v>54</v>
      </c>
      <c r="G6648" t="str">
        <f t="shared" si="1475"/>
        <v>heating</v>
      </c>
      <c r="H6648" s="283">
        <f>IF(G6648="heating",F6648*Assumptions!M$4+Assumptions!M$7,0)</f>
        <v>0.16641068510005663</v>
      </c>
      <c r="I6648" s="15">
        <f t="shared" si="1476"/>
        <v>0.9426530227543114</v>
      </c>
      <c r="J6648" s="15">
        <f t="shared" si="1477"/>
        <v>1.0020455199443592</v>
      </c>
      <c r="K6648" s="283">
        <f t="shared" si="1482"/>
        <v>0.15718841100032049</v>
      </c>
      <c r="L6648" s="283">
        <f t="shared" si="1483"/>
        <v>4.1559947708987721</v>
      </c>
      <c r="M6648" s="283">
        <f t="shared" si="1484"/>
        <v>2.2289716187249033</v>
      </c>
      <c r="N6648" s="283">
        <f t="shared" si="1485"/>
        <v>3.9259252525022648</v>
      </c>
      <c r="O6648" s="283">
        <f t="shared" si="1486"/>
        <v>0.16640006422609344</v>
      </c>
      <c r="P6648" s="21">
        <f t="shared" si="1478"/>
        <v>0</v>
      </c>
      <c r="Q6648" s="21">
        <f t="shared" si="1479"/>
        <v>1.2427137171080138</v>
      </c>
      <c r="R6648">
        <f t="shared" si="1480"/>
        <v>1.0705685074825908</v>
      </c>
      <c r="S6648" s="296">
        <f t="shared" si="1487"/>
        <v>0</v>
      </c>
      <c r="T6648" s="283">
        <f t="shared" si="1488"/>
        <v>0.15718841100032049</v>
      </c>
    </row>
    <row r="6649" spans="1:20" x14ac:dyDescent="0.25">
      <c r="A6649" s="286">
        <v>43377</v>
      </c>
      <c r="B6649" s="1">
        <f t="shared" si="1481"/>
        <v>4</v>
      </c>
      <c r="C6649" s="285">
        <v>23</v>
      </c>
      <c r="D6649" t="s">
        <v>713</v>
      </c>
      <c r="F6649" s="16">
        <v>55</v>
      </c>
      <c r="G6649" t="str">
        <f t="shared" si="1475"/>
        <v>heating</v>
      </c>
      <c r="H6649" s="283">
        <f>IF(G6649="heating",F6649*Assumptions!M$4+Assumptions!M$7,0)</f>
        <v>0.15571481086301653</v>
      </c>
      <c r="I6649" s="15">
        <f t="shared" si="1476"/>
        <v>0.94450710149963013</v>
      </c>
      <c r="J6649" s="15">
        <f t="shared" si="1477"/>
        <v>1.0020455199443592</v>
      </c>
      <c r="K6649" s="283">
        <f t="shared" si="1482"/>
        <v>0.14737458694680247</v>
      </c>
      <c r="L6649" s="283">
        <f t="shared" si="1483"/>
        <v>4.1851135499983272</v>
      </c>
      <c r="M6649" s="283">
        <f t="shared" si="1484"/>
        <v>2.1044512471410743</v>
      </c>
      <c r="N6649" s="283">
        <f t="shared" si="1485"/>
        <v>3.9876635481217684</v>
      </c>
      <c r="O6649" s="283">
        <f t="shared" si="1486"/>
        <v>0.15467187071160485</v>
      </c>
      <c r="P6649" s="21">
        <f t="shared" si="1478"/>
        <v>0</v>
      </c>
      <c r="Q6649" s="21">
        <f t="shared" si="1479"/>
        <v>1.0297519246597011</v>
      </c>
      <c r="R6649">
        <f t="shared" si="1480"/>
        <v>1.0705685074825908</v>
      </c>
      <c r="S6649" s="296">
        <f t="shared" si="1487"/>
        <v>0</v>
      </c>
      <c r="T6649" s="283">
        <f t="shared" si="1488"/>
        <v>0.14737458694680247</v>
      </c>
    </row>
    <row r="6650" spans="1:20" x14ac:dyDescent="0.25">
      <c r="A6650" s="286">
        <v>43378</v>
      </c>
      <c r="B6650" s="1">
        <f t="shared" si="1481"/>
        <v>5</v>
      </c>
      <c r="C6650" s="285">
        <v>0</v>
      </c>
      <c r="D6650" t="s">
        <v>713</v>
      </c>
      <c r="F6650" s="16">
        <v>55</v>
      </c>
      <c r="G6650" t="str">
        <f t="shared" si="1475"/>
        <v>Neither</v>
      </c>
      <c r="H6650" s="283">
        <f>IF(G6650="heating",F6650*Assumptions!M$4+Assumptions!M$7,0)</f>
        <v>0</v>
      </c>
      <c r="I6650" s="15">
        <f t="shared" si="1476"/>
        <v>0.97481507806017154</v>
      </c>
      <c r="J6650" s="15">
        <f t="shared" si="1477"/>
        <v>1.0078033906966741</v>
      </c>
      <c r="K6650" s="283">
        <f t="shared" si="1482"/>
        <v>0</v>
      </c>
      <c r="L6650" s="283">
        <f t="shared" si="1483"/>
        <v>4.1851135499983272</v>
      </c>
      <c r="M6650" s="283">
        <f t="shared" si="1484"/>
        <v>0</v>
      </c>
      <c r="N6650" s="283">
        <f t="shared" si="1485"/>
        <v>3.9876635481217684</v>
      </c>
      <c r="O6650" s="283">
        <f t="shared" si="1486"/>
        <v>0</v>
      </c>
      <c r="P6650" s="21">
        <f t="shared" si="1478"/>
        <v>0</v>
      </c>
      <c r="Q6650" s="21">
        <f t="shared" si="1479"/>
        <v>0.90668853391740301</v>
      </c>
      <c r="R6650">
        <f t="shared" si="1480"/>
        <v>1.1856283047139096</v>
      </c>
      <c r="S6650" s="296">
        <f t="shared" si="1487"/>
        <v>0</v>
      </c>
      <c r="T6650" s="283">
        <f t="shared" si="1488"/>
        <v>0</v>
      </c>
    </row>
    <row r="6651" spans="1:20" x14ac:dyDescent="0.25">
      <c r="A6651" s="286">
        <v>43378</v>
      </c>
      <c r="B6651" s="1">
        <f t="shared" si="1481"/>
        <v>5</v>
      </c>
      <c r="C6651" s="285">
        <v>1</v>
      </c>
      <c r="D6651" t="s">
        <v>713</v>
      </c>
      <c r="F6651" s="16">
        <v>52</v>
      </c>
      <c r="G6651" t="str">
        <f t="shared" si="1475"/>
        <v>Neither</v>
      </c>
      <c r="H6651" s="283">
        <f>IF(G6651="heating",F6651*Assumptions!M$4+Assumptions!M$7,0)</f>
        <v>0</v>
      </c>
      <c r="I6651" s="15">
        <f t="shared" si="1476"/>
        <v>1.012242869806885</v>
      </c>
      <c r="J6651" s="15">
        <f t="shared" si="1477"/>
        <v>1.0078033906966741</v>
      </c>
      <c r="K6651" s="283">
        <f t="shared" si="1482"/>
        <v>0</v>
      </c>
      <c r="L6651" s="283">
        <f t="shared" si="1483"/>
        <v>4.0950984110509578</v>
      </c>
      <c r="M6651" s="283">
        <f t="shared" si="1484"/>
        <v>0</v>
      </c>
      <c r="N6651" s="283">
        <f t="shared" si="1485"/>
        <v>3.802065958051716</v>
      </c>
      <c r="O6651" s="283">
        <f t="shared" si="1486"/>
        <v>0</v>
      </c>
      <c r="P6651" s="21">
        <f t="shared" si="1478"/>
        <v>0</v>
      </c>
      <c r="Q6651" s="21">
        <f t="shared" si="1479"/>
        <v>0.81803459285312596</v>
      </c>
      <c r="R6651">
        <f t="shared" si="1480"/>
        <v>1.1856283047139096</v>
      </c>
      <c r="S6651" s="296">
        <f t="shared" si="1487"/>
        <v>0</v>
      </c>
      <c r="T6651" s="283">
        <f t="shared" si="1488"/>
        <v>0</v>
      </c>
    </row>
    <row r="6652" spans="1:20" x14ac:dyDescent="0.25">
      <c r="A6652" s="286">
        <v>43378</v>
      </c>
      <c r="B6652" s="1">
        <f t="shared" si="1481"/>
        <v>5</v>
      </c>
      <c r="C6652" s="285">
        <v>2</v>
      </c>
      <c r="D6652" t="s">
        <v>713</v>
      </c>
      <c r="F6652" s="16">
        <v>52</v>
      </c>
      <c r="G6652" t="str">
        <f t="shared" si="1475"/>
        <v>Neither</v>
      </c>
      <c r="H6652" s="283">
        <f>IF(G6652="heating",F6652*Assumptions!M$4+Assumptions!M$7,0)</f>
        <v>0</v>
      </c>
      <c r="I6652" s="15">
        <f t="shared" si="1476"/>
        <v>1.0509704703585963</v>
      </c>
      <c r="J6652" s="15">
        <f t="shared" si="1477"/>
        <v>1.0078033906966741</v>
      </c>
      <c r="K6652" s="283">
        <f t="shared" si="1482"/>
        <v>0</v>
      </c>
      <c r="L6652" s="283">
        <f t="shared" si="1483"/>
        <v>4.0950984110509578</v>
      </c>
      <c r="M6652" s="283">
        <f t="shared" si="1484"/>
        <v>0</v>
      </c>
      <c r="N6652" s="283">
        <f t="shared" si="1485"/>
        <v>3.802065958051716</v>
      </c>
      <c r="O6652" s="283">
        <f t="shared" si="1486"/>
        <v>0</v>
      </c>
      <c r="P6652" s="21">
        <f t="shared" si="1478"/>
        <v>0</v>
      </c>
      <c r="Q6652" s="21">
        <f t="shared" si="1479"/>
        <v>0.74507607494346417</v>
      </c>
      <c r="R6652">
        <f t="shared" si="1480"/>
        <v>1.1856283047139096</v>
      </c>
      <c r="S6652" s="296">
        <f t="shared" si="1487"/>
        <v>0</v>
      </c>
      <c r="T6652" s="283">
        <f t="shared" si="1488"/>
        <v>0</v>
      </c>
    </row>
    <row r="6653" spans="1:20" x14ac:dyDescent="0.25">
      <c r="A6653" s="286">
        <v>43378</v>
      </c>
      <c r="B6653" s="1">
        <f t="shared" si="1481"/>
        <v>5</v>
      </c>
      <c r="C6653" s="285">
        <v>3</v>
      </c>
      <c r="D6653" t="s">
        <v>713</v>
      </c>
      <c r="F6653" s="16">
        <v>50</v>
      </c>
      <c r="G6653" t="str">
        <f t="shared" si="1475"/>
        <v>Neither</v>
      </c>
      <c r="H6653" s="283">
        <f>IF(G6653="heating",F6653*Assumptions!M$4+Assumptions!M$7,0)</f>
        <v>0</v>
      </c>
      <c r="I6653" s="15">
        <f t="shared" si="1476"/>
        <v>1.0924036124451033</v>
      </c>
      <c r="J6653" s="15">
        <f t="shared" si="1477"/>
        <v>1.0078033906966741</v>
      </c>
      <c r="K6653" s="283">
        <f t="shared" si="1482"/>
        <v>0</v>
      </c>
      <c r="L6653" s="283">
        <f t="shared" si="1483"/>
        <v>4.0351685236640416</v>
      </c>
      <c r="M6653" s="283">
        <f t="shared" si="1484"/>
        <v>0</v>
      </c>
      <c r="N6653" s="283">
        <f t="shared" si="1485"/>
        <v>3.6783220436298789</v>
      </c>
      <c r="O6653" s="283">
        <f t="shared" si="1486"/>
        <v>0</v>
      </c>
      <c r="P6653" s="21">
        <f t="shared" si="1478"/>
        <v>0</v>
      </c>
      <c r="Q6653" s="21">
        <f t="shared" si="1479"/>
        <v>0.69158980876382303</v>
      </c>
      <c r="R6653">
        <f t="shared" si="1480"/>
        <v>1.1856283047139096</v>
      </c>
      <c r="S6653" s="296">
        <f t="shared" si="1487"/>
        <v>0</v>
      </c>
      <c r="T6653" s="283">
        <f t="shared" si="1488"/>
        <v>0</v>
      </c>
    </row>
    <row r="6654" spans="1:20" x14ac:dyDescent="0.25">
      <c r="A6654" s="286">
        <v>43378</v>
      </c>
      <c r="B6654" s="1">
        <f t="shared" si="1481"/>
        <v>5</v>
      </c>
      <c r="C6654" s="285">
        <v>4</v>
      </c>
      <c r="D6654" t="s">
        <v>713</v>
      </c>
      <c r="F6654" s="16">
        <v>52</v>
      </c>
      <c r="G6654" t="str">
        <f t="shared" si="1475"/>
        <v>Neither</v>
      </c>
      <c r="H6654" s="283">
        <f>IF(G6654="heating",F6654*Assumptions!M$4+Assumptions!M$7,0)</f>
        <v>0</v>
      </c>
      <c r="I6654" s="15">
        <f t="shared" si="1476"/>
        <v>1.1348296917927807</v>
      </c>
      <c r="J6654" s="15">
        <f t="shared" si="1477"/>
        <v>1.0078033906966741</v>
      </c>
      <c r="K6654" s="283">
        <f t="shared" si="1482"/>
        <v>0</v>
      </c>
      <c r="L6654" s="283">
        <f t="shared" si="1483"/>
        <v>4.0950984110509578</v>
      </c>
      <c r="M6654" s="283">
        <f t="shared" si="1484"/>
        <v>0</v>
      </c>
      <c r="N6654" s="283">
        <f t="shared" si="1485"/>
        <v>3.802065958051716</v>
      </c>
      <c r="O6654" s="283">
        <f t="shared" si="1486"/>
        <v>0</v>
      </c>
      <c r="P6654" s="21">
        <f t="shared" si="1478"/>
        <v>0</v>
      </c>
      <c r="Q6654" s="21">
        <f t="shared" si="1479"/>
        <v>0.6473875548762833</v>
      </c>
      <c r="R6654">
        <f t="shared" si="1480"/>
        <v>1.1856283047139096</v>
      </c>
      <c r="S6654" s="296">
        <f t="shared" si="1487"/>
        <v>0</v>
      </c>
      <c r="T6654" s="283">
        <f t="shared" si="1488"/>
        <v>0</v>
      </c>
    </row>
    <row r="6655" spans="1:20" x14ac:dyDescent="0.25">
      <c r="A6655" s="286">
        <v>43378</v>
      </c>
      <c r="B6655" s="1">
        <f t="shared" si="1481"/>
        <v>5</v>
      </c>
      <c r="C6655" s="285">
        <v>5</v>
      </c>
      <c r="D6655" t="s">
        <v>713</v>
      </c>
      <c r="F6655" s="16">
        <v>52</v>
      </c>
      <c r="G6655" t="str">
        <f t="shared" si="1475"/>
        <v>Neither</v>
      </c>
      <c r="H6655" s="283">
        <f>IF(G6655="heating",F6655*Assumptions!M$4+Assumptions!M$7,0)</f>
        <v>0</v>
      </c>
      <c r="I6655" s="15">
        <f t="shared" si="1476"/>
        <v>1.1635558681477385</v>
      </c>
      <c r="J6655" s="15">
        <f t="shared" si="1477"/>
        <v>1.0078033906966741</v>
      </c>
      <c r="K6655" s="283">
        <f t="shared" si="1482"/>
        <v>0</v>
      </c>
      <c r="L6655" s="283">
        <f t="shared" si="1483"/>
        <v>4.0950984110509578</v>
      </c>
      <c r="M6655" s="283">
        <f t="shared" si="1484"/>
        <v>0</v>
      </c>
      <c r="N6655" s="283">
        <f t="shared" si="1485"/>
        <v>3.802065958051716</v>
      </c>
      <c r="O6655" s="283">
        <f t="shared" si="1486"/>
        <v>0</v>
      </c>
      <c r="P6655" s="21">
        <f t="shared" si="1478"/>
        <v>0</v>
      </c>
      <c r="Q6655" s="21">
        <f t="shared" si="1479"/>
        <v>0.72139578924615555</v>
      </c>
      <c r="R6655">
        <f t="shared" si="1480"/>
        <v>1.1856283047139096</v>
      </c>
      <c r="S6655" s="296">
        <f t="shared" si="1487"/>
        <v>0</v>
      </c>
      <c r="T6655" s="283">
        <f t="shared" si="1488"/>
        <v>0</v>
      </c>
    </row>
    <row r="6656" spans="1:20" x14ac:dyDescent="0.25">
      <c r="A6656" s="286">
        <v>43378</v>
      </c>
      <c r="B6656" s="1">
        <f t="shared" si="1481"/>
        <v>5</v>
      </c>
      <c r="C6656" s="285">
        <v>6</v>
      </c>
      <c r="D6656" t="s">
        <v>713</v>
      </c>
      <c r="F6656" s="16">
        <v>52</v>
      </c>
      <c r="G6656" t="str">
        <f t="shared" si="1475"/>
        <v>Neither</v>
      </c>
      <c r="H6656" s="283">
        <f>IF(G6656="heating",F6656*Assumptions!M$4+Assumptions!M$7,0)</f>
        <v>0</v>
      </c>
      <c r="I6656" s="15">
        <f t="shared" si="1476"/>
        <v>1.2083911162615524</v>
      </c>
      <c r="J6656" s="15">
        <f t="shared" si="1477"/>
        <v>1.0078033906966741</v>
      </c>
      <c r="K6656" s="283">
        <f t="shared" si="1482"/>
        <v>0</v>
      </c>
      <c r="L6656" s="283">
        <f t="shared" si="1483"/>
        <v>4.0950984110509578</v>
      </c>
      <c r="M6656" s="283">
        <f t="shared" si="1484"/>
        <v>0</v>
      </c>
      <c r="N6656" s="283">
        <f t="shared" si="1485"/>
        <v>3.802065958051716</v>
      </c>
      <c r="O6656" s="283">
        <f t="shared" si="1486"/>
        <v>0</v>
      </c>
      <c r="P6656" s="21">
        <f t="shared" si="1478"/>
        <v>0</v>
      </c>
      <c r="Q6656" s="21">
        <f t="shared" si="1479"/>
        <v>0.87787080972652631</v>
      </c>
      <c r="R6656">
        <f t="shared" si="1480"/>
        <v>1.1856283047139096</v>
      </c>
      <c r="S6656" s="296">
        <f t="shared" si="1487"/>
        <v>0</v>
      </c>
      <c r="T6656" s="283">
        <f t="shared" si="1488"/>
        <v>0</v>
      </c>
    </row>
    <row r="6657" spans="1:20" x14ac:dyDescent="0.25">
      <c r="A6657" s="286">
        <v>43378</v>
      </c>
      <c r="B6657" s="1">
        <f t="shared" si="1481"/>
        <v>5</v>
      </c>
      <c r="C6657" s="285">
        <v>7</v>
      </c>
      <c r="D6657" t="s">
        <v>714</v>
      </c>
      <c r="F6657" s="16">
        <v>52</v>
      </c>
      <c r="G6657" t="str">
        <f t="shared" si="1475"/>
        <v>Neither</v>
      </c>
      <c r="H6657" s="283">
        <f>IF(G6657="heating",F6657*Assumptions!M$4+Assumptions!M$7,0)</f>
        <v>0</v>
      </c>
      <c r="I6657" s="15">
        <f t="shared" si="1476"/>
        <v>1.1637425769249583</v>
      </c>
      <c r="J6657" s="15">
        <f t="shared" si="1477"/>
        <v>1.0078033906966741</v>
      </c>
      <c r="K6657" s="283">
        <f t="shared" si="1482"/>
        <v>0</v>
      </c>
      <c r="L6657" s="283">
        <f t="shared" si="1483"/>
        <v>4.0950984110509578</v>
      </c>
      <c r="M6657" s="283">
        <f t="shared" si="1484"/>
        <v>0</v>
      </c>
      <c r="N6657" s="283">
        <f t="shared" si="1485"/>
        <v>3.802065958051716</v>
      </c>
      <c r="O6657" s="283">
        <f t="shared" si="1486"/>
        <v>0</v>
      </c>
      <c r="P6657" s="21">
        <f t="shared" si="1478"/>
        <v>0</v>
      </c>
      <c r="Q6657" s="21">
        <f t="shared" si="1479"/>
        <v>0.97331382064367777</v>
      </c>
      <c r="R6657">
        <f t="shared" si="1480"/>
        <v>1.1856283047139096</v>
      </c>
      <c r="S6657" s="296">
        <f t="shared" si="1487"/>
        <v>0</v>
      </c>
      <c r="T6657" s="283">
        <f t="shared" si="1488"/>
        <v>0</v>
      </c>
    </row>
    <row r="6658" spans="1:20" x14ac:dyDescent="0.25">
      <c r="A6658" s="286">
        <v>43378</v>
      </c>
      <c r="B6658" s="1">
        <f t="shared" si="1481"/>
        <v>5</v>
      </c>
      <c r="C6658" s="285">
        <v>8</v>
      </c>
      <c r="D6658" t="s">
        <v>714</v>
      </c>
      <c r="F6658" s="16">
        <v>52</v>
      </c>
      <c r="G6658" t="str">
        <f t="shared" ref="G6658:G6721" si="1489">VLOOKUP(A6658,U$2:W$366,3,FALSE)</f>
        <v>Neither</v>
      </c>
      <c r="H6658" s="283">
        <f>IF(G6658="heating",F6658*Assumptions!M$4+Assumptions!M$7,0)</f>
        <v>0</v>
      </c>
      <c r="I6658" s="15">
        <f t="shared" ref="I6658:I6721" si="1490">VLOOKUP(C6658,AO$2:AQ$25,3,FALSE)</f>
        <v>1.094193721037565</v>
      </c>
      <c r="J6658" s="15">
        <f t="shared" ref="J6658:J6721" si="1491">VLOOKUP(B6658,AS$4:AU$10,3,FALSE)</f>
        <v>1.0078033906966741</v>
      </c>
      <c r="K6658" s="283">
        <f t="shared" si="1482"/>
        <v>0</v>
      </c>
      <c r="L6658" s="283">
        <f t="shared" si="1483"/>
        <v>4.0950984110509578</v>
      </c>
      <c r="M6658" s="283">
        <f t="shared" si="1484"/>
        <v>0</v>
      </c>
      <c r="N6658" s="283">
        <f t="shared" si="1485"/>
        <v>3.802065958051716</v>
      </c>
      <c r="O6658" s="283">
        <f t="shared" si="1486"/>
        <v>0</v>
      </c>
      <c r="P6658" s="21">
        <f t="shared" ref="P6658:P6721" si="1492">IF(G6658="cooling",IF(F6658&lt;61,0.025,(F6658^2*AX$25+F6658*AY$25+AZ$25)),0)</f>
        <v>0</v>
      </c>
      <c r="Q6658" s="21">
        <f t="shared" ref="Q6658:Q6721" si="1493">VLOOKUP(C6658,BB$2:BC$25,2,FALSE)</f>
        <v>0.94940007506179924</v>
      </c>
      <c r="R6658">
        <f t="shared" ref="R6658:R6721" si="1494">VLOOKUP(B6658,AS$4:AV$10,4,FALSE)</f>
        <v>1.1856283047139096</v>
      </c>
      <c r="S6658" s="296">
        <f t="shared" si="1487"/>
        <v>0</v>
      </c>
      <c r="T6658" s="283">
        <f t="shared" si="1488"/>
        <v>0</v>
      </c>
    </row>
    <row r="6659" spans="1:20" x14ac:dyDescent="0.25">
      <c r="A6659" s="286">
        <v>43378</v>
      </c>
      <c r="B6659" s="1">
        <f t="shared" ref="B6659:B6722" si="1495">WEEKDAY(A6659,2)</f>
        <v>5</v>
      </c>
      <c r="C6659" s="285">
        <v>9</v>
      </c>
      <c r="D6659" t="s">
        <v>714</v>
      </c>
      <c r="F6659" s="16">
        <v>54</v>
      </c>
      <c r="G6659" t="str">
        <f t="shared" si="1489"/>
        <v>Neither</v>
      </c>
      <c r="H6659" s="283">
        <f>IF(G6659="heating",F6659*Assumptions!M$4+Assumptions!M$7,0)</f>
        <v>0</v>
      </c>
      <c r="I6659" s="15">
        <f t="shared" si="1490"/>
        <v>1.0343009000871222</v>
      </c>
      <c r="J6659" s="15">
        <f t="shared" si="1491"/>
        <v>1.0078033906966741</v>
      </c>
      <c r="K6659" s="283">
        <f t="shared" ref="K6659:K6722" si="1496">H6659*I6659*J6659</f>
        <v>0</v>
      </c>
      <c r="L6659" s="283">
        <f t="shared" ref="L6659:L6722" si="1497">VLOOKUP(F6659,BL$2:BN$92,2,FALSE)</f>
        <v>4.1559947708987721</v>
      </c>
      <c r="M6659" s="283">
        <f t="shared" ref="M6659:M6722" si="1498">IF(G6659="heating",K6659*(L6659*3.412),0)</f>
        <v>0</v>
      </c>
      <c r="N6659" s="283">
        <f t="shared" ref="N6659:N6722" si="1499">VLOOKUP(F6659,BL$2:BN$92,3,FALSE)</f>
        <v>3.9259252525022648</v>
      </c>
      <c r="O6659" s="283">
        <f t="shared" ref="O6659:O6722" si="1500">IF(F6659&lt;=61,IF(G6659="heating",IF(F6659&gt;=5,K6659*L6659/N6659,0),0),0)</f>
        <v>0</v>
      </c>
      <c r="P6659" s="21">
        <f t="shared" si="1492"/>
        <v>0</v>
      </c>
      <c r="Q6659" s="21">
        <f t="shared" si="1493"/>
        <v>0.8408485371888097</v>
      </c>
      <c r="R6659">
        <f t="shared" si="1494"/>
        <v>1.1856283047139096</v>
      </c>
      <c r="S6659" s="296">
        <f t="shared" ref="S6659:S6722" si="1501">P6659*Q6659*R6659</f>
        <v>0</v>
      </c>
      <c r="T6659" s="283">
        <f t="shared" ref="T6659:T6722" si="1502">K6659+S6659</f>
        <v>0</v>
      </c>
    </row>
    <row r="6660" spans="1:20" x14ac:dyDescent="0.25">
      <c r="A6660" s="286">
        <v>43378</v>
      </c>
      <c r="B6660" s="1">
        <f t="shared" si="1495"/>
        <v>5</v>
      </c>
      <c r="C6660" s="285">
        <v>10</v>
      </c>
      <c r="D6660" t="s">
        <v>714</v>
      </c>
      <c r="F6660" s="16">
        <v>57</v>
      </c>
      <c r="G6660" t="str">
        <f t="shared" si="1489"/>
        <v>Neither</v>
      </c>
      <c r="H6660" s="283">
        <f>IF(G6660="heating",F6660*Assumptions!M$4+Assumptions!M$7,0)</f>
        <v>0</v>
      </c>
      <c r="I6660" s="15">
        <f t="shared" si="1490"/>
        <v>0.98112329028689171</v>
      </c>
      <c r="J6660" s="15">
        <f t="shared" si="1491"/>
        <v>1.0078033906966741</v>
      </c>
      <c r="K6660" s="283">
        <f t="shared" si="1496"/>
        <v>0</v>
      </c>
      <c r="L6660" s="283">
        <f t="shared" si="1497"/>
        <v>4.2530692972692208</v>
      </c>
      <c r="M6660" s="283">
        <f t="shared" si="1498"/>
        <v>0</v>
      </c>
      <c r="N6660" s="283">
        <f t="shared" si="1499"/>
        <v>4.1119599131986844</v>
      </c>
      <c r="O6660" s="283">
        <f t="shared" si="1500"/>
        <v>0</v>
      </c>
      <c r="P6660" s="21">
        <f t="shared" si="1492"/>
        <v>0</v>
      </c>
      <c r="Q6660" s="21">
        <f t="shared" si="1493"/>
        <v>0.74504051125983206</v>
      </c>
      <c r="R6660">
        <f t="shared" si="1494"/>
        <v>1.1856283047139096</v>
      </c>
      <c r="S6660" s="296">
        <f t="shared" si="1501"/>
        <v>0</v>
      </c>
      <c r="T6660" s="283">
        <f t="shared" si="1502"/>
        <v>0</v>
      </c>
    </row>
    <row r="6661" spans="1:20" x14ac:dyDescent="0.25">
      <c r="A6661" s="286">
        <v>43378</v>
      </c>
      <c r="B6661" s="1">
        <f t="shared" si="1495"/>
        <v>5</v>
      </c>
      <c r="C6661" s="285">
        <v>11</v>
      </c>
      <c r="D6661" t="s">
        <v>714</v>
      </c>
      <c r="F6661" s="16">
        <v>61</v>
      </c>
      <c r="G6661" t="str">
        <f t="shared" si="1489"/>
        <v>Neither</v>
      </c>
      <c r="H6661" s="283">
        <f>IF(G6661="heating",F6661*Assumptions!M$4+Assumptions!M$7,0)</f>
        <v>0</v>
      </c>
      <c r="I6661" s="15">
        <f t="shared" si="1490"/>
        <v>0.94956163997961163</v>
      </c>
      <c r="J6661" s="15">
        <f t="shared" si="1491"/>
        <v>1.0078033906966741</v>
      </c>
      <c r="K6661" s="283">
        <f t="shared" si="1496"/>
        <v>0</v>
      </c>
      <c r="L6661" s="283">
        <f t="shared" si="1497"/>
        <v>4.3818232651749627</v>
      </c>
      <c r="M6661" s="283">
        <f t="shared" si="1498"/>
        <v>0</v>
      </c>
      <c r="N6661" s="283">
        <f t="shared" si="1499"/>
        <v>4.3585758300027857</v>
      </c>
      <c r="O6661" s="283">
        <f t="shared" si="1500"/>
        <v>0</v>
      </c>
      <c r="P6661" s="21">
        <f t="shared" si="1492"/>
        <v>0</v>
      </c>
      <c r="Q6661" s="21">
        <f t="shared" si="1493"/>
        <v>0.72850690893675296</v>
      </c>
      <c r="R6661">
        <f t="shared" si="1494"/>
        <v>1.1856283047139096</v>
      </c>
      <c r="S6661" s="296">
        <f t="shared" si="1501"/>
        <v>0</v>
      </c>
      <c r="T6661" s="283">
        <f t="shared" si="1502"/>
        <v>0</v>
      </c>
    </row>
    <row r="6662" spans="1:20" x14ac:dyDescent="0.25">
      <c r="A6662" s="286">
        <v>43378</v>
      </c>
      <c r="B6662" s="1">
        <f t="shared" si="1495"/>
        <v>5</v>
      </c>
      <c r="C6662" s="285">
        <v>12</v>
      </c>
      <c r="D6662" t="s">
        <v>714</v>
      </c>
      <c r="F6662" s="16">
        <v>61</v>
      </c>
      <c r="G6662" t="str">
        <f t="shared" si="1489"/>
        <v>Neither</v>
      </c>
      <c r="H6662" s="283">
        <f>IF(G6662="heating",F6662*Assumptions!M$4+Assumptions!M$7,0)</f>
        <v>0</v>
      </c>
      <c r="I6662" s="15">
        <f t="shared" si="1490"/>
        <v>0.91648403420261149</v>
      </c>
      <c r="J6662" s="15">
        <f t="shared" si="1491"/>
        <v>1.0078033906966741</v>
      </c>
      <c r="K6662" s="283">
        <f t="shared" si="1496"/>
        <v>0</v>
      </c>
      <c r="L6662" s="283">
        <f t="shared" si="1497"/>
        <v>4.3818232651749627</v>
      </c>
      <c r="M6662" s="283">
        <f t="shared" si="1498"/>
        <v>0</v>
      </c>
      <c r="N6662" s="283">
        <f t="shared" si="1499"/>
        <v>4.3585758300027857</v>
      </c>
      <c r="O6662" s="283">
        <f t="shared" si="1500"/>
        <v>0</v>
      </c>
      <c r="P6662" s="21">
        <f t="shared" si="1492"/>
        <v>0</v>
      </c>
      <c r="Q6662" s="21">
        <f t="shared" si="1493"/>
        <v>0.75910815787401487</v>
      </c>
      <c r="R6662">
        <f t="shared" si="1494"/>
        <v>1.1856283047139096</v>
      </c>
      <c r="S6662" s="296">
        <f t="shared" si="1501"/>
        <v>0</v>
      </c>
      <c r="T6662" s="283">
        <f t="shared" si="1502"/>
        <v>0</v>
      </c>
    </row>
    <row r="6663" spans="1:20" x14ac:dyDescent="0.25">
      <c r="A6663" s="286">
        <v>43378</v>
      </c>
      <c r="B6663" s="1">
        <f t="shared" si="1495"/>
        <v>5</v>
      </c>
      <c r="C6663" s="285">
        <v>13</v>
      </c>
      <c r="D6663" t="s">
        <v>714</v>
      </c>
      <c r="F6663" s="16">
        <v>64</v>
      </c>
      <c r="G6663" t="str">
        <f t="shared" si="1489"/>
        <v>Neither</v>
      </c>
      <c r="H6663" s="283">
        <f>IF(G6663="heating",F6663*Assumptions!M$4+Assumptions!M$7,0)</f>
        <v>0</v>
      </c>
      <c r="I6663" s="15">
        <f t="shared" si="1490"/>
        <v>0.90040206880052787</v>
      </c>
      <c r="J6663" s="15">
        <f t="shared" si="1491"/>
        <v>1.0078033906966741</v>
      </c>
      <c r="K6663" s="283">
        <f t="shared" si="1496"/>
        <v>0</v>
      </c>
      <c r="L6663" s="283">
        <f t="shared" si="1497"/>
        <v>4.3818232651749627</v>
      </c>
      <c r="M6663" s="283">
        <f t="shared" si="1498"/>
        <v>0</v>
      </c>
      <c r="N6663" s="283">
        <f t="shared" si="1499"/>
        <v>4.3585758300027857</v>
      </c>
      <c r="O6663" s="283">
        <f t="shared" si="1500"/>
        <v>0</v>
      </c>
      <c r="P6663" s="21">
        <f t="shared" si="1492"/>
        <v>0</v>
      </c>
      <c r="Q6663" s="21">
        <f t="shared" si="1493"/>
        <v>0.79115902007799765</v>
      </c>
      <c r="R6663">
        <f t="shared" si="1494"/>
        <v>1.1856283047139096</v>
      </c>
      <c r="S6663" s="296">
        <f t="shared" si="1501"/>
        <v>0</v>
      </c>
      <c r="T6663" s="283">
        <f t="shared" si="1502"/>
        <v>0</v>
      </c>
    </row>
    <row r="6664" spans="1:20" x14ac:dyDescent="0.25">
      <c r="A6664" s="286">
        <v>43378</v>
      </c>
      <c r="B6664" s="1">
        <f t="shared" si="1495"/>
        <v>5</v>
      </c>
      <c r="C6664" s="285">
        <v>14</v>
      </c>
      <c r="D6664" t="s">
        <v>714</v>
      </c>
      <c r="F6664" s="16">
        <v>64</v>
      </c>
      <c r="G6664" t="str">
        <f t="shared" si="1489"/>
        <v>Neither</v>
      </c>
      <c r="H6664" s="283">
        <f>IF(G6664="heating",F6664*Assumptions!M$4+Assumptions!M$7,0)</f>
        <v>0</v>
      </c>
      <c r="I6664" s="15">
        <f t="shared" si="1490"/>
        <v>0.86032894500746537</v>
      </c>
      <c r="J6664" s="15">
        <f t="shared" si="1491"/>
        <v>1.0078033906966741</v>
      </c>
      <c r="K6664" s="283">
        <f t="shared" si="1496"/>
        <v>0</v>
      </c>
      <c r="L6664" s="283">
        <f t="shared" si="1497"/>
        <v>4.3818232651749627</v>
      </c>
      <c r="M6664" s="283">
        <f t="shared" si="1498"/>
        <v>0</v>
      </c>
      <c r="N6664" s="283">
        <f t="shared" si="1499"/>
        <v>4.3585758300027857</v>
      </c>
      <c r="O6664" s="283">
        <f t="shared" si="1500"/>
        <v>0</v>
      </c>
      <c r="P6664" s="21">
        <f t="shared" si="1492"/>
        <v>0</v>
      </c>
      <c r="Q6664" s="21">
        <f t="shared" si="1493"/>
        <v>0.84355555031342389</v>
      </c>
      <c r="R6664">
        <f t="shared" si="1494"/>
        <v>1.1856283047139096</v>
      </c>
      <c r="S6664" s="296">
        <f t="shared" si="1501"/>
        <v>0</v>
      </c>
      <c r="T6664" s="283">
        <f t="shared" si="1502"/>
        <v>0</v>
      </c>
    </row>
    <row r="6665" spans="1:20" x14ac:dyDescent="0.25">
      <c r="A6665" s="286">
        <v>43378</v>
      </c>
      <c r="B6665" s="1">
        <f t="shared" si="1495"/>
        <v>5</v>
      </c>
      <c r="C6665" s="285">
        <v>15</v>
      </c>
      <c r="D6665" t="s">
        <v>714</v>
      </c>
      <c r="F6665" s="16">
        <v>64</v>
      </c>
      <c r="G6665" t="str">
        <f t="shared" si="1489"/>
        <v>Neither</v>
      </c>
      <c r="H6665" s="283">
        <f>IF(G6665="heating",F6665*Assumptions!M$4+Assumptions!M$7,0)</f>
        <v>0</v>
      </c>
      <c r="I6665" s="15">
        <f t="shared" si="1490"/>
        <v>0.85754515037175039</v>
      </c>
      <c r="J6665" s="15">
        <f t="shared" si="1491"/>
        <v>1.0078033906966741</v>
      </c>
      <c r="K6665" s="283">
        <f t="shared" si="1496"/>
        <v>0</v>
      </c>
      <c r="L6665" s="283">
        <f t="shared" si="1497"/>
        <v>4.3818232651749627</v>
      </c>
      <c r="M6665" s="283">
        <f t="shared" si="1498"/>
        <v>0</v>
      </c>
      <c r="N6665" s="283">
        <f t="shared" si="1499"/>
        <v>4.3585758300027857</v>
      </c>
      <c r="O6665" s="283">
        <f t="shared" si="1500"/>
        <v>0</v>
      </c>
      <c r="P6665" s="21">
        <f t="shared" si="1492"/>
        <v>0</v>
      </c>
      <c r="Q6665" s="21">
        <f t="shared" si="1493"/>
        <v>0.96592607327566882</v>
      </c>
      <c r="R6665">
        <f t="shared" si="1494"/>
        <v>1.1856283047139096</v>
      </c>
      <c r="S6665" s="296">
        <f t="shared" si="1501"/>
        <v>0</v>
      </c>
      <c r="T6665" s="283">
        <f t="shared" si="1502"/>
        <v>0</v>
      </c>
    </row>
    <row r="6666" spans="1:20" x14ac:dyDescent="0.25">
      <c r="A6666" s="286">
        <v>43378</v>
      </c>
      <c r="B6666" s="1">
        <f t="shared" si="1495"/>
        <v>5</v>
      </c>
      <c r="C6666" s="285">
        <v>16</v>
      </c>
      <c r="D6666" t="s">
        <v>714</v>
      </c>
      <c r="F6666" s="16">
        <v>63</v>
      </c>
      <c r="G6666" t="str">
        <f t="shared" si="1489"/>
        <v>Neither</v>
      </c>
      <c r="H6666" s="283">
        <f>IF(G6666="heating",F6666*Assumptions!M$4+Assumptions!M$7,0)</f>
        <v>0</v>
      </c>
      <c r="I6666" s="15">
        <f t="shared" si="1490"/>
        <v>0.88344815438260227</v>
      </c>
      <c r="J6666" s="15">
        <f t="shared" si="1491"/>
        <v>1.0078033906966741</v>
      </c>
      <c r="K6666" s="283">
        <f t="shared" si="1496"/>
        <v>0</v>
      </c>
      <c r="L6666" s="283">
        <f t="shared" si="1497"/>
        <v>4.3818232651749627</v>
      </c>
      <c r="M6666" s="283">
        <f t="shared" si="1498"/>
        <v>0</v>
      </c>
      <c r="N6666" s="283">
        <f t="shared" si="1499"/>
        <v>4.3585758300027857</v>
      </c>
      <c r="O6666" s="283">
        <f t="shared" si="1500"/>
        <v>0</v>
      </c>
      <c r="P6666" s="21">
        <f t="shared" si="1492"/>
        <v>0</v>
      </c>
      <c r="Q6666" s="21">
        <f t="shared" si="1493"/>
        <v>1.1649354943302594</v>
      </c>
      <c r="R6666">
        <f t="shared" si="1494"/>
        <v>1.1856283047139096</v>
      </c>
      <c r="S6666" s="296">
        <f t="shared" si="1501"/>
        <v>0</v>
      </c>
      <c r="T6666" s="283">
        <f t="shared" si="1502"/>
        <v>0</v>
      </c>
    </row>
    <row r="6667" spans="1:20" x14ac:dyDescent="0.25">
      <c r="A6667" s="286">
        <v>43378</v>
      </c>
      <c r="B6667" s="1">
        <f t="shared" si="1495"/>
        <v>5</v>
      </c>
      <c r="C6667" s="285">
        <v>17</v>
      </c>
      <c r="D6667" t="s">
        <v>714</v>
      </c>
      <c r="F6667" s="16">
        <v>63</v>
      </c>
      <c r="G6667" t="str">
        <f t="shared" si="1489"/>
        <v>Neither</v>
      </c>
      <c r="H6667" s="283">
        <f>IF(G6667="heating",F6667*Assumptions!M$4+Assumptions!M$7,0)</f>
        <v>0</v>
      </c>
      <c r="I6667" s="15">
        <f t="shared" si="1490"/>
        <v>0.94025748850374469</v>
      </c>
      <c r="J6667" s="15">
        <f t="shared" si="1491"/>
        <v>1.0078033906966741</v>
      </c>
      <c r="K6667" s="283">
        <f t="shared" si="1496"/>
        <v>0</v>
      </c>
      <c r="L6667" s="283">
        <f t="shared" si="1497"/>
        <v>4.3818232651749627</v>
      </c>
      <c r="M6667" s="283">
        <f t="shared" si="1498"/>
        <v>0</v>
      </c>
      <c r="N6667" s="283">
        <f t="shared" si="1499"/>
        <v>4.3585758300027857</v>
      </c>
      <c r="O6667" s="283">
        <f t="shared" si="1500"/>
        <v>0</v>
      </c>
      <c r="P6667" s="21">
        <f t="shared" si="1492"/>
        <v>0</v>
      </c>
      <c r="Q6667" s="21">
        <f t="shared" si="1493"/>
        <v>1.3521540118753073</v>
      </c>
      <c r="R6667">
        <f t="shared" si="1494"/>
        <v>1.1856283047139096</v>
      </c>
      <c r="S6667" s="296">
        <f t="shared" si="1501"/>
        <v>0</v>
      </c>
      <c r="T6667" s="283">
        <f t="shared" si="1502"/>
        <v>0</v>
      </c>
    </row>
    <row r="6668" spans="1:20" x14ac:dyDescent="0.25">
      <c r="A6668" s="286">
        <v>43378</v>
      </c>
      <c r="B6668" s="1">
        <f t="shared" si="1495"/>
        <v>5</v>
      </c>
      <c r="C6668" s="285">
        <v>18</v>
      </c>
      <c r="D6668" t="s">
        <v>714</v>
      </c>
      <c r="F6668" s="16">
        <v>61</v>
      </c>
      <c r="G6668" t="str">
        <f t="shared" si="1489"/>
        <v>Neither</v>
      </c>
      <c r="H6668" s="283">
        <f>IF(G6668="heating",F6668*Assumptions!M$4+Assumptions!M$7,0)</f>
        <v>0</v>
      </c>
      <c r="I6668" s="15">
        <f t="shared" si="1490"/>
        <v>0.98182363790757687</v>
      </c>
      <c r="J6668" s="15">
        <f t="shared" si="1491"/>
        <v>1.0078033906966741</v>
      </c>
      <c r="K6668" s="283">
        <f t="shared" si="1496"/>
        <v>0</v>
      </c>
      <c r="L6668" s="283">
        <f t="shared" si="1497"/>
        <v>4.3818232651749627</v>
      </c>
      <c r="M6668" s="283">
        <f t="shared" si="1498"/>
        <v>0</v>
      </c>
      <c r="N6668" s="283">
        <f t="shared" si="1499"/>
        <v>4.3585758300027857</v>
      </c>
      <c r="O6668" s="283">
        <f t="shared" si="1500"/>
        <v>0</v>
      </c>
      <c r="P6668" s="21">
        <f t="shared" si="1492"/>
        <v>0</v>
      </c>
      <c r="Q6668" s="21">
        <f t="shared" si="1493"/>
        <v>1.5598916921549892</v>
      </c>
      <c r="R6668">
        <f t="shared" si="1494"/>
        <v>1.1856283047139096</v>
      </c>
      <c r="S6668" s="296">
        <f t="shared" si="1501"/>
        <v>0</v>
      </c>
      <c r="T6668" s="283">
        <f t="shared" si="1502"/>
        <v>0</v>
      </c>
    </row>
    <row r="6669" spans="1:20" x14ac:dyDescent="0.25">
      <c r="A6669" s="286">
        <v>43378</v>
      </c>
      <c r="B6669" s="1">
        <f t="shared" si="1495"/>
        <v>5</v>
      </c>
      <c r="C6669" s="285">
        <v>19</v>
      </c>
      <c r="D6669" t="s">
        <v>714</v>
      </c>
      <c r="F6669" s="16">
        <v>61</v>
      </c>
      <c r="G6669" t="str">
        <f t="shared" si="1489"/>
        <v>Neither</v>
      </c>
      <c r="H6669" s="283">
        <f>IF(G6669="heating",F6669*Assumptions!M$4+Assumptions!M$7,0)</f>
        <v>0</v>
      </c>
      <c r="I6669" s="15">
        <f t="shared" si="1490"/>
        <v>0.98418842963438757</v>
      </c>
      <c r="J6669" s="15">
        <f t="shared" si="1491"/>
        <v>1.0078033906966741</v>
      </c>
      <c r="K6669" s="283">
        <f t="shared" si="1496"/>
        <v>0</v>
      </c>
      <c r="L6669" s="283">
        <f t="shared" si="1497"/>
        <v>4.3818232651749627</v>
      </c>
      <c r="M6669" s="283">
        <f t="shared" si="1498"/>
        <v>0</v>
      </c>
      <c r="N6669" s="283">
        <f t="shared" si="1499"/>
        <v>4.3585758300027857</v>
      </c>
      <c r="O6669" s="283">
        <f t="shared" si="1500"/>
        <v>0</v>
      </c>
      <c r="P6669" s="21">
        <f t="shared" si="1492"/>
        <v>0</v>
      </c>
      <c r="Q6669" s="21">
        <f t="shared" si="1493"/>
        <v>1.6764212681468484</v>
      </c>
      <c r="R6669">
        <f t="shared" si="1494"/>
        <v>1.1856283047139096</v>
      </c>
      <c r="S6669" s="296">
        <f t="shared" si="1501"/>
        <v>0</v>
      </c>
      <c r="T6669" s="283">
        <f t="shared" si="1502"/>
        <v>0</v>
      </c>
    </row>
    <row r="6670" spans="1:20" x14ac:dyDescent="0.25">
      <c r="A6670" s="286">
        <v>43378</v>
      </c>
      <c r="B6670" s="1">
        <f t="shared" si="1495"/>
        <v>5</v>
      </c>
      <c r="C6670" s="285">
        <v>20</v>
      </c>
      <c r="D6670" t="s">
        <v>714</v>
      </c>
      <c r="F6670" s="16">
        <v>59</v>
      </c>
      <c r="G6670" t="str">
        <f t="shared" si="1489"/>
        <v>Neither</v>
      </c>
      <c r="H6670" s="283">
        <f>IF(G6670="heating",F6670*Assumptions!M$4+Assumptions!M$7,0)</f>
        <v>0</v>
      </c>
      <c r="I6670" s="15">
        <f t="shared" si="1490"/>
        <v>0.97071962311712034</v>
      </c>
      <c r="J6670" s="15">
        <f t="shared" si="1491"/>
        <v>1.0078033906966741</v>
      </c>
      <c r="K6670" s="283">
        <f t="shared" si="1496"/>
        <v>0</v>
      </c>
      <c r="L6670" s="283">
        <f t="shared" si="1497"/>
        <v>4.3182081448486933</v>
      </c>
      <c r="M6670" s="283">
        <f t="shared" si="1498"/>
        <v>0</v>
      </c>
      <c r="N6670" s="283">
        <f t="shared" si="1499"/>
        <v>4.2355603137647586</v>
      </c>
      <c r="O6670" s="283">
        <f t="shared" si="1500"/>
        <v>0</v>
      </c>
      <c r="P6670" s="21">
        <f t="shared" si="1492"/>
        <v>0</v>
      </c>
      <c r="Q6670" s="21">
        <f t="shared" si="1493"/>
        <v>1.52436960139122</v>
      </c>
      <c r="R6670">
        <f t="shared" si="1494"/>
        <v>1.1856283047139096</v>
      </c>
      <c r="S6670" s="296">
        <f t="shared" si="1501"/>
        <v>0</v>
      </c>
      <c r="T6670" s="283">
        <f t="shared" si="1502"/>
        <v>0</v>
      </c>
    </row>
    <row r="6671" spans="1:20" x14ac:dyDescent="0.25">
      <c r="A6671" s="286">
        <v>43378</v>
      </c>
      <c r="B6671" s="1">
        <f t="shared" si="1495"/>
        <v>5</v>
      </c>
      <c r="C6671" s="285">
        <v>21</v>
      </c>
      <c r="D6671" t="s">
        <v>714</v>
      </c>
      <c r="F6671" s="16">
        <v>59</v>
      </c>
      <c r="G6671" t="str">
        <f t="shared" si="1489"/>
        <v>Neither</v>
      </c>
      <c r="H6671" s="283">
        <f>IF(G6671="heating",F6671*Assumptions!M$4+Assumptions!M$7,0)</f>
        <v>0</v>
      </c>
      <c r="I6671" s="15">
        <f t="shared" si="1490"/>
        <v>0.95751150862929935</v>
      </c>
      <c r="J6671" s="15">
        <f t="shared" si="1491"/>
        <v>1.0078033906966741</v>
      </c>
      <c r="K6671" s="283">
        <f t="shared" si="1496"/>
        <v>0</v>
      </c>
      <c r="L6671" s="283">
        <f t="shared" si="1497"/>
        <v>4.3182081448486933</v>
      </c>
      <c r="M6671" s="283">
        <f t="shared" si="1498"/>
        <v>0</v>
      </c>
      <c r="N6671" s="283">
        <f t="shared" si="1499"/>
        <v>4.2355603137647586</v>
      </c>
      <c r="O6671" s="283">
        <f t="shared" si="1500"/>
        <v>0</v>
      </c>
      <c r="P6671" s="21">
        <f t="shared" si="1492"/>
        <v>0</v>
      </c>
      <c r="Q6671" s="21">
        <f t="shared" si="1493"/>
        <v>1.4448604713749031</v>
      </c>
      <c r="R6671">
        <f t="shared" si="1494"/>
        <v>1.1856283047139096</v>
      </c>
      <c r="S6671" s="296">
        <f t="shared" si="1501"/>
        <v>0</v>
      </c>
      <c r="T6671" s="283">
        <f t="shared" si="1502"/>
        <v>0</v>
      </c>
    </row>
    <row r="6672" spans="1:20" x14ac:dyDescent="0.25">
      <c r="A6672" s="286">
        <v>43378</v>
      </c>
      <c r="B6672" s="1">
        <f t="shared" si="1495"/>
        <v>5</v>
      </c>
      <c r="C6672" s="285">
        <v>22</v>
      </c>
      <c r="D6672" t="s">
        <v>714</v>
      </c>
      <c r="F6672" s="16">
        <v>57</v>
      </c>
      <c r="G6672" t="str">
        <f t="shared" si="1489"/>
        <v>Neither</v>
      </c>
      <c r="H6672" s="283">
        <f>IF(G6672="heating",F6672*Assumptions!M$4+Assumptions!M$7,0)</f>
        <v>0</v>
      </c>
      <c r="I6672" s="15">
        <f t="shared" si="1490"/>
        <v>0.9426530227543114</v>
      </c>
      <c r="J6672" s="15">
        <f t="shared" si="1491"/>
        <v>1.0078033906966741</v>
      </c>
      <c r="K6672" s="283">
        <f t="shared" si="1496"/>
        <v>0</v>
      </c>
      <c r="L6672" s="283">
        <f t="shared" si="1497"/>
        <v>4.2530692972692208</v>
      </c>
      <c r="M6672" s="283">
        <f t="shared" si="1498"/>
        <v>0</v>
      </c>
      <c r="N6672" s="283">
        <f t="shared" si="1499"/>
        <v>4.1119599131986844</v>
      </c>
      <c r="O6672" s="283">
        <f t="shared" si="1500"/>
        <v>0</v>
      </c>
      <c r="P6672" s="21">
        <f t="shared" si="1492"/>
        <v>0</v>
      </c>
      <c r="Q6672" s="21">
        <f t="shared" si="1493"/>
        <v>1.2427137171080138</v>
      </c>
      <c r="R6672">
        <f t="shared" si="1494"/>
        <v>1.1856283047139096</v>
      </c>
      <c r="S6672" s="296">
        <f t="shared" si="1501"/>
        <v>0</v>
      </c>
      <c r="T6672" s="283">
        <f t="shared" si="1502"/>
        <v>0</v>
      </c>
    </row>
    <row r="6673" spans="1:20" x14ac:dyDescent="0.25">
      <c r="A6673" s="286">
        <v>43378</v>
      </c>
      <c r="B6673" s="1">
        <f t="shared" si="1495"/>
        <v>5</v>
      </c>
      <c r="C6673" s="285">
        <v>23</v>
      </c>
      <c r="D6673" t="s">
        <v>713</v>
      </c>
      <c r="F6673" s="16">
        <v>57</v>
      </c>
      <c r="G6673" t="str">
        <f t="shared" si="1489"/>
        <v>Neither</v>
      </c>
      <c r="H6673" s="283">
        <f>IF(G6673="heating",F6673*Assumptions!M$4+Assumptions!M$7,0)</f>
        <v>0</v>
      </c>
      <c r="I6673" s="15">
        <f t="shared" si="1490"/>
        <v>0.94450710149963013</v>
      </c>
      <c r="J6673" s="15">
        <f t="shared" si="1491"/>
        <v>1.0078033906966741</v>
      </c>
      <c r="K6673" s="283">
        <f t="shared" si="1496"/>
        <v>0</v>
      </c>
      <c r="L6673" s="283">
        <f t="shared" si="1497"/>
        <v>4.2530692972692208</v>
      </c>
      <c r="M6673" s="283">
        <f t="shared" si="1498"/>
        <v>0</v>
      </c>
      <c r="N6673" s="283">
        <f t="shared" si="1499"/>
        <v>4.1119599131986844</v>
      </c>
      <c r="O6673" s="283">
        <f t="shared" si="1500"/>
        <v>0</v>
      </c>
      <c r="P6673" s="21">
        <f t="shared" si="1492"/>
        <v>0</v>
      </c>
      <c r="Q6673" s="21">
        <f t="shared" si="1493"/>
        <v>1.0297519246597011</v>
      </c>
      <c r="R6673">
        <f t="shared" si="1494"/>
        <v>1.1856283047139096</v>
      </c>
      <c r="S6673" s="296">
        <f t="shared" si="1501"/>
        <v>0</v>
      </c>
      <c r="T6673" s="283">
        <f t="shared" si="1502"/>
        <v>0</v>
      </c>
    </row>
    <row r="6674" spans="1:20" x14ac:dyDescent="0.25">
      <c r="A6674" s="286">
        <v>43379</v>
      </c>
      <c r="B6674" s="1">
        <f t="shared" si="1495"/>
        <v>6</v>
      </c>
      <c r="C6674" s="285">
        <v>0</v>
      </c>
      <c r="D6674" t="s">
        <v>713</v>
      </c>
      <c r="F6674" s="16">
        <v>57</v>
      </c>
      <c r="G6674" t="str">
        <f t="shared" si="1489"/>
        <v>heating</v>
      </c>
      <c r="H6674" s="283">
        <f>IF(G6674="heating",F6674*Assumptions!M$4+Assumptions!M$7,0)</f>
        <v>0.13432306238893654</v>
      </c>
      <c r="I6674" s="15">
        <f t="shared" si="1490"/>
        <v>0.97481507806017154</v>
      </c>
      <c r="J6674" s="15">
        <f t="shared" si="1491"/>
        <v>0.9885470267915587</v>
      </c>
      <c r="K6674" s="283">
        <f t="shared" si="1496"/>
        <v>0.12944049255762941</v>
      </c>
      <c r="L6674" s="283">
        <f t="shared" si="1497"/>
        <v>4.2530692972692208</v>
      </c>
      <c r="M6674" s="283">
        <f t="shared" si="1498"/>
        <v>1.8783721406655227</v>
      </c>
      <c r="N6674" s="283">
        <f t="shared" si="1499"/>
        <v>4.1119599131986844</v>
      </c>
      <c r="O6674" s="283">
        <f t="shared" si="1500"/>
        <v>0.13388247851181287</v>
      </c>
      <c r="P6674" s="21">
        <f t="shared" si="1492"/>
        <v>0</v>
      </c>
      <c r="Q6674" s="21">
        <f t="shared" si="1493"/>
        <v>0.90668853391740301</v>
      </c>
      <c r="R6674">
        <f t="shared" si="1494"/>
        <v>1.0112882868167345</v>
      </c>
      <c r="S6674" s="296">
        <f t="shared" si="1501"/>
        <v>0</v>
      </c>
      <c r="T6674" s="283">
        <f t="shared" si="1502"/>
        <v>0.12944049255762941</v>
      </c>
    </row>
    <row r="6675" spans="1:20" x14ac:dyDescent="0.25">
      <c r="A6675" s="286">
        <v>43379</v>
      </c>
      <c r="B6675" s="1">
        <f t="shared" si="1495"/>
        <v>6</v>
      </c>
      <c r="C6675" s="285">
        <v>1</v>
      </c>
      <c r="D6675" t="s">
        <v>713</v>
      </c>
      <c r="F6675" s="16">
        <v>57</v>
      </c>
      <c r="G6675" t="str">
        <f t="shared" si="1489"/>
        <v>heating</v>
      </c>
      <c r="H6675" s="283">
        <f>IF(G6675="heating",F6675*Assumptions!M$4+Assumptions!M$7,0)</f>
        <v>0.13432306238893654</v>
      </c>
      <c r="I6675" s="15">
        <f t="shared" si="1490"/>
        <v>1.012242869806885</v>
      </c>
      <c r="J6675" s="15">
        <f t="shared" si="1491"/>
        <v>0.9885470267915587</v>
      </c>
      <c r="K6675" s="283">
        <f t="shared" si="1496"/>
        <v>0.13441032930726154</v>
      </c>
      <c r="L6675" s="283">
        <f t="shared" si="1497"/>
        <v>4.2530692972692208</v>
      </c>
      <c r="M6675" s="283">
        <f t="shared" si="1498"/>
        <v>1.9504917897004528</v>
      </c>
      <c r="N6675" s="283">
        <f t="shared" si="1499"/>
        <v>4.1119599131986844</v>
      </c>
      <c r="O6675" s="283">
        <f t="shared" si="1500"/>
        <v>0.13902286424963445</v>
      </c>
      <c r="P6675" s="21">
        <f t="shared" si="1492"/>
        <v>0</v>
      </c>
      <c r="Q6675" s="21">
        <f t="shared" si="1493"/>
        <v>0.81803459285312596</v>
      </c>
      <c r="R6675">
        <f t="shared" si="1494"/>
        <v>1.0112882868167345</v>
      </c>
      <c r="S6675" s="296">
        <f t="shared" si="1501"/>
        <v>0</v>
      </c>
      <c r="T6675" s="283">
        <f t="shared" si="1502"/>
        <v>0.13441032930726154</v>
      </c>
    </row>
    <row r="6676" spans="1:20" x14ac:dyDescent="0.25">
      <c r="A6676" s="286">
        <v>43379</v>
      </c>
      <c r="B6676" s="1">
        <f t="shared" si="1495"/>
        <v>6</v>
      </c>
      <c r="C6676" s="285">
        <v>2</v>
      </c>
      <c r="D6676" t="s">
        <v>713</v>
      </c>
      <c r="F6676" s="16">
        <v>57</v>
      </c>
      <c r="G6676" t="str">
        <f t="shared" si="1489"/>
        <v>heating</v>
      </c>
      <c r="H6676" s="283">
        <f>IF(G6676="heating",F6676*Assumptions!M$4+Assumptions!M$7,0)</f>
        <v>0.13432306238893654</v>
      </c>
      <c r="I6676" s="15">
        <f t="shared" si="1490"/>
        <v>1.0509704703585963</v>
      </c>
      <c r="J6676" s="15">
        <f t="shared" si="1491"/>
        <v>0.9885470267915587</v>
      </c>
      <c r="K6676" s="283">
        <f t="shared" si="1496"/>
        <v>0.13955276073226991</v>
      </c>
      <c r="L6676" s="283">
        <f t="shared" si="1497"/>
        <v>4.2530692972692208</v>
      </c>
      <c r="M6676" s="283">
        <f t="shared" si="1498"/>
        <v>2.0251160416107896</v>
      </c>
      <c r="N6676" s="283">
        <f t="shared" si="1499"/>
        <v>4.1119599131986844</v>
      </c>
      <c r="O6676" s="283">
        <f t="shared" si="1500"/>
        <v>0.1443417675630673</v>
      </c>
      <c r="P6676" s="21">
        <f t="shared" si="1492"/>
        <v>0</v>
      </c>
      <c r="Q6676" s="21">
        <f t="shared" si="1493"/>
        <v>0.74507607494346417</v>
      </c>
      <c r="R6676">
        <f t="shared" si="1494"/>
        <v>1.0112882868167345</v>
      </c>
      <c r="S6676" s="296">
        <f t="shared" si="1501"/>
        <v>0</v>
      </c>
      <c r="T6676" s="283">
        <f t="shared" si="1502"/>
        <v>0.13955276073226991</v>
      </c>
    </row>
    <row r="6677" spans="1:20" x14ac:dyDescent="0.25">
      <c r="A6677" s="286">
        <v>43379</v>
      </c>
      <c r="B6677" s="1">
        <f t="shared" si="1495"/>
        <v>6</v>
      </c>
      <c r="C6677" s="285">
        <v>3</v>
      </c>
      <c r="D6677" t="s">
        <v>713</v>
      </c>
      <c r="F6677" s="16">
        <v>54</v>
      </c>
      <c r="G6677" t="str">
        <f t="shared" si="1489"/>
        <v>heating</v>
      </c>
      <c r="H6677" s="283">
        <f>IF(G6677="heating",F6677*Assumptions!M$4+Assumptions!M$7,0)</f>
        <v>0.16641068510005663</v>
      </c>
      <c r="I6677" s="15">
        <f t="shared" si="1490"/>
        <v>1.0924036124451033</v>
      </c>
      <c r="J6677" s="15">
        <f t="shared" si="1491"/>
        <v>0.9885470267915587</v>
      </c>
      <c r="K6677" s="283">
        <f t="shared" si="1496"/>
        <v>0.1797056246560606</v>
      </c>
      <c r="L6677" s="283">
        <f t="shared" si="1497"/>
        <v>4.1559947708987721</v>
      </c>
      <c r="M6677" s="283">
        <f t="shared" si="1498"/>
        <v>2.5482714313001904</v>
      </c>
      <c r="N6677" s="283">
        <f t="shared" si="1499"/>
        <v>3.9259252525022648</v>
      </c>
      <c r="O6677" s="283">
        <f t="shared" si="1500"/>
        <v>0.19023684566986149</v>
      </c>
      <c r="P6677" s="21">
        <f t="shared" si="1492"/>
        <v>0</v>
      </c>
      <c r="Q6677" s="21">
        <f t="shared" si="1493"/>
        <v>0.69158980876382303</v>
      </c>
      <c r="R6677">
        <f t="shared" si="1494"/>
        <v>1.0112882868167345</v>
      </c>
      <c r="S6677" s="296">
        <f t="shared" si="1501"/>
        <v>0</v>
      </c>
      <c r="T6677" s="283">
        <f t="shared" si="1502"/>
        <v>0.1797056246560606</v>
      </c>
    </row>
    <row r="6678" spans="1:20" x14ac:dyDescent="0.25">
      <c r="A6678" s="286">
        <v>43379</v>
      </c>
      <c r="B6678" s="1">
        <f t="shared" si="1495"/>
        <v>6</v>
      </c>
      <c r="C6678" s="285">
        <v>4</v>
      </c>
      <c r="D6678" t="s">
        <v>713</v>
      </c>
      <c r="F6678" s="16">
        <v>55</v>
      </c>
      <c r="G6678" t="str">
        <f t="shared" si="1489"/>
        <v>heating</v>
      </c>
      <c r="H6678" s="283">
        <f>IF(G6678="heating",F6678*Assumptions!M$4+Assumptions!M$7,0)</f>
        <v>0.15571481086301653</v>
      </c>
      <c r="I6678" s="15">
        <f t="shared" si="1490"/>
        <v>1.1348296917927807</v>
      </c>
      <c r="J6678" s="15">
        <f t="shared" si="1491"/>
        <v>0.9885470267915587</v>
      </c>
      <c r="K6678" s="283">
        <f t="shared" si="1496"/>
        <v>0.17468593831932605</v>
      </c>
      <c r="L6678" s="283">
        <f t="shared" si="1497"/>
        <v>4.1851135499983272</v>
      </c>
      <c r="M6678" s="283">
        <f t="shared" si="1498"/>
        <v>2.4944466231943561</v>
      </c>
      <c r="N6678" s="283">
        <f t="shared" si="1499"/>
        <v>3.9876635481217684</v>
      </c>
      <c r="O6678" s="283">
        <f t="shared" si="1500"/>
        <v>0.18333554940931016</v>
      </c>
      <c r="P6678" s="21">
        <f t="shared" si="1492"/>
        <v>0</v>
      </c>
      <c r="Q6678" s="21">
        <f t="shared" si="1493"/>
        <v>0.6473875548762833</v>
      </c>
      <c r="R6678">
        <f t="shared" si="1494"/>
        <v>1.0112882868167345</v>
      </c>
      <c r="S6678" s="296">
        <f t="shared" si="1501"/>
        <v>0</v>
      </c>
      <c r="T6678" s="283">
        <f t="shared" si="1502"/>
        <v>0.17468593831932605</v>
      </c>
    </row>
    <row r="6679" spans="1:20" x14ac:dyDescent="0.25">
      <c r="A6679" s="286">
        <v>43379</v>
      </c>
      <c r="B6679" s="1">
        <f t="shared" si="1495"/>
        <v>6</v>
      </c>
      <c r="C6679" s="285">
        <v>5</v>
      </c>
      <c r="D6679" t="s">
        <v>713</v>
      </c>
      <c r="F6679" s="16">
        <v>54</v>
      </c>
      <c r="G6679" t="str">
        <f t="shared" si="1489"/>
        <v>heating</v>
      </c>
      <c r="H6679" s="283">
        <f>IF(G6679="heating",F6679*Assumptions!M$4+Assumptions!M$7,0)</f>
        <v>0.16641068510005663</v>
      </c>
      <c r="I6679" s="15">
        <f t="shared" si="1490"/>
        <v>1.1635558681477385</v>
      </c>
      <c r="J6679" s="15">
        <f t="shared" si="1491"/>
        <v>0.9885470267915587</v>
      </c>
      <c r="K6679" s="283">
        <f t="shared" si="1496"/>
        <v>0.1914105113948642</v>
      </c>
      <c r="L6679" s="283">
        <f t="shared" si="1497"/>
        <v>4.1559947708987721</v>
      </c>
      <c r="M6679" s="283">
        <f t="shared" si="1498"/>
        <v>2.7142497001506181</v>
      </c>
      <c r="N6679" s="283">
        <f t="shared" si="1499"/>
        <v>3.9259252525022648</v>
      </c>
      <c r="O6679" s="283">
        <f t="shared" si="1500"/>
        <v>0.20262766947615402</v>
      </c>
      <c r="P6679" s="21">
        <f t="shared" si="1492"/>
        <v>0</v>
      </c>
      <c r="Q6679" s="21">
        <f t="shared" si="1493"/>
        <v>0.72139578924615555</v>
      </c>
      <c r="R6679">
        <f t="shared" si="1494"/>
        <v>1.0112882868167345</v>
      </c>
      <c r="S6679" s="296">
        <f t="shared" si="1501"/>
        <v>0</v>
      </c>
      <c r="T6679" s="283">
        <f t="shared" si="1502"/>
        <v>0.1914105113948642</v>
      </c>
    </row>
    <row r="6680" spans="1:20" x14ac:dyDescent="0.25">
      <c r="A6680" s="286">
        <v>43379</v>
      </c>
      <c r="B6680" s="1">
        <f t="shared" si="1495"/>
        <v>6</v>
      </c>
      <c r="C6680" s="285">
        <v>6</v>
      </c>
      <c r="D6680" t="s">
        <v>713</v>
      </c>
      <c r="F6680" s="16">
        <v>54</v>
      </c>
      <c r="G6680" t="str">
        <f t="shared" si="1489"/>
        <v>heating</v>
      </c>
      <c r="H6680" s="283">
        <f>IF(G6680="heating",F6680*Assumptions!M$4+Assumptions!M$7,0)</f>
        <v>0.16641068510005663</v>
      </c>
      <c r="I6680" s="15">
        <f t="shared" si="1490"/>
        <v>1.2083911162615524</v>
      </c>
      <c r="J6680" s="15">
        <f t="shared" si="1491"/>
        <v>0.9885470267915587</v>
      </c>
      <c r="K6680" s="283">
        <f t="shared" si="1496"/>
        <v>0.19878612437994783</v>
      </c>
      <c r="L6680" s="283">
        <f t="shared" si="1497"/>
        <v>4.1559947708987721</v>
      </c>
      <c r="M6680" s="283">
        <f t="shared" si="1498"/>
        <v>2.8188377668524103</v>
      </c>
      <c r="N6680" s="283">
        <f t="shared" si="1499"/>
        <v>3.9259252525022648</v>
      </c>
      <c r="O6680" s="283">
        <f t="shared" si="1500"/>
        <v>0.21043551273008337</v>
      </c>
      <c r="P6680" s="21">
        <f t="shared" si="1492"/>
        <v>0</v>
      </c>
      <c r="Q6680" s="21">
        <f t="shared" si="1493"/>
        <v>0.87787080972652631</v>
      </c>
      <c r="R6680">
        <f t="shared" si="1494"/>
        <v>1.0112882868167345</v>
      </c>
      <c r="S6680" s="296">
        <f t="shared" si="1501"/>
        <v>0</v>
      </c>
      <c r="T6680" s="283">
        <f t="shared" si="1502"/>
        <v>0.19878612437994783</v>
      </c>
    </row>
    <row r="6681" spans="1:20" x14ac:dyDescent="0.25">
      <c r="A6681" s="286">
        <v>43379</v>
      </c>
      <c r="B6681" s="1">
        <f t="shared" si="1495"/>
        <v>6</v>
      </c>
      <c r="C6681" s="285">
        <v>7</v>
      </c>
      <c r="D6681" t="s">
        <v>713</v>
      </c>
      <c r="F6681" s="16">
        <v>52</v>
      </c>
      <c r="G6681" t="str">
        <f t="shared" si="1489"/>
        <v>heating</v>
      </c>
      <c r="H6681" s="283">
        <f>IF(G6681="heating",F6681*Assumptions!M$4+Assumptions!M$7,0)</f>
        <v>0.18780243357413662</v>
      </c>
      <c r="I6681" s="15">
        <f t="shared" si="1490"/>
        <v>1.1637425769249583</v>
      </c>
      <c r="J6681" s="15">
        <f t="shared" si="1491"/>
        <v>0.9885470267915587</v>
      </c>
      <c r="K6681" s="283">
        <f t="shared" si="1496"/>
        <v>0.21605059846707009</v>
      </c>
      <c r="L6681" s="283">
        <f t="shared" si="1497"/>
        <v>4.0950984110509578</v>
      </c>
      <c r="M6681" s="283">
        <f t="shared" si="1498"/>
        <v>3.0187617540128335</v>
      </c>
      <c r="N6681" s="283">
        <f t="shared" si="1499"/>
        <v>3.802065958051716</v>
      </c>
      <c r="O6681" s="283">
        <f t="shared" si="1500"/>
        <v>0.23270202891021829</v>
      </c>
      <c r="P6681" s="21">
        <f t="shared" si="1492"/>
        <v>0</v>
      </c>
      <c r="Q6681" s="21">
        <f t="shared" si="1493"/>
        <v>0.97331382064367777</v>
      </c>
      <c r="R6681">
        <f t="shared" si="1494"/>
        <v>1.0112882868167345</v>
      </c>
      <c r="S6681" s="296">
        <f t="shared" si="1501"/>
        <v>0</v>
      </c>
      <c r="T6681" s="283">
        <f t="shared" si="1502"/>
        <v>0.21605059846707009</v>
      </c>
    </row>
    <row r="6682" spans="1:20" x14ac:dyDescent="0.25">
      <c r="A6682" s="286">
        <v>43379</v>
      </c>
      <c r="B6682" s="1">
        <f t="shared" si="1495"/>
        <v>6</v>
      </c>
      <c r="C6682" s="285">
        <v>8</v>
      </c>
      <c r="D6682" t="s">
        <v>713</v>
      </c>
      <c r="F6682" s="16">
        <v>52</v>
      </c>
      <c r="G6682" t="str">
        <f t="shared" si="1489"/>
        <v>heating</v>
      </c>
      <c r="H6682" s="283">
        <f>IF(G6682="heating",F6682*Assumptions!M$4+Assumptions!M$7,0)</f>
        <v>0.18780243357413662</v>
      </c>
      <c r="I6682" s="15">
        <f t="shared" si="1490"/>
        <v>1.094193721037565</v>
      </c>
      <c r="J6682" s="15">
        <f t="shared" si="1491"/>
        <v>0.9885470267915587</v>
      </c>
      <c r="K6682" s="283">
        <f t="shared" si="1496"/>
        <v>0.20313874645175942</v>
      </c>
      <c r="L6682" s="283">
        <f t="shared" si="1497"/>
        <v>4.0950984110509578</v>
      </c>
      <c r="M6682" s="283">
        <f t="shared" si="1498"/>
        <v>2.8383512144732532</v>
      </c>
      <c r="N6682" s="283">
        <f t="shared" si="1499"/>
        <v>3.802065958051716</v>
      </c>
      <c r="O6682" s="283">
        <f t="shared" si="1500"/>
        <v>0.21879503590825611</v>
      </c>
      <c r="P6682" s="21">
        <f t="shared" si="1492"/>
        <v>0</v>
      </c>
      <c r="Q6682" s="21">
        <f t="shared" si="1493"/>
        <v>0.94940007506179924</v>
      </c>
      <c r="R6682">
        <f t="shared" si="1494"/>
        <v>1.0112882868167345</v>
      </c>
      <c r="S6682" s="296">
        <f t="shared" si="1501"/>
        <v>0</v>
      </c>
      <c r="T6682" s="283">
        <f t="shared" si="1502"/>
        <v>0.20313874645175942</v>
      </c>
    </row>
    <row r="6683" spans="1:20" x14ac:dyDescent="0.25">
      <c r="A6683" s="286">
        <v>43379</v>
      </c>
      <c r="B6683" s="1">
        <f t="shared" si="1495"/>
        <v>6</v>
      </c>
      <c r="C6683" s="285">
        <v>9</v>
      </c>
      <c r="D6683" t="s">
        <v>713</v>
      </c>
      <c r="F6683" s="16">
        <v>52</v>
      </c>
      <c r="G6683" t="str">
        <f t="shared" si="1489"/>
        <v>heating</v>
      </c>
      <c r="H6683" s="283">
        <f>IF(G6683="heating",F6683*Assumptions!M$4+Assumptions!M$7,0)</f>
        <v>0.18780243357413662</v>
      </c>
      <c r="I6683" s="15">
        <f t="shared" si="1490"/>
        <v>1.0343009000871222</v>
      </c>
      <c r="J6683" s="15">
        <f t="shared" si="1491"/>
        <v>0.9885470267915587</v>
      </c>
      <c r="K6683" s="283">
        <f t="shared" si="1496"/>
        <v>0.19201955216704378</v>
      </c>
      <c r="L6683" s="283">
        <f t="shared" si="1497"/>
        <v>4.0950984110509578</v>
      </c>
      <c r="M6683" s="283">
        <f t="shared" si="1498"/>
        <v>2.6829885416535628</v>
      </c>
      <c r="N6683" s="283">
        <f t="shared" si="1499"/>
        <v>3.802065958051716</v>
      </c>
      <c r="O6683" s="283">
        <f t="shared" si="1500"/>
        <v>0.20681886417691697</v>
      </c>
      <c r="P6683" s="21">
        <f t="shared" si="1492"/>
        <v>0</v>
      </c>
      <c r="Q6683" s="21">
        <f t="shared" si="1493"/>
        <v>0.8408485371888097</v>
      </c>
      <c r="R6683">
        <f t="shared" si="1494"/>
        <v>1.0112882868167345</v>
      </c>
      <c r="S6683" s="296">
        <f t="shared" si="1501"/>
        <v>0</v>
      </c>
      <c r="T6683" s="283">
        <f t="shared" si="1502"/>
        <v>0.19201955216704378</v>
      </c>
    </row>
    <row r="6684" spans="1:20" x14ac:dyDescent="0.25">
      <c r="A6684" s="286">
        <v>43379</v>
      </c>
      <c r="B6684" s="1">
        <f t="shared" si="1495"/>
        <v>6</v>
      </c>
      <c r="C6684" s="285">
        <v>10</v>
      </c>
      <c r="D6684" t="s">
        <v>713</v>
      </c>
      <c r="F6684" s="16">
        <v>54</v>
      </c>
      <c r="G6684" t="str">
        <f t="shared" si="1489"/>
        <v>heating</v>
      </c>
      <c r="H6684" s="283">
        <f>IF(G6684="heating",F6684*Assumptions!M$4+Assumptions!M$7,0)</f>
        <v>0.16641068510005663</v>
      </c>
      <c r="I6684" s="15">
        <f t="shared" si="1490"/>
        <v>0.98112329028689171</v>
      </c>
      <c r="J6684" s="15">
        <f t="shared" si="1491"/>
        <v>0.9885470267915587</v>
      </c>
      <c r="K6684" s="283">
        <f t="shared" si="1496"/>
        <v>0.16139947885285455</v>
      </c>
      <c r="L6684" s="283">
        <f t="shared" si="1497"/>
        <v>4.1559947708987721</v>
      </c>
      <c r="M6684" s="283">
        <f t="shared" si="1498"/>
        <v>2.2886856311517105</v>
      </c>
      <c r="N6684" s="283">
        <f t="shared" si="1499"/>
        <v>3.9259252525022648</v>
      </c>
      <c r="O6684" s="283">
        <f t="shared" si="1500"/>
        <v>0.17085791170138015</v>
      </c>
      <c r="P6684" s="21">
        <f t="shared" si="1492"/>
        <v>0</v>
      </c>
      <c r="Q6684" s="21">
        <f t="shared" si="1493"/>
        <v>0.74504051125983206</v>
      </c>
      <c r="R6684">
        <f t="shared" si="1494"/>
        <v>1.0112882868167345</v>
      </c>
      <c r="S6684" s="296">
        <f t="shared" si="1501"/>
        <v>0</v>
      </c>
      <c r="T6684" s="283">
        <f t="shared" si="1502"/>
        <v>0.16139947885285455</v>
      </c>
    </row>
    <row r="6685" spans="1:20" x14ac:dyDescent="0.25">
      <c r="A6685" s="286">
        <v>43379</v>
      </c>
      <c r="B6685" s="1">
        <f t="shared" si="1495"/>
        <v>6</v>
      </c>
      <c r="C6685" s="285">
        <v>11</v>
      </c>
      <c r="D6685" t="s">
        <v>713</v>
      </c>
      <c r="F6685" s="16">
        <v>55</v>
      </c>
      <c r="G6685" t="str">
        <f t="shared" si="1489"/>
        <v>heating</v>
      </c>
      <c r="H6685" s="283">
        <f>IF(G6685="heating",F6685*Assumptions!M$4+Assumptions!M$7,0)</f>
        <v>0.15571481086301653</v>
      </c>
      <c r="I6685" s="15">
        <f t="shared" si="1490"/>
        <v>0.94956163997961163</v>
      </c>
      <c r="J6685" s="15">
        <f t="shared" si="1491"/>
        <v>0.9885470267915587</v>
      </c>
      <c r="K6685" s="283">
        <f t="shared" si="1496"/>
        <v>0.1461673652632674</v>
      </c>
      <c r="L6685" s="283">
        <f t="shared" si="1497"/>
        <v>4.1851135499983272</v>
      </c>
      <c r="M6685" s="283">
        <f t="shared" si="1498"/>
        <v>2.0872125954160778</v>
      </c>
      <c r="N6685" s="283">
        <f t="shared" si="1499"/>
        <v>3.9876635481217684</v>
      </c>
      <c r="O6685" s="283">
        <f t="shared" si="1500"/>
        <v>0.15340487319171775</v>
      </c>
      <c r="P6685" s="21">
        <f t="shared" si="1492"/>
        <v>0</v>
      </c>
      <c r="Q6685" s="21">
        <f t="shared" si="1493"/>
        <v>0.72850690893675296</v>
      </c>
      <c r="R6685">
        <f t="shared" si="1494"/>
        <v>1.0112882868167345</v>
      </c>
      <c r="S6685" s="296">
        <f t="shared" si="1501"/>
        <v>0</v>
      </c>
      <c r="T6685" s="283">
        <f t="shared" si="1502"/>
        <v>0.1461673652632674</v>
      </c>
    </row>
    <row r="6686" spans="1:20" x14ac:dyDescent="0.25">
      <c r="A6686" s="286">
        <v>43379</v>
      </c>
      <c r="B6686" s="1">
        <f t="shared" si="1495"/>
        <v>6</v>
      </c>
      <c r="C6686" s="285">
        <v>12</v>
      </c>
      <c r="D6686" t="s">
        <v>713</v>
      </c>
      <c r="F6686" s="16">
        <v>55</v>
      </c>
      <c r="G6686" t="str">
        <f t="shared" si="1489"/>
        <v>heating</v>
      </c>
      <c r="H6686" s="283">
        <f>IF(G6686="heating",F6686*Assumptions!M$4+Assumptions!M$7,0)</f>
        <v>0.15571481086301653</v>
      </c>
      <c r="I6686" s="15">
        <f t="shared" si="1490"/>
        <v>0.91648403420261149</v>
      </c>
      <c r="J6686" s="15">
        <f t="shared" si="1491"/>
        <v>0.9885470267915587</v>
      </c>
      <c r="K6686" s="283">
        <f t="shared" si="1496"/>
        <v>0.14107568265723358</v>
      </c>
      <c r="L6686" s="283">
        <f t="shared" si="1497"/>
        <v>4.1851135499983272</v>
      </c>
      <c r="M6686" s="283">
        <f t="shared" si="1498"/>
        <v>2.0145053666305461</v>
      </c>
      <c r="N6686" s="283">
        <f t="shared" si="1499"/>
        <v>3.9876635481217684</v>
      </c>
      <c r="O6686" s="283">
        <f t="shared" si="1500"/>
        <v>0.1480610748472361</v>
      </c>
      <c r="P6686" s="21">
        <f t="shared" si="1492"/>
        <v>0</v>
      </c>
      <c r="Q6686" s="21">
        <f t="shared" si="1493"/>
        <v>0.75910815787401487</v>
      </c>
      <c r="R6686">
        <f t="shared" si="1494"/>
        <v>1.0112882868167345</v>
      </c>
      <c r="S6686" s="296">
        <f t="shared" si="1501"/>
        <v>0</v>
      </c>
      <c r="T6686" s="283">
        <f t="shared" si="1502"/>
        <v>0.14107568265723358</v>
      </c>
    </row>
    <row r="6687" spans="1:20" x14ac:dyDescent="0.25">
      <c r="A6687" s="286">
        <v>43379</v>
      </c>
      <c r="B6687" s="1">
        <f t="shared" si="1495"/>
        <v>6</v>
      </c>
      <c r="C6687" s="285">
        <v>13</v>
      </c>
      <c r="D6687" t="s">
        <v>713</v>
      </c>
      <c r="F6687" s="16">
        <v>54</v>
      </c>
      <c r="G6687" t="str">
        <f t="shared" si="1489"/>
        <v>heating</v>
      </c>
      <c r="H6687" s="283">
        <f>IF(G6687="heating",F6687*Assumptions!M$4+Assumptions!M$7,0)</f>
        <v>0.16641068510005663</v>
      </c>
      <c r="I6687" s="15">
        <f t="shared" si="1490"/>
        <v>0.90040206880052787</v>
      </c>
      <c r="J6687" s="15">
        <f t="shared" si="1491"/>
        <v>0.9885470267915587</v>
      </c>
      <c r="K6687" s="283">
        <f t="shared" si="1496"/>
        <v>0.14812045142659161</v>
      </c>
      <c r="L6687" s="283">
        <f t="shared" si="1497"/>
        <v>4.1559947708987721</v>
      </c>
      <c r="M6687" s="283">
        <f t="shared" si="1498"/>
        <v>2.1003856472721778</v>
      </c>
      <c r="N6687" s="283">
        <f t="shared" si="1499"/>
        <v>3.9259252525022648</v>
      </c>
      <c r="O6687" s="283">
        <f t="shared" si="1500"/>
        <v>0.15680069843401206</v>
      </c>
      <c r="P6687" s="21">
        <f t="shared" si="1492"/>
        <v>0</v>
      </c>
      <c r="Q6687" s="21">
        <f t="shared" si="1493"/>
        <v>0.79115902007799765</v>
      </c>
      <c r="R6687">
        <f t="shared" si="1494"/>
        <v>1.0112882868167345</v>
      </c>
      <c r="S6687" s="296">
        <f t="shared" si="1501"/>
        <v>0</v>
      </c>
      <c r="T6687" s="283">
        <f t="shared" si="1502"/>
        <v>0.14812045142659161</v>
      </c>
    </row>
    <row r="6688" spans="1:20" x14ac:dyDescent="0.25">
      <c r="A6688" s="286">
        <v>43379</v>
      </c>
      <c r="B6688" s="1">
        <f t="shared" si="1495"/>
        <v>6</v>
      </c>
      <c r="C6688" s="285">
        <v>14</v>
      </c>
      <c r="D6688" t="s">
        <v>713</v>
      </c>
      <c r="F6688" s="16">
        <v>52</v>
      </c>
      <c r="G6688" t="str">
        <f t="shared" si="1489"/>
        <v>heating</v>
      </c>
      <c r="H6688" s="283">
        <f>IF(G6688="heating",F6688*Assumptions!M$4+Assumptions!M$7,0)</f>
        <v>0.18780243357413662</v>
      </c>
      <c r="I6688" s="15">
        <f t="shared" si="1490"/>
        <v>0.86032894500746537</v>
      </c>
      <c r="J6688" s="15">
        <f t="shared" si="1491"/>
        <v>0.9885470267915587</v>
      </c>
      <c r="K6688" s="283">
        <f t="shared" si="1496"/>
        <v>0.15972139125351575</v>
      </c>
      <c r="L6688" s="283">
        <f t="shared" si="1497"/>
        <v>4.0950984110509578</v>
      </c>
      <c r="M6688" s="283">
        <f t="shared" si="1498"/>
        <v>2.2317032705990076</v>
      </c>
      <c r="N6688" s="283">
        <f t="shared" si="1499"/>
        <v>3.802065958051716</v>
      </c>
      <c r="O6688" s="283">
        <f t="shared" si="1500"/>
        <v>0.17203142258696816</v>
      </c>
      <c r="P6688" s="21">
        <f t="shared" si="1492"/>
        <v>0</v>
      </c>
      <c r="Q6688" s="21">
        <f t="shared" si="1493"/>
        <v>0.84355555031342389</v>
      </c>
      <c r="R6688">
        <f t="shared" si="1494"/>
        <v>1.0112882868167345</v>
      </c>
      <c r="S6688" s="296">
        <f t="shared" si="1501"/>
        <v>0</v>
      </c>
      <c r="T6688" s="283">
        <f t="shared" si="1502"/>
        <v>0.15972139125351575</v>
      </c>
    </row>
    <row r="6689" spans="1:20" x14ac:dyDescent="0.25">
      <c r="A6689" s="286">
        <v>43379</v>
      </c>
      <c r="B6689" s="1">
        <f t="shared" si="1495"/>
        <v>6</v>
      </c>
      <c r="C6689" s="285">
        <v>15</v>
      </c>
      <c r="D6689" t="s">
        <v>713</v>
      </c>
      <c r="F6689" s="16">
        <v>52</v>
      </c>
      <c r="G6689" t="str">
        <f t="shared" si="1489"/>
        <v>heating</v>
      </c>
      <c r="H6689" s="283">
        <f>IF(G6689="heating",F6689*Assumptions!M$4+Assumptions!M$7,0)</f>
        <v>0.18780243357413662</v>
      </c>
      <c r="I6689" s="15">
        <f t="shared" si="1490"/>
        <v>0.85754515037175039</v>
      </c>
      <c r="J6689" s="15">
        <f t="shared" si="1491"/>
        <v>0.9885470267915587</v>
      </c>
      <c r="K6689" s="283">
        <f t="shared" si="1496"/>
        <v>0.15920457549977329</v>
      </c>
      <c r="L6689" s="283">
        <f t="shared" si="1497"/>
        <v>4.0950984110509578</v>
      </c>
      <c r="M6689" s="283">
        <f t="shared" si="1498"/>
        <v>2.2244820749978911</v>
      </c>
      <c r="N6689" s="283">
        <f t="shared" si="1499"/>
        <v>3.802065958051716</v>
      </c>
      <c r="O6689" s="283">
        <f t="shared" si="1500"/>
        <v>0.17147477486036183</v>
      </c>
      <c r="P6689" s="21">
        <f t="shared" si="1492"/>
        <v>0</v>
      </c>
      <c r="Q6689" s="21">
        <f t="shared" si="1493"/>
        <v>0.96592607327566882</v>
      </c>
      <c r="R6689">
        <f t="shared" si="1494"/>
        <v>1.0112882868167345</v>
      </c>
      <c r="S6689" s="296">
        <f t="shared" si="1501"/>
        <v>0</v>
      </c>
      <c r="T6689" s="283">
        <f t="shared" si="1502"/>
        <v>0.15920457549977329</v>
      </c>
    </row>
    <row r="6690" spans="1:20" x14ac:dyDescent="0.25">
      <c r="A6690" s="286">
        <v>43379</v>
      </c>
      <c r="B6690" s="1">
        <f t="shared" si="1495"/>
        <v>6</v>
      </c>
      <c r="C6690" s="285">
        <v>16</v>
      </c>
      <c r="D6690" t="s">
        <v>713</v>
      </c>
      <c r="F6690" s="16">
        <v>52</v>
      </c>
      <c r="G6690" t="str">
        <f t="shared" si="1489"/>
        <v>heating</v>
      </c>
      <c r="H6690" s="283">
        <f>IF(G6690="heating",F6690*Assumptions!M$4+Assumptions!M$7,0)</f>
        <v>0.18780243357413662</v>
      </c>
      <c r="I6690" s="15">
        <f t="shared" si="1490"/>
        <v>0.88344815438260227</v>
      </c>
      <c r="J6690" s="15">
        <f t="shared" si="1491"/>
        <v>0.9885470267915587</v>
      </c>
      <c r="K6690" s="283">
        <f t="shared" si="1496"/>
        <v>0.16401350801595496</v>
      </c>
      <c r="L6690" s="283">
        <f t="shared" si="1497"/>
        <v>4.0950984110509578</v>
      </c>
      <c r="M6690" s="283">
        <f t="shared" si="1498"/>
        <v>2.2916747681007084</v>
      </c>
      <c r="N6690" s="283">
        <f t="shared" si="1499"/>
        <v>3.802065958051716</v>
      </c>
      <c r="O6690" s="283">
        <f t="shared" si="1500"/>
        <v>0.17665434094973026</v>
      </c>
      <c r="P6690" s="21">
        <f t="shared" si="1492"/>
        <v>0</v>
      </c>
      <c r="Q6690" s="21">
        <f t="shared" si="1493"/>
        <v>1.1649354943302594</v>
      </c>
      <c r="R6690">
        <f t="shared" si="1494"/>
        <v>1.0112882868167345</v>
      </c>
      <c r="S6690" s="296">
        <f t="shared" si="1501"/>
        <v>0</v>
      </c>
      <c r="T6690" s="283">
        <f t="shared" si="1502"/>
        <v>0.16401350801595496</v>
      </c>
    </row>
    <row r="6691" spans="1:20" x14ac:dyDescent="0.25">
      <c r="A6691" s="286">
        <v>43379</v>
      </c>
      <c r="B6691" s="1">
        <f t="shared" si="1495"/>
        <v>6</v>
      </c>
      <c r="C6691" s="285">
        <v>17</v>
      </c>
      <c r="D6691" t="s">
        <v>713</v>
      </c>
      <c r="F6691" s="16">
        <v>50</v>
      </c>
      <c r="G6691" t="str">
        <f t="shared" si="1489"/>
        <v>heating</v>
      </c>
      <c r="H6691" s="283">
        <f>IF(G6691="heating",F6691*Assumptions!M$4+Assumptions!M$7,0)</f>
        <v>0.20919418204821671</v>
      </c>
      <c r="I6691" s="15">
        <f t="shared" si="1490"/>
        <v>0.94025748850374469</v>
      </c>
      <c r="J6691" s="15">
        <f t="shared" si="1491"/>
        <v>0.9885470267915587</v>
      </c>
      <c r="K6691" s="283">
        <f t="shared" si="1496"/>
        <v>0.19444363766612099</v>
      </c>
      <c r="L6691" s="283">
        <f t="shared" si="1497"/>
        <v>4.0351685236640416</v>
      </c>
      <c r="M6691" s="283">
        <f t="shared" si="1498"/>
        <v>2.6770990317020735</v>
      </c>
      <c r="N6691" s="283">
        <f t="shared" si="1499"/>
        <v>3.6783220436298789</v>
      </c>
      <c r="O6691" s="283">
        <f t="shared" si="1500"/>
        <v>0.21330727354225562</v>
      </c>
      <c r="P6691" s="21">
        <f t="shared" si="1492"/>
        <v>0</v>
      </c>
      <c r="Q6691" s="21">
        <f t="shared" si="1493"/>
        <v>1.3521540118753073</v>
      </c>
      <c r="R6691">
        <f t="shared" si="1494"/>
        <v>1.0112882868167345</v>
      </c>
      <c r="S6691" s="296">
        <f t="shared" si="1501"/>
        <v>0</v>
      </c>
      <c r="T6691" s="283">
        <f t="shared" si="1502"/>
        <v>0.19444363766612099</v>
      </c>
    </row>
    <row r="6692" spans="1:20" x14ac:dyDescent="0.25">
      <c r="A6692" s="286">
        <v>43379</v>
      </c>
      <c r="B6692" s="1">
        <f t="shared" si="1495"/>
        <v>6</v>
      </c>
      <c r="C6692" s="285">
        <v>18</v>
      </c>
      <c r="D6692" t="s">
        <v>713</v>
      </c>
      <c r="F6692" s="16">
        <v>50</v>
      </c>
      <c r="G6692" t="str">
        <f t="shared" si="1489"/>
        <v>heating</v>
      </c>
      <c r="H6692" s="283">
        <f>IF(G6692="heating",F6692*Assumptions!M$4+Assumptions!M$7,0)</f>
        <v>0.20919418204821671</v>
      </c>
      <c r="I6692" s="15">
        <f t="shared" si="1490"/>
        <v>0.98182363790757687</v>
      </c>
      <c r="J6692" s="15">
        <f t="shared" si="1491"/>
        <v>0.9885470267915587</v>
      </c>
      <c r="K6692" s="283">
        <f t="shared" si="1496"/>
        <v>0.20303944614696184</v>
      </c>
      <c r="L6692" s="283">
        <f t="shared" si="1497"/>
        <v>4.0351685236640416</v>
      </c>
      <c r="M6692" s="283">
        <f t="shared" si="1498"/>
        <v>2.7954460799108154</v>
      </c>
      <c r="N6692" s="283">
        <f t="shared" si="1499"/>
        <v>3.6783220436298789</v>
      </c>
      <c r="O6692" s="283">
        <f t="shared" si="1500"/>
        <v>0.22273699051807122</v>
      </c>
      <c r="P6692" s="21">
        <f t="shared" si="1492"/>
        <v>0</v>
      </c>
      <c r="Q6692" s="21">
        <f t="shared" si="1493"/>
        <v>1.5598916921549892</v>
      </c>
      <c r="R6692">
        <f t="shared" si="1494"/>
        <v>1.0112882868167345</v>
      </c>
      <c r="S6692" s="296">
        <f t="shared" si="1501"/>
        <v>0</v>
      </c>
      <c r="T6692" s="283">
        <f t="shared" si="1502"/>
        <v>0.20303944614696184</v>
      </c>
    </row>
    <row r="6693" spans="1:20" x14ac:dyDescent="0.25">
      <c r="A6693" s="286">
        <v>43379</v>
      </c>
      <c r="B6693" s="1">
        <f t="shared" si="1495"/>
        <v>6</v>
      </c>
      <c r="C6693" s="285">
        <v>19</v>
      </c>
      <c r="D6693" t="s">
        <v>713</v>
      </c>
      <c r="F6693" s="16">
        <v>48</v>
      </c>
      <c r="G6693" t="str">
        <f t="shared" si="1489"/>
        <v>heating</v>
      </c>
      <c r="H6693" s="283">
        <f>IF(G6693="heating",F6693*Assumptions!M$4+Assumptions!M$7,0)</f>
        <v>0.2305859305222967</v>
      </c>
      <c r="I6693" s="15">
        <f t="shared" si="1490"/>
        <v>0.98418842963438757</v>
      </c>
      <c r="J6693" s="15">
        <f t="shared" si="1491"/>
        <v>0.9885470267915587</v>
      </c>
      <c r="K6693" s="283">
        <f t="shared" si="1496"/>
        <v>0.22434086706097789</v>
      </c>
      <c r="L6693" s="283">
        <f t="shared" si="1497"/>
        <v>3.9630740889572826</v>
      </c>
      <c r="M6693" s="283">
        <f t="shared" si="1498"/>
        <v>3.0335391766962672</v>
      </c>
      <c r="N6693" s="283">
        <f t="shared" si="1499"/>
        <v>3.5524856183738187</v>
      </c>
      <c r="O6693" s="283">
        <f t="shared" si="1500"/>
        <v>0.25026969081737077</v>
      </c>
      <c r="P6693" s="21">
        <f t="shared" si="1492"/>
        <v>0</v>
      </c>
      <c r="Q6693" s="21">
        <f t="shared" si="1493"/>
        <v>1.6764212681468484</v>
      </c>
      <c r="R6693">
        <f t="shared" si="1494"/>
        <v>1.0112882868167345</v>
      </c>
      <c r="S6693" s="296">
        <f t="shared" si="1501"/>
        <v>0</v>
      </c>
      <c r="T6693" s="283">
        <f t="shared" si="1502"/>
        <v>0.22434086706097789</v>
      </c>
    </row>
    <row r="6694" spans="1:20" x14ac:dyDescent="0.25">
      <c r="A6694" s="286">
        <v>43379</v>
      </c>
      <c r="B6694" s="1">
        <f t="shared" si="1495"/>
        <v>6</v>
      </c>
      <c r="C6694" s="285">
        <v>20</v>
      </c>
      <c r="D6694" t="s">
        <v>713</v>
      </c>
      <c r="F6694" s="16">
        <v>48</v>
      </c>
      <c r="G6694" t="str">
        <f t="shared" si="1489"/>
        <v>heating</v>
      </c>
      <c r="H6694" s="283">
        <f>IF(G6694="heating",F6694*Assumptions!M$4+Assumptions!M$7,0)</f>
        <v>0.2305859305222967</v>
      </c>
      <c r="I6694" s="15">
        <f t="shared" si="1490"/>
        <v>0.97071962311712034</v>
      </c>
      <c r="J6694" s="15">
        <f t="shared" si="1491"/>
        <v>0.9885470267915587</v>
      </c>
      <c r="K6694" s="283">
        <f t="shared" si="1496"/>
        <v>0.2212707194740135</v>
      </c>
      <c r="L6694" s="283">
        <f t="shared" si="1497"/>
        <v>3.9630740889572826</v>
      </c>
      <c r="M6694" s="283">
        <f t="shared" si="1498"/>
        <v>2.9920246140340638</v>
      </c>
      <c r="N6694" s="283">
        <f t="shared" si="1499"/>
        <v>3.5524856183738187</v>
      </c>
      <c r="O6694" s="283">
        <f t="shared" si="1500"/>
        <v>0.24684470232811606</v>
      </c>
      <c r="P6694" s="21">
        <f t="shared" si="1492"/>
        <v>0</v>
      </c>
      <c r="Q6694" s="21">
        <f t="shared" si="1493"/>
        <v>1.52436960139122</v>
      </c>
      <c r="R6694">
        <f t="shared" si="1494"/>
        <v>1.0112882868167345</v>
      </c>
      <c r="S6694" s="296">
        <f t="shared" si="1501"/>
        <v>0</v>
      </c>
      <c r="T6694" s="283">
        <f t="shared" si="1502"/>
        <v>0.2212707194740135</v>
      </c>
    </row>
    <row r="6695" spans="1:20" x14ac:dyDescent="0.25">
      <c r="A6695" s="286">
        <v>43379</v>
      </c>
      <c r="B6695" s="1">
        <f t="shared" si="1495"/>
        <v>6</v>
      </c>
      <c r="C6695" s="285">
        <v>21</v>
      </c>
      <c r="D6695" t="s">
        <v>713</v>
      </c>
      <c r="F6695" s="16">
        <v>48</v>
      </c>
      <c r="G6695" t="str">
        <f t="shared" si="1489"/>
        <v>heating</v>
      </c>
      <c r="H6695" s="283">
        <f>IF(G6695="heating",F6695*Assumptions!M$4+Assumptions!M$7,0)</f>
        <v>0.2305859305222967</v>
      </c>
      <c r="I6695" s="15">
        <f t="shared" si="1490"/>
        <v>0.95751150862929935</v>
      </c>
      <c r="J6695" s="15">
        <f t="shared" si="1491"/>
        <v>0.9885470267915587</v>
      </c>
      <c r="K6695" s="283">
        <f t="shared" si="1496"/>
        <v>0.218259995341096</v>
      </c>
      <c r="L6695" s="283">
        <f t="shared" si="1497"/>
        <v>3.9630740889572826</v>
      </c>
      <c r="M6695" s="283">
        <f t="shared" si="1498"/>
        <v>2.9513135758399049</v>
      </c>
      <c r="N6695" s="283">
        <f t="shared" si="1499"/>
        <v>3.5524856183738187</v>
      </c>
      <c r="O6695" s="283">
        <f t="shared" si="1500"/>
        <v>0.24348600532496659</v>
      </c>
      <c r="P6695" s="21">
        <f t="shared" si="1492"/>
        <v>0</v>
      </c>
      <c r="Q6695" s="21">
        <f t="shared" si="1493"/>
        <v>1.4448604713749031</v>
      </c>
      <c r="R6695">
        <f t="shared" si="1494"/>
        <v>1.0112882868167345</v>
      </c>
      <c r="S6695" s="296">
        <f t="shared" si="1501"/>
        <v>0</v>
      </c>
      <c r="T6695" s="283">
        <f t="shared" si="1502"/>
        <v>0.218259995341096</v>
      </c>
    </row>
    <row r="6696" spans="1:20" x14ac:dyDescent="0.25">
      <c r="A6696" s="286">
        <v>43379</v>
      </c>
      <c r="B6696" s="1">
        <f t="shared" si="1495"/>
        <v>6</v>
      </c>
      <c r="C6696" s="285">
        <v>22</v>
      </c>
      <c r="D6696" t="s">
        <v>713</v>
      </c>
      <c r="F6696" s="16">
        <v>48</v>
      </c>
      <c r="G6696" t="str">
        <f t="shared" si="1489"/>
        <v>heating</v>
      </c>
      <c r="H6696" s="283">
        <f>IF(G6696="heating",F6696*Assumptions!M$4+Assumptions!M$7,0)</f>
        <v>0.2305859305222967</v>
      </c>
      <c r="I6696" s="15">
        <f t="shared" si="1490"/>
        <v>0.9426530227543114</v>
      </c>
      <c r="J6696" s="15">
        <f t="shared" si="1491"/>
        <v>0.9885470267915587</v>
      </c>
      <c r="K6696" s="283">
        <f t="shared" si="1496"/>
        <v>0.21487307724285501</v>
      </c>
      <c r="L6696" s="283">
        <f t="shared" si="1497"/>
        <v>3.9630740889572826</v>
      </c>
      <c r="M6696" s="283">
        <f t="shared" si="1498"/>
        <v>2.9055156395393245</v>
      </c>
      <c r="N6696" s="283">
        <f t="shared" si="1499"/>
        <v>3.5524856183738187</v>
      </c>
      <c r="O6696" s="283">
        <f t="shared" si="1500"/>
        <v>0.23970763468579034</v>
      </c>
      <c r="P6696" s="21">
        <f t="shared" si="1492"/>
        <v>0</v>
      </c>
      <c r="Q6696" s="21">
        <f t="shared" si="1493"/>
        <v>1.2427137171080138</v>
      </c>
      <c r="R6696">
        <f t="shared" si="1494"/>
        <v>1.0112882868167345</v>
      </c>
      <c r="S6696" s="296">
        <f t="shared" si="1501"/>
        <v>0</v>
      </c>
      <c r="T6696" s="283">
        <f t="shared" si="1502"/>
        <v>0.21487307724285501</v>
      </c>
    </row>
    <row r="6697" spans="1:20" x14ac:dyDescent="0.25">
      <c r="A6697" s="286">
        <v>43379</v>
      </c>
      <c r="B6697" s="1">
        <f t="shared" si="1495"/>
        <v>6</v>
      </c>
      <c r="C6697" s="285">
        <v>23</v>
      </c>
      <c r="D6697" t="s">
        <v>713</v>
      </c>
      <c r="F6697" s="16">
        <v>48</v>
      </c>
      <c r="G6697" t="str">
        <f t="shared" si="1489"/>
        <v>heating</v>
      </c>
      <c r="H6697" s="283">
        <f>IF(G6697="heating",F6697*Assumptions!M$4+Assumptions!M$7,0)</f>
        <v>0.2305859305222967</v>
      </c>
      <c r="I6697" s="15">
        <f t="shared" si="1490"/>
        <v>0.94450710149963013</v>
      </c>
      <c r="J6697" s="15">
        <f t="shared" si="1491"/>
        <v>0.9885470267915587</v>
      </c>
      <c r="K6697" s="283">
        <f t="shared" si="1496"/>
        <v>0.21529570528927358</v>
      </c>
      <c r="L6697" s="283">
        <f t="shared" si="1497"/>
        <v>3.9630740889572826</v>
      </c>
      <c r="M6697" s="283">
        <f t="shared" si="1498"/>
        <v>2.9112304196985406</v>
      </c>
      <c r="N6697" s="283">
        <f t="shared" si="1499"/>
        <v>3.5524856183738187</v>
      </c>
      <c r="O6697" s="283">
        <f t="shared" si="1500"/>
        <v>0.24017910915182769</v>
      </c>
      <c r="P6697" s="21">
        <f t="shared" si="1492"/>
        <v>0</v>
      </c>
      <c r="Q6697" s="21">
        <f t="shared" si="1493"/>
        <v>1.0297519246597011</v>
      </c>
      <c r="R6697">
        <f t="shared" si="1494"/>
        <v>1.0112882868167345</v>
      </c>
      <c r="S6697" s="296">
        <f t="shared" si="1501"/>
        <v>0</v>
      </c>
      <c r="T6697" s="283">
        <f t="shared" si="1502"/>
        <v>0.21529570528927358</v>
      </c>
    </row>
    <row r="6698" spans="1:20" x14ac:dyDescent="0.25">
      <c r="A6698" s="286">
        <v>43380</v>
      </c>
      <c r="B6698" s="1">
        <f t="shared" si="1495"/>
        <v>7</v>
      </c>
      <c r="C6698" s="285">
        <v>0</v>
      </c>
      <c r="D6698" t="s">
        <v>713</v>
      </c>
      <c r="F6698" s="16">
        <v>48</v>
      </c>
      <c r="G6698" t="str">
        <f t="shared" si="1489"/>
        <v>heating</v>
      </c>
      <c r="H6698" s="283">
        <f>IF(G6698="heating",F6698*Assumptions!M$4+Assumptions!M$7,0)</f>
        <v>0.2305859305222967</v>
      </c>
      <c r="I6698" s="15">
        <f t="shared" si="1490"/>
        <v>0.97481507806017154</v>
      </c>
      <c r="J6698" s="15">
        <f t="shared" si="1491"/>
        <v>0.93760781206536892</v>
      </c>
      <c r="K6698" s="283">
        <f t="shared" si="1496"/>
        <v>0.21075421059494551</v>
      </c>
      <c r="L6698" s="283">
        <f t="shared" si="1497"/>
        <v>3.9630740889572826</v>
      </c>
      <c r="M6698" s="283">
        <f t="shared" si="1498"/>
        <v>2.8498202885151844</v>
      </c>
      <c r="N6698" s="283">
        <f t="shared" si="1499"/>
        <v>3.5524856183738187</v>
      </c>
      <c r="O6698" s="283">
        <f t="shared" si="1500"/>
        <v>0.23511271849421611</v>
      </c>
      <c r="P6698" s="21">
        <f t="shared" si="1492"/>
        <v>0</v>
      </c>
      <c r="Q6698" s="21">
        <f t="shared" si="1493"/>
        <v>0.90668853391740301</v>
      </c>
      <c r="R6698">
        <f t="shared" si="1494"/>
        <v>1.0096214758538746</v>
      </c>
      <c r="S6698" s="296">
        <f t="shared" si="1501"/>
        <v>0</v>
      </c>
      <c r="T6698" s="283">
        <f t="shared" si="1502"/>
        <v>0.21075421059494551</v>
      </c>
    </row>
    <row r="6699" spans="1:20" x14ac:dyDescent="0.25">
      <c r="A6699" s="286">
        <v>43380</v>
      </c>
      <c r="B6699" s="1">
        <f t="shared" si="1495"/>
        <v>7</v>
      </c>
      <c r="C6699" s="285">
        <v>1</v>
      </c>
      <c r="D6699" t="s">
        <v>713</v>
      </c>
      <c r="F6699" s="16">
        <v>48</v>
      </c>
      <c r="G6699" t="str">
        <f t="shared" si="1489"/>
        <v>heating</v>
      </c>
      <c r="H6699" s="283">
        <f>IF(G6699="heating",F6699*Assumptions!M$4+Assumptions!M$7,0)</f>
        <v>0.2305859305222967</v>
      </c>
      <c r="I6699" s="15">
        <f t="shared" si="1490"/>
        <v>1.012242869806885</v>
      </c>
      <c r="J6699" s="15">
        <f t="shared" si="1491"/>
        <v>0.93760781206536892</v>
      </c>
      <c r="K6699" s="283">
        <f t="shared" si="1496"/>
        <v>0.21884606809840906</v>
      </c>
      <c r="L6699" s="283">
        <f t="shared" si="1497"/>
        <v>3.9630740889572826</v>
      </c>
      <c r="M6699" s="283">
        <f t="shared" si="1498"/>
        <v>2.959238456816764</v>
      </c>
      <c r="N6699" s="283">
        <f t="shared" si="1499"/>
        <v>3.5524856183738187</v>
      </c>
      <c r="O6699" s="283">
        <f t="shared" si="1500"/>
        <v>0.24413981508192606</v>
      </c>
      <c r="P6699" s="21">
        <f t="shared" si="1492"/>
        <v>0</v>
      </c>
      <c r="Q6699" s="21">
        <f t="shared" si="1493"/>
        <v>0.81803459285312596</v>
      </c>
      <c r="R6699">
        <f t="shared" si="1494"/>
        <v>1.0096214758538746</v>
      </c>
      <c r="S6699" s="296">
        <f t="shared" si="1501"/>
        <v>0</v>
      </c>
      <c r="T6699" s="283">
        <f t="shared" si="1502"/>
        <v>0.21884606809840906</v>
      </c>
    </row>
    <row r="6700" spans="1:20" x14ac:dyDescent="0.25">
      <c r="A6700" s="286">
        <v>43380</v>
      </c>
      <c r="B6700" s="1">
        <f t="shared" si="1495"/>
        <v>7</v>
      </c>
      <c r="C6700" s="285">
        <v>2</v>
      </c>
      <c r="D6700" t="s">
        <v>713</v>
      </c>
      <c r="F6700" s="16">
        <v>48</v>
      </c>
      <c r="G6700" t="str">
        <f t="shared" si="1489"/>
        <v>heating</v>
      </c>
      <c r="H6700" s="283">
        <f>IF(G6700="heating",F6700*Assumptions!M$4+Assumptions!M$7,0)</f>
        <v>0.2305859305222967</v>
      </c>
      <c r="I6700" s="15">
        <f t="shared" si="1490"/>
        <v>1.0509704703585963</v>
      </c>
      <c r="J6700" s="15">
        <f t="shared" si="1491"/>
        <v>0.93760781206536892</v>
      </c>
      <c r="K6700" s="283">
        <f t="shared" si="1496"/>
        <v>0.22721894318642497</v>
      </c>
      <c r="L6700" s="283">
        <f t="shared" si="1497"/>
        <v>3.9630740889572826</v>
      </c>
      <c r="M6700" s="283">
        <f t="shared" si="1498"/>
        <v>3.0724565473672327</v>
      </c>
      <c r="N6700" s="283">
        <f t="shared" si="1499"/>
        <v>3.5524856183738187</v>
      </c>
      <c r="O6700" s="283">
        <f t="shared" si="1500"/>
        <v>0.25348040864823623</v>
      </c>
      <c r="P6700" s="21">
        <f t="shared" si="1492"/>
        <v>0</v>
      </c>
      <c r="Q6700" s="21">
        <f t="shared" si="1493"/>
        <v>0.74507607494346417</v>
      </c>
      <c r="R6700">
        <f t="shared" si="1494"/>
        <v>1.0096214758538746</v>
      </c>
      <c r="S6700" s="296">
        <f t="shared" si="1501"/>
        <v>0</v>
      </c>
      <c r="T6700" s="283">
        <f t="shared" si="1502"/>
        <v>0.22721894318642497</v>
      </c>
    </row>
    <row r="6701" spans="1:20" x14ac:dyDescent="0.25">
      <c r="A6701" s="286">
        <v>43380</v>
      </c>
      <c r="B6701" s="1">
        <f t="shared" si="1495"/>
        <v>7</v>
      </c>
      <c r="C6701" s="285">
        <v>3</v>
      </c>
      <c r="D6701" t="s">
        <v>713</v>
      </c>
      <c r="F6701" s="16">
        <v>48</v>
      </c>
      <c r="G6701" t="str">
        <f t="shared" si="1489"/>
        <v>heating</v>
      </c>
      <c r="H6701" s="283">
        <f>IF(G6701="heating",F6701*Assumptions!M$4+Assumptions!M$7,0)</f>
        <v>0.2305859305222967</v>
      </c>
      <c r="I6701" s="15">
        <f t="shared" si="1490"/>
        <v>1.0924036124451033</v>
      </c>
      <c r="J6701" s="15">
        <f t="shared" si="1491"/>
        <v>0.93760781206536892</v>
      </c>
      <c r="K6701" s="283">
        <f t="shared" si="1496"/>
        <v>0.23617675410815034</v>
      </c>
      <c r="L6701" s="283">
        <f t="shared" si="1497"/>
        <v>3.9630740889572826</v>
      </c>
      <c r="M6701" s="283">
        <f t="shared" si="1498"/>
        <v>3.1935841454035971</v>
      </c>
      <c r="N6701" s="283">
        <f t="shared" si="1499"/>
        <v>3.5524856183738187</v>
      </c>
      <c r="O6701" s="283">
        <f t="shared" si="1500"/>
        <v>0.26347354364477393</v>
      </c>
      <c r="P6701" s="21">
        <f t="shared" si="1492"/>
        <v>0</v>
      </c>
      <c r="Q6701" s="21">
        <f t="shared" si="1493"/>
        <v>0.69158980876382303</v>
      </c>
      <c r="R6701">
        <f t="shared" si="1494"/>
        <v>1.0096214758538746</v>
      </c>
      <c r="S6701" s="296">
        <f t="shared" si="1501"/>
        <v>0</v>
      </c>
      <c r="T6701" s="283">
        <f t="shared" si="1502"/>
        <v>0.23617675410815034</v>
      </c>
    </row>
    <row r="6702" spans="1:20" x14ac:dyDescent="0.25">
      <c r="A6702" s="286">
        <v>43380</v>
      </c>
      <c r="B6702" s="1">
        <f t="shared" si="1495"/>
        <v>7</v>
      </c>
      <c r="C6702" s="285">
        <v>4</v>
      </c>
      <c r="D6702" t="s">
        <v>713</v>
      </c>
      <c r="F6702" s="16">
        <v>48</v>
      </c>
      <c r="G6702" t="str">
        <f t="shared" si="1489"/>
        <v>heating</v>
      </c>
      <c r="H6702" s="283">
        <f>IF(G6702="heating",F6702*Assumptions!M$4+Assumptions!M$7,0)</f>
        <v>0.2305859305222967</v>
      </c>
      <c r="I6702" s="15">
        <f t="shared" si="1490"/>
        <v>1.1348296917927807</v>
      </c>
      <c r="J6702" s="15">
        <f t="shared" si="1491"/>
        <v>0.93760781206536892</v>
      </c>
      <c r="K6702" s="283">
        <f t="shared" si="1496"/>
        <v>0.2453492372414143</v>
      </c>
      <c r="L6702" s="283">
        <f t="shared" si="1497"/>
        <v>3.9630740889572826</v>
      </c>
      <c r="M6702" s="283">
        <f t="shared" si="1498"/>
        <v>3.3176145429716821</v>
      </c>
      <c r="N6702" s="283">
        <f t="shared" si="1499"/>
        <v>3.5524856183738187</v>
      </c>
      <c r="O6702" s="283">
        <f t="shared" si="1500"/>
        <v>0.27370616219467714</v>
      </c>
      <c r="P6702" s="21">
        <f t="shared" si="1492"/>
        <v>0</v>
      </c>
      <c r="Q6702" s="21">
        <f t="shared" si="1493"/>
        <v>0.6473875548762833</v>
      </c>
      <c r="R6702">
        <f t="shared" si="1494"/>
        <v>1.0096214758538746</v>
      </c>
      <c r="S6702" s="296">
        <f t="shared" si="1501"/>
        <v>0</v>
      </c>
      <c r="T6702" s="283">
        <f t="shared" si="1502"/>
        <v>0.2453492372414143</v>
      </c>
    </row>
    <row r="6703" spans="1:20" x14ac:dyDescent="0.25">
      <c r="A6703" s="286">
        <v>43380</v>
      </c>
      <c r="B6703" s="1">
        <f t="shared" si="1495"/>
        <v>7</v>
      </c>
      <c r="C6703" s="285">
        <v>5</v>
      </c>
      <c r="D6703" t="s">
        <v>713</v>
      </c>
      <c r="F6703" s="16">
        <v>48</v>
      </c>
      <c r="G6703" t="str">
        <f t="shared" si="1489"/>
        <v>heating</v>
      </c>
      <c r="H6703" s="283">
        <f>IF(G6703="heating",F6703*Assumptions!M$4+Assumptions!M$7,0)</f>
        <v>0.2305859305222967</v>
      </c>
      <c r="I6703" s="15">
        <f t="shared" si="1490"/>
        <v>1.1635558681477385</v>
      </c>
      <c r="J6703" s="15">
        <f t="shared" si="1491"/>
        <v>0.93760781206536892</v>
      </c>
      <c r="K6703" s="283">
        <f t="shared" si="1496"/>
        <v>0.25155981272117378</v>
      </c>
      <c r="L6703" s="283">
        <f t="shared" si="1497"/>
        <v>3.9630740889572826</v>
      </c>
      <c r="M6703" s="283">
        <f t="shared" si="1498"/>
        <v>3.401593999209402</v>
      </c>
      <c r="N6703" s="283">
        <f t="shared" si="1499"/>
        <v>3.5524856183738187</v>
      </c>
      <c r="O6703" s="283">
        <f t="shared" si="1500"/>
        <v>0.28063454232211449</v>
      </c>
      <c r="P6703" s="21">
        <f t="shared" si="1492"/>
        <v>0</v>
      </c>
      <c r="Q6703" s="21">
        <f t="shared" si="1493"/>
        <v>0.72139578924615555</v>
      </c>
      <c r="R6703">
        <f t="shared" si="1494"/>
        <v>1.0096214758538746</v>
      </c>
      <c r="S6703" s="296">
        <f t="shared" si="1501"/>
        <v>0</v>
      </c>
      <c r="T6703" s="283">
        <f t="shared" si="1502"/>
        <v>0.25155981272117378</v>
      </c>
    </row>
    <row r="6704" spans="1:20" x14ac:dyDescent="0.25">
      <c r="A6704" s="286">
        <v>43380</v>
      </c>
      <c r="B6704" s="1">
        <f t="shared" si="1495"/>
        <v>7</v>
      </c>
      <c r="C6704" s="285">
        <v>6</v>
      </c>
      <c r="D6704" t="s">
        <v>713</v>
      </c>
      <c r="F6704" s="16">
        <v>48</v>
      </c>
      <c r="G6704" t="str">
        <f t="shared" si="1489"/>
        <v>heating</v>
      </c>
      <c r="H6704" s="283">
        <f>IF(G6704="heating",F6704*Assumptions!M$4+Assumptions!M$7,0)</f>
        <v>0.2305859305222967</v>
      </c>
      <c r="I6704" s="15">
        <f t="shared" si="1490"/>
        <v>1.2083911162615524</v>
      </c>
      <c r="J6704" s="15">
        <f t="shared" si="1491"/>
        <v>0.93760781206536892</v>
      </c>
      <c r="K6704" s="283">
        <f t="shared" si="1496"/>
        <v>0.26125315614160877</v>
      </c>
      <c r="L6704" s="283">
        <f t="shared" si="1497"/>
        <v>3.9630740889572826</v>
      </c>
      <c r="M6704" s="283">
        <f t="shared" si="1498"/>
        <v>3.5326674741597683</v>
      </c>
      <c r="N6704" s="283">
        <f t="shared" si="1499"/>
        <v>3.5524856183738187</v>
      </c>
      <c r="O6704" s="283">
        <f t="shared" si="1500"/>
        <v>0.29144822104503509</v>
      </c>
      <c r="P6704" s="21">
        <f t="shared" si="1492"/>
        <v>0</v>
      </c>
      <c r="Q6704" s="21">
        <f t="shared" si="1493"/>
        <v>0.87787080972652631</v>
      </c>
      <c r="R6704">
        <f t="shared" si="1494"/>
        <v>1.0096214758538746</v>
      </c>
      <c r="S6704" s="296">
        <f t="shared" si="1501"/>
        <v>0</v>
      </c>
      <c r="T6704" s="283">
        <f t="shared" si="1502"/>
        <v>0.26125315614160877</v>
      </c>
    </row>
    <row r="6705" spans="1:20" x14ac:dyDescent="0.25">
      <c r="A6705" s="286">
        <v>43380</v>
      </c>
      <c r="B6705" s="1">
        <f t="shared" si="1495"/>
        <v>7</v>
      </c>
      <c r="C6705" s="285">
        <v>7</v>
      </c>
      <c r="D6705" t="s">
        <v>713</v>
      </c>
      <c r="F6705" s="16">
        <v>48</v>
      </c>
      <c r="G6705" t="str">
        <f t="shared" si="1489"/>
        <v>heating</v>
      </c>
      <c r="H6705" s="283">
        <f>IF(G6705="heating",F6705*Assumptions!M$4+Assumptions!M$7,0)</f>
        <v>0.2305859305222967</v>
      </c>
      <c r="I6705" s="15">
        <f t="shared" si="1490"/>
        <v>1.1637425769249583</v>
      </c>
      <c r="J6705" s="15">
        <f t="shared" si="1491"/>
        <v>0.93760781206536892</v>
      </c>
      <c r="K6705" s="283">
        <f t="shared" si="1496"/>
        <v>0.25160017900380494</v>
      </c>
      <c r="L6705" s="283">
        <f t="shared" si="1497"/>
        <v>3.9630740889572826</v>
      </c>
      <c r="M6705" s="283">
        <f t="shared" si="1498"/>
        <v>3.4021398324380216</v>
      </c>
      <c r="N6705" s="283">
        <f t="shared" si="1499"/>
        <v>3.5524856183738187</v>
      </c>
      <c r="O6705" s="283">
        <f t="shared" si="1500"/>
        <v>0.28067957405086674</v>
      </c>
      <c r="P6705" s="21">
        <f t="shared" si="1492"/>
        <v>0</v>
      </c>
      <c r="Q6705" s="21">
        <f t="shared" si="1493"/>
        <v>0.97331382064367777</v>
      </c>
      <c r="R6705">
        <f t="shared" si="1494"/>
        <v>1.0096214758538746</v>
      </c>
      <c r="S6705" s="296">
        <f t="shared" si="1501"/>
        <v>0</v>
      </c>
      <c r="T6705" s="283">
        <f t="shared" si="1502"/>
        <v>0.25160017900380494</v>
      </c>
    </row>
    <row r="6706" spans="1:20" x14ac:dyDescent="0.25">
      <c r="A6706" s="286">
        <v>43380</v>
      </c>
      <c r="B6706" s="1">
        <f t="shared" si="1495"/>
        <v>7</v>
      </c>
      <c r="C6706" s="285">
        <v>8</v>
      </c>
      <c r="D6706" t="s">
        <v>713</v>
      </c>
      <c r="F6706" s="16">
        <v>50</v>
      </c>
      <c r="G6706" t="str">
        <f t="shared" si="1489"/>
        <v>heating</v>
      </c>
      <c r="H6706" s="283">
        <f>IF(G6706="heating",F6706*Assumptions!M$4+Assumptions!M$7,0)</f>
        <v>0.20919418204821671</v>
      </c>
      <c r="I6706" s="15">
        <f t="shared" si="1490"/>
        <v>1.094193721037565</v>
      </c>
      <c r="J6706" s="15">
        <f t="shared" si="1491"/>
        <v>0.93760781206536892</v>
      </c>
      <c r="K6706" s="283">
        <f t="shared" si="1496"/>
        <v>0.21461745351476585</v>
      </c>
      <c r="L6706" s="283">
        <f t="shared" si="1497"/>
        <v>4.0351685236640416</v>
      </c>
      <c r="M6706" s="283">
        <f t="shared" si="1498"/>
        <v>2.9548520274924477</v>
      </c>
      <c r="N6706" s="283">
        <f t="shared" si="1499"/>
        <v>3.6783220436298789</v>
      </c>
      <c r="O6706" s="283">
        <f t="shared" si="1500"/>
        <v>0.23543821959566694</v>
      </c>
      <c r="P6706" s="21">
        <f t="shared" si="1492"/>
        <v>0</v>
      </c>
      <c r="Q6706" s="21">
        <f t="shared" si="1493"/>
        <v>0.94940007506179924</v>
      </c>
      <c r="R6706">
        <f t="shared" si="1494"/>
        <v>1.0096214758538746</v>
      </c>
      <c r="S6706" s="296">
        <f t="shared" si="1501"/>
        <v>0</v>
      </c>
      <c r="T6706" s="283">
        <f t="shared" si="1502"/>
        <v>0.21461745351476585</v>
      </c>
    </row>
    <row r="6707" spans="1:20" x14ac:dyDescent="0.25">
      <c r="A6707" s="286">
        <v>43380</v>
      </c>
      <c r="B6707" s="1">
        <f t="shared" si="1495"/>
        <v>7</v>
      </c>
      <c r="C6707" s="285">
        <v>9</v>
      </c>
      <c r="D6707" t="s">
        <v>713</v>
      </c>
      <c r="F6707" s="16">
        <v>50</v>
      </c>
      <c r="G6707" t="str">
        <f t="shared" si="1489"/>
        <v>heating</v>
      </c>
      <c r="H6707" s="283">
        <f>IF(G6707="heating",F6707*Assumptions!M$4+Assumptions!M$7,0)</f>
        <v>0.20919418204821671</v>
      </c>
      <c r="I6707" s="15">
        <f t="shared" si="1490"/>
        <v>1.0343009000871222</v>
      </c>
      <c r="J6707" s="15">
        <f t="shared" si="1491"/>
        <v>0.93760781206536892</v>
      </c>
      <c r="K6707" s="283">
        <f t="shared" si="1496"/>
        <v>0.2028699498789279</v>
      </c>
      <c r="L6707" s="283">
        <f t="shared" si="1497"/>
        <v>4.0351685236640416</v>
      </c>
      <c r="M6707" s="283">
        <f t="shared" si="1498"/>
        <v>2.7931124561395406</v>
      </c>
      <c r="N6707" s="283">
        <f t="shared" si="1499"/>
        <v>3.6783220436298789</v>
      </c>
      <c r="O6707" s="283">
        <f t="shared" si="1500"/>
        <v>0.22255105084298663</v>
      </c>
      <c r="P6707" s="21">
        <f t="shared" si="1492"/>
        <v>0</v>
      </c>
      <c r="Q6707" s="21">
        <f t="shared" si="1493"/>
        <v>0.8408485371888097</v>
      </c>
      <c r="R6707">
        <f t="shared" si="1494"/>
        <v>1.0096214758538746</v>
      </c>
      <c r="S6707" s="296">
        <f t="shared" si="1501"/>
        <v>0</v>
      </c>
      <c r="T6707" s="283">
        <f t="shared" si="1502"/>
        <v>0.2028699498789279</v>
      </c>
    </row>
    <row r="6708" spans="1:20" x14ac:dyDescent="0.25">
      <c r="A6708" s="286">
        <v>43380</v>
      </c>
      <c r="B6708" s="1">
        <f t="shared" si="1495"/>
        <v>7</v>
      </c>
      <c r="C6708" s="285">
        <v>10</v>
      </c>
      <c r="D6708" t="s">
        <v>713</v>
      </c>
      <c r="F6708" s="16">
        <v>50</v>
      </c>
      <c r="G6708" t="str">
        <f t="shared" si="1489"/>
        <v>heating</v>
      </c>
      <c r="H6708" s="283">
        <f>IF(G6708="heating",F6708*Assumptions!M$4+Assumptions!M$7,0)</f>
        <v>0.20919418204821671</v>
      </c>
      <c r="I6708" s="15">
        <f t="shared" si="1490"/>
        <v>0.98112329028689171</v>
      </c>
      <c r="J6708" s="15">
        <f t="shared" si="1491"/>
        <v>0.93760781206536892</v>
      </c>
      <c r="K6708" s="283">
        <f t="shared" si="1496"/>
        <v>0.19243958185551688</v>
      </c>
      <c r="L6708" s="283">
        <f t="shared" si="1497"/>
        <v>4.0351685236640416</v>
      </c>
      <c r="M6708" s="283">
        <f t="shared" si="1498"/>
        <v>2.6495072013164607</v>
      </c>
      <c r="N6708" s="283">
        <f t="shared" si="1499"/>
        <v>3.6783220436298789</v>
      </c>
      <c r="O6708" s="283">
        <f t="shared" si="1500"/>
        <v>0.21110879748967065</v>
      </c>
      <c r="P6708" s="21">
        <f t="shared" si="1492"/>
        <v>0</v>
      </c>
      <c r="Q6708" s="21">
        <f t="shared" si="1493"/>
        <v>0.74504051125983206</v>
      </c>
      <c r="R6708">
        <f t="shared" si="1494"/>
        <v>1.0096214758538746</v>
      </c>
      <c r="S6708" s="296">
        <f t="shared" si="1501"/>
        <v>0</v>
      </c>
      <c r="T6708" s="283">
        <f t="shared" si="1502"/>
        <v>0.19243958185551688</v>
      </c>
    </row>
    <row r="6709" spans="1:20" x14ac:dyDescent="0.25">
      <c r="A6709" s="286">
        <v>43380</v>
      </c>
      <c r="B6709" s="1">
        <f t="shared" si="1495"/>
        <v>7</v>
      </c>
      <c r="C6709" s="285">
        <v>11</v>
      </c>
      <c r="D6709" t="s">
        <v>713</v>
      </c>
      <c r="F6709" s="16">
        <v>52</v>
      </c>
      <c r="G6709" t="str">
        <f t="shared" si="1489"/>
        <v>heating</v>
      </c>
      <c r="H6709" s="283">
        <f>IF(G6709="heating",F6709*Assumptions!M$4+Assumptions!M$7,0)</f>
        <v>0.18780243357413662</v>
      </c>
      <c r="I6709" s="15">
        <f t="shared" si="1490"/>
        <v>0.94956163997961163</v>
      </c>
      <c r="J6709" s="15">
        <f t="shared" si="1491"/>
        <v>0.93760781206536892</v>
      </c>
      <c r="K6709" s="283">
        <f t="shared" si="1496"/>
        <v>0.16720358876496397</v>
      </c>
      <c r="L6709" s="283">
        <f t="shared" si="1497"/>
        <v>4.0950984110509578</v>
      </c>
      <c r="M6709" s="283">
        <f t="shared" si="1498"/>
        <v>2.3362480940977148</v>
      </c>
      <c r="N6709" s="283">
        <f t="shared" si="1499"/>
        <v>3.802065958051716</v>
      </c>
      <c r="O6709" s="283">
        <f t="shared" si="1500"/>
        <v>0.18009028728799031</v>
      </c>
      <c r="P6709" s="21">
        <f t="shared" si="1492"/>
        <v>0</v>
      </c>
      <c r="Q6709" s="21">
        <f t="shared" si="1493"/>
        <v>0.72850690893675296</v>
      </c>
      <c r="R6709">
        <f t="shared" si="1494"/>
        <v>1.0096214758538746</v>
      </c>
      <c r="S6709" s="296">
        <f t="shared" si="1501"/>
        <v>0</v>
      </c>
      <c r="T6709" s="283">
        <f t="shared" si="1502"/>
        <v>0.16720358876496397</v>
      </c>
    </row>
    <row r="6710" spans="1:20" x14ac:dyDescent="0.25">
      <c r="A6710" s="286">
        <v>43380</v>
      </c>
      <c r="B6710" s="1">
        <f t="shared" si="1495"/>
        <v>7</v>
      </c>
      <c r="C6710" s="285">
        <v>12</v>
      </c>
      <c r="D6710" t="s">
        <v>713</v>
      </c>
      <c r="F6710" s="16">
        <v>54</v>
      </c>
      <c r="G6710" t="str">
        <f t="shared" si="1489"/>
        <v>heating</v>
      </c>
      <c r="H6710" s="283">
        <f>IF(G6710="heating",F6710*Assumptions!M$4+Assumptions!M$7,0)</f>
        <v>0.16641068510005663</v>
      </c>
      <c r="I6710" s="15">
        <f t="shared" si="1490"/>
        <v>0.91648403420261149</v>
      </c>
      <c r="J6710" s="15">
        <f t="shared" si="1491"/>
        <v>0.93760781206536892</v>
      </c>
      <c r="K6710" s="283">
        <f t="shared" si="1496"/>
        <v>0.14299713272705264</v>
      </c>
      <c r="L6710" s="283">
        <f t="shared" si="1497"/>
        <v>4.1559947708987721</v>
      </c>
      <c r="M6710" s="283">
        <f t="shared" si="1498"/>
        <v>2.0277356859787106</v>
      </c>
      <c r="N6710" s="283">
        <f t="shared" si="1499"/>
        <v>3.9259252525022648</v>
      </c>
      <c r="O6710" s="283">
        <f t="shared" si="1500"/>
        <v>0.15137713981904335</v>
      </c>
      <c r="P6710" s="21">
        <f t="shared" si="1492"/>
        <v>0</v>
      </c>
      <c r="Q6710" s="21">
        <f t="shared" si="1493"/>
        <v>0.75910815787401487</v>
      </c>
      <c r="R6710">
        <f t="shared" si="1494"/>
        <v>1.0096214758538746</v>
      </c>
      <c r="S6710" s="296">
        <f t="shared" si="1501"/>
        <v>0</v>
      </c>
      <c r="T6710" s="283">
        <f t="shared" si="1502"/>
        <v>0.14299713272705264</v>
      </c>
    </row>
    <row r="6711" spans="1:20" x14ac:dyDescent="0.25">
      <c r="A6711" s="286">
        <v>43380</v>
      </c>
      <c r="B6711" s="1">
        <f t="shared" si="1495"/>
        <v>7</v>
      </c>
      <c r="C6711" s="285">
        <v>13</v>
      </c>
      <c r="D6711" t="s">
        <v>713</v>
      </c>
      <c r="F6711" s="16">
        <v>57</v>
      </c>
      <c r="G6711" t="str">
        <f t="shared" si="1489"/>
        <v>heating</v>
      </c>
      <c r="H6711" s="283">
        <f>IF(G6711="heating",F6711*Assumptions!M$4+Assumptions!M$7,0)</f>
        <v>0.13432306238893654</v>
      </c>
      <c r="I6711" s="15">
        <f t="shared" si="1490"/>
        <v>0.90040206880052787</v>
      </c>
      <c r="J6711" s="15">
        <f t="shared" si="1491"/>
        <v>0.93760781206536892</v>
      </c>
      <c r="K6711" s="283">
        <f t="shared" si="1496"/>
        <v>0.11339875486342993</v>
      </c>
      <c r="L6711" s="283">
        <f t="shared" si="1497"/>
        <v>4.2530692972692208</v>
      </c>
      <c r="M6711" s="283">
        <f t="shared" si="1498"/>
        <v>1.6455829061898213</v>
      </c>
      <c r="N6711" s="283">
        <f t="shared" si="1499"/>
        <v>4.1119599131986844</v>
      </c>
      <c r="O6711" s="283">
        <f t="shared" si="1500"/>
        <v>0.11729023940873931</v>
      </c>
      <c r="P6711" s="21">
        <f t="shared" si="1492"/>
        <v>0</v>
      </c>
      <c r="Q6711" s="21">
        <f t="shared" si="1493"/>
        <v>0.79115902007799765</v>
      </c>
      <c r="R6711">
        <f t="shared" si="1494"/>
        <v>1.0096214758538746</v>
      </c>
      <c r="S6711" s="296">
        <f t="shared" si="1501"/>
        <v>0</v>
      </c>
      <c r="T6711" s="283">
        <f t="shared" si="1502"/>
        <v>0.11339875486342993</v>
      </c>
    </row>
    <row r="6712" spans="1:20" x14ac:dyDescent="0.25">
      <c r="A6712" s="286">
        <v>43380</v>
      </c>
      <c r="B6712" s="1">
        <f t="shared" si="1495"/>
        <v>7</v>
      </c>
      <c r="C6712" s="285">
        <v>14</v>
      </c>
      <c r="D6712" t="s">
        <v>713</v>
      </c>
      <c r="F6712" s="16">
        <v>57</v>
      </c>
      <c r="G6712" t="str">
        <f t="shared" si="1489"/>
        <v>heating</v>
      </c>
      <c r="H6712" s="283">
        <f>IF(G6712="heating",F6712*Assumptions!M$4+Assumptions!M$7,0)</f>
        <v>0.13432306238893654</v>
      </c>
      <c r="I6712" s="15">
        <f t="shared" si="1490"/>
        <v>0.86032894500746537</v>
      </c>
      <c r="J6712" s="15">
        <f t="shared" si="1491"/>
        <v>0.93760781206536892</v>
      </c>
      <c r="K6712" s="283">
        <f t="shared" si="1496"/>
        <v>0.10835185137544151</v>
      </c>
      <c r="L6712" s="283">
        <f t="shared" si="1497"/>
        <v>4.2530692972692208</v>
      </c>
      <c r="M6712" s="283">
        <f t="shared" si="1498"/>
        <v>1.5723449053050176</v>
      </c>
      <c r="N6712" s="283">
        <f t="shared" si="1499"/>
        <v>4.1119599131986844</v>
      </c>
      <c r="O6712" s="283">
        <f t="shared" si="1500"/>
        <v>0.11207014224725043</v>
      </c>
      <c r="P6712" s="21">
        <f t="shared" si="1492"/>
        <v>0</v>
      </c>
      <c r="Q6712" s="21">
        <f t="shared" si="1493"/>
        <v>0.84355555031342389</v>
      </c>
      <c r="R6712">
        <f t="shared" si="1494"/>
        <v>1.0096214758538746</v>
      </c>
      <c r="S6712" s="296">
        <f t="shared" si="1501"/>
        <v>0</v>
      </c>
      <c r="T6712" s="283">
        <f t="shared" si="1502"/>
        <v>0.10835185137544151</v>
      </c>
    </row>
    <row r="6713" spans="1:20" x14ac:dyDescent="0.25">
      <c r="A6713" s="286">
        <v>43380</v>
      </c>
      <c r="B6713" s="1">
        <f t="shared" si="1495"/>
        <v>7</v>
      </c>
      <c r="C6713" s="285">
        <v>15</v>
      </c>
      <c r="D6713" t="s">
        <v>713</v>
      </c>
      <c r="F6713" s="16">
        <v>59</v>
      </c>
      <c r="G6713" t="str">
        <f t="shared" si="1489"/>
        <v>heating</v>
      </c>
      <c r="H6713" s="283">
        <f>IF(G6713="heating",F6713*Assumptions!M$4+Assumptions!M$7,0)</f>
        <v>0.11293131391485645</v>
      </c>
      <c r="I6713" s="15">
        <f t="shared" si="1490"/>
        <v>0.85754515037175039</v>
      </c>
      <c r="J6713" s="15">
        <f t="shared" si="1491"/>
        <v>0.93760781206536892</v>
      </c>
      <c r="K6713" s="283">
        <f t="shared" si="1496"/>
        <v>9.080141020637196E-2</v>
      </c>
      <c r="L6713" s="283">
        <f t="shared" si="1497"/>
        <v>4.3182081448486933</v>
      </c>
      <c r="M6713" s="283">
        <f t="shared" si="1498"/>
        <v>1.337843115666872</v>
      </c>
      <c r="N6713" s="283">
        <f t="shared" si="1499"/>
        <v>4.2355603137647586</v>
      </c>
      <c r="O6713" s="283">
        <f t="shared" si="1500"/>
        <v>9.2573204032216208E-2</v>
      </c>
      <c r="P6713" s="21">
        <f t="shared" si="1492"/>
        <v>0</v>
      </c>
      <c r="Q6713" s="21">
        <f t="shared" si="1493"/>
        <v>0.96592607327566882</v>
      </c>
      <c r="R6713">
        <f t="shared" si="1494"/>
        <v>1.0096214758538746</v>
      </c>
      <c r="S6713" s="296">
        <f t="shared" si="1501"/>
        <v>0</v>
      </c>
      <c r="T6713" s="283">
        <f t="shared" si="1502"/>
        <v>9.080141020637196E-2</v>
      </c>
    </row>
    <row r="6714" spans="1:20" x14ac:dyDescent="0.25">
      <c r="A6714" s="286">
        <v>43380</v>
      </c>
      <c r="B6714" s="1">
        <f t="shared" si="1495"/>
        <v>7</v>
      </c>
      <c r="C6714" s="285">
        <v>16</v>
      </c>
      <c r="D6714" t="s">
        <v>713</v>
      </c>
      <c r="F6714" s="16">
        <v>57</v>
      </c>
      <c r="G6714" t="str">
        <f t="shared" si="1489"/>
        <v>heating</v>
      </c>
      <c r="H6714" s="283">
        <f>IF(G6714="heating",F6714*Assumptions!M$4+Assumptions!M$7,0)</f>
        <v>0.13432306238893654</v>
      </c>
      <c r="I6714" s="15">
        <f t="shared" si="1490"/>
        <v>0.88344815438260227</v>
      </c>
      <c r="J6714" s="15">
        <f t="shared" si="1491"/>
        <v>0.93760781206536892</v>
      </c>
      <c r="K6714" s="283">
        <f t="shared" si="1496"/>
        <v>0.11126353899524002</v>
      </c>
      <c r="L6714" s="283">
        <f t="shared" si="1497"/>
        <v>4.2530692972692208</v>
      </c>
      <c r="M6714" s="283">
        <f t="shared" si="1498"/>
        <v>1.6145977799602591</v>
      </c>
      <c r="N6714" s="283">
        <f t="shared" si="1499"/>
        <v>4.1119599131986844</v>
      </c>
      <c r="O6714" s="283">
        <f t="shared" si="1500"/>
        <v>0.11508174972407788</v>
      </c>
      <c r="P6714" s="21">
        <f t="shared" si="1492"/>
        <v>0</v>
      </c>
      <c r="Q6714" s="21">
        <f t="shared" si="1493"/>
        <v>1.1649354943302594</v>
      </c>
      <c r="R6714">
        <f t="shared" si="1494"/>
        <v>1.0096214758538746</v>
      </c>
      <c r="S6714" s="296">
        <f t="shared" si="1501"/>
        <v>0</v>
      </c>
      <c r="T6714" s="283">
        <f t="shared" si="1502"/>
        <v>0.11126353899524002</v>
      </c>
    </row>
    <row r="6715" spans="1:20" x14ac:dyDescent="0.25">
      <c r="A6715" s="286">
        <v>43380</v>
      </c>
      <c r="B6715" s="1">
        <f t="shared" si="1495"/>
        <v>7</v>
      </c>
      <c r="C6715" s="285">
        <v>17</v>
      </c>
      <c r="D6715" t="s">
        <v>713</v>
      </c>
      <c r="F6715" s="16">
        <v>55</v>
      </c>
      <c r="G6715" t="str">
        <f t="shared" si="1489"/>
        <v>heating</v>
      </c>
      <c r="H6715" s="283">
        <f>IF(G6715="heating",F6715*Assumptions!M$4+Assumptions!M$7,0)</f>
        <v>0.15571481086301653</v>
      </c>
      <c r="I6715" s="15">
        <f t="shared" si="1490"/>
        <v>0.94025748850374469</v>
      </c>
      <c r="J6715" s="15">
        <f t="shared" si="1491"/>
        <v>0.93760781206536892</v>
      </c>
      <c r="K6715" s="283">
        <f t="shared" si="1496"/>
        <v>0.13727705090528552</v>
      </c>
      <c r="L6715" s="283">
        <f t="shared" si="1497"/>
        <v>4.1851135499983272</v>
      </c>
      <c r="M6715" s="283">
        <f t="shared" si="1498"/>
        <v>1.9602623964317401</v>
      </c>
      <c r="N6715" s="283">
        <f t="shared" si="1499"/>
        <v>3.9876635481217684</v>
      </c>
      <c r="O6715" s="283">
        <f t="shared" si="1500"/>
        <v>0.14407435304267974</v>
      </c>
      <c r="P6715" s="21">
        <f t="shared" si="1492"/>
        <v>0</v>
      </c>
      <c r="Q6715" s="21">
        <f t="shared" si="1493"/>
        <v>1.3521540118753073</v>
      </c>
      <c r="R6715">
        <f t="shared" si="1494"/>
        <v>1.0096214758538746</v>
      </c>
      <c r="S6715" s="296">
        <f t="shared" si="1501"/>
        <v>0</v>
      </c>
      <c r="T6715" s="283">
        <f t="shared" si="1502"/>
        <v>0.13727705090528552</v>
      </c>
    </row>
    <row r="6716" spans="1:20" x14ac:dyDescent="0.25">
      <c r="A6716" s="286">
        <v>43380</v>
      </c>
      <c r="B6716" s="1">
        <f t="shared" si="1495"/>
        <v>7</v>
      </c>
      <c r="C6716" s="285">
        <v>18</v>
      </c>
      <c r="D6716" t="s">
        <v>713</v>
      </c>
      <c r="F6716" s="16">
        <v>54</v>
      </c>
      <c r="G6716" t="str">
        <f t="shared" si="1489"/>
        <v>heating</v>
      </c>
      <c r="H6716" s="283">
        <f>IF(G6716="heating",F6716*Assumptions!M$4+Assumptions!M$7,0)</f>
        <v>0.16641068510005663</v>
      </c>
      <c r="I6716" s="15">
        <f t="shared" si="1490"/>
        <v>0.98182363790757687</v>
      </c>
      <c r="J6716" s="15">
        <f t="shared" si="1491"/>
        <v>0.93760781206536892</v>
      </c>
      <c r="K6716" s="283">
        <f t="shared" si="1496"/>
        <v>0.15319193769325282</v>
      </c>
      <c r="L6716" s="283">
        <f t="shared" si="1497"/>
        <v>4.1559947708987721</v>
      </c>
      <c r="M6716" s="283">
        <f t="shared" si="1498"/>
        <v>2.1723006114937955</v>
      </c>
      <c r="N6716" s="283">
        <f t="shared" si="1499"/>
        <v>3.9259252525022648</v>
      </c>
      <c r="O6716" s="283">
        <f t="shared" si="1500"/>
        <v>0.16216938709956807</v>
      </c>
      <c r="P6716" s="21">
        <f t="shared" si="1492"/>
        <v>0</v>
      </c>
      <c r="Q6716" s="21">
        <f t="shared" si="1493"/>
        <v>1.5598916921549892</v>
      </c>
      <c r="R6716">
        <f t="shared" si="1494"/>
        <v>1.0096214758538746</v>
      </c>
      <c r="S6716" s="296">
        <f t="shared" si="1501"/>
        <v>0</v>
      </c>
      <c r="T6716" s="283">
        <f t="shared" si="1502"/>
        <v>0.15319193769325282</v>
      </c>
    </row>
    <row r="6717" spans="1:20" x14ac:dyDescent="0.25">
      <c r="A6717" s="286">
        <v>43380</v>
      </c>
      <c r="B6717" s="1">
        <f t="shared" si="1495"/>
        <v>7</v>
      </c>
      <c r="C6717" s="285">
        <v>19</v>
      </c>
      <c r="D6717" t="s">
        <v>713</v>
      </c>
      <c r="F6717" s="16">
        <v>54</v>
      </c>
      <c r="G6717" t="str">
        <f t="shared" si="1489"/>
        <v>heating</v>
      </c>
      <c r="H6717" s="283">
        <f>IF(G6717="heating",F6717*Assumptions!M$4+Assumptions!M$7,0)</f>
        <v>0.16641068510005663</v>
      </c>
      <c r="I6717" s="15">
        <f t="shared" si="1490"/>
        <v>0.98418842963438757</v>
      </c>
      <c r="J6717" s="15">
        <f t="shared" si="1491"/>
        <v>0.93760781206536892</v>
      </c>
      <c r="K6717" s="283">
        <f t="shared" si="1496"/>
        <v>0.15356091131833596</v>
      </c>
      <c r="L6717" s="283">
        <f t="shared" si="1497"/>
        <v>4.1559947708987721</v>
      </c>
      <c r="M6717" s="283">
        <f t="shared" si="1498"/>
        <v>2.1775327512751863</v>
      </c>
      <c r="N6717" s="283">
        <f t="shared" si="1499"/>
        <v>3.9259252525022648</v>
      </c>
      <c r="O6717" s="283">
        <f t="shared" si="1500"/>
        <v>0.16255998354698328</v>
      </c>
      <c r="P6717" s="21">
        <f t="shared" si="1492"/>
        <v>0</v>
      </c>
      <c r="Q6717" s="21">
        <f t="shared" si="1493"/>
        <v>1.6764212681468484</v>
      </c>
      <c r="R6717">
        <f t="shared" si="1494"/>
        <v>1.0096214758538746</v>
      </c>
      <c r="S6717" s="296">
        <f t="shared" si="1501"/>
        <v>0</v>
      </c>
      <c r="T6717" s="283">
        <f t="shared" si="1502"/>
        <v>0.15356091131833596</v>
      </c>
    </row>
    <row r="6718" spans="1:20" x14ac:dyDescent="0.25">
      <c r="A6718" s="286">
        <v>43380</v>
      </c>
      <c r="B6718" s="1">
        <f t="shared" si="1495"/>
        <v>7</v>
      </c>
      <c r="C6718" s="285">
        <v>20</v>
      </c>
      <c r="D6718" t="s">
        <v>713</v>
      </c>
      <c r="F6718" s="16">
        <v>52</v>
      </c>
      <c r="G6718" t="str">
        <f t="shared" si="1489"/>
        <v>heating</v>
      </c>
      <c r="H6718" s="283">
        <f>IF(G6718="heating",F6718*Assumptions!M$4+Assumptions!M$7,0)</f>
        <v>0.18780243357413662</v>
      </c>
      <c r="I6718" s="15">
        <f t="shared" si="1490"/>
        <v>0.97071962311712034</v>
      </c>
      <c r="J6718" s="15">
        <f t="shared" si="1491"/>
        <v>0.93760781206536892</v>
      </c>
      <c r="K6718" s="283">
        <f t="shared" si="1496"/>
        <v>0.17092919283601302</v>
      </c>
      <c r="L6718" s="283">
        <f t="shared" si="1497"/>
        <v>4.0950984110509578</v>
      </c>
      <c r="M6718" s="283">
        <f t="shared" si="1498"/>
        <v>2.3883040067407504</v>
      </c>
      <c r="N6718" s="283">
        <f t="shared" si="1499"/>
        <v>3.802065958051716</v>
      </c>
      <c r="O6718" s="283">
        <f t="shared" si="1500"/>
        <v>0.18410303074901535</v>
      </c>
      <c r="P6718" s="21">
        <f t="shared" si="1492"/>
        <v>0</v>
      </c>
      <c r="Q6718" s="21">
        <f t="shared" si="1493"/>
        <v>1.52436960139122</v>
      </c>
      <c r="R6718">
        <f t="shared" si="1494"/>
        <v>1.0096214758538746</v>
      </c>
      <c r="S6718" s="296">
        <f t="shared" si="1501"/>
        <v>0</v>
      </c>
      <c r="T6718" s="283">
        <f t="shared" si="1502"/>
        <v>0.17092919283601302</v>
      </c>
    </row>
    <row r="6719" spans="1:20" x14ac:dyDescent="0.25">
      <c r="A6719" s="286">
        <v>43380</v>
      </c>
      <c r="B6719" s="1">
        <f t="shared" si="1495"/>
        <v>7</v>
      </c>
      <c r="C6719" s="285">
        <v>21</v>
      </c>
      <c r="D6719" t="s">
        <v>713</v>
      </c>
      <c r="F6719" s="16">
        <v>48</v>
      </c>
      <c r="G6719" t="str">
        <f t="shared" si="1489"/>
        <v>heating</v>
      </c>
      <c r="H6719" s="283">
        <f>IF(G6719="heating",F6719*Assumptions!M$4+Assumptions!M$7,0)</f>
        <v>0.2305859305222967</v>
      </c>
      <c r="I6719" s="15">
        <f t="shared" si="1490"/>
        <v>0.95751150862929935</v>
      </c>
      <c r="J6719" s="15">
        <f t="shared" si="1491"/>
        <v>0.93760781206536892</v>
      </c>
      <c r="K6719" s="283">
        <f t="shared" si="1496"/>
        <v>0.20701319324924006</v>
      </c>
      <c r="L6719" s="283">
        <f t="shared" si="1497"/>
        <v>3.9630740889572826</v>
      </c>
      <c r="M6719" s="283">
        <f t="shared" si="1498"/>
        <v>2.7992342190773183</v>
      </c>
      <c r="N6719" s="283">
        <f t="shared" si="1499"/>
        <v>3.5524856183738187</v>
      </c>
      <c r="O6719" s="283">
        <f t="shared" si="1500"/>
        <v>0.23093932259574332</v>
      </c>
      <c r="P6719" s="21">
        <f t="shared" si="1492"/>
        <v>0</v>
      </c>
      <c r="Q6719" s="21">
        <f t="shared" si="1493"/>
        <v>1.4448604713749031</v>
      </c>
      <c r="R6719">
        <f t="shared" si="1494"/>
        <v>1.0096214758538746</v>
      </c>
      <c r="S6719" s="296">
        <f t="shared" si="1501"/>
        <v>0</v>
      </c>
      <c r="T6719" s="283">
        <f t="shared" si="1502"/>
        <v>0.20701319324924006</v>
      </c>
    </row>
    <row r="6720" spans="1:20" x14ac:dyDescent="0.25">
      <c r="A6720" s="286">
        <v>43380</v>
      </c>
      <c r="B6720" s="1">
        <f t="shared" si="1495"/>
        <v>7</v>
      </c>
      <c r="C6720" s="285">
        <v>22</v>
      </c>
      <c r="D6720" t="s">
        <v>713</v>
      </c>
      <c r="F6720" s="16">
        <v>48</v>
      </c>
      <c r="G6720" t="str">
        <f t="shared" si="1489"/>
        <v>heating</v>
      </c>
      <c r="H6720" s="283">
        <f>IF(G6720="heating",F6720*Assumptions!M$4+Assumptions!M$7,0)</f>
        <v>0.2305859305222967</v>
      </c>
      <c r="I6720" s="15">
        <f t="shared" si="1490"/>
        <v>0.9426530227543114</v>
      </c>
      <c r="J6720" s="15">
        <f t="shared" si="1491"/>
        <v>0.93760781206536892</v>
      </c>
      <c r="K6720" s="283">
        <f t="shared" si="1496"/>
        <v>0.20380080093843306</v>
      </c>
      <c r="L6720" s="283">
        <f t="shared" si="1497"/>
        <v>3.9630740889572826</v>
      </c>
      <c r="M6720" s="283">
        <f t="shared" si="1498"/>
        <v>2.7557962220087675</v>
      </c>
      <c r="N6720" s="283">
        <f t="shared" si="1499"/>
        <v>3.5524856183738187</v>
      </c>
      <c r="O6720" s="283">
        <f t="shared" si="1500"/>
        <v>0.22735564905047151</v>
      </c>
      <c r="P6720" s="21">
        <f t="shared" si="1492"/>
        <v>0</v>
      </c>
      <c r="Q6720" s="21">
        <f t="shared" si="1493"/>
        <v>1.2427137171080138</v>
      </c>
      <c r="R6720">
        <f t="shared" si="1494"/>
        <v>1.0096214758538746</v>
      </c>
      <c r="S6720" s="296">
        <f t="shared" si="1501"/>
        <v>0</v>
      </c>
      <c r="T6720" s="283">
        <f t="shared" si="1502"/>
        <v>0.20380080093843306</v>
      </c>
    </row>
    <row r="6721" spans="1:20" x14ac:dyDescent="0.25">
      <c r="A6721" s="286">
        <v>43380</v>
      </c>
      <c r="B6721" s="1">
        <f t="shared" si="1495"/>
        <v>7</v>
      </c>
      <c r="C6721" s="285">
        <v>23</v>
      </c>
      <c r="D6721" t="s">
        <v>713</v>
      </c>
      <c r="F6721" s="16">
        <v>43</v>
      </c>
      <c r="G6721" t="str">
        <f t="shared" si="1489"/>
        <v>heating</v>
      </c>
      <c r="H6721" s="283">
        <f>IF(G6721="heating",F6721*Assumptions!M$4+Assumptions!M$7,0)</f>
        <v>0.28406530170749683</v>
      </c>
      <c r="I6721" s="15">
        <f t="shared" si="1490"/>
        <v>0.94450710149963013</v>
      </c>
      <c r="J6721" s="15">
        <f t="shared" si="1491"/>
        <v>0.93760781206536892</v>
      </c>
      <c r="K6721" s="283">
        <f t="shared" si="1496"/>
        <v>0.25156176499019611</v>
      </c>
      <c r="L6721" s="283">
        <f t="shared" si="1497"/>
        <v>3.7370271581932331</v>
      </c>
      <c r="M6721" s="283">
        <f t="shared" si="1498"/>
        <v>3.2075978200594903</v>
      </c>
      <c r="N6721" s="283">
        <f t="shared" si="1499"/>
        <v>3.2278965655525562</v>
      </c>
      <c r="O6721" s="283">
        <f t="shared" si="1500"/>
        <v>0.29124017100295774</v>
      </c>
      <c r="P6721" s="21">
        <f t="shared" si="1492"/>
        <v>0</v>
      </c>
      <c r="Q6721" s="21">
        <f t="shared" si="1493"/>
        <v>1.0297519246597011</v>
      </c>
      <c r="R6721">
        <f t="shared" si="1494"/>
        <v>1.0096214758538746</v>
      </c>
      <c r="S6721" s="296">
        <f t="shared" si="1501"/>
        <v>0</v>
      </c>
      <c r="T6721" s="283">
        <f t="shared" si="1502"/>
        <v>0.25156176499019611</v>
      </c>
    </row>
    <row r="6722" spans="1:20" x14ac:dyDescent="0.25">
      <c r="A6722" s="286">
        <v>43381</v>
      </c>
      <c r="B6722" s="1">
        <f t="shared" si="1495"/>
        <v>1</v>
      </c>
      <c r="C6722" s="285">
        <v>0</v>
      </c>
      <c r="D6722" t="s">
        <v>713</v>
      </c>
      <c r="F6722" s="16">
        <v>43</v>
      </c>
      <c r="G6722" t="str">
        <f t="shared" ref="G6722:G6785" si="1503">VLOOKUP(A6722,U$2:W$366,3,FALSE)</f>
        <v>Neither</v>
      </c>
      <c r="H6722" s="283">
        <f>IF(G6722="heating",F6722*Assumptions!M$4+Assumptions!M$7,0)</f>
        <v>0</v>
      </c>
      <c r="I6722" s="15">
        <f t="shared" ref="I6722:I6785" si="1504">VLOOKUP(C6722,AO$2:AQ$25,3,FALSE)</f>
        <v>0.97481507806017154</v>
      </c>
      <c r="J6722" s="15">
        <f t="shared" ref="J6722:J6785" si="1505">VLOOKUP(B6722,AS$4:AU$10,3,FALSE)</f>
        <v>1.017726725449043</v>
      </c>
      <c r="K6722" s="283">
        <f t="shared" si="1496"/>
        <v>0</v>
      </c>
      <c r="L6722" s="283">
        <f t="shared" si="1497"/>
        <v>3.7370271581932331</v>
      </c>
      <c r="M6722" s="283">
        <f t="shared" si="1498"/>
        <v>0</v>
      </c>
      <c r="N6722" s="283">
        <f t="shared" si="1499"/>
        <v>3.2278965655525562</v>
      </c>
      <c r="O6722" s="283">
        <f t="shared" si="1500"/>
        <v>0</v>
      </c>
      <c r="P6722" s="21">
        <f t="shared" ref="P6722:P6785" si="1506">IF(G6722="cooling",IF(F6722&lt;61,0.025,(F6722^2*AX$25+F6722*AY$25+AZ$25)),0)</f>
        <v>0</v>
      </c>
      <c r="Q6722" s="21">
        <f t="shared" ref="Q6722:Q6785" si="1507">VLOOKUP(C6722,BB$2:BC$25,2,FALSE)</f>
        <v>0.90668853391740301</v>
      </c>
      <c r="R6722">
        <f t="shared" ref="R6722:R6785" si="1508">VLOOKUP(B6722,AS$4:AV$10,4,FALSE)</f>
        <v>0.9440993384982781</v>
      </c>
      <c r="S6722" s="296">
        <f t="shared" si="1501"/>
        <v>0</v>
      </c>
      <c r="T6722" s="283">
        <f t="shared" si="1502"/>
        <v>0</v>
      </c>
    </row>
    <row r="6723" spans="1:20" x14ac:dyDescent="0.25">
      <c r="A6723" s="286">
        <v>43381</v>
      </c>
      <c r="B6723" s="1">
        <f t="shared" ref="B6723:B6786" si="1509">WEEKDAY(A6723,2)</f>
        <v>1</v>
      </c>
      <c r="C6723" s="285">
        <v>1</v>
      </c>
      <c r="D6723" t="s">
        <v>713</v>
      </c>
      <c r="F6723" s="16">
        <v>41</v>
      </c>
      <c r="G6723" t="str">
        <f t="shared" si="1503"/>
        <v>Neither</v>
      </c>
      <c r="H6723" s="283">
        <f>IF(G6723="heating",F6723*Assumptions!M$4+Assumptions!M$7,0)</f>
        <v>0</v>
      </c>
      <c r="I6723" s="15">
        <f t="shared" si="1504"/>
        <v>1.012242869806885</v>
      </c>
      <c r="J6723" s="15">
        <f t="shared" si="1505"/>
        <v>1.017726725449043</v>
      </c>
      <c r="K6723" s="283">
        <f t="shared" ref="K6723:K6786" si="1510">H6723*I6723*J6723</f>
        <v>0</v>
      </c>
      <c r="L6723" s="283">
        <f t="shared" ref="L6723:L6786" si="1511">VLOOKUP(F6723,BL$2:BN$92,2,FALSE)</f>
        <v>3.6290180754851575</v>
      </c>
      <c r="M6723" s="283">
        <f t="shared" ref="M6723:M6786" si="1512">IF(G6723="heating",K6723*(L6723*3.412),0)</f>
        <v>0</v>
      </c>
      <c r="N6723" s="283">
        <f t="shared" ref="N6723:N6786" si="1513">VLOOKUP(F6723,BL$2:BN$92,3,FALSE)</f>
        <v>3.0927664988509331</v>
      </c>
      <c r="O6723" s="283">
        <f t="shared" ref="O6723:O6786" si="1514">IF(F6723&lt;=61,IF(G6723="heating",IF(F6723&gt;=5,K6723*L6723/N6723,0),0),0)</f>
        <v>0</v>
      </c>
      <c r="P6723" s="21">
        <f t="shared" si="1506"/>
        <v>0</v>
      </c>
      <c r="Q6723" s="21">
        <f t="shared" si="1507"/>
        <v>0.81803459285312596</v>
      </c>
      <c r="R6723">
        <f t="shared" si="1508"/>
        <v>0.9440993384982781</v>
      </c>
      <c r="S6723" s="296">
        <f t="shared" ref="S6723:S6786" si="1515">P6723*Q6723*R6723</f>
        <v>0</v>
      </c>
      <c r="T6723" s="283">
        <f t="shared" ref="T6723:T6786" si="1516">K6723+S6723</f>
        <v>0</v>
      </c>
    </row>
    <row r="6724" spans="1:20" x14ac:dyDescent="0.25">
      <c r="A6724" s="286">
        <v>43381</v>
      </c>
      <c r="B6724" s="1">
        <f t="shared" si="1509"/>
        <v>1</v>
      </c>
      <c r="C6724" s="285">
        <v>2</v>
      </c>
      <c r="D6724" t="s">
        <v>713</v>
      </c>
      <c r="F6724" s="16">
        <v>48</v>
      </c>
      <c r="G6724" t="str">
        <f t="shared" si="1503"/>
        <v>Neither</v>
      </c>
      <c r="H6724" s="283">
        <f>IF(G6724="heating",F6724*Assumptions!M$4+Assumptions!M$7,0)</f>
        <v>0</v>
      </c>
      <c r="I6724" s="15">
        <f t="shared" si="1504"/>
        <v>1.0509704703585963</v>
      </c>
      <c r="J6724" s="15">
        <f t="shared" si="1505"/>
        <v>1.017726725449043</v>
      </c>
      <c r="K6724" s="283">
        <f t="shared" si="1510"/>
        <v>0</v>
      </c>
      <c r="L6724" s="283">
        <f t="shared" si="1511"/>
        <v>3.9630740889572826</v>
      </c>
      <c r="M6724" s="283">
        <f t="shared" si="1512"/>
        <v>0</v>
      </c>
      <c r="N6724" s="283">
        <f t="shared" si="1513"/>
        <v>3.5524856183738187</v>
      </c>
      <c r="O6724" s="283">
        <f t="shared" si="1514"/>
        <v>0</v>
      </c>
      <c r="P6724" s="21">
        <f t="shared" si="1506"/>
        <v>0</v>
      </c>
      <c r="Q6724" s="21">
        <f t="shared" si="1507"/>
        <v>0.74507607494346417</v>
      </c>
      <c r="R6724">
        <f t="shared" si="1508"/>
        <v>0.9440993384982781</v>
      </c>
      <c r="S6724" s="296">
        <f t="shared" si="1515"/>
        <v>0</v>
      </c>
      <c r="T6724" s="283">
        <f t="shared" si="1516"/>
        <v>0</v>
      </c>
    </row>
    <row r="6725" spans="1:20" x14ac:dyDescent="0.25">
      <c r="A6725" s="286">
        <v>43381</v>
      </c>
      <c r="B6725" s="1">
        <f t="shared" si="1509"/>
        <v>1</v>
      </c>
      <c r="C6725" s="285">
        <v>3</v>
      </c>
      <c r="D6725" t="s">
        <v>713</v>
      </c>
      <c r="F6725" s="16">
        <v>48</v>
      </c>
      <c r="G6725" t="str">
        <f t="shared" si="1503"/>
        <v>Neither</v>
      </c>
      <c r="H6725" s="283">
        <f>IF(G6725="heating",F6725*Assumptions!M$4+Assumptions!M$7,0)</f>
        <v>0</v>
      </c>
      <c r="I6725" s="15">
        <f t="shared" si="1504"/>
        <v>1.0924036124451033</v>
      </c>
      <c r="J6725" s="15">
        <f t="shared" si="1505"/>
        <v>1.017726725449043</v>
      </c>
      <c r="K6725" s="283">
        <f t="shared" si="1510"/>
        <v>0</v>
      </c>
      <c r="L6725" s="283">
        <f t="shared" si="1511"/>
        <v>3.9630740889572826</v>
      </c>
      <c r="M6725" s="283">
        <f t="shared" si="1512"/>
        <v>0</v>
      </c>
      <c r="N6725" s="283">
        <f t="shared" si="1513"/>
        <v>3.5524856183738187</v>
      </c>
      <c r="O6725" s="283">
        <f t="shared" si="1514"/>
        <v>0</v>
      </c>
      <c r="P6725" s="21">
        <f t="shared" si="1506"/>
        <v>0</v>
      </c>
      <c r="Q6725" s="21">
        <f t="shared" si="1507"/>
        <v>0.69158980876382303</v>
      </c>
      <c r="R6725">
        <f t="shared" si="1508"/>
        <v>0.9440993384982781</v>
      </c>
      <c r="S6725" s="296">
        <f t="shared" si="1515"/>
        <v>0</v>
      </c>
      <c r="T6725" s="283">
        <f t="shared" si="1516"/>
        <v>0</v>
      </c>
    </row>
    <row r="6726" spans="1:20" x14ac:dyDescent="0.25">
      <c r="A6726" s="286">
        <v>43381</v>
      </c>
      <c r="B6726" s="1">
        <f t="shared" si="1509"/>
        <v>1</v>
      </c>
      <c r="C6726" s="285">
        <v>4</v>
      </c>
      <c r="D6726" t="s">
        <v>713</v>
      </c>
      <c r="F6726" s="16">
        <v>45</v>
      </c>
      <c r="G6726" t="str">
        <f t="shared" si="1503"/>
        <v>Neither</v>
      </c>
      <c r="H6726" s="283">
        <f>IF(G6726="heating",F6726*Assumptions!M$4+Assumptions!M$7,0)</f>
        <v>0</v>
      </c>
      <c r="I6726" s="15">
        <f t="shared" si="1504"/>
        <v>1.1348296917927807</v>
      </c>
      <c r="J6726" s="15">
        <f t="shared" si="1505"/>
        <v>1.017726725449043</v>
      </c>
      <c r="K6726" s="283">
        <f t="shared" si="1510"/>
        <v>0</v>
      </c>
      <c r="L6726" s="283">
        <f t="shared" si="1511"/>
        <v>3.8225513186096443</v>
      </c>
      <c r="M6726" s="283">
        <f t="shared" si="1512"/>
        <v>0</v>
      </c>
      <c r="N6726" s="283">
        <f t="shared" si="1513"/>
        <v>3.3574836377085973</v>
      </c>
      <c r="O6726" s="283">
        <f t="shared" si="1514"/>
        <v>0</v>
      </c>
      <c r="P6726" s="21">
        <f t="shared" si="1506"/>
        <v>0</v>
      </c>
      <c r="Q6726" s="21">
        <f t="shared" si="1507"/>
        <v>0.6473875548762833</v>
      </c>
      <c r="R6726">
        <f t="shared" si="1508"/>
        <v>0.9440993384982781</v>
      </c>
      <c r="S6726" s="296">
        <f t="shared" si="1515"/>
        <v>0</v>
      </c>
      <c r="T6726" s="283">
        <f t="shared" si="1516"/>
        <v>0</v>
      </c>
    </row>
    <row r="6727" spans="1:20" x14ac:dyDescent="0.25">
      <c r="A6727" s="286">
        <v>43381</v>
      </c>
      <c r="B6727" s="1">
        <f t="shared" si="1509"/>
        <v>1</v>
      </c>
      <c r="C6727" s="285">
        <v>5</v>
      </c>
      <c r="D6727" t="s">
        <v>713</v>
      </c>
      <c r="F6727" s="16">
        <v>41</v>
      </c>
      <c r="G6727" t="str">
        <f t="shared" si="1503"/>
        <v>Neither</v>
      </c>
      <c r="H6727" s="283">
        <f>IF(G6727="heating",F6727*Assumptions!M$4+Assumptions!M$7,0)</f>
        <v>0</v>
      </c>
      <c r="I6727" s="15">
        <f t="shared" si="1504"/>
        <v>1.1635558681477385</v>
      </c>
      <c r="J6727" s="15">
        <f t="shared" si="1505"/>
        <v>1.017726725449043</v>
      </c>
      <c r="K6727" s="283">
        <f t="shared" si="1510"/>
        <v>0</v>
      </c>
      <c r="L6727" s="283">
        <f t="shared" si="1511"/>
        <v>3.6290180754851575</v>
      </c>
      <c r="M6727" s="283">
        <f t="shared" si="1512"/>
        <v>0</v>
      </c>
      <c r="N6727" s="283">
        <f t="shared" si="1513"/>
        <v>3.0927664988509331</v>
      </c>
      <c r="O6727" s="283">
        <f t="shared" si="1514"/>
        <v>0</v>
      </c>
      <c r="P6727" s="21">
        <f t="shared" si="1506"/>
        <v>0</v>
      </c>
      <c r="Q6727" s="21">
        <f t="shared" si="1507"/>
        <v>0.72139578924615555</v>
      </c>
      <c r="R6727">
        <f t="shared" si="1508"/>
        <v>0.9440993384982781</v>
      </c>
      <c r="S6727" s="296">
        <f t="shared" si="1515"/>
        <v>0</v>
      </c>
      <c r="T6727" s="283">
        <f t="shared" si="1516"/>
        <v>0</v>
      </c>
    </row>
    <row r="6728" spans="1:20" x14ac:dyDescent="0.25">
      <c r="A6728" s="286">
        <v>43381</v>
      </c>
      <c r="B6728" s="1">
        <f t="shared" si="1509"/>
        <v>1</v>
      </c>
      <c r="C6728" s="285">
        <v>6</v>
      </c>
      <c r="D6728" t="s">
        <v>713</v>
      </c>
      <c r="F6728" s="16">
        <v>41</v>
      </c>
      <c r="G6728" t="str">
        <f t="shared" si="1503"/>
        <v>Neither</v>
      </c>
      <c r="H6728" s="283">
        <f>IF(G6728="heating",F6728*Assumptions!M$4+Assumptions!M$7,0)</f>
        <v>0</v>
      </c>
      <c r="I6728" s="15">
        <f t="shared" si="1504"/>
        <v>1.2083911162615524</v>
      </c>
      <c r="J6728" s="15">
        <f t="shared" si="1505"/>
        <v>1.017726725449043</v>
      </c>
      <c r="K6728" s="283">
        <f t="shared" si="1510"/>
        <v>0</v>
      </c>
      <c r="L6728" s="283">
        <f t="shared" si="1511"/>
        <v>3.6290180754851575</v>
      </c>
      <c r="M6728" s="283">
        <f t="shared" si="1512"/>
        <v>0</v>
      </c>
      <c r="N6728" s="283">
        <f t="shared" si="1513"/>
        <v>3.0927664988509331</v>
      </c>
      <c r="O6728" s="283">
        <f t="shared" si="1514"/>
        <v>0</v>
      </c>
      <c r="P6728" s="21">
        <f t="shared" si="1506"/>
        <v>0</v>
      </c>
      <c r="Q6728" s="21">
        <f t="shared" si="1507"/>
        <v>0.87787080972652631</v>
      </c>
      <c r="R6728">
        <f t="shared" si="1508"/>
        <v>0.9440993384982781</v>
      </c>
      <c r="S6728" s="296">
        <f t="shared" si="1515"/>
        <v>0</v>
      </c>
      <c r="T6728" s="283">
        <f t="shared" si="1516"/>
        <v>0</v>
      </c>
    </row>
    <row r="6729" spans="1:20" x14ac:dyDescent="0.25">
      <c r="A6729" s="286">
        <v>43381</v>
      </c>
      <c r="B6729" s="1">
        <f t="shared" si="1509"/>
        <v>1</v>
      </c>
      <c r="C6729" s="285">
        <v>7</v>
      </c>
      <c r="D6729" t="s">
        <v>714</v>
      </c>
      <c r="F6729" s="16">
        <v>48</v>
      </c>
      <c r="G6729" t="str">
        <f t="shared" si="1503"/>
        <v>Neither</v>
      </c>
      <c r="H6729" s="283">
        <f>IF(G6729="heating",F6729*Assumptions!M$4+Assumptions!M$7,0)</f>
        <v>0</v>
      </c>
      <c r="I6729" s="15">
        <f t="shared" si="1504"/>
        <v>1.1637425769249583</v>
      </c>
      <c r="J6729" s="15">
        <f t="shared" si="1505"/>
        <v>1.017726725449043</v>
      </c>
      <c r="K6729" s="283">
        <f t="shared" si="1510"/>
        <v>0</v>
      </c>
      <c r="L6729" s="283">
        <f t="shared" si="1511"/>
        <v>3.9630740889572826</v>
      </c>
      <c r="M6729" s="283">
        <f t="shared" si="1512"/>
        <v>0</v>
      </c>
      <c r="N6729" s="283">
        <f t="shared" si="1513"/>
        <v>3.5524856183738187</v>
      </c>
      <c r="O6729" s="283">
        <f t="shared" si="1514"/>
        <v>0</v>
      </c>
      <c r="P6729" s="21">
        <f t="shared" si="1506"/>
        <v>0</v>
      </c>
      <c r="Q6729" s="21">
        <f t="shared" si="1507"/>
        <v>0.97331382064367777</v>
      </c>
      <c r="R6729">
        <f t="shared" si="1508"/>
        <v>0.9440993384982781</v>
      </c>
      <c r="S6729" s="296">
        <f t="shared" si="1515"/>
        <v>0</v>
      </c>
      <c r="T6729" s="283">
        <f t="shared" si="1516"/>
        <v>0</v>
      </c>
    </row>
    <row r="6730" spans="1:20" x14ac:dyDescent="0.25">
      <c r="A6730" s="286">
        <v>43381</v>
      </c>
      <c r="B6730" s="1">
        <f t="shared" si="1509"/>
        <v>1</v>
      </c>
      <c r="C6730" s="285">
        <v>8</v>
      </c>
      <c r="D6730" t="s">
        <v>714</v>
      </c>
      <c r="F6730" s="16">
        <v>55</v>
      </c>
      <c r="G6730" t="str">
        <f t="shared" si="1503"/>
        <v>Neither</v>
      </c>
      <c r="H6730" s="283">
        <f>IF(G6730="heating",F6730*Assumptions!M$4+Assumptions!M$7,0)</f>
        <v>0</v>
      </c>
      <c r="I6730" s="15">
        <f t="shared" si="1504"/>
        <v>1.094193721037565</v>
      </c>
      <c r="J6730" s="15">
        <f t="shared" si="1505"/>
        <v>1.017726725449043</v>
      </c>
      <c r="K6730" s="283">
        <f t="shared" si="1510"/>
        <v>0</v>
      </c>
      <c r="L6730" s="283">
        <f t="shared" si="1511"/>
        <v>4.1851135499983272</v>
      </c>
      <c r="M6730" s="283">
        <f t="shared" si="1512"/>
        <v>0</v>
      </c>
      <c r="N6730" s="283">
        <f t="shared" si="1513"/>
        <v>3.9876635481217684</v>
      </c>
      <c r="O6730" s="283">
        <f t="shared" si="1514"/>
        <v>0</v>
      </c>
      <c r="P6730" s="21">
        <f t="shared" si="1506"/>
        <v>0</v>
      </c>
      <c r="Q6730" s="21">
        <f t="shared" si="1507"/>
        <v>0.94940007506179924</v>
      </c>
      <c r="R6730">
        <f t="shared" si="1508"/>
        <v>0.9440993384982781</v>
      </c>
      <c r="S6730" s="296">
        <f t="shared" si="1515"/>
        <v>0</v>
      </c>
      <c r="T6730" s="283">
        <f t="shared" si="1516"/>
        <v>0</v>
      </c>
    </row>
    <row r="6731" spans="1:20" x14ac:dyDescent="0.25">
      <c r="A6731" s="286">
        <v>43381</v>
      </c>
      <c r="B6731" s="1">
        <f t="shared" si="1509"/>
        <v>1</v>
      </c>
      <c r="C6731" s="285">
        <v>9</v>
      </c>
      <c r="D6731" t="s">
        <v>714</v>
      </c>
      <c r="F6731" s="16">
        <v>55</v>
      </c>
      <c r="G6731" t="str">
        <f t="shared" si="1503"/>
        <v>Neither</v>
      </c>
      <c r="H6731" s="283">
        <f>IF(G6731="heating",F6731*Assumptions!M$4+Assumptions!M$7,0)</f>
        <v>0</v>
      </c>
      <c r="I6731" s="15">
        <f t="shared" si="1504"/>
        <v>1.0343009000871222</v>
      </c>
      <c r="J6731" s="15">
        <f t="shared" si="1505"/>
        <v>1.017726725449043</v>
      </c>
      <c r="K6731" s="283">
        <f t="shared" si="1510"/>
        <v>0</v>
      </c>
      <c r="L6731" s="283">
        <f t="shared" si="1511"/>
        <v>4.1851135499983272</v>
      </c>
      <c r="M6731" s="283">
        <f t="shared" si="1512"/>
        <v>0</v>
      </c>
      <c r="N6731" s="283">
        <f t="shared" si="1513"/>
        <v>3.9876635481217684</v>
      </c>
      <c r="O6731" s="283">
        <f t="shared" si="1514"/>
        <v>0</v>
      </c>
      <c r="P6731" s="21">
        <f t="shared" si="1506"/>
        <v>0</v>
      </c>
      <c r="Q6731" s="21">
        <f t="shared" si="1507"/>
        <v>0.8408485371888097</v>
      </c>
      <c r="R6731">
        <f t="shared" si="1508"/>
        <v>0.9440993384982781</v>
      </c>
      <c r="S6731" s="296">
        <f t="shared" si="1515"/>
        <v>0</v>
      </c>
      <c r="T6731" s="283">
        <f t="shared" si="1516"/>
        <v>0</v>
      </c>
    </row>
    <row r="6732" spans="1:20" x14ac:dyDescent="0.25">
      <c r="A6732" s="286">
        <v>43381</v>
      </c>
      <c r="B6732" s="1">
        <f t="shared" si="1509"/>
        <v>1</v>
      </c>
      <c r="C6732" s="285">
        <v>10</v>
      </c>
      <c r="D6732" t="s">
        <v>714</v>
      </c>
      <c r="F6732" s="16">
        <v>59</v>
      </c>
      <c r="G6732" t="str">
        <f t="shared" si="1503"/>
        <v>Neither</v>
      </c>
      <c r="H6732" s="283">
        <f>IF(G6732="heating",F6732*Assumptions!M$4+Assumptions!M$7,0)</f>
        <v>0</v>
      </c>
      <c r="I6732" s="15">
        <f t="shared" si="1504"/>
        <v>0.98112329028689171</v>
      </c>
      <c r="J6732" s="15">
        <f t="shared" si="1505"/>
        <v>1.017726725449043</v>
      </c>
      <c r="K6732" s="283">
        <f t="shared" si="1510"/>
        <v>0</v>
      </c>
      <c r="L6732" s="283">
        <f t="shared" si="1511"/>
        <v>4.3182081448486933</v>
      </c>
      <c r="M6732" s="283">
        <f t="shared" si="1512"/>
        <v>0</v>
      </c>
      <c r="N6732" s="283">
        <f t="shared" si="1513"/>
        <v>4.2355603137647586</v>
      </c>
      <c r="O6732" s="283">
        <f t="shared" si="1514"/>
        <v>0</v>
      </c>
      <c r="P6732" s="21">
        <f t="shared" si="1506"/>
        <v>0</v>
      </c>
      <c r="Q6732" s="21">
        <f t="shared" si="1507"/>
        <v>0.74504051125983206</v>
      </c>
      <c r="R6732">
        <f t="shared" si="1508"/>
        <v>0.9440993384982781</v>
      </c>
      <c r="S6732" s="296">
        <f t="shared" si="1515"/>
        <v>0</v>
      </c>
      <c r="T6732" s="283">
        <f t="shared" si="1516"/>
        <v>0</v>
      </c>
    </row>
    <row r="6733" spans="1:20" x14ac:dyDescent="0.25">
      <c r="A6733" s="286">
        <v>43381</v>
      </c>
      <c r="B6733" s="1">
        <f t="shared" si="1509"/>
        <v>1</v>
      </c>
      <c r="C6733" s="285">
        <v>11</v>
      </c>
      <c r="D6733" t="s">
        <v>714</v>
      </c>
      <c r="F6733" s="16">
        <v>63</v>
      </c>
      <c r="G6733" t="str">
        <f t="shared" si="1503"/>
        <v>Neither</v>
      </c>
      <c r="H6733" s="283">
        <f>IF(G6733="heating",F6733*Assumptions!M$4+Assumptions!M$7,0)</f>
        <v>0</v>
      </c>
      <c r="I6733" s="15">
        <f t="shared" si="1504"/>
        <v>0.94956163997961163</v>
      </c>
      <c r="J6733" s="15">
        <f t="shared" si="1505"/>
        <v>1.017726725449043</v>
      </c>
      <c r="K6733" s="283">
        <f t="shared" si="1510"/>
        <v>0</v>
      </c>
      <c r="L6733" s="283">
        <f t="shared" si="1511"/>
        <v>4.3818232651749627</v>
      </c>
      <c r="M6733" s="283">
        <f t="shared" si="1512"/>
        <v>0</v>
      </c>
      <c r="N6733" s="283">
        <f t="shared" si="1513"/>
        <v>4.3585758300027857</v>
      </c>
      <c r="O6733" s="283">
        <f t="shared" si="1514"/>
        <v>0</v>
      </c>
      <c r="P6733" s="21">
        <f t="shared" si="1506"/>
        <v>0</v>
      </c>
      <c r="Q6733" s="21">
        <f t="shared" si="1507"/>
        <v>0.72850690893675296</v>
      </c>
      <c r="R6733">
        <f t="shared" si="1508"/>
        <v>0.9440993384982781</v>
      </c>
      <c r="S6733" s="296">
        <f t="shared" si="1515"/>
        <v>0</v>
      </c>
      <c r="T6733" s="283">
        <f t="shared" si="1516"/>
        <v>0</v>
      </c>
    </row>
    <row r="6734" spans="1:20" x14ac:dyDescent="0.25">
      <c r="A6734" s="286">
        <v>43381</v>
      </c>
      <c r="B6734" s="1">
        <f t="shared" si="1509"/>
        <v>1</v>
      </c>
      <c r="C6734" s="285">
        <v>12</v>
      </c>
      <c r="D6734" t="s">
        <v>714</v>
      </c>
      <c r="F6734" s="16">
        <v>63</v>
      </c>
      <c r="G6734" t="str">
        <f t="shared" si="1503"/>
        <v>Neither</v>
      </c>
      <c r="H6734" s="283">
        <f>IF(G6734="heating",F6734*Assumptions!M$4+Assumptions!M$7,0)</f>
        <v>0</v>
      </c>
      <c r="I6734" s="15">
        <f t="shared" si="1504"/>
        <v>0.91648403420261149</v>
      </c>
      <c r="J6734" s="15">
        <f t="shared" si="1505"/>
        <v>1.017726725449043</v>
      </c>
      <c r="K6734" s="283">
        <f t="shared" si="1510"/>
        <v>0</v>
      </c>
      <c r="L6734" s="283">
        <f t="shared" si="1511"/>
        <v>4.3818232651749627</v>
      </c>
      <c r="M6734" s="283">
        <f t="shared" si="1512"/>
        <v>0</v>
      </c>
      <c r="N6734" s="283">
        <f t="shared" si="1513"/>
        <v>4.3585758300027857</v>
      </c>
      <c r="O6734" s="283">
        <f t="shared" si="1514"/>
        <v>0</v>
      </c>
      <c r="P6734" s="21">
        <f t="shared" si="1506"/>
        <v>0</v>
      </c>
      <c r="Q6734" s="21">
        <f t="shared" si="1507"/>
        <v>0.75910815787401487</v>
      </c>
      <c r="R6734">
        <f t="shared" si="1508"/>
        <v>0.9440993384982781</v>
      </c>
      <c r="S6734" s="296">
        <f t="shared" si="1515"/>
        <v>0</v>
      </c>
      <c r="T6734" s="283">
        <f t="shared" si="1516"/>
        <v>0</v>
      </c>
    </row>
    <row r="6735" spans="1:20" x14ac:dyDescent="0.25">
      <c r="A6735" s="286">
        <v>43381</v>
      </c>
      <c r="B6735" s="1">
        <f t="shared" si="1509"/>
        <v>1</v>
      </c>
      <c r="C6735" s="285">
        <v>13</v>
      </c>
      <c r="D6735" t="s">
        <v>714</v>
      </c>
      <c r="F6735" s="16">
        <v>64</v>
      </c>
      <c r="G6735" t="str">
        <f t="shared" si="1503"/>
        <v>Neither</v>
      </c>
      <c r="H6735" s="283">
        <f>IF(G6735="heating",F6735*Assumptions!M$4+Assumptions!M$7,0)</f>
        <v>0</v>
      </c>
      <c r="I6735" s="15">
        <f t="shared" si="1504"/>
        <v>0.90040206880052787</v>
      </c>
      <c r="J6735" s="15">
        <f t="shared" si="1505"/>
        <v>1.017726725449043</v>
      </c>
      <c r="K6735" s="283">
        <f t="shared" si="1510"/>
        <v>0</v>
      </c>
      <c r="L6735" s="283">
        <f t="shared" si="1511"/>
        <v>4.3818232651749627</v>
      </c>
      <c r="M6735" s="283">
        <f t="shared" si="1512"/>
        <v>0</v>
      </c>
      <c r="N6735" s="283">
        <f t="shared" si="1513"/>
        <v>4.3585758300027857</v>
      </c>
      <c r="O6735" s="283">
        <f t="shared" si="1514"/>
        <v>0</v>
      </c>
      <c r="P6735" s="21">
        <f t="shared" si="1506"/>
        <v>0</v>
      </c>
      <c r="Q6735" s="21">
        <f t="shared" si="1507"/>
        <v>0.79115902007799765</v>
      </c>
      <c r="R6735">
        <f t="shared" si="1508"/>
        <v>0.9440993384982781</v>
      </c>
      <c r="S6735" s="296">
        <f t="shared" si="1515"/>
        <v>0</v>
      </c>
      <c r="T6735" s="283">
        <f t="shared" si="1516"/>
        <v>0</v>
      </c>
    </row>
    <row r="6736" spans="1:20" x14ac:dyDescent="0.25">
      <c r="A6736" s="286">
        <v>43381</v>
      </c>
      <c r="B6736" s="1">
        <f t="shared" si="1509"/>
        <v>1</v>
      </c>
      <c r="C6736" s="285">
        <v>14</v>
      </c>
      <c r="D6736" t="s">
        <v>714</v>
      </c>
      <c r="F6736" s="16">
        <v>66</v>
      </c>
      <c r="G6736" t="str">
        <f t="shared" si="1503"/>
        <v>Neither</v>
      </c>
      <c r="H6736" s="283">
        <f>IF(G6736="heating",F6736*Assumptions!M$4+Assumptions!M$7,0)</f>
        <v>0</v>
      </c>
      <c r="I6736" s="15">
        <f t="shared" si="1504"/>
        <v>0.86032894500746537</v>
      </c>
      <c r="J6736" s="15">
        <f t="shared" si="1505"/>
        <v>1.017726725449043</v>
      </c>
      <c r="K6736" s="283">
        <f t="shared" si="1510"/>
        <v>0</v>
      </c>
      <c r="L6736" s="283">
        <f t="shared" si="1511"/>
        <v>4.3818232651749627</v>
      </c>
      <c r="M6736" s="283">
        <f t="shared" si="1512"/>
        <v>0</v>
      </c>
      <c r="N6736" s="283">
        <f t="shared" si="1513"/>
        <v>4.3585758300027857</v>
      </c>
      <c r="O6736" s="283">
        <f t="shared" si="1514"/>
        <v>0</v>
      </c>
      <c r="P6736" s="21">
        <f t="shared" si="1506"/>
        <v>0</v>
      </c>
      <c r="Q6736" s="21">
        <f t="shared" si="1507"/>
        <v>0.84355555031342389</v>
      </c>
      <c r="R6736">
        <f t="shared" si="1508"/>
        <v>0.9440993384982781</v>
      </c>
      <c r="S6736" s="296">
        <f t="shared" si="1515"/>
        <v>0</v>
      </c>
      <c r="T6736" s="283">
        <f t="shared" si="1516"/>
        <v>0</v>
      </c>
    </row>
    <row r="6737" spans="1:20" x14ac:dyDescent="0.25">
      <c r="A6737" s="286">
        <v>43381</v>
      </c>
      <c r="B6737" s="1">
        <f t="shared" si="1509"/>
        <v>1</v>
      </c>
      <c r="C6737" s="285">
        <v>15</v>
      </c>
      <c r="D6737" t="s">
        <v>714</v>
      </c>
      <c r="F6737" s="16">
        <v>66</v>
      </c>
      <c r="G6737" t="str">
        <f t="shared" si="1503"/>
        <v>Neither</v>
      </c>
      <c r="H6737" s="283">
        <f>IF(G6737="heating",F6737*Assumptions!M$4+Assumptions!M$7,0)</f>
        <v>0</v>
      </c>
      <c r="I6737" s="15">
        <f t="shared" si="1504"/>
        <v>0.85754515037175039</v>
      </c>
      <c r="J6737" s="15">
        <f t="shared" si="1505"/>
        <v>1.017726725449043</v>
      </c>
      <c r="K6737" s="283">
        <f t="shared" si="1510"/>
        <v>0</v>
      </c>
      <c r="L6737" s="283">
        <f t="shared" si="1511"/>
        <v>4.3818232651749627</v>
      </c>
      <c r="M6737" s="283">
        <f t="shared" si="1512"/>
        <v>0</v>
      </c>
      <c r="N6737" s="283">
        <f t="shared" si="1513"/>
        <v>4.3585758300027857</v>
      </c>
      <c r="O6737" s="283">
        <f t="shared" si="1514"/>
        <v>0</v>
      </c>
      <c r="P6737" s="21">
        <f t="shared" si="1506"/>
        <v>0</v>
      </c>
      <c r="Q6737" s="21">
        <f t="shared" si="1507"/>
        <v>0.96592607327566882</v>
      </c>
      <c r="R6737">
        <f t="shared" si="1508"/>
        <v>0.9440993384982781</v>
      </c>
      <c r="S6737" s="296">
        <f t="shared" si="1515"/>
        <v>0</v>
      </c>
      <c r="T6737" s="283">
        <f t="shared" si="1516"/>
        <v>0</v>
      </c>
    </row>
    <row r="6738" spans="1:20" x14ac:dyDescent="0.25">
      <c r="A6738" s="286">
        <v>43381</v>
      </c>
      <c r="B6738" s="1">
        <f t="shared" si="1509"/>
        <v>1</v>
      </c>
      <c r="C6738" s="285">
        <v>16</v>
      </c>
      <c r="D6738" t="s">
        <v>714</v>
      </c>
      <c r="F6738" s="16">
        <v>64</v>
      </c>
      <c r="G6738" t="str">
        <f t="shared" si="1503"/>
        <v>Neither</v>
      </c>
      <c r="H6738" s="283">
        <f>IF(G6738="heating",F6738*Assumptions!M$4+Assumptions!M$7,0)</f>
        <v>0</v>
      </c>
      <c r="I6738" s="15">
        <f t="shared" si="1504"/>
        <v>0.88344815438260227</v>
      </c>
      <c r="J6738" s="15">
        <f t="shared" si="1505"/>
        <v>1.017726725449043</v>
      </c>
      <c r="K6738" s="283">
        <f t="shared" si="1510"/>
        <v>0</v>
      </c>
      <c r="L6738" s="283">
        <f t="shared" si="1511"/>
        <v>4.3818232651749627</v>
      </c>
      <c r="M6738" s="283">
        <f t="shared" si="1512"/>
        <v>0</v>
      </c>
      <c r="N6738" s="283">
        <f t="shared" si="1513"/>
        <v>4.3585758300027857</v>
      </c>
      <c r="O6738" s="283">
        <f t="shared" si="1514"/>
        <v>0</v>
      </c>
      <c r="P6738" s="21">
        <f t="shared" si="1506"/>
        <v>0</v>
      </c>
      <c r="Q6738" s="21">
        <f t="shared" si="1507"/>
        <v>1.1649354943302594</v>
      </c>
      <c r="R6738">
        <f t="shared" si="1508"/>
        <v>0.9440993384982781</v>
      </c>
      <c r="S6738" s="296">
        <f t="shared" si="1515"/>
        <v>0</v>
      </c>
      <c r="T6738" s="283">
        <f t="shared" si="1516"/>
        <v>0</v>
      </c>
    </row>
    <row r="6739" spans="1:20" x14ac:dyDescent="0.25">
      <c r="A6739" s="286">
        <v>43381</v>
      </c>
      <c r="B6739" s="1">
        <f t="shared" si="1509"/>
        <v>1</v>
      </c>
      <c r="C6739" s="285">
        <v>17</v>
      </c>
      <c r="D6739" t="s">
        <v>714</v>
      </c>
      <c r="F6739" s="16">
        <v>64</v>
      </c>
      <c r="G6739" t="str">
        <f t="shared" si="1503"/>
        <v>Neither</v>
      </c>
      <c r="H6739" s="283">
        <f>IF(G6739="heating",F6739*Assumptions!M$4+Assumptions!M$7,0)</f>
        <v>0</v>
      </c>
      <c r="I6739" s="15">
        <f t="shared" si="1504"/>
        <v>0.94025748850374469</v>
      </c>
      <c r="J6739" s="15">
        <f t="shared" si="1505"/>
        <v>1.017726725449043</v>
      </c>
      <c r="K6739" s="283">
        <f t="shared" si="1510"/>
        <v>0</v>
      </c>
      <c r="L6739" s="283">
        <f t="shared" si="1511"/>
        <v>4.3818232651749627</v>
      </c>
      <c r="M6739" s="283">
        <f t="shared" si="1512"/>
        <v>0</v>
      </c>
      <c r="N6739" s="283">
        <f t="shared" si="1513"/>
        <v>4.3585758300027857</v>
      </c>
      <c r="O6739" s="283">
        <f t="shared" si="1514"/>
        <v>0</v>
      </c>
      <c r="P6739" s="21">
        <f t="shared" si="1506"/>
        <v>0</v>
      </c>
      <c r="Q6739" s="21">
        <f t="shared" si="1507"/>
        <v>1.3521540118753073</v>
      </c>
      <c r="R6739">
        <f t="shared" si="1508"/>
        <v>0.9440993384982781</v>
      </c>
      <c r="S6739" s="296">
        <f t="shared" si="1515"/>
        <v>0</v>
      </c>
      <c r="T6739" s="283">
        <f t="shared" si="1516"/>
        <v>0</v>
      </c>
    </row>
    <row r="6740" spans="1:20" x14ac:dyDescent="0.25">
      <c r="A6740" s="286">
        <v>43381</v>
      </c>
      <c r="B6740" s="1">
        <f t="shared" si="1509"/>
        <v>1</v>
      </c>
      <c r="C6740" s="285">
        <v>18</v>
      </c>
      <c r="D6740" t="s">
        <v>714</v>
      </c>
      <c r="F6740" s="16">
        <v>63</v>
      </c>
      <c r="G6740" t="str">
        <f t="shared" si="1503"/>
        <v>Neither</v>
      </c>
      <c r="H6740" s="283">
        <f>IF(G6740="heating",F6740*Assumptions!M$4+Assumptions!M$7,0)</f>
        <v>0</v>
      </c>
      <c r="I6740" s="15">
        <f t="shared" si="1504"/>
        <v>0.98182363790757687</v>
      </c>
      <c r="J6740" s="15">
        <f t="shared" si="1505"/>
        <v>1.017726725449043</v>
      </c>
      <c r="K6740" s="283">
        <f t="shared" si="1510"/>
        <v>0</v>
      </c>
      <c r="L6740" s="283">
        <f t="shared" si="1511"/>
        <v>4.3818232651749627</v>
      </c>
      <c r="M6740" s="283">
        <f t="shared" si="1512"/>
        <v>0</v>
      </c>
      <c r="N6740" s="283">
        <f t="shared" si="1513"/>
        <v>4.3585758300027857</v>
      </c>
      <c r="O6740" s="283">
        <f t="shared" si="1514"/>
        <v>0</v>
      </c>
      <c r="P6740" s="21">
        <f t="shared" si="1506"/>
        <v>0</v>
      </c>
      <c r="Q6740" s="21">
        <f t="shared" si="1507"/>
        <v>1.5598916921549892</v>
      </c>
      <c r="R6740">
        <f t="shared" si="1508"/>
        <v>0.9440993384982781</v>
      </c>
      <c r="S6740" s="296">
        <f t="shared" si="1515"/>
        <v>0</v>
      </c>
      <c r="T6740" s="283">
        <f t="shared" si="1516"/>
        <v>0</v>
      </c>
    </row>
    <row r="6741" spans="1:20" x14ac:dyDescent="0.25">
      <c r="A6741" s="286">
        <v>43381</v>
      </c>
      <c r="B6741" s="1">
        <f t="shared" si="1509"/>
        <v>1</v>
      </c>
      <c r="C6741" s="285">
        <v>19</v>
      </c>
      <c r="D6741" t="s">
        <v>714</v>
      </c>
      <c r="F6741" s="16">
        <v>63</v>
      </c>
      <c r="G6741" t="str">
        <f t="shared" si="1503"/>
        <v>Neither</v>
      </c>
      <c r="H6741" s="283">
        <f>IF(G6741="heating",F6741*Assumptions!M$4+Assumptions!M$7,0)</f>
        <v>0</v>
      </c>
      <c r="I6741" s="15">
        <f t="shared" si="1504"/>
        <v>0.98418842963438757</v>
      </c>
      <c r="J6741" s="15">
        <f t="shared" si="1505"/>
        <v>1.017726725449043</v>
      </c>
      <c r="K6741" s="283">
        <f t="shared" si="1510"/>
        <v>0</v>
      </c>
      <c r="L6741" s="283">
        <f t="shared" si="1511"/>
        <v>4.3818232651749627</v>
      </c>
      <c r="M6741" s="283">
        <f t="shared" si="1512"/>
        <v>0</v>
      </c>
      <c r="N6741" s="283">
        <f t="shared" si="1513"/>
        <v>4.3585758300027857</v>
      </c>
      <c r="O6741" s="283">
        <f t="shared" si="1514"/>
        <v>0</v>
      </c>
      <c r="P6741" s="21">
        <f t="shared" si="1506"/>
        <v>0</v>
      </c>
      <c r="Q6741" s="21">
        <f t="shared" si="1507"/>
        <v>1.6764212681468484</v>
      </c>
      <c r="R6741">
        <f t="shared" si="1508"/>
        <v>0.9440993384982781</v>
      </c>
      <c r="S6741" s="296">
        <f t="shared" si="1515"/>
        <v>0</v>
      </c>
      <c r="T6741" s="283">
        <f t="shared" si="1516"/>
        <v>0</v>
      </c>
    </row>
    <row r="6742" spans="1:20" x14ac:dyDescent="0.25">
      <c r="A6742" s="286">
        <v>43381</v>
      </c>
      <c r="B6742" s="1">
        <f t="shared" si="1509"/>
        <v>1</v>
      </c>
      <c r="C6742" s="285">
        <v>20</v>
      </c>
      <c r="D6742" t="s">
        <v>714</v>
      </c>
      <c r="F6742" s="16">
        <v>55</v>
      </c>
      <c r="G6742" t="str">
        <f t="shared" si="1503"/>
        <v>Neither</v>
      </c>
      <c r="H6742" s="283">
        <f>IF(G6742="heating",F6742*Assumptions!M$4+Assumptions!M$7,0)</f>
        <v>0</v>
      </c>
      <c r="I6742" s="15">
        <f t="shared" si="1504"/>
        <v>0.97071962311712034</v>
      </c>
      <c r="J6742" s="15">
        <f t="shared" si="1505"/>
        <v>1.017726725449043</v>
      </c>
      <c r="K6742" s="283">
        <f t="shared" si="1510"/>
        <v>0</v>
      </c>
      <c r="L6742" s="283">
        <f t="shared" si="1511"/>
        <v>4.1851135499983272</v>
      </c>
      <c r="M6742" s="283">
        <f t="shared" si="1512"/>
        <v>0</v>
      </c>
      <c r="N6742" s="283">
        <f t="shared" si="1513"/>
        <v>3.9876635481217684</v>
      </c>
      <c r="O6742" s="283">
        <f t="shared" si="1514"/>
        <v>0</v>
      </c>
      <c r="P6742" s="21">
        <f t="shared" si="1506"/>
        <v>0</v>
      </c>
      <c r="Q6742" s="21">
        <f t="shared" si="1507"/>
        <v>1.52436960139122</v>
      </c>
      <c r="R6742">
        <f t="shared" si="1508"/>
        <v>0.9440993384982781</v>
      </c>
      <c r="S6742" s="296">
        <f t="shared" si="1515"/>
        <v>0</v>
      </c>
      <c r="T6742" s="283">
        <f t="shared" si="1516"/>
        <v>0</v>
      </c>
    </row>
    <row r="6743" spans="1:20" x14ac:dyDescent="0.25">
      <c r="A6743" s="286">
        <v>43381</v>
      </c>
      <c r="B6743" s="1">
        <f t="shared" si="1509"/>
        <v>1</v>
      </c>
      <c r="C6743" s="285">
        <v>21</v>
      </c>
      <c r="D6743" t="s">
        <v>714</v>
      </c>
      <c r="F6743" s="16">
        <v>55</v>
      </c>
      <c r="G6743" t="str">
        <f t="shared" si="1503"/>
        <v>Neither</v>
      </c>
      <c r="H6743" s="283">
        <f>IF(G6743="heating",F6743*Assumptions!M$4+Assumptions!M$7,0)</f>
        <v>0</v>
      </c>
      <c r="I6743" s="15">
        <f t="shared" si="1504"/>
        <v>0.95751150862929935</v>
      </c>
      <c r="J6743" s="15">
        <f t="shared" si="1505"/>
        <v>1.017726725449043</v>
      </c>
      <c r="K6743" s="283">
        <f t="shared" si="1510"/>
        <v>0</v>
      </c>
      <c r="L6743" s="283">
        <f t="shared" si="1511"/>
        <v>4.1851135499983272</v>
      </c>
      <c r="M6743" s="283">
        <f t="shared" si="1512"/>
        <v>0</v>
      </c>
      <c r="N6743" s="283">
        <f t="shared" si="1513"/>
        <v>3.9876635481217684</v>
      </c>
      <c r="O6743" s="283">
        <f t="shared" si="1514"/>
        <v>0</v>
      </c>
      <c r="P6743" s="21">
        <f t="shared" si="1506"/>
        <v>0</v>
      </c>
      <c r="Q6743" s="21">
        <f t="shared" si="1507"/>
        <v>1.4448604713749031</v>
      </c>
      <c r="R6743">
        <f t="shared" si="1508"/>
        <v>0.9440993384982781</v>
      </c>
      <c r="S6743" s="296">
        <f t="shared" si="1515"/>
        <v>0</v>
      </c>
      <c r="T6743" s="283">
        <f t="shared" si="1516"/>
        <v>0</v>
      </c>
    </row>
    <row r="6744" spans="1:20" x14ac:dyDescent="0.25">
      <c r="A6744" s="286">
        <v>43381</v>
      </c>
      <c r="B6744" s="1">
        <f t="shared" si="1509"/>
        <v>1</v>
      </c>
      <c r="C6744" s="285">
        <v>22</v>
      </c>
      <c r="D6744" t="s">
        <v>714</v>
      </c>
      <c r="F6744" s="16">
        <v>54</v>
      </c>
      <c r="G6744" t="str">
        <f t="shared" si="1503"/>
        <v>Neither</v>
      </c>
      <c r="H6744" s="283">
        <f>IF(G6744="heating",F6744*Assumptions!M$4+Assumptions!M$7,0)</f>
        <v>0</v>
      </c>
      <c r="I6744" s="15">
        <f t="shared" si="1504"/>
        <v>0.9426530227543114</v>
      </c>
      <c r="J6744" s="15">
        <f t="shared" si="1505"/>
        <v>1.017726725449043</v>
      </c>
      <c r="K6744" s="283">
        <f t="shared" si="1510"/>
        <v>0</v>
      </c>
      <c r="L6744" s="283">
        <f t="shared" si="1511"/>
        <v>4.1559947708987721</v>
      </c>
      <c r="M6744" s="283">
        <f t="shared" si="1512"/>
        <v>0</v>
      </c>
      <c r="N6744" s="283">
        <f t="shared" si="1513"/>
        <v>3.9259252525022648</v>
      </c>
      <c r="O6744" s="283">
        <f t="shared" si="1514"/>
        <v>0</v>
      </c>
      <c r="P6744" s="21">
        <f t="shared" si="1506"/>
        <v>0</v>
      </c>
      <c r="Q6744" s="21">
        <f t="shared" si="1507"/>
        <v>1.2427137171080138</v>
      </c>
      <c r="R6744">
        <f t="shared" si="1508"/>
        <v>0.9440993384982781</v>
      </c>
      <c r="S6744" s="296">
        <f t="shared" si="1515"/>
        <v>0</v>
      </c>
      <c r="T6744" s="283">
        <f t="shared" si="1516"/>
        <v>0</v>
      </c>
    </row>
    <row r="6745" spans="1:20" x14ac:dyDescent="0.25">
      <c r="A6745" s="286">
        <v>43381</v>
      </c>
      <c r="B6745" s="1">
        <f t="shared" si="1509"/>
        <v>1</v>
      </c>
      <c r="C6745" s="285">
        <v>23</v>
      </c>
      <c r="D6745" t="s">
        <v>713</v>
      </c>
      <c r="F6745" s="16">
        <v>52</v>
      </c>
      <c r="G6745" t="str">
        <f t="shared" si="1503"/>
        <v>Neither</v>
      </c>
      <c r="H6745" s="283">
        <f>IF(G6745="heating",F6745*Assumptions!M$4+Assumptions!M$7,0)</f>
        <v>0</v>
      </c>
      <c r="I6745" s="15">
        <f t="shared" si="1504"/>
        <v>0.94450710149963013</v>
      </c>
      <c r="J6745" s="15">
        <f t="shared" si="1505"/>
        <v>1.017726725449043</v>
      </c>
      <c r="K6745" s="283">
        <f t="shared" si="1510"/>
        <v>0</v>
      </c>
      <c r="L6745" s="283">
        <f t="shared" si="1511"/>
        <v>4.0950984110509578</v>
      </c>
      <c r="M6745" s="283">
        <f t="shared" si="1512"/>
        <v>0</v>
      </c>
      <c r="N6745" s="283">
        <f t="shared" si="1513"/>
        <v>3.802065958051716</v>
      </c>
      <c r="O6745" s="283">
        <f t="shared" si="1514"/>
        <v>0</v>
      </c>
      <c r="P6745" s="21">
        <f t="shared" si="1506"/>
        <v>0</v>
      </c>
      <c r="Q6745" s="21">
        <f t="shared" si="1507"/>
        <v>1.0297519246597011</v>
      </c>
      <c r="R6745">
        <f t="shared" si="1508"/>
        <v>0.9440993384982781</v>
      </c>
      <c r="S6745" s="296">
        <f t="shared" si="1515"/>
        <v>0</v>
      </c>
      <c r="T6745" s="283">
        <f t="shared" si="1516"/>
        <v>0</v>
      </c>
    </row>
    <row r="6746" spans="1:20" x14ac:dyDescent="0.25">
      <c r="A6746" s="286">
        <v>43382</v>
      </c>
      <c r="B6746" s="1">
        <f t="shared" si="1509"/>
        <v>2</v>
      </c>
      <c r="C6746" s="285">
        <v>0</v>
      </c>
      <c r="D6746" t="s">
        <v>713</v>
      </c>
      <c r="F6746" s="16">
        <v>52</v>
      </c>
      <c r="G6746" t="str">
        <f t="shared" si="1503"/>
        <v>heating</v>
      </c>
      <c r="H6746" s="283">
        <f>IF(G6746="heating",F6746*Assumptions!M$4+Assumptions!M$7,0)</f>
        <v>0.18780243357413662</v>
      </c>
      <c r="I6746" s="15">
        <f t="shared" si="1504"/>
        <v>0.97481507806017154</v>
      </c>
      <c r="J6746" s="15">
        <f t="shared" si="1505"/>
        <v>1.0199659078795975</v>
      </c>
      <c r="K6746" s="283">
        <f t="shared" si="1510"/>
        <v>0.18672785548873164</v>
      </c>
      <c r="L6746" s="283">
        <f t="shared" si="1511"/>
        <v>4.0950984110509578</v>
      </c>
      <c r="M6746" s="283">
        <f t="shared" si="1512"/>
        <v>2.6090504379886466</v>
      </c>
      <c r="N6746" s="283">
        <f t="shared" si="1513"/>
        <v>3.802065958051716</v>
      </c>
      <c r="O6746" s="283">
        <f t="shared" si="1514"/>
        <v>0.20111932637346866</v>
      </c>
      <c r="P6746" s="21">
        <f t="shared" si="1506"/>
        <v>0</v>
      </c>
      <c r="Q6746" s="21">
        <f t="shared" si="1507"/>
        <v>0.90668853391740301</v>
      </c>
      <c r="R6746">
        <f t="shared" si="1508"/>
        <v>0.83668510409641816</v>
      </c>
      <c r="S6746" s="296">
        <f t="shared" si="1515"/>
        <v>0</v>
      </c>
      <c r="T6746" s="283">
        <f t="shared" si="1516"/>
        <v>0.18672785548873164</v>
      </c>
    </row>
    <row r="6747" spans="1:20" x14ac:dyDescent="0.25">
      <c r="A6747" s="286">
        <v>43382</v>
      </c>
      <c r="B6747" s="1">
        <f t="shared" si="1509"/>
        <v>2</v>
      </c>
      <c r="C6747" s="285">
        <v>1</v>
      </c>
      <c r="D6747" t="s">
        <v>713</v>
      </c>
      <c r="F6747" s="16">
        <v>50</v>
      </c>
      <c r="G6747" t="str">
        <f t="shared" si="1503"/>
        <v>heating</v>
      </c>
      <c r="H6747" s="283">
        <f>IF(G6747="heating",F6747*Assumptions!M$4+Assumptions!M$7,0)</f>
        <v>0.20919418204821671</v>
      </c>
      <c r="I6747" s="15">
        <f t="shared" si="1504"/>
        <v>1.012242869806885</v>
      </c>
      <c r="J6747" s="15">
        <f t="shared" si="1505"/>
        <v>1.0199659078795975</v>
      </c>
      <c r="K6747" s="283">
        <f t="shared" si="1510"/>
        <v>0.21598320637922117</v>
      </c>
      <c r="L6747" s="283">
        <f t="shared" si="1511"/>
        <v>4.0351685236640416</v>
      </c>
      <c r="M6747" s="283">
        <f t="shared" si="1512"/>
        <v>2.9736557061052484</v>
      </c>
      <c r="N6747" s="283">
        <f t="shared" si="1513"/>
        <v>3.6783220436298789</v>
      </c>
      <c r="O6747" s="283">
        <f t="shared" si="1514"/>
        <v>0.23693646877134694</v>
      </c>
      <c r="P6747" s="21">
        <f t="shared" si="1506"/>
        <v>0</v>
      </c>
      <c r="Q6747" s="21">
        <f t="shared" si="1507"/>
        <v>0.81803459285312596</v>
      </c>
      <c r="R6747">
        <f t="shared" si="1508"/>
        <v>0.83668510409641816</v>
      </c>
      <c r="S6747" s="296">
        <f t="shared" si="1515"/>
        <v>0</v>
      </c>
      <c r="T6747" s="283">
        <f t="shared" si="1516"/>
        <v>0.21598320637922117</v>
      </c>
    </row>
    <row r="6748" spans="1:20" x14ac:dyDescent="0.25">
      <c r="A6748" s="286">
        <v>43382</v>
      </c>
      <c r="B6748" s="1">
        <f t="shared" si="1509"/>
        <v>2</v>
      </c>
      <c r="C6748" s="285">
        <v>2</v>
      </c>
      <c r="D6748" t="s">
        <v>713</v>
      </c>
      <c r="F6748" s="16">
        <v>48</v>
      </c>
      <c r="G6748" t="str">
        <f t="shared" si="1503"/>
        <v>heating</v>
      </c>
      <c r="H6748" s="283">
        <f>IF(G6748="heating",F6748*Assumptions!M$4+Assumptions!M$7,0)</f>
        <v>0.2305859305222967</v>
      </c>
      <c r="I6748" s="15">
        <f t="shared" si="1504"/>
        <v>1.0509704703585963</v>
      </c>
      <c r="J6748" s="15">
        <f t="shared" si="1505"/>
        <v>1.0199659078795975</v>
      </c>
      <c r="K6748" s="283">
        <f t="shared" si="1510"/>
        <v>0.24717752208577684</v>
      </c>
      <c r="L6748" s="283">
        <f t="shared" si="1511"/>
        <v>3.9630740889572826</v>
      </c>
      <c r="M6748" s="283">
        <f t="shared" si="1512"/>
        <v>3.342336626710559</v>
      </c>
      <c r="N6748" s="283">
        <f t="shared" si="1513"/>
        <v>3.5524856183738187</v>
      </c>
      <c r="O6748" s="283">
        <f t="shared" si="1514"/>
        <v>0.27574575617823927</v>
      </c>
      <c r="P6748" s="21">
        <f t="shared" si="1506"/>
        <v>0</v>
      </c>
      <c r="Q6748" s="21">
        <f t="shared" si="1507"/>
        <v>0.74507607494346417</v>
      </c>
      <c r="R6748">
        <f t="shared" si="1508"/>
        <v>0.83668510409641816</v>
      </c>
      <c r="S6748" s="296">
        <f t="shared" si="1515"/>
        <v>0</v>
      </c>
      <c r="T6748" s="283">
        <f t="shared" si="1516"/>
        <v>0.24717752208577684</v>
      </c>
    </row>
    <row r="6749" spans="1:20" x14ac:dyDescent="0.25">
      <c r="A6749" s="286">
        <v>43382</v>
      </c>
      <c r="B6749" s="1">
        <f t="shared" si="1509"/>
        <v>2</v>
      </c>
      <c r="C6749" s="285">
        <v>3</v>
      </c>
      <c r="D6749" t="s">
        <v>713</v>
      </c>
      <c r="F6749" s="16">
        <v>48</v>
      </c>
      <c r="G6749" t="str">
        <f t="shared" si="1503"/>
        <v>heating</v>
      </c>
      <c r="H6749" s="283">
        <f>IF(G6749="heating",F6749*Assumptions!M$4+Assumptions!M$7,0)</f>
        <v>0.2305859305222967</v>
      </c>
      <c r="I6749" s="15">
        <f t="shared" si="1504"/>
        <v>1.0924036124451033</v>
      </c>
      <c r="J6749" s="15">
        <f t="shared" si="1505"/>
        <v>1.0199659078795975</v>
      </c>
      <c r="K6749" s="283">
        <f t="shared" si="1510"/>
        <v>0.25692217398800993</v>
      </c>
      <c r="L6749" s="283">
        <f t="shared" si="1511"/>
        <v>3.9630740889572826</v>
      </c>
      <c r="M6749" s="283">
        <f t="shared" si="1512"/>
        <v>3.4741038954028789</v>
      </c>
      <c r="N6749" s="283">
        <f t="shared" si="1513"/>
        <v>3.5524856183738187</v>
      </c>
      <c r="O6749" s="283">
        <f t="shared" si="1514"/>
        <v>0.28661667350438075</v>
      </c>
      <c r="P6749" s="21">
        <f t="shared" si="1506"/>
        <v>0</v>
      </c>
      <c r="Q6749" s="21">
        <f t="shared" si="1507"/>
        <v>0.69158980876382303</v>
      </c>
      <c r="R6749">
        <f t="shared" si="1508"/>
        <v>0.83668510409641816</v>
      </c>
      <c r="S6749" s="296">
        <f t="shared" si="1515"/>
        <v>0</v>
      </c>
      <c r="T6749" s="283">
        <f t="shared" si="1516"/>
        <v>0.25692217398800993</v>
      </c>
    </row>
    <row r="6750" spans="1:20" x14ac:dyDescent="0.25">
      <c r="A6750" s="286">
        <v>43382</v>
      </c>
      <c r="B6750" s="1">
        <f t="shared" si="1509"/>
        <v>2</v>
      </c>
      <c r="C6750" s="285">
        <v>4</v>
      </c>
      <c r="D6750" t="s">
        <v>713</v>
      </c>
      <c r="F6750" s="16">
        <v>48</v>
      </c>
      <c r="G6750" t="str">
        <f t="shared" si="1503"/>
        <v>heating</v>
      </c>
      <c r="H6750" s="283">
        <f>IF(G6750="heating",F6750*Assumptions!M$4+Assumptions!M$7,0)</f>
        <v>0.2305859305222967</v>
      </c>
      <c r="I6750" s="15">
        <f t="shared" si="1504"/>
        <v>1.1348296917927807</v>
      </c>
      <c r="J6750" s="15">
        <f t="shared" si="1505"/>
        <v>1.0199659078795975</v>
      </c>
      <c r="K6750" s="283">
        <f t="shared" si="1510"/>
        <v>0.26690035459416467</v>
      </c>
      <c r="L6750" s="283">
        <f t="shared" si="1511"/>
        <v>3.9630740889572826</v>
      </c>
      <c r="M6750" s="283">
        <f t="shared" si="1512"/>
        <v>3.6090289412827001</v>
      </c>
      <c r="N6750" s="283">
        <f t="shared" si="1513"/>
        <v>3.5524856183738187</v>
      </c>
      <c r="O6750" s="283">
        <f t="shared" si="1514"/>
        <v>0.29774811026816694</v>
      </c>
      <c r="P6750" s="21">
        <f t="shared" si="1506"/>
        <v>0</v>
      </c>
      <c r="Q6750" s="21">
        <f t="shared" si="1507"/>
        <v>0.6473875548762833</v>
      </c>
      <c r="R6750">
        <f t="shared" si="1508"/>
        <v>0.83668510409641816</v>
      </c>
      <c r="S6750" s="296">
        <f t="shared" si="1515"/>
        <v>0</v>
      </c>
      <c r="T6750" s="283">
        <f t="shared" si="1516"/>
        <v>0.26690035459416467</v>
      </c>
    </row>
    <row r="6751" spans="1:20" x14ac:dyDescent="0.25">
      <c r="A6751" s="286">
        <v>43382</v>
      </c>
      <c r="B6751" s="1">
        <f t="shared" si="1509"/>
        <v>2</v>
      </c>
      <c r="C6751" s="285">
        <v>5</v>
      </c>
      <c r="D6751" t="s">
        <v>713</v>
      </c>
      <c r="F6751" s="16">
        <v>46</v>
      </c>
      <c r="G6751" t="str">
        <f t="shared" si="1503"/>
        <v>heating</v>
      </c>
      <c r="H6751" s="283">
        <f>IF(G6751="heating",F6751*Assumptions!M$4+Assumptions!M$7,0)</f>
        <v>0.2519776789963768</v>
      </c>
      <c r="I6751" s="15">
        <f t="shared" si="1504"/>
        <v>1.1635558681477385</v>
      </c>
      <c r="J6751" s="15">
        <f t="shared" si="1505"/>
        <v>1.0199659078795975</v>
      </c>
      <c r="K6751" s="283">
        <f t="shared" si="1510"/>
        <v>0.29904391370682104</v>
      </c>
      <c r="L6751" s="283">
        <f t="shared" si="1511"/>
        <v>3.8708416397494121</v>
      </c>
      <c r="M6751" s="283">
        <f t="shared" si="1512"/>
        <v>3.9495661727854552</v>
      </c>
      <c r="N6751" s="283">
        <f t="shared" si="1513"/>
        <v>3.4228778732085736</v>
      </c>
      <c r="O6751" s="283">
        <f t="shared" si="1514"/>
        <v>0.338180816309673</v>
      </c>
      <c r="P6751" s="21">
        <f t="shared" si="1506"/>
        <v>0</v>
      </c>
      <c r="Q6751" s="21">
        <f t="shared" si="1507"/>
        <v>0.72139578924615555</v>
      </c>
      <c r="R6751">
        <f t="shared" si="1508"/>
        <v>0.83668510409641816</v>
      </c>
      <c r="S6751" s="296">
        <f t="shared" si="1515"/>
        <v>0</v>
      </c>
      <c r="T6751" s="283">
        <f t="shared" si="1516"/>
        <v>0.29904391370682104</v>
      </c>
    </row>
    <row r="6752" spans="1:20" x14ac:dyDescent="0.25">
      <c r="A6752" s="286">
        <v>43382</v>
      </c>
      <c r="B6752" s="1">
        <f t="shared" si="1509"/>
        <v>2</v>
      </c>
      <c r="C6752" s="285">
        <v>6</v>
      </c>
      <c r="D6752" t="s">
        <v>713</v>
      </c>
      <c r="F6752" s="16">
        <v>45</v>
      </c>
      <c r="G6752" t="str">
        <f t="shared" si="1503"/>
        <v>heating</v>
      </c>
      <c r="H6752" s="283">
        <f>IF(G6752="heating",F6752*Assumptions!M$4+Assumptions!M$7,0)</f>
        <v>0.26267355323341679</v>
      </c>
      <c r="I6752" s="15">
        <f t="shared" si="1504"/>
        <v>1.2083911162615524</v>
      </c>
      <c r="J6752" s="15">
        <f t="shared" si="1505"/>
        <v>1.0199659078795975</v>
      </c>
      <c r="K6752" s="283">
        <f t="shared" si="1510"/>
        <v>0.32374981470684328</v>
      </c>
      <c r="L6752" s="283">
        <f t="shared" si="1511"/>
        <v>3.8225513186096443</v>
      </c>
      <c r="M6752" s="283">
        <f t="shared" si="1512"/>
        <v>4.222521559138011</v>
      </c>
      <c r="N6752" s="283">
        <f t="shared" si="1513"/>
        <v>3.3574836377085973</v>
      </c>
      <c r="O6752" s="283">
        <f t="shared" si="1514"/>
        <v>0.36859458292159258</v>
      </c>
      <c r="P6752" s="21">
        <f t="shared" si="1506"/>
        <v>0</v>
      </c>
      <c r="Q6752" s="21">
        <f t="shared" si="1507"/>
        <v>0.87787080972652631</v>
      </c>
      <c r="R6752">
        <f t="shared" si="1508"/>
        <v>0.83668510409641816</v>
      </c>
      <c r="S6752" s="296">
        <f t="shared" si="1515"/>
        <v>0</v>
      </c>
      <c r="T6752" s="283">
        <f t="shared" si="1516"/>
        <v>0.32374981470684328</v>
      </c>
    </row>
    <row r="6753" spans="1:20" x14ac:dyDescent="0.25">
      <c r="A6753" s="286">
        <v>43382</v>
      </c>
      <c r="B6753" s="1">
        <f t="shared" si="1509"/>
        <v>2</v>
      </c>
      <c r="C6753" s="285">
        <v>7</v>
      </c>
      <c r="D6753" t="s">
        <v>714</v>
      </c>
      <c r="F6753" s="16">
        <v>46</v>
      </c>
      <c r="G6753" t="str">
        <f t="shared" si="1503"/>
        <v>heating</v>
      </c>
      <c r="H6753" s="283">
        <f>IF(G6753="heating",F6753*Assumptions!M$4+Assumptions!M$7,0)</f>
        <v>0.2519776789963768</v>
      </c>
      <c r="I6753" s="15">
        <f t="shared" si="1504"/>
        <v>1.1637425769249583</v>
      </c>
      <c r="J6753" s="15">
        <f t="shared" si="1505"/>
        <v>1.0199659078795975</v>
      </c>
      <c r="K6753" s="283">
        <f t="shared" si="1510"/>
        <v>0.29909189947612674</v>
      </c>
      <c r="L6753" s="283">
        <f t="shared" si="1511"/>
        <v>3.8708416397494121</v>
      </c>
      <c r="M6753" s="283">
        <f t="shared" si="1512"/>
        <v>3.9501999357966318</v>
      </c>
      <c r="N6753" s="283">
        <f t="shared" si="1513"/>
        <v>3.4228778732085736</v>
      </c>
      <c r="O6753" s="283">
        <f t="shared" si="1514"/>
        <v>0.33823508214118214</v>
      </c>
      <c r="P6753" s="21">
        <f t="shared" si="1506"/>
        <v>0</v>
      </c>
      <c r="Q6753" s="21">
        <f t="shared" si="1507"/>
        <v>0.97331382064367777</v>
      </c>
      <c r="R6753">
        <f t="shared" si="1508"/>
        <v>0.83668510409641816</v>
      </c>
      <c r="S6753" s="296">
        <f t="shared" si="1515"/>
        <v>0</v>
      </c>
      <c r="T6753" s="283">
        <f t="shared" si="1516"/>
        <v>0.29909189947612674</v>
      </c>
    </row>
    <row r="6754" spans="1:20" x14ac:dyDescent="0.25">
      <c r="A6754" s="286">
        <v>43382</v>
      </c>
      <c r="B6754" s="1">
        <f t="shared" si="1509"/>
        <v>2</v>
      </c>
      <c r="C6754" s="285">
        <v>8</v>
      </c>
      <c r="D6754" t="s">
        <v>714</v>
      </c>
      <c r="F6754" s="16">
        <v>46</v>
      </c>
      <c r="G6754" t="str">
        <f t="shared" si="1503"/>
        <v>heating</v>
      </c>
      <c r="H6754" s="283">
        <f>IF(G6754="heating",F6754*Assumptions!M$4+Assumptions!M$7,0)</f>
        <v>0.2519776789963768</v>
      </c>
      <c r="I6754" s="15">
        <f t="shared" si="1504"/>
        <v>1.094193721037565</v>
      </c>
      <c r="J6754" s="15">
        <f t="shared" si="1505"/>
        <v>1.0199659078795975</v>
      </c>
      <c r="K6754" s="283">
        <f t="shared" si="1510"/>
        <v>0.28121724246330415</v>
      </c>
      <c r="L6754" s="283">
        <f t="shared" si="1511"/>
        <v>3.8708416397494121</v>
      </c>
      <c r="M6754" s="283">
        <f t="shared" si="1512"/>
        <v>3.7141237695476876</v>
      </c>
      <c r="N6754" s="283">
        <f t="shared" si="1513"/>
        <v>3.4228778732085736</v>
      </c>
      <c r="O6754" s="283">
        <f t="shared" si="1514"/>
        <v>0.31802110746126916</v>
      </c>
      <c r="P6754" s="21">
        <f t="shared" si="1506"/>
        <v>0</v>
      </c>
      <c r="Q6754" s="21">
        <f t="shared" si="1507"/>
        <v>0.94940007506179924</v>
      </c>
      <c r="R6754">
        <f t="shared" si="1508"/>
        <v>0.83668510409641816</v>
      </c>
      <c r="S6754" s="296">
        <f t="shared" si="1515"/>
        <v>0</v>
      </c>
      <c r="T6754" s="283">
        <f t="shared" si="1516"/>
        <v>0.28121724246330415</v>
      </c>
    </row>
    <row r="6755" spans="1:20" x14ac:dyDescent="0.25">
      <c r="A6755" s="286">
        <v>43382</v>
      </c>
      <c r="B6755" s="1">
        <f t="shared" si="1509"/>
        <v>2</v>
      </c>
      <c r="C6755" s="285">
        <v>9</v>
      </c>
      <c r="D6755" t="s">
        <v>714</v>
      </c>
      <c r="F6755" s="16">
        <v>46</v>
      </c>
      <c r="G6755" t="str">
        <f t="shared" si="1503"/>
        <v>heating</v>
      </c>
      <c r="H6755" s="283">
        <f>IF(G6755="heating",F6755*Assumptions!M$4+Assumptions!M$7,0)</f>
        <v>0.2519776789963768</v>
      </c>
      <c r="I6755" s="15">
        <f t="shared" si="1504"/>
        <v>1.0343009000871222</v>
      </c>
      <c r="J6755" s="15">
        <f t="shared" si="1505"/>
        <v>1.0199659078795975</v>
      </c>
      <c r="K6755" s="283">
        <f t="shared" si="1510"/>
        <v>0.26582426987791891</v>
      </c>
      <c r="L6755" s="283">
        <f t="shared" si="1511"/>
        <v>3.8708416397494121</v>
      </c>
      <c r="M6755" s="283">
        <f t="shared" si="1512"/>
        <v>3.5108239830104679</v>
      </c>
      <c r="N6755" s="283">
        <f t="shared" si="1513"/>
        <v>3.4228778732085736</v>
      </c>
      <c r="O6755" s="283">
        <f t="shared" si="1514"/>
        <v>0.30061360376112195</v>
      </c>
      <c r="P6755" s="21">
        <f t="shared" si="1506"/>
        <v>0</v>
      </c>
      <c r="Q6755" s="21">
        <f t="shared" si="1507"/>
        <v>0.8408485371888097</v>
      </c>
      <c r="R6755">
        <f t="shared" si="1508"/>
        <v>0.83668510409641816</v>
      </c>
      <c r="S6755" s="296">
        <f t="shared" si="1515"/>
        <v>0</v>
      </c>
      <c r="T6755" s="283">
        <f t="shared" si="1516"/>
        <v>0.26582426987791891</v>
      </c>
    </row>
    <row r="6756" spans="1:20" x14ac:dyDescent="0.25">
      <c r="A6756" s="286">
        <v>43382</v>
      </c>
      <c r="B6756" s="1">
        <f t="shared" si="1509"/>
        <v>2</v>
      </c>
      <c r="C6756" s="285">
        <v>10</v>
      </c>
      <c r="D6756" t="s">
        <v>714</v>
      </c>
      <c r="F6756" s="16">
        <v>48</v>
      </c>
      <c r="G6756" t="str">
        <f t="shared" si="1503"/>
        <v>heating</v>
      </c>
      <c r="H6756" s="283">
        <f>IF(G6756="heating",F6756*Assumptions!M$4+Assumptions!M$7,0)</f>
        <v>0.2305859305222967</v>
      </c>
      <c r="I6756" s="15">
        <f t="shared" si="1504"/>
        <v>0.98112329028689171</v>
      </c>
      <c r="J6756" s="15">
        <f t="shared" si="1505"/>
        <v>1.0199659078795975</v>
      </c>
      <c r="K6756" s="283">
        <f t="shared" si="1510"/>
        <v>0.2307501786144496</v>
      </c>
      <c r="L6756" s="283">
        <f t="shared" si="1511"/>
        <v>3.9630740889572826</v>
      </c>
      <c r="M6756" s="283">
        <f t="shared" si="1512"/>
        <v>3.1202059438699168</v>
      </c>
      <c r="N6756" s="283">
        <f t="shared" si="1513"/>
        <v>3.5524856183738187</v>
      </c>
      <c r="O6756" s="283">
        <f t="shared" si="1514"/>
        <v>0.25741977649660447</v>
      </c>
      <c r="P6756" s="21">
        <f t="shared" si="1506"/>
        <v>0</v>
      </c>
      <c r="Q6756" s="21">
        <f t="shared" si="1507"/>
        <v>0.74504051125983206</v>
      </c>
      <c r="R6756">
        <f t="shared" si="1508"/>
        <v>0.83668510409641816</v>
      </c>
      <c r="S6756" s="296">
        <f t="shared" si="1515"/>
        <v>0</v>
      </c>
      <c r="T6756" s="283">
        <f t="shared" si="1516"/>
        <v>0.2307501786144496</v>
      </c>
    </row>
    <row r="6757" spans="1:20" x14ac:dyDescent="0.25">
      <c r="A6757" s="286">
        <v>43382</v>
      </c>
      <c r="B6757" s="1">
        <f t="shared" si="1509"/>
        <v>2</v>
      </c>
      <c r="C6757" s="285">
        <v>11</v>
      </c>
      <c r="D6757" t="s">
        <v>714</v>
      </c>
      <c r="F6757" s="16">
        <v>48</v>
      </c>
      <c r="G6757" t="str">
        <f t="shared" si="1503"/>
        <v>heating</v>
      </c>
      <c r="H6757" s="283">
        <f>IF(G6757="heating",F6757*Assumptions!M$4+Assumptions!M$7,0)</f>
        <v>0.2305859305222967</v>
      </c>
      <c r="I6757" s="15">
        <f t="shared" si="1504"/>
        <v>0.94956163997961163</v>
      </c>
      <c r="J6757" s="15">
        <f t="shared" si="1505"/>
        <v>1.0199659078795975</v>
      </c>
      <c r="K6757" s="283">
        <f t="shared" si="1510"/>
        <v>0.22332720077071491</v>
      </c>
      <c r="L6757" s="283">
        <f t="shared" si="1511"/>
        <v>3.9630740889572826</v>
      </c>
      <c r="M6757" s="283">
        <f t="shared" si="1512"/>
        <v>3.0198323722076612</v>
      </c>
      <c r="N6757" s="283">
        <f t="shared" si="1513"/>
        <v>3.5524856183738187</v>
      </c>
      <c r="O6757" s="283">
        <f t="shared" si="1514"/>
        <v>0.24913886720783579</v>
      </c>
      <c r="P6757" s="21">
        <f t="shared" si="1506"/>
        <v>0</v>
      </c>
      <c r="Q6757" s="21">
        <f t="shared" si="1507"/>
        <v>0.72850690893675296</v>
      </c>
      <c r="R6757">
        <f t="shared" si="1508"/>
        <v>0.83668510409641816</v>
      </c>
      <c r="S6757" s="296">
        <f t="shared" si="1515"/>
        <v>0</v>
      </c>
      <c r="T6757" s="283">
        <f t="shared" si="1516"/>
        <v>0.22332720077071491</v>
      </c>
    </row>
    <row r="6758" spans="1:20" x14ac:dyDescent="0.25">
      <c r="A6758" s="286">
        <v>43382</v>
      </c>
      <c r="B6758" s="1">
        <f t="shared" si="1509"/>
        <v>2</v>
      </c>
      <c r="C6758" s="285">
        <v>12</v>
      </c>
      <c r="D6758" t="s">
        <v>714</v>
      </c>
      <c r="F6758" s="16">
        <v>48</v>
      </c>
      <c r="G6758" t="str">
        <f t="shared" si="1503"/>
        <v>heating</v>
      </c>
      <c r="H6758" s="283">
        <f>IF(G6758="heating",F6758*Assumptions!M$4+Assumptions!M$7,0)</f>
        <v>0.2305859305222967</v>
      </c>
      <c r="I6758" s="15">
        <f t="shared" si="1504"/>
        <v>0.91648403420261149</v>
      </c>
      <c r="J6758" s="15">
        <f t="shared" si="1505"/>
        <v>1.0199659078795975</v>
      </c>
      <c r="K6758" s="283">
        <f t="shared" si="1510"/>
        <v>0.21554768568148566</v>
      </c>
      <c r="L6758" s="283">
        <f t="shared" si="1511"/>
        <v>3.9630740889572826</v>
      </c>
      <c r="M6758" s="283">
        <f t="shared" si="1512"/>
        <v>2.9146377007773232</v>
      </c>
      <c r="N6758" s="283">
        <f t="shared" si="1513"/>
        <v>3.5524856183738187</v>
      </c>
      <c r="O6758" s="283">
        <f t="shared" si="1514"/>
        <v>0.24046021288329281</v>
      </c>
      <c r="P6758" s="21">
        <f t="shared" si="1506"/>
        <v>0</v>
      </c>
      <c r="Q6758" s="21">
        <f t="shared" si="1507"/>
        <v>0.75910815787401487</v>
      </c>
      <c r="R6758">
        <f t="shared" si="1508"/>
        <v>0.83668510409641816</v>
      </c>
      <c r="S6758" s="296">
        <f t="shared" si="1515"/>
        <v>0</v>
      </c>
      <c r="T6758" s="283">
        <f t="shared" si="1516"/>
        <v>0.21554768568148566</v>
      </c>
    </row>
    <row r="6759" spans="1:20" x14ac:dyDescent="0.25">
      <c r="A6759" s="286">
        <v>43382</v>
      </c>
      <c r="B6759" s="1">
        <f t="shared" si="1509"/>
        <v>2</v>
      </c>
      <c r="C6759" s="285">
        <v>13</v>
      </c>
      <c r="D6759" t="s">
        <v>714</v>
      </c>
      <c r="F6759" s="16">
        <v>52</v>
      </c>
      <c r="G6759" t="str">
        <f t="shared" si="1503"/>
        <v>heating</v>
      </c>
      <c r="H6759" s="283">
        <f>IF(G6759="heating",F6759*Assumptions!M$4+Assumptions!M$7,0)</f>
        <v>0.18780243357413662</v>
      </c>
      <c r="I6759" s="15">
        <f t="shared" si="1504"/>
        <v>0.90040206880052787</v>
      </c>
      <c r="J6759" s="15">
        <f t="shared" si="1505"/>
        <v>1.0199659078795975</v>
      </c>
      <c r="K6759" s="283">
        <f t="shared" si="1510"/>
        <v>0.17247388881110637</v>
      </c>
      <c r="L6759" s="283">
        <f t="shared" si="1511"/>
        <v>4.0950984110509578</v>
      </c>
      <c r="M6759" s="283">
        <f t="shared" si="1512"/>
        <v>2.4098872338378978</v>
      </c>
      <c r="N6759" s="283">
        <f t="shared" si="1513"/>
        <v>3.802065958051716</v>
      </c>
      <c r="O6759" s="283">
        <f t="shared" si="1514"/>
        <v>0.18576677938014197</v>
      </c>
      <c r="P6759" s="21">
        <f t="shared" si="1506"/>
        <v>0</v>
      </c>
      <c r="Q6759" s="21">
        <f t="shared" si="1507"/>
        <v>0.79115902007799765</v>
      </c>
      <c r="R6759">
        <f t="shared" si="1508"/>
        <v>0.83668510409641816</v>
      </c>
      <c r="S6759" s="296">
        <f t="shared" si="1515"/>
        <v>0</v>
      </c>
      <c r="T6759" s="283">
        <f t="shared" si="1516"/>
        <v>0.17247388881110637</v>
      </c>
    </row>
    <row r="6760" spans="1:20" x14ac:dyDescent="0.25">
      <c r="A6760" s="286">
        <v>43382</v>
      </c>
      <c r="B6760" s="1">
        <f t="shared" si="1509"/>
        <v>2</v>
      </c>
      <c r="C6760" s="285">
        <v>14</v>
      </c>
      <c r="D6760" t="s">
        <v>714</v>
      </c>
      <c r="F6760" s="16">
        <v>52</v>
      </c>
      <c r="G6760" t="str">
        <f t="shared" si="1503"/>
        <v>heating</v>
      </c>
      <c r="H6760" s="283">
        <f>IF(G6760="heating",F6760*Assumptions!M$4+Assumptions!M$7,0)</f>
        <v>0.18780243357413662</v>
      </c>
      <c r="I6760" s="15">
        <f t="shared" si="1504"/>
        <v>0.86032894500746537</v>
      </c>
      <c r="J6760" s="15">
        <f t="shared" si="1505"/>
        <v>1.0199659078795975</v>
      </c>
      <c r="K6760" s="283">
        <f t="shared" si="1510"/>
        <v>0.16479779860997473</v>
      </c>
      <c r="L6760" s="283">
        <f t="shared" si="1511"/>
        <v>4.0950984110509578</v>
      </c>
      <c r="M6760" s="283">
        <f t="shared" si="1512"/>
        <v>2.3026332494289599</v>
      </c>
      <c r="N6760" s="283">
        <f t="shared" si="1513"/>
        <v>3.802065958051716</v>
      </c>
      <c r="O6760" s="283">
        <f t="shared" si="1514"/>
        <v>0.17749907831115636</v>
      </c>
      <c r="P6760" s="21">
        <f t="shared" si="1506"/>
        <v>0</v>
      </c>
      <c r="Q6760" s="21">
        <f t="shared" si="1507"/>
        <v>0.84355555031342389</v>
      </c>
      <c r="R6760">
        <f t="shared" si="1508"/>
        <v>0.83668510409641816</v>
      </c>
      <c r="S6760" s="296">
        <f t="shared" si="1515"/>
        <v>0</v>
      </c>
      <c r="T6760" s="283">
        <f t="shared" si="1516"/>
        <v>0.16479779860997473</v>
      </c>
    </row>
    <row r="6761" spans="1:20" x14ac:dyDescent="0.25">
      <c r="A6761" s="286">
        <v>43382</v>
      </c>
      <c r="B6761" s="1">
        <f t="shared" si="1509"/>
        <v>2</v>
      </c>
      <c r="C6761" s="285">
        <v>15</v>
      </c>
      <c r="D6761" t="s">
        <v>714</v>
      </c>
      <c r="F6761" s="16">
        <v>52</v>
      </c>
      <c r="G6761" t="str">
        <f t="shared" si="1503"/>
        <v>heating</v>
      </c>
      <c r="H6761" s="283">
        <f>IF(G6761="heating",F6761*Assumptions!M$4+Assumptions!M$7,0)</f>
        <v>0.18780243357413662</v>
      </c>
      <c r="I6761" s="15">
        <f t="shared" si="1504"/>
        <v>0.85754515037175039</v>
      </c>
      <c r="J6761" s="15">
        <f t="shared" si="1505"/>
        <v>1.0199659078795975</v>
      </c>
      <c r="K6761" s="283">
        <f t="shared" si="1510"/>
        <v>0.16426455695815037</v>
      </c>
      <c r="L6761" s="283">
        <f t="shared" si="1511"/>
        <v>4.0950984110509578</v>
      </c>
      <c r="M6761" s="283">
        <f t="shared" si="1512"/>
        <v>2.2951825433647532</v>
      </c>
      <c r="N6761" s="283">
        <f t="shared" si="1513"/>
        <v>3.802065958051716</v>
      </c>
      <c r="O6761" s="283">
        <f t="shared" si="1514"/>
        <v>0.17692473871126915</v>
      </c>
      <c r="P6761" s="21">
        <f t="shared" si="1506"/>
        <v>0</v>
      </c>
      <c r="Q6761" s="21">
        <f t="shared" si="1507"/>
        <v>0.96592607327566882</v>
      </c>
      <c r="R6761">
        <f t="shared" si="1508"/>
        <v>0.83668510409641816</v>
      </c>
      <c r="S6761" s="296">
        <f t="shared" si="1515"/>
        <v>0</v>
      </c>
      <c r="T6761" s="283">
        <f t="shared" si="1516"/>
        <v>0.16426455695815037</v>
      </c>
    </row>
    <row r="6762" spans="1:20" x14ac:dyDescent="0.25">
      <c r="A6762" s="286">
        <v>43382</v>
      </c>
      <c r="B6762" s="1">
        <f t="shared" si="1509"/>
        <v>2</v>
      </c>
      <c r="C6762" s="285">
        <v>16</v>
      </c>
      <c r="D6762" t="s">
        <v>714</v>
      </c>
      <c r="F6762" s="16">
        <v>50</v>
      </c>
      <c r="G6762" t="str">
        <f t="shared" si="1503"/>
        <v>heating</v>
      </c>
      <c r="H6762" s="283">
        <f>IF(G6762="heating",F6762*Assumptions!M$4+Assumptions!M$7,0)</f>
        <v>0.20919418204821671</v>
      </c>
      <c r="I6762" s="15">
        <f t="shared" si="1504"/>
        <v>0.88344815438260227</v>
      </c>
      <c r="J6762" s="15">
        <f t="shared" si="1505"/>
        <v>1.0199659078795975</v>
      </c>
      <c r="K6762" s="283">
        <f t="shared" si="1510"/>
        <v>0.18850215767858383</v>
      </c>
      <c r="L6762" s="283">
        <f t="shared" si="1511"/>
        <v>4.0351685236640416</v>
      </c>
      <c r="M6762" s="283">
        <f t="shared" si="1512"/>
        <v>2.5952967649247722</v>
      </c>
      <c r="N6762" s="283">
        <f t="shared" si="1513"/>
        <v>3.6783220436298789</v>
      </c>
      <c r="O6762" s="283">
        <f t="shared" si="1514"/>
        <v>0.20678939045716535</v>
      </c>
      <c r="P6762" s="21">
        <f t="shared" si="1506"/>
        <v>0</v>
      </c>
      <c r="Q6762" s="21">
        <f t="shared" si="1507"/>
        <v>1.1649354943302594</v>
      </c>
      <c r="R6762">
        <f t="shared" si="1508"/>
        <v>0.83668510409641816</v>
      </c>
      <c r="S6762" s="296">
        <f t="shared" si="1515"/>
        <v>0</v>
      </c>
      <c r="T6762" s="283">
        <f t="shared" si="1516"/>
        <v>0.18850215767858383</v>
      </c>
    </row>
    <row r="6763" spans="1:20" x14ac:dyDescent="0.25">
      <c r="A6763" s="286">
        <v>43382</v>
      </c>
      <c r="B6763" s="1">
        <f t="shared" si="1509"/>
        <v>2</v>
      </c>
      <c r="C6763" s="285">
        <v>17</v>
      </c>
      <c r="D6763" t="s">
        <v>714</v>
      </c>
      <c r="F6763" s="16">
        <v>46</v>
      </c>
      <c r="G6763" t="str">
        <f t="shared" si="1503"/>
        <v>heating</v>
      </c>
      <c r="H6763" s="283">
        <f>IF(G6763="heating",F6763*Assumptions!M$4+Assumptions!M$7,0)</f>
        <v>0.2519776789963768</v>
      </c>
      <c r="I6763" s="15">
        <f t="shared" si="1504"/>
        <v>0.94025748850374469</v>
      </c>
      <c r="J6763" s="15">
        <f t="shared" si="1505"/>
        <v>1.0199659078795975</v>
      </c>
      <c r="K6763" s="283">
        <f t="shared" si="1510"/>
        <v>0.24165430036626695</v>
      </c>
      <c r="L6763" s="283">
        <f t="shared" si="1511"/>
        <v>3.8708416397494121</v>
      </c>
      <c r="M6763" s="283">
        <f t="shared" si="1512"/>
        <v>3.1916036624990629</v>
      </c>
      <c r="N6763" s="283">
        <f t="shared" si="1513"/>
        <v>3.4228778732085736</v>
      </c>
      <c r="O6763" s="283">
        <f t="shared" si="1514"/>
        <v>0.27328042744493758</v>
      </c>
      <c r="P6763" s="21">
        <f t="shared" si="1506"/>
        <v>0</v>
      </c>
      <c r="Q6763" s="21">
        <f t="shared" si="1507"/>
        <v>1.3521540118753073</v>
      </c>
      <c r="R6763">
        <f t="shared" si="1508"/>
        <v>0.83668510409641816</v>
      </c>
      <c r="S6763" s="296">
        <f t="shared" si="1515"/>
        <v>0</v>
      </c>
      <c r="T6763" s="283">
        <f t="shared" si="1516"/>
        <v>0.24165430036626695</v>
      </c>
    </row>
    <row r="6764" spans="1:20" x14ac:dyDescent="0.25">
      <c r="A6764" s="286">
        <v>43382</v>
      </c>
      <c r="B6764" s="1">
        <f t="shared" si="1509"/>
        <v>2</v>
      </c>
      <c r="C6764" s="285">
        <v>18</v>
      </c>
      <c r="D6764" t="s">
        <v>714</v>
      </c>
      <c r="F6764" s="16">
        <v>45</v>
      </c>
      <c r="G6764" t="str">
        <f t="shared" si="1503"/>
        <v>heating</v>
      </c>
      <c r="H6764" s="283">
        <f>IF(G6764="heating",F6764*Assumptions!M$4+Assumptions!M$7,0)</f>
        <v>0.26267355323341679</v>
      </c>
      <c r="I6764" s="15">
        <f t="shared" si="1504"/>
        <v>0.98182363790757687</v>
      </c>
      <c r="J6764" s="15">
        <f t="shared" si="1505"/>
        <v>1.0199659078795975</v>
      </c>
      <c r="K6764" s="283">
        <f t="shared" si="1510"/>
        <v>0.26304829336280544</v>
      </c>
      <c r="L6764" s="283">
        <f t="shared" si="1511"/>
        <v>3.8225513186096443</v>
      </c>
      <c r="M6764" s="283">
        <f t="shared" si="1512"/>
        <v>3.4308192294246527</v>
      </c>
      <c r="N6764" s="283">
        <f t="shared" si="1513"/>
        <v>3.3574836377085973</v>
      </c>
      <c r="O6764" s="283">
        <f t="shared" si="1514"/>
        <v>0.29948488485806857</v>
      </c>
      <c r="P6764" s="21">
        <f t="shared" si="1506"/>
        <v>0</v>
      </c>
      <c r="Q6764" s="21">
        <f t="shared" si="1507"/>
        <v>1.5598916921549892</v>
      </c>
      <c r="R6764">
        <f t="shared" si="1508"/>
        <v>0.83668510409641816</v>
      </c>
      <c r="S6764" s="296">
        <f t="shared" si="1515"/>
        <v>0</v>
      </c>
      <c r="T6764" s="283">
        <f t="shared" si="1516"/>
        <v>0.26304829336280544</v>
      </c>
    </row>
    <row r="6765" spans="1:20" x14ac:dyDescent="0.25">
      <c r="A6765" s="286">
        <v>43382</v>
      </c>
      <c r="B6765" s="1">
        <f t="shared" si="1509"/>
        <v>2</v>
      </c>
      <c r="C6765" s="285">
        <v>19</v>
      </c>
      <c r="D6765" t="s">
        <v>714</v>
      </c>
      <c r="F6765" s="16">
        <v>39</v>
      </c>
      <c r="G6765" t="str">
        <f t="shared" si="1503"/>
        <v>heating</v>
      </c>
      <c r="H6765" s="283">
        <f>IF(G6765="heating",F6765*Assumptions!M$4+Assumptions!M$7,0)</f>
        <v>0.32684879865565691</v>
      </c>
      <c r="I6765" s="15">
        <f t="shared" si="1504"/>
        <v>0.98418842963438757</v>
      </c>
      <c r="J6765" s="15">
        <f t="shared" si="1505"/>
        <v>1.0199659078795975</v>
      </c>
      <c r="K6765" s="283">
        <f t="shared" si="1510"/>
        <v>0.32810345521356793</v>
      </c>
      <c r="L6765" s="283">
        <f t="shared" si="1511"/>
        <v>3.4953736047983544</v>
      </c>
      <c r="M6765" s="283">
        <f t="shared" si="1512"/>
        <v>3.9130322636725503</v>
      </c>
      <c r="N6765" s="283">
        <f t="shared" si="1513"/>
        <v>2.9501734199721237</v>
      </c>
      <c r="O6765" s="283">
        <f t="shared" si="1514"/>
        <v>0.38873787867273268</v>
      </c>
      <c r="P6765" s="21">
        <f t="shared" si="1506"/>
        <v>0</v>
      </c>
      <c r="Q6765" s="21">
        <f t="shared" si="1507"/>
        <v>1.6764212681468484</v>
      </c>
      <c r="R6765">
        <f t="shared" si="1508"/>
        <v>0.83668510409641816</v>
      </c>
      <c r="S6765" s="296">
        <f t="shared" si="1515"/>
        <v>0</v>
      </c>
      <c r="T6765" s="283">
        <f t="shared" si="1516"/>
        <v>0.32810345521356793</v>
      </c>
    </row>
    <row r="6766" spans="1:20" x14ac:dyDescent="0.25">
      <c r="A6766" s="286">
        <v>43382</v>
      </c>
      <c r="B6766" s="1">
        <f t="shared" si="1509"/>
        <v>2</v>
      </c>
      <c r="C6766" s="285">
        <v>20</v>
      </c>
      <c r="D6766" t="s">
        <v>714</v>
      </c>
      <c r="F6766" s="16">
        <v>37</v>
      </c>
      <c r="G6766" t="str">
        <f t="shared" si="1503"/>
        <v>heating</v>
      </c>
      <c r="H6766" s="283">
        <f>IF(G6766="heating",F6766*Assumptions!M$4+Assumptions!M$7,0)</f>
        <v>0.34824054712973695</v>
      </c>
      <c r="I6766" s="15">
        <f t="shared" si="1504"/>
        <v>0.97071962311712034</v>
      </c>
      <c r="J6766" s="15">
        <f t="shared" si="1505"/>
        <v>1.0199659078795975</v>
      </c>
      <c r="K6766" s="283">
        <f t="shared" si="1510"/>
        <v>0.34479328668270193</v>
      </c>
      <c r="L6766" s="283">
        <f t="shared" si="1511"/>
        <v>3.3550920610042541</v>
      </c>
      <c r="M6766" s="283">
        <f t="shared" si="1512"/>
        <v>3.9470467026708098</v>
      </c>
      <c r="N6766" s="283">
        <f t="shared" si="1513"/>
        <v>2.8034223547707424</v>
      </c>
      <c r="O6766" s="283">
        <f t="shared" si="1514"/>
        <v>0.41264321691238659</v>
      </c>
      <c r="P6766" s="21">
        <f t="shared" si="1506"/>
        <v>0</v>
      </c>
      <c r="Q6766" s="21">
        <f t="shared" si="1507"/>
        <v>1.52436960139122</v>
      </c>
      <c r="R6766">
        <f t="shared" si="1508"/>
        <v>0.83668510409641816</v>
      </c>
      <c r="S6766" s="296">
        <f t="shared" si="1515"/>
        <v>0</v>
      </c>
      <c r="T6766" s="283">
        <f t="shared" si="1516"/>
        <v>0.34479328668270193</v>
      </c>
    </row>
    <row r="6767" spans="1:20" x14ac:dyDescent="0.25">
      <c r="A6767" s="286">
        <v>43382</v>
      </c>
      <c r="B6767" s="1">
        <f t="shared" si="1509"/>
        <v>2</v>
      </c>
      <c r="C6767" s="285">
        <v>21</v>
      </c>
      <c r="D6767" t="s">
        <v>714</v>
      </c>
      <c r="F6767" s="16">
        <v>37</v>
      </c>
      <c r="G6767" t="str">
        <f t="shared" si="1503"/>
        <v>heating</v>
      </c>
      <c r="H6767" s="283">
        <f>IF(G6767="heating",F6767*Assumptions!M$4+Assumptions!M$7,0)</f>
        <v>0.34824054712973695</v>
      </c>
      <c r="I6767" s="15">
        <f t="shared" si="1504"/>
        <v>0.95751150862929935</v>
      </c>
      <c r="J6767" s="15">
        <f t="shared" si="1505"/>
        <v>1.0199659078795975</v>
      </c>
      <c r="K6767" s="283">
        <f t="shared" si="1510"/>
        <v>0.34010185045674673</v>
      </c>
      <c r="L6767" s="283">
        <f t="shared" si="1511"/>
        <v>3.3550920610042541</v>
      </c>
      <c r="M6767" s="283">
        <f t="shared" si="1512"/>
        <v>3.8933411387817789</v>
      </c>
      <c r="N6767" s="283">
        <f t="shared" si="1513"/>
        <v>2.8034223547707424</v>
      </c>
      <c r="O6767" s="283">
        <f t="shared" si="1514"/>
        <v>0.40702857935710562</v>
      </c>
      <c r="P6767" s="21">
        <f t="shared" si="1506"/>
        <v>0</v>
      </c>
      <c r="Q6767" s="21">
        <f t="shared" si="1507"/>
        <v>1.4448604713749031</v>
      </c>
      <c r="R6767">
        <f t="shared" si="1508"/>
        <v>0.83668510409641816</v>
      </c>
      <c r="S6767" s="296">
        <f t="shared" si="1515"/>
        <v>0</v>
      </c>
      <c r="T6767" s="283">
        <f t="shared" si="1516"/>
        <v>0.34010185045674673</v>
      </c>
    </row>
    <row r="6768" spans="1:20" x14ac:dyDescent="0.25">
      <c r="A6768" s="286">
        <v>43382</v>
      </c>
      <c r="B6768" s="1">
        <f t="shared" si="1509"/>
        <v>2</v>
      </c>
      <c r="C6768" s="285">
        <v>22</v>
      </c>
      <c r="D6768" t="s">
        <v>714</v>
      </c>
      <c r="F6768" s="16">
        <v>36</v>
      </c>
      <c r="G6768" t="str">
        <f t="shared" si="1503"/>
        <v>heating</v>
      </c>
      <c r="H6768" s="283">
        <f>IF(G6768="heating",F6768*Assumptions!M$4+Assumptions!M$7,0)</f>
        <v>0.358936421366777</v>
      </c>
      <c r="I6768" s="15">
        <f t="shared" si="1504"/>
        <v>0.9426530227543114</v>
      </c>
      <c r="J6768" s="15">
        <f t="shared" si="1505"/>
        <v>1.0199659078795975</v>
      </c>
      <c r="K6768" s="283">
        <f t="shared" si="1510"/>
        <v>0.34510801747531133</v>
      </c>
      <c r="L6768" s="283">
        <f t="shared" si="1511"/>
        <v>3.2767200477248446</v>
      </c>
      <c r="M6768" s="283">
        <f t="shared" si="1512"/>
        <v>3.8583658905864606</v>
      </c>
      <c r="N6768" s="283">
        <f t="shared" si="1513"/>
        <v>2.7263288431388362</v>
      </c>
      <c r="O6768" s="283">
        <f t="shared" si="1514"/>
        <v>0.41477841616127537</v>
      </c>
      <c r="P6768" s="21">
        <f t="shared" si="1506"/>
        <v>0</v>
      </c>
      <c r="Q6768" s="21">
        <f t="shared" si="1507"/>
        <v>1.2427137171080138</v>
      </c>
      <c r="R6768">
        <f t="shared" si="1508"/>
        <v>0.83668510409641816</v>
      </c>
      <c r="S6768" s="296">
        <f t="shared" si="1515"/>
        <v>0</v>
      </c>
      <c r="T6768" s="283">
        <f t="shared" si="1516"/>
        <v>0.34510801747531133</v>
      </c>
    </row>
    <row r="6769" spans="1:20" x14ac:dyDescent="0.25">
      <c r="A6769" s="286">
        <v>43382</v>
      </c>
      <c r="B6769" s="1">
        <f t="shared" si="1509"/>
        <v>2</v>
      </c>
      <c r="C6769" s="285">
        <v>23</v>
      </c>
      <c r="D6769" t="s">
        <v>713</v>
      </c>
      <c r="F6769" s="16">
        <v>36</v>
      </c>
      <c r="G6769" t="str">
        <f t="shared" si="1503"/>
        <v>heating</v>
      </c>
      <c r="H6769" s="283">
        <f>IF(G6769="heating",F6769*Assumptions!M$4+Assumptions!M$7,0)</f>
        <v>0.358936421366777</v>
      </c>
      <c r="I6769" s="15">
        <f t="shared" si="1504"/>
        <v>0.94450710149963013</v>
      </c>
      <c r="J6769" s="15">
        <f t="shared" si="1505"/>
        <v>1.0199659078795975</v>
      </c>
      <c r="K6769" s="283">
        <f t="shared" si="1510"/>
        <v>0.34578680110470073</v>
      </c>
      <c r="L6769" s="283">
        <f t="shared" si="1511"/>
        <v>3.2767200477248446</v>
      </c>
      <c r="M6769" s="283">
        <f t="shared" si="1512"/>
        <v>3.8659548061436362</v>
      </c>
      <c r="N6769" s="283">
        <f t="shared" si="1513"/>
        <v>2.7263288431388362</v>
      </c>
      <c r="O6769" s="283">
        <f t="shared" si="1514"/>
        <v>0.41559423261426309</v>
      </c>
      <c r="P6769" s="21">
        <f t="shared" si="1506"/>
        <v>0</v>
      </c>
      <c r="Q6769" s="21">
        <f t="shared" si="1507"/>
        <v>1.0297519246597011</v>
      </c>
      <c r="R6769">
        <f t="shared" si="1508"/>
        <v>0.83668510409641816</v>
      </c>
      <c r="S6769" s="296">
        <f t="shared" si="1515"/>
        <v>0</v>
      </c>
      <c r="T6769" s="283">
        <f t="shared" si="1516"/>
        <v>0.34578680110470073</v>
      </c>
    </row>
    <row r="6770" spans="1:20" x14ac:dyDescent="0.25">
      <c r="A6770" s="286">
        <v>43383</v>
      </c>
      <c r="B6770" s="1">
        <f t="shared" si="1509"/>
        <v>3</v>
      </c>
      <c r="C6770" s="285">
        <v>0</v>
      </c>
      <c r="D6770" t="s">
        <v>713</v>
      </c>
      <c r="F6770" s="16">
        <v>34</v>
      </c>
      <c r="G6770" t="str">
        <f t="shared" si="1503"/>
        <v>heating</v>
      </c>
      <c r="H6770" s="283">
        <f>IF(G6770="heating",F6770*Assumptions!M$4+Assumptions!M$7,0)</f>
        <v>0.38032816984085704</v>
      </c>
      <c r="I6770" s="15">
        <f t="shared" si="1504"/>
        <v>0.97481507806017154</v>
      </c>
      <c r="J6770" s="15">
        <f t="shared" si="1505"/>
        <v>1.0263036171733995</v>
      </c>
      <c r="K6770" s="283">
        <f t="shared" si="1510"/>
        <v>0.38050169102685416</v>
      </c>
      <c r="L6770" s="283">
        <f t="shared" si="1511"/>
        <v>3.1617728735566879</v>
      </c>
      <c r="M6770" s="283">
        <f t="shared" si="1512"/>
        <v>4.104840464206303</v>
      </c>
      <c r="N6770" s="283">
        <f t="shared" si="1513"/>
        <v>2.582445701090049</v>
      </c>
      <c r="O6770" s="283">
        <f t="shared" si="1514"/>
        <v>0.46586068567611888</v>
      </c>
      <c r="P6770" s="21">
        <f t="shared" si="1506"/>
        <v>0</v>
      </c>
      <c r="Q6770" s="21">
        <f t="shared" si="1507"/>
        <v>0.90668853391740301</v>
      </c>
      <c r="R6770">
        <f t="shared" si="1508"/>
        <v>0.9421089825381942</v>
      </c>
      <c r="S6770" s="296">
        <f t="shared" si="1515"/>
        <v>0</v>
      </c>
      <c r="T6770" s="283">
        <f t="shared" si="1516"/>
        <v>0.38050169102685416</v>
      </c>
    </row>
    <row r="6771" spans="1:20" x14ac:dyDescent="0.25">
      <c r="A6771" s="286">
        <v>43383</v>
      </c>
      <c r="B6771" s="1">
        <f t="shared" si="1509"/>
        <v>3</v>
      </c>
      <c r="C6771" s="285">
        <v>1</v>
      </c>
      <c r="D6771" t="s">
        <v>713</v>
      </c>
      <c r="F6771" s="16">
        <v>34</v>
      </c>
      <c r="G6771" t="str">
        <f t="shared" si="1503"/>
        <v>heating</v>
      </c>
      <c r="H6771" s="283">
        <f>IF(G6771="heating",F6771*Assumptions!M$4+Assumptions!M$7,0)</f>
        <v>0.38032816984085704</v>
      </c>
      <c r="I6771" s="15">
        <f t="shared" si="1504"/>
        <v>1.012242869806885</v>
      </c>
      <c r="J6771" s="15">
        <f t="shared" si="1505"/>
        <v>1.0263036171733995</v>
      </c>
      <c r="K6771" s="283">
        <f t="shared" si="1510"/>
        <v>0.39511096243796623</v>
      </c>
      <c r="L6771" s="283">
        <f t="shared" si="1511"/>
        <v>3.1617728735566879</v>
      </c>
      <c r="M6771" s="283">
        <f t="shared" si="1512"/>
        <v>4.2624448319531805</v>
      </c>
      <c r="N6771" s="283">
        <f t="shared" si="1513"/>
        <v>2.582445701090049</v>
      </c>
      <c r="O6771" s="283">
        <f t="shared" si="1514"/>
        <v>0.48374729526894944</v>
      </c>
      <c r="P6771" s="21">
        <f t="shared" si="1506"/>
        <v>0</v>
      </c>
      <c r="Q6771" s="21">
        <f t="shared" si="1507"/>
        <v>0.81803459285312596</v>
      </c>
      <c r="R6771">
        <f t="shared" si="1508"/>
        <v>0.9421089825381942</v>
      </c>
      <c r="S6771" s="296">
        <f t="shared" si="1515"/>
        <v>0</v>
      </c>
      <c r="T6771" s="283">
        <f t="shared" si="1516"/>
        <v>0.39511096243796623</v>
      </c>
    </row>
    <row r="6772" spans="1:20" x14ac:dyDescent="0.25">
      <c r="A6772" s="286">
        <v>43383</v>
      </c>
      <c r="B6772" s="1">
        <f t="shared" si="1509"/>
        <v>3</v>
      </c>
      <c r="C6772" s="285">
        <v>2</v>
      </c>
      <c r="D6772" t="s">
        <v>713</v>
      </c>
      <c r="F6772" s="16">
        <v>32</v>
      </c>
      <c r="G6772" t="str">
        <f t="shared" si="1503"/>
        <v>heating</v>
      </c>
      <c r="H6772" s="283">
        <f>IF(G6772="heating",F6772*Assumptions!M$4+Assumptions!M$7,0)</f>
        <v>0.40171991831493709</v>
      </c>
      <c r="I6772" s="15">
        <f t="shared" si="1504"/>
        <v>1.0509704703585963</v>
      </c>
      <c r="J6772" s="15">
        <f t="shared" si="1505"/>
        <v>1.0263036171733995</v>
      </c>
      <c r="K6772" s="283">
        <f t="shared" si="1510"/>
        <v>0.43330104744973202</v>
      </c>
      <c r="L6772" s="283">
        <f t="shared" si="1511"/>
        <v>3.1003620880617868</v>
      </c>
      <c r="M6772" s="283">
        <f t="shared" si="1512"/>
        <v>4.5836471584668432</v>
      </c>
      <c r="N6772" s="283">
        <f t="shared" si="1513"/>
        <v>2.4522803312945656</v>
      </c>
      <c r="O6772" s="283">
        <f t="shared" si="1514"/>
        <v>0.54781263099779098</v>
      </c>
      <c r="P6772" s="21">
        <f t="shared" si="1506"/>
        <v>0</v>
      </c>
      <c r="Q6772" s="21">
        <f t="shared" si="1507"/>
        <v>0.74507607494346417</v>
      </c>
      <c r="R6772">
        <f t="shared" si="1508"/>
        <v>0.9421089825381942</v>
      </c>
      <c r="S6772" s="296">
        <f t="shared" si="1515"/>
        <v>0</v>
      </c>
      <c r="T6772" s="283">
        <f t="shared" si="1516"/>
        <v>0.43330104744973202</v>
      </c>
    </row>
    <row r="6773" spans="1:20" x14ac:dyDescent="0.25">
      <c r="A6773" s="286">
        <v>43383</v>
      </c>
      <c r="B6773" s="1">
        <f t="shared" si="1509"/>
        <v>3</v>
      </c>
      <c r="C6773" s="285">
        <v>3</v>
      </c>
      <c r="D6773" t="s">
        <v>713</v>
      </c>
      <c r="F6773" s="16">
        <v>30</v>
      </c>
      <c r="G6773" t="str">
        <f t="shared" si="1503"/>
        <v>heating</v>
      </c>
      <c r="H6773" s="283">
        <f>IF(G6773="heating",F6773*Assumptions!M$4+Assumptions!M$7,0)</f>
        <v>0.42311166678901713</v>
      </c>
      <c r="I6773" s="15">
        <f t="shared" si="1504"/>
        <v>1.0924036124451033</v>
      </c>
      <c r="J6773" s="15">
        <f t="shared" si="1505"/>
        <v>1.0263036171733995</v>
      </c>
      <c r="K6773" s="283">
        <f t="shared" si="1510"/>
        <v>0.47436647431600198</v>
      </c>
      <c r="L6773" s="283">
        <f t="shared" si="1511"/>
        <v>3.0747565450814909</v>
      </c>
      <c r="M6773" s="283">
        <f t="shared" si="1512"/>
        <v>4.9766115707392613</v>
      </c>
      <c r="N6773" s="283">
        <f t="shared" si="1513"/>
        <v>2.3339835549601151</v>
      </c>
      <c r="O6773" s="283">
        <f t="shared" si="1514"/>
        <v>0.62492360692544935</v>
      </c>
      <c r="P6773" s="21">
        <f t="shared" si="1506"/>
        <v>0</v>
      </c>
      <c r="Q6773" s="21">
        <f t="shared" si="1507"/>
        <v>0.69158980876382303</v>
      </c>
      <c r="R6773">
        <f t="shared" si="1508"/>
        <v>0.9421089825381942</v>
      </c>
      <c r="S6773" s="296">
        <f t="shared" si="1515"/>
        <v>0</v>
      </c>
      <c r="T6773" s="283">
        <f t="shared" si="1516"/>
        <v>0.47436647431600198</v>
      </c>
    </row>
    <row r="6774" spans="1:20" x14ac:dyDescent="0.25">
      <c r="A6774" s="286">
        <v>43383</v>
      </c>
      <c r="B6774" s="1">
        <f t="shared" si="1509"/>
        <v>3</v>
      </c>
      <c r="C6774" s="285">
        <v>4</v>
      </c>
      <c r="D6774" t="s">
        <v>713</v>
      </c>
      <c r="F6774" s="16">
        <v>30</v>
      </c>
      <c r="G6774" t="str">
        <f t="shared" si="1503"/>
        <v>heating</v>
      </c>
      <c r="H6774" s="283">
        <f>IF(G6774="heating",F6774*Assumptions!M$4+Assumptions!M$7,0)</f>
        <v>0.42311166678901713</v>
      </c>
      <c r="I6774" s="15">
        <f t="shared" si="1504"/>
        <v>1.1348296917927807</v>
      </c>
      <c r="J6774" s="15">
        <f t="shared" si="1505"/>
        <v>1.0263036171733995</v>
      </c>
      <c r="K6774" s="283">
        <f t="shared" si="1510"/>
        <v>0.49278961888448441</v>
      </c>
      <c r="L6774" s="283">
        <f t="shared" si="1511"/>
        <v>3.0747565450814909</v>
      </c>
      <c r="M6774" s="283">
        <f t="shared" si="1512"/>
        <v>5.1698900577173177</v>
      </c>
      <c r="N6774" s="283">
        <f t="shared" si="1513"/>
        <v>2.3339835549601151</v>
      </c>
      <c r="O6774" s="283">
        <f t="shared" si="1514"/>
        <v>0.64919399401645517</v>
      </c>
      <c r="P6774" s="21">
        <f t="shared" si="1506"/>
        <v>0</v>
      </c>
      <c r="Q6774" s="21">
        <f t="shared" si="1507"/>
        <v>0.6473875548762833</v>
      </c>
      <c r="R6774">
        <f t="shared" si="1508"/>
        <v>0.9421089825381942</v>
      </c>
      <c r="S6774" s="296">
        <f t="shared" si="1515"/>
        <v>0</v>
      </c>
      <c r="T6774" s="283">
        <f t="shared" si="1516"/>
        <v>0.49278961888448441</v>
      </c>
    </row>
    <row r="6775" spans="1:20" x14ac:dyDescent="0.25">
      <c r="A6775" s="286">
        <v>43383</v>
      </c>
      <c r="B6775" s="1">
        <f t="shared" si="1509"/>
        <v>3</v>
      </c>
      <c r="C6775" s="285">
        <v>5</v>
      </c>
      <c r="D6775" t="s">
        <v>713</v>
      </c>
      <c r="F6775" s="16">
        <v>30</v>
      </c>
      <c r="G6775" t="str">
        <f t="shared" si="1503"/>
        <v>heating</v>
      </c>
      <c r="H6775" s="283">
        <f>IF(G6775="heating",F6775*Assumptions!M$4+Assumptions!M$7,0)</f>
        <v>0.42311166678901713</v>
      </c>
      <c r="I6775" s="15">
        <f t="shared" si="1504"/>
        <v>1.1635558681477385</v>
      </c>
      <c r="J6775" s="15">
        <f t="shared" si="1505"/>
        <v>1.0263036171733995</v>
      </c>
      <c r="K6775" s="283">
        <f t="shared" si="1510"/>
        <v>0.50526370341042315</v>
      </c>
      <c r="L6775" s="283">
        <f t="shared" si="1511"/>
        <v>3.0747565450814909</v>
      </c>
      <c r="M6775" s="283">
        <f t="shared" si="1512"/>
        <v>5.3007565433298991</v>
      </c>
      <c r="N6775" s="283">
        <f t="shared" si="1513"/>
        <v>2.3339835549601151</v>
      </c>
      <c r="O6775" s="283">
        <f t="shared" si="1514"/>
        <v>0.66562717451531495</v>
      </c>
      <c r="P6775" s="21">
        <f t="shared" si="1506"/>
        <v>0</v>
      </c>
      <c r="Q6775" s="21">
        <f t="shared" si="1507"/>
        <v>0.72139578924615555</v>
      </c>
      <c r="R6775">
        <f t="shared" si="1508"/>
        <v>0.9421089825381942</v>
      </c>
      <c r="S6775" s="296">
        <f t="shared" si="1515"/>
        <v>0</v>
      </c>
      <c r="T6775" s="283">
        <f t="shared" si="1516"/>
        <v>0.50526370341042315</v>
      </c>
    </row>
    <row r="6776" spans="1:20" x14ac:dyDescent="0.25">
      <c r="A6776" s="286">
        <v>43383</v>
      </c>
      <c r="B6776" s="1">
        <f t="shared" si="1509"/>
        <v>3</v>
      </c>
      <c r="C6776" s="285">
        <v>6</v>
      </c>
      <c r="D6776" t="s">
        <v>713</v>
      </c>
      <c r="F6776" s="16">
        <v>30</v>
      </c>
      <c r="G6776" t="str">
        <f t="shared" si="1503"/>
        <v>heating</v>
      </c>
      <c r="H6776" s="283">
        <f>IF(G6776="heating",F6776*Assumptions!M$4+Assumptions!M$7,0)</f>
        <v>0.42311166678901713</v>
      </c>
      <c r="I6776" s="15">
        <f t="shared" si="1504"/>
        <v>1.2083911162615524</v>
      </c>
      <c r="J6776" s="15">
        <f t="shared" si="1505"/>
        <v>1.0263036171733995</v>
      </c>
      <c r="K6776" s="283">
        <f t="shared" si="1510"/>
        <v>0.52473300791521926</v>
      </c>
      <c r="L6776" s="283">
        <f t="shared" si="1511"/>
        <v>3.0747565450814909</v>
      </c>
      <c r="M6776" s="283">
        <f t="shared" si="1512"/>
        <v>5.5050103667319927</v>
      </c>
      <c r="N6776" s="283">
        <f t="shared" si="1513"/>
        <v>2.3339835549601151</v>
      </c>
      <c r="O6776" s="283">
        <f t="shared" si="1514"/>
        <v>0.69127575773994243</v>
      </c>
      <c r="P6776" s="21">
        <f t="shared" si="1506"/>
        <v>0</v>
      </c>
      <c r="Q6776" s="21">
        <f t="shared" si="1507"/>
        <v>0.87787080972652631</v>
      </c>
      <c r="R6776">
        <f t="shared" si="1508"/>
        <v>0.9421089825381942</v>
      </c>
      <c r="S6776" s="296">
        <f t="shared" si="1515"/>
        <v>0</v>
      </c>
      <c r="T6776" s="283">
        <f t="shared" si="1516"/>
        <v>0.52473300791521926</v>
      </c>
    </row>
    <row r="6777" spans="1:20" x14ac:dyDescent="0.25">
      <c r="A6777" s="286">
        <v>43383</v>
      </c>
      <c r="B6777" s="1">
        <f t="shared" si="1509"/>
        <v>3</v>
      </c>
      <c r="C6777" s="285">
        <v>7</v>
      </c>
      <c r="D6777" t="s">
        <v>714</v>
      </c>
      <c r="F6777" s="16">
        <v>34</v>
      </c>
      <c r="G6777" t="str">
        <f t="shared" si="1503"/>
        <v>heating</v>
      </c>
      <c r="H6777" s="283">
        <f>IF(G6777="heating",F6777*Assumptions!M$4+Assumptions!M$7,0)</f>
        <v>0.38032816984085704</v>
      </c>
      <c r="I6777" s="15">
        <f t="shared" si="1504"/>
        <v>1.1637425769249583</v>
      </c>
      <c r="J6777" s="15">
        <f t="shared" si="1505"/>
        <v>1.0263036171733995</v>
      </c>
      <c r="K6777" s="283">
        <f t="shared" si="1510"/>
        <v>0.45424617284444879</v>
      </c>
      <c r="L6777" s="283">
        <f t="shared" si="1511"/>
        <v>3.1617728735566879</v>
      </c>
      <c r="M6777" s="283">
        <f t="shared" si="1512"/>
        <v>4.9003936512627693</v>
      </c>
      <c r="N6777" s="283">
        <f t="shared" si="1513"/>
        <v>2.582445701090049</v>
      </c>
      <c r="O6777" s="283">
        <f t="shared" si="1514"/>
        <v>0.5561484706572114</v>
      </c>
      <c r="P6777" s="21">
        <f t="shared" si="1506"/>
        <v>0</v>
      </c>
      <c r="Q6777" s="21">
        <f t="shared" si="1507"/>
        <v>0.97331382064367777</v>
      </c>
      <c r="R6777">
        <f t="shared" si="1508"/>
        <v>0.9421089825381942</v>
      </c>
      <c r="S6777" s="296">
        <f t="shared" si="1515"/>
        <v>0</v>
      </c>
      <c r="T6777" s="283">
        <f t="shared" si="1516"/>
        <v>0.45424617284444879</v>
      </c>
    </row>
    <row r="6778" spans="1:20" x14ac:dyDescent="0.25">
      <c r="A6778" s="286">
        <v>43383</v>
      </c>
      <c r="B6778" s="1">
        <f t="shared" si="1509"/>
        <v>3</v>
      </c>
      <c r="C6778" s="285">
        <v>8</v>
      </c>
      <c r="D6778" t="s">
        <v>714</v>
      </c>
      <c r="F6778" s="16">
        <v>39</v>
      </c>
      <c r="G6778" t="str">
        <f t="shared" si="1503"/>
        <v>heating</v>
      </c>
      <c r="H6778" s="283">
        <f>IF(G6778="heating",F6778*Assumptions!M$4+Assumptions!M$7,0)</f>
        <v>0.32684879865565691</v>
      </c>
      <c r="I6778" s="15">
        <f t="shared" si="1504"/>
        <v>1.094193721037565</v>
      </c>
      <c r="J6778" s="15">
        <f t="shared" si="1505"/>
        <v>1.0263036171733995</v>
      </c>
      <c r="K6778" s="283">
        <f t="shared" si="1510"/>
        <v>0.36704302110339221</v>
      </c>
      <c r="L6778" s="283">
        <f t="shared" si="1511"/>
        <v>3.4953736047983544</v>
      </c>
      <c r="M6778" s="283">
        <f t="shared" si="1512"/>
        <v>4.377433888340307</v>
      </c>
      <c r="N6778" s="283">
        <f t="shared" si="1513"/>
        <v>2.9501734199721237</v>
      </c>
      <c r="O6778" s="283">
        <f t="shared" si="1514"/>
        <v>0.43487358373744861</v>
      </c>
      <c r="P6778" s="21">
        <f t="shared" si="1506"/>
        <v>0</v>
      </c>
      <c r="Q6778" s="21">
        <f t="shared" si="1507"/>
        <v>0.94940007506179924</v>
      </c>
      <c r="R6778">
        <f t="shared" si="1508"/>
        <v>0.9421089825381942</v>
      </c>
      <c r="S6778" s="296">
        <f t="shared" si="1515"/>
        <v>0</v>
      </c>
      <c r="T6778" s="283">
        <f t="shared" si="1516"/>
        <v>0.36704302110339221</v>
      </c>
    </row>
    <row r="6779" spans="1:20" x14ac:dyDescent="0.25">
      <c r="A6779" s="286">
        <v>43383</v>
      </c>
      <c r="B6779" s="1">
        <f t="shared" si="1509"/>
        <v>3</v>
      </c>
      <c r="C6779" s="285">
        <v>9</v>
      </c>
      <c r="D6779" t="s">
        <v>714</v>
      </c>
      <c r="F6779" s="16">
        <v>46</v>
      </c>
      <c r="G6779" t="str">
        <f t="shared" si="1503"/>
        <v>heating</v>
      </c>
      <c r="H6779" s="283">
        <f>IF(G6779="heating",F6779*Assumptions!M$4+Assumptions!M$7,0)</f>
        <v>0.2519776789963768</v>
      </c>
      <c r="I6779" s="15">
        <f t="shared" si="1504"/>
        <v>1.0343009000871222</v>
      </c>
      <c r="J6779" s="15">
        <f t="shared" si="1505"/>
        <v>1.0263036171733995</v>
      </c>
      <c r="K6779" s="283">
        <f t="shared" si="1510"/>
        <v>0.26747600836516477</v>
      </c>
      <c r="L6779" s="283">
        <f t="shared" si="1511"/>
        <v>3.8708416397494121</v>
      </c>
      <c r="M6779" s="283">
        <f t="shared" si="1512"/>
        <v>3.5326390080168282</v>
      </c>
      <c r="N6779" s="283">
        <f t="shared" si="1513"/>
        <v>3.4228778732085736</v>
      </c>
      <c r="O6779" s="283">
        <f t="shared" si="1514"/>
        <v>0.30248151092907899</v>
      </c>
      <c r="P6779" s="21">
        <f t="shared" si="1506"/>
        <v>0</v>
      </c>
      <c r="Q6779" s="21">
        <f t="shared" si="1507"/>
        <v>0.8408485371888097</v>
      </c>
      <c r="R6779">
        <f t="shared" si="1508"/>
        <v>0.9421089825381942</v>
      </c>
      <c r="S6779" s="296">
        <f t="shared" si="1515"/>
        <v>0</v>
      </c>
      <c r="T6779" s="283">
        <f t="shared" si="1516"/>
        <v>0.26747600836516477</v>
      </c>
    </row>
    <row r="6780" spans="1:20" x14ac:dyDescent="0.25">
      <c r="A6780" s="286">
        <v>43383</v>
      </c>
      <c r="B6780" s="1">
        <f t="shared" si="1509"/>
        <v>3</v>
      </c>
      <c r="C6780" s="285">
        <v>10</v>
      </c>
      <c r="D6780" t="s">
        <v>714</v>
      </c>
      <c r="F6780" s="16">
        <v>52</v>
      </c>
      <c r="G6780" t="str">
        <f t="shared" si="1503"/>
        <v>heating</v>
      </c>
      <c r="H6780" s="283">
        <f>IF(G6780="heating",F6780*Assumptions!M$4+Assumptions!M$7,0)</f>
        <v>0.18780243357413662</v>
      </c>
      <c r="I6780" s="15">
        <f t="shared" si="1504"/>
        <v>0.98112329028689171</v>
      </c>
      <c r="J6780" s="15">
        <f t="shared" si="1505"/>
        <v>1.0263036171733995</v>
      </c>
      <c r="K6780" s="283">
        <f t="shared" si="1510"/>
        <v>0.18910397612571822</v>
      </c>
      <c r="L6780" s="283">
        <f t="shared" si="1511"/>
        <v>4.0950984110509578</v>
      </c>
      <c r="M6780" s="283">
        <f t="shared" si="1512"/>
        <v>2.6422507260357495</v>
      </c>
      <c r="N6780" s="283">
        <f t="shared" si="1513"/>
        <v>3.802065958051716</v>
      </c>
      <c r="O6780" s="283">
        <f t="shared" si="1514"/>
        <v>0.20367857914613105</v>
      </c>
      <c r="P6780" s="21">
        <f t="shared" si="1506"/>
        <v>0</v>
      </c>
      <c r="Q6780" s="21">
        <f t="shared" si="1507"/>
        <v>0.74504051125983206</v>
      </c>
      <c r="R6780">
        <f t="shared" si="1508"/>
        <v>0.9421089825381942</v>
      </c>
      <c r="S6780" s="296">
        <f t="shared" si="1515"/>
        <v>0</v>
      </c>
      <c r="T6780" s="283">
        <f t="shared" si="1516"/>
        <v>0.18910397612571822</v>
      </c>
    </row>
    <row r="6781" spans="1:20" x14ac:dyDescent="0.25">
      <c r="A6781" s="286">
        <v>43383</v>
      </c>
      <c r="B6781" s="1">
        <f t="shared" si="1509"/>
        <v>3</v>
      </c>
      <c r="C6781" s="285">
        <v>11</v>
      </c>
      <c r="D6781" t="s">
        <v>714</v>
      </c>
      <c r="F6781" s="16">
        <v>54</v>
      </c>
      <c r="G6781" t="str">
        <f t="shared" si="1503"/>
        <v>heating</v>
      </c>
      <c r="H6781" s="283">
        <f>IF(G6781="heating",F6781*Assumptions!M$4+Assumptions!M$7,0)</f>
        <v>0.16641068510005663</v>
      </c>
      <c r="I6781" s="15">
        <f t="shared" si="1504"/>
        <v>0.94956163997961163</v>
      </c>
      <c r="J6781" s="15">
        <f t="shared" si="1505"/>
        <v>1.0263036171733995</v>
      </c>
      <c r="K6781" s="283">
        <f t="shared" si="1510"/>
        <v>0.16217362706967742</v>
      </c>
      <c r="L6781" s="283">
        <f t="shared" si="1511"/>
        <v>4.1559947708987721</v>
      </c>
      <c r="M6781" s="283">
        <f t="shared" si="1512"/>
        <v>2.2996632496224585</v>
      </c>
      <c r="N6781" s="283">
        <f t="shared" si="1513"/>
        <v>3.9259252525022648</v>
      </c>
      <c r="O6781" s="283">
        <f t="shared" si="1514"/>
        <v>0.17167742703447667</v>
      </c>
      <c r="P6781" s="21">
        <f t="shared" si="1506"/>
        <v>0</v>
      </c>
      <c r="Q6781" s="21">
        <f t="shared" si="1507"/>
        <v>0.72850690893675296</v>
      </c>
      <c r="R6781">
        <f t="shared" si="1508"/>
        <v>0.9421089825381942</v>
      </c>
      <c r="S6781" s="296">
        <f t="shared" si="1515"/>
        <v>0</v>
      </c>
      <c r="T6781" s="283">
        <f t="shared" si="1516"/>
        <v>0.16217362706967742</v>
      </c>
    </row>
    <row r="6782" spans="1:20" x14ac:dyDescent="0.25">
      <c r="A6782" s="286">
        <v>43383</v>
      </c>
      <c r="B6782" s="1">
        <f t="shared" si="1509"/>
        <v>3</v>
      </c>
      <c r="C6782" s="285">
        <v>12</v>
      </c>
      <c r="D6782" t="s">
        <v>714</v>
      </c>
      <c r="F6782" s="16">
        <v>55</v>
      </c>
      <c r="G6782" t="str">
        <f t="shared" si="1503"/>
        <v>heating</v>
      </c>
      <c r="H6782" s="283">
        <f>IF(G6782="heating",F6782*Assumptions!M$4+Assumptions!M$7,0)</f>
        <v>0.15571481086301653</v>
      </c>
      <c r="I6782" s="15">
        <f t="shared" si="1504"/>
        <v>0.91648403420261149</v>
      </c>
      <c r="J6782" s="15">
        <f t="shared" si="1505"/>
        <v>1.0263036171733995</v>
      </c>
      <c r="K6782" s="283">
        <f t="shared" si="1510"/>
        <v>0.14646393088272833</v>
      </c>
      <c r="L6782" s="283">
        <f t="shared" si="1511"/>
        <v>4.1851135499983272</v>
      </c>
      <c r="M6782" s="283">
        <f t="shared" si="1512"/>
        <v>2.0914474360399842</v>
      </c>
      <c r="N6782" s="283">
        <f t="shared" si="1513"/>
        <v>3.9876635481217684</v>
      </c>
      <c r="O6782" s="283">
        <f t="shared" si="1514"/>
        <v>0.15371612332039378</v>
      </c>
      <c r="P6782" s="21">
        <f t="shared" si="1506"/>
        <v>0</v>
      </c>
      <c r="Q6782" s="21">
        <f t="shared" si="1507"/>
        <v>0.75910815787401487</v>
      </c>
      <c r="R6782">
        <f t="shared" si="1508"/>
        <v>0.9421089825381942</v>
      </c>
      <c r="S6782" s="296">
        <f t="shared" si="1515"/>
        <v>0</v>
      </c>
      <c r="T6782" s="283">
        <f t="shared" si="1516"/>
        <v>0.14646393088272833</v>
      </c>
    </row>
    <row r="6783" spans="1:20" x14ac:dyDescent="0.25">
      <c r="A6783" s="286">
        <v>43383</v>
      </c>
      <c r="B6783" s="1">
        <f t="shared" si="1509"/>
        <v>3</v>
      </c>
      <c r="C6783" s="285">
        <v>13</v>
      </c>
      <c r="D6783" t="s">
        <v>714</v>
      </c>
      <c r="F6783" s="16">
        <v>55</v>
      </c>
      <c r="G6783" t="str">
        <f t="shared" si="1503"/>
        <v>heating</v>
      </c>
      <c r="H6783" s="283">
        <f>IF(G6783="heating",F6783*Assumptions!M$4+Assumptions!M$7,0)</f>
        <v>0.15571481086301653</v>
      </c>
      <c r="I6783" s="15">
        <f t="shared" si="1504"/>
        <v>0.90040206880052787</v>
      </c>
      <c r="J6783" s="15">
        <f t="shared" si="1505"/>
        <v>1.0263036171733995</v>
      </c>
      <c r="K6783" s="283">
        <f t="shared" si="1510"/>
        <v>0.14389386115842751</v>
      </c>
      <c r="L6783" s="283">
        <f t="shared" si="1511"/>
        <v>4.1851135499983272</v>
      </c>
      <c r="M6783" s="283">
        <f t="shared" si="1512"/>
        <v>2.0547478493025726</v>
      </c>
      <c r="N6783" s="283">
        <f t="shared" si="1513"/>
        <v>3.9876635481217684</v>
      </c>
      <c r="O6783" s="283">
        <f t="shared" si="1514"/>
        <v>0.15101879605147764</v>
      </c>
      <c r="P6783" s="21">
        <f t="shared" si="1506"/>
        <v>0</v>
      </c>
      <c r="Q6783" s="21">
        <f t="shared" si="1507"/>
        <v>0.79115902007799765</v>
      </c>
      <c r="R6783">
        <f t="shared" si="1508"/>
        <v>0.9421089825381942</v>
      </c>
      <c r="S6783" s="296">
        <f t="shared" si="1515"/>
        <v>0</v>
      </c>
      <c r="T6783" s="283">
        <f t="shared" si="1516"/>
        <v>0.14389386115842751</v>
      </c>
    </row>
    <row r="6784" spans="1:20" x14ac:dyDescent="0.25">
      <c r="A6784" s="286">
        <v>43383</v>
      </c>
      <c r="B6784" s="1">
        <f t="shared" si="1509"/>
        <v>3</v>
      </c>
      <c r="C6784" s="285">
        <v>14</v>
      </c>
      <c r="D6784" t="s">
        <v>714</v>
      </c>
      <c r="F6784" s="16">
        <v>61</v>
      </c>
      <c r="G6784" t="str">
        <f t="shared" si="1503"/>
        <v>heating</v>
      </c>
      <c r="H6784" s="283">
        <f>IF(G6784="heating",F6784*Assumptions!M$4+Assumptions!M$7,0)</f>
        <v>9.153956544077646E-2</v>
      </c>
      <c r="I6784" s="15">
        <f t="shared" si="1504"/>
        <v>0.86032894500746537</v>
      </c>
      <c r="J6784" s="15">
        <f t="shared" si="1505"/>
        <v>1.0263036171733995</v>
      </c>
      <c r="K6784" s="283">
        <f t="shared" si="1510"/>
        <v>8.0825656452620617E-2</v>
      </c>
      <c r="L6784" s="283">
        <f t="shared" si="1511"/>
        <v>4.3818232651749627</v>
      </c>
      <c r="M6784" s="283">
        <f t="shared" si="1512"/>
        <v>1.2084066872506538</v>
      </c>
      <c r="N6784" s="283">
        <f t="shared" si="1513"/>
        <v>4.3585758300027857</v>
      </c>
      <c r="O6784" s="283">
        <f t="shared" si="1514"/>
        <v>8.1256758097267179E-2</v>
      </c>
      <c r="P6784" s="21">
        <f t="shared" si="1506"/>
        <v>0</v>
      </c>
      <c r="Q6784" s="21">
        <f t="shared" si="1507"/>
        <v>0.84355555031342389</v>
      </c>
      <c r="R6784">
        <f t="shared" si="1508"/>
        <v>0.9421089825381942</v>
      </c>
      <c r="S6784" s="296">
        <f t="shared" si="1515"/>
        <v>0</v>
      </c>
      <c r="T6784" s="283">
        <f t="shared" si="1516"/>
        <v>8.0825656452620617E-2</v>
      </c>
    </row>
    <row r="6785" spans="1:20" x14ac:dyDescent="0.25">
      <c r="A6785" s="286">
        <v>43383</v>
      </c>
      <c r="B6785" s="1">
        <f t="shared" si="1509"/>
        <v>3</v>
      </c>
      <c r="C6785" s="285">
        <v>15</v>
      </c>
      <c r="D6785" t="s">
        <v>714</v>
      </c>
      <c r="F6785" s="16">
        <v>61</v>
      </c>
      <c r="G6785" t="str">
        <f t="shared" si="1503"/>
        <v>heating</v>
      </c>
      <c r="H6785" s="283">
        <f>IF(G6785="heating",F6785*Assumptions!M$4+Assumptions!M$7,0)</f>
        <v>9.153956544077646E-2</v>
      </c>
      <c r="I6785" s="15">
        <f t="shared" si="1504"/>
        <v>0.85754515037175039</v>
      </c>
      <c r="J6785" s="15">
        <f t="shared" si="1505"/>
        <v>1.0263036171733995</v>
      </c>
      <c r="K6785" s="283">
        <f t="shared" si="1510"/>
        <v>8.0564126220298848E-2</v>
      </c>
      <c r="L6785" s="283">
        <f t="shared" si="1511"/>
        <v>4.3818232651749627</v>
      </c>
      <c r="M6785" s="283">
        <f t="shared" si="1512"/>
        <v>1.2044966060273594</v>
      </c>
      <c r="N6785" s="283">
        <f t="shared" si="1513"/>
        <v>4.3585758300027857</v>
      </c>
      <c r="O6785" s="283">
        <f t="shared" si="1514"/>
        <v>8.0993832935188859E-2</v>
      </c>
      <c r="P6785" s="21">
        <f t="shared" si="1506"/>
        <v>0</v>
      </c>
      <c r="Q6785" s="21">
        <f t="shared" si="1507"/>
        <v>0.96592607327566882</v>
      </c>
      <c r="R6785">
        <f t="shared" si="1508"/>
        <v>0.9421089825381942</v>
      </c>
      <c r="S6785" s="296">
        <f t="shared" si="1515"/>
        <v>0</v>
      </c>
      <c r="T6785" s="283">
        <f t="shared" si="1516"/>
        <v>8.0564126220298848E-2</v>
      </c>
    </row>
    <row r="6786" spans="1:20" x14ac:dyDescent="0.25">
      <c r="A6786" s="286">
        <v>43383</v>
      </c>
      <c r="B6786" s="1">
        <f t="shared" si="1509"/>
        <v>3</v>
      </c>
      <c r="C6786" s="285">
        <v>16</v>
      </c>
      <c r="D6786" t="s">
        <v>714</v>
      </c>
      <c r="F6786" s="16">
        <v>61</v>
      </c>
      <c r="G6786" t="str">
        <f t="shared" ref="G6786:G6849" si="1517">VLOOKUP(A6786,U$2:W$366,3,FALSE)</f>
        <v>heating</v>
      </c>
      <c r="H6786" s="283">
        <f>IF(G6786="heating",F6786*Assumptions!M$4+Assumptions!M$7,0)</f>
        <v>9.153956544077646E-2</v>
      </c>
      <c r="I6786" s="15">
        <f t="shared" ref="I6786:I6849" si="1518">VLOOKUP(C6786,AO$2:AQ$25,3,FALSE)</f>
        <v>0.88344815438260227</v>
      </c>
      <c r="J6786" s="15">
        <f t="shared" ref="J6786:J6849" si="1519">VLOOKUP(B6786,AS$4:AU$10,3,FALSE)</f>
        <v>1.0263036171733995</v>
      </c>
      <c r="K6786" s="283">
        <f t="shared" si="1510"/>
        <v>8.2997645765841746E-2</v>
      </c>
      <c r="L6786" s="283">
        <f t="shared" si="1511"/>
        <v>4.3818232651749627</v>
      </c>
      <c r="M6786" s="283">
        <f t="shared" si="1512"/>
        <v>1.2408796237652111</v>
      </c>
      <c r="N6786" s="283">
        <f t="shared" si="1513"/>
        <v>4.3585758300027857</v>
      </c>
      <c r="O6786" s="283">
        <f t="shared" si="1514"/>
        <v>8.3440332199355843E-2</v>
      </c>
      <c r="P6786" s="21">
        <f t="shared" ref="P6786:P6849" si="1520">IF(G6786="cooling",IF(F6786&lt;61,0.025,(F6786^2*AX$25+F6786*AY$25+AZ$25)),0)</f>
        <v>0</v>
      </c>
      <c r="Q6786" s="21">
        <f t="shared" ref="Q6786:Q6849" si="1521">VLOOKUP(C6786,BB$2:BC$25,2,FALSE)</f>
        <v>1.1649354943302594</v>
      </c>
      <c r="R6786">
        <f t="shared" ref="R6786:R6849" si="1522">VLOOKUP(B6786,AS$4:AV$10,4,FALSE)</f>
        <v>0.9421089825381942</v>
      </c>
      <c r="S6786" s="296">
        <f t="shared" si="1515"/>
        <v>0</v>
      </c>
      <c r="T6786" s="283">
        <f t="shared" si="1516"/>
        <v>8.2997645765841746E-2</v>
      </c>
    </row>
    <row r="6787" spans="1:20" x14ac:dyDescent="0.25">
      <c r="A6787" s="286">
        <v>43383</v>
      </c>
      <c r="B6787" s="1">
        <f t="shared" ref="B6787:B6850" si="1523">WEEKDAY(A6787,2)</f>
        <v>3</v>
      </c>
      <c r="C6787" s="285">
        <v>17</v>
      </c>
      <c r="D6787" t="s">
        <v>714</v>
      </c>
      <c r="F6787" s="16">
        <v>59</v>
      </c>
      <c r="G6787" t="str">
        <f t="shared" si="1517"/>
        <v>heating</v>
      </c>
      <c r="H6787" s="283">
        <f>IF(G6787="heating",F6787*Assumptions!M$4+Assumptions!M$7,0)</f>
        <v>0.11293131391485645</v>
      </c>
      <c r="I6787" s="15">
        <f t="shared" si="1518"/>
        <v>0.94025748850374469</v>
      </c>
      <c r="J6787" s="15">
        <f t="shared" si="1519"/>
        <v>1.0263036171733995</v>
      </c>
      <c r="K6787" s="283">
        <f t="shared" ref="K6787:K6850" si="1524">H6787*I6787*J6787</f>
        <v>0.10897755039035772</v>
      </c>
      <c r="L6787" s="283">
        <f t="shared" ref="L6787:L6850" si="1525">VLOOKUP(F6787,BL$2:BN$92,2,FALSE)</f>
        <v>4.3182081448486933</v>
      </c>
      <c r="M6787" s="283">
        <f t="shared" ref="M6787:M6850" si="1526">IF(G6787="heating",K6787*(L6787*3.412),0)</f>
        <v>1.6056453883328412</v>
      </c>
      <c r="N6787" s="283">
        <f t="shared" ref="N6787:N6850" si="1527">VLOOKUP(F6787,BL$2:BN$92,3,FALSE)</f>
        <v>4.2355603137647586</v>
      </c>
      <c r="O6787" s="283">
        <f t="shared" ref="O6787:O6850" si="1528">IF(F6787&lt;=61,IF(G6787="heating",IF(F6787&gt;=5,K6787*L6787/N6787,0),0),0)</f>
        <v>0.11110401241884851</v>
      </c>
      <c r="P6787" s="21">
        <f t="shared" si="1520"/>
        <v>0</v>
      </c>
      <c r="Q6787" s="21">
        <f t="shared" si="1521"/>
        <v>1.3521540118753073</v>
      </c>
      <c r="R6787">
        <f t="shared" si="1522"/>
        <v>0.9421089825381942</v>
      </c>
      <c r="S6787" s="296">
        <f t="shared" ref="S6787:S6850" si="1529">P6787*Q6787*R6787</f>
        <v>0</v>
      </c>
      <c r="T6787" s="283">
        <f t="shared" ref="T6787:T6850" si="1530">K6787+S6787</f>
        <v>0.10897755039035772</v>
      </c>
    </row>
    <row r="6788" spans="1:20" x14ac:dyDescent="0.25">
      <c r="A6788" s="286">
        <v>43383</v>
      </c>
      <c r="B6788" s="1">
        <f t="shared" si="1523"/>
        <v>3</v>
      </c>
      <c r="C6788" s="285">
        <v>18</v>
      </c>
      <c r="D6788" t="s">
        <v>714</v>
      </c>
      <c r="F6788" s="16">
        <v>61</v>
      </c>
      <c r="G6788" t="str">
        <f t="shared" si="1517"/>
        <v>heating</v>
      </c>
      <c r="H6788" s="283">
        <f>IF(G6788="heating",F6788*Assumptions!M$4+Assumptions!M$7,0)</f>
        <v>9.153956544077646E-2</v>
      </c>
      <c r="I6788" s="15">
        <f t="shared" si="1518"/>
        <v>0.98182363790757687</v>
      </c>
      <c r="J6788" s="15">
        <f t="shared" si="1519"/>
        <v>1.0263036171733995</v>
      </c>
      <c r="K6788" s="283">
        <f t="shared" si="1524"/>
        <v>9.2239765400304402E-2</v>
      </c>
      <c r="L6788" s="283">
        <f t="shared" si="1525"/>
        <v>4.3818232651749627</v>
      </c>
      <c r="M6788" s="283">
        <f t="shared" si="1526"/>
        <v>1.379056530218201</v>
      </c>
      <c r="N6788" s="283">
        <f t="shared" si="1527"/>
        <v>4.3585758300027857</v>
      </c>
      <c r="O6788" s="283">
        <f t="shared" si="1528"/>
        <v>9.2731746737804502E-2</v>
      </c>
      <c r="P6788" s="21">
        <f t="shared" si="1520"/>
        <v>0</v>
      </c>
      <c r="Q6788" s="21">
        <f t="shared" si="1521"/>
        <v>1.5598916921549892</v>
      </c>
      <c r="R6788">
        <f t="shared" si="1522"/>
        <v>0.9421089825381942</v>
      </c>
      <c r="S6788" s="296">
        <f t="shared" si="1529"/>
        <v>0</v>
      </c>
      <c r="T6788" s="283">
        <f t="shared" si="1530"/>
        <v>9.2239765400304402E-2</v>
      </c>
    </row>
    <row r="6789" spans="1:20" x14ac:dyDescent="0.25">
      <c r="A6789" s="286">
        <v>43383</v>
      </c>
      <c r="B6789" s="1">
        <f t="shared" si="1523"/>
        <v>3</v>
      </c>
      <c r="C6789" s="285">
        <v>19</v>
      </c>
      <c r="D6789" t="s">
        <v>714</v>
      </c>
      <c r="F6789" s="16">
        <v>59</v>
      </c>
      <c r="G6789" t="str">
        <f t="shared" si="1517"/>
        <v>heating</v>
      </c>
      <c r="H6789" s="283">
        <f>IF(G6789="heating",F6789*Assumptions!M$4+Assumptions!M$7,0)</f>
        <v>0.11293131391485645</v>
      </c>
      <c r="I6789" s="15">
        <f t="shared" si="1518"/>
        <v>0.98418842963438757</v>
      </c>
      <c r="J6789" s="15">
        <f t="shared" si="1519"/>
        <v>1.0263036171733995</v>
      </c>
      <c r="K6789" s="283">
        <f t="shared" si="1524"/>
        <v>0.11406922624436119</v>
      </c>
      <c r="L6789" s="283">
        <f t="shared" si="1525"/>
        <v>4.3182081448486933</v>
      </c>
      <c r="M6789" s="283">
        <f t="shared" si="1526"/>
        <v>1.6806647462151019</v>
      </c>
      <c r="N6789" s="283">
        <f t="shared" si="1527"/>
        <v>4.2355603137647586</v>
      </c>
      <c r="O6789" s="283">
        <f t="shared" si="1528"/>
        <v>0.11629504135361163</v>
      </c>
      <c r="P6789" s="21">
        <f t="shared" si="1520"/>
        <v>0</v>
      </c>
      <c r="Q6789" s="21">
        <f t="shared" si="1521"/>
        <v>1.6764212681468484</v>
      </c>
      <c r="R6789">
        <f t="shared" si="1522"/>
        <v>0.9421089825381942</v>
      </c>
      <c r="S6789" s="296">
        <f t="shared" si="1529"/>
        <v>0</v>
      </c>
      <c r="T6789" s="283">
        <f t="shared" si="1530"/>
        <v>0.11406922624436119</v>
      </c>
    </row>
    <row r="6790" spans="1:20" x14ac:dyDescent="0.25">
      <c r="A6790" s="286">
        <v>43383</v>
      </c>
      <c r="B6790" s="1">
        <f t="shared" si="1523"/>
        <v>3</v>
      </c>
      <c r="C6790" s="285">
        <v>20</v>
      </c>
      <c r="D6790" t="s">
        <v>714</v>
      </c>
      <c r="F6790" s="16">
        <v>57</v>
      </c>
      <c r="G6790" t="str">
        <f t="shared" si="1517"/>
        <v>heating</v>
      </c>
      <c r="H6790" s="283">
        <f>IF(G6790="heating",F6790*Assumptions!M$4+Assumptions!M$7,0)</f>
        <v>0.13432306238893654</v>
      </c>
      <c r="I6790" s="15">
        <f t="shared" si="1518"/>
        <v>0.97071962311712034</v>
      </c>
      <c r="J6790" s="15">
        <f t="shared" si="1519"/>
        <v>1.0263036171733995</v>
      </c>
      <c r="K6790" s="283">
        <f t="shared" si="1524"/>
        <v>0.13381976199618373</v>
      </c>
      <c r="L6790" s="283">
        <f t="shared" si="1525"/>
        <v>4.2530692972692208</v>
      </c>
      <c r="M6790" s="283">
        <f t="shared" si="1526"/>
        <v>1.9419217884404341</v>
      </c>
      <c r="N6790" s="283">
        <f t="shared" si="1527"/>
        <v>4.1119599131986844</v>
      </c>
      <c r="O6790" s="283">
        <f t="shared" si="1528"/>
        <v>0.13841203054703594</v>
      </c>
      <c r="P6790" s="21">
        <f t="shared" si="1520"/>
        <v>0</v>
      </c>
      <c r="Q6790" s="21">
        <f t="shared" si="1521"/>
        <v>1.52436960139122</v>
      </c>
      <c r="R6790">
        <f t="shared" si="1522"/>
        <v>0.9421089825381942</v>
      </c>
      <c r="S6790" s="296">
        <f t="shared" si="1529"/>
        <v>0</v>
      </c>
      <c r="T6790" s="283">
        <f t="shared" si="1530"/>
        <v>0.13381976199618373</v>
      </c>
    </row>
    <row r="6791" spans="1:20" x14ac:dyDescent="0.25">
      <c r="A6791" s="286">
        <v>43383</v>
      </c>
      <c r="B6791" s="1">
        <f t="shared" si="1523"/>
        <v>3</v>
      </c>
      <c r="C6791" s="285">
        <v>21</v>
      </c>
      <c r="D6791" t="s">
        <v>714</v>
      </c>
      <c r="F6791" s="16">
        <v>55</v>
      </c>
      <c r="G6791" t="str">
        <f t="shared" si="1517"/>
        <v>heating</v>
      </c>
      <c r="H6791" s="283">
        <f>IF(G6791="heating",F6791*Assumptions!M$4+Assumptions!M$7,0)</f>
        <v>0.15571481086301653</v>
      </c>
      <c r="I6791" s="15">
        <f t="shared" si="1518"/>
        <v>0.95751150862929935</v>
      </c>
      <c r="J6791" s="15">
        <f t="shared" si="1519"/>
        <v>1.0263036171733995</v>
      </c>
      <c r="K6791" s="283">
        <f t="shared" si="1524"/>
        <v>0.1530205592084487</v>
      </c>
      <c r="L6791" s="283">
        <f t="shared" si="1525"/>
        <v>4.1851135499983272</v>
      </c>
      <c r="M6791" s="283">
        <f t="shared" si="1526"/>
        <v>2.1850735146126992</v>
      </c>
      <c r="N6791" s="283">
        <f t="shared" si="1527"/>
        <v>3.9876635481217684</v>
      </c>
      <c r="O6791" s="283">
        <f t="shared" si="1528"/>
        <v>0.16059740448093701</v>
      </c>
      <c r="P6791" s="21">
        <f t="shared" si="1520"/>
        <v>0</v>
      </c>
      <c r="Q6791" s="21">
        <f t="shared" si="1521"/>
        <v>1.4448604713749031</v>
      </c>
      <c r="R6791">
        <f t="shared" si="1522"/>
        <v>0.9421089825381942</v>
      </c>
      <c r="S6791" s="296">
        <f t="shared" si="1529"/>
        <v>0</v>
      </c>
      <c r="T6791" s="283">
        <f t="shared" si="1530"/>
        <v>0.1530205592084487</v>
      </c>
    </row>
    <row r="6792" spans="1:20" x14ac:dyDescent="0.25">
      <c r="A6792" s="286">
        <v>43383</v>
      </c>
      <c r="B6792" s="1">
        <f t="shared" si="1523"/>
        <v>3</v>
      </c>
      <c r="C6792" s="285">
        <v>22</v>
      </c>
      <c r="D6792" t="s">
        <v>714</v>
      </c>
      <c r="F6792" s="16">
        <v>55</v>
      </c>
      <c r="G6792" t="str">
        <f t="shared" si="1517"/>
        <v>heating</v>
      </c>
      <c r="H6792" s="283">
        <f>IF(G6792="heating",F6792*Assumptions!M$4+Assumptions!M$7,0)</f>
        <v>0.15571481086301653</v>
      </c>
      <c r="I6792" s="15">
        <f t="shared" si="1518"/>
        <v>0.9426530227543114</v>
      </c>
      <c r="J6792" s="15">
        <f t="shared" si="1519"/>
        <v>1.0263036171733995</v>
      </c>
      <c r="K6792" s="283">
        <f t="shared" si="1524"/>
        <v>0.15064601457155311</v>
      </c>
      <c r="L6792" s="283">
        <f t="shared" si="1525"/>
        <v>4.1851135499983272</v>
      </c>
      <c r="M6792" s="283">
        <f t="shared" si="1526"/>
        <v>2.1511659493666575</v>
      </c>
      <c r="N6792" s="283">
        <f t="shared" si="1527"/>
        <v>3.9876635481217684</v>
      </c>
      <c r="O6792" s="283">
        <f t="shared" si="1528"/>
        <v>0.15810528376537952</v>
      </c>
      <c r="P6792" s="21">
        <f t="shared" si="1520"/>
        <v>0</v>
      </c>
      <c r="Q6792" s="21">
        <f t="shared" si="1521"/>
        <v>1.2427137171080138</v>
      </c>
      <c r="R6792">
        <f t="shared" si="1522"/>
        <v>0.9421089825381942</v>
      </c>
      <c r="S6792" s="296">
        <f t="shared" si="1529"/>
        <v>0</v>
      </c>
      <c r="T6792" s="283">
        <f t="shared" si="1530"/>
        <v>0.15064601457155311</v>
      </c>
    </row>
    <row r="6793" spans="1:20" x14ac:dyDescent="0.25">
      <c r="A6793" s="286">
        <v>43383</v>
      </c>
      <c r="B6793" s="1">
        <f t="shared" si="1523"/>
        <v>3</v>
      </c>
      <c r="C6793" s="285">
        <v>23</v>
      </c>
      <c r="D6793" t="s">
        <v>713</v>
      </c>
      <c r="F6793" s="16">
        <v>46</v>
      </c>
      <c r="G6793" t="str">
        <f t="shared" si="1517"/>
        <v>heating</v>
      </c>
      <c r="H6793" s="283">
        <f>IF(G6793="heating",F6793*Assumptions!M$4+Assumptions!M$7,0)</f>
        <v>0.2519776789963768</v>
      </c>
      <c r="I6793" s="15">
        <f t="shared" si="1518"/>
        <v>0.94450710149963013</v>
      </c>
      <c r="J6793" s="15">
        <f t="shared" si="1519"/>
        <v>1.0263036171733995</v>
      </c>
      <c r="K6793" s="283">
        <f t="shared" si="1524"/>
        <v>0.244254828899784</v>
      </c>
      <c r="L6793" s="283">
        <f t="shared" si="1525"/>
        <v>3.8708416397494121</v>
      </c>
      <c r="M6793" s="283">
        <f t="shared" si="1526"/>
        <v>3.2259496533604985</v>
      </c>
      <c r="N6793" s="283">
        <f t="shared" si="1527"/>
        <v>3.4228778732085736</v>
      </c>
      <c r="O6793" s="283">
        <f t="shared" si="1528"/>
        <v>0.27622129606653933</v>
      </c>
      <c r="P6793" s="21">
        <f t="shared" si="1520"/>
        <v>0</v>
      </c>
      <c r="Q6793" s="21">
        <f t="shared" si="1521"/>
        <v>1.0297519246597011</v>
      </c>
      <c r="R6793">
        <f t="shared" si="1522"/>
        <v>0.9421089825381942</v>
      </c>
      <c r="S6793" s="296">
        <f t="shared" si="1529"/>
        <v>0</v>
      </c>
      <c r="T6793" s="283">
        <f t="shared" si="1530"/>
        <v>0.244254828899784</v>
      </c>
    </row>
    <row r="6794" spans="1:20" x14ac:dyDescent="0.25">
      <c r="A6794" s="286">
        <v>43384</v>
      </c>
      <c r="B6794" s="1">
        <f t="shared" si="1523"/>
        <v>4</v>
      </c>
      <c r="C6794" s="285">
        <v>0</v>
      </c>
      <c r="D6794" t="s">
        <v>713</v>
      </c>
      <c r="F6794" s="16">
        <v>46</v>
      </c>
      <c r="G6794" t="str">
        <f t="shared" si="1517"/>
        <v>heating</v>
      </c>
      <c r="H6794" s="283">
        <f>IF(G6794="heating",F6794*Assumptions!M$4+Assumptions!M$7,0)</f>
        <v>0.2519776789963768</v>
      </c>
      <c r="I6794" s="15">
        <f t="shared" si="1518"/>
        <v>0.97481507806017154</v>
      </c>
      <c r="J6794" s="15">
        <f t="shared" si="1519"/>
        <v>1.0020455199443592</v>
      </c>
      <c r="K6794" s="283">
        <f t="shared" si="1524"/>
        <v>0.24613408524053743</v>
      </c>
      <c r="L6794" s="283">
        <f t="shared" si="1525"/>
        <v>3.8708416397494121</v>
      </c>
      <c r="M6794" s="283">
        <f t="shared" si="1526"/>
        <v>3.2507695775697201</v>
      </c>
      <c r="N6794" s="283">
        <f t="shared" si="1527"/>
        <v>3.4228778732085736</v>
      </c>
      <c r="O6794" s="283">
        <f t="shared" si="1528"/>
        <v>0.2783464971297992</v>
      </c>
      <c r="P6794" s="21">
        <f t="shared" si="1520"/>
        <v>0</v>
      </c>
      <c r="Q6794" s="21">
        <f t="shared" si="1521"/>
        <v>0.90668853391740301</v>
      </c>
      <c r="R6794">
        <f t="shared" si="1522"/>
        <v>1.0705685074825908</v>
      </c>
      <c r="S6794" s="296">
        <f t="shared" si="1529"/>
        <v>0</v>
      </c>
      <c r="T6794" s="283">
        <f t="shared" si="1530"/>
        <v>0.24613408524053743</v>
      </c>
    </row>
    <row r="6795" spans="1:20" x14ac:dyDescent="0.25">
      <c r="A6795" s="286">
        <v>43384</v>
      </c>
      <c r="B6795" s="1">
        <f t="shared" si="1523"/>
        <v>4</v>
      </c>
      <c r="C6795" s="285">
        <v>1</v>
      </c>
      <c r="D6795" t="s">
        <v>713</v>
      </c>
      <c r="F6795" s="16">
        <v>43</v>
      </c>
      <c r="G6795" t="str">
        <f t="shared" si="1517"/>
        <v>heating</v>
      </c>
      <c r="H6795" s="283">
        <f>IF(G6795="heating",F6795*Assumptions!M$4+Assumptions!M$7,0)</f>
        <v>0.28406530170749683</v>
      </c>
      <c r="I6795" s="15">
        <f t="shared" si="1518"/>
        <v>1.012242869806885</v>
      </c>
      <c r="J6795" s="15">
        <f t="shared" si="1519"/>
        <v>1.0020455199443592</v>
      </c>
      <c r="K6795" s="283">
        <f t="shared" si="1524"/>
        <v>0.28813125131021122</v>
      </c>
      <c r="L6795" s="283">
        <f t="shared" si="1525"/>
        <v>3.7370271581932331</v>
      </c>
      <c r="M6795" s="283">
        <f t="shared" si="1526"/>
        <v>3.6738857100548055</v>
      </c>
      <c r="N6795" s="283">
        <f t="shared" si="1527"/>
        <v>3.2278965655525562</v>
      </c>
      <c r="O6795" s="283">
        <f t="shared" si="1528"/>
        <v>0.33357769971979834</v>
      </c>
      <c r="P6795" s="21">
        <f t="shared" si="1520"/>
        <v>0</v>
      </c>
      <c r="Q6795" s="21">
        <f t="shared" si="1521"/>
        <v>0.81803459285312596</v>
      </c>
      <c r="R6795">
        <f t="shared" si="1522"/>
        <v>1.0705685074825908</v>
      </c>
      <c r="S6795" s="296">
        <f t="shared" si="1529"/>
        <v>0</v>
      </c>
      <c r="T6795" s="283">
        <f t="shared" si="1530"/>
        <v>0.28813125131021122</v>
      </c>
    </row>
    <row r="6796" spans="1:20" x14ac:dyDescent="0.25">
      <c r="A6796" s="286">
        <v>43384</v>
      </c>
      <c r="B6796" s="1">
        <f t="shared" si="1523"/>
        <v>4</v>
      </c>
      <c r="C6796" s="285">
        <v>2</v>
      </c>
      <c r="D6796" t="s">
        <v>713</v>
      </c>
      <c r="F6796" s="16">
        <v>39</v>
      </c>
      <c r="G6796" t="str">
        <f t="shared" si="1517"/>
        <v>heating</v>
      </c>
      <c r="H6796" s="283">
        <f>IF(G6796="heating",F6796*Assumptions!M$4+Assumptions!M$7,0)</f>
        <v>0.32684879865565691</v>
      </c>
      <c r="I6796" s="15">
        <f t="shared" si="1518"/>
        <v>1.0509704703585963</v>
      </c>
      <c r="J6796" s="15">
        <f t="shared" si="1519"/>
        <v>1.0020455199443592</v>
      </c>
      <c r="K6796" s="283">
        <f t="shared" si="1524"/>
        <v>0.34421108901547454</v>
      </c>
      <c r="L6796" s="283">
        <f t="shared" si="1525"/>
        <v>3.4953736047983544</v>
      </c>
      <c r="M6796" s="283">
        <f t="shared" si="1526"/>
        <v>4.1051353633404766</v>
      </c>
      <c r="N6796" s="283">
        <f t="shared" si="1527"/>
        <v>2.9501734199721237</v>
      </c>
      <c r="O6796" s="283">
        <f t="shared" si="1528"/>
        <v>0.40782224762738012</v>
      </c>
      <c r="P6796" s="21">
        <f t="shared" si="1520"/>
        <v>0</v>
      </c>
      <c r="Q6796" s="21">
        <f t="shared" si="1521"/>
        <v>0.74507607494346417</v>
      </c>
      <c r="R6796">
        <f t="shared" si="1522"/>
        <v>1.0705685074825908</v>
      </c>
      <c r="S6796" s="296">
        <f t="shared" si="1529"/>
        <v>0</v>
      </c>
      <c r="T6796" s="283">
        <f t="shared" si="1530"/>
        <v>0.34421108901547454</v>
      </c>
    </row>
    <row r="6797" spans="1:20" x14ac:dyDescent="0.25">
      <c r="A6797" s="286">
        <v>43384</v>
      </c>
      <c r="B6797" s="1">
        <f t="shared" si="1523"/>
        <v>4</v>
      </c>
      <c r="C6797" s="285">
        <v>3</v>
      </c>
      <c r="D6797" t="s">
        <v>713</v>
      </c>
      <c r="F6797" s="16">
        <v>39</v>
      </c>
      <c r="G6797" t="str">
        <f t="shared" si="1517"/>
        <v>heating</v>
      </c>
      <c r="H6797" s="283">
        <f>IF(G6797="heating",F6797*Assumptions!M$4+Assumptions!M$7,0)</f>
        <v>0.32684879865565691</v>
      </c>
      <c r="I6797" s="15">
        <f t="shared" si="1518"/>
        <v>1.0924036124451033</v>
      </c>
      <c r="J6797" s="15">
        <f t="shared" si="1519"/>
        <v>1.0020455199443592</v>
      </c>
      <c r="K6797" s="283">
        <f t="shared" si="1524"/>
        <v>0.35778116292446199</v>
      </c>
      <c r="L6797" s="283">
        <f t="shared" si="1525"/>
        <v>3.4953736047983544</v>
      </c>
      <c r="M6797" s="283">
        <f t="shared" si="1526"/>
        <v>4.2669749788109241</v>
      </c>
      <c r="N6797" s="283">
        <f t="shared" si="1527"/>
        <v>2.9501734199721237</v>
      </c>
      <c r="O6797" s="283">
        <f t="shared" si="1528"/>
        <v>0.42390010862210292</v>
      </c>
      <c r="P6797" s="21">
        <f t="shared" si="1520"/>
        <v>0</v>
      </c>
      <c r="Q6797" s="21">
        <f t="shared" si="1521"/>
        <v>0.69158980876382303</v>
      </c>
      <c r="R6797">
        <f t="shared" si="1522"/>
        <v>1.0705685074825908</v>
      </c>
      <c r="S6797" s="296">
        <f t="shared" si="1529"/>
        <v>0</v>
      </c>
      <c r="T6797" s="283">
        <f t="shared" si="1530"/>
        <v>0.35778116292446199</v>
      </c>
    </row>
    <row r="6798" spans="1:20" x14ac:dyDescent="0.25">
      <c r="A6798" s="286">
        <v>43384</v>
      </c>
      <c r="B6798" s="1">
        <f t="shared" si="1523"/>
        <v>4</v>
      </c>
      <c r="C6798" s="285">
        <v>4</v>
      </c>
      <c r="D6798" t="s">
        <v>713</v>
      </c>
      <c r="F6798" s="16">
        <v>39</v>
      </c>
      <c r="G6798" t="str">
        <f t="shared" si="1517"/>
        <v>heating</v>
      </c>
      <c r="H6798" s="283">
        <f>IF(G6798="heating",F6798*Assumptions!M$4+Assumptions!M$7,0)</f>
        <v>0.32684879865565691</v>
      </c>
      <c r="I6798" s="15">
        <f t="shared" si="1518"/>
        <v>1.1348296917927807</v>
      </c>
      <c r="J6798" s="15">
        <f t="shared" si="1519"/>
        <v>1.0020455199443592</v>
      </c>
      <c r="K6798" s="283">
        <f t="shared" si="1524"/>
        <v>0.37167644103816405</v>
      </c>
      <c r="L6798" s="283">
        <f t="shared" si="1525"/>
        <v>3.4953736047983544</v>
      </c>
      <c r="M6798" s="283">
        <f t="shared" si="1526"/>
        <v>4.4326930494610099</v>
      </c>
      <c r="N6798" s="283">
        <f t="shared" si="1527"/>
        <v>2.9501734199721237</v>
      </c>
      <c r="O6798" s="283">
        <f t="shared" si="1528"/>
        <v>0.44036327245551082</v>
      </c>
      <c r="P6798" s="21">
        <f t="shared" si="1520"/>
        <v>0</v>
      </c>
      <c r="Q6798" s="21">
        <f t="shared" si="1521"/>
        <v>0.6473875548762833</v>
      </c>
      <c r="R6798">
        <f t="shared" si="1522"/>
        <v>1.0705685074825908</v>
      </c>
      <c r="S6798" s="296">
        <f t="shared" si="1529"/>
        <v>0</v>
      </c>
      <c r="T6798" s="283">
        <f t="shared" si="1530"/>
        <v>0.37167644103816405</v>
      </c>
    </row>
    <row r="6799" spans="1:20" x14ac:dyDescent="0.25">
      <c r="A6799" s="286">
        <v>43384</v>
      </c>
      <c r="B6799" s="1">
        <f t="shared" si="1523"/>
        <v>4</v>
      </c>
      <c r="C6799" s="285">
        <v>5</v>
      </c>
      <c r="D6799" t="s">
        <v>713</v>
      </c>
      <c r="F6799" s="16">
        <v>37</v>
      </c>
      <c r="G6799" t="str">
        <f t="shared" si="1517"/>
        <v>heating</v>
      </c>
      <c r="H6799" s="283">
        <f>IF(G6799="heating",F6799*Assumptions!M$4+Assumptions!M$7,0)</f>
        <v>0.34824054712973695</v>
      </c>
      <c r="I6799" s="15">
        <f t="shared" si="1518"/>
        <v>1.1635558681477385</v>
      </c>
      <c r="J6799" s="15">
        <f t="shared" si="1519"/>
        <v>1.0020455199443592</v>
      </c>
      <c r="K6799" s="283">
        <f t="shared" si="1524"/>
        <v>0.40602617136407759</v>
      </c>
      <c r="L6799" s="283">
        <f t="shared" si="1525"/>
        <v>3.3550920610042541</v>
      </c>
      <c r="M6799" s="283">
        <f t="shared" si="1526"/>
        <v>4.6480146881613784</v>
      </c>
      <c r="N6799" s="283">
        <f t="shared" si="1527"/>
        <v>2.8034223547707424</v>
      </c>
      <c r="O6799" s="283">
        <f t="shared" si="1528"/>
        <v>0.48592577632312262</v>
      </c>
      <c r="P6799" s="21">
        <f t="shared" si="1520"/>
        <v>0</v>
      </c>
      <c r="Q6799" s="21">
        <f t="shared" si="1521"/>
        <v>0.72139578924615555</v>
      </c>
      <c r="R6799">
        <f t="shared" si="1522"/>
        <v>1.0705685074825908</v>
      </c>
      <c r="S6799" s="296">
        <f t="shared" si="1529"/>
        <v>0</v>
      </c>
      <c r="T6799" s="283">
        <f t="shared" si="1530"/>
        <v>0.40602617136407759</v>
      </c>
    </row>
    <row r="6800" spans="1:20" x14ac:dyDescent="0.25">
      <c r="A6800" s="286">
        <v>43384</v>
      </c>
      <c r="B6800" s="1">
        <f t="shared" si="1523"/>
        <v>4</v>
      </c>
      <c r="C6800" s="285">
        <v>6</v>
      </c>
      <c r="D6800" t="s">
        <v>713</v>
      </c>
      <c r="F6800" s="16">
        <v>36</v>
      </c>
      <c r="G6800" t="str">
        <f t="shared" si="1517"/>
        <v>heating</v>
      </c>
      <c r="H6800" s="283">
        <f>IF(G6800="heating",F6800*Assumptions!M$4+Assumptions!M$7,0)</f>
        <v>0.358936421366777</v>
      </c>
      <c r="I6800" s="15">
        <f t="shared" si="1518"/>
        <v>1.2083911162615524</v>
      </c>
      <c r="J6800" s="15">
        <f t="shared" si="1519"/>
        <v>1.0020455199443592</v>
      </c>
      <c r="K6800" s="283">
        <f t="shared" si="1524"/>
        <v>0.43462279766769069</v>
      </c>
      <c r="L6800" s="283">
        <f t="shared" si="1525"/>
        <v>3.2767200477248446</v>
      </c>
      <c r="M6800" s="283">
        <f t="shared" si="1526"/>
        <v>4.8591562434861268</v>
      </c>
      <c r="N6800" s="283">
        <f t="shared" si="1527"/>
        <v>2.7263288431388362</v>
      </c>
      <c r="O6800" s="283">
        <f t="shared" si="1528"/>
        <v>0.52236443813445643</v>
      </c>
      <c r="P6800" s="21">
        <f t="shared" si="1520"/>
        <v>0</v>
      </c>
      <c r="Q6800" s="21">
        <f t="shared" si="1521"/>
        <v>0.87787080972652631</v>
      </c>
      <c r="R6800">
        <f t="shared" si="1522"/>
        <v>1.0705685074825908</v>
      </c>
      <c r="S6800" s="296">
        <f t="shared" si="1529"/>
        <v>0</v>
      </c>
      <c r="T6800" s="283">
        <f t="shared" si="1530"/>
        <v>0.43462279766769069</v>
      </c>
    </row>
    <row r="6801" spans="1:20" x14ac:dyDescent="0.25">
      <c r="A6801" s="286">
        <v>43384</v>
      </c>
      <c r="B6801" s="1">
        <f t="shared" si="1523"/>
        <v>4</v>
      </c>
      <c r="C6801" s="285">
        <v>7</v>
      </c>
      <c r="D6801" t="s">
        <v>714</v>
      </c>
      <c r="F6801" s="16">
        <v>39</v>
      </c>
      <c r="G6801" t="str">
        <f t="shared" si="1517"/>
        <v>heating</v>
      </c>
      <c r="H6801" s="283">
        <f>IF(G6801="heating",F6801*Assumptions!M$4+Assumptions!M$7,0)</f>
        <v>0.32684879865565691</v>
      </c>
      <c r="I6801" s="15">
        <f t="shared" si="1518"/>
        <v>1.1637425769249583</v>
      </c>
      <c r="J6801" s="15">
        <f t="shared" si="1519"/>
        <v>1.0020455199443592</v>
      </c>
      <c r="K6801" s="283">
        <f t="shared" si="1524"/>
        <v>0.38114591326275521</v>
      </c>
      <c r="L6801" s="283">
        <f t="shared" si="1525"/>
        <v>3.4953736047983544</v>
      </c>
      <c r="M6801" s="283">
        <f t="shared" si="1526"/>
        <v>4.5456280086818959</v>
      </c>
      <c r="N6801" s="283">
        <f t="shared" si="1527"/>
        <v>2.9501734199721237</v>
      </c>
      <c r="O6801" s="283">
        <f t="shared" si="1528"/>
        <v>0.45158272926477189</v>
      </c>
      <c r="P6801" s="21">
        <f t="shared" si="1520"/>
        <v>0</v>
      </c>
      <c r="Q6801" s="21">
        <f t="shared" si="1521"/>
        <v>0.97331382064367777</v>
      </c>
      <c r="R6801">
        <f t="shared" si="1522"/>
        <v>1.0705685074825908</v>
      </c>
      <c r="S6801" s="296">
        <f t="shared" si="1529"/>
        <v>0</v>
      </c>
      <c r="T6801" s="283">
        <f t="shared" si="1530"/>
        <v>0.38114591326275521</v>
      </c>
    </row>
    <row r="6802" spans="1:20" x14ac:dyDescent="0.25">
      <c r="A6802" s="286">
        <v>43384</v>
      </c>
      <c r="B6802" s="1">
        <f t="shared" si="1523"/>
        <v>4</v>
      </c>
      <c r="C6802" s="285">
        <v>8</v>
      </c>
      <c r="D6802" t="s">
        <v>714</v>
      </c>
      <c r="F6802" s="16">
        <v>48</v>
      </c>
      <c r="G6802" t="str">
        <f t="shared" si="1517"/>
        <v>heating</v>
      </c>
      <c r="H6802" s="283">
        <f>IF(G6802="heating",F6802*Assumptions!M$4+Assumptions!M$7,0)</f>
        <v>0.2305859305222967</v>
      </c>
      <c r="I6802" s="15">
        <f t="shared" si="1518"/>
        <v>1.094193721037565</v>
      </c>
      <c r="J6802" s="15">
        <f t="shared" si="1519"/>
        <v>1.0020455199443592</v>
      </c>
      <c r="K6802" s="283">
        <f t="shared" si="1524"/>
        <v>0.25282177363216934</v>
      </c>
      <c r="L6802" s="283">
        <f t="shared" si="1525"/>
        <v>3.9630740889572826</v>
      </c>
      <c r="M6802" s="283">
        <f t="shared" si="1526"/>
        <v>3.4186582457424417</v>
      </c>
      <c r="N6802" s="283">
        <f t="shared" si="1527"/>
        <v>3.5524856183738187</v>
      </c>
      <c r="O6802" s="283">
        <f t="shared" si="1528"/>
        <v>0.28204235789827797</v>
      </c>
      <c r="P6802" s="21">
        <f t="shared" si="1520"/>
        <v>0</v>
      </c>
      <c r="Q6802" s="21">
        <f t="shared" si="1521"/>
        <v>0.94940007506179924</v>
      </c>
      <c r="R6802">
        <f t="shared" si="1522"/>
        <v>1.0705685074825908</v>
      </c>
      <c r="S6802" s="296">
        <f t="shared" si="1529"/>
        <v>0</v>
      </c>
      <c r="T6802" s="283">
        <f t="shared" si="1530"/>
        <v>0.25282177363216934</v>
      </c>
    </row>
    <row r="6803" spans="1:20" x14ac:dyDescent="0.25">
      <c r="A6803" s="286">
        <v>43384</v>
      </c>
      <c r="B6803" s="1">
        <f t="shared" si="1523"/>
        <v>4</v>
      </c>
      <c r="C6803" s="285">
        <v>9</v>
      </c>
      <c r="D6803" t="s">
        <v>714</v>
      </c>
      <c r="F6803" s="16">
        <v>52</v>
      </c>
      <c r="G6803" t="str">
        <f t="shared" si="1517"/>
        <v>heating</v>
      </c>
      <c r="H6803" s="283">
        <f>IF(G6803="heating",F6803*Assumptions!M$4+Assumptions!M$7,0)</f>
        <v>0.18780243357413662</v>
      </c>
      <c r="I6803" s="15">
        <f t="shared" si="1518"/>
        <v>1.0343009000871222</v>
      </c>
      <c r="J6803" s="15">
        <f t="shared" si="1519"/>
        <v>1.0020455199443592</v>
      </c>
      <c r="K6803" s="283">
        <f t="shared" si="1524"/>
        <v>0.19464155652281348</v>
      </c>
      <c r="L6803" s="283">
        <f t="shared" si="1525"/>
        <v>4.0950984110509578</v>
      </c>
      <c r="M6803" s="283">
        <f t="shared" si="1526"/>
        <v>2.7196244340056919</v>
      </c>
      <c r="N6803" s="283">
        <f t="shared" si="1527"/>
        <v>3.802065958051716</v>
      </c>
      <c r="O6803" s="283">
        <f t="shared" si="1528"/>
        <v>0.20964295139411593</v>
      </c>
      <c r="P6803" s="21">
        <f t="shared" si="1520"/>
        <v>0</v>
      </c>
      <c r="Q6803" s="21">
        <f t="shared" si="1521"/>
        <v>0.8408485371888097</v>
      </c>
      <c r="R6803">
        <f t="shared" si="1522"/>
        <v>1.0705685074825908</v>
      </c>
      <c r="S6803" s="296">
        <f t="shared" si="1529"/>
        <v>0</v>
      </c>
      <c r="T6803" s="283">
        <f t="shared" si="1530"/>
        <v>0.19464155652281348</v>
      </c>
    </row>
    <row r="6804" spans="1:20" x14ac:dyDescent="0.25">
      <c r="A6804" s="286">
        <v>43384</v>
      </c>
      <c r="B6804" s="1">
        <f t="shared" si="1523"/>
        <v>4</v>
      </c>
      <c r="C6804" s="285">
        <v>10</v>
      </c>
      <c r="D6804" t="s">
        <v>714</v>
      </c>
      <c r="F6804" s="16">
        <v>52</v>
      </c>
      <c r="G6804" t="str">
        <f t="shared" si="1517"/>
        <v>heating</v>
      </c>
      <c r="H6804" s="283">
        <f>IF(G6804="heating",F6804*Assumptions!M$4+Assumptions!M$7,0)</f>
        <v>0.18780243357413662</v>
      </c>
      <c r="I6804" s="15">
        <f t="shared" si="1518"/>
        <v>0.98112329028689171</v>
      </c>
      <c r="J6804" s="15">
        <f t="shared" si="1519"/>
        <v>1.0020455199443592</v>
      </c>
      <c r="K6804" s="283">
        <f t="shared" si="1524"/>
        <v>0.18463424361918188</v>
      </c>
      <c r="L6804" s="283">
        <f t="shared" si="1525"/>
        <v>4.0950984110509578</v>
      </c>
      <c r="M6804" s="283">
        <f t="shared" si="1526"/>
        <v>2.5797974968517701</v>
      </c>
      <c r="N6804" s="283">
        <f t="shared" si="1527"/>
        <v>3.802065958051716</v>
      </c>
      <c r="O6804" s="283">
        <f t="shared" si="1528"/>
        <v>0.19886435585613865</v>
      </c>
      <c r="P6804" s="21">
        <f t="shared" si="1520"/>
        <v>0</v>
      </c>
      <c r="Q6804" s="21">
        <f t="shared" si="1521"/>
        <v>0.74504051125983206</v>
      </c>
      <c r="R6804">
        <f t="shared" si="1522"/>
        <v>1.0705685074825908</v>
      </c>
      <c r="S6804" s="296">
        <f t="shared" si="1529"/>
        <v>0</v>
      </c>
      <c r="T6804" s="283">
        <f t="shared" si="1530"/>
        <v>0.18463424361918188</v>
      </c>
    </row>
    <row r="6805" spans="1:20" x14ac:dyDescent="0.25">
      <c r="A6805" s="286">
        <v>43384</v>
      </c>
      <c r="B6805" s="1">
        <f t="shared" si="1523"/>
        <v>4</v>
      </c>
      <c r="C6805" s="285">
        <v>11</v>
      </c>
      <c r="D6805" t="s">
        <v>714</v>
      </c>
      <c r="F6805" s="16">
        <v>55</v>
      </c>
      <c r="G6805" t="str">
        <f t="shared" si="1517"/>
        <v>heating</v>
      </c>
      <c r="H6805" s="283">
        <f>IF(G6805="heating",F6805*Assumptions!M$4+Assumptions!M$7,0)</f>
        <v>0.15571481086301653</v>
      </c>
      <c r="I6805" s="15">
        <f t="shared" si="1518"/>
        <v>0.94956163997961163</v>
      </c>
      <c r="J6805" s="15">
        <f t="shared" si="1519"/>
        <v>1.0020455199443592</v>
      </c>
      <c r="K6805" s="283">
        <f t="shared" si="1524"/>
        <v>0.14816326341044289</v>
      </c>
      <c r="L6805" s="283">
        <f t="shared" si="1525"/>
        <v>4.1851135499983272</v>
      </c>
      <c r="M6805" s="283">
        <f t="shared" si="1526"/>
        <v>2.115713237433186</v>
      </c>
      <c r="N6805" s="283">
        <f t="shared" si="1527"/>
        <v>3.9876635481217684</v>
      </c>
      <c r="O6805" s="283">
        <f t="shared" si="1528"/>
        <v>0.15549959865673224</v>
      </c>
      <c r="P6805" s="21">
        <f t="shared" si="1520"/>
        <v>0</v>
      </c>
      <c r="Q6805" s="21">
        <f t="shared" si="1521"/>
        <v>0.72850690893675296</v>
      </c>
      <c r="R6805">
        <f t="shared" si="1522"/>
        <v>1.0705685074825908</v>
      </c>
      <c r="S6805" s="296">
        <f t="shared" si="1529"/>
        <v>0</v>
      </c>
      <c r="T6805" s="283">
        <f t="shared" si="1530"/>
        <v>0.14816326341044289</v>
      </c>
    </row>
    <row r="6806" spans="1:20" x14ac:dyDescent="0.25">
      <c r="A6806" s="286">
        <v>43384</v>
      </c>
      <c r="B6806" s="1">
        <f t="shared" si="1523"/>
        <v>4</v>
      </c>
      <c r="C6806" s="285">
        <v>12</v>
      </c>
      <c r="D6806" t="s">
        <v>714</v>
      </c>
      <c r="F6806" s="16">
        <v>57</v>
      </c>
      <c r="G6806" t="str">
        <f t="shared" si="1517"/>
        <v>heating</v>
      </c>
      <c r="H6806" s="283">
        <f>IF(G6806="heating",F6806*Assumptions!M$4+Assumptions!M$7,0)</f>
        <v>0.13432306238893654</v>
      </c>
      <c r="I6806" s="15">
        <f t="shared" si="1518"/>
        <v>0.91648403420261149</v>
      </c>
      <c r="J6806" s="15">
        <f t="shared" si="1519"/>
        <v>1.0020455199443592</v>
      </c>
      <c r="K6806" s="283">
        <f t="shared" si="1524"/>
        <v>0.12335675571898591</v>
      </c>
      <c r="L6806" s="283">
        <f t="shared" si="1525"/>
        <v>4.2530692972692208</v>
      </c>
      <c r="M6806" s="283">
        <f t="shared" si="1526"/>
        <v>1.7900881611854482</v>
      </c>
      <c r="N6806" s="283">
        <f t="shared" si="1527"/>
        <v>4.1119599131986844</v>
      </c>
      <c r="O6806" s="283">
        <f t="shared" si="1528"/>
        <v>0.1275899671772428</v>
      </c>
      <c r="P6806" s="21">
        <f t="shared" si="1520"/>
        <v>0</v>
      </c>
      <c r="Q6806" s="21">
        <f t="shared" si="1521"/>
        <v>0.75910815787401487</v>
      </c>
      <c r="R6806">
        <f t="shared" si="1522"/>
        <v>1.0705685074825908</v>
      </c>
      <c r="S6806" s="296">
        <f t="shared" si="1529"/>
        <v>0</v>
      </c>
      <c r="T6806" s="283">
        <f t="shared" si="1530"/>
        <v>0.12335675571898591</v>
      </c>
    </row>
    <row r="6807" spans="1:20" x14ac:dyDescent="0.25">
      <c r="A6807" s="286">
        <v>43384</v>
      </c>
      <c r="B6807" s="1">
        <f t="shared" si="1523"/>
        <v>4</v>
      </c>
      <c r="C6807" s="285">
        <v>13</v>
      </c>
      <c r="D6807" t="s">
        <v>714</v>
      </c>
      <c r="F6807" s="16">
        <v>57</v>
      </c>
      <c r="G6807" t="str">
        <f t="shared" si="1517"/>
        <v>heating</v>
      </c>
      <c r="H6807" s="283">
        <f>IF(G6807="heating",F6807*Assumptions!M$4+Assumptions!M$7,0)</f>
        <v>0.13432306238893654</v>
      </c>
      <c r="I6807" s="15">
        <f t="shared" si="1518"/>
        <v>0.90040206880052787</v>
      </c>
      <c r="J6807" s="15">
        <f t="shared" si="1519"/>
        <v>1.0020455199443592</v>
      </c>
      <c r="K6807" s="283">
        <f t="shared" si="1524"/>
        <v>0.12119215818804033</v>
      </c>
      <c r="L6807" s="283">
        <f t="shared" si="1525"/>
        <v>4.2530692972692208</v>
      </c>
      <c r="M6807" s="283">
        <f t="shared" si="1526"/>
        <v>1.7586766637664986</v>
      </c>
      <c r="N6807" s="283">
        <f t="shared" si="1527"/>
        <v>4.1119599131986844</v>
      </c>
      <c r="O6807" s="283">
        <f t="shared" si="1528"/>
        <v>0.12535108754462307</v>
      </c>
      <c r="P6807" s="21">
        <f t="shared" si="1520"/>
        <v>0</v>
      </c>
      <c r="Q6807" s="21">
        <f t="shared" si="1521"/>
        <v>0.79115902007799765</v>
      </c>
      <c r="R6807">
        <f t="shared" si="1522"/>
        <v>1.0705685074825908</v>
      </c>
      <c r="S6807" s="296">
        <f t="shared" si="1529"/>
        <v>0</v>
      </c>
      <c r="T6807" s="283">
        <f t="shared" si="1530"/>
        <v>0.12119215818804033</v>
      </c>
    </row>
    <row r="6808" spans="1:20" x14ac:dyDescent="0.25">
      <c r="A6808" s="286">
        <v>43384</v>
      </c>
      <c r="B6808" s="1">
        <f t="shared" si="1523"/>
        <v>4</v>
      </c>
      <c r="C6808" s="285">
        <v>14</v>
      </c>
      <c r="D6808" t="s">
        <v>714</v>
      </c>
      <c r="F6808" s="16">
        <v>59</v>
      </c>
      <c r="G6808" t="str">
        <f t="shared" si="1517"/>
        <v>heating</v>
      </c>
      <c r="H6808" s="283">
        <f>IF(G6808="heating",F6808*Assumptions!M$4+Assumptions!M$7,0)</f>
        <v>0.11293131391485645</v>
      </c>
      <c r="I6808" s="15">
        <f t="shared" si="1518"/>
        <v>0.86032894500746537</v>
      </c>
      <c r="J6808" s="15">
        <f t="shared" si="1519"/>
        <v>1.0020455199443592</v>
      </c>
      <c r="K6808" s="283">
        <f t="shared" si="1524"/>
        <v>9.7356816945304528E-2</v>
      </c>
      <c r="L6808" s="283">
        <f t="shared" si="1525"/>
        <v>4.3182081448486933</v>
      </c>
      <c r="M6808" s="283">
        <f t="shared" si="1526"/>
        <v>1.4344286836238518</v>
      </c>
      <c r="N6808" s="283">
        <f t="shared" si="1527"/>
        <v>4.2355603137647586</v>
      </c>
      <c r="O6808" s="283">
        <f t="shared" si="1528"/>
        <v>9.9256525405508958E-2</v>
      </c>
      <c r="P6808" s="21">
        <f t="shared" si="1520"/>
        <v>0</v>
      </c>
      <c r="Q6808" s="21">
        <f t="shared" si="1521"/>
        <v>0.84355555031342389</v>
      </c>
      <c r="R6808">
        <f t="shared" si="1522"/>
        <v>1.0705685074825908</v>
      </c>
      <c r="S6808" s="296">
        <f t="shared" si="1529"/>
        <v>0</v>
      </c>
      <c r="T6808" s="283">
        <f t="shared" si="1530"/>
        <v>9.7356816945304528E-2</v>
      </c>
    </row>
    <row r="6809" spans="1:20" x14ac:dyDescent="0.25">
      <c r="A6809" s="286">
        <v>43384</v>
      </c>
      <c r="B6809" s="1">
        <f t="shared" si="1523"/>
        <v>4</v>
      </c>
      <c r="C6809" s="285">
        <v>15</v>
      </c>
      <c r="D6809" t="s">
        <v>714</v>
      </c>
      <c r="F6809" s="16">
        <v>59</v>
      </c>
      <c r="G6809" t="str">
        <f t="shared" si="1517"/>
        <v>heating</v>
      </c>
      <c r="H6809" s="283">
        <f>IF(G6809="heating",F6809*Assumptions!M$4+Assumptions!M$7,0)</f>
        <v>0.11293131391485645</v>
      </c>
      <c r="I6809" s="15">
        <f t="shared" si="1518"/>
        <v>0.85754515037175039</v>
      </c>
      <c r="J6809" s="15">
        <f t="shared" si="1519"/>
        <v>1.0020455199443592</v>
      </c>
      <c r="K6809" s="283">
        <f t="shared" si="1524"/>
        <v>9.7041796293802121E-2</v>
      </c>
      <c r="L6809" s="283">
        <f t="shared" si="1525"/>
        <v>4.3182081448486933</v>
      </c>
      <c r="M6809" s="283">
        <f t="shared" si="1526"/>
        <v>1.4297872556003495</v>
      </c>
      <c r="N6809" s="283">
        <f t="shared" si="1527"/>
        <v>4.2355603137647586</v>
      </c>
      <c r="O6809" s="283">
        <f t="shared" si="1528"/>
        <v>9.8935357804921992E-2</v>
      </c>
      <c r="P6809" s="21">
        <f t="shared" si="1520"/>
        <v>0</v>
      </c>
      <c r="Q6809" s="21">
        <f t="shared" si="1521"/>
        <v>0.96592607327566882</v>
      </c>
      <c r="R6809">
        <f t="shared" si="1522"/>
        <v>1.0705685074825908</v>
      </c>
      <c r="S6809" s="296">
        <f t="shared" si="1529"/>
        <v>0</v>
      </c>
      <c r="T6809" s="283">
        <f t="shared" si="1530"/>
        <v>9.7041796293802121E-2</v>
      </c>
    </row>
    <row r="6810" spans="1:20" x14ac:dyDescent="0.25">
      <c r="A6810" s="286">
        <v>43384</v>
      </c>
      <c r="B6810" s="1">
        <f t="shared" si="1523"/>
        <v>4</v>
      </c>
      <c r="C6810" s="285">
        <v>16</v>
      </c>
      <c r="D6810" t="s">
        <v>714</v>
      </c>
      <c r="F6810" s="16">
        <v>57</v>
      </c>
      <c r="G6810" t="str">
        <f t="shared" si="1517"/>
        <v>heating</v>
      </c>
      <c r="H6810" s="283">
        <f>IF(G6810="heating",F6810*Assumptions!M$4+Assumptions!M$7,0)</f>
        <v>0.13432306238893654</v>
      </c>
      <c r="I6810" s="15">
        <f t="shared" si="1518"/>
        <v>0.88344815438260227</v>
      </c>
      <c r="J6810" s="15">
        <f t="shared" si="1519"/>
        <v>1.0020455199443592</v>
      </c>
      <c r="K6810" s="283">
        <f t="shared" si="1524"/>
        <v>0.11891019821788958</v>
      </c>
      <c r="L6810" s="283">
        <f t="shared" si="1525"/>
        <v>4.2530692972692208</v>
      </c>
      <c r="M6810" s="283">
        <f t="shared" si="1526"/>
        <v>1.7255620645452638</v>
      </c>
      <c r="N6810" s="283">
        <f t="shared" si="1527"/>
        <v>4.1119599131986844</v>
      </c>
      <c r="O6810" s="283">
        <f t="shared" si="1528"/>
        <v>0.12299081796721469</v>
      </c>
      <c r="P6810" s="21">
        <f t="shared" si="1520"/>
        <v>0</v>
      </c>
      <c r="Q6810" s="21">
        <f t="shared" si="1521"/>
        <v>1.1649354943302594</v>
      </c>
      <c r="R6810">
        <f t="shared" si="1522"/>
        <v>1.0705685074825908</v>
      </c>
      <c r="S6810" s="296">
        <f t="shared" si="1529"/>
        <v>0</v>
      </c>
      <c r="T6810" s="283">
        <f t="shared" si="1530"/>
        <v>0.11891019821788958</v>
      </c>
    </row>
    <row r="6811" spans="1:20" x14ac:dyDescent="0.25">
      <c r="A6811" s="286">
        <v>43384</v>
      </c>
      <c r="B6811" s="1">
        <f t="shared" si="1523"/>
        <v>4</v>
      </c>
      <c r="C6811" s="285">
        <v>17</v>
      </c>
      <c r="D6811" t="s">
        <v>714</v>
      </c>
      <c r="F6811" s="16">
        <v>54</v>
      </c>
      <c r="G6811" t="str">
        <f t="shared" si="1517"/>
        <v>heating</v>
      </c>
      <c r="H6811" s="283">
        <f>IF(G6811="heating",F6811*Assumptions!M$4+Assumptions!M$7,0)</f>
        <v>0.16641068510005663</v>
      </c>
      <c r="I6811" s="15">
        <f t="shared" si="1518"/>
        <v>0.94025748850374469</v>
      </c>
      <c r="J6811" s="15">
        <f t="shared" si="1519"/>
        <v>1.0020455199443592</v>
      </c>
      <c r="K6811" s="283">
        <f t="shared" si="1524"/>
        <v>0.15678895307332719</v>
      </c>
      <c r="L6811" s="283">
        <f t="shared" si="1525"/>
        <v>4.1559947708987721</v>
      </c>
      <c r="M6811" s="283">
        <f t="shared" si="1526"/>
        <v>2.223307203794588</v>
      </c>
      <c r="N6811" s="283">
        <f t="shared" si="1527"/>
        <v>3.9259252525022648</v>
      </c>
      <c r="O6811" s="283">
        <f t="shared" si="1528"/>
        <v>0.16597719701670885</v>
      </c>
      <c r="P6811" s="21">
        <f t="shared" si="1520"/>
        <v>0</v>
      </c>
      <c r="Q6811" s="21">
        <f t="shared" si="1521"/>
        <v>1.3521540118753073</v>
      </c>
      <c r="R6811">
        <f t="shared" si="1522"/>
        <v>1.0705685074825908</v>
      </c>
      <c r="S6811" s="296">
        <f t="shared" si="1529"/>
        <v>0</v>
      </c>
      <c r="T6811" s="283">
        <f t="shared" si="1530"/>
        <v>0.15678895307332719</v>
      </c>
    </row>
    <row r="6812" spans="1:20" x14ac:dyDescent="0.25">
      <c r="A6812" s="286">
        <v>43384</v>
      </c>
      <c r="B6812" s="1">
        <f t="shared" si="1523"/>
        <v>4</v>
      </c>
      <c r="C6812" s="285">
        <v>18</v>
      </c>
      <c r="D6812" t="s">
        <v>714</v>
      </c>
      <c r="F6812" s="16">
        <v>48</v>
      </c>
      <c r="G6812" t="str">
        <f t="shared" si="1517"/>
        <v>heating</v>
      </c>
      <c r="H6812" s="283">
        <f>IF(G6812="heating",F6812*Assumptions!M$4+Assumptions!M$7,0)</f>
        <v>0.2305859305222967</v>
      </c>
      <c r="I6812" s="15">
        <f t="shared" si="1518"/>
        <v>0.98182363790757687</v>
      </c>
      <c r="J6812" s="15">
        <f t="shared" si="1519"/>
        <v>1.0020455199443592</v>
      </c>
      <c r="K6812" s="283">
        <f t="shared" si="1524"/>
        <v>0.22685781206494465</v>
      </c>
      <c r="L6812" s="283">
        <f t="shared" si="1525"/>
        <v>3.9630740889572826</v>
      </c>
      <c r="M6812" s="283">
        <f t="shared" si="1526"/>
        <v>3.0675733291676837</v>
      </c>
      <c r="N6812" s="283">
        <f t="shared" si="1527"/>
        <v>3.5524856183738187</v>
      </c>
      <c r="O6812" s="283">
        <f t="shared" si="1528"/>
        <v>0.25307753878639849</v>
      </c>
      <c r="P6812" s="21">
        <f t="shared" si="1520"/>
        <v>0</v>
      </c>
      <c r="Q6812" s="21">
        <f t="shared" si="1521"/>
        <v>1.5598916921549892</v>
      </c>
      <c r="R6812">
        <f t="shared" si="1522"/>
        <v>1.0705685074825908</v>
      </c>
      <c r="S6812" s="296">
        <f t="shared" si="1529"/>
        <v>0</v>
      </c>
      <c r="T6812" s="283">
        <f t="shared" si="1530"/>
        <v>0.22685781206494465</v>
      </c>
    </row>
    <row r="6813" spans="1:20" x14ac:dyDescent="0.25">
      <c r="A6813" s="286">
        <v>43384</v>
      </c>
      <c r="B6813" s="1">
        <f t="shared" si="1523"/>
        <v>4</v>
      </c>
      <c r="C6813" s="285">
        <v>19</v>
      </c>
      <c r="D6813" t="s">
        <v>714</v>
      </c>
      <c r="F6813" s="16">
        <v>46</v>
      </c>
      <c r="G6813" t="str">
        <f t="shared" si="1517"/>
        <v>heating</v>
      </c>
      <c r="H6813" s="283">
        <f>IF(G6813="heating",F6813*Assumptions!M$4+Assumptions!M$7,0)</f>
        <v>0.2519776789963768</v>
      </c>
      <c r="I6813" s="15">
        <f t="shared" si="1518"/>
        <v>0.98418842963438757</v>
      </c>
      <c r="J6813" s="15">
        <f t="shared" si="1519"/>
        <v>1.0020455199443592</v>
      </c>
      <c r="K6813" s="283">
        <f t="shared" si="1524"/>
        <v>0.24850079187780921</v>
      </c>
      <c r="L6813" s="283">
        <f t="shared" si="1525"/>
        <v>3.8708416397494121</v>
      </c>
      <c r="M6813" s="283">
        <f t="shared" si="1526"/>
        <v>3.2820274097710453</v>
      </c>
      <c r="N6813" s="283">
        <f t="shared" si="1527"/>
        <v>3.4228778732085736</v>
      </c>
      <c r="O6813" s="283">
        <f t="shared" si="1528"/>
        <v>0.28102294278166684</v>
      </c>
      <c r="P6813" s="21">
        <f t="shared" si="1520"/>
        <v>0</v>
      </c>
      <c r="Q6813" s="21">
        <f t="shared" si="1521"/>
        <v>1.6764212681468484</v>
      </c>
      <c r="R6813">
        <f t="shared" si="1522"/>
        <v>1.0705685074825908</v>
      </c>
      <c r="S6813" s="296">
        <f t="shared" si="1529"/>
        <v>0</v>
      </c>
      <c r="T6813" s="283">
        <f t="shared" si="1530"/>
        <v>0.24850079187780921</v>
      </c>
    </row>
    <row r="6814" spans="1:20" x14ac:dyDescent="0.25">
      <c r="A6814" s="286">
        <v>43384</v>
      </c>
      <c r="B6814" s="1">
        <f t="shared" si="1523"/>
        <v>4</v>
      </c>
      <c r="C6814" s="285">
        <v>20</v>
      </c>
      <c r="D6814" t="s">
        <v>714</v>
      </c>
      <c r="F6814" s="16">
        <v>43</v>
      </c>
      <c r="G6814" t="str">
        <f t="shared" si="1517"/>
        <v>heating</v>
      </c>
      <c r="H6814" s="283">
        <f>IF(G6814="heating",F6814*Assumptions!M$4+Assumptions!M$7,0)</f>
        <v>0.28406530170749683</v>
      </c>
      <c r="I6814" s="15">
        <f t="shared" si="1518"/>
        <v>0.97071962311712034</v>
      </c>
      <c r="J6814" s="15">
        <f t="shared" si="1519"/>
        <v>1.0020455199443592</v>
      </c>
      <c r="K6814" s="283">
        <f t="shared" si="1524"/>
        <v>0.27631181016219208</v>
      </c>
      <c r="L6814" s="283">
        <f t="shared" si="1525"/>
        <v>3.7370271581932331</v>
      </c>
      <c r="M6814" s="283">
        <f t="shared" si="1526"/>
        <v>3.5231791284636595</v>
      </c>
      <c r="N6814" s="283">
        <f t="shared" si="1527"/>
        <v>3.2278965655525562</v>
      </c>
      <c r="O6814" s="283">
        <f t="shared" si="1528"/>
        <v>0.31989399837813126</v>
      </c>
      <c r="P6814" s="21">
        <f t="shared" si="1520"/>
        <v>0</v>
      </c>
      <c r="Q6814" s="21">
        <f t="shared" si="1521"/>
        <v>1.52436960139122</v>
      </c>
      <c r="R6814">
        <f t="shared" si="1522"/>
        <v>1.0705685074825908</v>
      </c>
      <c r="S6814" s="296">
        <f t="shared" si="1529"/>
        <v>0</v>
      </c>
      <c r="T6814" s="283">
        <f t="shared" si="1530"/>
        <v>0.27631181016219208</v>
      </c>
    </row>
    <row r="6815" spans="1:20" x14ac:dyDescent="0.25">
      <c r="A6815" s="286">
        <v>43384</v>
      </c>
      <c r="B6815" s="1">
        <f t="shared" si="1523"/>
        <v>4</v>
      </c>
      <c r="C6815" s="285">
        <v>21</v>
      </c>
      <c r="D6815" t="s">
        <v>714</v>
      </c>
      <c r="F6815" s="16">
        <v>43</v>
      </c>
      <c r="G6815" t="str">
        <f t="shared" si="1517"/>
        <v>heating</v>
      </c>
      <c r="H6815" s="283">
        <f>IF(G6815="heating",F6815*Assumptions!M$4+Assumptions!M$7,0)</f>
        <v>0.28406530170749683</v>
      </c>
      <c r="I6815" s="15">
        <f t="shared" si="1518"/>
        <v>0.95751150862929935</v>
      </c>
      <c r="J6815" s="15">
        <f t="shared" si="1519"/>
        <v>1.0020455199443592</v>
      </c>
      <c r="K6815" s="283">
        <f t="shared" si="1524"/>
        <v>0.27255216841183783</v>
      </c>
      <c r="L6815" s="283">
        <f t="shared" si="1525"/>
        <v>3.7370271581932331</v>
      </c>
      <c r="M6815" s="283">
        <f t="shared" si="1526"/>
        <v>3.4752409265548323</v>
      </c>
      <c r="N6815" s="283">
        <f t="shared" si="1527"/>
        <v>3.2278965655525562</v>
      </c>
      <c r="O6815" s="283">
        <f t="shared" si="1528"/>
        <v>0.31554135477855355</v>
      </c>
      <c r="P6815" s="21">
        <f t="shared" si="1520"/>
        <v>0</v>
      </c>
      <c r="Q6815" s="21">
        <f t="shared" si="1521"/>
        <v>1.4448604713749031</v>
      </c>
      <c r="R6815">
        <f t="shared" si="1522"/>
        <v>1.0705685074825908</v>
      </c>
      <c r="S6815" s="296">
        <f t="shared" si="1529"/>
        <v>0</v>
      </c>
      <c r="T6815" s="283">
        <f t="shared" si="1530"/>
        <v>0.27255216841183783</v>
      </c>
    </row>
    <row r="6816" spans="1:20" x14ac:dyDescent="0.25">
      <c r="A6816" s="286">
        <v>43384</v>
      </c>
      <c r="B6816" s="1">
        <f t="shared" si="1523"/>
        <v>4</v>
      </c>
      <c r="C6816" s="285">
        <v>22</v>
      </c>
      <c r="D6816" t="s">
        <v>714</v>
      </c>
      <c r="F6816" s="16">
        <v>41</v>
      </c>
      <c r="G6816" t="str">
        <f t="shared" si="1517"/>
        <v>heating</v>
      </c>
      <c r="H6816" s="283">
        <f>IF(G6816="heating",F6816*Assumptions!M$4+Assumptions!M$7,0)</f>
        <v>0.30545705018157687</v>
      </c>
      <c r="I6816" s="15">
        <f t="shared" si="1518"/>
        <v>0.9426530227543114</v>
      </c>
      <c r="J6816" s="15">
        <f t="shared" si="1519"/>
        <v>1.0020455199443592</v>
      </c>
      <c r="K6816" s="283">
        <f t="shared" si="1524"/>
        <v>0.28852899871193965</v>
      </c>
      <c r="L6816" s="283">
        <f t="shared" si="1525"/>
        <v>3.6290180754851575</v>
      </c>
      <c r="M6816" s="283">
        <f t="shared" si="1526"/>
        <v>3.5726265589522201</v>
      </c>
      <c r="N6816" s="283">
        <f t="shared" si="1527"/>
        <v>3.0927664988509331</v>
      </c>
      <c r="O6816" s="283">
        <f t="shared" si="1528"/>
        <v>0.33855674264975616</v>
      </c>
      <c r="P6816" s="21">
        <f t="shared" si="1520"/>
        <v>0</v>
      </c>
      <c r="Q6816" s="21">
        <f t="shared" si="1521"/>
        <v>1.2427137171080138</v>
      </c>
      <c r="R6816">
        <f t="shared" si="1522"/>
        <v>1.0705685074825908</v>
      </c>
      <c r="S6816" s="296">
        <f t="shared" si="1529"/>
        <v>0</v>
      </c>
      <c r="T6816" s="283">
        <f t="shared" si="1530"/>
        <v>0.28852899871193965</v>
      </c>
    </row>
    <row r="6817" spans="1:20" x14ac:dyDescent="0.25">
      <c r="A6817" s="286">
        <v>43384</v>
      </c>
      <c r="B6817" s="1">
        <f t="shared" si="1523"/>
        <v>4</v>
      </c>
      <c r="C6817" s="285">
        <v>23</v>
      </c>
      <c r="D6817" t="s">
        <v>713</v>
      </c>
      <c r="F6817" s="16">
        <v>41</v>
      </c>
      <c r="G6817" t="str">
        <f t="shared" si="1517"/>
        <v>heating</v>
      </c>
      <c r="H6817" s="283">
        <f>IF(G6817="heating",F6817*Assumptions!M$4+Assumptions!M$7,0)</f>
        <v>0.30545705018157687</v>
      </c>
      <c r="I6817" s="15">
        <f t="shared" si="1518"/>
        <v>0.94450710149963013</v>
      </c>
      <c r="J6817" s="15">
        <f t="shared" si="1519"/>
        <v>1.0020455199443592</v>
      </c>
      <c r="K6817" s="283">
        <f t="shared" si="1524"/>
        <v>0.28909649859896785</v>
      </c>
      <c r="L6817" s="283">
        <f t="shared" si="1525"/>
        <v>3.6290180754851575</v>
      </c>
      <c r="M6817" s="283">
        <f t="shared" si="1526"/>
        <v>3.5796534615431224</v>
      </c>
      <c r="N6817" s="283">
        <f t="shared" si="1527"/>
        <v>3.0927664988509331</v>
      </c>
      <c r="O6817" s="283">
        <f t="shared" si="1528"/>
        <v>0.33922264075380837</v>
      </c>
      <c r="P6817" s="21">
        <f t="shared" si="1520"/>
        <v>0</v>
      </c>
      <c r="Q6817" s="21">
        <f t="shared" si="1521"/>
        <v>1.0297519246597011</v>
      </c>
      <c r="R6817">
        <f t="shared" si="1522"/>
        <v>1.0705685074825908</v>
      </c>
      <c r="S6817" s="296">
        <f t="shared" si="1529"/>
        <v>0</v>
      </c>
      <c r="T6817" s="283">
        <f t="shared" si="1530"/>
        <v>0.28909649859896785</v>
      </c>
    </row>
    <row r="6818" spans="1:20" x14ac:dyDescent="0.25">
      <c r="A6818" s="286">
        <v>43385</v>
      </c>
      <c r="B6818" s="1">
        <f t="shared" si="1523"/>
        <v>5</v>
      </c>
      <c r="C6818" s="285">
        <v>0</v>
      </c>
      <c r="D6818" t="s">
        <v>713</v>
      </c>
      <c r="F6818" s="16">
        <v>41</v>
      </c>
      <c r="G6818" t="str">
        <f t="shared" si="1517"/>
        <v>heating</v>
      </c>
      <c r="H6818" s="283">
        <f>IF(G6818="heating",F6818*Assumptions!M$4+Assumptions!M$7,0)</f>
        <v>0.30545705018157687</v>
      </c>
      <c r="I6818" s="15">
        <f t="shared" si="1518"/>
        <v>0.97481507806017154</v>
      </c>
      <c r="J6818" s="15">
        <f t="shared" si="1519"/>
        <v>1.0078033906966741</v>
      </c>
      <c r="K6818" s="283">
        <f t="shared" si="1524"/>
        <v>0.30008770812274765</v>
      </c>
      <c r="L6818" s="283">
        <f t="shared" si="1525"/>
        <v>3.6290180754851575</v>
      </c>
      <c r="M6818" s="283">
        <f t="shared" si="1526"/>
        <v>3.7157489224325424</v>
      </c>
      <c r="N6818" s="283">
        <f t="shared" si="1527"/>
        <v>3.0927664988509331</v>
      </c>
      <c r="O6818" s="283">
        <f t="shared" si="1528"/>
        <v>0.35211960470115489</v>
      </c>
      <c r="P6818" s="21">
        <f t="shared" si="1520"/>
        <v>0</v>
      </c>
      <c r="Q6818" s="21">
        <f t="shared" si="1521"/>
        <v>0.90668853391740301</v>
      </c>
      <c r="R6818">
        <f t="shared" si="1522"/>
        <v>1.1856283047139096</v>
      </c>
      <c r="S6818" s="296">
        <f t="shared" si="1529"/>
        <v>0</v>
      </c>
      <c r="T6818" s="283">
        <f t="shared" si="1530"/>
        <v>0.30008770812274765</v>
      </c>
    </row>
    <row r="6819" spans="1:20" x14ac:dyDescent="0.25">
      <c r="A6819" s="286">
        <v>43385</v>
      </c>
      <c r="B6819" s="1">
        <f t="shared" si="1523"/>
        <v>5</v>
      </c>
      <c r="C6819" s="285">
        <v>1</v>
      </c>
      <c r="D6819" t="s">
        <v>713</v>
      </c>
      <c r="F6819" s="16">
        <v>37</v>
      </c>
      <c r="G6819" t="str">
        <f t="shared" si="1517"/>
        <v>heating</v>
      </c>
      <c r="H6819" s="283">
        <f>IF(G6819="heating",F6819*Assumptions!M$4+Assumptions!M$7,0)</f>
        <v>0.34824054712973695</v>
      </c>
      <c r="I6819" s="15">
        <f t="shared" si="1518"/>
        <v>1.012242869806885</v>
      </c>
      <c r="J6819" s="15">
        <f t="shared" si="1519"/>
        <v>1.0078033906966741</v>
      </c>
      <c r="K6819" s="283">
        <f t="shared" si="1524"/>
        <v>0.35525473732821766</v>
      </c>
      <c r="L6819" s="283">
        <f t="shared" si="1525"/>
        <v>3.3550920610042541</v>
      </c>
      <c r="M6819" s="283">
        <f t="shared" si="1526"/>
        <v>4.0668049342559138</v>
      </c>
      <c r="N6819" s="283">
        <f t="shared" si="1527"/>
        <v>2.8034223547707424</v>
      </c>
      <c r="O6819" s="283">
        <f t="shared" si="1528"/>
        <v>0.42516331754853492</v>
      </c>
      <c r="P6819" s="21">
        <f t="shared" si="1520"/>
        <v>0</v>
      </c>
      <c r="Q6819" s="21">
        <f t="shared" si="1521"/>
        <v>0.81803459285312596</v>
      </c>
      <c r="R6819">
        <f t="shared" si="1522"/>
        <v>1.1856283047139096</v>
      </c>
      <c r="S6819" s="296">
        <f t="shared" si="1529"/>
        <v>0</v>
      </c>
      <c r="T6819" s="283">
        <f t="shared" si="1530"/>
        <v>0.35525473732821766</v>
      </c>
    </row>
    <row r="6820" spans="1:20" x14ac:dyDescent="0.25">
      <c r="A6820" s="286">
        <v>43385</v>
      </c>
      <c r="B6820" s="1">
        <f t="shared" si="1523"/>
        <v>5</v>
      </c>
      <c r="C6820" s="285">
        <v>2</v>
      </c>
      <c r="D6820" t="s">
        <v>713</v>
      </c>
      <c r="F6820" s="16">
        <v>39</v>
      </c>
      <c r="G6820" t="str">
        <f t="shared" si="1517"/>
        <v>heating</v>
      </c>
      <c r="H6820" s="283">
        <f>IF(G6820="heating",F6820*Assumptions!M$4+Assumptions!M$7,0)</f>
        <v>0.32684879865565691</v>
      </c>
      <c r="I6820" s="15">
        <f t="shared" si="1518"/>
        <v>1.0509704703585963</v>
      </c>
      <c r="J6820" s="15">
        <f t="shared" si="1519"/>
        <v>1.0078033906966741</v>
      </c>
      <c r="K6820" s="283">
        <f t="shared" si="1524"/>
        <v>0.34618896619033057</v>
      </c>
      <c r="L6820" s="283">
        <f t="shared" si="1525"/>
        <v>3.4953736047983544</v>
      </c>
      <c r="M6820" s="283">
        <f t="shared" si="1526"/>
        <v>4.1287239512563074</v>
      </c>
      <c r="N6820" s="283">
        <f t="shared" si="1527"/>
        <v>2.9501734199721237</v>
      </c>
      <c r="O6820" s="283">
        <f t="shared" si="1528"/>
        <v>0.41016564195929378</v>
      </c>
      <c r="P6820" s="21">
        <f t="shared" si="1520"/>
        <v>0</v>
      </c>
      <c r="Q6820" s="21">
        <f t="shared" si="1521"/>
        <v>0.74507607494346417</v>
      </c>
      <c r="R6820">
        <f t="shared" si="1522"/>
        <v>1.1856283047139096</v>
      </c>
      <c r="S6820" s="296">
        <f t="shared" si="1529"/>
        <v>0</v>
      </c>
      <c r="T6820" s="283">
        <f t="shared" si="1530"/>
        <v>0.34618896619033057</v>
      </c>
    </row>
    <row r="6821" spans="1:20" x14ac:dyDescent="0.25">
      <c r="A6821" s="286">
        <v>43385</v>
      </c>
      <c r="B6821" s="1">
        <f t="shared" si="1523"/>
        <v>5</v>
      </c>
      <c r="C6821" s="285">
        <v>3</v>
      </c>
      <c r="D6821" t="s">
        <v>713</v>
      </c>
      <c r="F6821" s="16">
        <v>37</v>
      </c>
      <c r="G6821" t="str">
        <f t="shared" si="1517"/>
        <v>heating</v>
      </c>
      <c r="H6821" s="283">
        <f>IF(G6821="heating",F6821*Assumptions!M$4+Assumptions!M$7,0)</f>
        <v>0.34824054712973695</v>
      </c>
      <c r="I6821" s="15">
        <f t="shared" si="1518"/>
        <v>1.0924036124451033</v>
      </c>
      <c r="J6821" s="15">
        <f t="shared" si="1519"/>
        <v>1.0078033906966741</v>
      </c>
      <c r="K6821" s="283">
        <f t="shared" si="1524"/>
        <v>0.38338779157774577</v>
      </c>
      <c r="L6821" s="283">
        <f t="shared" si="1525"/>
        <v>3.3550920610042541</v>
      </c>
      <c r="M6821" s="283">
        <f t="shared" si="1526"/>
        <v>4.3888601577784261</v>
      </c>
      <c r="N6821" s="283">
        <f t="shared" si="1527"/>
        <v>2.8034223547707424</v>
      </c>
      <c r="O6821" s="283">
        <f t="shared" si="1528"/>
        <v>0.45883251719794443</v>
      </c>
      <c r="P6821" s="21">
        <f t="shared" si="1520"/>
        <v>0</v>
      </c>
      <c r="Q6821" s="21">
        <f t="shared" si="1521"/>
        <v>0.69158980876382303</v>
      </c>
      <c r="R6821">
        <f t="shared" si="1522"/>
        <v>1.1856283047139096</v>
      </c>
      <c r="S6821" s="296">
        <f t="shared" si="1529"/>
        <v>0</v>
      </c>
      <c r="T6821" s="283">
        <f t="shared" si="1530"/>
        <v>0.38338779157774577</v>
      </c>
    </row>
    <row r="6822" spans="1:20" x14ac:dyDescent="0.25">
      <c r="A6822" s="286">
        <v>43385</v>
      </c>
      <c r="B6822" s="1">
        <f t="shared" si="1523"/>
        <v>5</v>
      </c>
      <c r="C6822" s="285">
        <v>4</v>
      </c>
      <c r="D6822" t="s">
        <v>713</v>
      </c>
      <c r="F6822" s="16">
        <v>37</v>
      </c>
      <c r="G6822" t="str">
        <f t="shared" si="1517"/>
        <v>heating</v>
      </c>
      <c r="H6822" s="283">
        <f>IF(G6822="heating",F6822*Assumptions!M$4+Assumptions!M$7,0)</f>
        <v>0.34824054712973695</v>
      </c>
      <c r="I6822" s="15">
        <f t="shared" si="1518"/>
        <v>1.1348296917927807</v>
      </c>
      <c r="J6822" s="15">
        <f t="shared" si="1519"/>
        <v>1.0078033906966741</v>
      </c>
      <c r="K6822" s="283">
        <f t="shared" si="1524"/>
        <v>0.39827756371059436</v>
      </c>
      <c r="L6822" s="283">
        <f t="shared" si="1525"/>
        <v>3.3550920610042541</v>
      </c>
      <c r="M6822" s="283">
        <f t="shared" si="1526"/>
        <v>4.5593119277821836</v>
      </c>
      <c r="N6822" s="283">
        <f t="shared" si="1527"/>
        <v>2.8034223547707424</v>
      </c>
      <c r="O6822" s="283">
        <f t="shared" si="1528"/>
        <v>0.47665236378226972</v>
      </c>
      <c r="P6822" s="21">
        <f t="shared" si="1520"/>
        <v>0</v>
      </c>
      <c r="Q6822" s="21">
        <f t="shared" si="1521"/>
        <v>0.6473875548762833</v>
      </c>
      <c r="R6822">
        <f t="shared" si="1522"/>
        <v>1.1856283047139096</v>
      </c>
      <c r="S6822" s="296">
        <f t="shared" si="1529"/>
        <v>0</v>
      </c>
      <c r="T6822" s="283">
        <f t="shared" si="1530"/>
        <v>0.39827756371059436</v>
      </c>
    </row>
    <row r="6823" spans="1:20" x14ac:dyDescent="0.25">
      <c r="A6823" s="286">
        <v>43385</v>
      </c>
      <c r="B6823" s="1">
        <f t="shared" si="1523"/>
        <v>5</v>
      </c>
      <c r="C6823" s="285">
        <v>5</v>
      </c>
      <c r="D6823" t="s">
        <v>713</v>
      </c>
      <c r="F6823" s="16">
        <v>36</v>
      </c>
      <c r="G6823" t="str">
        <f t="shared" si="1517"/>
        <v>heating</v>
      </c>
      <c r="H6823" s="283">
        <f>IF(G6823="heating",F6823*Assumptions!M$4+Assumptions!M$7,0)</f>
        <v>0.358936421366777</v>
      </c>
      <c r="I6823" s="15">
        <f t="shared" si="1518"/>
        <v>1.1635558681477385</v>
      </c>
      <c r="J6823" s="15">
        <f t="shared" si="1519"/>
        <v>1.0078033906966741</v>
      </c>
      <c r="K6823" s="283">
        <f t="shared" si="1524"/>
        <v>0.42090160759167894</v>
      </c>
      <c r="L6823" s="283">
        <f t="shared" si="1525"/>
        <v>3.2767200477248446</v>
      </c>
      <c r="M6823" s="283">
        <f t="shared" si="1526"/>
        <v>4.7057510222605012</v>
      </c>
      <c r="N6823" s="283">
        <f t="shared" si="1527"/>
        <v>2.7263288431388362</v>
      </c>
      <c r="O6823" s="283">
        <f t="shared" si="1528"/>
        <v>0.50587321451927891</v>
      </c>
      <c r="P6823" s="21">
        <f t="shared" si="1520"/>
        <v>0</v>
      </c>
      <c r="Q6823" s="21">
        <f t="shared" si="1521"/>
        <v>0.72139578924615555</v>
      </c>
      <c r="R6823">
        <f t="shared" si="1522"/>
        <v>1.1856283047139096</v>
      </c>
      <c r="S6823" s="296">
        <f t="shared" si="1529"/>
        <v>0</v>
      </c>
      <c r="T6823" s="283">
        <f t="shared" si="1530"/>
        <v>0.42090160759167894</v>
      </c>
    </row>
    <row r="6824" spans="1:20" x14ac:dyDescent="0.25">
      <c r="A6824" s="286">
        <v>43385</v>
      </c>
      <c r="B6824" s="1">
        <f t="shared" si="1523"/>
        <v>5</v>
      </c>
      <c r="C6824" s="285">
        <v>6</v>
      </c>
      <c r="D6824" t="s">
        <v>713</v>
      </c>
      <c r="F6824" s="16">
        <v>36</v>
      </c>
      <c r="G6824" t="str">
        <f t="shared" si="1517"/>
        <v>heating</v>
      </c>
      <c r="H6824" s="283">
        <f>IF(G6824="heating",F6824*Assumptions!M$4+Assumptions!M$7,0)</f>
        <v>0.358936421366777</v>
      </c>
      <c r="I6824" s="15">
        <f t="shared" si="1518"/>
        <v>1.2083911162615524</v>
      </c>
      <c r="J6824" s="15">
        <f t="shared" si="1519"/>
        <v>1.0078033906966741</v>
      </c>
      <c r="K6824" s="283">
        <f t="shared" si="1524"/>
        <v>0.43712019109460709</v>
      </c>
      <c r="L6824" s="283">
        <f t="shared" si="1525"/>
        <v>3.2767200477248446</v>
      </c>
      <c r="M6824" s="283">
        <f t="shared" si="1526"/>
        <v>4.8870775235661483</v>
      </c>
      <c r="N6824" s="283">
        <f t="shared" si="1527"/>
        <v>2.7263288431388362</v>
      </c>
      <c r="O6824" s="283">
        <f t="shared" si="1528"/>
        <v>0.52536600528936062</v>
      </c>
      <c r="P6824" s="21">
        <f t="shared" si="1520"/>
        <v>0</v>
      </c>
      <c r="Q6824" s="21">
        <f t="shared" si="1521"/>
        <v>0.87787080972652631</v>
      </c>
      <c r="R6824">
        <f t="shared" si="1522"/>
        <v>1.1856283047139096</v>
      </c>
      <c r="S6824" s="296">
        <f t="shared" si="1529"/>
        <v>0</v>
      </c>
      <c r="T6824" s="283">
        <f t="shared" si="1530"/>
        <v>0.43712019109460709</v>
      </c>
    </row>
    <row r="6825" spans="1:20" x14ac:dyDescent="0.25">
      <c r="A6825" s="286">
        <v>43385</v>
      </c>
      <c r="B6825" s="1">
        <f t="shared" si="1523"/>
        <v>5</v>
      </c>
      <c r="C6825" s="285">
        <v>7</v>
      </c>
      <c r="D6825" t="s">
        <v>714</v>
      </c>
      <c r="F6825" s="16">
        <v>37</v>
      </c>
      <c r="G6825" t="str">
        <f t="shared" si="1517"/>
        <v>heating</v>
      </c>
      <c r="H6825" s="283">
        <f>IF(G6825="heating",F6825*Assumptions!M$4+Assumptions!M$7,0)</f>
        <v>0.34824054712973695</v>
      </c>
      <c r="I6825" s="15">
        <f t="shared" si="1518"/>
        <v>1.1637425769249583</v>
      </c>
      <c r="J6825" s="15">
        <f t="shared" si="1519"/>
        <v>1.0078033906966741</v>
      </c>
      <c r="K6825" s="283">
        <f t="shared" si="1524"/>
        <v>0.40842477217153639</v>
      </c>
      <c r="L6825" s="283">
        <f t="shared" si="1525"/>
        <v>3.3550920610042541</v>
      </c>
      <c r="M6825" s="283">
        <f t="shared" si="1526"/>
        <v>4.6754728486702177</v>
      </c>
      <c r="N6825" s="283">
        <f t="shared" si="1527"/>
        <v>2.8034223547707424</v>
      </c>
      <c r="O6825" s="283">
        <f t="shared" si="1528"/>
        <v>0.4887963842830429</v>
      </c>
      <c r="P6825" s="21">
        <f t="shared" si="1520"/>
        <v>0</v>
      </c>
      <c r="Q6825" s="21">
        <f t="shared" si="1521"/>
        <v>0.97331382064367777</v>
      </c>
      <c r="R6825">
        <f t="shared" si="1522"/>
        <v>1.1856283047139096</v>
      </c>
      <c r="S6825" s="296">
        <f t="shared" si="1529"/>
        <v>0</v>
      </c>
      <c r="T6825" s="283">
        <f t="shared" si="1530"/>
        <v>0.40842477217153639</v>
      </c>
    </row>
    <row r="6826" spans="1:20" x14ac:dyDescent="0.25">
      <c r="A6826" s="286">
        <v>43385</v>
      </c>
      <c r="B6826" s="1">
        <f t="shared" si="1523"/>
        <v>5</v>
      </c>
      <c r="C6826" s="285">
        <v>8</v>
      </c>
      <c r="D6826" t="s">
        <v>714</v>
      </c>
      <c r="F6826" s="16">
        <v>41</v>
      </c>
      <c r="G6826" t="str">
        <f t="shared" si="1517"/>
        <v>heating</v>
      </c>
      <c r="H6826" s="283">
        <f>IF(G6826="heating",F6826*Assumptions!M$4+Assumptions!M$7,0)</f>
        <v>0.30545705018157687</v>
      </c>
      <c r="I6826" s="15">
        <f t="shared" si="1518"/>
        <v>1.094193721037565</v>
      </c>
      <c r="J6826" s="15">
        <f t="shared" si="1519"/>
        <v>1.0078033906966741</v>
      </c>
      <c r="K6826" s="283">
        <f t="shared" si="1524"/>
        <v>0.33683730727870004</v>
      </c>
      <c r="L6826" s="283">
        <f t="shared" si="1525"/>
        <v>3.6290180754851575</v>
      </c>
      <c r="M6826" s="283">
        <f t="shared" si="1526"/>
        <v>4.1707901646006578</v>
      </c>
      <c r="N6826" s="283">
        <f t="shared" si="1527"/>
        <v>3.0927664988509331</v>
      </c>
      <c r="O6826" s="283">
        <f t="shared" si="1528"/>
        <v>0.39524117875252113</v>
      </c>
      <c r="P6826" s="21">
        <f t="shared" si="1520"/>
        <v>0</v>
      </c>
      <c r="Q6826" s="21">
        <f t="shared" si="1521"/>
        <v>0.94940007506179924</v>
      </c>
      <c r="R6826">
        <f t="shared" si="1522"/>
        <v>1.1856283047139096</v>
      </c>
      <c r="S6826" s="296">
        <f t="shared" si="1529"/>
        <v>0</v>
      </c>
      <c r="T6826" s="283">
        <f t="shared" si="1530"/>
        <v>0.33683730727870004</v>
      </c>
    </row>
    <row r="6827" spans="1:20" x14ac:dyDescent="0.25">
      <c r="A6827" s="286">
        <v>43385</v>
      </c>
      <c r="B6827" s="1">
        <f t="shared" si="1523"/>
        <v>5</v>
      </c>
      <c r="C6827" s="285">
        <v>9</v>
      </c>
      <c r="D6827" t="s">
        <v>714</v>
      </c>
      <c r="F6827" s="16">
        <v>45</v>
      </c>
      <c r="G6827" t="str">
        <f t="shared" si="1517"/>
        <v>heating</v>
      </c>
      <c r="H6827" s="283">
        <f>IF(G6827="heating",F6827*Assumptions!M$4+Assumptions!M$7,0)</f>
        <v>0.26267355323341679</v>
      </c>
      <c r="I6827" s="15">
        <f t="shared" si="1518"/>
        <v>1.0343009000871222</v>
      </c>
      <c r="J6827" s="15">
        <f t="shared" si="1519"/>
        <v>1.0078033906966741</v>
      </c>
      <c r="K6827" s="283">
        <f t="shared" si="1524"/>
        <v>0.27380354497651971</v>
      </c>
      <c r="L6827" s="283">
        <f t="shared" si="1525"/>
        <v>3.8225513186096443</v>
      </c>
      <c r="M6827" s="283">
        <f t="shared" si="1526"/>
        <v>3.5710950836486473</v>
      </c>
      <c r="N6827" s="283">
        <f t="shared" si="1527"/>
        <v>3.3574836377085973</v>
      </c>
      <c r="O6827" s="283">
        <f t="shared" si="1528"/>
        <v>0.31172991884013745</v>
      </c>
      <c r="P6827" s="21">
        <f t="shared" si="1520"/>
        <v>0</v>
      </c>
      <c r="Q6827" s="21">
        <f t="shared" si="1521"/>
        <v>0.8408485371888097</v>
      </c>
      <c r="R6827">
        <f t="shared" si="1522"/>
        <v>1.1856283047139096</v>
      </c>
      <c r="S6827" s="296">
        <f t="shared" si="1529"/>
        <v>0</v>
      </c>
      <c r="T6827" s="283">
        <f t="shared" si="1530"/>
        <v>0.27380354497651971</v>
      </c>
    </row>
    <row r="6828" spans="1:20" x14ac:dyDescent="0.25">
      <c r="A6828" s="286">
        <v>43385</v>
      </c>
      <c r="B6828" s="1">
        <f t="shared" si="1523"/>
        <v>5</v>
      </c>
      <c r="C6828" s="285">
        <v>10</v>
      </c>
      <c r="D6828" t="s">
        <v>714</v>
      </c>
      <c r="F6828" s="16">
        <v>48</v>
      </c>
      <c r="G6828" t="str">
        <f t="shared" si="1517"/>
        <v>heating</v>
      </c>
      <c r="H6828" s="283">
        <f>IF(G6828="heating",F6828*Assumptions!M$4+Assumptions!M$7,0)</f>
        <v>0.2305859305222967</v>
      </c>
      <c r="I6828" s="15">
        <f t="shared" si="1518"/>
        <v>0.98112329028689171</v>
      </c>
      <c r="J6828" s="15">
        <f t="shared" si="1519"/>
        <v>1.0078033906966741</v>
      </c>
      <c r="K6828" s="283">
        <f t="shared" si="1524"/>
        <v>0.22799861310556382</v>
      </c>
      <c r="L6828" s="283">
        <f t="shared" si="1525"/>
        <v>3.9630740889572826</v>
      </c>
      <c r="M6828" s="283">
        <f t="shared" si="1526"/>
        <v>3.0829992508683137</v>
      </c>
      <c r="N6828" s="283">
        <f t="shared" si="1527"/>
        <v>3.5524856183738187</v>
      </c>
      <c r="O6828" s="283">
        <f t="shared" si="1528"/>
        <v>0.25435019110097784</v>
      </c>
      <c r="P6828" s="21">
        <f t="shared" si="1520"/>
        <v>0</v>
      </c>
      <c r="Q6828" s="21">
        <f t="shared" si="1521"/>
        <v>0.74504051125983206</v>
      </c>
      <c r="R6828">
        <f t="shared" si="1522"/>
        <v>1.1856283047139096</v>
      </c>
      <c r="S6828" s="296">
        <f t="shared" si="1529"/>
        <v>0</v>
      </c>
      <c r="T6828" s="283">
        <f t="shared" si="1530"/>
        <v>0.22799861310556382</v>
      </c>
    </row>
    <row r="6829" spans="1:20" x14ac:dyDescent="0.25">
      <c r="A6829" s="286">
        <v>43385</v>
      </c>
      <c r="B6829" s="1">
        <f t="shared" si="1523"/>
        <v>5</v>
      </c>
      <c r="C6829" s="285">
        <v>11</v>
      </c>
      <c r="D6829" t="s">
        <v>714</v>
      </c>
      <c r="F6829" s="16">
        <v>52</v>
      </c>
      <c r="G6829" t="str">
        <f t="shared" si="1517"/>
        <v>heating</v>
      </c>
      <c r="H6829" s="283">
        <f>IF(G6829="heating",F6829*Assumptions!M$4+Assumptions!M$7,0)</f>
        <v>0.18780243357413662</v>
      </c>
      <c r="I6829" s="15">
        <f t="shared" si="1518"/>
        <v>0.94956163997961163</v>
      </c>
      <c r="J6829" s="15">
        <f t="shared" si="1519"/>
        <v>1.0078033906966741</v>
      </c>
      <c r="K6829" s="283">
        <f t="shared" si="1524"/>
        <v>0.17972156537688364</v>
      </c>
      <c r="L6829" s="283">
        <f t="shared" si="1525"/>
        <v>4.0950984110509578</v>
      </c>
      <c r="M6829" s="283">
        <f t="shared" si="1526"/>
        <v>2.5111552191036655</v>
      </c>
      <c r="N6829" s="283">
        <f t="shared" si="1527"/>
        <v>3.802065958051716</v>
      </c>
      <c r="O6829" s="283">
        <f t="shared" si="1528"/>
        <v>0.19357304816026977</v>
      </c>
      <c r="P6829" s="21">
        <f t="shared" si="1520"/>
        <v>0</v>
      </c>
      <c r="Q6829" s="21">
        <f t="shared" si="1521"/>
        <v>0.72850690893675296</v>
      </c>
      <c r="R6829">
        <f t="shared" si="1522"/>
        <v>1.1856283047139096</v>
      </c>
      <c r="S6829" s="296">
        <f t="shared" si="1529"/>
        <v>0</v>
      </c>
      <c r="T6829" s="283">
        <f t="shared" si="1530"/>
        <v>0.17972156537688364</v>
      </c>
    </row>
    <row r="6830" spans="1:20" x14ac:dyDescent="0.25">
      <c r="A6830" s="286">
        <v>43385</v>
      </c>
      <c r="B6830" s="1">
        <f t="shared" si="1523"/>
        <v>5</v>
      </c>
      <c r="C6830" s="285">
        <v>12</v>
      </c>
      <c r="D6830" t="s">
        <v>714</v>
      </c>
      <c r="F6830" s="16">
        <v>54</v>
      </c>
      <c r="G6830" t="str">
        <f t="shared" si="1517"/>
        <v>heating</v>
      </c>
      <c r="H6830" s="283">
        <f>IF(G6830="heating",F6830*Assumptions!M$4+Assumptions!M$7,0)</f>
        <v>0.16641068510005663</v>
      </c>
      <c r="I6830" s="15">
        <f t="shared" si="1518"/>
        <v>0.91648403420261149</v>
      </c>
      <c r="J6830" s="15">
        <f t="shared" si="1519"/>
        <v>1.0078033906966741</v>
      </c>
      <c r="K6830" s="283">
        <f t="shared" si="1524"/>
        <v>0.15370285248026347</v>
      </c>
      <c r="L6830" s="283">
        <f t="shared" si="1525"/>
        <v>4.1559947708987721</v>
      </c>
      <c r="M6830" s="283">
        <f t="shared" si="1526"/>
        <v>2.1795455130268437</v>
      </c>
      <c r="N6830" s="283">
        <f t="shared" si="1527"/>
        <v>3.9259252525022648</v>
      </c>
      <c r="O6830" s="283">
        <f t="shared" si="1528"/>
        <v>0.16271024283334387</v>
      </c>
      <c r="P6830" s="21">
        <f t="shared" si="1520"/>
        <v>0</v>
      </c>
      <c r="Q6830" s="21">
        <f t="shared" si="1521"/>
        <v>0.75910815787401487</v>
      </c>
      <c r="R6830">
        <f t="shared" si="1522"/>
        <v>1.1856283047139096</v>
      </c>
      <c r="S6830" s="296">
        <f t="shared" si="1529"/>
        <v>0</v>
      </c>
      <c r="T6830" s="283">
        <f t="shared" si="1530"/>
        <v>0.15370285248026347</v>
      </c>
    </row>
    <row r="6831" spans="1:20" x14ac:dyDescent="0.25">
      <c r="A6831" s="286">
        <v>43385</v>
      </c>
      <c r="B6831" s="1">
        <f t="shared" si="1523"/>
        <v>5</v>
      </c>
      <c r="C6831" s="285">
        <v>13</v>
      </c>
      <c r="D6831" t="s">
        <v>714</v>
      </c>
      <c r="F6831" s="16">
        <v>54</v>
      </c>
      <c r="G6831" t="str">
        <f t="shared" si="1517"/>
        <v>heating</v>
      </c>
      <c r="H6831" s="283">
        <f>IF(G6831="heating",F6831*Assumptions!M$4+Assumptions!M$7,0)</f>
        <v>0.16641068510005663</v>
      </c>
      <c r="I6831" s="15">
        <f t="shared" si="1518"/>
        <v>0.90040206880052787</v>
      </c>
      <c r="J6831" s="15">
        <f t="shared" si="1519"/>
        <v>1.0078033906966741</v>
      </c>
      <c r="K6831" s="283">
        <f t="shared" si="1524"/>
        <v>0.1510057580808615</v>
      </c>
      <c r="L6831" s="283">
        <f t="shared" si="1525"/>
        <v>4.1559947708987721</v>
      </c>
      <c r="M6831" s="283">
        <f t="shared" si="1526"/>
        <v>2.1413000289543782</v>
      </c>
      <c r="N6831" s="283">
        <f t="shared" si="1527"/>
        <v>3.9259252525022648</v>
      </c>
      <c r="O6831" s="283">
        <f t="shared" si="1528"/>
        <v>0.15985509162704145</v>
      </c>
      <c r="P6831" s="21">
        <f t="shared" si="1520"/>
        <v>0</v>
      </c>
      <c r="Q6831" s="21">
        <f t="shared" si="1521"/>
        <v>0.79115902007799765</v>
      </c>
      <c r="R6831">
        <f t="shared" si="1522"/>
        <v>1.1856283047139096</v>
      </c>
      <c r="S6831" s="296">
        <f t="shared" si="1529"/>
        <v>0</v>
      </c>
      <c r="T6831" s="283">
        <f t="shared" si="1530"/>
        <v>0.1510057580808615</v>
      </c>
    </row>
    <row r="6832" spans="1:20" x14ac:dyDescent="0.25">
      <c r="A6832" s="286">
        <v>43385</v>
      </c>
      <c r="B6832" s="1">
        <f t="shared" si="1523"/>
        <v>5</v>
      </c>
      <c r="C6832" s="285">
        <v>14</v>
      </c>
      <c r="D6832" t="s">
        <v>714</v>
      </c>
      <c r="F6832" s="16">
        <v>54</v>
      </c>
      <c r="G6832" t="str">
        <f t="shared" si="1517"/>
        <v>heating</v>
      </c>
      <c r="H6832" s="283">
        <f>IF(G6832="heating",F6832*Assumptions!M$4+Assumptions!M$7,0)</f>
        <v>0.16641068510005663</v>
      </c>
      <c r="I6832" s="15">
        <f t="shared" si="1518"/>
        <v>0.86032894500746537</v>
      </c>
      <c r="J6832" s="15">
        <f t="shared" si="1519"/>
        <v>1.0078033906966741</v>
      </c>
      <c r="K6832" s="283">
        <f t="shared" si="1524"/>
        <v>0.14428512443649327</v>
      </c>
      <c r="L6832" s="283">
        <f t="shared" si="1525"/>
        <v>4.1559947708987721</v>
      </c>
      <c r="M6832" s="283">
        <f t="shared" si="1526"/>
        <v>2.0459997357723703</v>
      </c>
      <c r="N6832" s="283">
        <f t="shared" si="1527"/>
        <v>3.9259252525022648</v>
      </c>
      <c r="O6832" s="283">
        <f t="shared" si="1528"/>
        <v>0.15274061122135407</v>
      </c>
      <c r="P6832" s="21">
        <f t="shared" si="1520"/>
        <v>0</v>
      </c>
      <c r="Q6832" s="21">
        <f t="shared" si="1521"/>
        <v>0.84355555031342389</v>
      </c>
      <c r="R6832">
        <f t="shared" si="1522"/>
        <v>1.1856283047139096</v>
      </c>
      <c r="S6832" s="296">
        <f t="shared" si="1529"/>
        <v>0</v>
      </c>
      <c r="T6832" s="283">
        <f t="shared" si="1530"/>
        <v>0.14428512443649327</v>
      </c>
    </row>
    <row r="6833" spans="1:20" x14ac:dyDescent="0.25">
      <c r="A6833" s="286">
        <v>43385</v>
      </c>
      <c r="B6833" s="1">
        <f t="shared" si="1523"/>
        <v>5</v>
      </c>
      <c r="C6833" s="285">
        <v>15</v>
      </c>
      <c r="D6833" t="s">
        <v>714</v>
      </c>
      <c r="F6833" s="16">
        <v>54</v>
      </c>
      <c r="G6833" t="str">
        <f t="shared" si="1517"/>
        <v>heating</v>
      </c>
      <c r="H6833" s="283">
        <f>IF(G6833="heating",F6833*Assumptions!M$4+Assumptions!M$7,0)</f>
        <v>0.16641068510005663</v>
      </c>
      <c r="I6833" s="15">
        <f t="shared" si="1518"/>
        <v>0.85754515037175039</v>
      </c>
      <c r="J6833" s="15">
        <f t="shared" si="1519"/>
        <v>1.0078033906966741</v>
      </c>
      <c r="K6833" s="283">
        <f t="shared" si="1524"/>
        <v>0.14381825631848952</v>
      </c>
      <c r="L6833" s="283">
        <f t="shared" si="1525"/>
        <v>4.1559947708987721</v>
      </c>
      <c r="M6833" s="283">
        <f t="shared" si="1526"/>
        <v>2.0393794272006671</v>
      </c>
      <c r="N6833" s="283">
        <f t="shared" si="1527"/>
        <v>3.9259252525022648</v>
      </c>
      <c r="O6833" s="283">
        <f t="shared" si="1528"/>
        <v>0.15224638340693342</v>
      </c>
      <c r="P6833" s="21">
        <f t="shared" si="1520"/>
        <v>0</v>
      </c>
      <c r="Q6833" s="21">
        <f t="shared" si="1521"/>
        <v>0.96592607327566882</v>
      </c>
      <c r="R6833">
        <f t="shared" si="1522"/>
        <v>1.1856283047139096</v>
      </c>
      <c r="S6833" s="296">
        <f t="shared" si="1529"/>
        <v>0</v>
      </c>
      <c r="T6833" s="283">
        <f t="shared" si="1530"/>
        <v>0.14381825631848952</v>
      </c>
    </row>
    <row r="6834" spans="1:20" x14ac:dyDescent="0.25">
      <c r="A6834" s="286">
        <v>43385</v>
      </c>
      <c r="B6834" s="1">
        <f t="shared" si="1523"/>
        <v>5</v>
      </c>
      <c r="C6834" s="285">
        <v>16</v>
      </c>
      <c r="D6834" t="s">
        <v>714</v>
      </c>
      <c r="F6834" s="16">
        <v>52</v>
      </c>
      <c r="G6834" t="str">
        <f t="shared" si="1517"/>
        <v>heating</v>
      </c>
      <c r="H6834" s="283">
        <f>IF(G6834="heating",F6834*Assumptions!M$4+Assumptions!M$7,0)</f>
        <v>0.18780243357413662</v>
      </c>
      <c r="I6834" s="15">
        <f t="shared" si="1518"/>
        <v>0.88344815438260227</v>
      </c>
      <c r="J6834" s="15">
        <f t="shared" si="1519"/>
        <v>1.0078033906966741</v>
      </c>
      <c r="K6834" s="283">
        <f t="shared" si="1524"/>
        <v>0.16720840285667937</v>
      </c>
      <c r="L6834" s="283">
        <f t="shared" si="1525"/>
        <v>4.0950984110509578</v>
      </c>
      <c r="M6834" s="283">
        <f t="shared" si="1526"/>
        <v>2.3363153588776036</v>
      </c>
      <c r="N6834" s="283">
        <f t="shared" si="1527"/>
        <v>3.802065958051716</v>
      </c>
      <c r="O6834" s="283">
        <f t="shared" si="1528"/>
        <v>0.18009547241090823</v>
      </c>
      <c r="P6834" s="21">
        <f t="shared" si="1520"/>
        <v>0</v>
      </c>
      <c r="Q6834" s="21">
        <f t="shared" si="1521"/>
        <v>1.1649354943302594</v>
      </c>
      <c r="R6834">
        <f t="shared" si="1522"/>
        <v>1.1856283047139096</v>
      </c>
      <c r="S6834" s="296">
        <f t="shared" si="1529"/>
        <v>0</v>
      </c>
      <c r="T6834" s="283">
        <f t="shared" si="1530"/>
        <v>0.16720840285667937</v>
      </c>
    </row>
    <row r="6835" spans="1:20" x14ac:dyDescent="0.25">
      <c r="A6835" s="286">
        <v>43385</v>
      </c>
      <c r="B6835" s="1">
        <f t="shared" si="1523"/>
        <v>5</v>
      </c>
      <c r="C6835" s="285">
        <v>17</v>
      </c>
      <c r="D6835" t="s">
        <v>714</v>
      </c>
      <c r="F6835" s="16">
        <v>48</v>
      </c>
      <c r="G6835" t="str">
        <f t="shared" si="1517"/>
        <v>heating</v>
      </c>
      <c r="H6835" s="283">
        <f>IF(G6835="heating",F6835*Assumptions!M$4+Assumptions!M$7,0)</f>
        <v>0.2305859305222967</v>
      </c>
      <c r="I6835" s="15">
        <f t="shared" si="1518"/>
        <v>0.94025748850374469</v>
      </c>
      <c r="J6835" s="15">
        <f t="shared" si="1519"/>
        <v>1.0078033906966741</v>
      </c>
      <c r="K6835" s="283">
        <f t="shared" si="1524"/>
        <v>0.21850200220839525</v>
      </c>
      <c r="L6835" s="283">
        <f t="shared" si="1525"/>
        <v>3.9630740889572826</v>
      </c>
      <c r="M6835" s="283">
        <f t="shared" si="1526"/>
        <v>2.9545859948271342</v>
      </c>
      <c r="N6835" s="283">
        <f t="shared" si="1527"/>
        <v>3.5524856183738187</v>
      </c>
      <c r="O6835" s="283">
        <f t="shared" si="1528"/>
        <v>0.24375598281345601</v>
      </c>
      <c r="P6835" s="21">
        <f t="shared" si="1520"/>
        <v>0</v>
      </c>
      <c r="Q6835" s="21">
        <f t="shared" si="1521"/>
        <v>1.3521540118753073</v>
      </c>
      <c r="R6835">
        <f t="shared" si="1522"/>
        <v>1.1856283047139096</v>
      </c>
      <c r="S6835" s="296">
        <f t="shared" si="1529"/>
        <v>0</v>
      </c>
      <c r="T6835" s="283">
        <f t="shared" si="1530"/>
        <v>0.21850200220839525</v>
      </c>
    </row>
    <row r="6836" spans="1:20" x14ac:dyDescent="0.25">
      <c r="A6836" s="286">
        <v>43385</v>
      </c>
      <c r="B6836" s="1">
        <f t="shared" si="1523"/>
        <v>5</v>
      </c>
      <c r="C6836" s="285">
        <v>18</v>
      </c>
      <c r="D6836" t="s">
        <v>714</v>
      </c>
      <c r="F6836" s="16">
        <v>46</v>
      </c>
      <c r="G6836" t="str">
        <f t="shared" si="1517"/>
        <v>heating</v>
      </c>
      <c r="H6836" s="283">
        <f>IF(G6836="heating",F6836*Assumptions!M$4+Assumptions!M$7,0)</f>
        <v>0.2519776789963768</v>
      </c>
      <c r="I6836" s="15">
        <f t="shared" si="1518"/>
        <v>0.98182363790757687</v>
      </c>
      <c r="J6836" s="15">
        <f t="shared" si="1519"/>
        <v>1.0078033906966741</v>
      </c>
      <c r="K6836" s="283">
        <f t="shared" si="1524"/>
        <v>0.24932818191750747</v>
      </c>
      <c r="L6836" s="283">
        <f t="shared" si="1525"/>
        <v>3.8708416397494121</v>
      </c>
      <c r="M6836" s="283">
        <f t="shared" si="1526"/>
        <v>3.2929550079019863</v>
      </c>
      <c r="N6836" s="283">
        <f t="shared" si="1527"/>
        <v>3.4228778732085736</v>
      </c>
      <c r="O6836" s="283">
        <f t="shared" si="1528"/>
        <v>0.28195861619351886</v>
      </c>
      <c r="P6836" s="21">
        <f t="shared" si="1520"/>
        <v>0</v>
      </c>
      <c r="Q6836" s="21">
        <f t="shared" si="1521"/>
        <v>1.5598916921549892</v>
      </c>
      <c r="R6836">
        <f t="shared" si="1522"/>
        <v>1.1856283047139096</v>
      </c>
      <c r="S6836" s="296">
        <f t="shared" si="1529"/>
        <v>0</v>
      </c>
      <c r="T6836" s="283">
        <f t="shared" si="1530"/>
        <v>0.24932818191750747</v>
      </c>
    </row>
    <row r="6837" spans="1:20" x14ac:dyDescent="0.25">
      <c r="A6837" s="286">
        <v>43385</v>
      </c>
      <c r="B6837" s="1">
        <f t="shared" si="1523"/>
        <v>5</v>
      </c>
      <c r="C6837" s="285">
        <v>19</v>
      </c>
      <c r="D6837" t="s">
        <v>714</v>
      </c>
      <c r="F6837" s="16">
        <v>43</v>
      </c>
      <c r="G6837" t="str">
        <f t="shared" si="1517"/>
        <v>heating</v>
      </c>
      <c r="H6837" s="283">
        <f>IF(G6837="heating",F6837*Assumptions!M$4+Assumptions!M$7,0)</f>
        <v>0.28406530170749683</v>
      </c>
      <c r="I6837" s="15">
        <f t="shared" si="1518"/>
        <v>0.98418842963438757</v>
      </c>
      <c r="J6837" s="15">
        <f t="shared" si="1519"/>
        <v>1.0078033906966741</v>
      </c>
      <c r="K6837" s="283">
        <f t="shared" si="1524"/>
        <v>0.28175540665998544</v>
      </c>
      <c r="L6837" s="283">
        <f t="shared" si="1525"/>
        <v>3.7370271581932331</v>
      </c>
      <c r="M6837" s="283">
        <f t="shared" si="1526"/>
        <v>3.5925889939107636</v>
      </c>
      <c r="N6837" s="283">
        <f t="shared" si="1527"/>
        <v>3.2278965655525562</v>
      </c>
      <c r="O6837" s="283">
        <f t="shared" si="1528"/>
        <v>0.32619620402114785</v>
      </c>
      <c r="P6837" s="21">
        <f t="shared" si="1520"/>
        <v>0</v>
      </c>
      <c r="Q6837" s="21">
        <f t="shared" si="1521"/>
        <v>1.6764212681468484</v>
      </c>
      <c r="R6837">
        <f t="shared" si="1522"/>
        <v>1.1856283047139096</v>
      </c>
      <c r="S6837" s="296">
        <f t="shared" si="1529"/>
        <v>0</v>
      </c>
      <c r="T6837" s="283">
        <f t="shared" si="1530"/>
        <v>0.28175540665998544</v>
      </c>
    </row>
    <row r="6838" spans="1:20" x14ac:dyDescent="0.25">
      <c r="A6838" s="286">
        <v>43385</v>
      </c>
      <c r="B6838" s="1">
        <f t="shared" si="1523"/>
        <v>5</v>
      </c>
      <c r="C6838" s="285">
        <v>20</v>
      </c>
      <c r="D6838" t="s">
        <v>714</v>
      </c>
      <c r="F6838" s="16">
        <v>39</v>
      </c>
      <c r="G6838" t="str">
        <f t="shared" si="1517"/>
        <v>heating</v>
      </c>
      <c r="H6838" s="283">
        <f>IF(G6838="heating",F6838*Assumptions!M$4+Assumptions!M$7,0)</f>
        <v>0.32684879865565691</v>
      </c>
      <c r="I6838" s="15">
        <f t="shared" si="1518"/>
        <v>0.97071962311712034</v>
      </c>
      <c r="J6838" s="15">
        <f t="shared" si="1519"/>
        <v>1.0078033906966741</v>
      </c>
      <c r="K6838" s="283">
        <f t="shared" si="1524"/>
        <v>0.31975439107525111</v>
      </c>
      <c r="L6838" s="283">
        <f t="shared" si="1525"/>
        <v>3.4953736047983544</v>
      </c>
      <c r="M6838" s="283">
        <f t="shared" si="1526"/>
        <v>3.8134595318845244</v>
      </c>
      <c r="N6838" s="283">
        <f t="shared" si="1527"/>
        <v>2.9501734199721237</v>
      </c>
      <c r="O6838" s="283">
        <f t="shared" si="1528"/>
        <v>0.37884588445426509</v>
      </c>
      <c r="P6838" s="21">
        <f t="shared" si="1520"/>
        <v>0</v>
      </c>
      <c r="Q6838" s="21">
        <f t="shared" si="1521"/>
        <v>1.52436960139122</v>
      </c>
      <c r="R6838">
        <f t="shared" si="1522"/>
        <v>1.1856283047139096</v>
      </c>
      <c r="S6838" s="296">
        <f t="shared" si="1529"/>
        <v>0</v>
      </c>
      <c r="T6838" s="283">
        <f t="shared" si="1530"/>
        <v>0.31975439107525111</v>
      </c>
    </row>
    <row r="6839" spans="1:20" x14ac:dyDescent="0.25">
      <c r="A6839" s="286">
        <v>43385</v>
      </c>
      <c r="B6839" s="1">
        <f t="shared" si="1523"/>
        <v>5</v>
      </c>
      <c r="C6839" s="285">
        <v>21</v>
      </c>
      <c r="D6839" t="s">
        <v>714</v>
      </c>
      <c r="F6839" s="16">
        <v>37</v>
      </c>
      <c r="G6839" t="str">
        <f t="shared" si="1517"/>
        <v>heating</v>
      </c>
      <c r="H6839" s="283">
        <f>IF(G6839="heating",F6839*Assumptions!M$4+Assumptions!M$7,0)</f>
        <v>0.34824054712973695</v>
      </c>
      <c r="I6839" s="15">
        <f t="shared" si="1518"/>
        <v>0.95751150862929935</v>
      </c>
      <c r="J6839" s="15">
        <f t="shared" si="1519"/>
        <v>1.0078033906966741</v>
      </c>
      <c r="K6839" s="283">
        <f t="shared" si="1524"/>
        <v>0.33604632804352846</v>
      </c>
      <c r="L6839" s="283">
        <f t="shared" si="1525"/>
        <v>3.3550920610042541</v>
      </c>
      <c r="M6839" s="283">
        <f t="shared" si="1526"/>
        <v>3.8469152453929913</v>
      </c>
      <c r="N6839" s="283">
        <f t="shared" si="1527"/>
        <v>2.8034223547707424</v>
      </c>
      <c r="O6839" s="283">
        <f t="shared" si="1528"/>
        <v>0.40217499351455205</v>
      </c>
      <c r="P6839" s="21">
        <f t="shared" si="1520"/>
        <v>0</v>
      </c>
      <c r="Q6839" s="21">
        <f t="shared" si="1521"/>
        <v>1.4448604713749031</v>
      </c>
      <c r="R6839">
        <f t="shared" si="1522"/>
        <v>1.1856283047139096</v>
      </c>
      <c r="S6839" s="296">
        <f t="shared" si="1529"/>
        <v>0</v>
      </c>
      <c r="T6839" s="283">
        <f t="shared" si="1530"/>
        <v>0.33604632804352846</v>
      </c>
    </row>
    <row r="6840" spans="1:20" x14ac:dyDescent="0.25">
      <c r="A6840" s="286">
        <v>43385</v>
      </c>
      <c r="B6840" s="1">
        <f t="shared" si="1523"/>
        <v>5</v>
      </c>
      <c r="C6840" s="285">
        <v>22</v>
      </c>
      <c r="D6840" t="s">
        <v>714</v>
      </c>
      <c r="F6840" s="16">
        <v>36</v>
      </c>
      <c r="G6840" t="str">
        <f t="shared" si="1517"/>
        <v>heating</v>
      </c>
      <c r="H6840" s="283">
        <f>IF(G6840="heating",F6840*Assumptions!M$4+Assumptions!M$7,0)</f>
        <v>0.358936421366777</v>
      </c>
      <c r="I6840" s="15">
        <f t="shared" si="1518"/>
        <v>0.9426530227543114</v>
      </c>
      <c r="J6840" s="15">
        <f t="shared" si="1519"/>
        <v>1.0078033906966741</v>
      </c>
      <c r="K6840" s="283">
        <f t="shared" si="1524"/>
        <v>0.34099279934882115</v>
      </c>
      <c r="L6840" s="283">
        <f t="shared" si="1525"/>
        <v>3.2767200477248446</v>
      </c>
      <c r="M6840" s="283">
        <f t="shared" si="1526"/>
        <v>3.8123570572718051</v>
      </c>
      <c r="N6840" s="283">
        <f t="shared" si="1527"/>
        <v>2.7263288431388362</v>
      </c>
      <c r="O6840" s="283">
        <f t="shared" si="1528"/>
        <v>0.40983241789339719</v>
      </c>
      <c r="P6840" s="21">
        <f t="shared" si="1520"/>
        <v>0</v>
      </c>
      <c r="Q6840" s="21">
        <f t="shared" si="1521"/>
        <v>1.2427137171080138</v>
      </c>
      <c r="R6840">
        <f t="shared" si="1522"/>
        <v>1.1856283047139096</v>
      </c>
      <c r="S6840" s="296">
        <f t="shared" si="1529"/>
        <v>0</v>
      </c>
      <c r="T6840" s="283">
        <f t="shared" si="1530"/>
        <v>0.34099279934882115</v>
      </c>
    </row>
    <row r="6841" spans="1:20" x14ac:dyDescent="0.25">
      <c r="A6841" s="286">
        <v>43385</v>
      </c>
      <c r="B6841" s="1">
        <f t="shared" si="1523"/>
        <v>5</v>
      </c>
      <c r="C6841" s="285">
        <v>23</v>
      </c>
      <c r="D6841" t="s">
        <v>713</v>
      </c>
      <c r="F6841" s="16">
        <v>36</v>
      </c>
      <c r="G6841" t="str">
        <f t="shared" si="1517"/>
        <v>heating</v>
      </c>
      <c r="H6841" s="283">
        <f>IF(G6841="heating",F6841*Assumptions!M$4+Assumptions!M$7,0)</f>
        <v>0.358936421366777</v>
      </c>
      <c r="I6841" s="15">
        <f t="shared" si="1518"/>
        <v>0.94450710149963013</v>
      </c>
      <c r="J6841" s="15">
        <f t="shared" si="1519"/>
        <v>1.0078033906966741</v>
      </c>
      <c r="K6841" s="283">
        <f t="shared" si="1524"/>
        <v>0.34166348886693476</v>
      </c>
      <c r="L6841" s="283">
        <f t="shared" si="1525"/>
        <v>3.2767200477248446</v>
      </c>
      <c r="M6841" s="283">
        <f t="shared" si="1526"/>
        <v>3.8198554792986084</v>
      </c>
      <c r="N6841" s="283">
        <f t="shared" si="1527"/>
        <v>2.7263288431388362</v>
      </c>
      <c r="O6841" s="283">
        <f t="shared" si="1528"/>
        <v>0.41063850619610964</v>
      </c>
      <c r="P6841" s="21">
        <f t="shared" si="1520"/>
        <v>0</v>
      </c>
      <c r="Q6841" s="21">
        <f t="shared" si="1521"/>
        <v>1.0297519246597011</v>
      </c>
      <c r="R6841">
        <f t="shared" si="1522"/>
        <v>1.1856283047139096</v>
      </c>
      <c r="S6841" s="296">
        <f t="shared" si="1529"/>
        <v>0</v>
      </c>
      <c r="T6841" s="283">
        <f t="shared" si="1530"/>
        <v>0.34166348886693476</v>
      </c>
    </row>
    <row r="6842" spans="1:20" x14ac:dyDescent="0.25">
      <c r="A6842" s="286">
        <v>43386</v>
      </c>
      <c r="B6842" s="1">
        <f t="shared" si="1523"/>
        <v>6</v>
      </c>
      <c r="C6842" s="285">
        <v>0</v>
      </c>
      <c r="D6842" t="s">
        <v>713</v>
      </c>
      <c r="F6842" s="16">
        <v>34</v>
      </c>
      <c r="G6842" t="str">
        <f t="shared" si="1517"/>
        <v>heating</v>
      </c>
      <c r="H6842" s="283">
        <f>IF(G6842="heating",F6842*Assumptions!M$4+Assumptions!M$7,0)</f>
        <v>0.38032816984085704</v>
      </c>
      <c r="I6842" s="15">
        <f t="shared" si="1518"/>
        <v>0.97481507806017154</v>
      </c>
      <c r="J6842" s="15">
        <f t="shared" si="1519"/>
        <v>0.9885470267915587</v>
      </c>
      <c r="K6842" s="283">
        <f t="shared" si="1524"/>
        <v>0.36650344894010589</v>
      </c>
      <c r="L6842" s="283">
        <f t="shared" si="1525"/>
        <v>3.1617728735566879</v>
      </c>
      <c r="M6842" s="283">
        <f t="shared" si="1526"/>
        <v>3.9538278618959901</v>
      </c>
      <c r="N6842" s="283">
        <f t="shared" si="1527"/>
        <v>2.582445701090049</v>
      </c>
      <c r="O6842" s="283">
        <f t="shared" si="1528"/>
        <v>0.44872217930261471</v>
      </c>
      <c r="P6842" s="21">
        <f t="shared" si="1520"/>
        <v>0</v>
      </c>
      <c r="Q6842" s="21">
        <f t="shared" si="1521"/>
        <v>0.90668853391740301</v>
      </c>
      <c r="R6842">
        <f t="shared" si="1522"/>
        <v>1.0112882868167345</v>
      </c>
      <c r="S6842" s="296">
        <f t="shared" si="1529"/>
        <v>0</v>
      </c>
      <c r="T6842" s="283">
        <f t="shared" si="1530"/>
        <v>0.36650344894010589</v>
      </c>
    </row>
    <row r="6843" spans="1:20" x14ac:dyDescent="0.25">
      <c r="A6843" s="286">
        <v>43386</v>
      </c>
      <c r="B6843" s="1">
        <f t="shared" si="1523"/>
        <v>6</v>
      </c>
      <c r="C6843" s="285">
        <v>1</v>
      </c>
      <c r="D6843" t="s">
        <v>713</v>
      </c>
      <c r="F6843" s="16">
        <v>34</v>
      </c>
      <c r="G6843" t="str">
        <f t="shared" si="1517"/>
        <v>heating</v>
      </c>
      <c r="H6843" s="283">
        <f>IF(G6843="heating",F6843*Assumptions!M$4+Assumptions!M$7,0)</f>
        <v>0.38032816984085704</v>
      </c>
      <c r="I6843" s="15">
        <f t="shared" si="1518"/>
        <v>1.012242869806885</v>
      </c>
      <c r="J6843" s="15">
        <f t="shared" si="1519"/>
        <v>0.9885470267915587</v>
      </c>
      <c r="K6843" s="283">
        <f t="shared" si="1524"/>
        <v>0.38057526119467161</v>
      </c>
      <c r="L6843" s="283">
        <f t="shared" si="1525"/>
        <v>3.1617728735566879</v>
      </c>
      <c r="M6843" s="283">
        <f t="shared" si="1526"/>
        <v>4.1056341368993223</v>
      </c>
      <c r="N6843" s="283">
        <f t="shared" si="1527"/>
        <v>2.582445701090049</v>
      </c>
      <c r="O6843" s="283">
        <f t="shared" si="1528"/>
        <v>0.46595076004275898</v>
      </c>
      <c r="P6843" s="21">
        <f t="shared" si="1520"/>
        <v>0</v>
      </c>
      <c r="Q6843" s="21">
        <f t="shared" si="1521"/>
        <v>0.81803459285312596</v>
      </c>
      <c r="R6843">
        <f t="shared" si="1522"/>
        <v>1.0112882868167345</v>
      </c>
      <c r="S6843" s="296">
        <f t="shared" si="1529"/>
        <v>0</v>
      </c>
      <c r="T6843" s="283">
        <f t="shared" si="1530"/>
        <v>0.38057526119467161</v>
      </c>
    </row>
    <row r="6844" spans="1:20" x14ac:dyDescent="0.25">
      <c r="A6844" s="286">
        <v>43386</v>
      </c>
      <c r="B6844" s="1">
        <f t="shared" si="1523"/>
        <v>6</v>
      </c>
      <c r="C6844" s="285">
        <v>2</v>
      </c>
      <c r="D6844" t="s">
        <v>713</v>
      </c>
      <c r="F6844" s="16">
        <v>34</v>
      </c>
      <c r="G6844" t="str">
        <f t="shared" si="1517"/>
        <v>heating</v>
      </c>
      <c r="H6844" s="283">
        <f>IF(G6844="heating",F6844*Assumptions!M$4+Assumptions!M$7,0)</f>
        <v>0.38032816984085704</v>
      </c>
      <c r="I6844" s="15">
        <f t="shared" si="1518"/>
        <v>1.0509704703585963</v>
      </c>
      <c r="J6844" s="15">
        <f t="shared" si="1519"/>
        <v>0.9885470267915587</v>
      </c>
      <c r="K6844" s="283">
        <f t="shared" si="1524"/>
        <v>0.39513576553116764</v>
      </c>
      <c r="L6844" s="283">
        <f t="shared" si="1525"/>
        <v>3.1617728735566879</v>
      </c>
      <c r="M6844" s="283">
        <f t="shared" si="1526"/>
        <v>4.2627124069548472</v>
      </c>
      <c r="N6844" s="283">
        <f t="shared" si="1527"/>
        <v>2.582445701090049</v>
      </c>
      <c r="O6844" s="283">
        <f t="shared" si="1528"/>
        <v>0.48377766250851284</v>
      </c>
      <c r="P6844" s="21">
        <f t="shared" si="1520"/>
        <v>0</v>
      </c>
      <c r="Q6844" s="21">
        <f t="shared" si="1521"/>
        <v>0.74507607494346417</v>
      </c>
      <c r="R6844">
        <f t="shared" si="1522"/>
        <v>1.0112882868167345</v>
      </c>
      <c r="S6844" s="296">
        <f t="shared" si="1529"/>
        <v>0</v>
      </c>
      <c r="T6844" s="283">
        <f t="shared" si="1530"/>
        <v>0.39513576553116764</v>
      </c>
    </row>
    <row r="6845" spans="1:20" x14ac:dyDescent="0.25">
      <c r="A6845" s="286">
        <v>43386</v>
      </c>
      <c r="B6845" s="1">
        <f t="shared" si="1523"/>
        <v>6</v>
      </c>
      <c r="C6845" s="285">
        <v>3</v>
      </c>
      <c r="D6845" t="s">
        <v>713</v>
      </c>
      <c r="F6845" s="16">
        <v>34</v>
      </c>
      <c r="G6845" t="str">
        <f t="shared" si="1517"/>
        <v>heating</v>
      </c>
      <c r="H6845" s="283">
        <f>IF(G6845="heating",F6845*Assumptions!M$4+Assumptions!M$7,0)</f>
        <v>0.38032816984085704</v>
      </c>
      <c r="I6845" s="15">
        <f t="shared" si="1518"/>
        <v>1.0924036124451033</v>
      </c>
      <c r="J6845" s="15">
        <f t="shared" si="1519"/>
        <v>0.9885470267915587</v>
      </c>
      <c r="K6845" s="283">
        <f t="shared" si="1524"/>
        <v>0.41071347849119738</v>
      </c>
      <c r="L6845" s="283">
        <f t="shared" si="1525"/>
        <v>3.1617728735566879</v>
      </c>
      <c r="M6845" s="283">
        <f t="shared" si="1526"/>
        <v>4.4307642921529293</v>
      </c>
      <c r="N6845" s="283">
        <f t="shared" si="1527"/>
        <v>2.582445701090049</v>
      </c>
      <c r="O6845" s="283">
        <f t="shared" si="1528"/>
        <v>0.50284996681612515</v>
      </c>
      <c r="P6845" s="21">
        <f t="shared" si="1520"/>
        <v>0</v>
      </c>
      <c r="Q6845" s="21">
        <f t="shared" si="1521"/>
        <v>0.69158980876382303</v>
      </c>
      <c r="R6845">
        <f t="shared" si="1522"/>
        <v>1.0112882868167345</v>
      </c>
      <c r="S6845" s="296">
        <f t="shared" si="1529"/>
        <v>0</v>
      </c>
      <c r="T6845" s="283">
        <f t="shared" si="1530"/>
        <v>0.41071347849119738</v>
      </c>
    </row>
    <row r="6846" spans="1:20" x14ac:dyDescent="0.25">
      <c r="A6846" s="286">
        <v>43386</v>
      </c>
      <c r="B6846" s="1">
        <f t="shared" si="1523"/>
        <v>6</v>
      </c>
      <c r="C6846" s="285">
        <v>4</v>
      </c>
      <c r="D6846" t="s">
        <v>713</v>
      </c>
      <c r="F6846" s="16">
        <v>32</v>
      </c>
      <c r="G6846" t="str">
        <f t="shared" si="1517"/>
        <v>heating</v>
      </c>
      <c r="H6846" s="283">
        <f>IF(G6846="heating",F6846*Assumptions!M$4+Assumptions!M$7,0)</f>
        <v>0.40171991831493709</v>
      </c>
      <c r="I6846" s="15">
        <f t="shared" si="1518"/>
        <v>1.1348296917927807</v>
      </c>
      <c r="J6846" s="15">
        <f t="shared" si="1519"/>
        <v>0.9885470267915587</v>
      </c>
      <c r="K6846" s="283">
        <f t="shared" si="1524"/>
        <v>0.45066246738816074</v>
      </c>
      <c r="L6846" s="283">
        <f t="shared" si="1525"/>
        <v>3.1003620880617868</v>
      </c>
      <c r="M6846" s="283">
        <f t="shared" si="1526"/>
        <v>4.7673038185097898</v>
      </c>
      <c r="N6846" s="283">
        <f t="shared" si="1527"/>
        <v>2.4522803312945656</v>
      </c>
      <c r="O6846" s="283">
        <f t="shared" si="1528"/>
        <v>0.56976227822413772</v>
      </c>
      <c r="P6846" s="21">
        <f t="shared" si="1520"/>
        <v>0</v>
      </c>
      <c r="Q6846" s="21">
        <f t="shared" si="1521"/>
        <v>0.6473875548762833</v>
      </c>
      <c r="R6846">
        <f t="shared" si="1522"/>
        <v>1.0112882868167345</v>
      </c>
      <c r="S6846" s="296">
        <f t="shared" si="1529"/>
        <v>0</v>
      </c>
      <c r="T6846" s="283">
        <f t="shared" si="1530"/>
        <v>0.45066246738816074</v>
      </c>
    </row>
    <row r="6847" spans="1:20" x14ac:dyDescent="0.25">
      <c r="A6847" s="286">
        <v>43386</v>
      </c>
      <c r="B6847" s="1">
        <f t="shared" si="1523"/>
        <v>6</v>
      </c>
      <c r="C6847" s="285">
        <v>5</v>
      </c>
      <c r="D6847" t="s">
        <v>713</v>
      </c>
      <c r="F6847" s="16">
        <v>32</v>
      </c>
      <c r="G6847" t="str">
        <f t="shared" si="1517"/>
        <v>heating</v>
      </c>
      <c r="H6847" s="283">
        <f>IF(G6847="heating",F6847*Assumptions!M$4+Assumptions!M$7,0)</f>
        <v>0.40171991831493709</v>
      </c>
      <c r="I6847" s="15">
        <f t="shared" si="1518"/>
        <v>1.1635558681477385</v>
      </c>
      <c r="J6847" s="15">
        <f t="shared" si="1519"/>
        <v>0.9885470267915587</v>
      </c>
      <c r="K6847" s="283">
        <f t="shared" si="1524"/>
        <v>0.46207017870235906</v>
      </c>
      <c r="L6847" s="283">
        <f t="shared" si="1525"/>
        <v>3.1003620880617868</v>
      </c>
      <c r="M6847" s="283">
        <f t="shared" si="1526"/>
        <v>4.887979556216151</v>
      </c>
      <c r="N6847" s="283">
        <f t="shared" si="1527"/>
        <v>2.4522803312945656</v>
      </c>
      <c r="O6847" s="283">
        <f t="shared" si="1528"/>
        <v>0.58418478743678681</v>
      </c>
      <c r="P6847" s="21">
        <f t="shared" si="1520"/>
        <v>0</v>
      </c>
      <c r="Q6847" s="21">
        <f t="shared" si="1521"/>
        <v>0.72139578924615555</v>
      </c>
      <c r="R6847">
        <f t="shared" si="1522"/>
        <v>1.0112882868167345</v>
      </c>
      <c r="S6847" s="296">
        <f t="shared" si="1529"/>
        <v>0</v>
      </c>
      <c r="T6847" s="283">
        <f t="shared" si="1530"/>
        <v>0.46207017870235906</v>
      </c>
    </row>
    <row r="6848" spans="1:20" x14ac:dyDescent="0.25">
      <c r="A6848" s="286">
        <v>43386</v>
      </c>
      <c r="B6848" s="1">
        <f t="shared" si="1523"/>
        <v>6</v>
      </c>
      <c r="C6848" s="285">
        <v>6</v>
      </c>
      <c r="D6848" t="s">
        <v>713</v>
      </c>
      <c r="F6848" s="16">
        <v>30</v>
      </c>
      <c r="G6848" t="str">
        <f t="shared" si="1517"/>
        <v>heating</v>
      </c>
      <c r="H6848" s="283">
        <f>IF(G6848="heating",F6848*Assumptions!M$4+Assumptions!M$7,0)</f>
        <v>0.42311166678901713</v>
      </c>
      <c r="I6848" s="15">
        <f t="shared" si="1518"/>
        <v>1.2083911162615524</v>
      </c>
      <c r="J6848" s="15">
        <f t="shared" si="1519"/>
        <v>0.9885470267915587</v>
      </c>
      <c r="K6848" s="283">
        <f t="shared" si="1524"/>
        <v>0.50542865303605422</v>
      </c>
      <c r="L6848" s="283">
        <f t="shared" si="1525"/>
        <v>3.0747565450814909</v>
      </c>
      <c r="M6848" s="283">
        <f t="shared" si="1526"/>
        <v>5.3024870412886527</v>
      </c>
      <c r="N6848" s="283">
        <f t="shared" si="1527"/>
        <v>2.3339835549601151</v>
      </c>
      <c r="O6848" s="283">
        <f t="shared" si="1528"/>
        <v>0.66584447679233405</v>
      </c>
      <c r="P6848" s="21">
        <f t="shared" si="1520"/>
        <v>0</v>
      </c>
      <c r="Q6848" s="21">
        <f t="shared" si="1521"/>
        <v>0.87787080972652631</v>
      </c>
      <c r="R6848">
        <f t="shared" si="1522"/>
        <v>1.0112882868167345</v>
      </c>
      <c r="S6848" s="296">
        <f t="shared" si="1529"/>
        <v>0</v>
      </c>
      <c r="T6848" s="283">
        <f t="shared" si="1530"/>
        <v>0.50542865303605422</v>
      </c>
    </row>
    <row r="6849" spans="1:20" x14ac:dyDescent="0.25">
      <c r="A6849" s="286">
        <v>43386</v>
      </c>
      <c r="B6849" s="1">
        <f t="shared" si="1523"/>
        <v>6</v>
      </c>
      <c r="C6849" s="285">
        <v>7</v>
      </c>
      <c r="D6849" t="s">
        <v>713</v>
      </c>
      <c r="F6849" s="16">
        <v>34</v>
      </c>
      <c r="G6849" t="str">
        <f t="shared" si="1517"/>
        <v>heating</v>
      </c>
      <c r="H6849" s="283">
        <f>IF(G6849="heating",F6849*Assumptions!M$4+Assumptions!M$7,0)</f>
        <v>0.38032816984085704</v>
      </c>
      <c r="I6849" s="15">
        <f t="shared" si="1518"/>
        <v>1.1637425769249583</v>
      </c>
      <c r="J6849" s="15">
        <f t="shared" si="1519"/>
        <v>0.9885470267915587</v>
      </c>
      <c r="K6849" s="283">
        <f t="shared" si="1524"/>
        <v>0.43753495172662538</v>
      </c>
      <c r="L6849" s="283">
        <f t="shared" si="1525"/>
        <v>3.1617728735566879</v>
      </c>
      <c r="M6849" s="283">
        <f t="shared" si="1526"/>
        <v>4.7201135151466351</v>
      </c>
      <c r="N6849" s="283">
        <f t="shared" si="1527"/>
        <v>2.582445701090049</v>
      </c>
      <c r="O6849" s="283">
        <f t="shared" si="1528"/>
        <v>0.53568837517793788</v>
      </c>
      <c r="P6849" s="21">
        <f t="shared" si="1520"/>
        <v>0</v>
      </c>
      <c r="Q6849" s="21">
        <f t="shared" si="1521"/>
        <v>0.97331382064367777</v>
      </c>
      <c r="R6849">
        <f t="shared" si="1522"/>
        <v>1.0112882868167345</v>
      </c>
      <c r="S6849" s="296">
        <f t="shared" si="1529"/>
        <v>0</v>
      </c>
      <c r="T6849" s="283">
        <f t="shared" si="1530"/>
        <v>0.43753495172662538</v>
      </c>
    </row>
    <row r="6850" spans="1:20" x14ac:dyDescent="0.25">
      <c r="A6850" s="286">
        <v>43386</v>
      </c>
      <c r="B6850" s="1">
        <f t="shared" si="1523"/>
        <v>6</v>
      </c>
      <c r="C6850" s="285">
        <v>8</v>
      </c>
      <c r="D6850" t="s">
        <v>713</v>
      </c>
      <c r="F6850" s="16">
        <v>39</v>
      </c>
      <c r="G6850" t="str">
        <f t="shared" ref="G6850:G6913" si="1531">VLOOKUP(A6850,U$2:W$366,3,FALSE)</f>
        <v>heating</v>
      </c>
      <c r="H6850" s="283">
        <f>IF(G6850="heating",F6850*Assumptions!M$4+Assumptions!M$7,0)</f>
        <v>0.32684879865565691</v>
      </c>
      <c r="I6850" s="15">
        <f t="shared" ref="I6850:I6913" si="1532">VLOOKUP(C6850,AO$2:AQ$25,3,FALSE)</f>
        <v>1.094193721037565</v>
      </c>
      <c r="J6850" s="15">
        <f t="shared" ref="J6850:J6913" si="1533">VLOOKUP(B6850,AS$4:AU$10,3,FALSE)</f>
        <v>0.9885470267915587</v>
      </c>
      <c r="K6850" s="283">
        <f t="shared" si="1524"/>
        <v>0.35353990879976221</v>
      </c>
      <c r="L6850" s="283">
        <f t="shared" si="1525"/>
        <v>3.4953736047983544</v>
      </c>
      <c r="M6850" s="283">
        <f t="shared" si="1526"/>
        <v>4.2163928713546595</v>
      </c>
      <c r="N6850" s="283">
        <f t="shared" si="1527"/>
        <v>2.9501734199721237</v>
      </c>
      <c r="O6850" s="283">
        <f t="shared" si="1528"/>
        <v>0.41887505903743888</v>
      </c>
      <c r="P6850" s="21">
        <f t="shared" ref="P6850:P6913" si="1534">IF(G6850="cooling",IF(F6850&lt;61,0.025,(F6850^2*AX$25+F6850*AY$25+AZ$25)),0)</f>
        <v>0</v>
      </c>
      <c r="Q6850" s="21">
        <f t="shared" ref="Q6850:Q6913" si="1535">VLOOKUP(C6850,BB$2:BC$25,2,FALSE)</f>
        <v>0.94940007506179924</v>
      </c>
      <c r="R6850">
        <f t="shared" ref="R6850:R6913" si="1536">VLOOKUP(B6850,AS$4:AV$10,4,FALSE)</f>
        <v>1.0112882868167345</v>
      </c>
      <c r="S6850" s="296">
        <f t="shared" si="1529"/>
        <v>0</v>
      </c>
      <c r="T6850" s="283">
        <f t="shared" si="1530"/>
        <v>0.35353990879976221</v>
      </c>
    </row>
    <row r="6851" spans="1:20" x14ac:dyDescent="0.25">
      <c r="A6851" s="286">
        <v>43386</v>
      </c>
      <c r="B6851" s="1">
        <f t="shared" ref="B6851:B6914" si="1537">WEEKDAY(A6851,2)</f>
        <v>6</v>
      </c>
      <c r="C6851" s="285">
        <v>9</v>
      </c>
      <c r="D6851" t="s">
        <v>713</v>
      </c>
      <c r="F6851" s="16">
        <v>45</v>
      </c>
      <c r="G6851" t="str">
        <f t="shared" si="1531"/>
        <v>heating</v>
      </c>
      <c r="H6851" s="283">
        <f>IF(G6851="heating",F6851*Assumptions!M$4+Assumptions!M$7,0)</f>
        <v>0.26267355323341679</v>
      </c>
      <c r="I6851" s="15">
        <f t="shared" si="1532"/>
        <v>1.0343009000871222</v>
      </c>
      <c r="J6851" s="15">
        <f t="shared" si="1533"/>
        <v>0.9885470267915587</v>
      </c>
      <c r="K6851" s="283">
        <f t="shared" ref="K6851:K6914" si="1538">H6851*I6851*J6851</f>
        <v>0.26857190877718745</v>
      </c>
      <c r="L6851" s="283">
        <f t="shared" ref="L6851:L6914" si="1539">VLOOKUP(F6851,BL$2:BN$92,2,FALSE)</f>
        <v>3.8225513186096443</v>
      </c>
      <c r="M6851" s="283">
        <f t="shared" ref="M6851:M6914" si="1540">IF(G6851="heating",K6851*(L6851*3.412),0)</f>
        <v>3.5028612325767927</v>
      </c>
      <c r="N6851" s="283">
        <f t="shared" ref="N6851:N6914" si="1541">VLOOKUP(F6851,BL$2:BN$92,3,FALSE)</f>
        <v>3.3574836377085973</v>
      </c>
      <c r="O6851" s="283">
        <f t="shared" ref="O6851:O6914" si="1542">IF(F6851&lt;=61,IF(G6851="heating",IF(F6851&gt;=5,K6851*L6851/N6851,0),0),0)</f>
        <v>0.3057736134608231</v>
      </c>
      <c r="P6851" s="21">
        <f t="shared" si="1534"/>
        <v>0</v>
      </c>
      <c r="Q6851" s="21">
        <f t="shared" si="1535"/>
        <v>0.8408485371888097</v>
      </c>
      <c r="R6851">
        <f t="shared" si="1536"/>
        <v>1.0112882868167345</v>
      </c>
      <c r="S6851" s="296">
        <f t="shared" ref="S6851:S6914" si="1543">P6851*Q6851*R6851</f>
        <v>0</v>
      </c>
      <c r="T6851" s="283">
        <f t="shared" ref="T6851:T6914" si="1544">K6851+S6851</f>
        <v>0.26857190877718745</v>
      </c>
    </row>
    <row r="6852" spans="1:20" x14ac:dyDescent="0.25">
      <c r="A6852" s="286">
        <v>43386</v>
      </c>
      <c r="B6852" s="1">
        <f t="shared" si="1537"/>
        <v>6</v>
      </c>
      <c r="C6852" s="285">
        <v>10</v>
      </c>
      <c r="D6852" t="s">
        <v>713</v>
      </c>
      <c r="F6852" s="16">
        <v>48</v>
      </c>
      <c r="G6852" t="str">
        <f t="shared" si="1531"/>
        <v>heating</v>
      </c>
      <c r="H6852" s="283">
        <f>IF(G6852="heating",F6852*Assumptions!M$4+Assumptions!M$7,0)</f>
        <v>0.2305859305222967</v>
      </c>
      <c r="I6852" s="15">
        <f t="shared" si="1532"/>
        <v>0.98112329028689171</v>
      </c>
      <c r="J6852" s="15">
        <f t="shared" si="1533"/>
        <v>0.9885470267915587</v>
      </c>
      <c r="K6852" s="283">
        <f t="shared" si="1538"/>
        <v>0.22364218376195211</v>
      </c>
      <c r="L6852" s="283">
        <f t="shared" si="1539"/>
        <v>3.9630740889572826</v>
      </c>
      <c r="M6852" s="283">
        <f t="shared" si="1540"/>
        <v>3.0240915749843507</v>
      </c>
      <c r="N6852" s="283">
        <f t="shared" si="1541"/>
        <v>3.5524856183738187</v>
      </c>
      <c r="O6852" s="283">
        <f t="shared" si="1542"/>
        <v>0.24949025524008508</v>
      </c>
      <c r="P6852" s="21">
        <f t="shared" si="1534"/>
        <v>0</v>
      </c>
      <c r="Q6852" s="21">
        <f t="shared" si="1535"/>
        <v>0.74504051125983206</v>
      </c>
      <c r="R6852">
        <f t="shared" si="1536"/>
        <v>1.0112882868167345</v>
      </c>
      <c r="S6852" s="296">
        <f t="shared" si="1543"/>
        <v>0</v>
      </c>
      <c r="T6852" s="283">
        <f t="shared" si="1544"/>
        <v>0.22364218376195211</v>
      </c>
    </row>
    <row r="6853" spans="1:20" x14ac:dyDescent="0.25">
      <c r="A6853" s="286">
        <v>43386</v>
      </c>
      <c r="B6853" s="1">
        <f t="shared" si="1537"/>
        <v>6</v>
      </c>
      <c r="C6853" s="285">
        <v>11</v>
      </c>
      <c r="D6853" t="s">
        <v>713</v>
      </c>
      <c r="F6853" s="16">
        <v>52</v>
      </c>
      <c r="G6853" t="str">
        <f t="shared" si="1531"/>
        <v>heating</v>
      </c>
      <c r="H6853" s="283">
        <f>IF(G6853="heating",F6853*Assumptions!M$4+Assumptions!M$7,0)</f>
        <v>0.18780243357413662</v>
      </c>
      <c r="I6853" s="15">
        <f t="shared" si="1532"/>
        <v>0.94956163997961163</v>
      </c>
      <c r="J6853" s="15">
        <f t="shared" si="1533"/>
        <v>0.9885470267915587</v>
      </c>
      <c r="K6853" s="283">
        <f t="shared" si="1538"/>
        <v>0.17628757825554453</v>
      </c>
      <c r="L6853" s="283">
        <f t="shared" si="1539"/>
        <v>4.0950984110509578</v>
      </c>
      <c r="M6853" s="283">
        <f t="shared" si="1540"/>
        <v>2.4631739172270537</v>
      </c>
      <c r="N6853" s="283">
        <f t="shared" si="1541"/>
        <v>3.802065958051716</v>
      </c>
      <c r="O6853" s="283">
        <f t="shared" si="1542"/>
        <v>0.1898743971217772</v>
      </c>
      <c r="P6853" s="21">
        <f t="shared" si="1534"/>
        <v>0</v>
      </c>
      <c r="Q6853" s="21">
        <f t="shared" si="1535"/>
        <v>0.72850690893675296</v>
      </c>
      <c r="R6853">
        <f t="shared" si="1536"/>
        <v>1.0112882868167345</v>
      </c>
      <c r="S6853" s="296">
        <f t="shared" si="1543"/>
        <v>0</v>
      </c>
      <c r="T6853" s="283">
        <f t="shared" si="1544"/>
        <v>0.17628757825554453</v>
      </c>
    </row>
    <row r="6854" spans="1:20" x14ac:dyDescent="0.25">
      <c r="A6854" s="286">
        <v>43386</v>
      </c>
      <c r="B6854" s="1">
        <f t="shared" si="1537"/>
        <v>6</v>
      </c>
      <c r="C6854" s="285">
        <v>12</v>
      </c>
      <c r="D6854" t="s">
        <v>713</v>
      </c>
      <c r="F6854" s="16">
        <v>55</v>
      </c>
      <c r="G6854" t="str">
        <f t="shared" si="1531"/>
        <v>heating</v>
      </c>
      <c r="H6854" s="283">
        <f>IF(G6854="heating",F6854*Assumptions!M$4+Assumptions!M$7,0)</f>
        <v>0.15571481086301653</v>
      </c>
      <c r="I6854" s="15">
        <f t="shared" si="1532"/>
        <v>0.91648403420261149</v>
      </c>
      <c r="J6854" s="15">
        <f t="shared" si="1533"/>
        <v>0.9885470267915587</v>
      </c>
      <c r="K6854" s="283">
        <f t="shared" si="1538"/>
        <v>0.14107568265723358</v>
      </c>
      <c r="L6854" s="283">
        <f t="shared" si="1539"/>
        <v>4.1851135499983272</v>
      </c>
      <c r="M6854" s="283">
        <f t="shared" si="1540"/>
        <v>2.0145053666305461</v>
      </c>
      <c r="N6854" s="283">
        <f t="shared" si="1541"/>
        <v>3.9876635481217684</v>
      </c>
      <c r="O6854" s="283">
        <f t="shared" si="1542"/>
        <v>0.1480610748472361</v>
      </c>
      <c r="P6854" s="21">
        <f t="shared" si="1534"/>
        <v>0</v>
      </c>
      <c r="Q6854" s="21">
        <f t="shared" si="1535"/>
        <v>0.75910815787401487</v>
      </c>
      <c r="R6854">
        <f t="shared" si="1536"/>
        <v>1.0112882868167345</v>
      </c>
      <c r="S6854" s="296">
        <f t="shared" si="1543"/>
        <v>0</v>
      </c>
      <c r="T6854" s="283">
        <f t="shared" si="1544"/>
        <v>0.14107568265723358</v>
      </c>
    </row>
    <row r="6855" spans="1:20" x14ac:dyDescent="0.25">
      <c r="A6855" s="286">
        <v>43386</v>
      </c>
      <c r="B6855" s="1">
        <f t="shared" si="1537"/>
        <v>6</v>
      </c>
      <c r="C6855" s="285">
        <v>13</v>
      </c>
      <c r="D6855" t="s">
        <v>713</v>
      </c>
      <c r="F6855" s="16">
        <v>55</v>
      </c>
      <c r="G6855" t="str">
        <f t="shared" si="1531"/>
        <v>heating</v>
      </c>
      <c r="H6855" s="283">
        <f>IF(G6855="heating",F6855*Assumptions!M$4+Assumptions!M$7,0)</f>
        <v>0.15571481086301653</v>
      </c>
      <c r="I6855" s="15">
        <f t="shared" si="1532"/>
        <v>0.90040206880052787</v>
      </c>
      <c r="J6855" s="15">
        <f t="shared" si="1533"/>
        <v>0.9885470267915587</v>
      </c>
      <c r="K6855" s="283">
        <f t="shared" si="1538"/>
        <v>0.13860016299415193</v>
      </c>
      <c r="L6855" s="283">
        <f t="shared" si="1539"/>
        <v>4.1851135499983272</v>
      </c>
      <c r="M6855" s="283">
        <f t="shared" si="1540"/>
        <v>1.9791559176500721</v>
      </c>
      <c r="N6855" s="283">
        <f t="shared" si="1541"/>
        <v>3.9876635481217684</v>
      </c>
      <c r="O6855" s="283">
        <f t="shared" si="1542"/>
        <v>0.14546297930576793</v>
      </c>
      <c r="P6855" s="21">
        <f t="shared" si="1534"/>
        <v>0</v>
      </c>
      <c r="Q6855" s="21">
        <f t="shared" si="1535"/>
        <v>0.79115902007799765</v>
      </c>
      <c r="R6855">
        <f t="shared" si="1536"/>
        <v>1.0112882868167345</v>
      </c>
      <c r="S6855" s="296">
        <f t="shared" si="1543"/>
        <v>0</v>
      </c>
      <c r="T6855" s="283">
        <f t="shared" si="1544"/>
        <v>0.13860016299415193</v>
      </c>
    </row>
    <row r="6856" spans="1:20" x14ac:dyDescent="0.25">
      <c r="A6856" s="286">
        <v>43386</v>
      </c>
      <c r="B6856" s="1">
        <f t="shared" si="1537"/>
        <v>6</v>
      </c>
      <c r="C6856" s="285">
        <v>14</v>
      </c>
      <c r="D6856" t="s">
        <v>713</v>
      </c>
      <c r="F6856" s="16">
        <v>57</v>
      </c>
      <c r="G6856" t="str">
        <f t="shared" si="1531"/>
        <v>heating</v>
      </c>
      <c r="H6856" s="283">
        <f>IF(G6856="heating",F6856*Assumptions!M$4+Assumptions!M$7,0)</f>
        <v>0.13432306238893654</v>
      </c>
      <c r="I6856" s="15">
        <f t="shared" si="1532"/>
        <v>0.86032894500746537</v>
      </c>
      <c r="J6856" s="15">
        <f t="shared" si="1533"/>
        <v>0.9885470267915587</v>
      </c>
      <c r="K6856" s="283">
        <f t="shared" si="1538"/>
        <v>0.11423848985281911</v>
      </c>
      <c r="L6856" s="283">
        <f t="shared" si="1539"/>
        <v>4.2530692972692208</v>
      </c>
      <c r="M6856" s="283">
        <f t="shared" si="1540"/>
        <v>1.6577686973471628</v>
      </c>
      <c r="N6856" s="283">
        <f t="shared" si="1541"/>
        <v>4.1119599131986844</v>
      </c>
      <c r="O6856" s="283">
        <f t="shared" si="1542"/>
        <v>0.11815879143176609</v>
      </c>
      <c r="P6856" s="21">
        <f t="shared" si="1534"/>
        <v>0</v>
      </c>
      <c r="Q6856" s="21">
        <f t="shared" si="1535"/>
        <v>0.84355555031342389</v>
      </c>
      <c r="R6856">
        <f t="shared" si="1536"/>
        <v>1.0112882868167345</v>
      </c>
      <c r="S6856" s="296">
        <f t="shared" si="1543"/>
        <v>0</v>
      </c>
      <c r="T6856" s="283">
        <f t="shared" si="1544"/>
        <v>0.11423848985281911</v>
      </c>
    </row>
    <row r="6857" spans="1:20" x14ac:dyDescent="0.25">
      <c r="A6857" s="286">
        <v>43386</v>
      </c>
      <c r="B6857" s="1">
        <f t="shared" si="1537"/>
        <v>6</v>
      </c>
      <c r="C6857" s="285">
        <v>15</v>
      </c>
      <c r="D6857" t="s">
        <v>713</v>
      </c>
      <c r="F6857" s="16">
        <v>57</v>
      </c>
      <c r="G6857" t="str">
        <f t="shared" si="1531"/>
        <v>heating</v>
      </c>
      <c r="H6857" s="283">
        <f>IF(G6857="heating",F6857*Assumptions!M$4+Assumptions!M$7,0)</f>
        <v>0.13432306238893654</v>
      </c>
      <c r="I6857" s="15">
        <f t="shared" si="1532"/>
        <v>0.85754515037175039</v>
      </c>
      <c r="J6857" s="15">
        <f t="shared" si="1533"/>
        <v>0.9885470267915587</v>
      </c>
      <c r="K6857" s="283">
        <f t="shared" si="1538"/>
        <v>0.11386884461759841</v>
      </c>
      <c r="L6857" s="283">
        <f t="shared" si="1539"/>
        <v>4.2530692972692208</v>
      </c>
      <c r="M6857" s="283">
        <f t="shared" si="1540"/>
        <v>1.6524046007028366</v>
      </c>
      <c r="N6857" s="283">
        <f t="shared" si="1541"/>
        <v>4.1119599131986844</v>
      </c>
      <c r="O6857" s="283">
        <f t="shared" si="1542"/>
        <v>0.11777646114791465</v>
      </c>
      <c r="P6857" s="21">
        <f t="shared" si="1534"/>
        <v>0</v>
      </c>
      <c r="Q6857" s="21">
        <f t="shared" si="1535"/>
        <v>0.96592607327566882</v>
      </c>
      <c r="R6857">
        <f t="shared" si="1536"/>
        <v>1.0112882868167345</v>
      </c>
      <c r="S6857" s="296">
        <f t="shared" si="1543"/>
        <v>0</v>
      </c>
      <c r="T6857" s="283">
        <f t="shared" si="1544"/>
        <v>0.11386884461759841</v>
      </c>
    </row>
    <row r="6858" spans="1:20" x14ac:dyDescent="0.25">
      <c r="A6858" s="286">
        <v>43386</v>
      </c>
      <c r="B6858" s="1">
        <f t="shared" si="1537"/>
        <v>6</v>
      </c>
      <c r="C6858" s="285">
        <v>16</v>
      </c>
      <c r="D6858" t="s">
        <v>713</v>
      </c>
      <c r="F6858" s="16">
        <v>57</v>
      </c>
      <c r="G6858" t="str">
        <f t="shared" si="1531"/>
        <v>heating</v>
      </c>
      <c r="H6858" s="283">
        <f>IF(G6858="heating",F6858*Assumptions!M$4+Assumptions!M$7,0)</f>
        <v>0.13432306238893654</v>
      </c>
      <c r="I6858" s="15">
        <f t="shared" si="1532"/>
        <v>0.88344815438260227</v>
      </c>
      <c r="J6858" s="15">
        <f t="shared" si="1533"/>
        <v>0.9885470267915587</v>
      </c>
      <c r="K6858" s="283">
        <f t="shared" si="1538"/>
        <v>0.1173083663005816</v>
      </c>
      <c r="L6858" s="283">
        <f t="shared" si="1539"/>
        <v>4.2530692972692208</v>
      </c>
      <c r="M6858" s="283">
        <f t="shared" si="1540"/>
        <v>1.7023171248200806</v>
      </c>
      <c r="N6858" s="283">
        <f t="shared" si="1541"/>
        <v>4.1119599131986844</v>
      </c>
      <c r="O6858" s="283">
        <f t="shared" si="1542"/>
        <v>0.12133401627393436</v>
      </c>
      <c r="P6858" s="21">
        <f t="shared" si="1534"/>
        <v>0</v>
      </c>
      <c r="Q6858" s="21">
        <f t="shared" si="1535"/>
        <v>1.1649354943302594</v>
      </c>
      <c r="R6858">
        <f t="shared" si="1536"/>
        <v>1.0112882868167345</v>
      </c>
      <c r="S6858" s="296">
        <f t="shared" si="1543"/>
        <v>0</v>
      </c>
      <c r="T6858" s="283">
        <f t="shared" si="1544"/>
        <v>0.1173083663005816</v>
      </c>
    </row>
    <row r="6859" spans="1:20" x14ac:dyDescent="0.25">
      <c r="A6859" s="286">
        <v>43386</v>
      </c>
      <c r="B6859" s="1">
        <f t="shared" si="1537"/>
        <v>6</v>
      </c>
      <c r="C6859" s="285">
        <v>17</v>
      </c>
      <c r="D6859" t="s">
        <v>713</v>
      </c>
      <c r="F6859" s="16">
        <v>52</v>
      </c>
      <c r="G6859" t="str">
        <f t="shared" si="1531"/>
        <v>heating</v>
      </c>
      <c r="H6859" s="283">
        <f>IF(G6859="heating",F6859*Assumptions!M$4+Assumptions!M$7,0)</f>
        <v>0.18780243357413662</v>
      </c>
      <c r="I6859" s="15">
        <f t="shared" si="1532"/>
        <v>0.94025748850374469</v>
      </c>
      <c r="J6859" s="15">
        <f t="shared" si="1533"/>
        <v>0.9885470267915587</v>
      </c>
      <c r="K6859" s="283">
        <f t="shared" si="1538"/>
        <v>0.17456024823046207</v>
      </c>
      <c r="L6859" s="283">
        <f t="shared" si="1539"/>
        <v>4.0950984110509578</v>
      </c>
      <c r="M6859" s="283">
        <f t="shared" si="1540"/>
        <v>2.4390388402901029</v>
      </c>
      <c r="N6859" s="283">
        <f t="shared" si="1541"/>
        <v>3.802065958051716</v>
      </c>
      <c r="O6859" s="283">
        <f t="shared" si="1542"/>
        <v>0.18801393848715095</v>
      </c>
      <c r="P6859" s="21">
        <f t="shared" si="1534"/>
        <v>0</v>
      </c>
      <c r="Q6859" s="21">
        <f t="shared" si="1535"/>
        <v>1.3521540118753073</v>
      </c>
      <c r="R6859">
        <f t="shared" si="1536"/>
        <v>1.0112882868167345</v>
      </c>
      <c r="S6859" s="296">
        <f t="shared" si="1543"/>
        <v>0</v>
      </c>
      <c r="T6859" s="283">
        <f t="shared" si="1544"/>
        <v>0.17456024823046207</v>
      </c>
    </row>
    <row r="6860" spans="1:20" x14ac:dyDescent="0.25">
      <c r="A6860" s="286">
        <v>43386</v>
      </c>
      <c r="B6860" s="1">
        <f t="shared" si="1537"/>
        <v>6</v>
      </c>
      <c r="C6860" s="285">
        <v>18</v>
      </c>
      <c r="D6860" t="s">
        <v>713</v>
      </c>
      <c r="F6860" s="16">
        <v>46</v>
      </c>
      <c r="G6860" t="str">
        <f t="shared" si="1531"/>
        <v>heating</v>
      </c>
      <c r="H6860" s="283">
        <f>IF(G6860="heating",F6860*Assumptions!M$4+Assumptions!M$7,0)</f>
        <v>0.2519776789963768</v>
      </c>
      <c r="I6860" s="15">
        <f t="shared" si="1532"/>
        <v>0.98182363790757687</v>
      </c>
      <c r="J6860" s="15">
        <f t="shared" si="1533"/>
        <v>0.9885470267915587</v>
      </c>
      <c r="K6860" s="283">
        <f t="shared" si="1538"/>
        <v>0.2445642029042146</v>
      </c>
      <c r="L6860" s="283">
        <f t="shared" si="1539"/>
        <v>3.8708416397494121</v>
      </c>
      <c r="M6860" s="283">
        <f t="shared" si="1540"/>
        <v>3.230035652261102</v>
      </c>
      <c r="N6860" s="283">
        <f t="shared" si="1541"/>
        <v>3.4228778732085736</v>
      </c>
      <c r="O6860" s="283">
        <f t="shared" si="1542"/>
        <v>0.2765711589079744</v>
      </c>
      <c r="P6860" s="21">
        <f t="shared" si="1534"/>
        <v>0</v>
      </c>
      <c r="Q6860" s="21">
        <f t="shared" si="1535"/>
        <v>1.5598916921549892</v>
      </c>
      <c r="R6860">
        <f t="shared" si="1536"/>
        <v>1.0112882868167345</v>
      </c>
      <c r="S6860" s="296">
        <f t="shared" si="1543"/>
        <v>0</v>
      </c>
      <c r="T6860" s="283">
        <f t="shared" si="1544"/>
        <v>0.2445642029042146</v>
      </c>
    </row>
    <row r="6861" spans="1:20" x14ac:dyDescent="0.25">
      <c r="A6861" s="286">
        <v>43386</v>
      </c>
      <c r="B6861" s="1">
        <f t="shared" si="1537"/>
        <v>6</v>
      </c>
      <c r="C6861" s="285">
        <v>19</v>
      </c>
      <c r="D6861" t="s">
        <v>713</v>
      </c>
      <c r="F6861" s="16">
        <v>45</v>
      </c>
      <c r="G6861" t="str">
        <f t="shared" si="1531"/>
        <v>heating</v>
      </c>
      <c r="H6861" s="283">
        <f>IF(G6861="heating",F6861*Assumptions!M$4+Assumptions!M$7,0)</f>
        <v>0.26267355323341679</v>
      </c>
      <c r="I6861" s="15">
        <f t="shared" si="1532"/>
        <v>0.98418842963438757</v>
      </c>
      <c r="J6861" s="15">
        <f t="shared" si="1533"/>
        <v>0.9885470267915587</v>
      </c>
      <c r="K6861" s="283">
        <f t="shared" si="1538"/>
        <v>0.25555944611579207</v>
      </c>
      <c r="L6861" s="283">
        <f t="shared" si="1539"/>
        <v>3.8225513186096443</v>
      </c>
      <c r="M6861" s="283">
        <f t="shared" si="1540"/>
        <v>3.3331456014652394</v>
      </c>
      <c r="N6861" s="283">
        <f t="shared" si="1541"/>
        <v>3.3574836377085973</v>
      </c>
      <c r="O6861" s="283">
        <f t="shared" si="1542"/>
        <v>0.29095870692009534</v>
      </c>
      <c r="P6861" s="21">
        <f t="shared" si="1534"/>
        <v>0</v>
      </c>
      <c r="Q6861" s="21">
        <f t="shared" si="1535"/>
        <v>1.6764212681468484</v>
      </c>
      <c r="R6861">
        <f t="shared" si="1536"/>
        <v>1.0112882868167345</v>
      </c>
      <c r="S6861" s="296">
        <f t="shared" si="1543"/>
        <v>0</v>
      </c>
      <c r="T6861" s="283">
        <f t="shared" si="1544"/>
        <v>0.25555944611579207</v>
      </c>
    </row>
    <row r="6862" spans="1:20" x14ac:dyDescent="0.25">
      <c r="A6862" s="286">
        <v>43386</v>
      </c>
      <c r="B6862" s="1">
        <f t="shared" si="1537"/>
        <v>6</v>
      </c>
      <c r="C6862" s="285">
        <v>20</v>
      </c>
      <c r="D6862" t="s">
        <v>713</v>
      </c>
      <c r="F6862" s="16">
        <v>43</v>
      </c>
      <c r="G6862" t="str">
        <f t="shared" si="1531"/>
        <v>heating</v>
      </c>
      <c r="H6862" s="283">
        <f>IF(G6862="heating",F6862*Assumptions!M$4+Assumptions!M$7,0)</f>
        <v>0.28406530170749683</v>
      </c>
      <c r="I6862" s="15">
        <f t="shared" si="1532"/>
        <v>0.97071962311712034</v>
      </c>
      <c r="J6862" s="15">
        <f t="shared" si="1533"/>
        <v>0.9885470267915587</v>
      </c>
      <c r="K6862" s="283">
        <f t="shared" si="1538"/>
        <v>0.27258963087664489</v>
      </c>
      <c r="L6862" s="283">
        <f t="shared" si="1539"/>
        <v>3.7370271581932331</v>
      </c>
      <c r="M6862" s="283">
        <f t="shared" si="1540"/>
        <v>3.4757186005783627</v>
      </c>
      <c r="N6862" s="283">
        <f t="shared" si="1541"/>
        <v>3.2278965655525562</v>
      </c>
      <c r="O6862" s="283">
        <f t="shared" si="1542"/>
        <v>0.31558472613372368</v>
      </c>
      <c r="P6862" s="21">
        <f t="shared" si="1534"/>
        <v>0</v>
      </c>
      <c r="Q6862" s="21">
        <f t="shared" si="1535"/>
        <v>1.52436960139122</v>
      </c>
      <c r="R6862">
        <f t="shared" si="1536"/>
        <v>1.0112882868167345</v>
      </c>
      <c r="S6862" s="296">
        <f t="shared" si="1543"/>
        <v>0</v>
      </c>
      <c r="T6862" s="283">
        <f t="shared" si="1544"/>
        <v>0.27258963087664489</v>
      </c>
    </row>
    <row r="6863" spans="1:20" x14ac:dyDescent="0.25">
      <c r="A6863" s="286">
        <v>43386</v>
      </c>
      <c r="B6863" s="1">
        <f t="shared" si="1537"/>
        <v>6</v>
      </c>
      <c r="C6863" s="285">
        <v>21</v>
      </c>
      <c r="D6863" t="s">
        <v>713</v>
      </c>
      <c r="F6863" s="16">
        <v>41</v>
      </c>
      <c r="G6863" t="str">
        <f t="shared" si="1531"/>
        <v>heating</v>
      </c>
      <c r="H6863" s="283">
        <f>IF(G6863="heating",F6863*Assumptions!M$4+Assumptions!M$7,0)</f>
        <v>0.30545705018157687</v>
      </c>
      <c r="I6863" s="15">
        <f t="shared" si="1532"/>
        <v>0.95751150862929935</v>
      </c>
      <c r="J6863" s="15">
        <f t="shared" si="1533"/>
        <v>0.9885470267915587</v>
      </c>
      <c r="K6863" s="283">
        <f t="shared" si="1538"/>
        <v>0.28912889090208077</v>
      </c>
      <c r="L6863" s="283">
        <f t="shared" si="1539"/>
        <v>3.6290180754851575</v>
      </c>
      <c r="M6863" s="283">
        <f t="shared" si="1540"/>
        <v>3.5800545498320759</v>
      </c>
      <c r="N6863" s="283">
        <f t="shared" si="1541"/>
        <v>3.0927664988509331</v>
      </c>
      <c r="O6863" s="283">
        <f t="shared" si="1542"/>
        <v>0.33926064952477353</v>
      </c>
      <c r="P6863" s="21">
        <f t="shared" si="1534"/>
        <v>0</v>
      </c>
      <c r="Q6863" s="21">
        <f t="shared" si="1535"/>
        <v>1.4448604713749031</v>
      </c>
      <c r="R6863">
        <f t="shared" si="1536"/>
        <v>1.0112882868167345</v>
      </c>
      <c r="S6863" s="296">
        <f t="shared" si="1543"/>
        <v>0</v>
      </c>
      <c r="T6863" s="283">
        <f t="shared" si="1544"/>
        <v>0.28912889090208077</v>
      </c>
    </row>
    <row r="6864" spans="1:20" x14ac:dyDescent="0.25">
      <c r="A6864" s="286">
        <v>43386</v>
      </c>
      <c r="B6864" s="1">
        <f t="shared" si="1537"/>
        <v>6</v>
      </c>
      <c r="C6864" s="285">
        <v>22</v>
      </c>
      <c r="D6864" t="s">
        <v>713</v>
      </c>
      <c r="F6864" s="16">
        <v>39</v>
      </c>
      <c r="G6864" t="str">
        <f t="shared" si="1531"/>
        <v>heating</v>
      </c>
      <c r="H6864" s="283">
        <f>IF(G6864="heating",F6864*Assumptions!M$4+Assumptions!M$7,0)</f>
        <v>0.32684879865565691</v>
      </c>
      <c r="I6864" s="15">
        <f t="shared" si="1532"/>
        <v>0.9426530227543114</v>
      </c>
      <c r="J6864" s="15">
        <f t="shared" si="1533"/>
        <v>0.9885470267915587</v>
      </c>
      <c r="K6864" s="283">
        <f t="shared" si="1538"/>
        <v>0.30457628963394318</v>
      </c>
      <c r="L6864" s="283">
        <f t="shared" si="1539"/>
        <v>3.4953736047983544</v>
      </c>
      <c r="M6864" s="283">
        <f t="shared" si="1540"/>
        <v>3.6324422347564789</v>
      </c>
      <c r="N6864" s="283">
        <f t="shared" si="1541"/>
        <v>2.9501734199721237</v>
      </c>
      <c r="O6864" s="283">
        <f t="shared" si="1542"/>
        <v>0.3608628280041799</v>
      </c>
      <c r="P6864" s="21">
        <f t="shared" si="1534"/>
        <v>0</v>
      </c>
      <c r="Q6864" s="21">
        <f t="shared" si="1535"/>
        <v>1.2427137171080138</v>
      </c>
      <c r="R6864">
        <f t="shared" si="1536"/>
        <v>1.0112882868167345</v>
      </c>
      <c r="S6864" s="296">
        <f t="shared" si="1543"/>
        <v>0</v>
      </c>
      <c r="T6864" s="283">
        <f t="shared" si="1544"/>
        <v>0.30457628963394318</v>
      </c>
    </row>
    <row r="6865" spans="1:20" x14ac:dyDescent="0.25">
      <c r="A6865" s="286">
        <v>43386</v>
      </c>
      <c r="B6865" s="1">
        <f t="shared" si="1537"/>
        <v>6</v>
      </c>
      <c r="C6865" s="285">
        <v>23</v>
      </c>
      <c r="D6865" t="s">
        <v>713</v>
      </c>
      <c r="F6865" s="16">
        <v>39</v>
      </c>
      <c r="G6865" t="str">
        <f t="shared" si="1531"/>
        <v>heating</v>
      </c>
      <c r="H6865" s="283">
        <f>IF(G6865="heating",F6865*Assumptions!M$4+Assumptions!M$7,0)</f>
        <v>0.32684879865565691</v>
      </c>
      <c r="I6865" s="15">
        <f t="shared" si="1532"/>
        <v>0.94450710149963013</v>
      </c>
      <c r="J6865" s="15">
        <f t="shared" si="1533"/>
        <v>0.9885470267915587</v>
      </c>
      <c r="K6865" s="283">
        <f t="shared" si="1538"/>
        <v>0.3051753525036387</v>
      </c>
      <c r="L6865" s="283">
        <f t="shared" si="1539"/>
        <v>3.4953736047983544</v>
      </c>
      <c r="M6865" s="283">
        <f t="shared" si="1540"/>
        <v>3.6395867871829717</v>
      </c>
      <c r="N6865" s="283">
        <f t="shared" si="1541"/>
        <v>2.9501734199721237</v>
      </c>
      <c r="O6865" s="283">
        <f t="shared" si="1542"/>
        <v>0.36157259934445862</v>
      </c>
      <c r="P6865" s="21">
        <f t="shared" si="1534"/>
        <v>0</v>
      </c>
      <c r="Q6865" s="21">
        <f t="shared" si="1535"/>
        <v>1.0297519246597011</v>
      </c>
      <c r="R6865">
        <f t="shared" si="1536"/>
        <v>1.0112882868167345</v>
      </c>
      <c r="S6865" s="296">
        <f t="shared" si="1543"/>
        <v>0</v>
      </c>
      <c r="T6865" s="283">
        <f t="shared" si="1544"/>
        <v>0.3051753525036387</v>
      </c>
    </row>
    <row r="6866" spans="1:20" x14ac:dyDescent="0.25">
      <c r="A6866" s="286">
        <v>43387</v>
      </c>
      <c r="B6866" s="1">
        <f t="shared" si="1537"/>
        <v>7</v>
      </c>
      <c r="C6866" s="285">
        <v>0</v>
      </c>
      <c r="D6866" t="s">
        <v>713</v>
      </c>
      <c r="F6866" s="16">
        <v>39</v>
      </c>
      <c r="G6866" t="str">
        <f t="shared" si="1531"/>
        <v>heating</v>
      </c>
      <c r="H6866" s="283">
        <f>IF(G6866="heating",F6866*Assumptions!M$4+Assumptions!M$7,0)</f>
        <v>0.32684879865565691</v>
      </c>
      <c r="I6866" s="15">
        <f t="shared" si="1532"/>
        <v>0.97481507806017154</v>
      </c>
      <c r="J6866" s="15">
        <f t="shared" si="1533"/>
        <v>0.93760781206536892</v>
      </c>
      <c r="K6866" s="283">
        <f t="shared" si="1538"/>
        <v>0.29873791687354656</v>
      </c>
      <c r="L6866" s="283">
        <f t="shared" si="1539"/>
        <v>3.4953736047983544</v>
      </c>
      <c r="M6866" s="283">
        <f t="shared" si="1540"/>
        <v>3.5628125474863213</v>
      </c>
      <c r="N6866" s="283">
        <f t="shared" si="1541"/>
        <v>2.9501734199721237</v>
      </c>
      <c r="O6866" s="283">
        <f t="shared" si="1542"/>
        <v>0.35394550785496076</v>
      </c>
      <c r="P6866" s="21">
        <f t="shared" si="1534"/>
        <v>0</v>
      </c>
      <c r="Q6866" s="21">
        <f t="shared" si="1535"/>
        <v>0.90668853391740301</v>
      </c>
      <c r="R6866">
        <f t="shared" si="1536"/>
        <v>1.0096214758538746</v>
      </c>
      <c r="S6866" s="296">
        <f t="shared" si="1543"/>
        <v>0</v>
      </c>
      <c r="T6866" s="283">
        <f t="shared" si="1544"/>
        <v>0.29873791687354656</v>
      </c>
    </row>
    <row r="6867" spans="1:20" x14ac:dyDescent="0.25">
      <c r="A6867" s="286">
        <v>43387</v>
      </c>
      <c r="B6867" s="1">
        <f t="shared" si="1537"/>
        <v>7</v>
      </c>
      <c r="C6867" s="285">
        <v>1</v>
      </c>
      <c r="D6867" t="s">
        <v>713</v>
      </c>
      <c r="F6867" s="16">
        <v>37</v>
      </c>
      <c r="G6867" t="str">
        <f t="shared" si="1531"/>
        <v>heating</v>
      </c>
      <c r="H6867" s="283">
        <f>IF(G6867="heating",F6867*Assumptions!M$4+Assumptions!M$7,0)</f>
        <v>0.34824054712973695</v>
      </c>
      <c r="I6867" s="15">
        <f t="shared" si="1532"/>
        <v>1.012242869806885</v>
      </c>
      <c r="J6867" s="15">
        <f t="shared" si="1533"/>
        <v>0.93760781206536892</v>
      </c>
      <c r="K6867" s="283">
        <f t="shared" si="1538"/>
        <v>0.33051051431957318</v>
      </c>
      <c r="L6867" s="283">
        <f t="shared" si="1539"/>
        <v>3.3550920610042541</v>
      </c>
      <c r="M6867" s="283">
        <f t="shared" si="1540"/>
        <v>3.7835436075169757</v>
      </c>
      <c r="N6867" s="283">
        <f t="shared" si="1541"/>
        <v>2.8034223547707424</v>
      </c>
      <c r="O6867" s="283">
        <f t="shared" si="1542"/>
        <v>0.39554981816598794</v>
      </c>
      <c r="P6867" s="21">
        <f t="shared" si="1534"/>
        <v>0</v>
      </c>
      <c r="Q6867" s="21">
        <f t="shared" si="1535"/>
        <v>0.81803459285312596</v>
      </c>
      <c r="R6867">
        <f t="shared" si="1536"/>
        <v>1.0096214758538746</v>
      </c>
      <c r="S6867" s="296">
        <f t="shared" si="1543"/>
        <v>0</v>
      </c>
      <c r="T6867" s="283">
        <f t="shared" si="1544"/>
        <v>0.33051051431957318</v>
      </c>
    </row>
    <row r="6868" spans="1:20" x14ac:dyDescent="0.25">
      <c r="A6868" s="286">
        <v>43387</v>
      </c>
      <c r="B6868" s="1">
        <f t="shared" si="1537"/>
        <v>7</v>
      </c>
      <c r="C6868" s="285">
        <v>2</v>
      </c>
      <c r="D6868" t="s">
        <v>713</v>
      </c>
      <c r="F6868" s="16">
        <v>37</v>
      </c>
      <c r="G6868" t="str">
        <f t="shared" si="1531"/>
        <v>heating</v>
      </c>
      <c r="H6868" s="283">
        <f>IF(G6868="heating",F6868*Assumptions!M$4+Assumptions!M$7,0)</f>
        <v>0.34824054712973695</v>
      </c>
      <c r="I6868" s="15">
        <f t="shared" si="1532"/>
        <v>1.0509704703585963</v>
      </c>
      <c r="J6868" s="15">
        <f t="shared" si="1533"/>
        <v>0.93760781206536892</v>
      </c>
      <c r="K6868" s="283">
        <f t="shared" si="1538"/>
        <v>0.34315558158406373</v>
      </c>
      <c r="L6868" s="283">
        <f t="shared" si="1539"/>
        <v>3.3550920610042541</v>
      </c>
      <c r="M6868" s="283">
        <f t="shared" si="1540"/>
        <v>3.9282989521803091</v>
      </c>
      <c r="N6868" s="283">
        <f t="shared" si="1541"/>
        <v>2.8034223547707424</v>
      </c>
      <c r="O6868" s="283">
        <f t="shared" si="1542"/>
        <v>0.41068323704515158</v>
      </c>
      <c r="P6868" s="21">
        <f t="shared" si="1534"/>
        <v>0</v>
      </c>
      <c r="Q6868" s="21">
        <f t="shared" si="1535"/>
        <v>0.74507607494346417</v>
      </c>
      <c r="R6868">
        <f t="shared" si="1536"/>
        <v>1.0096214758538746</v>
      </c>
      <c r="S6868" s="296">
        <f t="shared" si="1543"/>
        <v>0</v>
      </c>
      <c r="T6868" s="283">
        <f t="shared" si="1544"/>
        <v>0.34315558158406373</v>
      </c>
    </row>
    <row r="6869" spans="1:20" x14ac:dyDescent="0.25">
      <c r="A6869" s="286">
        <v>43387</v>
      </c>
      <c r="B6869" s="1">
        <f t="shared" si="1537"/>
        <v>7</v>
      </c>
      <c r="C6869" s="285">
        <v>3</v>
      </c>
      <c r="D6869" t="s">
        <v>713</v>
      </c>
      <c r="F6869" s="16">
        <v>36</v>
      </c>
      <c r="G6869" t="str">
        <f t="shared" si="1531"/>
        <v>heating</v>
      </c>
      <c r="H6869" s="283">
        <f>IF(G6869="heating",F6869*Assumptions!M$4+Assumptions!M$7,0)</f>
        <v>0.358936421366777</v>
      </c>
      <c r="I6869" s="15">
        <f t="shared" si="1532"/>
        <v>1.0924036124451033</v>
      </c>
      <c r="J6869" s="15">
        <f t="shared" si="1533"/>
        <v>0.93760781206536892</v>
      </c>
      <c r="K6869" s="283">
        <f t="shared" si="1538"/>
        <v>0.36763925161255057</v>
      </c>
      <c r="L6869" s="283">
        <f t="shared" si="1539"/>
        <v>3.2767200477248446</v>
      </c>
      <c r="M6869" s="283">
        <f t="shared" si="1540"/>
        <v>4.110268891577042</v>
      </c>
      <c r="N6869" s="283">
        <f t="shared" si="1541"/>
        <v>2.7263288431388362</v>
      </c>
      <c r="O6869" s="283">
        <f t="shared" si="1542"/>
        <v>0.44185825533154766</v>
      </c>
      <c r="P6869" s="21">
        <f t="shared" si="1534"/>
        <v>0</v>
      </c>
      <c r="Q6869" s="21">
        <f t="shared" si="1535"/>
        <v>0.69158980876382303</v>
      </c>
      <c r="R6869">
        <f t="shared" si="1536"/>
        <v>1.0096214758538746</v>
      </c>
      <c r="S6869" s="296">
        <f t="shared" si="1543"/>
        <v>0</v>
      </c>
      <c r="T6869" s="283">
        <f t="shared" si="1544"/>
        <v>0.36763925161255057</v>
      </c>
    </row>
    <row r="6870" spans="1:20" x14ac:dyDescent="0.25">
      <c r="A6870" s="286">
        <v>43387</v>
      </c>
      <c r="B6870" s="1">
        <f t="shared" si="1537"/>
        <v>7</v>
      </c>
      <c r="C6870" s="285">
        <v>4</v>
      </c>
      <c r="D6870" t="s">
        <v>713</v>
      </c>
      <c r="F6870" s="16">
        <v>36</v>
      </c>
      <c r="G6870" t="str">
        <f t="shared" si="1531"/>
        <v>heating</v>
      </c>
      <c r="H6870" s="283">
        <f>IF(G6870="heating",F6870*Assumptions!M$4+Assumptions!M$7,0)</f>
        <v>0.358936421366777</v>
      </c>
      <c r="I6870" s="15">
        <f t="shared" si="1532"/>
        <v>1.1348296917927807</v>
      </c>
      <c r="J6870" s="15">
        <f t="shared" si="1533"/>
        <v>0.93760781206536892</v>
      </c>
      <c r="K6870" s="283">
        <f t="shared" si="1538"/>
        <v>0.38191739192858565</v>
      </c>
      <c r="L6870" s="283">
        <f t="shared" si="1539"/>
        <v>3.2767200477248446</v>
      </c>
      <c r="M6870" s="283">
        <f t="shared" si="1540"/>
        <v>4.2699009105009091</v>
      </c>
      <c r="N6870" s="283">
        <f t="shared" si="1541"/>
        <v>2.7263288431388362</v>
      </c>
      <c r="O6870" s="283">
        <f t="shared" si="1542"/>
        <v>0.45901886628848421</v>
      </c>
      <c r="P6870" s="21">
        <f t="shared" si="1534"/>
        <v>0</v>
      </c>
      <c r="Q6870" s="21">
        <f t="shared" si="1535"/>
        <v>0.6473875548762833</v>
      </c>
      <c r="R6870">
        <f t="shared" si="1536"/>
        <v>1.0096214758538746</v>
      </c>
      <c r="S6870" s="296">
        <f t="shared" si="1543"/>
        <v>0</v>
      </c>
      <c r="T6870" s="283">
        <f t="shared" si="1544"/>
        <v>0.38191739192858565</v>
      </c>
    </row>
    <row r="6871" spans="1:20" x14ac:dyDescent="0.25">
      <c r="A6871" s="286">
        <v>43387</v>
      </c>
      <c r="B6871" s="1">
        <f t="shared" si="1537"/>
        <v>7</v>
      </c>
      <c r="C6871" s="285">
        <v>5</v>
      </c>
      <c r="D6871" t="s">
        <v>713</v>
      </c>
      <c r="F6871" s="16">
        <v>37</v>
      </c>
      <c r="G6871" t="str">
        <f t="shared" si="1531"/>
        <v>heating</v>
      </c>
      <c r="H6871" s="283">
        <f>IF(G6871="heating",F6871*Assumptions!M$4+Assumptions!M$7,0)</f>
        <v>0.34824054712973695</v>
      </c>
      <c r="I6871" s="15">
        <f t="shared" si="1532"/>
        <v>1.1635558681477385</v>
      </c>
      <c r="J6871" s="15">
        <f t="shared" si="1533"/>
        <v>0.93760781206536892</v>
      </c>
      <c r="K6871" s="283">
        <f t="shared" si="1538"/>
        <v>0.37991618404230798</v>
      </c>
      <c r="L6871" s="283">
        <f t="shared" si="1539"/>
        <v>3.3550920610042541</v>
      </c>
      <c r="M6871" s="283">
        <f t="shared" si="1540"/>
        <v>4.3491186732282152</v>
      </c>
      <c r="N6871" s="283">
        <f t="shared" si="1541"/>
        <v>2.8034223547707424</v>
      </c>
      <c r="O6871" s="283">
        <f t="shared" si="1542"/>
        <v>0.45467775155542589</v>
      </c>
      <c r="P6871" s="21">
        <f t="shared" si="1534"/>
        <v>0</v>
      </c>
      <c r="Q6871" s="21">
        <f t="shared" si="1535"/>
        <v>0.72139578924615555</v>
      </c>
      <c r="R6871">
        <f t="shared" si="1536"/>
        <v>1.0096214758538746</v>
      </c>
      <c r="S6871" s="296">
        <f t="shared" si="1543"/>
        <v>0</v>
      </c>
      <c r="T6871" s="283">
        <f t="shared" si="1544"/>
        <v>0.37991618404230798</v>
      </c>
    </row>
    <row r="6872" spans="1:20" x14ac:dyDescent="0.25">
      <c r="A6872" s="286">
        <v>43387</v>
      </c>
      <c r="B6872" s="1">
        <f t="shared" si="1537"/>
        <v>7</v>
      </c>
      <c r="C6872" s="285">
        <v>6</v>
      </c>
      <c r="D6872" t="s">
        <v>713</v>
      </c>
      <c r="F6872" s="16">
        <v>36</v>
      </c>
      <c r="G6872" t="str">
        <f t="shared" si="1531"/>
        <v>heating</v>
      </c>
      <c r="H6872" s="283">
        <f>IF(G6872="heating",F6872*Assumptions!M$4+Assumptions!M$7,0)</f>
        <v>0.358936421366777</v>
      </c>
      <c r="I6872" s="15">
        <f t="shared" si="1532"/>
        <v>1.2083911162615524</v>
      </c>
      <c r="J6872" s="15">
        <f t="shared" si="1533"/>
        <v>0.93760781206536892</v>
      </c>
      <c r="K6872" s="283">
        <f t="shared" si="1538"/>
        <v>0.40667387088119572</v>
      </c>
      <c r="L6872" s="283">
        <f t="shared" si="1539"/>
        <v>3.2767200477248446</v>
      </c>
      <c r="M6872" s="283">
        <f t="shared" si="1540"/>
        <v>4.5466825241549751</v>
      </c>
      <c r="N6872" s="283">
        <f t="shared" si="1541"/>
        <v>2.7263288431388362</v>
      </c>
      <c r="O6872" s="283">
        <f t="shared" si="1542"/>
        <v>0.48877318264663183</v>
      </c>
      <c r="P6872" s="21">
        <f t="shared" si="1534"/>
        <v>0</v>
      </c>
      <c r="Q6872" s="21">
        <f t="shared" si="1535"/>
        <v>0.87787080972652631</v>
      </c>
      <c r="R6872">
        <f t="shared" si="1536"/>
        <v>1.0096214758538746</v>
      </c>
      <c r="S6872" s="296">
        <f t="shared" si="1543"/>
        <v>0</v>
      </c>
      <c r="T6872" s="283">
        <f t="shared" si="1544"/>
        <v>0.40667387088119572</v>
      </c>
    </row>
    <row r="6873" spans="1:20" x14ac:dyDescent="0.25">
      <c r="A6873" s="286">
        <v>43387</v>
      </c>
      <c r="B6873" s="1">
        <f t="shared" si="1537"/>
        <v>7</v>
      </c>
      <c r="C6873" s="285">
        <v>7</v>
      </c>
      <c r="D6873" t="s">
        <v>713</v>
      </c>
      <c r="F6873" s="16">
        <v>39</v>
      </c>
      <c r="G6873" t="str">
        <f t="shared" si="1531"/>
        <v>heating</v>
      </c>
      <c r="H6873" s="283">
        <f>IF(G6873="heating",F6873*Assumptions!M$4+Assumptions!M$7,0)</f>
        <v>0.32684879865565691</v>
      </c>
      <c r="I6873" s="15">
        <f t="shared" si="1532"/>
        <v>1.1637425769249583</v>
      </c>
      <c r="J6873" s="15">
        <f t="shared" si="1533"/>
        <v>0.93760781206536892</v>
      </c>
      <c r="K6873" s="283">
        <f t="shared" si="1538"/>
        <v>0.35663588000652136</v>
      </c>
      <c r="L6873" s="283">
        <f t="shared" si="1539"/>
        <v>3.4953736047983544</v>
      </c>
      <c r="M6873" s="283">
        <f t="shared" si="1540"/>
        <v>4.2533160887940005</v>
      </c>
      <c r="N6873" s="283">
        <f t="shared" si="1541"/>
        <v>2.9501734199721237</v>
      </c>
      <c r="O6873" s="283">
        <f t="shared" si="1542"/>
        <v>0.42254317426214449</v>
      </c>
      <c r="P6873" s="21">
        <f t="shared" si="1534"/>
        <v>0</v>
      </c>
      <c r="Q6873" s="21">
        <f t="shared" si="1535"/>
        <v>0.97331382064367777</v>
      </c>
      <c r="R6873">
        <f t="shared" si="1536"/>
        <v>1.0096214758538746</v>
      </c>
      <c r="S6873" s="296">
        <f t="shared" si="1543"/>
        <v>0</v>
      </c>
      <c r="T6873" s="283">
        <f t="shared" si="1544"/>
        <v>0.35663588000652136</v>
      </c>
    </row>
    <row r="6874" spans="1:20" x14ac:dyDescent="0.25">
      <c r="A6874" s="286">
        <v>43387</v>
      </c>
      <c r="B6874" s="1">
        <f t="shared" si="1537"/>
        <v>7</v>
      </c>
      <c r="C6874" s="285">
        <v>8</v>
      </c>
      <c r="D6874" t="s">
        <v>713</v>
      </c>
      <c r="F6874" s="16">
        <v>45</v>
      </c>
      <c r="G6874" t="str">
        <f t="shared" si="1531"/>
        <v>heating</v>
      </c>
      <c r="H6874" s="283">
        <f>IF(G6874="heating",F6874*Assumptions!M$4+Assumptions!M$7,0)</f>
        <v>0.26267355323341679</v>
      </c>
      <c r="I6874" s="15">
        <f t="shared" si="1532"/>
        <v>1.094193721037565</v>
      </c>
      <c r="J6874" s="15">
        <f t="shared" si="1533"/>
        <v>0.93760781206536892</v>
      </c>
      <c r="K6874" s="283">
        <f t="shared" si="1538"/>
        <v>0.26948325497712744</v>
      </c>
      <c r="L6874" s="283">
        <f t="shared" si="1539"/>
        <v>3.8225513186096443</v>
      </c>
      <c r="M6874" s="283">
        <f t="shared" si="1540"/>
        <v>3.5147475064903997</v>
      </c>
      <c r="N6874" s="283">
        <f t="shared" si="1541"/>
        <v>3.3574836377085973</v>
      </c>
      <c r="O6874" s="283">
        <f t="shared" si="1542"/>
        <v>0.30681119636343646</v>
      </c>
      <c r="P6874" s="21">
        <f t="shared" si="1534"/>
        <v>0</v>
      </c>
      <c r="Q6874" s="21">
        <f t="shared" si="1535"/>
        <v>0.94940007506179924</v>
      </c>
      <c r="R6874">
        <f t="shared" si="1536"/>
        <v>1.0096214758538746</v>
      </c>
      <c r="S6874" s="296">
        <f t="shared" si="1543"/>
        <v>0</v>
      </c>
      <c r="T6874" s="283">
        <f t="shared" si="1544"/>
        <v>0.26948325497712744</v>
      </c>
    </row>
    <row r="6875" spans="1:20" x14ac:dyDescent="0.25">
      <c r="A6875" s="286">
        <v>43387</v>
      </c>
      <c r="B6875" s="1">
        <f t="shared" si="1537"/>
        <v>7</v>
      </c>
      <c r="C6875" s="285">
        <v>9</v>
      </c>
      <c r="D6875" t="s">
        <v>713</v>
      </c>
      <c r="F6875" s="16">
        <v>54</v>
      </c>
      <c r="G6875" t="str">
        <f t="shared" si="1531"/>
        <v>heating</v>
      </c>
      <c r="H6875" s="283">
        <f>IF(G6875="heating",F6875*Assumptions!M$4+Assumptions!M$7,0)</f>
        <v>0.16641068510005663</v>
      </c>
      <c r="I6875" s="15">
        <f t="shared" si="1532"/>
        <v>1.0343009000871222</v>
      </c>
      <c r="J6875" s="15">
        <f t="shared" si="1533"/>
        <v>0.93760781206536892</v>
      </c>
      <c r="K6875" s="283">
        <f t="shared" si="1538"/>
        <v>0.16137985777150024</v>
      </c>
      <c r="L6875" s="283">
        <f t="shared" si="1539"/>
        <v>4.1559947708987721</v>
      </c>
      <c r="M6875" s="283">
        <f t="shared" si="1540"/>
        <v>2.2884073992312457</v>
      </c>
      <c r="N6875" s="283">
        <f t="shared" si="1541"/>
        <v>3.9259252525022648</v>
      </c>
      <c r="O6875" s="283">
        <f t="shared" si="1542"/>
        <v>0.17083714077318787</v>
      </c>
      <c r="P6875" s="21">
        <f t="shared" si="1534"/>
        <v>0</v>
      </c>
      <c r="Q6875" s="21">
        <f t="shared" si="1535"/>
        <v>0.8408485371888097</v>
      </c>
      <c r="R6875">
        <f t="shared" si="1536"/>
        <v>1.0096214758538746</v>
      </c>
      <c r="S6875" s="296">
        <f t="shared" si="1543"/>
        <v>0</v>
      </c>
      <c r="T6875" s="283">
        <f t="shared" si="1544"/>
        <v>0.16137985777150024</v>
      </c>
    </row>
    <row r="6876" spans="1:20" x14ac:dyDescent="0.25">
      <c r="A6876" s="286">
        <v>43387</v>
      </c>
      <c r="B6876" s="1">
        <f t="shared" si="1537"/>
        <v>7</v>
      </c>
      <c r="C6876" s="285">
        <v>10</v>
      </c>
      <c r="D6876" t="s">
        <v>713</v>
      </c>
      <c r="F6876" s="16">
        <v>59</v>
      </c>
      <c r="G6876" t="str">
        <f t="shared" si="1531"/>
        <v>heating</v>
      </c>
      <c r="H6876" s="283">
        <f>IF(G6876="heating",F6876*Assumptions!M$4+Assumptions!M$7,0)</f>
        <v>0.11293131391485645</v>
      </c>
      <c r="I6876" s="15">
        <f t="shared" si="1532"/>
        <v>0.98112329028689171</v>
      </c>
      <c r="J6876" s="15">
        <f t="shared" si="1533"/>
        <v>0.93760781206536892</v>
      </c>
      <c r="K6876" s="283">
        <f t="shared" si="1538"/>
        <v>0.10388651641927606</v>
      </c>
      <c r="L6876" s="283">
        <f t="shared" si="1539"/>
        <v>4.3182081448486933</v>
      </c>
      <c r="M6876" s="283">
        <f t="shared" si="1540"/>
        <v>1.5306354877777963</v>
      </c>
      <c r="N6876" s="283">
        <f t="shared" si="1541"/>
        <v>4.2355603137647586</v>
      </c>
      <c r="O6876" s="283">
        <f t="shared" si="1542"/>
        <v>0.10591363789196903</v>
      </c>
      <c r="P6876" s="21">
        <f t="shared" si="1534"/>
        <v>0</v>
      </c>
      <c r="Q6876" s="21">
        <f t="shared" si="1535"/>
        <v>0.74504051125983206</v>
      </c>
      <c r="R6876">
        <f t="shared" si="1536"/>
        <v>1.0096214758538746</v>
      </c>
      <c r="S6876" s="296">
        <f t="shared" si="1543"/>
        <v>0</v>
      </c>
      <c r="T6876" s="283">
        <f t="shared" si="1544"/>
        <v>0.10388651641927606</v>
      </c>
    </row>
    <row r="6877" spans="1:20" x14ac:dyDescent="0.25">
      <c r="A6877" s="286">
        <v>43387</v>
      </c>
      <c r="B6877" s="1">
        <f t="shared" si="1537"/>
        <v>7</v>
      </c>
      <c r="C6877" s="285">
        <v>11</v>
      </c>
      <c r="D6877" t="s">
        <v>713</v>
      </c>
      <c r="F6877" s="16">
        <v>61</v>
      </c>
      <c r="G6877" t="str">
        <f t="shared" si="1531"/>
        <v>heating</v>
      </c>
      <c r="H6877" s="283">
        <f>IF(G6877="heating",F6877*Assumptions!M$4+Assumptions!M$7,0)</f>
        <v>9.153956544077646E-2</v>
      </c>
      <c r="I6877" s="15">
        <f t="shared" si="1532"/>
        <v>0.94956163997961163</v>
      </c>
      <c r="J6877" s="15">
        <f t="shared" si="1533"/>
        <v>0.93760781206536892</v>
      </c>
      <c r="K6877" s="283">
        <f t="shared" si="1538"/>
        <v>8.1499177430206321E-2</v>
      </c>
      <c r="L6877" s="283">
        <f t="shared" si="1539"/>
        <v>4.3818232651749627</v>
      </c>
      <c r="M6877" s="283">
        <f t="shared" si="1540"/>
        <v>1.2184763518724966</v>
      </c>
      <c r="N6877" s="283">
        <f t="shared" si="1541"/>
        <v>4.3585758300027857</v>
      </c>
      <c r="O6877" s="283">
        <f t="shared" si="1542"/>
        <v>8.1933871449030651E-2</v>
      </c>
      <c r="P6877" s="21">
        <f t="shared" si="1534"/>
        <v>0</v>
      </c>
      <c r="Q6877" s="21">
        <f t="shared" si="1535"/>
        <v>0.72850690893675296</v>
      </c>
      <c r="R6877">
        <f t="shared" si="1536"/>
        <v>1.0096214758538746</v>
      </c>
      <c r="S6877" s="296">
        <f t="shared" si="1543"/>
        <v>0</v>
      </c>
      <c r="T6877" s="283">
        <f t="shared" si="1544"/>
        <v>8.1499177430206321E-2</v>
      </c>
    </row>
    <row r="6878" spans="1:20" x14ac:dyDescent="0.25">
      <c r="A6878" s="286">
        <v>43387</v>
      </c>
      <c r="B6878" s="1">
        <f t="shared" si="1537"/>
        <v>7</v>
      </c>
      <c r="C6878" s="285">
        <v>12</v>
      </c>
      <c r="D6878" t="s">
        <v>713</v>
      </c>
      <c r="F6878" s="16">
        <v>61</v>
      </c>
      <c r="G6878" t="str">
        <f t="shared" si="1531"/>
        <v>heating</v>
      </c>
      <c r="H6878" s="283">
        <f>IF(G6878="heating",F6878*Assumptions!M$4+Assumptions!M$7,0)</f>
        <v>9.153956544077646E-2</v>
      </c>
      <c r="I6878" s="15">
        <f t="shared" si="1532"/>
        <v>0.91648403420261149</v>
      </c>
      <c r="J6878" s="15">
        <f t="shared" si="1533"/>
        <v>0.93760781206536892</v>
      </c>
      <c r="K6878" s="283">
        <f t="shared" si="1538"/>
        <v>7.8660185680029859E-2</v>
      </c>
      <c r="L6878" s="283">
        <f t="shared" si="1539"/>
        <v>4.3818232651749627</v>
      </c>
      <c r="M6878" s="283">
        <f t="shared" si="1540"/>
        <v>1.1760312080093756</v>
      </c>
      <c r="N6878" s="283">
        <f t="shared" si="1541"/>
        <v>4.3585758300027857</v>
      </c>
      <c r="O6878" s="283">
        <f t="shared" si="1542"/>
        <v>7.9079737303897488E-2</v>
      </c>
      <c r="P6878" s="21">
        <f t="shared" si="1534"/>
        <v>0</v>
      </c>
      <c r="Q6878" s="21">
        <f t="shared" si="1535"/>
        <v>0.75910815787401487</v>
      </c>
      <c r="R6878">
        <f t="shared" si="1536"/>
        <v>1.0096214758538746</v>
      </c>
      <c r="S6878" s="296">
        <f t="shared" si="1543"/>
        <v>0</v>
      </c>
      <c r="T6878" s="283">
        <f t="shared" si="1544"/>
        <v>7.8660185680029859E-2</v>
      </c>
    </row>
    <row r="6879" spans="1:20" x14ac:dyDescent="0.25">
      <c r="A6879" s="286">
        <v>43387</v>
      </c>
      <c r="B6879" s="1">
        <f t="shared" si="1537"/>
        <v>7</v>
      </c>
      <c r="C6879" s="285">
        <v>13</v>
      </c>
      <c r="D6879" t="s">
        <v>713</v>
      </c>
      <c r="F6879" s="16">
        <v>63</v>
      </c>
      <c r="G6879" t="str">
        <f t="shared" si="1531"/>
        <v>heating</v>
      </c>
      <c r="H6879" s="283">
        <f>IF(G6879="heating",F6879*Assumptions!M$4+Assumptions!M$7,0)</f>
        <v>7.0147816966696364E-2</v>
      </c>
      <c r="I6879" s="15">
        <f t="shared" si="1532"/>
        <v>0.90040206880052787</v>
      </c>
      <c r="J6879" s="15">
        <f t="shared" si="1533"/>
        <v>0.93760781206536892</v>
      </c>
      <c r="K6879" s="283">
        <f t="shared" si="1538"/>
        <v>5.9220471592422053E-2</v>
      </c>
      <c r="L6879" s="283">
        <f t="shared" si="1539"/>
        <v>4.3818232651749627</v>
      </c>
      <c r="M6879" s="283">
        <f t="shared" si="1540"/>
        <v>0.88539230035662664</v>
      </c>
      <c r="N6879" s="283">
        <f t="shared" si="1541"/>
        <v>4.3585758300027857</v>
      </c>
      <c r="O6879" s="283">
        <f t="shared" si="1542"/>
        <v>0</v>
      </c>
      <c r="P6879" s="21">
        <f t="shared" si="1534"/>
        <v>0</v>
      </c>
      <c r="Q6879" s="21">
        <f t="shared" si="1535"/>
        <v>0.79115902007799765</v>
      </c>
      <c r="R6879">
        <f t="shared" si="1536"/>
        <v>1.0096214758538746</v>
      </c>
      <c r="S6879" s="296">
        <f t="shared" si="1543"/>
        <v>0</v>
      </c>
      <c r="T6879" s="283">
        <f t="shared" si="1544"/>
        <v>5.9220471592422053E-2</v>
      </c>
    </row>
    <row r="6880" spans="1:20" x14ac:dyDescent="0.25">
      <c r="A6880" s="286">
        <v>43387</v>
      </c>
      <c r="B6880" s="1">
        <f t="shared" si="1537"/>
        <v>7</v>
      </c>
      <c r="C6880" s="285">
        <v>14</v>
      </c>
      <c r="D6880" t="s">
        <v>713</v>
      </c>
      <c r="F6880" s="16">
        <v>59</v>
      </c>
      <c r="G6880" t="str">
        <f t="shared" si="1531"/>
        <v>heating</v>
      </c>
      <c r="H6880" s="283">
        <f>IF(G6880="heating",F6880*Assumptions!M$4+Assumptions!M$7,0)</f>
        <v>0.11293131391485645</v>
      </c>
      <c r="I6880" s="15">
        <f t="shared" si="1532"/>
        <v>0.86032894500746537</v>
      </c>
      <c r="J6880" s="15">
        <f t="shared" si="1533"/>
        <v>0.93760781206536892</v>
      </c>
      <c r="K6880" s="283">
        <f t="shared" si="1538"/>
        <v>9.1096173086831697E-2</v>
      </c>
      <c r="L6880" s="283">
        <f t="shared" si="1539"/>
        <v>4.3182081448486933</v>
      </c>
      <c r="M6880" s="283">
        <f t="shared" si="1540"/>
        <v>1.3421860712386073</v>
      </c>
      <c r="N6880" s="283">
        <f t="shared" si="1541"/>
        <v>4.2355603137647586</v>
      </c>
      <c r="O6880" s="283">
        <f t="shared" si="1542"/>
        <v>9.2873718575017958E-2</v>
      </c>
      <c r="P6880" s="21">
        <f t="shared" si="1534"/>
        <v>0</v>
      </c>
      <c r="Q6880" s="21">
        <f t="shared" si="1535"/>
        <v>0.84355555031342389</v>
      </c>
      <c r="R6880">
        <f t="shared" si="1536"/>
        <v>1.0096214758538746</v>
      </c>
      <c r="S6880" s="296">
        <f t="shared" si="1543"/>
        <v>0</v>
      </c>
      <c r="T6880" s="283">
        <f t="shared" si="1544"/>
        <v>9.1096173086831697E-2</v>
      </c>
    </row>
    <row r="6881" spans="1:20" x14ac:dyDescent="0.25">
      <c r="A6881" s="286">
        <v>43387</v>
      </c>
      <c r="B6881" s="1">
        <f t="shared" si="1537"/>
        <v>7</v>
      </c>
      <c r="C6881" s="285">
        <v>15</v>
      </c>
      <c r="D6881" t="s">
        <v>713</v>
      </c>
      <c r="F6881" s="16">
        <v>57</v>
      </c>
      <c r="G6881" t="str">
        <f t="shared" si="1531"/>
        <v>heating</v>
      </c>
      <c r="H6881" s="283">
        <f>IF(G6881="heating",F6881*Assumptions!M$4+Assumptions!M$7,0)</f>
        <v>0.13432306238893654</v>
      </c>
      <c r="I6881" s="15">
        <f t="shared" si="1532"/>
        <v>0.85754515037175039</v>
      </c>
      <c r="J6881" s="15">
        <f t="shared" si="1533"/>
        <v>0.93760781206536892</v>
      </c>
      <c r="K6881" s="283">
        <f t="shared" si="1538"/>
        <v>0.10800125372976295</v>
      </c>
      <c r="L6881" s="283">
        <f t="shared" si="1539"/>
        <v>4.2530692972692208</v>
      </c>
      <c r="M6881" s="283">
        <f t="shared" si="1540"/>
        <v>1.5672572172314239</v>
      </c>
      <c r="N6881" s="283">
        <f t="shared" si="1541"/>
        <v>4.1119599131986844</v>
      </c>
      <c r="O6881" s="283">
        <f t="shared" si="1542"/>
        <v>0.1117075132056238</v>
      </c>
      <c r="P6881" s="21">
        <f t="shared" si="1534"/>
        <v>0</v>
      </c>
      <c r="Q6881" s="21">
        <f t="shared" si="1535"/>
        <v>0.96592607327566882</v>
      </c>
      <c r="R6881">
        <f t="shared" si="1536"/>
        <v>1.0096214758538746</v>
      </c>
      <c r="S6881" s="296">
        <f t="shared" si="1543"/>
        <v>0</v>
      </c>
      <c r="T6881" s="283">
        <f t="shared" si="1544"/>
        <v>0.10800125372976295</v>
      </c>
    </row>
    <row r="6882" spans="1:20" x14ac:dyDescent="0.25">
      <c r="A6882" s="286">
        <v>43387</v>
      </c>
      <c r="B6882" s="1">
        <f t="shared" si="1537"/>
        <v>7</v>
      </c>
      <c r="C6882" s="285">
        <v>16</v>
      </c>
      <c r="D6882" t="s">
        <v>713</v>
      </c>
      <c r="F6882" s="16">
        <v>57</v>
      </c>
      <c r="G6882" t="str">
        <f t="shared" si="1531"/>
        <v>heating</v>
      </c>
      <c r="H6882" s="283">
        <f>IF(G6882="heating",F6882*Assumptions!M$4+Assumptions!M$7,0)</f>
        <v>0.13432306238893654</v>
      </c>
      <c r="I6882" s="15">
        <f t="shared" si="1532"/>
        <v>0.88344815438260227</v>
      </c>
      <c r="J6882" s="15">
        <f t="shared" si="1533"/>
        <v>0.93760781206536892</v>
      </c>
      <c r="K6882" s="283">
        <f t="shared" si="1538"/>
        <v>0.11126353899524002</v>
      </c>
      <c r="L6882" s="283">
        <f t="shared" si="1539"/>
        <v>4.2530692972692208</v>
      </c>
      <c r="M6882" s="283">
        <f t="shared" si="1540"/>
        <v>1.6145977799602591</v>
      </c>
      <c r="N6882" s="283">
        <f t="shared" si="1541"/>
        <v>4.1119599131986844</v>
      </c>
      <c r="O6882" s="283">
        <f t="shared" si="1542"/>
        <v>0.11508174972407788</v>
      </c>
      <c r="P6882" s="21">
        <f t="shared" si="1534"/>
        <v>0</v>
      </c>
      <c r="Q6882" s="21">
        <f t="shared" si="1535"/>
        <v>1.1649354943302594</v>
      </c>
      <c r="R6882">
        <f t="shared" si="1536"/>
        <v>1.0096214758538746</v>
      </c>
      <c r="S6882" s="296">
        <f t="shared" si="1543"/>
        <v>0</v>
      </c>
      <c r="T6882" s="283">
        <f t="shared" si="1544"/>
        <v>0.11126353899524002</v>
      </c>
    </row>
    <row r="6883" spans="1:20" x14ac:dyDescent="0.25">
      <c r="A6883" s="286">
        <v>43387</v>
      </c>
      <c r="B6883" s="1">
        <f t="shared" si="1537"/>
        <v>7</v>
      </c>
      <c r="C6883" s="285">
        <v>17</v>
      </c>
      <c r="D6883" t="s">
        <v>713</v>
      </c>
      <c r="F6883" s="16">
        <v>55</v>
      </c>
      <c r="G6883" t="str">
        <f t="shared" si="1531"/>
        <v>heating</v>
      </c>
      <c r="H6883" s="283">
        <f>IF(G6883="heating",F6883*Assumptions!M$4+Assumptions!M$7,0)</f>
        <v>0.15571481086301653</v>
      </c>
      <c r="I6883" s="15">
        <f t="shared" si="1532"/>
        <v>0.94025748850374469</v>
      </c>
      <c r="J6883" s="15">
        <f t="shared" si="1533"/>
        <v>0.93760781206536892</v>
      </c>
      <c r="K6883" s="283">
        <f t="shared" si="1538"/>
        <v>0.13727705090528552</v>
      </c>
      <c r="L6883" s="283">
        <f t="shared" si="1539"/>
        <v>4.1851135499983272</v>
      </c>
      <c r="M6883" s="283">
        <f t="shared" si="1540"/>
        <v>1.9602623964317401</v>
      </c>
      <c r="N6883" s="283">
        <f t="shared" si="1541"/>
        <v>3.9876635481217684</v>
      </c>
      <c r="O6883" s="283">
        <f t="shared" si="1542"/>
        <v>0.14407435304267974</v>
      </c>
      <c r="P6883" s="21">
        <f t="shared" si="1534"/>
        <v>0</v>
      </c>
      <c r="Q6883" s="21">
        <f t="shared" si="1535"/>
        <v>1.3521540118753073</v>
      </c>
      <c r="R6883">
        <f t="shared" si="1536"/>
        <v>1.0096214758538746</v>
      </c>
      <c r="S6883" s="296">
        <f t="shared" si="1543"/>
        <v>0</v>
      </c>
      <c r="T6883" s="283">
        <f t="shared" si="1544"/>
        <v>0.13727705090528552</v>
      </c>
    </row>
    <row r="6884" spans="1:20" x14ac:dyDescent="0.25">
      <c r="A6884" s="286">
        <v>43387</v>
      </c>
      <c r="B6884" s="1">
        <f t="shared" si="1537"/>
        <v>7</v>
      </c>
      <c r="C6884" s="285">
        <v>18</v>
      </c>
      <c r="D6884" t="s">
        <v>713</v>
      </c>
      <c r="F6884" s="16">
        <v>54</v>
      </c>
      <c r="G6884" t="str">
        <f t="shared" si="1531"/>
        <v>heating</v>
      </c>
      <c r="H6884" s="283">
        <f>IF(G6884="heating",F6884*Assumptions!M$4+Assumptions!M$7,0)</f>
        <v>0.16641068510005663</v>
      </c>
      <c r="I6884" s="15">
        <f t="shared" si="1532"/>
        <v>0.98182363790757687</v>
      </c>
      <c r="J6884" s="15">
        <f t="shared" si="1533"/>
        <v>0.93760781206536892</v>
      </c>
      <c r="K6884" s="283">
        <f t="shared" si="1538"/>
        <v>0.15319193769325282</v>
      </c>
      <c r="L6884" s="283">
        <f t="shared" si="1539"/>
        <v>4.1559947708987721</v>
      </c>
      <c r="M6884" s="283">
        <f t="shared" si="1540"/>
        <v>2.1723006114937955</v>
      </c>
      <c r="N6884" s="283">
        <f t="shared" si="1541"/>
        <v>3.9259252525022648</v>
      </c>
      <c r="O6884" s="283">
        <f t="shared" si="1542"/>
        <v>0.16216938709956807</v>
      </c>
      <c r="P6884" s="21">
        <f t="shared" si="1534"/>
        <v>0</v>
      </c>
      <c r="Q6884" s="21">
        <f t="shared" si="1535"/>
        <v>1.5598916921549892</v>
      </c>
      <c r="R6884">
        <f t="shared" si="1536"/>
        <v>1.0096214758538746</v>
      </c>
      <c r="S6884" s="296">
        <f t="shared" si="1543"/>
        <v>0</v>
      </c>
      <c r="T6884" s="283">
        <f t="shared" si="1544"/>
        <v>0.15319193769325282</v>
      </c>
    </row>
    <row r="6885" spans="1:20" x14ac:dyDescent="0.25">
      <c r="A6885" s="286">
        <v>43387</v>
      </c>
      <c r="B6885" s="1">
        <f t="shared" si="1537"/>
        <v>7</v>
      </c>
      <c r="C6885" s="285">
        <v>19</v>
      </c>
      <c r="D6885" t="s">
        <v>713</v>
      </c>
      <c r="F6885" s="16">
        <v>50</v>
      </c>
      <c r="G6885" t="str">
        <f t="shared" si="1531"/>
        <v>heating</v>
      </c>
      <c r="H6885" s="283">
        <f>IF(G6885="heating",F6885*Assumptions!M$4+Assumptions!M$7,0)</f>
        <v>0.20919418204821671</v>
      </c>
      <c r="I6885" s="15">
        <f t="shared" si="1532"/>
        <v>0.98418842963438757</v>
      </c>
      <c r="J6885" s="15">
        <f t="shared" si="1533"/>
        <v>0.93760781206536892</v>
      </c>
      <c r="K6885" s="283">
        <f t="shared" si="1538"/>
        <v>0.19304078472186462</v>
      </c>
      <c r="L6885" s="283">
        <f t="shared" si="1539"/>
        <v>4.0351685236640416</v>
      </c>
      <c r="M6885" s="283">
        <f t="shared" si="1540"/>
        <v>2.6577845593759704</v>
      </c>
      <c r="N6885" s="283">
        <f t="shared" si="1541"/>
        <v>3.6783220436298789</v>
      </c>
      <c r="O6885" s="283">
        <f t="shared" si="1542"/>
        <v>0.21176832508237403</v>
      </c>
      <c r="P6885" s="21">
        <f t="shared" si="1534"/>
        <v>0</v>
      </c>
      <c r="Q6885" s="21">
        <f t="shared" si="1535"/>
        <v>1.6764212681468484</v>
      </c>
      <c r="R6885">
        <f t="shared" si="1536"/>
        <v>1.0096214758538746</v>
      </c>
      <c r="S6885" s="296">
        <f t="shared" si="1543"/>
        <v>0</v>
      </c>
      <c r="T6885" s="283">
        <f t="shared" si="1544"/>
        <v>0.19304078472186462</v>
      </c>
    </row>
    <row r="6886" spans="1:20" x14ac:dyDescent="0.25">
      <c r="A6886" s="286">
        <v>43387</v>
      </c>
      <c r="B6886" s="1">
        <f t="shared" si="1537"/>
        <v>7</v>
      </c>
      <c r="C6886" s="285">
        <v>20</v>
      </c>
      <c r="D6886" t="s">
        <v>713</v>
      </c>
      <c r="F6886" s="16">
        <v>48</v>
      </c>
      <c r="G6886" t="str">
        <f t="shared" si="1531"/>
        <v>heating</v>
      </c>
      <c r="H6886" s="283">
        <f>IF(G6886="heating",F6886*Assumptions!M$4+Assumptions!M$7,0)</f>
        <v>0.2305859305222967</v>
      </c>
      <c r="I6886" s="15">
        <f t="shared" si="1532"/>
        <v>0.97071962311712034</v>
      </c>
      <c r="J6886" s="15">
        <f t="shared" si="1533"/>
        <v>0.93760781206536892</v>
      </c>
      <c r="K6886" s="283">
        <f t="shared" si="1538"/>
        <v>0.2098687766362633</v>
      </c>
      <c r="L6886" s="283">
        <f t="shared" si="1539"/>
        <v>3.9630740889572826</v>
      </c>
      <c r="M6886" s="283">
        <f t="shared" si="1540"/>
        <v>2.8378474427415714</v>
      </c>
      <c r="N6886" s="283">
        <f t="shared" si="1541"/>
        <v>3.5524856183738187</v>
      </c>
      <c r="O6886" s="283">
        <f t="shared" si="1542"/>
        <v>0.23412494802697281</v>
      </c>
      <c r="P6886" s="21">
        <f t="shared" si="1534"/>
        <v>0</v>
      </c>
      <c r="Q6886" s="21">
        <f t="shared" si="1535"/>
        <v>1.52436960139122</v>
      </c>
      <c r="R6886">
        <f t="shared" si="1536"/>
        <v>1.0096214758538746</v>
      </c>
      <c r="S6886" s="296">
        <f t="shared" si="1543"/>
        <v>0</v>
      </c>
      <c r="T6886" s="283">
        <f t="shared" si="1544"/>
        <v>0.2098687766362633</v>
      </c>
    </row>
    <row r="6887" spans="1:20" x14ac:dyDescent="0.25">
      <c r="A6887" s="286">
        <v>43387</v>
      </c>
      <c r="B6887" s="1">
        <f t="shared" si="1537"/>
        <v>7</v>
      </c>
      <c r="C6887" s="285">
        <v>21</v>
      </c>
      <c r="D6887" t="s">
        <v>713</v>
      </c>
      <c r="F6887" s="16">
        <v>48</v>
      </c>
      <c r="G6887" t="str">
        <f t="shared" si="1531"/>
        <v>heating</v>
      </c>
      <c r="H6887" s="283">
        <f>IF(G6887="heating",F6887*Assumptions!M$4+Assumptions!M$7,0)</f>
        <v>0.2305859305222967</v>
      </c>
      <c r="I6887" s="15">
        <f t="shared" si="1532"/>
        <v>0.95751150862929935</v>
      </c>
      <c r="J6887" s="15">
        <f t="shared" si="1533"/>
        <v>0.93760781206536892</v>
      </c>
      <c r="K6887" s="283">
        <f t="shared" si="1538"/>
        <v>0.20701319324924006</v>
      </c>
      <c r="L6887" s="283">
        <f t="shared" si="1539"/>
        <v>3.9630740889572826</v>
      </c>
      <c r="M6887" s="283">
        <f t="shared" si="1540"/>
        <v>2.7992342190773183</v>
      </c>
      <c r="N6887" s="283">
        <f t="shared" si="1541"/>
        <v>3.5524856183738187</v>
      </c>
      <c r="O6887" s="283">
        <f t="shared" si="1542"/>
        <v>0.23093932259574332</v>
      </c>
      <c r="P6887" s="21">
        <f t="shared" si="1534"/>
        <v>0</v>
      </c>
      <c r="Q6887" s="21">
        <f t="shared" si="1535"/>
        <v>1.4448604713749031</v>
      </c>
      <c r="R6887">
        <f t="shared" si="1536"/>
        <v>1.0096214758538746</v>
      </c>
      <c r="S6887" s="296">
        <f t="shared" si="1543"/>
        <v>0</v>
      </c>
      <c r="T6887" s="283">
        <f t="shared" si="1544"/>
        <v>0.20701319324924006</v>
      </c>
    </row>
    <row r="6888" spans="1:20" x14ac:dyDescent="0.25">
      <c r="A6888" s="286">
        <v>43387</v>
      </c>
      <c r="B6888" s="1">
        <f t="shared" si="1537"/>
        <v>7</v>
      </c>
      <c r="C6888" s="285">
        <v>22</v>
      </c>
      <c r="D6888" t="s">
        <v>713</v>
      </c>
      <c r="F6888" s="16">
        <v>46</v>
      </c>
      <c r="G6888" t="str">
        <f t="shared" si="1531"/>
        <v>heating</v>
      </c>
      <c r="H6888" s="283">
        <f>IF(G6888="heating",F6888*Assumptions!M$4+Assumptions!M$7,0)</f>
        <v>0.2519776789963768</v>
      </c>
      <c r="I6888" s="15">
        <f t="shared" si="1532"/>
        <v>0.9426530227543114</v>
      </c>
      <c r="J6888" s="15">
        <f t="shared" si="1533"/>
        <v>0.93760781206536892</v>
      </c>
      <c r="K6888" s="283">
        <f t="shared" si="1538"/>
        <v>0.22270765905686221</v>
      </c>
      <c r="L6888" s="283">
        <f t="shared" si="1539"/>
        <v>3.8708416397494121</v>
      </c>
      <c r="M6888" s="283">
        <f t="shared" si="1540"/>
        <v>2.9413694655346405</v>
      </c>
      <c r="N6888" s="283">
        <f t="shared" si="1541"/>
        <v>3.4228778732085736</v>
      </c>
      <c r="O6888" s="283">
        <f t="shared" si="1542"/>
        <v>0.2518541742070175</v>
      </c>
      <c r="P6888" s="21">
        <f t="shared" si="1534"/>
        <v>0</v>
      </c>
      <c r="Q6888" s="21">
        <f t="shared" si="1535"/>
        <v>1.2427137171080138</v>
      </c>
      <c r="R6888">
        <f t="shared" si="1536"/>
        <v>1.0096214758538746</v>
      </c>
      <c r="S6888" s="296">
        <f t="shared" si="1543"/>
        <v>0</v>
      </c>
      <c r="T6888" s="283">
        <f t="shared" si="1544"/>
        <v>0.22270765905686221</v>
      </c>
    </row>
    <row r="6889" spans="1:20" x14ac:dyDescent="0.25">
      <c r="A6889" s="286">
        <v>43387</v>
      </c>
      <c r="B6889" s="1">
        <f t="shared" si="1537"/>
        <v>7</v>
      </c>
      <c r="C6889" s="285">
        <v>23</v>
      </c>
      <c r="D6889" t="s">
        <v>713</v>
      </c>
      <c r="F6889" s="16">
        <v>46</v>
      </c>
      <c r="G6889" t="str">
        <f t="shared" si="1531"/>
        <v>heating</v>
      </c>
      <c r="H6889" s="283">
        <f>IF(G6889="heating",F6889*Assumptions!M$4+Assumptions!M$7,0)</f>
        <v>0.2519776789963768</v>
      </c>
      <c r="I6889" s="15">
        <f t="shared" si="1532"/>
        <v>0.94450710149963013</v>
      </c>
      <c r="J6889" s="15">
        <f t="shared" si="1533"/>
        <v>0.93760781206536892</v>
      </c>
      <c r="K6889" s="283">
        <f t="shared" si="1538"/>
        <v>0.22314569673043858</v>
      </c>
      <c r="L6889" s="283">
        <f t="shared" si="1539"/>
        <v>3.8708416397494121</v>
      </c>
      <c r="M6889" s="283">
        <f t="shared" si="1540"/>
        <v>2.9471547656148789</v>
      </c>
      <c r="N6889" s="283">
        <f t="shared" si="1541"/>
        <v>3.4228778732085736</v>
      </c>
      <c r="O6889" s="283">
        <f t="shared" si="1542"/>
        <v>0.25234953937325083</v>
      </c>
      <c r="P6889" s="21">
        <f t="shared" si="1534"/>
        <v>0</v>
      </c>
      <c r="Q6889" s="21">
        <f t="shared" si="1535"/>
        <v>1.0297519246597011</v>
      </c>
      <c r="R6889">
        <f t="shared" si="1536"/>
        <v>1.0096214758538746</v>
      </c>
      <c r="S6889" s="296">
        <f t="shared" si="1543"/>
        <v>0</v>
      </c>
      <c r="T6889" s="283">
        <f t="shared" si="1544"/>
        <v>0.22314569673043858</v>
      </c>
    </row>
    <row r="6890" spans="1:20" x14ac:dyDescent="0.25">
      <c r="A6890" s="286">
        <v>43388</v>
      </c>
      <c r="B6890" s="1">
        <f t="shared" si="1537"/>
        <v>1</v>
      </c>
      <c r="C6890" s="285">
        <v>0</v>
      </c>
      <c r="D6890" t="s">
        <v>713</v>
      </c>
      <c r="F6890" s="16">
        <v>46</v>
      </c>
      <c r="G6890" t="str">
        <f t="shared" si="1531"/>
        <v>heating</v>
      </c>
      <c r="H6890" s="283">
        <f>IF(G6890="heating",F6890*Assumptions!M$4+Assumptions!M$7,0)</f>
        <v>0.2519776789963768</v>
      </c>
      <c r="I6890" s="15">
        <f t="shared" si="1532"/>
        <v>0.97481507806017154</v>
      </c>
      <c r="J6890" s="15">
        <f t="shared" si="1533"/>
        <v>1.017726725449043</v>
      </c>
      <c r="K6890" s="283">
        <f t="shared" si="1538"/>
        <v>0.24998588547869283</v>
      </c>
      <c r="L6890" s="283">
        <f t="shared" si="1539"/>
        <v>3.8708416397494121</v>
      </c>
      <c r="M6890" s="283">
        <f t="shared" si="1540"/>
        <v>3.3016415038242033</v>
      </c>
      <c r="N6890" s="283">
        <f t="shared" si="1541"/>
        <v>3.4228778732085736</v>
      </c>
      <c r="O6890" s="283">
        <f t="shared" si="1542"/>
        <v>0.28270239567544975</v>
      </c>
      <c r="P6890" s="21">
        <f t="shared" si="1534"/>
        <v>0</v>
      </c>
      <c r="Q6890" s="21">
        <f t="shared" si="1535"/>
        <v>0.90668853391740301</v>
      </c>
      <c r="R6890">
        <f t="shared" si="1536"/>
        <v>0.9440993384982781</v>
      </c>
      <c r="S6890" s="296">
        <f t="shared" si="1543"/>
        <v>0</v>
      </c>
      <c r="T6890" s="283">
        <f t="shared" si="1544"/>
        <v>0.24998588547869283</v>
      </c>
    </row>
    <row r="6891" spans="1:20" x14ac:dyDescent="0.25">
      <c r="A6891" s="286">
        <v>43388</v>
      </c>
      <c r="B6891" s="1">
        <f t="shared" si="1537"/>
        <v>1</v>
      </c>
      <c r="C6891" s="285">
        <v>1</v>
      </c>
      <c r="D6891" t="s">
        <v>713</v>
      </c>
      <c r="F6891" s="16">
        <v>46</v>
      </c>
      <c r="G6891" t="str">
        <f t="shared" si="1531"/>
        <v>heating</v>
      </c>
      <c r="H6891" s="283">
        <f>IF(G6891="heating",F6891*Assumptions!M$4+Assumptions!M$7,0)</f>
        <v>0.2519776789963768</v>
      </c>
      <c r="I6891" s="15">
        <f t="shared" si="1532"/>
        <v>1.012242869806885</v>
      </c>
      <c r="J6891" s="15">
        <f t="shared" si="1533"/>
        <v>1.017726725449043</v>
      </c>
      <c r="K6891" s="283">
        <f t="shared" si="1538"/>
        <v>0.25958403375511568</v>
      </c>
      <c r="L6891" s="283">
        <f t="shared" si="1539"/>
        <v>3.8708416397494121</v>
      </c>
      <c r="M6891" s="283">
        <f t="shared" si="1540"/>
        <v>3.4284072396121044</v>
      </c>
      <c r="N6891" s="283">
        <f t="shared" si="1541"/>
        <v>3.4228778732085736</v>
      </c>
      <c r="O6891" s="283">
        <f t="shared" si="1542"/>
        <v>0.29355668653509992</v>
      </c>
      <c r="P6891" s="21">
        <f t="shared" si="1534"/>
        <v>0</v>
      </c>
      <c r="Q6891" s="21">
        <f t="shared" si="1535"/>
        <v>0.81803459285312596</v>
      </c>
      <c r="R6891">
        <f t="shared" si="1536"/>
        <v>0.9440993384982781</v>
      </c>
      <c r="S6891" s="296">
        <f t="shared" si="1543"/>
        <v>0</v>
      </c>
      <c r="T6891" s="283">
        <f t="shared" si="1544"/>
        <v>0.25958403375511568</v>
      </c>
    </row>
    <row r="6892" spans="1:20" x14ac:dyDescent="0.25">
      <c r="A6892" s="286">
        <v>43388</v>
      </c>
      <c r="B6892" s="1">
        <f t="shared" si="1537"/>
        <v>1</v>
      </c>
      <c r="C6892" s="285">
        <v>2</v>
      </c>
      <c r="D6892" t="s">
        <v>713</v>
      </c>
      <c r="F6892" s="16">
        <v>46</v>
      </c>
      <c r="G6892" t="str">
        <f t="shared" si="1531"/>
        <v>heating</v>
      </c>
      <c r="H6892" s="283">
        <f>IF(G6892="heating",F6892*Assumptions!M$4+Assumptions!M$7,0)</f>
        <v>0.2519776789963768</v>
      </c>
      <c r="I6892" s="15">
        <f t="shared" si="1532"/>
        <v>1.0509704703585963</v>
      </c>
      <c r="J6892" s="15">
        <f t="shared" si="1533"/>
        <v>1.017726725449043</v>
      </c>
      <c r="K6892" s="283">
        <f t="shared" si="1538"/>
        <v>0.26951551074421809</v>
      </c>
      <c r="L6892" s="283">
        <f t="shared" si="1539"/>
        <v>3.8708416397494121</v>
      </c>
      <c r="M6892" s="283">
        <f t="shared" si="1540"/>
        <v>3.5595753515985322</v>
      </c>
      <c r="N6892" s="283">
        <f t="shared" si="1541"/>
        <v>3.4228778732085736</v>
      </c>
      <c r="O6892" s="283">
        <f t="shared" si="1542"/>
        <v>0.30478792997925891</v>
      </c>
      <c r="P6892" s="21">
        <f t="shared" si="1534"/>
        <v>0</v>
      </c>
      <c r="Q6892" s="21">
        <f t="shared" si="1535"/>
        <v>0.74507607494346417</v>
      </c>
      <c r="R6892">
        <f t="shared" si="1536"/>
        <v>0.9440993384982781</v>
      </c>
      <c r="S6892" s="296">
        <f t="shared" si="1543"/>
        <v>0</v>
      </c>
      <c r="T6892" s="283">
        <f t="shared" si="1544"/>
        <v>0.26951551074421809</v>
      </c>
    </row>
    <row r="6893" spans="1:20" x14ac:dyDescent="0.25">
      <c r="A6893" s="286">
        <v>43388</v>
      </c>
      <c r="B6893" s="1">
        <f t="shared" si="1537"/>
        <v>1</v>
      </c>
      <c r="C6893" s="285">
        <v>3</v>
      </c>
      <c r="D6893" t="s">
        <v>713</v>
      </c>
      <c r="F6893" s="16">
        <v>45</v>
      </c>
      <c r="G6893" t="str">
        <f t="shared" si="1531"/>
        <v>heating</v>
      </c>
      <c r="H6893" s="283">
        <f>IF(G6893="heating",F6893*Assumptions!M$4+Assumptions!M$7,0)</f>
        <v>0.26267355323341679</v>
      </c>
      <c r="I6893" s="15">
        <f t="shared" si="1532"/>
        <v>1.0924036124451033</v>
      </c>
      <c r="J6893" s="15">
        <f t="shared" si="1533"/>
        <v>1.017726725449043</v>
      </c>
      <c r="K6893" s="283">
        <f t="shared" si="1538"/>
        <v>0.29203214322483528</v>
      </c>
      <c r="L6893" s="283">
        <f t="shared" si="1539"/>
        <v>3.8225513186096443</v>
      </c>
      <c r="M6893" s="283">
        <f t="shared" si="1540"/>
        <v>3.8088423983956075</v>
      </c>
      <c r="N6893" s="283">
        <f t="shared" si="1541"/>
        <v>3.3574836377085973</v>
      </c>
      <c r="O6893" s="283">
        <f t="shared" si="1542"/>
        <v>0.33248348305350134</v>
      </c>
      <c r="P6893" s="21">
        <f t="shared" si="1534"/>
        <v>0</v>
      </c>
      <c r="Q6893" s="21">
        <f t="shared" si="1535"/>
        <v>0.69158980876382303</v>
      </c>
      <c r="R6893">
        <f t="shared" si="1536"/>
        <v>0.9440993384982781</v>
      </c>
      <c r="S6893" s="296">
        <f t="shared" si="1543"/>
        <v>0</v>
      </c>
      <c r="T6893" s="283">
        <f t="shared" si="1544"/>
        <v>0.29203214322483528</v>
      </c>
    </row>
    <row r="6894" spans="1:20" x14ac:dyDescent="0.25">
      <c r="A6894" s="286">
        <v>43388</v>
      </c>
      <c r="B6894" s="1">
        <f t="shared" si="1537"/>
        <v>1</v>
      </c>
      <c r="C6894" s="285">
        <v>4</v>
      </c>
      <c r="D6894" t="s">
        <v>713</v>
      </c>
      <c r="F6894" s="16">
        <v>45</v>
      </c>
      <c r="G6894" t="str">
        <f t="shared" si="1531"/>
        <v>heating</v>
      </c>
      <c r="H6894" s="283">
        <f>IF(G6894="heating",F6894*Assumptions!M$4+Assumptions!M$7,0)</f>
        <v>0.26267355323341679</v>
      </c>
      <c r="I6894" s="15">
        <f t="shared" si="1532"/>
        <v>1.1348296917927807</v>
      </c>
      <c r="J6894" s="15">
        <f t="shared" si="1533"/>
        <v>1.017726725449043</v>
      </c>
      <c r="K6894" s="283">
        <f t="shared" si="1538"/>
        <v>0.30337390257035535</v>
      </c>
      <c r="L6894" s="283">
        <f t="shared" si="1539"/>
        <v>3.8225513186096443</v>
      </c>
      <c r="M6894" s="283">
        <f t="shared" si="1540"/>
        <v>3.9567678061626479</v>
      </c>
      <c r="N6894" s="283">
        <f t="shared" si="1541"/>
        <v>3.3574836377085973</v>
      </c>
      <c r="O6894" s="283">
        <f t="shared" si="1542"/>
        <v>0.3453962659051133</v>
      </c>
      <c r="P6894" s="21">
        <f t="shared" si="1534"/>
        <v>0</v>
      </c>
      <c r="Q6894" s="21">
        <f t="shared" si="1535"/>
        <v>0.6473875548762833</v>
      </c>
      <c r="R6894">
        <f t="shared" si="1536"/>
        <v>0.9440993384982781</v>
      </c>
      <c r="S6894" s="296">
        <f t="shared" si="1543"/>
        <v>0</v>
      </c>
      <c r="T6894" s="283">
        <f t="shared" si="1544"/>
        <v>0.30337390257035535</v>
      </c>
    </row>
    <row r="6895" spans="1:20" x14ac:dyDescent="0.25">
      <c r="A6895" s="286">
        <v>43388</v>
      </c>
      <c r="B6895" s="1">
        <f t="shared" si="1537"/>
        <v>1</v>
      </c>
      <c r="C6895" s="285">
        <v>5</v>
      </c>
      <c r="D6895" t="s">
        <v>713</v>
      </c>
      <c r="F6895" s="16">
        <v>45</v>
      </c>
      <c r="G6895" t="str">
        <f t="shared" si="1531"/>
        <v>heating</v>
      </c>
      <c r="H6895" s="283">
        <f>IF(G6895="heating",F6895*Assumptions!M$4+Assumptions!M$7,0)</f>
        <v>0.26267355323341679</v>
      </c>
      <c r="I6895" s="15">
        <f t="shared" si="1532"/>
        <v>1.1635558681477385</v>
      </c>
      <c r="J6895" s="15">
        <f t="shared" si="1533"/>
        <v>1.017726725449043</v>
      </c>
      <c r="K6895" s="283">
        <f t="shared" si="1538"/>
        <v>0.31105326828465951</v>
      </c>
      <c r="L6895" s="283">
        <f t="shared" si="1539"/>
        <v>3.8225513186096443</v>
      </c>
      <c r="M6895" s="283">
        <f t="shared" si="1540"/>
        <v>4.0569262798239123</v>
      </c>
      <c r="N6895" s="283">
        <f t="shared" si="1541"/>
        <v>3.3574836377085973</v>
      </c>
      <c r="O6895" s="283">
        <f t="shared" si="1542"/>
        <v>0.3541393523069678</v>
      </c>
      <c r="P6895" s="21">
        <f t="shared" si="1534"/>
        <v>0</v>
      </c>
      <c r="Q6895" s="21">
        <f t="shared" si="1535"/>
        <v>0.72139578924615555</v>
      </c>
      <c r="R6895">
        <f t="shared" si="1536"/>
        <v>0.9440993384982781</v>
      </c>
      <c r="S6895" s="296">
        <f t="shared" si="1543"/>
        <v>0</v>
      </c>
      <c r="T6895" s="283">
        <f t="shared" si="1544"/>
        <v>0.31105326828465951</v>
      </c>
    </row>
    <row r="6896" spans="1:20" x14ac:dyDescent="0.25">
      <c r="A6896" s="286">
        <v>43388</v>
      </c>
      <c r="B6896" s="1">
        <f t="shared" si="1537"/>
        <v>1</v>
      </c>
      <c r="C6896" s="285">
        <v>6</v>
      </c>
      <c r="D6896" t="s">
        <v>713</v>
      </c>
      <c r="F6896" s="16">
        <v>45</v>
      </c>
      <c r="G6896" t="str">
        <f t="shared" si="1531"/>
        <v>heating</v>
      </c>
      <c r="H6896" s="283">
        <f>IF(G6896="heating",F6896*Assumptions!M$4+Assumptions!M$7,0)</f>
        <v>0.26267355323341679</v>
      </c>
      <c r="I6896" s="15">
        <f t="shared" si="1532"/>
        <v>1.2083911162615524</v>
      </c>
      <c r="J6896" s="15">
        <f t="shared" si="1533"/>
        <v>1.017726725449043</v>
      </c>
      <c r="K6896" s="283">
        <f t="shared" si="1538"/>
        <v>0.32303907046393626</v>
      </c>
      <c r="L6896" s="283">
        <f t="shared" si="1539"/>
        <v>3.8225513186096443</v>
      </c>
      <c r="M6896" s="283">
        <f t="shared" si="1540"/>
        <v>4.2132516452959736</v>
      </c>
      <c r="N6896" s="283">
        <f t="shared" si="1541"/>
        <v>3.3574836377085973</v>
      </c>
      <c r="O6896" s="283">
        <f t="shared" si="1542"/>
        <v>0.36778538870470795</v>
      </c>
      <c r="P6896" s="21">
        <f t="shared" si="1534"/>
        <v>0</v>
      </c>
      <c r="Q6896" s="21">
        <f t="shared" si="1535"/>
        <v>0.87787080972652631</v>
      </c>
      <c r="R6896">
        <f t="shared" si="1536"/>
        <v>0.9440993384982781</v>
      </c>
      <c r="S6896" s="296">
        <f t="shared" si="1543"/>
        <v>0</v>
      </c>
      <c r="T6896" s="283">
        <f t="shared" si="1544"/>
        <v>0.32303907046393626</v>
      </c>
    </row>
    <row r="6897" spans="1:20" x14ac:dyDescent="0.25">
      <c r="A6897" s="286">
        <v>43388</v>
      </c>
      <c r="B6897" s="1">
        <f t="shared" si="1537"/>
        <v>1</v>
      </c>
      <c r="C6897" s="285">
        <v>7</v>
      </c>
      <c r="D6897" t="s">
        <v>714</v>
      </c>
      <c r="F6897" s="16">
        <v>43</v>
      </c>
      <c r="G6897" t="str">
        <f t="shared" si="1531"/>
        <v>heating</v>
      </c>
      <c r="H6897" s="283">
        <f>IF(G6897="heating",F6897*Assumptions!M$4+Assumptions!M$7,0)</f>
        <v>0.28406530170749683</v>
      </c>
      <c r="I6897" s="15">
        <f t="shared" si="1532"/>
        <v>1.1637425769249583</v>
      </c>
      <c r="J6897" s="15">
        <f t="shared" si="1533"/>
        <v>1.017726725449043</v>
      </c>
      <c r="K6897" s="283">
        <f t="shared" si="1538"/>
        <v>0.33643896737939222</v>
      </c>
      <c r="L6897" s="283">
        <f t="shared" si="1539"/>
        <v>3.7370271581932331</v>
      </c>
      <c r="M6897" s="283">
        <f t="shared" si="1540"/>
        <v>4.289844676480393</v>
      </c>
      <c r="N6897" s="283">
        <f t="shared" si="1541"/>
        <v>3.2278965655525562</v>
      </c>
      <c r="O6897" s="283">
        <f t="shared" si="1542"/>
        <v>0.38950490904470869</v>
      </c>
      <c r="P6897" s="21">
        <f t="shared" si="1534"/>
        <v>0</v>
      </c>
      <c r="Q6897" s="21">
        <f t="shared" si="1535"/>
        <v>0.97331382064367777</v>
      </c>
      <c r="R6897">
        <f t="shared" si="1536"/>
        <v>0.9440993384982781</v>
      </c>
      <c r="S6897" s="296">
        <f t="shared" si="1543"/>
        <v>0</v>
      </c>
      <c r="T6897" s="283">
        <f t="shared" si="1544"/>
        <v>0.33643896737939222</v>
      </c>
    </row>
    <row r="6898" spans="1:20" x14ac:dyDescent="0.25">
      <c r="A6898" s="286">
        <v>43388</v>
      </c>
      <c r="B6898" s="1">
        <f t="shared" si="1537"/>
        <v>1</v>
      </c>
      <c r="C6898" s="285">
        <v>8</v>
      </c>
      <c r="D6898" t="s">
        <v>714</v>
      </c>
      <c r="F6898" s="16">
        <v>43</v>
      </c>
      <c r="G6898" t="str">
        <f t="shared" si="1531"/>
        <v>heating</v>
      </c>
      <c r="H6898" s="283">
        <f>IF(G6898="heating",F6898*Assumptions!M$4+Assumptions!M$7,0)</f>
        <v>0.28406530170749683</v>
      </c>
      <c r="I6898" s="15">
        <f t="shared" si="1532"/>
        <v>1.094193721037565</v>
      </c>
      <c r="J6898" s="15">
        <f t="shared" si="1533"/>
        <v>1.017726725449043</v>
      </c>
      <c r="K6898" s="283">
        <f t="shared" si="1538"/>
        <v>0.3163323340730802</v>
      </c>
      <c r="L6898" s="283">
        <f t="shared" si="1539"/>
        <v>3.7370271581932331</v>
      </c>
      <c r="M6898" s="283">
        <f t="shared" si="1540"/>
        <v>4.0334702899969166</v>
      </c>
      <c r="N6898" s="283">
        <f t="shared" si="1541"/>
        <v>3.2278965655525562</v>
      </c>
      <c r="O6898" s="283">
        <f t="shared" si="1542"/>
        <v>0.36622689092994354</v>
      </c>
      <c r="P6898" s="21">
        <f t="shared" si="1534"/>
        <v>0</v>
      </c>
      <c r="Q6898" s="21">
        <f t="shared" si="1535"/>
        <v>0.94940007506179924</v>
      </c>
      <c r="R6898">
        <f t="shared" si="1536"/>
        <v>0.9440993384982781</v>
      </c>
      <c r="S6898" s="296">
        <f t="shared" si="1543"/>
        <v>0</v>
      </c>
      <c r="T6898" s="283">
        <f t="shared" si="1544"/>
        <v>0.3163323340730802</v>
      </c>
    </row>
    <row r="6899" spans="1:20" x14ac:dyDescent="0.25">
      <c r="A6899" s="286">
        <v>43388</v>
      </c>
      <c r="B6899" s="1">
        <f t="shared" si="1537"/>
        <v>1</v>
      </c>
      <c r="C6899" s="285">
        <v>9</v>
      </c>
      <c r="D6899" t="s">
        <v>714</v>
      </c>
      <c r="F6899" s="16">
        <v>41</v>
      </c>
      <c r="G6899" t="str">
        <f t="shared" si="1531"/>
        <v>heating</v>
      </c>
      <c r="H6899" s="283">
        <f>IF(G6899="heating",F6899*Assumptions!M$4+Assumptions!M$7,0)</f>
        <v>0.30545705018157687</v>
      </c>
      <c r="I6899" s="15">
        <f t="shared" si="1532"/>
        <v>1.0343009000871222</v>
      </c>
      <c r="J6899" s="15">
        <f t="shared" si="1533"/>
        <v>1.017726725449043</v>
      </c>
      <c r="K6899" s="283">
        <f t="shared" si="1538"/>
        <v>0.32153498611654624</v>
      </c>
      <c r="L6899" s="283">
        <f t="shared" si="1539"/>
        <v>3.6290180754851575</v>
      </c>
      <c r="M6899" s="283">
        <f t="shared" si="1540"/>
        <v>3.9813136154787863</v>
      </c>
      <c r="N6899" s="283">
        <f t="shared" si="1541"/>
        <v>3.0927664988509331</v>
      </c>
      <c r="O6899" s="283">
        <f t="shared" si="1542"/>
        <v>0.37728560398961314</v>
      </c>
      <c r="P6899" s="21">
        <f t="shared" si="1534"/>
        <v>0</v>
      </c>
      <c r="Q6899" s="21">
        <f t="shared" si="1535"/>
        <v>0.8408485371888097</v>
      </c>
      <c r="R6899">
        <f t="shared" si="1536"/>
        <v>0.9440993384982781</v>
      </c>
      <c r="S6899" s="296">
        <f t="shared" si="1543"/>
        <v>0</v>
      </c>
      <c r="T6899" s="283">
        <f t="shared" si="1544"/>
        <v>0.32153498611654624</v>
      </c>
    </row>
    <row r="6900" spans="1:20" x14ac:dyDescent="0.25">
      <c r="A6900" s="286">
        <v>43388</v>
      </c>
      <c r="B6900" s="1">
        <f t="shared" si="1537"/>
        <v>1</v>
      </c>
      <c r="C6900" s="285">
        <v>10</v>
      </c>
      <c r="D6900" t="s">
        <v>714</v>
      </c>
      <c r="F6900" s="16">
        <v>39</v>
      </c>
      <c r="G6900" t="str">
        <f t="shared" si="1531"/>
        <v>heating</v>
      </c>
      <c r="H6900" s="283">
        <f>IF(G6900="heating",F6900*Assumptions!M$4+Assumptions!M$7,0)</f>
        <v>0.32684879865565691</v>
      </c>
      <c r="I6900" s="15">
        <f t="shared" si="1532"/>
        <v>0.98112329028689171</v>
      </c>
      <c r="J6900" s="15">
        <f t="shared" si="1533"/>
        <v>1.017726725449043</v>
      </c>
      <c r="K6900" s="283">
        <f t="shared" si="1538"/>
        <v>0.32636355679990614</v>
      </c>
      <c r="L6900" s="283">
        <f t="shared" si="1539"/>
        <v>3.4953736047983544</v>
      </c>
      <c r="M6900" s="283">
        <f t="shared" si="1540"/>
        <v>3.8922818615661789</v>
      </c>
      <c r="N6900" s="283">
        <f t="shared" si="1541"/>
        <v>2.9501734199721237</v>
      </c>
      <c r="O6900" s="283">
        <f t="shared" si="1542"/>
        <v>0.3866764422334466</v>
      </c>
      <c r="P6900" s="21">
        <f t="shared" si="1534"/>
        <v>0</v>
      </c>
      <c r="Q6900" s="21">
        <f t="shared" si="1535"/>
        <v>0.74504051125983206</v>
      </c>
      <c r="R6900">
        <f t="shared" si="1536"/>
        <v>0.9440993384982781</v>
      </c>
      <c r="S6900" s="296">
        <f t="shared" si="1543"/>
        <v>0</v>
      </c>
      <c r="T6900" s="283">
        <f t="shared" si="1544"/>
        <v>0.32636355679990614</v>
      </c>
    </row>
    <row r="6901" spans="1:20" x14ac:dyDescent="0.25">
      <c r="A6901" s="286">
        <v>43388</v>
      </c>
      <c r="B6901" s="1">
        <f t="shared" si="1537"/>
        <v>1</v>
      </c>
      <c r="C6901" s="285">
        <v>11</v>
      </c>
      <c r="D6901" t="s">
        <v>714</v>
      </c>
      <c r="F6901" s="16">
        <v>37</v>
      </c>
      <c r="G6901" t="str">
        <f t="shared" si="1531"/>
        <v>heating</v>
      </c>
      <c r="H6901" s="283">
        <f>IF(G6901="heating",F6901*Assumptions!M$4+Assumptions!M$7,0)</f>
        <v>0.34824054712973695</v>
      </c>
      <c r="I6901" s="15">
        <f t="shared" si="1532"/>
        <v>0.94956163997961163</v>
      </c>
      <c r="J6901" s="15">
        <f t="shared" si="1533"/>
        <v>1.017726725449043</v>
      </c>
      <c r="K6901" s="283">
        <f t="shared" si="1538"/>
        <v>0.33653766531209756</v>
      </c>
      <c r="L6901" s="283">
        <f t="shared" si="1539"/>
        <v>3.3550920610042541</v>
      </c>
      <c r="M6901" s="283">
        <f t="shared" si="1540"/>
        <v>3.8525398651889957</v>
      </c>
      <c r="N6901" s="283">
        <f t="shared" si="1541"/>
        <v>2.8034223547707424</v>
      </c>
      <c r="O6901" s="283">
        <f t="shared" si="1542"/>
        <v>0.40276301827872873</v>
      </c>
      <c r="P6901" s="21">
        <f t="shared" si="1534"/>
        <v>0</v>
      </c>
      <c r="Q6901" s="21">
        <f t="shared" si="1535"/>
        <v>0.72850690893675296</v>
      </c>
      <c r="R6901">
        <f t="shared" si="1536"/>
        <v>0.9440993384982781</v>
      </c>
      <c r="S6901" s="296">
        <f t="shared" si="1543"/>
        <v>0</v>
      </c>
      <c r="T6901" s="283">
        <f t="shared" si="1544"/>
        <v>0.33653766531209756</v>
      </c>
    </row>
    <row r="6902" spans="1:20" x14ac:dyDescent="0.25">
      <c r="A6902" s="286">
        <v>43388</v>
      </c>
      <c r="B6902" s="1">
        <f t="shared" si="1537"/>
        <v>1</v>
      </c>
      <c r="C6902" s="285">
        <v>12</v>
      </c>
      <c r="D6902" t="s">
        <v>714</v>
      </c>
      <c r="F6902" s="16">
        <v>39</v>
      </c>
      <c r="G6902" t="str">
        <f t="shared" si="1531"/>
        <v>heating</v>
      </c>
      <c r="H6902" s="283">
        <f>IF(G6902="heating",F6902*Assumptions!M$4+Assumptions!M$7,0)</f>
        <v>0.32684879865565691</v>
      </c>
      <c r="I6902" s="15">
        <f t="shared" si="1532"/>
        <v>0.91648403420261149</v>
      </c>
      <c r="J6902" s="15">
        <f t="shared" si="1533"/>
        <v>1.017726725449043</v>
      </c>
      <c r="K6902" s="283">
        <f t="shared" si="1538"/>
        <v>0.30486177640857837</v>
      </c>
      <c r="L6902" s="283">
        <f t="shared" si="1539"/>
        <v>3.4953736047983544</v>
      </c>
      <c r="M6902" s="283">
        <f t="shared" si="1540"/>
        <v>3.6358470113360859</v>
      </c>
      <c r="N6902" s="283">
        <f t="shared" si="1541"/>
        <v>2.9501734199721237</v>
      </c>
      <c r="O6902" s="283">
        <f t="shared" si="1542"/>
        <v>0.36120107352216313</v>
      </c>
      <c r="P6902" s="21">
        <f t="shared" si="1534"/>
        <v>0</v>
      </c>
      <c r="Q6902" s="21">
        <f t="shared" si="1535"/>
        <v>0.75910815787401487</v>
      </c>
      <c r="R6902">
        <f t="shared" si="1536"/>
        <v>0.9440993384982781</v>
      </c>
      <c r="S6902" s="296">
        <f t="shared" si="1543"/>
        <v>0</v>
      </c>
      <c r="T6902" s="283">
        <f t="shared" si="1544"/>
        <v>0.30486177640857837</v>
      </c>
    </row>
    <row r="6903" spans="1:20" x14ac:dyDescent="0.25">
      <c r="A6903" s="286">
        <v>43388</v>
      </c>
      <c r="B6903" s="1">
        <f t="shared" si="1537"/>
        <v>1</v>
      </c>
      <c r="C6903" s="285">
        <v>13</v>
      </c>
      <c r="D6903" t="s">
        <v>714</v>
      </c>
      <c r="F6903" s="16">
        <v>37</v>
      </c>
      <c r="G6903" t="str">
        <f t="shared" si="1531"/>
        <v>heating</v>
      </c>
      <c r="H6903" s="283">
        <f>IF(G6903="heating",F6903*Assumptions!M$4+Assumptions!M$7,0)</f>
        <v>0.34824054712973695</v>
      </c>
      <c r="I6903" s="15">
        <f t="shared" si="1532"/>
        <v>0.90040206880052787</v>
      </c>
      <c r="J6903" s="15">
        <f t="shared" si="1533"/>
        <v>1.017726725449043</v>
      </c>
      <c r="K6903" s="283">
        <f t="shared" si="1538"/>
        <v>0.31911483922499068</v>
      </c>
      <c r="L6903" s="283">
        <f t="shared" si="1539"/>
        <v>3.3550920610042541</v>
      </c>
      <c r="M6903" s="283">
        <f t="shared" si="1540"/>
        <v>3.6530907723138002</v>
      </c>
      <c r="N6903" s="283">
        <f t="shared" si="1541"/>
        <v>2.8034223547707424</v>
      </c>
      <c r="O6903" s="283">
        <f t="shared" si="1542"/>
        <v>0.3819116523096896</v>
      </c>
      <c r="P6903" s="21">
        <f t="shared" si="1534"/>
        <v>0</v>
      </c>
      <c r="Q6903" s="21">
        <f t="shared" si="1535"/>
        <v>0.79115902007799765</v>
      </c>
      <c r="R6903">
        <f t="shared" si="1536"/>
        <v>0.9440993384982781</v>
      </c>
      <c r="S6903" s="296">
        <f t="shared" si="1543"/>
        <v>0</v>
      </c>
      <c r="T6903" s="283">
        <f t="shared" si="1544"/>
        <v>0.31911483922499068</v>
      </c>
    </row>
    <row r="6904" spans="1:20" x14ac:dyDescent="0.25">
      <c r="A6904" s="286">
        <v>43388</v>
      </c>
      <c r="B6904" s="1">
        <f t="shared" si="1537"/>
        <v>1</v>
      </c>
      <c r="C6904" s="285">
        <v>14</v>
      </c>
      <c r="D6904" t="s">
        <v>714</v>
      </c>
      <c r="F6904" s="16">
        <v>39</v>
      </c>
      <c r="G6904" t="str">
        <f t="shared" si="1531"/>
        <v>heating</v>
      </c>
      <c r="H6904" s="283">
        <f>IF(G6904="heating",F6904*Assumptions!M$4+Assumptions!M$7,0)</f>
        <v>0.32684879865565691</v>
      </c>
      <c r="I6904" s="15">
        <f t="shared" si="1532"/>
        <v>0.86032894500746537</v>
      </c>
      <c r="J6904" s="15">
        <f t="shared" si="1533"/>
        <v>1.017726725449043</v>
      </c>
      <c r="K6904" s="283">
        <f t="shared" si="1538"/>
        <v>0.28618219268695982</v>
      </c>
      <c r="L6904" s="283">
        <f t="shared" si="1539"/>
        <v>3.4953736047983544</v>
      </c>
      <c r="M6904" s="283">
        <f t="shared" si="1540"/>
        <v>3.41307028462625</v>
      </c>
      <c r="N6904" s="283">
        <f t="shared" si="1541"/>
        <v>2.9501734199721237</v>
      </c>
      <c r="O6904" s="283">
        <f t="shared" si="1542"/>
        <v>0.33906945120899634</v>
      </c>
      <c r="P6904" s="21">
        <f t="shared" si="1534"/>
        <v>0</v>
      </c>
      <c r="Q6904" s="21">
        <f t="shared" si="1535"/>
        <v>0.84355555031342389</v>
      </c>
      <c r="R6904">
        <f t="shared" si="1536"/>
        <v>0.9440993384982781</v>
      </c>
      <c r="S6904" s="296">
        <f t="shared" si="1543"/>
        <v>0</v>
      </c>
      <c r="T6904" s="283">
        <f t="shared" si="1544"/>
        <v>0.28618219268695982</v>
      </c>
    </row>
    <row r="6905" spans="1:20" x14ac:dyDescent="0.25">
      <c r="A6905" s="286">
        <v>43388</v>
      </c>
      <c r="B6905" s="1">
        <f t="shared" si="1537"/>
        <v>1</v>
      </c>
      <c r="C6905" s="285">
        <v>15</v>
      </c>
      <c r="D6905" t="s">
        <v>714</v>
      </c>
      <c r="F6905" s="16">
        <v>41</v>
      </c>
      <c r="G6905" t="str">
        <f t="shared" si="1531"/>
        <v>heating</v>
      </c>
      <c r="H6905" s="283">
        <f>IF(G6905="heating",F6905*Assumptions!M$4+Assumptions!M$7,0)</f>
        <v>0.30545705018157687</v>
      </c>
      <c r="I6905" s="15">
        <f t="shared" si="1532"/>
        <v>0.85754515037175039</v>
      </c>
      <c r="J6905" s="15">
        <f t="shared" si="1533"/>
        <v>1.017726725449043</v>
      </c>
      <c r="K6905" s="283">
        <f t="shared" si="1538"/>
        <v>0.26658660743296919</v>
      </c>
      <c r="L6905" s="283">
        <f t="shared" si="1539"/>
        <v>3.6290180754851575</v>
      </c>
      <c r="M6905" s="283">
        <f t="shared" si="1540"/>
        <v>3.3009312693968154</v>
      </c>
      <c r="N6905" s="283">
        <f t="shared" si="1541"/>
        <v>3.0927664988509331</v>
      </c>
      <c r="O6905" s="283">
        <f t="shared" si="1542"/>
        <v>0.31280978289694694</v>
      </c>
      <c r="P6905" s="21">
        <f t="shared" si="1534"/>
        <v>0</v>
      </c>
      <c r="Q6905" s="21">
        <f t="shared" si="1535"/>
        <v>0.96592607327566882</v>
      </c>
      <c r="R6905">
        <f t="shared" si="1536"/>
        <v>0.9440993384982781</v>
      </c>
      <c r="S6905" s="296">
        <f t="shared" si="1543"/>
        <v>0</v>
      </c>
      <c r="T6905" s="283">
        <f t="shared" si="1544"/>
        <v>0.26658660743296919</v>
      </c>
    </row>
    <row r="6906" spans="1:20" x14ac:dyDescent="0.25">
      <c r="A6906" s="286">
        <v>43388</v>
      </c>
      <c r="B6906" s="1">
        <f t="shared" si="1537"/>
        <v>1</v>
      </c>
      <c r="C6906" s="285">
        <v>16</v>
      </c>
      <c r="D6906" t="s">
        <v>714</v>
      </c>
      <c r="F6906" s="16">
        <v>41</v>
      </c>
      <c r="G6906" t="str">
        <f t="shared" si="1531"/>
        <v>heating</v>
      </c>
      <c r="H6906" s="283">
        <f>IF(G6906="heating",F6906*Assumptions!M$4+Assumptions!M$7,0)</f>
        <v>0.30545705018157687</v>
      </c>
      <c r="I6906" s="15">
        <f t="shared" si="1532"/>
        <v>0.88344815438260227</v>
      </c>
      <c r="J6906" s="15">
        <f t="shared" si="1533"/>
        <v>1.017726725449043</v>
      </c>
      <c r="K6906" s="283">
        <f t="shared" si="1538"/>
        <v>0.27463912100450771</v>
      </c>
      <c r="L6906" s="283">
        <f t="shared" si="1539"/>
        <v>3.6290180754851575</v>
      </c>
      <c r="M6906" s="283">
        <f t="shared" si="1540"/>
        <v>3.4006391808387555</v>
      </c>
      <c r="N6906" s="283">
        <f t="shared" si="1541"/>
        <v>3.0927664988509331</v>
      </c>
      <c r="O6906" s="283">
        <f t="shared" si="1542"/>
        <v>0.32225851344775314</v>
      </c>
      <c r="P6906" s="21">
        <f t="shared" si="1534"/>
        <v>0</v>
      </c>
      <c r="Q6906" s="21">
        <f t="shared" si="1535"/>
        <v>1.1649354943302594</v>
      </c>
      <c r="R6906">
        <f t="shared" si="1536"/>
        <v>0.9440993384982781</v>
      </c>
      <c r="S6906" s="296">
        <f t="shared" si="1543"/>
        <v>0</v>
      </c>
      <c r="T6906" s="283">
        <f t="shared" si="1544"/>
        <v>0.27463912100450771</v>
      </c>
    </row>
    <row r="6907" spans="1:20" x14ac:dyDescent="0.25">
      <c r="A6907" s="286">
        <v>43388</v>
      </c>
      <c r="B6907" s="1">
        <f t="shared" si="1537"/>
        <v>1</v>
      </c>
      <c r="C6907" s="285">
        <v>17</v>
      </c>
      <c r="D6907" t="s">
        <v>714</v>
      </c>
      <c r="F6907" s="16">
        <v>39</v>
      </c>
      <c r="G6907" t="str">
        <f t="shared" si="1531"/>
        <v>heating</v>
      </c>
      <c r="H6907" s="283">
        <f>IF(G6907="heating",F6907*Assumptions!M$4+Assumptions!M$7,0)</f>
        <v>0.32684879865565691</v>
      </c>
      <c r="I6907" s="15">
        <f t="shared" si="1532"/>
        <v>0.94025748850374469</v>
      </c>
      <c r="J6907" s="15">
        <f t="shared" si="1533"/>
        <v>1.017726725449043</v>
      </c>
      <c r="K6907" s="283">
        <f t="shared" si="1538"/>
        <v>0.31276984380433764</v>
      </c>
      <c r="L6907" s="283">
        <f t="shared" si="1539"/>
        <v>3.4953736047983544</v>
      </c>
      <c r="M6907" s="283">
        <f t="shared" si="1540"/>
        <v>3.7301603212729186</v>
      </c>
      <c r="N6907" s="283">
        <f t="shared" si="1541"/>
        <v>2.9501734199721237</v>
      </c>
      <c r="O6907" s="283">
        <f t="shared" si="1542"/>
        <v>0.37057057358374412</v>
      </c>
      <c r="P6907" s="21">
        <f t="shared" si="1534"/>
        <v>0</v>
      </c>
      <c r="Q6907" s="21">
        <f t="shared" si="1535"/>
        <v>1.3521540118753073</v>
      </c>
      <c r="R6907">
        <f t="shared" si="1536"/>
        <v>0.9440993384982781</v>
      </c>
      <c r="S6907" s="296">
        <f t="shared" si="1543"/>
        <v>0</v>
      </c>
      <c r="T6907" s="283">
        <f t="shared" si="1544"/>
        <v>0.31276984380433764</v>
      </c>
    </row>
    <row r="6908" spans="1:20" x14ac:dyDescent="0.25">
      <c r="A6908" s="286">
        <v>43388</v>
      </c>
      <c r="B6908" s="1">
        <f t="shared" si="1537"/>
        <v>1</v>
      </c>
      <c r="C6908" s="285">
        <v>18</v>
      </c>
      <c r="D6908" t="s">
        <v>714</v>
      </c>
      <c r="F6908" s="16">
        <v>39</v>
      </c>
      <c r="G6908" t="str">
        <f t="shared" si="1531"/>
        <v>heating</v>
      </c>
      <c r="H6908" s="283">
        <f>IF(G6908="heating",F6908*Assumptions!M$4+Assumptions!M$7,0)</f>
        <v>0.32684879865565691</v>
      </c>
      <c r="I6908" s="15">
        <f t="shared" si="1532"/>
        <v>0.98182363790757687</v>
      </c>
      <c r="J6908" s="15">
        <f t="shared" si="1533"/>
        <v>1.017726725449043</v>
      </c>
      <c r="K6908" s="283">
        <f t="shared" si="1538"/>
        <v>0.3265965223637104</v>
      </c>
      <c r="L6908" s="283">
        <f t="shared" si="1539"/>
        <v>3.4953736047983544</v>
      </c>
      <c r="M6908" s="283">
        <f t="shared" si="1540"/>
        <v>3.895060258907034</v>
      </c>
      <c r="N6908" s="283">
        <f t="shared" si="1541"/>
        <v>2.9501734199721237</v>
      </c>
      <c r="O6908" s="283">
        <f t="shared" si="1542"/>
        <v>0.38695246047597959</v>
      </c>
      <c r="P6908" s="21">
        <f t="shared" si="1534"/>
        <v>0</v>
      </c>
      <c r="Q6908" s="21">
        <f t="shared" si="1535"/>
        <v>1.5598916921549892</v>
      </c>
      <c r="R6908">
        <f t="shared" si="1536"/>
        <v>0.9440993384982781</v>
      </c>
      <c r="S6908" s="296">
        <f t="shared" si="1543"/>
        <v>0</v>
      </c>
      <c r="T6908" s="283">
        <f t="shared" si="1544"/>
        <v>0.3265965223637104</v>
      </c>
    </row>
    <row r="6909" spans="1:20" x14ac:dyDescent="0.25">
      <c r="A6909" s="286">
        <v>43388</v>
      </c>
      <c r="B6909" s="1">
        <f t="shared" si="1537"/>
        <v>1</v>
      </c>
      <c r="C6909" s="285">
        <v>19</v>
      </c>
      <c r="D6909" t="s">
        <v>714</v>
      </c>
      <c r="F6909" s="16">
        <v>37</v>
      </c>
      <c r="G6909" t="str">
        <f t="shared" si="1531"/>
        <v>heating</v>
      </c>
      <c r="H6909" s="283">
        <f>IF(G6909="heating",F6909*Assumptions!M$4+Assumptions!M$7,0)</f>
        <v>0.34824054712973695</v>
      </c>
      <c r="I6909" s="15">
        <f t="shared" si="1532"/>
        <v>0.98418842963438757</v>
      </c>
      <c r="J6909" s="15">
        <f t="shared" si="1533"/>
        <v>1.017726725449043</v>
      </c>
      <c r="K6909" s="283">
        <f t="shared" si="1538"/>
        <v>0.34880987435786481</v>
      </c>
      <c r="L6909" s="283">
        <f t="shared" si="1539"/>
        <v>3.3550920610042541</v>
      </c>
      <c r="M6909" s="283">
        <f t="shared" si="1540"/>
        <v>3.9930268877601711</v>
      </c>
      <c r="N6909" s="283">
        <f t="shared" si="1541"/>
        <v>2.8034223547707424</v>
      </c>
      <c r="O6909" s="283">
        <f t="shared" si="1542"/>
        <v>0.41745020626892565</v>
      </c>
      <c r="P6909" s="21">
        <f t="shared" si="1534"/>
        <v>0</v>
      </c>
      <c r="Q6909" s="21">
        <f t="shared" si="1535"/>
        <v>1.6764212681468484</v>
      </c>
      <c r="R6909">
        <f t="shared" si="1536"/>
        <v>0.9440993384982781</v>
      </c>
      <c r="S6909" s="296">
        <f t="shared" si="1543"/>
        <v>0</v>
      </c>
      <c r="T6909" s="283">
        <f t="shared" si="1544"/>
        <v>0.34880987435786481</v>
      </c>
    </row>
    <row r="6910" spans="1:20" x14ac:dyDescent="0.25">
      <c r="A6910" s="286">
        <v>43388</v>
      </c>
      <c r="B6910" s="1">
        <f t="shared" si="1537"/>
        <v>1</v>
      </c>
      <c r="C6910" s="285">
        <v>20</v>
      </c>
      <c r="D6910" t="s">
        <v>714</v>
      </c>
      <c r="F6910" s="16">
        <v>37</v>
      </c>
      <c r="G6910" t="str">
        <f t="shared" si="1531"/>
        <v>heating</v>
      </c>
      <c r="H6910" s="283">
        <f>IF(G6910="heating",F6910*Assumptions!M$4+Assumptions!M$7,0)</f>
        <v>0.34824054712973695</v>
      </c>
      <c r="I6910" s="15">
        <f t="shared" si="1532"/>
        <v>0.97071962311712034</v>
      </c>
      <c r="J6910" s="15">
        <f t="shared" si="1533"/>
        <v>1.017726725449043</v>
      </c>
      <c r="K6910" s="283">
        <f t="shared" si="1538"/>
        <v>0.34403634464792537</v>
      </c>
      <c r="L6910" s="283">
        <f t="shared" si="1539"/>
        <v>3.3550920610042541</v>
      </c>
      <c r="M6910" s="283">
        <f t="shared" si="1540"/>
        <v>3.9383815526291062</v>
      </c>
      <c r="N6910" s="283">
        <f t="shared" si="1541"/>
        <v>2.8034223547707424</v>
      </c>
      <c r="O6910" s="283">
        <f t="shared" si="1542"/>
        <v>0.41173732051500739</v>
      </c>
      <c r="P6910" s="21">
        <f t="shared" si="1534"/>
        <v>0</v>
      </c>
      <c r="Q6910" s="21">
        <f t="shared" si="1535"/>
        <v>1.52436960139122</v>
      </c>
      <c r="R6910">
        <f t="shared" si="1536"/>
        <v>0.9440993384982781</v>
      </c>
      <c r="S6910" s="296">
        <f t="shared" si="1543"/>
        <v>0</v>
      </c>
      <c r="T6910" s="283">
        <f t="shared" si="1544"/>
        <v>0.34403634464792537</v>
      </c>
    </row>
    <row r="6911" spans="1:20" x14ac:dyDescent="0.25">
      <c r="A6911" s="286">
        <v>43388</v>
      </c>
      <c r="B6911" s="1">
        <f t="shared" si="1537"/>
        <v>1</v>
      </c>
      <c r="C6911" s="285">
        <v>21</v>
      </c>
      <c r="D6911" t="s">
        <v>714</v>
      </c>
      <c r="F6911" s="16">
        <v>37</v>
      </c>
      <c r="G6911" t="str">
        <f t="shared" si="1531"/>
        <v>heating</v>
      </c>
      <c r="H6911" s="283">
        <f>IF(G6911="heating",F6911*Assumptions!M$4+Assumptions!M$7,0)</f>
        <v>0.34824054712973695</v>
      </c>
      <c r="I6911" s="15">
        <f t="shared" si="1532"/>
        <v>0.95751150862929935</v>
      </c>
      <c r="J6911" s="15">
        <f t="shared" si="1533"/>
        <v>1.017726725449043</v>
      </c>
      <c r="K6911" s="283">
        <f t="shared" si="1538"/>
        <v>0.33935520776775235</v>
      </c>
      <c r="L6911" s="283">
        <f t="shared" si="1539"/>
        <v>3.3550920610042541</v>
      </c>
      <c r="M6911" s="283">
        <f t="shared" si="1540"/>
        <v>3.8847938912642235</v>
      </c>
      <c r="N6911" s="283">
        <f t="shared" si="1541"/>
        <v>2.8034223547707424</v>
      </c>
      <c r="O6911" s="283">
        <f t="shared" si="1542"/>
        <v>0.40613500905579553</v>
      </c>
      <c r="P6911" s="21">
        <f t="shared" si="1534"/>
        <v>0</v>
      </c>
      <c r="Q6911" s="21">
        <f t="shared" si="1535"/>
        <v>1.4448604713749031</v>
      </c>
      <c r="R6911">
        <f t="shared" si="1536"/>
        <v>0.9440993384982781</v>
      </c>
      <c r="S6911" s="296">
        <f t="shared" si="1543"/>
        <v>0</v>
      </c>
      <c r="T6911" s="283">
        <f t="shared" si="1544"/>
        <v>0.33935520776775235</v>
      </c>
    </row>
    <row r="6912" spans="1:20" x14ac:dyDescent="0.25">
      <c r="A6912" s="286">
        <v>43388</v>
      </c>
      <c r="B6912" s="1">
        <f t="shared" si="1537"/>
        <v>1</v>
      </c>
      <c r="C6912" s="285">
        <v>22</v>
      </c>
      <c r="D6912" t="s">
        <v>714</v>
      </c>
      <c r="F6912" s="16">
        <v>37</v>
      </c>
      <c r="G6912" t="str">
        <f t="shared" si="1531"/>
        <v>heating</v>
      </c>
      <c r="H6912" s="283">
        <f>IF(G6912="heating",F6912*Assumptions!M$4+Assumptions!M$7,0)</f>
        <v>0.34824054712973695</v>
      </c>
      <c r="I6912" s="15">
        <f t="shared" si="1532"/>
        <v>0.9426530227543114</v>
      </c>
      <c r="J6912" s="15">
        <f t="shared" si="1533"/>
        <v>1.017726725449043</v>
      </c>
      <c r="K6912" s="283">
        <f t="shared" si="1538"/>
        <v>0.33408915663857175</v>
      </c>
      <c r="L6912" s="283">
        <f t="shared" si="1539"/>
        <v>3.3550920610042541</v>
      </c>
      <c r="M6912" s="283">
        <f t="shared" si="1540"/>
        <v>3.8245103806845755</v>
      </c>
      <c r="N6912" s="283">
        <f t="shared" si="1541"/>
        <v>2.8034223547707424</v>
      </c>
      <c r="O6912" s="283">
        <f t="shared" si="1542"/>
        <v>0.39983268136468275</v>
      </c>
      <c r="P6912" s="21">
        <f t="shared" si="1534"/>
        <v>0</v>
      </c>
      <c r="Q6912" s="21">
        <f t="shared" si="1535"/>
        <v>1.2427137171080138</v>
      </c>
      <c r="R6912">
        <f t="shared" si="1536"/>
        <v>0.9440993384982781</v>
      </c>
      <c r="S6912" s="296">
        <f t="shared" si="1543"/>
        <v>0</v>
      </c>
      <c r="T6912" s="283">
        <f t="shared" si="1544"/>
        <v>0.33408915663857175</v>
      </c>
    </row>
    <row r="6913" spans="1:20" x14ac:dyDescent="0.25">
      <c r="A6913" s="286">
        <v>43388</v>
      </c>
      <c r="B6913" s="1">
        <f t="shared" si="1537"/>
        <v>1</v>
      </c>
      <c r="C6913" s="285">
        <v>23</v>
      </c>
      <c r="D6913" t="s">
        <v>713</v>
      </c>
      <c r="F6913" s="16">
        <v>39</v>
      </c>
      <c r="G6913" t="str">
        <f t="shared" si="1531"/>
        <v>heating</v>
      </c>
      <c r="H6913" s="283">
        <f>IF(G6913="heating",F6913*Assumptions!M$4+Assumptions!M$7,0)</f>
        <v>0.32684879865565691</v>
      </c>
      <c r="I6913" s="15">
        <f t="shared" si="1532"/>
        <v>0.94450710149963013</v>
      </c>
      <c r="J6913" s="15">
        <f t="shared" si="1533"/>
        <v>1.017726725449043</v>
      </c>
      <c r="K6913" s="283">
        <f t="shared" si="1538"/>
        <v>0.31418344678990612</v>
      </c>
      <c r="L6913" s="283">
        <f t="shared" si="1539"/>
        <v>3.4953736047983544</v>
      </c>
      <c r="M6913" s="283">
        <f t="shared" si="1540"/>
        <v>3.7470192540353087</v>
      </c>
      <c r="N6913" s="283">
        <f t="shared" si="1541"/>
        <v>2.9501734199721237</v>
      </c>
      <c r="O6913" s="283">
        <f t="shared" si="1542"/>
        <v>0.37224541429987629</v>
      </c>
      <c r="P6913" s="21">
        <f t="shared" si="1534"/>
        <v>0</v>
      </c>
      <c r="Q6913" s="21">
        <f t="shared" si="1535"/>
        <v>1.0297519246597011</v>
      </c>
      <c r="R6913">
        <f t="shared" si="1536"/>
        <v>0.9440993384982781</v>
      </c>
      <c r="S6913" s="296">
        <f t="shared" si="1543"/>
        <v>0</v>
      </c>
      <c r="T6913" s="283">
        <f t="shared" si="1544"/>
        <v>0.31418344678990612</v>
      </c>
    </row>
    <row r="6914" spans="1:20" x14ac:dyDescent="0.25">
      <c r="A6914" s="286">
        <v>43389</v>
      </c>
      <c r="B6914" s="1">
        <f t="shared" si="1537"/>
        <v>2</v>
      </c>
      <c r="C6914" s="285">
        <v>0</v>
      </c>
      <c r="D6914" t="s">
        <v>713</v>
      </c>
      <c r="F6914" s="16">
        <v>39</v>
      </c>
      <c r="G6914" t="str">
        <f t="shared" ref="G6914:G6977" si="1545">VLOOKUP(A6914,U$2:W$366,3,FALSE)</f>
        <v>heating</v>
      </c>
      <c r="H6914" s="283">
        <f>IF(G6914="heating",F6914*Assumptions!M$4+Assumptions!M$7,0)</f>
        <v>0.32684879865565691</v>
      </c>
      <c r="I6914" s="15">
        <f t="shared" ref="I6914:I6977" si="1546">VLOOKUP(C6914,AO$2:AQ$25,3,FALSE)</f>
        <v>0.97481507806017154</v>
      </c>
      <c r="J6914" s="15">
        <f t="shared" ref="J6914:J6977" si="1547">VLOOKUP(B6914,AS$4:AU$10,3,FALSE)</f>
        <v>1.0199659078795975</v>
      </c>
      <c r="K6914" s="283">
        <f t="shared" si="1538"/>
        <v>0.32497861758509233</v>
      </c>
      <c r="L6914" s="283">
        <f t="shared" si="1539"/>
        <v>3.4953736047983544</v>
      </c>
      <c r="M6914" s="283">
        <f t="shared" si="1540"/>
        <v>3.8757647790890553</v>
      </c>
      <c r="N6914" s="283">
        <f t="shared" si="1541"/>
        <v>2.9501734199721237</v>
      </c>
      <c r="O6914" s="283">
        <f t="shared" si="1542"/>
        <v>0.38503556243196152</v>
      </c>
      <c r="P6914" s="21">
        <f t="shared" ref="P6914:P6977" si="1548">IF(G6914="cooling",IF(F6914&lt;61,0.025,(F6914^2*AX$25+F6914*AY$25+AZ$25)),0)</f>
        <v>0</v>
      </c>
      <c r="Q6914" s="21">
        <f t="shared" ref="Q6914:Q6977" si="1549">VLOOKUP(C6914,BB$2:BC$25,2,FALSE)</f>
        <v>0.90668853391740301</v>
      </c>
      <c r="R6914">
        <f t="shared" ref="R6914:R6977" si="1550">VLOOKUP(B6914,AS$4:AV$10,4,FALSE)</f>
        <v>0.83668510409641816</v>
      </c>
      <c r="S6914" s="296">
        <f t="shared" si="1543"/>
        <v>0</v>
      </c>
      <c r="T6914" s="283">
        <f t="shared" si="1544"/>
        <v>0.32497861758509233</v>
      </c>
    </row>
    <row r="6915" spans="1:20" x14ac:dyDescent="0.25">
      <c r="A6915" s="286">
        <v>43389</v>
      </c>
      <c r="B6915" s="1">
        <f t="shared" ref="B6915:B6978" si="1551">WEEKDAY(A6915,2)</f>
        <v>2</v>
      </c>
      <c r="C6915" s="285">
        <v>1</v>
      </c>
      <c r="D6915" t="s">
        <v>713</v>
      </c>
      <c r="F6915" s="16">
        <v>39</v>
      </c>
      <c r="G6915" t="str">
        <f t="shared" si="1545"/>
        <v>heating</v>
      </c>
      <c r="H6915" s="283">
        <f>IF(G6915="heating",F6915*Assumptions!M$4+Assumptions!M$7,0)</f>
        <v>0.32684879865565691</v>
      </c>
      <c r="I6915" s="15">
        <f t="shared" si="1546"/>
        <v>1.012242869806885</v>
      </c>
      <c r="J6915" s="15">
        <f t="shared" si="1547"/>
        <v>1.0199659078795975</v>
      </c>
      <c r="K6915" s="283">
        <f t="shared" ref="K6915:K6978" si="1552">H6915*I6915*J6915</f>
        <v>0.33745609387250664</v>
      </c>
      <c r="L6915" s="283">
        <f t="shared" ref="L6915:L6978" si="1553">VLOOKUP(F6915,BL$2:BN$92,2,FALSE)</f>
        <v>3.4953736047983544</v>
      </c>
      <c r="M6915" s="283">
        <f t="shared" ref="M6915:M6978" si="1554">IF(G6915="heating",K6915*(L6915*3.412),0)</f>
        <v>4.0245738407006755</v>
      </c>
      <c r="N6915" s="283">
        <f t="shared" ref="N6915:N6978" si="1555">VLOOKUP(F6915,BL$2:BN$92,3,FALSE)</f>
        <v>2.9501734199721237</v>
      </c>
      <c r="O6915" s="283">
        <f t="shared" ref="O6915:O6978" si="1556">IF(F6915&lt;=61,IF(G6915="heating",IF(F6915&gt;=5,K6915*L6915/N6915,0),0),0)</f>
        <v>0.39981891075117232</v>
      </c>
      <c r="P6915" s="21">
        <f t="shared" si="1548"/>
        <v>0</v>
      </c>
      <c r="Q6915" s="21">
        <f t="shared" si="1549"/>
        <v>0.81803459285312596</v>
      </c>
      <c r="R6915">
        <f t="shared" si="1550"/>
        <v>0.83668510409641816</v>
      </c>
      <c r="S6915" s="296">
        <f t="shared" ref="S6915:S6978" si="1557">P6915*Q6915*R6915</f>
        <v>0</v>
      </c>
      <c r="T6915" s="283">
        <f t="shared" ref="T6915:T6978" si="1558">K6915+S6915</f>
        <v>0.33745609387250664</v>
      </c>
    </row>
    <row r="6916" spans="1:20" x14ac:dyDescent="0.25">
      <c r="A6916" s="286">
        <v>43389</v>
      </c>
      <c r="B6916" s="1">
        <f t="shared" si="1551"/>
        <v>2</v>
      </c>
      <c r="C6916" s="285">
        <v>2</v>
      </c>
      <c r="D6916" t="s">
        <v>713</v>
      </c>
      <c r="F6916" s="16">
        <v>39</v>
      </c>
      <c r="G6916" t="str">
        <f t="shared" si="1545"/>
        <v>heating</v>
      </c>
      <c r="H6916" s="283">
        <f>IF(G6916="heating",F6916*Assumptions!M$4+Assumptions!M$7,0)</f>
        <v>0.32684879865565691</v>
      </c>
      <c r="I6916" s="15">
        <f t="shared" si="1546"/>
        <v>1.0509704703585963</v>
      </c>
      <c r="J6916" s="15">
        <f t="shared" si="1547"/>
        <v>1.0199659078795975</v>
      </c>
      <c r="K6916" s="283">
        <f t="shared" si="1552"/>
        <v>0.35036689344151567</v>
      </c>
      <c r="L6916" s="283">
        <f t="shared" si="1553"/>
        <v>3.4953736047983544</v>
      </c>
      <c r="M6916" s="283">
        <f t="shared" si="1554"/>
        <v>4.1785508088202512</v>
      </c>
      <c r="N6916" s="283">
        <f t="shared" si="1555"/>
        <v>2.9501734199721237</v>
      </c>
      <c r="O6916" s="283">
        <f t="shared" si="1556"/>
        <v>0.41511566168955705</v>
      </c>
      <c r="P6916" s="21">
        <f t="shared" si="1548"/>
        <v>0</v>
      </c>
      <c r="Q6916" s="21">
        <f t="shared" si="1549"/>
        <v>0.74507607494346417</v>
      </c>
      <c r="R6916">
        <f t="shared" si="1550"/>
        <v>0.83668510409641816</v>
      </c>
      <c r="S6916" s="296">
        <f t="shared" si="1557"/>
        <v>0</v>
      </c>
      <c r="T6916" s="283">
        <f t="shared" si="1558"/>
        <v>0.35036689344151567</v>
      </c>
    </row>
    <row r="6917" spans="1:20" x14ac:dyDescent="0.25">
      <c r="A6917" s="286">
        <v>43389</v>
      </c>
      <c r="B6917" s="1">
        <f t="shared" si="1551"/>
        <v>2</v>
      </c>
      <c r="C6917" s="285">
        <v>3</v>
      </c>
      <c r="D6917" t="s">
        <v>713</v>
      </c>
      <c r="F6917" s="16">
        <v>39</v>
      </c>
      <c r="G6917" t="str">
        <f t="shared" si="1545"/>
        <v>heating</v>
      </c>
      <c r="H6917" s="283">
        <f>IF(G6917="heating",F6917*Assumptions!M$4+Assumptions!M$7,0)</f>
        <v>0.32684879865565691</v>
      </c>
      <c r="I6917" s="15">
        <f t="shared" si="1546"/>
        <v>1.0924036124451033</v>
      </c>
      <c r="J6917" s="15">
        <f t="shared" si="1547"/>
        <v>1.0199659078795975</v>
      </c>
      <c r="K6917" s="283">
        <f t="shared" si="1552"/>
        <v>0.36417965192312851</v>
      </c>
      <c r="L6917" s="283">
        <f t="shared" si="1553"/>
        <v>3.4953736047983544</v>
      </c>
      <c r="M6917" s="283">
        <f t="shared" si="1554"/>
        <v>4.3432847326178097</v>
      </c>
      <c r="N6917" s="283">
        <f t="shared" si="1555"/>
        <v>2.9501734199721237</v>
      </c>
      <c r="O6917" s="283">
        <f t="shared" si="1556"/>
        <v>0.43148105603526987</v>
      </c>
      <c r="P6917" s="21">
        <f t="shared" si="1548"/>
        <v>0</v>
      </c>
      <c r="Q6917" s="21">
        <f t="shared" si="1549"/>
        <v>0.69158980876382303</v>
      </c>
      <c r="R6917">
        <f t="shared" si="1550"/>
        <v>0.83668510409641816</v>
      </c>
      <c r="S6917" s="296">
        <f t="shared" si="1557"/>
        <v>0</v>
      </c>
      <c r="T6917" s="283">
        <f t="shared" si="1558"/>
        <v>0.36417965192312851</v>
      </c>
    </row>
    <row r="6918" spans="1:20" x14ac:dyDescent="0.25">
      <c r="A6918" s="286">
        <v>43389</v>
      </c>
      <c r="B6918" s="1">
        <f t="shared" si="1551"/>
        <v>2</v>
      </c>
      <c r="C6918" s="285">
        <v>4</v>
      </c>
      <c r="D6918" t="s">
        <v>713</v>
      </c>
      <c r="F6918" s="16">
        <v>41</v>
      </c>
      <c r="G6918" t="str">
        <f t="shared" si="1545"/>
        <v>heating</v>
      </c>
      <c r="H6918" s="283">
        <f>IF(G6918="heating",F6918*Assumptions!M$4+Assumptions!M$7,0)</f>
        <v>0.30545705018157687</v>
      </c>
      <c r="I6918" s="15">
        <f t="shared" si="1546"/>
        <v>1.1348296917927807</v>
      </c>
      <c r="J6918" s="15">
        <f t="shared" si="1547"/>
        <v>1.0199659078795975</v>
      </c>
      <c r="K6918" s="283">
        <f t="shared" si="1552"/>
        <v>0.35356274696416107</v>
      </c>
      <c r="L6918" s="283">
        <f t="shared" si="1553"/>
        <v>3.6290180754851575</v>
      </c>
      <c r="M6918" s="283">
        <f t="shared" si="1554"/>
        <v>4.37788806566844</v>
      </c>
      <c r="N6918" s="283">
        <f t="shared" si="1555"/>
        <v>3.0927664988509331</v>
      </c>
      <c r="O6918" s="283">
        <f t="shared" si="1556"/>
        <v>0.41486662508399352</v>
      </c>
      <c r="P6918" s="21">
        <f t="shared" si="1548"/>
        <v>0</v>
      </c>
      <c r="Q6918" s="21">
        <f t="shared" si="1549"/>
        <v>0.6473875548762833</v>
      </c>
      <c r="R6918">
        <f t="shared" si="1550"/>
        <v>0.83668510409641816</v>
      </c>
      <c r="S6918" s="296">
        <f t="shared" si="1557"/>
        <v>0</v>
      </c>
      <c r="T6918" s="283">
        <f t="shared" si="1558"/>
        <v>0.35356274696416107</v>
      </c>
    </row>
    <row r="6919" spans="1:20" x14ac:dyDescent="0.25">
      <c r="A6919" s="286">
        <v>43389</v>
      </c>
      <c r="B6919" s="1">
        <f t="shared" si="1551"/>
        <v>2</v>
      </c>
      <c r="C6919" s="285">
        <v>5</v>
      </c>
      <c r="D6919" t="s">
        <v>713</v>
      </c>
      <c r="F6919" s="16">
        <v>41</v>
      </c>
      <c r="G6919" t="str">
        <f t="shared" si="1545"/>
        <v>heating</v>
      </c>
      <c r="H6919" s="283">
        <f>IF(G6919="heating",F6919*Assumptions!M$4+Assumptions!M$7,0)</f>
        <v>0.30545705018157687</v>
      </c>
      <c r="I6919" s="15">
        <f t="shared" si="1546"/>
        <v>1.1635558681477385</v>
      </c>
      <c r="J6919" s="15">
        <f t="shared" si="1547"/>
        <v>1.0199659078795975</v>
      </c>
      <c r="K6919" s="283">
        <f t="shared" si="1552"/>
        <v>0.36251255317322384</v>
      </c>
      <c r="L6919" s="283">
        <f t="shared" si="1553"/>
        <v>3.6290180754851575</v>
      </c>
      <c r="M6919" s="283">
        <f t="shared" si="1554"/>
        <v>4.4887064426867429</v>
      </c>
      <c r="N6919" s="283">
        <f t="shared" si="1555"/>
        <v>3.0927664988509331</v>
      </c>
      <c r="O6919" s="283">
        <f t="shared" si="1556"/>
        <v>0.42536822891242521</v>
      </c>
      <c r="P6919" s="21">
        <f t="shared" si="1548"/>
        <v>0</v>
      </c>
      <c r="Q6919" s="21">
        <f t="shared" si="1549"/>
        <v>0.72139578924615555</v>
      </c>
      <c r="R6919">
        <f t="shared" si="1550"/>
        <v>0.83668510409641816</v>
      </c>
      <c r="S6919" s="296">
        <f t="shared" si="1557"/>
        <v>0</v>
      </c>
      <c r="T6919" s="283">
        <f t="shared" si="1558"/>
        <v>0.36251255317322384</v>
      </c>
    </row>
    <row r="6920" spans="1:20" x14ac:dyDescent="0.25">
      <c r="A6920" s="286">
        <v>43389</v>
      </c>
      <c r="B6920" s="1">
        <f t="shared" si="1551"/>
        <v>2</v>
      </c>
      <c r="C6920" s="285">
        <v>6</v>
      </c>
      <c r="D6920" t="s">
        <v>713</v>
      </c>
      <c r="F6920" s="16">
        <v>41</v>
      </c>
      <c r="G6920" t="str">
        <f t="shared" si="1545"/>
        <v>heating</v>
      </c>
      <c r="H6920" s="283">
        <f>IF(G6920="heating",F6920*Assumptions!M$4+Assumptions!M$7,0)</f>
        <v>0.30545705018157687</v>
      </c>
      <c r="I6920" s="15">
        <f t="shared" si="1546"/>
        <v>1.2083911162615524</v>
      </c>
      <c r="J6920" s="15">
        <f t="shared" si="1547"/>
        <v>1.0199659078795975</v>
      </c>
      <c r="K6920" s="283">
        <f t="shared" si="1552"/>
        <v>0.37648123375902787</v>
      </c>
      <c r="L6920" s="283">
        <f t="shared" si="1553"/>
        <v>3.6290180754851575</v>
      </c>
      <c r="M6920" s="283">
        <f t="shared" si="1554"/>
        <v>4.6616695745630903</v>
      </c>
      <c r="N6920" s="283">
        <f t="shared" si="1555"/>
        <v>3.0927664988509331</v>
      </c>
      <c r="O6920" s="283">
        <f t="shared" si="1556"/>
        <v>0.44175892454217791</v>
      </c>
      <c r="P6920" s="21">
        <f t="shared" si="1548"/>
        <v>0</v>
      </c>
      <c r="Q6920" s="21">
        <f t="shared" si="1549"/>
        <v>0.87787080972652631</v>
      </c>
      <c r="R6920">
        <f t="shared" si="1550"/>
        <v>0.83668510409641816</v>
      </c>
      <c r="S6920" s="296">
        <f t="shared" si="1557"/>
        <v>0</v>
      </c>
      <c r="T6920" s="283">
        <f t="shared" si="1558"/>
        <v>0.37648123375902787</v>
      </c>
    </row>
    <row r="6921" spans="1:20" x14ac:dyDescent="0.25">
      <c r="A6921" s="286">
        <v>43389</v>
      </c>
      <c r="B6921" s="1">
        <f t="shared" si="1551"/>
        <v>2</v>
      </c>
      <c r="C6921" s="285">
        <v>7</v>
      </c>
      <c r="D6921" t="s">
        <v>714</v>
      </c>
      <c r="F6921" s="16">
        <v>41</v>
      </c>
      <c r="G6921" t="str">
        <f t="shared" si="1545"/>
        <v>heating</v>
      </c>
      <c r="H6921" s="283">
        <f>IF(G6921="heating",F6921*Assumptions!M$4+Assumptions!M$7,0)</f>
        <v>0.30545705018157687</v>
      </c>
      <c r="I6921" s="15">
        <f t="shared" si="1546"/>
        <v>1.1637425769249583</v>
      </c>
      <c r="J6921" s="15">
        <f t="shared" si="1547"/>
        <v>1.0199659078795975</v>
      </c>
      <c r="K6921" s="283">
        <f t="shared" si="1552"/>
        <v>0.36257072337147789</v>
      </c>
      <c r="L6921" s="283">
        <f t="shared" si="1553"/>
        <v>3.6290180754851575</v>
      </c>
      <c r="M6921" s="283">
        <f t="shared" si="1554"/>
        <v>4.4894267182782768</v>
      </c>
      <c r="N6921" s="283">
        <f t="shared" si="1555"/>
        <v>3.0927664988509331</v>
      </c>
      <c r="O6921" s="283">
        <f t="shared" si="1556"/>
        <v>0.42543648518104327</v>
      </c>
      <c r="P6921" s="21">
        <f t="shared" si="1548"/>
        <v>0</v>
      </c>
      <c r="Q6921" s="21">
        <f t="shared" si="1549"/>
        <v>0.97331382064367777</v>
      </c>
      <c r="R6921">
        <f t="shared" si="1550"/>
        <v>0.83668510409641816</v>
      </c>
      <c r="S6921" s="296">
        <f t="shared" si="1557"/>
        <v>0</v>
      </c>
      <c r="T6921" s="283">
        <f t="shared" si="1558"/>
        <v>0.36257072337147789</v>
      </c>
    </row>
    <row r="6922" spans="1:20" x14ac:dyDescent="0.25">
      <c r="A6922" s="286">
        <v>43389</v>
      </c>
      <c r="B6922" s="1">
        <f t="shared" si="1551"/>
        <v>2</v>
      </c>
      <c r="C6922" s="285">
        <v>8</v>
      </c>
      <c r="D6922" t="s">
        <v>714</v>
      </c>
      <c r="F6922" s="16">
        <v>41</v>
      </c>
      <c r="G6922" t="str">
        <f t="shared" si="1545"/>
        <v>heating</v>
      </c>
      <c r="H6922" s="283">
        <f>IF(G6922="heating",F6922*Assumptions!M$4+Assumptions!M$7,0)</f>
        <v>0.30545705018157687</v>
      </c>
      <c r="I6922" s="15">
        <f t="shared" si="1546"/>
        <v>1.094193721037565</v>
      </c>
      <c r="J6922" s="15">
        <f t="shared" si="1547"/>
        <v>1.0199659078795975</v>
      </c>
      <c r="K6922" s="283">
        <f t="shared" si="1552"/>
        <v>0.34090237550078134</v>
      </c>
      <c r="L6922" s="283">
        <f t="shared" si="1553"/>
        <v>3.6290180754851575</v>
      </c>
      <c r="M6922" s="283">
        <f t="shared" si="1554"/>
        <v>4.2211246916637757</v>
      </c>
      <c r="N6922" s="283">
        <f t="shared" si="1555"/>
        <v>3.0927664988509331</v>
      </c>
      <c r="O6922" s="283">
        <f t="shared" si="1556"/>
        <v>0.4000110849389385</v>
      </c>
      <c r="P6922" s="21">
        <f t="shared" si="1548"/>
        <v>0</v>
      </c>
      <c r="Q6922" s="21">
        <f t="shared" si="1549"/>
        <v>0.94940007506179924</v>
      </c>
      <c r="R6922">
        <f t="shared" si="1550"/>
        <v>0.83668510409641816</v>
      </c>
      <c r="S6922" s="296">
        <f t="shared" si="1557"/>
        <v>0</v>
      </c>
      <c r="T6922" s="283">
        <f t="shared" si="1558"/>
        <v>0.34090237550078134</v>
      </c>
    </row>
    <row r="6923" spans="1:20" x14ac:dyDescent="0.25">
      <c r="A6923" s="286">
        <v>43389</v>
      </c>
      <c r="B6923" s="1">
        <f t="shared" si="1551"/>
        <v>2</v>
      </c>
      <c r="C6923" s="285">
        <v>9</v>
      </c>
      <c r="D6923" t="s">
        <v>714</v>
      </c>
      <c r="F6923" s="16">
        <v>43</v>
      </c>
      <c r="G6923" t="str">
        <f t="shared" si="1545"/>
        <v>heating</v>
      </c>
      <c r="H6923" s="283">
        <f>IF(G6923="heating",F6923*Assumptions!M$4+Assumptions!M$7,0)</f>
        <v>0.28406530170749683</v>
      </c>
      <c r="I6923" s="15">
        <f t="shared" si="1546"/>
        <v>1.0343009000871222</v>
      </c>
      <c r="J6923" s="15">
        <f t="shared" si="1547"/>
        <v>1.0199659078795975</v>
      </c>
      <c r="K6923" s="283">
        <f t="shared" si="1552"/>
        <v>0.2996751606126663</v>
      </c>
      <c r="L6923" s="283">
        <f t="shared" si="1553"/>
        <v>3.7370271581932331</v>
      </c>
      <c r="M6923" s="283">
        <f t="shared" si="1554"/>
        <v>3.8210790576406852</v>
      </c>
      <c r="N6923" s="283">
        <f t="shared" si="1555"/>
        <v>3.2278965655525562</v>
      </c>
      <c r="O6923" s="283">
        <f t="shared" si="1556"/>
        <v>0.34694241005016463</v>
      </c>
      <c r="P6923" s="21">
        <f t="shared" si="1548"/>
        <v>0</v>
      </c>
      <c r="Q6923" s="21">
        <f t="shared" si="1549"/>
        <v>0.8408485371888097</v>
      </c>
      <c r="R6923">
        <f t="shared" si="1550"/>
        <v>0.83668510409641816</v>
      </c>
      <c r="S6923" s="296">
        <f t="shared" si="1557"/>
        <v>0</v>
      </c>
      <c r="T6923" s="283">
        <f t="shared" si="1558"/>
        <v>0.2996751606126663</v>
      </c>
    </row>
    <row r="6924" spans="1:20" x14ac:dyDescent="0.25">
      <c r="A6924" s="286">
        <v>43389</v>
      </c>
      <c r="B6924" s="1">
        <f t="shared" si="1551"/>
        <v>2</v>
      </c>
      <c r="C6924" s="285">
        <v>10</v>
      </c>
      <c r="D6924" t="s">
        <v>714</v>
      </c>
      <c r="F6924" s="16">
        <v>45</v>
      </c>
      <c r="G6924" t="str">
        <f t="shared" si="1545"/>
        <v>heating</v>
      </c>
      <c r="H6924" s="283">
        <f>IF(G6924="heating",F6924*Assumptions!M$4+Assumptions!M$7,0)</f>
        <v>0.26267355323341679</v>
      </c>
      <c r="I6924" s="15">
        <f t="shared" si="1546"/>
        <v>0.98112329028689171</v>
      </c>
      <c r="J6924" s="15">
        <f t="shared" si="1547"/>
        <v>1.0199659078795975</v>
      </c>
      <c r="K6924" s="283">
        <f t="shared" si="1552"/>
        <v>0.26286065758050287</v>
      </c>
      <c r="L6924" s="283">
        <f t="shared" si="1553"/>
        <v>3.8225513186096443</v>
      </c>
      <c r="M6924" s="283">
        <f t="shared" si="1554"/>
        <v>3.4283719812717672</v>
      </c>
      <c r="N6924" s="283">
        <f t="shared" si="1555"/>
        <v>3.3574836377085973</v>
      </c>
      <c r="O6924" s="283">
        <f t="shared" si="1556"/>
        <v>0.29927125837929636</v>
      </c>
      <c r="P6924" s="21">
        <f t="shared" si="1548"/>
        <v>0</v>
      </c>
      <c r="Q6924" s="21">
        <f t="shared" si="1549"/>
        <v>0.74504051125983206</v>
      </c>
      <c r="R6924">
        <f t="shared" si="1550"/>
        <v>0.83668510409641816</v>
      </c>
      <c r="S6924" s="296">
        <f t="shared" si="1557"/>
        <v>0</v>
      </c>
      <c r="T6924" s="283">
        <f t="shared" si="1558"/>
        <v>0.26286065758050287</v>
      </c>
    </row>
    <row r="6925" spans="1:20" x14ac:dyDescent="0.25">
      <c r="A6925" s="286">
        <v>43389</v>
      </c>
      <c r="B6925" s="1">
        <f t="shared" si="1551"/>
        <v>2</v>
      </c>
      <c r="C6925" s="285">
        <v>11</v>
      </c>
      <c r="D6925" t="s">
        <v>714</v>
      </c>
      <c r="F6925" s="16">
        <v>45</v>
      </c>
      <c r="G6925" t="str">
        <f t="shared" si="1545"/>
        <v>heating</v>
      </c>
      <c r="H6925" s="283">
        <f>IF(G6925="heating",F6925*Assumptions!M$4+Assumptions!M$7,0)</f>
        <v>0.26267355323341679</v>
      </c>
      <c r="I6925" s="15">
        <f t="shared" si="1546"/>
        <v>0.94956163997961163</v>
      </c>
      <c r="J6925" s="15">
        <f t="shared" si="1547"/>
        <v>1.0199659078795975</v>
      </c>
      <c r="K6925" s="283">
        <f t="shared" si="1552"/>
        <v>0.25440472116942087</v>
      </c>
      <c r="L6925" s="283">
        <f t="shared" si="1553"/>
        <v>3.8225513186096443</v>
      </c>
      <c r="M6925" s="283">
        <f t="shared" si="1554"/>
        <v>3.3180850492751417</v>
      </c>
      <c r="N6925" s="283">
        <f t="shared" si="1555"/>
        <v>3.3574836377085973</v>
      </c>
      <c r="O6925" s="283">
        <f t="shared" si="1556"/>
        <v>0.28964403324103161</v>
      </c>
      <c r="P6925" s="21">
        <f t="shared" si="1548"/>
        <v>0</v>
      </c>
      <c r="Q6925" s="21">
        <f t="shared" si="1549"/>
        <v>0.72850690893675296</v>
      </c>
      <c r="R6925">
        <f t="shared" si="1550"/>
        <v>0.83668510409641816</v>
      </c>
      <c r="S6925" s="296">
        <f t="shared" si="1557"/>
        <v>0</v>
      </c>
      <c r="T6925" s="283">
        <f t="shared" si="1558"/>
        <v>0.25440472116942087</v>
      </c>
    </row>
    <row r="6926" spans="1:20" x14ac:dyDescent="0.25">
      <c r="A6926" s="286">
        <v>43389</v>
      </c>
      <c r="B6926" s="1">
        <f t="shared" si="1551"/>
        <v>2</v>
      </c>
      <c r="C6926" s="285">
        <v>12</v>
      </c>
      <c r="D6926" t="s">
        <v>714</v>
      </c>
      <c r="F6926" s="16">
        <v>43</v>
      </c>
      <c r="G6926" t="str">
        <f t="shared" si="1545"/>
        <v>heating</v>
      </c>
      <c r="H6926" s="283">
        <f>IF(G6926="heating",F6926*Assumptions!M$4+Assumptions!M$7,0)</f>
        <v>0.28406530170749683</v>
      </c>
      <c r="I6926" s="15">
        <f t="shared" si="1546"/>
        <v>0.91648403420261149</v>
      </c>
      <c r="J6926" s="15">
        <f t="shared" si="1547"/>
        <v>1.0199659078795975</v>
      </c>
      <c r="K6926" s="283">
        <f t="shared" si="1552"/>
        <v>0.26553926437217412</v>
      </c>
      <c r="L6926" s="283">
        <f t="shared" si="1553"/>
        <v>3.7370271581932331</v>
      </c>
      <c r="M6926" s="283">
        <f t="shared" si="1554"/>
        <v>3.3858212338968947</v>
      </c>
      <c r="N6926" s="283">
        <f t="shared" si="1555"/>
        <v>3.2278965655525562</v>
      </c>
      <c r="O6926" s="283">
        <f t="shared" si="1556"/>
        <v>0.30742231740489473</v>
      </c>
      <c r="P6926" s="21">
        <f t="shared" si="1548"/>
        <v>0</v>
      </c>
      <c r="Q6926" s="21">
        <f t="shared" si="1549"/>
        <v>0.75910815787401487</v>
      </c>
      <c r="R6926">
        <f t="shared" si="1550"/>
        <v>0.83668510409641816</v>
      </c>
      <c r="S6926" s="296">
        <f t="shared" si="1557"/>
        <v>0</v>
      </c>
      <c r="T6926" s="283">
        <f t="shared" si="1558"/>
        <v>0.26553926437217412</v>
      </c>
    </row>
    <row r="6927" spans="1:20" x14ac:dyDescent="0.25">
      <c r="A6927" s="286">
        <v>43389</v>
      </c>
      <c r="B6927" s="1">
        <f t="shared" si="1551"/>
        <v>2</v>
      </c>
      <c r="C6927" s="285">
        <v>13</v>
      </c>
      <c r="D6927" t="s">
        <v>714</v>
      </c>
      <c r="F6927" s="16">
        <v>45</v>
      </c>
      <c r="G6927" t="str">
        <f t="shared" si="1545"/>
        <v>heating</v>
      </c>
      <c r="H6927" s="283">
        <f>IF(G6927="heating",F6927*Assumptions!M$4+Assumptions!M$7,0)</f>
        <v>0.26267355323341679</v>
      </c>
      <c r="I6927" s="15">
        <f t="shared" si="1546"/>
        <v>0.90040206880052787</v>
      </c>
      <c r="J6927" s="15">
        <f t="shared" si="1547"/>
        <v>1.0199659078795975</v>
      </c>
      <c r="K6927" s="283">
        <f t="shared" si="1552"/>
        <v>0.24123398377643643</v>
      </c>
      <c r="L6927" s="283">
        <f t="shared" si="1553"/>
        <v>3.8225513186096443</v>
      </c>
      <c r="M6927" s="283">
        <f t="shared" si="1554"/>
        <v>3.1463051128387907</v>
      </c>
      <c r="N6927" s="283">
        <f t="shared" si="1555"/>
        <v>3.3574836377085973</v>
      </c>
      <c r="O6927" s="283">
        <f t="shared" si="1556"/>
        <v>0.27464892826920995</v>
      </c>
      <c r="P6927" s="21">
        <f t="shared" si="1548"/>
        <v>0</v>
      </c>
      <c r="Q6927" s="21">
        <f t="shared" si="1549"/>
        <v>0.79115902007799765</v>
      </c>
      <c r="R6927">
        <f t="shared" si="1550"/>
        <v>0.83668510409641816</v>
      </c>
      <c r="S6927" s="296">
        <f t="shared" si="1557"/>
        <v>0</v>
      </c>
      <c r="T6927" s="283">
        <f t="shared" si="1558"/>
        <v>0.24123398377643643</v>
      </c>
    </row>
    <row r="6928" spans="1:20" x14ac:dyDescent="0.25">
      <c r="A6928" s="286">
        <v>43389</v>
      </c>
      <c r="B6928" s="1">
        <f t="shared" si="1551"/>
        <v>2</v>
      </c>
      <c r="C6928" s="285">
        <v>14</v>
      </c>
      <c r="D6928" t="s">
        <v>714</v>
      </c>
      <c r="F6928" s="16">
        <v>45</v>
      </c>
      <c r="G6928" t="str">
        <f t="shared" si="1545"/>
        <v>heating</v>
      </c>
      <c r="H6928" s="283">
        <f>IF(G6928="heating",F6928*Assumptions!M$4+Assumptions!M$7,0)</f>
        <v>0.26267355323341679</v>
      </c>
      <c r="I6928" s="15">
        <f t="shared" si="1546"/>
        <v>0.86032894500746537</v>
      </c>
      <c r="J6928" s="15">
        <f t="shared" si="1547"/>
        <v>1.0199659078795975</v>
      </c>
      <c r="K6928" s="283">
        <f t="shared" si="1552"/>
        <v>0.2304976698229993</v>
      </c>
      <c r="L6928" s="283">
        <f t="shared" si="1553"/>
        <v>3.8225513186096443</v>
      </c>
      <c r="M6928" s="283">
        <f t="shared" si="1554"/>
        <v>3.0062762539030321</v>
      </c>
      <c r="N6928" s="283">
        <f t="shared" si="1555"/>
        <v>3.3574836377085973</v>
      </c>
      <c r="O6928" s="283">
        <f t="shared" si="1556"/>
        <v>0.26242545513034243</v>
      </c>
      <c r="P6928" s="21">
        <f t="shared" si="1548"/>
        <v>0</v>
      </c>
      <c r="Q6928" s="21">
        <f t="shared" si="1549"/>
        <v>0.84355555031342389</v>
      </c>
      <c r="R6928">
        <f t="shared" si="1550"/>
        <v>0.83668510409641816</v>
      </c>
      <c r="S6928" s="296">
        <f t="shared" si="1557"/>
        <v>0</v>
      </c>
      <c r="T6928" s="283">
        <f t="shared" si="1558"/>
        <v>0.2304976698229993</v>
      </c>
    </row>
    <row r="6929" spans="1:20" x14ac:dyDescent="0.25">
      <c r="A6929" s="286">
        <v>43389</v>
      </c>
      <c r="B6929" s="1">
        <f t="shared" si="1551"/>
        <v>2</v>
      </c>
      <c r="C6929" s="285">
        <v>15</v>
      </c>
      <c r="D6929" t="s">
        <v>714</v>
      </c>
      <c r="F6929" s="16">
        <v>45</v>
      </c>
      <c r="G6929" t="str">
        <f t="shared" si="1545"/>
        <v>heating</v>
      </c>
      <c r="H6929" s="283">
        <f>IF(G6929="heating",F6929*Assumptions!M$4+Assumptions!M$7,0)</f>
        <v>0.26267355323341679</v>
      </c>
      <c r="I6929" s="15">
        <f t="shared" si="1546"/>
        <v>0.85754515037175039</v>
      </c>
      <c r="J6929" s="15">
        <f t="shared" si="1547"/>
        <v>1.0199659078795975</v>
      </c>
      <c r="K6929" s="283">
        <f t="shared" si="1552"/>
        <v>0.2297518409391501</v>
      </c>
      <c r="L6929" s="283">
        <f t="shared" si="1553"/>
        <v>3.8225513186096443</v>
      </c>
      <c r="M6929" s="283">
        <f t="shared" si="1554"/>
        <v>2.9965487470492205</v>
      </c>
      <c r="N6929" s="283">
        <f t="shared" si="1555"/>
        <v>3.3574836377085973</v>
      </c>
      <c r="O6929" s="283">
        <f t="shared" si="1556"/>
        <v>0.26157631646250351</v>
      </c>
      <c r="P6929" s="21">
        <f t="shared" si="1548"/>
        <v>0</v>
      </c>
      <c r="Q6929" s="21">
        <f t="shared" si="1549"/>
        <v>0.96592607327566882</v>
      </c>
      <c r="R6929">
        <f t="shared" si="1550"/>
        <v>0.83668510409641816</v>
      </c>
      <c r="S6929" s="296">
        <f t="shared" si="1557"/>
        <v>0</v>
      </c>
      <c r="T6929" s="283">
        <f t="shared" si="1558"/>
        <v>0.2297518409391501</v>
      </c>
    </row>
    <row r="6930" spans="1:20" x14ac:dyDescent="0.25">
      <c r="A6930" s="286">
        <v>43389</v>
      </c>
      <c r="B6930" s="1">
        <f t="shared" si="1551"/>
        <v>2</v>
      </c>
      <c r="C6930" s="285">
        <v>16</v>
      </c>
      <c r="D6930" t="s">
        <v>714</v>
      </c>
      <c r="F6930" s="16">
        <v>45</v>
      </c>
      <c r="G6930" t="str">
        <f t="shared" si="1545"/>
        <v>heating</v>
      </c>
      <c r="H6930" s="283">
        <f>IF(G6930="heating",F6930*Assumptions!M$4+Assumptions!M$7,0)</f>
        <v>0.26267355323341679</v>
      </c>
      <c r="I6930" s="15">
        <f t="shared" si="1546"/>
        <v>0.88344815438260227</v>
      </c>
      <c r="J6930" s="15">
        <f t="shared" si="1547"/>
        <v>1.0199659078795975</v>
      </c>
      <c r="K6930" s="283">
        <f t="shared" si="1552"/>
        <v>0.23669172376020917</v>
      </c>
      <c r="L6930" s="283">
        <f t="shared" si="1553"/>
        <v>3.8225513186096443</v>
      </c>
      <c r="M6930" s="283">
        <f t="shared" si="1554"/>
        <v>3.0870624817253254</v>
      </c>
      <c r="N6930" s="283">
        <f t="shared" si="1555"/>
        <v>3.3574836377085973</v>
      </c>
      <c r="O6930" s="283">
        <f t="shared" si="1556"/>
        <v>0.2694774892130401</v>
      </c>
      <c r="P6930" s="21">
        <f t="shared" si="1548"/>
        <v>0</v>
      </c>
      <c r="Q6930" s="21">
        <f t="shared" si="1549"/>
        <v>1.1649354943302594</v>
      </c>
      <c r="R6930">
        <f t="shared" si="1550"/>
        <v>0.83668510409641816</v>
      </c>
      <c r="S6930" s="296">
        <f t="shared" si="1557"/>
        <v>0</v>
      </c>
      <c r="T6930" s="283">
        <f t="shared" si="1558"/>
        <v>0.23669172376020917</v>
      </c>
    </row>
    <row r="6931" spans="1:20" x14ac:dyDescent="0.25">
      <c r="A6931" s="286">
        <v>43389</v>
      </c>
      <c r="B6931" s="1">
        <f t="shared" si="1551"/>
        <v>2</v>
      </c>
      <c r="C6931" s="285">
        <v>17</v>
      </c>
      <c r="D6931" t="s">
        <v>714</v>
      </c>
      <c r="F6931" s="16">
        <v>45</v>
      </c>
      <c r="G6931" t="str">
        <f t="shared" si="1545"/>
        <v>heating</v>
      </c>
      <c r="H6931" s="283">
        <f>IF(G6931="heating",F6931*Assumptions!M$4+Assumptions!M$7,0)</f>
        <v>0.26267355323341679</v>
      </c>
      <c r="I6931" s="15">
        <f t="shared" si="1546"/>
        <v>0.94025748850374469</v>
      </c>
      <c r="J6931" s="15">
        <f t="shared" si="1547"/>
        <v>1.0199659078795975</v>
      </c>
      <c r="K6931" s="283">
        <f t="shared" si="1552"/>
        <v>0.25191197087046524</v>
      </c>
      <c r="L6931" s="283">
        <f t="shared" si="1553"/>
        <v>3.8225513186096443</v>
      </c>
      <c r="M6931" s="283">
        <f t="shared" si="1554"/>
        <v>3.2855732410802276</v>
      </c>
      <c r="N6931" s="283">
        <f t="shared" si="1555"/>
        <v>3.3574836377085973</v>
      </c>
      <c r="O6931" s="283">
        <f t="shared" si="1556"/>
        <v>0.28680599530237449</v>
      </c>
      <c r="P6931" s="21">
        <f t="shared" si="1548"/>
        <v>0</v>
      </c>
      <c r="Q6931" s="21">
        <f t="shared" si="1549"/>
        <v>1.3521540118753073</v>
      </c>
      <c r="R6931">
        <f t="shared" si="1550"/>
        <v>0.83668510409641816</v>
      </c>
      <c r="S6931" s="296">
        <f t="shared" si="1557"/>
        <v>0</v>
      </c>
      <c r="T6931" s="283">
        <f t="shared" si="1558"/>
        <v>0.25191197087046524</v>
      </c>
    </row>
    <row r="6932" spans="1:20" x14ac:dyDescent="0.25">
      <c r="A6932" s="286">
        <v>43389</v>
      </c>
      <c r="B6932" s="1">
        <f t="shared" si="1551"/>
        <v>2</v>
      </c>
      <c r="C6932" s="285">
        <v>18</v>
      </c>
      <c r="D6932" t="s">
        <v>714</v>
      </c>
      <c r="F6932" s="16">
        <v>45</v>
      </c>
      <c r="G6932" t="str">
        <f t="shared" si="1545"/>
        <v>heating</v>
      </c>
      <c r="H6932" s="283">
        <f>IF(G6932="heating",F6932*Assumptions!M$4+Assumptions!M$7,0)</f>
        <v>0.26267355323341679</v>
      </c>
      <c r="I6932" s="15">
        <f t="shared" si="1546"/>
        <v>0.98182363790757687</v>
      </c>
      <c r="J6932" s="15">
        <f t="shared" si="1547"/>
        <v>1.0199659078795975</v>
      </c>
      <c r="K6932" s="283">
        <f t="shared" si="1552"/>
        <v>0.26304829336280544</v>
      </c>
      <c r="L6932" s="283">
        <f t="shared" si="1553"/>
        <v>3.8225513186096443</v>
      </c>
      <c r="M6932" s="283">
        <f t="shared" si="1554"/>
        <v>3.4308192294246527</v>
      </c>
      <c r="N6932" s="283">
        <f t="shared" si="1555"/>
        <v>3.3574836377085973</v>
      </c>
      <c r="O6932" s="283">
        <f t="shared" si="1556"/>
        <v>0.29948488485806857</v>
      </c>
      <c r="P6932" s="21">
        <f t="shared" si="1548"/>
        <v>0</v>
      </c>
      <c r="Q6932" s="21">
        <f t="shared" si="1549"/>
        <v>1.5598916921549892</v>
      </c>
      <c r="R6932">
        <f t="shared" si="1550"/>
        <v>0.83668510409641816</v>
      </c>
      <c r="S6932" s="296">
        <f t="shared" si="1557"/>
        <v>0</v>
      </c>
      <c r="T6932" s="283">
        <f t="shared" si="1558"/>
        <v>0.26304829336280544</v>
      </c>
    </row>
    <row r="6933" spans="1:20" x14ac:dyDescent="0.25">
      <c r="A6933" s="286">
        <v>43389</v>
      </c>
      <c r="B6933" s="1">
        <f t="shared" si="1551"/>
        <v>2</v>
      </c>
      <c r="C6933" s="285">
        <v>19</v>
      </c>
      <c r="D6933" t="s">
        <v>714</v>
      </c>
      <c r="F6933" s="16">
        <v>43</v>
      </c>
      <c r="G6933" t="str">
        <f t="shared" si="1545"/>
        <v>heating</v>
      </c>
      <c r="H6933" s="283">
        <f>IF(G6933="heating",F6933*Assumptions!M$4+Assumptions!M$7,0)</f>
        <v>0.28406530170749683</v>
      </c>
      <c r="I6933" s="15">
        <f t="shared" si="1546"/>
        <v>0.98418842963438757</v>
      </c>
      <c r="J6933" s="15">
        <f t="shared" si="1547"/>
        <v>1.0199659078795975</v>
      </c>
      <c r="K6933" s="283">
        <f t="shared" si="1552"/>
        <v>0.28515572760206392</v>
      </c>
      <c r="L6933" s="283">
        <f t="shared" si="1553"/>
        <v>3.7370271581932331</v>
      </c>
      <c r="M6933" s="283">
        <f t="shared" si="1554"/>
        <v>3.6359455908154588</v>
      </c>
      <c r="N6933" s="283">
        <f t="shared" si="1555"/>
        <v>3.2278965655525562</v>
      </c>
      <c r="O6933" s="283">
        <f t="shared" si="1556"/>
        <v>0.3301328517572395</v>
      </c>
      <c r="P6933" s="21">
        <f t="shared" si="1548"/>
        <v>0</v>
      </c>
      <c r="Q6933" s="21">
        <f t="shared" si="1549"/>
        <v>1.6764212681468484</v>
      </c>
      <c r="R6933">
        <f t="shared" si="1550"/>
        <v>0.83668510409641816</v>
      </c>
      <c r="S6933" s="296">
        <f t="shared" si="1557"/>
        <v>0</v>
      </c>
      <c r="T6933" s="283">
        <f t="shared" si="1558"/>
        <v>0.28515572760206392</v>
      </c>
    </row>
    <row r="6934" spans="1:20" x14ac:dyDescent="0.25">
      <c r="A6934" s="286">
        <v>43389</v>
      </c>
      <c r="B6934" s="1">
        <f t="shared" si="1551"/>
        <v>2</v>
      </c>
      <c r="C6934" s="285">
        <v>20</v>
      </c>
      <c r="D6934" t="s">
        <v>714</v>
      </c>
      <c r="F6934" s="16">
        <v>43</v>
      </c>
      <c r="G6934" t="str">
        <f t="shared" si="1545"/>
        <v>heating</v>
      </c>
      <c r="H6934" s="283">
        <f>IF(G6934="heating",F6934*Assumptions!M$4+Assumptions!M$7,0)</f>
        <v>0.28406530170749683</v>
      </c>
      <c r="I6934" s="15">
        <f t="shared" si="1546"/>
        <v>0.97071962311712034</v>
      </c>
      <c r="J6934" s="15">
        <f t="shared" si="1547"/>
        <v>1.0199659078795975</v>
      </c>
      <c r="K6934" s="283">
        <f t="shared" si="1552"/>
        <v>0.28125331704051171</v>
      </c>
      <c r="L6934" s="283">
        <f t="shared" si="1553"/>
        <v>3.7370271581932331</v>
      </c>
      <c r="M6934" s="283">
        <f t="shared" si="1554"/>
        <v>3.5861869813912488</v>
      </c>
      <c r="N6934" s="283">
        <f t="shared" si="1555"/>
        <v>3.2278965655525562</v>
      </c>
      <c r="O6934" s="283">
        <f t="shared" si="1556"/>
        <v>0.32561492066658071</v>
      </c>
      <c r="P6934" s="21">
        <f t="shared" si="1548"/>
        <v>0</v>
      </c>
      <c r="Q6934" s="21">
        <f t="shared" si="1549"/>
        <v>1.52436960139122</v>
      </c>
      <c r="R6934">
        <f t="shared" si="1550"/>
        <v>0.83668510409641816</v>
      </c>
      <c r="S6934" s="296">
        <f t="shared" si="1557"/>
        <v>0</v>
      </c>
      <c r="T6934" s="283">
        <f t="shared" si="1558"/>
        <v>0.28125331704051171</v>
      </c>
    </row>
    <row r="6935" spans="1:20" x14ac:dyDescent="0.25">
      <c r="A6935" s="286">
        <v>43389</v>
      </c>
      <c r="B6935" s="1">
        <f t="shared" si="1551"/>
        <v>2</v>
      </c>
      <c r="C6935" s="285">
        <v>21</v>
      </c>
      <c r="D6935" t="s">
        <v>714</v>
      </c>
      <c r="F6935" s="16">
        <v>43</v>
      </c>
      <c r="G6935" t="str">
        <f t="shared" si="1545"/>
        <v>heating</v>
      </c>
      <c r="H6935" s="283">
        <f>IF(G6935="heating",F6935*Assumptions!M$4+Assumptions!M$7,0)</f>
        <v>0.28406530170749683</v>
      </c>
      <c r="I6935" s="15">
        <f t="shared" si="1546"/>
        <v>0.95751150862929935</v>
      </c>
      <c r="J6935" s="15">
        <f t="shared" si="1547"/>
        <v>1.0199659078795975</v>
      </c>
      <c r="K6935" s="283">
        <f t="shared" si="1552"/>
        <v>0.27742643858551391</v>
      </c>
      <c r="L6935" s="283">
        <f t="shared" si="1553"/>
        <v>3.7370271581932331</v>
      </c>
      <c r="M6935" s="283">
        <f t="shared" si="1554"/>
        <v>3.5373914619673732</v>
      </c>
      <c r="N6935" s="283">
        <f t="shared" si="1555"/>
        <v>3.2278965655525562</v>
      </c>
      <c r="O6935" s="283">
        <f t="shared" si="1556"/>
        <v>0.32118443523218038</v>
      </c>
      <c r="P6935" s="21">
        <f t="shared" si="1548"/>
        <v>0</v>
      </c>
      <c r="Q6935" s="21">
        <f t="shared" si="1549"/>
        <v>1.4448604713749031</v>
      </c>
      <c r="R6935">
        <f t="shared" si="1550"/>
        <v>0.83668510409641816</v>
      </c>
      <c r="S6935" s="296">
        <f t="shared" si="1557"/>
        <v>0</v>
      </c>
      <c r="T6935" s="283">
        <f t="shared" si="1558"/>
        <v>0.27742643858551391</v>
      </c>
    </row>
    <row r="6936" spans="1:20" x14ac:dyDescent="0.25">
      <c r="A6936" s="286">
        <v>43389</v>
      </c>
      <c r="B6936" s="1">
        <f t="shared" si="1551"/>
        <v>2</v>
      </c>
      <c r="C6936" s="285">
        <v>22</v>
      </c>
      <c r="D6936" t="s">
        <v>714</v>
      </c>
      <c r="F6936" s="16">
        <v>43</v>
      </c>
      <c r="G6936" t="str">
        <f t="shared" si="1545"/>
        <v>heating</v>
      </c>
      <c r="H6936" s="283">
        <f>IF(G6936="heating",F6936*Assumptions!M$4+Assumptions!M$7,0)</f>
        <v>0.28406530170749683</v>
      </c>
      <c r="I6936" s="15">
        <f t="shared" si="1546"/>
        <v>0.9426530227543114</v>
      </c>
      <c r="J6936" s="15">
        <f t="shared" si="1547"/>
        <v>1.0199659078795975</v>
      </c>
      <c r="K6936" s="283">
        <f t="shared" si="1552"/>
        <v>0.2731213866024082</v>
      </c>
      <c r="L6936" s="283">
        <f t="shared" si="1553"/>
        <v>3.7370271581932331</v>
      </c>
      <c r="M6936" s="283">
        <f t="shared" si="1554"/>
        <v>3.4824988778070147</v>
      </c>
      <c r="N6936" s="283">
        <f t="shared" si="1555"/>
        <v>3.2278965655525562</v>
      </c>
      <c r="O6936" s="283">
        <f t="shared" si="1556"/>
        <v>0.31620035477867747</v>
      </c>
      <c r="P6936" s="21">
        <f t="shared" si="1548"/>
        <v>0</v>
      </c>
      <c r="Q6936" s="21">
        <f t="shared" si="1549"/>
        <v>1.2427137171080138</v>
      </c>
      <c r="R6936">
        <f t="shared" si="1550"/>
        <v>0.83668510409641816</v>
      </c>
      <c r="S6936" s="296">
        <f t="shared" si="1557"/>
        <v>0</v>
      </c>
      <c r="T6936" s="283">
        <f t="shared" si="1558"/>
        <v>0.2731213866024082</v>
      </c>
    </row>
    <row r="6937" spans="1:20" x14ac:dyDescent="0.25">
      <c r="A6937" s="286">
        <v>43389</v>
      </c>
      <c r="B6937" s="1">
        <f t="shared" si="1551"/>
        <v>2</v>
      </c>
      <c r="C6937" s="285">
        <v>23</v>
      </c>
      <c r="D6937" t="s">
        <v>713</v>
      </c>
      <c r="F6937" s="16">
        <v>41</v>
      </c>
      <c r="G6937" t="str">
        <f t="shared" si="1545"/>
        <v>heating</v>
      </c>
      <c r="H6937" s="283">
        <f>IF(G6937="heating",F6937*Assumptions!M$4+Assumptions!M$7,0)</f>
        <v>0.30545705018157687</v>
      </c>
      <c r="I6937" s="15">
        <f t="shared" si="1546"/>
        <v>0.94450710149963013</v>
      </c>
      <c r="J6937" s="15">
        <f t="shared" si="1547"/>
        <v>1.0199659078795975</v>
      </c>
      <c r="K6937" s="283">
        <f t="shared" si="1552"/>
        <v>0.29426664436829403</v>
      </c>
      <c r="L6937" s="283">
        <f t="shared" si="1553"/>
        <v>3.6290180754851575</v>
      </c>
      <c r="M6937" s="283">
        <f t="shared" si="1554"/>
        <v>3.6436712905017643</v>
      </c>
      <c r="N6937" s="283">
        <f t="shared" si="1555"/>
        <v>3.0927664988509331</v>
      </c>
      <c r="O6937" s="283">
        <f t="shared" si="1556"/>
        <v>0.3452892327376354</v>
      </c>
      <c r="P6937" s="21">
        <f t="shared" si="1548"/>
        <v>0</v>
      </c>
      <c r="Q6937" s="21">
        <f t="shared" si="1549"/>
        <v>1.0297519246597011</v>
      </c>
      <c r="R6937">
        <f t="shared" si="1550"/>
        <v>0.83668510409641816</v>
      </c>
      <c r="S6937" s="296">
        <f t="shared" si="1557"/>
        <v>0</v>
      </c>
      <c r="T6937" s="283">
        <f t="shared" si="1558"/>
        <v>0.29426664436829403</v>
      </c>
    </row>
    <row r="6938" spans="1:20" x14ac:dyDescent="0.25">
      <c r="A6938" s="286">
        <v>43390</v>
      </c>
      <c r="B6938" s="1">
        <f t="shared" si="1551"/>
        <v>3</v>
      </c>
      <c r="C6938" s="285">
        <v>0</v>
      </c>
      <c r="D6938" t="s">
        <v>713</v>
      </c>
      <c r="F6938" s="16">
        <v>39</v>
      </c>
      <c r="G6938" t="str">
        <f t="shared" si="1545"/>
        <v>heating</v>
      </c>
      <c r="H6938" s="283">
        <f>IF(G6938="heating",F6938*Assumptions!M$4+Assumptions!M$7,0)</f>
        <v>0.32684879865565691</v>
      </c>
      <c r="I6938" s="15">
        <f t="shared" si="1546"/>
        <v>0.97481507806017154</v>
      </c>
      <c r="J6938" s="15">
        <f t="shared" si="1547"/>
        <v>1.0263036171733995</v>
      </c>
      <c r="K6938" s="283">
        <f t="shared" si="1552"/>
        <v>0.32699792037653336</v>
      </c>
      <c r="L6938" s="283">
        <f t="shared" si="1553"/>
        <v>3.4953736047983544</v>
      </c>
      <c r="M6938" s="283">
        <f t="shared" si="1554"/>
        <v>3.8998474178039979</v>
      </c>
      <c r="N6938" s="283">
        <f t="shared" si="1555"/>
        <v>2.9501734199721237</v>
      </c>
      <c r="O6938" s="283">
        <f t="shared" si="1556"/>
        <v>0.38742803794866021</v>
      </c>
      <c r="P6938" s="21">
        <f t="shared" si="1548"/>
        <v>0</v>
      </c>
      <c r="Q6938" s="21">
        <f t="shared" si="1549"/>
        <v>0.90668853391740301</v>
      </c>
      <c r="R6938">
        <f t="shared" si="1550"/>
        <v>0.9421089825381942</v>
      </c>
      <c r="S6938" s="296">
        <f t="shared" si="1557"/>
        <v>0</v>
      </c>
      <c r="T6938" s="283">
        <f t="shared" si="1558"/>
        <v>0.32699792037653336</v>
      </c>
    </row>
    <row r="6939" spans="1:20" x14ac:dyDescent="0.25">
      <c r="A6939" s="286">
        <v>43390</v>
      </c>
      <c r="B6939" s="1">
        <f t="shared" si="1551"/>
        <v>3</v>
      </c>
      <c r="C6939" s="285">
        <v>1</v>
      </c>
      <c r="D6939" t="s">
        <v>713</v>
      </c>
      <c r="F6939" s="16">
        <v>37</v>
      </c>
      <c r="G6939" t="str">
        <f t="shared" si="1545"/>
        <v>heating</v>
      </c>
      <c r="H6939" s="283">
        <f>IF(G6939="heating",F6939*Assumptions!M$4+Assumptions!M$7,0)</f>
        <v>0.34824054712973695</v>
      </c>
      <c r="I6939" s="15">
        <f t="shared" si="1546"/>
        <v>1.012242869806885</v>
      </c>
      <c r="J6939" s="15">
        <f t="shared" si="1547"/>
        <v>1.0263036171733995</v>
      </c>
      <c r="K6939" s="283">
        <f t="shared" si="1552"/>
        <v>0.36177614136215164</v>
      </c>
      <c r="L6939" s="283">
        <f t="shared" si="1553"/>
        <v>3.3550920610042541</v>
      </c>
      <c r="M6939" s="283">
        <f t="shared" si="1554"/>
        <v>4.1414591902496243</v>
      </c>
      <c r="N6939" s="283">
        <f t="shared" si="1555"/>
        <v>2.8034223547707424</v>
      </c>
      <c r="O6939" s="283">
        <f t="shared" si="1556"/>
        <v>0.43296803197681893</v>
      </c>
      <c r="P6939" s="21">
        <f t="shared" si="1548"/>
        <v>0</v>
      </c>
      <c r="Q6939" s="21">
        <f t="shared" si="1549"/>
        <v>0.81803459285312596</v>
      </c>
      <c r="R6939">
        <f t="shared" si="1550"/>
        <v>0.9421089825381942</v>
      </c>
      <c r="S6939" s="296">
        <f t="shared" si="1557"/>
        <v>0</v>
      </c>
      <c r="T6939" s="283">
        <f t="shared" si="1558"/>
        <v>0.36177614136215164</v>
      </c>
    </row>
    <row r="6940" spans="1:20" x14ac:dyDescent="0.25">
      <c r="A6940" s="286">
        <v>43390</v>
      </c>
      <c r="B6940" s="1">
        <f t="shared" si="1551"/>
        <v>3</v>
      </c>
      <c r="C6940" s="285">
        <v>2</v>
      </c>
      <c r="D6940" t="s">
        <v>713</v>
      </c>
      <c r="F6940" s="16">
        <v>36</v>
      </c>
      <c r="G6940" t="str">
        <f t="shared" si="1545"/>
        <v>heating</v>
      </c>
      <c r="H6940" s="283">
        <f>IF(G6940="heating",F6940*Assumptions!M$4+Assumptions!M$7,0)</f>
        <v>0.358936421366777</v>
      </c>
      <c r="I6940" s="15">
        <f t="shared" si="1546"/>
        <v>1.0509704703585963</v>
      </c>
      <c r="J6940" s="15">
        <f t="shared" si="1547"/>
        <v>1.0263036171733995</v>
      </c>
      <c r="K6940" s="283">
        <f t="shared" si="1552"/>
        <v>0.38715413464799536</v>
      </c>
      <c r="L6940" s="283">
        <f t="shared" si="1553"/>
        <v>3.2767200477248446</v>
      </c>
      <c r="M6940" s="283">
        <f t="shared" si="1554"/>
        <v>4.3284485780809385</v>
      </c>
      <c r="N6940" s="283">
        <f t="shared" si="1555"/>
        <v>2.7263288431388362</v>
      </c>
      <c r="O6940" s="283">
        <f t="shared" si="1556"/>
        <v>0.465312802508486</v>
      </c>
      <c r="P6940" s="21">
        <f t="shared" si="1548"/>
        <v>0</v>
      </c>
      <c r="Q6940" s="21">
        <f t="shared" si="1549"/>
        <v>0.74507607494346417</v>
      </c>
      <c r="R6940">
        <f t="shared" si="1550"/>
        <v>0.9421089825381942</v>
      </c>
      <c r="S6940" s="296">
        <f t="shared" si="1557"/>
        <v>0</v>
      </c>
      <c r="T6940" s="283">
        <f t="shared" si="1558"/>
        <v>0.38715413464799536</v>
      </c>
    </row>
    <row r="6941" spans="1:20" x14ac:dyDescent="0.25">
      <c r="A6941" s="286">
        <v>43390</v>
      </c>
      <c r="B6941" s="1">
        <f t="shared" si="1551"/>
        <v>3</v>
      </c>
      <c r="C6941" s="285">
        <v>3</v>
      </c>
      <c r="D6941" t="s">
        <v>713</v>
      </c>
      <c r="F6941" s="16">
        <v>34</v>
      </c>
      <c r="G6941" t="str">
        <f t="shared" si="1545"/>
        <v>heating</v>
      </c>
      <c r="H6941" s="283">
        <f>IF(G6941="heating",F6941*Assumptions!M$4+Assumptions!M$7,0)</f>
        <v>0.38032816984085704</v>
      </c>
      <c r="I6941" s="15">
        <f t="shared" si="1546"/>
        <v>1.0924036124451033</v>
      </c>
      <c r="J6941" s="15">
        <f t="shared" si="1547"/>
        <v>1.0263036171733995</v>
      </c>
      <c r="K6941" s="283">
        <f t="shared" si="1552"/>
        <v>0.42640027957543442</v>
      </c>
      <c r="L6941" s="283">
        <f t="shared" si="1553"/>
        <v>3.1617728735566879</v>
      </c>
      <c r="M6941" s="283">
        <f t="shared" si="1554"/>
        <v>4.5999930166580905</v>
      </c>
      <c r="N6941" s="283">
        <f t="shared" si="1555"/>
        <v>2.582445701090049</v>
      </c>
      <c r="O6941" s="283">
        <f t="shared" si="1556"/>
        <v>0.52205583128796473</v>
      </c>
      <c r="P6941" s="21">
        <f t="shared" si="1548"/>
        <v>0</v>
      </c>
      <c r="Q6941" s="21">
        <f t="shared" si="1549"/>
        <v>0.69158980876382303</v>
      </c>
      <c r="R6941">
        <f t="shared" si="1550"/>
        <v>0.9421089825381942</v>
      </c>
      <c r="S6941" s="296">
        <f t="shared" si="1557"/>
        <v>0</v>
      </c>
      <c r="T6941" s="283">
        <f t="shared" si="1558"/>
        <v>0.42640027957543442</v>
      </c>
    </row>
    <row r="6942" spans="1:20" x14ac:dyDescent="0.25">
      <c r="A6942" s="286">
        <v>43390</v>
      </c>
      <c r="B6942" s="1">
        <f t="shared" si="1551"/>
        <v>3</v>
      </c>
      <c r="C6942" s="285">
        <v>4</v>
      </c>
      <c r="D6942" t="s">
        <v>713</v>
      </c>
      <c r="F6942" s="16">
        <v>34</v>
      </c>
      <c r="G6942" t="str">
        <f t="shared" si="1545"/>
        <v>heating</v>
      </c>
      <c r="H6942" s="283">
        <f>IF(G6942="heating",F6942*Assumptions!M$4+Assumptions!M$7,0)</f>
        <v>0.38032816984085704</v>
      </c>
      <c r="I6942" s="15">
        <f t="shared" si="1546"/>
        <v>1.1348296917927807</v>
      </c>
      <c r="J6942" s="15">
        <f t="shared" si="1547"/>
        <v>1.0263036171733995</v>
      </c>
      <c r="K6942" s="283">
        <f t="shared" si="1552"/>
        <v>0.44296054346420682</v>
      </c>
      <c r="L6942" s="283">
        <f t="shared" si="1553"/>
        <v>3.1617728735566879</v>
      </c>
      <c r="M6942" s="283">
        <f t="shared" si="1554"/>
        <v>4.7786446308601676</v>
      </c>
      <c r="N6942" s="283">
        <f t="shared" si="1555"/>
        <v>2.582445701090049</v>
      </c>
      <c r="O6942" s="283">
        <f t="shared" si="1556"/>
        <v>0.54233110488630598</v>
      </c>
      <c r="P6942" s="21">
        <f t="shared" si="1548"/>
        <v>0</v>
      </c>
      <c r="Q6942" s="21">
        <f t="shared" si="1549"/>
        <v>0.6473875548762833</v>
      </c>
      <c r="R6942">
        <f t="shared" si="1550"/>
        <v>0.9421089825381942</v>
      </c>
      <c r="S6942" s="296">
        <f t="shared" si="1557"/>
        <v>0</v>
      </c>
      <c r="T6942" s="283">
        <f t="shared" si="1558"/>
        <v>0.44296054346420682</v>
      </c>
    </row>
    <row r="6943" spans="1:20" x14ac:dyDescent="0.25">
      <c r="A6943" s="286">
        <v>43390</v>
      </c>
      <c r="B6943" s="1">
        <f t="shared" si="1551"/>
        <v>3</v>
      </c>
      <c r="C6943" s="285">
        <v>5</v>
      </c>
      <c r="D6943" t="s">
        <v>713</v>
      </c>
      <c r="F6943" s="16">
        <v>32</v>
      </c>
      <c r="G6943" t="str">
        <f t="shared" si="1545"/>
        <v>heating</v>
      </c>
      <c r="H6943" s="283">
        <f>IF(G6943="heating",F6943*Assumptions!M$4+Assumptions!M$7,0)</f>
        <v>0.40171991831493709</v>
      </c>
      <c r="I6943" s="15">
        <f t="shared" si="1546"/>
        <v>1.1635558681477385</v>
      </c>
      <c r="J6943" s="15">
        <f t="shared" si="1547"/>
        <v>1.0263036171733995</v>
      </c>
      <c r="K6943" s="283">
        <f t="shared" si="1552"/>
        <v>0.47971849890575147</v>
      </c>
      <c r="L6943" s="283">
        <f t="shared" si="1553"/>
        <v>3.1003620880617868</v>
      </c>
      <c r="M6943" s="283">
        <f t="shared" si="1554"/>
        <v>5.0746711721910165</v>
      </c>
      <c r="N6943" s="283">
        <f t="shared" si="1555"/>
        <v>2.4522803312945656</v>
      </c>
      <c r="O6943" s="283">
        <f t="shared" si="1556"/>
        <v>0.60649715612413335</v>
      </c>
      <c r="P6943" s="21">
        <f t="shared" si="1548"/>
        <v>0</v>
      </c>
      <c r="Q6943" s="21">
        <f t="shared" si="1549"/>
        <v>0.72139578924615555</v>
      </c>
      <c r="R6943">
        <f t="shared" si="1550"/>
        <v>0.9421089825381942</v>
      </c>
      <c r="S6943" s="296">
        <f t="shared" si="1557"/>
        <v>0</v>
      </c>
      <c r="T6943" s="283">
        <f t="shared" si="1558"/>
        <v>0.47971849890575147</v>
      </c>
    </row>
    <row r="6944" spans="1:20" x14ac:dyDescent="0.25">
      <c r="A6944" s="286">
        <v>43390</v>
      </c>
      <c r="B6944" s="1">
        <f t="shared" si="1551"/>
        <v>3</v>
      </c>
      <c r="C6944" s="285">
        <v>6</v>
      </c>
      <c r="D6944" t="s">
        <v>713</v>
      </c>
      <c r="F6944" s="16">
        <v>30</v>
      </c>
      <c r="G6944" t="str">
        <f t="shared" si="1545"/>
        <v>heating</v>
      </c>
      <c r="H6944" s="283">
        <f>IF(G6944="heating",F6944*Assumptions!M$4+Assumptions!M$7,0)</f>
        <v>0.42311166678901713</v>
      </c>
      <c r="I6944" s="15">
        <f t="shared" si="1546"/>
        <v>1.2083911162615524</v>
      </c>
      <c r="J6944" s="15">
        <f t="shared" si="1547"/>
        <v>1.0263036171733995</v>
      </c>
      <c r="K6944" s="283">
        <f t="shared" si="1552"/>
        <v>0.52473300791521926</v>
      </c>
      <c r="L6944" s="283">
        <f t="shared" si="1553"/>
        <v>3.0747565450814909</v>
      </c>
      <c r="M6944" s="283">
        <f t="shared" si="1554"/>
        <v>5.5050103667319927</v>
      </c>
      <c r="N6944" s="283">
        <f t="shared" si="1555"/>
        <v>2.3339835549601151</v>
      </c>
      <c r="O6944" s="283">
        <f t="shared" si="1556"/>
        <v>0.69127575773994243</v>
      </c>
      <c r="P6944" s="21">
        <f t="shared" si="1548"/>
        <v>0</v>
      </c>
      <c r="Q6944" s="21">
        <f t="shared" si="1549"/>
        <v>0.87787080972652631</v>
      </c>
      <c r="R6944">
        <f t="shared" si="1550"/>
        <v>0.9421089825381942</v>
      </c>
      <c r="S6944" s="296">
        <f t="shared" si="1557"/>
        <v>0</v>
      </c>
      <c r="T6944" s="283">
        <f t="shared" si="1558"/>
        <v>0.52473300791521926</v>
      </c>
    </row>
    <row r="6945" spans="1:20" x14ac:dyDescent="0.25">
      <c r="A6945" s="286">
        <v>43390</v>
      </c>
      <c r="B6945" s="1">
        <f t="shared" si="1551"/>
        <v>3</v>
      </c>
      <c r="C6945" s="285">
        <v>7</v>
      </c>
      <c r="D6945" t="s">
        <v>714</v>
      </c>
      <c r="F6945" s="16">
        <v>34</v>
      </c>
      <c r="G6945" t="str">
        <f t="shared" si="1545"/>
        <v>heating</v>
      </c>
      <c r="H6945" s="283">
        <f>IF(G6945="heating",F6945*Assumptions!M$4+Assumptions!M$7,0)</f>
        <v>0.38032816984085704</v>
      </c>
      <c r="I6945" s="15">
        <f t="shared" si="1546"/>
        <v>1.1637425769249583</v>
      </c>
      <c r="J6945" s="15">
        <f t="shared" si="1547"/>
        <v>1.0263036171733995</v>
      </c>
      <c r="K6945" s="283">
        <f t="shared" si="1552"/>
        <v>0.45424617284444879</v>
      </c>
      <c r="L6945" s="283">
        <f t="shared" si="1553"/>
        <v>3.1617728735566879</v>
      </c>
      <c r="M6945" s="283">
        <f t="shared" si="1554"/>
        <v>4.9003936512627693</v>
      </c>
      <c r="N6945" s="283">
        <f t="shared" si="1555"/>
        <v>2.582445701090049</v>
      </c>
      <c r="O6945" s="283">
        <f t="shared" si="1556"/>
        <v>0.5561484706572114</v>
      </c>
      <c r="P6945" s="21">
        <f t="shared" si="1548"/>
        <v>0</v>
      </c>
      <c r="Q6945" s="21">
        <f t="shared" si="1549"/>
        <v>0.97331382064367777</v>
      </c>
      <c r="R6945">
        <f t="shared" si="1550"/>
        <v>0.9421089825381942</v>
      </c>
      <c r="S6945" s="296">
        <f t="shared" si="1557"/>
        <v>0</v>
      </c>
      <c r="T6945" s="283">
        <f t="shared" si="1558"/>
        <v>0.45424617284444879</v>
      </c>
    </row>
    <row r="6946" spans="1:20" x14ac:dyDescent="0.25">
      <c r="A6946" s="286">
        <v>43390</v>
      </c>
      <c r="B6946" s="1">
        <f t="shared" si="1551"/>
        <v>3</v>
      </c>
      <c r="C6946" s="285">
        <v>8</v>
      </c>
      <c r="D6946" t="s">
        <v>714</v>
      </c>
      <c r="F6946" s="16">
        <v>39</v>
      </c>
      <c r="G6946" t="str">
        <f t="shared" si="1545"/>
        <v>heating</v>
      </c>
      <c r="H6946" s="283">
        <f>IF(G6946="heating",F6946*Assumptions!M$4+Assumptions!M$7,0)</f>
        <v>0.32684879865565691</v>
      </c>
      <c r="I6946" s="15">
        <f t="shared" si="1546"/>
        <v>1.094193721037565</v>
      </c>
      <c r="J6946" s="15">
        <f t="shared" si="1547"/>
        <v>1.0263036171733995</v>
      </c>
      <c r="K6946" s="283">
        <f t="shared" si="1552"/>
        <v>0.36704302110339221</v>
      </c>
      <c r="L6946" s="283">
        <f t="shared" si="1553"/>
        <v>3.4953736047983544</v>
      </c>
      <c r="M6946" s="283">
        <f t="shared" si="1554"/>
        <v>4.377433888340307</v>
      </c>
      <c r="N6946" s="283">
        <f t="shared" si="1555"/>
        <v>2.9501734199721237</v>
      </c>
      <c r="O6946" s="283">
        <f t="shared" si="1556"/>
        <v>0.43487358373744861</v>
      </c>
      <c r="P6946" s="21">
        <f t="shared" si="1548"/>
        <v>0</v>
      </c>
      <c r="Q6946" s="21">
        <f t="shared" si="1549"/>
        <v>0.94940007506179924</v>
      </c>
      <c r="R6946">
        <f t="shared" si="1550"/>
        <v>0.9421089825381942</v>
      </c>
      <c r="S6946" s="296">
        <f t="shared" si="1557"/>
        <v>0</v>
      </c>
      <c r="T6946" s="283">
        <f t="shared" si="1558"/>
        <v>0.36704302110339221</v>
      </c>
    </row>
    <row r="6947" spans="1:20" x14ac:dyDescent="0.25">
      <c r="A6947" s="286">
        <v>43390</v>
      </c>
      <c r="B6947" s="1">
        <f t="shared" si="1551"/>
        <v>3</v>
      </c>
      <c r="C6947" s="285">
        <v>9</v>
      </c>
      <c r="D6947" t="s">
        <v>714</v>
      </c>
      <c r="F6947" s="16">
        <v>46</v>
      </c>
      <c r="G6947" t="str">
        <f t="shared" si="1545"/>
        <v>heating</v>
      </c>
      <c r="H6947" s="283">
        <f>IF(G6947="heating",F6947*Assumptions!M$4+Assumptions!M$7,0)</f>
        <v>0.2519776789963768</v>
      </c>
      <c r="I6947" s="15">
        <f t="shared" si="1546"/>
        <v>1.0343009000871222</v>
      </c>
      <c r="J6947" s="15">
        <f t="shared" si="1547"/>
        <v>1.0263036171733995</v>
      </c>
      <c r="K6947" s="283">
        <f t="shared" si="1552"/>
        <v>0.26747600836516477</v>
      </c>
      <c r="L6947" s="283">
        <f t="shared" si="1553"/>
        <v>3.8708416397494121</v>
      </c>
      <c r="M6947" s="283">
        <f t="shared" si="1554"/>
        <v>3.5326390080168282</v>
      </c>
      <c r="N6947" s="283">
        <f t="shared" si="1555"/>
        <v>3.4228778732085736</v>
      </c>
      <c r="O6947" s="283">
        <f t="shared" si="1556"/>
        <v>0.30248151092907899</v>
      </c>
      <c r="P6947" s="21">
        <f t="shared" si="1548"/>
        <v>0</v>
      </c>
      <c r="Q6947" s="21">
        <f t="shared" si="1549"/>
        <v>0.8408485371888097</v>
      </c>
      <c r="R6947">
        <f t="shared" si="1550"/>
        <v>0.9421089825381942</v>
      </c>
      <c r="S6947" s="296">
        <f t="shared" si="1557"/>
        <v>0</v>
      </c>
      <c r="T6947" s="283">
        <f t="shared" si="1558"/>
        <v>0.26747600836516477</v>
      </c>
    </row>
    <row r="6948" spans="1:20" x14ac:dyDescent="0.25">
      <c r="A6948" s="286">
        <v>43390</v>
      </c>
      <c r="B6948" s="1">
        <f t="shared" si="1551"/>
        <v>3</v>
      </c>
      <c r="C6948" s="285">
        <v>10</v>
      </c>
      <c r="D6948" t="s">
        <v>714</v>
      </c>
      <c r="F6948" s="16">
        <v>48</v>
      </c>
      <c r="G6948" t="str">
        <f t="shared" si="1545"/>
        <v>heating</v>
      </c>
      <c r="H6948" s="283">
        <f>IF(G6948="heating",F6948*Assumptions!M$4+Assumptions!M$7,0)</f>
        <v>0.2305859305222967</v>
      </c>
      <c r="I6948" s="15">
        <f t="shared" si="1546"/>
        <v>0.98112329028689171</v>
      </c>
      <c r="J6948" s="15">
        <f t="shared" si="1547"/>
        <v>1.0263036171733995</v>
      </c>
      <c r="K6948" s="283">
        <f t="shared" si="1552"/>
        <v>0.23218397903881036</v>
      </c>
      <c r="L6948" s="283">
        <f t="shared" si="1553"/>
        <v>3.9630740889572826</v>
      </c>
      <c r="M6948" s="283">
        <f t="shared" si="1554"/>
        <v>3.1395938058134112</v>
      </c>
      <c r="N6948" s="283">
        <f t="shared" si="1555"/>
        <v>3.5524856183738187</v>
      </c>
      <c r="O6948" s="283">
        <f t="shared" si="1556"/>
        <v>0.25901929241895777</v>
      </c>
      <c r="P6948" s="21">
        <f t="shared" si="1548"/>
        <v>0</v>
      </c>
      <c r="Q6948" s="21">
        <f t="shared" si="1549"/>
        <v>0.74504051125983206</v>
      </c>
      <c r="R6948">
        <f t="shared" si="1550"/>
        <v>0.9421089825381942</v>
      </c>
      <c r="S6948" s="296">
        <f t="shared" si="1557"/>
        <v>0</v>
      </c>
      <c r="T6948" s="283">
        <f t="shared" si="1558"/>
        <v>0.23218397903881036</v>
      </c>
    </row>
    <row r="6949" spans="1:20" x14ac:dyDescent="0.25">
      <c r="A6949" s="286">
        <v>43390</v>
      </c>
      <c r="B6949" s="1">
        <f t="shared" si="1551"/>
        <v>3</v>
      </c>
      <c r="C6949" s="285">
        <v>11</v>
      </c>
      <c r="D6949" t="s">
        <v>714</v>
      </c>
      <c r="F6949" s="16">
        <v>54</v>
      </c>
      <c r="G6949" t="str">
        <f t="shared" si="1545"/>
        <v>heating</v>
      </c>
      <c r="H6949" s="283">
        <f>IF(G6949="heating",F6949*Assumptions!M$4+Assumptions!M$7,0)</f>
        <v>0.16641068510005663</v>
      </c>
      <c r="I6949" s="15">
        <f t="shared" si="1546"/>
        <v>0.94956163997961163</v>
      </c>
      <c r="J6949" s="15">
        <f t="shared" si="1547"/>
        <v>1.0263036171733995</v>
      </c>
      <c r="K6949" s="283">
        <f t="shared" si="1552"/>
        <v>0.16217362706967742</v>
      </c>
      <c r="L6949" s="283">
        <f t="shared" si="1553"/>
        <v>4.1559947708987721</v>
      </c>
      <c r="M6949" s="283">
        <f t="shared" si="1554"/>
        <v>2.2996632496224585</v>
      </c>
      <c r="N6949" s="283">
        <f t="shared" si="1555"/>
        <v>3.9259252525022648</v>
      </c>
      <c r="O6949" s="283">
        <f t="shared" si="1556"/>
        <v>0.17167742703447667</v>
      </c>
      <c r="P6949" s="21">
        <f t="shared" si="1548"/>
        <v>0</v>
      </c>
      <c r="Q6949" s="21">
        <f t="shared" si="1549"/>
        <v>0.72850690893675296</v>
      </c>
      <c r="R6949">
        <f t="shared" si="1550"/>
        <v>0.9421089825381942</v>
      </c>
      <c r="S6949" s="296">
        <f t="shared" si="1557"/>
        <v>0</v>
      </c>
      <c r="T6949" s="283">
        <f t="shared" si="1558"/>
        <v>0.16217362706967742</v>
      </c>
    </row>
    <row r="6950" spans="1:20" x14ac:dyDescent="0.25">
      <c r="A6950" s="286">
        <v>43390</v>
      </c>
      <c r="B6950" s="1">
        <f t="shared" si="1551"/>
        <v>3</v>
      </c>
      <c r="C6950" s="285">
        <v>12</v>
      </c>
      <c r="D6950" t="s">
        <v>714</v>
      </c>
      <c r="F6950" s="16">
        <v>54</v>
      </c>
      <c r="G6950" t="str">
        <f t="shared" si="1545"/>
        <v>heating</v>
      </c>
      <c r="H6950" s="283">
        <f>IF(G6950="heating",F6950*Assumptions!M$4+Assumptions!M$7,0)</f>
        <v>0.16641068510005663</v>
      </c>
      <c r="I6950" s="15">
        <f t="shared" si="1546"/>
        <v>0.91648403420261149</v>
      </c>
      <c r="J6950" s="15">
        <f t="shared" si="1547"/>
        <v>1.0263036171733995</v>
      </c>
      <c r="K6950" s="283">
        <f t="shared" si="1552"/>
        <v>0.15652437263712451</v>
      </c>
      <c r="L6950" s="283">
        <f t="shared" si="1553"/>
        <v>4.1559947708987721</v>
      </c>
      <c r="M6950" s="283">
        <f t="shared" si="1554"/>
        <v>2.2195553859639183</v>
      </c>
      <c r="N6950" s="283">
        <f t="shared" si="1555"/>
        <v>3.9259252525022648</v>
      </c>
      <c r="O6950" s="283">
        <f t="shared" si="1556"/>
        <v>0.16569711147288968</v>
      </c>
      <c r="P6950" s="21">
        <f t="shared" si="1548"/>
        <v>0</v>
      </c>
      <c r="Q6950" s="21">
        <f t="shared" si="1549"/>
        <v>0.75910815787401487</v>
      </c>
      <c r="R6950">
        <f t="shared" si="1550"/>
        <v>0.9421089825381942</v>
      </c>
      <c r="S6950" s="296">
        <f t="shared" si="1557"/>
        <v>0</v>
      </c>
      <c r="T6950" s="283">
        <f t="shared" si="1558"/>
        <v>0.15652437263712451</v>
      </c>
    </row>
    <row r="6951" spans="1:20" x14ac:dyDescent="0.25">
      <c r="A6951" s="286">
        <v>43390</v>
      </c>
      <c r="B6951" s="1">
        <f t="shared" si="1551"/>
        <v>3</v>
      </c>
      <c r="C6951" s="285">
        <v>13</v>
      </c>
      <c r="D6951" t="s">
        <v>714</v>
      </c>
      <c r="F6951" s="16">
        <v>54</v>
      </c>
      <c r="G6951" t="str">
        <f t="shared" si="1545"/>
        <v>heating</v>
      </c>
      <c r="H6951" s="283">
        <f>IF(G6951="heating",F6951*Assumptions!M$4+Assumptions!M$7,0)</f>
        <v>0.16641068510005663</v>
      </c>
      <c r="I6951" s="15">
        <f t="shared" si="1546"/>
        <v>0.90040206880052787</v>
      </c>
      <c r="J6951" s="15">
        <f t="shared" si="1547"/>
        <v>1.0263036171733995</v>
      </c>
      <c r="K6951" s="283">
        <f t="shared" si="1552"/>
        <v>0.15377776773033724</v>
      </c>
      <c r="L6951" s="283">
        <f t="shared" si="1553"/>
        <v>4.1559947708987721</v>
      </c>
      <c r="M6951" s="283">
        <f t="shared" si="1554"/>
        <v>2.1806078303132228</v>
      </c>
      <c r="N6951" s="283">
        <f t="shared" si="1555"/>
        <v>3.9259252525022648</v>
      </c>
      <c r="O6951" s="283">
        <f t="shared" si="1556"/>
        <v>0.1627895483135918</v>
      </c>
      <c r="P6951" s="21">
        <f t="shared" si="1548"/>
        <v>0</v>
      </c>
      <c r="Q6951" s="21">
        <f t="shared" si="1549"/>
        <v>0.79115902007799765</v>
      </c>
      <c r="R6951">
        <f t="shared" si="1550"/>
        <v>0.9421089825381942</v>
      </c>
      <c r="S6951" s="296">
        <f t="shared" si="1557"/>
        <v>0</v>
      </c>
      <c r="T6951" s="283">
        <f t="shared" si="1558"/>
        <v>0.15377776773033724</v>
      </c>
    </row>
    <row r="6952" spans="1:20" x14ac:dyDescent="0.25">
      <c r="A6952" s="286">
        <v>43390</v>
      </c>
      <c r="B6952" s="1">
        <f t="shared" si="1551"/>
        <v>3</v>
      </c>
      <c r="C6952" s="285">
        <v>14</v>
      </c>
      <c r="D6952" t="s">
        <v>714</v>
      </c>
      <c r="F6952" s="16">
        <v>55</v>
      </c>
      <c r="G6952" t="str">
        <f t="shared" si="1545"/>
        <v>heating</v>
      </c>
      <c r="H6952" s="283">
        <f>IF(G6952="heating",F6952*Assumptions!M$4+Assumptions!M$7,0)</f>
        <v>0.15571481086301653</v>
      </c>
      <c r="I6952" s="15">
        <f t="shared" si="1546"/>
        <v>0.86032894500746537</v>
      </c>
      <c r="J6952" s="15">
        <f t="shared" si="1547"/>
        <v>1.0263036171733995</v>
      </c>
      <c r="K6952" s="283">
        <f t="shared" si="1552"/>
        <v>0.13748974825035193</v>
      </c>
      <c r="L6952" s="283">
        <f t="shared" si="1553"/>
        <v>4.1851135499983272</v>
      </c>
      <c r="M6952" s="283">
        <f t="shared" si="1554"/>
        <v>1.9632996310212434</v>
      </c>
      <c r="N6952" s="283">
        <f t="shared" si="1555"/>
        <v>3.9876635481217684</v>
      </c>
      <c r="O6952" s="283">
        <f t="shared" si="1556"/>
        <v>0.14429758214166061</v>
      </c>
      <c r="P6952" s="21">
        <f t="shared" si="1548"/>
        <v>0</v>
      </c>
      <c r="Q6952" s="21">
        <f t="shared" si="1549"/>
        <v>0.84355555031342389</v>
      </c>
      <c r="R6952">
        <f t="shared" si="1550"/>
        <v>0.9421089825381942</v>
      </c>
      <c r="S6952" s="296">
        <f t="shared" si="1557"/>
        <v>0</v>
      </c>
      <c r="T6952" s="283">
        <f t="shared" si="1558"/>
        <v>0.13748974825035193</v>
      </c>
    </row>
    <row r="6953" spans="1:20" x14ac:dyDescent="0.25">
      <c r="A6953" s="286">
        <v>43390</v>
      </c>
      <c r="B6953" s="1">
        <f t="shared" si="1551"/>
        <v>3</v>
      </c>
      <c r="C6953" s="285">
        <v>15</v>
      </c>
      <c r="D6953" t="s">
        <v>714</v>
      </c>
      <c r="F6953" s="16">
        <v>55</v>
      </c>
      <c r="G6953" t="str">
        <f t="shared" si="1545"/>
        <v>heating</v>
      </c>
      <c r="H6953" s="283">
        <f>IF(G6953="heating",F6953*Assumptions!M$4+Assumptions!M$7,0)</f>
        <v>0.15571481086301653</v>
      </c>
      <c r="I6953" s="15">
        <f t="shared" si="1546"/>
        <v>0.85754515037175039</v>
      </c>
      <c r="J6953" s="15">
        <f t="shared" si="1547"/>
        <v>1.0263036171733995</v>
      </c>
      <c r="K6953" s="283">
        <f t="shared" si="1552"/>
        <v>0.13704486815435354</v>
      </c>
      <c r="L6953" s="283">
        <f t="shared" si="1553"/>
        <v>4.1851135499983272</v>
      </c>
      <c r="M6953" s="283">
        <f t="shared" si="1554"/>
        <v>1.9569469178958117</v>
      </c>
      <c r="N6953" s="283">
        <f t="shared" si="1555"/>
        <v>3.9876635481217684</v>
      </c>
      <c r="O6953" s="283">
        <f t="shared" si="1556"/>
        <v>0.14383067371385094</v>
      </c>
      <c r="P6953" s="21">
        <f t="shared" si="1548"/>
        <v>0</v>
      </c>
      <c r="Q6953" s="21">
        <f t="shared" si="1549"/>
        <v>0.96592607327566882</v>
      </c>
      <c r="R6953">
        <f t="shared" si="1550"/>
        <v>0.9421089825381942</v>
      </c>
      <c r="S6953" s="296">
        <f t="shared" si="1557"/>
        <v>0</v>
      </c>
      <c r="T6953" s="283">
        <f t="shared" si="1558"/>
        <v>0.13704486815435354</v>
      </c>
    </row>
    <row r="6954" spans="1:20" x14ac:dyDescent="0.25">
      <c r="A6954" s="286">
        <v>43390</v>
      </c>
      <c r="B6954" s="1">
        <f t="shared" si="1551"/>
        <v>3</v>
      </c>
      <c r="C6954" s="285">
        <v>16</v>
      </c>
      <c r="D6954" t="s">
        <v>714</v>
      </c>
      <c r="F6954" s="16">
        <v>54</v>
      </c>
      <c r="G6954" t="str">
        <f t="shared" si="1545"/>
        <v>heating</v>
      </c>
      <c r="H6954" s="283">
        <f>IF(G6954="heating",F6954*Assumptions!M$4+Assumptions!M$7,0)</f>
        <v>0.16641068510005663</v>
      </c>
      <c r="I6954" s="15">
        <f t="shared" si="1546"/>
        <v>0.88344815438260227</v>
      </c>
      <c r="J6954" s="15">
        <f t="shared" si="1547"/>
        <v>1.0263036171733995</v>
      </c>
      <c r="K6954" s="283">
        <f t="shared" si="1552"/>
        <v>0.15088224449264312</v>
      </c>
      <c r="L6954" s="283">
        <f t="shared" si="1553"/>
        <v>4.1559947708987721</v>
      </c>
      <c r="M6954" s="283">
        <f t="shared" si="1554"/>
        <v>2.1395485748814371</v>
      </c>
      <c r="N6954" s="283">
        <f t="shared" si="1555"/>
        <v>3.9259252525022648</v>
      </c>
      <c r="O6954" s="283">
        <f t="shared" si="1556"/>
        <v>0.15972433981854908</v>
      </c>
      <c r="P6954" s="21">
        <f t="shared" si="1548"/>
        <v>0</v>
      </c>
      <c r="Q6954" s="21">
        <f t="shared" si="1549"/>
        <v>1.1649354943302594</v>
      </c>
      <c r="R6954">
        <f t="shared" si="1550"/>
        <v>0.9421089825381942</v>
      </c>
      <c r="S6954" s="296">
        <f t="shared" si="1557"/>
        <v>0</v>
      </c>
      <c r="T6954" s="283">
        <f t="shared" si="1558"/>
        <v>0.15088224449264312</v>
      </c>
    </row>
    <row r="6955" spans="1:20" x14ac:dyDescent="0.25">
      <c r="A6955" s="286">
        <v>43390</v>
      </c>
      <c r="B6955" s="1">
        <f t="shared" si="1551"/>
        <v>3</v>
      </c>
      <c r="C6955" s="285">
        <v>17</v>
      </c>
      <c r="D6955" t="s">
        <v>714</v>
      </c>
      <c r="F6955" s="16">
        <v>52</v>
      </c>
      <c r="G6955" t="str">
        <f t="shared" si="1545"/>
        <v>heating</v>
      </c>
      <c r="H6955" s="283">
        <f>IF(G6955="heating",F6955*Assumptions!M$4+Assumptions!M$7,0)</f>
        <v>0.18780243357413662</v>
      </c>
      <c r="I6955" s="15">
        <f t="shared" si="1546"/>
        <v>0.94025748850374469</v>
      </c>
      <c r="J6955" s="15">
        <f t="shared" si="1547"/>
        <v>1.0263036171733995</v>
      </c>
      <c r="K6955" s="283">
        <f t="shared" si="1552"/>
        <v>0.18122740680842186</v>
      </c>
      <c r="L6955" s="283">
        <f t="shared" si="1553"/>
        <v>4.0950984110509578</v>
      </c>
      <c r="M6955" s="283">
        <f t="shared" si="1554"/>
        <v>2.5321955520321038</v>
      </c>
      <c r="N6955" s="283">
        <f t="shared" si="1555"/>
        <v>3.802065958051716</v>
      </c>
      <c r="O6955" s="283">
        <f t="shared" si="1556"/>
        <v>0.19519494765428769</v>
      </c>
      <c r="P6955" s="21">
        <f t="shared" si="1548"/>
        <v>0</v>
      </c>
      <c r="Q6955" s="21">
        <f t="shared" si="1549"/>
        <v>1.3521540118753073</v>
      </c>
      <c r="R6955">
        <f t="shared" si="1550"/>
        <v>0.9421089825381942</v>
      </c>
      <c r="S6955" s="296">
        <f t="shared" si="1557"/>
        <v>0</v>
      </c>
      <c r="T6955" s="283">
        <f t="shared" si="1558"/>
        <v>0.18122740680842186</v>
      </c>
    </row>
    <row r="6956" spans="1:20" x14ac:dyDescent="0.25">
      <c r="A6956" s="286">
        <v>43390</v>
      </c>
      <c r="B6956" s="1">
        <f t="shared" si="1551"/>
        <v>3</v>
      </c>
      <c r="C6956" s="285">
        <v>18</v>
      </c>
      <c r="D6956" t="s">
        <v>714</v>
      </c>
      <c r="F6956" s="16">
        <v>50</v>
      </c>
      <c r="G6956" t="str">
        <f t="shared" si="1545"/>
        <v>heating</v>
      </c>
      <c r="H6956" s="283">
        <f>IF(G6956="heating",F6956*Assumptions!M$4+Assumptions!M$7,0)</f>
        <v>0.20919418204821671</v>
      </c>
      <c r="I6956" s="15">
        <f t="shared" si="1546"/>
        <v>0.98182363790757687</v>
      </c>
      <c r="J6956" s="15">
        <f t="shared" si="1547"/>
        <v>1.0263036171733995</v>
      </c>
      <c r="K6956" s="283">
        <f t="shared" si="1552"/>
        <v>0.21079433993730359</v>
      </c>
      <c r="L6956" s="283">
        <f t="shared" si="1553"/>
        <v>4.0351685236640416</v>
      </c>
      <c r="M6956" s="283">
        <f t="shared" si="1554"/>
        <v>2.9022154188630331</v>
      </c>
      <c r="N6956" s="283">
        <f t="shared" si="1555"/>
        <v>3.6783220436298789</v>
      </c>
      <c r="O6956" s="283">
        <f t="shared" si="1556"/>
        <v>0.23124421282106039</v>
      </c>
      <c r="P6956" s="21">
        <f t="shared" si="1548"/>
        <v>0</v>
      </c>
      <c r="Q6956" s="21">
        <f t="shared" si="1549"/>
        <v>1.5598916921549892</v>
      </c>
      <c r="R6956">
        <f t="shared" si="1550"/>
        <v>0.9421089825381942</v>
      </c>
      <c r="S6956" s="296">
        <f t="shared" si="1557"/>
        <v>0</v>
      </c>
      <c r="T6956" s="283">
        <f t="shared" si="1558"/>
        <v>0.21079433993730359</v>
      </c>
    </row>
    <row r="6957" spans="1:20" x14ac:dyDescent="0.25">
      <c r="A6957" s="286">
        <v>43390</v>
      </c>
      <c r="B6957" s="1">
        <f t="shared" si="1551"/>
        <v>3</v>
      </c>
      <c r="C6957" s="285">
        <v>19</v>
      </c>
      <c r="D6957" t="s">
        <v>714</v>
      </c>
      <c r="F6957" s="16">
        <v>46</v>
      </c>
      <c r="G6957" t="str">
        <f t="shared" si="1545"/>
        <v>heating</v>
      </c>
      <c r="H6957" s="283">
        <f>IF(G6957="heating",F6957*Assumptions!M$4+Assumptions!M$7,0)</f>
        <v>0.2519776789963768</v>
      </c>
      <c r="I6957" s="15">
        <f t="shared" si="1546"/>
        <v>0.98418842963438757</v>
      </c>
      <c r="J6957" s="15">
        <f t="shared" si="1547"/>
        <v>1.0263036171733995</v>
      </c>
      <c r="K6957" s="283">
        <f t="shared" si="1552"/>
        <v>0.25451664270582364</v>
      </c>
      <c r="L6957" s="283">
        <f t="shared" si="1553"/>
        <v>3.8708416397494121</v>
      </c>
      <c r="M6957" s="283">
        <f t="shared" si="1554"/>
        <v>3.3614806266458861</v>
      </c>
      <c r="N6957" s="283">
        <f t="shared" si="1555"/>
        <v>3.4228778732085736</v>
      </c>
      <c r="O6957" s="283">
        <f t="shared" si="1556"/>
        <v>0.2878261086398079</v>
      </c>
      <c r="P6957" s="21">
        <f t="shared" si="1548"/>
        <v>0</v>
      </c>
      <c r="Q6957" s="21">
        <f t="shared" si="1549"/>
        <v>1.6764212681468484</v>
      </c>
      <c r="R6957">
        <f t="shared" si="1550"/>
        <v>0.9421089825381942</v>
      </c>
      <c r="S6957" s="296">
        <f t="shared" si="1557"/>
        <v>0</v>
      </c>
      <c r="T6957" s="283">
        <f t="shared" si="1558"/>
        <v>0.25451664270582364</v>
      </c>
    </row>
    <row r="6958" spans="1:20" x14ac:dyDescent="0.25">
      <c r="A6958" s="286">
        <v>43390</v>
      </c>
      <c r="B6958" s="1">
        <f t="shared" si="1551"/>
        <v>3</v>
      </c>
      <c r="C6958" s="285">
        <v>20</v>
      </c>
      <c r="D6958" t="s">
        <v>714</v>
      </c>
      <c r="F6958" s="16">
        <v>52</v>
      </c>
      <c r="G6958" t="str">
        <f t="shared" si="1545"/>
        <v>heating</v>
      </c>
      <c r="H6958" s="283">
        <f>IF(G6958="heating",F6958*Assumptions!M$4+Assumptions!M$7,0)</f>
        <v>0.18780243357413662</v>
      </c>
      <c r="I6958" s="15">
        <f t="shared" si="1546"/>
        <v>0.97071962311712034</v>
      </c>
      <c r="J6958" s="15">
        <f t="shared" si="1547"/>
        <v>1.0263036171733995</v>
      </c>
      <c r="K6958" s="283">
        <f t="shared" si="1552"/>
        <v>0.18709874921125255</v>
      </c>
      <c r="L6958" s="283">
        <f t="shared" si="1553"/>
        <v>4.0950984110509578</v>
      </c>
      <c r="M6958" s="283">
        <f t="shared" si="1554"/>
        <v>2.61423274154297</v>
      </c>
      <c r="N6958" s="283">
        <f t="shared" si="1555"/>
        <v>3.802065958051716</v>
      </c>
      <c r="O6958" s="283">
        <f t="shared" si="1556"/>
        <v>0.20151880558043705</v>
      </c>
      <c r="P6958" s="21">
        <f t="shared" si="1548"/>
        <v>0</v>
      </c>
      <c r="Q6958" s="21">
        <f t="shared" si="1549"/>
        <v>1.52436960139122</v>
      </c>
      <c r="R6958">
        <f t="shared" si="1550"/>
        <v>0.9421089825381942</v>
      </c>
      <c r="S6958" s="296">
        <f t="shared" si="1557"/>
        <v>0</v>
      </c>
      <c r="T6958" s="283">
        <f t="shared" si="1558"/>
        <v>0.18709874921125255</v>
      </c>
    </row>
    <row r="6959" spans="1:20" x14ac:dyDescent="0.25">
      <c r="A6959" s="286">
        <v>43390</v>
      </c>
      <c r="B6959" s="1">
        <f t="shared" si="1551"/>
        <v>3</v>
      </c>
      <c r="C6959" s="285">
        <v>21</v>
      </c>
      <c r="D6959" t="s">
        <v>714</v>
      </c>
      <c r="F6959" s="16">
        <v>50</v>
      </c>
      <c r="G6959" t="str">
        <f t="shared" si="1545"/>
        <v>heating</v>
      </c>
      <c r="H6959" s="283">
        <f>IF(G6959="heating",F6959*Assumptions!M$4+Assumptions!M$7,0)</f>
        <v>0.20919418204821671</v>
      </c>
      <c r="I6959" s="15">
        <f t="shared" si="1546"/>
        <v>0.95751150862929935</v>
      </c>
      <c r="J6959" s="15">
        <f t="shared" si="1547"/>
        <v>1.0263036171733995</v>
      </c>
      <c r="K6959" s="283">
        <f t="shared" si="1552"/>
        <v>0.20557460489954588</v>
      </c>
      <c r="L6959" s="283">
        <f t="shared" si="1553"/>
        <v>4.0351685236640416</v>
      </c>
      <c r="M6959" s="283">
        <f t="shared" si="1554"/>
        <v>2.8303501329475491</v>
      </c>
      <c r="N6959" s="283">
        <f t="shared" si="1555"/>
        <v>3.6783220436298789</v>
      </c>
      <c r="O6959" s="283">
        <f t="shared" si="1556"/>
        <v>0.2255180936078984</v>
      </c>
      <c r="P6959" s="21">
        <f t="shared" si="1548"/>
        <v>0</v>
      </c>
      <c r="Q6959" s="21">
        <f t="shared" si="1549"/>
        <v>1.4448604713749031</v>
      </c>
      <c r="R6959">
        <f t="shared" si="1550"/>
        <v>0.9421089825381942</v>
      </c>
      <c r="S6959" s="296">
        <f t="shared" si="1557"/>
        <v>0</v>
      </c>
      <c r="T6959" s="283">
        <f t="shared" si="1558"/>
        <v>0.20557460489954588</v>
      </c>
    </row>
    <row r="6960" spans="1:20" x14ac:dyDescent="0.25">
      <c r="A6960" s="286">
        <v>43390</v>
      </c>
      <c r="B6960" s="1">
        <f t="shared" si="1551"/>
        <v>3</v>
      </c>
      <c r="C6960" s="285">
        <v>22</v>
      </c>
      <c r="D6960" t="s">
        <v>714</v>
      </c>
      <c r="F6960" s="16">
        <v>48</v>
      </c>
      <c r="G6960" t="str">
        <f t="shared" si="1545"/>
        <v>heating</v>
      </c>
      <c r="H6960" s="283">
        <f>IF(G6960="heating",F6960*Assumptions!M$4+Assumptions!M$7,0)</f>
        <v>0.2305859305222967</v>
      </c>
      <c r="I6960" s="15">
        <f t="shared" si="1546"/>
        <v>0.9426530227543114</v>
      </c>
      <c r="J6960" s="15">
        <f t="shared" si="1547"/>
        <v>1.0263036171733995</v>
      </c>
      <c r="K6960" s="283">
        <f t="shared" si="1552"/>
        <v>0.22307994504142131</v>
      </c>
      <c r="L6960" s="283">
        <f t="shared" si="1553"/>
        <v>3.9630740889572826</v>
      </c>
      <c r="M6960" s="283">
        <f t="shared" si="1554"/>
        <v>3.0164889780623989</v>
      </c>
      <c r="N6960" s="283">
        <f t="shared" si="1555"/>
        <v>3.5524856183738187</v>
      </c>
      <c r="O6960" s="283">
        <f t="shared" si="1556"/>
        <v>0.24886303420543274</v>
      </c>
      <c r="P6960" s="21">
        <f t="shared" si="1548"/>
        <v>0</v>
      </c>
      <c r="Q6960" s="21">
        <f t="shared" si="1549"/>
        <v>1.2427137171080138</v>
      </c>
      <c r="R6960">
        <f t="shared" si="1550"/>
        <v>0.9421089825381942</v>
      </c>
      <c r="S6960" s="296">
        <f t="shared" si="1557"/>
        <v>0</v>
      </c>
      <c r="T6960" s="283">
        <f t="shared" si="1558"/>
        <v>0.22307994504142131</v>
      </c>
    </row>
    <row r="6961" spans="1:20" x14ac:dyDescent="0.25">
      <c r="A6961" s="286">
        <v>43390</v>
      </c>
      <c r="B6961" s="1">
        <f t="shared" si="1551"/>
        <v>3</v>
      </c>
      <c r="C6961" s="285">
        <v>23</v>
      </c>
      <c r="D6961" t="s">
        <v>713</v>
      </c>
      <c r="F6961" s="16">
        <v>46</v>
      </c>
      <c r="G6961" t="str">
        <f t="shared" si="1545"/>
        <v>heating</v>
      </c>
      <c r="H6961" s="283">
        <f>IF(G6961="heating",F6961*Assumptions!M$4+Assumptions!M$7,0)</f>
        <v>0.2519776789963768</v>
      </c>
      <c r="I6961" s="15">
        <f t="shared" si="1546"/>
        <v>0.94450710149963013</v>
      </c>
      <c r="J6961" s="15">
        <f t="shared" si="1547"/>
        <v>1.0263036171733995</v>
      </c>
      <c r="K6961" s="283">
        <f t="shared" si="1552"/>
        <v>0.244254828899784</v>
      </c>
      <c r="L6961" s="283">
        <f t="shared" si="1553"/>
        <v>3.8708416397494121</v>
      </c>
      <c r="M6961" s="283">
        <f t="shared" si="1554"/>
        <v>3.2259496533604985</v>
      </c>
      <c r="N6961" s="283">
        <f t="shared" si="1555"/>
        <v>3.4228778732085736</v>
      </c>
      <c r="O6961" s="283">
        <f t="shared" si="1556"/>
        <v>0.27622129606653933</v>
      </c>
      <c r="P6961" s="21">
        <f t="shared" si="1548"/>
        <v>0</v>
      </c>
      <c r="Q6961" s="21">
        <f t="shared" si="1549"/>
        <v>1.0297519246597011</v>
      </c>
      <c r="R6961">
        <f t="shared" si="1550"/>
        <v>0.9421089825381942</v>
      </c>
      <c r="S6961" s="296">
        <f t="shared" si="1557"/>
        <v>0</v>
      </c>
      <c r="T6961" s="283">
        <f t="shared" si="1558"/>
        <v>0.244254828899784</v>
      </c>
    </row>
    <row r="6962" spans="1:20" x14ac:dyDescent="0.25">
      <c r="A6962" s="286">
        <v>43391</v>
      </c>
      <c r="B6962" s="1">
        <f t="shared" si="1551"/>
        <v>4</v>
      </c>
      <c r="C6962" s="285">
        <v>0</v>
      </c>
      <c r="D6962" t="s">
        <v>713</v>
      </c>
      <c r="F6962" s="16">
        <v>45</v>
      </c>
      <c r="G6962" t="str">
        <f t="shared" si="1545"/>
        <v>heating</v>
      </c>
      <c r="H6962" s="283">
        <f>IF(G6962="heating",F6962*Assumptions!M$4+Assumptions!M$7,0)</f>
        <v>0.26267355323341679</v>
      </c>
      <c r="I6962" s="15">
        <f t="shared" si="1546"/>
        <v>0.97481507806017154</v>
      </c>
      <c r="J6962" s="15">
        <f t="shared" si="1547"/>
        <v>1.0020455199443592</v>
      </c>
      <c r="K6962" s="283">
        <f t="shared" si="1552"/>
        <v>0.25658191233247413</v>
      </c>
      <c r="L6962" s="283">
        <f t="shared" si="1553"/>
        <v>3.8225513186096443</v>
      </c>
      <c r="M6962" s="283">
        <f t="shared" si="1554"/>
        <v>3.3464811632086171</v>
      </c>
      <c r="N6962" s="283">
        <f t="shared" si="1555"/>
        <v>3.3574836377085973</v>
      </c>
      <c r="O6962" s="283">
        <f t="shared" si="1556"/>
        <v>0.29212280182168038</v>
      </c>
      <c r="P6962" s="21">
        <f t="shared" si="1548"/>
        <v>0</v>
      </c>
      <c r="Q6962" s="21">
        <f t="shared" si="1549"/>
        <v>0.90668853391740301</v>
      </c>
      <c r="R6962">
        <f t="shared" si="1550"/>
        <v>1.0705685074825908</v>
      </c>
      <c r="S6962" s="296">
        <f t="shared" si="1557"/>
        <v>0</v>
      </c>
      <c r="T6962" s="283">
        <f t="shared" si="1558"/>
        <v>0.25658191233247413</v>
      </c>
    </row>
    <row r="6963" spans="1:20" x14ac:dyDescent="0.25">
      <c r="A6963" s="286">
        <v>43391</v>
      </c>
      <c r="B6963" s="1">
        <f t="shared" si="1551"/>
        <v>4</v>
      </c>
      <c r="C6963" s="285">
        <v>1</v>
      </c>
      <c r="D6963" t="s">
        <v>713</v>
      </c>
      <c r="F6963" s="16">
        <v>43</v>
      </c>
      <c r="G6963" t="str">
        <f t="shared" si="1545"/>
        <v>heating</v>
      </c>
      <c r="H6963" s="283">
        <f>IF(G6963="heating",F6963*Assumptions!M$4+Assumptions!M$7,0)</f>
        <v>0.28406530170749683</v>
      </c>
      <c r="I6963" s="15">
        <f t="shared" si="1546"/>
        <v>1.012242869806885</v>
      </c>
      <c r="J6963" s="15">
        <f t="shared" si="1547"/>
        <v>1.0020455199443592</v>
      </c>
      <c r="K6963" s="283">
        <f t="shared" si="1552"/>
        <v>0.28813125131021122</v>
      </c>
      <c r="L6963" s="283">
        <f t="shared" si="1553"/>
        <v>3.7370271581932331</v>
      </c>
      <c r="M6963" s="283">
        <f t="shared" si="1554"/>
        <v>3.6738857100548055</v>
      </c>
      <c r="N6963" s="283">
        <f t="shared" si="1555"/>
        <v>3.2278965655525562</v>
      </c>
      <c r="O6963" s="283">
        <f t="shared" si="1556"/>
        <v>0.33357769971979834</v>
      </c>
      <c r="P6963" s="21">
        <f t="shared" si="1548"/>
        <v>0</v>
      </c>
      <c r="Q6963" s="21">
        <f t="shared" si="1549"/>
        <v>0.81803459285312596</v>
      </c>
      <c r="R6963">
        <f t="shared" si="1550"/>
        <v>1.0705685074825908</v>
      </c>
      <c r="S6963" s="296">
        <f t="shared" si="1557"/>
        <v>0</v>
      </c>
      <c r="T6963" s="283">
        <f t="shared" si="1558"/>
        <v>0.28813125131021122</v>
      </c>
    </row>
    <row r="6964" spans="1:20" x14ac:dyDescent="0.25">
      <c r="A6964" s="286">
        <v>43391</v>
      </c>
      <c r="B6964" s="1">
        <f t="shared" si="1551"/>
        <v>4</v>
      </c>
      <c r="C6964" s="285">
        <v>2</v>
      </c>
      <c r="D6964" t="s">
        <v>713</v>
      </c>
      <c r="F6964" s="16">
        <v>43</v>
      </c>
      <c r="G6964" t="str">
        <f t="shared" si="1545"/>
        <v>heating</v>
      </c>
      <c r="H6964" s="283">
        <f>IF(G6964="heating",F6964*Assumptions!M$4+Assumptions!M$7,0)</f>
        <v>0.28406530170749683</v>
      </c>
      <c r="I6964" s="15">
        <f t="shared" si="1546"/>
        <v>1.0509704703585963</v>
      </c>
      <c r="J6964" s="15">
        <f t="shared" si="1547"/>
        <v>1.0020455199443592</v>
      </c>
      <c r="K6964" s="283">
        <f t="shared" si="1552"/>
        <v>0.29915492195294485</v>
      </c>
      <c r="L6964" s="283">
        <f t="shared" si="1553"/>
        <v>3.7370271581932331</v>
      </c>
      <c r="M6964" s="283">
        <f t="shared" si="1554"/>
        <v>3.8144456314882724</v>
      </c>
      <c r="N6964" s="283">
        <f t="shared" si="1555"/>
        <v>3.2278965655525562</v>
      </c>
      <c r="O6964" s="283">
        <f t="shared" si="1556"/>
        <v>0.34634011503833911</v>
      </c>
      <c r="P6964" s="21">
        <f t="shared" si="1548"/>
        <v>0</v>
      </c>
      <c r="Q6964" s="21">
        <f t="shared" si="1549"/>
        <v>0.74507607494346417</v>
      </c>
      <c r="R6964">
        <f t="shared" si="1550"/>
        <v>1.0705685074825908</v>
      </c>
      <c r="S6964" s="296">
        <f t="shared" si="1557"/>
        <v>0</v>
      </c>
      <c r="T6964" s="283">
        <f t="shared" si="1558"/>
        <v>0.29915492195294485</v>
      </c>
    </row>
    <row r="6965" spans="1:20" x14ac:dyDescent="0.25">
      <c r="A6965" s="286">
        <v>43391</v>
      </c>
      <c r="B6965" s="1">
        <f t="shared" si="1551"/>
        <v>4</v>
      </c>
      <c r="C6965" s="285">
        <v>3</v>
      </c>
      <c r="D6965" t="s">
        <v>713</v>
      </c>
      <c r="F6965" s="16">
        <v>43</v>
      </c>
      <c r="G6965" t="str">
        <f t="shared" si="1545"/>
        <v>heating</v>
      </c>
      <c r="H6965" s="283">
        <f>IF(G6965="heating",F6965*Assumptions!M$4+Assumptions!M$7,0)</f>
        <v>0.28406530170749683</v>
      </c>
      <c r="I6965" s="15">
        <f t="shared" si="1546"/>
        <v>1.0924036124451033</v>
      </c>
      <c r="J6965" s="15">
        <f t="shared" si="1547"/>
        <v>1.0020455199443592</v>
      </c>
      <c r="K6965" s="283">
        <f t="shared" si="1552"/>
        <v>0.31094871515336187</v>
      </c>
      <c r="L6965" s="283">
        <f t="shared" si="1553"/>
        <v>3.7370271581932331</v>
      </c>
      <c r="M6965" s="283">
        <f t="shared" si="1554"/>
        <v>3.9648251828535774</v>
      </c>
      <c r="N6965" s="283">
        <f t="shared" si="1555"/>
        <v>3.2278965655525562</v>
      </c>
      <c r="O6965" s="283">
        <f t="shared" si="1556"/>
        <v>0.35999412302558959</v>
      </c>
      <c r="P6965" s="21">
        <f t="shared" si="1548"/>
        <v>0</v>
      </c>
      <c r="Q6965" s="21">
        <f t="shared" si="1549"/>
        <v>0.69158980876382303</v>
      </c>
      <c r="R6965">
        <f t="shared" si="1550"/>
        <v>1.0705685074825908</v>
      </c>
      <c r="S6965" s="296">
        <f t="shared" si="1557"/>
        <v>0</v>
      </c>
      <c r="T6965" s="283">
        <f t="shared" si="1558"/>
        <v>0.31094871515336187</v>
      </c>
    </row>
    <row r="6966" spans="1:20" x14ac:dyDescent="0.25">
      <c r="A6966" s="286">
        <v>43391</v>
      </c>
      <c r="B6966" s="1">
        <f t="shared" si="1551"/>
        <v>4</v>
      </c>
      <c r="C6966" s="285">
        <v>4</v>
      </c>
      <c r="D6966" t="s">
        <v>713</v>
      </c>
      <c r="F6966" s="16">
        <v>41</v>
      </c>
      <c r="G6966" t="str">
        <f t="shared" si="1545"/>
        <v>heating</v>
      </c>
      <c r="H6966" s="283">
        <f>IF(G6966="heating",F6966*Assumptions!M$4+Assumptions!M$7,0)</f>
        <v>0.30545705018157687</v>
      </c>
      <c r="I6966" s="15">
        <f t="shared" si="1546"/>
        <v>1.1348296917927807</v>
      </c>
      <c r="J6966" s="15">
        <f t="shared" si="1547"/>
        <v>1.0020455199443592</v>
      </c>
      <c r="K6966" s="283">
        <f t="shared" si="1552"/>
        <v>0.34735079268598512</v>
      </c>
      <c r="L6966" s="283">
        <f t="shared" si="1553"/>
        <v>3.6290180754851575</v>
      </c>
      <c r="M6966" s="283">
        <f t="shared" si="1554"/>
        <v>4.3009703453135266</v>
      </c>
      <c r="N6966" s="283">
        <f t="shared" si="1555"/>
        <v>3.0927664988509331</v>
      </c>
      <c r="O6966" s="283">
        <f t="shared" si="1556"/>
        <v>0.40757758649412157</v>
      </c>
      <c r="P6966" s="21">
        <f t="shared" si="1548"/>
        <v>0</v>
      </c>
      <c r="Q6966" s="21">
        <f t="shared" si="1549"/>
        <v>0.6473875548762833</v>
      </c>
      <c r="R6966">
        <f t="shared" si="1550"/>
        <v>1.0705685074825908</v>
      </c>
      <c r="S6966" s="296">
        <f t="shared" si="1557"/>
        <v>0</v>
      </c>
      <c r="T6966" s="283">
        <f t="shared" si="1558"/>
        <v>0.34735079268598512</v>
      </c>
    </row>
    <row r="6967" spans="1:20" x14ac:dyDescent="0.25">
      <c r="A6967" s="286">
        <v>43391</v>
      </c>
      <c r="B6967" s="1">
        <f t="shared" si="1551"/>
        <v>4</v>
      </c>
      <c r="C6967" s="285">
        <v>5</v>
      </c>
      <c r="D6967" t="s">
        <v>713</v>
      </c>
      <c r="F6967" s="16">
        <v>37</v>
      </c>
      <c r="G6967" t="str">
        <f t="shared" si="1545"/>
        <v>heating</v>
      </c>
      <c r="H6967" s="283">
        <f>IF(G6967="heating",F6967*Assumptions!M$4+Assumptions!M$7,0)</f>
        <v>0.34824054712973695</v>
      </c>
      <c r="I6967" s="15">
        <f t="shared" si="1546"/>
        <v>1.1635558681477385</v>
      </c>
      <c r="J6967" s="15">
        <f t="shared" si="1547"/>
        <v>1.0020455199443592</v>
      </c>
      <c r="K6967" s="283">
        <f t="shared" si="1552"/>
        <v>0.40602617136407759</v>
      </c>
      <c r="L6967" s="283">
        <f t="shared" si="1553"/>
        <v>3.3550920610042541</v>
      </c>
      <c r="M6967" s="283">
        <f t="shared" si="1554"/>
        <v>4.6480146881613784</v>
      </c>
      <c r="N6967" s="283">
        <f t="shared" si="1555"/>
        <v>2.8034223547707424</v>
      </c>
      <c r="O6967" s="283">
        <f t="shared" si="1556"/>
        <v>0.48592577632312262</v>
      </c>
      <c r="P6967" s="21">
        <f t="shared" si="1548"/>
        <v>0</v>
      </c>
      <c r="Q6967" s="21">
        <f t="shared" si="1549"/>
        <v>0.72139578924615555</v>
      </c>
      <c r="R6967">
        <f t="shared" si="1550"/>
        <v>1.0705685074825908</v>
      </c>
      <c r="S6967" s="296">
        <f t="shared" si="1557"/>
        <v>0</v>
      </c>
      <c r="T6967" s="283">
        <f t="shared" si="1558"/>
        <v>0.40602617136407759</v>
      </c>
    </row>
    <row r="6968" spans="1:20" x14ac:dyDescent="0.25">
      <c r="A6968" s="286">
        <v>43391</v>
      </c>
      <c r="B6968" s="1">
        <f t="shared" si="1551"/>
        <v>4</v>
      </c>
      <c r="C6968" s="285">
        <v>6</v>
      </c>
      <c r="D6968" t="s">
        <v>713</v>
      </c>
      <c r="F6968" s="16">
        <v>39</v>
      </c>
      <c r="G6968" t="str">
        <f t="shared" si="1545"/>
        <v>heating</v>
      </c>
      <c r="H6968" s="283">
        <f>IF(G6968="heating",F6968*Assumptions!M$4+Assumptions!M$7,0)</f>
        <v>0.32684879865565691</v>
      </c>
      <c r="I6968" s="15">
        <f t="shared" si="1546"/>
        <v>1.2083911162615524</v>
      </c>
      <c r="J6968" s="15">
        <f t="shared" si="1547"/>
        <v>1.0020455199443592</v>
      </c>
      <c r="K6968" s="283">
        <f t="shared" si="1552"/>
        <v>0.39576908563671875</v>
      </c>
      <c r="L6968" s="283">
        <f t="shared" si="1553"/>
        <v>3.4953736047983544</v>
      </c>
      <c r="M6968" s="283">
        <f t="shared" si="1554"/>
        <v>4.7200271025875615</v>
      </c>
      <c r="N6968" s="283">
        <f t="shared" si="1555"/>
        <v>2.9501734199721237</v>
      </c>
      <c r="O6968" s="283">
        <f t="shared" si="1556"/>
        <v>0.46890830422532848</v>
      </c>
      <c r="P6968" s="21">
        <f t="shared" si="1548"/>
        <v>0</v>
      </c>
      <c r="Q6968" s="21">
        <f t="shared" si="1549"/>
        <v>0.87787080972652631</v>
      </c>
      <c r="R6968">
        <f t="shared" si="1550"/>
        <v>1.0705685074825908</v>
      </c>
      <c r="S6968" s="296">
        <f t="shared" si="1557"/>
        <v>0</v>
      </c>
      <c r="T6968" s="283">
        <f t="shared" si="1558"/>
        <v>0.39576908563671875</v>
      </c>
    </row>
    <row r="6969" spans="1:20" x14ac:dyDescent="0.25">
      <c r="A6969" s="286">
        <v>43391</v>
      </c>
      <c r="B6969" s="1">
        <f t="shared" si="1551"/>
        <v>4</v>
      </c>
      <c r="C6969" s="285">
        <v>7</v>
      </c>
      <c r="D6969" t="s">
        <v>714</v>
      </c>
      <c r="F6969" s="16">
        <v>37</v>
      </c>
      <c r="G6969" t="str">
        <f t="shared" si="1545"/>
        <v>heating</v>
      </c>
      <c r="H6969" s="283">
        <f>IF(G6969="heating",F6969*Assumptions!M$4+Assumptions!M$7,0)</f>
        <v>0.34824054712973695</v>
      </c>
      <c r="I6969" s="15">
        <f t="shared" si="1546"/>
        <v>1.1637425769249583</v>
      </c>
      <c r="J6969" s="15">
        <f t="shared" si="1547"/>
        <v>1.0020455199443592</v>
      </c>
      <c r="K6969" s="283">
        <f t="shared" si="1552"/>
        <v>0.40609132392963104</v>
      </c>
      <c r="L6969" s="283">
        <f t="shared" si="1553"/>
        <v>3.3550920610042541</v>
      </c>
      <c r="M6969" s="283">
        <f t="shared" si="1554"/>
        <v>4.6487605269841481</v>
      </c>
      <c r="N6969" s="283">
        <f t="shared" si="1555"/>
        <v>2.8034223547707424</v>
      </c>
      <c r="O6969" s="283">
        <f t="shared" si="1556"/>
        <v>0.48600374989534251</v>
      </c>
      <c r="P6969" s="21">
        <f t="shared" si="1548"/>
        <v>0</v>
      </c>
      <c r="Q6969" s="21">
        <f t="shared" si="1549"/>
        <v>0.97331382064367777</v>
      </c>
      <c r="R6969">
        <f t="shared" si="1550"/>
        <v>1.0705685074825908</v>
      </c>
      <c r="S6969" s="296">
        <f t="shared" si="1557"/>
        <v>0</v>
      </c>
      <c r="T6969" s="283">
        <f t="shared" si="1558"/>
        <v>0.40609132392963104</v>
      </c>
    </row>
    <row r="6970" spans="1:20" x14ac:dyDescent="0.25">
      <c r="A6970" s="286">
        <v>43391</v>
      </c>
      <c r="B6970" s="1">
        <f t="shared" si="1551"/>
        <v>4</v>
      </c>
      <c r="C6970" s="285">
        <v>8</v>
      </c>
      <c r="D6970" t="s">
        <v>714</v>
      </c>
      <c r="F6970" s="16">
        <v>45</v>
      </c>
      <c r="G6970" t="str">
        <f t="shared" si="1545"/>
        <v>heating</v>
      </c>
      <c r="H6970" s="283">
        <f>IF(G6970="heating",F6970*Assumptions!M$4+Assumptions!M$7,0)</f>
        <v>0.26267355323341679</v>
      </c>
      <c r="I6970" s="15">
        <f t="shared" si="1546"/>
        <v>1.094193721037565</v>
      </c>
      <c r="J6970" s="15">
        <f t="shared" si="1547"/>
        <v>1.0020455199443592</v>
      </c>
      <c r="K6970" s="283">
        <f t="shared" si="1552"/>
        <v>0.28800366728496019</v>
      </c>
      <c r="L6970" s="283">
        <f t="shared" si="1553"/>
        <v>3.8225513186096443</v>
      </c>
      <c r="M6970" s="283">
        <f t="shared" si="1554"/>
        <v>3.7563008192691631</v>
      </c>
      <c r="N6970" s="283">
        <f t="shared" si="1555"/>
        <v>3.3574836377085973</v>
      </c>
      <c r="O6970" s="283">
        <f t="shared" si="1556"/>
        <v>0.32789699576790249</v>
      </c>
      <c r="P6970" s="21">
        <f t="shared" si="1548"/>
        <v>0</v>
      </c>
      <c r="Q6970" s="21">
        <f t="shared" si="1549"/>
        <v>0.94940007506179924</v>
      </c>
      <c r="R6970">
        <f t="shared" si="1550"/>
        <v>1.0705685074825908</v>
      </c>
      <c r="S6970" s="296">
        <f t="shared" si="1557"/>
        <v>0</v>
      </c>
      <c r="T6970" s="283">
        <f t="shared" si="1558"/>
        <v>0.28800366728496019</v>
      </c>
    </row>
    <row r="6971" spans="1:20" x14ac:dyDescent="0.25">
      <c r="A6971" s="286">
        <v>43391</v>
      </c>
      <c r="B6971" s="1">
        <f t="shared" si="1551"/>
        <v>4</v>
      </c>
      <c r="C6971" s="285">
        <v>9</v>
      </c>
      <c r="D6971" t="s">
        <v>714</v>
      </c>
      <c r="F6971" s="16">
        <v>45</v>
      </c>
      <c r="G6971" t="str">
        <f t="shared" si="1545"/>
        <v>heating</v>
      </c>
      <c r="H6971" s="283">
        <f>IF(G6971="heating",F6971*Assumptions!M$4+Assumptions!M$7,0)</f>
        <v>0.26267355323341679</v>
      </c>
      <c r="I6971" s="15">
        <f t="shared" si="1546"/>
        <v>1.0343009000871222</v>
      </c>
      <c r="J6971" s="15">
        <f t="shared" si="1547"/>
        <v>1.0020455199443592</v>
      </c>
      <c r="K6971" s="283">
        <f t="shared" si="1552"/>
        <v>0.27223922654094607</v>
      </c>
      <c r="L6971" s="283">
        <f t="shared" si="1553"/>
        <v>3.8225513186096443</v>
      </c>
      <c r="M6971" s="283">
        <f t="shared" si="1554"/>
        <v>3.5506923899033307</v>
      </c>
      <c r="N6971" s="283">
        <f t="shared" si="1555"/>
        <v>3.3574836377085973</v>
      </c>
      <c r="O6971" s="283">
        <f t="shared" si="1556"/>
        <v>0.30994891611789976</v>
      </c>
      <c r="P6971" s="21">
        <f t="shared" si="1548"/>
        <v>0</v>
      </c>
      <c r="Q6971" s="21">
        <f t="shared" si="1549"/>
        <v>0.8408485371888097</v>
      </c>
      <c r="R6971">
        <f t="shared" si="1550"/>
        <v>1.0705685074825908</v>
      </c>
      <c r="S6971" s="296">
        <f t="shared" si="1557"/>
        <v>0</v>
      </c>
      <c r="T6971" s="283">
        <f t="shared" si="1558"/>
        <v>0.27223922654094607</v>
      </c>
    </row>
    <row r="6972" spans="1:20" x14ac:dyDescent="0.25">
      <c r="A6972" s="286">
        <v>43391</v>
      </c>
      <c r="B6972" s="1">
        <f t="shared" si="1551"/>
        <v>4</v>
      </c>
      <c r="C6972" s="285">
        <v>10</v>
      </c>
      <c r="D6972" t="s">
        <v>714</v>
      </c>
      <c r="F6972" s="16">
        <v>46</v>
      </c>
      <c r="G6972" t="str">
        <f t="shared" si="1545"/>
        <v>heating</v>
      </c>
      <c r="H6972" s="283">
        <f>IF(G6972="heating",F6972*Assumptions!M$4+Assumptions!M$7,0)</f>
        <v>0.2519776789963768</v>
      </c>
      <c r="I6972" s="15">
        <f t="shared" si="1546"/>
        <v>0.98112329028689171</v>
      </c>
      <c r="J6972" s="15">
        <f t="shared" si="1547"/>
        <v>1.0020455199443592</v>
      </c>
      <c r="K6972" s="283">
        <f t="shared" si="1552"/>
        <v>0.24772686532865082</v>
      </c>
      <c r="L6972" s="283">
        <f t="shared" si="1553"/>
        <v>3.8708416397494121</v>
      </c>
      <c r="M6972" s="283">
        <f t="shared" si="1554"/>
        <v>3.2718059206228887</v>
      </c>
      <c r="N6972" s="283">
        <f t="shared" si="1555"/>
        <v>3.4228778732085736</v>
      </c>
      <c r="O6972" s="283">
        <f t="shared" si="1556"/>
        <v>0.28014772981072267</v>
      </c>
      <c r="P6972" s="21">
        <f t="shared" si="1548"/>
        <v>0</v>
      </c>
      <c r="Q6972" s="21">
        <f t="shared" si="1549"/>
        <v>0.74504051125983206</v>
      </c>
      <c r="R6972">
        <f t="shared" si="1550"/>
        <v>1.0705685074825908</v>
      </c>
      <c r="S6972" s="296">
        <f t="shared" si="1557"/>
        <v>0</v>
      </c>
      <c r="T6972" s="283">
        <f t="shared" si="1558"/>
        <v>0.24772686532865082</v>
      </c>
    </row>
    <row r="6973" spans="1:20" x14ac:dyDescent="0.25">
      <c r="A6973" s="286">
        <v>43391</v>
      </c>
      <c r="B6973" s="1">
        <f t="shared" si="1551"/>
        <v>4</v>
      </c>
      <c r="C6973" s="285">
        <v>11</v>
      </c>
      <c r="D6973" t="s">
        <v>714</v>
      </c>
      <c r="F6973" s="16">
        <v>46</v>
      </c>
      <c r="G6973" t="str">
        <f t="shared" si="1545"/>
        <v>heating</v>
      </c>
      <c r="H6973" s="283">
        <f>IF(G6973="heating",F6973*Assumptions!M$4+Assumptions!M$7,0)</f>
        <v>0.2519776789963768</v>
      </c>
      <c r="I6973" s="15">
        <f t="shared" si="1546"/>
        <v>0.94956163997961163</v>
      </c>
      <c r="J6973" s="15">
        <f t="shared" si="1547"/>
        <v>1.0020455199443592</v>
      </c>
      <c r="K6973" s="283">
        <f t="shared" si="1552"/>
        <v>0.23975776626370532</v>
      </c>
      <c r="L6973" s="283">
        <f t="shared" si="1553"/>
        <v>3.8708416397494121</v>
      </c>
      <c r="M6973" s="283">
        <f t="shared" si="1554"/>
        <v>3.1665555455045973</v>
      </c>
      <c r="N6973" s="283">
        <f t="shared" si="1555"/>
        <v>3.4228778732085736</v>
      </c>
      <c r="O6973" s="283">
        <f t="shared" si="1556"/>
        <v>0.271135687419925</v>
      </c>
      <c r="P6973" s="21">
        <f t="shared" si="1548"/>
        <v>0</v>
      </c>
      <c r="Q6973" s="21">
        <f t="shared" si="1549"/>
        <v>0.72850690893675296</v>
      </c>
      <c r="R6973">
        <f t="shared" si="1550"/>
        <v>1.0705685074825908</v>
      </c>
      <c r="S6973" s="296">
        <f t="shared" si="1557"/>
        <v>0</v>
      </c>
      <c r="T6973" s="283">
        <f t="shared" si="1558"/>
        <v>0.23975776626370532</v>
      </c>
    </row>
    <row r="6974" spans="1:20" x14ac:dyDescent="0.25">
      <c r="A6974" s="286">
        <v>43391</v>
      </c>
      <c r="B6974" s="1">
        <f t="shared" si="1551"/>
        <v>4</v>
      </c>
      <c r="C6974" s="285">
        <v>12</v>
      </c>
      <c r="D6974" t="s">
        <v>714</v>
      </c>
      <c r="F6974" s="16">
        <v>46</v>
      </c>
      <c r="G6974" t="str">
        <f t="shared" si="1545"/>
        <v>heating</v>
      </c>
      <c r="H6974" s="283">
        <f>IF(G6974="heating",F6974*Assumptions!M$4+Assumptions!M$7,0)</f>
        <v>0.2519776789963768</v>
      </c>
      <c r="I6974" s="15">
        <f t="shared" si="1546"/>
        <v>0.91648403420261149</v>
      </c>
      <c r="J6974" s="15">
        <f t="shared" si="1547"/>
        <v>1.0020455199443592</v>
      </c>
      <c r="K6974" s="283">
        <f t="shared" si="1552"/>
        <v>0.23140589889613214</v>
      </c>
      <c r="L6974" s="283">
        <f t="shared" si="1553"/>
        <v>3.8708416397494121</v>
      </c>
      <c r="M6974" s="283">
        <f t="shared" si="1554"/>
        <v>3.056249830114258</v>
      </c>
      <c r="N6974" s="283">
        <f t="shared" si="1555"/>
        <v>3.4228778732085736</v>
      </c>
      <c r="O6974" s="283">
        <f t="shared" si="1556"/>
        <v>0.26169078252597328</v>
      </c>
      <c r="P6974" s="21">
        <f t="shared" si="1548"/>
        <v>0</v>
      </c>
      <c r="Q6974" s="21">
        <f t="shared" si="1549"/>
        <v>0.75910815787401487</v>
      </c>
      <c r="R6974">
        <f t="shared" si="1550"/>
        <v>1.0705685074825908</v>
      </c>
      <c r="S6974" s="296">
        <f t="shared" si="1557"/>
        <v>0</v>
      </c>
      <c r="T6974" s="283">
        <f t="shared" si="1558"/>
        <v>0.23140589889613214</v>
      </c>
    </row>
    <row r="6975" spans="1:20" x14ac:dyDescent="0.25">
      <c r="A6975" s="286">
        <v>43391</v>
      </c>
      <c r="B6975" s="1">
        <f t="shared" si="1551"/>
        <v>4</v>
      </c>
      <c r="C6975" s="285">
        <v>13</v>
      </c>
      <c r="D6975" t="s">
        <v>714</v>
      </c>
      <c r="F6975" s="16">
        <v>48</v>
      </c>
      <c r="G6975" t="str">
        <f t="shared" si="1545"/>
        <v>heating</v>
      </c>
      <c r="H6975" s="283">
        <f>IF(G6975="heating",F6975*Assumptions!M$4+Assumptions!M$7,0)</f>
        <v>0.2305859305222967</v>
      </c>
      <c r="I6975" s="15">
        <f t="shared" si="1546"/>
        <v>0.90040206880052787</v>
      </c>
      <c r="J6975" s="15">
        <f t="shared" si="1547"/>
        <v>1.0020455199443592</v>
      </c>
      <c r="K6975" s="283">
        <f t="shared" si="1552"/>
        <v>0.20804473982940069</v>
      </c>
      <c r="L6975" s="283">
        <f t="shared" si="1553"/>
        <v>3.9630740889572826</v>
      </c>
      <c r="M6975" s="283">
        <f t="shared" si="1554"/>
        <v>2.8131828010031148</v>
      </c>
      <c r="N6975" s="283">
        <f t="shared" si="1555"/>
        <v>3.5524856183738187</v>
      </c>
      <c r="O6975" s="283">
        <f t="shared" si="1556"/>
        <v>0.23209009305973702</v>
      </c>
      <c r="P6975" s="21">
        <f t="shared" si="1548"/>
        <v>0</v>
      </c>
      <c r="Q6975" s="21">
        <f t="shared" si="1549"/>
        <v>0.79115902007799765</v>
      </c>
      <c r="R6975">
        <f t="shared" si="1550"/>
        <v>1.0705685074825908</v>
      </c>
      <c r="S6975" s="296">
        <f t="shared" si="1557"/>
        <v>0</v>
      </c>
      <c r="T6975" s="283">
        <f t="shared" si="1558"/>
        <v>0.20804473982940069</v>
      </c>
    </row>
    <row r="6976" spans="1:20" x14ac:dyDescent="0.25">
      <c r="A6976" s="286">
        <v>43391</v>
      </c>
      <c r="B6976" s="1">
        <f t="shared" si="1551"/>
        <v>4</v>
      </c>
      <c r="C6976" s="285">
        <v>14</v>
      </c>
      <c r="D6976" t="s">
        <v>714</v>
      </c>
      <c r="F6976" s="16">
        <v>50</v>
      </c>
      <c r="G6976" t="str">
        <f t="shared" si="1545"/>
        <v>heating</v>
      </c>
      <c r="H6976" s="283">
        <f>IF(G6976="heating",F6976*Assumptions!M$4+Assumptions!M$7,0)</f>
        <v>0.20919418204821671</v>
      </c>
      <c r="I6976" s="15">
        <f t="shared" si="1546"/>
        <v>0.86032894500746537</v>
      </c>
      <c r="J6976" s="15">
        <f t="shared" si="1547"/>
        <v>1.0020455199443592</v>
      </c>
      <c r="K6976" s="283">
        <f t="shared" si="1552"/>
        <v>0.18034395405198306</v>
      </c>
      <c r="L6976" s="283">
        <f t="shared" si="1553"/>
        <v>4.0351685236640416</v>
      </c>
      <c r="M6976" s="283">
        <f t="shared" si="1554"/>
        <v>2.4829746581623833</v>
      </c>
      <c r="N6976" s="283">
        <f t="shared" si="1555"/>
        <v>3.6783220436298789</v>
      </c>
      <c r="O6976" s="283">
        <f t="shared" si="1556"/>
        <v>0.19783973186467979</v>
      </c>
      <c r="P6976" s="21">
        <f t="shared" si="1548"/>
        <v>0</v>
      </c>
      <c r="Q6976" s="21">
        <f t="shared" si="1549"/>
        <v>0.84355555031342389</v>
      </c>
      <c r="R6976">
        <f t="shared" si="1550"/>
        <v>1.0705685074825908</v>
      </c>
      <c r="S6976" s="296">
        <f t="shared" si="1557"/>
        <v>0</v>
      </c>
      <c r="T6976" s="283">
        <f t="shared" si="1558"/>
        <v>0.18034395405198306</v>
      </c>
    </row>
    <row r="6977" spans="1:20" x14ac:dyDescent="0.25">
      <c r="A6977" s="286">
        <v>43391</v>
      </c>
      <c r="B6977" s="1">
        <f t="shared" si="1551"/>
        <v>4</v>
      </c>
      <c r="C6977" s="285">
        <v>15</v>
      </c>
      <c r="D6977" t="s">
        <v>714</v>
      </c>
      <c r="F6977" s="16">
        <v>50</v>
      </c>
      <c r="G6977" t="str">
        <f t="shared" si="1545"/>
        <v>heating</v>
      </c>
      <c r="H6977" s="283">
        <f>IF(G6977="heating",F6977*Assumptions!M$4+Assumptions!M$7,0)</f>
        <v>0.20919418204821671</v>
      </c>
      <c r="I6977" s="15">
        <f t="shared" si="1546"/>
        <v>0.85754515037175039</v>
      </c>
      <c r="J6977" s="15">
        <f t="shared" si="1547"/>
        <v>1.0020455199443592</v>
      </c>
      <c r="K6977" s="283">
        <f t="shared" si="1552"/>
        <v>0.17976040919418543</v>
      </c>
      <c r="L6977" s="283">
        <f t="shared" si="1553"/>
        <v>4.0351685236640416</v>
      </c>
      <c r="M6977" s="283">
        <f t="shared" si="1554"/>
        <v>2.4749404154763499</v>
      </c>
      <c r="N6977" s="283">
        <f t="shared" si="1555"/>
        <v>3.6783220436298789</v>
      </c>
      <c r="O6977" s="283">
        <f t="shared" si="1556"/>
        <v>0.19719957534374416</v>
      </c>
      <c r="P6977" s="21">
        <f t="shared" si="1548"/>
        <v>0</v>
      </c>
      <c r="Q6977" s="21">
        <f t="shared" si="1549"/>
        <v>0.96592607327566882</v>
      </c>
      <c r="R6977">
        <f t="shared" si="1550"/>
        <v>1.0705685074825908</v>
      </c>
      <c r="S6977" s="296">
        <f t="shared" si="1557"/>
        <v>0</v>
      </c>
      <c r="T6977" s="283">
        <f t="shared" si="1558"/>
        <v>0.17976040919418543</v>
      </c>
    </row>
    <row r="6978" spans="1:20" x14ac:dyDescent="0.25">
      <c r="A6978" s="286">
        <v>43391</v>
      </c>
      <c r="B6978" s="1">
        <f t="shared" si="1551"/>
        <v>4</v>
      </c>
      <c r="C6978" s="285">
        <v>16</v>
      </c>
      <c r="D6978" t="s">
        <v>714</v>
      </c>
      <c r="F6978" s="16">
        <v>48</v>
      </c>
      <c r="G6978" t="str">
        <f t="shared" ref="G6978:G7041" si="1559">VLOOKUP(A6978,U$2:W$366,3,FALSE)</f>
        <v>heating</v>
      </c>
      <c r="H6978" s="283">
        <f>IF(G6978="heating",F6978*Assumptions!M$4+Assumptions!M$7,0)</f>
        <v>0.2305859305222967</v>
      </c>
      <c r="I6978" s="15">
        <f t="shared" ref="I6978:I7041" si="1560">VLOOKUP(C6978,AO$2:AQ$25,3,FALSE)</f>
        <v>0.88344815438260227</v>
      </c>
      <c r="J6978" s="15">
        <f t="shared" ref="J6978:J7041" si="1561">VLOOKUP(B6978,AS$4:AU$10,3,FALSE)</f>
        <v>1.0020455199443592</v>
      </c>
      <c r="K6978" s="283">
        <f t="shared" si="1552"/>
        <v>0.20412740907641164</v>
      </c>
      <c r="L6978" s="283">
        <f t="shared" si="1553"/>
        <v>3.9630740889572826</v>
      </c>
      <c r="M6978" s="283">
        <f t="shared" si="1554"/>
        <v>2.7602126201218966</v>
      </c>
      <c r="N6978" s="283">
        <f t="shared" si="1555"/>
        <v>3.5524856183738187</v>
      </c>
      <c r="O6978" s="283">
        <f t="shared" si="1556"/>
        <v>0.22772000583834159</v>
      </c>
      <c r="P6978" s="21">
        <f t="shared" ref="P6978:P7041" si="1562">IF(G6978="cooling",IF(F6978&lt;61,0.025,(F6978^2*AX$25+F6978*AY$25+AZ$25)),0)</f>
        <v>0</v>
      </c>
      <c r="Q6978" s="21">
        <f t="shared" ref="Q6978:Q7041" si="1563">VLOOKUP(C6978,BB$2:BC$25,2,FALSE)</f>
        <v>1.1649354943302594</v>
      </c>
      <c r="R6978">
        <f t="shared" ref="R6978:R7041" si="1564">VLOOKUP(B6978,AS$4:AV$10,4,FALSE)</f>
        <v>1.0705685074825908</v>
      </c>
      <c r="S6978" s="296">
        <f t="shared" si="1557"/>
        <v>0</v>
      </c>
      <c r="T6978" s="283">
        <f t="shared" si="1558"/>
        <v>0.20412740907641164</v>
      </c>
    </row>
    <row r="6979" spans="1:20" x14ac:dyDescent="0.25">
      <c r="A6979" s="286">
        <v>43391</v>
      </c>
      <c r="B6979" s="1">
        <f t="shared" ref="B6979:B7042" si="1565">WEEKDAY(A6979,2)</f>
        <v>4</v>
      </c>
      <c r="C6979" s="285">
        <v>17</v>
      </c>
      <c r="D6979" t="s">
        <v>714</v>
      </c>
      <c r="F6979" s="16">
        <v>46</v>
      </c>
      <c r="G6979" t="str">
        <f t="shared" si="1559"/>
        <v>heating</v>
      </c>
      <c r="H6979" s="283">
        <f>IF(G6979="heating",F6979*Assumptions!M$4+Assumptions!M$7,0)</f>
        <v>0.2519776789963768</v>
      </c>
      <c r="I6979" s="15">
        <f t="shared" si="1560"/>
        <v>0.94025748850374469</v>
      </c>
      <c r="J6979" s="15">
        <f t="shared" si="1561"/>
        <v>1.0020455199443592</v>
      </c>
      <c r="K6979" s="283">
        <f t="shared" ref="K6979:K7042" si="1566">H6979*I6979*J6979</f>
        <v>0.237408532174088</v>
      </c>
      <c r="L6979" s="283">
        <f t="shared" ref="L6979:L7042" si="1567">VLOOKUP(F6979,BL$2:BN$92,2,FALSE)</f>
        <v>3.8708416397494121</v>
      </c>
      <c r="M6979" s="283">
        <f t="shared" ref="M6979:M7042" si="1568">IF(G6979="heating",K6979*(L6979*3.412),0)</f>
        <v>3.1355284786858975</v>
      </c>
      <c r="N6979" s="283">
        <f t="shared" ref="N6979:N7042" si="1569">VLOOKUP(F6979,BL$2:BN$92,3,FALSE)</f>
        <v>3.4228778732085736</v>
      </c>
      <c r="O6979" s="283">
        <f t="shared" ref="O6979:O7042" si="1570">IF(F6979&lt;=61,IF(G6979="heating",IF(F6979&gt;=5,K6979*L6979/N6979,0),0),0)</f>
        <v>0.26847900100794808</v>
      </c>
      <c r="P6979" s="21">
        <f t="shared" si="1562"/>
        <v>0</v>
      </c>
      <c r="Q6979" s="21">
        <f t="shared" si="1563"/>
        <v>1.3521540118753073</v>
      </c>
      <c r="R6979">
        <f t="shared" si="1564"/>
        <v>1.0705685074825908</v>
      </c>
      <c r="S6979" s="296">
        <f t="shared" ref="S6979:S7042" si="1571">P6979*Q6979*R6979</f>
        <v>0</v>
      </c>
      <c r="T6979" s="283">
        <f t="shared" ref="T6979:T7042" si="1572">K6979+S6979</f>
        <v>0.237408532174088</v>
      </c>
    </row>
    <row r="6980" spans="1:20" x14ac:dyDescent="0.25">
      <c r="A6980" s="286">
        <v>43391</v>
      </c>
      <c r="B6980" s="1">
        <f t="shared" si="1565"/>
        <v>4</v>
      </c>
      <c r="C6980" s="285">
        <v>18</v>
      </c>
      <c r="D6980" t="s">
        <v>714</v>
      </c>
      <c r="F6980" s="16">
        <v>43</v>
      </c>
      <c r="G6980" t="str">
        <f t="shared" si="1559"/>
        <v>heating</v>
      </c>
      <c r="H6980" s="283">
        <f>IF(G6980="heating",F6980*Assumptions!M$4+Assumptions!M$7,0)</f>
        <v>0.28406530170749683</v>
      </c>
      <c r="I6980" s="15">
        <f t="shared" si="1560"/>
        <v>0.98182363790757687</v>
      </c>
      <c r="J6980" s="15">
        <f t="shared" si="1561"/>
        <v>1.0020455199443592</v>
      </c>
      <c r="K6980" s="283">
        <f t="shared" si="1566"/>
        <v>0.27947252758641233</v>
      </c>
      <c r="L6980" s="283">
        <f t="shared" si="1567"/>
        <v>3.7370271581932331</v>
      </c>
      <c r="M6980" s="283">
        <f t="shared" si="1568"/>
        <v>3.563480604008435</v>
      </c>
      <c r="N6980" s="283">
        <f t="shared" si="1569"/>
        <v>3.2278965655525562</v>
      </c>
      <c r="O6980" s="283">
        <f t="shared" si="1570"/>
        <v>0.32355325034417542</v>
      </c>
      <c r="P6980" s="21">
        <f t="shared" si="1562"/>
        <v>0</v>
      </c>
      <c r="Q6980" s="21">
        <f t="shared" si="1563"/>
        <v>1.5598916921549892</v>
      </c>
      <c r="R6980">
        <f t="shared" si="1564"/>
        <v>1.0705685074825908</v>
      </c>
      <c r="S6980" s="296">
        <f t="shared" si="1571"/>
        <v>0</v>
      </c>
      <c r="T6980" s="283">
        <f t="shared" si="1572"/>
        <v>0.27947252758641233</v>
      </c>
    </row>
    <row r="6981" spans="1:20" x14ac:dyDescent="0.25">
      <c r="A6981" s="286">
        <v>43391</v>
      </c>
      <c r="B6981" s="1">
        <f t="shared" si="1565"/>
        <v>4</v>
      </c>
      <c r="C6981" s="285">
        <v>19</v>
      </c>
      <c r="D6981" t="s">
        <v>714</v>
      </c>
      <c r="F6981" s="16">
        <v>37</v>
      </c>
      <c r="G6981" t="str">
        <f t="shared" si="1559"/>
        <v>heating</v>
      </c>
      <c r="H6981" s="283">
        <f>IF(G6981="heating",F6981*Assumptions!M$4+Assumptions!M$7,0)</f>
        <v>0.34824054712973695</v>
      </c>
      <c r="I6981" s="15">
        <f t="shared" si="1560"/>
        <v>0.98418842963438757</v>
      </c>
      <c r="J6981" s="15">
        <f t="shared" si="1561"/>
        <v>1.0020455199443592</v>
      </c>
      <c r="K6981" s="283">
        <f t="shared" si="1566"/>
        <v>0.34343538709611465</v>
      </c>
      <c r="L6981" s="283">
        <f t="shared" si="1567"/>
        <v>3.3550920610042541</v>
      </c>
      <c r="M6981" s="283">
        <f t="shared" si="1568"/>
        <v>3.9315020465164991</v>
      </c>
      <c r="N6981" s="283">
        <f t="shared" si="1569"/>
        <v>2.8034223547707424</v>
      </c>
      <c r="O6981" s="283">
        <f t="shared" si="1570"/>
        <v>0.4110181039090437</v>
      </c>
      <c r="P6981" s="21">
        <f t="shared" si="1562"/>
        <v>0</v>
      </c>
      <c r="Q6981" s="21">
        <f t="shared" si="1563"/>
        <v>1.6764212681468484</v>
      </c>
      <c r="R6981">
        <f t="shared" si="1564"/>
        <v>1.0705685074825908</v>
      </c>
      <c r="S6981" s="296">
        <f t="shared" si="1571"/>
        <v>0</v>
      </c>
      <c r="T6981" s="283">
        <f t="shared" si="1572"/>
        <v>0.34343538709611465</v>
      </c>
    </row>
    <row r="6982" spans="1:20" x14ac:dyDescent="0.25">
      <c r="A6982" s="286">
        <v>43391</v>
      </c>
      <c r="B6982" s="1">
        <f t="shared" si="1565"/>
        <v>4</v>
      </c>
      <c r="C6982" s="285">
        <v>20</v>
      </c>
      <c r="D6982" t="s">
        <v>714</v>
      </c>
      <c r="F6982" s="16">
        <v>37</v>
      </c>
      <c r="G6982" t="str">
        <f t="shared" si="1559"/>
        <v>heating</v>
      </c>
      <c r="H6982" s="283">
        <f>IF(G6982="heating",F6982*Assumptions!M$4+Assumptions!M$7,0)</f>
        <v>0.34824054712973695</v>
      </c>
      <c r="I6982" s="15">
        <f t="shared" si="1560"/>
        <v>0.97071962311712034</v>
      </c>
      <c r="J6982" s="15">
        <f t="shared" si="1561"/>
        <v>1.0020455199443592</v>
      </c>
      <c r="K6982" s="283">
        <f t="shared" si="1566"/>
        <v>0.33873540827021165</v>
      </c>
      <c r="L6982" s="283">
        <f t="shared" si="1567"/>
        <v>3.3550920610042541</v>
      </c>
      <c r="M6982" s="283">
        <f t="shared" si="1568"/>
        <v>3.8776986905814548</v>
      </c>
      <c r="N6982" s="283">
        <f t="shared" si="1569"/>
        <v>2.8034223547707424</v>
      </c>
      <c r="O6982" s="283">
        <f t="shared" si="1570"/>
        <v>0.4053932427036529</v>
      </c>
      <c r="P6982" s="21">
        <f t="shared" si="1562"/>
        <v>0</v>
      </c>
      <c r="Q6982" s="21">
        <f t="shared" si="1563"/>
        <v>1.52436960139122</v>
      </c>
      <c r="R6982">
        <f t="shared" si="1564"/>
        <v>1.0705685074825908</v>
      </c>
      <c r="S6982" s="296">
        <f t="shared" si="1571"/>
        <v>0</v>
      </c>
      <c r="T6982" s="283">
        <f t="shared" si="1572"/>
        <v>0.33873540827021165</v>
      </c>
    </row>
    <row r="6983" spans="1:20" x14ac:dyDescent="0.25">
      <c r="A6983" s="286">
        <v>43391</v>
      </c>
      <c r="B6983" s="1">
        <f t="shared" si="1565"/>
        <v>4</v>
      </c>
      <c r="C6983" s="285">
        <v>21</v>
      </c>
      <c r="D6983" t="s">
        <v>714</v>
      </c>
      <c r="F6983" s="16">
        <v>41</v>
      </c>
      <c r="G6983" t="str">
        <f t="shared" si="1559"/>
        <v>heating</v>
      </c>
      <c r="H6983" s="283">
        <f>IF(G6983="heating",F6983*Assumptions!M$4+Assumptions!M$7,0)</f>
        <v>0.30545705018157687</v>
      </c>
      <c r="I6983" s="15">
        <f t="shared" si="1560"/>
        <v>0.95751150862929935</v>
      </c>
      <c r="J6983" s="15">
        <f t="shared" si="1561"/>
        <v>1.0020455199443592</v>
      </c>
      <c r="K6983" s="283">
        <f t="shared" si="1566"/>
        <v>0.29307691183416079</v>
      </c>
      <c r="L6983" s="283">
        <f t="shared" si="1567"/>
        <v>3.6290180754851575</v>
      </c>
      <c r="M6983" s="283">
        <f t="shared" si="1568"/>
        <v>3.6289397728086761</v>
      </c>
      <c r="N6983" s="283">
        <f t="shared" si="1569"/>
        <v>3.0927664988509331</v>
      </c>
      <c r="O6983" s="283">
        <f t="shared" si="1570"/>
        <v>0.34389321371293169</v>
      </c>
      <c r="P6983" s="21">
        <f t="shared" si="1562"/>
        <v>0</v>
      </c>
      <c r="Q6983" s="21">
        <f t="shared" si="1563"/>
        <v>1.4448604713749031</v>
      </c>
      <c r="R6983">
        <f t="shared" si="1564"/>
        <v>1.0705685074825908</v>
      </c>
      <c r="S6983" s="296">
        <f t="shared" si="1571"/>
        <v>0</v>
      </c>
      <c r="T6983" s="283">
        <f t="shared" si="1572"/>
        <v>0.29307691183416079</v>
      </c>
    </row>
    <row r="6984" spans="1:20" x14ac:dyDescent="0.25">
      <c r="A6984" s="286">
        <v>43391</v>
      </c>
      <c r="B6984" s="1">
        <f t="shared" si="1565"/>
        <v>4</v>
      </c>
      <c r="C6984" s="285">
        <v>22</v>
      </c>
      <c r="D6984" t="s">
        <v>714</v>
      </c>
      <c r="F6984" s="16">
        <v>43</v>
      </c>
      <c r="G6984" t="str">
        <f t="shared" si="1559"/>
        <v>heating</v>
      </c>
      <c r="H6984" s="283">
        <f>IF(G6984="heating",F6984*Assumptions!M$4+Assumptions!M$7,0)</f>
        <v>0.28406530170749683</v>
      </c>
      <c r="I6984" s="15">
        <f t="shared" si="1560"/>
        <v>0.9426530227543114</v>
      </c>
      <c r="J6984" s="15">
        <f t="shared" si="1561"/>
        <v>1.0020455199443592</v>
      </c>
      <c r="K6984" s="283">
        <f t="shared" si="1566"/>
        <v>0.26832275444861359</v>
      </c>
      <c r="L6984" s="283">
        <f t="shared" si="1567"/>
        <v>3.7370271581932331</v>
      </c>
      <c r="M6984" s="283">
        <f t="shared" si="1568"/>
        <v>3.4213127828677505</v>
      </c>
      <c r="N6984" s="283">
        <f t="shared" si="1569"/>
        <v>3.2278965655525562</v>
      </c>
      <c r="O6984" s="283">
        <f t="shared" si="1570"/>
        <v>0.31064484260016378</v>
      </c>
      <c r="P6984" s="21">
        <f t="shared" si="1562"/>
        <v>0</v>
      </c>
      <c r="Q6984" s="21">
        <f t="shared" si="1563"/>
        <v>1.2427137171080138</v>
      </c>
      <c r="R6984">
        <f t="shared" si="1564"/>
        <v>1.0705685074825908</v>
      </c>
      <c r="S6984" s="296">
        <f t="shared" si="1571"/>
        <v>0</v>
      </c>
      <c r="T6984" s="283">
        <f t="shared" si="1572"/>
        <v>0.26832275444861359</v>
      </c>
    </row>
    <row r="6985" spans="1:20" x14ac:dyDescent="0.25">
      <c r="A6985" s="286">
        <v>43391</v>
      </c>
      <c r="B6985" s="1">
        <f t="shared" si="1565"/>
        <v>4</v>
      </c>
      <c r="C6985" s="285">
        <v>23</v>
      </c>
      <c r="D6985" t="s">
        <v>713</v>
      </c>
      <c r="F6985" s="16">
        <v>39</v>
      </c>
      <c r="G6985" t="str">
        <f t="shared" si="1559"/>
        <v>heating</v>
      </c>
      <c r="H6985" s="283">
        <f>IF(G6985="heating",F6985*Assumptions!M$4+Assumptions!M$7,0)</f>
        <v>0.32684879865565691</v>
      </c>
      <c r="I6985" s="15">
        <f t="shared" si="1560"/>
        <v>0.94450710149963013</v>
      </c>
      <c r="J6985" s="15">
        <f t="shared" si="1561"/>
        <v>1.0020455199443592</v>
      </c>
      <c r="K6985" s="283">
        <f t="shared" si="1566"/>
        <v>0.30934248597784864</v>
      </c>
      <c r="L6985" s="283">
        <f t="shared" si="1567"/>
        <v>3.4953736047983544</v>
      </c>
      <c r="M6985" s="283">
        <f t="shared" si="1568"/>
        <v>3.689284915844858</v>
      </c>
      <c r="N6985" s="283">
        <f t="shared" si="1569"/>
        <v>2.9501734199721237</v>
      </c>
      <c r="O6985" s="283">
        <f t="shared" si="1570"/>
        <v>0.36650983057799158</v>
      </c>
      <c r="P6985" s="21">
        <f t="shared" si="1562"/>
        <v>0</v>
      </c>
      <c r="Q6985" s="21">
        <f t="shared" si="1563"/>
        <v>1.0297519246597011</v>
      </c>
      <c r="R6985">
        <f t="shared" si="1564"/>
        <v>1.0705685074825908</v>
      </c>
      <c r="S6985" s="296">
        <f t="shared" si="1571"/>
        <v>0</v>
      </c>
      <c r="T6985" s="283">
        <f t="shared" si="1572"/>
        <v>0.30934248597784864</v>
      </c>
    </row>
    <row r="6986" spans="1:20" x14ac:dyDescent="0.25">
      <c r="A6986" s="286">
        <v>43392</v>
      </c>
      <c r="B6986" s="1">
        <f t="shared" si="1565"/>
        <v>5</v>
      </c>
      <c r="C6986" s="285">
        <v>0</v>
      </c>
      <c r="D6986" t="s">
        <v>713</v>
      </c>
      <c r="F6986" s="16">
        <v>34</v>
      </c>
      <c r="G6986" t="str">
        <f t="shared" si="1559"/>
        <v>heating</v>
      </c>
      <c r="H6986" s="283">
        <f>IF(G6986="heating",F6986*Assumptions!M$4+Assumptions!M$7,0)</f>
        <v>0.38032816984085704</v>
      </c>
      <c r="I6986" s="15">
        <f t="shared" si="1560"/>
        <v>0.97481507806017154</v>
      </c>
      <c r="J6986" s="15">
        <f t="shared" si="1561"/>
        <v>1.0078033906966741</v>
      </c>
      <c r="K6986" s="283">
        <f t="shared" si="1566"/>
        <v>0.37364273882111093</v>
      </c>
      <c r="L6986" s="283">
        <f t="shared" si="1567"/>
        <v>3.1617728735566879</v>
      </c>
      <c r="M6986" s="283">
        <f t="shared" si="1568"/>
        <v>4.0308463001325228</v>
      </c>
      <c r="N6986" s="283">
        <f t="shared" si="1569"/>
        <v>2.582445701090049</v>
      </c>
      <c r="O6986" s="283">
        <f t="shared" si="1570"/>
        <v>0.45746304578925229</v>
      </c>
      <c r="P6986" s="21">
        <f t="shared" si="1562"/>
        <v>0</v>
      </c>
      <c r="Q6986" s="21">
        <f t="shared" si="1563"/>
        <v>0.90668853391740301</v>
      </c>
      <c r="R6986">
        <f t="shared" si="1564"/>
        <v>1.1856283047139096</v>
      </c>
      <c r="S6986" s="296">
        <f t="shared" si="1571"/>
        <v>0</v>
      </c>
      <c r="T6986" s="283">
        <f t="shared" si="1572"/>
        <v>0.37364273882111093</v>
      </c>
    </row>
    <row r="6987" spans="1:20" x14ac:dyDescent="0.25">
      <c r="A6987" s="286">
        <v>43392</v>
      </c>
      <c r="B6987" s="1">
        <f t="shared" si="1565"/>
        <v>5</v>
      </c>
      <c r="C6987" s="285">
        <v>1</v>
      </c>
      <c r="D6987" t="s">
        <v>713</v>
      </c>
      <c r="F6987" s="16">
        <v>34</v>
      </c>
      <c r="G6987" t="str">
        <f t="shared" si="1559"/>
        <v>heating</v>
      </c>
      <c r="H6987" s="283">
        <f>IF(G6987="heating",F6987*Assumptions!M$4+Assumptions!M$7,0)</f>
        <v>0.38032816984085704</v>
      </c>
      <c r="I6987" s="15">
        <f t="shared" si="1560"/>
        <v>1.012242869806885</v>
      </c>
      <c r="J6987" s="15">
        <f t="shared" si="1561"/>
        <v>1.0078033906966741</v>
      </c>
      <c r="K6987" s="283">
        <f t="shared" si="1566"/>
        <v>0.38798866240294233</v>
      </c>
      <c r="L6987" s="283">
        <f t="shared" si="1567"/>
        <v>3.1617728735566879</v>
      </c>
      <c r="M6987" s="283">
        <f t="shared" si="1568"/>
        <v>4.1856096796491649</v>
      </c>
      <c r="N6987" s="283">
        <f t="shared" si="1569"/>
        <v>2.582445701090049</v>
      </c>
      <c r="O6987" s="283">
        <f t="shared" si="1570"/>
        <v>0.47502723000733904</v>
      </c>
      <c r="P6987" s="21">
        <f t="shared" si="1562"/>
        <v>0</v>
      </c>
      <c r="Q6987" s="21">
        <f t="shared" si="1563"/>
        <v>0.81803459285312596</v>
      </c>
      <c r="R6987">
        <f t="shared" si="1564"/>
        <v>1.1856283047139096</v>
      </c>
      <c r="S6987" s="296">
        <f t="shared" si="1571"/>
        <v>0</v>
      </c>
      <c r="T6987" s="283">
        <f t="shared" si="1572"/>
        <v>0.38798866240294233</v>
      </c>
    </row>
    <row r="6988" spans="1:20" x14ac:dyDescent="0.25">
      <c r="A6988" s="286">
        <v>43392</v>
      </c>
      <c r="B6988" s="1">
        <f t="shared" si="1565"/>
        <v>5</v>
      </c>
      <c r="C6988" s="285">
        <v>2</v>
      </c>
      <c r="D6988" t="s">
        <v>713</v>
      </c>
      <c r="F6988" s="16">
        <v>32</v>
      </c>
      <c r="G6988" t="str">
        <f t="shared" si="1559"/>
        <v>heating</v>
      </c>
      <c r="H6988" s="283">
        <f>IF(G6988="heating",F6988*Assumptions!M$4+Assumptions!M$7,0)</f>
        <v>0.40171991831493709</v>
      </c>
      <c r="I6988" s="15">
        <f t="shared" si="1560"/>
        <v>1.0509704703585963</v>
      </c>
      <c r="J6988" s="15">
        <f t="shared" si="1561"/>
        <v>1.0078033906966741</v>
      </c>
      <c r="K6988" s="283">
        <f t="shared" si="1566"/>
        <v>0.42549033005939468</v>
      </c>
      <c r="L6988" s="283">
        <f t="shared" si="1567"/>
        <v>3.1003620880617868</v>
      </c>
      <c r="M6988" s="283">
        <f t="shared" si="1568"/>
        <v>4.5010219887781853</v>
      </c>
      <c r="N6988" s="283">
        <f t="shared" si="1569"/>
        <v>2.4522803312945656</v>
      </c>
      <c r="O6988" s="283">
        <f t="shared" si="1570"/>
        <v>0.53793771915817157</v>
      </c>
      <c r="P6988" s="21">
        <f t="shared" si="1562"/>
        <v>0</v>
      </c>
      <c r="Q6988" s="21">
        <f t="shared" si="1563"/>
        <v>0.74507607494346417</v>
      </c>
      <c r="R6988">
        <f t="shared" si="1564"/>
        <v>1.1856283047139096</v>
      </c>
      <c r="S6988" s="296">
        <f t="shared" si="1571"/>
        <v>0</v>
      </c>
      <c r="T6988" s="283">
        <f t="shared" si="1572"/>
        <v>0.42549033005939468</v>
      </c>
    </row>
    <row r="6989" spans="1:20" x14ac:dyDescent="0.25">
      <c r="A6989" s="286">
        <v>43392</v>
      </c>
      <c r="B6989" s="1">
        <f t="shared" si="1565"/>
        <v>5</v>
      </c>
      <c r="C6989" s="285">
        <v>3</v>
      </c>
      <c r="D6989" t="s">
        <v>713</v>
      </c>
      <c r="F6989" s="16">
        <v>30</v>
      </c>
      <c r="G6989" t="str">
        <f t="shared" si="1559"/>
        <v>heating</v>
      </c>
      <c r="H6989" s="283">
        <f>IF(G6989="heating",F6989*Assumptions!M$4+Assumptions!M$7,0)</f>
        <v>0.42311166678901713</v>
      </c>
      <c r="I6989" s="15">
        <f t="shared" si="1560"/>
        <v>1.0924036124451033</v>
      </c>
      <c r="J6989" s="15">
        <f t="shared" si="1561"/>
        <v>1.0078033906966741</v>
      </c>
      <c r="K6989" s="283">
        <f t="shared" si="1566"/>
        <v>0.46581550844102831</v>
      </c>
      <c r="L6989" s="283">
        <f t="shared" si="1567"/>
        <v>3.0747565450814909</v>
      </c>
      <c r="M6989" s="283">
        <f t="shared" si="1568"/>
        <v>4.8869027948909025</v>
      </c>
      <c r="N6989" s="283">
        <f t="shared" si="1569"/>
        <v>2.3339835549601151</v>
      </c>
      <c r="O6989" s="283">
        <f t="shared" si="1570"/>
        <v>0.61365868681280833</v>
      </c>
      <c r="P6989" s="21">
        <f t="shared" si="1562"/>
        <v>0</v>
      </c>
      <c r="Q6989" s="21">
        <f t="shared" si="1563"/>
        <v>0.69158980876382303</v>
      </c>
      <c r="R6989">
        <f t="shared" si="1564"/>
        <v>1.1856283047139096</v>
      </c>
      <c r="S6989" s="296">
        <f t="shared" si="1571"/>
        <v>0</v>
      </c>
      <c r="T6989" s="283">
        <f t="shared" si="1572"/>
        <v>0.46581550844102831</v>
      </c>
    </row>
    <row r="6990" spans="1:20" x14ac:dyDescent="0.25">
      <c r="A6990" s="286">
        <v>43392</v>
      </c>
      <c r="B6990" s="1">
        <f t="shared" si="1565"/>
        <v>5</v>
      </c>
      <c r="C6990" s="285">
        <v>4</v>
      </c>
      <c r="D6990" t="s">
        <v>713</v>
      </c>
      <c r="F6990" s="16">
        <v>30</v>
      </c>
      <c r="G6990" t="str">
        <f t="shared" si="1559"/>
        <v>heating</v>
      </c>
      <c r="H6990" s="283">
        <f>IF(G6990="heating",F6990*Assumptions!M$4+Assumptions!M$7,0)</f>
        <v>0.42311166678901713</v>
      </c>
      <c r="I6990" s="15">
        <f t="shared" si="1560"/>
        <v>1.1348296917927807</v>
      </c>
      <c r="J6990" s="15">
        <f t="shared" si="1561"/>
        <v>1.0078033906966741</v>
      </c>
      <c r="K6990" s="283">
        <f t="shared" si="1566"/>
        <v>0.48390655601479388</v>
      </c>
      <c r="L6990" s="283">
        <f t="shared" si="1567"/>
        <v>3.0747565450814909</v>
      </c>
      <c r="M6990" s="283">
        <f t="shared" si="1568"/>
        <v>5.0766972292724954</v>
      </c>
      <c r="N6990" s="283">
        <f t="shared" si="1569"/>
        <v>2.3339835549601151</v>
      </c>
      <c r="O6990" s="283">
        <f t="shared" si="1570"/>
        <v>0.63749157407398993</v>
      </c>
      <c r="P6990" s="21">
        <f t="shared" si="1562"/>
        <v>0</v>
      </c>
      <c r="Q6990" s="21">
        <f t="shared" si="1563"/>
        <v>0.6473875548762833</v>
      </c>
      <c r="R6990">
        <f t="shared" si="1564"/>
        <v>1.1856283047139096</v>
      </c>
      <c r="S6990" s="296">
        <f t="shared" si="1571"/>
        <v>0</v>
      </c>
      <c r="T6990" s="283">
        <f t="shared" si="1572"/>
        <v>0.48390655601479388</v>
      </c>
    </row>
    <row r="6991" spans="1:20" x14ac:dyDescent="0.25">
      <c r="A6991" s="286">
        <v>43392</v>
      </c>
      <c r="B6991" s="1">
        <f t="shared" si="1565"/>
        <v>5</v>
      </c>
      <c r="C6991" s="285">
        <v>5</v>
      </c>
      <c r="D6991" t="s">
        <v>713</v>
      </c>
      <c r="F6991" s="16">
        <v>30</v>
      </c>
      <c r="G6991" t="str">
        <f t="shared" si="1559"/>
        <v>heating</v>
      </c>
      <c r="H6991" s="283">
        <f>IF(G6991="heating",F6991*Assumptions!M$4+Assumptions!M$7,0)</f>
        <v>0.42311166678901713</v>
      </c>
      <c r="I6991" s="15">
        <f t="shared" si="1560"/>
        <v>1.1635558681477385</v>
      </c>
      <c r="J6991" s="15">
        <f t="shared" si="1561"/>
        <v>1.0078033906966741</v>
      </c>
      <c r="K6991" s="283">
        <f t="shared" si="1566"/>
        <v>0.496155781751425</v>
      </c>
      <c r="L6991" s="283">
        <f t="shared" si="1567"/>
        <v>3.0747565450814909</v>
      </c>
      <c r="M6991" s="283">
        <f t="shared" si="1568"/>
        <v>5.2052047057365822</v>
      </c>
      <c r="N6991" s="283">
        <f t="shared" si="1569"/>
        <v>2.3339835549601151</v>
      </c>
      <c r="O6991" s="283">
        <f t="shared" si="1570"/>
        <v>0.65362852882067013</v>
      </c>
      <c r="P6991" s="21">
        <f t="shared" si="1562"/>
        <v>0</v>
      </c>
      <c r="Q6991" s="21">
        <f t="shared" si="1563"/>
        <v>0.72139578924615555</v>
      </c>
      <c r="R6991">
        <f t="shared" si="1564"/>
        <v>1.1856283047139096</v>
      </c>
      <c r="S6991" s="296">
        <f t="shared" si="1571"/>
        <v>0</v>
      </c>
      <c r="T6991" s="283">
        <f t="shared" si="1572"/>
        <v>0.496155781751425</v>
      </c>
    </row>
    <row r="6992" spans="1:20" x14ac:dyDescent="0.25">
      <c r="A6992" s="286">
        <v>43392</v>
      </c>
      <c r="B6992" s="1">
        <f t="shared" si="1565"/>
        <v>5</v>
      </c>
      <c r="C6992" s="285">
        <v>6</v>
      </c>
      <c r="D6992" t="s">
        <v>713</v>
      </c>
      <c r="F6992" s="16">
        <v>32</v>
      </c>
      <c r="G6992" t="str">
        <f t="shared" si="1559"/>
        <v>heating</v>
      </c>
      <c r="H6992" s="283">
        <f>IF(G6992="heating",F6992*Assumptions!M$4+Assumptions!M$7,0)</f>
        <v>0.40171991831493709</v>
      </c>
      <c r="I6992" s="15">
        <f t="shared" si="1560"/>
        <v>1.2083911162615524</v>
      </c>
      <c r="J6992" s="15">
        <f t="shared" si="1561"/>
        <v>1.0078033906966741</v>
      </c>
      <c r="K6992" s="283">
        <f t="shared" si="1566"/>
        <v>0.48922281776721555</v>
      </c>
      <c r="L6992" s="283">
        <f t="shared" si="1567"/>
        <v>3.1003620880617868</v>
      </c>
      <c r="M6992" s="283">
        <f t="shared" si="1568"/>
        <v>5.1752119957106428</v>
      </c>
      <c r="N6992" s="283">
        <f t="shared" si="1569"/>
        <v>2.4522803312945656</v>
      </c>
      <c r="O6992" s="283">
        <f t="shared" si="1570"/>
        <v>0.61851324967383703</v>
      </c>
      <c r="P6992" s="21">
        <f t="shared" si="1562"/>
        <v>0</v>
      </c>
      <c r="Q6992" s="21">
        <f t="shared" si="1563"/>
        <v>0.87787080972652631</v>
      </c>
      <c r="R6992">
        <f t="shared" si="1564"/>
        <v>1.1856283047139096</v>
      </c>
      <c r="S6992" s="296">
        <f t="shared" si="1571"/>
        <v>0</v>
      </c>
      <c r="T6992" s="283">
        <f t="shared" si="1572"/>
        <v>0.48922281776721555</v>
      </c>
    </row>
    <row r="6993" spans="1:20" x14ac:dyDescent="0.25">
      <c r="A6993" s="286">
        <v>43392</v>
      </c>
      <c r="B6993" s="1">
        <f t="shared" si="1565"/>
        <v>5</v>
      </c>
      <c r="C6993" s="285">
        <v>7</v>
      </c>
      <c r="D6993" t="s">
        <v>714</v>
      </c>
      <c r="F6993" s="16">
        <v>34</v>
      </c>
      <c r="G6993" t="str">
        <f t="shared" si="1559"/>
        <v>heating</v>
      </c>
      <c r="H6993" s="283">
        <f>IF(G6993="heating",F6993*Assumptions!M$4+Assumptions!M$7,0)</f>
        <v>0.38032816984085704</v>
      </c>
      <c r="I6993" s="15">
        <f t="shared" si="1560"/>
        <v>1.1637425769249583</v>
      </c>
      <c r="J6993" s="15">
        <f t="shared" si="1561"/>
        <v>1.0078033906966741</v>
      </c>
      <c r="K6993" s="283">
        <f t="shared" si="1566"/>
        <v>0.44605789704264176</v>
      </c>
      <c r="L6993" s="283">
        <f t="shared" si="1567"/>
        <v>3.1617728735566879</v>
      </c>
      <c r="M6993" s="283">
        <f t="shared" si="1568"/>
        <v>4.812058785384429</v>
      </c>
      <c r="N6993" s="283">
        <f t="shared" si="1569"/>
        <v>2.582445701090049</v>
      </c>
      <c r="O6993" s="283">
        <f t="shared" si="1570"/>
        <v>0.54612329634263579</v>
      </c>
      <c r="P6993" s="21">
        <f t="shared" si="1562"/>
        <v>0</v>
      </c>
      <c r="Q6993" s="21">
        <f t="shared" si="1563"/>
        <v>0.97331382064367777</v>
      </c>
      <c r="R6993">
        <f t="shared" si="1564"/>
        <v>1.1856283047139096</v>
      </c>
      <c r="S6993" s="296">
        <f t="shared" si="1571"/>
        <v>0</v>
      </c>
      <c r="T6993" s="283">
        <f t="shared" si="1572"/>
        <v>0.44605789704264176</v>
      </c>
    </row>
    <row r="6994" spans="1:20" x14ac:dyDescent="0.25">
      <c r="A6994" s="286">
        <v>43392</v>
      </c>
      <c r="B6994" s="1">
        <f t="shared" si="1565"/>
        <v>5</v>
      </c>
      <c r="C6994" s="285">
        <v>8</v>
      </c>
      <c r="D6994" t="s">
        <v>714</v>
      </c>
      <c r="F6994" s="16">
        <v>37</v>
      </c>
      <c r="G6994" t="str">
        <f t="shared" si="1559"/>
        <v>heating</v>
      </c>
      <c r="H6994" s="283">
        <f>IF(G6994="heating",F6994*Assumptions!M$4+Assumptions!M$7,0)</f>
        <v>0.34824054712973695</v>
      </c>
      <c r="I6994" s="15">
        <f t="shared" si="1560"/>
        <v>1.094193721037565</v>
      </c>
      <c r="J6994" s="15">
        <f t="shared" si="1561"/>
        <v>1.0078033906966741</v>
      </c>
      <c r="K6994" s="283">
        <f t="shared" si="1566"/>
        <v>0.38401604451661336</v>
      </c>
      <c r="L6994" s="283">
        <f t="shared" si="1567"/>
        <v>3.3550920610042541</v>
      </c>
      <c r="M6994" s="283">
        <f t="shared" si="1568"/>
        <v>4.3960521298572868</v>
      </c>
      <c r="N6994" s="283">
        <f t="shared" si="1569"/>
        <v>2.8034223547707424</v>
      </c>
      <c r="O6994" s="283">
        <f t="shared" si="1570"/>
        <v>0.45958440049655275</v>
      </c>
      <c r="P6994" s="21">
        <f t="shared" si="1562"/>
        <v>0</v>
      </c>
      <c r="Q6994" s="21">
        <f t="shared" si="1563"/>
        <v>0.94940007506179924</v>
      </c>
      <c r="R6994">
        <f t="shared" si="1564"/>
        <v>1.1856283047139096</v>
      </c>
      <c r="S6994" s="296">
        <f t="shared" si="1571"/>
        <v>0</v>
      </c>
      <c r="T6994" s="283">
        <f t="shared" si="1572"/>
        <v>0.38401604451661336</v>
      </c>
    </row>
    <row r="6995" spans="1:20" x14ac:dyDescent="0.25">
      <c r="A6995" s="286">
        <v>43392</v>
      </c>
      <c r="B6995" s="1">
        <f t="shared" si="1565"/>
        <v>5</v>
      </c>
      <c r="C6995" s="285">
        <v>9</v>
      </c>
      <c r="D6995" t="s">
        <v>714</v>
      </c>
      <c r="F6995" s="16">
        <v>39</v>
      </c>
      <c r="G6995" t="str">
        <f t="shared" si="1559"/>
        <v>heating</v>
      </c>
      <c r="H6995" s="283">
        <f>IF(G6995="heating",F6995*Assumptions!M$4+Assumptions!M$7,0)</f>
        <v>0.32684879865565691</v>
      </c>
      <c r="I6995" s="15">
        <f t="shared" si="1560"/>
        <v>1.0343009000871222</v>
      </c>
      <c r="J6995" s="15">
        <f t="shared" si="1561"/>
        <v>1.0078033906966741</v>
      </c>
      <c r="K6995" s="283">
        <f t="shared" si="1566"/>
        <v>0.34069802095268786</v>
      </c>
      <c r="L6995" s="283">
        <f t="shared" si="1567"/>
        <v>3.4953736047983544</v>
      </c>
      <c r="M6995" s="283">
        <f t="shared" si="1568"/>
        <v>4.0632377592289508</v>
      </c>
      <c r="N6995" s="283">
        <f t="shared" si="1569"/>
        <v>2.9501734199721237</v>
      </c>
      <c r="O6995" s="283">
        <f t="shared" si="1570"/>
        <v>0.40365995489726653</v>
      </c>
      <c r="P6995" s="21">
        <f t="shared" si="1562"/>
        <v>0</v>
      </c>
      <c r="Q6995" s="21">
        <f t="shared" si="1563"/>
        <v>0.8408485371888097</v>
      </c>
      <c r="R6995">
        <f t="shared" si="1564"/>
        <v>1.1856283047139096</v>
      </c>
      <c r="S6995" s="296">
        <f t="shared" si="1571"/>
        <v>0</v>
      </c>
      <c r="T6995" s="283">
        <f t="shared" si="1572"/>
        <v>0.34069802095268786</v>
      </c>
    </row>
    <row r="6996" spans="1:20" x14ac:dyDescent="0.25">
      <c r="A6996" s="286">
        <v>43392</v>
      </c>
      <c r="B6996" s="1">
        <f t="shared" si="1565"/>
        <v>5</v>
      </c>
      <c r="C6996" s="285">
        <v>10</v>
      </c>
      <c r="D6996" t="s">
        <v>714</v>
      </c>
      <c r="F6996" s="16">
        <v>45</v>
      </c>
      <c r="G6996" t="str">
        <f t="shared" si="1559"/>
        <v>heating</v>
      </c>
      <c r="H6996" s="283">
        <f>IF(G6996="heating",F6996*Assumptions!M$4+Assumptions!M$7,0)</f>
        <v>0.26267355323341679</v>
      </c>
      <c r="I6996" s="15">
        <f t="shared" si="1560"/>
        <v>0.98112329028689171</v>
      </c>
      <c r="J6996" s="15">
        <f t="shared" si="1561"/>
        <v>1.0078033906966741</v>
      </c>
      <c r="K6996" s="283">
        <f t="shared" si="1566"/>
        <v>0.2597261927519835</v>
      </c>
      <c r="L6996" s="283">
        <f t="shared" si="1567"/>
        <v>3.8225513186096443</v>
      </c>
      <c r="M6996" s="283">
        <f t="shared" si="1568"/>
        <v>3.3874905823842729</v>
      </c>
      <c r="N6996" s="283">
        <f t="shared" si="1569"/>
        <v>3.3574836377085973</v>
      </c>
      <c r="O6996" s="283">
        <f t="shared" si="1570"/>
        <v>0.29570261770780537</v>
      </c>
      <c r="P6996" s="21">
        <f t="shared" si="1562"/>
        <v>0</v>
      </c>
      <c r="Q6996" s="21">
        <f t="shared" si="1563"/>
        <v>0.74504051125983206</v>
      </c>
      <c r="R6996">
        <f t="shared" si="1564"/>
        <v>1.1856283047139096</v>
      </c>
      <c r="S6996" s="296">
        <f t="shared" si="1571"/>
        <v>0</v>
      </c>
      <c r="T6996" s="283">
        <f t="shared" si="1572"/>
        <v>0.2597261927519835</v>
      </c>
    </row>
    <row r="6997" spans="1:20" x14ac:dyDescent="0.25">
      <c r="A6997" s="286">
        <v>43392</v>
      </c>
      <c r="B6997" s="1">
        <f t="shared" si="1565"/>
        <v>5</v>
      </c>
      <c r="C6997" s="285">
        <v>11</v>
      </c>
      <c r="D6997" t="s">
        <v>714</v>
      </c>
      <c r="F6997" s="16">
        <v>45</v>
      </c>
      <c r="G6997" t="str">
        <f t="shared" si="1559"/>
        <v>heating</v>
      </c>
      <c r="H6997" s="283">
        <f>IF(G6997="heating",F6997*Assumptions!M$4+Assumptions!M$7,0)</f>
        <v>0.26267355323341679</v>
      </c>
      <c r="I6997" s="15">
        <f t="shared" si="1560"/>
        <v>0.94956163997961163</v>
      </c>
      <c r="J6997" s="15">
        <f t="shared" si="1561"/>
        <v>1.0078033906966741</v>
      </c>
      <c r="K6997" s="283">
        <f t="shared" si="1566"/>
        <v>0.25137108860510071</v>
      </c>
      <c r="L6997" s="283">
        <f t="shared" si="1567"/>
        <v>3.8225513186096443</v>
      </c>
      <c r="M6997" s="283">
        <f t="shared" si="1568"/>
        <v>3.2785187597409093</v>
      </c>
      <c r="N6997" s="283">
        <f t="shared" si="1569"/>
        <v>3.3574836377085973</v>
      </c>
      <c r="O6997" s="283">
        <f t="shared" si="1570"/>
        <v>0.2861901917900474</v>
      </c>
      <c r="P6997" s="21">
        <f t="shared" si="1562"/>
        <v>0</v>
      </c>
      <c r="Q6997" s="21">
        <f t="shared" si="1563"/>
        <v>0.72850690893675296</v>
      </c>
      <c r="R6997">
        <f t="shared" si="1564"/>
        <v>1.1856283047139096</v>
      </c>
      <c r="S6997" s="296">
        <f t="shared" si="1571"/>
        <v>0</v>
      </c>
      <c r="T6997" s="283">
        <f t="shared" si="1572"/>
        <v>0.25137108860510071</v>
      </c>
    </row>
    <row r="6998" spans="1:20" x14ac:dyDescent="0.25">
      <c r="A6998" s="286">
        <v>43392</v>
      </c>
      <c r="B6998" s="1">
        <f t="shared" si="1565"/>
        <v>5</v>
      </c>
      <c r="C6998" s="285">
        <v>12</v>
      </c>
      <c r="D6998" t="s">
        <v>714</v>
      </c>
      <c r="F6998" s="16">
        <v>45</v>
      </c>
      <c r="G6998" t="str">
        <f t="shared" si="1559"/>
        <v>heating</v>
      </c>
      <c r="H6998" s="283">
        <f>IF(G6998="heating",F6998*Assumptions!M$4+Assumptions!M$7,0)</f>
        <v>0.26267355323341679</v>
      </c>
      <c r="I6998" s="15">
        <f t="shared" si="1560"/>
        <v>0.91648403420261149</v>
      </c>
      <c r="J6998" s="15">
        <f t="shared" si="1561"/>
        <v>1.0078033906966741</v>
      </c>
      <c r="K6998" s="283">
        <f t="shared" si="1566"/>
        <v>0.24261467572726647</v>
      </c>
      <c r="L6998" s="283">
        <f t="shared" si="1567"/>
        <v>3.8225513186096443</v>
      </c>
      <c r="M6998" s="283">
        <f t="shared" si="1568"/>
        <v>3.1643128498754503</v>
      </c>
      <c r="N6998" s="283">
        <f t="shared" si="1569"/>
        <v>3.3574836377085973</v>
      </c>
      <c r="O6998" s="283">
        <f t="shared" si="1570"/>
        <v>0.27622086916505334</v>
      </c>
      <c r="P6998" s="21">
        <f t="shared" si="1562"/>
        <v>0</v>
      </c>
      <c r="Q6998" s="21">
        <f t="shared" si="1563"/>
        <v>0.75910815787401487</v>
      </c>
      <c r="R6998">
        <f t="shared" si="1564"/>
        <v>1.1856283047139096</v>
      </c>
      <c r="S6998" s="296">
        <f t="shared" si="1571"/>
        <v>0</v>
      </c>
      <c r="T6998" s="283">
        <f t="shared" si="1572"/>
        <v>0.24261467572726647</v>
      </c>
    </row>
    <row r="6999" spans="1:20" x14ac:dyDescent="0.25">
      <c r="A6999" s="286">
        <v>43392</v>
      </c>
      <c r="B6999" s="1">
        <f t="shared" si="1565"/>
        <v>5</v>
      </c>
      <c r="C6999" s="285">
        <v>13</v>
      </c>
      <c r="D6999" t="s">
        <v>714</v>
      </c>
      <c r="F6999" s="16">
        <v>45</v>
      </c>
      <c r="G6999" t="str">
        <f t="shared" si="1559"/>
        <v>heating</v>
      </c>
      <c r="H6999" s="283">
        <f>IF(G6999="heating",F6999*Assumptions!M$4+Assumptions!M$7,0)</f>
        <v>0.26267355323341679</v>
      </c>
      <c r="I6999" s="15">
        <f t="shared" si="1560"/>
        <v>0.90040206880052787</v>
      </c>
      <c r="J6999" s="15">
        <f t="shared" si="1561"/>
        <v>1.0078033906966741</v>
      </c>
      <c r="K6999" s="283">
        <f t="shared" si="1566"/>
        <v>0.23835740481421847</v>
      </c>
      <c r="L6999" s="283">
        <f t="shared" si="1567"/>
        <v>3.8225513186096443</v>
      </c>
      <c r="M6999" s="283">
        <f t="shared" si="1568"/>
        <v>3.1087872019929517</v>
      </c>
      <c r="N6999" s="283">
        <f t="shared" si="1569"/>
        <v>3.3574836377085973</v>
      </c>
      <c r="O6999" s="283">
        <f t="shared" si="1570"/>
        <v>0.27137389497295972</v>
      </c>
      <c r="P6999" s="21">
        <f t="shared" si="1562"/>
        <v>0</v>
      </c>
      <c r="Q6999" s="21">
        <f t="shared" si="1563"/>
        <v>0.79115902007799765</v>
      </c>
      <c r="R6999">
        <f t="shared" si="1564"/>
        <v>1.1856283047139096</v>
      </c>
      <c r="S6999" s="296">
        <f t="shared" si="1571"/>
        <v>0</v>
      </c>
      <c r="T6999" s="283">
        <f t="shared" si="1572"/>
        <v>0.23835740481421847</v>
      </c>
    </row>
    <row r="7000" spans="1:20" x14ac:dyDescent="0.25">
      <c r="A7000" s="286">
        <v>43392</v>
      </c>
      <c r="B7000" s="1">
        <f t="shared" si="1565"/>
        <v>5</v>
      </c>
      <c r="C7000" s="285">
        <v>14</v>
      </c>
      <c r="D7000" t="s">
        <v>714</v>
      </c>
      <c r="F7000" s="16">
        <v>48</v>
      </c>
      <c r="G7000" t="str">
        <f t="shared" si="1559"/>
        <v>heating</v>
      </c>
      <c r="H7000" s="283">
        <f>IF(G7000="heating",F7000*Assumptions!M$4+Assumptions!M$7,0)</f>
        <v>0.2305859305222967</v>
      </c>
      <c r="I7000" s="15">
        <f t="shared" si="1560"/>
        <v>0.86032894500746537</v>
      </c>
      <c r="J7000" s="15">
        <f t="shared" si="1561"/>
        <v>1.0078033906966741</v>
      </c>
      <c r="K7000" s="283">
        <f t="shared" si="1566"/>
        <v>0.19992778503802244</v>
      </c>
      <c r="L7000" s="283">
        <f t="shared" si="1567"/>
        <v>3.9630740889572826</v>
      </c>
      <c r="M7000" s="283">
        <f t="shared" si="1568"/>
        <v>2.7034252669537095</v>
      </c>
      <c r="N7000" s="283">
        <f t="shared" si="1569"/>
        <v>3.5524856183738187</v>
      </c>
      <c r="O7000" s="283">
        <f t="shared" si="1570"/>
        <v>0.22303499849480138</v>
      </c>
      <c r="P7000" s="21">
        <f t="shared" si="1562"/>
        <v>0</v>
      </c>
      <c r="Q7000" s="21">
        <f t="shared" si="1563"/>
        <v>0.84355555031342389</v>
      </c>
      <c r="R7000">
        <f t="shared" si="1564"/>
        <v>1.1856283047139096</v>
      </c>
      <c r="S7000" s="296">
        <f t="shared" si="1571"/>
        <v>0</v>
      </c>
      <c r="T7000" s="283">
        <f t="shared" si="1572"/>
        <v>0.19992778503802244</v>
      </c>
    </row>
    <row r="7001" spans="1:20" x14ac:dyDescent="0.25">
      <c r="A7001" s="286">
        <v>43392</v>
      </c>
      <c r="B7001" s="1">
        <f t="shared" si="1565"/>
        <v>5</v>
      </c>
      <c r="C7001" s="285">
        <v>15</v>
      </c>
      <c r="D7001" t="s">
        <v>714</v>
      </c>
      <c r="F7001" s="16">
        <v>48</v>
      </c>
      <c r="G7001" t="str">
        <f t="shared" si="1559"/>
        <v>heating</v>
      </c>
      <c r="H7001" s="283">
        <f>IF(G7001="heating",F7001*Assumptions!M$4+Assumptions!M$7,0)</f>
        <v>0.2305859305222967</v>
      </c>
      <c r="I7001" s="15">
        <f t="shared" si="1560"/>
        <v>0.85754515037175039</v>
      </c>
      <c r="J7001" s="15">
        <f t="shared" si="1561"/>
        <v>1.0078033906966741</v>
      </c>
      <c r="K7001" s="283">
        <f t="shared" si="1566"/>
        <v>0.1992808721348254</v>
      </c>
      <c r="L7001" s="283">
        <f t="shared" si="1567"/>
        <v>3.9630740889572826</v>
      </c>
      <c r="M7001" s="283">
        <f t="shared" si="1568"/>
        <v>2.69467770498933</v>
      </c>
      <c r="N7001" s="283">
        <f t="shared" si="1569"/>
        <v>3.5524856183738187</v>
      </c>
      <c r="O7001" s="283">
        <f t="shared" si="1570"/>
        <v>0.22231331682177438</v>
      </c>
      <c r="P7001" s="21">
        <f t="shared" si="1562"/>
        <v>0</v>
      </c>
      <c r="Q7001" s="21">
        <f t="shared" si="1563"/>
        <v>0.96592607327566882</v>
      </c>
      <c r="R7001">
        <f t="shared" si="1564"/>
        <v>1.1856283047139096</v>
      </c>
      <c r="S7001" s="296">
        <f t="shared" si="1571"/>
        <v>0</v>
      </c>
      <c r="T7001" s="283">
        <f t="shared" si="1572"/>
        <v>0.1992808721348254</v>
      </c>
    </row>
    <row r="7002" spans="1:20" x14ac:dyDescent="0.25">
      <c r="A7002" s="286">
        <v>43392</v>
      </c>
      <c r="B7002" s="1">
        <f t="shared" si="1565"/>
        <v>5</v>
      </c>
      <c r="C7002" s="285">
        <v>16</v>
      </c>
      <c r="D7002" t="s">
        <v>714</v>
      </c>
      <c r="F7002" s="16">
        <v>50</v>
      </c>
      <c r="G7002" t="str">
        <f t="shared" si="1559"/>
        <v>heating</v>
      </c>
      <c r="H7002" s="283">
        <f>IF(G7002="heating",F7002*Assumptions!M$4+Assumptions!M$7,0)</f>
        <v>0.20919418204821671</v>
      </c>
      <c r="I7002" s="15">
        <f t="shared" si="1560"/>
        <v>0.88344815438260227</v>
      </c>
      <c r="J7002" s="15">
        <f t="shared" si="1561"/>
        <v>1.0078033906966741</v>
      </c>
      <c r="K7002" s="283">
        <f t="shared" si="1566"/>
        <v>0.18625437594973163</v>
      </c>
      <c r="L7002" s="283">
        <f t="shared" si="1567"/>
        <v>4.0351685236640416</v>
      </c>
      <c r="M7002" s="283">
        <f t="shared" si="1568"/>
        <v>2.5643493173146807</v>
      </c>
      <c r="N7002" s="283">
        <f t="shared" si="1569"/>
        <v>3.6783220436298789</v>
      </c>
      <c r="O7002" s="283">
        <f t="shared" si="1570"/>
        <v>0.20432354380949641</v>
      </c>
      <c r="P7002" s="21">
        <f t="shared" si="1562"/>
        <v>0</v>
      </c>
      <c r="Q7002" s="21">
        <f t="shared" si="1563"/>
        <v>1.1649354943302594</v>
      </c>
      <c r="R7002">
        <f t="shared" si="1564"/>
        <v>1.1856283047139096</v>
      </c>
      <c r="S7002" s="296">
        <f t="shared" si="1571"/>
        <v>0</v>
      </c>
      <c r="T7002" s="283">
        <f t="shared" si="1572"/>
        <v>0.18625437594973163</v>
      </c>
    </row>
    <row r="7003" spans="1:20" x14ac:dyDescent="0.25">
      <c r="A7003" s="286">
        <v>43392</v>
      </c>
      <c r="B7003" s="1">
        <f t="shared" si="1565"/>
        <v>5</v>
      </c>
      <c r="C7003" s="285">
        <v>17</v>
      </c>
      <c r="D7003" t="s">
        <v>714</v>
      </c>
      <c r="F7003" s="16">
        <v>46</v>
      </c>
      <c r="G7003" t="str">
        <f t="shared" si="1559"/>
        <v>heating</v>
      </c>
      <c r="H7003" s="283">
        <f>IF(G7003="heating",F7003*Assumptions!M$4+Assumptions!M$7,0)</f>
        <v>0.2519776789963768</v>
      </c>
      <c r="I7003" s="15">
        <f t="shared" si="1560"/>
        <v>0.94025748850374469</v>
      </c>
      <c r="J7003" s="15">
        <f t="shared" si="1561"/>
        <v>1.0078033906966741</v>
      </c>
      <c r="K7003" s="283">
        <f t="shared" si="1566"/>
        <v>0.23877270936618913</v>
      </c>
      <c r="L7003" s="283">
        <f t="shared" si="1567"/>
        <v>3.8708416397494121</v>
      </c>
      <c r="M7003" s="283">
        <f t="shared" si="1568"/>
        <v>3.1535455920416648</v>
      </c>
      <c r="N7003" s="283">
        <f t="shared" si="1569"/>
        <v>3.4228778732085736</v>
      </c>
      <c r="O7003" s="283">
        <f t="shared" si="1570"/>
        <v>0.27002171274783016</v>
      </c>
      <c r="P7003" s="21">
        <f t="shared" si="1562"/>
        <v>0</v>
      </c>
      <c r="Q7003" s="21">
        <f t="shared" si="1563"/>
        <v>1.3521540118753073</v>
      </c>
      <c r="R7003">
        <f t="shared" si="1564"/>
        <v>1.1856283047139096</v>
      </c>
      <c r="S7003" s="296">
        <f t="shared" si="1571"/>
        <v>0</v>
      </c>
      <c r="T7003" s="283">
        <f t="shared" si="1572"/>
        <v>0.23877270936618913</v>
      </c>
    </row>
    <row r="7004" spans="1:20" x14ac:dyDescent="0.25">
      <c r="A7004" s="286">
        <v>43392</v>
      </c>
      <c r="B7004" s="1">
        <f t="shared" si="1565"/>
        <v>5</v>
      </c>
      <c r="C7004" s="285">
        <v>18</v>
      </c>
      <c r="D7004" t="s">
        <v>714</v>
      </c>
      <c r="F7004" s="16">
        <v>46</v>
      </c>
      <c r="G7004" t="str">
        <f t="shared" si="1559"/>
        <v>heating</v>
      </c>
      <c r="H7004" s="283">
        <f>IF(G7004="heating",F7004*Assumptions!M$4+Assumptions!M$7,0)</f>
        <v>0.2519776789963768</v>
      </c>
      <c r="I7004" s="15">
        <f t="shared" si="1560"/>
        <v>0.98182363790757687</v>
      </c>
      <c r="J7004" s="15">
        <f t="shared" si="1561"/>
        <v>1.0078033906966741</v>
      </c>
      <c r="K7004" s="283">
        <f t="shared" si="1566"/>
        <v>0.24932818191750747</v>
      </c>
      <c r="L7004" s="283">
        <f t="shared" si="1567"/>
        <v>3.8708416397494121</v>
      </c>
      <c r="M7004" s="283">
        <f t="shared" si="1568"/>
        <v>3.2929550079019863</v>
      </c>
      <c r="N7004" s="283">
        <f t="shared" si="1569"/>
        <v>3.4228778732085736</v>
      </c>
      <c r="O7004" s="283">
        <f t="shared" si="1570"/>
        <v>0.28195861619351886</v>
      </c>
      <c r="P7004" s="21">
        <f t="shared" si="1562"/>
        <v>0</v>
      </c>
      <c r="Q7004" s="21">
        <f t="shared" si="1563"/>
        <v>1.5598916921549892</v>
      </c>
      <c r="R7004">
        <f t="shared" si="1564"/>
        <v>1.1856283047139096</v>
      </c>
      <c r="S7004" s="296">
        <f t="shared" si="1571"/>
        <v>0</v>
      </c>
      <c r="T7004" s="283">
        <f t="shared" si="1572"/>
        <v>0.24932818191750747</v>
      </c>
    </row>
    <row r="7005" spans="1:20" x14ac:dyDescent="0.25">
      <c r="A7005" s="286">
        <v>43392</v>
      </c>
      <c r="B7005" s="1">
        <f t="shared" si="1565"/>
        <v>5</v>
      </c>
      <c r="C7005" s="285">
        <v>19</v>
      </c>
      <c r="D7005" t="s">
        <v>714</v>
      </c>
      <c r="F7005" s="16">
        <v>43</v>
      </c>
      <c r="G7005" t="str">
        <f t="shared" si="1559"/>
        <v>heating</v>
      </c>
      <c r="H7005" s="283">
        <f>IF(G7005="heating",F7005*Assumptions!M$4+Assumptions!M$7,0)</f>
        <v>0.28406530170749683</v>
      </c>
      <c r="I7005" s="15">
        <f t="shared" si="1560"/>
        <v>0.98418842963438757</v>
      </c>
      <c r="J7005" s="15">
        <f t="shared" si="1561"/>
        <v>1.0078033906966741</v>
      </c>
      <c r="K7005" s="283">
        <f t="shared" si="1566"/>
        <v>0.28175540665998544</v>
      </c>
      <c r="L7005" s="283">
        <f t="shared" si="1567"/>
        <v>3.7370271581932331</v>
      </c>
      <c r="M7005" s="283">
        <f t="shared" si="1568"/>
        <v>3.5925889939107636</v>
      </c>
      <c r="N7005" s="283">
        <f t="shared" si="1569"/>
        <v>3.2278965655525562</v>
      </c>
      <c r="O7005" s="283">
        <f t="shared" si="1570"/>
        <v>0.32619620402114785</v>
      </c>
      <c r="P7005" s="21">
        <f t="shared" si="1562"/>
        <v>0</v>
      </c>
      <c r="Q7005" s="21">
        <f t="shared" si="1563"/>
        <v>1.6764212681468484</v>
      </c>
      <c r="R7005">
        <f t="shared" si="1564"/>
        <v>1.1856283047139096</v>
      </c>
      <c r="S7005" s="296">
        <f t="shared" si="1571"/>
        <v>0</v>
      </c>
      <c r="T7005" s="283">
        <f t="shared" si="1572"/>
        <v>0.28175540665998544</v>
      </c>
    </row>
    <row r="7006" spans="1:20" x14ac:dyDescent="0.25">
      <c r="A7006" s="286">
        <v>43392</v>
      </c>
      <c r="B7006" s="1">
        <f t="shared" si="1565"/>
        <v>5</v>
      </c>
      <c r="C7006" s="285">
        <v>20</v>
      </c>
      <c r="D7006" t="s">
        <v>714</v>
      </c>
      <c r="F7006" s="16">
        <v>41</v>
      </c>
      <c r="G7006" t="str">
        <f t="shared" si="1559"/>
        <v>heating</v>
      </c>
      <c r="H7006" s="283">
        <f>IF(G7006="heating",F7006*Assumptions!M$4+Assumptions!M$7,0)</f>
        <v>0.30545705018157687</v>
      </c>
      <c r="I7006" s="15">
        <f t="shared" si="1560"/>
        <v>0.97071962311712034</v>
      </c>
      <c r="J7006" s="15">
        <f t="shared" si="1561"/>
        <v>1.0078033906966741</v>
      </c>
      <c r="K7006" s="283">
        <f t="shared" si="1566"/>
        <v>0.29882696060740777</v>
      </c>
      <c r="L7006" s="283">
        <f t="shared" si="1567"/>
        <v>3.6290180754851575</v>
      </c>
      <c r="M7006" s="283">
        <f t="shared" si="1568"/>
        <v>3.7001380823521899</v>
      </c>
      <c r="N7006" s="283">
        <f t="shared" si="1569"/>
        <v>3.0927664988509331</v>
      </c>
      <c r="O7006" s="283">
        <f t="shared" si="1570"/>
        <v>0.35064025748128186</v>
      </c>
      <c r="P7006" s="21">
        <f t="shared" si="1562"/>
        <v>0</v>
      </c>
      <c r="Q7006" s="21">
        <f t="shared" si="1563"/>
        <v>1.52436960139122</v>
      </c>
      <c r="R7006">
        <f t="shared" si="1564"/>
        <v>1.1856283047139096</v>
      </c>
      <c r="S7006" s="296">
        <f t="shared" si="1571"/>
        <v>0</v>
      </c>
      <c r="T7006" s="283">
        <f t="shared" si="1572"/>
        <v>0.29882696060740777</v>
      </c>
    </row>
    <row r="7007" spans="1:20" x14ac:dyDescent="0.25">
      <c r="A7007" s="286">
        <v>43392</v>
      </c>
      <c r="B7007" s="1">
        <f t="shared" si="1565"/>
        <v>5</v>
      </c>
      <c r="C7007" s="285">
        <v>21</v>
      </c>
      <c r="D7007" t="s">
        <v>714</v>
      </c>
      <c r="F7007" s="16">
        <v>39</v>
      </c>
      <c r="G7007" t="str">
        <f t="shared" si="1559"/>
        <v>heating</v>
      </c>
      <c r="H7007" s="283">
        <f>IF(G7007="heating",F7007*Assumptions!M$4+Assumptions!M$7,0)</f>
        <v>0.32684879865565691</v>
      </c>
      <c r="I7007" s="15">
        <f t="shared" si="1560"/>
        <v>0.95751150862929935</v>
      </c>
      <c r="J7007" s="15">
        <f t="shared" si="1561"/>
        <v>1.0078033906966741</v>
      </c>
      <c r="K7007" s="283">
        <f t="shared" si="1566"/>
        <v>0.31540364704501955</v>
      </c>
      <c r="L7007" s="283">
        <f t="shared" si="1567"/>
        <v>3.4953736047983544</v>
      </c>
      <c r="M7007" s="283">
        <f t="shared" si="1568"/>
        <v>3.7615716243030719</v>
      </c>
      <c r="N7007" s="283">
        <f t="shared" si="1569"/>
        <v>2.9501734199721237</v>
      </c>
      <c r="O7007" s="283">
        <f t="shared" si="1570"/>
        <v>0.37369111092754503</v>
      </c>
      <c r="P7007" s="21">
        <f t="shared" si="1562"/>
        <v>0</v>
      </c>
      <c r="Q7007" s="21">
        <f t="shared" si="1563"/>
        <v>1.4448604713749031</v>
      </c>
      <c r="R7007">
        <f t="shared" si="1564"/>
        <v>1.1856283047139096</v>
      </c>
      <c r="S7007" s="296">
        <f t="shared" si="1571"/>
        <v>0</v>
      </c>
      <c r="T7007" s="283">
        <f t="shared" si="1572"/>
        <v>0.31540364704501955</v>
      </c>
    </row>
    <row r="7008" spans="1:20" x14ac:dyDescent="0.25">
      <c r="A7008" s="286">
        <v>43392</v>
      </c>
      <c r="B7008" s="1">
        <f t="shared" si="1565"/>
        <v>5</v>
      </c>
      <c r="C7008" s="285">
        <v>22</v>
      </c>
      <c r="D7008" t="s">
        <v>714</v>
      </c>
      <c r="F7008" s="16">
        <v>39</v>
      </c>
      <c r="G7008" t="str">
        <f t="shared" si="1559"/>
        <v>heating</v>
      </c>
      <c r="H7008" s="283">
        <f>IF(G7008="heating",F7008*Assumptions!M$4+Assumptions!M$7,0)</f>
        <v>0.32684879865565691</v>
      </c>
      <c r="I7008" s="15">
        <f t="shared" si="1560"/>
        <v>0.9426530227543114</v>
      </c>
      <c r="J7008" s="15">
        <f t="shared" si="1561"/>
        <v>1.0078033906966741</v>
      </c>
      <c r="K7008" s="283">
        <f t="shared" si="1566"/>
        <v>0.31050927178968002</v>
      </c>
      <c r="L7008" s="283">
        <f t="shared" si="1567"/>
        <v>3.4953736047983544</v>
      </c>
      <c r="M7008" s="283">
        <f t="shared" si="1568"/>
        <v>3.7032002539918452</v>
      </c>
      <c r="N7008" s="283">
        <f t="shared" si="1569"/>
        <v>2.9501734199721237</v>
      </c>
      <c r="O7008" s="283">
        <f t="shared" si="1570"/>
        <v>0.36789224162593848</v>
      </c>
      <c r="P7008" s="21">
        <f t="shared" si="1562"/>
        <v>0</v>
      </c>
      <c r="Q7008" s="21">
        <f t="shared" si="1563"/>
        <v>1.2427137171080138</v>
      </c>
      <c r="R7008">
        <f t="shared" si="1564"/>
        <v>1.1856283047139096</v>
      </c>
      <c r="S7008" s="296">
        <f t="shared" si="1571"/>
        <v>0</v>
      </c>
      <c r="T7008" s="283">
        <f t="shared" si="1572"/>
        <v>0.31050927178968002</v>
      </c>
    </row>
    <row r="7009" spans="1:20" x14ac:dyDescent="0.25">
      <c r="A7009" s="286">
        <v>43392</v>
      </c>
      <c r="B7009" s="1">
        <f t="shared" si="1565"/>
        <v>5</v>
      </c>
      <c r="C7009" s="285">
        <v>23</v>
      </c>
      <c r="D7009" t="s">
        <v>713</v>
      </c>
      <c r="F7009" s="16">
        <v>37</v>
      </c>
      <c r="G7009" t="str">
        <f t="shared" si="1559"/>
        <v>heating</v>
      </c>
      <c r="H7009" s="283">
        <f>IF(G7009="heating",F7009*Assumptions!M$4+Assumptions!M$7,0)</f>
        <v>0.34824054712973695</v>
      </c>
      <c r="I7009" s="15">
        <f t="shared" si="1560"/>
        <v>0.94450710149963013</v>
      </c>
      <c r="J7009" s="15">
        <f t="shared" si="1561"/>
        <v>1.0078033906966741</v>
      </c>
      <c r="K7009" s="283">
        <f t="shared" si="1566"/>
        <v>0.33148232727181526</v>
      </c>
      <c r="L7009" s="283">
        <f t="shared" si="1567"/>
        <v>3.3550920610042541</v>
      </c>
      <c r="M7009" s="283">
        <f t="shared" si="1568"/>
        <v>3.7946685083109108</v>
      </c>
      <c r="N7009" s="283">
        <f t="shared" si="1569"/>
        <v>2.8034223547707424</v>
      </c>
      <c r="O7009" s="283">
        <f t="shared" si="1570"/>
        <v>0.39671286871928746</v>
      </c>
      <c r="P7009" s="21">
        <f t="shared" si="1562"/>
        <v>0</v>
      </c>
      <c r="Q7009" s="21">
        <f t="shared" si="1563"/>
        <v>1.0297519246597011</v>
      </c>
      <c r="R7009">
        <f t="shared" si="1564"/>
        <v>1.1856283047139096</v>
      </c>
      <c r="S7009" s="296">
        <f t="shared" si="1571"/>
        <v>0</v>
      </c>
      <c r="T7009" s="283">
        <f t="shared" si="1572"/>
        <v>0.33148232727181526</v>
      </c>
    </row>
    <row r="7010" spans="1:20" x14ac:dyDescent="0.25">
      <c r="A7010" s="286">
        <v>43393</v>
      </c>
      <c r="B7010" s="1">
        <f t="shared" si="1565"/>
        <v>6</v>
      </c>
      <c r="C7010" s="285">
        <v>0</v>
      </c>
      <c r="D7010" t="s">
        <v>713</v>
      </c>
      <c r="F7010" s="16">
        <v>37</v>
      </c>
      <c r="G7010" t="str">
        <f t="shared" si="1559"/>
        <v>heating</v>
      </c>
      <c r="H7010" s="283">
        <f>IF(G7010="heating",F7010*Assumptions!M$4+Assumptions!M$7,0)</f>
        <v>0.34824054712973695</v>
      </c>
      <c r="I7010" s="15">
        <f t="shared" si="1560"/>
        <v>0.97481507806017154</v>
      </c>
      <c r="J7010" s="15">
        <f t="shared" si="1561"/>
        <v>0.9885470267915587</v>
      </c>
      <c r="K7010" s="283">
        <f t="shared" si="1566"/>
        <v>0.33558219375978282</v>
      </c>
      <c r="L7010" s="283">
        <f t="shared" si="1567"/>
        <v>3.3550920610042541</v>
      </c>
      <c r="M7010" s="283">
        <f t="shared" si="1568"/>
        <v>3.8416020337818253</v>
      </c>
      <c r="N7010" s="283">
        <f t="shared" si="1569"/>
        <v>2.8034223547707424</v>
      </c>
      <c r="O7010" s="283">
        <f t="shared" si="1570"/>
        <v>0.40161952485747127</v>
      </c>
      <c r="P7010" s="21">
        <f t="shared" si="1562"/>
        <v>0</v>
      </c>
      <c r="Q7010" s="21">
        <f t="shared" si="1563"/>
        <v>0.90668853391740301</v>
      </c>
      <c r="R7010">
        <f t="shared" si="1564"/>
        <v>1.0112882868167345</v>
      </c>
      <c r="S7010" s="296">
        <f t="shared" si="1571"/>
        <v>0</v>
      </c>
      <c r="T7010" s="283">
        <f t="shared" si="1572"/>
        <v>0.33558219375978282</v>
      </c>
    </row>
    <row r="7011" spans="1:20" x14ac:dyDescent="0.25">
      <c r="A7011" s="286">
        <v>43393</v>
      </c>
      <c r="B7011" s="1">
        <f t="shared" si="1565"/>
        <v>6</v>
      </c>
      <c r="C7011" s="285">
        <v>1</v>
      </c>
      <c r="D7011" t="s">
        <v>713</v>
      </c>
      <c r="F7011" s="16">
        <v>37</v>
      </c>
      <c r="G7011" t="str">
        <f t="shared" si="1559"/>
        <v>heating</v>
      </c>
      <c r="H7011" s="283">
        <f>IF(G7011="heating",F7011*Assumptions!M$4+Assumptions!M$7,0)</f>
        <v>0.34824054712973695</v>
      </c>
      <c r="I7011" s="15">
        <f t="shared" si="1560"/>
        <v>1.012242869806885</v>
      </c>
      <c r="J7011" s="15">
        <f t="shared" si="1561"/>
        <v>0.9885470267915587</v>
      </c>
      <c r="K7011" s="283">
        <f t="shared" si="1566"/>
        <v>0.3484667918180529</v>
      </c>
      <c r="L7011" s="283">
        <f t="shared" si="1567"/>
        <v>3.3550920610042541</v>
      </c>
      <c r="M7011" s="283">
        <f t="shared" si="1568"/>
        <v>3.989099424959091</v>
      </c>
      <c r="N7011" s="283">
        <f t="shared" si="1569"/>
        <v>2.8034223547707424</v>
      </c>
      <c r="O7011" s="283">
        <f t="shared" si="1570"/>
        <v>0.41703961044713184</v>
      </c>
      <c r="P7011" s="21">
        <f t="shared" si="1562"/>
        <v>0</v>
      </c>
      <c r="Q7011" s="21">
        <f t="shared" si="1563"/>
        <v>0.81803459285312596</v>
      </c>
      <c r="R7011">
        <f t="shared" si="1564"/>
        <v>1.0112882868167345</v>
      </c>
      <c r="S7011" s="296">
        <f t="shared" si="1571"/>
        <v>0</v>
      </c>
      <c r="T7011" s="283">
        <f t="shared" si="1572"/>
        <v>0.3484667918180529</v>
      </c>
    </row>
    <row r="7012" spans="1:20" x14ac:dyDescent="0.25">
      <c r="A7012" s="286">
        <v>43393</v>
      </c>
      <c r="B7012" s="1">
        <f t="shared" si="1565"/>
        <v>6</v>
      </c>
      <c r="C7012" s="285">
        <v>2</v>
      </c>
      <c r="D7012" t="s">
        <v>713</v>
      </c>
      <c r="F7012" s="16">
        <v>38</v>
      </c>
      <c r="G7012" t="str">
        <f t="shared" si="1559"/>
        <v>heating</v>
      </c>
      <c r="H7012" s="283">
        <f>IF(G7012="heating",F7012*Assumptions!M$4+Assumptions!M$7,0)</f>
        <v>0.33754467289269696</v>
      </c>
      <c r="I7012" s="15">
        <f t="shared" si="1560"/>
        <v>1.0509704703585963</v>
      </c>
      <c r="J7012" s="15">
        <f t="shared" si="1561"/>
        <v>0.9885470267915587</v>
      </c>
      <c r="K7012" s="283">
        <f t="shared" si="1566"/>
        <v>0.35068654730527243</v>
      </c>
      <c r="L7012" s="283">
        <f t="shared" si="1567"/>
        <v>3.4252328329013042</v>
      </c>
      <c r="M7012" s="283">
        <f t="shared" si="1568"/>
        <v>4.0984366549258144</v>
      </c>
      <c r="N7012" s="283">
        <f t="shared" si="1569"/>
        <v>2.876797887371433</v>
      </c>
      <c r="O7012" s="283">
        <f t="shared" si="1570"/>
        <v>0.41754169841397926</v>
      </c>
      <c r="P7012" s="21">
        <f t="shared" si="1562"/>
        <v>0</v>
      </c>
      <c r="Q7012" s="21">
        <f t="shared" si="1563"/>
        <v>0.74507607494346417</v>
      </c>
      <c r="R7012">
        <f t="shared" si="1564"/>
        <v>1.0112882868167345</v>
      </c>
      <c r="S7012" s="296">
        <f t="shared" si="1571"/>
        <v>0</v>
      </c>
      <c r="T7012" s="283">
        <f t="shared" si="1572"/>
        <v>0.35068654730527243</v>
      </c>
    </row>
    <row r="7013" spans="1:20" x14ac:dyDescent="0.25">
      <c r="A7013" s="286">
        <v>43393</v>
      </c>
      <c r="B7013" s="1">
        <f t="shared" si="1565"/>
        <v>6</v>
      </c>
      <c r="C7013" s="285">
        <v>3</v>
      </c>
      <c r="D7013" t="s">
        <v>713</v>
      </c>
      <c r="F7013" s="16">
        <v>38</v>
      </c>
      <c r="G7013" t="str">
        <f t="shared" si="1559"/>
        <v>heating</v>
      </c>
      <c r="H7013" s="283">
        <f>IF(G7013="heating",F7013*Assumptions!M$4+Assumptions!M$7,0)</f>
        <v>0.33754467289269696</v>
      </c>
      <c r="I7013" s="15">
        <f t="shared" si="1560"/>
        <v>1.0924036124451033</v>
      </c>
      <c r="J7013" s="15">
        <f t="shared" si="1561"/>
        <v>0.9885470267915587</v>
      </c>
      <c r="K7013" s="283">
        <f t="shared" si="1566"/>
        <v>0.36451190772417003</v>
      </c>
      <c r="L7013" s="283">
        <f t="shared" si="1567"/>
        <v>3.4252328329013042</v>
      </c>
      <c r="M7013" s="283">
        <f t="shared" si="1568"/>
        <v>4.2600121825409234</v>
      </c>
      <c r="N7013" s="283">
        <f t="shared" si="1569"/>
        <v>2.876797887371433</v>
      </c>
      <c r="O7013" s="283">
        <f t="shared" si="1570"/>
        <v>0.43400273609805901</v>
      </c>
      <c r="P7013" s="21">
        <f t="shared" si="1562"/>
        <v>0</v>
      </c>
      <c r="Q7013" s="21">
        <f t="shared" si="1563"/>
        <v>0.69158980876382303</v>
      </c>
      <c r="R7013">
        <f t="shared" si="1564"/>
        <v>1.0112882868167345</v>
      </c>
      <c r="S7013" s="296">
        <f t="shared" si="1571"/>
        <v>0</v>
      </c>
      <c r="T7013" s="283">
        <f t="shared" si="1572"/>
        <v>0.36451190772417003</v>
      </c>
    </row>
    <row r="7014" spans="1:20" x14ac:dyDescent="0.25">
      <c r="A7014" s="286">
        <v>43393</v>
      </c>
      <c r="B7014" s="1">
        <f t="shared" si="1565"/>
        <v>6</v>
      </c>
      <c r="C7014" s="285">
        <v>4</v>
      </c>
      <c r="D7014" t="s">
        <v>713</v>
      </c>
      <c r="F7014" s="16">
        <v>37</v>
      </c>
      <c r="G7014" t="str">
        <f t="shared" si="1559"/>
        <v>heating</v>
      </c>
      <c r="H7014" s="283">
        <f>IF(G7014="heating",F7014*Assumptions!M$4+Assumptions!M$7,0)</f>
        <v>0.34824054712973695</v>
      </c>
      <c r="I7014" s="15">
        <f t="shared" si="1560"/>
        <v>1.1348296917927807</v>
      </c>
      <c r="J7014" s="15">
        <f t="shared" si="1561"/>
        <v>0.9885470267915587</v>
      </c>
      <c r="K7014" s="283">
        <f t="shared" si="1566"/>
        <v>0.39066756976450107</v>
      </c>
      <c r="L7014" s="283">
        <f t="shared" si="1567"/>
        <v>3.3550920610042541</v>
      </c>
      <c r="M7014" s="283">
        <f t="shared" si="1568"/>
        <v>4.4721959580912944</v>
      </c>
      <c r="N7014" s="283">
        <f t="shared" si="1569"/>
        <v>2.8034223547707424</v>
      </c>
      <c r="O7014" s="283">
        <f t="shared" si="1570"/>
        <v>0.46754484196010176</v>
      </c>
      <c r="P7014" s="21">
        <f t="shared" si="1562"/>
        <v>0</v>
      </c>
      <c r="Q7014" s="21">
        <f t="shared" si="1563"/>
        <v>0.6473875548762833</v>
      </c>
      <c r="R7014">
        <f t="shared" si="1564"/>
        <v>1.0112882868167345</v>
      </c>
      <c r="S7014" s="296">
        <f t="shared" si="1571"/>
        <v>0</v>
      </c>
      <c r="T7014" s="283">
        <f t="shared" si="1572"/>
        <v>0.39066756976450107</v>
      </c>
    </row>
    <row r="7015" spans="1:20" x14ac:dyDescent="0.25">
      <c r="A7015" s="286">
        <v>43393</v>
      </c>
      <c r="B7015" s="1">
        <f t="shared" si="1565"/>
        <v>6</v>
      </c>
      <c r="C7015" s="285">
        <v>5</v>
      </c>
      <c r="D7015" t="s">
        <v>713</v>
      </c>
      <c r="F7015" s="16">
        <v>37</v>
      </c>
      <c r="G7015" t="str">
        <f t="shared" si="1559"/>
        <v>heating</v>
      </c>
      <c r="H7015" s="283">
        <f>IF(G7015="heating",F7015*Assumptions!M$4+Assumptions!M$7,0)</f>
        <v>0.34824054712973695</v>
      </c>
      <c r="I7015" s="15">
        <f t="shared" si="1560"/>
        <v>1.1635558681477385</v>
      </c>
      <c r="J7015" s="15">
        <f t="shared" si="1561"/>
        <v>0.9885470267915587</v>
      </c>
      <c r="K7015" s="283">
        <f t="shared" si="1566"/>
        <v>0.40055661795065567</v>
      </c>
      <c r="L7015" s="283">
        <f t="shared" si="1567"/>
        <v>3.3550920610042541</v>
      </c>
      <c r="M7015" s="283">
        <f t="shared" si="1568"/>
        <v>4.5854015701008874</v>
      </c>
      <c r="N7015" s="283">
        <f t="shared" si="1569"/>
        <v>2.8034223547707424</v>
      </c>
      <c r="O7015" s="283">
        <f t="shared" si="1570"/>
        <v>0.47937990027865796</v>
      </c>
      <c r="P7015" s="21">
        <f t="shared" si="1562"/>
        <v>0</v>
      </c>
      <c r="Q7015" s="21">
        <f t="shared" si="1563"/>
        <v>0.72139578924615555</v>
      </c>
      <c r="R7015">
        <f t="shared" si="1564"/>
        <v>1.0112882868167345</v>
      </c>
      <c r="S7015" s="296">
        <f t="shared" si="1571"/>
        <v>0</v>
      </c>
      <c r="T7015" s="283">
        <f t="shared" si="1572"/>
        <v>0.40055661795065567</v>
      </c>
    </row>
    <row r="7016" spans="1:20" x14ac:dyDescent="0.25">
      <c r="A7016" s="286">
        <v>43393</v>
      </c>
      <c r="B7016" s="1">
        <f t="shared" si="1565"/>
        <v>6</v>
      </c>
      <c r="C7016" s="285">
        <v>6</v>
      </c>
      <c r="D7016" t="s">
        <v>713</v>
      </c>
      <c r="F7016" s="16">
        <v>36</v>
      </c>
      <c r="G7016" t="str">
        <f t="shared" si="1559"/>
        <v>heating</v>
      </c>
      <c r="H7016" s="283">
        <f>IF(G7016="heating",F7016*Assumptions!M$4+Assumptions!M$7,0)</f>
        <v>0.358936421366777</v>
      </c>
      <c r="I7016" s="15">
        <f t="shared" si="1560"/>
        <v>1.2083911162615524</v>
      </c>
      <c r="J7016" s="15">
        <f t="shared" si="1561"/>
        <v>0.9885470267915587</v>
      </c>
      <c r="K7016" s="283">
        <f t="shared" si="1566"/>
        <v>0.42876802087202764</v>
      </c>
      <c r="L7016" s="283">
        <f t="shared" si="1567"/>
        <v>3.2767200477248446</v>
      </c>
      <c r="M7016" s="283">
        <f t="shared" si="1568"/>
        <v>4.7936988506076794</v>
      </c>
      <c r="N7016" s="283">
        <f t="shared" si="1569"/>
        <v>2.7263288431388362</v>
      </c>
      <c r="O7016" s="283">
        <f t="shared" si="1570"/>
        <v>0.51532769913300269</v>
      </c>
      <c r="P7016" s="21">
        <f t="shared" si="1562"/>
        <v>0</v>
      </c>
      <c r="Q7016" s="21">
        <f t="shared" si="1563"/>
        <v>0.87787080972652631</v>
      </c>
      <c r="R7016">
        <f t="shared" si="1564"/>
        <v>1.0112882868167345</v>
      </c>
      <c r="S7016" s="296">
        <f t="shared" si="1571"/>
        <v>0</v>
      </c>
      <c r="T7016" s="283">
        <f t="shared" si="1572"/>
        <v>0.42876802087202764</v>
      </c>
    </row>
    <row r="7017" spans="1:20" x14ac:dyDescent="0.25">
      <c r="A7017" s="286">
        <v>43393</v>
      </c>
      <c r="B7017" s="1">
        <f t="shared" si="1565"/>
        <v>6</v>
      </c>
      <c r="C7017" s="285">
        <v>7</v>
      </c>
      <c r="D7017" t="s">
        <v>713</v>
      </c>
      <c r="F7017" s="16">
        <v>37</v>
      </c>
      <c r="G7017" t="str">
        <f t="shared" si="1559"/>
        <v>heating</v>
      </c>
      <c r="H7017" s="283">
        <f>IF(G7017="heating",F7017*Assumptions!M$4+Assumptions!M$7,0)</f>
        <v>0.34824054712973695</v>
      </c>
      <c r="I7017" s="15">
        <f t="shared" si="1560"/>
        <v>1.1637425769249583</v>
      </c>
      <c r="J7017" s="15">
        <f t="shared" si="1561"/>
        <v>0.9885470267915587</v>
      </c>
      <c r="K7017" s="283">
        <f t="shared" si="1566"/>
        <v>0.40062089285003283</v>
      </c>
      <c r="L7017" s="283">
        <f t="shared" si="1567"/>
        <v>3.3550920610042541</v>
      </c>
      <c r="M7017" s="283">
        <f t="shared" si="1568"/>
        <v>4.5861373617750578</v>
      </c>
      <c r="N7017" s="283">
        <f t="shared" si="1569"/>
        <v>2.8034223547707424</v>
      </c>
      <c r="O7017" s="283">
        <f t="shared" si="1570"/>
        <v>0.47945682347371454</v>
      </c>
      <c r="P7017" s="21">
        <f t="shared" si="1562"/>
        <v>0</v>
      </c>
      <c r="Q7017" s="21">
        <f t="shared" si="1563"/>
        <v>0.97331382064367777</v>
      </c>
      <c r="R7017">
        <f t="shared" si="1564"/>
        <v>1.0112882868167345</v>
      </c>
      <c r="S7017" s="296">
        <f t="shared" si="1571"/>
        <v>0</v>
      </c>
      <c r="T7017" s="283">
        <f t="shared" si="1572"/>
        <v>0.40062089285003283</v>
      </c>
    </row>
    <row r="7018" spans="1:20" x14ac:dyDescent="0.25">
      <c r="A7018" s="286">
        <v>43393</v>
      </c>
      <c r="B7018" s="1">
        <f t="shared" si="1565"/>
        <v>6</v>
      </c>
      <c r="C7018" s="285">
        <v>8</v>
      </c>
      <c r="D7018" t="s">
        <v>713</v>
      </c>
      <c r="F7018" s="16">
        <v>43</v>
      </c>
      <c r="G7018" t="str">
        <f t="shared" si="1559"/>
        <v>heating</v>
      </c>
      <c r="H7018" s="283">
        <f>IF(G7018="heating",F7018*Assumptions!M$4+Assumptions!M$7,0)</f>
        <v>0.28406530170749683</v>
      </c>
      <c r="I7018" s="15">
        <f t="shared" si="1560"/>
        <v>1.094193721037565</v>
      </c>
      <c r="J7018" s="15">
        <f t="shared" si="1561"/>
        <v>0.9885470267915587</v>
      </c>
      <c r="K7018" s="283">
        <f t="shared" si="1566"/>
        <v>0.30726262807729982</v>
      </c>
      <c r="L7018" s="283">
        <f t="shared" si="1567"/>
        <v>3.7370271581932331</v>
      </c>
      <c r="M7018" s="283">
        <f t="shared" si="1568"/>
        <v>3.9178248572270387</v>
      </c>
      <c r="N7018" s="283">
        <f t="shared" si="1569"/>
        <v>3.2278965655525562</v>
      </c>
      <c r="O7018" s="283">
        <f t="shared" si="1570"/>
        <v>0.35572663575300684</v>
      </c>
      <c r="P7018" s="21">
        <f t="shared" si="1562"/>
        <v>0</v>
      </c>
      <c r="Q7018" s="21">
        <f t="shared" si="1563"/>
        <v>0.94940007506179924</v>
      </c>
      <c r="R7018">
        <f t="shared" si="1564"/>
        <v>1.0112882868167345</v>
      </c>
      <c r="S7018" s="296">
        <f t="shared" si="1571"/>
        <v>0</v>
      </c>
      <c r="T7018" s="283">
        <f t="shared" si="1572"/>
        <v>0.30726262807729982</v>
      </c>
    </row>
    <row r="7019" spans="1:20" x14ac:dyDescent="0.25">
      <c r="A7019" s="286">
        <v>43393</v>
      </c>
      <c r="B7019" s="1">
        <f t="shared" si="1565"/>
        <v>6</v>
      </c>
      <c r="C7019" s="285">
        <v>9</v>
      </c>
      <c r="D7019" t="s">
        <v>713</v>
      </c>
      <c r="F7019" s="16">
        <v>48</v>
      </c>
      <c r="G7019" t="str">
        <f t="shared" si="1559"/>
        <v>heating</v>
      </c>
      <c r="H7019" s="283">
        <f>IF(G7019="heating",F7019*Assumptions!M$4+Assumptions!M$7,0)</f>
        <v>0.2305859305222967</v>
      </c>
      <c r="I7019" s="15">
        <f t="shared" si="1560"/>
        <v>1.0343009000871222</v>
      </c>
      <c r="J7019" s="15">
        <f t="shared" si="1561"/>
        <v>0.9885470267915587</v>
      </c>
      <c r="K7019" s="283">
        <f t="shared" si="1566"/>
        <v>0.23576375594426874</v>
      </c>
      <c r="L7019" s="283">
        <f t="shared" si="1567"/>
        <v>3.9630740889572826</v>
      </c>
      <c r="M7019" s="283">
        <f t="shared" si="1568"/>
        <v>3.1879995806007075</v>
      </c>
      <c r="N7019" s="283">
        <f t="shared" si="1569"/>
        <v>3.5524856183738187</v>
      </c>
      <c r="O7019" s="283">
        <f t="shared" si="1570"/>
        <v>0.2630128120619068</v>
      </c>
      <c r="P7019" s="21">
        <f t="shared" si="1562"/>
        <v>0</v>
      </c>
      <c r="Q7019" s="21">
        <f t="shared" si="1563"/>
        <v>0.8408485371888097</v>
      </c>
      <c r="R7019">
        <f t="shared" si="1564"/>
        <v>1.0112882868167345</v>
      </c>
      <c r="S7019" s="296">
        <f t="shared" si="1571"/>
        <v>0</v>
      </c>
      <c r="T7019" s="283">
        <f t="shared" si="1572"/>
        <v>0.23576375594426874</v>
      </c>
    </row>
    <row r="7020" spans="1:20" x14ac:dyDescent="0.25">
      <c r="A7020" s="286">
        <v>43393</v>
      </c>
      <c r="B7020" s="1">
        <f t="shared" si="1565"/>
        <v>6</v>
      </c>
      <c r="C7020" s="285">
        <v>10</v>
      </c>
      <c r="D7020" t="s">
        <v>713</v>
      </c>
      <c r="F7020" s="16">
        <v>54</v>
      </c>
      <c r="G7020" t="str">
        <f t="shared" si="1559"/>
        <v>heating</v>
      </c>
      <c r="H7020" s="283">
        <f>IF(G7020="heating",F7020*Assumptions!M$4+Assumptions!M$7,0)</f>
        <v>0.16641068510005663</v>
      </c>
      <c r="I7020" s="15">
        <f t="shared" si="1560"/>
        <v>0.98112329028689171</v>
      </c>
      <c r="J7020" s="15">
        <f t="shared" si="1561"/>
        <v>0.9885470267915587</v>
      </c>
      <c r="K7020" s="283">
        <f t="shared" si="1566"/>
        <v>0.16139947885285455</v>
      </c>
      <c r="L7020" s="283">
        <f t="shared" si="1567"/>
        <v>4.1559947708987721</v>
      </c>
      <c r="M7020" s="283">
        <f t="shared" si="1568"/>
        <v>2.2886856311517105</v>
      </c>
      <c r="N7020" s="283">
        <f t="shared" si="1569"/>
        <v>3.9259252525022648</v>
      </c>
      <c r="O7020" s="283">
        <f t="shared" si="1570"/>
        <v>0.17085791170138015</v>
      </c>
      <c r="P7020" s="21">
        <f t="shared" si="1562"/>
        <v>0</v>
      </c>
      <c r="Q7020" s="21">
        <f t="shared" si="1563"/>
        <v>0.74504051125983206</v>
      </c>
      <c r="R7020">
        <f t="shared" si="1564"/>
        <v>1.0112882868167345</v>
      </c>
      <c r="S7020" s="296">
        <f t="shared" si="1571"/>
        <v>0</v>
      </c>
      <c r="T7020" s="283">
        <f t="shared" si="1572"/>
        <v>0.16139947885285455</v>
      </c>
    </row>
    <row r="7021" spans="1:20" x14ac:dyDescent="0.25">
      <c r="A7021" s="286">
        <v>43393</v>
      </c>
      <c r="B7021" s="1">
        <f t="shared" si="1565"/>
        <v>6</v>
      </c>
      <c r="C7021" s="285">
        <v>11</v>
      </c>
      <c r="D7021" t="s">
        <v>713</v>
      </c>
      <c r="F7021" s="16">
        <v>55</v>
      </c>
      <c r="G7021" t="str">
        <f t="shared" si="1559"/>
        <v>heating</v>
      </c>
      <c r="H7021" s="283">
        <f>IF(G7021="heating",F7021*Assumptions!M$4+Assumptions!M$7,0)</f>
        <v>0.15571481086301653</v>
      </c>
      <c r="I7021" s="15">
        <f t="shared" si="1560"/>
        <v>0.94956163997961163</v>
      </c>
      <c r="J7021" s="15">
        <f t="shared" si="1561"/>
        <v>0.9885470267915587</v>
      </c>
      <c r="K7021" s="283">
        <f t="shared" si="1566"/>
        <v>0.1461673652632674</v>
      </c>
      <c r="L7021" s="283">
        <f t="shared" si="1567"/>
        <v>4.1851135499983272</v>
      </c>
      <c r="M7021" s="283">
        <f t="shared" si="1568"/>
        <v>2.0872125954160778</v>
      </c>
      <c r="N7021" s="283">
        <f t="shared" si="1569"/>
        <v>3.9876635481217684</v>
      </c>
      <c r="O7021" s="283">
        <f t="shared" si="1570"/>
        <v>0.15340487319171775</v>
      </c>
      <c r="P7021" s="21">
        <f t="shared" si="1562"/>
        <v>0</v>
      </c>
      <c r="Q7021" s="21">
        <f t="shared" si="1563"/>
        <v>0.72850690893675296</v>
      </c>
      <c r="R7021">
        <f t="shared" si="1564"/>
        <v>1.0112882868167345</v>
      </c>
      <c r="S7021" s="296">
        <f t="shared" si="1571"/>
        <v>0</v>
      </c>
      <c r="T7021" s="283">
        <f t="shared" si="1572"/>
        <v>0.1461673652632674</v>
      </c>
    </row>
    <row r="7022" spans="1:20" x14ac:dyDescent="0.25">
      <c r="A7022" s="286">
        <v>43393</v>
      </c>
      <c r="B7022" s="1">
        <f t="shared" si="1565"/>
        <v>6</v>
      </c>
      <c r="C7022" s="285">
        <v>12</v>
      </c>
      <c r="D7022" t="s">
        <v>713</v>
      </c>
      <c r="F7022" s="16">
        <v>55</v>
      </c>
      <c r="G7022" t="str">
        <f t="shared" si="1559"/>
        <v>heating</v>
      </c>
      <c r="H7022" s="283">
        <f>IF(G7022="heating",F7022*Assumptions!M$4+Assumptions!M$7,0)</f>
        <v>0.15571481086301653</v>
      </c>
      <c r="I7022" s="15">
        <f t="shared" si="1560"/>
        <v>0.91648403420261149</v>
      </c>
      <c r="J7022" s="15">
        <f t="shared" si="1561"/>
        <v>0.9885470267915587</v>
      </c>
      <c r="K7022" s="283">
        <f t="shared" si="1566"/>
        <v>0.14107568265723358</v>
      </c>
      <c r="L7022" s="283">
        <f t="shared" si="1567"/>
        <v>4.1851135499983272</v>
      </c>
      <c r="M7022" s="283">
        <f t="shared" si="1568"/>
        <v>2.0145053666305461</v>
      </c>
      <c r="N7022" s="283">
        <f t="shared" si="1569"/>
        <v>3.9876635481217684</v>
      </c>
      <c r="O7022" s="283">
        <f t="shared" si="1570"/>
        <v>0.1480610748472361</v>
      </c>
      <c r="P7022" s="21">
        <f t="shared" si="1562"/>
        <v>0</v>
      </c>
      <c r="Q7022" s="21">
        <f t="shared" si="1563"/>
        <v>0.75910815787401487</v>
      </c>
      <c r="R7022">
        <f t="shared" si="1564"/>
        <v>1.0112882868167345</v>
      </c>
      <c r="S7022" s="296">
        <f t="shared" si="1571"/>
        <v>0</v>
      </c>
      <c r="T7022" s="283">
        <f t="shared" si="1572"/>
        <v>0.14107568265723358</v>
      </c>
    </row>
    <row r="7023" spans="1:20" x14ac:dyDescent="0.25">
      <c r="A7023" s="286">
        <v>43393</v>
      </c>
      <c r="B7023" s="1">
        <f t="shared" si="1565"/>
        <v>6</v>
      </c>
      <c r="C7023" s="285">
        <v>13</v>
      </c>
      <c r="D7023" t="s">
        <v>713</v>
      </c>
      <c r="F7023" s="16">
        <v>55</v>
      </c>
      <c r="G7023" t="str">
        <f t="shared" si="1559"/>
        <v>heating</v>
      </c>
      <c r="H7023" s="283">
        <f>IF(G7023="heating",F7023*Assumptions!M$4+Assumptions!M$7,0)</f>
        <v>0.15571481086301653</v>
      </c>
      <c r="I7023" s="15">
        <f t="shared" si="1560"/>
        <v>0.90040206880052787</v>
      </c>
      <c r="J7023" s="15">
        <f t="shared" si="1561"/>
        <v>0.9885470267915587</v>
      </c>
      <c r="K7023" s="283">
        <f t="shared" si="1566"/>
        <v>0.13860016299415193</v>
      </c>
      <c r="L7023" s="283">
        <f t="shared" si="1567"/>
        <v>4.1851135499983272</v>
      </c>
      <c r="M7023" s="283">
        <f t="shared" si="1568"/>
        <v>1.9791559176500721</v>
      </c>
      <c r="N7023" s="283">
        <f t="shared" si="1569"/>
        <v>3.9876635481217684</v>
      </c>
      <c r="O7023" s="283">
        <f t="shared" si="1570"/>
        <v>0.14546297930576793</v>
      </c>
      <c r="P7023" s="21">
        <f t="shared" si="1562"/>
        <v>0</v>
      </c>
      <c r="Q7023" s="21">
        <f t="shared" si="1563"/>
        <v>0.79115902007799765</v>
      </c>
      <c r="R7023">
        <f t="shared" si="1564"/>
        <v>1.0112882868167345</v>
      </c>
      <c r="S7023" s="296">
        <f t="shared" si="1571"/>
        <v>0</v>
      </c>
      <c r="T7023" s="283">
        <f t="shared" si="1572"/>
        <v>0.13860016299415193</v>
      </c>
    </row>
    <row r="7024" spans="1:20" x14ac:dyDescent="0.25">
      <c r="A7024" s="286">
        <v>43393</v>
      </c>
      <c r="B7024" s="1">
        <f t="shared" si="1565"/>
        <v>6</v>
      </c>
      <c r="C7024" s="285">
        <v>14</v>
      </c>
      <c r="D7024" t="s">
        <v>713</v>
      </c>
      <c r="F7024" s="16">
        <v>55</v>
      </c>
      <c r="G7024" t="str">
        <f t="shared" si="1559"/>
        <v>heating</v>
      </c>
      <c r="H7024" s="283">
        <f>IF(G7024="heating",F7024*Assumptions!M$4+Assumptions!M$7,0)</f>
        <v>0.15571481086301653</v>
      </c>
      <c r="I7024" s="15">
        <f t="shared" si="1560"/>
        <v>0.86032894500746537</v>
      </c>
      <c r="J7024" s="15">
        <f t="shared" si="1561"/>
        <v>0.9885470267915587</v>
      </c>
      <c r="K7024" s="283">
        <f t="shared" si="1566"/>
        <v>0.13243165041309771</v>
      </c>
      <c r="L7024" s="283">
        <f t="shared" si="1567"/>
        <v>4.1851135499983272</v>
      </c>
      <c r="M7024" s="283">
        <f t="shared" si="1568"/>
        <v>1.8910719795495989</v>
      </c>
      <c r="N7024" s="283">
        <f t="shared" si="1569"/>
        <v>3.9876635481217684</v>
      </c>
      <c r="O7024" s="283">
        <f t="shared" si="1570"/>
        <v>0.13898903152287018</v>
      </c>
      <c r="P7024" s="21">
        <f t="shared" si="1562"/>
        <v>0</v>
      </c>
      <c r="Q7024" s="21">
        <f t="shared" si="1563"/>
        <v>0.84355555031342389</v>
      </c>
      <c r="R7024">
        <f t="shared" si="1564"/>
        <v>1.0112882868167345</v>
      </c>
      <c r="S7024" s="296">
        <f t="shared" si="1571"/>
        <v>0</v>
      </c>
      <c r="T7024" s="283">
        <f t="shared" si="1572"/>
        <v>0.13243165041309771</v>
      </c>
    </row>
    <row r="7025" spans="1:20" x14ac:dyDescent="0.25">
      <c r="A7025" s="286">
        <v>43393</v>
      </c>
      <c r="B7025" s="1">
        <f t="shared" si="1565"/>
        <v>6</v>
      </c>
      <c r="C7025" s="285">
        <v>15</v>
      </c>
      <c r="D7025" t="s">
        <v>713</v>
      </c>
      <c r="F7025" s="16">
        <v>57</v>
      </c>
      <c r="G7025" t="str">
        <f t="shared" si="1559"/>
        <v>heating</v>
      </c>
      <c r="H7025" s="283">
        <f>IF(G7025="heating",F7025*Assumptions!M$4+Assumptions!M$7,0)</f>
        <v>0.13432306238893654</v>
      </c>
      <c r="I7025" s="15">
        <f t="shared" si="1560"/>
        <v>0.85754515037175039</v>
      </c>
      <c r="J7025" s="15">
        <f t="shared" si="1561"/>
        <v>0.9885470267915587</v>
      </c>
      <c r="K7025" s="283">
        <f t="shared" si="1566"/>
        <v>0.11386884461759841</v>
      </c>
      <c r="L7025" s="283">
        <f t="shared" si="1567"/>
        <v>4.2530692972692208</v>
      </c>
      <c r="M7025" s="283">
        <f t="shared" si="1568"/>
        <v>1.6524046007028366</v>
      </c>
      <c r="N7025" s="283">
        <f t="shared" si="1569"/>
        <v>4.1119599131986844</v>
      </c>
      <c r="O7025" s="283">
        <f t="shared" si="1570"/>
        <v>0.11777646114791465</v>
      </c>
      <c r="P7025" s="21">
        <f t="shared" si="1562"/>
        <v>0</v>
      </c>
      <c r="Q7025" s="21">
        <f t="shared" si="1563"/>
        <v>0.96592607327566882</v>
      </c>
      <c r="R7025">
        <f t="shared" si="1564"/>
        <v>1.0112882868167345</v>
      </c>
      <c r="S7025" s="296">
        <f t="shared" si="1571"/>
        <v>0</v>
      </c>
      <c r="T7025" s="283">
        <f t="shared" si="1572"/>
        <v>0.11386884461759841</v>
      </c>
    </row>
    <row r="7026" spans="1:20" x14ac:dyDescent="0.25">
      <c r="A7026" s="286">
        <v>43393</v>
      </c>
      <c r="B7026" s="1">
        <f t="shared" si="1565"/>
        <v>6</v>
      </c>
      <c r="C7026" s="285">
        <v>16</v>
      </c>
      <c r="D7026" t="s">
        <v>713</v>
      </c>
      <c r="F7026" s="16">
        <v>55</v>
      </c>
      <c r="G7026" t="str">
        <f t="shared" si="1559"/>
        <v>heating</v>
      </c>
      <c r="H7026" s="283">
        <f>IF(G7026="heating",F7026*Assumptions!M$4+Assumptions!M$7,0)</f>
        <v>0.15571481086301653</v>
      </c>
      <c r="I7026" s="15">
        <f t="shared" si="1560"/>
        <v>0.88344815438260227</v>
      </c>
      <c r="J7026" s="15">
        <f t="shared" si="1561"/>
        <v>0.9885470267915587</v>
      </c>
      <c r="K7026" s="283">
        <f t="shared" si="1566"/>
        <v>0.13599042298673089</v>
      </c>
      <c r="L7026" s="283">
        <f t="shared" si="1567"/>
        <v>4.1851135499983272</v>
      </c>
      <c r="M7026" s="283">
        <f t="shared" si="1568"/>
        <v>1.9418898548429639</v>
      </c>
      <c r="N7026" s="283">
        <f t="shared" si="1569"/>
        <v>3.9876635481217684</v>
      </c>
      <c r="O7026" s="283">
        <f t="shared" si="1570"/>
        <v>0.14272401747129349</v>
      </c>
      <c r="P7026" s="21">
        <f t="shared" si="1562"/>
        <v>0</v>
      </c>
      <c r="Q7026" s="21">
        <f t="shared" si="1563"/>
        <v>1.1649354943302594</v>
      </c>
      <c r="R7026">
        <f t="shared" si="1564"/>
        <v>1.0112882868167345</v>
      </c>
      <c r="S7026" s="296">
        <f t="shared" si="1571"/>
        <v>0</v>
      </c>
      <c r="T7026" s="283">
        <f t="shared" si="1572"/>
        <v>0.13599042298673089</v>
      </c>
    </row>
    <row r="7027" spans="1:20" x14ac:dyDescent="0.25">
      <c r="A7027" s="286">
        <v>43393</v>
      </c>
      <c r="B7027" s="1">
        <f t="shared" si="1565"/>
        <v>6</v>
      </c>
      <c r="C7027" s="285">
        <v>17</v>
      </c>
      <c r="D7027" t="s">
        <v>713</v>
      </c>
      <c r="F7027" s="16">
        <v>50</v>
      </c>
      <c r="G7027" t="str">
        <f t="shared" si="1559"/>
        <v>heating</v>
      </c>
      <c r="H7027" s="283">
        <f>IF(G7027="heating",F7027*Assumptions!M$4+Assumptions!M$7,0)</f>
        <v>0.20919418204821671</v>
      </c>
      <c r="I7027" s="15">
        <f t="shared" si="1560"/>
        <v>0.94025748850374469</v>
      </c>
      <c r="J7027" s="15">
        <f t="shared" si="1561"/>
        <v>0.9885470267915587</v>
      </c>
      <c r="K7027" s="283">
        <f t="shared" si="1566"/>
        <v>0.19444363766612099</v>
      </c>
      <c r="L7027" s="283">
        <f t="shared" si="1567"/>
        <v>4.0351685236640416</v>
      </c>
      <c r="M7027" s="283">
        <f t="shared" si="1568"/>
        <v>2.6770990317020735</v>
      </c>
      <c r="N7027" s="283">
        <f t="shared" si="1569"/>
        <v>3.6783220436298789</v>
      </c>
      <c r="O7027" s="283">
        <f t="shared" si="1570"/>
        <v>0.21330727354225562</v>
      </c>
      <c r="P7027" s="21">
        <f t="shared" si="1562"/>
        <v>0</v>
      </c>
      <c r="Q7027" s="21">
        <f t="shared" si="1563"/>
        <v>1.3521540118753073</v>
      </c>
      <c r="R7027">
        <f t="shared" si="1564"/>
        <v>1.0112882868167345</v>
      </c>
      <c r="S7027" s="296">
        <f t="shared" si="1571"/>
        <v>0</v>
      </c>
      <c r="T7027" s="283">
        <f t="shared" si="1572"/>
        <v>0.19444363766612099</v>
      </c>
    </row>
    <row r="7028" spans="1:20" x14ac:dyDescent="0.25">
      <c r="A7028" s="286">
        <v>43393</v>
      </c>
      <c r="B7028" s="1">
        <f t="shared" si="1565"/>
        <v>6</v>
      </c>
      <c r="C7028" s="285">
        <v>18</v>
      </c>
      <c r="D7028" t="s">
        <v>713</v>
      </c>
      <c r="F7028" s="16">
        <v>46</v>
      </c>
      <c r="G7028" t="str">
        <f t="shared" si="1559"/>
        <v>heating</v>
      </c>
      <c r="H7028" s="283">
        <f>IF(G7028="heating",F7028*Assumptions!M$4+Assumptions!M$7,0)</f>
        <v>0.2519776789963768</v>
      </c>
      <c r="I7028" s="15">
        <f t="shared" si="1560"/>
        <v>0.98182363790757687</v>
      </c>
      <c r="J7028" s="15">
        <f t="shared" si="1561"/>
        <v>0.9885470267915587</v>
      </c>
      <c r="K7028" s="283">
        <f t="shared" si="1566"/>
        <v>0.2445642029042146</v>
      </c>
      <c r="L7028" s="283">
        <f t="shared" si="1567"/>
        <v>3.8708416397494121</v>
      </c>
      <c r="M7028" s="283">
        <f t="shared" si="1568"/>
        <v>3.230035652261102</v>
      </c>
      <c r="N7028" s="283">
        <f t="shared" si="1569"/>
        <v>3.4228778732085736</v>
      </c>
      <c r="O7028" s="283">
        <f t="shared" si="1570"/>
        <v>0.2765711589079744</v>
      </c>
      <c r="P7028" s="21">
        <f t="shared" si="1562"/>
        <v>0</v>
      </c>
      <c r="Q7028" s="21">
        <f t="shared" si="1563"/>
        <v>1.5598916921549892</v>
      </c>
      <c r="R7028">
        <f t="shared" si="1564"/>
        <v>1.0112882868167345</v>
      </c>
      <c r="S7028" s="296">
        <f t="shared" si="1571"/>
        <v>0</v>
      </c>
      <c r="T7028" s="283">
        <f t="shared" si="1572"/>
        <v>0.2445642029042146</v>
      </c>
    </row>
    <row r="7029" spans="1:20" x14ac:dyDescent="0.25">
      <c r="A7029" s="286">
        <v>43393</v>
      </c>
      <c r="B7029" s="1">
        <f t="shared" si="1565"/>
        <v>6</v>
      </c>
      <c r="C7029" s="285">
        <v>19</v>
      </c>
      <c r="D7029" t="s">
        <v>713</v>
      </c>
      <c r="F7029" s="16">
        <v>45</v>
      </c>
      <c r="G7029" t="str">
        <f t="shared" si="1559"/>
        <v>heating</v>
      </c>
      <c r="H7029" s="283">
        <f>IF(G7029="heating",F7029*Assumptions!M$4+Assumptions!M$7,0)</f>
        <v>0.26267355323341679</v>
      </c>
      <c r="I7029" s="15">
        <f t="shared" si="1560"/>
        <v>0.98418842963438757</v>
      </c>
      <c r="J7029" s="15">
        <f t="shared" si="1561"/>
        <v>0.9885470267915587</v>
      </c>
      <c r="K7029" s="283">
        <f t="shared" si="1566"/>
        <v>0.25555944611579207</v>
      </c>
      <c r="L7029" s="283">
        <f t="shared" si="1567"/>
        <v>3.8225513186096443</v>
      </c>
      <c r="M7029" s="283">
        <f t="shared" si="1568"/>
        <v>3.3331456014652394</v>
      </c>
      <c r="N7029" s="283">
        <f t="shared" si="1569"/>
        <v>3.3574836377085973</v>
      </c>
      <c r="O7029" s="283">
        <f t="shared" si="1570"/>
        <v>0.29095870692009534</v>
      </c>
      <c r="P7029" s="21">
        <f t="shared" si="1562"/>
        <v>0</v>
      </c>
      <c r="Q7029" s="21">
        <f t="shared" si="1563"/>
        <v>1.6764212681468484</v>
      </c>
      <c r="R7029">
        <f t="shared" si="1564"/>
        <v>1.0112882868167345</v>
      </c>
      <c r="S7029" s="296">
        <f t="shared" si="1571"/>
        <v>0</v>
      </c>
      <c r="T7029" s="283">
        <f t="shared" si="1572"/>
        <v>0.25555944611579207</v>
      </c>
    </row>
    <row r="7030" spans="1:20" x14ac:dyDescent="0.25">
      <c r="A7030" s="286">
        <v>43393</v>
      </c>
      <c r="B7030" s="1">
        <f t="shared" si="1565"/>
        <v>6</v>
      </c>
      <c r="C7030" s="285">
        <v>20</v>
      </c>
      <c r="D7030" t="s">
        <v>713</v>
      </c>
      <c r="F7030" s="16">
        <v>43</v>
      </c>
      <c r="G7030" t="str">
        <f t="shared" si="1559"/>
        <v>heating</v>
      </c>
      <c r="H7030" s="283">
        <f>IF(G7030="heating",F7030*Assumptions!M$4+Assumptions!M$7,0)</f>
        <v>0.28406530170749683</v>
      </c>
      <c r="I7030" s="15">
        <f t="shared" si="1560"/>
        <v>0.97071962311712034</v>
      </c>
      <c r="J7030" s="15">
        <f t="shared" si="1561"/>
        <v>0.9885470267915587</v>
      </c>
      <c r="K7030" s="283">
        <f t="shared" si="1566"/>
        <v>0.27258963087664489</v>
      </c>
      <c r="L7030" s="283">
        <f t="shared" si="1567"/>
        <v>3.7370271581932331</v>
      </c>
      <c r="M7030" s="283">
        <f t="shared" si="1568"/>
        <v>3.4757186005783627</v>
      </c>
      <c r="N7030" s="283">
        <f t="shared" si="1569"/>
        <v>3.2278965655525562</v>
      </c>
      <c r="O7030" s="283">
        <f t="shared" si="1570"/>
        <v>0.31558472613372368</v>
      </c>
      <c r="P7030" s="21">
        <f t="shared" si="1562"/>
        <v>0</v>
      </c>
      <c r="Q7030" s="21">
        <f t="shared" si="1563"/>
        <v>1.52436960139122</v>
      </c>
      <c r="R7030">
        <f t="shared" si="1564"/>
        <v>1.0112882868167345</v>
      </c>
      <c r="S7030" s="296">
        <f t="shared" si="1571"/>
        <v>0</v>
      </c>
      <c r="T7030" s="283">
        <f t="shared" si="1572"/>
        <v>0.27258963087664489</v>
      </c>
    </row>
    <row r="7031" spans="1:20" x14ac:dyDescent="0.25">
      <c r="A7031" s="286">
        <v>43393</v>
      </c>
      <c r="B7031" s="1">
        <f t="shared" si="1565"/>
        <v>6</v>
      </c>
      <c r="C7031" s="285">
        <v>21</v>
      </c>
      <c r="D7031" t="s">
        <v>713</v>
      </c>
      <c r="F7031" s="16">
        <v>41</v>
      </c>
      <c r="G7031" t="str">
        <f t="shared" si="1559"/>
        <v>heating</v>
      </c>
      <c r="H7031" s="283">
        <f>IF(G7031="heating",F7031*Assumptions!M$4+Assumptions!M$7,0)</f>
        <v>0.30545705018157687</v>
      </c>
      <c r="I7031" s="15">
        <f t="shared" si="1560"/>
        <v>0.95751150862929935</v>
      </c>
      <c r="J7031" s="15">
        <f t="shared" si="1561"/>
        <v>0.9885470267915587</v>
      </c>
      <c r="K7031" s="283">
        <f t="shared" si="1566"/>
        <v>0.28912889090208077</v>
      </c>
      <c r="L7031" s="283">
        <f t="shared" si="1567"/>
        <v>3.6290180754851575</v>
      </c>
      <c r="M7031" s="283">
        <f t="shared" si="1568"/>
        <v>3.5800545498320759</v>
      </c>
      <c r="N7031" s="283">
        <f t="shared" si="1569"/>
        <v>3.0927664988509331</v>
      </c>
      <c r="O7031" s="283">
        <f t="shared" si="1570"/>
        <v>0.33926064952477353</v>
      </c>
      <c r="P7031" s="21">
        <f t="shared" si="1562"/>
        <v>0</v>
      </c>
      <c r="Q7031" s="21">
        <f t="shared" si="1563"/>
        <v>1.4448604713749031</v>
      </c>
      <c r="R7031">
        <f t="shared" si="1564"/>
        <v>1.0112882868167345</v>
      </c>
      <c r="S7031" s="296">
        <f t="shared" si="1571"/>
        <v>0</v>
      </c>
      <c r="T7031" s="283">
        <f t="shared" si="1572"/>
        <v>0.28912889090208077</v>
      </c>
    </row>
    <row r="7032" spans="1:20" x14ac:dyDescent="0.25">
      <c r="A7032" s="286">
        <v>43393</v>
      </c>
      <c r="B7032" s="1">
        <f t="shared" si="1565"/>
        <v>6</v>
      </c>
      <c r="C7032" s="285">
        <v>22</v>
      </c>
      <c r="D7032" t="s">
        <v>713</v>
      </c>
      <c r="F7032" s="16">
        <v>41</v>
      </c>
      <c r="G7032" t="str">
        <f t="shared" si="1559"/>
        <v>heating</v>
      </c>
      <c r="H7032" s="283">
        <f>IF(G7032="heating",F7032*Assumptions!M$4+Assumptions!M$7,0)</f>
        <v>0.30545705018157687</v>
      </c>
      <c r="I7032" s="15">
        <f t="shared" si="1560"/>
        <v>0.9426530227543114</v>
      </c>
      <c r="J7032" s="15">
        <f t="shared" si="1561"/>
        <v>0.9885470267915587</v>
      </c>
      <c r="K7032" s="283">
        <f t="shared" si="1566"/>
        <v>0.28464224243592356</v>
      </c>
      <c r="L7032" s="283">
        <f t="shared" si="1567"/>
        <v>3.6290180754851575</v>
      </c>
      <c r="M7032" s="283">
        <f t="shared" si="1568"/>
        <v>3.5244999277925819</v>
      </c>
      <c r="N7032" s="283">
        <f t="shared" si="1569"/>
        <v>3.0927664988509331</v>
      </c>
      <c r="O7032" s="283">
        <f t="shared" si="1570"/>
        <v>0.33399606573285723</v>
      </c>
      <c r="P7032" s="21">
        <f t="shared" si="1562"/>
        <v>0</v>
      </c>
      <c r="Q7032" s="21">
        <f t="shared" si="1563"/>
        <v>1.2427137171080138</v>
      </c>
      <c r="R7032">
        <f t="shared" si="1564"/>
        <v>1.0112882868167345</v>
      </c>
      <c r="S7032" s="296">
        <f t="shared" si="1571"/>
        <v>0</v>
      </c>
      <c r="T7032" s="283">
        <f t="shared" si="1572"/>
        <v>0.28464224243592356</v>
      </c>
    </row>
    <row r="7033" spans="1:20" x14ac:dyDescent="0.25">
      <c r="A7033" s="286">
        <v>43393</v>
      </c>
      <c r="B7033" s="1">
        <f t="shared" si="1565"/>
        <v>6</v>
      </c>
      <c r="C7033" s="285">
        <v>23</v>
      </c>
      <c r="D7033" t="s">
        <v>713</v>
      </c>
      <c r="F7033" s="16">
        <v>45</v>
      </c>
      <c r="G7033" t="str">
        <f t="shared" si="1559"/>
        <v>heating</v>
      </c>
      <c r="H7033" s="283">
        <f>IF(G7033="heating",F7033*Assumptions!M$4+Assumptions!M$7,0)</f>
        <v>0.26267355323341679</v>
      </c>
      <c r="I7033" s="15">
        <f t="shared" si="1560"/>
        <v>0.94450710149963013</v>
      </c>
      <c r="J7033" s="15">
        <f t="shared" si="1561"/>
        <v>0.9885470267915587</v>
      </c>
      <c r="K7033" s="283">
        <f t="shared" si="1566"/>
        <v>0.24525558769406194</v>
      </c>
      <c r="L7033" s="283">
        <f t="shared" si="1567"/>
        <v>3.8225513186096443</v>
      </c>
      <c r="M7033" s="283">
        <f t="shared" si="1568"/>
        <v>3.198757063305123</v>
      </c>
      <c r="N7033" s="283">
        <f t="shared" si="1569"/>
        <v>3.3574836377085973</v>
      </c>
      <c r="O7033" s="283">
        <f t="shared" si="1570"/>
        <v>0.27922759164245475</v>
      </c>
      <c r="P7033" s="21">
        <f t="shared" si="1562"/>
        <v>0</v>
      </c>
      <c r="Q7033" s="21">
        <f t="shared" si="1563"/>
        <v>1.0297519246597011</v>
      </c>
      <c r="R7033">
        <f t="shared" si="1564"/>
        <v>1.0112882868167345</v>
      </c>
      <c r="S7033" s="296">
        <f t="shared" si="1571"/>
        <v>0</v>
      </c>
      <c r="T7033" s="283">
        <f t="shared" si="1572"/>
        <v>0.24525558769406194</v>
      </c>
    </row>
    <row r="7034" spans="1:20" x14ac:dyDescent="0.25">
      <c r="A7034" s="286">
        <v>43394</v>
      </c>
      <c r="B7034" s="1">
        <f t="shared" si="1565"/>
        <v>7</v>
      </c>
      <c r="C7034" s="285">
        <v>0</v>
      </c>
      <c r="D7034" t="s">
        <v>713</v>
      </c>
      <c r="F7034" s="16">
        <v>43</v>
      </c>
      <c r="G7034" t="str">
        <f t="shared" si="1559"/>
        <v>heating</v>
      </c>
      <c r="H7034" s="283">
        <f>IF(G7034="heating",F7034*Assumptions!M$4+Assumptions!M$7,0)</f>
        <v>0.28406530170749683</v>
      </c>
      <c r="I7034" s="15">
        <f t="shared" si="1560"/>
        <v>0.97481507806017154</v>
      </c>
      <c r="J7034" s="15">
        <f t="shared" si="1561"/>
        <v>0.93760781206536892</v>
      </c>
      <c r="K7034" s="283">
        <f t="shared" si="1566"/>
        <v>0.25963404741639057</v>
      </c>
      <c r="L7034" s="283">
        <f t="shared" si="1567"/>
        <v>3.7370271581932331</v>
      </c>
      <c r="M7034" s="283">
        <f t="shared" si="1568"/>
        <v>3.3105253675513557</v>
      </c>
      <c r="N7034" s="283">
        <f t="shared" si="1569"/>
        <v>3.2278965655525562</v>
      </c>
      <c r="O7034" s="283">
        <f t="shared" si="1570"/>
        <v>0.3005856807002707</v>
      </c>
      <c r="P7034" s="21">
        <f t="shared" si="1562"/>
        <v>0</v>
      </c>
      <c r="Q7034" s="21">
        <f t="shared" si="1563"/>
        <v>0.90668853391740301</v>
      </c>
      <c r="R7034">
        <f t="shared" si="1564"/>
        <v>1.0096214758538746</v>
      </c>
      <c r="S7034" s="296">
        <f t="shared" si="1571"/>
        <v>0</v>
      </c>
      <c r="T7034" s="283">
        <f t="shared" si="1572"/>
        <v>0.25963404741639057</v>
      </c>
    </row>
    <row r="7035" spans="1:20" x14ac:dyDescent="0.25">
      <c r="A7035" s="286">
        <v>43394</v>
      </c>
      <c r="B7035" s="1">
        <f t="shared" si="1565"/>
        <v>7</v>
      </c>
      <c r="C7035" s="285">
        <v>1</v>
      </c>
      <c r="D7035" t="s">
        <v>713</v>
      </c>
      <c r="F7035" s="16">
        <v>45</v>
      </c>
      <c r="G7035" t="str">
        <f t="shared" si="1559"/>
        <v>heating</v>
      </c>
      <c r="H7035" s="283">
        <f>IF(G7035="heating",F7035*Assumptions!M$4+Assumptions!M$7,0)</f>
        <v>0.26267355323341679</v>
      </c>
      <c r="I7035" s="15">
        <f t="shared" si="1560"/>
        <v>1.012242869806885</v>
      </c>
      <c r="J7035" s="15">
        <f t="shared" si="1561"/>
        <v>0.93760781206536892</v>
      </c>
      <c r="K7035" s="283">
        <f t="shared" si="1566"/>
        <v>0.24930000797690841</v>
      </c>
      <c r="L7035" s="283">
        <f t="shared" si="1567"/>
        <v>3.8225513186096443</v>
      </c>
      <c r="M7035" s="283">
        <f t="shared" si="1568"/>
        <v>3.2515065972438468</v>
      </c>
      <c r="N7035" s="283">
        <f t="shared" si="1569"/>
        <v>3.3574836377085973</v>
      </c>
      <c r="O7035" s="283">
        <f t="shared" si="1570"/>
        <v>0.28383223182940065</v>
      </c>
      <c r="P7035" s="21">
        <f t="shared" si="1562"/>
        <v>0</v>
      </c>
      <c r="Q7035" s="21">
        <f t="shared" si="1563"/>
        <v>0.81803459285312596</v>
      </c>
      <c r="R7035">
        <f t="shared" si="1564"/>
        <v>1.0096214758538746</v>
      </c>
      <c r="S7035" s="296">
        <f t="shared" si="1571"/>
        <v>0</v>
      </c>
      <c r="T7035" s="283">
        <f t="shared" si="1572"/>
        <v>0.24930000797690841</v>
      </c>
    </row>
    <row r="7036" spans="1:20" x14ac:dyDescent="0.25">
      <c r="A7036" s="286">
        <v>43394</v>
      </c>
      <c r="B7036" s="1">
        <f t="shared" si="1565"/>
        <v>7</v>
      </c>
      <c r="C7036" s="285">
        <v>2</v>
      </c>
      <c r="D7036" t="s">
        <v>713</v>
      </c>
      <c r="F7036" s="16">
        <v>45</v>
      </c>
      <c r="G7036" t="str">
        <f t="shared" si="1559"/>
        <v>heating</v>
      </c>
      <c r="H7036" s="283">
        <f>IF(G7036="heating",F7036*Assumptions!M$4+Assumptions!M$7,0)</f>
        <v>0.26267355323341679</v>
      </c>
      <c r="I7036" s="15">
        <f t="shared" si="1560"/>
        <v>1.0509704703585963</v>
      </c>
      <c r="J7036" s="15">
        <f t="shared" si="1561"/>
        <v>0.93760781206536892</v>
      </c>
      <c r="K7036" s="283">
        <f t="shared" si="1566"/>
        <v>0.25883802638578102</v>
      </c>
      <c r="L7036" s="283">
        <f t="shared" si="1567"/>
        <v>3.8225513186096443</v>
      </c>
      <c r="M7036" s="283">
        <f t="shared" si="1568"/>
        <v>3.3759066324975766</v>
      </c>
      <c r="N7036" s="283">
        <f t="shared" si="1569"/>
        <v>3.3574836377085973</v>
      </c>
      <c r="O7036" s="283">
        <f t="shared" si="1570"/>
        <v>0.29469142543388294</v>
      </c>
      <c r="P7036" s="21">
        <f t="shared" si="1562"/>
        <v>0</v>
      </c>
      <c r="Q7036" s="21">
        <f t="shared" si="1563"/>
        <v>0.74507607494346417</v>
      </c>
      <c r="R7036">
        <f t="shared" si="1564"/>
        <v>1.0096214758538746</v>
      </c>
      <c r="S7036" s="296">
        <f t="shared" si="1571"/>
        <v>0</v>
      </c>
      <c r="T7036" s="283">
        <f t="shared" si="1572"/>
        <v>0.25883802638578102</v>
      </c>
    </row>
    <row r="7037" spans="1:20" x14ac:dyDescent="0.25">
      <c r="A7037" s="286">
        <v>43394</v>
      </c>
      <c r="B7037" s="1">
        <f t="shared" si="1565"/>
        <v>7</v>
      </c>
      <c r="C7037" s="285">
        <v>3</v>
      </c>
      <c r="D7037" t="s">
        <v>713</v>
      </c>
      <c r="F7037" s="16">
        <v>45</v>
      </c>
      <c r="G7037" t="str">
        <f t="shared" si="1559"/>
        <v>heating</v>
      </c>
      <c r="H7037" s="283">
        <f>IF(G7037="heating",F7037*Assumptions!M$4+Assumptions!M$7,0)</f>
        <v>0.26267355323341679</v>
      </c>
      <c r="I7037" s="15">
        <f t="shared" si="1560"/>
        <v>1.0924036124451033</v>
      </c>
      <c r="J7037" s="15">
        <f t="shared" si="1561"/>
        <v>0.93760781206536892</v>
      </c>
      <c r="K7037" s="283">
        <f t="shared" si="1566"/>
        <v>0.26904237848425044</v>
      </c>
      <c r="L7037" s="283">
        <f t="shared" si="1567"/>
        <v>3.8225513186096443</v>
      </c>
      <c r="M7037" s="283">
        <f t="shared" si="1568"/>
        <v>3.5089973549489204</v>
      </c>
      <c r="N7037" s="283">
        <f t="shared" si="1569"/>
        <v>3.3574836377085973</v>
      </c>
      <c r="O7037" s="283">
        <f t="shared" si="1570"/>
        <v>0.30630925109696866</v>
      </c>
      <c r="P7037" s="21">
        <f t="shared" si="1562"/>
        <v>0</v>
      </c>
      <c r="Q7037" s="21">
        <f t="shared" si="1563"/>
        <v>0.69158980876382303</v>
      </c>
      <c r="R7037">
        <f t="shared" si="1564"/>
        <v>1.0096214758538746</v>
      </c>
      <c r="S7037" s="296">
        <f t="shared" si="1571"/>
        <v>0</v>
      </c>
      <c r="T7037" s="283">
        <f t="shared" si="1572"/>
        <v>0.26904237848425044</v>
      </c>
    </row>
    <row r="7038" spans="1:20" x14ac:dyDescent="0.25">
      <c r="A7038" s="286">
        <v>43394</v>
      </c>
      <c r="B7038" s="1">
        <f t="shared" si="1565"/>
        <v>7</v>
      </c>
      <c r="C7038" s="285">
        <v>4</v>
      </c>
      <c r="D7038" t="s">
        <v>713</v>
      </c>
      <c r="F7038" s="16">
        <v>46</v>
      </c>
      <c r="G7038" t="str">
        <f t="shared" si="1559"/>
        <v>heating</v>
      </c>
      <c r="H7038" s="283">
        <f>IF(G7038="heating",F7038*Assumptions!M$4+Assumptions!M$7,0)</f>
        <v>0.2519776789963768</v>
      </c>
      <c r="I7038" s="15">
        <f t="shared" si="1560"/>
        <v>1.1348296917927807</v>
      </c>
      <c r="J7038" s="15">
        <f t="shared" si="1561"/>
        <v>0.93760781206536892</v>
      </c>
      <c r="K7038" s="283">
        <f t="shared" si="1566"/>
        <v>0.26811059635594292</v>
      </c>
      <c r="L7038" s="283">
        <f t="shared" si="1567"/>
        <v>3.8708416397494121</v>
      </c>
      <c r="M7038" s="283">
        <f t="shared" si="1568"/>
        <v>3.541020209396136</v>
      </c>
      <c r="N7038" s="283">
        <f t="shared" si="1569"/>
        <v>3.4228778732085736</v>
      </c>
      <c r="O7038" s="283">
        <f t="shared" si="1570"/>
        <v>0.3031991496266252</v>
      </c>
      <c r="P7038" s="21">
        <f t="shared" si="1562"/>
        <v>0</v>
      </c>
      <c r="Q7038" s="21">
        <f t="shared" si="1563"/>
        <v>0.6473875548762833</v>
      </c>
      <c r="R7038">
        <f t="shared" si="1564"/>
        <v>1.0096214758538746</v>
      </c>
      <c r="S7038" s="296">
        <f t="shared" si="1571"/>
        <v>0</v>
      </c>
      <c r="T7038" s="283">
        <f t="shared" si="1572"/>
        <v>0.26811059635594292</v>
      </c>
    </row>
    <row r="7039" spans="1:20" x14ac:dyDescent="0.25">
      <c r="A7039" s="286">
        <v>43394</v>
      </c>
      <c r="B7039" s="1">
        <f t="shared" si="1565"/>
        <v>7</v>
      </c>
      <c r="C7039" s="285">
        <v>5</v>
      </c>
      <c r="D7039" t="s">
        <v>713</v>
      </c>
      <c r="F7039" s="16">
        <v>46</v>
      </c>
      <c r="G7039" t="str">
        <f t="shared" si="1559"/>
        <v>heating</v>
      </c>
      <c r="H7039" s="283">
        <f>IF(G7039="heating",F7039*Assumptions!M$4+Assumptions!M$7,0)</f>
        <v>0.2519776789963768</v>
      </c>
      <c r="I7039" s="15">
        <f t="shared" si="1560"/>
        <v>1.1635558681477385</v>
      </c>
      <c r="J7039" s="15">
        <f t="shared" si="1561"/>
        <v>0.93760781206536892</v>
      </c>
      <c r="K7039" s="283">
        <f t="shared" si="1566"/>
        <v>0.27489733477956185</v>
      </c>
      <c r="L7039" s="283">
        <f t="shared" si="1567"/>
        <v>3.8708416397494121</v>
      </c>
      <c r="M7039" s="283">
        <f t="shared" si="1568"/>
        <v>3.630654779012382</v>
      </c>
      <c r="N7039" s="283">
        <f t="shared" si="1569"/>
        <v>3.4228778732085736</v>
      </c>
      <c r="O7039" s="283">
        <f t="shared" si="1570"/>
        <v>0.31087409178388242</v>
      </c>
      <c r="P7039" s="21">
        <f t="shared" si="1562"/>
        <v>0</v>
      </c>
      <c r="Q7039" s="21">
        <f t="shared" si="1563"/>
        <v>0.72139578924615555</v>
      </c>
      <c r="R7039">
        <f t="shared" si="1564"/>
        <v>1.0096214758538746</v>
      </c>
      <c r="S7039" s="296">
        <f t="shared" si="1571"/>
        <v>0</v>
      </c>
      <c r="T7039" s="283">
        <f t="shared" si="1572"/>
        <v>0.27489733477956185</v>
      </c>
    </row>
    <row r="7040" spans="1:20" x14ac:dyDescent="0.25">
      <c r="A7040" s="286">
        <v>43394</v>
      </c>
      <c r="B7040" s="1">
        <f t="shared" si="1565"/>
        <v>7</v>
      </c>
      <c r="C7040" s="285">
        <v>6</v>
      </c>
      <c r="D7040" t="s">
        <v>713</v>
      </c>
      <c r="F7040" s="16">
        <v>46</v>
      </c>
      <c r="G7040" t="str">
        <f t="shared" si="1559"/>
        <v>heating</v>
      </c>
      <c r="H7040" s="283">
        <f>IF(G7040="heating",F7040*Assumptions!M$4+Assumptions!M$7,0)</f>
        <v>0.2519776789963768</v>
      </c>
      <c r="I7040" s="15">
        <f t="shared" si="1560"/>
        <v>1.2083911162615524</v>
      </c>
      <c r="J7040" s="15">
        <f t="shared" si="1561"/>
        <v>0.93760781206536892</v>
      </c>
      <c r="K7040" s="283">
        <f t="shared" si="1566"/>
        <v>0.28548994193153993</v>
      </c>
      <c r="L7040" s="283">
        <f t="shared" si="1567"/>
        <v>3.8708416397494121</v>
      </c>
      <c r="M7040" s="283">
        <f t="shared" si="1568"/>
        <v>3.7705546431175367</v>
      </c>
      <c r="N7040" s="283">
        <f t="shared" si="1569"/>
        <v>3.4228778732085736</v>
      </c>
      <c r="O7040" s="283">
        <f t="shared" si="1570"/>
        <v>0.32285298976277782</v>
      </c>
      <c r="P7040" s="21">
        <f t="shared" si="1562"/>
        <v>0</v>
      </c>
      <c r="Q7040" s="21">
        <f t="shared" si="1563"/>
        <v>0.87787080972652631</v>
      </c>
      <c r="R7040">
        <f t="shared" si="1564"/>
        <v>1.0096214758538746</v>
      </c>
      <c r="S7040" s="296">
        <f t="shared" si="1571"/>
        <v>0</v>
      </c>
      <c r="T7040" s="283">
        <f t="shared" si="1572"/>
        <v>0.28548994193153993</v>
      </c>
    </row>
    <row r="7041" spans="1:20" x14ac:dyDescent="0.25">
      <c r="A7041" s="286">
        <v>43394</v>
      </c>
      <c r="B7041" s="1">
        <f t="shared" si="1565"/>
        <v>7</v>
      </c>
      <c r="C7041" s="285">
        <v>7</v>
      </c>
      <c r="D7041" t="s">
        <v>713</v>
      </c>
      <c r="F7041" s="16">
        <v>46</v>
      </c>
      <c r="G7041" t="str">
        <f t="shared" si="1559"/>
        <v>heating</v>
      </c>
      <c r="H7041" s="283">
        <f>IF(G7041="heating",F7041*Assumptions!M$4+Assumptions!M$7,0)</f>
        <v>0.2519776789963768</v>
      </c>
      <c r="I7041" s="15">
        <f t="shared" si="1560"/>
        <v>1.1637425769249583</v>
      </c>
      <c r="J7041" s="15">
        <f t="shared" si="1561"/>
        <v>0.93760781206536892</v>
      </c>
      <c r="K7041" s="283">
        <f t="shared" si="1566"/>
        <v>0.2749414458932975</v>
      </c>
      <c r="L7041" s="283">
        <f t="shared" si="1567"/>
        <v>3.8708416397494121</v>
      </c>
      <c r="M7041" s="283">
        <f t="shared" si="1568"/>
        <v>3.631237368239812</v>
      </c>
      <c r="N7041" s="283">
        <f t="shared" si="1569"/>
        <v>3.4228778732085736</v>
      </c>
      <c r="O7041" s="283">
        <f t="shared" si="1570"/>
        <v>0.31092397587035836</v>
      </c>
      <c r="P7041" s="21">
        <f t="shared" si="1562"/>
        <v>0</v>
      </c>
      <c r="Q7041" s="21">
        <f t="shared" si="1563"/>
        <v>0.97331382064367777</v>
      </c>
      <c r="R7041">
        <f t="shared" si="1564"/>
        <v>1.0096214758538746</v>
      </c>
      <c r="S7041" s="296">
        <f t="shared" si="1571"/>
        <v>0</v>
      </c>
      <c r="T7041" s="283">
        <f t="shared" si="1572"/>
        <v>0.2749414458932975</v>
      </c>
    </row>
    <row r="7042" spans="1:20" x14ac:dyDescent="0.25">
      <c r="A7042" s="286">
        <v>43394</v>
      </c>
      <c r="B7042" s="1">
        <f t="shared" si="1565"/>
        <v>7</v>
      </c>
      <c r="C7042" s="285">
        <v>8</v>
      </c>
      <c r="D7042" t="s">
        <v>713</v>
      </c>
      <c r="F7042" s="16">
        <v>46</v>
      </c>
      <c r="G7042" t="str">
        <f t="shared" ref="G7042:G7105" si="1573">VLOOKUP(A7042,U$2:W$366,3,FALSE)</f>
        <v>heating</v>
      </c>
      <c r="H7042" s="283">
        <f>IF(G7042="heating",F7042*Assumptions!M$4+Assumptions!M$7,0)</f>
        <v>0.2519776789963768</v>
      </c>
      <c r="I7042" s="15">
        <f t="shared" ref="I7042:I7105" si="1574">VLOOKUP(C7042,AO$2:AQ$25,3,FALSE)</f>
        <v>1.094193721037565</v>
      </c>
      <c r="J7042" s="15">
        <f t="shared" ref="J7042:J7105" si="1575">VLOOKUP(B7042,AS$4:AU$10,3,FALSE)</f>
        <v>0.93760781206536892</v>
      </c>
      <c r="K7042" s="283">
        <f t="shared" si="1566"/>
        <v>0.25851009468465513</v>
      </c>
      <c r="L7042" s="283">
        <f t="shared" si="1567"/>
        <v>3.8708416397494121</v>
      </c>
      <c r="M7042" s="283">
        <f t="shared" si="1568"/>
        <v>3.4142233915887603</v>
      </c>
      <c r="N7042" s="283">
        <f t="shared" si="1569"/>
        <v>3.4228778732085736</v>
      </c>
      <c r="O7042" s="283">
        <f t="shared" si="1570"/>
        <v>0.2923421973752528</v>
      </c>
      <c r="P7042" s="21">
        <f t="shared" ref="P7042:P7105" si="1576">IF(G7042="cooling",IF(F7042&lt;61,0.025,(F7042^2*AX$25+F7042*AY$25+AZ$25)),0)</f>
        <v>0</v>
      </c>
      <c r="Q7042" s="21">
        <f t="shared" ref="Q7042:Q7105" si="1577">VLOOKUP(C7042,BB$2:BC$25,2,FALSE)</f>
        <v>0.94940007506179924</v>
      </c>
      <c r="R7042">
        <f t="shared" ref="R7042:R7105" si="1578">VLOOKUP(B7042,AS$4:AV$10,4,FALSE)</f>
        <v>1.0096214758538746</v>
      </c>
      <c r="S7042" s="296">
        <f t="shared" si="1571"/>
        <v>0</v>
      </c>
      <c r="T7042" s="283">
        <f t="shared" si="1572"/>
        <v>0.25851009468465513</v>
      </c>
    </row>
    <row r="7043" spans="1:20" x14ac:dyDescent="0.25">
      <c r="A7043" s="286">
        <v>43394</v>
      </c>
      <c r="B7043" s="1">
        <f t="shared" ref="B7043:B7106" si="1579">WEEKDAY(A7043,2)</f>
        <v>7</v>
      </c>
      <c r="C7043" s="285">
        <v>9</v>
      </c>
      <c r="D7043" t="s">
        <v>713</v>
      </c>
      <c r="F7043" s="16">
        <v>46</v>
      </c>
      <c r="G7043" t="str">
        <f t="shared" si="1573"/>
        <v>heating</v>
      </c>
      <c r="H7043" s="283">
        <f>IF(G7043="heating",F7043*Assumptions!M$4+Assumptions!M$7,0)</f>
        <v>0.2519776789963768</v>
      </c>
      <c r="I7043" s="15">
        <f t="shared" si="1574"/>
        <v>1.0343009000871222</v>
      </c>
      <c r="J7043" s="15">
        <f t="shared" si="1575"/>
        <v>0.93760781206536892</v>
      </c>
      <c r="K7043" s="283">
        <f t="shared" ref="K7043:K7106" si="1580">H7043*I7043*J7043</f>
        <v>0.24436004198635555</v>
      </c>
      <c r="L7043" s="283">
        <f t="shared" ref="L7043:L7106" si="1581">VLOOKUP(F7043,BL$2:BN$92,2,FALSE)</f>
        <v>3.8708416397494121</v>
      </c>
      <c r="M7043" s="283">
        <f t="shared" ref="M7043:M7106" si="1582">IF(G7043="heating",K7043*(L7043*3.412),0)</f>
        <v>3.2273392353871193</v>
      </c>
      <c r="N7043" s="283">
        <f t="shared" ref="N7043:N7106" si="1583">VLOOKUP(F7043,BL$2:BN$92,3,FALSE)</f>
        <v>3.4228778732085736</v>
      </c>
      <c r="O7043" s="283">
        <f t="shared" ref="O7043:O7106" si="1584">IF(F7043&lt;=61,IF(G7043="heating",IF(F7043&gt;=5,K7043*L7043/N7043,0),0),0)</f>
        <v>0.27634027875059464</v>
      </c>
      <c r="P7043" s="21">
        <f t="shared" si="1576"/>
        <v>0</v>
      </c>
      <c r="Q7043" s="21">
        <f t="shared" si="1577"/>
        <v>0.8408485371888097</v>
      </c>
      <c r="R7043">
        <f t="shared" si="1578"/>
        <v>1.0096214758538746</v>
      </c>
      <c r="S7043" s="296">
        <f t="shared" ref="S7043:S7106" si="1585">P7043*Q7043*R7043</f>
        <v>0</v>
      </c>
      <c r="T7043" s="283">
        <f t="shared" ref="T7043:T7106" si="1586">K7043+S7043</f>
        <v>0.24436004198635555</v>
      </c>
    </row>
    <row r="7044" spans="1:20" x14ac:dyDescent="0.25">
      <c r="A7044" s="286">
        <v>43394</v>
      </c>
      <c r="B7044" s="1">
        <f t="shared" si="1579"/>
        <v>7</v>
      </c>
      <c r="C7044" s="285">
        <v>10</v>
      </c>
      <c r="D7044" t="s">
        <v>713</v>
      </c>
      <c r="F7044" s="16">
        <v>48</v>
      </c>
      <c r="G7044" t="str">
        <f t="shared" si="1573"/>
        <v>heating</v>
      </c>
      <c r="H7044" s="283">
        <f>IF(G7044="heating",F7044*Assumptions!M$4+Assumptions!M$7,0)</f>
        <v>0.2305859305222967</v>
      </c>
      <c r="I7044" s="15">
        <f t="shared" si="1574"/>
        <v>0.98112329028689171</v>
      </c>
      <c r="J7044" s="15">
        <f t="shared" si="1575"/>
        <v>0.93760781206536892</v>
      </c>
      <c r="K7044" s="283">
        <f t="shared" si="1580"/>
        <v>0.21211804084134811</v>
      </c>
      <c r="L7044" s="283">
        <f t="shared" si="1581"/>
        <v>3.9630740889572826</v>
      </c>
      <c r="M7044" s="283">
        <f t="shared" si="1582"/>
        <v>2.8682620130971843</v>
      </c>
      <c r="N7044" s="283">
        <f t="shared" si="1583"/>
        <v>3.5524856183738187</v>
      </c>
      <c r="O7044" s="283">
        <f t="shared" si="1584"/>
        <v>0.23663417723941113</v>
      </c>
      <c r="P7044" s="21">
        <f t="shared" si="1576"/>
        <v>0</v>
      </c>
      <c r="Q7044" s="21">
        <f t="shared" si="1577"/>
        <v>0.74504051125983206</v>
      </c>
      <c r="R7044">
        <f t="shared" si="1578"/>
        <v>1.0096214758538746</v>
      </c>
      <c r="S7044" s="296">
        <f t="shared" si="1585"/>
        <v>0</v>
      </c>
      <c r="T7044" s="283">
        <f t="shared" si="1586"/>
        <v>0.21211804084134811</v>
      </c>
    </row>
    <row r="7045" spans="1:20" x14ac:dyDescent="0.25">
      <c r="A7045" s="286">
        <v>43394</v>
      </c>
      <c r="B7045" s="1">
        <f t="shared" si="1579"/>
        <v>7</v>
      </c>
      <c r="C7045" s="285">
        <v>11</v>
      </c>
      <c r="D7045" t="s">
        <v>713</v>
      </c>
      <c r="F7045" s="16">
        <v>48</v>
      </c>
      <c r="G7045" t="str">
        <f t="shared" si="1573"/>
        <v>heating</v>
      </c>
      <c r="H7045" s="283">
        <f>IF(G7045="heating",F7045*Assumptions!M$4+Assumptions!M$7,0)</f>
        <v>0.2305859305222967</v>
      </c>
      <c r="I7045" s="15">
        <f t="shared" si="1574"/>
        <v>0.94956163997961163</v>
      </c>
      <c r="J7045" s="15">
        <f t="shared" si="1575"/>
        <v>0.93760781206536892</v>
      </c>
      <c r="K7045" s="283">
        <f t="shared" si="1580"/>
        <v>0.20529443824707849</v>
      </c>
      <c r="L7045" s="283">
        <f t="shared" si="1581"/>
        <v>3.9630740889572826</v>
      </c>
      <c r="M7045" s="283">
        <f t="shared" si="1582"/>
        <v>2.7759931988276167</v>
      </c>
      <c r="N7045" s="283">
        <f t="shared" si="1583"/>
        <v>3.5524856183738187</v>
      </c>
      <c r="O7045" s="283">
        <f t="shared" si="1584"/>
        <v>0.22902191767252497</v>
      </c>
      <c r="P7045" s="21">
        <f t="shared" si="1576"/>
        <v>0</v>
      </c>
      <c r="Q7045" s="21">
        <f t="shared" si="1577"/>
        <v>0.72850690893675296</v>
      </c>
      <c r="R7045">
        <f t="shared" si="1578"/>
        <v>1.0096214758538746</v>
      </c>
      <c r="S7045" s="296">
        <f t="shared" si="1585"/>
        <v>0</v>
      </c>
      <c r="T7045" s="283">
        <f t="shared" si="1586"/>
        <v>0.20529443824707849</v>
      </c>
    </row>
    <row r="7046" spans="1:20" x14ac:dyDescent="0.25">
      <c r="A7046" s="286">
        <v>43394</v>
      </c>
      <c r="B7046" s="1">
        <f t="shared" si="1579"/>
        <v>7</v>
      </c>
      <c r="C7046" s="285">
        <v>12</v>
      </c>
      <c r="D7046" t="s">
        <v>713</v>
      </c>
      <c r="F7046" s="16">
        <v>45</v>
      </c>
      <c r="G7046" t="str">
        <f t="shared" si="1573"/>
        <v>heating</v>
      </c>
      <c r="H7046" s="283">
        <f>IF(G7046="heating",F7046*Assumptions!M$4+Assumptions!M$7,0)</f>
        <v>0.26267355323341679</v>
      </c>
      <c r="I7046" s="15">
        <f t="shared" si="1574"/>
        <v>0.91648403420261149</v>
      </c>
      <c r="J7046" s="15">
        <f t="shared" si="1575"/>
        <v>0.93760781206536892</v>
      </c>
      <c r="K7046" s="283">
        <f t="shared" si="1580"/>
        <v>0.2257160646446533</v>
      </c>
      <c r="L7046" s="283">
        <f t="shared" si="1581"/>
        <v>3.8225513186096443</v>
      </c>
      <c r="M7046" s="283">
        <f t="shared" si="1582"/>
        <v>2.9439119527183828</v>
      </c>
      <c r="N7046" s="283">
        <f t="shared" si="1583"/>
        <v>3.3574836377085973</v>
      </c>
      <c r="O7046" s="283">
        <f t="shared" si="1584"/>
        <v>0.25698151760097554</v>
      </c>
      <c r="P7046" s="21">
        <f t="shared" si="1576"/>
        <v>0</v>
      </c>
      <c r="Q7046" s="21">
        <f t="shared" si="1577"/>
        <v>0.75910815787401487</v>
      </c>
      <c r="R7046">
        <f t="shared" si="1578"/>
        <v>1.0096214758538746</v>
      </c>
      <c r="S7046" s="296">
        <f t="shared" si="1585"/>
        <v>0</v>
      </c>
      <c r="T7046" s="283">
        <f t="shared" si="1586"/>
        <v>0.2257160646446533</v>
      </c>
    </row>
    <row r="7047" spans="1:20" x14ac:dyDescent="0.25">
      <c r="A7047" s="286">
        <v>43394</v>
      </c>
      <c r="B7047" s="1">
        <f t="shared" si="1579"/>
        <v>7</v>
      </c>
      <c r="C7047" s="285">
        <v>13</v>
      </c>
      <c r="D7047" t="s">
        <v>713</v>
      </c>
      <c r="F7047" s="16">
        <v>46</v>
      </c>
      <c r="G7047" t="str">
        <f t="shared" si="1573"/>
        <v>heating</v>
      </c>
      <c r="H7047" s="283">
        <f>IF(G7047="heating",F7047*Assumptions!M$4+Assumptions!M$7,0)</f>
        <v>0.2519776789963768</v>
      </c>
      <c r="I7047" s="15">
        <f t="shared" si="1574"/>
        <v>0.90040206880052787</v>
      </c>
      <c r="J7047" s="15">
        <f t="shared" si="1575"/>
        <v>0.93760781206536892</v>
      </c>
      <c r="K7047" s="283">
        <f t="shared" si="1580"/>
        <v>0.2127256075269443</v>
      </c>
      <c r="L7047" s="283">
        <f t="shared" si="1581"/>
        <v>3.8708416397494121</v>
      </c>
      <c r="M7047" s="283">
        <f t="shared" si="1582"/>
        <v>2.8095333998248511</v>
      </c>
      <c r="N7047" s="283">
        <f t="shared" si="1583"/>
        <v>3.4228778732085736</v>
      </c>
      <c r="O7047" s="283">
        <f t="shared" si="1584"/>
        <v>0.24056573735843345</v>
      </c>
      <c r="P7047" s="21">
        <f t="shared" si="1576"/>
        <v>0</v>
      </c>
      <c r="Q7047" s="21">
        <f t="shared" si="1577"/>
        <v>0.79115902007799765</v>
      </c>
      <c r="R7047">
        <f t="shared" si="1578"/>
        <v>1.0096214758538746</v>
      </c>
      <c r="S7047" s="296">
        <f t="shared" si="1585"/>
        <v>0</v>
      </c>
      <c r="T7047" s="283">
        <f t="shared" si="1586"/>
        <v>0.2127256075269443</v>
      </c>
    </row>
    <row r="7048" spans="1:20" x14ac:dyDescent="0.25">
      <c r="A7048" s="286">
        <v>43394</v>
      </c>
      <c r="B7048" s="1">
        <f t="shared" si="1579"/>
        <v>7</v>
      </c>
      <c r="C7048" s="285">
        <v>14</v>
      </c>
      <c r="D7048" t="s">
        <v>713</v>
      </c>
      <c r="F7048" s="16">
        <v>46</v>
      </c>
      <c r="G7048" t="str">
        <f t="shared" si="1573"/>
        <v>heating</v>
      </c>
      <c r="H7048" s="283">
        <f>IF(G7048="heating",F7048*Assumptions!M$4+Assumptions!M$7,0)</f>
        <v>0.2519776789963768</v>
      </c>
      <c r="I7048" s="15">
        <f t="shared" si="1574"/>
        <v>0.86032894500746537</v>
      </c>
      <c r="J7048" s="15">
        <f t="shared" si="1575"/>
        <v>0.93760781206536892</v>
      </c>
      <c r="K7048" s="283">
        <f t="shared" si="1580"/>
        <v>0.2032580819627953</v>
      </c>
      <c r="L7048" s="283">
        <f t="shared" si="1581"/>
        <v>3.8708416397494121</v>
      </c>
      <c r="M7048" s="283">
        <f t="shared" si="1582"/>
        <v>2.6844928389097618</v>
      </c>
      <c r="N7048" s="283">
        <f t="shared" si="1583"/>
        <v>3.4228778732085736</v>
      </c>
      <c r="O7048" s="283">
        <f t="shared" si="1584"/>
        <v>0.22985916425340264</v>
      </c>
      <c r="P7048" s="21">
        <f t="shared" si="1576"/>
        <v>0</v>
      </c>
      <c r="Q7048" s="21">
        <f t="shared" si="1577"/>
        <v>0.84355555031342389</v>
      </c>
      <c r="R7048">
        <f t="shared" si="1578"/>
        <v>1.0096214758538746</v>
      </c>
      <c r="S7048" s="296">
        <f t="shared" si="1585"/>
        <v>0</v>
      </c>
      <c r="T7048" s="283">
        <f t="shared" si="1586"/>
        <v>0.2032580819627953</v>
      </c>
    </row>
    <row r="7049" spans="1:20" x14ac:dyDescent="0.25">
      <c r="A7049" s="286">
        <v>43394</v>
      </c>
      <c r="B7049" s="1">
        <f t="shared" si="1579"/>
        <v>7</v>
      </c>
      <c r="C7049" s="285">
        <v>15</v>
      </c>
      <c r="D7049" t="s">
        <v>713</v>
      </c>
      <c r="F7049" s="16">
        <v>48</v>
      </c>
      <c r="G7049" t="str">
        <f t="shared" si="1573"/>
        <v>heating</v>
      </c>
      <c r="H7049" s="283">
        <f>IF(G7049="heating",F7049*Assumptions!M$4+Assumptions!M$7,0)</f>
        <v>0.2305859305222967</v>
      </c>
      <c r="I7049" s="15">
        <f t="shared" si="1574"/>
        <v>0.85754515037175039</v>
      </c>
      <c r="J7049" s="15">
        <f t="shared" si="1575"/>
        <v>0.93760781206536892</v>
      </c>
      <c r="K7049" s="283">
        <f t="shared" si="1580"/>
        <v>0.18540054958502217</v>
      </c>
      <c r="L7049" s="283">
        <f t="shared" si="1581"/>
        <v>3.9630740889572826</v>
      </c>
      <c r="M7049" s="283">
        <f t="shared" si="1582"/>
        <v>2.5069878614417265</v>
      </c>
      <c r="N7049" s="283">
        <f t="shared" si="1583"/>
        <v>3.5524856183738187</v>
      </c>
      <c r="O7049" s="283">
        <f t="shared" si="1584"/>
        <v>0.20682873713509423</v>
      </c>
      <c r="P7049" s="21">
        <f t="shared" si="1576"/>
        <v>0</v>
      </c>
      <c r="Q7049" s="21">
        <f t="shared" si="1577"/>
        <v>0.96592607327566882</v>
      </c>
      <c r="R7049">
        <f t="shared" si="1578"/>
        <v>1.0096214758538746</v>
      </c>
      <c r="S7049" s="296">
        <f t="shared" si="1585"/>
        <v>0</v>
      </c>
      <c r="T7049" s="283">
        <f t="shared" si="1586"/>
        <v>0.18540054958502217</v>
      </c>
    </row>
    <row r="7050" spans="1:20" x14ac:dyDescent="0.25">
      <c r="A7050" s="286">
        <v>43394</v>
      </c>
      <c r="B7050" s="1">
        <f t="shared" si="1579"/>
        <v>7</v>
      </c>
      <c r="C7050" s="285">
        <v>16</v>
      </c>
      <c r="D7050" t="s">
        <v>713</v>
      </c>
      <c r="F7050" s="16">
        <v>45</v>
      </c>
      <c r="G7050" t="str">
        <f t="shared" si="1573"/>
        <v>heating</v>
      </c>
      <c r="H7050" s="283">
        <f>IF(G7050="heating",F7050*Assumptions!M$4+Assumptions!M$7,0)</f>
        <v>0.26267355323341679</v>
      </c>
      <c r="I7050" s="15">
        <f t="shared" si="1574"/>
        <v>0.88344815438260227</v>
      </c>
      <c r="J7050" s="15">
        <f t="shared" si="1575"/>
        <v>0.93760781206536892</v>
      </c>
      <c r="K7050" s="283">
        <f t="shared" si="1580"/>
        <v>0.21757983039859363</v>
      </c>
      <c r="L7050" s="283">
        <f t="shared" si="1581"/>
        <v>3.8225513186096443</v>
      </c>
      <c r="M7050" s="283">
        <f t="shared" si="1582"/>
        <v>2.8377947506273395</v>
      </c>
      <c r="N7050" s="283">
        <f t="shared" si="1583"/>
        <v>3.3574836377085973</v>
      </c>
      <c r="O7050" s="283">
        <f t="shared" si="1584"/>
        <v>0.24771827872871754</v>
      </c>
      <c r="P7050" s="21">
        <f t="shared" si="1576"/>
        <v>0</v>
      </c>
      <c r="Q7050" s="21">
        <f t="shared" si="1577"/>
        <v>1.1649354943302594</v>
      </c>
      <c r="R7050">
        <f t="shared" si="1578"/>
        <v>1.0096214758538746</v>
      </c>
      <c r="S7050" s="296">
        <f t="shared" si="1585"/>
        <v>0</v>
      </c>
      <c r="T7050" s="283">
        <f t="shared" si="1586"/>
        <v>0.21757983039859363</v>
      </c>
    </row>
    <row r="7051" spans="1:20" x14ac:dyDescent="0.25">
      <c r="A7051" s="286">
        <v>43394</v>
      </c>
      <c r="B7051" s="1">
        <f t="shared" si="1579"/>
        <v>7</v>
      </c>
      <c r="C7051" s="285">
        <v>17</v>
      </c>
      <c r="D7051" t="s">
        <v>713</v>
      </c>
      <c r="F7051" s="16">
        <v>45</v>
      </c>
      <c r="G7051" t="str">
        <f t="shared" si="1573"/>
        <v>heating</v>
      </c>
      <c r="H7051" s="283">
        <f>IF(G7051="heating",F7051*Assumptions!M$4+Assumptions!M$7,0)</f>
        <v>0.26267355323341679</v>
      </c>
      <c r="I7051" s="15">
        <f t="shared" si="1574"/>
        <v>0.94025748850374469</v>
      </c>
      <c r="J7051" s="15">
        <f t="shared" si="1575"/>
        <v>0.93760781206536892</v>
      </c>
      <c r="K7051" s="283">
        <f t="shared" si="1580"/>
        <v>0.23157110450089041</v>
      </c>
      <c r="L7051" s="283">
        <f t="shared" si="1581"/>
        <v>3.8225513186096443</v>
      </c>
      <c r="M7051" s="283">
        <f t="shared" si="1582"/>
        <v>3.0202765741003605</v>
      </c>
      <c r="N7051" s="283">
        <f t="shared" si="1583"/>
        <v>3.3574836377085973</v>
      </c>
      <c r="O7051" s="283">
        <f t="shared" si="1584"/>
        <v>0.26364757847811676</v>
      </c>
      <c r="P7051" s="21">
        <f t="shared" si="1576"/>
        <v>0</v>
      </c>
      <c r="Q7051" s="21">
        <f t="shared" si="1577"/>
        <v>1.3521540118753073</v>
      </c>
      <c r="R7051">
        <f t="shared" si="1578"/>
        <v>1.0096214758538746</v>
      </c>
      <c r="S7051" s="296">
        <f t="shared" si="1585"/>
        <v>0</v>
      </c>
      <c r="T7051" s="283">
        <f t="shared" si="1586"/>
        <v>0.23157110450089041</v>
      </c>
    </row>
    <row r="7052" spans="1:20" x14ac:dyDescent="0.25">
      <c r="A7052" s="286">
        <v>43394</v>
      </c>
      <c r="B7052" s="1">
        <f t="shared" si="1579"/>
        <v>7</v>
      </c>
      <c r="C7052" s="285">
        <v>18</v>
      </c>
      <c r="D7052" t="s">
        <v>713</v>
      </c>
      <c r="F7052" s="16">
        <v>45</v>
      </c>
      <c r="G7052" t="str">
        <f t="shared" si="1573"/>
        <v>heating</v>
      </c>
      <c r="H7052" s="283">
        <f>IF(G7052="heating",F7052*Assumptions!M$4+Assumptions!M$7,0)</f>
        <v>0.26267355323341679</v>
      </c>
      <c r="I7052" s="15">
        <f t="shared" si="1574"/>
        <v>0.98182363790757687</v>
      </c>
      <c r="J7052" s="15">
        <f t="shared" si="1575"/>
        <v>0.93760781206536892</v>
      </c>
      <c r="K7052" s="283">
        <f t="shared" si="1580"/>
        <v>0.24180821427665172</v>
      </c>
      <c r="L7052" s="283">
        <f t="shared" si="1581"/>
        <v>3.8225513186096443</v>
      </c>
      <c r="M7052" s="283">
        <f t="shared" si="1582"/>
        <v>3.153794540035125</v>
      </c>
      <c r="N7052" s="283">
        <f t="shared" si="1583"/>
        <v>3.3574836377085973</v>
      </c>
      <c r="O7052" s="283">
        <f t="shared" si="1584"/>
        <v>0.2753026993050926</v>
      </c>
      <c r="P7052" s="21">
        <f t="shared" si="1576"/>
        <v>0</v>
      </c>
      <c r="Q7052" s="21">
        <f t="shared" si="1577"/>
        <v>1.5598916921549892</v>
      </c>
      <c r="R7052">
        <f t="shared" si="1578"/>
        <v>1.0096214758538746</v>
      </c>
      <c r="S7052" s="296">
        <f t="shared" si="1585"/>
        <v>0</v>
      </c>
      <c r="T7052" s="283">
        <f t="shared" si="1586"/>
        <v>0.24180821427665172</v>
      </c>
    </row>
    <row r="7053" spans="1:20" x14ac:dyDescent="0.25">
      <c r="A7053" s="286">
        <v>43394</v>
      </c>
      <c r="B7053" s="1">
        <f t="shared" si="1579"/>
        <v>7</v>
      </c>
      <c r="C7053" s="285">
        <v>19</v>
      </c>
      <c r="D7053" t="s">
        <v>713</v>
      </c>
      <c r="F7053" s="16">
        <v>42</v>
      </c>
      <c r="G7053" t="str">
        <f t="shared" si="1573"/>
        <v>heating</v>
      </c>
      <c r="H7053" s="283">
        <f>IF(G7053="heating",F7053*Assumptions!M$4+Assumptions!M$7,0)</f>
        <v>0.29476117594453688</v>
      </c>
      <c r="I7053" s="15">
        <f t="shared" si="1574"/>
        <v>0.98418842963438757</v>
      </c>
      <c r="J7053" s="15">
        <f t="shared" si="1575"/>
        <v>0.93760781206536892</v>
      </c>
      <c r="K7053" s="283">
        <f t="shared" si="1580"/>
        <v>0.27200053152892195</v>
      </c>
      <c r="L7053" s="283">
        <f t="shared" si="1581"/>
        <v>3.6830226168391951</v>
      </c>
      <c r="M7053" s="283">
        <f t="shared" si="1582"/>
        <v>3.4180873813181867</v>
      </c>
      <c r="N7053" s="283">
        <f t="shared" si="1583"/>
        <v>3.1603315322017447</v>
      </c>
      <c r="O7053" s="283">
        <f t="shared" si="1584"/>
        <v>0.31698703101423592</v>
      </c>
      <c r="P7053" s="21">
        <f t="shared" si="1576"/>
        <v>0</v>
      </c>
      <c r="Q7053" s="21">
        <f t="shared" si="1577"/>
        <v>1.6764212681468484</v>
      </c>
      <c r="R7053">
        <f t="shared" si="1578"/>
        <v>1.0096214758538746</v>
      </c>
      <c r="S7053" s="296">
        <f t="shared" si="1585"/>
        <v>0</v>
      </c>
      <c r="T7053" s="283">
        <f t="shared" si="1586"/>
        <v>0.27200053152892195</v>
      </c>
    </row>
    <row r="7054" spans="1:20" x14ac:dyDescent="0.25">
      <c r="A7054" s="286">
        <v>43394</v>
      </c>
      <c r="B7054" s="1">
        <f t="shared" si="1579"/>
        <v>7</v>
      </c>
      <c r="C7054" s="285">
        <v>20</v>
      </c>
      <c r="D7054" t="s">
        <v>713</v>
      </c>
      <c r="F7054" s="16">
        <v>40</v>
      </c>
      <c r="G7054" t="str">
        <f t="shared" si="1573"/>
        <v>heating</v>
      </c>
      <c r="H7054" s="283">
        <f>IF(G7054="heating",F7054*Assumptions!M$4+Assumptions!M$7,0)</f>
        <v>0.31615292441861692</v>
      </c>
      <c r="I7054" s="15">
        <f t="shared" si="1574"/>
        <v>0.97071962311712034</v>
      </c>
      <c r="J7054" s="15">
        <f t="shared" si="1575"/>
        <v>0.93760781206536892</v>
      </c>
      <c r="K7054" s="283">
        <f t="shared" si="1580"/>
        <v>0.28774794423676386</v>
      </c>
      <c r="L7054" s="283">
        <f t="shared" si="1581"/>
        <v>3.5621958401417562</v>
      </c>
      <c r="M7054" s="283">
        <f t="shared" si="1582"/>
        <v>3.4973495762560782</v>
      </c>
      <c r="N7054" s="283">
        <f t="shared" si="1583"/>
        <v>3.0214699594115286</v>
      </c>
      <c r="O7054" s="283">
        <f t="shared" si="1584"/>
        <v>0.33924366078065443</v>
      </c>
      <c r="P7054" s="21">
        <f t="shared" si="1576"/>
        <v>0</v>
      </c>
      <c r="Q7054" s="21">
        <f t="shared" si="1577"/>
        <v>1.52436960139122</v>
      </c>
      <c r="R7054">
        <f t="shared" si="1578"/>
        <v>1.0096214758538746</v>
      </c>
      <c r="S7054" s="296">
        <f t="shared" si="1585"/>
        <v>0</v>
      </c>
      <c r="T7054" s="283">
        <f t="shared" si="1586"/>
        <v>0.28774794423676386</v>
      </c>
    </row>
    <row r="7055" spans="1:20" x14ac:dyDescent="0.25">
      <c r="A7055" s="286">
        <v>43394</v>
      </c>
      <c r="B7055" s="1">
        <f t="shared" si="1579"/>
        <v>7</v>
      </c>
      <c r="C7055" s="285">
        <v>21</v>
      </c>
      <c r="D7055" t="s">
        <v>713</v>
      </c>
      <c r="F7055" s="16">
        <v>40</v>
      </c>
      <c r="G7055" t="str">
        <f t="shared" si="1573"/>
        <v>heating</v>
      </c>
      <c r="H7055" s="283">
        <f>IF(G7055="heating",F7055*Assumptions!M$4+Assumptions!M$7,0)</f>
        <v>0.31615292441861692</v>
      </c>
      <c r="I7055" s="15">
        <f t="shared" si="1574"/>
        <v>0.95751150862929935</v>
      </c>
      <c r="J7055" s="15">
        <f t="shared" si="1575"/>
        <v>0.93760781206536892</v>
      </c>
      <c r="K7055" s="283">
        <f t="shared" si="1580"/>
        <v>0.2838326965168198</v>
      </c>
      <c r="L7055" s="283">
        <f t="shared" si="1581"/>
        <v>3.5621958401417562</v>
      </c>
      <c r="M7055" s="283">
        <f t="shared" si="1582"/>
        <v>3.4497628246266134</v>
      </c>
      <c r="N7055" s="283">
        <f t="shared" si="1583"/>
        <v>3.0214699594115286</v>
      </c>
      <c r="O7055" s="283">
        <f t="shared" si="1584"/>
        <v>0.33462773564207532</v>
      </c>
      <c r="P7055" s="21">
        <f t="shared" si="1576"/>
        <v>0</v>
      </c>
      <c r="Q7055" s="21">
        <f t="shared" si="1577"/>
        <v>1.4448604713749031</v>
      </c>
      <c r="R7055">
        <f t="shared" si="1578"/>
        <v>1.0096214758538746</v>
      </c>
      <c r="S7055" s="296">
        <f t="shared" si="1585"/>
        <v>0</v>
      </c>
      <c r="T7055" s="283">
        <f t="shared" si="1586"/>
        <v>0.2838326965168198</v>
      </c>
    </row>
    <row r="7056" spans="1:20" x14ac:dyDescent="0.25">
      <c r="A7056" s="286">
        <v>43394</v>
      </c>
      <c r="B7056" s="1">
        <f t="shared" si="1579"/>
        <v>7</v>
      </c>
      <c r="C7056" s="285">
        <v>22</v>
      </c>
      <c r="D7056" t="s">
        <v>713</v>
      </c>
      <c r="F7056" s="16">
        <v>39</v>
      </c>
      <c r="G7056" t="str">
        <f t="shared" si="1573"/>
        <v>heating</v>
      </c>
      <c r="H7056" s="283">
        <f>IF(G7056="heating",F7056*Assumptions!M$4+Assumptions!M$7,0)</f>
        <v>0.32684879865565691</v>
      </c>
      <c r="I7056" s="15">
        <f t="shared" si="1574"/>
        <v>0.9426530227543114</v>
      </c>
      <c r="J7056" s="15">
        <f t="shared" si="1575"/>
        <v>0.93760781206536892</v>
      </c>
      <c r="K7056" s="283">
        <f t="shared" si="1580"/>
        <v>0.2888816624713641</v>
      </c>
      <c r="L7056" s="283">
        <f t="shared" si="1581"/>
        <v>3.4953736047983544</v>
      </c>
      <c r="M7056" s="283">
        <f t="shared" si="1582"/>
        <v>3.4452647409580415</v>
      </c>
      <c r="N7056" s="283">
        <f t="shared" si="1583"/>
        <v>2.9501734199721237</v>
      </c>
      <c r="O7056" s="283">
        <f t="shared" si="1584"/>
        <v>0.34226779045491318</v>
      </c>
      <c r="P7056" s="21">
        <f t="shared" si="1576"/>
        <v>0</v>
      </c>
      <c r="Q7056" s="21">
        <f t="shared" si="1577"/>
        <v>1.2427137171080138</v>
      </c>
      <c r="R7056">
        <f t="shared" si="1578"/>
        <v>1.0096214758538746</v>
      </c>
      <c r="S7056" s="296">
        <f t="shared" si="1585"/>
        <v>0</v>
      </c>
      <c r="T7056" s="283">
        <f t="shared" si="1586"/>
        <v>0.2888816624713641</v>
      </c>
    </row>
    <row r="7057" spans="1:20" x14ac:dyDescent="0.25">
      <c r="A7057" s="286">
        <v>43394</v>
      </c>
      <c r="B7057" s="1">
        <f t="shared" si="1579"/>
        <v>7</v>
      </c>
      <c r="C7057" s="285">
        <v>23</v>
      </c>
      <c r="D7057" t="s">
        <v>713</v>
      </c>
      <c r="F7057" s="16">
        <v>38</v>
      </c>
      <c r="G7057" t="str">
        <f t="shared" si="1573"/>
        <v>heating</v>
      </c>
      <c r="H7057" s="283">
        <f>IF(G7057="heating",F7057*Assumptions!M$4+Assumptions!M$7,0)</f>
        <v>0.33754467289269696</v>
      </c>
      <c r="I7057" s="15">
        <f t="shared" si="1574"/>
        <v>0.94450710149963013</v>
      </c>
      <c r="J7057" s="15">
        <f t="shared" si="1575"/>
        <v>0.93760781206536892</v>
      </c>
      <c r="K7057" s="283">
        <f t="shared" si="1580"/>
        <v>0.29892187875645881</v>
      </c>
      <c r="L7057" s="283">
        <f t="shared" si="1581"/>
        <v>3.4252328329013042</v>
      </c>
      <c r="M7057" s="283">
        <f t="shared" si="1582"/>
        <v>3.4934684386062327</v>
      </c>
      <c r="N7057" s="283">
        <f t="shared" si="1583"/>
        <v>2.876797887371433</v>
      </c>
      <c r="O7057" s="283">
        <f t="shared" si="1584"/>
        <v>0.35590857393346292</v>
      </c>
      <c r="P7057" s="21">
        <f t="shared" si="1576"/>
        <v>0</v>
      </c>
      <c r="Q7057" s="21">
        <f t="shared" si="1577"/>
        <v>1.0297519246597011</v>
      </c>
      <c r="R7057">
        <f t="shared" si="1578"/>
        <v>1.0096214758538746</v>
      </c>
      <c r="S7057" s="296">
        <f t="shared" si="1585"/>
        <v>0</v>
      </c>
      <c r="T7057" s="283">
        <f t="shared" si="1586"/>
        <v>0.29892187875645881</v>
      </c>
    </row>
    <row r="7058" spans="1:20" x14ac:dyDescent="0.25">
      <c r="A7058" s="286">
        <v>43395</v>
      </c>
      <c r="B7058" s="1">
        <f t="shared" si="1579"/>
        <v>1</v>
      </c>
      <c r="C7058" s="285">
        <v>0</v>
      </c>
      <c r="D7058" t="s">
        <v>713</v>
      </c>
      <c r="F7058" s="16">
        <v>38</v>
      </c>
      <c r="G7058" t="str">
        <f t="shared" si="1573"/>
        <v>heating</v>
      </c>
      <c r="H7058" s="283">
        <f>IF(G7058="heating",F7058*Assumptions!M$4+Assumptions!M$7,0)</f>
        <v>0.33754467289269696</v>
      </c>
      <c r="I7058" s="15">
        <f t="shared" si="1574"/>
        <v>0.97481507806017154</v>
      </c>
      <c r="J7058" s="15">
        <f t="shared" si="1575"/>
        <v>1.017726725449043</v>
      </c>
      <c r="K7058" s="283">
        <f t="shared" si="1580"/>
        <v>0.33487650286242177</v>
      </c>
      <c r="L7058" s="283">
        <f t="shared" si="1581"/>
        <v>3.4252328329013042</v>
      </c>
      <c r="M7058" s="283">
        <f t="shared" si="1582"/>
        <v>3.9136663346540757</v>
      </c>
      <c r="N7058" s="283">
        <f t="shared" si="1583"/>
        <v>2.876797887371433</v>
      </c>
      <c r="O7058" s="283">
        <f t="shared" si="1584"/>
        <v>0.39871761502841985</v>
      </c>
      <c r="P7058" s="21">
        <f t="shared" si="1576"/>
        <v>0</v>
      </c>
      <c r="Q7058" s="21">
        <f t="shared" si="1577"/>
        <v>0.90668853391740301</v>
      </c>
      <c r="R7058">
        <f t="shared" si="1578"/>
        <v>0.9440993384982781</v>
      </c>
      <c r="S7058" s="296">
        <f t="shared" si="1585"/>
        <v>0</v>
      </c>
      <c r="T7058" s="283">
        <f t="shared" si="1586"/>
        <v>0.33487650286242177</v>
      </c>
    </row>
    <row r="7059" spans="1:20" x14ac:dyDescent="0.25">
      <c r="A7059" s="286">
        <v>43395</v>
      </c>
      <c r="B7059" s="1">
        <f t="shared" si="1579"/>
        <v>1</v>
      </c>
      <c r="C7059" s="285">
        <v>1</v>
      </c>
      <c r="D7059" t="s">
        <v>713</v>
      </c>
      <c r="F7059" s="16">
        <v>38</v>
      </c>
      <c r="G7059" t="str">
        <f t="shared" si="1573"/>
        <v>heating</v>
      </c>
      <c r="H7059" s="283">
        <f>IF(G7059="heating",F7059*Assumptions!M$4+Assumptions!M$7,0)</f>
        <v>0.33754467289269696</v>
      </c>
      <c r="I7059" s="15">
        <f t="shared" si="1574"/>
        <v>1.012242869806885</v>
      </c>
      <c r="J7059" s="15">
        <f t="shared" si="1575"/>
        <v>1.017726725449043</v>
      </c>
      <c r="K7059" s="283">
        <f t="shared" si="1580"/>
        <v>0.34773400608748861</v>
      </c>
      <c r="L7059" s="283">
        <f t="shared" si="1581"/>
        <v>3.4252328329013042</v>
      </c>
      <c r="M7059" s="283">
        <f t="shared" si="1582"/>
        <v>4.0639306174255765</v>
      </c>
      <c r="N7059" s="283">
        <f t="shared" si="1583"/>
        <v>2.876797887371433</v>
      </c>
      <c r="O7059" s="283">
        <f t="shared" si="1584"/>
        <v>0.41402628248432977</v>
      </c>
      <c r="P7059" s="21">
        <f t="shared" si="1576"/>
        <v>0</v>
      </c>
      <c r="Q7059" s="21">
        <f t="shared" si="1577"/>
        <v>0.81803459285312596</v>
      </c>
      <c r="R7059">
        <f t="shared" si="1578"/>
        <v>0.9440993384982781</v>
      </c>
      <c r="S7059" s="296">
        <f t="shared" si="1585"/>
        <v>0</v>
      </c>
      <c r="T7059" s="283">
        <f t="shared" si="1586"/>
        <v>0.34773400608748861</v>
      </c>
    </row>
    <row r="7060" spans="1:20" x14ac:dyDescent="0.25">
      <c r="A7060" s="286">
        <v>43395</v>
      </c>
      <c r="B7060" s="1">
        <f t="shared" si="1579"/>
        <v>1</v>
      </c>
      <c r="C7060" s="285">
        <v>2</v>
      </c>
      <c r="D7060" t="s">
        <v>713</v>
      </c>
      <c r="F7060" s="16">
        <v>37</v>
      </c>
      <c r="G7060" t="str">
        <f t="shared" si="1573"/>
        <v>heating</v>
      </c>
      <c r="H7060" s="283">
        <f>IF(G7060="heating",F7060*Assumptions!M$4+Assumptions!M$7,0)</f>
        <v>0.34824054712973695</v>
      </c>
      <c r="I7060" s="15">
        <f t="shared" si="1574"/>
        <v>1.0509704703585963</v>
      </c>
      <c r="J7060" s="15">
        <f t="shared" si="1575"/>
        <v>1.017726725449043</v>
      </c>
      <c r="K7060" s="283">
        <f t="shared" si="1580"/>
        <v>0.37247834528576074</v>
      </c>
      <c r="L7060" s="283">
        <f t="shared" si="1581"/>
        <v>3.3550920610042541</v>
      </c>
      <c r="M7060" s="283">
        <f t="shared" si="1582"/>
        <v>4.2639734628284449</v>
      </c>
      <c r="N7060" s="283">
        <f t="shared" si="1583"/>
        <v>2.8034223547707424</v>
      </c>
      <c r="O7060" s="283">
        <f t="shared" si="1584"/>
        <v>0.44577626237358542</v>
      </c>
      <c r="P7060" s="21">
        <f t="shared" si="1576"/>
        <v>0</v>
      </c>
      <c r="Q7060" s="21">
        <f t="shared" si="1577"/>
        <v>0.74507607494346417</v>
      </c>
      <c r="R7060">
        <f t="shared" si="1578"/>
        <v>0.9440993384982781</v>
      </c>
      <c r="S7060" s="296">
        <f t="shared" si="1585"/>
        <v>0</v>
      </c>
      <c r="T7060" s="283">
        <f t="shared" si="1586"/>
        <v>0.37247834528576074</v>
      </c>
    </row>
    <row r="7061" spans="1:20" x14ac:dyDescent="0.25">
      <c r="A7061" s="286">
        <v>43395</v>
      </c>
      <c r="B7061" s="1">
        <f t="shared" si="1579"/>
        <v>1</v>
      </c>
      <c r="C7061" s="285">
        <v>3</v>
      </c>
      <c r="D7061" t="s">
        <v>713</v>
      </c>
      <c r="F7061" s="16">
        <v>36</v>
      </c>
      <c r="G7061" t="str">
        <f t="shared" si="1573"/>
        <v>heating</v>
      </c>
      <c r="H7061" s="283">
        <f>IF(G7061="heating",F7061*Assumptions!M$4+Assumptions!M$7,0)</f>
        <v>0.358936421366777</v>
      </c>
      <c r="I7061" s="15">
        <f t="shared" si="1574"/>
        <v>1.0924036124451033</v>
      </c>
      <c r="J7061" s="15">
        <f t="shared" si="1575"/>
        <v>1.017726725449043</v>
      </c>
      <c r="K7061" s="283">
        <f t="shared" si="1580"/>
        <v>0.39905415342688305</v>
      </c>
      <c r="L7061" s="283">
        <f t="shared" si="1581"/>
        <v>3.2767200477248446</v>
      </c>
      <c r="M7061" s="283">
        <f t="shared" si="1582"/>
        <v>4.4614927967858353</v>
      </c>
      <c r="N7061" s="283">
        <f t="shared" si="1583"/>
        <v>2.7263288431388362</v>
      </c>
      <c r="O7061" s="283">
        <f t="shared" si="1584"/>
        <v>0.47961519680666992</v>
      </c>
      <c r="P7061" s="21">
        <f t="shared" si="1576"/>
        <v>0</v>
      </c>
      <c r="Q7061" s="21">
        <f t="shared" si="1577"/>
        <v>0.69158980876382303</v>
      </c>
      <c r="R7061">
        <f t="shared" si="1578"/>
        <v>0.9440993384982781</v>
      </c>
      <c r="S7061" s="296">
        <f t="shared" si="1585"/>
        <v>0</v>
      </c>
      <c r="T7061" s="283">
        <f t="shared" si="1586"/>
        <v>0.39905415342688305</v>
      </c>
    </row>
    <row r="7062" spans="1:20" x14ac:dyDescent="0.25">
      <c r="A7062" s="286">
        <v>43395</v>
      </c>
      <c r="B7062" s="1">
        <f t="shared" si="1579"/>
        <v>1</v>
      </c>
      <c r="C7062" s="285">
        <v>4</v>
      </c>
      <c r="D7062" t="s">
        <v>713</v>
      </c>
      <c r="F7062" s="16">
        <v>36</v>
      </c>
      <c r="G7062" t="str">
        <f t="shared" si="1573"/>
        <v>heating</v>
      </c>
      <c r="H7062" s="283">
        <f>IF(G7062="heating",F7062*Assumptions!M$4+Assumptions!M$7,0)</f>
        <v>0.358936421366777</v>
      </c>
      <c r="I7062" s="15">
        <f t="shared" si="1574"/>
        <v>1.1348296917927807</v>
      </c>
      <c r="J7062" s="15">
        <f t="shared" si="1575"/>
        <v>1.017726725449043</v>
      </c>
      <c r="K7062" s="283">
        <f t="shared" si="1580"/>
        <v>0.4145523657949422</v>
      </c>
      <c r="L7062" s="283">
        <f t="shared" si="1581"/>
        <v>3.2767200477248446</v>
      </c>
      <c r="M7062" s="283">
        <f t="shared" si="1582"/>
        <v>4.6347654272029555</v>
      </c>
      <c r="N7062" s="283">
        <f t="shared" si="1583"/>
        <v>2.7263288431388362</v>
      </c>
      <c r="O7062" s="283">
        <f t="shared" si="1584"/>
        <v>0.49824218793362784</v>
      </c>
      <c r="P7062" s="21">
        <f t="shared" si="1576"/>
        <v>0</v>
      </c>
      <c r="Q7062" s="21">
        <f t="shared" si="1577"/>
        <v>0.6473875548762833</v>
      </c>
      <c r="R7062">
        <f t="shared" si="1578"/>
        <v>0.9440993384982781</v>
      </c>
      <c r="S7062" s="296">
        <f t="shared" si="1585"/>
        <v>0</v>
      </c>
      <c r="T7062" s="283">
        <f t="shared" si="1586"/>
        <v>0.4145523657949422</v>
      </c>
    </row>
    <row r="7063" spans="1:20" x14ac:dyDescent="0.25">
      <c r="A7063" s="286">
        <v>43395</v>
      </c>
      <c r="B7063" s="1">
        <f t="shared" si="1579"/>
        <v>1</v>
      </c>
      <c r="C7063" s="285">
        <v>5</v>
      </c>
      <c r="D7063" t="s">
        <v>713</v>
      </c>
      <c r="F7063" s="16">
        <v>35</v>
      </c>
      <c r="G7063" t="str">
        <f t="shared" si="1573"/>
        <v>heating</v>
      </c>
      <c r="H7063" s="283">
        <f>IF(G7063="heating",F7063*Assumptions!M$4+Assumptions!M$7,0)</f>
        <v>0.369632295603817</v>
      </c>
      <c r="I7063" s="15">
        <f t="shared" si="1574"/>
        <v>1.1635558681477385</v>
      </c>
      <c r="J7063" s="15">
        <f t="shared" si="1575"/>
        <v>1.017726725449043</v>
      </c>
      <c r="K7063" s="283">
        <f t="shared" si="1580"/>
        <v>0.43771187542797407</v>
      </c>
      <c r="L7063" s="283">
        <f t="shared" si="1581"/>
        <v>3.1983480344454356</v>
      </c>
      <c r="M7063" s="283">
        <f t="shared" si="1582"/>
        <v>4.7766461748539948</v>
      </c>
      <c r="N7063" s="283">
        <f t="shared" si="1583"/>
        <v>2.6492353315069299</v>
      </c>
      <c r="O7063" s="283">
        <f t="shared" si="1584"/>
        <v>0.52843735691542659</v>
      </c>
      <c r="P7063" s="21">
        <f t="shared" si="1576"/>
        <v>0</v>
      </c>
      <c r="Q7063" s="21">
        <f t="shared" si="1577"/>
        <v>0.72139578924615555</v>
      </c>
      <c r="R7063">
        <f t="shared" si="1578"/>
        <v>0.9440993384982781</v>
      </c>
      <c r="S7063" s="296">
        <f t="shared" si="1585"/>
        <v>0</v>
      </c>
      <c r="T7063" s="283">
        <f t="shared" si="1586"/>
        <v>0.43771187542797407</v>
      </c>
    </row>
    <row r="7064" spans="1:20" x14ac:dyDescent="0.25">
      <c r="A7064" s="286">
        <v>43395</v>
      </c>
      <c r="B7064" s="1">
        <f t="shared" si="1579"/>
        <v>1</v>
      </c>
      <c r="C7064" s="285">
        <v>6</v>
      </c>
      <c r="D7064" t="s">
        <v>713</v>
      </c>
      <c r="F7064" s="16">
        <v>35</v>
      </c>
      <c r="G7064" t="str">
        <f t="shared" si="1573"/>
        <v>heating</v>
      </c>
      <c r="H7064" s="283">
        <f>IF(G7064="heating",F7064*Assumptions!M$4+Assumptions!M$7,0)</f>
        <v>0.369632295603817</v>
      </c>
      <c r="I7064" s="15">
        <f t="shared" si="1574"/>
        <v>1.2083911162615524</v>
      </c>
      <c r="J7064" s="15">
        <f t="shared" si="1575"/>
        <v>1.017726725449043</v>
      </c>
      <c r="K7064" s="283">
        <f t="shared" si="1580"/>
        <v>0.45457820825685391</v>
      </c>
      <c r="L7064" s="283">
        <f t="shared" si="1581"/>
        <v>3.1983480344454356</v>
      </c>
      <c r="M7064" s="283">
        <f t="shared" si="1582"/>
        <v>4.9607044760186847</v>
      </c>
      <c r="N7064" s="283">
        <f t="shared" si="1583"/>
        <v>2.6492353315069299</v>
      </c>
      <c r="O7064" s="283">
        <f t="shared" si="1584"/>
        <v>0.54879961081186179</v>
      </c>
      <c r="P7064" s="21">
        <f t="shared" si="1576"/>
        <v>0</v>
      </c>
      <c r="Q7064" s="21">
        <f t="shared" si="1577"/>
        <v>0.87787080972652631</v>
      </c>
      <c r="R7064">
        <f t="shared" si="1578"/>
        <v>0.9440993384982781</v>
      </c>
      <c r="S7064" s="296">
        <f t="shared" si="1585"/>
        <v>0</v>
      </c>
      <c r="T7064" s="283">
        <f t="shared" si="1586"/>
        <v>0.45457820825685391</v>
      </c>
    </row>
    <row r="7065" spans="1:20" x14ac:dyDescent="0.25">
      <c r="A7065" s="286">
        <v>43395</v>
      </c>
      <c r="B7065" s="1">
        <f t="shared" si="1579"/>
        <v>1</v>
      </c>
      <c r="C7065" s="285">
        <v>7</v>
      </c>
      <c r="D7065" t="s">
        <v>714</v>
      </c>
      <c r="F7065" s="16">
        <v>36</v>
      </c>
      <c r="G7065" t="str">
        <f t="shared" si="1573"/>
        <v>heating</v>
      </c>
      <c r="H7065" s="283">
        <f>IF(G7065="heating",F7065*Assumptions!M$4+Assumptions!M$7,0)</f>
        <v>0.358936421366777</v>
      </c>
      <c r="I7065" s="15">
        <f t="shared" si="1574"/>
        <v>1.1637425769249583</v>
      </c>
      <c r="J7065" s="15">
        <f t="shared" si="1575"/>
        <v>1.017726725449043</v>
      </c>
      <c r="K7065" s="283">
        <f t="shared" si="1580"/>
        <v>0.4251142192784958</v>
      </c>
      <c r="L7065" s="283">
        <f t="shared" si="1581"/>
        <v>3.2767200477248446</v>
      </c>
      <c r="M7065" s="283">
        <f t="shared" si="1582"/>
        <v>4.7528487320199186</v>
      </c>
      <c r="N7065" s="283">
        <f t="shared" si="1583"/>
        <v>2.7263288431388362</v>
      </c>
      <c r="O7065" s="283">
        <f t="shared" si="1584"/>
        <v>0.51093626815721815</v>
      </c>
      <c r="P7065" s="21">
        <f t="shared" si="1576"/>
        <v>0</v>
      </c>
      <c r="Q7065" s="21">
        <f t="shared" si="1577"/>
        <v>0.97331382064367777</v>
      </c>
      <c r="R7065">
        <f t="shared" si="1578"/>
        <v>0.9440993384982781</v>
      </c>
      <c r="S7065" s="296">
        <f t="shared" si="1585"/>
        <v>0</v>
      </c>
      <c r="T7065" s="283">
        <f t="shared" si="1586"/>
        <v>0.4251142192784958</v>
      </c>
    </row>
    <row r="7066" spans="1:20" x14ac:dyDescent="0.25">
      <c r="A7066" s="286">
        <v>43395</v>
      </c>
      <c r="B7066" s="1">
        <f t="shared" si="1579"/>
        <v>1</v>
      </c>
      <c r="C7066" s="285">
        <v>8</v>
      </c>
      <c r="D7066" t="s">
        <v>714</v>
      </c>
      <c r="F7066" s="16">
        <v>38</v>
      </c>
      <c r="G7066" t="str">
        <f t="shared" si="1573"/>
        <v>heating</v>
      </c>
      <c r="H7066" s="283">
        <f>IF(G7066="heating",F7066*Assumptions!M$4+Assumptions!M$7,0)</f>
        <v>0.33754467289269696</v>
      </c>
      <c r="I7066" s="15">
        <f t="shared" si="1574"/>
        <v>1.094193721037565</v>
      </c>
      <c r="J7066" s="15">
        <f t="shared" si="1575"/>
        <v>1.017726725449043</v>
      </c>
      <c r="K7066" s="283">
        <f t="shared" si="1580"/>
        <v>0.37588643733766947</v>
      </c>
      <c r="L7066" s="283">
        <f t="shared" si="1581"/>
        <v>3.4252328329013042</v>
      </c>
      <c r="M7066" s="283">
        <f t="shared" si="1582"/>
        <v>4.3929451092777008</v>
      </c>
      <c r="N7066" s="283">
        <f t="shared" si="1583"/>
        <v>2.876797887371433</v>
      </c>
      <c r="O7066" s="283">
        <f t="shared" si="1584"/>
        <v>0.44754571472092119</v>
      </c>
      <c r="P7066" s="21">
        <f t="shared" si="1576"/>
        <v>0</v>
      </c>
      <c r="Q7066" s="21">
        <f t="shared" si="1577"/>
        <v>0.94940007506179924</v>
      </c>
      <c r="R7066">
        <f t="shared" si="1578"/>
        <v>0.9440993384982781</v>
      </c>
      <c r="S7066" s="296">
        <f t="shared" si="1585"/>
        <v>0</v>
      </c>
      <c r="T7066" s="283">
        <f t="shared" si="1586"/>
        <v>0.37588643733766947</v>
      </c>
    </row>
    <row r="7067" spans="1:20" x14ac:dyDescent="0.25">
      <c r="A7067" s="286">
        <v>43395</v>
      </c>
      <c r="B7067" s="1">
        <f t="shared" si="1579"/>
        <v>1</v>
      </c>
      <c r="C7067" s="285">
        <v>9</v>
      </c>
      <c r="D7067" t="s">
        <v>714</v>
      </c>
      <c r="F7067" s="16">
        <v>39</v>
      </c>
      <c r="G7067" t="str">
        <f t="shared" si="1573"/>
        <v>heating</v>
      </c>
      <c r="H7067" s="283">
        <f>IF(G7067="heating",F7067*Assumptions!M$4+Assumptions!M$7,0)</f>
        <v>0.32684879865565691</v>
      </c>
      <c r="I7067" s="15">
        <f t="shared" si="1574"/>
        <v>1.0343009000871222</v>
      </c>
      <c r="J7067" s="15">
        <f t="shared" si="1575"/>
        <v>1.017726725449043</v>
      </c>
      <c r="K7067" s="283">
        <f t="shared" si="1580"/>
        <v>0.34405270356498385</v>
      </c>
      <c r="L7067" s="283">
        <f t="shared" si="1581"/>
        <v>3.4953736047983544</v>
      </c>
      <c r="M7067" s="283">
        <f t="shared" si="1582"/>
        <v>4.1032464244463007</v>
      </c>
      <c r="N7067" s="283">
        <f t="shared" si="1583"/>
        <v>2.9501734199721237</v>
      </c>
      <c r="O7067" s="283">
        <f t="shared" si="1584"/>
        <v>0.40763459210879904</v>
      </c>
      <c r="P7067" s="21">
        <f t="shared" si="1576"/>
        <v>0</v>
      </c>
      <c r="Q7067" s="21">
        <f t="shared" si="1577"/>
        <v>0.8408485371888097</v>
      </c>
      <c r="R7067">
        <f t="shared" si="1578"/>
        <v>0.9440993384982781</v>
      </c>
      <c r="S7067" s="296">
        <f t="shared" si="1585"/>
        <v>0</v>
      </c>
      <c r="T7067" s="283">
        <f t="shared" si="1586"/>
        <v>0.34405270356498385</v>
      </c>
    </row>
    <row r="7068" spans="1:20" x14ac:dyDescent="0.25">
      <c r="A7068" s="286">
        <v>43395</v>
      </c>
      <c r="B7068" s="1">
        <f t="shared" si="1579"/>
        <v>1</v>
      </c>
      <c r="C7068" s="285">
        <v>10</v>
      </c>
      <c r="D7068" t="s">
        <v>714</v>
      </c>
      <c r="F7068" s="16">
        <v>40</v>
      </c>
      <c r="G7068" t="str">
        <f t="shared" si="1573"/>
        <v>heating</v>
      </c>
      <c r="H7068" s="283">
        <f>IF(G7068="heating",F7068*Assumptions!M$4+Assumptions!M$7,0)</f>
        <v>0.31615292441861692</v>
      </c>
      <c r="I7068" s="15">
        <f t="shared" si="1574"/>
        <v>0.98112329028689171</v>
      </c>
      <c r="J7068" s="15">
        <f t="shared" si="1575"/>
        <v>1.017726725449043</v>
      </c>
      <c r="K7068" s="283">
        <f t="shared" si="1580"/>
        <v>0.31568356172743706</v>
      </c>
      <c r="L7068" s="283">
        <f t="shared" si="1581"/>
        <v>3.5621958401417562</v>
      </c>
      <c r="M7068" s="283">
        <f t="shared" si="1582"/>
        <v>3.8368849993591119</v>
      </c>
      <c r="N7068" s="283">
        <f t="shared" si="1583"/>
        <v>3.0214699594115286</v>
      </c>
      <c r="O7068" s="283">
        <f t="shared" si="1584"/>
        <v>0.37217866981726544</v>
      </c>
      <c r="P7068" s="21">
        <f t="shared" si="1576"/>
        <v>0</v>
      </c>
      <c r="Q7068" s="21">
        <f t="shared" si="1577"/>
        <v>0.74504051125983206</v>
      </c>
      <c r="R7068">
        <f t="shared" si="1578"/>
        <v>0.9440993384982781</v>
      </c>
      <c r="S7068" s="296">
        <f t="shared" si="1585"/>
        <v>0</v>
      </c>
      <c r="T7068" s="283">
        <f t="shared" si="1586"/>
        <v>0.31568356172743706</v>
      </c>
    </row>
    <row r="7069" spans="1:20" x14ac:dyDescent="0.25">
      <c r="A7069" s="286">
        <v>43395</v>
      </c>
      <c r="B7069" s="1">
        <f t="shared" si="1579"/>
        <v>1</v>
      </c>
      <c r="C7069" s="285">
        <v>11</v>
      </c>
      <c r="D7069" t="s">
        <v>714</v>
      </c>
      <c r="F7069" s="16">
        <v>41</v>
      </c>
      <c r="G7069" t="str">
        <f t="shared" si="1573"/>
        <v>heating</v>
      </c>
      <c r="H7069" s="283">
        <f>IF(G7069="heating",F7069*Assumptions!M$4+Assumptions!M$7,0)</f>
        <v>0.30545705018157687</v>
      </c>
      <c r="I7069" s="15">
        <f t="shared" si="1574"/>
        <v>0.94956163997961163</v>
      </c>
      <c r="J7069" s="15">
        <f t="shared" si="1575"/>
        <v>1.017726725449043</v>
      </c>
      <c r="K7069" s="283">
        <f t="shared" si="1580"/>
        <v>0.2951919395041922</v>
      </c>
      <c r="L7069" s="283">
        <f t="shared" si="1581"/>
        <v>3.6290180754851575</v>
      </c>
      <c r="M7069" s="283">
        <f t="shared" si="1582"/>
        <v>3.6551284888843765</v>
      </c>
      <c r="N7069" s="283">
        <f t="shared" si="1583"/>
        <v>3.0927664988509331</v>
      </c>
      <c r="O7069" s="283">
        <f t="shared" si="1584"/>
        <v>0.34637496383779459</v>
      </c>
      <c r="P7069" s="21">
        <f t="shared" si="1576"/>
        <v>0</v>
      </c>
      <c r="Q7069" s="21">
        <f t="shared" si="1577"/>
        <v>0.72850690893675296</v>
      </c>
      <c r="R7069">
        <f t="shared" si="1578"/>
        <v>0.9440993384982781</v>
      </c>
      <c r="S7069" s="296">
        <f t="shared" si="1585"/>
        <v>0</v>
      </c>
      <c r="T7069" s="283">
        <f t="shared" si="1586"/>
        <v>0.2951919395041922</v>
      </c>
    </row>
    <row r="7070" spans="1:20" x14ac:dyDescent="0.25">
      <c r="A7070" s="286">
        <v>43395</v>
      </c>
      <c r="B7070" s="1">
        <f t="shared" si="1579"/>
        <v>1</v>
      </c>
      <c r="C7070" s="285">
        <v>12</v>
      </c>
      <c r="D7070" t="s">
        <v>714</v>
      </c>
      <c r="F7070" s="16">
        <v>42</v>
      </c>
      <c r="G7070" t="str">
        <f t="shared" si="1573"/>
        <v>heating</v>
      </c>
      <c r="H7070" s="283">
        <f>IF(G7070="heating",F7070*Assumptions!M$4+Assumptions!M$7,0)</f>
        <v>0.29476117594453688</v>
      </c>
      <c r="I7070" s="15">
        <f t="shared" si="1574"/>
        <v>0.91648403420261149</v>
      </c>
      <c r="J7070" s="15">
        <f t="shared" si="1575"/>
        <v>1.017726725449043</v>
      </c>
      <c r="K7070" s="283">
        <f t="shared" si="1580"/>
        <v>0.27493267860961057</v>
      </c>
      <c r="L7070" s="283">
        <f t="shared" si="1581"/>
        <v>3.6830226168391951</v>
      </c>
      <c r="M7070" s="283">
        <f t="shared" si="1582"/>
        <v>3.4549341289342115</v>
      </c>
      <c r="N7070" s="283">
        <f t="shared" si="1583"/>
        <v>3.1603315322017447</v>
      </c>
      <c r="O7070" s="283">
        <f t="shared" si="1584"/>
        <v>0.32040412947496344</v>
      </c>
      <c r="P7070" s="21">
        <f t="shared" si="1576"/>
        <v>0</v>
      </c>
      <c r="Q7070" s="21">
        <f t="shared" si="1577"/>
        <v>0.75910815787401487</v>
      </c>
      <c r="R7070">
        <f t="shared" si="1578"/>
        <v>0.9440993384982781</v>
      </c>
      <c r="S7070" s="296">
        <f t="shared" si="1585"/>
        <v>0</v>
      </c>
      <c r="T7070" s="283">
        <f t="shared" si="1586"/>
        <v>0.27493267860961057</v>
      </c>
    </row>
    <row r="7071" spans="1:20" x14ac:dyDescent="0.25">
      <c r="A7071" s="286">
        <v>43395</v>
      </c>
      <c r="B7071" s="1">
        <f t="shared" si="1579"/>
        <v>1</v>
      </c>
      <c r="C7071" s="285">
        <v>13</v>
      </c>
      <c r="D7071" t="s">
        <v>714</v>
      </c>
      <c r="F7071" s="16">
        <v>42</v>
      </c>
      <c r="G7071" t="str">
        <f t="shared" si="1573"/>
        <v>heating</v>
      </c>
      <c r="H7071" s="283">
        <f>IF(G7071="heating",F7071*Assumptions!M$4+Assumptions!M$7,0)</f>
        <v>0.29476117594453688</v>
      </c>
      <c r="I7071" s="15">
        <f t="shared" si="1574"/>
        <v>0.90040206880052787</v>
      </c>
      <c r="J7071" s="15">
        <f t="shared" si="1575"/>
        <v>1.017726725449043</v>
      </c>
      <c r="K7071" s="283">
        <f t="shared" si="1580"/>
        <v>0.27010830888761223</v>
      </c>
      <c r="L7071" s="283">
        <f t="shared" si="1581"/>
        <v>3.6830226168391951</v>
      </c>
      <c r="M7071" s="283">
        <f t="shared" si="1582"/>
        <v>3.3943088162670461</v>
      </c>
      <c r="N7071" s="283">
        <f t="shared" si="1583"/>
        <v>3.1603315322017447</v>
      </c>
      <c r="O7071" s="283">
        <f t="shared" si="1584"/>
        <v>0.31478185136361114</v>
      </c>
      <c r="P7071" s="21">
        <f t="shared" si="1576"/>
        <v>0</v>
      </c>
      <c r="Q7071" s="21">
        <f t="shared" si="1577"/>
        <v>0.79115902007799765</v>
      </c>
      <c r="R7071">
        <f t="shared" si="1578"/>
        <v>0.9440993384982781</v>
      </c>
      <c r="S7071" s="296">
        <f t="shared" si="1585"/>
        <v>0</v>
      </c>
      <c r="T7071" s="283">
        <f t="shared" si="1586"/>
        <v>0.27010830888761223</v>
      </c>
    </row>
    <row r="7072" spans="1:20" x14ac:dyDescent="0.25">
      <c r="A7072" s="286">
        <v>43395</v>
      </c>
      <c r="B7072" s="1">
        <f t="shared" si="1579"/>
        <v>1</v>
      </c>
      <c r="C7072" s="285">
        <v>14</v>
      </c>
      <c r="D7072" t="s">
        <v>714</v>
      </c>
      <c r="F7072" s="16">
        <v>44</v>
      </c>
      <c r="G7072" t="str">
        <f t="shared" si="1573"/>
        <v>heating</v>
      </c>
      <c r="H7072" s="283">
        <f>IF(G7072="heating",F7072*Assumptions!M$4+Assumptions!M$7,0)</f>
        <v>0.27336942747045684</v>
      </c>
      <c r="I7072" s="15">
        <f t="shared" si="1574"/>
        <v>0.86032894500746537</v>
      </c>
      <c r="J7072" s="15">
        <f t="shared" si="1575"/>
        <v>1.017726725449043</v>
      </c>
      <c r="K7072" s="283">
        <f t="shared" si="1580"/>
        <v>0.2393567376990576</v>
      </c>
      <c r="L7072" s="283">
        <f t="shared" si="1581"/>
        <v>3.7797892384014387</v>
      </c>
      <c r="M7072" s="283">
        <f t="shared" si="1582"/>
        <v>3.0868978886543563</v>
      </c>
      <c r="N7072" s="283">
        <f t="shared" si="1583"/>
        <v>3.2926901016305767</v>
      </c>
      <c r="O7072" s="283">
        <f t="shared" si="1584"/>
        <v>0.27476561515635722</v>
      </c>
      <c r="P7072" s="21">
        <f t="shared" si="1576"/>
        <v>0</v>
      </c>
      <c r="Q7072" s="21">
        <f t="shared" si="1577"/>
        <v>0.84355555031342389</v>
      </c>
      <c r="R7072">
        <f t="shared" si="1578"/>
        <v>0.9440993384982781</v>
      </c>
      <c r="S7072" s="296">
        <f t="shared" si="1585"/>
        <v>0</v>
      </c>
      <c r="T7072" s="283">
        <f t="shared" si="1586"/>
        <v>0.2393567376990576</v>
      </c>
    </row>
    <row r="7073" spans="1:20" x14ac:dyDescent="0.25">
      <c r="A7073" s="286">
        <v>43395</v>
      </c>
      <c r="B7073" s="1">
        <f t="shared" si="1579"/>
        <v>1</v>
      </c>
      <c r="C7073" s="285">
        <v>15</v>
      </c>
      <c r="D7073" t="s">
        <v>714</v>
      </c>
      <c r="F7073" s="16">
        <v>44</v>
      </c>
      <c r="G7073" t="str">
        <f t="shared" si="1573"/>
        <v>heating</v>
      </c>
      <c r="H7073" s="283">
        <f>IF(G7073="heating",F7073*Assumptions!M$4+Assumptions!M$7,0)</f>
        <v>0.27336942747045684</v>
      </c>
      <c r="I7073" s="15">
        <f t="shared" si="1574"/>
        <v>0.85754515037175039</v>
      </c>
      <c r="J7073" s="15">
        <f t="shared" si="1575"/>
        <v>1.017726725449043</v>
      </c>
      <c r="K7073" s="283">
        <f t="shared" si="1580"/>
        <v>0.23858224323819405</v>
      </c>
      <c r="L7073" s="283">
        <f t="shared" si="1581"/>
        <v>3.7797892384014387</v>
      </c>
      <c r="M7073" s="283">
        <f t="shared" si="1582"/>
        <v>3.0769095117279459</v>
      </c>
      <c r="N7073" s="283">
        <f t="shared" si="1583"/>
        <v>3.2926901016305767</v>
      </c>
      <c r="O7073" s="283">
        <f t="shared" si="1584"/>
        <v>0.27387654702725395</v>
      </c>
      <c r="P7073" s="21">
        <f t="shared" si="1576"/>
        <v>0</v>
      </c>
      <c r="Q7073" s="21">
        <f t="shared" si="1577"/>
        <v>0.96592607327566882</v>
      </c>
      <c r="R7073">
        <f t="shared" si="1578"/>
        <v>0.9440993384982781</v>
      </c>
      <c r="S7073" s="296">
        <f t="shared" si="1585"/>
        <v>0</v>
      </c>
      <c r="T7073" s="283">
        <f t="shared" si="1586"/>
        <v>0.23858224323819405</v>
      </c>
    </row>
    <row r="7074" spans="1:20" x14ac:dyDescent="0.25">
      <c r="A7074" s="286">
        <v>43395</v>
      </c>
      <c r="B7074" s="1">
        <f t="shared" si="1579"/>
        <v>1</v>
      </c>
      <c r="C7074" s="285">
        <v>16</v>
      </c>
      <c r="D7074" t="s">
        <v>714</v>
      </c>
      <c r="F7074" s="16">
        <v>41</v>
      </c>
      <c r="G7074" t="str">
        <f t="shared" si="1573"/>
        <v>heating</v>
      </c>
      <c r="H7074" s="283">
        <f>IF(G7074="heating",F7074*Assumptions!M$4+Assumptions!M$7,0)</f>
        <v>0.30545705018157687</v>
      </c>
      <c r="I7074" s="15">
        <f t="shared" si="1574"/>
        <v>0.88344815438260227</v>
      </c>
      <c r="J7074" s="15">
        <f t="shared" si="1575"/>
        <v>1.017726725449043</v>
      </c>
      <c r="K7074" s="283">
        <f t="shared" si="1580"/>
        <v>0.27463912100450771</v>
      </c>
      <c r="L7074" s="283">
        <f t="shared" si="1581"/>
        <v>3.6290180754851575</v>
      </c>
      <c r="M7074" s="283">
        <f t="shared" si="1582"/>
        <v>3.4006391808387555</v>
      </c>
      <c r="N7074" s="283">
        <f t="shared" si="1583"/>
        <v>3.0927664988509331</v>
      </c>
      <c r="O7074" s="283">
        <f t="shared" si="1584"/>
        <v>0.32225851344775314</v>
      </c>
      <c r="P7074" s="21">
        <f t="shared" si="1576"/>
        <v>0</v>
      </c>
      <c r="Q7074" s="21">
        <f t="shared" si="1577"/>
        <v>1.1649354943302594</v>
      </c>
      <c r="R7074">
        <f t="shared" si="1578"/>
        <v>0.9440993384982781</v>
      </c>
      <c r="S7074" s="296">
        <f t="shared" si="1585"/>
        <v>0</v>
      </c>
      <c r="T7074" s="283">
        <f t="shared" si="1586"/>
        <v>0.27463912100450771</v>
      </c>
    </row>
    <row r="7075" spans="1:20" x14ac:dyDescent="0.25">
      <c r="A7075" s="286">
        <v>43395</v>
      </c>
      <c r="B7075" s="1">
        <f t="shared" si="1579"/>
        <v>1</v>
      </c>
      <c r="C7075" s="285">
        <v>17</v>
      </c>
      <c r="D7075" t="s">
        <v>714</v>
      </c>
      <c r="F7075" s="16">
        <v>41</v>
      </c>
      <c r="G7075" t="str">
        <f t="shared" si="1573"/>
        <v>heating</v>
      </c>
      <c r="H7075" s="283">
        <f>IF(G7075="heating",F7075*Assumptions!M$4+Assumptions!M$7,0)</f>
        <v>0.30545705018157687</v>
      </c>
      <c r="I7075" s="15">
        <f t="shared" si="1574"/>
        <v>0.94025748850374469</v>
      </c>
      <c r="J7075" s="15">
        <f t="shared" si="1575"/>
        <v>1.017726725449043</v>
      </c>
      <c r="K7075" s="283">
        <f t="shared" si="1580"/>
        <v>0.2922995411553489</v>
      </c>
      <c r="L7075" s="283">
        <f t="shared" si="1581"/>
        <v>3.6290180754851575</v>
      </c>
      <c r="M7075" s="283">
        <f t="shared" si="1582"/>
        <v>3.6193142060695531</v>
      </c>
      <c r="N7075" s="283">
        <f t="shared" si="1583"/>
        <v>3.0927664988509331</v>
      </c>
      <c r="O7075" s="283">
        <f t="shared" si="1584"/>
        <v>0.34298105553810382</v>
      </c>
      <c r="P7075" s="21">
        <f t="shared" si="1576"/>
        <v>0</v>
      </c>
      <c r="Q7075" s="21">
        <f t="shared" si="1577"/>
        <v>1.3521540118753073</v>
      </c>
      <c r="R7075">
        <f t="shared" si="1578"/>
        <v>0.9440993384982781</v>
      </c>
      <c r="S7075" s="296">
        <f t="shared" si="1585"/>
        <v>0</v>
      </c>
      <c r="T7075" s="283">
        <f t="shared" si="1586"/>
        <v>0.2922995411553489</v>
      </c>
    </row>
    <row r="7076" spans="1:20" x14ac:dyDescent="0.25">
      <c r="A7076" s="286">
        <v>43395</v>
      </c>
      <c r="B7076" s="1">
        <f t="shared" si="1579"/>
        <v>1</v>
      </c>
      <c r="C7076" s="285">
        <v>18</v>
      </c>
      <c r="D7076" t="s">
        <v>714</v>
      </c>
      <c r="F7076" s="16">
        <v>39</v>
      </c>
      <c r="G7076" t="str">
        <f t="shared" si="1573"/>
        <v>heating</v>
      </c>
      <c r="H7076" s="283">
        <f>IF(G7076="heating",F7076*Assumptions!M$4+Assumptions!M$7,0)</f>
        <v>0.32684879865565691</v>
      </c>
      <c r="I7076" s="15">
        <f t="shared" si="1574"/>
        <v>0.98182363790757687</v>
      </c>
      <c r="J7076" s="15">
        <f t="shared" si="1575"/>
        <v>1.017726725449043</v>
      </c>
      <c r="K7076" s="283">
        <f t="shared" si="1580"/>
        <v>0.3265965223637104</v>
      </c>
      <c r="L7076" s="283">
        <f t="shared" si="1581"/>
        <v>3.4953736047983544</v>
      </c>
      <c r="M7076" s="283">
        <f t="shared" si="1582"/>
        <v>3.895060258907034</v>
      </c>
      <c r="N7076" s="283">
        <f t="shared" si="1583"/>
        <v>2.9501734199721237</v>
      </c>
      <c r="O7076" s="283">
        <f t="shared" si="1584"/>
        <v>0.38695246047597959</v>
      </c>
      <c r="P7076" s="21">
        <f t="shared" si="1576"/>
        <v>0</v>
      </c>
      <c r="Q7076" s="21">
        <f t="shared" si="1577"/>
        <v>1.5598916921549892</v>
      </c>
      <c r="R7076">
        <f t="shared" si="1578"/>
        <v>0.9440993384982781</v>
      </c>
      <c r="S7076" s="296">
        <f t="shared" si="1585"/>
        <v>0</v>
      </c>
      <c r="T7076" s="283">
        <f t="shared" si="1586"/>
        <v>0.3265965223637104</v>
      </c>
    </row>
    <row r="7077" spans="1:20" x14ac:dyDescent="0.25">
      <c r="A7077" s="286">
        <v>43395</v>
      </c>
      <c r="B7077" s="1">
        <f t="shared" si="1579"/>
        <v>1</v>
      </c>
      <c r="C7077" s="285">
        <v>19</v>
      </c>
      <c r="D7077" t="s">
        <v>714</v>
      </c>
      <c r="F7077" s="16">
        <v>37</v>
      </c>
      <c r="G7077" t="str">
        <f t="shared" si="1573"/>
        <v>heating</v>
      </c>
      <c r="H7077" s="283">
        <f>IF(G7077="heating",F7077*Assumptions!M$4+Assumptions!M$7,0)</f>
        <v>0.34824054712973695</v>
      </c>
      <c r="I7077" s="15">
        <f t="shared" si="1574"/>
        <v>0.98418842963438757</v>
      </c>
      <c r="J7077" s="15">
        <f t="shared" si="1575"/>
        <v>1.017726725449043</v>
      </c>
      <c r="K7077" s="283">
        <f t="shared" si="1580"/>
        <v>0.34880987435786481</v>
      </c>
      <c r="L7077" s="283">
        <f t="shared" si="1581"/>
        <v>3.3550920610042541</v>
      </c>
      <c r="M7077" s="283">
        <f t="shared" si="1582"/>
        <v>3.9930268877601711</v>
      </c>
      <c r="N7077" s="283">
        <f t="shared" si="1583"/>
        <v>2.8034223547707424</v>
      </c>
      <c r="O7077" s="283">
        <f t="shared" si="1584"/>
        <v>0.41745020626892565</v>
      </c>
      <c r="P7077" s="21">
        <f t="shared" si="1576"/>
        <v>0</v>
      </c>
      <c r="Q7077" s="21">
        <f t="shared" si="1577"/>
        <v>1.6764212681468484</v>
      </c>
      <c r="R7077">
        <f t="shared" si="1578"/>
        <v>0.9440993384982781</v>
      </c>
      <c r="S7077" s="296">
        <f t="shared" si="1585"/>
        <v>0</v>
      </c>
      <c r="T7077" s="283">
        <f t="shared" si="1586"/>
        <v>0.34880987435786481</v>
      </c>
    </row>
    <row r="7078" spans="1:20" x14ac:dyDescent="0.25">
      <c r="A7078" s="286">
        <v>43395</v>
      </c>
      <c r="B7078" s="1">
        <f t="shared" si="1579"/>
        <v>1</v>
      </c>
      <c r="C7078" s="285">
        <v>20</v>
      </c>
      <c r="D7078" t="s">
        <v>714</v>
      </c>
      <c r="F7078" s="16">
        <v>37</v>
      </c>
      <c r="G7078" t="str">
        <f t="shared" si="1573"/>
        <v>heating</v>
      </c>
      <c r="H7078" s="283">
        <f>IF(G7078="heating",F7078*Assumptions!M$4+Assumptions!M$7,0)</f>
        <v>0.34824054712973695</v>
      </c>
      <c r="I7078" s="15">
        <f t="shared" si="1574"/>
        <v>0.97071962311712034</v>
      </c>
      <c r="J7078" s="15">
        <f t="shared" si="1575"/>
        <v>1.017726725449043</v>
      </c>
      <c r="K7078" s="283">
        <f t="shared" si="1580"/>
        <v>0.34403634464792537</v>
      </c>
      <c r="L7078" s="283">
        <f t="shared" si="1581"/>
        <v>3.3550920610042541</v>
      </c>
      <c r="M7078" s="283">
        <f t="shared" si="1582"/>
        <v>3.9383815526291062</v>
      </c>
      <c r="N7078" s="283">
        <f t="shared" si="1583"/>
        <v>2.8034223547707424</v>
      </c>
      <c r="O7078" s="283">
        <f t="shared" si="1584"/>
        <v>0.41173732051500739</v>
      </c>
      <c r="P7078" s="21">
        <f t="shared" si="1576"/>
        <v>0</v>
      </c>
      <c r="Q7078" s="21">
        <f t="shared" si="1577"/>
        <v>1.52436960139122</v>
      </c>
      <c r="R7078">
        <f t="shared" si="1578"/>
        <v>0.9440993384982781</v>
      </c>
      <c r="S7078" s="296">
        <f t="shared" si="1585"/>
        <v>0</v>
      </c>
      <c r="T7078" s="283">
        <f t="shared" si="1586"/>
        <v>0.34403634464792537</v>
      </c>
    </row>
    <row r="7079" spans="1:20" x14ac:dyDescent="0.25">
      <c r="A7079" s="286">
        <v>43395</v>
      </c>
      <c r="B7079" s="1">
        <f t="shared" si="1579"/>
        <v>1</v>
      </c>
      <c r="C7079" s="285">
        <v>21</v>
      </c>
      <c r="D7079" t="s">
        <v>714</v>
      </c>
      <c r="F7079" s="16">
        <v>37</v>
      </c>
      <c r="G7079" t="str">
        <f t="shared" si="1573"/>
        <v>heating</v>
      </c>
      <c r="H7079" s="283">
        <f>IF(G7079="heating",F7079*Assumptions!M$4+Assumptions!M$7,0)</f>
        <v>0.34824054712973695</v>
      </c>
      <c r="I7079" s="15">
        <f t="shared" si="1574"/>
        <v>0.95751150862929935</v>
      </c>
      <c r="J7079" s="15">
        <f t="shared" si="1575"/>
        <v>1.017726725449043</v>
      </c>
      <c r="K7079" s="283">
        <f t="shared" si="1580"/>
        <v>0.33935520776775235</v>
      </c>
      <c r="L7079" s="283">
        <f t="shared" si="1581"/>
        <v>3.3550920610042541</v>
      </c>
      <c r="M7079" s="283">
        <f t="shared" si="1582"/>
        <v>3.8847938912642235</v>
      </c>
      <c r="N7079" s="283">
        <f t="shared" si="1583"/>
        <v>2.8034223547707424</v>
      </c>
      <c r="O7079" s="283">
        <f t="shared" si="1584"/>
        <v>0.40613500905579553</v>
      </c>
      <c r="P7079" s="21">
        <f t="shared" si="1576"/>
        <v>0</v>
      </c>
      <c r="Q7079" s="21">
        <f t="shared" si="1577"/>
        <v>1.4448604713749031</v>
      </c>
      <c r="R7079">
        <f t="shared" si="1578"/>
        <v>0.9440993384982781</v>
      </c>
      <c r="S7079" s="296">
        <f t="shared" si="1585"/>
        <v>0</v>
      </c>
      <c r="T7079" s="283">
        <f t="shared" si="1586"/>
        <v>0.33935520776775235</v>
      </c>
    </row>
    <row r="7080" spans="1:20" x14ac:dyDescent="0.25">
      <c r="A7080" s="286">
        <v>43395</v>
      </c>
      <c r="B7080" s="1">
        <f t="shared" si="1579"/>
        <v>1</v>
      </c>
      <c r="C7080" s="285">
        <v>22</v>
      </c>
      <c r="D7080" t="s">
        <v>714</v>
      </c>
      <c r="F7080" s="16">
        <v>37</v>
      </c>
      <c r="G7080" t="str">
        <f t="shared" si="1573"/>
        <v>heating</v>
      </c>
      <c r="H7080" s="283">
        <f>IF(G7080="heating",F7080*Assumptions!M$4+Assumptions!M$7,0)</f>
        <v>0.34824054712973695</v>
      </c>
      <c r="I7080" s="15">
        <f t="shared" si="1574"/>
        <v>0.9426530227543114</v>
      </c>
      <c r="J7080" s="15">
        <f t="shared" si="1575"/>
        <v>1.017726725449043</v>
      </c>
      <c r="K7080" s="283">
        <f t="shared" si="1580"/>
        <v>0.33408915663857175</v>
      </c>
      <c r="L7080" s="283">
        <f t="shared" si="1581"/>
        <v>3.3550920610042541</v>
      </c>
      <c r="M7080" s="283">
        <f t="shared" si="1582"/>
        <v>3.8245103806845755</v>
      </c>
      <c r="N7080" s="283">
        <f t="shared" si="1583"/>
        <v>2.8034223547707424</v>
      </c>
      <c r="O7080" s="283">
        <f t="shared" si="1584"/>
        <v>0.39983268136468275</v>
      </c>
      <c r="P7080" s="21">
        <f t="shared" si="1576"/>
        <v>0</v>
      </c>
      <c r="Q7080" s="21">
        <f t="shared" si="1577"/>
        <v>1.2427137171080138</v>
      </c>
      <c r="R7080">
        <f t="shared" si="1578"/>
        <v>0.9440993384982781</v>
      </c>
      <c r="S7080" s="296">
        <f t="shared" si="1585"/>
        <v>0</v>
      </c>
      <c r="T7080" s="283">
        <f t="shared" si="1586"/>
        <v>0.33408915663857175</v>
      </c>
    </row>
    <row r="7081" spans="1:20" x14ac:dyDescent="0.25">
      <c r="A7081" s="286">
        <v>43395</v>
      </c>
      <c r="B7081" s="1">
        <f t="shared" si="1579"/>
        <v>1</v>
      </c>
      <c r="C7081" s="285">
        <v>23</v>
      </c>
      <c r="D7081" t="s">
        <v>713</v>
      </c>
      <c r="F7081" s="16">
        <v>37</v>
      </c>
      <c r="G7081" t="str">
        <f t="shared" si="1573"/>
        <v>heating</v>
      </c>
      <c r="H7081" s="283">
        <f>IF(G7081="heating",F7081*Assumptions!M$4+Assumptions!M$7,0)</f>
        <v>0.34824054712973695</v>
      </c>
      <c r="I7081" s="15">
        <f t="shared" si="1574"/>
        <v>0.94450710149963013</v>
      </c>
      <c r="J7081" s="15">
        <f t="shared" si="1575"/>
        <v>1.017726725449043</v>
      </c>
      <c r="K7081" s="283">
        <f t="shared" si="1580"/>
        <v>0.33474626756848225</v>
      </c>
      <c r="L7081" s="283">
        <f t="shared" si="1581"/>
        <v>3.3550920610042541</v>
      </c>
      <c r="M7081" s="283">
        <f t="shared" si="1582"/>
        <v>3.8320327067546276</v>
      </c>
      <c r="N7081" s="283">
        <f t="shared" si="1583"/>
        <v>2.8034223547707424</v>
      </c>
      <c r="O7081" s="283">
        <f t="shared" si="1584"/>
        <v>0.40061910145596513</v>
      </c>
      <c r="P7081" s="21">
        <f t="shared" si="1576"/>
        <v>0</v>
      </c>
      <c r="Q7081" s="21">
        <f t="shared" si="1577"/>
        <v>1.0297519246597011</v>
      </c>
      <c r="R7081">
        <f t="shared" si="1578"/>
        <v>0.9440993384982781</v>
      </c>
      <c r="S7081" s="296">
        <f t="shared" si="1585"/>
        <v>0</v>
      </c>
      <c r="T7081" s="283">
        <f t="shared" si="1586"/>
        <v>0.33474626756848225</v>
      </c>
    </row>
    <row r="7082" spans="1:20" x14ac:dyDescent="0.25">
      <c r="A7082" s="286">
        <v>43396</v>
      </c>
      <c r="B7082" s="1">
        <f t="shared" si="1579"/>
        <v>2</v>
      </c>
      <c r="C7082" s="285">
        <v>0</v>
      </c>
      <c r="D7082" t="s">
        <v>713</v>
      </c>
      <c r="F7082" s="16">
        <v>36</v>
      </c>
      <c r="G7082" t="str">
        <f t="shared" si="1573"/>
        <v>heating</v>
      </c>
      <c r="H7082" s="283">
        <f>IF(G7082="heating",F7082*Assumptions!M$4+Assumptions!M$7,0)</f>
        <v>0.358936421366777</v>
      </c>
      <c r="I7082" s="15">
        <f t="shared" si="1574"/>
        <v>0.97481507806017154</v>
      </c>
      <c r="J7082" s="15">
        <f t="shared" si="1575"/>
        <v>1.0199659078795975</v>
      </c>
      <c r="K7082" s="283">
        <f t="shared" si="1580"/>
        <v>0.35688263960732947</v>
      </c>
      <c r="L7082" s="283">
        <f t="shared" si="1581"/>
        <v>3.2767200477248446</v>
      </c>
      <c r="M7082" s="283">
        <f t="shared" si="1582"/>
        <v>3.9900081536120457</v>
      </c>
      <c r="N7082" s="283">
        <f t="shared" si="1583"/>
        <v>2.7263288431388362</v>
      </c>
      <c r="O7082" s="283">
        <f t="shared" si="1584"/>
        <v>0.42893009874038374</v>
      </c>
      <c r="P7082" s="21">
        <f t="shared" si="1576"/>
        <v>0</v>
      </c>
      <c r="Q7082" s="21">
        <f t="shared" si="1577"/>
        <v>0.90668853391740301</v>
      </c>
      <c r="R7082">
        <f t="shared" si="1578"/>
        <v>0.83668510409641816</v>
      </c>
      <c r="S7082" s="296">
        <f t="shared" si="1585"/>
        <v>0</v>
      </c>
      <c r="T7082" s="283">
        <f t="shared" si="1586"/>
        <v>0.35688263960732947</v>
      </c>
    </row>
    <row r="7083" spans="1:20" x14ac:dyDescent="0.25">
      <c r="A7083" s="286">
        <v>43396</v>
      </c>
      <c r="B7083" s="1">
        <f t="shared" si="1579"/>
        <v>2</v>
      </c>
      <c r="C7083" s="285">
        <v>1</v>
      </c>
      <c r="D7083" t="s">
        <v>713</v>
      </c>
      <c r="F7083" s="16">
        <v>32</v>
      </c>
      <c r="G7083" t="str">
        <f t="shared" si="1573"/>
        <v>heating</v>
      </c>
      <c r="H7083" s="283">
        <f>IF(G7083="heating",F7083*Assumptions!M$4+Assumptions!M$7,0)</f>
        <v>0.40171991831493709</v>
      </c>
      <c r="I7083" s="15">
        <f t="shared" si="1574"/>
        <v>1.012242869806885</v>
      </c>
      <c r="J7083" s="15">
        <f t="shared" si="1575"/>
        <v>1.0199659078795975</v>
      </c>
      <c r="K7083" s="283">
        <f t="shared" si="1580"/>
        <v>0.41475702227732464</v>
      </c>
      <c r="L7083" s="283">
        <f t="shared" si="1581"/>
        <v>3.1003620880617868</v>
      </c>
      <c r="M7083" s="283">
        <f t="shared" si="1582"/>
        <v>4.3874803852999635</v>
      </c>
      <c r="N7083" s="283">
        <f t="shared" si="1583"/>
        <v>2.4522803312945656</v>
      </c>
      <c r="O7083" s="283">
        <f t="shared" si="1584"/>
        <v>0.52436784294852068</v>
      </c>
      <c r="P7083" s="21">
        <f t="shared" si="1576"/>
        <v>0</v>
      </c>
      <c r="Q7083" s="21">
        <f t="shared" si="1577"/>
        <v>0.81803459285312596</v>
      </c>
      <c r="R7083">
        <f t="shared" si="1578"/>
        <v>0.83668510409641816</v>
      </c>
      <c r="S7083" s="296">
        <f t="shared" si="1585"/>
        <v>0</v>
      </c>
      <c r="T7083" s="283">
        <f t="shared" si="1586"/>
        <v>0.41475702227732464</v>
      </c>
    </row>
    <row r="7084" spans="1:20" x14ac:dyDescent="0.25">
      <c r="A7084" s="286">
        <v>43396</v>
      </c>
      <c r="B7084" s="1">
        <f t="shared" si="1579"/>
        <v>2</v>
      </c>
      <c r="C7084" s="285">
        <v>2</v>
      </c>
      <c r="D7084" t="s">
        <v>713</v>
      </c>
      <c r="F7084" s="16">
        <v>30</v>
      </c>
      <c r="G7084" t="str">
        <f t="shared" si="1573"/>
        <v>heating</v>
      </c>
      <c r="H7084" s="283">
        <f>IF(G7084="heating",F7084*Assumptions!M$4+Assumptions!M$7,0)</f>
        <v>0.42311166678901713</v>
      </c>
      <c r="I7084" s="15">
        <f t="shared" si="1574"/>
        <v>1.0509704703585963</v>
      </c>
      <c r="J7084" s="15">
        <f t="shared" si="1575"/>
        <v>1.0199659078795975</v>
      </c>
      <c r="K7084" s="283">
        <f t="shared" si="1580"/>
        <v>0.45355626479725447</v>
      </c>
      <c r="L7084" s="283">
        <f t="shared" si="1581"/>
        <v>3.0747565450814909</v>
      </c>
      <c r="M7084" s="283">
        <f t="shared" si="1582"/>
        <v>4.7582902198684209</v>
      </c>
      <c r="N7084" s="283">
        <f t="shared" si="1583"/>
        <v>2.3339835549601151</v>
      </c>
      <c r="O7084" s="283">
        <f t="shared" si="1584"/>
        <v>0.59750853461857556</v>
      </c>
      <c r="P7084" s="21">
        <f t="shared" si="1576"/>
        <v>0</v>
      </c>
      <c r="Q7084" s="21">
        <f t="shared" si="1577"/>
        <v>0.74507607494346417</v>
      </c>
      <c r="R7084">
        <f t="shared" si="1578"/>
        <v>0.83668510409641816</v>
      </c>
      <c r="S7084" s="296">
        <f t="shared" si="1585"/>
        <v>0</v>
      </c>
      <c r="T7084" s="283">
        <f t="shared" si="1586"/>
        <v>0.45355626479725447</v>
      </c>
    </row>
    <row r="7085" spans="1:20" x14ac:dyDescent="0.25">
      <c r="A7085" s="286">
        <v>43396</v>
      </c>
      <c r="B7085" s="1">
        <f t="shared" si="1579"/>
        <v>2</v>
      </c>
      <c r="C7085" s="285">
        <v>3</v>
      </c>
      <c r="D7085" t="s">
        <v>713</v>
      </c>
      <c r="F7085" s="16">
        <v>32</v>
      </c>
      <c r="G7085" t="str">
        <f t="shared" si="1573"/>
        <v>heating</v>
      </c>
      <c r="H7085" s="283">
        <f>IF(G7085="heating",F7085*Assumptions!M$4+Assumptions!M$7,0)</f>
        <v>0.40171991831493709</v>
      </c>
      <c r="I7085" s="15">
        <f t="shared" si="1574"/>
        <v>1.0924036124451033</v>
      </c>
      <c r="J7085" s="15">
        <f t="shared" si="1575"/>
        <v>1.0199659078795975</v>
      </c>
      <c r="K7085" s="283">
        <f t="shared" si="1580"/>
        <v>0.44760213476155414</v>
      </c>
      <c r="L7085" s="283">
        <f t="shared" si="1581"/>
        <v>3.1003620880617868</v>
      </c>
      <c r="M7085" s="283">
        <f t="shared" si="1582"/>
        <v>4.7349302873806369</v>
      </c>
      <c r="N7085" s="283">
        <f t="shared" si="1583"/>
        <v>2.4522803312945656</v>
      </c>
      <c r="O7085" s="283">
        <f t="shared" si="1584"/>
        <v>0.56589316948835922</v>
      </c>
      <c r="P7085" s="21">
        <f t="shared" si="1576"/>
        <v>0</v>
      </c>
      <c r="Q7085" s="21">
        <f t="shared" si="1577"/>
        <v>0.69158980876382303</v>
      </c>
      <c r="R7085">
        <f t="shared" si="1578"/>
        <v>0.83668510409641816</v>
      </c>
      <c r="S7085" s="296">
        <f t="shared" si="1585"/>
        <v>0</v>
      </c>
      <c r="T7085" s="283">
        <f t="shared" si="1586"/>
        <v>0.44760213476155414</v>
      </c>
    </row>
    <row r="7086" spans="1:20" x14ac:dyDescent="0.25">
      <c r="A7086" s="286">
        <v>43396</v>
      </c>
      <c r="B7086" s="1">
        <f t="shared" si="1579"/>
        <v>2</v>
      </c>
      <c r="C7086" s="285">
        <v>4</v>
      </c>
      <c r="D7086" t="s">
        <v>713</v>
      </c>
      <c r="F7086" s="16">
        <v>30</v>
      </c>
      <c r="G7086" t="str">
        <f t="shared" si="1573"/>
        <v>heating</v>
      </c>
      <c r="H7086" s="283">
        <f>IF(G7086="heating",F7086*Assumptions!M$4+Assumptions!M$7,0)</f>
        <v>0.42311166678901713</v>
      </c>
      <c r="I7086" s="15">
        <f t="shared" si="1574"/>
        <v>1.1348296917927807</v>
      </c>
      <c r="J7086" s="15">
        <f t="shared" si="1575"/>
        <v>1.0199659078795975</v>
      </c>
      <c r="K7086" s="283">
        <f t="shared" si="1580"/>
        <v>0.48974650640272688</v>
      </c>
      <c r="L7086" s="283">
        <f t="shared" si="1581"/>
        <v>3.0747565450814909</v>
      </c>
      <c r="M7086" s="283">
        <f t="shared" si="1582"/>
        <v>5.137964553686678</v>
      </c>
      <c r="N7086" s="283">
        <f t="shared" si="1583"/>
        <v>2.3339835549601151</v>
      </c>
      <c r="O7086" s="283">
        <f t="shared" si="1584"/>
        <v>0.6451850411680865</v>
      </c>
      <c r="P7086" s="21">
        <f t="shared" si="1576"/>
        <v>0</v>
      </c>
      <c r="Q7086" s="21">
        <f t="shared" si="1577"/>
        <v>0.6473875548762833</v>
      </c>
      <c r="R7086">
        <f t="shared" si="1578"/>
        <v>0.83668510409641816</v>
      </c>
      <c r="S7086" s="296">
        <f t="shared" si="1585"/>
        <v>0</v>
      </c>
      <c r="T7086" s="283">
        <f t="shared" si="1586"/>
        <v>0.48974650640272688</v>
      </c>
    </row>
    <row r="7087" spans="1:20" x14ac:dyDescent="0.25">
      <c r="A7087" s="286">
        <v>43396</v>
      </c>
      <c r="B7087" s="1">
        <f t="shared" si="1579"/>
        <v>2</v>
      </c>
      <c r="C7087" s="285">
        <v>5</v>
      </c>
      <c r="D7087" t="s">
        <v>713</v>
      </c>
      <c r="F7087" s="16">
        <v>32</v>
      </c>
      <c r="G7087" t="str">
        <f t="shared" si="1573"/>
        <v>heating</v>
      </c>
      <c r="H7087" s="283">
        <f>IF(G7087="heating",F7087*Assumptions!M$4+Assumptions!M$7,0)</f>
        <v>0.40171991831493709</v>
      </c>
      <c r="I7087" s="15">
        <f t="shared" si="1574"/>
        <v>1.1635558681477385</v>
      </c>
      <c r="J7087" s="15">
        <f t="shared" si="1575"/>
        <v>1.0199659078795975</v>
      </c>
      <c r="K7087" s="283">
        <f t="shared" si="1580"/>
        <v>0.476756104212749</v>
      </c>
      <c r="L7087" s="283">
        <f t="shared" si="1581"/>
        <v>3.1003620880617868</v>
      </c>
      <c r="M7087" s="283">
        <f t="shared" si="1582"/>
        <v>5.0433336711700587</v>
      </c>
      <c r="N7087" s="283">
        <f t="shared" si="1583"/>
        <v>2.4522803312945656</v>
      </c>
      <c r="O7087" s="283">
        <f t="shared" si="1584"/>
        <v>0.6027518680839149</v>
      </c>
      <c r="P7087" s="21">
        <f t="shared" si="1576"/>
        <v>0</v>
      </c>
      <c r="Q7087" s="21">
        <f t="shared" si="1577"/>
        <v>0.72139578924615555</v>
      </c>
      <c r="R7087">
        <f t="shared" si="1578"/>
        <v>0.83668510409641816</v>
      </c>
      <c r="S7087" s="296">
        <f t="shared" si="1585"/>
        <v>0</v>
      </c>
      <c r="T7087" s="283">
        <f t="shared" si="1586"/>
        <v>0.476756104212749</v>
      </c>
    </row>
    <row r="7088" spans="1:20" x14ac:dyDescent="0.25">
      <c r="A7088" s="286">
        <v>43396</v>
      </c>
      <c r="B7088" s="1">
        <f t="shared" si="1579"/>
        <v>2</v>
      </c>
      <c r="C7088" s="285">
        <v>6</v>
      </c>
      <c r="D7088" t="s">
        <v>713</v>
      </c>
      <c r="F7088" s="16">
        <v>32</v>
      </c>
      <c r="G7088" t="str">
        <f t="shared" si="1573"/>
        <v>heating</v>
      </c>
      <c r="H7088" s="283">
        <f>IF(G7088="heating",F7088*Assumptions!M$4+Assumptions!M$7,0)</f>
        <v>0.40171991831493709</v>
      </c>
      <c r="I7088" s="15">
        <f t="shared" si="1574"/>
        <v>1.2083911162615524</v>
      </c>
      <c r="J7088" s="15">
        <f t="shared" si="1575"/>
        <v>1.0199659078795975</v>
      </c>
      <c r="K7088" s="283">
        <f t="shared" si="1580"/>
        <v>0.4951269266264432</v>
      </c>
      <c r="L7088" s="283">
        <f t="shared" si="1581"/>
        <v>3.1003620880617868</v>
      </c>
      <c r="M7088" s="283">
        <f t="shared" si="1582"/>
        <v>5.2376682301350872</v>
      </c>
      <c r="N7088" s="283">
        <f t="shared" si="1583"/>
        <v>2.4522803312945656</v>
      </c>
      <c r="O7088" s="283">
        <f t="shared" si="1584"/>
        <v>0.62597767983597752</v>
      </c>
      <c r="P7088" s="21">
        <f t="shared" si="1576"/>
        <v>0</v>
      </c>
      <c r="Q7088" s="21">
        <f t="shared" si="1577"/>
        <v>0.87787080972652631</v>
      </c>
      <c r="R7088">
        <f t="shared" si="1578"/>
        <v>0.83668510409641816</v>
      </c>
      <c r="S7088" s="296">
        <f t="shared" si="1585"/>
        <v>0</v>
      </c>
      <c r="T7088" s="283">
        <f t="shared" si="1586"/>
        <v>0.4951269266264432</v>
      </c>
    </row>
    <row r="7089" spans="1:20" x14ac:dyDescent="0.25">
      <c r="A7089" s="286">
        <v>43396</v>
      </c>
      <c r="B7089" s="1">
        <f t="shared" si="1579"/>
        <v>2</v>
      </c>
      <c r="C7089" s="285">
        <v>7</v>
      </c>
      <c r="D7089" t="s">
        <v>714</v>
      </c>
      <c r="F7089" s="16">
        <v>34</v>
      </c>
      <c r="G7089" t="str">
        <f t="shared" si="1573"/>
        <v>heating</v>
      </c>
      <c r="H7089" s="283">
        <f>IF(G7089="heating",F7089*Assumptions!M$4+Assumptions!M$7,0)</f>
        <v>0.38032816984085704</v>
      </c>
      <c r="I7089" s="15">
        <f t="shared" si="1574"/>
        <v>1.1637425769249583</v>
      </c>
      <c r="J7089" s="15">
        <f t="shared" si="1575"/>
        <v>1.0199659078795975</v>
      </c>
      <c r="K7089" s="283">
        <f t="shared" si="1580"/>
        <v>0.45144107682496959</v>
      </c>
      <c r="L7089" s="283">
        <f t="shared" si="1581"/>
        <v>3.1617728735566879</v>
      </c>
      <c r="M7089" s="283">
        <f t="shared" si="1582"/>
        <v>4.8701323622375661</v>
      </c>
      <c r="N7089" s="283">
        <f t="shared" si="1583"/>
        <v>2.582445701090049</v>
      </c>
      <c r="O7089" s="283">
        <f t="shared" si="1584"/>
        <v>0.55271409970475827</v>
      </c>
      <c r="P7089" s="21">
        <f t="shared" si="1576"/>
        <v>0</v>
      </c>
      <c r="Q7089" s="21">
        <f t="shared" si="1577"/>
        <v>0.97331382064367777</v>
      </c>
      <c r="R7089">
        <f t="shared" si="1578"/>
        <v>0.83668510409641816</v>
      </c>
      <c r="S7089" s="296">
        <f t="shared" si="1585"/>
        <v>0</v>
      </c>
      <c r="T7089" s="283">
        <f t="shared" si="1586"/>
        <v>0.45144107682496959</v>
      </c>
    </row>
    <row r="7090" spans="1:20" x14ac:dyDescent="0.25">
      <c r="A7090" s="286">
        <v>43396</v>
      </c>
      <c r="B7090" s="1">
        <f t="shared" si="1579"/>
        <v>2</v>
      </c>
      <c r="C7090" s="285">
        <v>8</v>
      </c>
      <c r="D7090" t="s">
        <v>714</v>
      </c>
      <c r="F7090" s="16">
        <v>34</v>
      </c>
      <c r="G7090" t="str">
        <f t="shared" si="1573"/>
        <v>heating</v>
      </c>
      <c r="H7090" s="283">
        <f>IF(G7090="heating",F7090*Assumptions!M$4+Assumptions!M$7,0)</f>
        <v>0.38032816984085704</v>
      </c>
      <c r="I7090" s="15">
        <f t="shared" si="1574"/>
        <v>1.094193721037565</v>
      </c>
      <c r="J7090" s="15">
        <f t="shared" si="1575"/>
        <v>1.0199659078795975</v>
      </c>
      <c r="K7090" s="283">
        <f t="shared" si="1580"/>
        <v>0.42446156175324934</v>
      </c>
      <c r="L7090" s="283">
        <f t="shared" si="1581"/>
        <v>3.1617728735566879</v>
      </c>
      <c r="M7090" s="283">
        <f t="shared" si="1582"/>
        <v>4.579078188806192</v>
      </c>
      <c r="N7090" s="283">
        <f t="shared" si="1583"/>
        <v>2.582445701090049</v>
      </c>
      <c r="O7090" s="283">
        <f t="shared" si="1584"/>
        <v>0.51968219554527384</v>
      </c>
      <c r="P7090" s="21">
        <f t="shared" si="1576"/>
        <v>0</v>
      </c>
      <c r="Q7090" s="21">
        <f t="shared" si="1577"/>
        <v>0.94940007506179924</v>
      </c>
      <c r="R7090">
        <f t="shared" si="1578"/>
        <v>0.83668510409641816</v>
      </c>
      <c r="S7090" s="296">
        <f t="shared" si="1585"/>
        <v>0</v>
      </c>
      <c r="T7090" s="283">
        <f t="shared" si="1586"/>
        <v>0.42446156175324934</v>
      </c>
    </row>
    <row r="7091" spans="1:20" x14ac:dyDescent="0.25">
      <c r="A7091" s="286">
        <v>43396</v>
      </c>
      <c r="B7091" s="1">
        <f t="shared" si="1579"/>
        <v>2</v>
      </c>
      <c r="C7091" s="285">
        <v>9</v>
      </c>
      <c r="D7091" t="s">
        <v>714</v>
      </c>
      <c r="F7091" s="16">
        <v>36</v>
      </c>
      <c r="G7091" t="str">
        <f t="shared" si="1573"/>
        <v>heating</v>
      </c>
      <c r="H7091" s="283">
        <f>IF(G7091="heating",F7091*Assumptions!M$4+Assumptions!M$7,0)</f>
        <v>0.358936421366777</v>
      </c>
      <c r="I7091" s="15">
        <f t="shared" si="1574"/>
        <v>1.0343009000871222</v>
      </c>
      <c r="J7091" s="15">
        <f t="shared" si="1575"/>
        <v>1.0199659078795975</v>
      </c>
      <c r="K7091" s="283">
        <f t="shared" si="1580"/>
        <v>0.37866057232707712</v>
      </c>
      <c r="L7091" s="283">
        <f t="shared" si="1581"/>
        <v>3.2767200477248446</v>
      </c>
      <c r="M7091" s="283">
        <f t="shared" si="1582"/>
        <v>4.2334891175956555</v>
      </c>
      <c r="N7091" s="283">
        <f t="shared" si="1583"/>
        <v>2.7263288431388362</v>
      </c>
      <c r="O7091" s="283">
        <f t="shared" si="1584"/>
        <v>0.45510456002020594</v>
      </c>
      <c r="P7091" s="21">
        <f t="shared" si="1576"/>
        <v>0</v>
      </c>
      <c r="Q7091" s="21">
        <f t="shared" si="1577"/>
        <v>0.8408485371888097</v>
      </c>
      <c r="R7091">
        <f t="shared" si="1578"/>
        <v>0.83668510409641816</v>
      </c>
      <c r="S7091" s="296">
        <f t="shared" si="1585"/>
        <v>0</v>
      </c>
      <c r="T7091" s="283">
        <f t="shared" si="1586"/>
        <v>0.37866057232707712</v>
      </c>
    </row>
    <row r="7092" spans="1:20" x14ac:dyDescent="0.25">
      <c r="A7092" s="286">
        <v>43396</v>
      </c>
      <c r="B7092" s="1">
        <f t="shared" si="1579"/>
        <v>2</v>
      </c>
      <c r="C7092" s="285">
        <v>10</v>
      </c>
      <c r="D7092" t="s">
        <v>714</v>
      </c>
      <c r="F7092" s="16">
        <v>39</v>
      </c>
      <c r="G7092" t="str">
        <f t="shared" si="1573"/>
        <v>heating</v>
      </c>
      <c r="H7092" s="283">
        <f>IF(G7092="heating",F7092*Assumptions!M$4+Assumptions!M$7,0)</f>
        <v>0.32684879865565691</v>
      </c>
      <c r="I7092" s="15">
        <f t="shared" si="1574"/>
        <v>0.98112329028689171</v>
      </c>
      <c r="J7092" s="15">
        <f t="shared" si="1575"/>
        <v>1.0199659078795975</v>
      </c>
      <c r="K7092" s="283">
        <f t="shared" si="1580"/>
        <v>0.32708161551260939</v>
      </c>
      <c r="L7092" s="283">
        <f t="shared" si="1581"/>
        <v>3.4953736047983544</v>
      </c>
      <c r="M7092" s="283">
        <f t="shared" si="1582"/>
        <v>3.9008455839694984</v>
      </c>
      <c r="N7092" s="283">
        <f t="shared" si="1583"/>
        <v>2.9501734199721237</v>
      </c>
      <c r="O7092" s="283">
        <f t="shared" si="1584"/>
        <v>0.38752720017672104</v>
      </c>
      <c r="P7092" s="21">
        <f t="shared" si="1576"/>
        <v>0</v>
      </c>
      <c r="Q7092" s="21">
        <f t="shared" si="1577"/>
        <v>0.74504051125983206</v>
      </c>
      <c r="R7092">
        <f t="shared" si="1578"/>
        <v>0.83668510409641816</v>
      </c>
      <c r="S7092" s="296">
        <f t="shared" si="1585"/>
        <v>0</v>
      </c>
      <c r="T7092" s="283">
        <f t="shared" si="1586"/>
        <v>0.32708161551260939</v>
      </c>
    </row>
    <row r="7093" spans="1:20" x14ac:dyDescent="0.25">
      <c r="A7093" s="286">
        <v>43396</v>
      </c>
      <c r="B7093" s="1">
        <f t="shared" si="1579"/>
        <v>2</v>
      </c>
      <c r="C7093" s="285">
        <v>11</v>
      </c>
      <c r="D7093" t="s">
        <v>714</v>
      </c>
      <c r="F7093" s="16">
        <v>39</v>
      </c>
      <c r="G7093" t="str">
        <f t="shared" si="1573"/>
        <v>heating</v>
      </c>
      <c r="H7093" s="283">
        <f>IF(G7093="heating",F7093*Assumptions!M$4+Assumptions!M$7,0)</f>
        <v>0.32684879865565691</v>
      </c>
      <c r="I7093" s="15">
        <f t="shared" si="1574"/>
        <v>0.94956163997961163</v>
      </c>
      <c r="J7093" s="15">
        <f t="shared" si="1575"/>
        <v>1.0199659078795975</v>
      </c>
      <c r="K7093" s="283">
        <f t="shared" si="1580"/>
        <v>0.31655976196683266</v>
      </c>
      <c r="L7093" s="283">
        <f t="shared" si="1581"/>
        <v>3.4953736047983544</v>
      </c>
      <c r="M7093" s="283">
        <f t="shared" si="1582"/>
        <v>3.7753596991242384</v>
      </c>
      <c r="N7093" s="283">
        <f t="shared" si="1583"/>
        <v>2.9501734199721237</v>
      </c>
      <c r="O7093" s="283">
        <f t="shared" si="1584"/>
        <v>0.37506087907556712</v>
      </c>
      <c r="P7093" s="21">
        <f t="shared" si="1576"/>
        <v>0</v>
      </c>
      <c r="Q7093" s="21">
        <f t="shared" si="1577"/>
        <v>0.72850690893675296</v>
      </c>
      <c r="R7093">
        <f t="shared" si="1578"/>
        <v>0.83668510409641816</v>
      </c>
      <c r="S7093" s="296">
        <f t="shared" si="1585"/>
        <v>0</v>
      </c>
      <c r="T7093" s="283">
        <f t="shared" si="1586"/>
        <v>0.31655976196683266</v>
      </c>
    </row>
    <row r="7094" spans="1:20" x14ac:dyDescent="0.25">
      <c r="A7094" s="286">
        <v>43396</v>
      </c>
      <c r="B7094" s="1">
        <f t="shared" si="1579"/>
        <v>2</v>
      </c>
      <c r="C7094" s="285">
        <v>12</v>
      </c>
      <c r="D7094" t="s">
        <v>714</v>
      </c>
      <c r="F7094" s="16">
        <v>43</v>
      </c>
      <c r="G7094" t="str">
        <f t="shared" si="1573"/>
        <v>heating</v>
      </c>
      <c r="H7094" s="283">
        <f>IF(G7094="heating",F7094*Assumptions!M$4+Assumptions!M$7,0)</f>
        <v>0.28406530170749683</v>
      </c>
      <c r="I7094" s="15">
        <f t="shared" si="1574"/>
        <v>0.91648403420261149</v>
      </c>
      <c r="J7094" s="15">
        <f t="shared" si="1575"/>
        <v>1.0199659078795975</v>
      </c>
      <c r="K7094" s="283">
        <f t="shared" si="1580"/>
        <v>0.26553926437217412</v>
      </c>
      <c r="L7094" s="283">
        <f t="shared" si="1581"/>
        <v>3.7370271581932331</v>
      </c>
      <c r="M7094" s="283">
        <f t="shared" si="1582"/>
        <v>3.3858212338968947</v>
      </c>
      <c r="N7094" s="283">
        <f t="shared" si="1583"/>
        <v>3.2278965655525562</v>
      </c>
      <c r="O7094" s="283">
        <f t="shared" si="1584"/>
        <v>0.30742231740489473</v>
      </c>
      <c r="P7094" s="21">
        <f t="shared" si="1576"/>
        <v>0</v>
      </c>
      <c r="Q7094" s="21">
        <f t="shared" si="1577"/>
        <v>0.75910815787401487</v>
      </c>
      <c r="R7094">
        <f t="shared" si="1578"/>
        <v>0.83668510409641816</v>
      </c>
      <c r="S7094" s="296">
        <f t="shared" si="1585"/>
        <v>0</v>
      </c>
      <c r="T7094" s="283">
        <f t="shared" si="1586"/>
        <v>0.26553926437217412</v>
      </c>
    </row>
    <row r="7095" spans="1:20" x14ac:dyDescent="0.25">
      <c r="A7095" s="286">
        <v>43396</v>
      </c>
      <c r="B7095" s="1">
        <f t="shared" si="1579"/>
        <v>2</v>
      </c>
      <c r="C7095" s="285">
        <v>13</v>
      </c>
      <c r="D7095" t="s">
        <v>714</v>
      </c>
      <c r="F7095" s="16">
        <v>45</v>
      </c>
      <c r="G7095" t="str">
        <f t="shared" si="1573"/>
        <v>heating</v>
      </c>
      <c r="H7095" s="283">
        <f>IF(G7095="heating",F7095*Assumptions!M$4+Assumptions!M$7,0)</f>
        <v>0.26267355323341679</v>
      </c>
      <c r="I7095" s="15">
        <f t="shared" si="1574"/>
        <v>0.90040206880052787</v>
      </c>
      <c r="J7095" s="15">
        <f t="shared" si="1575"/>
        <v>1.0199659078795975</v>
      </c>
      <c r="K7095" s="283">
        <f t="shared" si="1580"/>
        <v>0.24123398377643643</v>
      </c>
      <c r="L7095" s="283">
        <f t="shared" si="1581"/>
        <v>3.8225513186096443</v>
      </c>
      <c r="M7095" s="283">
        <f t="shared" si="1582"/>
        <v>3.1463051128387907</v>
      </c>
      <c r="N7095" s="283">
        <f t="shared" si="1583"/>
        <v>3.3574836377085973</v>
      </c>
      <c r="O7095" s="283">
        <f t="shared" si="1584"/>
        <v>0.27464892826920995</v>
      </c>
      <c r="P7095" s="21">
        <f t="shared" si="1576"/>
        <v>0</v>
      </c>
      <c r="Q7095" s="21">
        <f t="shared" si="1577"/>
        <v>0.79115902007799765</v>
      </c>
      <c r="R7095">
        <f t="shared" si="1578"/>
        <v>0.83668510409641816</v>
      </c>
      <c r="S7095" s="296">
        <f t="shared" si="1585"/>
        <v>0</v>
      </c>
      <c r="T7095" s="283">
        <f t="shared" si="1586"/>
        <v>0.24123398377643643</v>
      </c>
    </row>
    <row r="7096" spans="1:20" x14ac:dyDescent="0.25">
      <c r="A7096" s="286">
        <v>43396</v>
      </c>
      <c r="B7096" s="1">
        <f t="shared" si="1579"/>
        <v>2</v>
      </c>
      <c r="C7096" s="285">
        <v>14</v>
      </c>
      <c r="D7096" t="s">
        <v>714</v>
      </c>
      <c r="F7096" s="16">
        <v>45</v>
      </c>
      <c r="G7096" t="str">
        <f t="shared" si="1573"/>
        <v>heating</v>
      </c>
      <c r="H7096" s="283">
        <f>IF(G7096="heating",F7096*Assumptions!M$4+Assumptions!M$7,0)</f>
        <v>0.26267355323341679</v>
      </c>
      <c r="I7096" s="15">
        <f t="shared" si="1574"/>
        <v>0.86032894500746537</v>
      </c>
      <c r="J7096" s="15">
        <f t="shared" si="1575"/>
        <v>1.0199659078795975</v>
      </c>
      <c r="K7096" s="283">
        <f t="shared" si="1580"/>
        <v>0.2304976698229993</v>
      </c>
      <c r="L7096" s="283">
        <f t="shared" si="1581"/>
        <v>3.8225513186096443</v>
      </c>
      <c r="M7096" s="283">
        <f t="shared" si="1582"/>
        <v>3.0062762539030321</v>
      </c>
      <c r="N7096" s="283">
        <f t="shared" si="1583"/>
        <v>3.3574836377085973</v>
      </c>
      <c r="O7096" s="283">
        <f t="shared" si="1584"/>
        <v>0.26242545513034243</v>
      </c>
      <c r="P7096" s="21">
        <f t="shared" si="1576"/>
        <v>0</v>
      </c>
      <c r="Q7096" s="21">
        <f t="shared" si="1577"/>
        <v>0.84355555031342389</v>
      </c>
      <c r="R7096">
        <f t="shared" si="1578"/>
        <v>0.83668510409641816</v>
      </c>
      <c r="S7096" s="296">
        <f t="shared" si="1585"/>
        <v>0</v>
      </c>
      <c r="T7096" s="283">
        <f t="shared" si="1586"/>
        <v>0.2304976698229993</v>
      </c>
    </row>
    <row r="7097" spans="1:20" x14ac:dyDescent="0.25">
      <c r="A7097" s="286">
        <v>43396</v>
      </c>
      <c r="B7097" s="1">
        <f t="shared" si="1579"/>
        <v>2</v>
      </c>
      <c r="C7097" s="285">
        <v>15</v>
      </c>
      <c r="D7097" t="s">
        <v>714</v>
      </c>
      <c r="F7097" s="16">
        <v>46</v>
      </c>
      <c r="G7097" t="str">
        <f t="shared" si="1573"/>
        <v>heating</v>
      </c>
      <c r="H7097" s="283">
        <f>IF(G7097="heating",F7097*Assumptions!M$4+Assumptions!M$7,0)</f>
        <v>0.2519776789963768</v>
      </c>
      <c r="I7097" s="15">
        <f t="shared" si="1574"/>
        <v>0.85754515037175039</v>
      </c>
      <c r="J7097" s="15">
        <f t="shared" si="1575"/>
        <v>1.0199659078795975</v>
      </c>
      <c r="K7097" s="283">
        <f t="shared" si="1580"/>
        <v>0.22039651465615018</v>
      </c>
      <c r="L7097" s="283">
        <f t="shared" si="1581"/>
        <v>3.8708416397494121</v>
      </c>
      <c r="M7097" s="283">
        <f t="shared" si="1582"/>
        <v>2.9108454611089098</v>
      </c>
      <c r="N7097" s="283">
        <f t="shared" si="1583"/>
        <v>3.4228778732085736</v>
      </c>
      <c r="O7097" s="283">
        <f t="shared" si="1584"/>
        <v>0.24924056241216724</v>
      </c>
      <c r="P7097" s="21">
        <f t="shared" si="1576"/>
        <v>0</v>
      </c>
      <c r="Q7097" s="21">
        <f t="shared" si="1577"/>
        <v>0.96592607327566882</v>
      </c>
      <c r="R7097">
        <f t="shared" si="1578"/>
        <v>0.83668510409641816</v>
      </c>
      <c r="S7097" s="296">
        <f t="shared" si="1585"/>
        <v>0</v>
      </c>
      <c r="T7097" s="283">
        <f t="shared" si="1586"/>
        <v>0.22039651465615018</v>
      </c>
    </row>
    <row r="7098" spans="1:20" x14ac:dyDescent="0.25">
      <c r="A7098" s="286">
        <v>43396</v>
      </c>
      <c r="B7098" s="1">
        <f t="shared" si="1579"/>
        <v>2</v>
      </c>
      <c r="C7098" s="285">
        <v>16</v>
      </c>
      <c r="D7098" t="s">
        <v>714</v>
      </c>
      <c r="F7098" s="16">
        <v>46</v>
      </c>
      <c r="G7098" t="str">
        <f t="shared" si="1573"/>
        <v>heating</v>
      </c>
      <c r="H7098" s="283">
        <f>IF(G7098="heating",F7098*Assumptions!M$4+Assumptions!M$7,0)</f>
        <v>0.2519776789963768</v>
      </c>
      <c r="I7098" s="15">
        <f t="shared" si="1574"/>
        <v>0.88344815438260227</v>
      </c>
      <c r="J7098" s="15">
        <f t="shared" si="1575"/>
        <v>1.0199659078795975</v>
      </c>
      <c r="K7098" s="283">
        <f t="shared" si="1580"/>
        <v>0.2270538105438841</v>
      </c>
      <c r="L7098" s="283">
        <f t="shared" si="1581"/>
        <v>3.8708416397494121</v>
      </c>
      <c r="M7098" s="283">
        <f t="shared" si="1582"/>
        <v>2.9987704428097426</v>
      </c>
      <c r="N7098" s="283">
        <f t="shared" si="1583"/>
        <v>3.4228778732085736</v>
      </c>
      <c r="O7098" s="283">
        <f t="shared" si="1584"/>
        <v>0.25676912144492553</v>
      </c>
      <c r="P7098" s="21">
        <f t="shared" si="1576"/>
        <v>0</v>
      </c>
      <c r="Q7098" s="21">
        <f t="shared" si="1577"/>
        <v>1.1649354943302594</v>
      </c>
      <c r="R7098">
        <f t="shared" si="1578"/>
        <v>0.83668510409641816</v>
      </c>
      <c r="S7098" s="296">
        <f t="shared" si="1585"/>
        <v>0</v>
      </c>
      <c r="T7098" s="283">
        <f t="shared" si="1586"/>
        <v>0.2270538105438841</v>
      </c>
    </row>
    <row r="7099" spans="1:20" x14ac:dyDescent="0.25">
      <c r="A7099" s="286">
        <v>43396</v>
      </c>
      <c r="B7099" s="1">
        <f t="shared" si="1579"/>
        <v>2</v>
      </c>
      <c r="C7099" s="285">
        <v>17</v>
      </c>
      <c r="D7099" t="s">
        <v>714</v>
      </c>
      <c r="F7099" s="16">
        <v>43</v>
      </c>
      <c r="G7099" t="str">
        <f t="shared" si="1573"/>
        <v>heating</v>
      </c>
      <c r="H7099" s="283">
        <f>IF(G7099="heating",F7099*Assumptions!M$4+Assumptions!M$7,0)</f>
        <v>0.28406530170749683</v>
      </c>
      <c r="I7099" s="15">
        <f t="shared" si="1574"/>
        <v>0.94025748850374469</v>
      </c>
      <c r="J7099" s="15">
        <f t="shared" si="1575"/>
        <v>1.0199659078795975</v>
      </c>
      <c r="K7099" s="283">
        <f t="shared" si="1580"/>
        <v>0.27242731187886182</v>
      </c>
      <c r="L7099" s="283">
        <f t="shared" si="1581"/>
        <v>3.7370271581932331</v>
      </c>
      <c r="M7099" s="283">
        <f t="shared" si="1582"/>
        <v>3.4736489137821058</v>
      </c>
      <c r="N7099" s="283">
        <f t="shared" si="1583"/>
        <v>3.2278965655525562</v>
      </c>
      <c r="O7099" s="283">
        <f t="shared" si="1584"/>
        <v>0.31539680483863647</v>
      </c>
      <c r="P7099" s="21">
        <f t="shared" si="1576"/>
        <v>0</v>
      </c>
      <c r="Q7099" s="21">
        <f t="shared" si="1577"/>
        <v>1.3521540118753073</v>
      </c>
      <c r="R7099">
        <f t="shared" si="1578"/>
        <v>0.83668510409641816</v>
      </c>
      <c r="S7099" s="296">
        <f t="shared" si="1585"/>
        <v>0</v>
      </c>
      <c r="T7099" s="283">
        <f t="shared" si="1586"/>
        <v>0.27242731187886182</v>
      </c>
    </row>
    <row r="7100" spans="1:20" x14ac:dyDescent="0.25">
      <c r="A7100" s="286">
        <v>43396</v>
      </c>
      <c r="B7100" s="1">
        <f t="shared" si="1579"/>
        <v>2</v>
      </c>
      <c r="C7100" s="285">
        <v>18</v>
      </c>
      <c r="D7100" t="s">
        <v>714</v>
      </c>
      <c r="F7100" s="16">
        <v>37</v>
      </c>
      <c r="G7100" t="str">
        <f t="shared" si="1573"/>
        <v>heating</v>
      </c>
      <c r="H7100" s="283">
        <f>IF(G7100="heating",F7100*Assumptions!M$4+Assumptions!M$7,0)</f>
        <v>0.34824054712973695</v>
      </c>
      <c r="I7100" s="15">
        <f t="shared" si="1574"/>
        <v>0.98182363790757687</v>
      </c>
      <c r="J7100" s="15">
        <f t="shared" si="1575"/>
        <v>1.0199659078795975</v>
      </c>
      <c r="K7100" s="283">
        <f t="shared" si="1580"/>
        <v>0.34873736040265069</v>
      </c>
      <c r="L7100" s="283">
        <f t="shared" si="1581"/>
        <v>3.3550920610042541</v>
      </c>
      <c r="M7100" s="283">
        <f t="shared" si="1582"/>
        <v>3.9921967788836925</v>
      </c>
      <c r="N7100" s="283">
        <f t="shared" si="1583"/>
        <v>2.8034223547707424</v>
      </c>
      <c r="O7100" s="283">
        <f t="shared" si="1584"/>
        <v>0.41736342270060706</v>
      </c>
      <c r="P7100" s="21">
        <f t="shared" si="1576"/>
        <v>0</v>
      </c>
      <c r="Q7100" s="21">
        <f t="shared" si="1577"/>
        <v>1.5598916921549892</v>
      </c>
      <c r="R7100">
        <f t="shared" si="1578"/>
        <v>0.83668510409641816</v>
      </c>
      <c r="S7100" s="296">
        <f t="shared" si="1585"/>
        <v>0</v>
      </c>
      <c r="T7100" s="283">
        <f t="shared" si="1586"/>
        <v>0.34873736040265069</v>
      </c>
    </row>
    <row r="7101" spans="1:20" x14ac:dyDescent="0.25">
      <c r="A7101" s="286">
        <v>43396</v>
      </c>
      <c r="B7101" s="1">
        <f t="shared" si="1579"/>
        <v>2</v>
      </c>
      <c r="C7101" s="285">
        <v>19</v>
      </c>
      <c r="D7101" t="s">
        <v>714</v>
      </c>
      <c r="F7101" s="16">
        <v>36</v>
      </c>
      <c r="G7101" t="str">
        <f t="shared" si="1573"/>
        <v>heating</v>
      </c>
      <c r="H7101" s="283">
        <f>IF(G7101="heating",F7101*Assumptions!M$4+Assumptions!M$7,0)</f>
        <v>0.358936421366777</v>
      </c>
      <c r="I7101" s="15">
        <f t="shared" si="1574"/>
        <v>0.98418842963438757</v>
      </c>
      <c r="J7101" s="15">
        <f t="shared" si="1575"/>
        <v>1.0199659078795975</v>
      </c>
      <c r="K7101" s="283">
        <f t="shared" si="1580"/>
        <v>0.36031425092219593</v>
      </c>
      <c r="L7101" s="283">
        <f t="shared" si="1581"/>
        <v>3.2767200477248446</v>
      </c>
      <c r="M7101" s="283">
        <f t="shared" si="1582"/>
        <v>4.0283741473779786</v>
      </c>
      <c r="N7101" s="283">
        <f t="shared" si="1583"/>
        <v>2.7263288431388362</v>
      </c>
      <c r="O7101" s="283">
        <f t="shared" si="1584"/>
        <v>0.43305448366912058</v>
      </c>
      <c r="P7101" s="21">
        <f t="shared" si="1576"/>
        <v>0</v>
      </c>
      <c r="Q7101" s="21">
        <f t="shared" si="1577"/>
        <v>1.6764212681468484</v>
      </c>
      <c r="R7101">
        <f t="shared" si="1578"/>
        <v>0.83668510409641816</v>
      </c>
      <c r="S7101" s="296">
        <f t="shared" si="1585"/>
        <v>0</v>
      </c>
      <c r="T7101" s="283">
        <f t="shared" si="1586"/>
        <v>0.36031425092219593</v>
      </c>
    </row>
    <row r="7102" spans="1:20" x14ac:dyDescent="0.25">
      <c r="A7102" s="286">
        <v>43396</v>
      </c>
      <c r="B7102" s="1">
        <f t="shared" si="1579"/>
        <v>2</v>
      </c>
      <c r="C7102" s="285">
        <v>20</v>
      </c>
      <c r="D7102" t="s">
        <v>714</v>
      </c>
      <c r="F7102" s="16">
        <v>34</v>
      </c>
      <c r="G7102" t="str">
        <f t="shared" si="1573"/>
        <v>heating</v>
      </c>
      <c r="H7102" s="283">
        <f>IF(G7102="heating",F7102*Assumptions!M$4+Assumptions!M$7,0)</f>
        <v>0.38032816984085704</v>
      </c>
      <c r="I7102" s="15">
        <f t="shared" si="1574"/>
        <v>0.97071962311712034</v>
      </c>
      <c r="J7102" s="15">
        <f t="shared" si="1575"/>
        <v>1.0199659078795975</v>
      </c>
      <c r="K7102" s="283">
        <f t="shared" si="1580"/>
        <v>0.37656327150379704</v>
      </c>
      <c r="L7102" s="283">
        <f t="shared" si="1581"/>
        <v>3.1617728735566879</v>
      </c>
      <c r="M7102" s="283">
        <f t="shared" si="1582"/>
        <v>4.0623529163070113</v>
      </c>
      <c r="N7102" s="283">
        <f t="shared" si="1583"/>
        <v>2.582445701090049</v>
      </c>
      <c r="O7102" s="283">
        <f t="shared" si="1584"/>
        <v>0.46103874963021019</v>
      </c>
      <c r="P7102" s="21">
        <f t="shared" si="1576"/>
        <v>0</v>
      </c>
      <c r="Q7102" s="21">
        <f t="shared" si="1577"/>
        <v>1.52436960139122</v>
      </c>
      <c r="R7102">
        <f t="shared" si="1578"/>
        <v>0.83668510409641816</v>
      </c>
      <c r="S7102" s="296">
        <f t="shared" si="1585"/>
        <v>0</v>
      </c>
      <c r="T7102" s="283">
        <f t="shared" si="1586"/>
        <v>0.37656327150379704</v>
      </c>
    </row>
    <row r="7103" spans="1:20" x14ac:dyDescent="0.25">
      <c r="A7103" s="286">
        <v>43396</v>
      </c>
      <c r="B7103" s="1">
        <f t="shared" si="1579"/>
        <v>2</v>
      </c>
      <c r="C7103" s="285">
        <v>21</v>
      </c>
      <c r="D7103" t="s">
        <v>714</v>
      </c>
      <c r="F7103" s="16">
        <v>34</v>
      </c>
      <c r="G7103" t="str">
        <f t="shared" si="1573"/>
        <v>heating</v>
      </c>
      <c r="H7103" s="283">
        <f>IF(G7103="heating",F7103*Assumptions!M$4+Assumptions!M$7,0)</f>
        <v>0.38032816984085704</v>
      </c>
      <c r="I7103" s="15">
        <f t="shared" si="1574"/>
        <v>0.95751150862929935</v>
      </c>
      <c r="J7103" s="15">
        <f t="shared" si="1575"/>
        <v>1.0199659078795975</v>
      </c>
      <c r="K7103" s="283">
        <f t="shared" si="1580"/>
        <v>0.37143955639236315</v>
      </c>
      <c r="L7103" s="283">
        <f t="shared" si="1581"/>
        <v>3.1617728735566879</v>
      </c>
      <c r="M7103" s="283">
        <f t="shared" si="1582"/>
        <v>4.0070784362916392</v>
      </c>
      <c r="N7103" s="283">
        <f t="shared" si="1583"/>
        <v>2.582445701090049</v>
      </c>
      <c r="O7103" s="283">
        <f t="shared" si="1584"/>
        <v>0.45476561736480531</v>
      </c>
      <c r="P7103" s="21">
        <f t="shared" si="1576"/>
        <v>0</v>
      </c>
      <c r="Q7103" s="21">
        <f t="shared" si="1577"/>
        <v>1.4448604713749031</v>
      </c>
      <c r="R7103">
        <f t="shared" si="1578"/>
        <v>0.83668510409641816</v>
      </c>
      <c r="S7103" s="296">
        <f t="shared" si="1585"/>
        <v>0</v>
      </c>
      <c r="T7103" s="283">
        <f t="shared" si="1586"/>
        <v>0.37143955639236315</v>
      </c>
    </row>
    <row r="7104" spans="1:20" x14ac:dyDescent="0.25">
      <c r="A7104" s="286">
        <v>43396</v>
      </c>
      <c r="B7104" s="1">
        <f t="shared" si="1579"/>
        <v>2</v>
      </c>
      <c r="C7104" s="285">
        <v>22</v>
      </c>
      <c r="D7104" t="s">
        <v>714</v>
      </c>
      <c r="F7104" s="16">
        <v>32</v>
      </c>
      <c r="G7104" t="str">
        <f t="shared" si="1573"/>
        <v>heating</v>
      </c>
      <c r="H7104" s="283">
        <f>IF(G7104="heating",F7104*Assumptions!M$4+Assumptions!M$7,0)</f>
        <v>0.40171991831493709</v>
      </c>
      <c r="I7104" s="15">
        <f t="shared" si="1574"/>
        <v>0.9426530227543114</v>
      </c>
      <c r="J7104" s="15">
        <f t="shared" si="1575"/>
        <v>1.0199659078795975</v>
      </c>
      <c r="K7104" s="283">
        <f t="shared" si="1580"/>
        <v>0.38624323511697023</v>
      </c>
      <c r="L7104" s="283">
        <f t="shared" si="1581"/>
        <v>3.1003620880617868</v>
      </c>
      <c r="M7104" s="283">
        <f t="shared" si="1582"/>
        <v>4.0858491285468883</v>
      </c>
      <c r="N7104" s="283">
        <f t="shared" si="1583"/>
        <v>2.4522803312945656</v>
      </c>
      <c r="O7104" s="283">
        <f t="shared" si="1584"/>
        <v>0.48831851222116562</v>
      </c>
      <c r="P7104" s="21">
        <f t="shared" si="1576"/>
        <v>0</v>
      </c>
      <c r="Q7104" s="21">
        <f t="shared" si="1577"/>
        <v>1.2427137171080138</v>
      </c>
      <c r="R7104">
        <f t="shared" si="1578"/>
        <v>0.83668510409641816</v>
      </c>
      <c r="S7104" s="296">
        <f t="shared" si="1585"/>
        <v>0</v>
      </c>
      <c r="T7104" s="283">
        <f t="shared" si="1586"/>
        <v>0.38624323511697023</v>
      </c>
    </row>
    <row r="7105" spans="1:20" x14ac:dyDescent="0.25">
      <c r="A7105" s="286">
        <v>43396</v>
      </c>
      <c r="B7105" s="1">
        <f t="shared" si="1579"/>
        <v>2</v>
      </c>
      <c r="C7105" s="285">
        <v>23</v>
      </c>
      <c r="D7105" t="s">
        <v>713</v>
      </c>
      <c r="F7105" s="16">
        <v>34</v>
      </c>
      <c r="G7105" t="str">
        <f t="shared" si="1573"/>
        <v>heating</v>
      </c>
      <c r="H7105" s="283">
        <f>IF(G7105="heating",F7105*Assumptions!M$4+Assumptions!M$7,0)</f>
        <v>0.38032816984085704</v>
      </c>
      <c r="I7105" s="15">
        <f t="shared" si="1574"/>
        <v>0.94450710149963013</v>
      </c>
      <c r="J7105" s="15">
        <f t="shared" si="1575"/>
        <v>1.0199659078795975</v>
      </c>
      <c r="K7105" s="283">
        <f t="shared" si="1580"/>
        <v>0.36639486379926339</v>
      </c>
      <c r="L7105" s="283">
        <f t="shared" si="1581"/>
        <v>3.1617728735566879</v>
      </c>
      <c r="M7105" s="283">
        <f t="shared" si="1582"/>
        <v>3.9526564487578804</v>
      </c>
      <c r="N7105" s="283">
        <f t="shared" si="1583"/>
        <v>2.582445701090049</v>
      </c>
      <c r="O7105" s="283">
        <f t="shared" si="1584"/>
        <v>0.44858923495739872</v>
      </c>
      <c r="P7105" s="21">
        <f t="shared" si="1576"/>
        <v>0</v>
      </c>
      <c r="Q7105" s="21">
        <f t="shared" si="1577"/>
        <v>1.0297519246597011</v>
      </c>
      <c r="R7105">
        <f t="shared" si="1578"/>
        <v>0.83668510409641816</v>
      </c>
      <c r="S7105" s="296">
        <f t="shared" si="1585"/>
        <v>0</v>
      </c>
      <c r="T7105" s="283">
        <f t="shared" si="1586"/>
        <v>0.36639486379926339</v>
      </c>
    </row>
    <row r="7106" spans="1:20" x14ac:dyDescent="0.25">
      <c r="A7106" s="286">
        <v>43397</v>
      </c>
      <c r="B7106" s="1">
        <f t="shared" si="1579"/>
        <v>3</v>
      </c>
      <c r="C7106" s="285">
        <v>0</v>
      </c>
      <c r="D7106" t="s">
        <v>713</v>
      </c>
      <c r="F7106" s="16">
        <v>34</v>
      </c>
      <c r="G7106" t="str">
        <f t="shared" ref="G7106:G7169" si="1587">VLOOKUP(A7106,U$2:W$366,3,FALSE)</f>
        <v>heating</v>
      </c>
      <c r="H7106" s="283">
        <f>IF(G7106="heating",F7106*Assumptions!M$4+Assumptions!M$7,0)</f>
        <v>0.38032816984085704</v>
      </c>
      <c r="I7106" s="15">
        <f t="shared" ref="I7106:I7169" si="1588">VLOOKUP(C7106,AO$2:AQ$25,3,FALSE)</f>
        <v>0.97481507806017154</v>
      </c>
      <c r="J7106" s="15">
        <f t="shared" ref="J7106:J7169" si="1589">VLOOKUP(B7106,AS$4:AU$10,3,FALSE)</f>
        <v>1.0263036171733995</v>
      </c>
      <c r="K7106" s="283">
        <f t="shared" si="1580"/>
        <v>0.38050169102685416</v>
      </c>
      <c r="L7106" s="283">
        <f t="shared" si="1581"/>
        <v>3.1617728735566879</v>
      </c>
      <c r="M7106" s="283">
        <f t="shared" si="1582"/>
        <v>4.104840464206303</v>
      </c>
      <c r="N7106" s="283">
        <f t="shared" si="1583"/>
        <v>2.582445701090049</v>
      </c>
      <c r="O7106" s="283">
        <f t="shared" si="1584"/>
        <v>0.46586068567611888</v>
      </c>
      <c r="P7106" s="21">
        <f t="shared" ref="P7106:P7169" si="1590">IF(G7106="cooling",IF(F7106&lt;61,0.025,(F7106^2*AX$25+F7106*AY$25+AZ$25)),0)</f>
        <v>0</v>
      </c>
      <c r="Q7106" s="21">
        <f t="shared" ref="Q7106:Q7169" si="1591">VLOOKUP(C7106,BB$2:BC$25,2,FALSE)</f>
        <v>0.90668853391740301</v>
      </c>
      <c r="R7106">
        <f t="shared" ref="R7106:R7169" si="1592">VLOOKUP(B7106,AS$4:AV$10,4,FALSE)</f>
        <v>0.9421089825381942</v>
      </c>
      <c r="S7106" s="296">
        <f t="shared" si="1585"/>
        <v>0</v>
      </c>
      <c r="T7106" s="283">
        <f t="shared" si="1586"/>
        <v>0.38050169102685416</v>
      </c>
    </row>
    <row r="7107" spans="1:20" x14ac:dyDescent="0.25">
      <c r="A7107" s="286">
        <v>43397</v>
      </c>
      <c r="B7107" s="1">
        <f t="shared" ref="B7107:B7170" si="1593">WEEKDAY(A7107,2)</f>
        <v>3</v>
      </c>
      <c r="C7107" s="285">
        <v>1</v>
      </c>
      <c r="D7107" t="s">
        <v>713</v>
      </c>
      <c r="F7107" s="16">
        <v>34</v>
      </c>
      <c r="G7107" t="str">
        <f t="shared" si="1587"/>
        <v>heating</v>
      </c>
      <c r="H7107" s="283">
        <f>IF(G7107="heating",F7107*Assumptions!M$4+Assumptions!M$7,0)</f>
        <v>0.38032816984085704</v>
      </c>
      <c r="I7107" s="15">
        <f t="shared" si="1588"/>
        <v>1.012242869806885</v>
      </c>
      <c r="J7107" s="15">
        <f t="shared" si="1589"/>
        <v>1.0263036171733995</v>
      </c>
      <c r="K7107" s="283">
        <f t="shared" ref="K7107:K7170" si="1594">H7107*I7107*J7107</f>
        <v>0.39511096243796623</v>
      </c>
      <c r="L7107" s="283">
        <f t="shared" ref="L7107:L7170" si="1595">VLOOKUP(F7107,BL$2:BN$92,2,FALSE)</f>
        <v>3.1617728735566879</v>
      </c>
      <c r="M7107" s="283">
        <f t="shared" ref="M7107:M7170" si="1596">IF(G7107="heating",K7107*(L7107*3.412),0)</f>
        <v>4.2624448319531805</v>
      </c>
      <c r="N7107" s="283">
        <f t="shared" ref="N7107:N7170" si="1597">VLOOKUP(F7107,BL$2:BN$92,3,FALSE)</f>
        <v>2.582445701090049</v>
      </c>
      <c r="O7107" s="283">
        <f t="shared" ref="O7107:O7170" si="1598">IF(F7107&lt;=61,IF(G7107="heating",IF(F7107&gt;=5,K7107*L7107/N7107,0),0),0)</f>
        <v>0.48374729526894944</v>
      </c>
      <c r="P7107" s="21">
        <f t="shared" si="1590"/>
        <v>0</v>
      </c>
      <c r="Q7107" s="21">
        <f t="shared" si="1591"/>
        <v>0.81803459285312596</v>
      </c>
      <c r="R7107">
        <f t="shared" si="1592"/>
        <v>0.9421089825381942</v>
      </c>
      <c r="S7107" s="296">
        <f t="shared" ref="S7107:S7170" si="1599">P7107*Q7107*R7107</f>
        <v>0</v>
      </c>
      <c r="T7107" s="283">
        <f t="shared" ref="T7107:T7170" si="1600">K7107+S7107</f>
        <v>0.39511096243796623</v>
      </c>
    </row>
    <row r="7108" spans="1:20" x14ac:dyDescent="0.25">
      <c r="A7108" s="286">
        <v>43397</v>
      </c>
      <c r="B7108" s="1">
        <f t="shared" si="1593"/>
        <v>3</v>
      </c>
      <c r="C7108" s="285">
        <v>2</v>
      </c>
      <c r="D7108" t="s">
        <v>713</v>
      </c>
      <c r="F7108" s="16">
        <v>36</v>
      </c>
      <c r="G7108" t="str">
        <f t="shared" si="1587"/>
        <v>heating</v>
      </c>
      <c r="H7108" s="283">
        <f>IF(G7108="heating",F7108*Assumptions!M$4+Assumptions!M$7,0)</f>
        <v>0.358936421366777</v>
      </c>
      <c r="I7108" s="15">
        <f t="shared" si="1588"/>
        <v>1.0509704703585963</v>
      </c>
      <c r="J7108" s="15">
        <f t="shared" si="1589"/>
        <v>1.0263036171733995</v>
      </c>
      <c r="K7108" s="283">
        <f t="shared" si="1594"/>
        <v>0.38715413464799536</v>
      </c>
      <c r="L7108" s="283">
        <f t="shared" si="1595"/>
        <v>3.2767200477248446</v>
      </c>
      <c r="M7108" s="283">
        <f t="shared" si="1596"/>
        <v>4.3284485780809385</v>
      </c>
      <c r="N7108" s="283">
        <f t="shared" si="1597"/>
        <v>2.7263288431388362</v>
      </c>
      <c r="O7108" s="283">
        <f t="shared" si="1598"/>
        <v>0.465312802508486</v>
      </c>
      <c r="P7108" s="21">
        <f t="shared" si="1590"/>
        <v>0</v>
      </c>
      <c r="Q7108" s="21">
        <f t="shared" si="1591"/>
        <v>0.74507607494346417</v>
      </c>
      <c r="R7108">
        <f t="shared" si="1592"/>
        <v>0.9421089825381942</v>
      </c>
      <c r="S7108" s="296">
        <f t="shared" si="1599"/>
        <v>0</v>
      </c>
      <c r="T7108" s="283">
        <f t="shared" si="1600"/>
        <v>0.38715413464799536</v>
      </c>
    </row>
    <row r="7109" spans="1:20" x14ac:dyDescent="0.25">
      <c r="A7109" s="286">
        <v>43397</v>
      </c>
      <c r="B7109" s="1">
        <f t="shared" si="1593"/>
        <v>3</v>
      </c>
      <c r="C7109" s="285">
        <v>3</v>
      </c>
      <c r="D7109" t="s">
        <v>713</v>
      </c>
      <c r="F7109" s="16">
        <v>36</v>
      </c>
      <c r="G7109" t="str">
        <f t="shared" si="1587"/>
        <v>heating</v>
      </c>
      <c r="H7109" s="283">
        <f>IF(G7109="heating",F7109*Assumptions!M$4+Assumptions!M$7,0)</f>
        <v>0.358936421366777</v>
      </c>
      <c r="I7109" s="15">
        <f t="shared" si="1588"/>
        <v>1.0924036124451033</v>
      </c>
      <c r="J7109" s="15">
        <f t="shared" si="1589"/>
        <v>1.0263036171733995</v>
      </c>
      <c r="K7109" s="283">
        <f t="shared" si="1594"/>
        <v>0.4024171822051506</v>
      </c>
      <c r="L7109" s="283">
        <f t="shared" si="1595"/>
        <v>3.2767200477248446</v>
      </c>
      <c r="M7109" s="283">
        <f t="shared" si="1596"/>
        <v>4.4990920262156653</v>
      </c>
      <c r="N7109" s="283">
        <f t="shared" si="1597"/>
        <v>2.7263288431388362</v>
      </c>
      <c r="O7109" s="283">
        <f t="shared" si="1598"/>
        <v>0.48365715375788559</v>
      </c>
      <c r="P7109" s="21">
        <f t="shared" si="1590"/>
        <v>0</v>
      </c>
      <c r="Q7109" s="21">
        <f t="shared" si="1591"/>
        <v>0.69158980876382303</v>
      </c>
      <c r="R7109">
        <f t="shared" si="1592"/>
        <v>0.9421089825381942</v>
      </c>
      <c r="S7109" s="296">
        <f t="shared" si="1599"/>
        <v>0</v>
      </c>
      <c r="T7109" s="283">
        <f t="shared" si="1600"/>
        <v>0.4024171822051506</v>
      </c>
    </row>
    <row r="7110" spans="1:20" x14ac:dyDescent="0.25">
      <c r="A7110" s="286">
        <v>43397</v>
      </c>
      <c r="B7110" s="1">
        <f t="shared" si="1593"/>
        <v>3</v>
      </c>
      <c r="C7110" s="285">
        <v>4</v>
      </c>
      <c r="D7110" t="s">
        <v>713</v>
      </c>
      <c r="F7110" s="16">
        <v>36</v>
      </c>
      <c r="G7110" t="str">
        <f t="shared" si="1587"/>
        <v>heating</v>
      </c>
      <c r="H7110" s="283">
        <f>IF(G7110="heating",F7110*Assumptions!M$4+Assumptions!M$7,0)</f>
        <v>0.358936421366777</v>
      </c>
      <c r="I7110" s="15">
        <f t="shared" si="1588"/>
        <v>1.1348296917927807</v>
      </c>
      <c r="J7110" s="15">
        <f t="shared" si="1589"/>
        <v>1.0263036171733995</v>
      </c>
      <c r="K7110" s="283">
        <f t="shared" si="1594"/>
        <v>0.41804600575406803</v>
      </c>
      <c r="L7110" s="283">
        <f t="shared" si="1595"/>
        <v>3.2767200477248446</v>
      </c>
      <c r="M7110" s="283">
        <f t="shared" si="1596"/>
        <v>4.6738249116823187</v>
      </c>
      <c r="N7110" s="283">
        <f t="shared" si="1597"/>
        <v>2.7263288431388362</v>
      </c>
      <c r="O7110" s="283">
        <f t="shared" si="1598"/>
        <v>0.50244112384791051</v>
      </c>
      <c r="P7110" s="21">
        <f t="shared" si="1590"/>
        <v>0</v>
      </c>
      <c r="Q7110" s="21">
        <f t="shared" si="1591"/>
        <v>0.6473875548762833</v>
      </c>
      <c r="R7110">
        <f t="shared" si="1592"/>
        <v>0.9421089825381942</v>
      </c>
      <c r="S7110" s="296">
        <f t="shared" si="1599"/>
        <v>0</v>
      </c>
      <c r="T7110" s="283">
        <f t="shared" si="1600"/>
        <v>0.41804600575406803</v>
      </c>
    </row>
    <row r="7111" spans="1:20" x14ac:dyDescent="0.25">
      <c r="A7111" s="286">
        <v>43397</v>
      </c>
      <c r="B7111" s="1">
        <f t="shared" si="1593"/>
        <v>3</v>
      </c>
      <c r="C7111" s="285">
        <v>5</v>
      </c>
      <c r="D7111" t="s">
        <v>713</v>
      </c>
      <c r="F7111" s="16">
        <v>36</v>
      </c>
      <c r="G7111" t="str">
        <f t="shared" si="1587"/>
        <v>heating</v>
      </c>
      <c r="H7111" s="283">
        <f>IF(G7111="heating",F7111*Assumptions!M$4+Assumptions!M$7,0)</f>
        <v>0.358936421366777</v>
      </c>
      <c r="I7111" s="15">
        <f t="shared" si="1588"/>
        <v>1.1635558681477385</v>
      </c>
      <c r="J7111" s="15">
        <f t="shared" si="1589"/>
        <v>1.0263036171733995</v>
      </c>
      <c r="K7111" s="283">
        <f t="shared" si="1594"/>
        <v>0.42862808989640805</v>
      </c>
      <c r="L7111" s="283">
        <f t="shared" si="1595"/>
        <v>3.2767200477248446</v>
      </c>
      <c r="M7111" s="283">
        <f t="shared" si="1596"/>
        <v>4.7921343986795071</v>
      </c>
      <c r="N7111" s="283">
        <f t="shared" si="1597"/>
        <v>2.7263288431388362</v>
      </c>
      <c r="O7111" s="283">
        <f t="shared" si="1598"/>
        <v>0.51515951889522094</v>
      </c>
      <c r="P7111" s="21">
        <f t="shared" si="1590"/>
        <v>0</v>
      </c>
      <c r="Q7111" s="21">
        <f t="shared" si="1591"/>
        <v>0.72139578924615555</v>
      </c>
      <c r="R7111">
        <f t="shared" si="1592"/>
        <v>0.9421089825381942</v>
      </c>
      <c r="S7111" s="296">
        <f t="shared" si="1599"/>
        <v>0</v>
      </c>
      <c r="T7111" s="283">
        <f t="shared" si="1600"/>
        <v>0.42862808989640805</v>
      </c>
    </row>
    <row r="7112" spans="1:20" x14ac:dyDescent="0.25">
      <c r="A7112" s="286">
        <v>43397</v>
      </c>
      <c r="B7112" s="1">
        <f t="shared" si="1593"/>
        <v>3</v>
      </c>
      <c r="C7112" s="285">
        <v>6</v>
      </c>
      <c r="D7112" t="s">
        <v>713</v>
      </c>
      <c r="F7112" s="16">
        <v>36</v>
      </c>
      <c r="G7112" t="str">
        <f t="shared" si="1587"/>
        <v>heating</v>
      </c>
      <c r="H7112" s="283">
        <f>IF(G7112="heating",F7112*Assumptions!M$4+Assumptions!M$7,0)</f>
        <v>0.358936421366777</v>
      </c>
      <c r="I7112" s="15">
        <f t="shared" si="1588"/>
        <v>1.2083911162615524</v>
      </c>
      <c r="J7112" s="15">
        <f t="shared" si="1589"/>
        <v>1.0263036171733995</v>
      </c>
      <c r="K7112" s="283">
        <f t="shared" si="1594"/>
        <v>0.44514439760894459</v>
      </c>
      <c r="L7112" s="283">
        <f t="shared" si="1595"/>
        <v>3.2767200477248446</v>
      </c>
      <c r="M7112" s="283">
        <f t="shared" si="1596"/>
        <v>4.9767895069052672</v>
      </c>
      <c r="N7112" s="283">
        <f t="shared" si="1597"/>
        <v>2.7263288431388362</v>
      </c>
      <c r="O7112" s="283">
        <f t="shared" si="1598"/>
        <v>0.53501013843154699</v>
      </c>
      <c r="P7112" s="21">
        <f t="shared" si="1590"/>
        <v>0</v>
      </c>
      <c r="Q7112" s="21">
        <f t="shared" si="1591"/>
        <v>0.87787080972652631</v>
      </c>
      <c r="R7112">
        <f t="shared" si="1592"/>
        <v>0.9421089825381942</v>
      </c>
      <c r="S7112" s="296">
        <f t="shared" si="1599"/>
        <v>0</v>
      </c>
      <c r="T7112" s="283">
        <f t="shared" si="1600"/>
        <v>0.44514439760894459</v>
      </c>
    </row>
    <row r="7113" spans="1:20" x14ac:dyDescent="0.25">
      <c r="A7113" s="286">
        <v>43397</v>
      </c>
      <c r="B7113" s="1">
        <f t="shared" si="1593"/>
        <v>3</v>
      </c>
      <c r="C7113" s="285">
        <v>7</v>
      </c>
      <c r="D7113" t="s">
        <v>714</v>
      </c>
      <c r="F7113" s="16">
        <v>37</v>
      </c>
      <c r="G7113" t="str">
        <f t="shared" si="1587"/>
        <v>heating</v>
      </c>
      <c r="H7113" s="283">
        <f>IF(G7113="heating",F7113*Assumptions!M$4+Assumptions!M$7,0)</f>
        <v>0.34824054712973695</v>
      </c>
      <c r="I7113" s="15">
        <f t="shared" si="1588"/>
        <v>1.1637425769249583</v>
      </c>
      <c r="J7113" s="15">
        <f t="shared" si="1589"/>
        <v>1.0263036171733995</v>
      </c>
      <c r="K7113" s="283">
        <f t="shared" si="1594"/>
        <v>0.41592221746059727</v>
      </c>
      <c r="L7113" s="283">
        <f t="shared" si="1595"/>
        <v>3.3550920610042541</v>
      </c>
      <c r="M7113" s="283">
        <f t="shared" si="1596"/>
        <v>4.7613004092685056</v>
      </c>
      <c r="N7113" s="283">
        <f t="shared" si="1597"/>
        <v>2.8034223547707424</v>
      </c>
      <c r="O7113" s="283">
        <f t="shared" si="1598"/>
        <v>0.49776920963143712</v>
      </c>
      <c r="P7113" s="21">
        <f t="shared" si="1590"/>
        <v>0</v>
      </c>
      <c r="Q7113" s="21">
        <f t="shared" si="1591"/>
        <v>0.97331382064367777</v>
      </c>
      <c r="R7113">
        <f t="shared" si="1592"/>
        <v>0.9421089825381942</v>
      </c>
      <c r="S7113" s="296">
        <f t="shared" si="1599"/>
        <v>0</v>
      </c>
      <c r="T7113" s="283">
        <f t="shared" si="1600"/>
        <v>0.41592221746059727</v>
      </c>
    </row>
    <row r="7114" spans="1:20" x14ac:dyDescent="0.25">
      <c r="A7114" s="286">
        <v>43397</v>
      </c>
      <c r="B7114" s="1">
        <f t="shared" si="1593"/>
        <v>3</v>
      </c>
      <c r="C7114" s="285">
        <v>8</v>
      </c>
      <c r="D7114" t="s">
        <v>714</v>
      </c>
      <c r="F7114" s="16">
        <v>39</v>
      </c>
      <c r="G7114" t="str">
        <f t="shared" si="1587"/>
        <v>heating</v>
      </c>
      <c r="H7114" s="283">
        <f>IF(G7114="heating",F7114*Assumptions!M$4+Assumptions!M$7,0)</f>
        <v>0.32684879865565691</v>
      </c>
      <c r="I7114" s="15">
        <f t="shared" si="1588"/>
        <v>1.094193721037565</v>
      </c>
      <c r="J7114" s="15">
        <f t="shared" si="1589"/>
        <v>1.0263036171733995</v>
      </c>
      <c r="K7114" s="283">
        <f t="shared" si="1594"/>
        <v>0.36704302110339221</v>
      </c>
      <c r="L7114" s="283">
        <f t="shared" si="1595"/>
        <v>3.4953736047983544</v>
      </c>
      <c r="M7114" s="283">
        <f t="shared" si="1596"/>
        <v>4.377433888340307</v>
      </c>
      <c r="N7114" s="283">
        <f t="shared" si="1597"/>
        <v>2.9501734199721237</v>
      </c>
      <c r="O7114" s="283">
        <f t="shared" si="1598"/>
        <v>0.43487358373744861</v>
      </c>
      <c r="P7114" s="21">
        <f t="shared" si="1590"/>
        <v>0</v>
      </c>
      <c r="Q7114" s="21">
        <f t="shared" si="1591"/>
        <v>0.94940007506179924</v>
      </c>
      <c r="R7114">
        <f t="shared" si="1592"/>
        <v>0.9421089825381942</v>
      </c>
      <c r="S7114" s="296">
        <f t="shared" si="1599"/>
        <v>0</v>
      </c>
      <c r="T7114" s="283">
        <f t="shared" si="1600"/>
        <v>0.36704302110339221</v>
      </c>
    </row>
    <row r="7115" spans="1:20" x14ac:dyDescent="0.25">
      <c r="A7115" s="286">
        <v>43397</v>
      </c>
      <c r="B7115" s="1">
        <f t="shared" si="1593"/>
        <v>3</v>
      </c>
      <c r="C7115" s="285">
        <v>9</v>
      </c>
      <c r="D7115" t="s">
        <v>714</v>
      </c>
      <c r="F7115" s="16">
        <v>39</v>
      </c>
      <c r="G7115" t="str">
        <f t="shared" si="1587"/>
        <v>heating</v>
      </c>
      <c r="H7115" s="283">
        <f>IF(G7115="heating",F7115*Assumptions!M$4+Assumptions!M$7,0)</f>
        <v>0.32684879865565691</v>
      </c>
      <c r="I7115" s="15">
        <f t="shared" si="1588"/>
        <v>1.0343009000871222</v>
      </c>
      <c r="J7115" s="15">
        <f t="shared" si="1589"/>
        <v>1.0263036171733995</v>
      </c>
      <c r="K7115" s="283">
        <f t="shared" si="1594"/>
        <v>0.34695220763828699</v>
      </c>
      <c r="L7115" s="283">
        <f t="shared" si="1595"/>
        <v>3.4953736047983544</v>
      </c>
      <c r="M7115" s="283">
        <f t="shared" si="1596"/>
        <v>4.1378265326627774</v>
      </c>
      <c r="N7115" s="283">
        <f t="shared" si="1597"/>
        <v>2.9501734199721237</v>
      </c>
      <c r="O7115" s="283">
        <f t="shared" si="1598"/>
        <v>0.41106993253191382</v>
      </c>
      <c r="P7115" s="21">
        <f t="shared" si="1590"/>
        <v>0</v>
      </c>
      <c r="Q7115" s="21">
        <f t="shared" si="1591"/>
        <v>0.8408485371888097</v>
      </c>
      <c r="R7115">
        <f t="shared" si="1592"/>
        <v>0.9421089825381942</v>
      </c>
      <c r="S7115" s="296">
        <f t="shared" si="1599"/>
        <v>0</v>
      </c>
      <c r="T7115" s="283">
        <f t="shared" si="1600"/>
        <v>0.34695220763828699</v>
      </c>
    </row>
    <row r="7116" spans="1:20" x14ac:dyDescent="0.25">
      <c r="A7116" s="286">
        <v>43397</v>
      </c>
      <c r="B7116" s="1">
        <f t="shared" si="1593"/>
        <v>3</v>
      </c>
      <c r="C7116" s="285">
        <v>10</v>
      </c>
      <c r="D7116" t="s">
        <v>714</v>
      </c>
      <c r="F7116" s="16">
        <v>39</v>
      </c>
      <c r="G7116" t="str">
        <f t="shared" si="1587"/>
        <v>heating</v>
      </c>
      <c r="H7116" s="283">
        <f>IF(G7116="heating",F7116*Assumptions!M$4+Assumptions!M$7,0)</f>
        <v>0.32684879865565691</v>
      </c>
      <c r="I7116" s="15">
        <f t="shared" si="1588"/>
        <v>0.98112329028689171</v>
      </c>
      <c r="J7116" s="15">
        <f t="shared" si="1589"/>
        <v>1.0263036171733995</v>
      </c>
      <c r="K7116" s="283">
        <f t="shared" si="1594"/>
        <v>0.32911398559326771</v>
      </c>
      <c r="L7116" s="283">
        <f t="shared" si="1595"/>
        <v>3.4953736047983544</v>
      </c>
      <c r="M7116" s="283">
        <f t="shared" si="1596"/>
        <v>3.9250840659817108</v>
      </c>
      <c r="N7116" s="283">
        <f t="shared" si="1597"/>
        <v>2.9501734199721237</v>
      </c>
      <c r="O7116" s="283">
        <f t="shared" si="1598"/>
        <v>0.38993515785372507</v>
      </c>
      <c r="P7116" s="21">
        <f t="shared" si="1590"/>
        <v>0</v>
      </c>
      <c r="Q7116" s="21">
        <f t="shared" si="1591"/>
        <v>0.74504051125983206</v>
      </c>
      <c r="R7116">
        <f t="shared" si="1592"/>
        <v>0.9421089825381942</v>
      </c>
      <c r="S7116" s="296">
        <f t="shared" si="1599"/>
        <v>0</v>
      </c>
      <c r="T7116" s="283">
        <f t="shared" si="1600"/>
        <v>0.32911398559326771</v>
      </c>
    </row>
    <row r="7117" spans="1:20" x14ac:dyDescent="0.25">
      <c r="A7117" s="286">
        <v>43397</v>
      </c>
      <c r="B7117" s="1">
        <f t="shared" si="1593"/>
        <v>3</v>
      </c>
      <c r="C7117" s="285">
        <v>11</v>
      </c>
      <c r="D7117" t="s">
        <v>714</v>
      </c>
      <c r="F7117" s="16">
        <v>43</v>
      </c>
      <c r="G7117" t="str">
        <f t="shared" si="1587"/>
        <v>heating</v>
      </c>
      <c r="H7117" s="283">
        <f>IF(G7117="heating",F7117*Assumptions!M$4+Assumptions!M$7,0)</f>
        <v>0.28406530170749683</v>
      </c>
      <c r="I7117" s="15">
        <f t="shared" si="1588"/>
        <v>0.94956163997961163</v>
      </c>
      <c r="J7117" s="15">
        <f t="shared" si="1589"/>
        <v>1.0263036171733995</v>
      </c>
      <c r="K7117" s="283">
        <f t="shared" si="1594"/>
        <v>0.27683258604967614</v>
      </c>
      <c r="L7117" s="283">
        <f t="shared" si="1595"/>
        <v>3.7370271581932331</v>
      </c>
      <c r="M7117" s="283">
        <f t="shared" si="1596"/>
        <v>3.5298194046658025</v>
      </c>
      <c r="N7117" s="283">
        <f t="shared" si="1597"/>
        <v>3.2278965655525562</v>
      </c>
      <c r="O7117" s="283">
        <f t="shared" si="1598"/>
        <v>0.32049691535373359</v>
      </c>
      <c r="P7117" s="21">
        <f t="shared" si="1590"/>
        <v>0</v>
      </c>
      <c r="Q7117" s="21">
        <f t="shared" si="1591"/>
        <v>0.72850690893675296</v>
      </c>
      <c r="R7117">
        <f t="shared" si="1592"/>
        <v>0.9421089825381942</v>
      </c>
      <c r="S7117" s="296">
        <f t="shared" si="1599"/>
        <v>0</v>
      </c>
      <c r="T7117" s="283">
        <f t="shared" si="1600"/>
        <v>0.27683258604967614</v>
      </c>
    </row>
    <row r="7118" spans="1:20" x14ac:dyDescent="0.25">
      <c r="A7118" s="286">
        <v>43397</v>
      </c>
      <c r="B7118" s="1">
        <f t="shared" si="1593"/>
        <v>3</v>
      </c>
      <c r="C7118" s="285">
        <v>12</v>
      </c>
      <c r="D7118" t="s">
        <v>714</v>
      </c>
      <c r="F7118" s="16">
        <v>41</v>
      </c>
      <c r="G7118" t="str">
        <f t="shared" si="1587"/>
        <v>heating</v>
      </c>
      <c r="H7118" s="283">
        <f>IF(G7118="heating",F7118*Assumptions!M$4+Assumptions!M$7,0)</f>
        <v>0.30545705018157687</v>
      </c>
      <c r="I7118" s="15">
        <f t="shared" si="1588"/>
        <v>0.91648403420261149</v>
      </c>
      <c r="J7118" s="15">
        <f t="shared" si="1589"/>
        <v>1.0263036171733995</v>
      </c>
      <c r="K7118" s="283">
        <f t="shared" si="1594"/>
        <v>0.28731011544427387</v>
      </c>
      <c r="L7118" s="283">
        <f t="shared" si="1595"/>
        <v>3.6290180754851575</v>
      </c>
      <c r="M7118" s="283">
        <f t="shared" si="1596"/>
        <v>3.5575340907643942</v>
      </c>
      <c r="N7118" s="283">
        <f t="shared" si="1597"/>
        <v>3.0927664988509331</v>
      </c>
      <c r="O7118" s="283">
        <f t="shared" si="1598"/>
        <v>0.33712651847605635</v>
      </c>
      <c r="P7118" s="21">
        <f t="shared" si="1590"/>
        <v>0</v>
      </c>
      <c r="Q7118" s="21">
        <f t="shared" si="1591"/>
        <v>0.75910815787401487</v>
      </c>
      <c r="R7118">
        <f t="shared" si="1592"/>
        <v>0.9421089825381942</v>
      </c>
      <c r="S7118" s="296">
        <f t="shared" si="1599"/>
        <v>0</v>
      </c>
      <c r="T7118" s="283">
        <f t="shared" si="1600"/>
        <v>0.28731011544427387</v>
      </c>
    </row>
    <row r="7119" spans="1:20" x14ac:dyDescent="0.25">
      <c r="A7119" s="286">
        <v>43397</v>
      </c>
      <c r="B7119" s="1">
        <f t="shared" si="1593"/>
        <v>3</v>
      </c>
      <c r="C7119" s="285">
        <v>13</v>
      </c>
      <c r="D7119" t="s">
        <v>714</v>
      </c>
      <c r="F7119" s="16">
        <v>43</v>
      </c>
      <c r="G7119" t="str">
        <f t="shared" si="1587"/>
        <v>heating</v>
      </c>
      <c r="H7119" s="283">
        <f>IF(G7119="heating",F7119*Assumptions!M$4+Assumptions!M$7,0)</f>
        <v>0.28406530170749683</v>
      </c>
      <c r="I7119" s="15">
        <f t="shared" si="1588"/>
        <v>0.90040206880052787</v>
      </c>
      <c r="J7119" s="15">
        <f t="shared" si="1589"/>
        <v>1.0263036171733995</v>
      </c>
      <c r="K7119" s="283">
        <f t="shared" si="1594"/>
        <v>0.26250074002134344</v>
      </c>
      <c r="L7119" s="283">
        <f t="shared" si="1595"/>
        <v>3.7370271581932331</v>
      </c>
      <c r="M7119" s="283">
        <f t="shared" si="1596"/>
        <v>3.3470778100530447</v>
      </c>
      <c r="N7119" s="283">
        <f t="shared" si="1597"/>
        <v>3.2278965655525562</v>
      </c>
      <c r="O7119" s="283">
        <f t="shared" si="1598"/>
        <v>0.30390453181626575</v>
      </c>
      <c r="P7119" s="21">
        <f t="shared" si="1590"/>
        <v>0</v>
      </c>
      <c r="Q7119" s="21">
        <f t="shared" si="1591"/>
        <v>0.79115902007799765</v>
      </c>
      <c r="R7119">
        <f t="shared" si="1592"/>
        <v>0.9421089825381942</v>
      </c>
      <c r="S7119" s="296">
        <f t="shared" si="1599"/>
        <v>0</v>
      </c>
      <c r="T7119" s="283">
        <f t="shared" si="1600"/>
        <v>0.26250074002134344</v>
      </c>
    </row>
    <row r="7120" spans="1:20" x14ac:dyDescent="0.25">
      <c r="A7120" s="286">
        <v>43397</v>
      </c>
      <c r="B7120" s="1">
        <f t="shared" si="1593"/>
        <v>3</v>
      </c>
      <c r="C7120" s="285">
        <v>14</v>
      </c>
      <c r="D7120" t="s">
        <v>714</v>
      </c>
      <c r="F7120" s="16">
        <v>43</v>
      </c>
      <c r="G7120" t="str">
        <f t="shared" si="1587"/>
        <v>heating</v>
      </c>
      <c r="H7120" s="283">
        <f>IF(G7120="heating",F7120*Assumptions!M$4+Assumptions!M$7,0)</f>
        <v>0.28406530170749683</v>
      </c>
      <c r="I7120" s="15">
        <f t="shared" si="1588"/>
        <v>0.86032894500746537</v>
      </c>
      <c r="J7120" s="15">
        <f t="shared" si="1589"/>
        <v>1.0263036171733995</v>
      </c>
      <c r="K7120" s="283">
        <f t="shared" si="1594"/>
        <v>0.25081793184581469</v>
      </c>
      <c r="L7120" s="283">
        <f t="shared" si="1595"/>
        <v>3.7370271581932331</v>
      </c>
      <c r="M7120" s="283">
        <f t="shared" si="1596"/>
        <v>3.1981133995137099</v>
      </c>
      <c r="N7120" s="283">
        <f t="shared" si="1597"/>
        <v>3.2278965655525562</v>
      </c>
      <c r="O7120" s="283">
        <f t="shared" si="1598"/>
        <v>0.29037901433164981</v>
      </c>
      <c r="P7120" s="21">
        <f t="shared" si="1590"/>
        <v>0</v>
      </c>
      <c r="Q7120" s="21">
        <f t="shared" si="1591"/>
        <v>0.84355555031342389</v>
      </c>
      <c r="R7120">
        <f t="shared" si="1592"/>
        <v>0.9421089825381942</v>
      </c>
      <c r="S7120" s="296">
        <f t="shared" si="1599"/>
        <v>0</v>
      </c>
      <c r="T7120" s="283">
        <f t="shared" si="1600"/>
        <v>0.25081793184581469</v>
      </c>
    </row>
    <row r="7121" spans="1:20" x14ac:dyDescent="0.25">
      <c r="A7121" s="286">
        <v>43397</v>
      </c>
      <c r="B7121" s="1">
        <f t="shared" si="1593"/>
        <v>3</v>
      </c>
      <c r="C7121" s="285">
        <v>15</v>
      </c>
      <c r="D7121" t="s">
        <v>714</v>
      </c>
      <c r="F7121" s="16">
        <v>43</v>
      </c>
      <c r="G7121" t="str">
        <f t="shared" si="1587"/>
        <v>heating</v>
      </c>
      <c r="H7121" s="283">
        <f>IF(G7121="heating",F7121*Assumptions!M$4+Assumptions!M$7,0)</f>
        <v>0.28406530170749683</v>
      </c>
      <c r="I7121" s="15">
        <f t="shared" si="1588"/>
        <v>0.85754515037175039</v>
      </c>
      <c r="J7121" s="15">
        <f t="shared" si="1589"/>
        <v>1.0263036171733995</v>
      </c>
      <c r="K7121" s="283">
        <f t="shared" si="1594"/>
        <v>0.25000635202246302</v>
      </c>
      <c r="L7121" s="283">
        <f t="shared" si="1595"/>
        <v>3.7370271581932331</v>
      </c>
      <c r="M7121" s="283">
        <f t="shared" si="1596"/>
        <v>3.1877651589045359</v>
      </c>
      <c r="N7121" s="283">
        <f t="shared" si="1597"/>
        <v>3.2278965655525562</v>
      </c>
      <c r="O7121" s="283">
        <f t="shared" si="1598"/>
        <v>0.28943942541381601</v>
      </c>
      <c r="P7121" s="21">
        <f t="shared" si="1590"/>
        <v>0</v>
      </c>
      <c r="Q7121" s="21">
        <f t="shared" si="1591"/>
        <v>0.96592607327566882</v>
      </c>
      <c r="R7121">
        <f t="shared" si="1592"/>
        <v>0.9421089825381942</v>
      </c>
      <c r="S7121" s="296">
        <f t="shared" si="1599"/>
        <v>0</v>
      </c>
      <c r="T7121" s="283">
        <f t="shared" si="1600"/>
        <v>0.25000635202246302</v>
      </c>
    </row>
    <row r="7122" spans="1:20" x14ac:dyDescent="0.25">
      <c r="A7122" s="286">
        <v>43397</v>
      </c>
      <c r="B7122" s="1">
        <f t="shared" si="1593"/>
        <v>3</v>
      </c>
      <c r="C7122" s="285">
        <v>16</v>
      </c>
      <c r="D7122" t="s">
        <v>714</v>
      </c>
      <c r="F7122" s="16">
        <v>43</v>
      </c>
      <c r="G7122" t="str">
        <f t="shared" si="1587"/>
        <v>heating</v>
      </c>
      <c r="H7122" s="283">
        <f>IF(G7122="heating",F7122*Assumptions!M$4+Assumptions!M$7,0)</f>
        <v>0.28406530170749683</v>
      </c>
      <c r="I7122" s="15">
        <f t="shared" si="1588"/>
        <v>0.88344815438260227</v>
      </c>
      <c r="J7122" s="15">
        <f t="shared" si="1589"/>
        <v>1.0263036171733995</v>
      </c>
      <c r="K7122" s="283">
        <f t="shared" si="1594"/>
        <v>0.25755804249190239</v>
      </c>
      <c r="L7122" s="283">
        <f t="shared" si="1595"/>
        <v>3.7370271581932331</v>
      </c>
      <c r="M7122" s="283">
        <f t="shared" si="1596"/>
        <v>3.2840547754465481</v>
      </c>
      <c r="N7122" s="283">
        <f t="shared" si="1597"/>
        <v>3.2278965655525562</v>
      </c>
      <c r="O7122" s="283">
        <f t="shared" si="1598"/>
        <v>0.29818223107733427</v>
      </c>
      <c r="P7122" s="21">
        <f t="shared" si="1590"/>
        <v>0</v>
      </c>
      <c r="Q7122" s="21">
        <f t="shared" si="1591"/>
        <v>1.1649354943302594</v>
      </c>
      <c r="R7122">
        <f t="shared" si="1592"/>
        <v>0.9421089825381942</v>
      </c>
      <c r="S7122" s="296">
        <f t="shared" si="1599"/>
        <v>0</v>
      </c>
      <c r="T7122" s="283">
        <f t="shared" si="1600"/>
        <v>0.25755804249190239</v>
      </c>
    </row>
    <row r="7123" spans="1:20" x14ac:dyDescent="0.25">
      <c r="A7123" s="286">
        <v>43397</v>
      </c>
      <c r="B7123" s="1">
        <f t="shared" si="1593"/>
        <v>3</v>
      </c>
      <c r="C7123" s="285">
        <v>17</v>
      </c>
      <c r="D7123" t="s">
        <v>714</v>
      </c>
      <c r="F7123" s="16">
        <v>43</v>
      </c>
      <c r="G7123" t="str">
        <f t="shared" si="1587"/>
        <v>heating</v>
      </c>
      <c r="H7123" s="283">
        <f>IF(G7123="heating",F7123*Assumptions!M$4+Assumptions!M$7,0)</f>
        <v>0.28406530170749683</v>
      </c>
      <c r="I7123" s="15">
        <f t="shared" si="1588"/>
        <v>0.94025748850374469</v>
      </c>
      <c r="J7123" s="15">
        <f t="shared" si="1589"/>
        <v>1.0263036171733995</v>
      </c>
      <c r="K7123" s="283">
        <f t="shared" si="1594"/>
        <v>0.27412007934593285</v>
      </c>
      <c r="L7123" s="283">
        <f t="shared" si="1595"/>
        <v>3.7370271581932331</v>
      </c>
      <c r="M7123" s="283">
        <f t="shared" si="1596"/>
        <v>3.4952329459877007</v>
      </c>
      <c r="N7123" s="283">
        <f t="shared" si="1597"/>
        <v>3.2278965655525562</v>
      </c>
      <c r="O7123" s="283">
        <f t="shared" si="1598"/>
        <v>0.31735656961686992</v>
      </c>
      <c r="P7123" s="21">
        <f t="shared" si="1590"/>
        <v>0</v>
      </c>
      <c r="Q7123" s="21">
        <f t="shared" si="1591"/>
        <v>1.3521540118753073</v>
      </c>
      <c r="R7123">
        <f t="shared" si="1592"/>
        <v>0.9421089825381942</v>
      </c>
      <c r="S7123" s="296">
        <f t="shared" si="1599"/>
        <v>0</v>
      </c>
      <c r="T7123" s="283">
        <f t="shared" si="1600"/>
        <v>0.27412007934593285</v>
      </c>
    </row>
    <row r="7124" spans="1:20" x14ac:dyDescent="0.25">
      <c r="A7124" s="286">
        <v>43397</v>
      </c>
      <c r="B7124" s="1">
        <f t="shared" si="1593"/>
        <v>3</v>
      </c>
      <c r="C7124" s="285">
        <v>18</v>
      </c>
      <c r="D7124" t="s">
        <v>714</v>
      </c>
      <c r="F7124" s="16">
        <v>43</v>
      </c>
      <c r="G7124" t="str">
        <f t="shared" si="1587"/>
        <v>heating</v>
      </c>
      <c r="H7124" s="283">
        <f>IF(G7124="heating",F7124*Assumptions!M$4+Assumptions!M$7,0)</f>
        <v>0.28406530170749683</v>
      </c>
      <c r="I7124" s="15">
        <f t="shared" si="1588"/>
        <v>0.98182363790757687</v>
      </c>
      <c r="J7124" s="15">
        <f t="shared" si="1589"/>
        <v>1.0263036171733995</v>
      </c>
      <c r="K7124" s="283">
        <f t="shared" si="1594"/>
        <v>0.28623816009721215</v>
      </c>
      <c r="L7124" s="283">
        <f t="shared" si="1595"/>
        <v>3.7370271581932331</v>
      </c>
      <c r="M7124" s="283">
        <f t="shared" si="1596"/>
        <v>3.6497474025173853</v>
      </c>
      <c r="N7124" s="283">
        <f t="shared" si="1597"/>
        <v>3.2278965655525562</v>
      </c>
      <c r="O7124" s="283">
        <f t="shared" si="1598"/>
        <v>0.33138601447454835</v>
      </c>
      <c r="P7124" s="21">
        <f t="shared" si="1590"/>
        <v>0</v>
      </c>
      <c r="Q7124" s="21">
        <f t="shared" si="1591"/>
        <v>1.5598916921549892</v>
      </c>
      <c r="R7124">
        <f t="shared" si="1592"/>
        <v>0.9421089825381942</v>
      </c>
      <c r="S7124" s="296">
        <f t="shared" si="1599"/>
        <v>0</v>
      </c>
      <c r="T7124" s="283">
        <f t="shared" si="1600"/>
        <v>0.28623816009721215</v>
      </c>
    </row>
    <row r="7125" spans="1:20" x14ac:dyDescent="0.25">
      <c r="A7125" s="286">
        <v>43397</v>
      </c>
      <c r="B7125" s="1">
        <f t="shared" si="1593"/>
        <v>3</v>
      </c>
      <c r="C7125" s="285">
        <v>19</v>
      </c>
      <c r="D7125" t="s">
        <v>714</v>
      </c>
      <c r="F7125" s="16">
        <v>45</v>
      </c>
      <c r="G7125" t="str">
        <f t="shared" si="1587"/>
        <v>heating</v>
      </c>
      <c r="H7125" s="283">
        <f>IF(G7125="heating",F7125*Assumptions!M$4+Assumptions!M$7,0)</f>
        <v>0.26267355323341679</v>
      </c>
      <c r="I7125" s="15">
        <f t="shared" si="1588"/>
        <v>0.98418842963438757</v>
      </c>
      <c r="J7125" s="15">
        <f t="shared" si="1589"/>
        <v>1.0263036171733995</v>
      </c>
      <c r="K7125" s="283">
        <f t="shared" si="1594"/>
        <v>0.26532029012593611</v>
      </c>
      <c r="L7125" s="283">
        <f t="shared" si="1595"/>
        <v>3.8225513186096443</v>
      </c>
      <c r="M7125" s="283">
        <f t="shared" si="1596"/>
        <v>3.460451849672785</v>
      </c>
      <c r="N7125" s="283">
        <f t="shared" si="1597"/>
        <v>3.3574836377085973</v>
      </c>
      <c r="O7125" s="283">
        <f t="shared" si="1598"/>
        <v>0.30207159120124799</v>
      </c>
      <c r="P7125" s="21">
        <f t="shared" si="1590"/>
        <v>0</v>
      </c>
      <c r="Q7125" s="21">
        <f t="shared" si="1591"/>
        <v>1.6764212681468484</v>
      </c>
      <c r="R7125">
        <f t="shared" si="1592"/>
        <v>0.9421089825381942</v>
      </c>
      <c r="S7125" s="296">
        <f t="shared" si="1599"/>
        <v>0</v>
      </c>
      <c r="T7125" s="283">
        <f t="shared" si="1600"/>
        <v>0.26532029012593611</v>
      </c>
    </row>
    <row r="7126" spans="1:20" x14ac:dyDescent="0.25">
      <c r="A7126" s="286">
        <v>43397</v>
      </c>
      <c r="B7126" s="1">
        <f t="shared" si="1593"/>
        <v>3</v>
      </c>
      <c r="C7126" s="285">
        <v>20</v>
      </c>
      <c r="D7126" t="s">
        <v>714</v>
      </c>
      <c r="F7126" s="16">
        <v>45</v>
      </c>
      <c r="G7126" t="str">
        <f t="shared" si="1587"/>
        <v>heating</v>
      </c>
      <c r="H7126" s="283">
        <f>IF(G7126="heating",F7126*Assumptions!M$4+Assumptions!M$7,0)</f>
        <v>0.26267355323341679</v>
      </c>
      <c r="I7126" s="15">
        <f t="shared" si="1588"/>
        <v>0.97071962311712034</v>
      </c>
      <c r="J7126" s="15">
        <f t="shared" si="1589"/>
        <v>1.0263036171733995</v>
      </c>
      <c r="K7126" s="283">
        <f t="shared" si="1594"/>
        <v>0.26168933131234895</v>
      </c>
      <c r="L7126" s="283">
        <f t="shared" si="1595"/>
        <v>3.8225513186096443</v>
      </c>
      <c r="M7126" s="283">
        <f t="shared" si="1596"/>
        <v>3.4130949055936139</v>
      </c>
      <c r="N7126" s="283">
        <f t="shared" si="1597"/>
        <v>3.3574836377085973</v>
      </c>
      <c r="O7126" s="283">
        <f t="shared" si="1598"/>
        <v>0.2979376838175124</v>
      </c>
      <c r="P7126" s="21">
        <f t="shared" si="1590"/>
        <v>0</v>
      </c>
      <c r="Q7126" s="21">
        <f t="shared" si="1591"/>
        <v>1.52436960139122</v>
      </c>
      <c r="R7126">
        <f t="shared" si="1592"/>
        <v>0.9421089825381942</v>
      </c>
      <c r="S7126" s="296">
        <f t="shared" si="1599"/>
        <v>0</v>
      </c>
      <c r="T7126" s="283">
        <f t="shared" si="1600"/>
        <v>0.26168933131234895</v>
      </c>
    </row>
    <row r="7127" spans="1:20" x14ac:dyDescent="0.25">
      <c r="A7127" s="286">
        <v>43397</v>
      </c>
      <c r="B7127" s="1">
        <f t="shared" si="1593"/>
        <v>3</v>
      </c>
      <c r="C7127" s="285">
        <v>21</v>
      </c>
      <c r="D7127" t="s">
        <v>714</v>
      </c>
      <c r="F7127" s="16">
        <v>43</v>
      </c>
      <c r="G7127" t="str">
        <f t="shared" si="1587"/>
        <v>heating</v>
      </c>
      <c r="H7127" s="283">
        <f>IF(G7127="heating",F7127*Assumptions!M$4+Assumptions!M$7,0)</f>
        <v>0.28406530170749683</v>
      </c>
      <c r="I7127" s="15">
        <f t="shared" si="1588"/>
        <v>0.95751150862929935</v>
      </c>
      <c r="J7127" s="15">
        <f t="shared" si="1589"/>
        <v>1.0263036171733995</v>
      </c>
      <c r="K7127" s="283">
        <f t="shared" si="1594"/>
        <v>0.27915026886708189</v>
      </c>
      <c r="L7127" s="283">
        <f t="shared" si="1595"/>
        <v>3.7370271581932331</v>
      </c>
      <c r="M7127" s="283">
        <f t="shared" si="1596"/>
        <v>3.5593715679406537</v>
      </c>
      <c r="N7127" s="283">
        <f t="shared" si="1597"/>
        <v>3.2278965655525562</v>
      </c>
      <c r="O7127" s="283">
        <f t="shared" si="1598"/>
        <v>0.32318016230939939</v>
      </c>
      <c r="P7127" s="21">
        <f t="shared" si="1590"/>
        <v>0</v>
      </c>
      <c r="Q7127" s="21">
        <f t="shared" si="1591"/>
        <v>1.4448604713749031</v>
      </c>
      <c r="R7127">
        <f t="shared" si="1592"/>
        <v>0.9421089825381942</v>
      </c>
      <c r="S7127" s="296">
        <f t="shared" si="1599"/>
        <v>0</v>
      </c>
      <c r="T7127" s="283">
        <f t="shared" si="1600"/>
        <v>0.27915026886708189</v>
      </c>
    </row>
    <row r="7128" spans="1:20" x14ac:dyDescent="0.25">
      <c r="A7128" s="286">
        <v>43397</v>
      </c>
      <c r="B7128" s="1">
        <f t="shared" si="1593"/>
        <v>3</v>
      </c>
      <c r="C7128" s="285">
        <v>22</v>
      </c>
      <c r="D7128" t="s">
        <v>714</v>
      </c>
      <c r="F7128" s="16">
        <v>43</v>
      </c>
      <c r="G7128" t="str">
        <f t="shared" si="1587"/>
        <v>heating</v>
      </c>
      <c r="H7128" s="283">
        <f>IF(G7128="heating",F7128*Assumptions!M$4+Assumptions!M$7,0)</f>
        <v>0.28406530170749683</v>
      </c>
      <c r="I7128" s="15">
        <f t="shared" si="1588"/>
        <v>0.9426530227543114</v>
      </c>
      <c r="J7128" s="15">
        <f t="shared" si="1589"/>
        <v>1.0263036171733995</v>
      </c>
      <c r="K7128" s="283">
        <f t="shared" si="1594"/>
        <v>0.27481846680561289</v>
      </c>
      <c r="L7128" s="283">
        <f t="shared" si="1595"/>
        <v>3.7370271581932331</v>
      </c>
      <c r="M7128" s="283">
        <f t="shared" si="1596"/>
        <v>3.5041379005753499</v>
      </c>
      <c r="N7128" s="283">
        <f t="shared" si="1597"/>
        <v>3.2278965655525562</v>
      </c>
      <c r="O7128" s="283">
        <f t="shared" si="1598"/>
        <v>0.31816511253352286</v>
      </c>
      <c r="P7128" s="21">
        <f t="shared" si="1590"/>
        <v>0</v>
      </c>
      <c r="Q7128" s="21">
        <f t="shared" si="1591"/>
        <v>1.2427137171080138</v>
      </c>
      <c r="R7128">
        <f t="shared" si="1592"/>
        <v>0.9421089825381942</v>
      </c>
      <c r="S7128" s="296">
        <f t="shared" si="1599"/>
        <v>0</v>
      </c>
      <c r="T7128" s="283">
        <f t="shared" si="1600"/>
        <v>0.27481846680561289</v>
      </c>
    </row>
    <row r="7129" spans="1:20" x14ac:dyDescent="0.25">
      <c r="A7129" s="286">
        <v>43397</v>
      </c>
      <c r="B7129" s="1">
        <f t="shared" si="1593"/>
        <v>3</v>
      </c>
      <c r="C7129" s="285">
        <v>23</v>
      </c>
      <c r="D7129" t="s">
        <v>713</v>
      </c>
      <c r="F7129" s="16">
        <v>43</v>
      </c>
      <c r="G7129" t="str">
        <f t="shared" si="1587"/>
        <v>heating</v>
      </c>
      <c r="H7129" s="283">
        <f>IF(G7129="heating",F7129*Assumptions!M$4+Assumptions!M$7,0)</f>
        <v>0.28406530170749683</v>
      </c>
      <c r="I7129" s="15">
        <f t="shared" si="1588"/>
        <v>0.94450710149963013</v>
      </c>
      <c r="J7129" s="15">
        <f t="shared" si="1589"/>
        <v>1.0263036171733995</v>
      </c>
      <c r="K7129" s="283">
        <f t="shared" si="1594"/>
        <v>0.27535899981810624</v>
      </c>
      <c r="L7129" s="283">
        <f t="shared" si="1595"/>
        <v>3.7370271581932331</v>
      </c>
      <c r="M7129" s="283">
        <f t="shared" si="1596"/>
        <v>3.5110300946757191</v>
      </c>
      <c r="N7129" s="283">
        <f t="shared" si="1597"/>
        <v>3.2278965655525562</v>
      </c>
      <c r="O7129" s="283">
        <f t="shared" si="1598"/>
        <v>0.31879090289159828</v>
      </c>
      <c r="P7129" s="21">
        <f t="shared" si="1590"/>
        <v>0</v>
      </c>
      <c r="Q7129" s="21">
        <f t="shared" si="1591"/>
        <v>1.0297519246597011</v>
      </c>
      <c r="R7129">
        <f t="shared" si="1592"/>
        <v>0.9421089825381942</v>
      </c>
      <c r="S7129" s="296">
        <f t="shared" si="1599"/>
        <v>0</v>
      </c>
      <c r="T7129" s="283">
        <f t="shared" si="1600"/>
        <v>0.27535899981810624</v>
      </c>
    </row>
    <row r="7130" spans="1:20" x14ac:dyDescent="0.25">
      <c r="A7130" s="286">
        <v>43398</v>
      </c>
      <c r="B7130" s="1">
        <f t="shared" si="1593"/>
        <v>4</v>
      </c>
      <c r="C7130" s="285">
        <v>0</v>
      </c>
      <c r="D7130" t="s">
        <v>713</v>
      </c>
      <c r="F7130" s="16">
        <v>45</v>
      </c>
      <c r="G7130" t="str">
        <f t="shared" si="1587"/>
        <v>heating</v>
      </c>
      <c r="H7130" s="283">
        <f>IF(G7130="heating",F7130*Assumptions!M$4+Assumptions!M$7,0)</f>
        <v>0.26267355323341679</v>
      </c>
      <c r="I7130" s="15">
        <f t="shared" si="1588"/>
        <v>0.97481507806017154</v>
      </c>
      <c r="J7130" s="15">
        <f t="shared" si="1589"/>
        <v>1.0020455199443592</v>
      </c>
      <c r="K7130" s="283">
        <f t="shared" si="1594"/>
        <v>0.25658191233247413</v>
      </c>
      <c r="L7130" s="283">
        <f t="shared" si="1595"/>
        <v>3.8225513186096443</v>
      </c>
      <c r="M7130" s="283">
        <f t="shared" si="1596"/>
        <v>3.3464811632086171</v>
      </c>
      <c r="N7130" s="283">
        <f t="shared" si="1597"/>
        <v>3.3574836377085973</v>
      </c>
      <c r="O7130" s="283">
        <f t="shared" si="1598"/>
        <v>0.29212280182168038</v>
      </c>
      <c r="P7130" s="21">
        <f t="shared" si="1590"/>
        <v>0</v>
      </c>
      <c r="Q7130" s="21">
        <f t="shared" si="1591"/>
        <v>0.90668853391740301</v>
      </c>
      <c r="R7130">
        <f t="shared" si="1592"/>
        <v>1.0705685074825908</v>
      </c>
      <c r="S7130" s="296">
        <f t="shared" si="1599"/>
        <v>0</v>
      </c>
      <c r="T7130" s="283">
        <f t="shared" si="1600"/>
        <v>0.25658191233247413</v>
      </c>
    </row>
    <row r="7131" spans="1:20" x14ac:dyDescent="0.25">
      <c r="A7131" s="286">
        <v>43398</v>
      </c>
      <c r="B7131" s="1">
        <f t="shared" si="1593"/>
        <v>4</v>
      </c>
      <c r="C7131" s="285">
        <v>1</v>
      </c>
      <c r="D7131" t="s">
        <v>713</v>
      </c>
      <c r="F7131" s="16">
        <v>45</v>
      </c>
      <c r="G7131" t="str">
        <f t="shared" si="1587"/>
        <v>heating</v>
      </c>
      <c r="H7131" s="283">
        <f>IF(G7131="heating",F7131*Assumptions!M$4+Assumptions!M$7,0)</f>
        <v>0.26267355323341679</v>
      </c>
      <c r="I7131" s="15">
        <f t="shared" si="1588"/>
        <v>1.012242869806885</v>
      </c>
      <c r="J7131" s="15">
        <f t="shared" si="1589"/>
        <v>1.0020455199443592</v>
      </c>
      <c r="K7131" s="283">
        <f t="shared" si="1594"/>
        <v>0.2664333134821808</v>
      </c>
      <c r="L7131" s="283">
        <f t="shared" si="1595"/>
        <v>3.8225513186096443</v>
      </c>
      <c r="M7131" s="283">
        <f t="shared" si="1596"/>
        <v>3.4749685069929535</v>
      </c>
      <c r="N7131" s="283">
        <f t="shared" si="1597"/>
        <v>3.3574836377085973</v>
      </c>
      <c r="O7131" s="283">
        <f t="shared" si="1598"/>
        <v>0.30333878692195754</v>
      </c>
      <c r="P7131" s="21">
        <f t="shared" si="1590"/>
        <v>0</v>
      </c>
      <c r="Q7131" s="21">
        <f t="shared" si="1591"/>
        <v>0.81803459285312596</v>
      </c>
      <c r="R7131">
        <f t="shared" si="1592"/>
        <v>1.0705685074825908</v>
      </c>
      <c r="S7131" s="296">
        <f t="shared" si="1599"/>
        <v>0</v>
      </c>
      <c r="T7131" s="283">
        <f t="shared" si="1600"/>
        <v>0.2664333134821808</v>
      </c>
    </row>
    <row r="7132" spans="1:20" x14ac:dyDescent="0.25">
      <c r="A7132" s="286">
        <v>43398</v>
      </c>
      <c r="B7132" s="1">
        <f t="shared" si="1593"/>
        <v>4</v>
      </c>
      <c r="C7132" s="285">
        <v>2</v>
      </c>
      <c r="D7132" t="s">
        <v>713</v>
      </c>
      <c r="F7132" s="16">
        <v>45</v>
      </c>
      <c r="G7132" t="str">
        <f t="shared" si="1587"/>
        <v>heating</v>
      </c>
      <c r="H7132" s="283">
        <f>IF(G7132="heating",F7132*Assumptions!M$4+Assumptions!M$7,0)</f>
        <v>0.26267355323341679</v>
      </c>
      <c r="I7132" s="15">
        <f t="shared" si="1588"/>
        <v>1.0509704703585963</v>
      </c>
      <c r="J7132" s="15">
        <f t="shared" si="1589"/>
        <v>1.0020455199443592</v>
      </c>
      <c r="K7132" s="283">
        <f t="shared" si="1594"/>
        <v>0.27662683842168001</v>
      </c>
      <c r="L7132" s="283">
        <f t="shared" si="1595"/>
        <v>3.8225513186096443</v>
      </c>
      <c r="M7132" s="283">
        <f t="shared" si="1596"/>
        <v>3.6079180157351329</v>
      </c>
      <c r="N7132" s="283">
        <f t="shared" si="1597"/>
        <v>3.3574836377085973</v>
      </c>
      <c r="O7132" s="283">
        <f t="shared" si="1598"/>
        <v>0.31494428568333221</v>
      </c>
      <c r="P7132" s="21">
        <f t="shared" si="1590"/>
        <v>0</v>
      </c>
      <c r="Q7132" s="21">
        <f t="shared" si="1591"/>
        <v>0.74507607494346417</v>
      </c>
      <c r="R7132">
        <f t="shared" si="1592"/>
        <v>1.0705685074825908</v>
      </c>
      <c r="S7132" s="296">
        <f t="shared" si="1599"/>
        <v>0</v>
      </c>
      <c r="T7132" s="283">
        <f t="shared" si="1600"/>
        <v>0.27662683842168001</v>
      </c>
    </row>
    <row r="7133" spans="1:20" x14ac:dyDescent="0.25">
      <c r="A7133" s="286">
        <v>43398</v>
      </c>
      <c r="B7133" s="1">
        <f t="shared" si="1593"/>
        <v>4</v>
      </c>
      <c r="C7133" s="285">
        <v>3</v>
      </c>
      <c r="D7133" t="s">
        <v>713</v>
      </c>
      <c r="F7133" s="16">
        <v>45</v>
      </c>
      <c r="G7133" t="str">
        <f t="shared" si="1587"/>
        <v>heating</v>
      </c>
      <c r="H7133" s="283">
        <f>IF(G7133="heating",F7133*Assumptions!M$4+Assumptions!M$7,0)</f>
        <v>0.26267355323341679</v>
      </c>
      <c r="I7133" s="15">
        <f t="shared" si="1588"/>
        <v>1.0924036124451033</v>
      </c>
      <c r="J7133" s="15">
        <f t="shared" si="1589"/>
        <v>1.0020455199443592</v>
      </c>
      <c r="K7133" s="283">
        <f t="shared" si="1594"/>
        <v>0.28753249126781177</v>
      </c>
      <c r="L7133" s="283">
        <f t="shared" si="1595"/>
        <v>3.8225513186096443</v>
      </c>
      <c r="M7133" s="283">
        <f t="shared" si="1596"/>
        <v>3.7501554848158922</v>
      </c>
      <c r="N7133" s="283">
        <f t="shared" si="1597"/>
        <v>3.3574836377085973</v>
      </c>
      <c r="O7133" s="283">
        <f t="shared" si="1598"/>
        <v>0.32736055398590258</v>
      </c>
      <c r="P7133" s="21">
        <f t="shared" si="1590"/>
        <v>0</v>
      </c>
      <c r="Q7133" s="21">
        <f t="shared" si="1591"/>
        <v>0.69158980876382303</v>
      </c>
      <c r="R7133">
        <f t="shared" si="1592"/>
        <v>1.0705685074825908</v>
      </c>
      <c r="S7133" s="296">
        <f t="shared" si="1599"/>
        <v>0</v>
      </c>
      <c r="T7133" s="283">
        <f t="shared" si="1600"/>
        <v>0.28753249126781177</v>
      </c>
    </row>
    <row r="7134" spans="1:20" x14ac:dyDescent="0.25">
      <c r="A7134" s="286">
        <v>43398</v>
      </c>
      <c r="B7134" s="1">
        <f t="shared" si="1593"/>
        <v>4</v>
      </c>
      <c r="C7134" s="285">
        <v>4</v>
      </c>
      <c r="D7134" t="s">
        <v>713</v>
      </c>
      <c r="F7134" s="16">
        <v>45</v>
      </c>
      <c r="G7134" t="str">
        <f t="shared" si="1587"/>
        <v>heating</v>
      </c>
      <c r="H7134" s="283">
        <f>IF(G7134="heating",F7134*Assumptions!M$4+Assumptions!M$7,0)</f>
        <v>0.26267355323341679</v>
      </c>
      <c r="I7134" s="15">
        <f t="shared" si="1588"/>
        <v>1.1348296917927807</v>
      </c>
      <c r="J7134" s="15">
        <f t="shared" si="1589"/>
        <v>1.0020455199443592</v>
      </c>
      <c r="K7134" s="283">
        <f t="shared" si="1594"/>
        <v>0.29869949598162726</v>
      </c>
      <c r="L7134" s="283">
        <f t="shared" si="1595"/>
        <v>3.8225513186096443</v>
      </c>
      <c r="M7134" s="283">
        <f t="shared" si="1596"/>
        <v>3.8958016474176498</v>
      </c>
      <c r="N7134" s="283">
        <f t="shared" si="1597"/>
        <v>3.3574836377085973</v>
      </c>
      <c r="O7134" s="283">
        <f t="shared" si="1598"/>
        <v>0.34007437576430088</v>
      </c>
      <c r="P7134" s="21">
        <f t="shared" si="1590"/>
        <v>0</v>
      </c>
      <c r="Q7134" s="21">
        <f t="shared" si="1591"/>
        <v>0.6473875548762833</v>
      </c>
      <c r="R7134">
        <f t="shared" si="1592"/>
        <v>1.0705685074825908</v>
      </c>
      <c r="S7134" s="296">
        <f t="shared" si="1599"/>
        <v>0</v>
      </c>
      <c r="T7134" s="283">
        <f t="shared" si="1600"/>
        <v>0.29869949598162726</v>
      </c>
    </row>
    <row r="7135" spans="1:20" x14ac:dyDescent="0.25">
      <c r="A7135" s="286">
        <v>43398</v>
      </c>
      <c r="B7135" s="1">
        <f t="shared" si="1593"/>
        <v>4</v>
      </c>
      <c r="C7135" s="285">
        <v>5</v>
      </c>
      <c r="D7135" t="s">
        <v>713</v>
      </c>
      <c r="F7135" s="16">
        <v>45</v>
      </c>
      <c r="G7135" t="str">
        <f t="shared" si="1587"/>
        <v>heating</v>
      </c>
      <c r="H7135" s="283">
        <f>IF(G7135="heating",F7135*Assumptions!M$4+Assumptions!M$7,0)</f>
        <v>0.26267355323341679</v>
      </c>
      <c r="I7135" s="15">
        <f t="shared" si="1588"/>
        <v>1.1635558681477385</v>
      </c>
      <c r="J7135" s="15">
        <f t="shared" si="1589"/>
        <v>1.0020455199443592</v>
      </c>
      <c r="K7135" s="283">
        <f t="shared" si="1594"/>
        <v>0.30626053748482407</v>
      </c>
      <c r="L7135" s="283">
        <f t="shared" si="1595"/>
        <v>3.8225513186096443</v>
      </c>
      <c r="M7135" s="283">
        <f t="shared" si="1596"/>
        <v>3.9944168722192313</v>
      </c>
      <c r="N7135" s="283">
        <f t="shared" si="1597"/>
        <v>3.3574836377085973</v>
      </c>
      <c r="O7135" s="283">
        <f t="shared" si="1598"/>
        <v>0.34868274807131605</v>
      </c>
      <c r="P7135" s="21">
        <f t="shared" si="1590"/>
        <v>0</v>
      </c>
      <c r="Q7135" s="21">
        <f t="shared" si="1591"/>
        <v>0.72139578924615555</v>
      </c>
      <c r="R7135">
        <f t="shared" si="1592"/>
        <v>1.0705685074825908</v>
      </c>
      <c r="S7135" s="296">
        <f t="shared" si="1599"/>
        <v>0</v>
      </c>
      <c r="T7135" s="283">
        <f t="shared" si="1600"/>
        <v>0.30626053748482407</v>
      </c>
    </row>
    <row r="7136" spans="1:20" x14ac:dyDescent="0.25">
      <c r="A7136" s="286">
        <v>43398</v>
      </c>
      <c r="B7136" s="1">
        <f t="shared" si="1593"/>
        <v>4</v>
      </c>
      <c r="C7136" s="285">
        <v>6</v>
      </c>
      <c r="D7136" t="s">
        <v>713</v>
      </c>
      <c r="F7136" s="16">
        <v>45</v>
      </c>
      <c r="G7136" t="str">
        <f t="shared" si="1587"/>
        <v>heating</v>
      </c>
      <c r="H7136" s="283">
        <f>IF(G7136="heating",F7136*Assumptions!M$4+Assumptions!M$7,0)</f>
        <v>0.26267355323341679</v>
      </c>
      <c r="I7136" s="15">
        <f t="shared" si="1588"/>
        <v>1.2083911162615524</v>
      </c>
      <c r="J7136" s="15">
        <f t="shared" si="1589"/>
        <v>1.0020455199443592</v>
      </c>
      <c r="K7136" s="283">
        <f t="shared" si="1594"/>
        <v>0.31806166157477506</v>
      </c>
      <c r="L7136" s="283">
        <f t="shared" si="1595"/>
        <v>3.8225513186096443</v>
      </c>
      <c r="M7136" s="283">
        <f t="shared" si="1596"/>
        <v>4.1483335653824467</v>
      </c>
      <c r="N7136" s="283">
        <f t="shared" si="1597"/>
        <v>3.3574836377085973</v>
      </c>
      <c r="O7136" s="283">
        <f t="shared" si="1598"/>
        <v>0.36211852537324357</v>
      </c>
      <c r="P7136" s="21">
        <f t="shared" si="1590"/>
        <v>0</v>
      </c>
      <c r="Q7136" s="21">
        <f t="shared" si="1591"/>
        <v>0.87787080972652631</v>
      </c>
      <c r="R7136">
        <f t="shared" si="1592"/>
        <v>1.0705685074825908</v>
      </c>
      <c r="S7136" s="296">
        <f t="shared" si="1599"/>
        <v>0</v>
      </c>
      <c r="T7136" s="283">
        <f t="shared" si="1600"/>
        <v>0.31806166157477506</v>
      </c>
    </row>
    <row r="7137" spans="1:20" x14ac:dyDescent="0.25">
      <c r="A7137" s="286">
        <v>43398</v>
      </c>
      <c r="B7137" s="1">
        <f t="shared" si="1593"/>
        <v>4</v>
      </c>
      <c r="C7137" s="285">
        <v>7</v>
      </c>
      <c r="D7137" t="s">
        <v>714</v>
      </c>
      <c r="F7137" s="16">
        <v>46</v>
      </c>
      <c r="G7137" t="str">
        <f t="shared" si="1587"/>
        <v>heating</v>
      </c>
      <c r="H7137" s="283">
        <f>IF(G7137="heating",F7137*Assumptions!M$4+Assumptions!M$7,0)</f>
        <v>0.2519776789963768</v>
      </c>
      <c r="I7137" s="15">
        <f t="shared" si="1588"/>
        <v>1.1637425769249583</v>
      </c>
      <c r="J7137" s="15">
        <f t="shared" si="1589"/>
        <v>1.0020455199443592</v>
      </c>
      <c r="K7137" s="283">
        <f t="shared" si="1594"/>
        <v>0.29383697592868968</v>
      </c>
      <c r="L7137" s="283">
        <f t="shared" si="1595"/>
        <v>3.8708416397494121</v>
      </c>
      <c r="M7137" s="283">
        <f t="shared" si="1596"/>
        <v>3.8807965226782537</v>
      </c>
      <c r="N7137" s="283">
        <f t="shared" si="1597"/>
        <v>3.4228778732085736</v>
      </c>
      <c r="O7137" s="283">
        <f t="shared" si="1598"/>
        <v>0.33229242872654202</v>
      </c>
      <c r="P7137" s="21">
        <f t="shared" si="1590"/>
        <v>0</v>
      </c>
      <c r="Q7137" s="21">
        <f t="shared" si="1591"/>
        <v>0.97331382064367777</v>
      </c>
      <c r="R7137">
        <f t="shared" si="1592"/>
        <v>1.0705685074825908</v>
      </c>
      <c r="S7137" s="296">
        <f t="shared" si="1599"/>
        <v>0</v>
      </c>
      <c r="T7137" s="283">
        <f t="shared" si="1600"/>
        <v>0.29383697592868968</v>
      </c>
    </row>
    <row r="7138" spans="1:20" x14ac:dyDescent="0.25">
      <c r="A7138" s="286">
        <v>43398</v>
      </c>
      <c r="B7138" s="1">
        <f t="shared" si="1593"/>
        <v>4</v>
      </c>
      <c r="C7138" s="285">
        <v>8</v>
      </c>
      <c r="D7138" t="s">
        <v>714</v>
      </c>
      <c r="F7138" s="16">
        <v>48</v>
      </c>
      <c r="G7138" t="str">
        <f t="shared" si="1587"/>
        <v>heating</v>
      </c>
      <c r="H7138" s="283">
        <f>IF(G7138="heating",F7138*Assumptions!M$4+Assumptions!M$7,0)</f>
        <v>0.2305859305222967</v>
      </c>
      <c r="I7138" s="15">
        <f t="shared" si="1588"/>
        <v>1.094193721037565</v>
      </c>
      <c r="J7138" s="15">
        <f t="shared" si="1589"/>
        <v>1.0020455199443592</v>
      </c>
      <c r="K7138" s="283">
        <f t="shared" si="1594"/>
        <v>0.25282177363216934</v>
      </c>
      <c r="L7138" s="283">
        <f t="shared" si="1595"/>
        <v>3.9630740889572826</v>
      </c>
      <c r="M7138" s="283">
        <f t="shared" si="1596"/>
        <v>3.4186582457424417</v>
      </c>
      <c r="N7138" s="283">
        <f t="shared" si="1597"/>
        <v>3.5524856183738187</v>
      </c>
      <c r="O7138" s="283">
        <f t="shared" si="1598"/>
        <v>0.28204235789827797</v>
      </c>
      <c r="P7138" s="21">
        <f t="shared" si="1590"/>
        <v>0</v>
      </c>
      <c r="Q7138" s="21">
        <f t="shared" si="1591"/>
        <v>0.94940007506179924</v>
      </c>
      <c r="R7138">
        <f t="shared" si="1592"/>
        <v>1.0705685074825908</v>
      </c>
      <c r="S7138" s="296">
        <f t="shared" si="1599"/>
        <v>0</v>
      </c>
      <c r="T7138" s="283">
        <f t="shared" si="1600"/>
        <v>0.25282177363216934</v>
      </c>
    </row>
    <row r="7139" spans="1:20" x14ac:dyDescent="0.25">
      <c r="A7139" s="286">
        <v>43398</v>
      </c>
      <c r="B7139" s="1">
        <f t="shared" si="1593"/>
        <v>4</v>
      </c>
      <c r="C7139" s="285">
        <v>9</v>
      </c>
      <c r="D7139" t="s">
        <v>714</v>
      </c>
      <c r="F7139" s="16">
        <v>52</v>
      </c>
      <c r="G7139" t="str">
        <f t="shared" si="1587"/>
        <v>heating</v>
      </c>
      <c r="H7139" s="283">
        <f>IF(G7139="heating",F7139*Assumptions!M$4+Assumptions!M$7,0)</f>
        <v>0.18780243357413662</v>
      </c>
      <c r="I7139" s="15">
        <f t="shared" si="1588"/>
        <v>1.0343009000871222</v>
      </c>
      <c r="J7139" s="15">
        <f t="shared" si="1589"/>
        <v>1.0020455199443592</v>
      </c>
      <c r="K7139" s="283">
        <f t="shared" si="1594"/>
        <v>0.19464155652281348</v>
      </c>
      <c r="L7139" s="283">
        <f t="shared" si="1595"/>
        <v>4.0950984110509578</v>
      </c>
      <c r="M7139" s="283">
        <f t="shared" si="1596"/>
        <v>2.7196244340056919</v>
      </c>
      <c r="N7139" s="283">
        <f t="shared" si="1597"/>
        <v>3.802065958051716</v>
      </c>
      <c r="O7139" s="283">
        <f t="shared" si="1598"/>
        <v>0.20964295139411593</v>
      </c>
      <c r="P7139" s="21">
        <f t="shared" si="1590"/>
        <v>0</v>
      </c>
      <c r="Q7139" s="21">
        <f t="shared" si="1591"/>
        <v>0.8408485371888097</v>
      </c>
      <c r="R7139">
        <f t="shared" si="1592"/>
        <v>1.0705685074825908</v>
      </c>
      <c r="S7139" s="296">
        <f t="shared" si="1599"/>
        <v>0</v>
      </c>
      <c r="T7139" s="283">
        <f t="shared" si="1600"/>
        <v>0.19464155652281348</v>
      </c>
    </row>
    <row r="7140" spans="1:20" x14ac:dyDescent="0.25">
      <c r="A7140" s="286">
        <v>43398</v>
      </c>
      <c r="B7140" s="1">
        <f t="shared" si="1593"/>
        <v>4</v>
      </c>
      <c r="C7140" s="285">
        <v>10</v>
      </c>
      <c r="D7140" t="s">
        <v>714</v>
      </c>
      <c r="F7140" s="16">
        <v>52</v>
      </c>
      <c r="G7140" t="str">
        <f t="shared" si="1587"/>
        <v>heating</v>
      </c>
      <c r="H7140" s="283">
        <f>IF(G7140="heating",F7140*Assumptions!M$4+Assumptions!M$7,0)</f>
        <v>0.18780243357413662</v>
      </c>
      <c r="I7140" s="15">
        <f t="shared" si="1588"/>
        <v>0.98112329028689171</v>
      </c>
      <c r="J7140" s="15">
        <f t="shared" si="1589"/>
        <v>1.0020455199443592</v>
      </c>
      <c r="K7140" s="283">
        <f t="shared" si="1594"/>
        <v>0.18463424361918188</v>
      </c>
      <c r="L7140" s="283">
        <f t="shared" si="1595"/>
        <v>4.0950984110509578</v>
      </c>
      <c r="M7140" s="283">
        <f t="shared" si="1596"/>
        <v>2.5797974968517701</v>
      </c>
      <c r="N7140" s="283">
        <f t="shared" si="1597"/>
        <v>3.802065958051716</v>
      </c>
      <c r="O7140" s="283">
        <f t="shared" si="1598"/>
        <v>0.19886435585613865</v>
      </c>
      <c r="P7140" s="21">
        <f t="shared" si="1590"/>
        <v>0</v>
      </c>
      <c r="Q7140" s="21">
        <f t="shared" si="1591"/>
        <v>0.74504051125983206</v>
      </c>
      <c r="R7140">
        <f t="shared" si="1592"/>
        <v>1.0705685074825908</v>
      </c>
      <c r="S7140" s="296">
        <f t="shared" si="1599"/>
        <v>0</v>
      </c>
      <c r="T7140" s="283">
        <f t="shared" si="1600"/>
        <v>0.18463424361918188</v>
      </c>
    </row>
    <row r="7141" spans="1:20" x14ac:dyDescent="0.25">
      <c r="A7141" s="286">
        <v>43398</v>
      </c>
      <c r="B7141" s="1">
        <f t="shared" si="1593"/>
        <v>4</v>
      </c>
      <c r="C7141" s="285">
        <v>11</v>
      </c>
      <c r="D7141" t="s">
        <v>714</v>
      </c>
      <c r="F7141" s="16">
        <v>54</v>
      </c>
      <c r="G7141" t="str">
        <f t="shared" si="1587"/>
        <v>heating</v>
      </c>
      <c r="H7141" s="283">
        <f>IF(G7141="heating",F7141*Assumptions!M$4+Assumptions!M$7,0)</f>
        <v>0.16641068510005663</v>
      </c>
      <c r="I7141" s="15">
        <f t="shared" si="1588"/>
        <v>0.94956163997961163</v>
      </c>
      <c r="J7141" s="15">
        <f t="shared" si="1589"/>
        <v>1.0020455199443592</v>
      </c>
      <c r="K7141" s="283">
        <f t="shared" si="1594"/>
        <v>0.15834043039413878</v>
      </c>
      <c r="L7141" s="283">
        <f t="shared" si="1595"/>
        <v>4.1559947708987721</v>
      </c>
      <c r="M7141" s="283">
        <f t="shared" si="1596"/>
        <v>2.2453075465245447</v>
      </c>
      <c r="N7141" s="283">
        <f t="shared" si="1597"/>
        <v>3.9259252525022648</v>
      </c>
      <c r="O7141" s="283">
        <f t="shared" si="1598"/>
        <v>0.16761959497839984</v>
      </c>
      <c r="P7141" s="21">
        <f t="shared" si="1590"/>
        <v>0</v>
      </c>
      <c r="Q7141" s="21">
        <f t="shared" si="1591"/>
        <v>0.72850690893675296</v>
      </c>
      <c r="R7141">
        <f t="shared" si="1592"/>
        <v>1.0705685074825908</v>
      </c>
      <c r="S7141" s="296">
        <f t="shared" si="1599"/>
        <v>0</v>
      </c>
      <c r="T7141" s="283">
        <f t="shared" si="1600"/>
        <v>0.15834043039413878</v>
      </c>
    </row>
    <row r="7142" spans="1:20" x14ac:dyDescent="0.25">
      <c r="A7142" s="286">
        <v>43398</v>
      </c>
      <c r="B7142" s="1">
        <f t="shared" si="1593"/>
        <v>4</v>
      </c>
      <c r="C7142" s="285">
        <v>12</v>
      </c>
      <c r="D7142" t="s">
        <v>714</v>
      </c>
      <c r="F7142" s="16">
        <v>55</v>
      </c>
      <c r="G7142" t="str">
        <f t="shared" si="1587"/>
        <v>heating</v>
      </c>
      <c r="H7142" s="283">
        <f>IF(G7142="heating",F7142*Assumptions!M$4+Assumptions!M$7,0)</f>
        <v>0.15571481086301653</v>
      </c>
      <c r="I7142" s="15">
        <f t="shared" si="1588"/>
        <v>0.91648403420261149</v>
      </c>
      <c r="J7142" s="15">
        <f t="shared" si="1589"/>
        <v>1.0020455199443592</v>
      </c>
      <c r="K7142" s="283">
        <f t="shared" si="1594"/>
        <v>0.14300205447846698</v>
      </c>
      <c r="L7142" s="283">
        <f t="shared" si="1595"/>
        <v>4.1851135499983272</v>
      </c>
      <c r="M7142" s="283">
        <f t="shared" si="1596"/>
        <v>2.0420132000069708</v>
      </c>
      <c r="N7142" s="283">
        <f t="shared" si="1597"/>
        <v>3.9876635481217684</v>
      </c>
      <c r="O7142" s="283">
        <f t="shared" si="1598"/>
        <v>0.15008283137561126</v>
      </c>
      <c r="P7142" s="21">
        <f t="shared" si="1590"/>
        <v>0</v>
      </c>
      <c r="Q7142" s="21">
        <f t="shared" si="1591"/>
        <v>0.75910815787401487</v>
      </c>
      <c r="R7142">
        <f t="shared" si="1592"/>
        <v>1.0705685074825908</v>
      </c>
      <c r="S7142" s="296">
        <f t="shared" si="1599"/>
        <v>0</v>
      </c>
      <c r="T7142" s="283">
        <f t="shared" si="1600"/>
        <v>0.14300205447846698</v>
      </c>
    </row>
    <row r="7143" spans="1:20" x14ac:dyDescent="0.25">
      <c r="A7143" s="286">
        <v>43398</v>
      </c>
      <c r="B7143" s="1">
        <f t="shared" si="1593"/>
        <v>4</v>
      </c>
      <c r="C7143" s="285">
        <v>13</v>
      </c>
      <c r="D7143" t="s">
        <v>714</v>
      </c>
      <c r="F7143" s="16">
        <v>55</v>
      </c>
      <c r="G7143" t="str">
        <f t="shared" si="1587"/>
        <v>heating</v>
      </c>
      <c r="H7143" s="283">
        <f>IF(G7143="heating",F7143*Assumptions!M$4+Assumptions!M$7,0)</f>
        <v>0.15571481086301653</v>
      </c>
      <c r="I7143" s="15">
        <f t="shared" si="1588"/>
        <v>0.90040206880052787</v>
      </c>
      <c r="J7143" s="15">
        <f t="shared" si="1589"/>
        <v>1.0020455199443592</v>
      </c>
      <c r="K7143" s="283">
        <f t="shared" si="1594"/>
        <v>0.14049273188612038</v>
      </c>
      <c r="L7143" s="283">
        <f t="shared" si="1595"/>
        <v>4.1851135499983272</v>
      </c>
      <c r="M7143" s="283">
        <f t="shared" si="1596"/>
        <v>2.0061810584665216</v>
      </c>
      <c r="N7143" s="283">
        <f t="shared" si="1597"/>
        <v>3.9876635481217684</v>
      </c>
      <c r="O7143" s="283">
        <f t="shared" si="1598"/>
        <v>0.14744925914570409</v>
      </c>
      <c r="P7143" s="21">
        <f t="shared" si="1590"/>
        <v>0</v>
      </c>
      <c r="Q7143" s="21">
        <f t="shared" si="1591"/>
        <v>0.79115902007799765</v>
      </c>
      <c r="R7143">
        <f t="shared" si="1592"/>
        <v>1.0705685074825908</v>
      </c>
      <c r="S7143" s="296">
        <f t="shared" si="1599"/>
        <v>0</v>
      </c>
      <c r="T7143" s="283">
        <f t="shared" si="1600"/>
        <v>0.14049273188612038</v>
      </c>
    </row>
    <row r="7144" spans="1:20" x14ac:dyDescent="0.25">
      <c r="A7144" s="286">
        <v>43398</v>
      </c>
      <c r="B7144" s="1">
        <f t="shared" si="1593"/>
        <v>4</v>
      </c>
      <c r="C7144" s="285">
        <v>14</v>
      </c>
      <c r="D7144" t="s">
        <v>714</v>
      </c>
      <c r="F7144" s="16">
        <v>55</v>
      </c>
      <c r="G7144" t="str">
        <f t="shared" si="1587"/>
        <v>heating</v>
      </c>
      <c r="H7144" s="283">
        <f>IF(G7144="heating",F7144*Assumptions!M$4+Assumptions!M$7,0)</f>
        <v>0.15571481086301653</v>
      </c>
      <c r="I7144" s="15">
        <f t="shared" si="1588"/>
        <v>0.86032894500746537</v>
      </c>
      <c r="J7144" s="15">
        <f t="shared" si="1589"/>
        <v>1.0020455199443592</v>
      </c>
      <c r="K7144" s="283">
        <f t="shared" si="1594"/>
        <v>0.13423998899271716</v>
      </c>
      <c r="L7144" s="283">
        <f t="shared" si="1595"/>
        <v>4.1851135499983272</v>
      </c>
      <c r="M7144" s="283">
        <f t="shared" si="1596"/>
        <v>1.9168943445717799</v>
      </c>
      <c r="N7144" s="283">
        <f t="shared" si="1597"/>
        <v>3.9876635481217684</v>
      </c>
      <c r="O7144" s="283">
        <f t="shared" si="1598"/>
        <v>0.14088691036877102</v>
      </c>
      <c r="P7144" s="21">
        <f t="shared" si="1590"/>
        <v>0</v>
      </c>
      <c r="Q7144" s="21">
        <f t="shared" si="1591"/>
        <v>0.84355555031342389</v>
      </c>
      <c r="R7144">
        <f t="shared" si="1592"/>
        <v>1.0705685074825908</v>
      </c>
      <c r="S7144" s="296">
        <f t="shared" si="1599"/>
        <v>0</v>
      </c>
      <c r="T7144" s="283">
        <f t="shared" si="1600"/>
        <v>0.13423998899271716</v>
      </c>
    </row>
    <row r="7145" spans="1:20" x14ac:dyDescent="0.25">
      <c r="A7145" s="286">
        <v>43398</v>
      </c>
      <c r="B7145" s="1">
        <f t="shared" si="1593"/>
        <v>4</v>
      </c>
      <c r="C7145" s="285">
        <v>15</v>
      </c>
      <c r="D7145" t="s">
        <v>714</v>
      </c>
      <c r="F7145" s="16">
        <v>55</v>
      </c>
      <c r="G7145" t="str">
        <f t="shared" si="1587"/>
        <v>heating</v>
      </c>
      <c r="H7145" s="283">
        <f>IF(G7145="heating",F7145*Assumptions!M$4+Assumptions!M$7,0)</f>
        <v>0.15571481086301653</v>
      </c>
      <c r="I7145" s="15">
        <f t="shared" si="1588"/>
        <v>0.85754515037175039</v>
      </c>
      <c r="J7145" s="15">
        <f t="shared" si="1589"/>
        <v>1.0020455199443592</v>
      </c>
      <c r="K7145" s="283">
        <f t="shared" si="1594"/>
        <v>0.13380562424952802</v>
      </c>
      <c r="L7145" s="283">
        <f t="shared" si="1595"/>
        <v>4.1851135499983272</v>
      </c>
      <c r="M7145" s="283">
        <f t="shared" si="1596"/>
        <v>1.9106917865564792</v>
      </c>
      <c r="N7145" s="283">
        <f t="shared" si="1597"/>
        <v>3.9876635481217684</v>
      </c>
      <c r="O7145" s="283">
        <f t="shared" si="1598"/>
        <v>0.14043103796368339</v>
      </c>
      <c r="P7145" s="21">
        <f t="shared" si="1590"/>
        <v>0</v>
      </c>
      <c r="Q7145" s="21">
        <f t="shared" si="1591"/>
        <v>0.96592607327566882</v>
      </c>
      <c r="R7145">
        <f t="shared" si="1592"/>
        <v>1.0705685074825908</v>
      </c>
      <c r="S7145" s="296">
        <f t="shared" si="1599"/>
        <v>0</v>
      </c>
      <c r="T7145" s="283">
        <f t="shared" si="1600"/>
        <v>0.13380562424952802</v>
      </c>
    </row>
    <row r="7146" spans="1:20" x14ac:dyDescent="0.25">
      <c r="A7146" s="286">
        <v>43398</v>
      </c>
      <c r="B7146" s="1">
        <f t="shared" si="1593"/>
        <v>4</v>
      </c>
      <c r="C7146" s="285">
        <v>16</v>
      </c>
      <c r="D7146" t="s">
        <v>714</v>
      </c>
      <c r="F7146" s="16">
        <v>54</v>
      </c>
      <c r="G7146" t="str">
        <f t="shared" si="1587"/>
        <v>heating</v>
      </c>
      <c r="H7146" s="283">
        <f>IF(G7146="heating",F7146*Assumptions!M$4+Assumptions!M$7,0)</f>
        <v>0.16641068510005663</v>
      </c>
      <c r="I7146" s="15">
        <f t="shared" si="1588"/>
        <v>0.88344815438260227</v>
      </c>
      <c r="J7146" s="15">
        <f t="shared" si="1589"/>
        <v>1.0020455199443592</v>
      </c>
      <c r="K7146" s="283">
        <f t="shared" si="1594"/>
        <v>0.1473159351707303</v>
      </c>
      <c r="L7146" s="283">
        <f t="shared" si="1595"/>
        <v>4.1559947708987721</v>
      </c>
      <c r="M7146" s="283">
        <f t="shared" si="1596"/>
        <v>2.0889774022895753</v>
      </c>
      <c r="N7146" s="283">
        <f t="shared" si="1597"/>
        <v>3.9259252525022648</v>
      </c>
      <c r="O7146" s="283">
        <f t="shared" si="1598"/>
        <v>0.15594903541512714</v>
      </c>
      <c r="P7146" s="21">
        <f t="shared" si="1590"/>
        <v>0</v>
      </c>
      <c r="Q7146" s="21">
        <f t="shared" si="1591"/>
        <v>1.1649354943302594</v>
      </c>
      <c r="R7146">
        <f t="shared" si="1592"/>
        <v>1.0705685074825908</v>
      </c>
      <c r="S7146" s="296">
        <f t="shared" si="1599"/>
        <v>0</v>
      </c>
      <c r="T7146" s="283">
        <f t="shared" si="1600"/>
        <v>0.1473159351707303</v>
      </c>
    </row>
    <row r="7147" spans="1:20" x14ac:dyDescent="0.25">
      <c r="A7147" s="286">
        <v>43398</v>
      </c>
      <c r="B7147" s="1">
        <f t="shared" si="1593"/>
        <v>4</v>
      </c>
      <c r="C7147" s="285">
        <v>17</v>
      </c>
      <c r="D7147" t="s">
        <v>714</v>
      </c>
      <c r="F7147" s="16">
        <v>54</v>
      </c>
      <c r="G7147" t="str">
        <f t="shared" si="1587"/>
        <v>heating</v>
      </c>
      <c r="H7147" s="283">
        <f>IF(G7147="heating",F7147*Assumptions!M$4+Assumptions!M$7,0)</f>
        <v>0.16641068510005663</v>
      </c>
      <c r="I7147" s="15">
        <f t="shared" si="1588"/>
        <v>0.94025748850374469</v>
      </c>
      <c r="J7147" s="15">
        <f t="shared" si="1589"/>
        <v>1.0020455199443592</v>
      </c>
      <c r="K7147" s="283">
        <f t="shared" si="1594"/>
        <v>0.15678895307332719</v>
      </c>
      <c r="L7147" s="283">
        <f t="shared" si="1595"/>
        <v>4.1559947708987721</v>
      </c>
      <c r="M7147" s="283">
        <f t="shared" si="1596"/>
        <v>2.223307203794588</v>
      </c>
      <c r="N7147" s="283">
        <f t="shared" si="1597"/>
        <v>3.9259252525022648</v>
      </c>
      <c r="O7147" s="283">
        <f t="shared" si="1598"/>
        <v>0.16597719701670885</v>
      </c>
      <c r="P7147" s="21">
        <f t="shared" si="1590"/>
        <v>0</v>
      </c>
      <c r="Q7147" s="21">
        <f t="shared" si="1591"/>
        <v>1.3521540118753073</v>
      </c>
      <c r="R7147">
        <f t="shared" si="1592"/>
        <v>1.0705685074825908</v>
      </c>
      <c r="S7147" s="296">
        <f t="shared" si="1599"/>
        <v>0</v>
      </c>
      <c r="T7147" s="283">
        <f t="shared" si="1600"/>
        <v>0.15678895307332719</v>
      </c>
    </row>
    <row r="7148" spans="1:20" x14ac:dyDescent="0.25">
      <c r="A7148" s="286">
        <v>43398</v>
      </c>
      <c r="B7148" s="1">
        <f t="shared" si="1593"/>
        <v>4</v>
      </c>
      <c r="C7148" s="285">
        <v>18</v>
      </c>
      <c r="D7148" t="s">
        <v>714</v>
      </c>
      <c r="F7148" s="16">
        <v>54</v>
      </c>
      <c r="G7148" t="str">
        <f t="shared" si="1587"/>
        <v>heating</v>
      </c>
      <c r="H7148" s="283">
        <f>IF(G7148="heating",F7148*Assumptions!M$4+Assumptions!M$7,0)</f>
        <v>0.16641068510005663</v>
      </c>
      <c r="I7148" s="15">
        <f t="shared" si="1588"/>
        <v>0.98182363790757687</v>
      </c>
      <c r="J7148" s="15">
        <f t="shared" si="1589"/>
        <v>1.0020455199443592</v>
      </c>
      <c r="K7148" s="283">
        <f t="shared" si="1594"/>
        <v>0.16372015343918356</v>
      </c>
      <c r="L7148" s="283">
        <f t="shared" si="1595"/>
        <v>4.1559947708987721</v>
      </c>
      <c r="M7148" s="283">
        <f t="shared" si="1596"/>
        <v>2.321593386604579</v>
      </c>
      <c r="N7148" s="283">
        <f t="shared" si="1597"/>
        <v>3.9259252525022648</v>
      </c>
      <c r="O7148" s="283">
        <f t="shared" si="1598"/>
        <v>0.17331458390612825</v>
      </c>
      <c r="P7148" s="21">
        <f t="shared" si="1590"/>
        <v>0</v>
      </c>
      <c r="Q7148" s="21">
        <f t="shared" si="1591"/>
        <v>1.5598916921549892</v>
      </c>
      <c r="R7148">
        <f t="shared" si="1592"/>
        <v>1.0705685074825908</v>
      </c>
      <c r="S7148" s="296">
        <f t="shared" si="1599"/>
        <v>0</v>
      </c>
      <c r="T7148" s="283">
        <f t="shared" si="1600"/>
        <v>0.16372015343918356</v>
      </c>
    </row>
    <row r="7149" spans="1:20" x14ac:dyDescent="0.25">
      <c r="A7149" s="286">
        <v>43398</v>
      </c>
      <c r="B7149" s="1">
        <f t="shared" si="1593"/>
        <v>4</v>
      </c>
      <c r="C7149" s="285">
        <v>19</v>
      </c>
      <c r="D7149" t="s">
        <v>714</v>
      </c>
      <c r="F7149" s="16">
        <v>54</v>
      </c>
      <c r="G7149" t="str">
        <f t="shared" si="1587"/>
        <v>heating</v>
      </c>
      <c r="H7149" s="283">
        <f>IF(G7149="heating",F7149*Assumptions!M$4+Assumptions!M$7,0)</f>
        <v>0.16641068510005663</v>
      </c>
      <c r="I7149" s="15">
        <f t="shared" si="1588"/>
        <v>0.98418842963438757</v>
      </c>
      <c r="J7149" s="15">
        <f t="shared" si="1589"/>
        <v>1.0020455199443592</v>
      </c>
      <c r="K7149" s="283">
        <f t="shared" si="1594"/>
        <v>0.16411448501709328</v>
      </c>
      <c r="L7149" s="283">
        <f t="shared" si="1595"/>
        <v>4.1559947708987721</v>
      </c>
      <c r="M7149" s="283">
        <f t="shared" si="1596"/>
        <v>2.3271851086019848</v>
      </c>
      <c r="N7149" s="283">
        <f t="shared" si="1597"/>
        <v>3.9259252525022648</v>
      </c>
      <c r="O7149" s="283">
        <f t="shared" si="1598"/>
        <v>0.1737320243489254</v>
      </c>
      <c r="P7149" s="21">
        <f t="shared" si="1590"/>
        <v>0</v>
      </c>
      <c r="Q7149" s="21">
        <f t="shared" si="1591"/>
        <v>1.6764212681468484</v>
      </c>
      <c r="R7149">
        <f t="shared" si="1592"/>
        <v>1.0705685074825908</v>
      </c>
      <c r="S7149" s="296">
        <f t="shared" si="1599"/>
        <v>0</v>
      </c>
      <c r="T7149" s="283">
        <f t="shared" si="1600"/>
        <v>0.16411448501709328</v>
      </c>
    </row>
    <row r="7150" spans="1:20" x14ac:dyDescent="0.25">
      <c r="A7150" s="286">
        <v>43398</v>
      </c>
      <c r="B7150" s="1">
        <f t="shared" si="1593"/>
        <v>4</v>
      </c>
      <c r="C7150" s="285">
        <v>20</v>
      </c>
      <c r="D7150" t="s">
        <v>714</v>
      </c>
      <c r="F7150" s="16">
        <v>52</v>
      </c>
      <c r="G7150" t="str">
        <f t="shared" si="1587"/>
        <v>heating</v>
      </c>
      <c r="H7150" s="283">
        <f>IF(G7150="heating",F7150*Assumptions!M$4+Assumptions!M$7,0)</f>
        <v>0.18780243357413662</v>
      </c>
      <c r="I7150" s="15">
        <f t="shared" si="1588"/>
        <v>0.97071962311712034</v>
      </c>
      <c r="J7150" s="15">
        <f t="shared" si="1589"/>
        <v>1.0020455199443592</v>
      </c>
      <c r="K7150" s="283">
        <f t="shared" si="1594"/>
        <v>0.18267641300016274</v>
      </c>
      <c r="L7150" s="283">
        <f t="shared" si="1595"/>
        <v>4.0950984110509578</v>
      </c>
      <c r="M7150" s="283">
        <f t="shared" si="1596"/>
        <v>2.5524417559491082</v>
      </c>
      <c r="N7150" s="283">
        <f t="shared" si="1597"/>
        <v>3.802065958051716</v>
      </c>
      <c r="O7150" s="283">
        <f t="shared" si="1598"/>
        <v>0.19675563150850514</v>
      </c>
      <c r="P7150" s="21">
        <f t="shared" si="1590"/>
        <v>0</v>
      </c>
      <c r="Q7150" s="21">
        <f t="shared" si="1591"/>
        <v>1.52436960139122</v>
      </c>
      <c r="R7150">
        <f t="shared" si="1592"/>
        <v>1.0705685074825908</v>
      </c>
      <c r="S7150" s="296">
        <f t="shared" si="1599"/>
        <v>0</v>
      </c>
      <c r="T7150" s="283">
        <f t="shared" si="1600"/>
        <v>0.18267641300016274</v>
      </c>
    </row>
    <row r="7151" spans="1:20" x14ac:dyDescent="0.25">
      <c r="A7151" s="286">
        <v>43398</v>
      </c>
      <c r="B7151" s="1">
        <f t="shared" si="1593"/>
        <v>4</v>
      </c>
      <c r="C7151" s="285">
        <v>21</v>
      </c>
      <c r="D7151" t="s">
        <v>714</v>
      </c>
      <c r="F7151" s="16">
        <v>52</v>
      </c>
      <c r="G7151" t="str">
        <f t="shared" si="1587"/>
        <v>heating</v>
      </c>
      <c r="H7151" s="283">
        <f>IF(G7151="heating",F7151*Assumptions!M$4+Assumptions!M$7,0)</f>
        <v>0.18780243357413662</v>
      </c>
      <c r="I7151" s="15">
        <f t="shared" si="1588"/>
        <v>0.95751150862929935</v>
      </c>
      <c r="J7151" s="15">
        <f t="shared" si="1589"/>
        <v>1.0020455199443592</v>
      </c>
      <c r="K7151" s="283">
        <f t="shared" si="1594"/>
        <v>0.18019082301138439</v>
      </c>
      <c r="L7151" s="283">
        <f t="shared" si="1595"/>
        <v>4.0950984110509578</v>
      </c>
      <c r="M7151" s="283">
        <f t="shared" si="1596"/>
        <v>2.5177119100356062</v>
      </c>
      <c r="N7151" s="283">
        <f t="shared" si="1597"/>
        <v>3.802065958051716</v>
      </c>
      <c r="O7151" s="283">
        <f t="shared" si="1598"/>
        <v>0.19407847237295289</v>
      </c>
      <c r="P7151" s="21">
        <f t="shared" si="1590"/>
        <v>0</v>
      </c>
      <c r="Q7151" s="21">
        <f t="shared" si="1591"/>
        <v>1.4448604713749031</v>
      </c>
      <c r="R7151">
        <f t="shared" si="1592"/>
        <v>1.0705685074825908</v>
      </c>
      <c r="S7151" s="296">
        <f t="shared" si="1599"/>
        <v>0</v>
      </c>
      <c r="T7151" s="283">
        <f t="shared" si="1600"/>
        <v>0.18019082301138439</v>
      </c>
    </row>
    <row r="7152" spans="1:20" x14ac:dyDescent="0.25">
      <c r="A7152" s="286">
        <v>43398</v>
      </c>
      <c r="B7152" s="1">
        <f t="shared" si="1593"/>
        <v>4</v>
      </c>
      <c r="C7152" s="285">
        <v>22</v>
      </c>
      <c r="D7152" t="s">
        <v>714</v>
      </c>
      <c r="F7152" s="16">
        <v>52</v>
      </c>
      <c r="G7152" t="str">
        <f t="shared" si="1587"/>
        <v>heating</v>
      </c>
      <c r="H7152" s="283">
        <f>IF(G7152="heating",F7152*Assumptions!M$4+Assumptions!M$7,0)</f>
        <v>0.18780243357413662</v>
      </c>
      <c r="I7152" s="15">
        <f t="shared" si="1588"/>
        <v>0.9426530227543114</v>
      </c>
      <c r="J7152" s="15">
        <f t="shared" si="1589"/>
        <v>1.0020455199443592</v>
      </c>
      <c r="K7152" s="283">
        <f t="shared" si="1594"/>
        <v>0.17739465526364648</v>
      </c>
      <c r="L7152" s="283">
        <f t="shared" si="1595"/>
        <v>4.0950984110509578</v>
      </c>
      <c r="M7152" s="283">
        <f t="shared" si="1596"/>
        <v>2.4786425239076988</v>
      </c>
      <c r="N7152" s="283">
        <f t="shared" si="1597"/>
        <v>3.802065958051716</v>
      </c>
      <c r="O7152" s="283">
        <f t="shared" si="1598"/>
        <v>0.19106679865999576</v>
      </c>
      <c r="P7152" s="21">
        <f t="shared" si="1590"/>
        <v>0</v>
      </c>
      <c r="Q7152" s="21">
        <f t="shared" si="1591"/>
        <v>1.2427137171080138</v>
      </c>
      <c r="R7152">
        <f t="shared" si="1592"/>
        <v>1.0705685074825908</v>
      </c>
      <c r="S7152" s="296">
        <f t="shared" si="1599"/>
        <v>0</v>
      </c>
      <c r="T7152" s="283">
        <f t="shared" si="1600"/>
        <v>0.17739465526364648</v>
      </c>
    </row>
    <row r="7153" spans="1:20" x14ac:dyDescent="0.25">
      <c r="A7153" s="286">
        <v>43398</v>
      </c>
      <c r="B7153" s="1">
        <f t="shared" si="1593"/>
        <v>4</v>
      </c>
      <c r="C7153" s="285">
        <v>23</v>
      </c>
      <c r="D7153" t="s">
        <v>713</v>
      </c>
      <c r="F7153" s="16">
        <v>52</v>
      </c>
      <c r="G7153" t="str">
        <f t="shared" si="1587"/>
        <v>heating</v>
      </c>
      <c r="H7153" s="283">
        <f>IF(G7153="heating",F7153*Assumptions!M$4+Assumptions!M$7,0)</f>
        <v>0.18780243357413662</v>
      </c>
      <c r="I7153" s="15">
        <f t="shared" si="1588"/>
        <v>0.94450710149963013</v>
      </c>
      <c r="J7153" s="15">
        <f t="shared" si="1589"/>
        <v>1.0020455199443592</v>
      </c>
      <c r="K7153" s="283">
        <f t="shared" si="1594"/>
        <v>0.17774356801512362</v>
      </c>
      <c r="L7153" s="283">
        <f t="shared" si="1595"/>
        <v>4.0950984110509578</v>
      </c>
      <c r="M7153" s="283">
        <f t="shared" si="1596"/>
        <v>2.4835176988765251</v>
      </c>
      <c r="N7153" s="283">
        <f t="shared" si="1597"/>
        <v>3.802065958051716</v>
      </c>
      <c r="O7153" s="283">
        <f t="shared" si="1598"/>
        <v>0.19144260278068534</v>
      </c>
      <c r="P7153" s="21">
        <f t="shared" si="1590"/>
        <v>0</v>
      </c>
      <c r="Q7153" s="21">
        <f t="shared" si="1591"/>
        <v>1.0297519246597011</v>
      </c>
      <c r="R7153">
        <f t="shared" si="1592"/>
        <v>1.0705685074825908</v>
      </c>
      <c r="S7153" s="296">
        <f t="shared" si="1599"/>
        <v>0</v>
      </c>
      <c r="T7153" s="283">
        <f t="shared" si="1600"/>
        <v>0.17774356801512362</v>
      </c>
    </row>
    <row r="7154" spans="1:20" x14ac:dyDescent="0.25">
      <c r="A7154" s="286">
        <v>43399</v>
      </c>
      <c r="B7154" s="1">
        <f t="shared" si="1593"/>
        <v>5</v>
      </c>
      <c r="C7154" s="285">
        <v>0</v>
      </c>
      <c r="D7154" t="s">
        <v>713</v>
      </c>
      <c r="F7154" s="16">
        <v>52</v>
      </c>
      <c r="G7154" t="str">
        <f t="shared" si="1587"/>
        <v>Cooling</v>
      </c>
      <c r="H7154" s="283">
        <f>IF(G7154="heating",F7154*Assumptions!M$4+Assumptions!M$7,0)</f>
        <v>0</v>
      </c>
      <c r="I7154" s="15">
        <f t="shared" si="1588"/>
        <v>0.97481507806017154</v>
      </c>
      <c r="J7154" s="15">
        <f t="shared" si="1589"/>
        <v>1.0078033906966741</v>
      </c>
      <c r="K7154" s="283">
        <f t="shared" si="1594"/>
        <v>0</v>
      </c>
      <c r="L7154" s="283">
        <f t="shared" si="1595"/>
        <v>4.0950984110509578</v>
      </c>
      <c r="M7154" s="283">
        <f t="shared" si="1596"/>
        <v>0</v>
      </c>
      <c r="N7154" s="283">
        <f t="shared" si="1597"/>
        <v>3.802065958051716</v>
      </c>
      <c r="O7154" s="283">
        <f t="shared" si="1598"/>
        <v>0</v>
      </c>
      <c r="P7154" s="21">
        <f t="shared" si="1590"/>
        <v>2.5000000000000001E-2</v>
      </c>
      <c r="Q7154" s="21">
        <f t="shared" si="1591"/>
        <v>0.90668853391740301</v>
      </c>
      <c r="R7154">
        <f t="shared" si="1592"/>
        <v>1.1856283047139096</v>
      </c>
      <c r="S7154" s="296">
        <f t="shared" si="1599"/>
        <v>2.6874889734300765E-2</v>
      </c>
      <c r="T7154" s="283">
        <f t="shared" si="1600"/>
        <v>2.6874889734300765E-2</v>
      </c>
    </row>
    <row r="7155" spans="1:20" x14ac:dyDescent="0.25">
      <c r="A7155" s="286">
        <v>43399</v>
      </c>
      <c r="B7155" s="1">
        <f t="shared" si="1593"/>
        <v>5</v>
      </c>
      <c r="C7155" s="285">
        <v>1</v>
      </c>
      <c r="D7155" t="s">
        <v>713</v>
      </c>
      <c r="F7155" s="16">
        <v>52</v>
      </c>
      <c r="G7155" t="str">
        <f t="shared" si="1587"/>
        <v>Cooling</v>
      </c>
      <c r="H7155" s="283">
        <f>IF(G7155="heating",F7155*Assumptions!M$4+Assumptions!M$7,0)</f>
        <v>0</v>
      </c>
      <c r="I7155" s="15">
        <f t="shared" si="1588"/>
        <v>1.012242869806885</v>
      </c>
      <c r="J7155" s="15">
        <f t="shared" si="1589"/>
        <v>1.0078033906966741</v>
      </c>
      <c r="K7155" s="283">
        <f t="shared" si="1594"/>
        <v>0</v>
      </c>
      <c r="L7155" s="283">
        <f t="shared" si="1595"/>
        <v>4.0950984110509578</v>
      </c>
      <c r="M7155" s="283">
        <f t="shared" si="1596"/>
        <v>0</v>
      </c>
      <c r="N7155" s="283">
        <f t="shared" si="1597"/>
        <v>3.802065958051716</v>
      </c>
      <c r="O7155" s="283">
        <f t="shared" si="1598"/>
        <v>0</v>
      </c>
      <c r="P7155" s="21">
        <f t="shared" si="1590"/>
        <v>2.5000000000000001E-2</v>
      </c>
      <c r="Q7155" s="21">
        <f t="shared" si="1591"/>
        <v>0.81803459285312596</v>
      </c>
      <c r="R7155">
        <f t="shared" si="1592"/>
        <v>1.1856283047139096</v>
      </c>
      <c r="S7155" s="296">
        <f t="shared" si="1599"/>
        <v>2.4247124188044627E-2</v>
      </c>
      <c r="T7155" s="283">
        <f t="shared" si="1600"/>
        <v>2.4247124188044627E-2</v>
      </c>
    </row>
    <row r="7156" spans="1:20" x14ac:dyDescent="0.25">
      <c r="A7156" s="286">
        <v>43399</v>
      </c>
      <c r="B7156" s="1">
        <f t="shared" si="1593"/>
        <v>5</v>
      </c>
      <c r="C7156" s="285">
        <v>2</v>
      </c>
      <c r="D7156" t="s">
        <v>713</v>
      </c>
      <c r="F7156" s="16">
        <v>54</v>
      </c>
      <c r="G7156" t="str">
        <f t="shared" si="1587"/>
        <v>Cooling</v>
      </c>
      <c r="H7156" s="283">
        <f>IF(G7156="heating",F7156*Assumptions!M$4+Assumptions!M$7,0)</f>
        <v>0</v>
      </c>
      <c r="I7156" s="15">
        <f t="shared" si="1588"/>
        <v>1.0509704703585963</v>
      </c>
      <c r="J7156" s="15">
        <f t="shared" si="1589"/>
        <v>1.0078033906966741</v>
      </c>
      <c r="K7156" s="283">
        <f t="shared" si="1594"/>
        <v>0</v>
      </c>
      <c r="L7156" s="283">
        <f t="shared" si="1595"/>
        <v>4.1559947708987721</v>
      </c>
      <c r="M7156" s="283">
        <f t="shared" si="1596"/>
        <v>0</v>
      </c>
      <c r="N7156" s="283">
        <f t="shared" si="1597"/>
        <v>3.9259252525022648</v>
      </c>
      <c r="O7156" s="283">
        <f t="shared" si="1598"/>
        <v>0</v>
      </c>
      <c r="P7156" s="21">
        <f t="shared" si="1590"/>
        <v>2.5000000000000001E-2</v>
      </c>
      <c r="Q7156" s="21">
        <f t="shared" si="1591"/>
        <v>0.74507607494346417</v>
      </c>
      <c r="R7156">
        <f t="shared" si="1592"/>
        <v>1.1856283047139096</v>
      </c>
      <c r="S7156" s="296">
        <f t="shared" si="1599"/>
        <v>2.2084582090452831E-2</v>
      </c>
      <c r="T7156" s="283">
        <f t="shared" si="1600"/>
        <v>2.2084582090452831E-2</v>
      </c>
    </row>
    <row r="7157" spans="1:20" x14ac:dyDescent="0.25">
      <c r="A7157" s="286">
        <v>43399</v>
      </c>
      <c r="B7157" s="1">
        <f t="shared" si="1593"/>
        <v>5</v>
      </c>
      <c r="C7157" s="285">
        <v>3</v>
      </c>
      <c r="D7157" t="s">
        <v>713</v>
      </c>
      <c r="F7157" s="16">
        <v>54</v>
      </c>
      <c r="G7157" t="str">
        <f t="shared" si="1587"/>
        <v>Cooling</v>
      </c>
      <c r="H7157" s="283">
        <f>IF(G7157="heating",F7157*Assumptions!M$4+Assumptions!M$7,0)</f>
        <v>0</v>
      </c>
      <c r="I7157" s="15">
        <f t="shared" si="1588"/>
        <v>1.0924036124451033</v>
      </c>
      <c r="J7157" s="15">
        <f t="shared" si="1589"/>
        <v>1.0078033906966741</v>
      </c>
      <c r="K7157" s="283">
        <f t="shared" si="1594"/>
        <v>0</v>
      </c>
      <c r="L7157" s="283">
        <f t="shared" si="1595"/>
        <v>4.1559947708987721</v>
      </c>
      <c r="M7157" s="283">
        <f t="shared" si="1596"/>
        <v>0</v>
      </c>
      <c r="N7157" s="283">
        <f t="shared" si="1597"/>
        <v>3.9259252525022648</v>
      </c>
      <c r="O7157" s="283">
        <f t="shared" si="1598"/>
        <v>0</v>
      </c>
      <c r="P7157" s="21">
        <f t="shared" si="1590"/>
        <v>2.5000000000000001E-2</v>
      </c>
      <c r="Q7157" s="21">
        <f t="shared" si="1591"/>
        <v>0.69158980876382303</v>
      </c>
      <c r="R7157">
        <f t="shared" si="1592"/>
        <v>1.1856283047139096</v>
      </c>
      <c r="S7157" s="296">
        <f t="shared" si="1599"/>
        <v>2.0499211313051713E-2</v>
      </c>
      <c r="T7157" s="283">
        <f t="shared" si="1600"/>
        <v>2.0499211313051713E-2</v>
      </c>
    </row>
    <row r="7158" spans="1:20" x14ac:dyDescent="0.25">
      <c r="A7158" s="286">
        <v>43399</v>
      </c>
      <c r="B7158" s="1">
        <f t="shared" si="1593"/>
        <v>5</v>
      </c>
      <c r="C7158" s="285">
        <v>4</v>
      </c>
      <c r="D7158" t="s">
        <v>713</v>
      </c>
      <c r="F7158" s="16">
        <v>54</v>
      </c>
      <c r="G7158" t="str">
        <f t="shared" si="1587"/>
        <v>Cooling</v>
      </c>
      <c r="H7158" s="283">
        <f>IF(G7158="heating",F7158*Assumptions!M$4+Assumptions!M$7,0)</f>
        <v>0</v>
      </c>
      <c r="I7158" s="15">
        <f t="shared" si="1588"/>
        <v>1.1348296917927807</v>
      </c>
      <c r="J7158" s="15">
        <f t="shared" si="1589"/>
        <v>1.0078033906966741</v>
      </c>
      <c r="K7158" s="283">
        <f t="shared" si="1594"/>
        <v>0</v>
      </c>
      <c r="L7158" s="283">
        <f t="shared" si="1595"/>
        <v>4.1559947708987721</v>
      </c>
      <c r="M7158" s="283">
        <f t="shared" si="1596"/>
        <v>0</v>
      </c>
      <c r="N7158" s="283">
        <f t="shared" si="1597"/>
        <v>3.9259252525022648</v>
      </c>
      <c r="O7158" s="283">
        <f t="shared" si="1598"/>
        <v>0</v>
      </c>
      <c r="P7158" s="21">
        <f t="shared" si="1590"/>
        <v>2.5000000000000001E-2</v>
      </c>
      <c r="Q7158" s="21">
        <f t="shared" si="1591"/>
        <v>0.6473875548762833</v>
      </c>
      <c r="R7158">
        <f t="shared" si="1592"/>
        <v>1.1856283047139096</v>
      </c>
      <c r="S7158" s="296">
        <f t="shared" si="1599"/>
        <v>1.9189025229521272E-2</v>
      </c>
      <c r="T7158" s="283">
        <f t="shared" si="1600"/>
        <v>1.9189025229521272E-2</v>
      </c>
    </row>
    <row r="7159" spans="1:20" x14ac:dyDescent="0.25">
      <c r="A7159" s="286">
        <v>43399</v>
      </c>
      <c r="B7159" s="1">
        <f t="shared" si="1593"/>
        <v>5</v>
      </c>
      <c r="C7159" s="285">
        <v>5</v>
      </c>
      <c r="D7159" t="s">
        <v>713</v>
      </c>
      <c r="F7159" s="16">
        <v>54</v>
      </c>
      <c r="G7159" t="str">
        <f t="shared" si="1587"/>
        <v>Cooling</v>
      </c>
      <c r="H7159" s="283">
        <f>IF(G7159="heating",F7159*Assumptions!M$4+Assumptions!M$7,0)</f>
        <v>0</v>
      </c>
      <c r="I7159" s="15">
        <f t="shared" si="1588"/>
        <v>1.1635558681477385</v>
      </c>
      <c r="J7159" s="15">
        <f t="shared" si="1589"/>
        <v>1.0078033906966741</v>
      </c>
      <c r="K7159" s="283">
        <f t="shared" si="1594"/>
        <v>0</v>
      </c>
      <c r="L7159" s="283">
        <f t="shared" si="1595"/>
        <v>4.1559947708987721</v>
      </c>
      <c r="M7159" s="283">
        <f t="shared" si="1596"/>
        <v>0</v>
      </c>
      <c r="N7159" s="283">
        <f t="shared" si="1597"/>
        <v>3.9259252525022648</v>
      </c>
      <c r="O7159" s="283">
        <f t="shared" si="1598"/>
        <v>0</v>
      </c>
      <c r="P7159" s="21">
        <f t="shared" si="1590"/>
        <v>2.5000000000000001E-2</v>
      </c>
      <c r="Q7159" s="21">
        <f t="shared" si="1591"/>
        <v>0.72139578924615555</v>
      </c>
      <c r="R7159">
        <f t="shared" si="1592"/>
        <v>1.1856283047139096</v>
      </c>
      <c r="S7159" s="296">
        <f t="shared" si="1599"/>
        <v>2.1382681665791808E-2</v>
      </c>
      <c r="T7159" s="283">
        <f t="shared" si="1600"/>
        <v>2.1382681665791808E-2</v>
      </c>
    </row>
    <row r="7160" spans="1:20" x14ac:dyDescent="0.25">
      <c r="A7160" s="286">
        <v>43399</v>
      </c>
      <c r="B7160" s="1">
        <f t="shared" si="1593"/>
        <v>5</v>
      </c>
      <c r="C7160" s="285">
        <v>6</v>
      </c>
      <c r="D7160" t="s">
        <v>713</v>
      </c>
      <c r="F7160" s="16">
        <v>54</v>
      </c>
      <c r="G7160" t="str">
        <f t="shared" si="1587"/>
        <v>Cooling</v>
      </c>
      <c r="H7160" s="283">
        <f>IF(G7160="heating",F7160*Assumptions!M$4+Assumptions!M$7,0)</f>
        <v>0</v>
      </c>
      <c r="I7160" s="15">
        <f t="shared" si="1588"/>
        <v>1.2083911162615524</v>
      </c>
      <c r="J7160" s="15">
        <f t="shared" si="1589"/>
        <v>1.0078033906966741</v>
      </c>
      <c r="K7160" s="283">
        <f t="shared" si="1594"/>
        <v>0</v>
      </c>
      <c r="L7160" s="283">
        <f t="shared" si="1595"/>
        <v>4.1559947708987721</v>
      </c>
      <c r="M7160" s="283">
        <f t="shared" si="1596"/>
        <v>0</v>
      </c>
      <c r="N7160" s="283">
        <f t="shared" si="1597"/>
        <v>3.9259252525022648</v>
      </c>
      <c r="O7160" s="283">
        <f t="shared" si="1598"/>
        <v>0</v>
      </c>
      <c r="P7160" s="21">
        <f t="shared" si="1590"/>
        <v>2.5000000000000001E-2</v>
      </c>
      <c r="Q7160" s="21">
        <f t="shared" si="1591"/>
        <v>0.87787080972652631</v>
      </c>
      <c r="R7160">
        <f t="shared" si="1592"/>
        <v>1.1856283047139096</v>
      </c>
      <c r="S7160" s="296">
        <f t="shared" si="1599"/>
        <v>2.6020711997347214E-2</v>
      </c>
      <c r="T7160" s="283">
        <f t="shared" si="1600"/>
        <v>2.6020711997347214E-2</v>
      </c>
    </row>
    <row r="7161" spans="1:20" x14ac:dyDescent="0.25">
      <c r="A7161" s="286">
        <v>43399</v>
      </c>
      <c r="B7161" s="1">
        <f t="shared" si="1593"/>
        <v>5</v>
      </c>
      <c r="C7161" s="285">
        <v>7</v>
      </c>
      <c r="D7161" t="s">
        <v>714</v>
      </c>
      <c r="F7161" s="16">
        <v>54</v>
      </c>
      <c r="G7161" t="str">
        <f t="shared" si="1587"/>
        <v>Cooling</v>
      </c>
      <c r="H7161" s="283">
        <f>IF(G7161="heating",F7161*Assumptions!M$4+Assumptions!M$7,0)</f>
        <v>0</v>
      </c>
      <c r="I7161" s="15">
        <f t="shared" si="1588"/>
        <v>1.1637425769249583</v>
      </c>
      <c r="J7161" s="15">
        <f t="shared" si="1589"/>
        <v>1.0078033906966741</v>
      </c>
      <c r="K7161" s="283">
        <f t="shared" si="1594"/>
        <v>0</v>
      </c>
      <c r="L7161" s="283">
        <f t="shared" si="1595"/>
        <v>4.1559947708987721</v>
      </c>
      <c r="M7161" s="283">
        <f t="shared" si="1596"/>
        <v>0</v>
      </c>
      <c r="N7161" s="283">
        <f t="shared" si="1597"/>
        <v>3.9259252525022648</v>
      </c>
      <c r="O7161" s="283">
        <f t="shared" si="1598"/>
        <v>0</v>
      </c>
      <c r="P7161" s="21">
        <f t="shared" si="1590"/>
        <v>2.5000000000000001E-2</v>
      </c>
      <c r="Q7161" s="21">
        <f t="shared" si="1591"/>
        <v>0.97331382064367777</v>
      </c>
      <c r="R7161">
        <f t="shared" si="1592"/>
        <v>1.1856283047139096</v>
      </c>
      <c r="S7161" s="296">
        <f t="shared" si="1599"/>
        <v>2.8849710378109548E-2</v>
      </c>
      <c r="T7161" s="283">
        <f t="shared" si="1600"/>
        <v>2.8849710378109548E-2</v>
      </c>
    </row>
    <row r="7162" spans="1:20" x14ac:dyDescent="0.25">
      <c r="A7162" s="286">
        <v>43399</v>
      </c>
      <c r="B7162" s="1">
        <f t="shared" si="1593"/>
        <v>5</v>
      </c>
      <c r="C7162" s="285">
        <v>8</v>
      </c>
      <c r="D7162" t="s">
        <v>714</v>
      </c>
      <c r="F7162" s="16">
        <v>55</v>
      </c>
      <c r="G7162" t="str">
        <f t="shared" si="1587"/>
        <v>Cooling</v>
      </c>
      <c r="H7162" s="283">
        <f>IF(G7162="heating",F7162*Assumptions!M$4+Assumptions!M$7,0)</f>
        <v>0</v>
      </c>
      <c r="I7162" s="15">
        <f t="shared" si="1588"/>
        <v>1.094193721037565</v>
      </c>
      <c r="J7162" s="15">
        <f t="shared" si="1589"/>
        <v>1.0078033906966741</v>
      </c>
      <c r="K7162" s="283">
        <f t="shared" si="1594"/>
        <v>0</v>
      </c>
      <c r="L7162" s="283">
        <f t="shared" si="1595"/>
        <v>4.1851135499983272</v>
      </c>
      <c r="M7162" s="283">
        <f t="shared" si="1596"/>
        <v>0</v>
      </c>
      <c r="N7162" s="283">
        <f t="shared" si="1597"/>
        <v>3.9876635481217684</v>
      </c>
      <c r="O7162" s="283">
        <f t="shared" si="1598"/>
        <v>0</v>
      </c>
      <c r="P7162" s="21">
        <f t="shared" si="1590"/>
        <v>2.5000000000000001E-2</v>
      </c>
      <c r="Q7162" s="21">
        <f t="shared" si="1591"/>
        <v>0.94940007506179924</v>
      </c>
      <c r="R7162">
        <f t="shared" si="1592"/>
        <v>1.1856283047139096</v>
      </c>
      <c r="S7162" s="296">
        <f t="shared" si="1599"/>
        <v>2.8140890037269488E-2</v>
      </c>
      <c r="T7162" s="283">
        <f t="shared" si="1600"/>
        <v>2.8140890037269488E-2</v>
      </c>
    </row>
    <row r="7163" spans="1:20" x14ac:dyDescent="0.25">
      <c r="A7163" s="286">
        <v>43399</v>
      </c>
      <c r="B7163" s="1">
        <f t="shared" si="1593"/>
        <v>5</v>
      </c>
      <c r="C7163" s="285">
        <v>9</v>
      </c>
      <c r="D7163" t="s">
        <v>714</v>
      </c>
      <c r="F7163" s="16">
        <v>57</v>
      </c>
      <c r="G7163" t="str">
        <f t="shared" si="1587"/>
        <v>Cooling</v>
      </c>
      <c r="H7163" s="283">
        <f>IF(G7163="heating",F7163*Assumptions!M$4+Assumptions!M$7,0)</f>
        <v>0</v>
      </c>
      <c r="I7163" s="15">
        <f t="shared" si="1588"/>
        <v>1.0343009000871222</v>
      </c>
      <c r="J7163" s="15">
        <f t="shared" si="1589"/>
        <v>1.0078033906966741</v>
      </c>
      <c r="K7163" s="283">
        <f t="shared" si="1594"/>
        <v>0</v>
      </c>
      <c r="L7163" s="283">
        <f t="shared" si="1595"/>
        <v>4.2530692972692208</v>
      </c>
      <c r="M7163" s="283">
        <f t="shared" si="1596"/>
        <v>0</v>
      </c>
      <c r="N7163" s="283">
        <f t="shared" si="1597"/>
        <v>4.1119599131986844</v>
      </c>
      <c r="O7163" s="283">
        <f t="shared" si="1598"/>
        <v>0</v>
      </c>
      <c r="P7163" s="21">
        <f t="shared" si="1590"/>
        <v>2.5000000000000001E-2</v>
      </c>
      <c r="Q7163" s="21">
        <f t="shared" si="1591"/>
        <v>0.8408485371888097</v>
      </c>
      <c r="R7163">
        <f t="shared" si="1592"/>
        <v>1.1856283047139096</v>
      </c>
      <c r="S7163" s="296">
        <f t="shared" si="1599"/>
        <v>2.4923345641708481E-2</v>
      </c>
      <c r="T7163" s="283">
        <f t="shared" si="1600"/>
        <v>2.4923345641708481E-2</v>
      </c>
    </row>
    <row r="7164" spans="1:20" x14ac:dyDescent="0.25">
      <c r="A7164" s="286">
        <v>43399</v>
      </c>
      <c r="B7164" s="1">
        <f t="shared" si="1593"/>
        <v>5</v>
      </c>
      <c r="C7164" s="285">
        <v>10</v>
      </c>
      <c r="D7164" t="s">
        <v>714</v>
      </c>
      <c r="F7164" s="16">
        <v>64</v>
      </c>
      <c r="G7164" t="str">
        <f t="shared" si="1587"/>
        <v>Cooling</v>
      </c>
      <c r="H7164" s="283">
        <f>IF(G7164="heating",F7164*Assumptions!M$4+Assumptions!M$7,0)</f>
        <v>0</v>
      </c>
      <c r="I7164" s="15">
        <f t="shared" si="1588"/>
        <v>0.98112329028689171</v>
      </c>
      <c r="J7164" s="15">
        <f t="shared" si="1589"/>
        <v>1.0078033906966741</v>
      </c>
      <c r="K7164" s="283">
        <f t="shared" si="1594"/>
        <v>0</v>
      </c>
      <c r="L7164" s="283">
        <f t="shared" si="1595"/>
        <v>4.3818232651749627</v>
      </c>
      <c r="M7164" s="283">
        <f t="shared" si="1596"/>
        <v>0</v>
      </c>
      <c r="N7164" s="283">
        <f t="shared" si="1597"/>
        <v>4.3585758300027857</v>
      </c>
      <c r="O7164" s="283">
        <f t="shared" si="1598"/>
        <v>0</v>
      </c>
      <c r="P7164" s="21">
        <f t="shared" si="1590"/>
        <v>3.8036447069942136E-2</v>
      </c>
      <c r="Q7164" s="21">
        <f t="shared" si="1591"/>
        <v>0.74504051125983206</v>
      </c>
      <c r="R7164">
        <f t="shared" si="1592"/>
        <v>1.1856283047139096</v>
      </c>
      <c r="S7164" s="296">
        <f t="shared" si="1599"/>
        <v>3.3599157691232555E-2</v>
      </c>
      <c r="T7164" s="283">
        <f t="shared" si="1600"/>
        <v>3.3599157691232555E-2</v>
      </c>
    </row>
    <row r="7165" spans="1:20" x14ac:dyDescent="0.25">
      <c r="A7165" s="286">
        <v>43399</v>
      </c>
      <c r="B7165" s="1">
        <f t="shared" si="1593"/>
        <v>5</v>
      </c>
      <c r="C7165" s="285">
        <v>11</v>
      </c>
      <c r="D7165" t="s">
        <v>714</v>
      </c>
      <c r="F7165" s="16">
        <v>66</v>
      </c>
      <c r="G7165" t="str">
        <f t="shared" si="1587"/>
        <v>Cooling</v>
      </c>
      <c r="H7165" s="283">
        <f>IF(G7165="heating",F7165*Assumptions!M$4+Assumptions!M$7,0)</f>
        <v>0</v>
      </c>
      <c r="I7165" s="15">
        <f t="shared" si="1588"/>
        <v>0.94956163997961163</v>
      </c>
      <c r="J7165" s="15">
        <f t="shared" si="1589"/>
        <v>1.0078033906966741</v>
      </c>
      <c r="K7165" s="283">
        <f t="shared" si="1594"/>
        <v>0</v>
      </c>
      <c r="L7165" s="283">
        <f t="shared" si="1595"/>
        <v>4.3818232651749627</v>
      </c>
      <c r="M7165" s="283">
        <f t="shared" si="1596"/>
        <v>0</v>
      </c>
      <c r="N7165" s="283">
        <f t="shared" si="1597"/>
        <v>4.3585758300027857</v>
      </c>
      <c r="O7165" s="283">
        <f t="shared" si="1598"/>
        <v>0</v>
      </c>
      <c r="P7165" s="21">
        <f t="shared" si="1590"/>
        <v>3.6399980029288459E-2</v>
      </c>
      <c r="Q7165" s="21">
        <f t="shared" si="1591"/>
        <v>0.72850690893675296</v>
      </c>
      <c r="R7165">
        <f t="shared" si="1592"/>
        <v>1.1856283047139096</v>
      </c>
      <c r="S7165" s="296">
        <f t="shared" si="1599"/>
        <v>3.1440060926037267E-2</v>
      </c>
      <c r="T7165" s="283">
        <f t="shared" si="1600"/>
        <v>3.1440060926037267E-2</v>
      </c>
    </row>
    <row r="7166" spans="1:20" x14ac:dyDescent="0.25">
      <c r="A7166" s="286">
        <v>43399</v>
      </c>
      <c r="B7166" s="1">
        <f t="shared" si="1593"/>
        <v>5</v>
      </c>
      <c r="C7166" s="285">
        <v>12</v>
      </c>
      <c r="D7166" t="s">
        <v>714</v>
      </c>
      <c r="F7166" s="16">
        <v>68</v>
      </c>
      <c r="G7166" t="str">
        <f t="shared" si="1587"/>
        <v>Cooling</v>
      </c>
      <c r="H7166" s="283">
        <f>IF(G7166="heating",F7166*Assumptions!M$4+Assumptions!M$7,0)</f>
        <v>0</v>
      </c>
      <c r="I7166" s="15">
        <f t="shared" si="1588"/>
        <v>0.91648403420261149</v>
      </c>
      <c r="J7166" s="15">
        <f t="shared" si="1589"/>
        <v>1.0078033906966741</v>
      </c>
      <c r="K7166" s="283">
        <f t="shared" si="1594"/>
        <v>0</v>
      </c>
      <c r="L7166" s="283">
        <f t="shared" si="1595"/>
        <v>4.3818232651749627</v>
      </c>
      <c r="M7166" s="283">
        <f t="shared" si="1596"/>
        <v>0</v>
      </c>
      <c r="N7166" s="283">
        <f t="shared" si="1597"/>
        <v>4.3585758300027857</v>
      </c>
      <c r="O7166" s="283">
        <f t="shared" si="1598"/>
        <v>0</v>
      </c>
      <c r="P7166" s="21">
        <f t="shared" si="1590"/>
        <v>3.7256017764001337E-2</v>
      </c>
      <c r="Q7166" s="21">
        <f t="shared" si="1591"/>
        <v>0.75910815787401487</v>
      </c>
      <c r="R7166">
        <f t="shared" si="1592"/>
        <v>1.1856283047139096</v>
      </c>
      <c r="S7166" s="296">
        <f t="shared" si="1599"/>
        <v>3.3531165515889819E-2</v>
      </c>
      <c r="T7166" s="283">
        <f t="shared" si="1600"/>
        <v>3.3531165515889819E-2</v>
      </c>
    </row>
    <row r="7167" spans="1:20" x14ac:dyDescent="0.25">
      <c r="A7167" s="286">
        <v>43399</v>
      </c>
      <c r="B7167" s="1">
        <f t="shared" si="1593"/>
        <v>5</v>
      </c>
      <c r="C7167" s="285">
        <v>13</v>
      </c>
      <c r="D7167" t="s">
        <v>714</v>
      </c>
      <c r="F7167" s="16">
        <v>70</v>
      </c>
      <c r="G7167" t="str">
        <f t="shared" si="1587"/>
        <v>Cooling</v>
      </c>
      <c r="H7167" s="283">
        <f>IF(G7167="heating",F7167*Assumptions!M$4+Assumptions!M$7,0)</f>
        <v>0</v>
      </c>
      <c r="I7167" s="15">
        <f t="shared" si="1588"/>
        <v>0.90040206880052787</v>
      </c>
      <c r="J7167" s="15">
        <f t="shared" si="1589"/>
        <v>1.0078033906966741</v>
      </c>
      <c r="K7167" s="283">
        <f t="shared" si="1594"/>
        <v>0</v>
      </c>
      <c r="L7167" s="283">
        <f t="shared" si="1595"/>
        <v>4.3818232651749627</v>
      </c>
      <c r="M7167" s="283">
        <f t="shared" si="1596"/>
        <v>0</v>
      </c>
      <c r="N7167" s="283">
        <f t="shared" si="1597"/>
        <v>4.3585758300027857</v>
      </c>
      <c r="O7167" s="283">
        <f t="shared" si="1598"/>
        <v>0</v>
      </c>
      <c r="P7167" s="21">
        <f t="shared" si="1590"/>
        <v>4.0604560274080326E-2</v>
      </c>
      <c r="Q7167" s="21">
        <f t="shared" si="1591"/>
        <v>0.79115902007799765</v>
      </c>
      <c r="R7167">
        <f t="shared" si="1592"/>
        <v>1.1856283047139096</v>
      </c>
      <c r="S7167" s="296">
        <f t="shared" si="1599"/>
        <v>3.8087911056707731E-2</v>
      </c>
      <c r="T7167" s="283">
        <f t="shared" si="1600"/>
        <v>3.8087911056707731E-2</v>
      </c>
    </row>
    <row r="7168" spans="1:20" x14ac:dyDescent="0.25">
      <c r="A7168" s="286">
        <v>43399</v>
      </c>
      <c r="B7168" s="1">
        <f t="shared" si="1593"/>
        <v>5</v>
      </c>
      <c r="C7168" s="285">
        <v>14</v>
      </c>
      <c r="D7168" t="s">
        <v>714</v>
      </c>
      <c r="F7168" s="16">
        <v>70</v>
      </c>
      <c r="G7168" t="str">
        <f t="shared" si="1587"/>
        <v>Cooling</v>
      </c>
      <c r="H7168" s="283">
        <f>IF(G7168="heating",F7168*Assumptions!M$4+Assumptions!M$7,0)</f>
        <v>0</v>
      </c>
      <c r="I7168" s="15">
        <f t="shared" si="1588"/>
        <v>0.86032894500746537</v>
      </c>
      <c r="J7168" s="15">
        <f t="shared" si="1589"/>
        <v>1.0078033906966741</v>
      </c>
      <c r="K7168" s="283">
        <f t="shared" si="1594"/>
        <v>0</v>
      </c>
      <c r="L7168" s="283">
        <f t="shared" si="1595"/>
        <v>4.3818232651749627</v>
      </c>
      <c r="M7168" s="283">
        <f t="shared" si="1596"/>
        <v>0</v>
      </c>
      <c r="N7168" s="283">
        <f t="shared" si="1597"/>
        <v>4.3585758300027857</v>
      </c>
      <c r="O7168" s="283">
        <f t="shared" si="1598"/>
        <v>0</v>
      </c>
      <c r="P7168" s="21">
        <f t="shared" si="1590"/>
        <v>4.0604560274080326E-2</v>
      </c>
      <c r="Q7168" s="21">
        <f t="shared" si="1591"/>
        <v>0.84355555031342389</v>
      </c>
      <c r="R7168">
        <f t="shared" si="1592"/>
        <v>1.1856283047139096</v>
      </c>
      <c r="S7168" s="296">
        <f t="shared" si="1599"/>
        <v>4.0610380411971181E-2</v>
      </c>
      <c r="T7168" s="283">
        <f t="shared" si="1600"/>
        <v>4.0610380411971181E-2</v>
      </c>
    </row>
    <row r="7169" spans="1:20" x14ac:dyDescent="0.25">
      <c r="A7169" s="286">
        <v>43399</v>
      </c>
      <c r="B7169" s="1">
        <f t="shared" si="1593"/>
        <v>5</v>
      </c>
      <c r="C7169" s="285">
        <v>15</v>
      </c>
      <c r="D7169" t="s">
        <v>714</v>
      </c>
      <c r="F7169" s="16">
        <v>70</v>
      </c>
      <c r="G7169" t="str">
        <f t="shared" si="1587"/>
        <v>Cooling</v>
      </c>
      <c r="H7169" s="283">
        <f>IF(G7169="heating",F7169*Assumptions!M$4+Assumptions!M$7,0)</f>
        <v>0</v>
      </c>
      <c r="I7169" s="15">
        <f t="shared" si="1588"/>
        <v>0.85754515037175039</v>
      </c>
      <c r="J7169" s="15">
        <f t="shared" si="1589"/>
        <v>1.0078033906966741</v>
      </c>
      <c r="K7169" s="283">
        <f t="shared" si="1594"/>
        <v>0</v>
      </c>
      <c r="L7169" s="283">
        <f t="shared" si="1595"/>
        <v>4.3818232651749627</v>
      </c>
      <c r="M7169" s="283">
        <f t="shared" si="1596"/>
        <v>0</v>
      </c>
      <c r="N7169" s="283">
        <f t="shared" si="1597"/>
        <v>4.3585758300027857</v>
      </c>
      <c r="O7169" s="283">
        <f t="shared" si="1598"/>
        <v>0</v>
      </c>
      <c r="P7169" s="21">
        <f t="shared" si="1590"/>
        <v>4.0604560274080326E-2</v>
      </c>
      <c r="Q7169" s="21">
        <f t="shared" si="1591"/>
        <v>0.96592607327566882</v>
      </c>
      <c r="R7169">
        <f t="shared" si="1592"/>
        <v>1.1856283047139096</v>
      </c>
      <c r="S7169" s="296">
        <f t="shared" si="1599"/>
        <v>4.6501531844573563E-2</v>
      </c>
      <c r="T7169" s="283">
        <f t="shared" si="1600"/>
        <v>4.6501531844573563E-2</v>
      </c>
    </row>
    <row r="7170" spans="1:20" x14ac:dyDescent="0.25">
      <c r="A7170" s="286">
        <v>43399</v>
      </c>
      <c r="B7170" s="1">
        <f t="shared" si="1593"/>
        <v>5</v>
      </c>
      <c r="C7170" s="285">
        <v>16</v>
      </c>
      <c r="D7170" t="s">
        <v>714</v>
      </c>
      <c r="F7170" s="16">
        <v>66</v>
      </c>
      <c r="G7170" t="str">
        <f t="shared" ref="G7170:G7233" si="1601">VLOOKUP(A7170,U$2:W$366,3,FALSE)</f>
        <v>Cooling</v>
      </c>
      <c r="H7170" s="283">
        <f>IF(G7170="heating",F7170*Assumptions!M$4+Assumptions!M$7,0)</f>
        <v>0</v>
      </c>
      <c r="I7170" s="15">
        <f t="shared" ref="I7170:I7233" si="1602">VLOOKUP(C7170,AO$2:AQ$25,3,FALSE)</f>
        <v>0.88344815438260227</v>
      </c>
      <c r="J7170" s="15">
        <f t="shared" ref="J7170:J7233" si="1603">VLOOKUP(B7170,AS$4:AU$10,3,FALSE)</f>
        <v>1.0078033906966741</v>
      </c>
      <c r="K7170" s="283">
        <f t="shared" si="1594"/>
        <v>0</v>
      </c>
      <c r="L7170" s="283">
        <f t="shared" si="1595"/>
        <v>4.3818232651749627</v>
      </c>
      <c r="M7170" s="283">
        <f t="shared" si="1596"/>
        <v>0</v>
      </c>
      <c r="N7170" s="283">
        <f t="shared" si="1597"/>
        <v>4.3585758300027857</v>
      </c>
      <c r="O7170" s="283">
        <f t="shared" si="1598"/>
        <v>0</v>
      </c>
      <c r="P7170" s="21">
        <f t="shared" ref="P7170:P7233" si="1604">IF(G7170="cooling",IF(F7170&lt;61,0.025,(F7170^2*AX$25+F7170*AY$25+AZ$25)),0)</f>
        <v>3.6399980029288459E-2</v>
      </c>
      <c r="Q7170" s="21">
        <f t="shared" ref="Q7170:Q7233" si="1605">VLOOKUP(C7170,BB$2:BC$25,2,FALSE)</f>
        <v>1.1649354943302594</v>
      </c>
      <c r="R7170">
        <f t="shared" ref="R7170:R7233" si="1606">VLOOKUP(B7170,AS$4:AV$10,4,FALSE)</f>
        <v>1.1856283047139096</v>
      </c>
      <c r="S7170" s="296">
        <f t="shared" si="1599"/>
        <v>5.0274942443718731E-2</v>
      </c>
      <c r="T7170" s="283">
        <f t="shared" si="1600"/>
        <v>5.0274942443718731E-2</v>
      </c>
    </row>
    <row r="7171" spans="1:20" x14ac:dyDescent="0.25">
      <c r="A7171" s="286">
        <v>43399</v>
      </c>
      <c r="B7171" s="1">
        <f t="shared" ref="B7171:B7234" si="1607">WEEKDAY(A7171,2)</f>
        <v>5</v>
      </c>
      <c r="C7171" s="285">
        <v>17</v>
      </c>
      <c r="D7171" t="s">
        <v>714</v>
      </c>
      <c r="F7171" s="16">
        <v>64</v>
      </c>
      <c r="G7171" t="str">
        <f t="shared" si="1601"/>
        <v>Cooling</v>
      </c>
      <c r="H7171" s="283">
        <f>IF(G7171="heating",F7171*Assumptions!M$4+Assumptions!M$7,0)</f>
        <v>0</v>
      </c>
      <c r="I7171" s="15">
        <f t="shared" si="1602"/>
        <v>0.94025748850374469</v>
      </c>
      <c r="J7171" s="15">
        <f t="shared" si="1603"/>
        <v>1.0078033906966741</v>
      </c>
      <c r="K7171" s="283">
        <f t="shared" ref="K7171:K7234" si="1608">H7171*I7171*J7171</f>
        <v>0</v>
      </c>
      <c r="L7171" s="283">
        <f t="shared" ref="L7171:L7234" si="1609">VLOOKUP(F7171,BL$2:BN$92,2,FALSE)</f>
        <v>4.3818232651749627</v>
      </c>
      <c r="M7171" s="283">
        <f t="shared" ref="M7171:M7234" si="1610">IF(G7171="heating",K7171*(L7171*3.412),0)</f>
        <v>0</v>
      </c>
      <c r="N7171" s="283">
        <f t="shared" ref="N7171:N7234" si="1611">VLOOKUP(F7171,BL$2:BN$92,3,FALSE)</f>
        <v>4.3585758300027857</v>
      </c>
      <c r="O7171" s="283">
        <f t="shared" ref="O7171:O7234" si="1612">IF(F7171&lt;=61,IF(G7171="heating",IF(F7171&gt;=5,K7171*L7171/N7171,0),0),0)</f>
        <v>0</v>
      </c>
      <c r="P7171" s="21">
        <f t="shared" si="1604"/>
        <v>3.8036447069942136E-2</v>
      </c>
      <c r="Q7171" s="21">
        <f t="shared" si="1605"/>
        <v>1.3521540118753073</v>
      </c>
      <c r="R7171">
        <f t="shared" si="1606"/>
        <v>1.1856283047139096</v>
      </c>
      <c r="S7171" s="296">
        <f t="shared" ref="S7171:S7234" si="1613">P7171*Q7171*R7171</f>
        <v>6.0978208810429479E-2</v>
      </c>
      <c r="T7171" s="283">
        <f t="shared" ref="T7171:T7234" si="1614">K7171+S7171</f>
        <v>6.0978208810429479E-2</v>
      </c>
    </row>
    <row r="7172" spans="1:20" x14ac:dyDescent="0.25">
      <c r="A7172" s="286">
        <v>43399</v>
      </c>
      <c r="B7172" s="1">
        <f t="shared" si="1607"/>
        <v>5</v>
      </c>
      <c r="C7172" s="285">
        <v>18</v>
      </c>
      <c r="D7172" t="s">
        <v>714</v>
      </c>
      <c r="F7172" s="16">
        <v>64</v>
      </c>
      <c r="G7172" t="str">
        <f t="shared" si="1601"/>
        <v>Cooling</v>
      </c>
      <c r="H7172" s="283">
        <f>IF(G7172="heating",F7172*Assumptions!M$4+Assumptions!M$7,0)</f>
        <v>0</v>
      </c>
      <c r="I7172" s="15">
        <f t="shared" si="1602"/>
        <v>0.98182363790757687</v>
      </c>
      <c r="J7172" s="15">
        <f t="shared" si="1603"/>
        <v>1.0078033906966741</v>
      </c>
      <c r="K7172" s="283">
        <f t="shared" si="1608"/>
        <v>0</v>
      </c>
      <c r="L7172" s="283">
        <f t="shared" si="1609"/>
        <v>4.3818232651749627</v>
      </c>
      <c r="M7172" s="283">
        <f t="shared" si="1610"/>
        <v>0</v>
      </c>
      <c r="N7172" s="283">
        <f t="shared" si="1611"/>
        <v>4.3585758300027857</v>
      </c>
      <c r="O7172" s="283">
        <f t="shared" si="1612"/>
        <v>0</v>
      </c>
      <c r="P7172" s="21">
        <f t="shared" si="1604"/>
        <v>3.8036447069942136E-2</v>
      </c>
      <c r="Q7172" s="21">
        <f t="shared" si="1605"/>
        <v>1.5598916921549892</v>
      </c>
      <c r="R7172">
        <f t="shared" si="1606"/>
        <v>1.1856283047139096</v>
      </c>
      <c r="S7172" s="296">
        <f t="shared" si="1613"/>
        <v>7.0346573312280961E-2</v>
      </c>
      <c r="T7172" s="283">
        <f t="shared" si="1614"/>
        <v>7.0346573312280961E-2</v>
      </c>
    </row>
    <row r="7173" spans="1:20" x14ac:dyDescent="0.25">
      <c r="A7173" s="286">
        <v>43399</v>
      </c>
      <c r="B7173" s="1">
        <f t="shared" si="1607"/>
        <v>5</v>
      </c>
      <c r="C7173" s="285">
        <v>19</v>
      </c>
      <c r="D7173" t="s">
        <v>714</v>
      </c>
      <c r="F7173" s="16">
        <v>66</v>
      </c>
      <c r="G7173" t="str">
        <f t="shared" si="1601"/>
        <v>Cooling</v>
      </c>
      <c r="H7173" s="283">
        <f>IF(G7173="heating",F7173*Assumptions!M$4+Assumptions!M$7,0)</f>
        <v>0</v>
      </c>
      <c r="I7173" s="15">
        <f t="shared" si="1602"/>
        <v>0.98418842963438757</v>
      </c>
      <c r="J7173" s="15">
        <f t="shared" si="1603"/>
        <v>1.0078033906966741</v>
      </c>
      <c r="K7173" s="283">
        <f t="shared" si="1608"/>
        <v>0</v>
      </c>
      <c r="L7173" s="283">
        <f t="shared" si="1609"/>
        <v>4.3818232651749627</v>
      </c>
      <c r="M7173" s="283">
        <f t="shared" si="1610"/>
        <v>0</v>
      </c>
      <c r="N7173" s="283">
        <f t="shared" si="1611"/>
        <v>4.3585758300027857</v>
      </c>
      <c r="O7173" s="283">
        <f t="shared" si="1612"/>
        <v>0</v>
      </c>
      <c r="P7173" s="21">
        <f t="shared" si="1604"/>
        <v>3.6399980029288459E-2</v>
      </c>
      <c r="Q7173" s="21">
        <f t="shared" si="1605"/>
        <v>1.6764212681468484</v>
      </c>
      <c r="R7173">
        <f t="shared" si="1606"/>
        <v>1.1856283047139096</v>
      </c>
      <c r="S7173" s="296">
        <f t="shared" si="1613"/>
        <v>7.2349055529434159E-2</v>
      </c>
      <c r="T7173" s="283">
        <f t="shared" si="1614"/>
        <v>7.2349055529434159E-2</v>
      </c>
    </row>
    <row r="7174" spans="1:20" x14ac:dyDescent="0.25">
      <c r="A7174" s="286">
        <v>43399</v>
      </c>
      <c r="B7174" s="1">
        <f t="shared" si="1607"/>
        <v>5</v>
      </c>
      <c r="C7174" s="285">
        <v>20</v>
      </c>
      <c r="D7174" t="s">
        <v>714</v>
      </c>
      <c r="F7174" s="16">
        <v>66</v>
      </c>
      <c r="G7174" t="str">
        <f t="shared" si="1601"/>
        <v>Cooling</v>
      </c>
      <c r="H7174" s="283">
        <f>IF(G7174="heating",F7174*Assumptions!M$4+Assumptions!M$7,0)</f>
        <v>0</v>
      </c>
      <c r="I7174" s="15">
        <f t="shared" si="1602"/>
        <v>0.97071962311712034</v>
      </c>
      <c r="J7174" s="15">
        <f t="shared" si="1603"/>
        <v>1.0078033906966741</v>
      </c>
      <c r="K7174" s="283">
        <f t="shared" si="1608"/>
        <v>0</v>
      </c>
      <c r="L7174" s="283">
        <f t="shared" si="1609"/>
        <v>4.3818232651749627</v>
      </c>
      <c r="M7174" s="283">
        <f t="shared" si="1610"/>
        <v>0</v>
      </c>
      <c r="N7174" s="283">
        <f t="shared" si="1611"/>
        <v>4.3585758300027857</v>
      </c>
      <c r="O7174" s="283">
        <f t="shared" si="1612"/>
        <v>0</v>
      </c>
      <c r="P7174" s="21">
        <f t="shared" si="1604"/>
        <v>3.6399980029288459E-2</v>
      </c>
      <c r="Q7174" s="21">
        <f t="shared" si="1605"/>
        <v>1.52436960139122</v>
      </c>
      <c r="R7174">
        <f t="shared" si="1606"/>
        <v>1.1856283047139096</v>
      </c>
      <c r="S7174" s="296">
        <f t="shared" si="1613"/>
        <v>6.5786985069897164E-2</v>
      </c>
      <c r="T7174" s="283">
        <f t="shared" si="1614"/>
        <v>6.5786985069897164E-2</v>
      </c>
    </row>
    <row r="7175" spans="1:20" x14ac:dyDescent="0.25">
      <c r="A7175" s="286">
        <v>43399</v>
      </c>
      <c r="B7175" s="1">
        <f t="shared" si="1607"/>
        <v>5</v>
      </c>
      <c r="C7175" s="285">
        <v>21</v>
      </c>
      <c r="D7175" t="s">
        <v>714</v>
      </c>
      <c r="F7175" s="16">
        <v>64</v>
      </c>
      <c r="G7175" t="str">
        <f t="shared" si="1601"/>
        <v>Cooling</v>
      </c>
      <c r="H7175" s="283">
        <f>IF(G7175="heating",F7175*Assumptions!M$4+Assumptions!M$7,0)</f>
        <v>0</v>
      </c>
      <c r="I7175" s="15">
        <f t="shared" si="1602"/>
        <v>0.95751150862929935</v>
      </c>
      <c r="J7175" s="15">
        <f t="shared" si="1603"/>
        <v>1.0078033906966741</v>
      </c>
      <c r="K7175" s="283">
        <f t="shared" si="1608"/>
        <v>0</v>
      </c>
      <c r="L7175" s="283">
        <f t="shared" si="1609"/>
        <v>4.3818232651749627</v>
      </c>
      <c r="M7175" s="283">
        <f t="shared" si="1610"/>
        <v>0</v>
      </c>
      <c r="N7175" s="283">
        <f t="shared" si="1611"/>
        <v>4.3585758300027857</v>
      </c>
      <c r="O7175" s="283">
        <f t="shared" si="1612"/>
        <v>0</v>
      </c>
      <c r="P7175" s="21">
        <f t="shared" si="1604"/>
        <v>3.8036447069942136E-2</v>
      </c>
      <c r="Q7175" s="21">
        <f t="shared" si="1605"/>
        <v>1.4448604713749031</v>
      </c>
      <c r="R7175">
        <f t="shared" si="1606"/>
        <v>1.1856283047139096</v>
      </c>
      <c r="S7175" s="296">
        <f t="shared" si="1613"/>
        <v>6.5159000196465242E-2</v>
      </c>
      <c r="T7175" s="283">
        <f t="shared" si="1614"/>
        <v>6.5159000196465242E-2</v>
      </c>
    </row>
    <row r="7176" spans="1:20" x14ac:dyDescent="0.25">
      <c r="A7176" s="286">
        <v>43399</v>
      </c>
      <c r="B7176" s="1">
        <f t="shared" si="1607"/>
        <v>5</v>
      </c>
      <c r="C7176" s="285">
        <v>22</v>
      </c>
      <c r="D7176" t="s">
        <v>714</v>
      </c>
      <c r="F7176" s="16">
        <v>63</v>
      </c>
      <c r="G7176" t="str">
        <f t="shared" si="1601"/>
        <v>Cooling</v>
      </c>
      <c r="H7176" s="283">
        <f>IF(G7176="heating",F7176*Assumptions!M$4+Assumptions!M$7,0)</f>
        <v>0</v>
      </c>
      <c r="I7176" s="15">
        <f t="shared" si="1602"/>
        <v>0.9426530227543114</v>
      </c>
      <c r="J7176" s="15">
        <f t="shared" si="1603"/>
        <v>1.0078033906966741</v>
      </c>
      <c r="K7176" s="283">
        <f t="shared" si="1608"/>
        <v>0</v>
      </c>
      <c r="L7176" s="283">
        <f t="shared" si="1609"/>
        <v>4.3818232651749627</v>
      </c>
      <c r="M7176" s="283">
        <f t="shared" si="1610"/>
        <v>0</v>
      </c>
      <c r="N7176" s="283">
        <f t="shared" si="1611"/>
        <v>4.3585758300027857</v>
      </c>
      <c r="O7176" s="283">
        <f t="shared" si="1612"/>
        <v>0</v>
      </c>
      <c r="P7176" s="21">
        <f t="shared" si="1604"/>
        <v>3.9789369881031433E-2</v>
      </c>
      <c r="Q7176" s="21">
        <f t="shared" si="1605"/>
        <v>1.2427137171080138</v>
      </c>
      <c r="R7176">
        <f t="shared" si="1606"/>
        <v>1.1856283047139096</v>
      </c>
      <c r="S7176" s="296">
        <f t="shared" si="1613"/>
        <v>5.8625520614152118E-2</v>
      </c>
      <c r="T7176" s="283">
        <f t="shared" si="1614"/>
        <v>5.8625520614152118E-2</v>
      </c>
    </row>
    <row r="7177" spans="1:20" x14ac:dyDescent="0.25">
      <c r="A7177" s="286">
        <v>43399</v>
      </c>
      <c r="B7177" s="1">
        <f t="shared" si="1607"/>
        <v>5</v>
      </c>
      <c r="C7177" s="285">
        <v>23</v>
      </c>
      <c r="D7177" t="s">
        <v>713</v>
      </c>
      <c r="F7177" s="16">
        <v>64</v>
      </c>
      <c r="G7177" t="str">
        <f t="shared" si="1601"/>
        <v>Cooling</v>
      </c>
      <c r="H7177" s="283">
        <f>IF(G7177="heating",F7177*Assumptions!M$4+Assumptions!M$7,0)</f>
        <v>0</v>
      </c>
      <c r="I7177" s="15">
        <f t="shared" si="1602"/>
        <v>0.94450710149963013</v>
      </c>
      <c r="J7177" s="15">
        <f t="shared" si="1603"/>
        <v>1.0078033906966741</v>
      </c>
      <c r="K7177" s="283">
        <f t="shared" si="1608"/>
        <v>0</v>
      </c>
      <c r="L7177" s="283">
        <f t="shared" si="1609"/>
        <v>4.3818232651749627</v>
      </c>
      <c r="M7177" s="283">
        <f t="shared" si="1610"/>
        <v>0</v>
      </c>
      <c r="N7177" s="283">
        <f t="shared" si="1611"/>
        <v>4.3585758300027857</v>
      </c>
      <c r="O7177" s="283">
        <f t="shared" si="1612"/>
        <v>0</v>
      </c>
      <c r="P7177" s="21">
        <f t="shared" si="1604"/>
        <v>3.8036447069942136E-2</v>
      </c>
      <c r="Q7177" s="21">
        <f t="shared" si="1605"/>
        <v>1.0297519246597011</v>
      </c>
      <c r="R7177">
        <f t="shared" si="1606"/>
        <v>1.1856283047139096</v>
      </c>
      <c r="S7177" s="296">
        <f t="shared" si="1613"/>
        <v>4.6438813429066313E-2</v>
      </c>
      <c r="T7177" s="283">
        <f t="shared" si="1614"/>
        <v>4.6438813429066313E-2</v>
      </c>
    </row>
    <row r="7178" spans="1:20" x14ac:dyDescent="0.25">
      <c r="A7178" s="286">
        <v>43400</v>
      </c>
      <c r="B7178" s="1">
        <f t="shared" si="1607"/>
        <v>6</v>
      </c>
      <c r="C7178" s="285">
        <v>0</v>
      </c>
      <c r="D7178" t="s">
        <v>713</v>
      </c>
      <c r="F7178" s="16">
        <v>64</v>
      </c>
      <c r="G7178" t="str">
        <f t="shared" si="1601"/>
        <v>Cooling</v>
      </c>
      <c r="H7178" s="283">
        <f>IF(G7178="heating",F7178*Assumptions!M$4+Assumptions!M$7,0)</f>
        <v>0</v>
      </c>
      <c r="I7178" s="15">
        <f t="shared" si="1602"/>
        <v>0.97481507806017154</v>
      </c>
      <c r="J7178" s="15">
        <f t="shared" si="1603"/>
        <v>0.9885470267915587</v>
      </c>
      <c r="K7178" s="283">
        <f t="shared" si="1608"/>
        <v>0</v>
      </c>
      <c r="L7178" s="283">
        <f t="shared" si="1609"/>
        <v>4.3818232651749627</v>
      </c>
      <c r="M7178" s="283">
        <f t="shared" si="1610"/>
        <v>0</v>
      </c>
      <c r="N7178" s="283">
        <f t="shared" si="1611"/>
        <v>4.3585758300027857</v>
      </c>
      <c r="O7178" s="283">
        <f t="shared" si="1612"/>
        <v>0</v>
      </c>
      <c r="P7178" s="21">
        <f t="shared" si="1604"/>
        <v>3.8036447069942136E-2</v>
      </c>
      <c r="Q7178" s="21">
        <f t="shared" si="1605"/>
        <v>0.90668853391740301</v>
      </c>
      <c r="R7178">
        <f t="shared" si="1606"/>
        <v>1.0112882868167345</v>
      </c>
      <c r="S7178" s="296">
        <f t="shared" si="1613"/>
        <v>3.487651195210744E-2</v>
      </c>
      <c r="T7178" s="283">
        <f t="shared" si="1614"/>
        <v>3.487651195210744E-2</v>
      </c>
    </row>
    <row r="7179" spans="1:20" x14ac:dyDescent="0.25">
      <c r="A7179" s="286">
        <v>43400</v>
      </c>
      <c r="B7179" s="1">
        <f t="shared" si="1607"/>
        <v>6</v>
      </c>
      <c r="C7179" s="285">
        <v>1</v>
      </c>
      <c r="D7179" t="s">
        <v>713</v>
      </c>
      <c r="F7179" s="16">
        <v>64</v>
      </c>
      <c r="G7179" t="str">
        <f t="shared" si="1601"/>
        <v>Cooling</v>
      </c>
      <c r="H7179" s="283">
        <f>IF(G7179="heating",F7179*Assumptions!M$4+Assumptions!M$7,0)</f>
        <v>0</v>
      </c>
      <c r="I7179" s="15">
        <f t="shared" si="1602"/>
        <v>1.012242869806885</v>
      </c>
      <c r="J7179" s="15">
        <f t="shared" si="1603"/>
        <v>0.9885470267915587</v>
      </c>
      <c r="K7179" s="283">
        <f t="shared" si="1608"/>
        <v>0</v>
      </c>
      <c r="L7179" s="283">
        <f t="shared" si="1609"/>
        <v>4.3818232651749627</v>
      </c>
      <c r="M7179" s="283">
        <f t="shared" si="1610"/>
        <v>0</v>
      </c>
      <c r="N7179" s="283">
        <f t="shared" si="1611"/>
        <v>4.3585758300027857</v>
      </c>
      <c r="O7179" s="283">
        <f t="shared" si="1612"/>
        <v>0</v>
      </c>
      <c r="P7179" s="21">
        <f t="shared" si="1604"/>
        <v>3.8036447069942136E-2</v>
      </c>
      <c r="Q7179" s="21">
        <f t="shared" si="1605"/>
        <v>0.81803459285312596</v>
      </c>
      <c r="R7179">
        <f t="shared" si="1606"/>
        <v>1.0112882868167345</v>
      </c>
      <c r="S7179" s="296">
        <f t="shared" si="1613"/>
        <v>3.1466365998490085E-2</v>
      </c>
      <c r="T7179" s="283">
        <f t="shared" si="1614"/>
        <v>3.1466365998490085E-2</v>
      </c>
    </row>
    <row r="7180" spans="1:20" x14ac:dyDescent="0.25">
      <c r="A7180" s="286">
        <v>43400</v>
      </c>
      <c r="B7180" s="1">
        <f t="shared" si="1607"/>
        <v>6</v>
      </c>
      <c r="C7180" s="285">
        <v>2</v>
      </c>
      <c r="D7180" t="s">
        <v>713</v>
      </c>
      <c r="F7180" s="16">
        <v>64</v>
      </c>
      <c r="G7180" t="str">
        <f t="shared" si="1601"/>
        <v>Cooling</v>
      </c>
      <c r="H7180" s="283">
        <f>IF(G7180="heating",F7180*Assumptions!M$4+Assumptions!M$7,0)</f>
        <v>0</v>
      </c>
      <c r="I7180" s="15">
        <f t="shared" si="1602"/>
        <v>1.0509704703585963</v>
      </c>
      <c r="J7180" s="15">
        <f t="shared" si="1603"/>
        <v>0.9885470267915587</v>
      </c>
      <c r="K7180" s="283">
        <f t="shared" si="1608"/>
        <v>0</v>
      </c>
      <c r="L7180" s="283">
        <f t="shared" si="1609"/>
        <v>4.3818232651749627</v>
      </c>
      <c r="M7180" s="283">
        <f t="shared" si="1610"/>
        <v>0</v>
      </c>
      <c r="N7180" s="283">
        <f t="shared" si="1611"/>
        <v>4.3585758300027857</v>
      </c>
      <c r="O7180" s="283">
        <f t="shared" si="1612"/>
        <v>0</v>
      </c>
      <c r="P7180" s="21">
        <f t="shared" si="1604"/>
        <v>3.8036447069942136E-2</v>
      </c>
      <c r="Q7180" s="21">
        <f t="shared" si="1605"/>
        <v>0.74507607494346417</v>
      </c>
      <c r="R7180">
        <f t="shared" si="1606"/>
        <v>1.0112882868167345</v>
      </c>
      <c r="S7180" s="296">
        <f t="shared" si="1613"/>
        <v>2.8659957263077351E-2</v>
      </c>
      <c r="T7180" s="283">
        <f t="shared" si="1614"/>
        <v>2.8659957263077351E-2</v>
      </c>
    </row>
    <row r="7181" spans="1:20" x14ac:dyDescent="0.25">
      <c r="A7181" s="286">
        <v>43400</v>
      </c>
      <c r="B7181" s="1">
        <f t="shared" si="1607"/>
        <v>6</v>
      </c>
      <c r="C7181" s="285">
        <v>3</v>
      </c>
      <c r="D7181" t="s">
        <v>713</v>
      </c>
      <c r="F7181" s="16">
        <v>63</v>
      </c>
      <c r="G7181" t="str">
        <f t="shared" si="1601"/>
        <v>Cooling</v>
      </c>
      <c r="H7181" s="283">
        <f>IF(G7181="heating",F7181*Assumptions!M$4+Assumptions!M$7,0)</f>
        <v>0</v>
      </c>
      <c r="I7181" s="15">
        <f t="shared" si="1602"/>
        <v>1.0924036124451033</v>
      </c>
      <c r="J7181" s="15">
        <f t="shared" si="1603"/>
        <v>0.9885470267915587</v>
      </c>
      <c r="K7181" s="283">
        <f t="shared" si="1608"/>
        <v>0</v>
      </c>
      <c r="L7181" s="283">
        <f t="shared" si="1609"/>
        <v>4.3818232651749627</v>
      </c>
      <c r="M7181" s="283">
        <f t="shared" si="1610"/>
        <v>0</v>
      </c>
      <c r="N7181" s="283">
        <f t="shared" si="1611"/>
        <v>4.3585758300027857</v>
      </c>
      <c r="O7181" s="283">
        <f t="shared" si="1612"/>
        <v>0</v>
      </c>
      <c r="P7181" s="21">
        <f t="shared" si="1604"/>
        <v>3.9789369881031433E-2</v>
      </c>
      <c r="Q7181" s="21">
        <f t="shared" si="1605"/>
        <v>0.69158980876382303</v>
      </c>
      <c r="R7181">
        <f t="shared" si="1606"/>
        <v>1.0112882868167345</v>
      </c>
      <c r="S7181" s="296">
        <f t="shared" si="1613"/>
        <v>2.7828552910971267E-2</v>
      </c>
      <c r="T7181" s="283">
        <f t="shared" si="1614"/>
        <v>2.7828552910971267E-2</v>
      </c>
    </row>
    <row r="7182" spans="1:20" x14ac:dyDescent="0.25">
      <c r="A7182" s="286">
        <v>43400</v>
      </c>
      <c r="B7182" s="1">
        <f t="shared" si="1607"/>
        <v>6</v>
      </c>
      <c r="C7182" s="285">
        <v>4</v>
      </c>
      <c r="D7182" t="s">
        <v>713</v>
      </c>
      <c r="F7182" s="16">
        <v>63</v>
      </c>
      <c r="G7182" t="str">
        <f t="shared" si="1601"/>
        <v>Cooling</v>
      </c>
      <c r="H7182" s="283">
        <f>IF(G7182="heating",F7182*Assumptions!M$4+Assumptions!M$7,0)</f>
        <v>0</v>
      </c>
      <c r="I7182" s="15">
        <f t="shared" si="1602"/>
        <v>1.1348296917927807</v>
      </c>
      <c r="J7182" s="15">
        <f t="shared" si="1603"/>
        <v>0.9885470267915587</v>
      </c>
      <c r="K7182" s="283">
        <f t="shared" si="1608"/>
        <v>0</v>
      </c>
      <c r="L7182" s="283">
        <f t="shared" si="1609"/>
        <v>4.3818232651749627</v>
      </c>
      <c r="M7182" s="283">
        <f t="shared" si="1610"/>
        <v>0</v>
      </c>
      <c r="N7182" s="283">
        <f t="shared" si="1611"/>
        <v>4.3585758300027857</v>
      </c>
      <c r="O7182" s="283">
        <f t="shared" si="1612"/>
        <v>0</v>
      </c>
      <c r="P7182" s="21">
        <f t="shared" si="1604"/>
        <v>3.9789369881031433E-2</v>
      </c>
      <c r="Q7182" s="21">
        <f t="shared" si="1605"/>
        <v>0.6473875548762833</v>
      </c>
      <c r="R7182">
        <f t="shared" si="1606"/>
        <v>1.0112882868167345</v>
      </c>
      <c r="S7182" s="296">
        <f t="shared" si="1613"/>
        <v>2.6049919470301729E-2</v>
      </c>
      <c r="T7182" s="283">
        <f t="shared" si="1614"/>
        <v>2.6049919470301729E-2</v>
      </c>
    </row>
    <row r="7183" spans="1:20" x14ac:dyDescent="0.25">
      <c r="A7183" s="286">
        <v>43400</v>
      </c>
      <c r="B7183" s="1">
        <f t="shared" si="1607"/>
        <v>6</v>
      </c>
      <c r="C7183" s="285">
        <v>5</v>
      </c>
      <c r="D7183" t="s">
        <v>713</v>
      </c>
      <c r="F7183" s="16">
        <v>63</v>
      </c>
      <c r="G7183" t="str">
        <f t="shared" si="1601"/>
        <v>Cooling</v>
      </c>
      <c r="H7183" s="283">
        <f>IF(G7183="heating",F7183*Assumptions!M$4+Assumptions!M$7,0)</f>
        <v>0</v>
      </c>
      <c r="I7183" s="15">
        <f t="shared" si="1602"/>
        <v>1.1635558681477385</v>
      </c>
      <c r="J7183" s="15">
        <f t="shared" si="1603"/>
        <v>0.9885470267915587</v>
      </c>
      <c r="K7183" s="283">
        <f t="shared" si="1608"/>
        <v>0</v>
      </c>
      <c r="L7183" s="283">
        <f t="shared" si="1609"/>
        <v>4.3818232651749627</v>
      </c>
      <c r="M7183" s="283">
        <f t="shared" si="1610"/>
        <v>0</v>
      </c>
      <c r="N7183" s="283">
        <f t="shared" si="1611"/>
        <v>4.3585758300027857</v>
      </c>
      <c r="O7183" s="283">
        <f t="shared" si="1612"/>
        <v>0</v>
      </c>
      <c r="P7183" s="21">
        <f t="shared" si="1604"/>
        <v>3.9789369881031433E-2</v>
      </c>
      <c r="Q7183" s="21">
        <f t="shared" si="1605"/>
        <v>0.72139578924615555</v>
      </c>
      <c r="R7183">
        <f t="shared" si="1606"/>
        <v>1.0112882868167345</v>
      </c>
      <c r="S7183" s="296">
        <f t="shared" si="1613"/>
        <v>2.9027901563026412E-2</v>
      </c>
      <c r="T7183" s="283">
        <f t="shared" si="1614"/>
        <v>2.9027901563026412E-2</v>
      </c>
    </row>
    <row r="7184" spans="1:20" x14ac:dyDescent="0.25">
      <c r="A7184" s="286">
        <v>43400</v>
      </c>
      <c r="B7184" s="1">
        <f t="shared" si="1607"/>
        <v>6</v>
      </c>
      <c r="C7184" s="285">
        <v>6</v>
      </c>
      <c r="D7184" t="s">
        <v>713</v>
      </c>
      <c r="F7184" s="16">
        <v>63</v>
      </c>
      <c r="G7184" t="str">
        <f t="shared" si="1601"/>
        <v>Cooling</v>
      </c>
      <c r="H7184" s="283">
        <f>IF(G7184="heating",F7184*Assumptions!M$4+Assumptions!M$7,0)</f>
        <v>0</v>
      </c>
      <c r="I7184" s="15">
        <f t="shared" si="1602"/>
        <v>1.2083911162615524</v>
      </c>
      <c r="J7184" s="15">
        <f t="shared" si="1603"/>
        <v>0.9885470267915587</v>
      </c>
      <c r="K7184" s="283">
        <f t="shared" si="1608"/>
        <v>0</v>
      </c>
      <c r="L7184" s="283">
        <f t="shared" si="1609"/>
        <v>4.3818232651749627</v>
      </c>
      <c r="M7184" s="283">
        <f t="shared" si="1610"/>
        <v>0</v>
      </c>
      <c r="N7184" s="283">
        <f t="shared" si="1611"/>
        <v>4.3585758300027857</v>
      </c>
      <c r="O7184" s="283">
        <f t="shared" si="1612"/>
        <v>0</v>
      </c>
      <c r="P7184" s="21">
        <f t="shared" si="1604"/>
        <v>3.9789369881031433E-2</v>
      </c>
      <c r="Q7184" s="21">
        <f t="shared" si="1605"/>
        <v>0.87787080972652631</v>
      </c>
      <c r="R7184">
        <f t="shared" si="1606"/>
        <v>1.0112882868167345</v>
      </c>
      <c r="S7184" s="296">
        <f t="shared" si="1613"/>
        <v>3.5324225383162919E-2</v>
      </c>
      <c r="T7184" s="283">
        <f t="shared" si="1614"/>
        <v>3.5324225383162919E-2</v>
      </c>
    </row>
    <row r="7185" spans="1:20" x14ac:dyDescent="0.25">
      <c r="A7185" s="286">
        <v>43400</v>
      </c>
      <c r="B7185" s="1">
        <f t="shared" si="1607"/>
        <v>6</v>
      </c>
      <c r="C7185" s="285">
        <v>7</v>
      </c>
      <c r="D7185" t="s">
        <v>713</v>
      </c>
      <c r="F7185" s="16">
        <v>63</v>
      </c>
      <c r="G7185" t="str">
        <f t="shared" si="1601"/>
        <v>Cooling</v>
      </c>
      <c r="H7185" s="283">
        <f>IF(G7185="heating",F7185*Assumptions!M$4+Assumptions!M$7,0)</f>
        <v>0</v>
      </c>
      <c r="I7185" s="15">
        <f t="shared" si="1602"/>
        <v>1.1637425769249583</v>
      </c>
      <c r="J7185" s="15">
        <f t="shared" si="1603"/>
        <v>0.9885470267915587</v>
      </c>
      <c r="K7185" s="283">
        <f t="shared" si="1608"/>
        <v>0</v>
      </c>
      <c r="L7185" s="283">
        <f t="shared" si="1609"/>
        <v>4.3818232651749627</v>
      </c>
      <c r="M7185" s="283">
        <f t="shared" si="1610"/>
        <v>0</v>
      </c>
      <c r="N7185" s="283">
        <f t="shared" si="1611"/>
        <v>4.3585758300027857</v>
      </c>
      <c r="O7185" s="283">
        <f t="shared" si="1612"/>
        <v>0</v>
      </c>
      <c r="P7185" s="21">
        <f t="shared" si="1604"/>
        <v>3.9789369881031433E-2</v>
      </c>
      <c r="Q7185" s="21">
        <f t="shared" si="1605"/>
        <v>0.97331382064367777</v>
      </c>
      <c r="R7185">
        <f t="shared" si="1606"/>
        <v>1.0112882868167345</v>
      </c>
      <c r="S7185" s="296">
        <f t="shared" si="1613"/>
        <v>3.9164711240000337E-2</v>
      </c>
      <c r="T7185" s="283">
        <f t="shared" si="1614"/>
        <v>3.9164711240000337E-2</v>
      </c>
    </row>
    <row r="7186" spans="1:20" x14ac:dyDescent="0.25">
      <c r="A7186" s="286">
        <v>43400</v>
      </c>
      <c r="B7186" s="1">
        <f t="shared" si="1607"/>
        <v>6</v>
      </c>
      <c r="C7186" s="285">
        <v>8</v>
      </c>
      <c r="D7186" t="s">
        <v>713</v>
      </c>
      <c r="F7186" s="16">
        <v>63</v>
      </c>
      <c r="G7186" t="str">
        <f t="shared" si="1601"/>
        <v>Cooling</v>
      </c>
      <c r="H7186" s="283">
        <f>IF(G7186="heating",F7186*Assumptions!M$4+Assumptions!M$7,0)</f>
        <v>0</v>
      </c>
      <c r="I7186" s="15">
        <f t="shared" si="1602"/>
        <v>1.094193721037565</v>
      </c>
      <c r="J7186" s="15">
        <f t="shared" si="1603"/>
        <v>0.9885470267915587</v>
      </c>
      <c r="K7186" s="283">
        <f t="shared" si="1608"/>
        <v>0</v>
      </c>
      <c r="L7186" s="283">
        <f t="shared" si="1609"/>
        <v>4.3818232651749627</v>
      </c>
      <c r="M7186" s="283">
        <f t="shared" si="1610"/>
        <v>0</v>
      </c>
      <c r="N7186" s="283">
        <f t="shared" si="1611"/>
        <v>4.3585758300027857</v>
      </c>
      <c r="O7186" s="283">
        <f t="shared" si="1612"/>
        <v>0</v>
      </c>
      <c r="P7186" s="21">
        <f t="shared" si="1604"/>
        <v>3.9789369881031433E-2</v>
      </c>
      <c r="Q7186" s="21">
        <f t="shared" si="1605"/>
        <v>0.94940007506179924</v>
      </c>
      <c r="R7186">
        <f t="shared" si="1606"/>
        <v>1.0112882868167345</v>
      </c>
      <c r="S7186" s="296">
        <f t="shared" si="1613"/>
        <v>3.8202457421636055E-2</v>
      </c>
      <c r="T7186" s="283">
        <f t="shared" si="1614"/>
        <v>3.8202457421636055E-2</v>
      </c>
    </row>
    <row r="7187" spans="1:20" x14ac:dyDescent="0.25">
      <c r="A7187" s="286">
        <v>43400</v>
      </c>
      <c r="B7187" s="1">
        <f t="shared" si="1607"/>
        <v>6</v>
      </c>
      <c r="C7187" s="285">
        <v>9</v>
      </c>
      <c r="D7187" t="s">
        <v>713</v>
      </c>
      <c r="F7187" s="16">
        <v>64</v>
      </c>
      <c r="G7187" t="str">
        <f t="shared" si="1601"/>
        <v>Cooling</v>
      </c>
      <c r="H7187" s="283">
        <f>IF(G7187="heating",F7187*Assumptions!M$4+Assumptions!M$7,0)</f>
        <v>0</v>
      </c>
      <c r="I7187" s="15">
        <f t="shared" si="1602"/>
        <v>1.0343009000871222</v>
      </c>
      <c r="J7187" s="15">
        <f t="shared" si="1603"/>
        <v>0.9885470267915587</v>
      </c>
      <c r="K7187" s="283">
        <f t="shared" si="1608"/>
        <v>0</v>
      </c>
      <c r="L7187" s="283">
        <f t="shared" si="1609"/>
        <v>4.3818232651749627</v>
      </c>
      <c r="M7187" s="283">
        <f t="shared" si="1610"/>
        <v>0</v>
      </c>
      <c r="N7187" s="283">
        <f t="shared" si="1611"/>
        <v>4.3585758300027857</v>
      </c>
      <c r="O7187" s="283">
        <f t="shared" si="1612"/>
        <v>0</v>
      </c>
      <c r="P7187" s="21">
        <f t="shared" si="1604"/>
        <v>3.8036447069942136E-2</v>
      </c>
      <c r="Q7187" s="21">
        <f t="shared" si="1605"/>
        <v>0.8408485371888097</v>
      </c>
      <c r="R7187">
        <f t="shared" si="1606"/>
        <v>1.0112882868167345</v>
      </c>
      <c r="S7187" s="296">
        <f t="shared" si="1613"/>
        <v>3.2343922924086624E-2</v>
      </c>
      <c r="T7187" s="283">
        <f t="shared" si="1614"/>
        <v>3.2343922924086624E-2</v>
      </c>
    </row>
    <row r="7188" spans="1:20" x14ac:dyDescent="0.25">
      <c r="A7188" s="286">
        <v>43400</v>
      </c>
      <c r="B7188" s="1">
        <f t="shared" si="1607"/>
        <v>6</v>
      </c>
      <c r="C7188" s="285">
        <v>10</v>
      </c>
      <c r="D7188" t="s">
        <v>713</v>
      </c>
      <c r="F7188" s="16">
        <v>64</v>
      </c>
      <c r="G7188" t="str">
        <f t="shared" si="1601"/>
        <v>Cooling</v>
      </c>
      <c r="H7188" s="283">
        <f>IF(G7188="heating",F7188*Assumptions!M$4+Assumptions!M$7,0)</f>
        <v>0</v>
      </c>
      <c r="I7188" s="15">
        <f t="shared" si="1602"/>
        <v>0.98112329028689171</v>
      </c>
      <c r="J7188" s="15">
        <f t="shared" si="1603"/>
        <v>0.9885470267915587</v>
      </c>
      <c r="K7188" s="283">
        <f t="shared" si="1608"/>
        <v>0</v>
      </c>
      <c r="L7188" s="283">
        <f t="shared" si="1609"/>
        <v>4.3818232651749627</v>
      </c>
      <c r="M7188" s="283">
        <f t="shared" si="1610"/>
        <v>0</v>
      </c>
      <c r="N7188" s="283">
        <f t="shared" si="1611"/>
        <v>4.3585758300027857</v>
      </c>
      <c r="O7188" s="283">
        <f t="shared" si="1612"/>
        <v>0</v>
      </c>
      <c r="P7188" s="21">
        <f t="shared" si="1604"/>
        <v>3.8036447069942136E-2</v>
      </c>
      <c r="Q7188" s="21">
        <f t="shared" si="1605"/>
        <v>0.74504051125983206</v>
      </c>
      <c r="R7188">
        <f t="shared" si="1606"/>
        <v>1.0112882868167345</v>
      </c>
      <c r="S7188" s="296">
        <f t="shared" si="1613"/>
        <v>2.8658589277059159E-2</v>
      </c>
      <c r="T7188" s="283">
        <f t="shared" si="1614"/>
        <v>2.8658589277059159E-2</v>
      </c>
    </row>
    <row r="7189" spans="1:20" x14ac:dyDescent="0.25">
      <c r="A7189" s="286">
        <v>43400</v>
      </c>
      <c r="B7189" s="1">
        <f t="shared" si="1607"/>
        <v>6</v>
      </c>
      <c r="C7189" s="285">
        <v>11</v>
      </c>
      <c r="D7189" t="s">
        <v>713</v>
      </c>
      <c r="F7189" s="16">
        <v>63</v>
      </c>
      <c r="G7189" t="str">
        <f t="shared" si="1601"/>
        <v>Cooling</v>
      </c>
      <c r="H7189" s="283">
        <f>IF(G7189="heating",F7189*Assumptions!M$4+Assumptions!M$7,0)</f>
        <v>0</v>
      </c>
      <c r="I7189" s="15">
        <f t="shared" si="1602"/>
        <v>0.94956163997961163</v>
      </c>
      <c r="J7189" s="15">
        <f t="shared" si="1603"/>
        <v>0.9885470267915587</v>
      </c>
      <c r="K7189" s="283">
        <f t="shared" si="1608"/>
        <v>0</v>
      </c>
      <c r="L7189" s="283">
        <f t="shared" si="1609"/>
        <v>4.3818232651749627</v>
      </c>
      <c r="M7189" s="283">
        <f t="shared" si="1610"/>
        <v>0</v>
      </c>
      <c r="N7189" s="283">
        <f t="shared" si="1611"/>
        <v>4.3585758300027857</v>
      </c>
      <c r="O7189" s="283">
        <f t="shared" si="1612"/>
        <v>0</v>
      </c>
      <c r="P7189" s="21">
        <f t="shared" si="1604"/>
        <v>3.9789369881031433E-2</v>
      </c>
      <c r="Q7189" s="21">
        <f t="shared" si="1605"/>
        <v>0.72850690893675296</v>
      </c>
      <c r="R7189">
        <f t="shared" si="1606"/>
        <v>1.0112882868167345</v>
      </c>
      <c r="S7189" s="296">
        <f t="shared" si="1613"/>
        <v>2.9314042521233648E-2</v>
      </c>
      <c r="T7189" s="283">
        <f t="shared" si="1614"/>
        <v>2.9314042521233648E-2</v>
      </c>
    </row>
    <row r="7190" spans="1:20" x14ac:dyDescent="0.25">
      <c r="A7190" s="286">
        <v>43400</v>
      </c>
      <c r="B7190" s="1">
        <f t="shared" si="1607"/>
        <v>6</v>
      </c>
      <c r="C7190" s="285">
        <v>12</v>
      </c>
      <c r="D7190" t="s">
        <v>713</v>
      </c>
      <c r="F7190" s="16">
        <v>63</v>
      </c>
      <c r="G7190" t="str">
        <f t="shared" si="1601"/>
        <v>Cooling</v>
      </c>
      <c r="H7190" s="283">
        <f>IF(G7190="heating",F7190*Assumptions!M$4+Assumptions!M$7,0)</f>
        <v>0</v>
      </c>
      <c r="I7190" s="15">
        <f t="shared" si="1602"/>
        <v>0.91648403420261149</v>
      </c>
      <c r="J7190" s="15">
        <f t="shared" si="1603"/>
        <v>0.9885470267915587</v>
      </c>
      <c r="K7190" s="283">
        <f t="shared" si="1608"/>
        <v>0</v>
      </c>
      <c r="L7190" s="283">
        <f t="shared" si="1609"/>
        <v>4.3818232651749627</v>
      </c>
      <c r="M7190" s="283">
        <f t="shared" si="1610"/>
        <v>0</v>
      </c>
      <c r="N7190" s="283">
        <f t="shared" si="1611"/>
        <v>4.3585758300027857</v>
      </c>
      <c r="O7190" s="283">
        <f t="shared" si="1612"/>
        <v>0</v>
      </c>
      <c r="P7190" s="21">
        <f t="shared" si="1604"/>
        <v>3.9789369881031433E-2</v>
      </c>
      <c r="Q7190" s="21">
        <f t="shared" si="1605"/>
        <v>0.75910815787401487</v>
      </c>
      <c r="R7190">
        <f t="shared" si="1606"/>
        <v>1.0112882868167345</v>
      </c>
      <c r="S7190" s="296">
        <f t="shared" si="1613"/>
        <v>3.0545391601860736E-2</v>
      </c>
      <c r="T7190" s="283">
        <f t="shared" si="1614"/>
        <v>3.0545391601860736E-2</v>
      </c>
    </row>
    <row r="7191" spans="1:20" x14ac:dyDescent="0.25">
      <c r="A7191" s="286">
        <v>43400</v>
      </c>
      <c r="B7191" s="1">
        <f t="shared" si="1607"/>
        <v>6</v>
      </c>
      <c r="C7191" s="285">
        <v>13</v>
      </c>
      <c r="D7191" t="s">
        <v>713</v>
      </c>
      <c r="F7191" s="16">
        <v>61</v>
      </c>
      <c r="G7191" t="str">
        <f t="shared" si="1601"/>
        <v>Cooling</v>
      </c>
      <c r="H7191" s="283">
        <f>IF(G7191="heating",F7191*Assumptions!M$4+Assumptions!M$7,0)</f>
        <v>0</v>
      </c>
      <c r="I7191" s="15">
        <f t="shared" si="1602"/>
        <v>0.90040206880052787</v>
      </c>
      <c r="J7191" s="15">
        <f t="shared" si="1603"/>
        <v>0.9885470267915587</v>
      </c>
      <c r="K7191" s="283">
        <f t="shared" si="1608"/>
        <v>0</v>
      </c>
      <c r="L7191" s="283">
        <f t="shared" si="1609"/>
        <v>4.3818232651749627</v>
      </c>
      <c r="M7191" s="283">
        <f t="shared" si="1610"/>
        <v>0</v>
      </c>
      <c r="N7191" s="283">
        <f t="shared" si="1611"/>
        <v>4.3585758300027857</v>
      </c>
      <c r="O7191" s="283">
        <f t="shared" si="1612"/>
        <v>0</v>
      </c>
      <c r="P7191" s="21">
        <f t="shared" si="1604"/>
        <v>4.5164594084734722E-2</v>
      </c>
      <c r="Q7191" s="21">
        <f t="shared" si="1605"/>
        <v>0.79115902007799765</v>
      </c>
      <c r="R7191">
        <f t="shared" si="1606"/>
        <v>1.0112882868167345</v>
      </c>
      <c r="S7191" s="296">
        <f t="shared" si="1613"/>
        <v>3.6135733307211454E-2</v>
      </c>
      <c r="T7191" s="283">
        <f t="shared" si="1614"/>
        <v>3.6135733307211454E-2</v>
      </c>
    </row>
    <row r="7192" spans="1:20" x14ac:dyDescent="0.25">
      <c r="A7192" s="286">
        <v>43400</v>
      </c>
      <c r="B7192" s="1">
        <f t="shared" si="1607"/>
        <v>6</v>
      </c>
      <c r="C7192" s="285">
        <v>14</v>
      </c>
      <c r="D7192" t="s">
        <v>713</v>
      </c>
      <c r="F7192" s="16">
        <v>63</v>
      </c>
      <c r="G7192" t="str">
        <f t="shared" si="1601"/>
        <v>Cooling</v>
      </c>
      <c r="H7192" s="283">
        <f>IF(G7192="heating",F7192*Assumptions!M$4+Assumptions!M$7,0)</f>
        <v>0</v>
      </c>
      <c r="I7192" s="15">
        <f t="shared" si="1602"/>
        <v>0.86032894500746537</v>
      </c>
      <c r="J7192" s="15">
        <f t="shared" si="1603"/>
        <v>0.9885470267915587</v>
      </c>
      <c r="K7192" s="283">
        <f t="shared" si="1608"/>
        <v>0</v>
      </c>
      <c r="L7192" s="283">
        <f t="shared" si="1609"/>
        <v>4.3818232651749627</v>
      </c>
      <c r="M7192" s="283">
        <f t="shared" si="1610"/>
        <v>0</v>
      </c>
      <c r="N7192" s="283">
        <f t="shared" si="1611"/>
        <v>4.3585758300027857</v>
      </c>
      <c r="O7192" s="283">
        <f t="shared" si="1612"/>
        <v>0</v>
      </c>
      <c r="P7192" s="21">
        <f t="shared" si="1604"/>
        <v>3.9789369881031433E-2</v>
      </c>
      <c r="Q7192" s="21">
        <f t="shared" si="1605"/>
        <v>0.84355555031342389</v>
      </c>
      <c r="R7192">
        <f t="shared" si="1606"/>
        <v>1.0112882868167345</v>
      </c>
      <c r="S7192" s="296">
        <f t="shared" si="1613"/>
        <v>3.3943430003979799E-2</v>
      </c>
      <c r="T7192" s="283">
        <f t="shared" si="1614"/>
        <v>3.3943430003979799E-2</v>
      </c>
    </row>
    <row r="7193" spans="1:20" x14ac:dyDescent="0.25">
      <c r="A7193" s="286">
        <v>43400</v>
      </c>
      <c r="B7193" s="1">
        <f t="shared" si="1607"/>
        <v>6</v>
      </c>
      <c r="C7193" s="285">
        <v>15</v>
      </c>
      <c r="D7193" t="s">
        <v>713</v>
      </c>
      <c r="F7193" s="16">
        <v>63</v>
      </c>
      <c r="G7193" t="str">
        <f t="shared" si="1601"/>
        <v>Cooling</v>
      </c>
      <c r="H7193" s="283">
        <f>IF(G7193="heating",F7193*Assumptions!M$4+Assumptions!M$7,0)</f>
        <v>0</v>
      </c>
      <c r="I7193" s="15">
        <f t="shared" si="1602"/>
        <v>0.85754515037175039</v>
      </c>
      <c r="J7193" s="15">
        <f t="shared" si="1603"/>
        <v>0.9885470267915587</v>
      </c>
      <c r="K7193" s="283">
        <f t="shared" si="1608"/>
        <v>0</v>
      </c>
      <c r="L7193" s="283">
        <f t="shared" si="1609"/>
        <v>4.3818232651749627</v>
      </c>
      <c r="M7193" s="283">
        <f t="shared" si="1610"/>
        <v>0</v>
      </c>
      <c r="N7193" s="283">
        <f t="shared" si="1611"/>
        <v>4.3585758300027857</v>
      </c>
      <c r="O7193" s="283">
        <f t="shared" si="1612"/>
        <v>0</v>
      </c>
      <c r="P7193" s="21">
        <f t="shared" si="1604"/>
        <v>3.9789369881031433E-2</v>
      </c>
      <c r="Q7193" s="21">
        <f t="shared" si="1605"/>
        <v>0.96592607327566882</v>
      </c>
      <c r="R7193">
        <f t="shared" si="1606"/>
        <v>1.0112882868167345</v>
      </c>
      <c r="S7193" s="296">
        <f t="shared" si="1613"/>
        <v>3.886743919243936E-2</v>
      </c>
      <c r="T7193" s="283">
        <f t="shared" si="1614"/>
        <v>3.886743919243936E-2</v>
      </c>
    </row>
    <row r="7194" spans="1:20" x14ac:dyDescent="0.25">
      <c r="A7194" s="286">
        <v>43400</v>
      </c>
      <c r="B7194" s="1">
        <f t="shared" si="1607"/>
        <v>6</v>
      </c>
      <c r="C7194" s="285">
        <v>16</v>
      </c>
      <c r="D7194" t="s">
        <v>713</v>
      </c>
      <c r="F7194" s="16">
        <v>63</v>
      </c>
      <c r="G7194" t="str">
        <f t="shared" si="1601"/>
        <v>Cooling</v>
      </c>
      <c r="H7194" s="283">
        <f>IF(G7194="heating",F7194*Assumptions!M$4+Assumptions!M$7,0)</f>
        <v>0</v>
      </c>
      <c r="I7194" s="15">
        <f t="shared" si="1602"/>
        <v>0.88344815438260227</v>
      </c>
      <c r="J7194" s="15">
        <f t="shared" si="1603"/>
        <v>0.9885470267915587</v>
      </c>
      <c r="K7194" s="283">
        <f t="shared" si="1608"/>
        <v>0</v>
      </c>
      <c r="L7194" s="283">
        <f t="shared" si="1609"/>
        <v>4.3818232651749627</v>
      </c>
      <c r="M7194" s="283">
        <f t="shared" si="1610"/>
        <v>0</v>
      </c>
      <c r="N7194" s="283">
        <f t="shared" si="1611"/>
        <v>4.3585758300027857</v>
      </c>
      <c r="O7194" s="283">
        <f t="shared" si="1612"/>
        <v>0</v>
      </c>
      <c r="P7194" s="21">
        <f t="shared" si="1604"/>
        <v>3.9789369881031433E-2</v>
      </c>
      <c r="Q7194" s="21">
        <f t="shared" si="1605"/>
        <v>1.1649354943302594</v>
      </c>
      <c r="R7194">
        <f t="shared" si="1606"/>
        <v>1.0112882868167345</v>
      </c>
      <c r="S7194" s="296">
        <f t="shared" si="1613"/>
        <v>4.6875284498168419E-2</v>
      </c>
      <c r="T7194" s="283">
        <f t="shared" si="1614"/>
        <v>4.6875284498168419E-2</v>
      </c>
    </row>
    <row r="7195" spans="1:20" x14ac:dyDescent="0.25">
      <c r="A7195" s="286">
        <v>43400</v>
      </c>
      <c r="B7195" s="1">
        <f t="shared" si="1607"/>
        <v>6</v>
      </c>
      <c r="C7195" s="285">
        <v>17</v>
      </c>
      <c r="D7195" t="s">
        <v>713</v>
      </c>
      <c r="F7195" s="16">
        <v>57</v>
      </c>
      <c r="G7195" t="str">
        <f t="shared" si="1601"/>
        <v>Cooling</v>
      </c>
      <c r="H7195" s="283">
        <f>IF(G7195="heating",F7195*Assumptions!M$4+Assumptions!M$7,0)</f>
        <v>0</v>
      </c>
      <c r="I7195" s="15">
        <f t="shared" si="1602"/>
        <v>0.94025748850374469</v>
      </c>
      <c r="J7195" s="15">
        <f t="shared" si="1603"/>
        <v>0.9885470267915587</v>
      </c>
      <c r="K7195" s="283">
        <f t="shared" si="1608"/>
        <v>0</v>
      </c>
      <c r="L7195" s="283">
        <f t="shared" si="1609"/>
        <v>4.2530692972692208</v>
      </c>
      <c r="M7195" s="283">
        <f t="shared" si="1610"/>
        <v>0</v>
      </c>
      <c r="N7195" s="283">
        <f t="shared" si="1611"/>
        <v>4.1119599131986844</v>
      </c>
      <c r="O7195" s="283">
        <f t="shared" si="1612"/>
        <v>0</v>
      </c>
      <c r="P7195" s="21">
        <f t="shared" si="1604"/>
        <v>2.5000000000000001E-2</v>
      </c>
      <c r="Q7195" s="21">
        <f t="shared" si="1605"/>
        <v>1.3521540118753073</v>
      </c>
      <c r="R7195">
        <f t="shared" si="1606"/>
        <v>1.0112882868167345</v>
      </c>
      <c r="S7195" s="296">
        <f t="shared" si="1613"/>
        <v>3.4185437854543851E-2</v>
      </c>
      <c r="T7195" s="283">
        <f t="shared" si="1614"/>
        <v>3.4185437854543851E-2</v>
      </c>
    </row>
    <row r="7196" spans="1:20" x14ac:dyDescent="0.25">
      <c r="A7196" s="286">
        <v>43400</v>
      </c>
      <c r="B7196" s="1">
        <f t="shared" si="1607"/>
        <v>6</v>
      </c>
      <c r="C7196" s="285">
        <v>18</v>
      </c>
      <c r="D7196" t="s">
        <v>713</v>
      </c>
      <c r="F7196" s="16">
        <v>55</v>
      </c>
      <c r="G7196" t="str">
        <f t="shared" si="1601"/>
        <v>Cooling</v>
      </c>
      <c r="H7196" s="283">
        <f>IF(G7196="heating",F7196*Assumptions!M$4+Assumptions!M$7,0)</f>
        <v>0</v>
      </c>
      <c r="I7196" s="15">
        <f t="shared" si="1602"/>
        <v>0.98182363790757687</v>
      </c>
      <c r="J7196" s="15">
        <f t="shared" si="1603"/>
        <v>0.9885470267915587</v>
      </c>
      <c r="K7196" s="283">
        <f t="shared" si="1608"/>
        <v>0</v>
      </c>
      <c r="L7196" s="283">
        <f t="shared" si="1609"/>
        <v>4.1851135499983272</v>
      </c>
      <c r="M7196" s="283">
        <f t="shared" si="1610"/>
        <v>0</v>
      </c>
      <c r="N7196" s="283">
        <f t="shared" si="1611"/>
        <v>3.9876635481217684</v>
      </c>
      <c r="O7196" s="283">
        <f t="shared" si="1612"/>
        <v>0</v>
      </c>
      <c r="P7196" s="21">
        <f t="shared" si="1604"/>
        <v>2.5000000000000001E-2</v>
      </c>
      <c r="Q7196" s="21">
        <f t="shared" si="1605"/>
        <v>1.5598916921549892</v>
      </c>
      <c r="R7196">
        <f t="shared" si="1606"/>
        <v>1.0112882868167345</v>
      </c>
      <c r="S7196" s="296">
        <f t="shared" si="1613"/>
        <v>3.943750492447691E-2</v>
      </c>
      <c r="T7196" s="283">
        <f t="shared" si="1614"/>
        <v>3.943750492447691E-2</v>
      </c>
    </row>
    <row r="7197" spans="1:20" x14ac:dyDescent="0.25">
      <c r="A7197" s="286">
        <v>43400</v>
      </c>
      <c r="B7197" s="1">
        <f t="shared" si="1607"/>
        <v>6</v>
      </c>
      <c r="C7197" s="285">
        <v>19</v>
      </c>
      <c r="D7197" t="s">
        <v>713</v>
      </c>
      <c r="F7197" s="16">
        <v>54</v>
      </c>
      <c r="G7197" t="str">
        <f t="shared" si="1601"/>
        <v>Cooling</v>
      </c>
      <c r="H7197" s="283">
        <f>IF(G7197="heating",F7197*Assumptions!M$4+Assumptions!M$7,0)</f>
        <v>0</v>
      </c>
      <c r="I7197" s="15">
        <f t="shared" si="1602"/>
        <v>0.98418842963438757</v>
      </c>
      <c r="J7197" s="15">
        <f t="shared" si="1603"/>
        <v>0.9885470267915587</v>
      </c>
      <c r="K7197" s="283">
        <f t="shared" si="1608"/>
        <v>0</v>
      </c>
      <c r="L7197" s="283">
        <f t="shared" si="1609"/>
        <v>4.1559947708987721</v>
      </c>
      <c r="M7197" s="283">
        <f t="shared" si="1610"/>
        <v>0</v>
      </c>
      <c r="N7197" s="283">
        <f t="shared" si="1611"/>
        <v>3.9259252525022648</v>
      </c>
      <c r="O7197" s="283">
        <f t="shared" si="1612"/>
        <v>0</v>
      </c>
      <c r="P7197" s="21">
        <f t="shared" si="1604"/>
        <v>2.5000000000000001E-2</v>
      </c>
      <c r="Q7197" s="21">
        <f t="shared" si="1605"/>
        <v>1.6764212681468484</v>
      </c>
      <c r="R7197">
        <f t="shared" si="1606"/>
        <v>1.0112882868167345</v>
      </c>
      <c r="S7197" s="296">
        <f t="shared" si="1613"/>
        <v>4.2383629806184098E-2</v>
      </c>
      <c r="T7197" s="283">
        <f t="shared" si="1614"/>
        <v>4.2383629806184098E-2</v>
      </c>
    </row>
    <row r="7198" spans="1:20" x14ac:dyDescent="0.25">
      <c r="A7198" s="286">
        <v>43400</v>
      </c>
      <c r="B7198" s="1">
        <f t="shared" si="1607"/>
        <v>6</v>
      </c>
      <c r="C7198" s="285">
        <v>20</v>
      </c>
      <c r="D7198" t="s">
        <v>713</v>
      </c>
      <c r="F7198" s="16">
        <v>52</v>
      </c>
      <c r="G7198" t="str">
        <f t="shared" si="1601"/>
        <v>Cooling</v>
      </c>
      <c r="H7198" s="283">
        <f>IF(G7198="heating",F7198*Assumptions!M$4+Assumptions!M$7,0)</f>
        <v>0</v>
      </c>
      <c r="I7198" s="15">
        <f t="shared" si="1602"/>
        <v>0.97071962311712034</v>
      </c>
      <c r="J7198" s="15">
        <f t="shared" si="1603"/>
        <v>0.9885470267915587</v>
      </c>
      <c r="K7198" s="283">
        <f t="shared" si="1608"/>
        <v>0</v>
      </c>
      <c r="L7198" s="283">
        <f t="shared" si="1609"/>
        <v>4.0950984110509578</v>
      </c>
      <c r="M7198" s="283">
        <f t="shared" si="1610"/>
        <v>0</v>
      </c>
      <c r="N7198" s="283">
        <f t="shared" si="1611"/>
        <v>3.802065958051716</v>
      </c>
      <c r="O7198" s="283">
        <f t="shared" si="1612"/>
        <v>0</v>
      </c>
      <c r="P7198" s="21">
        <f t="shared" si="1604"/>
        <v>2.5000000000000001E-2</v>
      </c>
      <c r="Q7198" s="21">
        <f t="shared" si="1605"/>
        <v>1.52436960139122</v>
      </c>
      <c r="R7198">
        <f t="shared" si="1606"/>
        <v>1.0112882868167345</v>
      </c>
      <c r="S7198" s="296">
        <f t="shared" si="1613"/>
        <v>3.8539428066660886E-2</v>
      </c>
      <c r="T7198" s="283">
        <f t="shared" si="1614"/>
        <v>3.8539428066660886E-2</v>
      </c>
    </row>
    <row r="7199" spans="1:20" x14ac:dyDescent="0.25">
      <c r="A7199" s="286">
        <v>43400</v>
      </c>
      <c r="B7199" s="1">
        <f t="shared" si="1607"/>
        <v>6</v>
      </c>
      <c r="C7199" s="285">
        <v>21</v>
      </c>
      <c r="D7199" t="s">
        <v>713</v>
      </c>
      <c r="F7199" s="16">
        <v>52</v>
      </c>
      <c r="G7199" t="str">
        <f t="shared" si="1601"/>
        <v>Cooling</v>
      </c>
      <c r="H7199" s="283">
        <f>IF(G7199="heating",F7199*Assumptions!M$4+Assumptions!M$7,0)</f>
        <v>0</v>
      </c>
      <c r="I7199" s="15">
        <f t="shared" si="1602"/>
        <v>0.95751150862929935</v>
      </c>
      <c r="J7199" s="15">
        <f t="shared" si="1603"/>
        <v>0.9885470267915587</v>
      </c>
      <c r="K7199" s="283">
        <f t="shared" si="1608"/>
        <v>0</v>
      </c>
      <c r="L7199" s="283">
        <f t="shared" si="1609"/>
        <v>4.0950984110509578</v>
      </c>
      <c r="M7199" s="283">
        <f t="shared" si="1610"/>
        <v>0</v>
      </c>
      <c r="N7199" s="283">
        <f t="shared" si="1611"/>
        <v>3.802065958051716</v>
      </c>
      <c r="O7199" s="283">
        <f t="shared" si="1612"/>
        <v>0</v>
      </c>
      <c r="P7199" s="21">
        <f t="shared" si="1604"/>
        <v>2.5000000000000001E-2</v>
      </c>
      <c r="Q7199" s="21">
        <f t="shared" si="1605"/>
        <v>1.4448604713749031</v>
      </c>
      <c r="R7199">
        <f t="shared" si="1606"/>
        <v>1.0112882868167345</v>
      </c>
      <c r="S7199" s="296">
        <f t="shared" si="1613"/>
        <v>3.6529261769648637E-2</v>
      </c>
      <c r="T7199" s="283">
        <f t="shared" si="1614"/>
        <v>3.6529261769648637E-2</v>
      </c>
    </row>
    <row r="7200" spans="1:20" x14ac:dyDescent="0.25">
      <c r="A7200" s="286">
        <v>43400</v>
      </c>
      <c r="B7200" s="1">
        <f t="shared" si="1607"/>
        <v>6</v>
      </c>
      <c r="C7200" s="285">
        <v>22</v>
      </c>
      <c r="D7200" t="s">
        <v>713</v>
      </c>
      <c r="F7200" s="16">
        <v>50</v>
      </c>
      <c r="G7200" t="str">
        <f t="shared" si="1601"/>
        <v>Cooling</v>
      </c>
      <c r="H7200" s="283">
        <f>IF(G7200="heating",F7200*Assumptions!M$4+Assumptions!M$7,0)</f>
        <v>0</v>
      </c>
      <c r="I7200" s="15">
        <f t="shared" si="1602"/>
        <v>0.9426530227543114</v>
      </c>
      <c r="J7200" s="15">
        <f t="shared" si="1603"/>
        <v>0.9885470267915587</v>
      </c>
      <c r="K7200" s="283">
        <f t="shared" si="1608"/>
        <v>0</v>
      </c>
      <c r="L7200" s="283">
        <f t="shared" si="1609"/>
        <v>4.0351685236640416</v>
      </c>
      <c r="M7200" s="283">
        <f t="shared" si="1610"/>
        <v>0</v>
      </c>
      <c r="N7200" s="283">
        <f t="shared" si="1611"/>
        <v>3.6783220436298789</v>
      </c>
      <c r="O7200" s="283">
        <f t="shared" si="1612"/>
        <v>0</v>
      </c>
      <c r="P7200" s="21">
        <f t="shared" si="1604"/>
        <v>2.5000000000000001E-2</v>
      </c>
      <c r="Q7200" s="21">
        <f t="shared" si="1605"/>
        <v>1.2427137171080138</v>
      </c>
      <c r="R7200">
        <f t="shared" si="1606"/>
        <v>1.0112882868167345</v>
      </c>
      <c r="S7200" s="296">
        <f t="shared" si="1613"/>
        <v>3.1418545649445483E-2</v>
      </c>
      <c r="T7200" s="283">
        <f t="shared" si="1614"/>
        <v>3.1418545649445483E-2</v>
      </c>
    </row>
    <row r="7201" spans="1:20" x14ac:dyDescent="0.25">
      <c r="A7201" s="286">
        <v>43400</v>
      </c>
      <c r="B7201" s="1">
        <f t="shared" si="1607"/>
        <v>6</v>
      </c>
      <c r="C7201" s="285">
        <v>23</v>
      </c>
      <c r="D7201" t="s">
        <v>713</v>
      </c>
      <c r="F7201" s="16">
        <v>48</v>
      </c>
      <c r="G7201" t="str">
        <f t="shared" si="1601"/>
        <v>Cooling</v>
      </c>
      <c r="H7201" s="283">
        <f>IF(G7201="heating",F7201*Assumptions!M$4+Assumptions!M$7,0)</f>
        <v>0</v>
      </c>
      <c r="I7201" s="15">
        <f t="shared" si="1602"/>
        <v>0.94450710149963013</v>
      </c>
      <c r="J7201" s="15">
        <f t="shared" si="1603"/>
        <v>0.9885470267915587</v>
      </c>
      <c r="K7201" s="283">
        <f t="shared" si="1608"/>
        <v>0</v>
      </c>
      <c r="L7201" s="283">
        <f t="shared" si="1609"/>
        <v>3.9630740889572826</v>
      </c>
      <c r="M7201" s="283">
        <f t="shared" si="1610"/>
        <v>0</v>
      </c>
      <c r="N7201" s="283">
        <f t="shared" si="1611"/>
        <v>3.5524856183738187</v>
      </c>
      <c r="O7201" s="283">
        <f t="shared" si="1612"/>
        <v>0</v>
      </c>
      <c r="P7201" s="21">
        <f t="shared" si="1604"/>
        <v>2.5000000000000001E-2</v>
      </c>
      <c r="Q7201" s="21">
        <f t="shared" si="1605"/>
        <v>1.0297519246597011</v>
      </c>
      <c r="R7201">
        <f t="shared" si="1606"/>
        <v>1.0112882868167345</v>
      </c>
      <c r="S7201" s="296">
        <f t="shared" si="1613"/>
        <v>2.6034401493383607E-2</v>
      </c>
      <c r="T7201" s="283">
        <f t="shared" si="1614"/>
        <v>2.6034401493383607E-2</v>
      </c>
    </row>
    <row r="7202" spans="1:20" x14ac:dyDescent="0.25">
      <c r="A7202" s="286">
        <v>43401</v>
      </c>
      <c r="B7202" s="1">
        <f t="shared" si="1607"/>
        <v>7</v>
      </c>
      <c r="C7202" s="285">
        <v>0</v>
      </c>
      <c r="D7202" t="s">
        <v>713</v>
      </c>
      <c r="F7202" s="16">
        <v>48</v>
      </c>
      <c r="G7202" t="str">
        <f t="shared" si="1601"/>
        <v>Neither</v>
      </c>
      <c r="H7202" s="283">
        <f>IF(G7202="heating",F7202*Assumptions!M$4+Assumptions!M$7,0)</f>
        <v>0</v>
      </c>
      <c r="I7202" s="15">
        <f t="shared" si="1602"/>
        <v>0.97481507806017154</v>
      </c>
      <c r="J7202" s="15">
        <f t="shared" si="1603"/>
        <v>0.93760781206536892</v>
      </c>
      <c r="K7202" s="283">
        <f t="shared" si="1608"/>
        <v>0</v>
      </c>
      <c r="L7202" s="283">
        <f t="shared" si="1609"/>
        <v>3.9630740889572826</v>
      </c>
      <c r="M7202" s="283">
        <f t="shared" si="1610"/>
        <v>0</v>
      </c>
      <c r="N7202" s="283">
        <f t="shared" si="1611"/>
        <v>3.5524856183738187</v>
      </c>
      <c r="O7202" s="283">
        <f t="shared" si="1612"/>
        <v>0</v>
      </c>
      <c r="P7202" s="21">
        <f t="shared" si="1604"/>
        <v>0</v>
      </c>
      <c r="Q7202" s="21">
        <f t="shared" si="1605"/>
        <v>0.90668853391740301</v>
      </c>
      <c r="R7202">
        <f t="shared" si="1606"/>
        <v>1.0096214758538746</v>
      </c>
      <c r="S7202" s="296">
        <f t="shared" si="1613"/>
        <v>0</v>
      </c>
      <c r="T7202" s="283">
        <f t="shared" si="1614"/>
        <v>0</v>
      </c>
    </row>
    <row r="7203" spans="1:20" x14ac:dyDescent="0.25">
      <c r="A7203" s="286">
        <v>43401</v>
      </c>
      <c r="B7203" s="1">
        <f t="shared" si="1607"/>
        <v>7</v>
      </c>
      <c r="C7203" s="285">
        <v>1</v>
      </c>
      <c r="D7203" t="s">
        <v>713</v>
      </c>
      <c r="F7203" s="16">
        <v>48</v>
      </c>
      <c r="G7203" t="str">
        <f t="shared" si="1601"/>
        <v>Neither</v>
      </c>
      <c r="H7203" s="283">
        <f>IF(G7203="heating",F7203*Assumptions!M$4+Assumptions!M$7,0)</f>
        <v>0</v>
      </c>
      <c r="I7203" s="15">
        <f t="shared" si="1602"/>
        <v>1.012242869806885</v>
      </c>
      <c r="J7203" s="15">
        <f t="shared" si="1603"/>
        <v>0.93760781206536892</v>
      </c>
      <c r="K7203" s="283">
        <f t="shared" si="1608"/>
        <v>0</v>
      </c>
      <c r="L7203" s="283">
        <f t="shared" si="1609"/>
        <v>3.9630740889572826</v>
      </c>
      <c r="M7203" s="283">
        <f t="shared" si="1610"/>
        <v>0</v>
      </c>
      <c r="N7203" s="283">
        <f t="shared" si="1611"/>
        <v>3.5524856183738187</v>
      </c>
      <c r="O7203" s="283">
        <f t="shared" si="1612"/>
        <v>0</v>
      </c>
      <c r="P7203" s="21">
        <f t="shared" si="1604"/>
        <v>0</v>
      </c>
      <c r="Q7203" s="21">
        <f t="shared" si="1605"/>
        <v>0.81803459285312596</v>
      </c>
      <c r="R7203">
        <f t="shared" si="1606"/>
        <v>1.0096214758538746</v>
      </c>
      <c r="S7203" s="296">
        <f t="shared" si="1613"/>
        <v>0</v>
      </c>
      <c r="T7203" s="283">
        <f t="shared" si="1614"/>
        <v>0</v>
      </c>
    </row>
    <row r="7204" spans="1:20" x14ac:dyDescent="0.25">
      <c r="A7204" s="286">
        <v>43401</v>
      </c>
      <c r="B7204" s="1">
        <f t="shared" si="1607"/>
        <v>7</v>
      </c>
      <c r="C7204" s="285">
        <v>2</v>
      </c>
      <c r="D7204" t="s">
        <v>713</v>
      </c>
      <c r="F7204" s="16">
        <v>46</v>
      </c>
      <c r="G7204" t="str">
        <f t="shared" si="1601"/>
        <v>Neither</v>
      </c>
      <c r="H7204" s="283">
        <f>IF(G7204="heating",F7204*Assumptions!M$4+Assumptions!M$7,0)</f>
        <v>0</v>
      </c>
      <c r="I7204" s="15">
        <f t="shared" si="1602"/>
        <v>1.0509704703585963</v>
      </c>
      <c r="J7204" s="15">
        <f t="shared" si="1603"/>
        <v>0.93760781206536892</v>
      </c>
      <c r="K7204" s="283">
        <f t="shared" si="1608"/>
        <v>0</v>
      </c>
      <c r="L7204" s="283">
        <f t="shared" si="1609"/>
        <v>3.8708416397494121</v>
      </c>
      <c r="M7204" s="283">
        <f t="shared" si="1610"/>
        <v>0</v>
      </c>
      <c r="N7204" s="283">
        <f t="shared" si="1611"/>
        <v>3.4228778732085736</v>
      </c>
      <c r="O7204" s="283">
        <f t="shared" si="1612"/>
        <v>0</v>
      </c>
      <c r="P7204" s="21">
        <f t="shared" si="1604"/>
        <v>0</v>
      </c>
      <c r="Q7204" s="21">
        <f t="shared" si="1605"/>
        <v>0.74507607494346417</v>
      </c>
      <c r="R7204">
        <f t="shared" si="1606"/>
        <v>1.0096214758538746</v>
      </c>
      <c r="S7204" s="296">
        <f t="shared" si="1613"/>
        <v>0</v>
      </c>
      <c r="T7204" s="283">
        <f t="shared" si="1614"/>
        <v>0</v>
      </c>
    </row>
    <row r="7205" spans="1:20" x14ac:dyDescent="0.25">
      <c r="A7205" s="286">
        <v>43401</v>
      </c>
      <c r="B7205" s="1">
        <f t="shared" si="1607"/>
        <v>7</v>
      </c>
      <c r="C7205" s="285">
        <v>3</v>
      </c>
      <c r="D7205" t="s">
        <v>713</v>
      </c>
      <c r="F7205" s="16">
        <v>46</v>
      </c>
      <c r="G7205" t="str">
        <f t="shared" si="1601"/>
        <v>Neither</v>
      </c>
      <c r="H7205" s="283">
        <f>IF(G7205="heating",F7205*Assumptions!M$4+Assumptions!M$7,0)</f>
        <v>0</v>
      </c>
      <c r="I7205" s="15">
        <f t="shared" si="1602"/>
        <v>1.0924036124451033</v>
      </c>
      <c r="J7205" s="15">
        <f t="shared" si="1603"/>
        <v>0.93760781206536892</v>
      </c>
      <c r="K7205" s="283">
        <f t="shared" si="1608"/>
        <v>0</v>
      </c>
      <c r="L7205" s="283">
        <f t="shared" si="1609"/>
        <v>3.8708416397494121</v>
      </c>
      <c r="M7205" s="283">
        <f t="shared" si="1610"/>
        <v>0</v>
      </c>
      <c r="N7205" s="283">
        <f t="shared" si="1611"/>
        <v>3.4228778732085736</v>
      </c>
      <c r="O7205" s="283">
        <f t="shared" si="1612"/>
        <v>0</v>
      </c>
      <c r="P7205" s="21">
        <f t="shared" si="1604"/>
        <v>0</v>
      </c>
      <c r="Q7205" s="21">
        <f t="shared" si="1605"/>
        <v>0.69158980876382303</v>
      </c>
      <c r="R7205">
        <f t="shared" si="1606"/>
        <v>1.0096214758538746</v>
      </c>
      <c r="S7205" s="296">
        <f t="shared" si="1613"/>
        <v>0</v>
      </c>
      <c r="T7205" s="283">
        <f t="shared" si="1614"/>
        <v>0</v>
      </c>
    </row>
    <row r="7206" spans="1:20" x14ac:dyDescent="0.25">
      <c r="A7206" s="286">
        <v>43401</v>
      </c>
      <c r="B7206" s="1">
        <f t="shared" si="1607"/>
        <v>7</v>
      </c>
      <c r="C7206" s="285">
        <v>4</v>
      </c>
      <c r="D7206" t="s">
        <v>713</v>
      </c>
      <c r="F7206" s="16">
        <v>48</v>
      </c>
      <c r="G7206" t="str">
        <f t="shared" si="1601"/>
        <v>Neither</v>
      </c>
      <c r="H7206" s="283">
        <f>IF(G7206="heating",F7206*Assumptions!M$4+Assumptions!M$7,0)</f>
        <v>0</v>
      </c>
      <c r="I7206" s="15">
        <f t="shared" si="1602"/>
        <v>1.1348296917927807</v>
      </c>
      <c r="J7206" s="15">
        <f t="shared" si="1603"/>
        <v>0.93760781206536892</v>
      </c>
      <c r="K7206" s="283">
        <f t="shared" si="1608"/>
        <v>0</v>
      </c>
      <c r="L7206" s="283">
        <f t="shared" si="1609"/>
        <v>3.9630740889572826</v>
      </c>
      <c r="M7206" s="283">
        <f t="shared" si="1610"/>
        <v>0</v>
      </c>
      <c r="N7206" s="283">
        <f t="shared" si="1611"/>
        <v>3.5524856183738187</v>
      </c>
      <c r="O7206" s="283">
        <f t="shared" si="1612"/>
        <v>0</v>
      </c>
      <c r="P7206" s="21">
        <f t="shared" si="1604"/>
        <v>0</v>
      </c>
      <c r="Q7206" s="21">
        <f t="shared" si="1605"/>
        <v>0.6473875548762833</v>
      </c>
      <c r="R7206">
        <f t="shared" si="1606"/>
        <v>1.0096214758538746</v>
      </c>
      <c r="S7206" s="296">
        <f t="shared" si="1613"/>
        <v>0</v>
      </c>
      <c r="T7206" s="283">
        <f t="shared" si="1614"/>
        <v>0</v>
      </c>
    </row>
    <row r="7207" spans="1:20" x14ac:dyDescent="0.25">
      <c r="A7207" s="286">
        <v>43401</v>
      </c>
      <c r="B7207" s="1">
        <f t="shared" si="1607"/>
        <v>7</v>
      </c>
      <c r="C7207" s="285">
        <v>5</v>
      </c>
      <c r="D7207" t="s">
        <v>713</v>
      </c>
      <c r="F7207" s="16">
        <v>46</v>
      </c>
      <c r="G7207" t="str">
        <f t="shared" si="1601"/>
        <v>Neither</v>
      </c>
      <c r="H7207" s="283">
        <f>IF(G7207="heating",F7207*Assumptions!M$4+Assumptions!M$7,0)</f>
        <v>0</v>
      </c>
      <c r="I7207" s="15">
        <f t="shared" si="1602"/>
        <v>1.1635558681477385</v>
      </c>
      <c r="J7207" s="15">
        <f t="shared" si="1603"/>
        <v>0.93760781206536892</v>
      </c>
      <c r="K7207" s="283">
        <f t="shared" si="1608"/>
        <v>0</v>
      </c>
      <c r="L7207" s="283">
        <f t="shared" si="1609"/>
        <v>3.8708416397494121</v>
      </c>
      <c r="M7207" s="283">
        <f t="shared" si="1610"/>
        <v>0</v>
      </c>
      <c r="N7207" s="283">
        <f t="shared" si="1611"/>
        <v>3.4228778732085736</v>
      </c>
      <c r="O7207" s="283">
        <f t="shared" si="1612"/>
        <v>0</v>
      </c>
      <c r="P7207" s="21">
        <f t="shared" si="1604"/>
        <v>0</v>
      </c>
      <c r="Q7207" s="21">
        <f t="shared" si="1605"/>
        <v>0.72139578924615555</v>
      </c>
      <c r="R7207">
        <f t="shared" si="1606"/>
        <v>1.0096214758538746</v>
      </c>
      <c r="S7207" s="296">
        <f t="shared" si="1613"/>
        <v>0</v>
      </c>
      <c r="T7207" s="283">
        <f t="shared" si="1614"/>
        <v>0</v>
      </c>
    </row>
    <row r="7208" spans="1:20" x14ac:dyDescent="0.25">
      <c r="A7208" s="286">
        <v>43401</v>
      </c>
      <c r="B7208" s="1">
        <f t="shared" si="1607"/>
        <v>7</v>
      </c>
      <c r="C7208" s="285">
        <v>6</v>
      </c>
      <c r="D7208" t="s">
        <v>713</v>
      </c>
      <c r="F7208" s="16">
        <v>48</v>
      </c>
      <c r="G7208" t="str">
        <f t="shared" si="1601"/>
        <v>Neither</v>
      </c>
      <c r="H7208" s="283">
        <f>IF(G7208="heating",F7208*Assumptions!M$4+Assumptions!M$7,0)</f>
        <v>0</v>
      </c>
      <c r="I7208" s="15">
        <f t="shared" si="1602"/>
        <v>1.2083911162615524</v>
      </c>
      <c r="J7208" s="15">
        <f t="shared" si="1603"/>
        <v>0.93760781206536892</v>
      </c>
      <c r="K7208" s="283">
        <f t="shared" si="1608"/>
        <v>0</v>
      </c>
      <c r="L7208" s="283">
        <f t="shared" si="1609"/>
        <v>3.9630740889572826</v>
      </c>
      <c r="M7208" s="283">
        <f t="shared" si="1610"/>
        <v>0</v>
      </c>
      <c r="N7208" s="283">
        <f t="shared" si="1611"/>
        <v>3.5524856183738187</v>
      </c>
      <c r="O7208" s="283">
        <f t="shared" si="1612"/>
        <v>0</v>
      </c>
      <c r="P7208" s="21">
        <f t="shared" si="1604"/>
        <v>0</v>
      </c>
      <c r="Q7208" s="21">
        <f t="shared" si="1605"/>
        <v>0.87787080972652631</v>
      </c>
      <c r="R7208">
        <f t="shared" si="1606"/>
        <v>1.0096214758538746</v>
      </c>
      <c r="S7208" s="296">
        <f t="shared" si="1613"/>
        <v>0</v>
      </c>
      <c r="T7208" s="283">
        <f t="shared" si="1614"/>
        <v>0</v>
      </c>
    </row>
    <row r="7209" spans="1:20" x14ac:dyDescent="0.25">
      <c r="A7209" s="286">
        <v>43401</v>
      </c>
      <c r="B7209" s="1">
        <f t="shared" si="1607"/>
        <v>7</v>
      </c>
      <c r="C7209" s="285">
        <v>7</v>
      </c>
      <c r="D7209" t="s">
        <v>713</v>
      </c>
      <c r="F7209" s="16">
        <v>57</v>
      </c>
      <c r="G7209" t="str">
        <f t="shared" si="1601"/>
        <v>Neither</v>
      </c>
      <c r="H7209" s="283">
        <f>IF(G7209="heating",F7209*Assumptions!M$4+Assumptions!M$7,0)</f>
        <v>0</v>
      </c>
      <c r="I7209" s="15">
        <f t="shared" si="1602"/>
        <v>1.1637425769249583</v>
      </c>
      <c r="J7209" s="15">
        <f t="shared" si="1603"/>
        <v>0.93760781206536892</v>
      </c>
      <c r="K7209" s="283">
        <f t="shared" si="1608"/>
        <v>0</v>
      </c>
      <c r="L7209" s="283">
        <f t="shared" si="1609"/>
        <v>4.2530692972692208</v>
      </c>
      <c r="M7209" s="283">
        <f t="shared" si="1610"/>
        <v>0</v>
      </c>
      <c r="N7209" s="283">
        <f t="shared" si="1611"/>
        <v>4.1119599131986844</v>
      </c>
      <c r="O7209" s="283">
        <f t="shared" si="1612"/>
        <v>0</v>
      </c>
      <c r="P7209" s="21">
        <f t="shared" si="1604"/>
        <v>0</v>
      </c>
      <c r="Q7209" s="21">
        <f t="shared" si="1605"/>
        <v>0.97331382064367777</v>
      </c>
      <c r="R7209">
        <f t="shared" si="1606"/>
        <v>1.0096214758538746</v>
      </c>
      <c r="S7209" s="296">
        <f t="shared" si="1613"/>
        <v>0</v>
      </c>
      <c r="T7209" s="283">
        <f t="shared" si="1614"/>
        <v>0</v>
      </c>
    </row>
    <row r="7210" spans="1:20" x14ac:dyDescent="0.25">
      <c r="A7210" s="286">
        <v>43401</v>
      </c>
      <c r="B7210" s="1">
        <f t="shared" si="1607"/>
        <v>7</v>
      </c>
      <c r="C7210" s="285">
        <v>8</v>
      </c>
      <c r="D7210" t="s">
        <v>713</v>
      </c>
      <c r="F7210" s="16">
        <v>63</v>
      </c>
      <c r="G7210" t="str">
        <f t="shared" si="1601"/>
        <v>Neither</v>
      </c>
      <c r="H7210" s="283">
        <f>IF(G7210="heating",F7210*Assumptions!M$4+Assumptions!M$7,0)</f>
        <v>0</v>
      </c>
      <c r="I7210" s="15">
        <f t="shared" si="1602"/>
        <v>1.094193721037565</v>
      </c>
      <c r="J7210" s="15">
        <f t="shared" si="1603"/>
        <v>0.93760781206536892</v>
      </c>
      <c r="K7210" s="283">
        <f t="shared" si="1608"/>
        <v>0</v>
      </c>
      <c r="L7210" s="283">
        <f t="shared" si="1609"/>
        <v>4.3818232651749627</v>
      </c>
      <c r="M7210" s="283">
        <f t="shared" si="1610"/>
        <v>0</v>
      </c>
      <c r="N7210" s="283">
        <f t="shared" si="1611"/>
        <v>4.3585758300027857</v>
      </c>
      <c r="O7210" s="283">
        <f t="shared" si="1612"/>
        <v>0</v>
      </c>
      <c r="P7210" s="21">
        <f t="shared" si="1604"/>
        <v>0</v>
      </c>
      <c r="Q7210" s="21">
        <f t="shared" si="1605"/>
        <v>0.94940007506179924</v>
      </c>
      <c r="R7210">
        <f t="shared" si="1606"/>
        <v>1.0096214758538746</v>
      </c>
      <c r="S7210" s="296">
        <f t="shared" si="1613"/>
        <v>0</v>
      </c>
      <c r="T7210" s="283">
        <f t="shared" si="1614"/>
        <v>0</v>
      </c>
    </row>
    <row r="7211" spans="1:20" x14ac:dyDescent="0.25">
      <c r="A7211" s="286">
        <v>43401</v>
      </c>
      <c r="B7211" s="1">
        <f t="shared" si="1607"/>
        <v>7</v>
      </c>
      <c r="C7211" s="285">
        <v>9</v>
      </c>
      <c r="D7211" t="s">
        <v>713</v>
      </c>
      <c r="F7211" s="16">
        <v>64</v>
      </c>
      <c r="G7211" t="str">
        <f t="shared" si="1601"/>
        <v>Neither</v>
      </c>
      <c r="H7211" s="283">
        <f>IF(G7211="heating",F7211*Assumptions!M$4+Assumptions!M$7,0)</f>
        <v>0</v>
      </c>
      <c r="I7211" s="15">
        <f t="shared" si="1602"/>
        <v>1.0343009000871222</v>
      </c>
      <c r="J7211" s="15">
        <f t="shared" si="1603"/>
        <v>0.93760781206536892</v>
      </c>
      <c r="K7211" s="283">
        <f t="shared" si="1608"/>
        <v>0</v>
      </c>
      <c r="L7211" s="283">
        <f t="shared" si="1609"/>
        <v>4.3818232651749627</v>
      </c>
      <c r="M7211" s="283">
        <f t="shared" si="1610"/>
        <v>0</v>
      </c>
      <c r="N7211" s="283">
        <f t="shared" si="1611"/>
        <v>4.3585758300027857</v>
      </c>
      <c r="O7211" s="283">
        <f t="shared" si="1612"/>
        <v>0</v>
      </c>
      <c r="P7211" s="21">
        <f t="shared" si="1604"/>
        <v>0</v>
      </c>
      <c r="Q7211" s="21">
        <f t="shared" si="1605"/>
        <v>0.8408485371888097</v>
      </c>
      <c r="R7211">
        <f t="shared" si="1606"/>
        <v>1.0096214758538746</v>
      </c>
      <c r="S7211" s="296">
        <f t="shared" si="1613"/>
        <v>0</v>
      </c>
      <c r="T7211" s="283">
        <f t="shared" si="1614"/>
        <v>0</v>
      </c>
    </row>
    <row r="7212" spans="1:20" x14ac:dyDescent="0.25">
      <c r="A7212" s="286">
        <v>43401</v>
      </c>
      <c r="B7212" s="1">
        <f t="shared" si="1607"/>
        <v>7</v>
      </c>
      <c r="C7212" s="285">
        <v>10</v>
      </c>
      <c r="D7212" t="s">
        <v>713</v>
      </c>
      <c r="F7212" s="16">
        <v>64</v>
      </c>
      <c r="G7212" t="str">
        <f t="shared" si="1601"/>
        <v>Neither</v>
      </c>
      <c r="H7212" s="283">
        <f>IF(G7212="heating",F7212*Assumptions!M$4+Assumptions!M$7,0)</f>
        <v>0</v>
      </c>
      <c r="I7212" s="15">
        <f t="shared" si="1602"/>
        <v>0.98112329028689171</v>
      </c>
      <c r="J7212" s="15">
        <f t="shared" si="1603"/>
        <v>0.93760781206536892</v>
      </c>
      <c r="K7212" s="283">
        <f t="shared" si="1608"/>
        <v>0</v>
      </c>
      <c r="L7212" s="283">
        <f t="shared" si="1609"/>
        <v>4.3818232651749627</v>
      </c>
      <c r="M7212" s="283">
        <f t="shared" si="1610"/>
        <v>0</v>
      </c>
      <c r="N7212" s="283">
        <f t="shared" si="1611"/>
        <v>4.3585758300027857</v>
      </c>
      <c r="O7212" s="283">
        <f t="shared" si="1612"/>
        <v>0</v>
      </c>
      <c r="P7212" s="21">
        <f t="shared" si="1604"/>
        <v>0</v>
      </c>
      <c r="Q7212" s="21">
        <f t="shared" si="1605"/>
        <v>0.74504051125983206</v>
      </c>
      <c r="R7212">
        <f t="shared" si="1606"/>
        <v>1.0096214758538746</v>
      </c>
      <c r="S7212" s="296">
        <f t="shared" si="1613"/>
        <v>0</v>
      </c>
      <c r="T7212" s="283">
        <f t="shared" si="1614"/>
        <v>0</v>
      </c>
    </row>
    <row r="7213" spans="1:20" x14ac:dyDescent="0.25">
      <c r="A7213" s="286">
        <v>43401</v>
      </c>
      <c r="B7213" s="1">
        <f t="shared" si="1607"/>
        <v>7</v>
      </c>
      <c r="C7213" s="285">
        <v>11</v>
      </c>
      <c r="D7213" t="s">
        <v>713</v>
      </c>
      <c r="F7213" s="16">
        <v>64</v>
      </c>
      <c r="G7213" t="str">
        <f t="shared" si="1601"/>
        <v>Neither</v>
      </c>
      <c r="H7213" s="283">
        <f>IF(G7213="heating",F7213*Assumptions!M$4+Assumptions!M$7,0)</f>
        <v>0</v>
      </c>
      <c r="I7213" s="15">
        <f t="shared" si="1602"/>
        <v>0.94956163997961163</v>
      </c>
      <c r="J7213" s="15">
        <f t="shared" si="1603"/>
        <v>0.93760781206536892</v>
      </c>
      <c r="K7213" s="283">
        <f t="shared" si="1608"/>
        <v>0</v>
      </c>
      <c r="L7213" s="283">
        <f t="shared" si="1609"/>
        <v>4.3818232651749627</v>
      </c>
      <c r="M7213" s="283">
        <f t="shared" si="1610"/>
        <v>0</v>
      </c>
      <c r="N7213" s="283">
        <f t="shared" si="1611"/>
        <v>4.3585758300027857</v>
      </c>
      <c r="O7213" s="283">
        <f t="shared" si="1612"/>
        <v>0</v>
      </c>
      <c r="P7213" s="21">
        <f t="shared" si="1604"/>
        <v>0</v>
      </c>
      <c r="Q7213" s="21">
        <f t="shared" si="1605"/>
        <v>0.72850690893675296</v>
      </c>
      <c r="R7213">
        <f t="shared" si="1606"/>
        <v>1.0096214758538746</v>
      </c>
      <c r="S7213" s="296">
        <f t="shared" si="1613"/>
        <v>0</v>
      </c>
      <c r="T7213" s="283">
        <f t="shared" si="1614"/>
        <v>0</v>
      </c>
    </row>
    <row r="7214" spans="1:20" x14ac:dyDescent="0.25">
      <c r="A7214" s="286">
        <v>43401</v>
      </c>
      <c r="B7214" s="1">
        <f t="shared" si="1607"/>
        <v>7</v>
      </c>
      <c r="C7214" s="285">
        <v>12</v>
      </c>
      <c r="D7214" t="s">
        <v>713</v>
      </c>
      <c r="F7214" s="16">
        <v>66</v>
      </c>
      <c r="G7214" t="str">
        <f t="shared" si="1601"/>
        <v>Neither</v>
      </c>
      <c r="H7214" s="283">
        <f>IF(G7214="heating",F7214*Assumptions!M$4+Assumptions!M$7,0)</f>
        <v>0</v>
      </c>
      <c r="I7214" s="15">
        <f t="shared" si="1602"/>
        <v>0.91648403420261149</v>
      </c>
      <c r="J7214" s="15">
        <f t="shared" si="1603"/>
        <v>0.93760781206536892</v>
      </c>
      <c r="K7214" s="283">
        <f t="shared" si="1608"/>
        <v>0</v>
      </c>
      <c r="L7214" s="283">
        <f t="shared" si="1609"/>
        <v>4.3818232651749627</v>
      </c>
      <c r="M7214" s="283">
        <f t="shared" si="1610"/>
        <v>0</v>
      </c>
      <c r="N7214" s="283">
        <f t="shared" si="1611"/>
        <v>4.3585758300027857</v>
      </c>
      <c r="O7214" s="283">
        <f t="shared" si="1612"/>
        <v>0</v>
      </c>
      <c r="P7214" s="21">
        <f t="shared" si="1604"/>
        <v>0</v>
      </c>
      <c r="Q7214" s="21">
        <f t="shared" si="1605"/>
        <v>0.75910815787401487</v>
      </c>
      <c r="R7214">
        <f t="shared" si="1606"/>
        <v>1.0096214758538746</v>
      </c>
      <c r="S7214" s="296">
        <f t="shared" si="1613"/>
        <v>0</v>
      </c>
      <c r="T7214" s="283">
        <f t="shared" si="1614"/>
        <v>0</v>
      </c>
    </row>
    <row r="7215" spans="1:20" x14ac:dyDescent="0.25">
      <c r="A7215" s="286">
        <v>43401</v>
      </c>
      <c r="B7215" s="1">
        <f t="shared" si="1607"/>
        <v>7</v>
      </c>
      <c r="C7215" s="285">
        <v>13</v>
      </c>
      <c r="D7215" t="s">
        <v>713</v>
      </c>
      <c r="F7215" s="16">
        <v>64</v>
      </c>
      <c r="G7215" t="str">
        <f t="shared" si="1601"/>
        <v>Neither</v>
      </c>
      <c r="H7215" s="283">
        <f>IF(G7215="heating",F7215*Assumptions!M$4+Assumptions!M$7,0)</f>
        <v>0</v>
      </c>
      <c r="I7215" s="15">
        <f t="shared" si="1602"/>
        <v>0.90040206880052787</v>
      </c>
      <c r="J7215" s="15">
        <f t="shared" si="1603"/>
        <v>0.93760781206536892</v>
      </c>
      <c r="K7215" s="283">
        <f t="shared" si="1608"/>
        <v>0</v>
      </c>
      <c r="L7215" s="283">
        <f t="shared" si="1609"/>
        <v>4.3818232651749627</v>
      </c>
      <c r="M7215" s="283">
        <f t="shared" si="1610"/>
        <v>0</v>
      </c>
      <c r="N7215" s="283">
        <f t="shared" si="1611"/>
        <v>4.3585758300027857</v>
      </c>
      <c r="O7215" s="283">
        <f t="shared" si="1612"/>
        <v>0</v>
      </c>
      <c r="P7215" s="21">
        <f t="shared" si="1604"/>
        <v>0</v>
      </c>
      <c r="Q7215" s="21">
        <f t="shared" si="1605"/>
        <v>0.79115902007799765</v>
      </c>
      <c r="R7215">
        <f t="shared" si="1606"/>
        <v>1.0096214758538746</v>
      </c>
      <c r="S7215" s="296">
        <f t="shared" si="1613"/>
        <v>0</v>
      </c>
      <c r="T7215" s="283">
        <f t="shared" si="1614"/>
        <v>0</v>
      </c>
    </row>
    <row r="7216" spans="1:20" x14ac:dyDescent="0.25">
      <c r="A7216" s="286">
        <v>43401</v>
      </c>
      <c r="B7216" s="1">
        <f t="shared" si="1607"/>
        <v>7</v>
      </c>
      <c r="C7216" s="285">
        <v>14</v>
      </c>
      <c r="D7216" t="s">
        <v>713</v>
      </c>
      <c r="F7216" s="16">
        <v>63</v>
      </c>
      <c r="G7216" t="str">
        <f t="shared" si="1601"/>
        <v>Neither</v>
      </c>
      <c r="H7216" s="283">
        <f>IF(G7216="heating",F7216*Assumptions!M$4+Assumptions!M$7,0)</f>
        <v>0</v>
      </c>
      <c r="I7216" s="15">
        <f t="shared" si="1602"/>
        <v>0.86032894500746537</v>
      </c>
      <c r="J7216" s="15">
        <f t="shared" si="1603"/>
        <v>0.93760781206536892</v>
      </c>
      <c r="K7216" s="283">
        <f t="shared" si="1608"/>
        <v>0</v>
      </c>
      <c r="L7216" s="283">
        <f t="shared" si="1609"/>
        <v>4.3818232651749627</v>
      </c>
      <c r="M7216" s="283">
        <f t="shared" si="1610"/>
        <v>0</v>
      </c>
      <c r="N7216" s="283">
        <f t="shared" si="1611"/>
        <v>4.3585758300027857</v>
      </c>
      <c r="O7216" s="283">
        <f t="shared" si="1612"/>
        <v>0</v>
      </c>
      <c r="P7216" s="21">
        <f t="shared" si="1604"/>
        <v>0</v>
      </c>
      <c r="Q7216" s="21">
        <f t="shared" si="1605"/>
        <v>0.84355555031342389</v>
      </c>
      <c r="R7216">
        <f t="shared" si="1606"/>
        <v>1.0096214758538746</v>
      </c>
      <c r="S7216" s="296">
        <f t="shared" si="1613"/>
        <v>0</v>
      </c>
      <c r="T7216" s="283">
        <f t="shared" si="1614"/>
        <v>0</v>
      </c>
    </row>
    <row r="7217" spans="1:20" x14ac:dyDescent="0.25">
      <c r="A7217" s="286">
        <v>43401</v>
      </c>
      <c r="B7217" s="1">
        <f t="shared" si="1607"/>
        <v>7</v>
      </c>
      <c r="C7217" s="285">
        <v>15</v>
      </c>
      <c r="D7217" t="s">
        <v>713</v>
      </c>
      <c r="F7217" s="16">
        <v>61</v>
      </c>
      <c r="G7217" t="str">
        <f t="shared" si="1601"/>
        <v>Neither</v>
      </c>
      <c r="H7217" s="283">
        <f>IF(G7217="heating",F7217*Assumptions!M$4+Assumptions!M$7,0)</f>
        <v>0</v>
      </c>
      <c r="I7217" s="15">
        <f t="shared" si="1602"/>
        <v>0.85754515037175039</v>
      </c>
      <c r="J7217" s="15">
        <f t="shared" si="1603"/>
        <v>0.93760781206536892</v>
      </c>
      <c r="K7217" s="283">
        <f t="shared" si="1608"/>
        <v>0</v>
      </c>
      <c r="L7217" s="283">
        <f t="shared" si="1609"/>
        <v>4.3818232651749627</v>
      </c>
      <c r="M7217" s="283">
        <f t="shared" si="1610"/>
        <v>0</v>
      </c>
      <c r="N7217" s="283">
        <f t="shared" si="1611"/>
        <v>4.3585758300027857</v>
      </c>
      <c r="O7217" s="283">
        <f t="shared" si="1612"/>
        <v>0</v>
      </c>
      <c r="P7217" s="21">
        <f t="shared" si="1604"/>
        <v>0</v>
      </c>
      <c r="Q7217" s="21">
        <f t="shared" si="1605"/>
        <v>0.96592607327566882</v>
      </c>
      <c r="R7217">
        <f t="shared" si="1606"/>
        <v>1.0096214758538746</v>
      </c>
      <c r="S7217" s="296">
        <f t="shared" si="1613"/>
        <v>0</v>
      </c>
      <c r="T7217" s="283">
        <f t="shared" si="1614"/>
        <v>0</v>
      </c>
    </row>
    <row r="7218" spans="1:20" x14ac:dyDescent="0.25">
      <c r="A7218" s="286">
        <v>43401</v>
      </c>
      <c r="B7218" s="1">
        <f t="shared" si="1607"/>
        <v>7</v>
      </c>
      <c r="C7218" s="285">
        <v>16</v>
      </c>
      <c r="D7218" t="s">
        <v>713</v>
      </c>
      <c r="F7218" s="16">
        <v>57</v>
      </c>
      <c r="G7218" t="str">
        <f t="shared" si="1601"/>
        <v>Neither</v>
      </c>
      <c r="H7218" s="283">
        <f>IF(G7218="heating",F7218*Assumptions!M$4+Assumptions!M$7,0)</f>
        <v>0</v>
      </c>
      <c r="I7218" s="15">
        <f t="shared" si="1602"/>
        <v>0.88344815438260227</v>
      </c>
      <c r="J7218" s="15">
        <f t="shared" si="1603"/>
        <v>0.93760781206536892</v>
      </c>
      <c r="K7218" s="283">
        <f t="shared" si="1608"/>
        <v>0</v>
      </c>
      <c r="L7218" s="283">
        <f t="shared" si="1609"/>
        <v>4.2530692972692208</v>
      </c>
      <c r="M7218" s="283">
        <f t="shared" si="1610"/>
        <v>0</v>
      </c>
      <c r="N7218" s="283">
        <f t="shared" si="1611"/>
        <v>4.1119599131986844</v>
      </c>
      <c r="O7218" s="283">
        <f t="shared" si="1612"/>
        <v>0</v>
      </c>
      <c r="P7218" s="21">
        <f t="shared" si="1604"/>
        <v>0</v>
      </c>
      <c r="Q7218" s="21">
        <f t="shared" si="1605"/>
        <v>1.1649354943302594</v>
      </c>
      <c r="R7218">
        <f t="shared" si="1606"/>
        <v>1.0096214758538746</v>
      </c>
      <c r="S7218" s="296">
        <f t="shared" si="1613"/>
        <v>0</v>
      </c>
      <c r="T7218" s="283">
        <f t="shared" si="1614"/>
        <v>0</v>
      </c>
    </row>
    <row r="7219" spans="1:20" x14ac:dyDescent="0.25">
      <c r="A7219" s="286">
        <v>43401</v>
      </c>
      <c r="B7219" s="1">
        <f t="shared" si="1607"/>
        <v>7</v>
      </c>
      <c r="C7219" s="285">
        <v>17</v>
      </c>
      <c r="D7219" t="s">
        <v>713</v>
      </c>
      <c r="F7219" s="16">
        <v>55</v>
      </c>
      <c r="G7219" t="str">
        <f t="shared" si="1601"/>
        <v>Neither</v>
      </c>
      <c r="H7219" s="283">
        <f>IF(G7219="heating",F7219*Assumptions!M$4+Assumptions!M$7,0)</f>
        <v>0</v>
      </c>
      <c r="I7219" s="15">
        <f t="shared" si="1602"/>
        <v>0.94025748850374469</v>
      </c>
      <c r="J7219" s="15">
        <f t="shared" si="1603"/>
        <v>0.93760781206536892</v>
      </c>
      <c r="K7219" s="283">
        <f t="shared" si="1608"/>
        <v>0</v>
      </c>
      <c r="L7219" s="283">
        <f t="shared" si="1609"/>
        <v>4.1851135499983272</v>
      </c>
      <c r="M7219" s="283">
        <f t="shared" si="1610"/>
        <v>0</v>
      </c>
      <c r="N7219" s="283">
        <f t="shared" si="1611"/>
        <v>3.9876635481217684</v>
      </c>
      <c r="O7219" s="283">
        <f t="shared" si="1612"/>
        <v>0</v>
      </c>
      <c r="P7219" s="21">
        <f t="shared" si="1604"/>
        <v>0</v>
      </c>
      <c r="Q7219" s="21">
        <f t="shared" si="1605"/>
        <v>1.3521540118753073</v>
      </c>
      <c r="R7219">
        <f t="shared" si="1606"/>
        <v>1.0096214758538746</v>
      </c>
      <c r="S7219" s="296">
        <f t="shared" si="1613"/>
        <v>0</v>
      </c>
      <c r="T7219" s="283">
        <f t="shared" si="1614"/>
        <v>0</v>
      </c>
    </row>
    <row r="7220" spans="1:20" x14ac:dyDescent="0.25">
      <c r="A7220" s="286">
        <v>43401</v>
      </c>
      <c r="B7220" s="1">
        <f t="shared" si="1607"/>
        <v>7</v>
      </c>
      <c r="C7220" s="285">
        <v>18</v>
      </c>
      <c r="D7220" t="s">
        <v>713</v>
      </c>
      <c r="F7220" s="16">
        <v>54</v>
      </c>
      <c r="G7220" t="str">
        <f t="shared" si="1601"/>
        <v>Neither</v>
      </c>
      <c r="H7220" s="283">
        <f>IF(G7220="heating",F7220*Assumptions!M$4+Assumptions!M$7,0)</f>
        <v>0</v>
      </c>
      <c r="I7220" s="15">
        <f t="shared" si="1602"/>
        <v>0.98182363790757687</v>
      </c>
      <c r="J7220" s="15">
        <f t="shared" si="1603"/>
        <v>0.93760781206536892</v>
      </c>
      <c r="K7220" s="283">
        <f t="shared" si="1608"/>
        <v>0</v>
      </c>
      <c r="L7220" s="283">
        <f t="shared" si="1609"/>
        <v>4.1559947708987721</v>
      </c>
      <c r="M7220" s="283">
        <f t="shared" si="1610"/>
        <v>0</v>
      </c>
      <c r="N7220" s="283">
        <f t="shared" si="1611"/>
        <v>3.9259252525022648</v>
      </c>
      <c r="O7220" s="283">
        <f t="shared" si="1612"/>
        <v>0</v>
      </c>
      <c r="P7220" s="21">
        <f t="shared" si="1604"/>
        <v>0</v>
      </c>
      <c r="Q7220" s="21">
        <f t="shared" si="1605"/>
        <v>1.5598916921549892</v>
      </c>
      <c r="R7220">
        <f t="shared" si="1606"/>
        <v>1.0096214758538746</v>
      </c>
      <c r="S7220" s="296">
        <f t="shared" si="1613"/>
        <v>0</v>
      </c>
      <c r="T7220" s="283">
        <f t="shared" si="1614"/>
        <v>0</v>
      </c>
    </row>
    <row r="7221" spans="1:20" x14ac:dyDescent="0.25">
      <c r="A7221" s="286">
        <v>43401</v>
      </c>
      <c r="B7221" s="1">
        <f t="shared" si="1607"/>
        <v>7</v>
      </c>
      <c r="C7221" s="285">
        <v>19</v>
      </c>
      <c r="D7221" t="s">
        <v>713</v>
      </c>
      <c r="F7221" s="16">
        <v>50</v>
      </c>
      <c r="G7221" t="str">
        <f t="shared" si="1601"/>
        <v>Neither</v>
      </c>
      <c r="H7221" s="283">
        <f>IF(G7221="heating",F7221*Assumptions!M$4+Assumptions!M$7,0)</f>
        <v>0</v>
      </c>
      <c r="I7221" s="15">
        <f t="shared" si="1602"/>
        <v>0.98418842963438757</v>
      </c>
      <c r="J7221" s="15">
        <f t="shared" si="1603"/>
        <v>0.93760781206536892</v>
      </c>
      <c r="K7221" s="283">
        <f t="shared" si="1608"/>
        <v>0</v>
      </c>
      <c r="L7221" s="283">
        <f t="shared" si="1609"/>
        <v>4.0351685236640416</v>
      </c>
      <c r="M7221" s="283">
        <f t="shared" si="1610"/>
        <v>0</v>
      </c>
      <c r="N7221" s="283">
        <f t="shared" si="1611"/>
        <v>3.6783220436298789</v>
      </c>
      <c r="O7221" s="283">
        <f t="shared" si="1612"/>
        <v>0</v>
      </c>
      <c r="P7221" s="21">
        <f t="shared" si="1604"/>
        <v>0</v>
      </c>
      <c r="Q7221" s="21">
        <f t="shared" si="1605"/>
        <v>1.6764212681468484</v>
      </c>
      <c r="R7221">
        <f t="shared" si="1606"/>
        <v>1.0096214758538746</v>
      </c>
      <c r="S7221" s="296">
        <f t="shared" si="1613"/>
        <v>0</v>
      </c>
      <c r="T7221" s="283">
        <f t="shared" si="1614"/>
        <v>0</v>
      </c>
    </row>
    <row r="7222" spans="1:20" x14ac:dyDescent="0.25">
      <c r="A7222" s="286">
        <v>43401</v>
      </c>
      <c r="B7222" s="1">
        <f t="shared" si="1607"/>
        <v>7</v>
      </c>
      <c r="C7222" s="285">
        <v>20</v>
      </c>
      <c r="D7222" t="s">
        <v>713</v>
      </c>
      <c r="F7222" s="16">
        <v>50</v>
      </c>
      <c r="G7222" t="str">
        <f t="shared" si="1601"/>
        <v>Neither</v>
      </c>
      <c r="H7222" s="283">
        <f>IF(G7222="heating",F7222*Assumptions!M$4+Assumptions!M$7,0)</f>
        <v>0</v>
      </c>
      <c r="I7222" s="15">
        <f t="shared" si="1602"/>
        <v>0.97071962311712034</v>
      </c>
      <c r="J7222" s="15">
        <f t="shared" si="1603"/>
        <v>0.93760781206536892</v>
      </c>
      <c r="K7222" s="283">
        <f t="shared" si="1608"/>
        <v>0</v>
      </c>
      <c r="L7222" s="283">
        <f t="shared" si="1609"/>
        <v>4.0351685236640416</v>
      </c>
      <c r="M7222" s="283">
        <f t="shared" si="1610"/>
        <v>0</v>
      </c>
      <c r="N7222" s="283">
        <f t="shared" si="1611"/>
        <v>3.6783220436298789</v>
      </c>
      <c r="O7222" s="283">
        <f t="shared" si="1612"/>
        <v>0</v>
      </c>
      <c r="P7222" s="21">
        <f t="shared" si="1604"/>
        <v>0</v>
      </c>
      <c r="Q7222" s="21">
        <f t="shared" si="1605"/>
        <v>1.52436960139122</v>
      </c>
      <c r="R7222">
        <f t="shared" si="1606"/>
        <v>1.0096214758538746</v>
      </c>
      <c r="S7222" s="296">
        <f t="shared" si="1613"/>
        <v>0</v>
      </c>
      <c r="T7222" s="283">
        <f t="shared" si="1614"/>
        <v>0</v>
      </c>
    </row>
    <row r="7223" spans="1:20" x14ac:dyDescent="0.25">
      <c r="A7223" s="286">
        <v>43401</v>
      </c>
      <c r="B7223" s="1">
        <f t="shared" si="1607"/>
        <v>7</v>
      </c>
      <c r="C7223" s="285">
        <v>21</v>
      </c>
      <c r="D7223" t="s">
        <v>713</v>
      </c>
      <c r="F7223" s="16">
        <v>48</v>
      </c>
      <c r="G7223" t="str">
        <f t="shared" si="1601"/>
        <v>Neither</v>
      </c>
      <c r="H7223" s="283">
        <f>IF(G7223="heating",F7223*Assumptions!M$4+Assumptions!M$7,0)</f>
        <v>0</v>
      </c>
      <c r="I7223" s="15">
        <f t="shared" si="1602"/>
        <v>0.95751150862929935</v>
      </c>
      <c r="J7223" s="15">
        <f t="shared" si="1603"/>
        <v>0.93760781206536892</v>
      </c>
      <c r="K7223" s="283">
        <f t="shared" si="1608"/>
        <v>0</v>
      </c>
      <c r="L7223" s="283">
        <f t="shared" si="1609"/>
        <v>3.9630740889572826</v>
      </c>
      <c r="M7223" s="283">
        <f t="shared" si="1610"/>
        <v>0</v>
      </c>
      <c r="N7223" s="283">
        <f t="shared" si="1611"/>
        <v>3.5524856183738187</v>
      </c>
      <c r="O7223" s="283">
        <f t="shared" si="1612"/>
        <v>0</v>
      </c>
      <c r="P7223" s="21">
        <f t="shared" si="1604"/>
        <v>0</v>
      </c>
      <c r="Q7223" s="21">
        <f t="shared" si="1605"/>
        <v>1.4448604713749031</v>
      </c>
      <c r="R7223">
        <f t="shared" si="1606"/>
        <v>1.0096214758538746</v>
      </c>
      <c r="S7223" s="296">
        <f t="shared" si="1613"/>
        <v>0</v>
      </c>
      <c r="T7223" s="283">
        <f t="shared" si="1614"/>
        <v>0</v>
      </c>
    </row>
    <row r="7224" spans="1:20" x14ac:dyDescent="0.25">
      <c r="A7224" s="286">
        <v>43401</v>
      </c>
      <c r="B7224" s="1">
        <f t="shared" si="1607"/>
        <v>7</v>
      </c>
      <c r="C7224" s="285">
        <v>22</v>
      </c>
      <c r="D7224" t="s">
        <v>713</v>
      </c>
      <c r="F7224" s="16">
        <v>48</v>
      </c>
      <c r="G7224" t="str">
        <f t="shared" si="1601"/>
        <v>Neither</v>
      </c>
      <c r="H7224" s="283">
        <f>IF(G7224="heating",F7224*Assumptions!M$4+Assumptions!M$7,0)</f>
        <v>0</v>
      </c>
      <c r="I7224" s="15">
        <f t="shared" si="1602"/>
        <v>0.9426530227543114</v>
      </c>
      <c r="J7224" s="15">
        <f t="shared" si="1603"/>
        <v>0.93760781206536892</v>
      </c>
      <c r="K7224" s="283">
        <f t="shared" si="1608"/>
        <v>0</v>
      </c>
      <c r="L7224" s="283">
        <f t="shared" si="1609"/>
        <v>3.9630740889572826</v>
      </c>
      <c r="M7224" s="283">
        <f t="shared" si="1610"/>
        <v>0</v>
      </c>
      <c r="N7224" s="283">
        <f t="shared" si="1611"/>
        <v>3.5524856183738187</v>
      </c>
      <c r="O7224" s="283">
        <f t="shared" si="1612"/>
        <v>0</v>
      </c>
      <c r="P7224" s="21">
        <f t="shared" si="1604"/>
        <v>0</v>
      </c>
      <c r="Q7224" s="21">
        <f t="shared" si="1605"/>
        <v>1.2427137171080138</v>
      </c>
      <c r="R7224">
        <f t="shared" si="1606"/>
        <v>1.0096214758538746</v>
      </c>
      <c r="S7224" s="296">
        <f t="shared" si="1613"/>
        <v>0</v>
      </c>
      <c r="T7224" s="283">
        <f t="shared" si="1614"/>
        <v>0</v>
      </c>
    </row>
    <row r="7225" spans="1:20" x14ac:dyDescent="0.25">
      <c r="A7225" s="286">
        <v>43401</v>
      </c>
      <c r="B7225" s="1">
        <f t="shared" si="1607"/>
        <v>7</v>
      </c>
      <c r="C7225" s="285">
        <v>23</v>
      </c>
      <c r="D7225" t="s">
        <v>713</v>
      </c>
      <c r="F7225" s="16">
        <v>48</v>
      </c>
      <c r="G7225" t="str">
        <f t="shared" si="1601"/>
        <v>Neither</v>
      </c>
      <c r="H7225" s="283">
        <f>IF(G7225="heating",F7225*Assumptions!M$4+Assumptions!M$7,0)</f>
        <v>0</v>
      </c>
      <c r="I7225" s="15">
        <f t="shared" si="1602"/>
        <v>0.94450710149963013</v>
      </c>
      <c r="J7225" s="15">
        <f t="shared" si="1603"/>
        <v>0.93760781206536892</v>
      </c>
      <c r="K7225" s="283">
        <f t="shared" si="1608"/>
        <v>0</v>
      </c>
      <c r="L7225" s="283">
        <f t="shared" si="1609"/>
        <v>3.9630740889572826</v>
      </c>
      <c r="M7225" s="283">
        <f t="shared" si="1610"/>
        <v>0</v>
      </c>
      <c r="N7225" s="283">
        <f t="shared" si="1611"/>
        <v>3.5524856183738187</v>
      </c>
      <c r="O7225" s="283">
        <f t="shared" si="1612"/>
        <v>0</v>
      </c>
      <c r="P7225" s="21">
        <f t="shared" si="1604"/>
        <v>0</v>
      </c>
      <c r="Q7225" s="21">
        <f t="shared" si="1605"/>
        <v>1.0297519246597011</v>
      </c>
      <c r="R7225">
        <f t="shared" si="1606"/>
        <v>1.0096214758538746</v>
      </c>
      <c r="S7225" s="296">
        <f t="shared" si="1613"/>
        <v>0</v>
      </c>
      <c r="T7225" s="283">
        <f t="shared" si="1614"/>
        <v>0</v>
      </c>
    </row>
    <row r="7226" spans="1:20" x14ac:dyDescent="0.25">
      <c r="A7226" s="286">
        <v>43402</v>
      </c>
      <c r="B7226" s="1">
        <f t="shared" si="1607"/>
        <v>1</v>
      </c>
      <c r="C7226" s="285">
        <v>0</v>
      </c>
      <c r="D7226" t="s">
        <v>713</v>
      </c>
      <c r="F7226" s="16">
        <v>48</v>
      </c>
      <c r="G7226" t="str">
        <f t="shared" si="1601"/>
        <v>heating</v>
      </c>
      <c r="H7226" s="283">
        <f>IF(G7226="heating",F7226*Assumptions!M$4+Assumptions!M$7,0)</f>
        <v>0.2305859305222967</v>
      </c>
      <c r="I7226" s="15">
        <f t="shared" si="1602"/>
        <v>0.97481507806017154</v>
      </c>
      <c r="J7226" s="15">
        <f t="shared" si="1603"/>
        <v>1.017726725449043</v>
      </c>
      <c r="K7226" s="283">
        <f t="shared" si="1608"/>
        <v>0.22876323113276054</v>
      </c>
      <c r="L7226" s="283">
        <f t="shared" si="1609"/>
        <v>3.9630740889572826</v>
      </c>
      <c r="M7226" s="283">
        <f t="shared" si="1610"/>
        <v>3.0933384225542242</v>
      </c>
      <c r="N7226" s="283">
        <f t="shared" si="1611"/>
        <v>3.5524856183738187</v>
      </c>
      <c r="O7226" s="283">
        <f t="shared" si="1612"/>
        <v>0.25520318199722813</v>
      </c>
      <c r="P7226" s="21">
        <f t="shared" si="1604"/>
        <v>0</v>
      </c>
      <c r="Q7226" s="21">
        <f t="shared" si="1605"/>
        <v>0.90668853391740301</v>
      </c>
      <c r="R7226">
        <f t="shared" si="1606"/>
        <v>0.9440993384982781</v>
      </c>
      <c r="S7226" s="296">
        <f t="shared" si="1613"/>
        <v>0</v>
      </c>
      <c r="T7226" s="283">
        <f t="shared" si="1614"/>
        <v>0.22876323113276054</v>
      </c>
    </row>
    <row r="7227" spans="1:20" x14ac:dyDescent="0.25">
      <c r="A7227" s="286">
        <v>43402</v>
      </c>
      <c r="B7227" s="1">
        <f t="shared" si="1607"/>
        <v>1</v>
      </c>
      <c r="C7227" s="285">
        <v>1</v>
      </c>
      <c r="D7227" t="s">
        <v>713</v>
      </c>
      <c r="F7227" s="16">
        <v>48</v>
      </c>
      <c r="G7227" t="str">
        <f t="shared" si="1601"/>
        <v>heating</v>
      </c>
      <c r="H7227" s="283">
        <f>IF(G7227="heating",F7227*Assumptions!M$4+Assumptions!M$7,0)</f>
        <v>0.2305859305222967</v>
      </c>
      <c r="I7227" s="15">
        <f t="shared" si="1602"/>
        <v>1.012242869806885</v>
      </c>
      <c r="J7227" s="15">
        <f t="shared" si="1603"/>
        <v>1.017726725449043</v>
      </c>
      <c r="K7227" s="283">
        <f t="shared" si="1608"/>
        <v>0.23754654067202244</v>
      </c>
      <c r="L7227" s="283">
        <f t="shared" si="1609"/>
        <v>3.9630740889572826</v>
      </c>
      <c r="M7227" s="283">
        <f t="shared" si="1610"/>
        <v>3.2121064113627846</v>
      </c>
      <c r="N7227" s="283">
        <f t="shared" si="1611"/>
        <v>3.5524856183738187</v>
      </c>
      <c r="O7227" s="283">
        <f t="shared" si="1612"/>
        <v>0.26500164712550478</v>
      </c>
      <c r="P7227" s="21">
        <f t="shared" si="1604"/>
        <v>0</v>
      </c>
      <c r="Q7227" s="21">
        <f t="shared" si="1605"/>
        <v>0.81803459285312596</v>
      </c>
      <c r="R7227">
        <f t="shared" si="1606"/>
        <v>0.9440993384982781</v>
      </c>
      <c r="S7227" s="296">
        <f t="shared" si="1613"/>
        <v>0</v>
      </c>
      <c r="T7227" s="283">
        <f t="shared" si="1614"/>
        <v>0.23754654067202244</v>
      </c>
    </row>
    <row r="7228" spans="1:20" x14ac:dyDescent="0.25">
      <c r="A7228" s="286">
        <v>43402</v>
      </c>
      <c r="B7228" s="1">
        <f t="shared" si="1607"/>
        <v>1</v>
      </c>
      <c r="C7228" s="285">
        <v>2</v>
      </c>
      <c r="D7228" t="s">
        <v>713</v>
      </c>
      <c r="F7228" s="16">
        <v>46</v>
      </c>
      <c r="G7228" t="str">
        <f t="shared" si="1601"/>
        <v>heating</v>
      </c>
      <c r="H7228" s="283">
        <f>IF(G7228="heating",F7228*Assumptions!M$4+Assumptions!M$7,0)</f>
        <v>0.2519776789963768</v>
      </c>
      <c r="I7228" s="15">
        <f t="shared" si="1602"/>
        <v>1.0509704703585963</v>
      </c>
      <c r="J7228" s="15">
        <f t="shared" si="1603"/>
        <v>1.017726725449043</v>
      </c>
      <c r="K7228" s="283">
        <f t="shared" si="1608"/>
        <v>0.26951551074421809</v>
      </c>
      <c r="L7228" s="283">
        <f t="shared" si="1609"/>
        <v>3.8708416397494121</v>
      </c>
      <c r="M7228" s="283">
        <f t="shared" si="1610"/>
        <v>3.5595753515985322</v>
      </c>
      <c r="N7228" s="283">
        <f t="shared" si="1611"/>
        <v>3.4228778732085736</v>
      </c>
      <c r="O7228" s="283">
        <f t="shared" si="1612"/>
        <v>0.30478792997925891</v>
      </c>
      <c r="P7228" s="21">
        <f t="shared" si="1604"/>
        <v>0</v>
      </c>
      <c r="Q7228" s="21">
        <f t="shared" si="1605"/>
        <v>0.74507607494346417</v>
      </c>
      <c r="R7228">
        <f t="shared" si="1606"/>
        <v>0.9440993384982781</v>
      </c>
      <c r="S7228" s="296">
        <f t="shared" si="1613"/>
        <v>0</v>
      </c>
      <c r="T7228" s="283">
        <f t="shared" si="1614"/>
        <v>0.26951551074421809</v>
      </c>
    </row>
    <row r="7229" spans="1:20" x14ac:dyDescent="0.25">
      <c r="A7229" s="286">
        <v>43402</v>
      </c>
      <c r="B7229" s="1">
        <f t="shared" si="1607"/>
        <v>1</v>
      </c>
      <c r="C7229" s="285">
        <v>3</v>
      </c>
      <c r="D7229" t="s">
        <v>713</v>
      </c>
      <c r="F7229" s="16">
        <v>45</v>
      </c>
      <c r="G7229" t="str">
        <f t="shared" si="1601"/>
        <v>heating</v>
      </c>
      <c r="H7229" s="283">
        <f>IF(G7229="heating",F7229*Assumptions!M$4+Assumptions!M$7,0)</f>
        <v>0.26267355323341679</v>
      </c>
      <c r="I7229" s="15">
        <f t="shared" si="1602"/>
        <v>1.0924036124451033</v>
      </c>
      <c r="J7229" s="15">
        <f t="shared" si="1603"/>
        <v>1.017726725449043</v>
      </c>
      <c r="K7229" s="283">
        <f t="shared" si="1608"/>
        <v>0.29203214322483528</v>
      </c>
      <c r="L7229" s="283">
        <f t="shared" si="1609"/>
        <v>3.8225513186096443</v>
      </c>
      <c r="M7229" s="283">
        <f t="shared" si="1610"/>
        <v>3.8088423983956075</v>
      </c>
      <c r="N7229" s="283">
        <f t="shared" si="1611"/>
        <v>3.3574836377085973</v>
      </c>
      <c r="O7229" s="283">
        <f t="shared" si="1612"/>
        <v>0.33248348305350134</v>
      </c>
      <c r="P7229" s="21">
        <f t="shared" si="1604"/>
        <v>0</v>
      </c>
      <c r="Q7229" s="21">
        <f t="shared" si="1605"/>
        <v>0.69158980876382303</v>
      </c>
      <c r="R7229">
        <f t="shared" si="1606"/>
        <v>0.9440993384982781</v>
      </c>
      <c r="S7229" s="296">
        <f t="shared" si="1613"/>
        <v>0</v>
      </c>
      <c r="T7229" s="283">
        <f t="shared" si="1614"/>
        <v>0.29203214322483528</v>
      </c>
    </row>
    <row r="7230" spans="1:20" x14ac:dyDescent="0.25">
      <c r="A7230" s="286">
        <v>43402</v>
      </c>
      <c r="B7230" s="1">
        <f t="shared" si="1607"/>
        <v>1</v>
      </c>
      <c r="C7230" s="285">
        <v>4</v>
      </c>
      <c r="D7230" t="s">
        <v>713</v>
      </c>
      <c r="F7230" s="16">
        <v>45</v>
      </c>
      <c r="G7230" t="str">
        <f t="shared" si="1601"/>
        <v>heating</v>
      </c>
      <c r="H7230" s="283">
        <f>IF(G7230="heating",F7230*Assumptions!M$4+Assumptions!M$7,0)</f>
        <v>0.26267355323341679</v>
      </c>
      <c r="I7230" s="15">
        <f t="shared" si="1602"/>
        <v>1.1348296917927807</v>
      </c>
      <c r="J7230" s="15">
        <f t="shared" si="1603"/>
        <v>1.017726725449043</v>
      </c>
      <c r="K7230" s="283">
        <f t="shared" si="1608"/>
        <v>0.30337390257035535</v>
      </c>
      <c r="L7230" s="283">
        <f t="shared" si="1609"/>
        <v>3.8225513186096443</v>
      </c>
      <c r="M7230" s="283">
        <f t="shared" si="1610"/>
        <v>3.9567678061626479</v>
      </c>
      <c r="N7230" s="283">
        <f t="shared" si="1611"/>
        <v>3.3574836377085973</v>
      </c>
      <c r="O7230" s="283">
        <f t="shared" si="1612"/>
        <v>0.3453962659051133</v>
      </c>
      <c r="P7230" s="21">
        <f t="shared" si="1604"/>
        <v>0</v>
      </c>
      <c r="Q7230" s="21">
        <f t="shared" si="1605"/>
        <v>0.6473875548762833</v>
      </c>
      <c r="R7230">
        <f t="shared" si="1606"/>
        <v>0.9440993384982781</v>
      </c>
      <c r="S7230" s="296">
        <f t="shared" si="1613"/>
        <v>0</v>
      </c>
      <c r="T7230" s="283">
        <f t="shared" si="1614"/>
        <v>0.30337390257035535</v>
      </c>
    </row>
    <row r="7231" spans="1:20" x14ac:dyDescent="0.25">
      <c r="A7231" s="286">
        <v>43402</v>
      </c>
      <c r="B7231" s="1">
        <f t="shared" si="1607"/>
        <v>1</v>
      </c>
      <c r="C7231" s="285">
        <v>5</v>
      </c>
      <c r="D7231" t="s">
        <v>713</v>
      </c>
      <c r="F7231" s="16">
        <v>46</v>
      </c>
      <c r="G7231" t="str">
        <f t="shared" si="1601"/>
        <v>heating</v>
      </c>
      <c r="H7231" s="283">
        <f>IF(G7231="heating",F7231*Assumptions!M$4+Assumptions!M$7,0)</f>
        <v>0.2519776789963768</v>
      </c>
      <c r="I7231" s="15">
        <f t="shared" si="1602"/>
        <v>1.1635558681477385</v>
      </c>
      <c r="J7231" s="15">
        <f t="shared" si="1603"/>
        <v>1.017726725449043</v>
      </c>
      <c r="K7231" s="283">
        <f t="shared" si="1608"/>
        <v>0.29838740757032806</v>
      </c>
      <c r="L7231" s="283">
        <f t="shared" si="1609"/>
        <v>3.8708416397494121</v>
      </c>
      <c r="M7231" s="283">
        <f t="shared" si="1610"/>
        <v>3.940895491624357</v>
      </c>
      <c r="N7231" s="283">
        <f t="shared" si="1611"/>
        <v>3.4228778732085736</v>
      </c>
      <c r="O7231" s="283">
        <f t="shared" si="1612"/>
        <v>0.33743839096351075</v>
      </c>
      <c r="P7231" s="21">
        <f t="shared" si="1604"/>
        <v>0</v>
      </c>
      <c r="Q7231" s="21">
        <f t="shared" si="1605"/>
        <v>0.72139578924615555</v>
      </c>
      <c r="R7231">
        <f t="shared" si="1606"/>
        <v>0.9440993384982781</v>
      </c>
      <c r="S7231" s="296">
        <f t="shared" si="1613"/>
        <v>0</v>
      </c>
      <c r="T7231" s="283">
        <f t="shared" si="1614"/>
        <v>0.29838740757032806</v>
      </c>
    </row>
    <row r="7232" spans="1:20" x14ac:dyDescent="0.25">
      <c r="A7232" s="286">
        <v>43402</v>
      </c>
      <c r="B7232" s="1">
        <f t="shared" si="1607"/>
        <v>1</v>
      </c>
      <c r="C7232" s="285">
        <v>6</v>
      </c>
      <c r="D7232" t="s">
        <v>713</v>
      </c>
      <c r="F7232" s="16">
        <v>46</v>
      </c>
      <c r="G7232" t="str">
        <f t="shared" si="1601"/>
        <v>heating</v>
      </c>
      <c r="H7232" s="283">
        <f>IF(G7232="heating",F7232*Assumptions!M$4+Assumptions!M$7,0)</f>
        <v>0.2519776789963768</v>
      </c>
      <c r="I7232" s="15">
        <f t="shared" si="1602"/>
        <v>1.2083911162615524</v>
      </c>
      <c r="J7232" s="15">
        <f t="shared" si="1603"/>
        <v>1.017726725449043</v>
      </c>
      <c r="K7232" s="283">
        <f t="shared" si="1608"/>
        <v>0.3098851566846445</v>
      </c>
      <c r="L7232" s="283">
        <f t="shared" si="1609"/>
        <v>3.8708416397494121</v>
      </c>
      <c r="M7232" s="283">
        <f t="shared" si="1610"/>
        <v>4.0927498477360773</v>
      </c>
      <c r="N7232" s="283">
        <f t="shared" si="1611"/>
        <v>3.4228778732085736</v>
      </c>
      <c r="O7232" s="283">
        <f t="shared" si="1612"/>
        <v>0.35044088993767614</v>
      </c>
      <c r="P7232" s="21">
        <f t="shared" si="1604"/>
        <v>0</v>
      </c>
      <c r="Q7232" s="21">
        <f t="shared" si="1605"/>
        <v>0.87787080972652631</v>
      </c>
      <c r="R7232">
        <f t="shared" si="1606"/>
        <v>0.9440993384982781</v>
      </c>
      <c r="S7232" s="296">
        <f t="shared" si="1613"/>
        <v>0</v>
      </c>
      <c r="T7232" s="283">
        <f t="shared" si="1614"/>
        <v>0.3098851566846445</v>
      </c>
    </row>
    <row r="7233" spans="1:20" x14ac:dyDescent="0.25">
      <c r="A7233" s="286">
        <v>43402</v>
      </c>
      <c r="B7233" s="1">
        <f t="shared" si="1607"/>
        <v>1</v>
      </c>
      <c r="C7233" s="285">
        <v>7</v>
      </c>
      <c r="D7233" t="s">
        <v>714</v>
      </c>
      <c r="F7233" s="16">
        <v>46</v>
      </c>
      <c r="G7233" t="str">
        <f t="shared" si="1601"/>
        <v>heating</v>
      </c>
      <c r="H7233" s="283">
        <f>IF(G7233="heating",F7233*Assumptions!M$4+Assumptions!M$7,0)</f>
        <v>0.2519776789963768</v>
      </c>
      <c r="I7233" s="15">
        <f t="shared" si="1602"/>
        <v>1.1637425769249583</v>
      </c>
      <c r="J7233" s="15">
        <f t="shared" si="1603"/>
        <v>1.017726725449043</v>
      </c>
      <c r="K7233" s="283">
        <f t="shared" si="1608"/>
        <v>0.29843528799406221</v>
      </c>
      <c r="L7233" s="283">
        <f t="shared" si="1609"/>
        <v>3.8708416397494121</v>
      </c>
      <c r="M7233" s="283">
        <f t="shared" si="1610"/>
        <v>3.9415278633037372</v>
      </c>
      <c r="N7233" s="283">
        <f t="shared" si="1611"/>
        <v>3.4228778732085736</v>
      </c>
      <c r="O7233" s="283">
        <f t="shared" si="1612"/>
        <v>0.33749253766251214</v>
      </c>
      <c r="P7233" s="21">
        <f t="shared" si="1604"/>
        <v>0</v>
      </c>
      <c r="Q7233" s="21">
        <f t="shared" si="1605"/>
        <v>0.97331382064367777</v>
      </c>
      <c r="R7233">
        <f t="shared" si="1606"/>
        <v>0.9440993384982781</v>
      </c>
      <c r="S7233" s="296">
        <f t="shared" si="1613"/>
        <v>0</v>
      </c>
      <c r="T7233" s="283">
        <f t="shared" si="1614"/>
        <v>0.29843528799406221</v>
      </c>
    </row>
    <row r="7234" spans="1:20" x14ac:dyDescent="0.25">
      <c r="A7234" s="286">
        <v>43402</v>
      </c>
      <c r="B7234" s="1">
        <f t="shared" si="1607"/>
        <v>1</v>
      </c>
      <c r="C7234" s="285">
        <v>8</v>
      </c>
      <c r="D7234" t="s">
        <v>714</v>
      </c>
      <c r="F7234" s="16">
        <v>45</v>
      </c>
      <c r="G7234" t="str">
        <f t="shared" ref="G7234:G7297" si="1615">VLOOKUP(A7234,U$2:W$366,3,FALSE)</f>
        <v>heating</v>
      </c>
      <c r="H7234" s="283">
        <f>IF(G7234="heating",F7234*Assumptions!M$4+Assumptions!M$7,0)</f>
        <v>0.26267355323341679</v>
      </c>
      <c r="I7234" s="15">
        <f t="shared" ref="I7234:I7297" si="1616">VLOOKUP(C7234,AO$2:AQ$25,3,FALSE)</f>
        <v>1.094193721037565</v>
      </c>
      <c r="J7234" s="15">
        <f t="shared" ref="J7234:J7297" si="1617">VLOOKUP(B7234,AS$4:AU$10,3,FALSE)</f>
        <v>1.017726725449043</v>
      </c>
      <c r="K7234" s="283">
        <f t="shared" si="1608"/>
        <v>0.29251069276724451</v>
      </c>
      <c r="L7234" s="283">
        <f t="shared" si="1609"/>
        <v>3.8225513186096443</v>
      </c>
      <c r="M7234" s="283">
        <f t="shared" si="1610"/>
        <v>3.8150839023846315</v>
      </c>
      <c r="N7234" s="283">
        <f t="shared" si="1611"/>
        <v>3.3574836377085973</v>
      </c>
      <c r="O7234" s="283">
        <f t="shared" si="1612"/>
        <v>0.33302831971742769</v>
      </c>
      <c r="P7234" s="21">
        <f t="shared" ref="P7234:P7297" si="1618">IF(G7234="cooling",IF(F7234&lt;61,0.025,(F7234^2*AX$25+F7234*AY$25+AZ$25)),0)</f>
        <v>0</v>
      </c>
      <c r="Q7234" s="21">
        <f t="shared" ref="Q7234:Q7297" si="1619">VLOOKUP(C7234,BB$2:BC$25,2,FALSE)</f>
        <v>0.94940007506179924</v>
      </c>
      <c r="R7234">
        <f t="shared" ref="R7234:R7297" si="1620">VLOOKUP(B7234,AS$4:AV$10,4,FALSE)</f>
        <v>0.9440993384982781</v>
      </c>
      <c r="S7234" s="296">
        <f t="shared" si="1613"/>
        <v>0</v>
      </c>
      <c r="T7234" s="283">
        <f t="shared" si="1614"/>
        <v>0.29251069276724451</v>
      </c>
    </row>
    <row r="7235" spans="1:20" x14ac:dyDescent="0.25">
      <c r="A7235" s="286">
        <v>43402</v>
      </c>
      <c r="B7235" s="1">
        <f t="shared" ref="B7235:B7298" si="1621">WEEKDAY(A7235,2)</f>
        <v>1</v>
      </c>
      <c r="C7235" s="285">
        <v>9</v>
      </c>
      <c r="D7235" t="s">
        <v>714</v>
      </c>
      <c r="F7235" s="16">
        <v>45</v>
      </c>
      <c r="G7235" t="str">
        <f t="shared" si="1615"/>
        <v>heating</v>
      </c>
      <c r="H7235" s="283">
        <f>IF(G7235="heating",F7235*Assumptions!M$4+Assumptions!M$7,0)</f>
        <v>0.26267355323341679</v>
      </c>
      <c r="I7235" s="15">
        <f t="shared" si="1616"/>
        <v>1.0343009000871222</v>
      </c>
      <c r="J7235" s="15">
        <f t="shared" si="1617"/>
        <v>1.017726725449043</v>
      </c>
      <c r="K7235" s="283">
        <f t="shared" ref="K7235:K7298" si="1622">H7235*I7235*J7235</f>
        <v>0.27649955121967101</v>
      </c>
      <c r="L7235" s="283">
        <f t="shared" ref="L7235:L7298" si="1623">VLOOKUP(F7235,BL$2:BN$92,2,FALSE)</f>
        <v>3.8225513186096443</v>
      </c>
      <c r="M7235" s="283">
        <f t="shared" ref="M7235:M7298" si="1624">IF(G7235="heating",K7235*(L7235*3.412),0)</f>
        <v>3.6062578666623928</v>
      </c>
      <c r="N7235" s="283">
        <f t="shared" ref="N7235:N7298" si="1625">VLOOKUP(F7235,BL$2:BN$92,3,FALSE)</f>
        <v>3.3574836377085973</v>
      </c>
      <c r="O7235" s="283">
        <f t="shared" ref="O7235:O7298" si="1626">IF(F7235&lt;=61,IF(G7235="heating",IF(F7235&gt;=5,K7235*L7235/N7235,0),0),0)</f>
        <v>0.31479936707333006</v>
      </c>
      <c r="P7235" s="21">
        <f t="shared" si="1618"/>
        <v>0</v>
      </c>
      <c r="Q7235" s="21">
        <f t="shared" si="1619"/>
        <v>0.8408485371888097</v>
      </c>
      <c r="R7235">
        <f t="shared" si="1620"/>
        <v>0.9440993384982781</v>
      </c>
      <c r="S7235" s="296">
        <f t="shared" ref="S7235:S7298" si="1627">P7235*Q7235*R7235</f>
        <v>0</v>
      </c>
      <c r="T7235" s="283">
        <f t="shared" ref="T7235:T7298" si="1628">K7235+S7235</f>
        <v>0.27649955121967101</v>
      </c>
    </row>
    <row r="7236" spans="1:20" x14ac:dyDescent="0.25">
      <c r="A7236" s="286">
        <v>43402</v>
      </c>
      <c r="B7236" s="1">
        <f t="shared" si="1621"/>
        <v>1</v>
      </c>
      <c r="C7236" s="285">
        <v>10</v>
      </c>
      <c r="D7236" t="s">
        <v>714</v>
      </c>
      <c r="F7236" s="16">
        <v>45</v>
      </c>
      <c r="G7236" t="str">
        <f t="shared" si="1615"/>
        <v>heating</v>
      </c>
      <c r="H7236" s="283">
        <f>IF(G7236="heating",F7236*Assumptions!M$4+Assumptions!M$7,0)</f>
        <v>0.26267355323341679</v>
      </c>
      <c r="I7236" s="15">
        <f t="shared" si="1616"/>
        <v>0.98112329028689171</v>
      </c>
      <c r="J7236" s="15">
        <f t="shared" si="1617"/>
        <v>1.017726725449043</v>
      </c>
      <c r="K7236" s="283">
        <f t="shared" si="1622"/>
        <v>0.26228358636509147</v>
      </c>
      <c r="L7236" s="283">
        <f t="shared" si="1623"/>
        <v>3.8225513186096443</v>
      </c>
      <c r="M7236" s="283">
        <f t="shared" si="1624"/>
        <v>3.4208455039193741</v>
      </c>
      <c r="N7236" s="283">
        <f t="shared" si="1625"/>
        <v>3.3574836377085973</v>
      </c>
      <c r="O7236" s="283">
        <f t="shared" si="1626"/>
        <v>0.29861425314161544</v>
      </c>
      <c r="P7236" s="21">
        <f t="shared" si="1618"/>
        <v>0</v>
      </c>
      <c r="Q7236" s="21">
        <f t="shared" si="1619"/>
        <v>0.74504051125983206</v>
      </c>
      <c r="R7236">
        <f t="shared" si="1620"/>
        <v>0.9440993384982781</v>
      </c>
      <c r="S7236" s="296">
        <f t="shared" si="1627"/>
        <v>0</v>
      </c>
      <c r="T7236" s="283">
        <f t="shared" si="1628"/>
        <v>0.26228358636509147</v>
      </c>
    </row>
    <row r="7237" spans="1:20" x14ac:dyDescent="0.25">
      <c r="A7237" s="286">
        <v>43402</v>
      </c>
      <c r="B7237" s="1">
        <f t="shared" si="1621"/>
        <v>1</v>
      </c>
      <c r="C7237" s="285">
        <v>11</v>
      </c>
      <c r="D7237" t="s">
        <v>714</v>
      </c>
      <c r="F7237" s="16">
        <v>46</v>
      </c>
      <c r="G7237" t="str">
        <f t="shared" si="1615"/>
        <v>heating</v>
      </c>
      <c r="H7237" s="283">
        <f>IF(G7237="heating",F7237*Assumptions!M$4+Assumptions!M$7,0)</f>
        <v>0.2519776789963768</v>
      </c>
      <c r="I7237" s="15">
        <f t="shared" si="1616"/>
        <v>0.94956163997961163</v>
      </c>
      <c r="J7237" s="15">
        <f t="shared" si="1617"/>
        <v>1.017726725449043</v>
      </c>
      <c r="K7237" s="283">
        <f t="shared" si="1622"/>
        <v>0.24350978224431052</v>
      </c>
      <c r="L7237" s="283">
        <f t="shared" si="1623"/>
        <v>3.8708416397494121</v>
      </c>
      <c r="M7237" s="283">
        <f t="shared" si="1624"/>
        <v>3.2161095899693741</v>
      </c>
      <c r="N7237" s="283">
        <f t="shared" si="1625"/>
        <v>3.4228778732085736</v>
      </c>
      <c r="O7237" s="283">
        <f t="shared" si="1626"/>
        <v>0.2753787426000146</v>
      </c>
      <c r="P7237" s="21">
        <f t="shared" si="1618"/>
        <v>0</v>
      </c>
      <c r="Q7237" s="21">
        <f t="shared" si="1619"/>
        <v>0.72850690893675296</v>
      </c>
      <c r="R7237">
        <f t="shared" si="1620"/>
        <v>0.9440993384982781</v>
      </c>
      <c r="S7237" s="296">
        <f t="shared" si="1627"/>
        <v>0</v>
      </c>
      <c r="T7237" s="283">
        <f t="shared" si="1628"/>
        <v>0.24350978224431052</v>
      </c>
    </row>
    <row r="7238" spans="1:20" x14ac:dyDescent="0.25">
      <c r="A7238" s="286">
        <v>43402</v>
      </c>
      <c r="B7238" s="1">
        <f t="shared" si="1621"/>
        <v>1</v>
      </c>
      <c r="C7238" s="285">
        <v>12</v>
      </c>
      <c r="D7238" t="s">
        <v>714</v>
      </c>
      <c r="F7238" s="16">
        <v>45</v>
      </c>
      <c r="G7238" t="str">
        <f t="shared" si="1615"/>
        <v>heating</v>
      </c>
      <c r="H7238" s="283">
        <f>IF(G7238="heating",F7238*Assumptions!M$4+Assumptions!M$7,0)</f>
        <v>0.26267355323341679</v>
      </c>
      <c r="I7238" s="15">
        <f t="shared" si="1616"/>
        <v>0.91648403420261149</v>
      </c>
      <c r="J7238" s="15">
        <f t="shared" si="1617"/>
        <v>1.017726725449043</v>
      </c>
      <c r="K7238" s="283">
        <f t="shared" si="1622"/>
        <v>0.24500358081064269</v>
      </c>
      <c r="L7238" s="283">
        <f t="shared" si="1623"/>
        <v>3.8225513186096443</v>
      </c>
      <c r="M7238" s="283">
        <f t="shared" si="1624"/>
        <v>3.1954702521628446</v>
      </c>
      <c r="N7238" s="283">
        <f t="shared" si="1625"/>
        <v>3.3574836377085973</v>
      </c>
      <c r="O7238" s="283">
        <f t="shared" si="1626"/>
        <v>0.27894067758762697</v>
      </c>
      <c r="P7238" s="21">
        <f t="shared" si="1618"/>
        <v>0</v>
      </c>
      <c r="Q7238" s="21">
        <f t="shared" si="1619"/>
        <v>0.75910815787401487</v>
      </c>
      <c r="R7238">
        <f t="shared" si="1620"/>
        <v>0.9440993384982781</v>
      </c>
      <c r="S7238" s="296">
        <f t="shared" si="1627"/>
        <v>0</v>
      </c>
      <c r="T7238" s="283">
        <f t="shared" si="1628"/>
        <v>0.24500358081064269</v>
      </c>
    </row>
    <row r="7239" spans="1:20" x14ac:dyDescent="0.25">
      <c r="A7239" s="286">
        <v>43402</v>
      </c>
      <c r="B7239" s="1">
        <f t="shared" si="1621"/>
        <v>1</v>
      </c>
      <c r="C7239" s="285">
        <v>13</v>
      </c>
      <c r="D7239" t="s">
        <v>714</v>
      </c>
      <c r="F7239" s="16">
        <v>46</v>
      </c>
      <c r="G7239" t="str">
        <f t="shared" si="1615"/>
        <v>heating</v>
      </c>
      <c r="H7239" s="283">
        <f>IF(G7239="heating",F7239*Assumptions!M$4+Assumptions!M$7,0)</f>
        <v>0.2519776789963768</v>
      </c>
      <c r="I7239" s="15">
        <f t="shared" si="1616"/>
        <v>0.90040206880052787</v>
      </c>
      <c r="J7239" s="15">
        <f t="shared" si="1617"/>
        <v>1.017726725449043</v>
      </c>
      <c r="K7239" s="283">
        <f t="shared" si="1622"/>
        <v>0.23090308461770948</v>
      </c>
      <c r="L7239" s="283">
        <f t="shared" si="1623"/>
        <v>3.8708416397494121</v>
      </c>
      <c r="M7239" s="283">
        <f t="shared" si="1624"/>
        <v>3.0496090052245775</v>
      </c>
      <c r="N7239" s="283">
        <f t="shared" si="1625"/>
        <v>3.4228778732085736</v>
      </c>
      <c r="O7239" s="283">
        <f t="shared" si="1626"/>
        <v>0.26112216321845633</v>
      </c>
      <c r="P7239" s="21">
        <f t="shared" si="1618"/>
        <v>0</v>
      </c>
      <c r="Q7239" s="21">
        <f t="shared" si="1619"/>
        <v>0.79115902007799765</v>
      </c>
      <c r="R7239">
        <f t="shared" si="1620"/>
        <v>0.9440993384982781</v>
      </c>
      <c r="S7239" s="296">
        <f t="shared" si="1627"/>
        <v>0</v>
      </c>
      <c r="T7239" s="283">
        <f t="shared" si="1628"/>
        <v>0.23090308461770948</v>
      </c>
    </row>
    <row r="7240" spans="1:20" x14ac:dyDescent="0.25">
      <c r="A7240" s="286">
        <v>43402</v>
      </c>
      <c r="B7240" s="1">
        <f t="shared" si="1621"/>
        <v>1</v>
      </c>
      <c r="C7240" s="285">
        <v>14</v>
      </c>
      <c r="D7240" t="s">
        <v>714</v>
      </c>
      <c r="F7240" s="16">
        <v>46</v>
      </c>
      <c r="G7240" t="str">
        <f t="shared" si="1615"/>
        <v>heating</v>
      </c>
      <c r="H7240" s="283">
        <f>IF(G7240="heating",F7240*Assumptions!M$4+Assumptions!M$7,0)</f>
        <v>0.2519776789963768</v>
      </c>
      <c r="I7240" s="15">
        <f t="shared" si="1616"/>
        <v>0.86032894500746537</v>
      </c>
      <c r="J7240" s="15">
        <f t="shared" si="1617"/>
        <v>1.017726725449043</v>
      </c>
      <c r="K7240" s="283">
        <f t="shared" si="1622"/>
        <v>0.22062655570389672</v>
      </c>
      <c r="L7240" s="283">
        <f t="shared" si="1623"/>
        <v>3.8708416397494121</v>
      </c>
      <c r="M7240" s="283">
        <f t="shared" si="1624"/>
        <v>2.9138836849245018</v>
      </c>
      <c r="N7240" s="283">
        <f t="shared" si="1625"/>
        <v>3.4228778732085736</v>
      </c>
      <c r="O7240" s="283">
        <f t="shared" si="1626"/>
        <v>0.24950070972079272</v>
      </c>
      <c r="P7240" s="21">
        <f t="shared" si="1618"/>
        <v>0</v>
      </c>
      <c r="Q7240" s="21">
        <f t="shared" si="1619"/>
        <v>0.84355555031342389</v>
      </c>
      <c r="R7240">
        <f t="shared" si="1620"/>
        <v>0.9440993384982781</v>
      </c>
      <c r="S7240" s="296">
        <f t="shared" si="1627"/>
        <v>0</v>
      </c>
      <c r="T7240" s="283">
        <f t="shared" si="1628"/>
        <v>0.22062655570389672</v>
      </c>
    </row>
    <row r="7241" spans="1:20" x14ac:dyDescent="0.25">
      <c r="A7241" s="286">
        <v>43402</v>
      </c>
      <c r="B7241" s="1">
        <f t="shared" si="1621"/>
        <v>1</v>
      </c>
      <c r="C7241" s="285">
        <v>15</v>
      </c>
      <c r="D7241" t="s">
        <v>714</v>
      </c>
      <c r="F7241" s="16">
        <v>43</v>
      </c>
      <c r="G7241" t="str">
        <f t="shared" si="1615"/>
        <v>heating</v>
      </c>
      <c r="H7241" s="283">
        <f>IF(G7241="heating",F7241*Assumptions!M$4+Assumptions!M$7,0)</f>
        <v>0.28406530170749683</v>
      </c>
      <c r="I7241" s="15">
        <f t="shared" si="1616"/>
        <v>0.85754515037175039</v>
      </c>
      <c r="J7241" s="15">
        <f t="shared" si="1617"/>
        <v>1.017726725449043</v>
      </c>
      <c r="K7241" s="283">
        <f t="shared" si="1622"/>
        <v>0.24791703130311907</v>
      </c>
      <c r="L7241" s="283">
        <f t="shared" si="1623"/>
        <v>3.7370271581932331</v>
      </c>
      <c r="M7241" s="283">
        <f t="shared" si="1624"/>
        <v>3.1611247806060532</v>
      </c>
      <c r="N7241" s="283">
        <f t="shared" si="1625"/>
        <v>3.2278965655525562</v>
      </c>
      <c r="O7241" s="283">
        <f t="shared" si="1626"/>
        <v>0.28702055971852458</v>
      </c>
      <c r="P7241" s="21">
        <f t="shared" si="1618"/>
        <v>0</v>
      </c>
      <c r="Q7241" s="21">
        <f t="shared" si="1619"/>
        <v>0.96592607327566882</v>
      </c>
      <c r="R7241">
        <f t="shared" si="1620"/>
        <v>0.9440993384982781</v>
      </c>
      <c r="S7241" s="296">
        <f t="shared" si="1627"/>
        <v>0</v>
      </c>
      <c r="T7241" s="283">
        <f t="shared" si="1628"/>
        <v>0.24791703130311907</v>
      </c>
    </row>
    <row r="7242" spans="1:20" x14ac:dyDescent="0.25">
      <c r="A7242" s="286">
        <v>43402</v>
      </c>
      <c r="B7242" s="1">
        <f t="shared" si="1621"/>
        <v>1</v>
      </c>
      <c r="C7242" s="285">
        <v>16</v>
      </c>
      <c r="D7242" t="s">
        <v>714</v>
      </c>
      <c r="F7242" s="16">
        <v>41</v>
      </c>
      <c r="G7242" t="str">
        <f t="shared" si="1615"/>
        <v>heating</v>
      </c>
      <c r="H7242" s="283">
        <f>IF(G7242="heating",F7242*Assumptions!M$4+Assumptions!M$7,0)</f>
        <v>0.30545705018157687</v>
      </c>
      <c r="I7242" s="15">
        <f t="shared" si="1616"/>
        <v>0.88344815438260227</v>
      </c>
      <c r="J7242" s="15">
        <f t="shared" si="1617"/>
        <v>1.017726725449043</v>
      </c>
      <c r="K7242" s="283">
        <f t="shared" si="1622"/>
        <v>0.27463912100450771</v>
      </c>
      <c r="L7242" s="283">
        <f t="shared" si="1623"/>
        <v>3.6290180754851575</v>
      </c>
      <c r="M7242" s="283">
        <f t="shared" si="1624"/>
        <v>3.4006391808387555</v>
      </c>
      <c r="N7242" s="283">
        <f t="shared" si="1625"/>
        <v>3.0927664988509331</v>
      </c>
      <c r="O7242" s="283">
        <f t="shared" si="1626"/>
        <v>0.32225851344775314</v>
      </c>
      <c r="P7242" s="21">
        <f t="shared" si="1618"/>
        <v>0</v>
      </c>
      <c r="Q7242" s="21">
        <f t="shared" si="1619"/>
        <v>1.1649354943302594</v>
      </c>
      <c r="R7242">
        <f t="shared" si="1620"/>
        <v>0.9440993384982781</v>
      </c>
      <c r="S7242" s="296">
        <f t="shared" si="1627"/>
        <v>0</v>
      </c>
      <c r="T7242" s="283">
        <f t="shared" si="1628"/>
        <v>0.27463912100450771</v>
      </c>
    </row>
    <row r="7243" spans="1:20" x14ac:dyDescent="0.25">
      <c r="A7243" s="286">
        <v>43402</v>
      </c>
      <c r="B7243" s="1">
        <f t="shared" si="1621"/>
        <v>1</v>
      </c>
      <c r="C7243" s="285">
        <v>17</v>
      </c>
      <c r="D7243" t="s">
        <v>714</v>
      </c>
      <c r="F7243" s="16">
        <v>41</v>
      </c>
      <c r="G7243" t="str">
        <f t="shared" si="1615"/>
        <v>heating</v>
      </c>
      <c r="H7243" s="283">
        <f>IF(G7243="heating",F7243*Assumptions!M$4+Assumptions!M$7,0)</f>
        <v>0.30545705018157687</v>
      </c>
      <c r="I7243" s="15">
        <f t="shared" si="1616"/>
        <v>0.94025748850374469</v>
      </c>
      <c r="J7243" s="15">
        <f t="shared" si="1617"/>
        <v>1.017726725449043</v>
      </c>
      <c r="K7243" s="283">
        <f t="shared" si="1622"/>
        <v>0.2922995411553489</v>
      </c>
      <c r="L7243" s="283">
        <f t="shared" si="1623"/>
        <v>3.6290180754851575</v>
      </c>
      <c r="M7243" s="283">
        <f t="shared" si="1624"/>
        <v>3.6193142060695531</v>
      </c>
      <c r="N7243" s="283">
        <f t="shared" si="1625"/>
        <v>3.0927664988509331</v>
      </c>
      <c r="O7243" s="283">
        <f t="shared" si="1626"/>
        <v>0.34298105553810382</v>
      </c>
      <c r="P7243" s="21">
        <f t="shared" si="1618"/>
        <v>0</v>
      </c>
      <c r="Q7243" s="21">
        <f t="shared" si="1619"/>
        <v>1.3521540118753073</v>
      </c>
      <c r="R7243">
        <f t="shared" si="1620"/>
        <v>0.9440993384982781</v>
      </c>
      <c r="S7243" s="296">
        <f t="shared" si="1627"/>
        <v>0</v>
      </c>
      <c r="T7243" s="283">
        <f t="shared" si="1628"/>
        <v>0.2922995411553489</v>
      </c>
    </row>
    <row r="7244" spans="1:20" x14ac:dyDescent="0.25">
      <c r="A7244" s="286">
        <v>43402</v>
      </c>
      <c r="B7244" s="1">
        <f t="shared" si="1621"/>
        <v>1</v>
      </c>
      <c r="C7244" s="285">
        <v>18</v>
      </c>
      <c r="D7244" t="s">
        <v>714</v>
      </c>
      <c r="F7244" s="16">
        <v>39</v>
      </c>
      <c r="G7244" t="str">
        <f t="shared" si="1615"/>
        <v>heating</v>
      </c>
      <c r="H7244" s="283">
        <f>IF(G7244="heating",F7244*Assumptions!M$4+Assumptions!M$7,0)</f>
        <v>0.32684879865565691</v>
      </c>
      <c r="I7244" s="15">
        <f t="shared" si="1616"/>
        <v>0.98182363790757687</v>
      </c>
      <c r="J7244" s="15">
        <f t="shared" si="1617"/>
        <v>1.017726725449043</v>
      </c>
      <c r="K7244" s="283">
        <f t="shared" si="1622"/>
        <v>0.3265965223637104</v>
      </c>
      <c r="L7244" s="283">
        <f t="shared" si="1623"/>
        <v>3.4953736047983544</v>
      </c>
      <c r="M7244" s="283">
        <f t="shared" si="1624"/>
        <v>3.895060258907034</v>
      </c>
      <c r="N7244" s="283">
        <f t="shared" si="1625"/>
        <v>2.9501734199721237</v>
      </c>
      <c r="O7244" s="283">
        <f t="shared" si="1626"/>
        <v>0.38695246047597959</v>
      </c>
      <c r="P7244" s="21">
        <f t="shared" si="1618"/>
        <v>0</v>
      </c>
      <c r="Q7244" s="21">
        <f t="shared" si="1619"/>
        <v>1.5598916921549892</v>
      </c>
      <c r="R7244">
        <f t="shared" si="1620"/>
        <v>0.9440993384982781</v>
      </c>
      <c r="S7244" s="296">
        <f t="shared" si="1627"/>
        <v>0</v>
      </c>
      <c r="T7244" s="283">
        <f t="shared" si="1628"/>
        <v>0.3265965223637104</v>
      </c>
    </row>
    <row r="7245" spans="1:20" x14ac:dyDescent="0.25">
      <c r="A7245" s="286">
        <v>43402</v>
      </c>
      <c r="B7245" s="1">
        <f t="shared" si="1621"/>
        <v>1</v>
      </c>
      <c r="C7245" s="285">
        <v>19</v>
      </c>
      <c r="D7245" t="s">
        <v>714</v>
      </c>
      <c r="F7245" s="16">
        <v>39</v>
      </c>
      <c r="G7245" t="str">
        <f t="shared" si="1615"/>
        <v>heating</v>
      </c>
      <c r="H7245" s="283">
        <f>IF(G7245="heating",F7245*Assumptions!M$4+Assumptions!M$7,0)</f>
        <v>0.32684879865565691</v>
      </c>
      <c r="I7245" s="15">
        <f t="shared" si="1616"/>
        <v>0.98418842963438757</v>
      </c>
      <c r="J7245" s="15">
        <f t="shared" si="1617"/>
        <v>1.017726725449043</v>
      </c>
      <c r="K7245" s="283">
        <f t="shared" si="1622"/>
        <v>0.32738315320480199</v>
      </c>
      <c r="L7245" s="283">
        <f t="shared" si="1623"/>
        <v>3.4953736047983544</v>
      </c>
      <c r="M7245" s="283">
        <f t="shared" si="1624"/>
        <v>3.9044417872386625</v>
      </c>
      <c r="N7245" s="283">
        <f t="shared" si="1625"/>
        <v>2.9501734199721237</v>
      </c>
      <c r="O7245" s="283">
        <f t="shared" si="1626"/>
        <v>0.38788446286609601</v>
      </c>
      <c r="P7245" s="21">
        <f t="shared" si="1618"/>
        <v>0</v>
      </c>
      <c r="Q7245" s="21">
        <f t="shared" si="1619"/>
        <v>1.6764212681468484</v>
      </c>
      <c r="R7245">
        <f t="shared" si="1620"/>
        <v>0.9440993384982781</v>
      </c>
      <c r="S7245" s="296">
        <f t="shared" si="1627"/>
        <v>0</v>
      </c>
      <c r="T7245" s="283">
        <f t="shared" si="1628"/>
        <v>0.32738315320480199</v>
      </c>
    </row>
    <row r="7246" spans="1:20" x14ac:dyDescent="0.25">
      <c r="A7246" s="286">
        <v>43402</v>
      </c>
      <c r="B7246" s="1">
        <f t="shared" si="1621"/>
        <v>1</v>
      </c>
      <c r="C7246" s="285">
        <v>20</v>
      </c>
      <c r="D7246" t="s">
        <v>714</v>
      </c>
      <c r="F7246" s="16">
        <v>39</v>
      </c>
      <c r="G7246" t="str">
        <f t="shared" si="1615"/>
        <v>heating</v>
      </c>
      <c r="H7246" s="283">
        <f>IF(G7246="heating",F7246*Assumptions!M$4+Assumptions!M$7,0)</f>
        <v>0.32684879865565691</v>
      </c>
      <c r="I7246" s="15">
        <f t="shared" si="1616"/>
        <v>0.97071962311712034</v>
      </c>
      <c r="J7246" s="15">
        <f t="shared" si="1617"/>
        <v>1.017726725449043</v>
      </c>
      <c r="K7246" s="283">
        <f t="shared" si="1622"/>
        <v>0.32290285226368404</v>
      </c>
      <c r="L7246" s="283">
        <f t="shared" si="1623"/>
        <v>3.4953736047983544</v>
      </c>
      <c r="M7246" s="283">
        <f t="shared" si="1624"/>
        <v>3.8510087561169835</v>
      </c>
      <c r="N7246" s="283">
        <f t="shared" si="1625"/>
        <v>2.9501734199721237</v>
      </c>
      <c r="O7246" s="283">
        <f t="shared" si="1626"/>
        <v>0.38257618995402942</v>
      </c>
      <c r="P7246" s="21">
        <f t="shared" si="1618"/>
        <v>0</v>
      </c>
      <c r="Q7246" s="21">
        <f t="shared" si="1619"/>
        <v>1.52436960139122</v>
      </c>
      <c r="R7246">
        <f t="shared" si="1620"/>
        <v>0.9440993384982781</v>
      </c>
      <c r="S7246" s="296">
        <f t="shared" si="1627"/>
        <v>0</v>
      </c>
      <c r="T7246" s="283">
        <f t="shared" si="1628"/>
        <v>0.32290285226368404</v>
      </c>
    </row>
    <row r="7247" spans="1:20" x14ac:dyDescent="0.25">
      <c r="A7247" s="286">
        <v>43402</v>
      </c>
      <c r="B7247" s="1">
        <f t="shared" si="1621"/>
        <v>1</v>
      </c>
      <c r="C7247" s="285">
        <v>21</v>
      </c>
      <c r="D7247" t="s">
        <v>714</v>
      </c>
      <c r="F7247" s="16">
        <v>37</v>
      </c>
      <c r="G7247" t="str">
        <f t="shared" si="1615"/>
        <v>heating</v>
      </c>
      <c r="H7247" s="283">
        <f>IF(G7247="heating",F7247*Assumptions!M$4+Assumptions!M$7,0)</f>
        <v>0.34824054712973695</v>
      </c>
      <c r="I7247" s="15">
        <f t="shared" si="1616"/>
        <v>0.95751150862929935</v>
      </c>
      <c r="J7247" s="15">
        <f t="shared" si="1617"/>
        <v>1.017726725449043</v>
      </c>
      <c r="K7247" s="283">
        <f t="shared" si="1622"/>
        <v>0.33935520776775235</v>
      </c>
      <c r="L7247" s="283">
        <f t="shared" si="1623"/>
        <v>3.3550920610042541</v>
      </c>
      <c r="M7247" s="283">
        <f t="shared" si="1624"/>
        <v>3.8847938912642235</v>
      </c>
      <c r="N7247" s="283">
        <f t="shared" si="1625"/>
        <v>2.8034223547707424</v>
      </c>
      <c r="O7247" s="283">
        <f t="shared" si="1626"/>
        <v>0.40613500905579553</v>
      </c>
      <c r="P7247" s="21">
        <f t="shared" si="1618"/>
        <v>0</v>
      </c>
      <c r="Q7247" s="21">
        <f t="shared" si="1619"/>
        <v>1.4448604713749031</v>
      </c>
      <c r="R7247">
        <f t="shared" si="1620"/>
        <v>0.9440993384982781</v>
      </c>
      <c r="S7247" s="296">
        <f t="shared" si="1627"/>
        <v>0</v>
      </c>
      <c r="T7247" s="283">
        <f t="shared" si="1628"/>
        <v>0.33935520776775235</v>
      </c>
    </row>
    <row r="7248" spans="1:20" x14ac:dyDescent="0.25">
      <c r="A7248" s="286">
        <v>43402</v>
      </c>
      <c r="B7248" s="1">
        <f t="shared" si="1621"/>
        <v>1</v>
      </c>
      <c r="C7248" s="285">
        <v>22</v>
      </c>
      <c r="D7248" t="s">
        <v>714</v>
      </c>
      <c r="F7248" s="16">
        <v>37</v>
      </c>
      <c r="G7248" t="str">
        <f t="shared" si="1615"/>
        <v>heating</v>
      </c>
      <c r="H7248" s="283">
        <f>IF(G7248="heating",F7248*Assumptions!M$4+Assumptions!M$7,0)</f>
        <v>0.34824054712973695</v>
      </c>
      <c r="I7248" s="15">
        <f t="shared" si="1616"/>
        <v>0.9426530227543114</v>
      </c>
      <c r="J7248" s="15">
        <f t="shared" si="1617"/>
        <v>1.017726725449043</v>
      </c>
      <c r="K7248" s="283">
        <f t="shared" si="1622"/>
        <v>0.33408915663857175</v>
      </c>
      <c r="L7248" s="283">
        <f t="shared" si="1623"/>
        <v>3.3550920610042541</v>
      </c>
      <c r="M7248" s="283">
        <f t="shared" si="1624"/>
        <v>3.8245103806845755</v>
      </c>
      <c r="N7248" s="283">
        <f t="shared" si="1625"/>
        <v>2.8034223547707424</v>
      </c>
      <c r="O7248" s="283">
        <f t="shared" si="1626"/>
        <v>0.39983268136468275</v>
      </c>
      <c r="P7248" s="21">
        <f t="shared" si="1618"/>
        <v>0</v>
      </c>
      <c r="Q7248" s="21">
        <f t="shared" si="1619"/>
        <v>1.2427137171080138</v>
      </c>
      <c r="R7248">
        <f t="shared" si="1620"/>
        <v>0.9440993384982781</v>
      </c>
      <c r="S7248" s="296">
        <f t="shared" si="1627"/>
        <v>0</v>
      </c>
      <c r="T7248" s="283">
        <f t="shared" si="1628"/>
        <v>0.33408915663857175</v>
      </c>
    </row>
    <row r="7249" spans="1:20" x14ac:dyDescent="0.25">
      <c r="A7249" s="286">
        <v>43402</v>
      </c>
      <c r="B7249" s="1">
        <f t="shared" si="1621"/>
        <v>1</v>
      </c>
      <c r="C7249" s="285">
        <v>23</v>
      </c>
      <c r="D7249" t="s">
        <v>713</v>
      </c>
      <c r="F7249" s="16">
        <v>37</v>
      </c>
      <c r="G7249" t="str">
        <f t="shared" si="1615"/>
        <v>heating</v>
      </c>
      <c r="H7249" s="283">
        <f>IF(G7249="heating",F7249*Assumptions!M$4+Assumptions!M$7,0)</f>
        <v>0.34824054712973695</v>
      </c>
      <c r="I7249" s="15">
        <f t="shared" si="1616"/>
        <v>0.94450710149963013</v>
      </c>
      <c r="J7249" s="15">
        <f t="shared" si="1617"/>
        <v>1.017726725449043</v>
      </c>
      <c r="K7249" s="283">
        <f t="shared" si="1622"/>
        <v>0.33474626756848225</v>
      </c>
      <c r="L7249" s="283">
        <f t="shared" si="1623"/>
        <v>3.3550920610042541</v>
      </c>
      <c r="M7249" s="283">
        <f t="shared" si="1624"/>
        <v>3.8320327067546276</v>
      </c>
      <c r="N7249" s="283">
        <f t="shared" si="1625"/>
        <v>2.8034223547707424</v>
      </c>
      <c r="O7249" s="283">
        <f t="shared" si="1626"/>
        <v>0.40061910145596513</v>
      </c>
      <c r="P7249" s="21">
        <f t="shared" si="1618"/>
        <v>0</v>
      </c>
      <c r="Q7249" s="21">
        <f t="shared" si="1619"/>
        <v>1.0297519246597011</v>
      </c>
      <c r="R7249">
        <f t="shared" si="1620"/>
        <v>0.9440993384982781</v>
      </c>
      <c r="S7249" s="296">
        <f t="shared" si="1627"/>
        <v>0</v>
      </c>
      <c r="T7249" s="283">
        <f t="shared" si="1628"/>
        <v>0.33474626756848225</v>
      </c>
    </row>
    <row r="7250" spans="1:20" x14ac:dyDescent="0.25">
      <c r="A7250" s="286">
        <v>43403</v>
      </c>
      <c r="B7250" s="1">
        <f t="shared" si="1621"/>
        <v>2</v>
      </c>
      <c r="C7250" s="285">
        <v>0</v>
      </c>
      <c r="D7250" t="s">
        <v>713</v>
      </c>
      <c r="F7250" s="16">
        <v>36</v>
      </c>
      <c r="G7250" t="str">
        <f t="shared" si="1615"/>
        <v>heating</v>
      </c>
      <c r="H7250" s="283">
        <f>IF(G7250="heating",F7250*Assumptions!M$4+Assumptions!M$7,0)</f>
        <v>0.358936421366777</v>
      </c>
      <c r="I7250" s="15">
        <f t="shared" si="1616"/>
        <v>0.97481507806017154</v>
      </c>
      <c r="J7250" s="15">
        <f t="shared" si="1617"/>
        <v>1.0199659078795975</v>
      </c>
      <c r="K7250" s="283">
        <f t="shared" si="1622"/>
        <v>0.35688263960732947</v>
      </c>
      <c r="L7250" s="283">
        <f t="shared" si="1623"/>
        <v>3.2767200477248446</v>
      </c>
      <c r="M7250" s="283">
        <f t="shared" si="1624"/>
        <v>3.9900081536120457</v>
      </c>
      <c r="N7250" s="283">
        <f t="shared" si="1625"/>
        <v>2.7263288431388362</v>
      </c>
      <c r="O7250" s="283">
        <f t="shared" si="1626"/>
        <v>0.42893009874038374</v>
      </c>
      <c r="P7250" s="21">
        <f t="shared" si="1618"/>
        <v>0</v>
      </c>
      <c r="Q7250" s="21">
        <f t="shared" si="1619"/>
        <v>0.90668853391740301</v>
      </c>
      <c r="R7250">
        <f t="shared" si="1620"/>
        <v>0.83668510409641816</v>
      </c>
      <c r="S7250" s="296">
        <f t="shared" si="1627"/>
        <v>0</v>
      </c>
      <c r="T7250" s="283">
        <f t="shared" si="1628"/>
        <v>0.35688263960732947</v>
      </c>
    </row>
    <row r="7251" spans="1:20" x14ac:dyDescent="0.25">
      <c r="A7251" s="286">
        <v>43403</v>
      </c>
      <c r="B7251" s="1">
        <f t="shared" si="1621"/>
        <v>2</v>
      </c>
      <c r="C7251" s="285">
        <v>1</v>
      </c>
      <c r="D7251" t="s">
        <v>713</v>
      </c>
      <c r="F7251" s="16">
        <v>36</v>
      </c>
      <c r="G7251" t="str">
        <f t="shared" si="1615"/>
        <v>heating</v>
      </c>
      <c r="H7251" s="283">
        <f>IF(G7251="heating",F7251*Assumptions!M$4+Assumptions!M$7,0)</f>
        <v>0.358936421366777</v>
      </c>
      <c r="I7251" s="15">
        <f t="shared" si="1616"/>
        <v>1.012242869806885</v>
      </c>
      <c r="J7251" s="15">
        <f t="shared" si="1617"/>
        <v>1.0199659078795975</v>
      </c>
      <c r="K7251" s="283">
        <f t="shared" si="1622"/>
        <v>0.37058506318885726</v>
      </c>
      <c r="L7251" s="283">
        <f t="shared" si="1623"/>
        <v>3.2767200477248446</v>
      </c>
      <c r="M7251" s="283">
        <f t="shared" si="1624"/>
        <v>4.1432035622615029</v>
      </c>
      <c r="N7251" s="283">
        <f t="shared" si="1625"/>
        <v>2.7263288431388362</v>
      </c>
      <c r="O7251" s="283">
        <f t="shared" si="1626"/>
        <v>0.44539876728159949</v>
      </c>
      <c r="P7251" s="21">
        <f t="shared" si="1618"/>
        <v>0</v>
      </c>
      <c r="Q7251" s="21">
        <f t="shared" si="1619"/>
        <v>0.81803459285312596</v>
      </c>
      <c r="R7251">
        <f t="shared" si="1620"/>
        <v>0.83668510409641816</v>
      </c>
      <c r="S7251" s="296">
        <f t="shared" si="1627"/>
        <v>0</v>
      </c>
      <c r="T7251" s="283">
        <f t="shared" si="1628"/>
        <v>0.37058506318885726</v>
      </c>
    </row>
    <row r="7252" spans="1:20" x14ac:dyDescent="0.25">
      <c r="A7252" s="286">
        <v>43403</v>
      </c>
      <c r="B7252" s="1">
        <f t="shared" si="1621"/>
        <v>2</v>
      </c>
      <c r="C7252" s="285">
        <v>2</v>
      </c>
      <c r="D7252" t="s">
        <v>713</v>
      </c>
      <c r="F7252" s="16">
        <v>34</v>
      </c>
      <c r="G7252" t="str">
        <f t="shared" si="1615"/>
        <v>heating</v>
      </c>
      <c r="H7252" s="283">
        <f>IF(G7252="heating",F7252*Assumptions!M$4+Assumptions!M$7,0)</f>
        <v>0.38032816984085704</v>
      </c>
      <c r="I7252" s="15">
        <f t="shared" si="1616"/>
        <v>1.0509704703585963</v>
      </c>
      <c r="J7252" s="15">
        <f t="shared" si="1617"/>
        <v>1.0199659078795975</v>
      </c>
      <c r="K7252" s="283">
        <f t="shared" si="1622"/>
        <v>0.40769432197248168</v>
      </c>
      <c r="L7252" s="283">
        <f t="shared" si="1623"/>
        <v>3.1617728735566879</v>
      </c>
      <c r="M7252" s="283">
        <f t="shared" si="1624"/>
        <v>4.3981937250882961</v>
      </c>
      <c r="N7252" s="283">
        <f t="shared" si="1625"/>
        <v>2.582445701090049</v>
      </c>
      <c r="O7252" s="283">
        <f t="shared" si="1626"/>
        <v>0.49915351458176915</v>
      </c>
      <c r="P7252" s="21">
        <f t="shared" si="1618"/>
        <v>0</v>
      </c>
      <c r="Q7252" s="21">
        <f t="shared" si="1619"/>
        <v>0.74507607494346417</v>
      </c>
      <c r="R7252">
        <f t="shared" si="1620"/>
        <v>0.83668510409641816</v>
      </c>
      <c r="S7252" s="296">
        <f t="shared" si="1627"/>
        <v>0</v>
      </c>
      <c r="T7252" s="283">
        <f t="shared" si="1628"/>
        <v>0.40769432197248168</v>
      </c>
    </row>
    <row r="7253" spans="1:20" x14ac:dyDescent="0.25">
      <c r="A7253" s="286">
        <v>43403</v>
      </c>
      <c r="B7253" s="1">
        <f t="shared" si="1621"/>
        <v>2</v>
      </c>
      <c r="C7253" s="285">
        <v>3</v>
      </c>
      <c r="D7253" t="s">
        <v>713</v>
      </c>
      <c r="F7253" s="16">
        <v>37</v>
      </c>
      <c r="G7253" t="str">
        <f t="shared" si="1615"/>
        <v>heating</v>
      </c>
      <c r="H7253" s="283">
        <f>IF(G7253="heating",F7253*Assumptions!M$4+Assumptions!M$7,0)</f>
        <v>0.34824054712973695</v>
      </c>
      <c r="I7253" s="15">
        <f t="shared" si="1616"/>
        <v>1.0924036124451033</v>
      </c>
      <c r="J7253" s="15">
        <f t="shared" si="1617"/>
        <v>1.0199659078795975</v>
      </c>
      <c r="K7253" s="283">
        <f t="shared" si="1622"/>
        <v>0.38801464701982158</v>
      </c>
      <c r="L7253" s="283">
        <f t="shared" si="1623"/>
        <v>3.3550920610042541</v>
      </c>
      <c r="M7253" s="283">
        <f t="shared" si="1624"/>
        <v>4.4418264283577766</v>
      </c>
      <c r="N7253" s="283">
        <f t="shared" si="1625"/>
        <v>2.8034223547707424</v>
      </c>
      <c r="O7253" s="283">
        <f t="shared" si="1626"/>
        <v>0.46436986548037701</v>
      </c>
      <c r="P7253" s="21">
        <f t="shared" si="1618"/>
        <v>0</v>
      </c>
      <c r="Q7253" s="21">
        <f t="shared" si="1619"/>
        <v>0.69158980876382303</v>
      </c>
      <c r="R7253">
        <f t="shared" si="1620"/>
        <v>0.83668510409641816</v>
      </c>
      <c r="S7253" s="296">
        <f t="shared" si="1627"/>
        <v>0</v>
      </c>
      <c r="T7253" s="283">
        <f t="shared" si="1628"/>
        <v>0.38801464701982158</v>
      </c>
    </row>
    <row r="7254" spans="1:20" x14ac:dyDescent="0.25">
      <c r="A7254" s="286">
        <v>43403</v>
      </c>
      <c r="B7254" s="1">
        <f t="shared" si="1621"/>
        <v>2</v>
      </c>
      <c r="C7254" s="285">
        <v>4</v>
      </c>
      <c r="D7254" t="s">
        <v>713</v>
      </c>
      <c r="F7254" s="16">
        <v>37</v>
      </c>
      <c r="G7254" t="str">
        <f t="shared" si="1615"/>
        <v>heating</v>
      </c>
      <c r="H7254" s="283">
        <f>IF(G7254="heating",F7254*Assumptions!M$4+Assumptions!M$7,0)</f>
        <v>0.34824054712973695</v>
      </c>
      <c r="I7254" s="15">
        <f t="shared" si="1616"/>
        <v>1.1348296917927807</v>
      </c>
      <c r="J7254" s="15">
        <f t="shared" si="1617"/>
        <v>1.0199659078795975</v>
      </c>
      <c r="K7254" s="283">
        <f t="shared" si="1622"/>
        <v>0.40308411403273048</v>
      </c>
      <c r="L7254" s="283">
        <f t="shared" si="1623"/>
        <v>3.3550920610042541</v>
      </c>
      <c r="M7254" s="283">
        <f t="shared" si="1624"/>
        <v>4.614335268818599</v>
      </c>
      <c r="N7254" s="283">
        <f t="shared" si="1625"/>
        <v>2.8034223547707424</v>
      </c>
      <c r="O7254" s="283">
        <f t="shared" si="1626"/>
        <v>0.4824047680888035</v>
      </c>
      <c r="P7254" s="21">
        <f t="shared" si="1618"/>
        <v>0</v>
      </c>
      <c r="Q7254" s="21">
        <f t="shared" si="1619"/>
        <v>0.6473875548762833</v>
      </c>
      <c r="R7254">
        <f t="shared" si="1620"/>
        <v>0.83668510409641816</v>
      </c>
      <c r="S7254" s="296">
        <f t="shared" si="1627"/>
        <v>0</v>
      </c>
      <c r="T7254" s="283">
        <f t="shared" si="1628"/>
        <v>0.40308411403273048</v>
      </c>
    </row>
    <row r="7255" spans="1:20" x14ac:dyDescent="0.25">
      <c r="A7255" s="286">
        <v>43403</v>
      </c>
      <c r="B7255" s="1">
        <f t="shared" si="1621"/>
        <v>2</v>
      </c>
      <c r="C7255" s="285">
        <v>5</v>
      </c>
      <c r="D7255" t="s">
        <v>713</v>
      </c>
      <c r="F7255" s="16">
        <v>39</v>
      </c>
      <c r="G7255" t="str">
        <f t="shared" si="1615"/>
        <v>heating</v>
      </c>
      <c r="H7255" s="283">
        <f>IF(G7255="heating",F7255*Assumptions!M$4+Assumptions!M$7,0)</f>
        <v>0.32684879865565691</v>
      </c>
      <c r="I7255" s="15">
        <f t="shared" si="1616"/>
        <v>1.1635558681477385</v>
      </c>
      <c r="J7255" s="15">
        <f t="shared" si="1617"/>
        <v>1.0199659078795975</v>
      </c>
      <c r="K7255" s="283">
        <f t="shared" si="1622"/>
        <v>0.38790000895978499</v>
      </c>
      <c r="L7255" s="283">
        <f t="shared" si="1623"/>
        <v>3.4953736047983544</v>
      </c>
      <c r="M7255" s="283">
        <f t="shared" si="1624"/>
        <v>4.6261788043362921</v>
      </c>
      <c r="N7255" s="283">
        <f t="shared" si="1625"/>
        <v>2.9501734199721237</v>
      </c>
      <c r="O7255" s="283">
        <f t="shared" si="1626"/>
        <v>0.45958500047495143</v>
      </c>
      <c r="P7255" s="21">
        <f t="shared" si="1618"/>
        <v>0</v>
      </c>
      <c r="Q7255" s="21">
        <f t="shared" si="1619"/>
        <v>0.72139578924615555</v>
      </c>
      <c r="R7255">
        <f t="shared" si="1620"/>
        <v>0.83668510409641816</v>
      </c>
      <c r="S7255" s="296">
        <f t="shared" si="1627"/>
        <v>0</v>
      </c>
      <c r="T7255" s="283">
        <f t="shared" si="1628"/>
        <v>0.38790000895978499</v>
      </c>
    </row>
    <row r="7256" spans="1:20" x14ac:dyDescent="0.25">
      <c r="A7256" s="286">
        <v>43403</v>
      </c>
      <c r="B7256" s="1">
        <f t="shared" si="1621"/>
        <v>2</v>
      </c>
      <c r="C7256" s="285">
        <v>6</v>
      </c>
      <c r="D7256" t="s">
        <v>713</v>
      </c>
      <c r="F7256" s="16">
        <v>39</v>
      </c>
      <c r="G7256" t="str">
        <f t="shared" si="1615"/>
        <v>heating</v>
      </c>
      <c r="H7256" s="283">
        <f>IF(G7256="heating",F7256*Assumptions!M$4+Assumptions!M$7,0)</f>
        <v>0.32684879865565691</v>
      </c>
      <c r="I7256" s="15">
        <f t="shared" si="1616"/>
        <v>1.2083911162615524</v>
      </c>
      <c r="J7256" s="15">
        <f t="shared" si="1617"/>
        <v>1.0199659078795975</v>
      </c>
      <c r="K7256" s="283">
        <f t="shared" si="1622"/>
        <v>0.40284694328512016</v>
      </c>
      <c r="L7256" s="283">
        <f t="shared" si="1623"/>
        <v>3.4953736047983544</v>
      </c>
      <c r="M7256" s="283">
        <f t="shared" si="1624"/>
        <v>4.8044391527985191</v>
      </c>
      <c r="N7256" s="283">
        <f t="shared" si="1625"/>
        <v>2.9501734199721237</v>
      </c>
      <c r="O7256" s="283">
        <f t="shared" si="1626"/>
        <v>0.4772941694884546</v>
      </c>
      <c r="P7256" s="21">
        <f t="shared" si="1618"/>
        <v>0</v>
      </c>
      <c r="Q7256" s="21">
        <f t="shared" si="1619"/>
        <v>0.87787080972652631</v>
      </c>
      <c r="R7256">
        <f t="shared" si="1620"/>
        <v>0.83668510409641816</v>
      </c>
      <c r="S7256" s="296">
        <f t="shared" si="1627"/>
        <v>0</v>
      </c>
      <c r="T7256" s="283">
        <f t="shared" si="1628"/>
        <v>0.40284694328512016</v>
      </c>
    </row>
    <row r="7257" spans="1:20" x14ac:dyDescent="0.25">
      <c r="A7257" s="286">
        <v>43403</v>
      </c>
      <c r="B7257" s="1">
        <f t="shared" si="1621"/>
        <v>2</v>
      </c>
      <c r="C7257" s="285">
        <v>7</v>
      </c>
      <c r="D7257" t="s">
        <v>714</v>
      </c>
      <c r="F7257" s="16">
        <v>39</v>
      </c>
      <c r="G7257" t="str">
        <f t="shared" si="1615"/>
        <v>heating</v>
      </c>
      <c r="H7257" s="283">
        <f>IF(G7257="heating",F7257*Assumptions!M$4+Assumptions!M$7,0)</f>
        <v>0.32684879865565691</v>
      </c>
      <c r="I7257" s="15">
        <f t="shared" si="1616"/>
        <v>1.1637425769249583</v>
      </c>
      <c r="J7257" s="15">
        <f t="shared" si="1617"/>
        <v>1.0199659078795975</v>
      </c>
      <c r="K7257" s="283">
        <f t="shared" si="1622"/>
        <v>0.38796225292961839</v>
      </c>
      <c r="L7257" s="283">
        <f t="shared" si="1623"/>
        <v>3.4953736047983544</v>
      </c>
      <c r="M7257" s="283">
        <f t="shared" si="1624"/>
        <v>4.6269211392867691</v>
      </c>
      <c r="N7257" s="283">
        <f t="shared" si="1625"/>
        <v>2.9501734199721237</v>
      </c>
      <c r="O7257" s="283">
        <f t="shared" si="1626"/>
        <v>0.45965874730208395</v>
      </c>
      <c r="P7257" s="21">
        <f t="shared" si="1618"/>
        <v>0</v>
      </c>
      <c r="Q7257" s="21">
        <f t="shared" si="1619"/>
        <v>0.97331382064367777</v>
      </c>
      <c r="R7257">
        <f t="shared" si="1620"/>
        <v>0.83668510409641816</v>
      </c>
      <c r="S7257" s="296">
        <f t="shared" si="1627"/>
        <v>0</v>
      </c>
      <c r="T7257" s="283">
        <f t="shared" si="1628"/>
        <v>0.38796225292961839</v>
      </c>
    </row>
    <row r="7258" spans="1:20" x14ac:dyDescent="0.25">
      <c r="A7258" s="286">
        <v>43403</v>
      </c>
      <c r="B7258" s="1">
        <f t="shared" si="1621"/>
        <v>2</v>
      </c>
      <c r="C7258" s="285">
        <v>8</v>
      </c>
      <c r="D7258" t="s">
        <v>714</v>
      </c>
      <c r="F7258" s="16">
        <v>41</v>
      </c>
      <c r="G7258" t="str">
        <f t="shared" si="1615"/>
        <v>heating</v>
      </c>
      <c r="H7258" s="283">
        <f>IF(G7258="heating",F7258*Assumptions!M$4+Assumptions!M$7,0)</f>
        <v>0.30545705018157687</v>
      </c>
      <c r="I7258" s="15">
        <f t="shared" si="1616"/>
        <v>1.094193721037565</v>
      </c>
      <c r="J7258" s="15">
        <f t="shared" si="1617"/>
        <v>1.0199659078795975</v>
      </c>
      <c r="K7258" s="283">
        <f t="shared" si="1622"/>
        <v>0.34090237550078134</v>
      </c>
      <c r="L7258" s="283">
        <f t="shared" si="1623"/>
        <v>3.6290180754851575</v>
      </c>
      <c r="M7258" s="283">
        <f t="shared" si="1624"/>
        <v>4.2211246916637757</v>
      </c>
      <c r="N7258" s="283">
        <f t="shared" si="1625"/>
        <v>3.0927664988509331</v>
      </c>
      <c r="O7258" s="283">
        <f t="shared" si="1626"/>
        <v>0.4000110849389385</v>
      </c>
      <c r="P7258" s="21">
        <f t="shared" si="1618"/>
        <v>0</v>
      </c>
      <c r="Q7258" s="21">
        <f t="shared" si="1619"/>
        <v>0.94940007506179924</v>
      </c>
      <c r="R7258">
        <f t="shared" si="1620"/>
        <v>0.83668510409641816</v>
      </c>
      <c r="S7258" s="296">
        <f t="shared" si="1627"/>
        <v>0</v>
      </c>
      <c r="T7258" s="283">
        <f t="shared" si="1628"/>
        <v>0.34090237550078134</v>
      </c>
    </row>
    <row r="7259" spans="1:20" x14ac:dyDescent="0.25">
      <c r="A7259" s="286">
        <v>43403</v>
      </c>
      <c r="B7259" s="1">
        <f t="shared" si="1621"/>
        <v>2</v>
      </c>
      <c r="C7259" s="285">
        <v>9</v>
      </c>
      <c r="D7259" t="s">
        <v>714</v>
      </c>
      <c r="F7259" s="16">
        <v>45</v>
      </c>
      <c r="G7259" t="str">
        <f t="shared" si="1615"/>
        <v>heating</v>
      </c>
      <c r="H7259" s="283">
        <f>IF(G7259="heating",F7259*Assumptions!M$4+Assumptions!M$7,0)</f>
        <v>0.26267355323341679</v>
      </c>
      <c r="I7259" s="15">
        <f t="shared" si="1616"/>
        <v>1.0343009000871222</v>
      </c>
      <c r="J7259" s="15">
        <f t="shared" si="1617"/>
        <v>1.0199659078795975</v>
      </c>
      <c r="K7259" s="283">
        <f t="shared" si="1622"/>
        <v>0.2771079001228347</v>
      </c>
      <c r="L7259" s="283">
        <f t="shared" si="1623"/>
        <v>3.8225513186096443</v>
      </c>
      <c r="M7259" s="283">
        <f t="shared" si="1624"/>
        <v>3.6141922846678911</v>
      </c>
      <c r="N7259" s="283">
        <f t="shared" si="1625"/>
        <v>3.3574836377085973</v>
      </c>
      <c r="O7259" s="283">
        <f t="shared" si="1626"/>
        <v>0.31549198248203847</v>
      </c>
      <c r="P7259" s="21">
        <f t="shared" si="1618"/>
        <v>0</v>
      </c>
      <c r="Q7259" s="21">
        <f t="shared" si="1619"/>
        <v>0.8408485371888097</v>
      </c>
      <c r="R7259">
        <f t="shared" si="1620"/>
        <v>0.83668510409641816</v>
      </c>
      <c r="S7259" s="296">
        <f t="shared" si="1627"/>
        <v>0</v>
      </c>
      <c r="T7259" s="283">
        <f t="shared" si="1628"/>
        <v>0.2771079001228347</v>
      </c>
    </row>
    <row r="7260" spans="1:20" x14ac:dyDescent="0.25">
      <c r="A7260" s="286">
        <v>43403</v>
      </c>
      <c r="B7260" s="1">
        <f t="shared" si="1621"/>
        <v>2</v>
      </c>
      <c r="C7260" s="285">
        <v>10</v>
      </c>
      <c r="D7260" t="s">
        <v>714</v>
      </c>
      <c r="F7260" s="16">
        <v>45</v>
      </c>
      <c r="G7260" t="str">
        <f t="shared" si="1615"/>
        <v>heating</v>
      </c>
      <c r="H7260" s="283">
        <f>IF(G7260="heating",F7260*Assumptions!M$4+Assumptions!M$7,0)</f>
        <v>0.26267355323341679</v>
      </c>
      <c r="I7260" s="15">
        <f t="shared" si="1616"/>
        <v>0.98112329028689171</v>
      </c>
      <c r="J7260" s="15">
        <f t="shared" si="1617"/>
        <v>1.0199659078795975</v>
      </c>
      <c r="K7260" s="283">
        <f t="shared" si="1622"/>
        <v>0.26286065758050287</v>
      </c>
      <c r="L7260" s="283">
        <f t="shared" si="1623"/>
        <v>3.8225513186096443</v>
      </c>
      <c r="M7260" s="283">
        <f t="shared" si="1624"/>
        <v>3.4283719812717672</v>
      </c>
      <c r="N7260" s="283">
        <f t="shared" si="1625"/>
        <v>3.3574836377085973</v>
      </c>
      <c r="O7260" s="283">
        <f t="shared" si="1626"/>
        <v>0.29927125837929636</v>
      </c>
      <c r="P7260" s="21">
        <f t="shared" si="1618"/>
        <v>0</v>
      </c>
      <c r="Q7260" s="21">
        <f t="shared" si="1619"/>
        <v>0.74504051125983206</v>
      </c>
      <c r="R7260">
        <f t="shared" si="1620"/>
        <v>0.83668510409641816</v>
      </c>
      <c r="S7260" s="296">
        <f t="shared" si="1627"/>
        <v>0</v>
      </c>
      <c r="T7260" s="283">
        <f t="shared" si="1628"/>
        <v>0.26286065758050287</v>
      </c>
    </row>
    <row r="7261" spans="1:20" x14ac:dyDescent="0.25">
      <c r="A7261" s="286">
        <v>43403</v>
      </c>
      <c r="B7261" s="1">
        <f t="shared" si="1621"/>
        <v>2</v>
      </c>
      <c r="C7261" s="285">
        <v>11</v>
      </c>
      <c r="D7261" t="s">
        <v>714</v>
      </c>
      <c r="F7261" s="16">
        <v>45</v>
      </c>
      <c r="G7261" t="str">
        <f t="shared" si="1615"/>
        <v>heating</v>
      </c>
      <c r="H7261" s="283">
        <f>IF(G7261="heating",F7261*Assumptions!M$4+Assumptions!M$7,0)</f>
        <v>0.26267355323341679</v>
      </c>
      <c r="I7261" s="15">
        <f t="shared" si="1616"/>
        <v>0.94956163997961163</v>
      </c>
      <c r="J7261" s="15">
        <f t="shared" si="1617"/>
        <v>1.0199659078795975</v>
      </c>
      <c r="K7261" s="283">
        <f t="shared" si="1622"/>
        <v>0.25440472116942087</v>
      </c>
      <c r="L7261" s="283">
        <f t="shared" si="1623"/>
        <v>3.8225513186096443</v>
      </c>
      <c r="M7261" s="283">
        <f t="shared" si="1624"/>
        <v>3.3180850492751417</v>
      </c>
      <c r="N7261" s="283">
        <f t="shared" si="1625"/>
        <v>3.3574836377085973</v>
      </c>
      <c r="O7261" s="283">
        <f t="shared" si="1626"/>
        <v>0.28964403324103161</v>
      </c>
      <c r="P7261" s="21">
        <f t="shared" si="1618"/>
        <v>0</v>
      </c>
      <c r="Q7261" s="21">
        <f t="shared" si="1619"/>
        <v>0.72850690893675296</v>
      </c>
      <c r="R7261">
        <f t="shared" si="1620"/>
        <v>0.83668510409641816</v>
      </c>
      <c r="S7261" s="296">
        <f t="shared" si="1627"/>
        <v>0</v>
      </c>
      <c r="T7261" s="283">
        <f t="shared" si="1628"/>
        <v>0.25440472116942087</v>
      </c>
    </row>
    <row r="7262" spans="1:20" x14ac:dyDescent="0.25">
      <c r="A7262" s="286">
        <v>43403</v>
      </c>
      <c r="B7262" s="1">
        <f t="shared" si="1621"/>
        <v>2</v>
      </c>
      <c r="C7262" s="285">
        <v>12</v>
      </c>
      <c r="D7262" t="s">
        <v>714</v>
      </c>
      <c r="F7262" s="16">
        <v>46</v>
      </c>
      <c r="G7262" t="str">
        <f t="shared" si="1615"/>
        <v>heating</v>
      </c>
      <c r="H7262" s="283">
        <f>IF(G7262="heating",F7262*Assumptions!M$4+Assumptions!M$7,0)</f>
        <v>0.2519776789963768</v>
      </c>
      <c r="I7262" s="15">
        <f t="shared" si="1616"/>
        <v>0.91648403420261149</v>
      </c>
      <c r="J7262" s="15">
        <f t="shared" si="1617"/>
        <v>1.0199659078795975</v>
      </c>
      <c r="K7262" s="283">
        <f t="shared" si="1622"/>
        <v>0.23554431715776109</v>
      </c>
      <c r="L7262" s="283">
        <f t="shared" si="1623"/>
        <v>3.8708416397494121</v>
      </c>
      <c r="M7262" s="283">
        <f t="shared" si="1624"/>
        <v>3.110907209936379</v>
      </c>
      <c r="N7262" s="283">
        <f t="shared" si="1625"/>
        <v>3.4228778732085736</v>
      </c>
      <c r="O7262" s="283">
        <f t="shared" si="1626"/>
        <v>0.26637080977882893</v>
      </c>
      <c r="P7262" s="21">
        <f t="shared" si="1618"/>
        <v>0</v>
      </c>
      <c r="Q7262" s="21">
        <f t="shared" si="1619"/>
        <v>0.75910815787401487</v>
      </c>
      <c r="R7262">
        <f t="shared" si="1620"/>
        <v>0.83668510409641816</v>
      </c>
      <c r="S7262" s="296">
        <f t="shared" si="1627"/>
        <v>0</v>
      </c>
      <c r="T7262" s="283">
        <f t="shared" si="1628"/>
        <v>0.23554431715776109</v>
      </c>
    </row>
    <row r="7263" spans="1:20" x14ac:dyDescent="0.25">
      <c r="A7263" s="286">
        <v>43403</v>
      </c>
      <c r="B7263" s="1">
        <f t="shared" si="1621"/>
        <v>2</v>
      </c>
      <c r="C7263" s="285">
        <v>13</v>
      </c>
      <c r="D7263" t="s">
        <v>714</v>
      </c>
      <c r="F7263" s="16">
        <v>46</v>
      </c>
      <c r="G7263" t="str">
        <f t="shared" si="1615"/>
        <v>heating</v>
      </c>
      <c r="H7263" s="283">
        <f>IF(G7263="heating",F7263*Assumptions!M$4+Assumptions!M$7,0)</f>
        <v>0.2519776789963768</v>
      </c>
      <c r="I7263" s="15">
        <f t="shared" si="1616"/>
        <v>0.90040206880052787</v>
      </c>
      <c r="J7263" s="15">
        <f t="shared" si="1617"/>
        <v>1.0199659078795975</v>
      </c>
      <c r="K7263" s="283">
        <f t="shared" si="1622"/>
        <v>0.23141111306710357</v>
      </c>
      <c r="L7263" s="283">
        <f t="shared" si="1623"/>
        <v>3.8708416397494121</v>
      </c>
      <c r="M7263" s="283">
        <f t="shared" si="1624"/>
        <v>3.0563186952954036</v>
      </c>
      <c r="N7263" s="283">
        <f t="shared" si="1625"/>
        <v>3.4228778732085736</v>
      </c>
      <c r="O7263" s="283">
        <f t="shared" si="1626"/>
        <v>0.26169667909338251</v>
      </c>
      <c r="P7263" s="21">
        <f t="shared" si="1618"/>
        <v>0</v>
      </c>
      <c r="Q7263" s="21">
        <f t="shared" si="1619"/>
        <v>0.79115902007799765</v>
      </c>
      <c r="R7263">
        <f t="shared" si="1620"/>
        <v>0.83668510409641816</v>
      </c>
      <c r="S7263" s="296">
        <f t="shared" si="1627"/>
        <v>0</v>
      </c>
      <c r="T7263" s="283">
        <f t="shared" si="1628"/>
        <v>0.23141111306710357</v>
      </c>
    </row>
    <row r="7264" spans="1:20" x14ac:dyDescent="0.25">
      <c r="A7264" s="286">
        <v>43403</v>
      </c>
      <c r="B7264" s="1">
        <f t="shared" si="1621"/>
        <v>2</v>
      </c>
      <c r="C7264" s="285">
        <v>14</v>
      </c>
      <c r="D7264" t="s">
        <v>714</v>
      </c>
      <c r="F7264" s="16">
        <v>45</v>
      </c>
      <c r="G7264" t="str">
        <f t="shared" si="1615"/>
        <v>heating</v>
      </c>
      <c r="H7264" s="283">
        <f>IF(G7264="heating",F7264*Assumptions!M$4+Assumptions!M$7,0)</f>
        <v>0.26267355323341679</v>
      </c>
      <c r="I7264" s="15">
        <f t="shared" si="1616"/>
        <v>0.86032894500746537</v>
      </c>
      <c r="J7264" s="15">
        <f t="shared" si="1617"/>
        <v>1.0199659078795975</v>
      </c>
      <c r="K7264" s="283">
        <f t="shared" si="1622"/>
        <v>0.2304976698229993</v>
      </c>
      <c r="L7264" s="283">
        <f t="shared" si="1623"/>
        <v>3.8225513186096443</v>
      </c>
      <c r="M7264" s="283">
        <f t="shared" si="1624"/>
        <v>3.0062762539030321</v>
      </c>
      <c r="N7264" s="283">
        <f t="shared" si="1625"/>
        <v>3.3574836377085973</v>
      </c>
      <c r="O7264" s="283">
        <f t="shared" si="1626"/>
        <v>0.26242545513034243</v>
      </c>
      <c r="P7264" s="21">
        <f t="shared" si="1618"/>
        <v>0</v>
      </c>
      <c r="Q7264" s="21">
        <f t="shared" si="1619"/>
        <v>0.84355555031342389</v>
      </c>
      <c r="R7264">
        <f t="shared" si="1620"/>
        <v>0.83668510409641816</v>
      </c>
      <c r="S7264" s="296">
        <f t="shared" si="1627"/>
        <v>0</v>
      </c>
      <c r="T7264" s="283">
        <f t="shared" si="1628"/>
        <v>0.2304976698229993</v>
      </c>
    </row>
    <row r="7265" spans="1:20" x14ac:dyDescent="0.25">
      <c r="A7265" s="286">
        <v>43403</v>
      </c>
      <c r="B7265" s="1">
        <f t="shared" si="1621"/>
        <v>2</v>
      </c>
      <c r="C7265" s="285">
        <v>15</v>
      </c>
      <c r="D7265" t="s">
        <v>714</v>
      </c>
      <c r="F7265" s="16">
        <v>43</v>
      </c>
      <c r="G7265" t="str">
        <f t="shared" si="1615"/>
        <v>heating</v>
      </c>
      <c r="H7265" s="283">
        <f>IF(G7265="heating",F7265*Assumptions!M$4+Assumptions!M$7,0)</f>
        <v>0.28406530170749683</v>
      </c>
      <c r="I7265" s="15">
        <f t="shared" si="1616"/>
        <v>0.85754515037175039</v>
      </c>
      <c r="J7265" s="15">
        <f t="shared" si="1617"/>
        <v>1.0199659078795975</v>
      </c>
      <c r="K7265" s="283">
        <f t="shared" si="1622"/>
        <v>0.24846249350515001</v>
      </c>
      <c r="L7265" s="283">
        <f t="shared" si="1623"/>
        <v>3.7370271581932331</v>
      </c>
      <c r="M7265" s="283">
        <f t="shared" si="1624"/>
        <v>3.168079825504182</v>
      </c>
      <c r="N7265" s="283">
        <f t="shared" si="1625"/>
        <v>3.2278965655525562</v>
      </c>
      <c r="O7265" s="283">
        <f t="shared" si="1626"/>
        <v>0.28765205673875471</v>
      </c>
      <c r="P7265" s="21">
        <f t="shared" si="1618"/>
        <v>0</v>
      </c>
      <c r="Q7265" s="21">
        <f t="shared" si="1619"/>
        <v>0.96592607327566882</v>
      </c>
      <c r="R7265">
        <f t="shared" si="1620"/>
        <v>0.83668510409641816</v>
      </c>
      <c r="S7265" s="296">
        <f t="shared" si="1627"/>
        <v>0</v>
      </c>
      <c r="T7265" s="283">
        <f t="shared" si="1628"/>
        <v>0.24846249350515001</v>
      </c>
    </row>
    <row r="7266" spans="1:20" x14ac:dyDescent="0.25">
      <c r="A7266" s="286">
        <v>43403</v>
      </c>
      <c r="B7266" s="1">
        <f t="shared" si="1621"/>
        <v>2</v>
      </c>
      <c r="C7266" s="285">
        <v>16</v>
      </c>
      <c r="D7266" t="s">
        <v>714</v>
      </c>
      <c r="F7266" s="16">
        <v>43</v>
      </c>
      <c r="G7266" t="str">
        <f t="shared" si="1615"/>
        <v>heating</v>
      </c>
      <c r="H7266" s="283">
        <f>IF(G7266="heating",F7266*Assumptions!M$4+Assumptions!M$7,0)</f>
        <v>0.28406530170749683</v>
      </c>
      <c r="I7266" s="15">
        <f t="shared" si="1616"/>
        <v>0.88344815438260227</v>
      </c>
      <c r="J7266" s="15">
        <f t="shared" si="1617"/>
        <v>1.0199659078795975</v>
      </c>
      <c r="K7266" s="283">
        <f t="shared" si="1622"/>
        <v>0.25596755019285933</v>
      </c>
      <c r="L7266" s="283">
        <f t="shared" si="1623"/>
        <v>3.7370271581932331</v>
      </c>
      <c r="M7266" s="283">
        <f t="shared" si="1624"/>
        <v>3.2637748269757192</v>
      </c>
      <c r="N7266" s="283">
        <f t="shared" si="1625"/>
        <v>3.2278965655525562</v>
      </c>
      <c r="O7266" s="283">
        <f t="shared" si="1626"/>
        <v>0.29634087315408136</v>
      </c>
      <c r="P7266" s="21">
        <f t="shared" si="1618"/>
        <v>0</v>
      </c>
      <c r="Q7266" s="21">
        <f t="shared" si="1619"/>
        <v>1.1649354943302594</v>
      </c>
      <c r="R7266">
        <f t="shared" si="1620"/>
        <v>0.83668510409641816</v>
      </c>
      <c r="S7266" s="296">
        <f t="shared" si="1627"/>
        <v>0</v>
      </c>
      <c r="T7266" s="283">
        <f t="shared" si="1628"/>
        <v>0.25596755019285933</v>
      </c>
    </row>
    <row r="7267" spans="1:20" x14ac:dyDescent="0.25">
      <c r="A7267" s="286">
        <v>43403</v>
      </c>
      <c r="B7267" s="1">
        <f t="shared" si="1621"/>
        <v>2</v>
      </c>
      <c r="C7267" s="285">
        <v>17</v>
      </c>
      <c r="D7267" t="s">
        <v>714</v>
      </c>
      <c r="F7267" s="16">
        <v>43</v>
      </c>
      <c r="G7267" t="str">
        <f t="shared" si="1615"/>
        <v>heating</v>
      </c>
      <c r="H7267" s="283">
        <f>IF(G7267="heating",F7267*Assumptions!M$4+Assumptions!M$7,0)</f>
        <v>0.28406530170749683</v>
      </c>
      <c r="I7267" s="15">
        <f t="shared" si="1616"/>
        <v>0.94025748850374469</v>
      </c>
      <c r="J7267" s="15">
        <f t="shared" si="1617"/>
        <v>1.0199659078795975</v>
      </c>
      <c r="K7267" s="283">
        <f t="shared" si="1622"/>
        <v>0.27242731187886182</v>
      </c>
      <c r="L7267" s="283">
        <f t="shared" si="1623"/>
        <v>3.7370271581932331</v>
      </c>
      <c r="M7267" s="283">
        <f t="shared" si="1624"/>
        <v>3.4736489137821058</v>
      </c>
      <c r="N7267" s="283">
        <f t="shared" si="1625"/>
        <v>3.2278965655525562</v>
      </c>
      <c r="O7267" s="283">
        <f t="shared" si="1626"/>
        <v>0.31539680483863647</v>
      </c>
      <c r="P7267" s="21">
        <f t="shared" si="1618"/>
        <v>0</v>
      </c>
      <c r="Q7267" s="21">
        <f t="shared" si="1619"/>
        <v>1.3521540118753073</v>
      </c>
      <c r="R7267">
        <f t="shared" si="1620"/>
        <v>0.83668510409641816</v>
      </c>
      <c r="S7267" s="296">
        <f t="shared" si="1627"/>
        <v>0</v>
      </c>
      <c r="T7267" s="283">
        <f t="shared" si="1628"/>
        <v>0.27242731187886182</v>
      </c>
    </row>
    <row r="7268" spans="1:20" x14ac:dyDescent="0.25">
      <c r="A7268" s="286">
        <v>43403</v>
      </c>
      <c r="B7268" s="1">
        <f t="shared" si="1621"/>
        <v>2</v>
      </c>
      <c r="C7268" s="285">
        <v>18</v>
      </c>
      <c r="D7268" t="s">
        <v>714</v>
      </c>
      <c r="F7268" s="16">
        <v>43</v>
      </c>
      <c r="G7268" t="str">
        <f t="shared" si="1615"/>
        <v>heating</v>
      </c>
      <c r="H7268" s="283">
        <f>IF(G7268="heating",F7268*Assumptions!M$4+Assumptions!M$7,0)</f>
        <v>0.28406530170749683</v>
      </c>
      <c r="I7268" s="15">
        <f t="shared" si="1616"/>
        <v>0.98182363790757687</v>
      </c>
      <c r="J7268" s="15">
        <f t="shared" si="1617"/>
        <v>1.0199659078795975</v>
      </c>
      <c r="K7268" s="283">
        <f t="shared" si="1622"/>
        <v>0.28447056012276678</v>
      </c>
      <c r="L7268" s="283">
        <f t="shared" si="1623"/>
        <v>3.7370271581932331</v>
      </c>
      <c r="M7268" s="283">
        <f t="shared" si="1624"/>
        <v>3.6272092007163717</v>
      </c>
      <c r="N7268" s="283">
        <f t="shared" si="1625"/>
        <v>3.2278965655525562</v>
      </c>
      <c r="O7268" s="283">
        <f t="shared" si="1626"/>
        <v>0.32933961398581607</v>
      </c>
      <c r="P7268" s="21">
        <f t="shared" si="1618"/>
        <v>0</v>
      </c>
      <c r="Q7268" s="21">
        <f t="shared" si="1619"/>
        <v>1.5598916921549892</v>
      </c>
      <c r="R7268">
        <f t="shared" si="1620"/>
        <v>0.83668510409641816</v>
      </c>
      <c r="S7268" s="296">
        <f t="shared" si="1627"/>
        <v>0</v>
      </c>
      <c r="T7268" s="283">
        <f t="shared" si="1628"/>
        <v>0.28447056012276678</v>
      </c>
    </row>
    <row r="7269" spans="1:20" x14ac:dyDescent="0.25">
      <c r="A7269" s="286">
        <v>43403</v>
      </c>
      <c r="B7269" s="1">
        <f t="shared" si="1621"/>
        <v>2</v>
      </c>
      <c r="C7269" s="285">
        <v>19</v>
      </c>
      <c r="D7269" t="s">
        <v>714</v>
      </c>
      <c r="F7269" s="16">
        <v>43</v>
      </c>
      <c r="G7269" t="str">
        <f t="shared" si="1615"/>
        <v>heating</v>
      </c>
      <c r="H7269" s="283">
        <f>IF(G7269="heating",F7269*Assumptions!M$4+Assumptions!M$7,0)</f>
        <v>0.28406530170749683</v>
      </c>
      <c r="I7269" s="15">
        <f t="shared" si="1616"/>
        <v>0.98418842963438757</v>
      </c>
      <c r="J7269" s="15">
        <f t="shared" si="1617"/>
        <v>1.0199659078795975</v>
      </c>
      <c r="K7269" s="283">
        <f t="shared" si="1622"/>
        <v>0.28515572760206392</v>
      </c>
      <c r="L7269" s="283">
        <f t="shared" si="1623"/>
        <v>3.7370271581932331</v>
      </c>
      <c r="M7269" s="283">
        <f t="shared" si="1624"/>
        <v>3.6359455908154588</v>
      </c>
      <c r="N7269" s="283">
        <f t="shared" si="1625"/>
        <v>3.2278965655525562</v>
      </c>
      <c r="O7269" s="283">
        <f t="shared" si="1626"/>
        <v>0.3301328517572395</v>
      </c>
      <c r="P7269" s="21">
        <f t="shared" si="1618"/>
        <v>0</v>
      </c>
      <c r="Q7269" s="21">
        <f t="shared" si="1619"/>
        <v>1.6764212681468484</v>
      </c>
      <c r="R7269">
        <f t="shared" si="1620"/>
        <v>0.83668510409641816</v>
      </c>
      <c r="S7269" s="296">
        <f t="shared" si="1627"/>
        <v>0</v>
      </c>
      <c r="T7269" s="283">
        <f t="shared" si="1628"/>
        <v>0.28515572760206392</v>
      </c>
    </row>
    <row r="7270" spans="1:20" x14ac:dyDescent="0.25">
      <c r="A7270" s="286">
        <v>43403</v>
      </c>
      <c r="B7270" s="1">
        <f t="shared" si="1621"/>
        <v>2</v>
      </c>
      <c r="C7270" s="285">
        <v>20</v>
      </c>
      <c r="D7270" t="s">
        <v>714</v>
      </c>
      <c r="F7270" s="16">
        <v>43</v>
      </c>
      <c r="G7270" t="str">
        <f t="shared" si="1615"/>
        <v>heating</v>
      </c>
      <c r="H7270" s="283">
        <f>IF(G7270="heating",F7270*Assumptions!M$4+Assumptions!M$7,0)</f>
        <v>0.28406530170749683</v>
      </c>
      <c r="I7270" s="15">
        <f t="shared" si="1616"/>
        <v>0.97071962311712034</v>
      </c>
      <c r="J7270" s="15">
        <f t="shared" si="1617"/>
        <v>1.0199659078795975</v>
      </c>
      <c r="K7270" s="283">
        <f t="shared" si="1622"/>
        <v>0.28125331704051171</v>
      </c>
      <c r="L7270" s="283">
        <f t="shared" si="1623"/>
        <v>3.7370271581932331</v>
      </c>
      <c r="M7270" s="283">
        <f t="shared" si="1624"/>
        <v>3.5861869813912488</v>
      </c>
      <c r="N7270" s="283">
        <f t="shared" si="1625"/>
        <v>3.2278965655525562</v>
      </c>
      <c r="O7270" s="283">
        <f t="shared" si="1626"/>
        <v>0.32561492066658071</v>
      </c>
      <c r="P7270" s="21">
        <f t="shared" si="1618"/>
        <v>0</v>
      </c>
      <c r="Q7270" s="21">
        <f t="shared" si="1619"/>
        <v>1.52436960139122</v>
      </c>
      <c r="R7270">
        <f t="shared" si="1620"/>
        <v>0.83668510409641816</v>
      </c>
      <c r="S7270" s="296">
        <f t="shared" si="1627"/>
        <v>0</v>
      </c>
      <c r="T7270" s="283">
        <f t="shared" si="1628"/>
        <v>0.28125331704051171</v>
      </c>
    </row>
    <row r="7271" spans="1:20" x14ac:dyDescent="0.25">
      <c r="A7271" s="286">
        <v>43403</v>
      </c>
      <c r="B7271" s="1">
        <f t="shared" si="1621"/>
        <v>2</v>
      </c>
      <c r="C7271" s="285">
        <v>21</v>
      </c>
      <c r="D7271" t="s">
        <v>714</v>
      </c>
      <c r="F7271" s="16">
        <v>45</v>
      </c>
      <c r="G7271" t="str">
        <f t="shared" si="1615"/>
        <v>heating</v>
      </c>
      <c r="H7271" s="283">
        <f>IF(G7271="heating",F7271*Assumptions!M$4+Assumptions!M$7,0)</f>
        <v>0.26267355323341679</v>
      </c>
      <c r="I7271" s="15">
        <f t="shared" si="1616"/>
        <v>0.95751150862929935</v>
      </c>
      <c r="J7271" s="15">
        <f t="shared" si="1617"/>
        <v>1.0199659078795975</v>
      </c>
      <c r="K7271" s="283">
        <f t="shared" si="1622"/>
        <v>0.25653463462843629</v>
      </c>
      <c r="L7271" s="283">
        <f t="shared" si="1623"/>
        <v>3.8225513186096443</v>
      </c>
      <c r="M7271" s="283">
        <f t="shared" si="1624"/>
        <v>3.345864541621522</v>
      </c>
      <c r="N7271" s="283">
        <f t="shared" si="1625"/>
        <v>3.3574836377085973</v>
      </c>
      <c r="O7271" s="283">
        <f t="shared" si="1626"/>
        <v>0.29206897536430587</v>
      </c>
      <c r="P7271" s="21">
        <f t="shared" si="1618"/>
        <v>0</v>
      </c>
      <c r="Q7271" s="21">
        <f t="shared" si="1619"/>
        <v>1.4448604713749031</v>
      </c>
      <c r="R7271">
        <f t="shared" si="1620"/>
        <v>0.83668510409641816</v>
      </c>
      <c r="S7271" s="296">
        <f t="shared" si="1627"/>
        <v>0</v>
      </c>
      <c r="T7271" s="283">
        <f t="shared" si="1628"/>
        <v>0.25653463462843629</v>
      </c>
    </row>
    <row r="7272" spans="1:20" x14ac:dyDescent="0.25">
      <c r="A7272" s="286">
        <v>43403</v>
      </c>
      <c r="B7272" s="1">
        <f t="shared" si="1621"/>
        <v>2</v>
      </c>
      <c r="C7272" s="285">
        <v>22</v>
      </c>
      <c r="D7272" t="s">
        <v>714</v>
      </c>
      <c r="F7272" s="16">
        <v>48</v>
      </c>
      <c r="G7272" t="str">
        <f t="shared" si="1615"/>
        <v>heating</v>
      </c>
      <c r="H7272" s="283">
        <f>IF(G7272="heating",F7272*Assumptions!M$4+Assumptions!M$7,0)</f>
        <v>0.2305859305222967</v>
      </c>
      <c r="I7272" s="15">
        <f t="shared" si="1616"/>
        <v>0.9426530227543114</v>
      </c>
      <c r="J7272" s="15">
        <f t="shared" si="1617"/>
        <v>1.0199659078795975</v>
      </c>
      <c r="K7272" s="283">
        <f t="shared" si="1622"/>
        <v>0.22170236455033457</v>
      </c>
      <c r="L7272" s="283">
        <f t="shared" si="1623"/>
        <v>3.9630740889572826</v>
      </c>
      <c r="M7272" s="283">
        <f t="shared" si="1624"/>
        <v>2.9978613225508943</v>
      </c>
      <c r="N7272" s="283">
        <f t="shared" si="1625"/>
        <v>3.5524856183738187</v>
      </c>
      <c r="O7272" s="283">
        <f t="shared" si="1626"/>
        <v>0.24732623599253015</v>
      </c>
      <c r="P7272" s="21">
        <f t="shared" si="1618"/>
        <v>0</v>
      </c>
      <c r="Q7272" s="21">
        <f t="shared" si="1619"/>
        <v>1.2427137171080138</v>
      </c>
      <c r="R7272">
        <f t="shared" si="1620"/>
        <v>0.83668510409641816</v>
      </c>
      <c r="S7272" s="296">
        <f t="shared" si="1627"/>
        <v>0</v>
      </c>
      <c r="T7272" s="283">
        <f t="shared" si="1628"/>
        <v>0.22170236455033457</v>
      </c>
    </row>
    <row r="7273" spans="1:20" x14ac:dyDescent="0.25">
      <c r="A7273" s="286">
        <v>43403</v>
      </c>
      <c r="B7273" s="1">
        <f t="shared" si="1621"/>
        <v>2</v>
      </c>
      <c r="C7273" s="285">
        <v>23</v>
      </c>
      <c r="D7273" t="s">
        <v>713</v>
      </c>
      <c r="F7273" s="16">
        <v>45</v>
      </c>
      <c r="G7273" t="str">
        <f t="shared" si="1615"/>
        <v>heating</v>
      </c>
      <c r="H7273" s="283">
        <f>IF(G7273="heating",F7273*Assumptions!M$4+Assumptions!M$7,0)</f>
        <v>0.26267355323341679</v>
      </c>
      <c r="I7273" s="15">
        <f t="shared" si="1616"/>
        <v>0.94450710149963013</v>
      </c>
      <c r="J7273" s="15">
        <f t="shared" si="1617"/>
        <v>1.0199659078795975</v>
      </c>
      <c r="K7273" s="283">
        <f t="shared" si="1622"/>
        <v>0.25305051897916869</v>
      </c>
      <c r="L7273" s="283">
        <f t="shared" si="1623"/>
        <v>3.8225513186096443</v>
      </c>
      <c r="M7273" s="283">
        <f t="shared" si="1624"/>
        <v>3.300422806135483</v>
      </c>
      <c r="N7273" s="283">
        <f t="shared" si="1625"/>
        <v>3.3574836377085973</v>
      </c>
      <c r="O7273" s="283">
        <f t="shared" si="1626"/>
        <v>0.28810225138098794</v>
      </c>
      <c r="P7273" s="21">
        <f t="shared" si="1618"/>
        <v>0</v>
      </c>
      <c r="Q7273" s="21">
        <f t="shared" si="1619"/>
        <v>1.0297519246597011</v>
      </c>
      <c r="R7273">
        <f t="shared" si="1620"/>
        <v>0.83668510409641816</v>
      </c>
      <c r="S7273" s="296">
        <f t="shared" si="1627"/>
        <v>0</v>
      </c>
      <c r="T7273" s="283">
        <f t="shared" si="1628"/>
        <v>0.25305051897916869</v>
      </c>
    </row>
    <row r="7274" spans="1:20" x14ac:dyDescent="0.25">
      <c r="A7274" s="286">
        <v>43404</v>
      </c>
      <c r="B7274" s="1">
        <f t="shared" si="1621"/>
        <v>3</v>
      </c>
      <c r="C7274" s="285">
        <v>0</v>
      </c>
      <c r="D7274" t="s">
        <v>713</v>
      </c>
      <c r="F7274" s="16">
        <v>46</v>
      </c>
      <c r="G7274" t="str">
        <f t="shared" si="1615"/>
        <v>heating</v>
      </c>
      <c r="H7274" s="283">
        <f>IF(G7274="heating",F7274*Assumptions!M$4+Assumptions!M$7,0)</f>
        <v>0.2519776789963768</v>
      </c>
      <c r="I7274" s="15">
        <f t="shared" si="1616"/>
        <v>0.97481507806017154</v>
      </c>
      <c r="J7274" s="15">
        <f t="shared" si="1617"/>
        <v>1.0263036171733995</v>
      </c>
      <c r="K7274" s="283">
        <f t="shared" si="1622"/>
        <v>0.25209264146608434</v>
      </c>
      <c r="L7274" s="283">
        <f t="shared" si="1623"/>
        <v>3.8708416397494121</v>
      </c>
      <c r="M7274" s="283">
        <f t="shared" si="1624"/>
        <v>3.329466086772487</v>
      </c>
      <c r="N7274" s="283">
        <f t="shared" si="1625"/>
        <v>3.4228778732085736</v>
      </c>
      <c r="O7274" s="283">
        <f t="shared" si="1626"/>
        <v>0.28508487004434746</v>
      </c>
      <c r="P7274" s="21">
        <f t="shared" si="1618"/>
        <v>0</v>
      </c>
      <c r="Q7274" s="21">
        <f t="shared" si="1619"/>
        <v>0.90668853391740301</v>
      </c>
      <c r="R7274">
        <f t="shared" si="1620"/>
        <v>0.9421089825381942</v>
      </c>
      <c r="S7274" s="296">
        <f t="shared" si="1627"/>
        <v>0</v>
      </c>
      <c r="T7274" s="283">
        <f t="shared" si="1628"/>
        <v>0.25209264146608434</v>
      </c>
    </row>
    <row r="7275" spans="1:20" x14ac:dyDescent="0.25">
      <c r="A7275" s="286">
        <v>43404</v>
      </c>
      <c r="B7275" s="1">
        <f t="shared" si="1621"/>
        <v>3</v>
      </c>
      <c r="C7275" s="285">
        <v>1</v>
      </c>
      <c r="D7275" t="s">
        <v>713</v>
      </c>
      <c r="F7275" s="16">
        <v>48</v>
      </c>
      <c r="G7275" t="str">
        <f t="shared" si="1615"/>
        <v>heating</v>
      </c>
      <c r="H7275" s="283">
        <f>IF(G7275="heating",F7275*Assumptions!M$4+Assumptions!M$7,0)</f>
        <v>0.2305859305222967</v>
      </c>
      <c r="I7275" s="15">
        <f t="shared" si="1616"/>
        <v>1.012242869806885</v>
      </c>
      <c r="J7275" s="15">
        <f t="shared" si="1617"/>
        <v>1.0263036171733995</v>
      </c>
      <c r="K7275" s="283">
        <f t="shared" si="1622"/>
        <v>0.23954846408416477</v>
      </c>
      <c r="L7275" s="283">
        <f t="shared" si="1623"/>
        <v>3.9630740889572826</v>
      </c>
      <c r="M7275" s="283">
        <f t="shared" si="1624"/>
        <v>3.2391764373417278</v>
      </c>
      <c r="N7275" s="283">
        <f t="shared" si="1625"/>
        <v>3.5524856183738187</v>
      </c>
      <c r="O7275" s="283">
        <f t="shared" si="1626"/>
        <v>0.26723494844042189</v>
      </c>
      <c r="P7275" s="21">
        <f t="shared" si="1618"/>
        <v>0</v>
      </c>
      <c r="Q7275" s="21">
        <f t="shared" si="1619"/>
        <v>0.81803459285312596</v>
      </c>
      <c r="R7275">
        <f t="shared" si="1620"/>
        <v>0.9421089825381942</v>
      </c>
      <c r="S7275" s="296">
        <f t="shared" si="1627"/>
        <v>0</v>
      </c>
      <c r="T7275" s="283">
        <f t="shared" si="1628"/>
        <v>0.23954846408416477</v>
      </c>
    </row>
    <row r="7276" spans="1:20" x14ac:dyDescent="0.25">
      <c r="A7276" s="286">
        <v>43404</v>
      </c>
      <c r="B7276" s="1">
        <f t="shared" si="1621"/>
        <v>3</v>
      </c>
      <c r="C7276" s="285">
        <v>2</v>
      </c>
      <c r="D7276" t="s">
        <v>713</v>
      </c>
      <c r="F7276" s="16">
        <v>48</v>
      </c>
      <c r="G7276" t="str">
        <f t="shared" si="1615"/>
        <v>heating</v>
      </c>
      <c r="H7276" s="283">
        <f>IF(G7276="heating",F7276*Assumptions!M$4+Assumptions!M$7,0)</f>
        <v>0.2305859305222967</v>
      </c>
      <c r="I7276" s="15">
        <f t="shared" si="1616"/>
        <v>1.0509704703585963</v>
      </c>
      <c r="J7276" s="15">
        <f t="shared" si="1617"/>
        <v>1.0263036171733995</v>
      </c>
      <c r="K7276" s="283">
        <f t="shared" si="1622"/>
        <v>0.24871339624278532</v>
      </c>
      <c r="L7276" s="283">
        <f t="shared" si="1623"/>
        <v>3.9630740889572826</v>
      </c>
      <c r="M7276" s="283">
        <f t="shared" si="1624"/>
        <v>3.3631047305642996</v>
      </c>
      <c r="N7276" s="283">
        <f t="shared" si="1625"/>
        <v>3.5524856183738187</v>
      </c>
      <c r="O7276" s="283">
        <f t="shared" si="1626"/>
        <v>0.27745914329064814</v>
      </c>
      <c r="P7276" s="21">
        <f t="shared" si="1618"/>
        <v>0</v>
      </c>
      <c r="Q7276" s="21">
        <f t="shared" si="1619"/>
        <v>0.74507607494346417</v>
      </c>
      <c r="R7276">
        <f t="shared" si="1620"/>
        <v>0.9421089825381942</v>
      </c>
      <c r="S7276" s="296">
        <f t="shared" si="1627"/>
        <v>0</v>
      </c>
      <c r="T7276" s="283">
        <f t="shared" si="1628"/>
        <v>0.24871339624278532</v>
      </c>
    </row>
    <row r="7277" spans="1:20" x14ac:dyDescent="0.25">
      <c r="A7277" s="286">
        <v>43404</v>
      </c>
      <c r="B7277" s="1">
        <f t="shared" si="1621"/>
        <v>3</v>
      </c>
      <c r="C7277" s="285">
        <v>3</v>
      </c>
      <c r="D7277" t="s">
        <v>713</v>
      </c>
      <c r="F7277" s="16">
        <v>48</v>
      </c>
      <c r="G7277" t="str">
        <f t="shared" si="1615"/>
        <v>heating</v>
      </c>
      <c r="H7277" s="283">
        <f>IF(G7277="heating",F7277*Assumptions!M$4+Assumptions!M$7,0)</f>
        <v>0.2305859305222967</v>
      </c>
      <c r="I7277" s="15">
        <f t="shared" si="1616"/>
        <v>1.0924036124451033</v>
      </c>
      <c r="J7277" s="15">
        <f t="shared" si="1617"/>
        <v>1.0263036171733995</v>
      </c>
      <c r="K7277" s="283">
        <f t="shared" si="1622"/>
        <v>0.25851859798344784</v>
      </c>
      <c r="L7277" s="283">
        <f t="shared" si="1623"/>
        <v>3.9630740889572826</v>
      </c>
      <c r="M7277" s="283">
        <f t="shared" si="1624"/>
        <v>3.4956907547041873</v>
      </c>
      <c r="N7277" s="283">
        <f t="shared" si="1625"/>
        <v>3.5524856183738187</v>
      </c>
      <c r="O7277" s="283">
        <f t="shared" si="1626"/>
        <v>0.28839760867230568</v>
      </c>
      <c r="P7277" s="21">
        <f t="shared" si="1618"/>
        <v>0</v>
      </c>
      <c r="Q7277" s="21">
        <f t="shared" si="1619"/>
        <v>0.69158980876382303</v>
      </c>
      <c r="R7277">
        <f t="shared" si="1620"/>
        <v>0.9421089825381942</v>
      </c>
      <c r="S7277" s="296">
        <f t="shared" si="1627"/>
        <v>0</v>
      </c>
      <c r="T7277" s="283">
        <f t="shared" si="1628"/>
        <v>0.25851859798344784</v>
      </c>
    </row>
    <row r="7278" spans="1:20" x14ac:dyDescent="0.25">
      <c r="A7278" s="286">
        <v>43404</v>
      </c>
      <c r="B7278" s="1">
        <f t="shared" si="1621"/>
        <v>3</v>
      </c>
      <c r="C7278" s="285">
        <v>4</v>
      </c>
      <c r="D7278" t="s">
        <v>713</v>
      </c>
      <c r="F7278" s="16">
        <v>48</v>
      </c>
      <c r="G7278" t="str">
        <f t="shared" si="1615"/>
        <v>heating</v>
      </c>
      <c r="H7278" s="283">
        <f>IF(G7278="heating",F7278*Assumptions!M$4+Assumptions!M$7,0)</f>
        <v>0.2305859305222967</v>
      </c>
      <c r="I7278" s="15">
        <f t="shared" si="1616"/>
        <v>1.1348296917927807</v>
      </c>
      <c r="J7278" s="15">
        <f t="shared" si="1617"/>
        <v>1.0263036171733995</v>
      </c>
      <c r="K7278" s="283">
        <f t="shared" si="1622"/>
        <v>0.26855877949323509</v>
      </c>
      <c r="L7278" s="283">
        <f t="shared" si="1623"/>
        <v>3.9630740889572826</v>
      </c>
      <c r="M7278" s="283">
        <f t="shared" si="1624"/>
        <v>3.6314541773480098</v>
      </c>
      <c r="N7278" s="283">
        <f t="shared" si="1625"/>
        <v>3.5524856183738187</v>
      </c>
      <c r="O7278" s="283">
        <f t="shared" si="1626"/>
        <v>0.2995982122677342</v>
      </c>
      <c r="P7278" s="21">
        <f t="shared" si="1618"/>
        <v>0</v>
      </c>
      <c r="Q7278" s="21">
        <f t="shared" si="1619"/>
        <v>0.6473875548762833</v>
      </c>
      <c r="R7278">
        <f t="shared" si="1620"/>
        <v>0.9421089825381942</v>
      </c>
      <c r="S7278" s="296">
        <f t="shared" si="1627"/>
        <v>0</v>
      </c>
      <c r="T7278" s="283">
        <f t="shared" si="1628"/>
        <v>0.26855877949323509</v>
      </c>
    </row>
    <row r="7279" spans="1:20" x14ac:dyDescent="0.25">
      <c r="A7279" s="286">
        <v>43404</v>
      </c>
      <c r="B7279" s="1">
        <f t="shared" si="1621"/>
        <v>3</v>
      </c>
      <c r="C7279" s="285">
        <v>5</v>
      </c>
      <c r="D7279" t="s">
        <v>713</v>
      </c>
      <c r="F7279" s="16">
        <v>45</v>
      </c>
      <c r="G7279" t="str">
        <f t="shared" si="1615"/>
        <v>heating</v>
      </c>
      <c r="H7279" s="283">
        <f>IF(G7279="heating",F7279*Assumptions!M$4+Assumptions!M$7,0)</f>
        <v>0.26267355323341679</v>
      </c>
      <c r="I7279" s="15">
        <f t="shared" si="1616"/>
        <v>1.1635558681477385</v>
      </c>
      <c r="J7279" s="15">
        <f t="shared" si="1617"/>
        <v>1.0263036171733995</v>
      </c>
      <c r="K7279" s="283">
        <f t="shared" si="1622"/>
        <v>0.31367466962538543</v>
      </c>
      <c r="L7279" s="283">
        <f t="shared" si="1623"/>
        <v>3.8225513186096443</v>
      </c>
      <c r="M7279" s="283">
        <f t="shared" si="1624"/>
        <v>4.0911160250331609</v>
      </c>
      <c r="N7279" s="283">
        <f t="shared" si="1625"/>
        <v>3.3574836377085973</v>
      </c>
      <c r="O7279" s="283">
        <f t="shared" si="1626"/>
        <v>0.35712386161002302</v>
      </c>
      <c r="P7279" s="21">
        <f t="shared" si="1618"/>
        <v>0</v>
      </c>
      <c r="Q7279" s="21">
        <f t="shared" si="1619"/>
        <v>0.72139578924615555</v>
      </c>
      <c r="R7279">
        <f t="shared" si="1620"/>
        <v>0.9421089825381942</v>
      </c>
      <c r="S7279" s="296">
        <f t="shared" si="1627"/>
        <v>0</v>
      </c>
      <c r="T7279" s="283">
        <f t="shared" si="1628"/>
        <v>0.31367466962538543</v>
      </c>
    </row>
    <row r="7280" spans="1:20" x14ac:dyDescent="0.25">
      <c r="A7280" s="286">
        <v>43404</v>
      </c>
      <c r="B7280" s="1">
        <f t="shared" si="1621"/>
        <v>3</v>
      </c>
      <c r="C7280" s="285">
        <v>6</v>
      </c>
      <c r="D7280" t="s">
        <v>713</v>
      </c>
      <c r="F7280" s="16">
        <v>36</v>
      </c>
      <c r="G7280" t="str">
        <f t="shared" si="1615"/>
        <v>heating</v>
      </c>
      <c r="H7280" s="283">
        <f>IF(G7280="heating",F7280*Assumptions!M$4+Assumptions!M$7,0)</f>
        <v>0.358936421366777</v>
      </c>
      <c r="I7280" s="15">
        <f t="shared" si="1616"/>
        <v>1.2083911162615524</v>
      </c>
      <c r="J7280" s="15">
        <f t="shared" si="1617"/>
        <v>1.0263036171733995</v>
      </c>
      <c r="K7280" s="283">
        <f t="shared" si="1622"/>
        <v>0.44514439760894459</v>
      </c>
      <c r="L7280" s="283">
        <f t="shared" si="1623"/>
        <v>3.2767200477248446</v>
      </c>
      <c r="M7280" s="283">
        <f t="shared" si="1624"/>
        <v>4.9767895069052672</v>
      </c>
      <c r="N7280" s="283">
        <f t="shared" si="1625"/>
        <v>2.7263288431388362</v>
      </c>
      <c r="O7280" s="283">
        <f t="shared" si="1626"/>
        <v>0.53501013843154699</v>
      </c>
      <c r="P7280" s="21">
        <f t="shared" si="1618"/>
        <v>0</v>
      </c>
      <c r="Q7280" s="21">
        <f t="shared" si="1619"/>
        <v>0.87787080972652631</v>
      </c>
      <c r="R7280">
        <f t="shared" si="1620"/>
        <v>0.9421089825381942</v>
      </c>
      <c r="S7280" s="296">
        <f t="shared" si="1627"/>
        <v>0</v>
      </c>
      <c r="T7280" s="283">
        <f t="shared" si="1628"/>
        <v>0.44514439760894459</v>
      </c>
    </row>
    <row r="7281" spans="1:20" x14ac:dyDescent="0.25">
      <c r="A7281" s="286">
        <v>43404</v>
      </c>
      <c r="B7281" s="1">
        <f t="shared" si="1621"/>
        <v>3</v>
      </c>
      <c r="C7281" s="285">
        <v>7</v>
      </c>
      <c r="D7281" t="s">
        <v>714</v>
      </c>
      <c r="F7281" s="16">
        <v>36</v>
      </c>
      <c r="G7281" t="str">
        <f t="shared" si="1615"/>
        <v>heating</v>
      </c>
      <c r="H7281" s="283">
        <f>IF(G7281="heating",F7281*Assumptions!M$4+Assumptions!M$7,0)</f>
        <v>0.358936421366777</v>
      </c>
      <c r="I7281" s="15">
        <f t="shared" si="1616"/>
        <v>1.1637425769249583</v>
      </c>
      <c r="J7281" s="15">
        <f t="shared" si="1617"/>
        <v>1.0263036171733995</v>
      </c>
      <c r="K7281" s="283">
        <f t="shared" si="1622"/>
        <v>0.4286968692552145</v>
      </c>
      <c r="L7281" s="283">
        <f t="shared" si="1623"/>
        <v>3.2767200477248446</v>
      </c>
      <c r="M7281" s="283">
        <f t="shared" si="1624"/>
        <v>4.7929033635211136</v>
      </c>
      <c r="N7281" s="283">
        <f t="shared" si="1625"/>
        <v>2.7263288431388362</v>
      </c>
      <c r="O7281" s="283">
        <f t="shared" si="1626"/>
        <v>0.51524218342941241</v>
      </c>
      <c r="P7281" s="21">
        <f t="shared" si="1618"/>
        <v>0</v>
      </c>
      <c r="Q7281" s="21">
        <f t="shared" si="1619"/>
        <v>0.97331382064367777</v>
      </c>
      <c r="R7281">
        <f t="shared" si="1620"/>
        <v>0.9421089825381942</v>
      </c>
      <c r="S7281" s="296">
        <f t="shared" si="1627"/>
        <v>0</v>
      </c>
      <c r="T7281" s="283">
        <f t="shared" si="1628"/>
        <v>0.4286968692552145</v>
      </c>
    </row>
    <row r="7282" spans="1:20" x14ac:dyDescent="0.25">
      <c r="A7282" s="286">
        <v>43404</v>
      </c>
      <c r="B7282" s="1">
        <f t="shared" si="1621"/>
        <v>3</v>
      </c>
      <c r="C7282" s="285">
        <v>8</v>
      </c>
      <c r="D7282" t="s">
        <v>714</v>
      </c>
      <c r="F7282" s="16">
        <v>36</v>
      </c>
      <c r="G7282" t="str">
        <f t="shared" si="1615"/>
        <v>heating</v>
      </c>
      <c r="H7282" s="283">
        <f>IF(G7282="heating",F7282*Assumptions!M$4+Assumptions!M$7,0)</f>
        <v>0.358936421366777</v>
      </c>
      <c r="I7282" s="15">
        <f t="shared" si="1616"/>
        <v>1.094193721037565</v>
      </c>
      <c r="J7282" s="15">
        <f t="shared" si="1617"/>
        <v>1.0263036171733995</v>
      </c>
      <c r="K7282" s="283">
        <f t="shared" si="1622"/>
        <v>0.40307661837637238</v>
      </c>
      <c r="L7282" s="283">
        <f t="shared" si="1623"/>
        <v>3.2767200477248446</v>
      </c>
      <c r="M7282" s="283">
        <f t="shared" si="1624"/>
        <v>4.5064646339246215</v>
      </c>
      <c r="N7282" s="283">
        <f t="shared" si="1625"/>
        <v>2.7263288431388362</v>
      </c>
      <c r="O7282" s="283">
        <f t="shared" si="1626"/>
        <v>0.48444971688829275</v>
      </c>
      <c r="P7282" s="21">
        <f t="shared" si="1618"/>
        <v>0</v>
      </c>
      <c r="Q7282" s="21">
        <f t="shared" si="1619"/>
        <v>0.94940007506179924</v>
      </c>
      <c r="R7282">
        <f t="shared" si="1620"/>
        <v>0.9421089825381942</v>
      </c>
      <c r="S7282" s="296">
        <f t="shared" si="1627"/>
        <v>0</v>
      </c>
      <c r="T7282" s="283">
        <f t="shared" si="1628"/>
        <v>0.40307661837637238</v>
      </c>
    </row>
    <row r="7283" spans="1:20" x14ac:dyDescent="0.25">
      <c r="A7283" s="286">
        <v>43404</v>
      </c>
      <c r="B7283" s="1">
        <f t="shared" si="1621"/>
        <v>3</v>
      </c>
      <c r="C7283" s="285">
        <v>9</v>
      </c>
      <c r="D7283" t="s">
        <v>714</v>
      </c>
      <c r="F7283" s="16">
        <v>36</v>
      </c>
      <c r="G7283" t="str">
        <f t="shared" si="1615"/>
        <v>heating</v>
      </c>
      <c r="H7283" s="283">
        <f>IF(G7283="heating",F7283*Assumptions!M$4+Assumptions!M$7,0)</f>
        <v>0.358936421366777</v>
      </c>
      <c r="I7283" s="15">
        <f t="shared" si="1616"/>
        <v>1.0343009000871222</v>
      </c>
      <c r="J7283" s="15">
        <f t="shared" si="1617"/>
        <v>1.0263036171733995</v>
      </c>
      <c r="K7283" s="283">
        <f t="shared" si="1622"/>
        <v>0.38101343589819653</v>
      </c>
      <c r="L7283" s="283">
        <f t="shared" si="1623"/>
        <v>3.2767200477248446</v>
      </c>
      <c r="M7283" s="283">
        <f t="shared" si="1624"/>
        <v>4.2597945294908168</v>
      </c>
      <c r="N7283" s="283">
        <f t="shared" si="1625"/>
        <v>2.7263288431388362</v>
      </c>
      <c r="O7283" s="283">
        <f t="shared" si="1626"/>
        <v>0.45793241963532572</v>
      </c>
      <c r="P7283" s="21">
        <f t="shared" si="1618"/>
        <v>0</v>
      </c>
      <c r="Q7283" s="21">
        <f t="shared" si="1619"/>
        <v>0.8408485371888097</v>
      </c>
      <c r="R7283">
        <f t="shared" si="1620"/>
        <v>0.9421089825381942</v>
      </c>
      <c r="S7283" s="296">
        <f t="shared" si="1627"/>
        <v>0</v>
      </c>
      <c r="T7283" s="283">
        <f t="shared" si="1628"/>
        <v>0.38101343589819653</v>
      </c>
    </row>
    <row r="7284" spans="1:20" x14ac:dyDescent="0.25">
      <c r="A7284" s="286">
        <v>43404</v>
      </c>
      <c r="B7284" s="1">
        <f t="shared" si="1621"/>
        <v>3</v>
      </c>
      <c r="C7284" s="285">
        <v>10</v>
      </c>
      <c r="D7284" t="s">
        <v>714</v>
      </c>
      <c r="F7284" s="16">
        <v>36</v>
      </c>
      <c r="G7284" t="str">
        <f t="shared" si="1615"/>
        <v>heating</v>
      </c>
      <c r="H7284" s="283">
        <f>IF(G7284="heating",F7284*Assumptions!M$4+Assumptions!M$7,0)</f>
        <v>0.358936421366777</v>
      </c>
      <c r="I7284" s="15">
        <f t="shared" si="1616"/>
        <v>0.98112329028689171</v>
      </c>
      <c r="J7284" s="15">
        <f t="shared" si="1617"/>
        <v>1.0263036171733995</v>
      </c>
      <c r="K7284" s="283">
        <f t="shared" si="1622"/>
        <v>0.36142398777808687</v>
      </c>
      <c r="L7284" s="283">
        <f t="shared" si="1623"/>
        <v>3.2767200477248446</v>
      </c>
      <c r="M7284" s="283">
        <f t="shared" si="1624"/>
        <v>4.0407811927535695</v>
      </c>
      <c r="N7284" s="283">
        <f t="shared" si="1625"/>
        <v>2.7263288431388362</v>
      </c>
      <c r="O7284" s="283">
        <f t="shared" si="1626"/>
        <v>0.43438825417613341</v>
      </c>
      <c r="P7284" s="21">
        <f t="shared" si="1618"/>
        <v>0</v>
      </c>
      <c r="Q7284" s="21">
        <f t="shared" si="1619"/>
        <v>0.74504051125983206</v>
      </c>
      <c r="R7284">
        <f t="shared" si="1620"/>
        <v>0.9421089825381942</v>
      </c>
      <c r="S7284" s="296">
        <f t="shared" si="1627"/>
        <v>0</v>
      </c>
      <c r="T7284" s="283">
        <f t="shared" si="1628"/>
        <v>0.36142398777808687</v>
      </c>
    </row>
    <row r="7285" spans="1:20" x14ac:dyDescent="0.25">
      <c r="A7285" s="286">
        <v>43404</v>
      </c>
      <c r="B7285" s="1">
        <f t="shared" si="1621"/>
        <v>3</v>
      </c>
      <c r="C7285" s="285">
        <v>11</v>
      </c>
      <c r="D7285" t="s">
        <v>714</v>
      </c>
      <c r="F7285" s="16">
        <v>36</v>
      </c>
      <c r="G7285" t="str">
        <f t="shared" si="1615"/>
        <v>heating</v>
      </c>
      <c r="H7285" s="283">
        <f>IF(G7285="heating",F7285*Assumptions!M$4+Assumptions!M$7,0)</f>
        <v>0.358936421366777</v>
      </c>
      <c r="I7285" s="15">
        <f t="shared" si="1616"/>
        <v>0.94956163997961163</v>
      </c>
      <c r="J7285" s="15">
        <f t="shared" si="1617"/>
        <v>1.0263036171733995</v>
      </c>
      <c r="K7285" s="283">
        <f t="shared" si="1622"/>
        <v>0.34979737812785722</v>
      </c>
      <c r="L7285" s="283">
        <f t="shared" si="1623"/>
        <v>3.2767200477248446</v>
      </c>
      <c r="M7285" s="283">
        <f t="shared" si="1624"/>
        <v>3.9107937342593062</v>
      </c>
      <c r="N7285" s="283">
        <f t="shared" si="1625"/>
        <v>2.7263288431388362</v>
      </c>
      <c r="O7285" s="283">
        <f t="shared" si="1626"/>
        <v>0.42041446483525652</v>
      </c>
      <c r="P7285" s="21">
        <f t="shared" si="1618"/>
        <v>0</v>
      </c>
      <c r="Q7285" s="21">
        <f t="shared" si="1619"/>
        <v>0.72850690893675296</v>
      </c>
      <c r="R7285">
        <f t="shared" si="1620"/>
        <v>0.9421089825381942</v>
      </c>
      <c r="S7285" s="296">
        <f t="shared" si="1627"/>
        <v>0</v>
      </c>
      <c r="T7285" s="283">
        <f t="shared" si="1628"/>
        <v>0.34979737812785722</v>
      </c>
    </row>
    <row r="7286" spans="1:20" x14ac:dyDescent="0.25">
      <c r="A7286" s="286">
        <v>43404</v>
      </c>
      <c r="B7286" s="1">
        <f t="shared" si="1621"/>
        <v>3</v>
      </c>
      <c r="C7286" s="285">
        <v>12</v>
      </c>
      <c r="D7286" t="s">
        <v>714</v>
      </c>
      <c r="F7286" s="16">
        <v>37</v>
      </c>
      <c r="G7286" t="str">
        <f t="shared" si="1615"/>
        <v>heating</v>
      </c>
      <c r="H7286" s="283">
        <f>IF(G7286="heating",F7286*Assumptions!M$4+Assumptions!M$7,0)</f>
        <v>0.34824054712973695</v>
      </c>
      <c r="I7286" s="15">
        <f t="shared" si="1616"/>
        <v>0.91648403420261149</v>
      </c>
      <c r="J7286" s="15">
        <f t="shared" si="1617"/>
        <v>1.0263036171733995</v>
      </c>
      <c r="K7286" s="283">
        <f t="shared" si="1622"/>
        <v>0.32755188246185829</v>
      </c>
      <c r="L7286" s="283">
        <f t="shared" si="1623"/>
        <v>3.3550920610042541</v>
      </c>
      <c r="M7286" s="283">
        <f t="shared" si="1624"/>
        <v>3.7496744500552266</v>
      </c>
      <c r="N7286" s="283">
        <f t="shared" si="1625"/>
        <v>2.8034223547707424</v>
      </c>
      <c r="O7286" s="283">
        <f t="shared" si="1626"/>
        <v>0.39200897379754623</v>
      </c>
      <c r="P7286" s="21">
        <f t="shared" si="1618"/>
        <v>0</v>
      </c>
      <c r="Q7286" s="21">
        <f t="shared" si="1619"/>
        <v>0.75910815787401487</v>
      </c>
      <c r="R7286">
        <f t="shared" si="1620"/>
        <v>0.9421089825381942</v>
      </c>
      <c r="S7286" s="296">
        <f t="shared" si="1627"/>
        <v>0</v>
      </c>
      <c r="T7286" s="283">
        <f t="shared" si="1628"/>
        <v>0.32755188246185829</v>
      </c>
    </row>
    <row r="7287" spans="1:20" x14ac:dyDescent="0.25">
      <c r="A7287" s="286">
        <v>43404</v>
      </c>
      <c r="B7287" s="1">
        <f t="shared" si="1621"/>
        <v>3</v>
      </c>
      <c r="C7287" s="285">
        <v>13</v>
      </c>
      <c r="D7287" t="s">
        <v>714</v>
      </c>
      <c r="F7287" s="16">
        <v>37</v>
      </c>
      <c r="G7287" t="str">
        <f t="shared" si="1615"/>
        <v>heating</v>
      </c>
      <c r="H7287" s="283">
        <f>IF(G7287="heating",F7287*Assumptions!M$4+Assumptions!M$7,0)</f>
        <v>0.34824054712973695</v>
      </c>
      <c r="I7287" s="15">
        <f t="shared" si="1616"/>
        <v>0.90040206880052787</v>
      </c>
      <c r="J7287" s="15">
        <f t="shared" si="1617"/>
        <v>1.0263036171733995</v>
      </c>
      <c r="K7287" s="283">
        <f t="shared" si="1622"/>
        <v>0.32180417945280138</v>
      </c>
      <c r="L7287" s="283">
        <f t="shared" si="1623"/>
        <v>3.3550920610042541</v>
      </c>
      <c r="M7287" s="283">
        <f t="shared" si="1624"/>
        <v>3.6838771938844399</v>
      </c>
      <c r="N7287" s="283">
        <f t="shared" si="1625"/>
        <v>2.8034223547707424</v>
      </c>
      <c r="O7287" s="283">
        <f t="shared" si="1626"/>
        <v>0.38513021266407654</v>
      </c>
      <c r="P7287" s="21">
        <f t="shared" si="1618"/>
        <v>0</v>
      </c>
      <c r="Q7287" s="21">
        <f t="shared" si="1619"/>
        <v>0.79115902007799765</v>
      </c>
      <c r="R7287">
        <f t="shared" si="1620"/>
        <v>0.9421089825381942</v>
      </c>
      <c r="S7287" s="296">
        <f t="shared" si="1627"/>
        <v>0</v>
      </c>
      <c r="T7287" s="283">
        <f t="shared" si="1628"/>
        <v>0.32180417945280138</v>
      </c>
    </row>
    <row r="7288" spans="1:20" x14ac:dyDescent="0.25">
      <c r="A7288" s="286">
        <v>43404</v>
      </c>
      <c r="B7288" s="1">
        <f t="shared" si="1621"/>
        <v>3</v>
      </c>
      <c r="C7288" s="285">
        <v>14</v>
      </c>
      <c r="D7288" t="s">
        <v>714</v>
      </c>
      <c r="F7288" s="16">
        <v>37</v>
      </c>
      <c r="G7288" t="str">
        <f t="shared" si="1615"/>
        <v>heating</v>
      </c>
      <c r="H7288" s="283">
        <f>IF(G7288="heating",F7288*Assumptions!M$4+Assumptions!M$7,0)</f>
        <v>0.34824054712973695</v>
      </c>
      <c r="I7288" s="15">
        <f t="shared" si="1616"/>
        <v>0.86032894500746537</v>
      </c>
      <c r="J7288" s="15">
        <f t="shared" si="1617"/>
        <v>1.0263036171733995</v>
      </c>
      <c r="K7288" s="283">
        <f t="shared" si="1622"/>
        <v>0.30748202364354604</v>
      </c>
      <c r="L7288" s="283">
        <f t="shared" si="1623"/>
        <v>3.3550920610042541</v>
      </c>
      <c r="M7288" s="283">
        <f t="shared" si="1624"/>
        <v>3.51992325381228</v>
      </c>
      <c r="N7288" s="283">
        <f t="shared" si="1625"/>
        <v>2.8034223547707424</v>
      </c>
      <c r="O7288" s="283">
        <f t="shared" si="1626"/>
        <v>0.3679896804248563</v>
      </c>
      <c r="P7288" s="21">
        <f t="shared" si="1618"/>
        <v>0</v>
      </c>
      <c r="Q7288" s="21">
        <f t="shared" si="1619"/>
        <v>0.84355555031342389</v>
      </c>
      <c r="R7288">
        <f t="shared" si="1620"/>
        <v>0.9421089825381942</v>
      </c>
      <c r="S7288" s="296">
        <f t="shared" si="1627"/>
        <v>0</v>
      </c>
      <c r="T7288" s="283">
        <f t="shared" si="1628"/>
        <v>0.30748202364354604</v>
      </c>
    </row>
    <row r="7289" spans="1:20" x14ac:dyDescent="0.25">
      <c r="A7289" s="286">
        <v>43404</v>
      </c>
      <c r="B7289" s="1">
        <f t="shared" si="1621"/>
        <v>3</v>
      </c>
      <c r="C7289" s="285">
        <v>15</v>
      </c>
      <c r="D7289" t="s">
        <v>714</v>
      </c>
      <c r="F7289" s="16">
        <v>37</v>
      </c>
      <c r="G7289" t="str">
        <f t="shared" si="1615"/>
        <v>heating</v>
      </c>
      <c r="H7289" s="283">
        <f>IF(G7289="heating",F7289*Assumptions!M$4+Assumptions!M$7,0)</f>
        <v>0.34824054712973695</v>
      </c>
      <c r="I7289" s="15">
        <f t="shared" si="1616"/>
        <v>0.85754515037175039</v>
      </c>
      <c r="J7289" s="15">
        <f t="shared" si="1617"/>
        <v>1.0263036171733995</v>
      </c>
      <c r="K7289" s="283">
        <f t="shared" si="1622"/>
        <v>0.30648709395651774</v>
      </c>
      <c r="L7289" s="283">
        <f t="shared" si="1623"/>
        <v>3.3550920610042541</v>
      </c>
      <c r="M7289" s="283">
        <f t="shared" si="1624"/>
        <v>3.5085337224836488</v>
      </c>
      <c r="N7289" s="283">
        <f t="shared" si="1625"/>
        <v>2.8034223547707424</v>
      </c>
      <c r="O7289" s="283">
        <f t="shared" si="1626"/>
        <v>0.36679896412464369</v>
      </c>
      <c r="P7289" s="21">
        <f t="shared" si="1618"/>
        <v>0</v>
      </c>
      <c r="Q7289" s="21">
        <f t="shared" si="1619"/>
        <v>0.96592607327566882</v>
      </c>
      <c r="R7289">
        <f t="shared" si="1620"/>
        <v>0.9421089825381942</v>
      </c>
      <c r="S7289" s="296">
        <f t="shared" si="1627"/>
        <v>0</v>
      </c>
      <c r="T7289" s="283">
        <f t="shared" si="1628"/>
        <v>0.30648709395651774</v>
      </c>
    </row>
    <row r="7290" spans="1:20" x14ac:dyDescent="0.25">
      <c r="A7290" s="286">
        <v>43404</v>
      </c>
      <c r="B7290" s="1">
        <f t="shared" si="1621"/>
        <v>3</v>
      </c>
      <c r="C7290" s="285">
        <v>16</v>
      </c>
      <c r="D7290" t="s">
        <v>714</v>
      </c>
      <c r="F7290" s="16">
        <v>36</v>
      </c>
      <c r="G7290" t="str">
        <f t="shared" si="1615"/>
        <v>heating</v>
      </c>
      <c r="H7290" s="283">
        <f>IF(G7290="heating",F7290*Assumptions!M$4+Assumptions!M$7,0)</f>
        <v>0.358936421366777</v>
      </c>
      <c r="I7290" s="15">
        <f t="shared" si="1616"/>
        <v>0.88344815438260227</v>
      </c>
      <c r="J7290" s="15">
        <f t="shared" si="1617"/>
        <v>1.0263036171733995</v>
      </c>
      <c r="K7290" s="283">
        <f t="shared" si="1622"/>
        <v>0.32544264121870381</v>
      </c>
      <c r="L7290" s="283">
        <f t="shared" si="1623"/>
        <v>3.2767200477248446</v>
      </c>
      <c r="M7290" s="283">
        <f t="shared" si="1624"/>
        <v>3.638503664466282</v>
      </c>
      <c r="N7290" s="283">
        <f t="shared" si="1625"/>
        <v>2.7263288431388362</v>
      </c>
      <c r="O7290" s="283">
        <f t="shared" si="1626"/>
        <v>0.39114299419512316</v>
      </c>
      <c r="P7290" s="21">
        <f t="shared" si="1618"/>
        <v>0</v>
      </c>
      <c r="Q7290" s="21">
        <f t="shared" si="1619"/>
        <v>1.1649354943302594</v>
      </c>
      <c r="R7290">
        <f t="shared" si="1620"/>
        <v>0.9421089825381942</v>
      </c>
      <c r="S7290" s="296">
        <f t="shared" si="1627"/>
        <v>0</v>
      </c>
      <c r="T7290" s="283">
        <f t="shared" si="1628"/>
        <v>0.32544264121870381</v>
      </c>
    </row>
    <row r="7291" spans="1:20" x14ac:dyDescent="0.25">
      <c r="A7291" s="286">
        <v>43404</v>
      </c>
      <c r="B7291" s="1">
        <f t="shared" si="1621"/>
        <v>3</v>
      </c>
      <c r="C7291" s="285">
        <v>17</v>
      </c>
      <c r="D7291" t="s">
        <v>714</v>
      </c>
      <c r="F7291" s="16">
        <v>36</v>
      </c>
      <c r="G7291" t="str">
        <f t="shared" si="1615"/>
        <v>heating</v>
      </c>
      <c r="H7291" s="283">
        <f>IF(G7291="heating",F7291*Assumptions!M$4+Assumptions!M$7,0)</f>
        <v>0.358936421366777</v>
      </c>
      <c r="I7291" s="15">
        <f t="shared" si="1616"/>
        <v>0.94025748850374469</v>
      </c>
      <c r="J7291" s="15">
        <f t="shared" si="1617"/>
        <v>1.0263036171733995</v>
      </c>
      <c r="K7291" s="283">
        <f t="shared" si="1622"/>
        <v>0.34636993576399705</v>
      </c>
      <c r="L7291" s="283">
        <f t="shared" si="1623"/>
        <v>3.2767200477248446</v>
      </c>
      <c r="M7291" s="283">
        <f t="shared" si="1624"/>
        <v>3.8724743500693539</v>
      </c>
      <c r="N7291" s="283">
        <f t="shared" si="1625"/>
        <v>2.7263288431388362</v>
      </c>
      <c r="O7291" s="283">
        <f t="shared" si="1626"/>
        <v>0.41629509048525992</v>
      </c>
      <c r="P7291" s="21">
        <f t="shared" si="1618"/>
        <v>0</v>
      </c>
      <c r="Q7291" s="21">
        <f t="shared" si="1619"/>
        <v>1.3521540118753073</v>
      </c>
      <c r="R7291">
        <f t="shared" si="1620"/>
        <v>0.9421089825381942</v>
      </c>
      <c r="S7291" s="296">
        <f t="shared" si="1627"/>
        <v>0</v>
      </c>
      <c r="T7291" s="283">
        <f t="shared" si="1628"/>
        <v>0.34636993576399705</v>
      </c>
    </row>
    <row r="7292" spans="1:20" x14ac:dyDescent="0.25">
      <c r="A7292" s="286">
        <v>43404</v>
      </c>
      <c r="B7292" s="1">
        <f t="shared" si="1621"/>
        <v>3</v>
      </c>
      <c r="C7292" s="285">
        <v>18</v>
      </c>
      <c r="D7292" t="s">
        <v>714</v>
      </c>
      <c r="F7292" s="16">
        <v>36</v>
      </c>
      <c r="G7292" t="str">
        <f t="shared" si="1615"/>
        <v>heating</v>
      </c>
      <c r="H7292" s="283">
        <f>IF(G7292="heating",F7292*Assumptions!M$4+Assumptions!M$7,0)</f>
        <v>0.358936421366777</v>
      </c>
      <c r="I7292" s="15">
        <f t="shared" si="1616"/>
        <v>0.98182363790757687</v>
      </c>
      <c r="J7292" s="15">
        <f t="shared" si="1617"/>
        <v>1.0263036171733995</v>
      </c>
      <c r="K7292" s="283">
        <f t="shared" si="1622"/>
        <v>0.36168198025712073</v>
      </c>
      <c r="L7292" s="283">
        <f t="shared" si="1623"/>
        <v>3.2767200477248446</v>
      </c>
      <c r="M7292" s="283">
        <f t="shared" si="1624"/>
        <v>4.0436655922190301</v>
      </c>
      <c r="N7292" s="283">
        <f t="shared" si="1625"/>
        <v>2.7263288431388362</v>
      </c>
      <c r="O7292" s="283">
        <f t="shared" si="1626"/>
        <v>0.43469833017094228</v>
      </c>
      <c r="P7292" s="21">
        <f t="shared" si="1618"/>
        <v>0</v>
      </c>
      <c r="Q7292" s="21">
        <f t="shared" si="1619"/>
        <v>1.5598916921549892</v>
      </c>
      <c r="R7292">
        <f t="shared" si="1620"/>
        <v>0.9421089825381942</v>
      </c>
      <c r="S7292" s="296">
        <f t="shared" si="1627"/>
        <v>0</v>
      </c>
      <c r="T7292" s="283">
        <f t="shared" si="1628"/>
        <v>0.36168198025712073</v>
      </c>
    </row>
    <row r="7293" spans="1:20" x14ac:dyDescent="0.25">
      <c r="A7293" s="286">
        <v>43404</v>
      </c>
      <c r="B7293" s="1">
        <f t="shared" si="1621"/>
        <v>3</v>
      </c>
      <c r="C7293" s="285">
        <v>19</v>
      </c>
      <c r="D7293" t="s">
        <v>714</v>
      </c>
      <c r="F7293" s="16">
        <v>34</v>
      </c>
      <c r="G7293" t="str">
        <f t="shared" si="1615"/>
        <v>heating</v>
      </c>
      <c r="H7293" s="283">
        <f>IF(G7293="heating",F7293*Assumptions!M$4+Assumptions!M$7,0)</f>
        <v>0.38032816984085704</v>
      </c>
      <c r="I7293" s="15">
        <f t="shared" si="1616"/>
        <v>0.98418842963438757</v>
      </c>
      <c r="J7293" s="15">
        <f t="shared" si="1617"/>
        <v>1.0263036171733995</v>
      </c>
      <c r="K7293" s="283">
        <f t="shared" si="1622"/>
        <v>0.38416041174717347</v>
      </c>
      <c r="L7293" s="283">
        <f t="shared" si="1623"/>
        <v>3.1617728735566879</v>
      </c>
      <c r="M7293" s="283">
        <f t="shared" si="1624"/>
        <v>4.1443106300798549</v>
      </c>
      <c r="N7293" s="283">
        <f t="shared" si="1625"/>
        <v>2.582445701090049</v>
      </c>
      <c r="O7293" s="283">
        <f t="shared" si="1626"/>
        <v>0.4703401773148172</v>
      </c>
      <c r="P7293" s="21">
        <f t="shared" si="1618"/>
        <v>0</v>
      </c>
      <c r="Q7293" s="21">
        <f t="shared" si="1619"/>
        <v>1.6764212681468484</v>
      </c>
      <c r="R7293">
        <f t="shared" si="1620"/>
        <v>0.9421089825381942</v>
      </c>
      <c r="S7293" s="296">
        <f t="shared" si="1627"/>
        <v>0</v>
      </c>
      <c r="T7293" s="283">
        <f t="shared" si="1628"/>
        <v>0.38416041174717347</v>
      </c>
    </row>
    <row r="7294" spans="1:20" x14ac:dyDescent="0.25">
      <c r="A7294" s="286">
        <v>43404</v>
      </c>
      <c r="B7294" s="1">
        <f t="shared" si="1621"/>
        <v>3</v>
      </c>
      <c r="C7294" s="285">
        <v>20</v>
      </c>
      <c r="D7294" t="s">
        <v>714</v>
      </c>
      <c r="F7294" s="16">
        <v>34</v>
      </c>
      <c r="G7294" t="str">
        <f t="shared" si="1615"/>
        <v>heating</v>
      </c>
      <c r="H7294" s="283">
        <f>IF(G7294="heating",F7294*Assumptions!M$4+Assumptions!M$7,0)</f>
        <v>0.38032816984085704</v>
      </c>
      <c r="I7294" s="15">
        <f t="shared" si="1616"/>
        <v>0.97071962311712034</v>
      </c>
      <c r="J7294" s="15">
        <f t="shared" si="1617"/>
        <v>1.0263036171733995</v>
      </c>
      <c r="K7294" s="283">
        <f t="shared" si="1622"/>
        <v>0.37890310318550047</v>
      </c>
      <c r="L7294" s="283">
        <f t="shared" si="1623"/>
        <v>3.1617728735566879</v>
      </c>
      <c r="M7294" s="283">
        <f t="shared" si="1624"/>
        <v>4.0875949480587446</v>
      </c>
      <c r="N7294" s="283">
        <f t="shared" si="1625"/>
        <v>2.582445701090049</v>
      </c>
      <c r="O7294" s="283">
        <f t="shared" si="1626"/>
        <v>0.46390348221172217</v>
      </c>
      <c r="P7294" s="21">
        <f t="shared" si="1618"/>
        <v>0</v>
      </c>
      <c r="Q7294" s="21">
        <f t="shared" si="1619"/>
        <v>1.52436960139122</v>
      </c>
      <c r="R7294">
        <f t="shared" si="1620"/>
        <v>0.9421089825381942</v>
      </c>
      <c r="S7294" s="296">
        <f t="shared" si="1627"/>
        <v>0</v>
      </c>
      <c r="T7294" s="283">
        <f t="shared" si="1628"/>
        <v>0.37890310318550047</v>
      </c>
    </row>
    <row r="7295" spans="1:20" x14ac:dyDescent="0.25">
      <c r="A7295" s="286">
        <v>43404</v>
      </c>
      <c r="B7295" s="1">
        <f t="shared" si="1621"/>
        <v>3</v>
      </c>
      <c r="C7295" s="285">
        <v>21</v>
      </c>
      <c r="D7295" t="s">
        <v>714</v>
      </c>
      <c r="F7295" s="16">
        <v>32</v>
      </c>
      <c r="G7295" t="str">
        <f t="shared" si="1615"/>
        <v>heating</v>
      </c>
      <c r="H7295" s="283">
        <f>IF(G7295="heating",F7295*Assumptions!M$4+Assumptions!M$7,0)</f>
        <v>0.40171991831493709</v>
      </c>
      <c r="I7295" s="15">
        <f t="shared" si="1616"/>
        <v>0.95751150862929935</v>
      </c>
      <c r="J7295" s="15">
        <f t="shared" si="1617"/>
        <v>1.0263036171733995</v>
      </c>
      <c r="K7295" s="283">
        <f t="shared" si="1622"/>
        <v>0.39476916938749551</v>
      </c>
      <c r="L7295" s="283">
        <f t="shared" si="1623"/>
        <v>3.1003620880617868</v>
      </c>
      <c r="M7295" s="283">
        <f t="shared" si="1624"/>
        <v>4.1760401738314066</v>
      </c>
      <c r="N7295" s="283">
        <f t="shared" si="1625"/>
        <v>2.4522803312945656</v>
      </c>
      <c r="O7295" s="283">
        <f t="shared" si="1626"/>
        <v>0.49909765644881154</v>
      </c>
      <c r="P7295" s="21">
        <f t="shared" si="1618"/>
        <v>0</v>
      </c>
      <c r="Q7295" s="21">
        <f t="shared" si="1619"/>
        <v>1.4448604713749031</v>
      </c>
      <c r="R7295">
        <f t="shared" si="1620"/>
        <v>0.9421089825381942</v>
      </c>
      <c r="S7295" s="296">
        <f t="shared" si="1627"/>
        <v>0</v>
      </c>
      <c r="T7295" s="283">
        <f t="shared" si="1628"/>
        <v>0.39476916938749551</v>
      </c>
    </row>
    <row r="7296" spans="1:20" x14ac:dyDescent="0.25">
      <c r="A7296" s="286">
        <v>43404</v>
      </c>
      <c r="B7296" s="1">
        <f t="shared" si="1621"/>
        <v>3</v>
      </c>
      <c r="C7296" s="285">
        <v>22</v>
      </c>
      <c r="D7296" t="s">
        <v>714</v>
      </c>
      <c r="F7296" s="16">
        <v>32</v>
      </c>
      <c r="G7296" t="str">
        <f t="shared" si="1615"/>
        <v>heating</v>
      </c>
      <c r="H7296" s="283">
        <f>IF(G7296="heating",F7296*Assumptions!M$4+Assumptions!M$7,0)</f>
        <v>0.40171991831493709</v>
      </c>
      <c r="I7296" s="15">
        <f t="shared" si="1616"/>
        <v>0.9426530227543114</v>
      </c>
      <c r="J7296" s="15">
        <f t="shared" si="1617"/>
        <v>1.0263036171733995</v>
      </c>
      <c r="K7296" s="283">
        <f t="shared" si="1622"/>
        <v>0.38864321468683433</v>
      </c>
      <c r="L7296" s="283">
        <f t="shared" si="1623"/>
        <v>3.1003620880617868</v>
      </c>
      <c r="M7296" s="283">
        <f t="shared" si="1624"/>
        <v>4.1112371574947346</v>
      </c>
      <c r="N7296" s="283">
        <f t="shared" si="1625"/>
        <v>2.4522803312945656</v>
      </c>
      <c r="O7296" s="283">
        <f t="shared" si="1626"/>
        <v>0.4913527516494946</v>
      </c>
      <c r="P7296" s="21">
        <f t="shared" si="1618"/>
        <v>0</v>
      </c>
      <c r="Q7296" s="21">
        <f t="shared" si="1619"/>
        <v>1.2427137171080138</v>
      </c>
      <c r="R7296">
        <f t="shared" si="1620"/>
        <v>0.9421089825381942</v>
      </c>
      <c r="S7296" s="296">
        <f t="shared" si="1627"/>
        <v>0</v>
      </c>
      <c r="T7296" s="283">
        <f t="shared" si="1628"/>
        <v>0.38864321468683433</v>
      </c>
    </row>
    <row r="7297" spans="1:20" x14ac:dyDescent="0.25">
      <c r="A7297" s="286">
        <v>43404</v>
      </c>
      <c r="B7297" s="1">
        <f t="shared" si="1621"/>
        <v>3</v>
      </c>
      <c r="C7297" s="285">
        <v>23</v>
      </c>
      <c r="D7297" t="s">
        <v>713</v>
      </c>
      <c r="F7297" s="16">
        <v>32</v>
      </c>
      <c r="G7297" t="str">
        <f t="shared" si="1615"/>
        <v>heating</v>
      </c>
      <c r="H7297" s="283">
        <f>IF(G7297="heating",F7297*Assumptions!M$4+Assumptions!M$7,0)</f>
        <v>0.40171991831493709</v>
      </c>
      <c r="I7297" s="15">
        <f t="shared" si="1616"/>
        <v>0.94450710149963013</v>
      </c>
      <c r="J7297" s="15">
        <f t="shared" si="1617"/>
        <v>1.0263036171733995</v>
      </c>
      <c r="K7297" s="283">
        <f t="shared" si="1622"/>
        <v>0.38940762651862137</v>
      </c>
      <c r="L7297" s="283">
        <f t="shared" si="1623"/>
        <v>3.1003620880617868</v>
      </c>
      <c r="M7297" s="283">
        <f t="shared" si="1624"/>
        <v>4.1193234387102802</v>
      </c>
      <c r="N7297" s="283">
        <f t="shared" si="1625"/>
        <v>2.4522803312945656</v>
      </c>
      <c r="O7297" s="283">
        <f t="shared" si="1626"/>
        <v>0.49231918009272535</v>
      </c>
      <c r="P7297" s="21">
        <f t="shared" si="1618"/>
        <v>0</v>
      </c>
      <c r="Q7297" s="21">
        <f t="shared" si="1619"/>
        <v>1.0297519246597011</v>
      </c>
      <c r="R7297">
        <f t="shared" si="1620"/>
        <v>0.9421089825381942</v>
      </c>
      <c r="S7297" s="296">
        <f t="shared" si="1627"/>
        <v>0</v>
      </c>
      <c r="T7297" s="283">
        <f t="shared" si="1628"/>
        <v>0.38940762651862137</v>
      </c>
    </row>
    <row r="7298" spans="1:20" x14ac:dyDescent="0.25">
      <c r="A7298" s="286">
        <v>43405</v>
      </c>
      <c r="B7298" s="1">
        <f t="shared" si="1621"/>
        <v>4</v>
      </c>
      <c r="C7298" s="285">
        <v>0</v>
      </c>
      <c r="D7298" t="s">
        <v>713</v>
      </c>
      <c r="F7298" s="16">
        <v>32</v>
      </c>
      <c r="G7298" t="str">
        <f t="shared" ref="G7298:G7361" si="1629">VLOOKUP(A7298,U$2:W$366,3,FALSE)</f>
        <v>heating</v>
      </c>
      <c r="H7298" s="283">
        <f>IF(G7298="heating",F7298*Assumptions!M$4+Assumptions!M$7,0)</f>
        <v>0.40171991831493709</v>
      </c>
      <c r="I7298" s="15">
        <f t="shared" ref="I7298:I7361" si="1630">VLOOKUP(C7298,AO$2:AQ$25,3,FALSE)</f>
        <v>0.97481507806017154</v>
      </c>
      <c r="J7298" s="15">
        <f t="shared" ref="J7298:J7361" si="1631">VLOOKUP(B7298,AS$4:AU$10,3,FALSE)</f>
        <v>1.0020455199443592</v>
      </c>
      <c r="K7298" s="283">
        <f t="shared" si="1622"/>
        <v>0.39240366452765135</v>
      </c>
      <c r="L7298" s="283">
        <f t="shared" si="1623"/>
        <v>3.1003620880617868</v>
      </c>
      <c r="M7298" s="283">
        <f t="shared" si="1624"/>
        <v>4.1510168333779731</v>
      </c>
      <c r="N7298" s="283">
        <f t="shared" si="1625"/>
        <v>2.4522803312945656</v>
      </c>
      <c r="O7298" s="283">
        <f t="shared" si="1626"/>
        <v>0.49610700261001683</v>
      </c>
      <c r="P7298" s="21">
        <f t="shared" ref="P7298:P7361" si="1632">IF(G7298="cooling",IF(F7298&lt;61,0.025,(F7298^2*AX$25+F7298*AY$25+AZ$25)),0)</f>
        <v>0</v>
      </c>
      <c r="Q7298" s="21">
        <f t="shared" ref="Q7298:Q7361" si="1633">VLOOKUP(C7298,BB$2:BC$25,2,FALSE)</f>
        <v>0.90668853391740301</v>
      </c>
      <c r="R7298">
        <f t="shared" ref="R7298:R7361" si="1634">VLOOKUP(B7298,AS$4:AV$10,4,FALSE)</f>
        <v>1.0705685074825908</v>
      </c>
      <c r="S7298" s="296">
        <f t="shared" si="1627"/>
        <v>0</v>
      </c>
      <c r="T7298" s="283">
        <f t="shared" si="1628"/>
        <v>0.39240366452765135</v>
      </c>
    </row>
    <row r="7299" spans="1:20" x14ac:dyDescent="0.25">
      <c r="A7299" s="286">
        <v>43405</v>
      </c>
      <c r="B7299" s="1">
        <f t="shared" ref="B7299:B7362" si="1635">WEEKDAY(A7299,2)</f>
        <v>4</v>
      </c>
      <c r="C7299" s="285">
        <v>1</v>
      </c>
      <c r="D7299" t="s">
        <v>713</v>
      </c>
      <c r="F7299" s="16">
        <v>32</v>
      </c>
      <c r="G7299" t="str">
        <f t="shared" si="1629"/>
        <v>heating</v>
      </c>
      <c r="H7299" s="283">
        <f>IF(G7299="heating",F7299*Assumptions!M$4+Assumptions!M$7,0)</f>
        <v>0.40171991831493709</v>
      </c>
      <c r="I7299" s="15">
        <f t="shared" si="1630"/>
        <v>1.012242869806885</v>
      </c>
      <c r="J7299" s="15">
        <f t="shared" si="1631"/>
        <v>1.0020455199443592</v>
      </c>
      <c r="K7299" s="283">
        <f t="shared" ref="K7299:K7362" si="1636">H7299*I7299*J7299</f>
        <v>0.40746990936437882</v>
      </c>
      <c r="L7299" s="283">
        <f t="shared" ref="L7299:L7362" si="1637">VLOOKUP(F7299,BL$2:BN$92,2,FALSE)</f>
        <v>3.1003620880617868</v>
      </c>
      <c r="M7299" s="283">
        <f t="shared" ref="M7299:M7362" si="1638">IF(G7299="heating",K7299*(L7299*3.412),0)</f>
        <v>4.3103941317738261</v>
      </c>
      <c r="N7299" s="283">
        <f t="shared" ref="N7299:N7362" si="1639">VLOOKUP(F7299,BL$2:BN$92,3,FALSE)</f>
        <v>2.4522803312945656</v>
      </c>
      <c r="O7299" s="283">
        <f t="shared" ref="O7299:O7362" si="1640">IF(F7299&lt;=61,IF(G7299="heating",IF(F7299&gt;=5,K7299*L7299/N7299,0),0),0)</f>
        <v>0.51515491230661647</v>
      </c>
      <c r="P7299" s="21">
        <f t="shared" si="1632"/>
        <v>0</v>
      </c>
      <c r="Q7299" s="21">
        <f t="shared" si="1633"/>
        <v>0.81803459285312596</v>
      </c>
      <c r="R7299">
        <f t="shared" si="1634"/>
        <v>1.0705685074825908</v>
      </c>
      <c r="S7299" s="296">
        <f t="shared" ref="S7299:S7362" si="1641">P7299*Q7299*R7299</f>
        <v>0</v>
      </c>
      <c r="T7299" s="283">
        <f t="shared" ref="T7299:T7362" si="1642">K7299+S7299</f>
        <v>0.40746990936437882</v>
      </c>
    </row>
    <row r="7300" spans="1:20" x14ac:dyDescent="0.25">
      <c r="A7300" s="286">
        <v>43405</v>
      </c>
      <c r="B7300" s="1">
        <f t="shared" si="1635"/>
        <v>4</v>
      </c>
      <c r="C7300" s="285">
        <v>2</v>
      </c>
      <c r="D7300" t="s">
        <v>713</v>
      </c>
      <c r="F7300" s="16">
        <v>34</v>
      </c>
      <c r="G7300" t="str">
        <f t="shared" si="1629"/>
        <v>heating</v>
      </c>
      <c r="H7300" s="283">
        <f>IF(G7300="heating",F7300*Assumptions!M$4+Assumptions!M$7,0)</f>
        <v>0.38032816984085704</v>
      </c>
      <c r="I7300" s="15">
        <f t="shared" si="1630"/>
        <v>1.0509704703585963</v>
      </c>
      <c r="J7300" s="15">
        <f t="shared" si="1631"/>
        <v>1.0020455199443592</v>
      </c>
      <c r="K7300" s="283">
        <f t="shared" si="1636"/>
        <v>0.40053129784363667</v>
      </c>
      <c r="L7300" s="283">
        <f t="shared" si="1637"/>
        <v>3.1617728735566879</v>
      </c>
      <c r="M7300" s="283">
        <f t="shared" si="1638"/>
        <v>4.3209192425207696</v>
      </c>
      <c r="N7300" s="283">
        <f t="shared" si="1639"/>
        <v>2.582445701090049</v>
      </c>
      <c r="O7300" s="283">
        <f t="shared" si="1640"/>
        <v>0.49038358947795985</v>
      </c>
      <c r="P7300" s="21">
        <f t="shared" si="1632"/>
        <v>0</v>
      </c>
      <c r="Q7300" s="21">
        <f t="shared" si="1633"/>
        <v>0.74507607494346417</v>
      </c>
      <c r="R7300">
        <f t="shared" si="1634"/>
        <v>1.0705685074825908</v>
      </c>
      <c r="S7300" s="296">
        <f t="shared" si="1641"/>
        <v>0</v>
      </c>
      <c r="T7300" s="283">
        <f t="shared" si="1642"/>
        <v>0.40053129784363667</v>
      </c>
    </row>
    <row r="7301" spans="1:20" x14ac:dyDescent="0.25">
      <c r="A7301" s="286">
        <v>43405</v>
      </c>
      <c r="B7301" s="1">
        <f t="shared" si="1635"/>
        <v>4</v>
      </c>
      <c r="C7301" s="285">
        <v>3</v>
      </c>
      <c r="D7301" t="s">
        <v>713</v>
      </c>
      <c r="F7301" s="16">
        <v>34</v>
      </c>
      <c r="G7301" t="str">
        <f t="shared" si="1629"/>
        <v>heating</v>
      </c>
      <c r="H7301" s="283">
        <f>IF(G7301="heating",F7301*Assumptions!M$4+Assumptions!M$7,0)</f>
        <v>0.38032816984085704</v>
      </c>
      <c r="I7301" s="15">
        <f t="shared" si="1630"/>
        <v>1.0924036124451033</v>
      </c>
      <c r="J7301" s="15">
        <f t="shared" si="1631"/>
        <v>1.0020455199443592</v>
      </c>
      <c r="K7301" s="283">
        <f t="shared" si="1636"/>
        <v>0.41632172263833728</v>
      </c>
      <c r="L7301" s="283">
        <f t="shared" si="1637"/>
        <v>3.1617728735566879</v>
      </c>
      <c r="M7301" s="283">
        <f t="shared" si="1638"/>
        <v>4.4912658564066961</v>
      </c>
      <c r="N7301" s="283">
        <f t="shared" si="1639"/>
        <v>2.582445701090049</v>
      </c>
      <c r="O7301" s="283">
        <f t="shared" si="1640"/>
        <v>0.50971632385326449</v>
      </c>
      <c r="P7301" s="21">
        <f t="shared" si="1632"/>
        <v>0</v>
      </c>
      <c r="Q7301" s="21">
        <f t="shared" si="1633"/>
        <v>0.69158980876382303</v>
      </c>
      <c r="R7301">
        <f t="shared" si="1634"/>
        <v>1.0705685074825908</v>
      </c>
      <c r="S7301" s="296">
        <f t="shared" si="1641"/>
        <v>0</v>
      </c>
      <c r="T7301" s="283">
        <f t="shared" si="1642"/>
        <v>0.41632172263833728</v>
      </c>
    </row>
    <row r="7302" spans="1:20" x14ac:dyDescent="0.25">
      <c r="A7302" s="286">
        <v>43405</v>
      </c>
      <c r="B7302" s="1">
        <f t="shared" si="1635"/>
        <v>4</v>
      </c>
      <c r="C7302" s="285">
        <v>4</v>
      </c>
      <c r="D7302" t="s">
        <v>713</v>
      </c>
      <c r="F7302" s="16">
        <v>34</v>
      </c>
      <c r="G7302" t="str">
        <f t="shared" si="1629"/>
        <v>heating</v>
      </c>
      <c r="H7302" s="283">
        <f>IF(G7302="heating",F7302*Assumptions!M$4+Assumptions!M$7,0)</f>
        <v>0.38032816984085704</v>
      </c>
      <c r="I7302" s="15">
        <f t="shared" si="1630"/>
        <v>1.1348296917927807</v>
      </c>
      <c r="J7302" s="15">
        <f t="shared" si="1631"/>
        <v>1.0020455199443592</v>
      </c>
      <c r="K7302" s="283">
        <f t="shared" si="1636"/>
        <v>0.43249056191861146</v>
      </c>
      <c r="L7302" s="283">
        <f t="shared" si="1637"/>
        <v>3.1617728735566879</v>
      </c>
      <c r="M7302" s="283">
        <f t="shared" si="1638"/>
        <v>4.665694794049009</v>
      </c>
      <c r="N7302" s="283">
        <f t="shared" si="1639"/>
        <v>2.582445701090049</v>
      </c>
      <c r="O7302" s="283">
        <f t="shared" si="1640"/>
        <v>0.52951236348023134</v>
      </c>
      <c r="P7302" s="21">
        <f t="shared" si="1632"/>
        <v>0</v>
      </c>
      <c r="Q7302" s="21">
        <f t="shared" si="1633"/>
        <v>0.6473875548762833</v>
      </c>
      <c r="R7302">
        <f t="shared" si="1634"/>
        <v>1.0705685074825908</v>
      </c>
      <c r="S7302" s="296">
        <f t="shared" si="1641"/>
        <v>0</v>
      </c>
      <c r="T7302" s="283">
        <f t="shared" si="1642"/>
        <v>0.43249056191861146</v>
      </c>
    </row>
    <row r="7303" spans="1:20" x14ac:dyDescent="0.25">
      <c r="A7303" s="286">
        <v>43405</v>
      </c>
      <c r="B7303" s="1">
        <f t="shared" si="1635"/>
        <v>4</v>
      </c>
      <c r="C7303" s="285">
        <v>5</v>
      </c>
      <c r="D7303" t="s">
        <v>713</v>
      </c>
      <c r="F7303" s="16">
        <v>32</v>
      </c>
      <c r="G7303" t="str">
        <f t="shared" si="1629"/>
        <v>heating</v>
      </c>
      <c r="H7303" s="283">
        <f>IF(G7303="heating",F7303*Assumptions!M$4+Assumptions!M$7,0)</f>
        <v>0.40171991831493709</v>
      </c>
      <c r="I7303" s="15">
        <f t="shared" si="1630"/>
        <v>1.1635558681477385</v>
      </c>
      <c r="J7303" s="15">
        <f t="shared" si="1631"/>
        <v>1.0020455199443592</v>
      </c>
      <c r="K7303" s="283">
        <f t="shared" si="1636"/>
        <v>0.46837969253861106</v>
      </c>
      <c r="L7303" s="283">
        <f t="shared" si="1637"/>
        <v>3.1003620880617868</v>
      </c>
      <c r="M7303" s="283">
        <f t="shared" si="1638"/>
        <v>4.9547243410189123</v>
      </c>
      <c r="N7303" s="283">
        <f t="shared" si="1639"/>
        <v>2.4522803312945656</v>
      </c>
      <c r="O7303" s="283">
        <f t="shared" si="1640"/>
        <v>0.59216176186437608</v>
      </c>
      <c r="P7303" s="21">
        <f t="shared" si="1632"/>
        <v>0</v>
      </c>
      <c r="Q7303" s="21">
        <f t="shared" si="1633"/>
        <v>0.72139578924615555</v>
      </c>
      <c r="R7303">
        <f t="shared" si="1634"/>
        <v>1.0705685074825908</v>
      </c>
      <c r="S7303" s="296">
        <f t="shared" si="1641"/>
        <v>0</v>
      </c>
      <c r="T7303" s="283">
        <f t="shared" si="1642"/>
        <v>0.46837969253861106</v>
      </c>
    </row>
    <row r="7304" spans="1:20" x14ac:dyDescent="0.25">
      <c r="A7304" s="286">
        <v>43405</v>
      </c>
      <c r="B7304" s="1">
        <f t="shared" si="1635"/>
        <v>4</v>
      </c>
      <c r="C7304" s="285">
        <v>6</v>
      </c>
      <c r="D7304" t="s">
        <v>713</v>
      </c>
      <c r="F7304" s="16">
        <v>32</v>
      </c>
      <c r="G7304" t="str">
        <f t="shared" si="1629"/>
        <v>heating</v>
      </c>
      <c r="H7304" s="283">
        <f>IF(G7304="heating",F7304*Assumptions!M$4+Assumptions!M$7,0)</f>
        <v>0.40171991831493709</v>
      </c>
      <c r="I7304" s="15">
        <f t="shared" si="1630"/>
        <v>1.2083911162615524</v>
      </c>
      <c r="J7304" s="15">
        <f t="shared" si="1631"/>
        <v>1.0020455199443592</v>
      </c>
      <c r="K7304" s="283">
        <f t="shared" si="1636"/>
        <v>0.48642774704231978</v>
      </c>
      <c r="L7304" s="283">
        <f t="shared" si="1637"/>
        <v>3.1003620880617868</v>
      </c>
      <c r="M7304" s="283">
        <f t="shared" si="1638"/>
        <v>5.1456445204846144</v>
      </c>
      <c r="N7304" s="283">
        <f t="shared" si="1639"/>
        <v>2.4522803312945656</v>
      </c>
      <c r="O7304" s="283">
        <f t="shared" si="1640"/>
        <v>0.61497950550995362</v>
      </c>
      <c r="P7304" s="21">
        <f t="shared" si="1632"/>
        <v>0</v>
      </c>
      <c r="Q7304" s="21">
        <f t="shared" si="1633"/>
        <v>0.87787080972652631</v>
      </c>
      <c r="R7304">
        <f t="shared" si="1634"/>
        <v>1.0705685074825908</v>
      </c>
      <c r="S7304" s="296">
        <f t="shared" si="1641"/>
        <v>0</v>
      </c>
      <c r="T7304" s="283">
        <f t="shared" si="1642"/>
        <v>0.48642774704231978</v>
      </c>
    </row>
    <row r="7305" spans="1:20" x14ac:dyDescent="0.25">
      <c r="A7305" s="286">
        <v>43405</v>
      </c>
      <c r="B7305" s="1">
        <f t="shared" si="1635"/>
        <v>4</v>
      </c>
      <c r="C7305" s="285">
        <v>7</v>
      </c>
      <c r="D7305" t="s">
        <v>714</v>
      </c>
      <c r="F7305" s="16">
        <v>34</v>
      </c>
      <c r="G7305" t="str">
        <f t="shared" si="1629"/>
        <v>heating</v>
      </c>
      <c r="H7305" s="283">
        <f>IF(G7305="heating",F7305*Assumptions!M$4+Assumptions!M$7,0)</f>
        <v>0.38032816984085704</v>
      </c>
      <c r="I7305" s="15">
        <f t="shared" si="1630"/>
        <v>1.1637425769249583</v>
      </c>
      <c r="J7305" s="15">
        <f t="shared" si="1631"/>
        <v>1.0020455199443592</v>
      </c>
      <c r="K7305" s="283">
        <f t="shared" si="1636"/>
        <v>0.4435094399299449</v>
      </c>
      <c r="L7305" s="283">
        <f t="shared" si="1637"/>
        <v>3.1617728735566879</v>
      </c>
      <c r="M7305" s="283">
        <f t="shared" si="1638"/>
        <v>4.7845661089412275</v>
      </c>
      <c r="N7305" s="283">
        <f t="shared" si="1639"/>
        <v>2.582445701090049</v>
      </c>
      <c r="O7305" s="283">
        <f t="shared" si="1640"/>
        <v>0.54300313681132539</v>
      </c>
      <c r="P7305" s="21">
        <f t="shared" si="1632"/>
        <v>0</v>
      </c>
      <c r="Q7305" s="21">
        <f t="shared" si="1633"/>
        <v>0.97331382064367777</v>
      </c>
      <c r="R7305">
        <f t="shared" si="1634"/>
        <v>1.0705685074825908</v>
      </c>
      <c r="S7305" s="296">
        <f t="shared" si="1641"/>
        <v>0</v>
      </c>
      <c r="T7305" s="283">
        <f t="shared" si="1642"/>
        <v>0.4435094399299449</v>
      </c>
    </row>
    <row r="7306" spans="1:20" x14ac:dyDescent="0.25">
      <c r="A7306" s="286">
        <v>43405</v>
      </c>
      <c r="B7306" s="1">
        <f t="shared" si="1635"/>
        <v>4</v>
      </c>
      <c r="C7306" s="285">
        <v>8</v>
      </c>
      <c r="D7306" t="s">
        <v>714</v>
      </c>
      <c r="F7306" s="16">
        <v>34</v>
      </c>
      <c r="G7306" t="str">
        <f t="shared" si="1629"/>
        <v>heating</v>
      </c>
      <c r="H7306" s="283">
        <f>IF(G7306="heating",F7306*Assumptions!M$4+Assumptions!M$7,0)</f>
        <v>0.38032816984085704</v>
      </c>
      <c r="I7306" s="15">
        <f t="shared" si="1630"/>
        <v>1.094193721037565</v>
      </c>
      <c r="J7306" s="15">
        <f t="shared" si="1631"/>
        <v>1.0020455199443592</v>
      </c>
      <c r="K7306" s="283">
        <f t="shared" si="1636"/>
        <v>0.41700394401185986</v>
      </c>
      <c r="L7306" s="283">
        <f t="shared" si="1637"/>
        <v>3.1617728735566879</v>
      </c>
      <c r="M7306" s="283">
        <f t="shared" si="1638"/>
        <v>4.4986256394658053</v>
      </c>
      <c r="N7306" s="283">
        <f t="shared" si="1639"/>
        <v>2.582445701090049</v>
      </c>
      <c r="O7306" s="283">
        <f t="shared" si="1640"/>
        <v>0.5105515898306493</v>
      </c>
      <c r="P7306" s="21">
        <f t="shared" si="1632"/>
        <v>0</v>
      </c>
      <c r="Q7306" s="21">
        <f t="shared" si="1633"/>
        <v>0.94940007506179924</v>
      </c>
      <c r="R7306">
        <f t="shared" si="1634"/>
        <v>1.0705685074825908</v>
      </c>
      <c r="S7306" s="296">
        <f t="shared" si="1641"/>
        <v>0</v>
      </c>
      <c r="T7306" s="283">
        <f t="shared" si="1642"/>
        <v>0.41700394401185986</v>
      </c>
    </row>
    <row r="7307" spans="1:20" x14ac:dyDescent="0.25">
      <c r="A7307" s="286">
        <v>43405</v>
      </c>
      <c r="B7307" s="1">
        <f t="shared" si="1635"/>
        <v>4</v>
      </c>
      <c r="C7307" s="285">
        <v>9</v>
      </c>
      <c r="D7307" t="s">
        <v>714</v>
      </c>
      <c r="F7307" s="16">
        <v>34</v>
      </c>
      <c r="G7307" t="str">
        <f t="shared" si="1629"/>
        <v>heating</v>
      </c>
      <c r="H7307" s="283">
        <f>IF(G7307="heating",F7307*Assumptions!M$4+Assumptions!M$7,0)</f>
        <v>0.38032816984085704</v>
      </c>
      <c r="I7307" s="15">
        <f t="shared" si="1630"/>
        <v>1.0343009000871222</v>
      </c>
      <c r="J7307" s="15">
        <f t="shared" si="1631"/>
        <v>1.0020455199443592</v>
      </c>
      <c r="K7307" s="283">
        <f t="shared" si="1636"/>
        <v>0.39417842228372579</v>
      </c>
      <c r="L7307" s="283">
        <f t="shared" si="1637"/>
        <v>3.1617728735566879</v>
      </c>
      <c r="M7307" s="283">
        <f t="shared" si="1638"/>
        <v>4.2523846176364115</v>
      </c>
      <c r="N7307" s="283">
        <f t="shared" si="1639"/>
        <v>2.582445701090049</v>
      </c>
      <c r="O7307" s="283">
        <f t="shared" si="1640"/>
        <v>0.48260555580781178</v>
      </c>
      <c r="P7307" s="21">
        <f t="shared" si="1632"/>
        <v>0</v>
      </c>
      <c r="Q7307" s="21">
        <f t="shared" si="1633"/>
        <v>0.8408485371888097</v>
      </c>
      <c r="R7307">
        <f t="shared" si="1634"/>
        <v>1.0705685074825908</v>
      </c>
      <c r="S7307" s="296">
        <f t="shared" si="1641"/>
        <v>0</v>
      </c>
      <c r="T7307" s="283">
        <f t="shared" si="1642"/>
        <v>0.39417842228372579</v>
      </c>
    </row>
    <row r="7308" spans="1:20" x14ac:dyDescent="0.25">
      <c r="A7308" s="286">
        <v>43405</v>
      </c>
      <c r="B7308" s="1">
        <f t="shared" si="1635"/>
        <v>4</v>
      </c>
      <c r="C7308" s="285">
        <v>10</v>
      </c>
      <c r="D7308" t="s">
        <v>714</v>
      </c>
      <c r="F7308" s="16">
        <v>36</v>
      </c>
      <c r="G7308" t="str">
        <f t="shared" si="1629"/>
        <v>heating</v>
      </c>
      <c r="H7308" s="283">
        <f>IF(G7308="heating",F7308*Assumptions!M$4+Assumptions!M$7,0)</f>
        <v>0.358936421366777</v>
      </c>
      <c r="I7308" s="15">
        <f t="shared" si="1630"/>
        <v>0.98112329028689171</v>
      </c>
      <c r="J7308" s="15">
        <f t="shared" si="1631"/>
        <v>1.0020455199443592</v>
      </c>
      <c r="K7308" s="283">
        <f t="shared" si="1636"/>
        <v>0.35288123484443235</v>
      </c>
      <c r="L7308" s="283">
        <f t="shared" si="1637"/>
        <v>3.2767200477248446</v>
      </c>
      <c r="M7308" s="283">
        <f t="shared" si="1638"/>
        <v>3.9452717729143791</v>
      </c>
      <c r="N7308" s="283">
        <f t="shared" si="1639"/>
        <v>2.7263288431388362</v>
      </c>
      <c r="O7308" s="283">
        <f t="shared" si="1640"/>
        <v>0.42412089047534135</v>
      </c>
      <c r="P7308" s="21">
        <f t="shared" si="1632"/>
        <v>0</v>
      </c>
      <c r="Q7308" s="21">
        <f t="shared" si="1633"/>
        <v>0.74504051125983206</v>
      </c>
      <c r="R7308">
        <f t="shared" si="1634"/>
        <v>1.0705685074825908</v>
      </c>
      <c r="S7308" s="296">
        <f t="shared" si="1641"/>
        <v>0</v>
      </c>
      <c r="T7308" s="283">
        <f t="shared" si="1642"/>
        <v>0.35288123484443235</v>
      </c>
    </row>
    <row r="7309" spans="1:20" x14ac:dyDescent="0.25">
      <c r="A7309" s="286">
        <v>43405</v>
      </c>
      <c r="B7309" s="1">
        <f t="shared" si="1635"/>
        <v>4</v>
      </c>
      <c r="C7309" s="285">
        <v>11</v>
      </c>
      <c r="D7309" t="s">
        <v>714</v>
      </c>
      <c r="F7309" s="16">
        <v>36</v>
      </c>
      <c r="G7309" t="str">
        <f t="shared" si="1629"/>
        <v>heating</v>
      </c>
      <c r="H7309" s="283">
        <f>IF(G7309="heating",F7309*Assumptions!M$4+Assumptions!M$7,0)</f>
        <v>0.358936421366777</v>
      </c>
      <c r="I7309" s="15">
        <f t="shared" si="1630"/>
        <v>0.94956163997961163</v>
      </c>
      <c r="J7309" s="15">
        <f t="shared" si="1631"/>
        <v>1.0020455199443592</v>
      </c>
      <c r="K7309" s="283">
        <f t="shared" si="1636"/>
        <v>0.3415294361006635</v>
      </c>
      <c r="L7309" s="283">
        <f t="shared" si="1637"/>
        <v>3.2767200477248446</v>
      </c>
      <c r="M7309" s="283">
        <f t="shared" si="1638"/>
        <v>3.8183567467432087</v>
      </c>
      <c r="N7309" s="283">
        <f t="shared" si="1639"/>
        <v>2.7263288431388362</v>
      </c>
      <c r="O7309" s="283">
        <f t="shared" si="1640"/>
        <v>0.41047739086044516</v>
      </c>
      <c r="P7309" s="21">
        <f t="shared" si="1632"/>
        <v>0</v>
      </c>
      <c r="Q7309" s="21">
        <f t="shared" si="1633"/>
        <v>0.72850690893675296</v>
      </c>
      <c r="R7309">
        <f t="shared" si="1634"/>
        <v>1.0705685074825908</v>
      </c>
      <c r="S7309" s="296">
        <f t="shared" si="1641"/>
        <v>0</v>
      </c>
      <c r="T7309" s="283">
        <f t="shared" si="1642"/>
        <v>0.3415294361006635</v>
      </c>
    </row>
    <row r="7310" spans="1:20" x14ac:dyDescent="0.25">
      <c r="A7310" s="286">
        <v>43405</v>
      </c>
      <c r="B7310" s="1">
        <f t="shared" si="1635"/>
        <v>4</v>
      </c>
      <c r="C7310" s="285">
        <v>12</v>
      </c>
      <c r="D7310" t="s">
        <v>714</v>
      </c>
      <c r="F7310" s="16">
        <v>37</v>
      </c>
      <c r="G7310" t="str">
        <f t="shared" si="1629"/>
        <v>heating</v>
      </c>
      <c r="H7310" s="283">
        <f>IF(G7310="heating",F7310*Assumptions!M$4+Assumptions!M$7,0)</f>
        <v>0.34824054712973695</v>
      </c>
      <c r="I7310" s="15">
        <f t="shared" si="1630"/>
        <v>0.91648403420261149</v>
      </c>
      <c r="J7310" s="15">
        <f t="shared" si="1631"/>
        <v>1.0020455199443592</v>
      </c>
      <c r="K7310" s="283">
        <f t="shared" si="1636"/>
        <v>0.31980974331379719</v>
      </c>
      <c r="L7310" s="283">
        <f t="shared" si="1637"/>
        <v>3.3550920610042541</v>
      </c>
      <c r="M7310" s="283">
        <f t="shared" si="1638"/>
        <v>3.6610457383712465</v>
      </c>
      <c r="N7310" s="283">
        <f t="shared" si="1639"/>
        <v>2.8034223547707424</v>
      </c>
      <c r="O7310" s="283">
        <f t="shared" si="1640"/>
        <v>0.3827433026628897</v>
      </c>
      <c r="P7310" s="21">
        <f t="shared" si="1632"/>
        <v>0</v>
      </c>
      <c r="Q7310" s="21">
        <f t="shared" si="1633"/>
        <v>0.75910815787401487</v>
      </c>
      <c r="R7310">
        <f t="shared" si="1634"/>
        <v>1.0705685074825908</v>
      </c>
      <c r="S7310" s="296">
        <f t="shared" si="1641"/>
        <v>0</v>
      </c>
      <c r="T7310" s="283">
        <f t="shared" si="1642"/>
        <v>0.31980974331379719</v>
      </c>
    </row>
    <row r="7311" spans="1:20" x14ac:dyDescent="0.25">
      <c r="A7311" s="286">
        <v>43405</v>
      </c>
      <c r="B7311" s="1">
        <f t="shared" si="1635"/>
        <v>4</v>
      </c>
      <c r="C7311" s="285">
        <v>13</v>
      </c>
      <c r="D7311" t="s">
        <v>714</v>
      </c>
      <c r="F7311" s="16">
        <v>39</v>
      </c>
      <c r="G7311" t="str">
        <f t="shared" si="1629"/>
        <v>heating</v>
      </c>
      <c r="H7311" s="283">
        <f>IF(G7311="heating",F7311*Assumptions!M$4+Assumptions!M$7,0)</f>
        <v>0.32684879865565691</v>
      </c>
      <c r="I7311" s="15">
        <f t="shared" si="1630"/>
        <v>0.90040206880052787</v>
      </c>
      <c r="J7311" s="15">
        <f t="shared" si="1631"/>
        <v>1.0020455199443592</v>
      </c>
      <c r="K7311" s="283">
        <f t="shared" si="1636"/>
        <v>0.29489732147076109</v>
      </c>
      <c r="L7311" s="283">
        <f t="shared" si="1637"/>
        <v>3.4953736047983544</v>
      </c>
      <c r="M7311" s="283">
        <f t="shared" si="1638"/>
        <v>3.5170087819848885</v>
      </c>
      <c r="N7311" s="283">
        <f t="shared" si="1639"/>
        <v>2.9501734199721237</v>
      </c>
      <c r="O7311" s="283">
        <f t="shared" si="1640"/>
        <v>0.34939515982906971</v>
      </c>
      <c r="P7311" s="21">
        <f t="shared" si="1632"/>
        <v>0</v>
      </c>
      <c r="Q7311" s="21">
        <f t="shared" si="1633"/>
        <v>0.79115902007799765</v>
      </c>
      <c r="R7311">
        <f t="shared" si="1634"/>
        <v>1.0705685074825908</v>
      </c>
      <c r="S7311" s="296">
        <f t="shared" si="1641"/>
        <v>0</v>
      </c>
      <c r="T7311" s="283">
        <f t="shared" si="1642"/>
        <v>0.29489732147076109</v>
      </c>
    </row>
    <row r="7312" spans="1:20" x14ac:dyDescent="0.25">
      <c r="A7312" s="286">
        <v>43405</v>
      </c>
      <c r="B7312" s="1">
        <f t="shared" si="1635"/>
        <v>4</v>
      </c>
      <c r="C7312" s="285">
        <v>14</v>
      </c>
      <c r="D7312" t="s">
        <v>714</v>
      </c>
      <c r="F7312" s="16">
        <v>39</v>
      </c>
      <c r="G7312" t="str">
        <f t="shared" si="1629"/>
        <v>heating</v>
      </c>
      <c r="H7312" s="283">
        <f>IF(G7312="heating",F7312*Assumptions!M$4+Assumptions!M$7,0)</f>
        <v>0.32684879865565691</v>
      </c>
      <c r="I7312" s="15">
        <f t="shared" si="1630"/>
        <v>0.86032894500746537</v>
      </c>
      <c r="J7312" s="15">
        <f t="shared" si="1631"/>
        <v>1.0020455199443592</v>
      </c>
      <c r="K7312" s="283">
        <f t="shared" si="1636"/>
        <v>0.28177267718236781</v>
      </c>
      <c r="L7312" s="283">
        <f t="shared" si="1637"/>
        <v>3.4953736047983544</v>
      </c>
      <c r="M7312" s="283">
        <f t="shared" si="1638"/>
        <v>3.3604814558210134</v>
      </c>
      <c r="N7312" s="283">
        <f t="shared" si="1639"/>
        <v>2.9501734199721237</v>
      </c>
      <c r="O7312" s="283">
        <f t="shared" si="1640"/>
        <v>0.33384504507735768</v>
      </c>
      <c r="P7312" s="21">
        <f t="shared" si="1632"/>
        <v>0</v>
      </c>
      <c r="Q7312" s="21">
        <f t="shared" si="1633"/>
        <v>0.84355555031342389</v>
      </c>
      <c r="R7312">
        <f t="shared" si="1634"/>
        <v>1.0705685074825908</v>
      </c>
      <c r="S7312" s="296">
        <f t="shared" si="1641"/>
        <v>0</v>
      </c>
      <c r="T7312" s="283">
        <f t="shared" si="1642"/>
        <v>0.28177267718236781</v>
      </c>
    </row>
    <row r="7313" spans="1:20" x14ac:dyDescent="0.25">
      <c r="A7313" s="286">
        <v>43405</v>
      </c>
      <c r="B7313" s="1">
        <f t="shared" si="1635"/>
        <v>4</v>
      </c>
      <c r="C7313" s="285">
        <v>15</v>
      </c>
      <c r="D7313" t="s">
        <v>714</v>
      </c>
      <c r="F7313" s="16">
        <v>39</v>
      </c>
      <c r="G7313" t="str">
        <f t="shared" si="1629"/>
        <v>heating</v>
      </c>
      <c r="H7313" s="283">
        <f>IF(G7313="heating",F7313*Assumptions!M$4+Assumptions!M$7,0)</f>
        <v>0.32684879865565691</v>
      </c>
      <c r="I7313" s="15">
        <f t="shared" si="1630"/>
        <v>0.85754515037175039</v>
      </c>
      <c r="J7313" s="15">
        <f t="shared" si="1631"/>
        <v>1.0020455199443592</v>
      </c>
      <c r="K7313" s="283">
        <f t="shared" si="1636"/>
        <v>0.28086093607243162</v>
      </c>
      <c r="L7313" s="283">
        <f t="shared" si="1637"/>
        <v>3.4953736047983544</v>
      </c>
      <c r="M7313" s="283">
        <f t="shared" si="1638"/>
        <v>3.3496078355570189</v>
      </c>
      <c r="N7313" s="283">
        <f t="shared" si="1639"/>
        <v>2.9501734199721237</v>
      </c>
      <c r="O7313" s="283">
        <f t="shared" si="1640"/>
        <v>0.33276481169564998</v>
      </c>
      <c r="P7313" s="21">
        <f t="shared" si="1632"/>
        <v>0</v>
      </c>
      <c r="Q7313" s="21">
        <f t="shared" si="1633"/>
        <v>0.96592607327566882</v>
      </c>
      <c r="R7313">
        <f t="shared" si="1634"/>
        <v>1.0705685074825908</v>
      </c>
      <c r="S7313" s="296">
        <f t="shared" si="1641"/>
        <v>0</v>
      </c>
      <c r="T7313" s="283">
        <f t="shared" si="1642"/>
        <v>0.28086093607243162</v>
      </c>
    </row>
    <row r="7314" spans="1:20" x14ac:dyDescent="0.25">
      <c r="A7314" s="286">
        <v>43405</v>
      </c>
      <c r="B7314" s="1">
        <f t="shared" si="1635"/>
        <v>4</v>
      </c>
      <c r="C7314" s="285">
        <v>16</v>
      </c>
      <c r="D7314" t="s">
        <v>714</v>
      </c>
      <c r="F7314" s="16">
        <v>37</v>
      </c>
      <c r="G7314" t="str">
        <f t="shared" si="1629"/>
        <v>heating</v>
      </c>
      <c r="H7314" s="283">
        <f>IF(G7314="heating",F7314*Assumptions!M$4+Assumptions!M$7,0)</f>
        <v>0.34824054712973695</v>
      </c>
      <c r="I7314" s="15">
        <f t="shared" si="1630"/>
        <v>0.88344815438260227</v>
      </c>
      <c r="J7314" s="15">
        <f t="shared" si="1631"/>
        <v>1.0020455199443592</v>
      </c>
      <c r="K7314" s="283">
        <f t="shared" si="1636"/>
        <v>0.30828177790349426</v>
      </c>
      <c r="L7314" s="283">
        <f t="shared" si="1637"/>
        <v>3.3550920610042541</v>
      </c>
      <c r="M7314" s="283">
        <f t="shared" si="1638"/>
        <v>3.5290784999745419</v>
      </c>
      <c r="N7314" s="283">
        <f t="shared" si="1639"/>
        <v>2.8034223547707424</v>
      </c>
      <c r="O7314" s="283">
        <f t="shared" si="1640"/>
        <v>0.36894681382423167</v>
      </c>
      <c r="P7314" s="21">
        <f t="shared" si="1632"/>
        <v>0</v>
      </c>
      <c r="Q7314" s="21">
        <f t="shared" si="1633"/>
        <v>1.1649354943302594</v>
      </c>
      <c r="R7314">
        <f t="shared" si="1634"/>
        <v>1.0705685074825908</v>
      </c>
      <c r="S7314" s="296">
        <f t="shared" si="1641"/>
        <v>0</v>
      </c>
      <c r="T7314" s="283">
        <f t="shared" si="1642"/>
        <v>0.30828177790349426</v>
      </c>
    </row>
    <row r="7315" spans="1:20" x14ac:dyDescent="0.25">
      <c r="A7315" s="286">
        <v>43405</v>
      </c>
      <c r="B7315" s="1">
        <f t="shared" si="1635"/>
        <v>4</v>
      </c>
      <c r="C7315" s="285">
        <v>17</v>
      </c>
      <c r="D7315" t="s">
        <v>714</v>
      </c>
      <c r="F7315" s="16">
        <v>37</v>
      </c>
      <c r="G7315" t="str">
        <f t="shared" si="1629"/>
        <v>heating</v>
      </c>
      <c r="H7315" s="283">
        <f>IF(G7315="heating",F7315*Assumptions!M$4+Assumptions!M$7,0)</f>
        <v>0.34824054712973695</v>
      </c>
      <c r="I7315" s="15">
        <f t="shared" si="1630"/>
        <v>0.94025748850374469</v>
      </c>
      <c r="J7315" s="15">
        <f t="shared" si="1631"/>
        <v>1.0020455199443592</v>
      </c>
      <c r="K7315" s="283">
        <f t="shared" si="1636"/>
        <v>0.3281055586624439</v>
      </c>
      <c r="L7315" s="283">
        <f t="shared" si="1637"/>
        <v>3.3550920610042541</v>
      </c>
      <c r="M7315" s="283">
        <f t="shared" si="1638"/>
        <v>3.756012699395562</v>
      </c>
      <c r="N7315" s="283">
        <f t="shared" si="1639"/>
        <v>2.8034223547707424</v>
      </c>
      <c r="O7315" s="283">
        <f t="shared" si="1640"/>
        <v>0.39267160482129848</v>
      </c>
      <c r="P7315" s="21">
        <f t="shared" si="1632"/>
        <v>0</v>
      </c>
      <c r="Q7315" s="21">
        <f t="shared" si="1633"/>
        <v>1.3521540118753073</v>
      </c>
      <c r="R7315">
        <f t="shared" si="1634"/>
        <v>1.0705685074825908</v>
      </c>
      <c r="S7315" s="296">
        <f t="shared" si="1641"/>
        <v>0</v>
      </c>
      <c r="T7315" s="283">
        <f t="shared" si="1642"/>
        <v>0.3281055586624439</v>
      </c>
    </row>
    <row r="7316" spans="1:20" x14ac:dyDescent="0.25">
      <c r="A7316" s="286">
        <v>43405</v>
      </c>
      <c r="B7316" s="1">
        <f t="shared" si="1635"/>
        <v>4</v>
      </c>
      <c r="C7316" s="285">
        <v>18</v>
      </c>
      <c r="D7316" t="s">
        <v>714</v>
      </c>
      <c r="F7316" s="16">
        <v>37</v>
      </c>
      <c r="G7316" t="str">
        <f t="shared" si="1629"/>
        <v>heating</v>
      </c>
      <c r="H7316" s="283">
        <f>IF(G7316="heating",F7316*Assumptions!M$4+Assumptions!M$7,0)</f>
        <v>0.34824054712973695</v>
      </c>
      <c r="I7316" s="15">
        <f t="shared" si="1630"/>
        <v>0.98182363790757687</v>
      </c>
      <c r="J7316" s="15">
        <f t="shared" si="1631"/>
        <v>1.0020455199443592</v>
      </c>
      <c r="K7316" s="283">
        <f t="shared" si="1636"/>
        <v>0.34261018621217348</v>
      </c>
      <c r="L7316" s="283">
        <f t="shared" si="1637"/>
        <v>3.3550920610042541</v>
      </c>
      <c r="M7316" s="283">
        <f t="shared" si="1638"/>
        <v>3.9220554982401734</v>
      </c>
      <c r="N7316" s="283">
        <f t="shared" si="1639"/>
        <v>2.8034223547707424</v>
      </c>
      <c r="O7316" s="283">
        <f t="shared" si="1640"/>
        <v>0.41003051638776533</v>
      </c>
      <c r="P7316" s="21">
        <f t="shared" si="1632"/>
        <v>0</v>
      </c>
      <c r="Q7316" s="21">
        <f t="shared" si="1633"/>
        <v>1.5598916921549892</v>
      </c>
      <c r="R7316">
        <f t="shared" si="1634"/>
        <v>1.0705685074825908</v>
      </c>
      <c r="S7316" s="296">
        <f t="shared" si="1641"/>
        <v>0</v>
      </c>
      <c r="T7316" s="283">
        <f t="shared" si="1642"/>
        <v>0.34261018621217348</v>
      </c>
    </row>
    <row r="7317" spans="1:20" x14ac:dyDescent="0.25">
      <c r="A7317" s="286">
        <v>43405</v>
      </c>
      <c r="B7317" s="1">
        <f t="shared" si="1635"/>
        <v>4</v>
      </c>
      <c r="C7317" s="285">
        <v>19</v>
      </c>
      <c r="D7317" t="s">
        <v>714</v>
      </c>
      <c r="F7317" s="16">
        <v>37</v>
      </c>
      <c r="G7317" t="str">
        <f t="shared" si="1629"/>
        <v>heating</v>
      </c>
      <c r="H7317" s="283">
        <f>IF(G7317="heating",F7317*Assumptions!M$4+Assumptions!M$7,0)</f>
        <v>0.34824054712973695</v>
      </c>
      <c r="I7317" s="15">
        <f t="shared" si="1630"/>
        <v>0.98418842963438757</v>
      </c>
      <c r="J7317" s="15">
        <f t="shared" si="1631"/>
        <v>1.0020455199443592</v>
      </c>
      <c r="K7317" s="283">
        <f t="shared" si="1636"/>
        <v>0.34343538709611465</v>
      </c>
      <c r="L7317" s="283">
        <f t="shared" si="1637"/>
        <v>3.3550920610042541</v>
      </c>
      <c r="M7317" s="283">
        <f t="shared" si="1638"/>
        <v>3.9315020465164991</v>
      </c>
      <c r="N7317" s="283">
        <f t="shared" si="1639"/>
        <v>2.8034223547707424</v>
      </c>
      <c r="O7317" s="283">
        <f t="shared" si="1640"/>
        <v>0.4110181039090437</v>
      </c>
      <c r="P7317" s="21">
        <f t="shared" si="1632"/>
        <v>0</v>
      </c>
      <c r="Q7317" s="21">
        <f t="shared" si="1633"/>
        <v>1.6764212681468484</v>
      </c>
      <c r="R7317">
        <f t="shared" si="1634"/>
        <v>1.0705685074825908</v>
      </c>
      <c r="S7317" s="296">
        <f t="shared" si="1641"/>
        <v>0</v>
      </c>
      <c r="T7317" s="283">
        <f t="shared" si="1642"/>
        <v>0.34343538709611465</v>
      </c>
    </row>
    <row r="7318" spans="1:20" x14ac:dyDescent="0.25">
      <c r="A7318" s="286">
        <v>43405</v>
      </c>
      <c r="B7318" s="1">
        <f t="shared" si="1635"/>
        <v>4</v>
      </c>
      <c r="C7318" s="285">
        <v>20</v>
      </c>
      <c r="D7318" t="s">
        <v>714</v>
      </c>
      <c r="F7318" s="16">
        <v>37</v>
      </c>
      <c r="G7318" t="str">
        <f t="shared" si="1629"/>
        <v>heating</v>
      </c>
      <c r="H7318" s="283">
        <f>IF(G7318="heating",F7318*Assumptions!M$4+Assumptions!M$7,0)</f>
        <v>0.34824054712973695</v>
      </c>
      <c r="I7318" s="15">
        <f t="shared" si="1630"/>
        <v>0.97071962311712034</v>
      </c>
      <c r="J7318" s="15">
        <f t="shared" si="1631"/>
        <v>1.0020455199443592</v>
      </c>
      <c r="K7318" s="283">
        <f t="shared" si="1636"/>
        <v>0.33873540827021165</v>
      </c>
      <c r="L7318" s="283">
        <f t="shared" si="1637"/>
        <v>3.3550920610042541</v>
      </c>
      <c r="M7318" s="283">
        <f t="shared" si="1638"/>
        <v>3.8776986905814548</v>
      </c>
      <c r="N7318" s="283">
        <f t="shared" si="1639"/>
        <v>2.8034223547707424</v>
      </c>
      <c r="O7318" s="283">
        <f t="shared" si="1640"/>
        <v>0.4053932427036529</v>
      </c>
      <c r="P7318" s="21">
        <f t="shared" si="1632"/>
        <v>0</v>
      </c>
      <c r="Q7318" s="21">
        <f t="shared" si="1633"/>
        <v>1.52436960139122</v>
      </c>
      <c r="R7318">
        <f t="shared" si="1634"/>
        <v>1.0705685074825908</v>
      </c>
      <c r="S7318" s="296">
        <f t="shared" si="1641"/>
        <v>0</v>
      </c>
      <c r="T7318" s="283">
        <f t="shared" si="1642"/>
        <v>0.33873540827021165</v>
      </c>
    </row>
    <row r="7319" spans="1:20" x14ac:dyDescent="0.25">
      <c r="A7319" s="286">
        <v>43405</v>
      </c>
      <c r="B7319" s="1">
        <f t="shared" si="1635"/>
        <v>4</v>
      </c>
      <c r="C7319" s="285">
        <v>21</v>
      </c>
      <c r="D7319" t="s">
        <v>714</v>
      </c>
      <c r="F7319" s="16">
        <v>37</v>
      </c>
      <c r="G7319" t="str">
        <f t="shared" si="1629"/>
        <v>heating</v>
      </c>
      <c r="H7319" s="283">
        <f>IF(G7319="heating",F7319*Assumptions!M$4+Assumptions!M$7,0)</f>
        <v>0.34824054712973695</v>
      </c>
      <c r="I7319" s="15">
        <f t="shared" si="1630"/>
        <v>0.95751150862929935</v>
      </c>
      <c r="J7319" s="15">
        <f t="shared" si="1631"/>
        <v>1.0020455199443592</v>
      </c>
      <c r="K7319" s="283">
        <f t="shared" si="1636"/>
        <v>0.33412639867880672</v>
      </c>
      <c r="L7319" s="283">
        <f t="shared" si="1637"/>
        <v>3.3550920610042541</v>
      </c>
      <c r="M7319" s="283">
        <f t="shared" si="1638"/>
        <v>3.8249367117002531</v>
      </c>
      <c r="N7319" s="283">
        <f t="shared" si="1639"/>
        <v>2.8034223547707424</v>
      </c>
      <c r="O7319" s="283">
        <f t="shared" si="1640"/>
        <v>0.39987725205640007</v>
      </c>
      <c r="P7319" s="21">
        <f t="shared" si="1632"/>
        <v>0</v>
      </c>
      <c r="Q7319" s="21">
        <f t="shared" si="1633"/>
        <v>1.4448604713749031</v>
      </c>
      <c r="R7319">
        <f t="shared" si="1634"/>
        <v>1.0705685074825908</v>
      </c>
      <c r="S7319" s="296">
        <f t="shared" si="1641"/>
        <v>0</v>
      </c>
      <c r="T7319" s="283">
        <f t="shared" si="1642"/>
        <v>0.33412639867880672</v>
      </c>
    </row>
    <row r="7320" spans="1:20" x14ac:dyDescent="0.25">
      <c r="A7320" s="286">
        <v>43405</v>
      </c>
      <c r="B7320" s="1">
        <f t="shared" si="1635"/>
        <v>4</v>
      </c>
      <c r="C7320" s="285">
        <v>22</v>
      </c>
      <c r="D7320" t="s">
        <v>714</v>
      </c>
      <c r="F7320" s="16">
        <v>36</v>
      </c>
      <c r="G7320" t="str">
        <f t="shared" si="1629"/>
        <v>heating</v>
      </c>
      <c r="H7320" s="283">
        <f>IF(G7320="heating",F7320*Assumptions!M$4+Assumptions!M$7,0)</f>
        <v>0.358936421366777</v>
      </c>
      <c r="I7320" s="15">
        <f t="shared" si="1630"/>
        <v>0.9426530227543114</v>
      </c>
      <c r="J7320" s="15">
        <f t="shared" si="1631"/>
        <v>1.0020455199443592</v>
      </c>
      <c r="K7320" s="283">
        <f t="shared" si="1636"/>
        <v>0.33904460937025471</v>
      </c>
      <c r="L7320" s="283">
        <f t="shared" si="1637"/>
        <v>3.2767200477248446</v>
      </c>
      <c r="M7320" s="283">
        <f t="shared" si="1638"/>
        <v>3.7905759644514365</v>
      </c>
      <c r="N7320" s="283">
        <f t="shared" si="1639"/>
        <v>2.7263288431388362</v>
      </c>
      <c r="O7320" s="283">
        <f t="shared" si="1640"/>
        <v>0.40749092736645265</v>
      </c>
      <c r="P7320" s="21">
        <f t="shared" si="1632"/>
        <v>0</v>
      </c>
      <c r="Q7320" s="21">
        <f t="shared" si="1633"/>
        <v>1.2427137171080138</v>
      </c>
      <c r="R7320">
        <f t="shared" si="1634"/>
        <v>1.0705685074825908</v>
      </c>
      <c r="S7320" s="296">
        <f t="shared" si="1641"/>
        <v>0</v>
      </c>
      <c r="T7320" s="283">
        <f t="shared" si="1642"/>
        <v>0.33904460937025471</v>
      </c>
    </row>
    <row r="7321" spans="1:20" x14ac:dyDescent="0.25">
      <c r="A7321" s="286">
        <v>43405</v>
      </c>
      <c r="B7321" s="1">
        <f t="shared" si="1635"/>
        <v>4</v>
      </c>
      <c r="C7321" s="285">
        <v>23</v>
      </c>
      <c r="D7321" t="s">
        <v>713</v>
      </c>
      <c r="F7321" s="16">
        <v>36</v>
      </c>
      <c r="G7321" t="str">
        <f t="shared" si="1629"/>
        <v>heating</v>
      </c>
      <c r="H7321" s="283">
        <f>IF(G7321="heating",F7321*Assumptions!M$4+Assumptions!M$7,0)</f>
        <v>0.358936421366777</v>
      </c>
      <c r="I7321" s="15">
        <f t="shared" si="1630"/>
        <v>0.94450710149963013</v>
      </c>
      <c r="J7321" s="15">
        <f t="shared" si="1631"/>
        <v>1.0020455199443592</v>
      </c>
      <c r="K7321" s="283">
        <f t="shared" si="1636"/>
        <v>0.33971146704616978</v>
      </c>
      <c r="L7321" s="283">
        <f t="shared" si="1637"/>
        <v>3.2767200477248446</v>
      </c>
      <c r="M7321" s="283">
        <f t="shared" si="1638"/>
        <v>3.7980315458356344</v>
      </c>
      <c r="N7321" s="283">
        <f t="shared" si="1639"/>
        <v>2.7263288431388362</v>
      </c>
      <c r="O7321" s="283">
        <f t="shared" si="1640"/>
        <v>0.40829241025475105</v>
      </c>
      <c r="P7321" s="21">
        <f t="shared" si="1632"/>
        <v>0</v>
      </c>
      <c r="Q7321" s="21">
        <f t="shared" si="1633"/>
        <v>1.0297519246597011</v>
      </c>
      <c r="R7321">
        <f t="shared" si="1634"/>
        <v>1.0705685074825908</v>
      </c>
      <c r="S7321" s="296">
        <f t="shared" si="1641"/>
        <v>0</v>
      </c>
      <c r="T7321" s="283">
        <f t="shared" si="1642"/>
        <v>0.33971146704616978</v>
      </c>
    </row>
    <row r="7322" spans="1:20" x14ac:dyDescent="0.25">
      <c r="A7322" s="286">
        <v>43406</v>
      </c>
      <c r="B7322" s="1">
        <f t="shared" si="1635"/>
        <v>5</v>
      </c>
      <c r="C7322" s="285">
        <v>0</v>
      </c>
      <c r="D7322" t="s">
        <v>713</v>
      </c>
      <c r="F7322" s="16">
        <v>36</v>
      </c>
      <c r="G7322" t="str">
        <f t="shared" si="1629"/>
        <v>heating</v>
      </c>
      <c r="H7322" s="283">
        <f>IF(G7322="heating",F7322*Assumptions!M$4+Assumptions!M$7,0)</f>
        <v>0.358936421366777</v>
      </c>
      <c r="I7322" s="15">
        <f t="shared" si="1630"/>
        <v>0.97481507806017154</v>
      </c>
      <c r="J7322" s="15">
        <f t="shared" si="1631"/>
        <v>1.0078033906966741</v>
      </c>
      <c r="K7322" s="283">
        <f t="shared" si="1636"/>
        <v>0.35262701576443573</v>
      </c>
      <c r="L7322" s="283">
        <f t="shared" si="1637"/>
        <v>3.2767200477248446</v>
      </c>
      <c r="M7322" s="283">
        <f t="shared" si="1638"/>
        <v>3.9424295606871151</v>
      </c>
      <c r="N7322" s="283">
        <f t="shared" si="1639"/>
        <v>2.7263288431388362</v>
      </c>
      <c r="O7322" s="283">
        <f t="shared" si="1640"/>
        <v>0.42381534965328116</v>
      </c>
      <c r="P7322" s="21">
        <f t="shared" si="1632"/>
        <v>0</v>
      </c>
      <c r="Q7322" s="21">
        <f t="shared" si="1633"/>
        <v>0.90668853391740301</v>
      </c>
      <c r="R7322">
        <f t="shared" si="1634"/>
        <v>1.1856283047139096</v>
      </c>
      <c r="S7322" s="296">
        <f t="shared" si="1641"/>
        <v>0</v>
      </c>
      <c r="T7322" s="283">
        <f t="shared" si="1642"/>
        <v>0.35262701576443573</v>
      </c>
    </row>
    <row r="7323" spans="1:20" x14ac:dyDescent="0.25">
      <c r="A7323" s="286">
        <v>43406</v>
      </c>
      <c r="B7323" s="1">
        <f t="shared" si="1635"/>
        <v>5</v>
      </c>
      <c r="C7323" s="285">
        <v>1</v>
      </c>
      <c r="D7323" t="s">
        <v>713</v>
      </c>
      <c r="F7323" s="16">
        <v>36</v>
      </c>
      <c r="G7323" t="str">
        <f t="shared" si="1629"/>
        <v>heating</v>
      </c>
      <c r="H7323" s="283">
        <f>IF(G7323="heating",F7323*Assumptions!M$4+Assumptions!M$7,0)</f>
        <v>0.358936421366777</v>
      </c>
      <c r="I7323" s="15">
        <f t="shared" si="1630"/>
        <v>1.012242869806885</v>
      </c>
      <c r="J7323" s="15">
        <f t="shared" si="1631"/>
        <v>1.0078033906966741</v>
      </c>
      <c r="K7323" s="283">
        <f t="shared" si="1636"/>
        <v>0.36616604568645922</v>
      </c>
      <c r="L7323" s="283">
        <f t="shared" si="1637"/>
        <v>3.2767200477248446</v>
      </c>
      <c r="M7323" s="283">
        <f t="shared" si="1638"/>
        <v>4.0937982006420013</v>
      </c>
      <c r="N7323" s="283">
        <f t="shared" si="1639"/>
        <v>2.7263288431388362</v>
      </c>
      <c r="O7323" s="283">
        <f t="shared" si="1640"/>
        <v>0.44008763862674366</v>
      </c>
      <c r="P7323" s="21">
        <f t="shared" si="1632"/>
        <v>0</v>
      </c>
      <c r="Q7323" s="21">
        <f t="shared" si="1633"/>
        <v>0.81803459285312596</v>
      </c>
      <c r="R7323">
        <f t="shared" si="1634"/>
        <v>1.1856283047139096</v>
      </c>
      <c r="S7323" s="296">
        <f t="shared" si="1641"/>
        <v>0</v>
      </c>
      <c r="T7323" s="283">
        <f t="shared" si="1642"/>
        <v>0.36616604568645922</v>
      </c>
    </row>
    <row r="7324" spans="1:20" x14ac:dyDescent="0.25">
      <c r="A7324" s="286">
        <v>43406</v>
      </c>
      <c r="B7324" s="1">
        <f t="shared" si="1635"/>
        <v>5</v>
      </c>
      <c r="C7324" s="285">
        <v>2</v>
      </c>
      <c r="D7324" t="s">
        <v>713</v>
      </c>
      <c r="F7324" s="16">
        <v>36</v>
      </c>
      <c r="G7324" t="str">
        <f t="shared" si="1629"/>
        <v>heating</v>
      </c>
      <c r="H7324" s="283">
        <f>IF(G7324="heating",F7324*Assumptions!M$4+Assumptions!M$7,0)</f>
        <v>0.358936421366777</v>
      </c>
      <c r="I7324" s="15">
        <f t="shared" si="1630"/>
        <v>1.0509704703585963</v>
      </c>
      <c r="J7324" s="15">
        <f t="shared" si="1631"/>
        <v>1.0078033906966741</v>
      </c>
      <c r="K7324" s="283">
        <f t="shared" si="1636"/>
        <v>0.38017526499135812</v>
      </c>
      <c r="L7324" s="283">
        <f t="shared" si="1637"/>
        <v>3.2767200477248446</v>
      </c>
      <c r="M7324" s="283">
        <f t="shared" si="1638"/>
        <v>4.2504236372667359</v>
      </c>
      <c r="N7324" s="283">
        <f t="shared" si="1639"/>
        <v>2.7263288431388362</v>
      </c>
      <c r="O7324" s="283">
        <f t="shared" si="1640"/>
        <v>0.45692503880495777</v>
      </c>
      <c r="P7324" s="21">
        <f t="shared" si="1632"/>
        <v>0</v>
      </c>
      <c r="Q7324" s="21">
        <f t="shared" si="1633"/>
        <v>0.74507607494346417</v>
      </c>
      <c r="R7324">
        <f t="shared" si="1634"/>
        <v>1.1856283047139096</v>
      </c>
      <c r="S7324" s="296">
        <f t="shared" si="1641"/>
        <v>0</v>
      </c>
      <c r="T7324" s="283">
        <f t="shared" si="1642"/>
        <v>0.38017526499135812</v>
      </c>
    </row>
    <row r="7325" spans="1:20" x14ac:dyDescent="0.25">
      <c r="A7325" s="286">
        <v>43406</v>
      </c>
      <c r="B7325" s="1">
        <f t="shared" si="1635"/>
        <v>5</v>
      </c>
      <c r="C7325" s="285">
        <v>3</v>
      </c>
      <c r="D7325" t="s">
        <v>713</v>
      </c>
      <c r="F7325" s="16">
        <v>36</v>
      </c>
      <c r="G7325" t="str">
        <f t="shared" si="1629"/>
        <v>heating</v>
      </c>
      <c r="H7325" s="283">
        <f>IF(G7325="heating",F7325*Assumptions!M$4+Assumptions!M$7,0)</f>
        <v>0.358936421366777</v>
      </c>
      <c r="I7325" s="15">
        <f t="shared" si="1630"/>
        <v>1.0924036124451033</v>
      </c>
      <c r="J7325" s="15">
        <f t="shared" si="1631"/>
        <v>1.0078033906966741</v>
      </c>
      <c r="K7325" s="283">
        <f t="shared" si="1636"/>
        <v>0.39516317970107184</v>
      </c>
      <c r="L7325" s="283">
        <f t="shared" si="1637"/>
        <v>3.2767200477248446</v>
      </c>
      <c r="M7325" s="283">
        <f t="shared" si="1638"/>
        <v>4.4179910537238616</v>
      </c>
      <c r="N7325" s="283">
        <f t="shared" si="1639"/>
        <v>2.7263288431388362</v>
      </c>
      <c r="O7325" s="283">
        <f t="shared" si="1640"/>
        <v>0.47493871339395821</v>
      </c>
      <c r="P7325" s="21">
        <f t="shared" si="1632"/>
        <v>0</v>
      </c>
      <c r="Q7325" s="21">
        <f t="shared" si="1633"/>
        <v>0.69158980876382303</v>
      </c>
      <c r="R7325">
        <f t="shared" si="1634"/>
        <v>1.1856283047139096</v>
      </c>
      <c r="S7325" s="296">
        <f t="shared" si="1641"/>
        <v>0</v>
      </c>
      <c r="T7325" s="283">
        <f t="shared" si="1642"/>
        <v>0.39516317970107184</v>
      </c>
    </row>
    <row r="7326" spans="1:20" x14ac:dyDescent="0.25">
      <c r="A7326" s="286">
        <v>43406</v>
      </c>
      <c r="B7326" s="1">
        <f t="shared" si="1635"/>
        <v>5</v>
      </c>
      <c r="C7326" s="285">
        <v>4</v>
      </c>
      <c r="D7326" t="s">
        <v>713</v>
      </c>
      <c r="F7326" s="16">
        <v>36</v>
      </c>
      <c r="G7326" t="str">
        <f t="shared" si="1629"/>
        <v>heating</v>
      </c>
      <c r="H7326" s="283">
        <f>IF(G7326="heating",F7326*Assumptions!M$4+Assumptions!M$7,0)</f>
        <v>0.358936421366777</v>
      </c>
      <c r="I7326" s="15">
        <f t="shared" si="1630"/>
        <v>1.1348296917927807</v>
      </c>
      <c r="J7326" s="15">
        <f t="shared" si="1631"/>
        <v>1.0078033906966741</v>
      </c>
      <c r="K7326" s="283">
        <f t="shared" si="1636"/>
        <v>0.41051027689690861</v>
      </c>
      <c r="L7326" s="283">
        <f t="shared" si="1637"/>
        <v>3.2767200477248446</v>
      </c>
      <c r="M7326" s="283">
        <f t="shared" si="1638"/>
        <v>4.5895741910068653</v>
      </c>
      <c r="N7326" s="283">
        <f t="shared" si="1639"/>
        <v>2.7263288431388362</v>
      </c>
      <c r="O7326" s="283">
        <f t="shared" si="1640"/>
        <v>0.49338408222117686</v>
      </c>
      <c r="P7326" s="21">
        <f t="shared" si="1632"/>
        <v>0</v>
      </c>
      <c r="Q7326" s="21">
        <f t="shared" si="1633"/>
        <v>0.6473875548762833</v>
      </c>
      <c r="R7326">
        <f t="shared" si="1634"/>
        <v>1.1856283047139096</v>
      </c>
      <c r="S7326" s="296">
        <f t="shared" si="1641"/>
        <v>0</v>
      </c>
      <c r="T7326" s="283">
        <f t="shared" si="1642"/>
        <v>0.41051027689690861</v>
      </c>
    </row>
    <row r="7327" spans="1:20" x14ac:dyDescent="0.25">
      <c r="A7327" s="286">
        <v>43406</v>
      </c>
      <c r="B7327" s="1">
        <f t="shared" si="1635"/>
        <v>5</v>
      </c>
      <c r="C7327" s="285">
        <v>5</v>
      </c>
      <c r="D7327" t="s">
        <v>713</v>
      </c>
      <c r="F7327" s="16">
        <v>36</v>
      </c>
      <c r="G7327" t="str">
        <f t="shared" si="1629"/>
        <v>heating</v>
      </c>
      <c r="H7327" s="283">
        <f>IF(G7327="heating",F7327*Assumptions!M$4+Assumptions!M$7,0)</f>
        <v>0.358936421366777</v>
      </c>
      <c r="I7327" s="15">
        <f t="shared" si="1630"/>
        <v>1.1635558681477385</v>
      </c>
      <c r="J7327" s="15">
        <f t="shared" si="1631"/>
        <v>1.0078033906966741</v>
      </c>
      <c r="K7327" s="283">
        <f t="shared" si="1636"/>
        <v>0.42090160759167894</v>
      </c>
      <c r="L7327" s="283">
        <f t="shared" si="1637"/>
        <v>3.2767200477248446</v>
      </c>
      <c r="M7327" s="283">
        <f t="shared" si="1638"/>
        <v>4.7057510222605012</v>
      </c>
      <c r="N7327" s="283">
        <f t="shared" si="1639"/>
        <v>2.7263288431388362</v>
      </c>
      <c r="O7327" s="283">
        <f t="shared" si="1640"/>
        <v>0.50587321451927891</v>
      </c>
      <c r="P7327" s="21">
        <f t="shared" si="1632"/>
        <v>0</v>
      </c>
      <c r="Q7327" s="21">
        <f t="shared" si="1633"/>
        <v>0.72139578924615555</v>
      </c>
      <c r="R7327">
        <f t="shared" si="1634"/>
        <v>1.1856283047139096</v>
      </c>
      <c r="S7327" s="296">
        <f t="shared" si="1641"/>
        <v>0</v>
      </c>
      <c r="T7327" s="283">
        <f t="shared" si="1642"/>
        <v>0.42090160759167894</v>
      </c>
    </row>
    <row r="7328" spans="1:20" x14ac:dyDescent="0.25">
      <c r="A7328" s="286">
        <v>43406</v>
      </c>
      <c r="B7328" s="1">
        <f t="shared" si="1635"/>
        <v>5</v>
      </c>
      <c r="C7328" s="285">
        <v>6</v>
      </c>
      <c r="D7328" t="s">
        <v>713</v>
      </c>
      <c r="F7328" s="16">
        <v>36</v>
      </c>
      <c r="G7328" t="str">
        <f t="shared" si="1629"/>
        <v>heating</v>
      </c>
      <c r="H7328" s="283">
        <f>IF(G7328="heating",F7328*Assumptions!M$4+Assumptions!M$7,0)</f>
        <v>0.358936421366777</v>
      </c>
      <c r="I7328" s="15">
        <f t="shared" si="1630"/>
        <v>1.2083911162615524</v>
      </c>
      <c r="J7328" s="15">
        <f t="shared" si="1631"/>
        <v>1.0078033906966741</v>
      </c>
      <c r="K7328" s="283">
        <f t="shared" si="1636"/>
        <v>0.43712019109460709</v>
      </c>
      <c r="L7328" s="283">
        <f t="shared" si="1637"/>
        <v>3.2767200477248446</v>
      </c>
      <c r="M7328" s="283">
        <f t="shared" si="1638"/>
        <v>4.8870775235661483</v>
      </c>
      <c r="N7328" s="283">
        <f t="shared" si="1639"/>
        <v>2.7263288431388362</v>
      </c>
      <c r="O7328" s="283">
        <f t="shared" si="1640"/>
        <v>0.52536600528936062</v>
      </c>
      <c r="P7328" s="21">
        <f t="shared" si="1632"/>
        <v>0</v>
      </c>
      <c r="Q7328" s="21">
        <f t="shared" si="1633"/>
        <v>0.87787080972652631</v>
      </c>
      <c r="R7328">
        <f t="shared" si="1634"/>
        <v>1.1856283047139096</v>
      </c>
      <c r="S7328" s="296">
        <f t="shared" si="1641"/>
        <v>0</v>
      </c>
      <c r="T7328" s="283">
        <f t="shared" si="1642"/>
        <v>0.43712019109460709</v>
      </c>
    </row>
    <row r="7329" spans="1:20" x14ac:dyDescent="0.25">
      <c r="A7329" s="286">
        <v>43406</v>
      </c>
      <c r="B7329" s="1">
        <f t="shared" si="1635"/>
        <v>5</v>
      </c>
      <c r="C7329" s="285">
        <v>7</v>
      </c>
      <c r="D7329" t="s">
        <v>714</v>
      </c>
      <c r="F7329" s="16">
        <v>36</v>
      </c>
      <c r="G7329" t="str">
        <f t="shared" si="1629"/>
        <v>heating</v>
      </c>
      <c r="H7329" s="283">
        <f>IF(G7329="heating",F7329*Assumptions!M$4+Assumptions!M$7,0)</f>
        <v>0.358936421366777</v>
      </c>
      <c r="I7329" s="15">
        <f t="shared" si="1630"/>
        <v>1.1637425769249583</v>
      </c>
      <c r="J7329" s="15">
        <f t="shared" si="1631"/>
        <v>1.0078033906966741</v>
      </c>
      <c r="K7329" s="283">
        <f t="shared" si="1636"/>
        <v>0.42096914712857153</v>
      </c>
      <c r="L7329" s="283">
        <f t="shared" si="1637"/>
        <v>3.2767200477248446</v>
      </c>
      <c r="M7329" s="283">
        <f t="shared" si="1638"/>
        <v>4.7065061256838261</v>
      </c>
      <c r="N7329" s="283">
        <f t="shared" si="1639"/>
        <v>2.7263288431388362</v>
      </c>
      <c r="O7329" s="283">
        <f t="shared" si="1640"/>
        <v>0.50595438893633693</v>
      </c>
      <c r="P7329" s="21">
        <f t="shared" si="1632"/>
        <v>0</v>
      </c>
      <c r="Q7329" s="21">
        <f t="shared" si="1633"/>
        <v>0.97331382064367777</v>
      </c>
      <c r="R7329">
        <f t="shared" si="1634"/>
        <v>1.1856283047139096</v>
      </c>
      <c r="S7329" s="296">
        <f t="shared" si="1641"/>
        <v>0</v>
      </c>
      <c r="T7329" s="283">
        <f t="shared" si="1642"/>
        <v>0.42096914712857153</v>
      </c>
    </row>
    <row r="7330" spans="1:20" x14ac:dyDescent="0.25">
      <c r="A7330" s="286">
        <v>43406</v>
      </c>
      <c r="B7330" s="1">
        <f t="shared" si="1635"/>
        <v>5</v>
      </c>
      <c r="C7330" s="285">
        <v>8</v>
      </c>
      <c r="D7330" t="s">
        <v>714</v>
      </c>
      <c r="F7330" s="16">
        <v>36</v>
      </c>
      <c r="G7330" t="str">
        <f t="shared" si="1629"/>
        <v>heating</v>
      </c>
      <c r="H7330" s="283">
        <f>IF(G7330="heating",F7330*Assumptions!M$4+Assumptions!M$7,0)</f>
        <v>0.358936421366777</v>
      </c>
      <c r="I7330" s="15">
        <f t="shared" si="1630"/>
        <v>1.094193721037565</v>
      </c>
      <c r="J7330" s="15">
        <f t="shared" si="1631"/>
        <v>1.0078033906966741</v>
      </c>
      <c r="K7330" s="283">
        <f t="shared" si="1636"/>
        <v>0.3958107288260917</v>
      </c>
      <c r="L7330" s="283">
        <f t="shared" si="1637"/>
        <v>3.2767200477248446</v>
      </c>
      <c r="M7330" s="283">
        <f t="shared" si="1638"/>
        <v>4.4252307622497131</v>
      </c>
      <c r="N7330" s="283">
        <f t="shared" si="1639"/>
        <v>2.7263288431388362</v>
      </c>
      <c r="O7330" s="283">
        <f t="shared" si="1640"/>
        <v>0.47571698972154769</v>
      </c>
      <c r="P7330" s="21">
        <f t="shared" si="1632"/>
        <v>0</v>
      </c>
      <c r="Q7330" s="21">
        <f t="shared" si="1633"/>
        <v>0.94940007506179924</v>
      </c>
      <c r="R7330">
        <f t="shared" si="1634"/>
        <v>1.1856283047139096</v>
      </c>
      <c r="S7330" s="296">
        <f t="shared" si="1641"/>
        <v>0</v>
      </c>
      <c r="T7330" s="283">
        <f t="shared" si="1642"/>
        <v>0.3958107288260917</v>
      </c>
    </row>
    <row r="7331" spans="1:20" x14ac:dyDescent="0.25">
      <c r="A7331" s="286">
        <v>43406</v>
      </c>
      <c r="B7331" s="1">
        <f t="shared" si="1635"/>
        <v>5</v>
      </c>
      <c r="C7331" s="285">
        <v>9</v>
      </c>
      <c r="D7331" t="s">
        <v>714</v>
      </c>
      <c r="F7331" s="16">
        <v>36</v>
      </c>
      <c r="G7331" t="str">
        <f t="shared" si="1629"/>
        <v>heating</v>
      </c>
      <c r="H7331" s="283">
        <f>IF(G7331="heating",F7331*Assumptions!M$4+Assumptions!M$7,0)</f>
        <v>0.358936421366777</v>
      </c>
      <c r="I7331" s="15">
        <f t="shared" si="1630"/>
        <v>1.0343009000871222</v>
      </c>
      <c r="J7331" s="15">
        <f t="shared" si="1631"/>
        <v>1.0078033906966741</v>
      </c>
      <c r="K7331" s="283">
        <f t="shared" si="1636"/>
        <v>0.37414525894077189</v>
      </c>
      <c r="L7331" s="283">
        <f t="shared" si="1637"/>
        <v>3.2767200477248446</v>
      </c>
      <c r="M7331" s="283">
        <f t="shared" si="1638"/>
        <v>4.1830071517390524</v>
      </c>
      <c r="N7331" s="283">
        <f t="shared" si="1639"/>
        <v>2.7263288431388362</v>
      </c>
      <c r="O7331" s="283">
        <f t="shared" si="1640"/>
        <v>0.44967769527059903</v>
      </c>
      <c r="P7331" s="21">
        <f t="shared" si="1632"/>
        <v>0</v>
      </c>
      <c r="Q7331" s="21">
        <f t="shared" si="1633"/>
        <v>0.8408485371888097</v>
      </c>
      <c r="R7331">
        <f t="shared" si="1634"/>
        <v>1.1856283047139096</v>
      </c>
      <c r="S7331" s="296">
        <f t="shared" si="1641"/>
        <v>0</v>
      </c>
      <c r="T7331" s="283">
        <f t="shared" si="1642"/>
        <v>0.37414525894077189</v>
      </c>
    </row>
    <row r="7332" spans="1:20" x14ac:dyDescent="0.25">
      <c r="A7332" s="286">
        <v>43406</v>
      </c>
      <c r="B7332" s="1">
        <f t="shared" si="1635"/>
        <v>5</v>
      </c>
      <c r="C7332" s="285">
        <v>10</v>
      </c>
      <c r="D7332" t="s">
        <v>714</v>
      </c>
      <c r="F7332" s="16">
        <v>37</v>
      </c>
      <c r="G7332" t="str">
        <f t="shared" si="1629"/>
        <v>heating</v>
      </c>
      <c r="H7332" s="283">
        <f>IF(G7332="heating",F7332*Assumptions!M$4+Assumptions!M$7,0)</f>
        <v>0.34824054712973695</v>
      </c>
      <c r="I7332" s="15">
        <f t="shared" si="1630"/>
        <v>0.98112329028689171</v>
      </c>
      <c r="J7332" s="15">
        <f t="shared" si="1631"/>
        <v>1.0078033906966741</v>
      </c>
      <c r="K7332" s="283">
        <f t="shared" si="1636"/>
        <v>0.34433307180910272</v>
      </c>
      <c r="L7332" s="283">
        <f t="shared" si="1637"/>
        <v>3.3550920610042541</v>
      </c>
      <c r="M7332" s="283">
        <f t="shared" si="1638"/>
        <v>3.9417783587977708</v>
      </c>
      <c r="N7332" s="283">
        <f t="shared" si="1639"/>
        <v>2.8034223547707424</v>
      </c>
      <c r="O7332" s="283">
        <f t="shared" si="1640"/>
        <v>0.41209243894411463</v>
      </c>
      <c r="P7332" s="21">
        <f t="shared" si="1632"/>
        <v>0</v>
      </c>
      <c r="Q7332" s="21">
        <f t="shared" si="1633"/>
        <v>0.74504051125983206</v>
      </c>
      <c r="R7332">
        <f t="shared" si="1634"/>
        <v>1.1856283047139096</v>
      </c>
      <c r="S7332" s="296">
        <f t="shared" si="1641"/>
        <v>0</v>
      </c>
      <c r="T7332" s="283">
        <f t="shared" si="1642"/>
        <v>0.34433307180910272</v>
      </c>
    </row>
    <row r="7333" spans="1:20" x14ac:dyDescent="0.25">
      <c r="A7333" s="286">
        <v>43406</v>
      </c>
      <c r="B7333" s="1">
        <f t="shared" si="1635"/>
        <v>5</v>
      </c>
      <c r="C7333" s="285">
        <v>11</v>
      </c>
      <c r="D7333" t="s">
        <v>714</v>
      </c>
      <c r="F7333" s="16">
        <v>37</v>
      </c>
      <c r="G7333" t="str">
        <f t="shared" si="1629"/>
        <v>heating</v>
      </c>
      <c r="H7333" s="283">
        <f>IF(G7333="heating",F7333*Assumptions!M$4+Assumptions!M$7,0)</f>
        <v>0.34824054712973695</v>
      </c>
      <c r="I7333" s="15">
        <f t="shared" si="1630"/>
        <v>0.94956163997961163</v>
      </c>
      <c r="J7333" s="15">
        <f t="shared" si="1631"/>
        <v>1.0078033906966741</v>
      </c>
      <c r="K7333" s="283">
        <f t="shared" si="1636"/>
        <v>0.33325625800877734</v>
      </c>
      <c r="L7333" s="283">
        <f t="shared" si="1637"/>
        <v>3.3550920610042541</v>
      </c>
      <c r="M7333" s="283">
        <f t="shared" si="1638"/>
        <v>3.8149757118920986</v>
      </c>
      <c r="N7333" s="283">
        <f t="shared" si="1639"/>
        <v>2.8034223547707424</v>
      </c>
      <c r="O7333" s="283">
        <f t="shared" si="1640"/>
        <v>0.39883588130147107</v>
      </c>
      <c r="P7333" s="21">
        <f t="shared" si="1632"/>
        <v>0</v>
      </c>
      <c r="Q7333" s="21">
        <f t="shared" si="1633"/>
        <v>0.72850690893675296</v>
      </c>
      <c r="R7333">
        <f t="shared" si="1634"/>
        <v>1.1856283047139096</v>
      </c>
      <c r="S7333" s="296">
        <f t="shared" si="1641"/>
        <v>0</v>
      </c>
      <c r="T7333" s="283">
        <f t="shared" si="1642"/>
        <v>0.33325625800877734</v>
      </c>
    </row>
    <row r="7334" spans="1:20" x14ac:dyDescent="0.25">
      <c r="A7334" s="286">
        <v>43406</v>
      </c>
      <c r="B7334" s="1">
        <f t="shared" si="1635"/>
        <v>5</v>
      </c>
      <c r="C7334" s="285">
        <v>12</v>
      </c>
      <c r="D7334" t="s">
        <v>714</v>
      </c>
      <c r="F7334" s="16">
        <v>39</v>
      </c>
      <c r="G7334" t="str">
        <f t="shared" si="1629"/>
        <v>heating</v>
      </c>
      <c r="H7334" s="283">
        <f>IF(G7334="heating",F7334*Assumptions!M$4+Assumptions!M$7,0)</f>
        <v>0.32684879865565691</v>
      </c>
      <c r="I7334" s="15">
        <f t="shared" si="1630"/>
        <v>0.91648403420261149</v>
      </c>
      <c r="J7334" s="15">
        <f t="shared" si="1631"/>
        <v>1.0078033906966741</v>
      </c>
      <c r="K7334" s="283">
        <f t="shared" si="1636"/>
        <v>0.30188922455860179</v>
      </c>
      <c r="L7334" s="283">
        <f t="shared" si="1637"/>
        <v>3.4953736047983544</v>
      </c>
      <c r="M7334" s="283">
        <f t="shared" si="1638"/>
        <v>3.6003957196487533</v>
      </c>
      <c r="N7334" s="283">
        <f t="shared" si="1639"/>
        <v>2.9501734199721237</v>
      </c>
      <c r="O7334" s="283">
        <f t="shared" si="1640"/>
        <v>0.357679185891774</v>
      </c>
      <c r="P7334" s="21">
        <f t="shared" si="1632"/>
        <v>0</v>
      </c>
      <c r="Q7334" s="21">
        <f t="shared" si="1633"/>
        <v>0.75910815787401487</v>
      </c>
      <c r="R7334">
        <f t="shared" si="1634"/>
        <v>1.1856283047139096</v>
      </c>
      <c r="S7334" s="296">
        <f t="shared" si="1641"/>
        <v>0</v>
      </c>
      <c r="T7334" s="283">
        <f t="shared" si="1642"/>
        <v>0.30188922455860179</v>
      </c>
    </row>
    <row r="7335" spans="1:20" x14ac:dyDescent="0.25">
      <c r="A7335" s="286">
        <v>43406</v>
      </c>
      <c r="B7335" s="1">
        <f t="shared" si="1635"/>
        <v>5</v>
      </c>
      <c r="C7335" s="285">
        <v>13</v>
      </c>
      <c r="D7335" t="s">
        <v>714</v>
      </c>
      <c r="F7335" s="16">
        <v>39</v>
      </c>
      <c r="G7335" t="str">
        <f t="shared" si="1629"/>
        <v>heating</v>
      </c>
      <c r="H7335" s="283">
        <f>IF(G7335="heating",F7335*Assumptions!M$4+Assumptions!M$7,0)</f>
        <v>0.32684879865565691</v>
      </c>
      <c r="I7335" s="15">
        <f t="shared" si="1630"/>
        <v>0.90040206880052787</v>
      </c>
      <c r="J7335" s="15">
        <f t="shared" si="1631"/>
        <v>1.0078033906966741</v>
      </c>
      <c r="K7335" s="283">
        <f t="shared" si="1636"/>
        <v>0.29659183596978983</v>
      </c>
      <c r="L7335" s="283">
        <f t="shared" si="1637"/>
        <v>3.4953736047983544</v>
      </c>
      <c r="M7335" s="283">
        <f t="shared" si="1638"/>
        <v>3.5372179257796237</v>
      </c>
      <c r="N7335" s="283">
        <f t="shared" si="1639"/>
        <v>2.9501734199721237</v>
      </c>
      <c r="O7335" s="283">
        <f t="shared" si="1640"/>
        <v>0.35140282528112615</v>
      </c>
      <c r="P7335" s="21">
        <f t="shared" si="1632"/>
        <v>0</v>
      </c>
      <c r="Q7335" s="21">
        <f t="shared" si="1633"/>
        <v>0.79115902007799765</v>
      </c>
      <c r="R7335">
        <f t="shared" si="1634"/>
        <v>1.1856283047139096</v>
      </c>
      <c r="S7335" s="296">
        <f t="shared" si="1641"/>
        <v>0</v>
      </c>
      <c r="T7335" s="283">
        <f t="shared" si="1642"/>
        <v>0.29659183596978983</v>
      </c>
    </row>
    <row r="7336" spans="1:20" x14ac:dyDescent="0.25">
      <c r="A7336" s="286">
        <v>43406</v>
      </c>
      <c r="B7336" s="1">
        <f t="shared" si="1635"/>
        <v>5</v>
      </c>
      <c r="C7336" s="285">
        <v>14</v>
      </c>
      <c r="D7336" t="s">
        <v>714</v>
      </c>
      <c r="F7336" s="16">
        <v>39</v>
      </c>
      <c r="G7336" t="str">
        <f t="shared" si="1629"/>
        <v>heating</v>
      </c>
      <c r="H7336" s="283">
        <f>IF(G7336="heating",F7336*Assumptions!M$4+Assumptions!M$7,0)</f>
        <v>0.32684879865565691</v>
      </c>
      <c r="I7336" s="15">
        <f t="shared" si="1630"/>
        <v>0.86032894500746537</v>
      </c>
      <c r="J7336" s="15">
        <f t="shared" si="1631"/>
        <v>1.0078033906966741</v>
      </c>
      <c r="K7336" s="283">
        <f t="shared" si="1636"/>
        <v>0.28339177594031634</v>
      </c>
      <c r="L7336" s="283">
        <f t="shared" si="1637"/>
        <v>3.4953736047983544</v>
      </c>
      <c r="M7336" s="283">
        <f t="shared" si="1638"/>
        <v>3.379791175292882</v>
      </c>
      <c r="N7336" s="283">
        <f t="shared" si="1639"/>
        <v>2.9501734199721237</v>
      </c>
      <c r="O7336" s="283">
        <f t="shared" si="1640"/>
        <v>0.33576335775137955</v>
      </c>
      <c r="P7336" s="21">
        <f t="shared" si="1632"/>
        <v>0</v>
      </c>
      <c r="Q7336" s="21">
        <f t="shared" si="1633"/>
        <v>0.84355555031342389</v>
      </c>
      <c r="R7336">
        <f t="shared" si="1634"/>
        <v>1.1856283047139096</v>
      </c>
      <c r="S7336" s="296">
        <f t="shared" si="1641"/>
        <v>0</v>
      </c>
      <c r="T7336" s="283">
        <f t="shared" si="1642"/>
        <v>0.28339177594031634</v>
      </c>
    </row>
    <row r="7337" spans="1:20" x14ac:dyDescent="0.25">
      <c r="A7337" s="286">
        <v>43406</v>
      </c>
      <c r="B7337" s="1">
        <f t="shared" si="1635"/>
        <v>5</v>
      </c>
      <c r="C7337" s="285">
        <v>15</v>
      </c>
      <c r="D7337" t="s">
        <v>714</v>
      </c>
      <c r="F7337" s="16">
        <v>39</v>
      </c>
      <c r="G7337" t="str">
        <f t="shared" si="1629"/>
        <v>heating</v>
      </c>
      <c r="H7337" s="283">
        <f>IF(G7337="heating",F7337*Assumptions!M$4+Assumptions!M$7,0)</f>
        <v>0.32684879865565691</v>
      </c>
      <c r="I7337" s="15">
        <f t="shared" si="1630"/>
        <v>0.85754515037175039</v>
      </c>
      <c r="J7337" s="15">
        <f t="shared" si="1631"/>
        <v>1.0078033906966741</v>
      </c>
      <c r="K7337" s="283">
        <f t="shared" si="1636"/>
        <v>0.28247479585932939</v>
      </c>
      <c r="L7337" s="283">
        <f t="shared" si="1637"/>
        <v>3.4953736047983544</v>
      </c>
      <c r="M7337" s="283">
        <f t="shared" si="1638"/>
        <v>3.3688550739351215</v>
      </c>
      <c r="N7337" s="283">
        <f t="shared" si="1639"/>
        <v>2.9501734199721237</v>
      </c>
      <c r="O7337" s="283">
        <f t="shared" si="1640"/>
        <v>0.33467691722232146</v>
      </c>
      <c r="P7337" s="21">
        <f t="shared" si="1632"/>
        <v>0</v>
      </c>
      <c r="Q7337" s="21">
        <f t="shared" si="1633"/>
        <v>0.96592607327566882</v>
      </c>
      <c r="R7337">
        <f t="shared" si="1634"/>
        <v>1.1856283047139096</v>
      </c>
      <c r="S7337" s="296">
        <f t="shared" si="1641"/>
        <v>0</v>
      </c>
      <c r="T7337" s="283">
        <f t="shared" si="1642"/>
        <v>0.28247479585932939</v>
      </c>
    </row>
    <row r="7338" spans="1:20" x14ac:dyDescent="0.25">
      <c r="A7338" s="286">
        <v>43406</v>
      </c>
      <c r="B7338" s="1">
        <f t="shared" si="1635"/>
        <v>5</v>
      </c>
      <c r="C7338" s="285">
        <v>16</v>
      </c>
      <c r="D7338" t="s">
        <v>714</v>
      </c>
      <c r="F7338" s="16">
        <v>39</v>
      </c>
      <c r="G7338" t="str">
        <f t="shared" si="1629"/>
        <v>heating</v>
      </c>
      <c r="H7338" s="283">
        <f>IF(G7338="heating",F7338*Assumptions!M$4+Assumptions!M$7,0)</f>
        <v>0.32684879865565691</v>
      </c>
      <c r="I7338" s="15">
        <f t="shared" si="1630"/>
        <v>0.88344815438260227</v>
      </c>
      <c r="J7338" s="15">
        <f t="shared" si="1631"/>
        <v>1.0078033906966741</v>
      </c>
      <c r="K7338" s="283">
        <f t="shared" si="1636"/>
        <v>0.29100722796151873</v>
      </c>
      <c r="L7338" s="283">
        <f t="shared" si="1637"/>
        <v>3.4953736047983544</v>
      </c>
      <c r="M7338" s="283">
        <f t="shared" si="1638"/>
        <v>3.4706146914366491</v>
      </c>
      <c r="N7338" s="283">
        <f t="shared" si="1639"/>
        <v>2.9501734199721237</v>
      </c>
      <c r="O7338" s="283">
        <f t="shared" si="1640"/>
        <v>0.34478616631012887</v>
      </c>
      <c r="P7338" s="21">
        <f t="shared" si="1632"/>
        <v>0</v>
      </c>
      <c r="Q7338" s="21">
        <f t="shared" si="1633"/>
        <v>1.1649354943302594</v>
      </c>
      <c r="R7338">
        <f t="shared" si="1634"/>
        <v>1.1856283047139096</v>
      </c>
      <c r="S7338" s="296">
        <f t="shared" si="1641"/>
        <v>0</v>
      </c>
      <c r="T7338" s="283">
        <f t="shared" si="1642"/>
        <v>0.29100722796151873</v>
      </c>
    </row>
    <row r="7339" spans="1:20" x14ac:dyDescent="0.25">
      <c r="A7339" s="286">
        <v>43406</v>
      </c>
      <c r="B7339" s="1">
        <f t="shared" si="1635"/>
        <v>5</v>
      </c>
      <c r="C7339" s="285">
        <v>17</v>
      </c>
      <c r="D7339" t="s">
        <v>714</v>
      </c>
      <c r="F7339" s="16">
        <v>37</v>
      </c>
      <c r="G7339" t="str">
        <f t="shared" si="1629"/>
        <v>heating</v>
      </c>
      <c r="H7339" s="283">
        <f>IF(G7339="heating",F7339*Assumptions!M$4+Assumptions!M$7,0)</f>
        <v>0.34824054712973695</v>
      </c>
      <c r="I7339" s="15">
        <f t="shared" si="1630"/>
        <v>0.94025748850374469</v>
      </c>
      <c r="J7339" s="15">
        <f t="shared" si="1631"/>
        <v>1.0078033906966741</v>
      </c>
      <c r="K7339" s="283">
        <f t="shared" si="1636"/>
        <v>0.32999089157626138</v>
      </c>
      <c r="L7339" s="283">
        <f t="shared" si="1637"/>
        <v>3.3550920610042541</v>
      </c>
      <c r="M7339" s="283">
        <f t="shared" si="1638"/>
        <v>3.7775951876525569</v>
      </c>
      <c r="N7339" s="283">
        <f t="shared" si="1639"/>
        <v>2.8034223547707424</v>
      </c>
      <c r="O7339" s="283">
        <f t="shared" si="1640"/>
        <v>0.39492794178769774</v>
      </c>
      <c r="P7339" s="21">
        <f t="shared" si="1632"/>
        <v>0</v>
      </c>
      <c r="Q7339" s="21">
        <f t="shared" si="1633"/>
        <v>1.3521540118753073</v>
      </c>
      <c r="R7339">
        <f t="shared" si="1634"/>
        <v>1.1856283047139096</v>
      </c>
      <c r="S7339" s="296">
        <f t="shared" si="1641"/>
        <v>0</v>
      </c>
      <c r="T7339" s="283">
        <f t="shared" si="1642"/>
        <v>0.32999089157626138</v>
      </c>
    </row>
    <row r="7340" spans="1:20" x14ac:dyDescent="0.25">
      <c r="A7340" s="286">
        <v>43406</v>
      </c>
      <c r="B7340" s="1">
        <f t="shared" si="1635"/>
        <v>5</v>
      </c>
      <c r="C7340" s="285">
        <v>18</v>
      </c>
      <c r="D7340" t="s">
        <v>714</v>
      </c>
      <c r="F7340" s="16">
        <v>30</v>
      </c>
      <c r="G7340" t="str">
        <f t="shared" si="1629"/>
        <v>heating</v>
      </c>
      <c r="H7340" s="283">
        <f>IF(G7340="heating",F7340*Assumptions!M$4+Assumptions!M$7,0)</f>
        <v>0.42311166678901713</v>
      </c>
      <c r="I7340" s="15">
        <f t="shared" si="1630"/>
        <v>0.98182363790757687</v>
      </c>
      <c r="J7340" s="15">
        <f t="shared" si="1631"/>
        <v>1.0078033906966741</v>
      </c>
      <c r="K7340" s="283">
        <f t="shared" si="1636"/>
        <v>0.41866272857489401</v>
      </c>
      <c r="L7340" s="283">
        <f t="shared" si="1637"/>
        <v>3.0747565450814909</v>
      </c>
      <c r="M7340" s="283">
        <f t="shared" si="1638"/>
        <v>4.392219712127333</v>
      </c>
      <c r="N7340" s="283">
        <f t="shared" si="1639"/>
        <v>2.3339835549601151</v>
      </c>
      <c r="O7340" s="283">
        <f t="shared" si="1640"/>
        <v>0.55154028918996789</v>
      </c>
      <c r="P7340" s="21">
        <f t="shared" si="1632"/>
        <v>0</v>
      </c>
      <c r="Q7340" s="21">
        <f t="shared" si="1633"/>
        <v>1.5598916921549892</v>
      </c>
      <c r="R7340">
        <f t="shared" si="1634"/>
        <v>1.1856283047139096</v>
      </c>
      <c r="S7340" s="296">
        <f t="shared" si="1641"/>
        <v>0</v>
      </c>
      <c r="T7340" s="283">
        <f t="shared" si="1642"/>
        <v>0.41866272857489401</v>
      </c>
    </row>
    <row r="7341" spans="1:20" x14ac:dyDescent="0.25">
      <c r="A7341" s="286">
        <v>43406</v>
      </c>
      <c r="B7341" s="1">
        <f t="shared" si="1635"/>
        <v>5</v>
      </c>
      <c r="C7341" s="285">
        <v>19</v>
      </c>
      <c r="D7341" t="s">
        <v>714</v>
      </c>
      <c r="F7341" s="16">
        <v>28</v>
      </c>
      <c r="G7341" t="str">
        <f t="shared" si="1629"/>
        <v>heating</v>
      </c>
      <c r="H7341" s="283">
        <f>IF(G7341="heating",F7341*Assumptions!M$4+Assumptions!M$7,0)</f>
        <v>0.44450341526309717</v>
      </c>
      <c r="I7341" s="15">
        <f t="shared" si="1630"/>
        <v>0.98418842963438757</v>
      </c>
      <c r="J7341" s="15">
        <f t="shared" si="1631"/>
        <v>1.0078033906966741</v>
      </c>
      <c r="K7341" s="283">
        <f t="shared" si="1636"/>
        <v>0.44088890750257037</v>
      </c>
      <c r="L7341" s="283">
        <f t="shared" si="1637"/>
        <v>3.0941723472618432</v>
      </c>
      <c r="M7341" s="283">
        <f t="shared" si="1638"/>
        <v>4.6546035389400959</v>
      </c>
      <c r="N7341" s="283">
        <f t="shared" si="1639"/>
        <v>2.2832919573072399</v>
      </c>
      <c r="O7341" s="283">
        <f t="shared" si="1640"/>
        <v>0.59746466563030642</v>
      </c>
      <c r="P7341" s="21">
        <f t="shared" si="1632"/>
        <v>0</v>
      </c>
      <c r="Q7341" s="21">
        <f t="shared" si="1633"/>
        <v>1.6764212681468484</v>
      </c>
      <c r="R7341">
        <f t="shared" si="1634"/>
        <v>1.1856283047139096</v>
      </c>
      <c r="S7341" s="296">
        <f t="shared" si="1641"/>
        <v>0</v>
      </c>
      <c r="T7341" s="283">
        <f t="shared" si="1642"/>
        <v>0.44088890750257037</v>
      </c>
    </row>
    <row r="7342" spans="1:20" x14ac:dyDescent="0.25">
      <c r="A7342" s="286">
        <v>43406</v>
      </c>
      <c r="B7342" s="1">
        <f t="shared" si="1635"/>
        <v>5</v>
      </c>
      <c r="C7342" s="285">
        <v>20</v>
      </c>
      <c r="D7342" t="s">
        <v>714</v>
      </c>
      <c r="F7342" s="16">
        <v>28</v>
      </c>
      <c r="G7342" t="str">
        <f t="shared" si="1629"/>
        <v>heating</v>
      </c>
      <c r="H7342" s="283">
        <f>IF(G7342="heating",F7342*Assumptions!M$4+Assumptions!M$7,0)</f>
        <v>0.44450341526309717</v>
      </c>
      <c r="I7342" s="15">
        <f t="shared" si="1630"/>
        <v>0.97071962311712034</v>
      </c>
      <c r="J7342" s="15">
        <f t="shared" si="1631"/>
        <v>1.0078033906966741</v>
      </c>
      <c r="K7342" s="283">
        <f t="shared" si="1636"/>
        <v>0.43485525864838964</v>
      </c>
      <c r="L7342" s="283">
        <f t="shared" si="1637"/>
        <v>3.0941723472618432</v>
      </c>
      <c r="M7342" s="283">
        <f t="shared" si="1638"/>
        <v>4.5909044010586832</v>
      </c>
      <c r="N7342" s="283">
        <f t="shared" si="1639"/>
        <v>2.2832919573072399</v>
      </c>
      <c r="O7342" s="283">
        <f t="shared" si="1640"/>
        <v>0.58928824763962984</v>
      </c>
      <c r="P7342" s="21">
        <f t="shared" si="1632"/>
        <v>0</v>
      </c>
      <c r="Q7342" s="21">
        <f t="shared" si="1633"/>
        <v>1.52436960139122</v>
      </c>
      <c r="R7342">
        <f t="shared" si="1634"/>
        <v>1.1856283047139096</v>
      </c>
      <c r="S7342" s="296">
        <f t="shared" si="1641"/>
        <v>0</v>
      </c>
      <c r="T7342" s="283">
        <f t="shared" si="1642"/>
        <v>0.43485525864838964</v>
      </c>
    </row>
    <row r="7343" spans="1:20" x14ac:dyDescent="0.25">
      <c r="A7343" s="286">
        <v>43406</v>
      </c>
      <c r="B7343" s="1">
        <f t="shared" si="1635"/>
        <v>5</v>
      </c>
      <c r="C7343" s="285">
        <v>21</v>
      </c>
      <c r="D7343" t="s">
        <v>714</v>
      </c>
      <c r="F7343" s="16">
        <v>28</v>
      </c>
      <c r="G7343" t="str">
        <f t="shared" si="1629"/>
        <v>heating</v>
      </c>
      <c r="H7343" s="283">
        <f>IF(G7343="heating",F7343*Assumptions!M$4+Assumptions!M$7,0)</f>
        <v>0.44450341526309717</v>
      </c>
      <c r="I7343" s="15">
        <f t="shared" si="1630"/>
        <v>0.95751150862929935</v>
      </c>
      <c r="J7343" s="15">
        <f t="shared" si="1631"/>
        <v>1.0078033906966741</v>
      </c>
      <c r="K7343" s="283">
        <f t="shared" si="1636"/>
        <v>0.42893839253681837</v>
      </c>
      <c r="L7343" s="283">
        <f t="shared" si="1637"/>
        <v>3.0941723472618432</v>
      </c>
      <c r="M7343" s="283">
        <f t="shared" si="1638"/>
        <v>4.5284381755000513</v>
      </c>
      <c r="N7343" s="283">
        <f t="shared" si="1639"/>
        <v>2.2832919573072399</v>
      </c>
      <c r="O7343" s="283">
        <f t="shared" si="1640"/>
        <v>0.58127008620990805</v>
      </c>
      <c r="P7343" s="21">
        <f t="shared" si="1632"/>
        <v>0</v>
      </c>
      <c r="Q7343" s="21">
        <f t="shared" si="1633"/>
        <v>1.4448604713749031</v>
      </c>
      <c r="R7343">
        <f t="shared" si="1634"/>
        <v>1.1856283047139096</v>
      </c>
      <c r="S7343" s="296">
        <f t="shared" si="1641"/>
        <v>0</v>
      </c>
      <c r="T7343" s="283">
        <f t="shared" si="1642"/>
        <v>0.42893839253681837</v>
      </c>
    </row>
    <row r="7344" spans="1:20" x14ac:dyDescent="0.25">
      <c r="A7344" s="286">
        <v>43406</v>
      </c>
      <c r="B7344" s="1">
        <f t="shared" si="1635"/>
        <v>5</v>
      </c>
      <c r="C7344" s="285">
        <v>22</v>
      </c>
      <c r="D7344" t="s">
        <v>714</v>
      </c>
      <c r="F7344" s="16">
        <v>27</v>
      </c>
      <c r="G7344" t="str">
        <f t="shared" si="1629"/>
        <v>heating</v>
      </c>
      <c r="H7344" s="283">
        <f>IF(G7344="heating",F7344*Assumptions!M$4+Assumptions!M$7,0)</f>
        <v>0.45519928950013722</v>
      </c>
      <c r="I7344" s="15">
        <f t="shared" si="1630"/>
        <v>0.9426530227543114</v>
      </c>
      <c r="J7344" s="15">
        <f t="shared" si="1631"/>
        <v>1.0078033906966741</v>
      </c>
      <c r="K7344" s="283">
        <f t="shared" si="1636"/>
        <v>0.4324433820262446</v>
      </c>
      <c r="L7344" s="283">
        <f t="shared" si="1637"/>
        <v>3.1143580678163376</v>
      </c>
      <c r="M7344" s="283">
        <f t="shared" si="1638"/>
        <v>4.595225423764786</v>
      </c>
      <c r="N7344" s="283">
        <f t="shared" si="1639"/>
        <v>2.2875213966102126</v>
      </c>
      <c r="O7344" s="283">
        <f t="shared" si="1640"/>
        <v>0.58875232279049405</v>
      </c>
      <c r="P7344" s="21">
        <f t="shared" si="1632"/>
        <v>0</v>
      </c>
      <c r="Q7344" s="21">
        <f t="shared" si="1633"/>
        <v>1.2427137171080138</v>
      </c>
      <c r="R7344">
        <f t="shared" si="1634"/>
        <v>1.1856283047139096</v>
      </c>
      <c r="S7344" s="296">
        <f t="shared" si="1641"/>
        <v>0</v>
      </c>
      <c r="T7344" s="283">
        <f t="shared" si="1642"/>
        <v>0.4324433820262446</v>
      </c>
    </row>
    <row r="7345" spans="1:20" x14ac:dyDescent="0.25">
      <c r="A7345" s="286">
        <v>43406</v>
      </c>
      <c r="B7345" s="1">
        <f t="shared" si="1635"/>
        <v>5</v>
      </c>
      <c r="C7345" s="285">
        <v>23</v>
      </c>
      <c r="D7345" t="s">
        <v>713</v>
      </c>
      <c r="F7345" s="16">
        <v>27</v>
      </c>
      <c r="G7345" t="str">
        <f t="shared" si="1629"/>
        <v>heating</v>
      </c>
      <c r="H7345" s="283">
        <f>IF(G7345="heating",F7345*Assumptions!M$4+Assumptions!M$7,0)</f>
        <v>0.45519928950013722</v>
      </c>
      <c r="I7345" s="15">
        <f t="shared" si="1630"/>
        <v>0.94450710149963013</v>
      </c>
      <c r="J7345" s="15">
        <f t="shared" si="1631"/>
        <v>1.0078033906966741</v>
      </c>
      <c r="K7345" s="283">
        <f t="shared" si="1636"/>
        <v>0.43329394322301018</v>
      </c>
      <c r="L7345" s="283">
        <f t="shared" si="1637"/>
        <v>3.1143580678163376</v>
      </c>
      <c r="M7345" s="283">
        <f t="shared" si="1638"/>
        <v>4.6042636484163726</v>
      </c>
      <c r="N7345" s="283">
        <f t="shared" si="1639"/>
        <v>2.2875213966102126</v>
      </c>
      <c r="O7345" s="283">
        <f t="shared" si="1640"/>
        <v>0.58991032381695163</v>
      </c>
      <c r="P7345" s="21">
        <f t="shared" si="1632"/>
        <v>0</v>
      </c>
      <c r="Q7345" s="21">
        <f t="shared" si="1633"/>
        <v>1.0297519246597011</v>
      </c>
      <c r="R7345">
        <f t="shared" si="1634"/>
        <v>1.1856283047139096</v>
      </c>
      <c r="S7345" s="296">
        <f t="shared" si="1641"/>
        <v>0</v>
      </c>
      <c r="T7345" s="283">
        <f t="shared" si="1642"/>
        <v>0.43329394322301018</v>
      </c>
    </row>
    <row r="7346" spans="1:20" x14ac:dyDescent="0.25">
      <c r="A7346" s="286">
        <v>43407</v>
      </c>
      <c r="B7346" s="1">
        <f t="shared" si="1635"/>
        <v>6</v>
      </c>
      <c r="C7346" s="285">
        <v>0</v>
      </c>
      <c r="D7346" t="s">
        <v>713</v>
      </c>
      <c r="F7346" s="16">
        <v>27</v>
      </c>
      <c r="G7346" t="str">
        <f t="shared" si="1629"/>
        <v>heating</v>
      </c>
      <c r="H7346" s="283">
        <f>IF(G7346="heating",F7346*Assumptions!M$4+Assumptions!M$7,0)</f>
        <v>0.45519928950013722</v>
      </c>
      <c r="I7346" s="15">
        <f t="shared" si="1630"/>
        <v>0.97481507806017154</v>
      </c>
      <c r="J7346" s="15">
        <f t="shared" si="1631"/>
        <v>0.9885470267915587</v>
      </c>
      <c r="K7346" s="283">
        <f t="shared" si="1636"/>
        <v>0.43865304436085967</v>
      </c>
      <c r="L7346" s="283">
        <f t="shared" si="1637"/>
        <v>3.1143580678163376</v>
      </c>
      <c r="M7346" s="283">
        <f t="shared" si="1638"/>
        <v>4.6612104738754292</v>
      </c>
      <c r="N7346" s="283">
        <f t="shared" si="1639"/>
        <v>2.2875213966102126</v>
      </c>
      <c r="O7346" s="283">
        <f t="shared" si="1640"/>
        <v>0.5972065003203223</v>
      </c>
      <c r="P7346" s="21">
        <f t="shared" si="1632"/>
        <v>0</v>
      </c>
      <c r="Q7346" s="21">
        <f t="shared" si="1633"/>
        <v>0.90668853391740301</v>
      </c>
      <c r="R7346">
        <f t="shared" si="1634"/>
        <v>1.0112882868167345</v>
      </c>
      <c r="S7346" s="296">
        <f t="shared" si="1641"/>
        <v>0</v>
      </c>
      <c r="T7346" s="283">
        <f t="shared" si="1642"/>
        <v>0.43865304436085967</v>
      </c>
    </row>
    <row r="7347" spans="1:20" x14ac:dyDescent="0.25">
      <c r="A7347" s="286">
        <v>43407</v>
      </c>
      <c r="B7347" s="1">
        <f t="shared" si="1635"/>
        <v>6</v>
      </c>
      <c r="C7347" s="285">
        <v>1</v>
      </c>
      <c r="D7347" t="s">
        <v>713</v>
      </c>
      <c r="F7347" s="16">
        <v>25</v>
      </c>
      <c r="G7347" t="str">
        <f t="shared" si="1629"/>
        <v>heating</v>
      </c>
      <c r="H7347" s="283">
        <f>IF(G7347="heating",F7347*Assumptions!M$4+Assumptions!M$7,0)</f>
        <v>0.47659103797421726</v>
      </c>
      <c r="I7347" s="15">
        <f t="shared" si="1630"/>
        <v>1.012242869806885</v>
      </c>
      <c r="J7347" s="15">
        <f t="shared" si="1631"/>
        <v>0.9885470267915587</v>
      </c>
      <c r="K7347" s="283">
        <f t="shared" si="1636"/>
        <v>0.47690066932452774</v>
      </c>
      <c r="L7347" s="283">
        <f t="shared" si="1637"/>
        <v>3.0939281817466902</v>
      </c>
      <c r="M7347" s="283">
        <f t="shared" si="1638"/>
        <v>5.0343937874864571</v>
      </c>
      <c r="N7347" s="283">
        <f t="shared" si="1639"/>
        <v>2.1843738559015753</v>
      </c>
      <c r="O7347" s="283">
        <f t="shared" si="1640"/>
        <v>0.67547797128711806</v>
      </c>
      <c r="P7347" s="21">
        <f t="shared" si="1632"/>
        <v>0</v>
      </c>
      <c r="Q7347" s="21">
        <f t="shared" si="1633"/>
        <v>0.81803459285312596</v>
      </c>
      <c r="R7347">
        <f t="shared" si="1634"/>
        <v>1.0112882868167345</v>
      </c>
      <c r="S7347" s="296">
        <f t="shared" si="1641"/>
        <v>0</v>
      </c>
      <c r="T7347" s="283">
        <f t="shared" si="1642"/>
        <v>0.47690066932452774</v>
      </c>
    </row>
    <row r="7348" spans="1:20" x14ac:dyDescent="0.25">
      <c r="A7348" s="286">
        <v>43407</v>
      </c>
      <c r="B7348" s="1">
        <f t="shared" si="1635"/>
        <v>6</v>
      </c>
      <c r="C7348" s="285">
        <v>2</v>
      </c>
      <c r="D7348" t="s">
        <v>713</v>
      </c>
      <c r="F7348" s="16">
        <v>25</v>
      </c>
      <c r="G7348" t="str">
        <f t="shared" si="1629"/>
        <v>heating</v>
      </c>
      <c r="H7348" s="283">
        <f>IF(G7348="heating",F7348*Assumptions!M$4+Assumptions!M$7,0)</f>
        <v>0.47659103797421726</v>
      </c>
      <c r="I7348" s="15">
        <f t="shared" si="1630"/>
        <v>1.0509704703585963</v>
      </c>
      <c r="J7348" s="15">
        <f t="shared" si="1631"/>
        <v>0.9885470267915587</v>
      </c>
      <c r="K7348" s="283">
        <f t="shared" si="1636"/>
        <v>0.4951465065394321</v>
      </c>
      <c r="L7348" s="283">
        <f t="shared" si="1637"/>
        <v>3.0939281817466902</v>
      </c>
      <c r="M7348" s="283">
        <f t="shared" si="1638"/>
        <v>5.2270056570657299</v>
      </c>
      <c r="N7348" s="283">
        <f t="shared" si="1639"/>
        <v>2.1843738559015753</v>
      </c>
      <c r="O7348" s="283">
        <f t="shared" si="1640"/>
        <v>0.70132121684979465</v>
      </c>
      <c r="P7348" s="21">
        <f t="shared" si="1632"/>
        <v>0</v>
      </c>
      <c r="Q7348" s="21">
        <f t="shared" si="1633"/>
        <v>0.74507607494346417</v>
      </c>
      <c r="R7348">
        <f t="shared" si="1634"/>
        <v>1.0112882868167345</v>
      </c>
      <c r="S7348" s="296">
        <f t="shared" si="1641"/>
        <v>0</v>
      </c>
      <c r="T7348" s="283">
        <f t="shared" si="1642"/>
        <v>0.4951465065394321</v>
      </c>
    </row>
    <row r="7349" spans="1:20" x14ac:dyDescent="0.25">
      <c r="A7349" s="286">
        <v>43407</v>
      </c>
      <c r="B7349" s="1">
        <f t="shared" si="1635"/>
        <v>6</v>
      </c>
      <c r="C7349" s="285">
        <v>3</v>
      </c>
      <c r="D7349" t="s">
        <v>713</v>
      </c>
      <c r="F7349" s="16">
        <v>27</v>
      </c>
      <c r="G7349" t="str">
        <f t="shared" si="1629"/>
        <v>heating</v>
      </c>
      <c r="H7349" s="283">
        <f>IF(G7349="heating",F7349*Assumptions!M$4+Assumptions!M$7,0)</f>
        <v>0.45519928950013722</v>
      </c>
      <c r="I7349" s="15">
        <f t="shared" si="1630"/>
        <v>1.0924036124451033</v>
      </c>
      <c r="J7349" s="15">
        <f t="shared" si="1631"/>
        <v>0.9885470267915587</v>
      </c>
      <c r="K7349" s="283">
        <f t="shared" si="1636"/>
        <v>0.49156622733349525</v>
      </c>
      <c r="L7349" s="283">
        <f t="shared" si="1637"/>
        <v>3.1143580678163376</v>
      </c>
      <c r="M7349" s="283">
        <f t="shared" si="1638"/>
        <v>5.2234759952227217</v>
      </c>
      <c r="N7349" s="283">
        <f t="shared" si="1639"/>
        <v>2.2875213966102126</v>
      </c>
      <c r="O7349" s="283">
        <f t="shared" si="1640"/>
        <v>0.66924543229659428</v>
      </c>
      <c r="P7349" s="21">
        <f t="shared" si="1632"/>
        <v>0</v>
      </c>
      <c r="Q7349" s="21">
        <f t="shared" si="1633"/>
        <v>0.69158980876382303</v>
      </c>
      <c r="R7349">
        <f t="shared" si="1634"/>
        <v>1.0112882868167345</v>
      </c>
      <c r="S7349" s="296">
        <f t="shared" si="1641"/>
        <v>0</v>
      </c>
      <c r="T7349" s="283">
        <f t="shared" si="1642"/>
        <v>0.49156622733349525</v>
      </c>
    </row>
    <row r="7350" spans="1:20" x14ac:dyDescent="0.25">
      <c r="A7350" s="286">
        <v>43407</v>
      </c>
      <c r="B7350" s="1">
        <f t="shared" si="1635"/>
        <v>6</v>
      </c>
      <c r="C7350" s="285">
        <v>4</v>
      </c>
      <c r="D7350" t="s">
        <v>713</v>
      </c>
      <c r="F7350" s="16">
        <v>25</v>
      </c>
      <c r="G7350" t="str">
        <f t="shared" si="1629"/>
        <v>heating</v>
      </c>
      <c r="H7350" s="283">
        <f>IF(G7350="heating",F7350*Assumptions!M$4+Assumptions!M$7,0)</f>
        <v>0.47659103797421726</v>
      </c>
      <c r="I7350" s="15">
        <f t="shared" si="1630"/>
        <v>1.1348296917927807</v>
      </c>
      <c r="J7350" s="15">
        <f t="shared" si="1631"/>
        <v>0.9885470267915587</v>
      </c>
      <c r="K7350" s="283">
        <f t="shared" si="1636"/>
        <v>0.53465532406128446</v>
      </c>
      <c r="L7350" s="283">
        <f t="shared" si="1637"/>
        <v>3.0939281817466902</v>
      </c>
      <c r="M7350" s="283">
        <f t="shared" si="1638"/>
        <v>5.6440798158516081</v>
      </c>
      <c r="N7350" s="283">
        <f t="shared" si="1639"/>
        <v>2.1843738559015753</v>
      </c>
      <c r="O7350" s="283">
        <f t="shared" si="1640"/>
        <v>0.75728116327933759</v>
      </c>
      <c r="P7350" s="21">
        <f t="shared" si="1632"/>
        <v>0</v>
      </c>
      <c r="Q7350" s="21">
        <f t="shared" si="1633"/>
        <v>0.6473875548762833</v>
      </c>
      <c r="R7350">
        <f t="shared" si="1634"/>
        <v>1.0112882868167345</v>
      </c>
      <c r="S7350" s="296">
        <f t="shared" si="1641"/>
        <v>0</v>
      </c>
      <c r="T7350" s="283">
        <f t="shared" si="1642"/>
        <v>0.53465532406128446</v>
      </c>
    </row>
    <row r="7351" spans="1:20" x14ac:dyDescent="0.25">
      <c r="A7351" s="286">
        <v>43407</v>
      </c>
      <c r="B7351" s="1">
        <f t="shared" si="1635"/>
        <v>6</v>
      </c>
      <c r="C7351" s="285">
        <v>5</v>
      </c>
      <c r="D7351" t="s">
        <v>713</v>
      </c>
      <c r="F7351" s="16">
        <v>27</v>
      </c>
      <c r="G7351" t="str">
        <f t="shared" si="1629"/>
        <v>heating</v>
      </c>
      <c r="H7351" s="283">
        <f>IF(G7351="heating",F7351*Assumptions!M$4+Assumptions!M$7,0)</f>
        <v>0.45519928950013722</v>
      </c>
      <c r="I7351" s="15">
        <f t="shared" si="1630"/>
        <v>1.1635558681477385</v>
      </c>
      <c r="J7351" s="15">
        <f t="shared" si="1631"/>
        <v>0.9885470267915587</v>
      </c>
      <c r="K7351" s="283">
        <f t="shared" si="1636"/>
        <v>0.52358373945406256</v>
      </c>
      <c r="L7351" s="283">
        <f t="shared" si="1637"/>
        <v>3.1143580678163376</v>
      </c>
      <c r="M7351" s="283">
        <f t="shared" si="1638"/>
        <v>5.5637001536148585</v>
      </c>
      <c r="N7351" s="283">
        <f t="shared" si="1639"/>
        <v>2.2875213966102126</v>
      </c>
      <c r="O7351" s="283">
        <f t="shared" si="1640"/>
        <v>0.71283584300569558</v>
      </c>
      <c r="P7351" s="21">
        <f t="shared" si="1632"/>
        <v>0</v>
      </c>
      <c r="Q7351" s="21">
        <f t="shared" si="1633"/>
        <v>0.72139578924615555</v>
      </c>
      <c r="R7351">
        <f t="shared" si="1634"/>
        <v>1.0112882868167345</v>
      </c>
      <c r="S7351" s="296">
        <f t="shared" si="1641"/>
        <v>0</v>
      </c>
      <c r="T7351" s="283">
        <f t="shared" si="1642"/>
        <v>0.52358373945406256</v>
      </c>
    </row>
    <row r="7352" spans="1:20" x14ac:dyDescent="0.25">
      <c r="A7352" s="286">
        <v>43407</v>
      </c>
      <c r="B7352" s="1">
        <f t="shared" si="1635"/>
        <v>6</v>
      </c>
      <c r="C7352" s="285">
        <v>6</v>
      </c>
      <c r="D7352" t="s">
        <v>713</v>
      </c>
      <c r="F7352" s="16">
        <v>25</v>
      </c>
      <c r="G7352" t="str">
        <f t="shared" si="1629"/>
        <v>heating</v>
      </c>
      <c r="H7352" s="283">
        <f>IF(G7352="heating",F7352*Assumptions!M$4+Assumptions!M$7,0)</f>
        <v>0.47659103797421726</v>
      </c>
      <c r="I7352" s="15">
        <f t="shared" si="1630"/>
        <v>1.2083911162615524</v>
      </c>
      <c r="J7352" s="15">
        <f t="shared" si="1631"/>
        <v>0.9885470267915587</v>
      </c>
      <c r="K7352" s="283">
        <f t="shared" si="1636"/>
        <v>0.56931251317274301</v>
      </c>
      <c r="L7352" s="283">
        <f t="shared" si="1637"/>
        <v>3.0939281817466902</v>
      </c>
      <c r="M7352" s="283">
        <f t="shared" si="1638"/>
        <v>6.0099378420137377</v>
      </c>
      <c r="N7352" s="283">
        <f t="shared" si="1639"/>
        <v>2.1843738559015753</v>
      </c>
      <c r="O7352" s="283">
        <f t="shared" si="1640"/>
        <v>0.80636930531251971</v>
      </c>
      <c r="P7352" s="21">
        <f t="shared" si="1632"/>
        <v>0</v>
      </c>
      <c r="Q7352" s="21">
        <f t="shared" si="1633"/>
        <v>0.87787080972652631</v>
      </c>
      <c r="R7352">
        <f t="shared" si="1634"/>
        <v>1.0112882868167345</v>
      </c>
      <c r="S7352" s="296">
        <f t="shared" si="1641"/>
        <v>0</v>
      </c>
      <c r="T7352" s="283">
        <f t="shared" si="1642"/>
        <v>0.56931251317274301</v>
      </c>
    </row>
    <row r="7353" spans="1:20" x14ac:dyDescent="0.25">
      <c r="A7353" s="286">
        <v>43407</v>
      </c>
      <c r="B7353" s="1">
        <f t="shared" si="1635"/>
        <v>6</v>
      </c>
      <c r="C7353" s="285">
        <v>7</v>
      </c>
      <c r="D7353" t="s">
        <v>713</v>
      </c>
      <c r="F7353" s="16">
        <v>27</v>
      </c>
      <c r="G7353" t="str">
        <f t="shared" si="1629"/>
        <v>heating</v>
      </c>
      <c r="H7353" s="283">
        <f>IF(G7353="heating",F7353*Assumptions!M$4+Assumptions!M$7,0)</f>
        <v>0.45519928950013722</v>
      </c>
      <c r="I7353" s="15">
        <f t="shared" si="1630"/>
        <v>1.1637425769249583</v>
      </c>
      <c r="J7353" s="15">
        <f t="shared" si="1631"/>
        <v>0.9885470267915587</v>
      </c>
      <c r="K7353" s="283">
        <f t="shared" si="1636"/>
        <v>0.52366775577200808</v>
      </c>
      <c r="L7353" s="283">
        <f t="shared" si="1637"/>
        <v>3.1143580678163376</v>
      </c>
      <c r="M7353" s="283">
        <f t="shared" si="1638"/>
        <v>5.564592926949544</v>
      </c>
      <c r="N7353" s="283">
        <f t="shared" si="1639"/>
        <v>2.2875213966102126</v>
      </c>
      <c r="O7353" s="283">
        <f t="shared" si="1640"/>
        <v>0.71295022746479164</v>
      </c>
      <c r="P7353" s="21">
        <f t="shared" si="1632"/>
        <v>0</v>
      </c>
      <c r="Q7353" s="21">
        <f t="shared" si="1633"/>
        <v>0.97331382064367777</v>
      </c>
      <c r="R7353">
        <f t="shared" si="1634"/>
        <v>1.0112882868167345</v>
      </c>
      <c r="S7353" s="296">
        <f t="shared" si="1641"/>
        <v>0</v>
      </c>
      <c r="T7353" s="283">
        <f t="shared" si="1642"/>
        <v>0.52366775577200808</v>
      </c>
    </row>
    <row r="7354" spans="1:20" x14ac:dyDescent="0.25">
      <c r="A7354" s="286">
        <v>43407</v>
      </c>
      <c r="B7354" s="1">
        <f t="shared" si="1635"/>
        <v>6</v>
      </c>
      <c r="C7354" s="285">
        <v>8</v>
      </c>
      <c r="D7354" t="s">
        <v>713</v>
      </c>
      <c r="F7354" s="16">
        <v>28</v>
      </c>
      <c r="G7354" t="str">
        <f t="shared" si="1629"/>
        <v>heating</v>
      </c>
      <c r="H7354" s="283">
        <f>IF(G7354="heating",F7354*Assumptions!M$4+Assumptions!M$7,0)</f>
        <v>0.44450341526309717</v>
      </c>
      <c r="I7354" s="15">
        <f t="shared" si="1630"/>
        <v>1.094193721037565</v>
      </c>
      <c r="J7354" s="15">
        <f t="shared" si="1631"/>
        <v>0.9885470267915587</v>
      </c>
      <c r="K7354" s="283">
        <f t="shared" si="1636"/>
        <v>0.48080243078653373</v>
      </c>
      <c r="L7354" s="283">
        <f t="shared" si="1637"/>
        <v>3.0941723472618432</v>
      </c>
      <c r="M7354" s="283">
        <f t="shared" si="1638"/>
        <v>5.0759832188723264</v>
      </c>
      <c r="N7354" s="283">
        <f t="shared" si="1639"/>
        <v>2.2832919573072399</v>
      </c>
      <c r="O7354" s="283">
        <f t="shared" si="1640"/>
        <v>0.65155293920031354</v>
      </c>
      <c r="P7354" s="21">
        <f t="shared" si="1632"/>
        <v>0</v>
      </c>
      <c r="Q7354" s="21">
        <f t="shared" si="1633"/>
        <v>0.94940007506179924</v>
      </c>
      <c r="R7354">
        <f t="shared" si="1634"/>
        <v>1.0112882868167345</v>
      </c>
      <c r="S7354" s="296">
        <f t="shared" si="1641"/>
        <v>0</v>
      </c>
      <c r="T7354" s="283">
        <f t="shared" si="1642"/>
        <v>0.48080243078653373</v>
      </c>
    </row>
    <row r="7355" spans="1:20" x14ac:dyDescent="0.25">
      <c r="A7355" s="286">
        <v>43407</v>
      </c>
      <c r="B7355" s="1">
        <f t="shared" si="1635"/>
        <v>6</v>
      </c>
      <c r="C7355" s="285">
        <v>9</v>
      </c>
      <c r="D7355" t="s">
        <v>713</v>
      </c>
      <c r="F7355" s="16">
        <v>30</v>
      </c>
      <c r="G7355" t="str">
        <f t="shared" si="1629"/>
        <v>heating</v>
      </c>
      <c r="H7355" s="283">
        <f>IF(G7355="heating",F7355*Assumptions!M$4+Assumptions!M$7,0)</f>
        <v>0.42311166678901713</v>
      </c>
      <c r="I7355" s="15">
        <f t="shared" si="1630"/>
        <v>1.0343009000871222</v>
      </c>
      <c r="J7355" s="15">
        <f t="shared" si="1631"/>
        <v>0.9885470267915587</v>
      </c>
      <c r="K7355" s="283">
        <f t="shared" si="1636"/>
        <v>0.43261267294178102</v>
      </c>
      <c r="L7355" s="283">
        <f t="shared" si="1637"/>
        <v>3.0747565450814909</v>
      </c>
      <c r="M7355" s="283">
        <f t="shared" si="1638"/>
        <v>4.5385695456553492</v>
      </c>
      <c r="N7355" s="283">
        <f t="shared" si="1639"/>
        <v>2.3339835549601151</v>
      </c>
      <c r="O7355" s="283">
        <f t="shared" si="1640"/>
        <v>0.56991774632948122</v>
      </c>
      <c r="P7355" s="21">
        <f t="shared" si="1632"/>
        <v>0</v>
      </c>
      <c r="Q7355" s="21">
        <f t="shared" si="1633"/>
        <v>0.8408485371888097</v>
      </c>
      <c r="R7355">
        <f t="shared" si="1634"/>
        <v>1.0112882868167345</v>
      </c>
      <c r="S7355" s="296">
        <f t="shared" si="1641"/>
        <v>0</v>
      </c>
      <c r="T7355" s="283">
        <f t="shared" si="1642"/>
        <v>0.43261267294178102</v>
      </c>
    </row>
    <row r="7356" spans="1:20" x14ac:dyDescent="0.25">
      <c r="A7356" s="286">
        <v>43407</v>
      </c>
      <c r="B7356" s="1">
        <f t="shared" si="1635"/>
        <v>6</v>
      </c>
      <c r="C7356" s="285">
        <v>10</v>
      </c>
      <c r="D7356" t="s">
        <v>713</v>
      </c>
      <c r="F7356" s="16">
        <v>36</v>
      </c>
      <c r="G7356" t="str">
        <f t="shared" si="1629"/>
        <v>heating</v>
      </c>
      <c r="H7356" s="283">
        <f>IF(G7356="heating",F7356*Assumptions!M$4+Assumptions!M$7,0)</f>
        <v>0.358936421366777</v>
      </c>
      <c r="I7356" s="15">
        <f t="shared" si="1630"/>
        <v>0.98112329028689171</v>
      </c>
      <c r="J7356" s="15">
        <f t="shared" si="1631"/>
        <v>0.9885470267915587</v>
      </c>
      <c r="K7356" s="283">
        <f t="shared" si="1636"/>
        <v>0.34812759358014744</v>
      </c>
      <c r="L7356" s="283">
        <f t="shared" si="1637"/>
        <v>3.2767200477248446</v>
      </c>
      <c r="M7356" s="283">
        <f t="shared" si="1638"/>
        <v>3.8921252611515418</v>
      </c>
      <c r="N7356" s="283">
        <f t="shared" si="1639"/>
        <v>2.7263288431388362</v>
      </c>
      <c r="O7356" s="283">
        <f t="shared" si="1640"/>
        <v>0.41840758422119145</v>
      </c>
      <c r="P7356" s="21">
        <f t="shared" si="1632"/>
        <v>0</v>
      </c>
      <c r="Q7356" s="21">
        <f t="shared" si="1633"/>
        <v>0.74504051125983206</v>
      </c>
      <c r="R7356">
        <f t="shared" si="1634"/>
        <v>1.0112882868167345</v>
      </c>
      <c r="S7356" s="296">
        <f t="shared" si="1641"/>
        <v>0</v>
      </c>
      <c r="T7356" s="283">
        <f t="shared" si="1642"/>
        <v>0.34812759358014744</v>
      </c>
    </row>
    <row r="7357" spans="1:20" x14ac:dyDescent="0.25">
      <c r="A7357" s="286">
        <v>43407</v>
      </c>
      <c r="B7357" s="1">
        <f t="shared" si="1635"/>
        <v>6</v>
      </c>
      <c r="C7357" s="285">
        <v>11</v>
      </c>
      <c r="D7357" t="s">
        <v>713</v>
      </c>
      <c r="F7357" s="16">
        <v>39</v>
      </c>
      <c r="G7357" t="str">
        <f t="shared" si="1629"/>
        <v>heating</v>
      </c>
      <c r="H7357" s="283">
        <f>IF(G7357="heating",F7357*Assumptions!M$4+Assumptions!M$7,0)</f>
        <v>0.32684879865565691</v>
      </c>
      <c r="I7357" s="15">
        <f t="shared" si="1630"/>
        <v>0.94956163997961163</v>
      </c>
      <c r="J7357" s="15">
        <f t="shared" si="1631"/>
        <v>0.9885470267915587</v>
      </c>
      <c r="K7357" s="283">
        <f t="shared" si="1636"/>
        <v>0.30680850122207859</v>
      </c>
      <c r="L7357" s="283">
        <f t="shared" si="1637"/>
        <v>3.4953736047983544</v>
      </c>
      <c r="M7357" s="283">
        <f t="shared" si="1638"/>
        <v>3.6590640695007428</v>
      </c>
      <c r="N7357" s="283">
        <f t="shared" si="1639"/>
        <v>2.9501734199721237</v>
      </c>
      <c r="O7357" s="283">
        <f t="shared" si="1640"/>
        <v>0.36350755845042165</v>
      </c>
      <c r="P7357" s="21">
        <f t="shared" si="1632"/>
        <v>0</v>
      </c>
      <c r="Q7357" s="21">
        <f t="shared" si="1633"/>
        <v>0.72850690893675296</v>
      </c>
      <c r="R7357">
        <f t="shared" si="1634"/>
        <v>1.0112882868167345</v>
      </c>
      <c r="S7357" s="296">
        <f t="shared" si="1641"/>
        <v>0</v>
      </c>
      <c r="T7357" s="283">
        <f t="shared" si="1642"/>
        <v>0.30680850122207859</v>
      </c>
    </row>
    <row r="7358" spans="1:20" x14ac:dyDescent="0.25">
      <c r="A7358" s="286">
        <v>43407</v>
      </c>
      <c r="B7358" s="1">
        <f t="shared" si="1635"/>
        <v>6</v>
      </c>
      <c r="C7358" s="285">
        <v>12</v>
      </c>
      <c r="D7358" t="s">
        <v>713</v>
      </c>
      <c r="F7358" s="16">
        <v>43</v>
      </c>
      <c r="G7358" t="str">
        <f t="shared" si="1629"/>
        <v>heating</v>
      </c>
      <c r="H7358" s="283">
        <f>IF(G7358="heating",F7358*Assumptions!M$4+Assumptions!M$7,0)</f>
        <v>0.28406530170749683</v>
      </c>
      <c r="I7358" s="15">
        <f t="shared" si="1630"/>
        <v>0.91648403420261149</v>
      </c>
      <c r="J7358" s="15">
        <f t="shared" si="1631"/>
        <v>0.9885470267915587</v>
      </c>
      <c r="K7358" s="283">
        <f t="shared" si="1636"/>
        <v>0.257359631595174</v>
      </c>
      <c r="L7358" s="283">
        <f t="shared" si="1637"/>
        <v>3.7370271581932331</v>
      </c>
      <c r="M7358" s="283">
        <f t="shared" si="1638"/>
        <v>3.2815248903511445</v>
      </c>
      <c r="N7358" s="283">
        <f t="shared" si="1639"/>
        <v>3.2278965655525562</v>
      </c>
      <c r="O7358" s="283">
        <f t="shared" si="1640"/>
        <v>0.29795252516994297</v>
      </c>
      <c r="P7358" s="21">
        <f t="shared" si="1632"/>
        <v>0</v>
      </c>
      <c r="Q7358" s="21">
        <f t="shared" si="1633"/>
        <v>0.75910815787401487</v>
      </c>
      <c r="R7358">
        <f t="shared" si="1634"/>
        <v>1.0112882868167345</v>
      </c>
      <c r="S7358" s="296">
        <f t="shared" si="1641"/>
        <v>0</v>
      </c>
      <c r="T7358" s="283">
        <f t="shared" si="1642"/>
        <v>0.257359631595174</v>
      </c>
    </row>
    <row r="7359" spans="1:20" x14ac:dyDescent="0.25">
      <c r="A7359" s="286">
        <v>43407</v>
      </c>
      <c r="B7359" s="1">
        <f t="shared" si="1635"/>
        <v>6</v>
      </c>
      <c r="C7359" s="285">
        <v>13</v>
      </c>
      <c r="D7359" t="s">
        <v>713</v>
      </c>
      <c r="F7359" s="16">
        <v>45</v>
      </c>
      <c r="G7359" t="str">
        <f t="shared" si="1629"/>
        <v>heating</v>
      </c>
      <c r="H7359" s="283">
        <f>IF(G7359="heating",F7359*Assumptions!M$4+Assumptions!M$7,0)</f>
        <v>0.26267355323341679</v>
      </c>
      <c r="I7359" s="15">
        <f t="shared" si="1630"/>
        <v>0.90040206880052787</v>
      </c>
      <c r="J7359" s="15">
        <f t="shared" si="1631"/>
        <v>0.9885470267915587</v>
      </c>
      <c r="K7359" s="283">
        <f t="shared" si="1636"/>
        <v>0.23380304731854801</v>
      </c>
      <c r="L7359" s="283">
        <f t="shared" si="1637"/>
        <v>3.8225513186096443</v>
      </c>
      <c r="M7359" s="283">
        <f t="shared" si="1638"/>
        <v>3.0493867889582633</v>
      </c>
      <c r="N7359" s="283">
        <f t="shared" si="1639"/>
        <v>3.3574836377085973</v>
      </c>
      <c r="O7359" s="283">
        <f t="shared" si="1640"/>
        <v>0.2661886827339579</v>
      </c>
      <c r="P7359" s="21">
        <f t="shared" si="1632"/>
        <v>0</v>
      </c>
      <c r="Q7359" s="21">
        <f t="shared" si="1633"/>
        <v>0.79115902007799765</v>
      </c>
      <c r="R7359">
        <f t="shared" si="1634"/>
        <v>1.0112882868167345</v>
      </c>
      <c r="S7359" s="296">
        <f t="shared" si="1641"/>
        <v>0</v>
      </c>
      <c r="T7359" s="283">
        <f t="shared" si="1642"/>
        <v>0.23380304731854801</v>
      </c>
    </row>
    <row r="7360" spans="1:20" x14ac:dyDescent="0.25">
      <c r="A7360" s="286">
        <v>43407</v>
      </c>
      <c r="B7360" s="1">
        <f t="shared" si="1635"/>
        <v>6</v>
      </c>
      <c r="C7360" s="285">
        <v>14</v>
      </c>
      <c r="D7360" t="s">
        <v>713</v>
      </c>
      <c r="F7360" s="16">
        <v>46</v>
      </c>
      <c r="G7360" t="str">
        <f t="shared" si="1629"/>
        <v>heating</v>
      </c>
      <c r="H7360" s="283">
        <f>IF(G7360="heating",F7360*Assumptions!M$4+Assumptions!M$7,0)</f>
        <v>0.2519776789963768</v>
      </c>
      <c r="I7360" s="15">
        <f t="shared" si="1630"/>
        <v>0.86032894500746537</v>
      </c>
      <c r="J7360" s="15">
        <f t="shared" si="1631"/>
        <v>0.9885470267915587</v>
      </c>
      <c r="K7360" s="283">
        <f t="shared" si="1636"/>
        <v>0.21430087293435182</v>
      </c>
      <c r="L7360" s="283">
        <f t="shared" si="1637"/>
        <v>3.8708416397494121</v>
      </c>
      <c r="M7360" s="283">
        <f t="shared" si="1638"/>
        <v>2.830338421031052</v>
      </c>
      <c r="N7360" s="283">
        <f t="shared" si="1639"/>
        <v>3.4228778732085736</v>
      </c>
      <c r="O7360" s="283">
        <f t="shared" si="1640"/>
        <v>0.24234716315231783</v>
      </c>
      <c r="P7360" s="21">
        <f t="shared" si="1632"/>
        <v>0</v>
      </c>
      <c r="Q7360" s="21">
        <f t="shared" si="1633"/>
        <v>0.84355555031342389</v>
      </c>
      <c r="R7360">
        <f t="shared" si="1634"/>
        <v>1.0112882868167345</v>
      </c>
      <c r="S7360" s="296">
        <f t="shared" si="1641"/>
        <v>0</v>
      </c>
      <c r="T7360" s="283">
        <f t="shared" si="1642"/>
        <v>0.21430087293435182</v>
      </c>
    </row>
    <row r="7361" spans="1:20" x14ac:dyDescent="0.25">
      <c r="A7361" s="286">
        <v>43407</v>
      </c>
      <c r="B7361" s="1">
        <f t="shared" si="1635"/>
        <v>6</v>
      </c>
      <c r="C7361" s="285">
        <v>15</v>
      </c>
      <c r="D7361" t="s">
        <v>713</v>
      </c>
      <c r="F7361" s="16">
        <v>46</v>
      </c>
      <c r="G7361" t="str">
        <f t="shared" si="1629"/>
        <v>heating</v>
      </c>
      <c r="H7361" s="283">
        <f>IF(G7361="heating",F7361*Assumptions!M$4+Assumptions!M$7,0)</f>
        <v>0.2519776789963768</v>
      </c>
      <c r="I7361" s="15">
        <f t="shared" si="1630"/>
        <v>0.85754515037175039</v>
      </c>
      <c r="J7361" s="15">
        <f t="shared" si="1631"/>
        <v>0.9885470267915587</v>
      </c>
      <c r="K7361" s="283">
        <f t="shared" si="1636"/>
        <v>0.21360745255838329</v>
      </c>
      <c r="L7361" s="283">
        <f t="shared" si="1637"/>
        <v>3.8708416397494121</v>
      </c>
      <c r="M7361" s="283">
        <f t="shared" si="1638"/>
        <v>2.8211802020039616</v>
      </c>
      <c r="N7361" s="283">
        <f t="shared" si="1639"/>
        <v>3.4228778732085736</v>
      </c>
      <c r="O7361" s="283">
        <f t="shared" si="1640"/>
        <v>0.24156299247355692</v>
      </c>
      <c r="P7361" s="21">
        <f t="shared" si="1632"/>
        <v>0</v>
      </c>
      <c r="Q7361" s="21">
        <f t="shared" si="1633"/>
        <v>0.96592607327566882</v>
      </c>
      <c r="R7361">
        <f t="shared" si="1634"/>
        <v>1.0112882868167345</v>
      </c>
      <c r="S7361" s="296">
        <f t="shared" si="1641"/>
        <v>0</v>
      </c>
      <c r="T7361" s="283">
        <f t="shared" si="1642"/>
        <v>0.21360745255838329</v>
      </c>
    </row>
    <row r="7362" spans="1:20" x14ac:dyDescent="0.25">
      <c r="A7362" s="286">
        <v>43407</v>
      </c>
      <c r="B7362" s="1">
        <f t="shared" si="1635"/>
        <v>6</v>
      </c>
      <c r="C7362" s="285">
        <v>16</v>
      </c>
      <c r="D7362" t="s">
        <v>713</v>
      </c>
      <c r="F7362" s="16">
        <v>46</v>
      </c>
      <c r="G7362" t="str">
        <f t="shared" ref="G7362:G7425" si="1643">VLOOKUP(A7362,U$2:W$366,3,FALSE)</f>
        <v>heating</v>
      </c>
      <c r="H7362" s="283">
        <f>IF(G7362="heating",F7362*Assumptions!M$4+Assumptions!M$7,0)</f>
        <v>0.2519776789963768</v>
      </c>
      <c r="I7362" s="15">
        <f t="shared" ref="I7362:I7425" si="1644">VLOOKUP(C7362,AO$2:AQ$25,3,FALSE)</f>
        <v>0.88344815438260227</v>
      </c>
      <c r="J7362" s="15">
        <f t="shared" ref="J7362:J7425" si="1645">VLOOKUP(B7362,AS$4:AU$10,3,FALSE)</f>
        <v>0.9885470267915587</v>
      </c>
      <c r="K7362" s="283">
        <f t="shared" si="1636"/>
        <v>0.22005967807440308</v>
      </c>
      <c r="L7362" s="283">
        <f t="shared" si="1637"/>
        <v>3.8708416397494121</v>
      </c>
      <c r="M7362" s="283">
        <f t="shared" si="1638"/>
        <v>2.9063967553902934</v>
      </c>
      <c r="N7362" s="283">
        <f t="shared" si="1639"/>
        <v>3.4228778732085736</v>
      </c>
      <c r="O7362" s="283">
        <f t="shared" si="1640"/>
        <v>0.2488596428717352</v>
      </c>
      <c r="P7362" s="21">
        <f t="shared" ref="P7362:P7425" si="1646">IF(G7362="cooling",IF(F7362&lt;61,0.025,(F7362^2*AX$25+F7362*AY$25+AZ$25)),0)</f>
        <v>0</v>
      </c>
      <c r="Q7362" s="21">
        <f t="shared" ref="Q7362:Q7425" si="1647">VLOOKUP(C7362,BB$2:BC$25,2,FALSE)</f>
        <v>1.1649354943302594</v>
      </c>
      <c r="R7362">
        <f t="shared" ref="R7362:R7425" si="1648">VLOOKUP(B7362,AS$4:AV$10,4,FALSE)</f>
        <v>1.0112882868167345</v>
      </c>
      <c r="S7362" s="296">
        <f t="shared" si="1641"/>
        <v>0</v>
      </c>
      <c r="T7362" s="283">
        <f t="shared" si="1642"/>
        <v>0.22005967807440308</v>
      </c>
    </row>
    <row r="7363" spans="1:20" x14ac:dyDescent="0.25">
      <c r="A7363" s="286">
        <v>43407</v>
      </c>
      <c r="B7363" s="1">
        <f t="shared" ref="B7363:B7426" si="1649">WEEKDAY(A7363,2)</f>
        <v>6</v>
      </c>
      <c r="C7363" s="285">
        <v>17</v>
      </c>
      <c r="D7363" t="s">
        <v>713</v>
      </c>
      <c r="F7363" s="16">
        <v>41</v>
      </c>
      <c r="G7363" t="str">
        <f t="shared" si="1643"/>
        <v>heating</v>
      </c>
      <c r="H7363" s="283">
        <f>IF(G7363="heating",F7363*Assumptions!M$4+Assumptions!M$7,0)</f>
        <v>0.30545705018157687</v>
      </c>
      <c r="I7363" s="15">
        <f t="shared" si="1644"/>
        <v>0.94025748850374469</v>
      </c>
      <c r="J7363" s="15">
        <f t="shared" si="1645"/>
        <v>0.9885470267915587</v>
      </c>
      <c r="K7363" s="283">
        <f t="shared" ref="K7363:K7426" si="1650">H7363*I7363*J7363</f>
        <v>0.28391889012658605</v>
      </c>
      <c r="L7363" s="283">
        <f t="shared" ref="L7363:L7426" si="1651">VLOOKUP(F7363,BL$2:BN$92,2,FALSE)</f>
        <v>3.6290180754851575</v>
      </c>
      <c r="M7363" s="283">
        <f t="shared" ref="M7363:M7426" si="1652">IF(G7363="heating",K7363*(L7363*3.412),0)</f>
        <v>3.5155432278305145</v>
      </c>
      <c r="N7363" s="283">
        <f t="shared" ref="N7363:N7426" si="1653">VLOOKUP(F7363,BL$2:BN$92,3,FALSE)</f>
        <v>3.0927664988509331</v>
      </c>
      <c r="O7363" s="283">
        <f t="shared" ref="O7363:O7426" si="1654">IF(F7363&lt;=61,IF(G7363="heating",IF(F7363&gt;=5,K7363*L7363/N7363,0),0),0)</f>
        <v>0.33314729211658034</v>
      </c>
      <c r="P7363" s="21">
        <f t="shared" si="1646"/>
        <v>0</v>
      </c>
      <c r="Q7363" s="21">
        <f t="shared" si="1647"/>
        <v>1.3521540118753073</v>
      </c>
      <c r="R7363">
        <f t="shared" si="1648"/>
        <v>1.0112882868167345</v>
      </c>
      <c r="S7363" s="296">
        <f t="shared" ref="S7363:S7426" si="1655">P7363*Q7363*R7363</f>
        <v>0</v>
      </c>
      <c r="T7363" s="283">
        <f t="shared" ref="T7363:T7426" si="1656">K7363+S7363</f>
        <v>0.28391889012658605</v>
      </c>
    </row>
    <row r="7364" spans="1:20" x14ac:dyDescent="0.25">
      <c r="A7364" s="286">
        <v>43407</v>
      </c>
      <c r="B7364" s="1">
        <f t="shared" si="1649"/>
        <v>6</v>
      </c>
      <c r="C7364" s="285">
        <v>18</v>
      </c>
      <c r="D7364" t="s">
        <v>713</v>
      </c>
      <c r="F7364" s="16">
        <v>39</v>
      </c>
      <c r="G7364" t="str">
        <f t="shared" si="1643"/>
        <v>heating</v>
      </c>
      <c r="H7364" s="283">
        <f>IF(G7364="heating",F7364*Assumptions!M$4+Assumptions!M$7,0)</f>
        <v>0.32684879865565691</v>
      </c>
      <c r="I7364" s="15">
        <f t="shared" si="1644"/>
        <v>0.98182363790757687</v>
      </c>
      <c r="J7364" s="15">
        <f t="shared" si="1645"/>
        <v>0.9885470267915587</v>
      </c>
      <c r="K7364" s="283">
        <f t="shared" si="1650"/>
        <v>0.31723252722940692</v>
      </c>
      <c r="L7364" s="283">
        <f t="shared" si="1651"/>
        <v>3.4953736047983544</v>
      </c>
      <c r="M7364" s="283">
        <f t="shared" si="1652"/>
        <v>3.7833832421150237</v>
      </c>
      <c r="N7364" s="283">
        <f t="shared" si="1653"/>
        <v>2.9501734199721237</v>
      </c>
      <c r="O7364" s="283">
        <f t="shared" si="1654"/>
        <v>0.37585797321420578</v>
      </c>
      <c r="P7364" s="21">
        <f t="shared" si="1646"/>
        <v>0</v>
      </c>
      <c r="Q7364" s="21">
        <f t="shared" si="1647"/>
        <v>1.5598916921549892</v>
      </c>
      <c r="R7364">
        <f t="shared" si="1648"/>
        <v>1.0112882868167345</v>
      </c>
      <c r="S7364" s="296">
        <f t="shared" si="1655"/>
        <v>0</v>
      </c>
      <c r="T7364" s="283">
        <f t="shared" si="1656"/>
        <v>0.31723252722940692</v>
      </c>
    </row>
    <row r="7365" spans="1:20" x14ac:dyDescent="0.25">
      <c r="A7365" s="286">
        <v>43407</v>
      </c>
      <c r="B7365" s="1">
        <f t="shared" si="1649"/>
        <v>6</v>
      </c>
      <c r="C7365" s="285">
        <v>19</v>
      </c>
      <c r="D7365" t="s">
        <v>713</v>
      </c>
      <c r="F7365" s="16">
        <v>37</v>
      </c>
      <c r="G7365" t="str">
        <f t="shared" si="1643"/>
        <v>heating</v>
      </c>
      <c r="H7365" s="283">
        <f>IF(G7365="heating",F7365*Assumptions!M$4+Assumptions!M$7,0)</f>
        <v>0.34824054712973695</v>
      </c>
      <c r="I7365" s="15">
        <f t="shared" si="1644"/>
        <v>0.98418842963438757</v>
      </c>
      <c r="J7365" s="15">
        <f t="shared" si="1645"/>
        <v>0.9885470267915587</v>
      </c>
      <c r="K7365" s="283">
        <f t="shared" si="1650"/>
        <v>0.33880899026196309</v>
      </c>
      <c r="L7365" s="283">
        <f t="shared" si="1651"/>
        <v>3.3550920610042541</v>
      </c>
      <c r="M7365" s="283">
        <f t="shared" si="1652"/>
        <v>3.8785410258853492</v>
      </c>
      <c r="N7365" s="283">
        <f t="shared" si="1653"/>
        <v>2.8034223547707424</v>
      </c>
      <c r="O7365" s="283">
        <f t="shared" si="1654"/>
        <v>0.40548130448140757</v>
      </c>
      <c r="P7365" s="21">
        <f t="shared" si="1646"/>
        <v>0</v>
      </c>
      <c r="Q7365" s="21">
        <f t="shared" si="1647"/>
        <v>1.6764212681468484</v>
      </c>
      <c r="R7365">
        <f t="shared" si="1648"/>
        <v>1.0112882868167345</v>
      </c>
      <c r="S7365" s="296">
        <f t="shared" si="1655"/>
        <v>0</v>
      </c>
      <c r="T7365" s="283">
        <f t="shared" si="1656"/>
        <v>0.33880899026196309</v>
      </c>
    </row>
    <row r="7366" spans="1:20" x14ac:dyDescent="0.25">
      <c r="A7366" s="286">
        <v>43407</v>
      </c>
      <c r="B7366" s="1">
        <f t="shared" si="1649"/>
        <v>6</v>
      </c>
      <c r="C7366" s="285">
        <v>20</v>
      </c>
      <c r="D7366" t="s">
        <v>713</v>
      </c>
      <c r="F7366" s="16">
        <v>36</v>
      </c>
      <c r="G7366" t="str">
        <f t="shared" si="1643"/>
        <v>heating</v>
      </c>
      <c r="H7366" s="283">
        <f>IF(G7366="heating",F7366*Assumptions!M$4+Assumptions!M$7,0)</f>
        <v>0.358936421366777</v>
      </c>
      <c r="I7366" s="15">
        <f t="shared" si="1644"/>
        <v>0.97071962311712034</v>
      </c>
      <c r="J7366" s="15">
        <f t="shared" si="1645"/>
        <v>0.9885470267915587</v>
      </c>
      <c r="K7366" s="283">
        <f t="shared" si="1650"/>
        <v>0.34443610684032883</v>
      </c>
      <c r="L7366" s="283">
        <f t="shared" si="1651"/>
        <v>3.2767200477248446</v>
      </c>
      <c r="M7366" s="283">
        <f t="shared" si="1652"/>
        <v>3.8508538162669343</v>
      </c>
      <c r="N7366" s="283">
        <f t="shared" si="1653"/>
        <v>2.7263288431388362</v>
      </c>
      <c r="O7366" s="283">
        <f t="shared" si="1654"/>
        <v>0.41397086022264845</v>
      </c>
      <c r="P7366" s="21">
        <f t="shared" si="1646"/>
        <v>0</v>
      </c>
      <c r="Q7366" s="21">
        <f t="shared" si="1647"/>
        <v>1.52436960139122</v>
      </c>
      <c r="R7366">
        <f t="shared" si="1648"/>
        <v>1.0112882868167345</v>
      </c>
      <c r="S7366" s="296">
        <f t="shared" si="1655"/>
        <v>0</v>
      </c>
      <c r="T7366" s="283">
        <f t="shared" si="1656"/>
        <v>0.34443610684032883</v>
      </c>
    </row>
    <row r="7367" spans="1:20" x14ac:dyDescent="0.25">
      <c r="A7367" s="286">
        <v>43407</v>
      </c>
      <c r="B7367" s="1">
        <f t="shared" si="1649"/>
        <v>6</v>
      </c>
      <c r="C7367" s="285">
        <v>21</v>
      </c>
      <c r="D7367" t="s">
        <v>713</v>
      </c>
      <c r="F7367" s="16">
        <v>36</v>
      </c>
      <c r="G7367" t="str">
        <f t="shared" si="1643"/>
        <v>heating</v>
      </c>
      <c r="H7367" s="283">
        <f>IF(G7367="heating",F7367*Assumptions!M$4+Assumptions!M$7,0)</f>
        <v>0.358936421366777</v>
      </c>
      <c r="I7367" s="15">
        <f t="shared" si="1644"/>
        <v>0.95751150862929935</v>
      </c>
      <c r="J7367" s="15">
        <f t="shared" si="1645"/>
        <v>0.9885470267915587</v>
      </c>
      <c r="K7367" s="283">
        <f t="shared" si="1650"/>
        <v>0.33974953058849844</v>
      </c>
      <c r="L7367" s="283">
        <f t="shared" si="1651"/>
        <v>3.2767200477248446</v>
      </c>
      <c r="M7367" s="283">
        <f t="shared" si="1652"/>
        <v>3.798457102664103</v>
      </c>
      <c r="N7367" s="283">
        <f t="shared" si="1653"/>
        <v>2.7263288431388362</v>
      </c>
      <c r="O7367" s="283">
        <f t="shared" si="1654"/>
        <v>0.40833815806413565</v>
      </c>
      <c r="P7367" s="21">
        <f t="shared" si="1646"/>
        <v>0</v>
      </c>
      <c r="Q7367" s="21">
        <f t="shared" si="1647"/>
        <v>1.4448604713749031</v>
      </c>
      <c r="R7367">
        <f t="shared" si="1648"/>
        <v>1.0112882868167345</v>
      </c>
      <c r="S7367" s="296">
        <f t="shared" si="1655"/>
        <v>0</v>
      </c>
      <c r="T7367" s="283">
        <f t="shared" si="1656"/>
        <v>0.33974953058849844</v>
      </c>
    </row>
    <row r="7368" spans="1:20" x14ac:dyDescent="0.25">
      <c r="A7368" s="286">
        <v>43407</v>
      </c>
      <c r="B7368" s="1">
        <f t="shared" si="1649"/>
        <v>6</v>
      </c>
      <c r="C7368" s="285">
        <v>22</v>
      </c>
      <c r="D7368" t="s">
        <v>713</v>
      </c>
      <c r="F7368" s="16">
        <v>36</v>
      </c>
      <c r="G7368" t="str">
        <f t="shared" si="1643"/>
        <v>heating</v>
      </c>
      <c r="H7368" s="283">
        <f>IF(G7368="heating",F7368*Assumptions!M$4+Assumptions!M$7,0)</f>
        <v>0.358936421366777</v>
      </c>
      <c r="I7368" s="15">
        <f t="shared" si="1644"/>
        <v>0.9426530227543114</v>
      </c>
      <c r="J7368" s="15">
        <f t="shared" si="1645"/>
        <v>0.9885470267915587</v>
      </c>
      <c r="K7368" s="283">
        <f t="shared" si="1650"/>
        <v>0.33447736043097254</v>
      </c>
      <c r="L7368" s="283">
        <f t="shared" si="1651"/>
        <v>3.2767200477248446</v>
      </c>
      <c r="M7368" s="283">
        <f t="shared" si="1652"/>
        <v>3.7395133503456828</v>
      </c>
      <c r="N7368" s="283">
        <f t="shared" si="1653"/>
        <v>2.7263288431388362</v>
      </c>
      <c r="O7368" s="283">
        <f t="shared" si="1654"/>
        <v>0.40200164231561997</v>
      </c>
      <c r="P7368" s="21">
        <f t="shared" si="1646"/>
        <v>0</v>
      </c>
      <c r="Q7368" s="21">
        <f t="shared" si="1647"/>
        <v>1.2427137171080138</v>
      </c>
      <c r="R7368">
        <f t="shared" si="1648"/>
        <v>1.0112882868167345</v>
      </c>
      <c r="S7368" s="296">
        <f t="shared" si="1655"/>
        <v>0</v>
      </c>
      <c r="T7368" s="283">
        <f t="shared" si="1656"/>
        <v>0.33447736043097254</v>
      </c>
    </row>
    <row r="7369" spans="1:20" x14ac:dyDescent="0.25">
      <c r="A7369" s="286">
        <v>43407</v>
      </c>
      <c r="B7369" s="1">
        <f t="shared" si="1649"/>
        <v>6</v>
      </c>
      <c r="C7369" s="285">
        <v>23</v>
      </c>
      <c r="D7369" t="s">
        <v>713</v>
      </c>
      <c r="F7369" s="16">
        <v>36</v>
      </c>
      <c r="G7369" t="str">
        <f t="shared" si="1643"/>
        <v>heating</v>
      </c>
      <c r="H7369" s="283">
        <f>IF(G7369="heating",F7369*Assumptions!M$4+Assumptions!M$7,0)</f>
        <v>0.358936421366777</v>
      </c>
      <c r="I7369" s="15">
        <f t="shared" si="1644"/>
        <v>0.94450710149963013</v>
      </c>
      <c r="J7369" s="15">
        <f t="shared" si="1645"/>
        <v>0.9885470267915587</v>
      </c>
      <c r="K7369" s="283">
        <f t="shared" si="1650"/>
        <v>0.33513523490842706</v>
      </c>
      <c r="L7369" s="283">
        <f t="shared" si="1651"/>
        <v>3.2767200477248446</v>
      </c>
      <c r="M7369" s="283">
        <f t="shared" si="1652"/>
        <v>3.7468684980547025</v>
      </c>
      <c r="N7369" s="283">
        <f t="shared" si="1653"/>
        <v>2.7263288431388362</v>
      </c>
      <c r="O7369" s="283">
        <f t="shared" si="1654"/>
        <v>0.40279232847755775</v>
      </c>
      <c r="P7369" s="21">
        <f t="shared" si="1646"/>
        <v>0</v>
      </c>
      <c r="Q7369" s="21">
        <f t="shared" si="1647"/>
        <v>1.0297519246597011</v>
      </c>
      <c r="R7369">
        <f t="shared" si="1648"/>
        <v>1.0112882868167345</v>
      </c>
      <c r="S7369" s="296">
        <f t="shared" si="1655"/>
        <v>0</v>
      </c>
      <c r="T7369" s="283">
        <f t="shared" si="1656"/>
        <v>0.33513523490842706</v>
      </c>
    </row>
    <row r="7370" spans="1:20" x14ac:dyDescent="0.25">
      <c r="A7370" s="286">
        <v>43408</v>
      </c>
      <c r="B7370" s="1">
        <f t="shared" si="1649"/>
        <v>7</v>
      </c>
      <c r="C7370" s="285">
        <v>0</v>
      </c>
      <c r="D7370" t="s">
        <v>713</v>
      </c>
      <c r="F7370" s="16">
        <v>34</v>
      </c>
      <c r="G7370" t="str">
        <f t="shared" si="1643"/>
        <v>heating</v>
      </c>
      <c r="H7370" s="283">
        <f>IF(G7370="heating",F7370*Assumptions!M$4+Assumptions!M$7,0)</f>
        <v>0.38032816984085704</v>
      </c>
      <c r="I7370" s="15">
        <f t="shared" si="1644"/>
        <v>0.97481507806017154</v>
      </c>
      <c r="J7370" s="15">
        <f t="shared" si="1645"/>
        <v>0.93760781206536892</v>
      </c>
      <c r="K7370" s="283">
        <f t="shared" si="1650"/>
        <v>0.34761775369499165</v>
      </c>
      <c r="L7370" s="283">
        <f t="shared" si="1651"/>
        <v>3.1617728735566879</v>
      </c>
      <c r="M7370" s="283">
        <f t="shared" si="1652"/>
        <v>3.7500895662064124</v>
      </c>
      <c r="N7370" s="283">
        <f t="shared" si="1653"/>
        <v>2.582445701090049</v>
      </c>
      <c r="O7370" s="283">
        <f t="shared" si="1654"/>
        <v>0.42559980391286062</v>
      </c>
      <c r="P7370" s="21">
        <f t="shared" si="1646"/>
        <v>0</v>
      </c>
      <c r="Q7370" s="21">
        <f t="shared" si="1647"/>
        <v>0.90668853391740301</v>
      </c>
      <c r="R7370">
        <f t="shared" si="1648"/>
        <v>1.0096214758538746</v>
      </c>
      <c r="S7370" s="296">
        <f t="shared" si="1655"/>
        <v>0</v>
      </c>
      <c r="T7370" s="283">
        <f t="shared" si="1656"/>
        <v>0.34761775369499165</v>
      </c>
    </row>
    <row r="7371" spans="1:20" x14ac:dyDescent="0.25">
      <c r="A7371" s="286">
        <v>43408</v>
      </c>
      <c r="B7371" s="1">
        <f t="shared" si="1649"/>
        <v>7</v>
      </c>
      <c r="C7371" s="285">
        <v>1</v>
      </c>
      <c r="D7371" t="s">
        <v>713</v>
      </c>
      <c r="F7371" s="16">
        <v>34</v>
      </c>
      <c r="G7371" t="str">
        <f t="shared" si="1643"/>
        <v>heating</v>
      </c>
      <c r="H7371" s="283">
        <f>IF(G7371="heating",F7371*Assumptions!M$4+Assumptions!M$7,0)</f>
        <v>0.38032816984085704</v>
      </c>
      <c r="I7371" s="15">
        <f t="shared" si="1644"/>
        <v>1.012242869806885</v>
      </c>
      <c r="J7371" s="15">
        <f t="shared" si="1645"/>
        <v>0.93760781206536892</v>
      </c>
      <c r="K7371" s="283">
        <f t="shared" si="1650"/>
        <v>0.36096445419807249</v>
      </c>
      <c r="L7371" s="283">
        <f t="shared" si="1651"/>
        <v>3.1617728735566879</v>
      </c>
      <c r="M7371" s="283">
        <f t="shared" si="1652"/>
        <v>3.8940733580808677</v>
      </c>
      <c r="N7371" s="283">
        <f t="shared" si="1653"/>
        <v>2.582445701090049</v>
      </c>
      <c r="O7371" s="283">
        <f t="shared" si="1654"/>
        <v>0.44194060658077888</v>
      </c>
      <c r="P7371" s="21">
        <f t="shared" si="1646"/>
        <v>0</v>
      </c>
      <c r="Q7371" s="21">
        <f t="shared" si="1647"/>
        <v>0.81803459285312596</v>
      </c>
      <c r="R7371">
        <f t="shared" si="1648"/>
        <v>1.0096214758538746</v>
      </c>
      <c r="S7371" s="296">
        <f t="shared" si="1655"/>
        <v>0</v>
      </c>
      <c r="T7371" s="283">
        <f t="shared" si="1656"/>
        <v>0.36096445419807249</v>
      </c>
    </row>
    <row r="7372" spans="1:20" x14ac:dyDescent="0.25">
      <c r="A7372" s="286">
        <v>43408</v>
      </c>
      <c r="B7372" s="1">
        <f t="shared" si="1649"/>
        <v>7</v>
      </c>
      <c r="C7372" s="285">
        <v>2</v>
      </c>
      <c r="D7372" t="s">
        <v>713</v>
      </c>
      <c r="F7372" s="16">
        <v>34</v>
      </c>
      <c r="G7372" t="str">
        <f t="shared" si="1643"/>
        <v>heating</v>
      </c>
      <c r="H7372" s="283">
        <f>IF(G7372="heating",F7372*Assumptions!M$4+Assumptions!M$7,0)</f>
        <v>0.38032816984085704</v>
      </c>
      <c r="I7372" s="15">
        <f t="shared" si="1644"/>
        <v>1.0509704703585963</v>
      </c>
      <c r="J7372" s="15">
        <f t="shared" si="1645"/>
        <v>0.93760781206536892</v>
      </c>
      <c r="K7372" s="283">
        <f t="shared" si="1650"/>
        <v>0.37477466478341981</v>
      </c>
      <c r="L7372" s="283">
        <f t="shared" si="1651"/>
        <v>3.1617728735566879</v>
      </c>
      <c r="M7372" s="283">
        <f t="shared" si="1652"/>
        <v>4.0430574823746621</v>
      </c>
      <c r="N7372" s="283">
        <f t="shared" si="1653"/>
        <v>2.582445701090049</v>
      </c>
      <c r="O7372" s="283">
        <f t="shared" si="1654"/>
        <v>0.45884889982714833</v>
      </c>
      <c r="P7372" s="21">
        <f t="shared" si="1646"/>
        <v>0</v>
      </c>
      <c r="Q7372" s="21">
        <f t="shared" si="1647"/>
        <v>0.74507607494346417</v>
      </c>
      <c r="R7372">
        <f t="shared" si="1648"/>
        <v>1.0096214758538746</v>
      </c>
      <c r="S7372" s="296">
        <f t="shared" si="1655"/>
        <v>0</v>
      </c>
      <c r="T7372" s="283">
        <f t="shared" si="1656"/>
        <v>0.37477466478341981</v>
      </c>
    </row>
    <row r="7373" spans="1:20" x14ac:dyDescent="0.25">
      <c r="A7373" s="286">
        <v>43408</v>
      </c>
      <c r="B7373" s="1">
        <f t="shared" si="1649"/>
        <v>7</v>
      </c>
      <c r="C7373" s="285">
        <v>3</v>
      </c>
      <c r="D7373" t="s">
        <v>713</v>
      </c>
      <c r="F7373" s="16">
        <v>36</v>
      </c>
      <c r="G7373" t="str">
        <f t="shared" si="1643"/>
        <v>heating</v>
      </c>
      <c r="H7373" s="283">
        <f>IF(G7373="heating",F7373*Assumptions!M$4+Assumptions!M$7,0)</f>
        <v>0.358936421366777</v>
      </c>
      <c r="I7373" s="15">
        <f t="shared" si="1644"/>
        <v>1.0924036124451033</v>
      </c>
      <c r="J7373" s="15">
        <f t="shared" si="1645"/>
        <v>0.93760781206536892</v>
      </c>
      <c r="K7373" s="283">
        <f t="shared" si="1650"/>
        <v>0.36763925161255057</v>
      </c>
      <c r="L7373" s="283">
        <f t="shared" si="1651"/>
        <v>3.2767200477248446</v>
      </c>
      <c r="M7373" s="283">
        <f t="shared" si="1652"/>
        <v>4.110268891577042</v>
      </c>
      <c r="N7373" s="283">
        <f t="shared" si="1653"/>
        <v>2.7263288431388362</v>
      </c>
      <c r="O7373" s="283">
        <f t="shared" si="1654"/>
        <v>0.44185825533154766</v>
      </c>
      <c r="P7373" s="21">
        <f t="shared" si="1646"/>
        <v>0</v>
      </c>
      <c r="Q7373" s="21">
        <f t="shared" si="1647"/>
        <v>0.69158980876382303</v>
      </c>
      <c r="R7373">
        <f t="shared" si="1648"/>
        <v>1.0096214758538746</v>
      </c>
      <c r="S7373" s="296">
        <f t="shared" si="1655"/>
        <v>0</v>
      </c>
      <c r="T7373" s="283">
        <f t="shared" si="1656"/>
        <v>0.36763925161255057</v>
      </c>
    </row>
    <row r="7374" spans="1:20" x14ac:dyDescent="0.25">
      <c r="A7374" s="286">
        <v>43408</v>
      </c>
      <c r="B7374" s="1">
        <f t="shared" si="1649"/>
        <v>7</v>
      </c>
      <c r="C7374" s="285">
        <v>4</v>
      </c>
      <c r="D7374" t="s">
        <v>713</v>
      </c>
      <c r="F7374" s="16">
        <v>37</v>
      </c>
      <c r="G7374" t="str">
        <f t="shared" si="1643"/>
        <v>heating</v>
      </c>
      <c r="H7374" s="283">
        <f>IF(G7374="heating",F7374*Assumptions!M$4+Assumptions!M$7,0)</f>
        <v>0.34824054712973695</v>
      </c>
      <c r="I7374" s="15">
        <f t="shared" si="1644"/>
        <v>1.1348296917927807</v>
      </c>
      <c r="J7374" s="15">
        <f t="shared" si="1645"/>
        <v>0.93760781206536892</v>
      </c>
      <c r="K7374" s="283">
        <f t="shared" si="1650"/>
        <v>0.37053671237132135</v>
      </c>
      <c r="L7374" s="283">
        <f t="shared" si="1651"/>
        <v>3.3550920610042541</v>
      </c>
      <c r="M7374" s="283">
        <f t="shared" si="1652"/>
        <v>4.2417464761418175</v>
      </c>
      <c r="N7374" s="283">
        <f t="shared" si="1653"/>
        <v>2.8034223547707424</v>
      </c>
      <c r="O7374" s="283">
        <f t="shared" si="1654"/>
        <v>0.44345254644632448</v>
      </c>
      <c r="P7374" s="21">
        <f t="shared" si="1646"/>
        <v>0</v>
      </c>
      <c r="Q7374" s="21">
        <f t="shared" si="1647"/>
        <v>0.6473875548762833</v>
      </c>
      <c r="R7374">
        <f t="shared" si="1648"/>
        <v>1.0096214758538746</v>
      </c>
      <c r="S7374" s="296">
        <f t="shared" si="1655"/>
        <v>0</v>
      </c>
      <c r="T7374" s="283">
        <f t="shared" si="1656"/>
        <v>0.37053671237132135</v>
      </c>
    </row>
    <row r="7375" spans="1:20" x14ac:dyDescent="0.25">
      <c r="A7375" s="286">
        <v>43408</v>
      </c>
      <c r="B7375" s="1">
        <f t="shared" si="1649"/>
        <v>7</v>
      </c>
      <c r="C7375" s="285">
        <v>5</v>
      </c>
      <c r="D7375" t="s">
        <v>713</v>
      </c>
      <c r="F7375" s="16">
        <v>37</v>
      </c>
      <c r="G7375" t="str">
        <f t="shared" si="1643"/>
        <v>heating</v>
      </c>
      <c r="H7375" s="283">
        <f>IF(G7375="heating",F7375*Assumptions!M$4+Assumptions!M$7,0)</f>
        <v>0.34824054712973695</v>
      </c>
      <c r="I7375" s="15">
        <f t="shared" si="1644"/>
        <v>1.1635558681477385</v>
      </c>
      <c r="J7375" s="15">
        <f t="shared" si="1645"/>
        <v>0.93760781206536892</v>
      </c>
      <c r="K7375" s="283">
        <f t="shared" si="1650"/>
        <v>0.37991618404230798</v>
      </c>
      <c r="L7375" s="283">
        <f t="shared" si="1651"/>
        <v>3.3550920610042541</v>
      </c>
      <c r="M7375" s="283">
        <f t="shared" si="1652"/>
        <v>4.3491186732282152</v>
      </c>
      <c r="N7375" s="283">
        <f t="shared" si="1653"/>
        <v>2.8034223547707424</v>
      </c>
      <c r="O7375" s="283">
        <f t="shared" si="1654"/>
        <v>0.45467775155542589</v>
      </c>
      <c r="P7375" s="21">
        <f t="shared" si="1646"/>
        <v>0</v>
      </c>
      <c r="Q7375" s="21">
        <f t="shared" si="1647"/>
        <v>0.72139578924615555</v>
      </c>
      <c r="R7375">
        <f t="shared" si="1648"/>
        <v>1.0096214758538746</v>
      </c>
      <c r="S7375" s="296">
        <f t="shared" si="1655"/>
        <v>0</v>
      </c>
      <c r="T7375" s="283">
        <f t="shared" si="1656"/>
        <v>0.37991618404230798</v>
      </c>
    </row>
    <row r="7376" spans="1:20" x14ac:dyDescent="0.25">
      <c r="A7376" s="286">
        <v>43408</v>
      </c>
      <c r="B7376" s="1">
        <f t="shared" si="1649"/>
        <v>7</v>
      </c>
      <c r="C7376" s="285">
        <v>6</v>
      </c>
      <c r="D7376" t="s">
        <v>713</v>
      </c>
      <c r="F7376" s="16">
        <v>39</v>
      </c>
      <c r="G7376" t="str">
        <f t="shared" si="1643"/>
        <v>heating</v>
      </c>
      <c r="H7376" s="283">
        <f>IF(G7376="heating",F7376*Assumptions!M$4+Assumptions!M$7,0)</f>
        <v>0.32684879865565691</v>
      </c>
      <c r="I7376" s="15">
        <f t="shared" si="1644"/>
        <v>1.2083911162615524</v>
      </c>
      <c r="J7376" s="15">
        <f t="shared" si="1645"/>
        <v>0.93760781206536892</v>
      </c>
      <c r="K7376" s="283">
        <f t="shared" si="1650"/>
        <v>0.37031869219629893</v>
      </c>
      <c r="L7376" s="283">
        <f t="shared" si="1651"/>
        <v>3.4953736047983544</v>
      </c>
      <c r="M7376" s="283">
        <f t="shared" si="1652"/>
        <v>4.4165002452105213</v>
      </c>
      <c r="N7376" s="283">
        <f t="shared" si="1653"/>
        <v>2.9501734199721237</v>
      </c>
      <c r="O7376" s="283">
        <f t="shared" si="1654"/>
        <v>0.43875460788288861</v>
      </c>
      <c r="P7376" s="21">
        <f t="shared" si="1646"/>
        <v>0</v>
      </c>
      <c r="Q7376" s="21">
        <f t="shared" si="1647"/>
        <v>0.87787080972652631</v>
      </c>
      <c r="R7376">
        <f t="shared" si="1648"/>
        <v>1.0096214758538746</v>
      </c>
      <c r="S7376" s="296">
        <f t="shared" si="1655"/>
        <v>0</v>
      </c>
      <c r="T7376" s="283">
        <f t="shared" si="1656"/>
        <v>0.37031869219629893</v>
      </c>
    </row>
    <row r="7377" spans="1:20" x14ac:dyDescent="0.25">
      <c r="A7377" s="286">
        <v>43408</v>
      </c>
      <c r="B7377" s="1">
        <f t="shared" si="1649"/>
        <v>7</v>
      </c>
      <c r="C7377" s="285">
        <v>7</v>
      </c>
      <c r="D7377" t="s">
        <v>713</v>
      </c>
      <c r="F7377" s="16">
        <v>39</v>
      </c>
      <c r="G7377" t="str">
        <f t="shared" si="1643"/>
        <v>heating</v>
      </c>
      <c r="H7377" s="283">
        <f>IF(G7377="heating",F7377*Assumptions!M$4+Assumptions!M$7,0)</f>
        <v>0.32684879865565691</v>
      </c>
      <c r="I7377" s="15">
        <f t="shared" si="1644"/>
        <v>1.1637425769249583</v>
      </c>
      <c r="J7377" s="15">
        <f t="shared" si="1645"/>
        <v>0.93760781206536892</v>
      </c>
      <c r="K7377" s="283">
        <f t="shared" si="1650"/>
        <v>0.35663588000652136</v>
      </c>
      <c r="L7377" s="283">
        <f t="shared" si="1651"/>
        <v>3.4953736047983544</v>
      </c>
      <c r="M7377" s="283">
        <f t="shared" si="1652"/>
        <v>4.2533160887940005</v>
      </c>
      <c r="N7377" s="283">
        <f t="shared" si="1653"/>
        <v>2.9501734199721237</v>
      </c>
      <c r="O7377" s="283">
        <f t="shared" si="1654"/>
        <v>0.42254317426214449</v>
      </c>
      <c r="P7377" s="21">
        <f t="shared" si="1646"/>
        <v>0</v>
      </c>
      <c r="Q7377" s="21">
        <f t="shared" si="1647"/>
        <v>0.97331382064367777</v>
      </c>
      <c r="R7377">
        <f t="shared" si="1648"/>
        <v>1.0096214758538746</v>
      </c>
      <c r="S7377" s="296">
        <f t="shared" si="1655"/>
        <v>0</v>
      </c>
      <c r="T7377" s="283">
        <f t="shared" si="1656"/>
        <v>0.35663588000652136</v>
      </c>
    </row>
    <row r="7378" spans="1:20" x14ac:dyDescent="0.25">
      <c r="A7378" s="286">
        <v>43408</v>
      </c>
      <c r="B7378" s="1">
        <f t="shared" si="1649"/>
        <v>7</v>
      </c>
      <c r="C7378" s="285">
        <v>8</v>
      </c>
      <c r="D7378" t="s">
        <v>713</v>
      </c>
      <c r="F7378" s="16">
        <v>39</v>
      </c>
      <c r="G7378" t="str">
        <f t="shared" si="1643"/>
        <v>heating</v>
      </c>
      <c r="H7378" s="283">
        <f>IF(G7378="heating",F7378*Assumptions!M$4+Assumptions!M$7,0)</f>
        <v>0.32684879865565691</v>
      </c>
      <c r="I7378" s="15">
        <f t="shared" si="1644"/>
        <v>1.094193721037565</v>
      </c>
      <c r="J7378" s="15">
        <f t="shared" si="1645"/>
        <v>0.93760781206536892</v>
      </c>
      <c r="K7378" s="283">
        <f t="shared" si="1650"/>
        <v>0.33532221673196139</v>
      </c>
      <c r="L7378" s="283">
        <f t="shared" si="1651"/>
        <v>3.4953736047983544</v>
      </c>
      <c r="M7378" s="283">
        <f t="shared" si="1652"/>
        <v>3.9991247636946694</v>
      </c>
      <c r="N7378" s="283">
        <f t="shared" si="1653"/>
        <v>2.9501734199721237</v>
      </c>
      <c r="O7378" s="283">
        <f t="shared" si="1654"/>
        <v>0.39729068722964972</v>
      </c>
      <c r="P7378" s="21">
        <f t="shared" si="1646"/>
        <v>0</v>
      </c>
      <c r="Q7378" s="21">
        <f t="shared" si="1647"/>
        <v>0.94940007506179924</v>
      </c>
      <c r="R7378">
        <f t="shared" si="1648"/>
        <v>1.0096214758538746</v>
      </c>
      <c r="S7378" s="296">
        <f t="shared" si="1655"/>
        <v>0</v>
      </c>
      <c r="T7378" s="283">
        <f t="shared" si="1656"/>
        <v>0.33532221673196139</v>
      </c>
    </row>
    <row r="7379" spans="1:20" x14ac:dyDescent="0.25">
      <c r="A7379" s="286">
        <v>43408</v>
      </c>
      <c r="B7379" s="1">
        <f t="shared" si="1649"/>
        <v>7</v>
      </c>
      <c r="C7379" s="285">
        <v>9</v>
      </c>
      <c r="D7379" t="s">
        <v>713</v>
      </c>
      <c r="F7379" s="16">
        <v>39</v>
      </c>
      <c r="G7379" t="str">
        <f t="shared" si="1643"/>
        <v>heating</v>
      </c>
      <c r="H7379" s="283">
        <f>IF(G7379="heating",F7379*Assumptions!M$4+Assumptions!M$7,0)</f>
        <v>0.32684879865565691</v>
      </c>
      <c r="I7379" s="15">
        <f t="shared" si="1644"/>
        <v>1.0343009000871222</v>
      </c>
      <c r="J7379" s="15">
        <f t="shared" si="1645"/>
        <v>0.93760781206536892</v>
      </c>
      <c r="K7379" s="283">
        <f t="shared" si="1650"/>
        <v>0.31696770317435397</v>
      </c>
      <c r="L7379" s="283">
        <f t="shared" si="1651"/>
        <v>3.4953736047983544</v>
      </c>
      <c r="M7379" s="283">
        <f t="shared" si="1652"/>
        <v>3.7802248935662579</v>
      </c>
      <c r="N7379" s="283">
        <f t="shared" si="1653"/>
        <v>2.9501734199721237</v>
      </c>
      <c r="O7379" s="283">
        <f t="shared" si="1654"/>
        <v>0.37554420894337293</v>
      </c>
      <c r="P7379" s="21">
        <f t="shared" si="1646"/>
        <v>0</v>
      </c>
      <c r="Q7379" s="21">
        <f t="shared" si="1647"/>
        <v>0.8408485371888097</v>
      </c>
      <c r="R7379">
        <f t="shared" si="1648"/>
        <v>1.0096214758538746</v>
      </c>
      <c r="S7379" s="296">
        <f t="shared" si="1655"/>
        <v>0</v>
      </c>
      <c r="T7379" s="283">
        <f t="shared" si="1656"/>
        <v>0.31696770317435397</v>
      </c>
    </row>
    <row r="7380" spans="1:20" x14ac:dyDescent="0.25">
      <c r="A7380" s="286">
        <v>43408</v>
      </c>
      <c r="B7380" s="1">
        <f t="shared" si="1649"/>
        <v>7</v>
      </c>
      <c r="C7380" s="285">
        <v>10</v>
      </c>
      <c r="D7380" t="s">
        <v>713</v>
      </c>
      <c r="F7380" s="16">
        <v>39</v>
      </c>
      <c r="G7380" t="str">
        <f t="shared" si="1643"/>
        <v>heating</v>
      </c>
      <c r="H7380" s="283">
        <f>IF(G7380="heating",F7380*Assumptions!M$4+Assumptions!M$7,0)</f>
        <v>0.32684879865565691</v>
      </c>
      <c r="I7380" s="15">
        <f t="shared" si="1644"/>
        <v>0.98112329028689171</v>
      </c>
      <c r="J7380" s="15">
        <f t="shared" si="1645"/>
        <v>0.93760781206536892</v>
      </c>
      <c r="K7380" s="283">
        <f t="shared" si="1650"/>
        <v>0.30067110627758892</v>
      </c>
      <c r="L7380" s="283">
        <f t="shared" si="1651"/>
        <v>3.4953736047983544</v>
      </c>
      <c r="M7380" s="283">
        <f t="shared" si="1652"/>
        <v>3.5858681794511953</v>
      </c>
      <c r="N7380" s="283">
        <f t="shared" si="1653"/>
        <v>2.9501734199721237</v>
      </c>
      <c r="O7380" s="283">
        <f t="shared" si="1654"/>
        <v>0.35623595599276187</v>
      </c>
      <c r="P7380" s="21">
        <f t="shared" si="1646"/>
        <v>0</v>
      </c>
      <c r="Q7380" s="21">
        <f t="shared" si="1647"/>
        <v>0.74504051125983206</v>
      </c>
      <c r="R7380">
        <f t="shared" si="1648"/>
        <v>1.0096214758538746</v>
      </c>
      <c r="S7380" s="296">
        <f t="shared" si="1655"/>
        <v>0</v>
      </c>
      <c r="T7380" s="283">
        <f t="shared" si="1656"/>
        <v>0.30067110627758892</v>
      </c>
    </row>
    <row r="7381" spans="1:20" x14ac:dyDescent="0.25">
      <c r="A7381" s="286">
        <v>43408</v>
      </c>
      <c r="B7381" s="1">
        <f t="shared" si="1649"/>
        <v>7</v>
      </c>
      <c r="C7381" s="285">
        <v>11</v>
      </c>
      <c r="D7381" t="s">
        <v>713</v>
      </c>
      <c r="F7381" s="16">
        <v>39</v>
      </c>
      <c r="G7381" t="str">
        <f t="shared" si="1643"/>
        <v>heating</v>
      </c>
      <c r="H7381" s="283">
        <f>IF(G7381="heating",F7381*Assumptions!M$4+Assumptions!M$7,0)</f>
        <v>0.32684879865565691</v>
      </c>
      <c r="I7381" s="15">
        <f t="shared" si="1644"/>
        <v>0.94956163997961163</v>
      </c>
      <c r="J7381" s="15">
        <f t="shared" si="1645"/>
        <v>0.93760781206536892</v>
      </c>
      <c r="K7381" s="283">
        <f t="shared" si="1650"/>
        <v>0.29099884958183619</v>
      </c>
      <c r="L7381" s="283">
        <f t="shared" si="1651"/>
        <v>3.4953736047983544</v>
      </c>
      <c r="M7381" s="283">
        <f t="shared" si="1652"/>
        <v>3.4705147690813853</v>
      </c>
      <c r="N7381" s="283">
        <f t="shared" si="1653"/>
        <v>2.9501734199721237</v>
      </c>
      <c r="O7381" s="283">
        <f t="shared" si="1654"/>
        <v>0.34477623958277276</v>
      </c>
      <c r="P7381" s="21">
        <f t="shared" si="1646"/>
        <v>0</v>
      </c>
      <c r="Q7381" s="21">
        <f t="shared" si="1647"/>
        <v>0.72850690893675296</v>
      </c>
      <c r="R7381">
        <f t="shared" si="1648"/>
        <v>1.0096214758538746</v>
      </c>
      <c r="S7381" s="296">
        <f t="shared" si="1655"/>
        <v>0</v>
      </c>
      <c r="T7381" s="283">
        <f t="shared" si="1656"/>
        <v>0.29099884958183619</v>
      </c>
    </row>
    <row r="7382" spans="1:20" x14ac:dyDescent="0.25">
      <c r="A7382" s="286">
        <v>43408</v>
      </c>
      <c r="B7382" s="1">
        <f t="shared" si="1649"/>
        <v>7</v>
      </c>
      <c r="C7382" s="285">
        <v>12</v>
      </c>
      <c r="D7382" t="s">
        <v>713</v>
      </c>
      <c r="F7382" s="16">
        <v>39</v>
      </c>
      <c r="G7382" t="str">
        <f t="shared" si="1643"/>
        <v>heating</v>
      </c>
      <c r="H7382" s="283">
        <f>IF(G7382="heating",F7382*Assumptions!M$4+Assumptions!M$7,0)</f>
        <v>0.32684879865565691</v>
      </c>
      <c r="I7382" s="15">
        <f t="shared" si="1644"/>
        <v>0.91648403420261149</v>
      </c>
      <c r="J7382" s="15">
        <f t="shared" si="1645"/>
        <v>0.93760781206536892</v>
      </c>
      <c r="K7382" s="283">
        <f t="shared" si="1650"/>
        <v>0.28086201925638704</v>
      </c>
      <c r="L7382" s="283">
        <f t="shared" si="1651"/>
        <v>3.4953736047983544</v>
      </c>
      <c r="M7382" s="283">
        <f t="shared" si="1652"/>
        <v>3.3496207538414735</v>
      </c>
      <c r="N7382" s="283">
        <f t="shared" si="1653"/>
        <v>2.9501734199721237</v>
      </c>
      <c r="O7382" s="283">
        <f t="shared" si="1654"/>
        <v>0.33276609505498789</v>
      </c>
      <c r="P7382" s="21">
        <f t="shared" si="1646"/>
        <v>0</v>
      </c>
      <c r="Q7382" s="21">
        <f t="shared" si="1647"/>
        <v>0.75910815787401487</v>
      </c>
      <c r="R7382">
        <f t="shared" si="1648"/>
        <v>1.0096214758538746</v>
      </c>
      <c r="S7382" s="296">
        <f t="shared" si="1655"/>
        <v>0</v>
      </c>
      <c r="T7382" s="283">
        <f t="shared" si="1656"/>
        <v>0.28086201925638704</v>
      </c>
    </row>
    <row r="7383" spans="1:20" x14ac:dyDescent="0.25">
      <c r="A7383" s="286">
        <v>43408</v>
      </c>
      <c r="B7383" s="1">
        <f t="shared" si="1649"/>
        <v>7</v>
      </c>
      <c r="C7383" s="285">
        <v>13</v>
      </c>
      <c r="D7383" t="s">
        <v>713</v>
      </c>
      <c r="F7383" s="16">
        <v>41</v>
      </c>
      <c r="G7383" t="str">
        <f t="shared" si="1643"/>
        <v>heating</v>
      </c>
      <c r="H7383" s="283">
        <f>IF(G7383="heating",F7383*Assumptions!M$4+Assumptions!M$7,0)</f>
        <v>0.30545705018157687</v>
      </c>
      <c r="I7383" s="15">
        <f t="shared" si="1644"/>
        <v>0.90040206880052787</v>
      </c>
      <c r="J7383" s="15">
        <f t="shared" si="1645"/>
        <v>0.93760781206536892</v>
      </c>
      <c r="K7383" s="283">
        <f t="shared" si="1650"/>
        <v>0.2578741769194508</v>
      </c>
      <c r="L7383" s="283">
        <f t="shared" si="1651"/>
        <v>3.6290180754851575</v>
      </c>
      <c r="M7383" s="283">
        <f t="shared" si="1652"/>
        <v>3.1930521280121491</v>
      </c>
      <c r="N7383" s="283">
        <f t="shared" si="1653"/>
        <v>3.0927664988509331</v>
      </c>
      <c r="O7383" s="283">
        <f t="shared" si="1654"/>
        <v>0.30258671308979734</v>
      </c>
      <c r="P7383" s="21">
        <f t="shared" si="1646"/>
        <v>0</v>
      </c>
      <c r="Q7383" s="21">
        <f t="shared" si="1647"/>
        <v>0.79115902007799765</v>
      </c>
      <c r="R7383">
        <f t="shared" si="1648"/>
        <v>1.0096214758538746</v>
      </c>
      <c r="S7383" s="296">
        <f t="shared" si="1655"/>
        <v>0</v>
      </c>
      <c r="T7383" s="283">
        <f t="shared" si="1656"/>
        <v>0.2578741769194508</v>
      </c>
    </row>
    <row r="7384" spans="1:20" x14ac:dyDescent="0.25">
      <c r="A7384" s="286">
        <v>43408</v>
      </c>
      <c r="B7384" s="1">
        <f t="shared" si="1649"/>
        <v>7</v>
      </c>
      <c r="C7384" s="285">
        <v>14</v>
      </c>
      <c r="D7384" t="s">
        <v>713</v>
      </c>
      <c r="F7384" s="16">
        <v>41</v>
      </c>
      <c r="G7384" t="str">
        <f t="shared" si="1643"/>
        <v>heating</v>
      </c>
      <c r="H7384" s="283">
        <f>IF(G7384="heating",F7384*Assumptions!M$4+Assumptions!M$7,0)</f>
        <v>0.30545705018157687</v>
      </c>
      <c r="I7384" s="15">
        <f t="shared" si="1644"/>
        <v>0.86032894500746537</v>
      </c>
      <c r="J7384" s="15">
        <f t="shared" si="1645"/>
        <v>0.93760781206536892</v>
      </c>
      <c r="K7384" s="283">
        <f t="shared" si="1650"/>
        <v>0.24639727768431971</v>
      </c>
      <c r="L7384" s="283">
        <f t="shared" si="1651"/>
        <v>3.6290180754851575</v>
      </c>
      <c r="M7384" s="283">
        <f t="shared" si="1652"/>
        <v>3.0509427552804889</v>
      </c>
      <c r="N7384" s="283">
        <f t="shared" si="1653"/>
        <v>3.0927664988509331</v>
      </c>
      <c r="O7384" s="283">
        <f t="shared" si="1654"/>
        <v>0.28911984619561476</v>
      </c>
      <c r="P7384" s="21">
        <f t="shared" si="1646"/>
        <v>0</v>
      </c>
      <c r="Q7384" s="21">
        <f t="shared" si="1647"/>
        <v>0.84355555031342389</v>
      </c>
      <c r="R7384">
        <f t="shared" si="1648"/>
        <v>1.0096214758538746</v>
      </c>
      <c r="S7384" s="296">
        <f t="shared" si="1655"/>
        <v>0</v>
      </c>
      <c r="T7384" s="283">
        <f t="shared" si="1656"/>
        <v>0.24639727768431971</v>
      </c>
    </row>
    <row r="7385" spans="1:20" x14ac:dyDescent="0.25">
      <c r="A7385" s="286">
        <v>43408</v>
      </c>
      <c r="B7385" s="1">
        <f t="shared" si="1649"/>
        <v>7</v>
      </c>
      <c r="C7385" s="285">
        <v>15</v>
      </c>
      <c r="D7385" t="s">
        <v>713</v>
      </c>
      <c r="F7385" s="16">
        <v>39</v>
      </c>
      <c r="G7385" t="str">
        <f t="shared" si="1643"/>
        <v>heating</v>
      </c>
      <c r="H7385" s="283">
        <f>IF(G7385="heating",F7385*Assumptions!M$4+Assumptions!M$7,0)</f>
        <v>0.32684879865565691</v>
      </c>
      <c r="I7385" s="15">
        <f t="shared" si="1644"/>
        <v>0.85754515037175039</v>
      </c>
      <c r="J7385" s="15">
        <f t="shared" si="1645"/>
        <v>0.93760781206536892</v>
      </c>
      <c r="K7385" s="283">
        <f t="shared" si="1650"/>
        <v>0.26279984544028145</v>
      </c>
      <c r="L7385" s="283">
        <f t="shared" si="1651"/>
        <v>3.4953736047983544</v>
      </c>
      <c r="M7385" s="283">
        <f t="shared" si="1652"/>
        <v>3.1342073902471239</v>
      </c>
      <c r="N7385" s="283">
        <f t="shared" si="1653"/>
        <v>2.9501734199721237</v>
      </c>
      <c r="O7385" s="283">
        <f t="shared" si="1654"/>
        <v>0.31136598170073904</v>
      </c>
      <c r="P7385" s="21">
        <f t="shared" si="1646"/>
        <v>0</v>
      </c>
      <c r="Q7385" s="21">
        <f t="shared" si="1647"/>
        <v>0.96592607327566882</v>
      </c>
      <c r="R7385">
        <f t="shared" si="1648"/>
        <v>1.0096214758538746</v>
      </c>
      <c r="S7385" s="296">
        <f t="shared" si="1655"/>
        <v>0</v>
      </c>
      <c r="T7385" s="283">
        <f t="shared" si="1656"/>
        <v>0.26279984544028145</v>
      </c>
    </row>
    <row r="7386" spans="1:20" x14ac:dyDescent="0.25">
      <c r="A7386" s="286">
        <v>43408</v>
      </c>
      <c r="B7386" s="1">
        <f t="shared" si="1649"/>
        <v>7</v>
      </c>
      <c r="C7386" s="285">
        <v>16</v>
      </c>
      <c r="D7386" t="s">
        <v>713</v>
      </c>
      <c r="F7386" s="16">
        <v>41</v>
      </c>
      <c r="G7386" t="str">
        <f t="shared" si="1643"/>
        <v>heating</v>
      </c>
      <c r="H7386" s="283">
        <f>IF(G7386="heating",F7386*Assumptions!M$4+Assumptions!M$7,0)</f>
        <v>0.30545705018157687</v>
      </c>
      <c r="I7386" s="15">
        <f t="shared" si="1644"/>
        <v>0.88344815438260227</v>
      </c>
      <c r="J7386" s="15">
        <f t="shared" si="1645"/>
        <v>0.93760781206536892</v>
      </c>
      <c r="K7386" s="283">
        <f t="shared" si="1650"/>
        <v>0.25301859419971151</v>
      </c>
      <c r="L7386" s="283">
        <f t="shared" si="1651"/>
        <v>3.6290180754851575</v>
      </c>
      <c r="M7386" s="283">
        <f t="shared" si="1652"/>
        <v>3.1329292846890451</v>
      </c>
      <c r="N7386" s="283">
        <f t="shared" si="1653"/>
        <v>3.0927664988509331</v>
      </c>
      <c r="O7386" s="283">
        <f t="shared" si="1654"/>
        <v>0.29688922591658395</v>
      </c>
      <c r="P7386" s="21">
        <f t="shared" si="1646"/>
        <v>0</v>
      </c>
      <c r="Q7386" s="21">
        <f t="shared" si="1647"/>
        <v>1.1649354943302594</v>
      </c>
      <c r="R7386">
        <f t="shared" si="1648"/>
        <v>1.0096214758538746</v>
      </c>
      <c r="S7386" s="296">
        <f t="shared" si="1655"/>
        <v>0</v>
      </c>
      <c r="T7386" s="283">
        <f t="shared" si="1656"/>
        <v>0.25301859419971151</v>
      </c>
    </row>
    <row r="7387" spans="1:20" x14ac:dyDescent="0.25">
      <c r="A7387" s="286">
        <v>43408</v>
      </c>
      <c r="B7387" s="1">
        <f t="shared" si="1649"/>
        <v>7</v>
      </c>
      <c r="C7387" s="285">
        <v>17</v>
      </c>
      <c r="D7387" t="s">
        <v>713</v>
      </c>
      <c r="F7387" s="16">
        <v>39</v>
      </c>
      <c r="G7387" t="str">
        <f t="shared" si="1643"/>
        <v>heating</v>
      </c>
      <c r="H7387" s="283">
        <f>IF(G7387="heating",F7387*Assumptions!M$4+Assumptions!M$7,0)</f>
        <v>0.32684879865565691</v>
      </c>
      <c r="I7387" s="15">
        <f t="shared" si="1644"/>
        <v>0.94025748850374469</v>
      </c>
      <c r="J7387" s="15">
        <f t="shared" si="1645"/>
        <v>0.93760781206536892</v>
      </c>
      <c r="K7387" s="283">
        <f t="shared" si="1650"/>
        <v>0.28814753665825332</v>
      </c>
      <c r="L7387" s="283">
        <f t="shared" si="1651"/>
        <v>3.4953736047983544</v>
      </c>
      <c r="M7387" s="283">
        <f t="shared" si="1652"/>
        <v>3.4365093988650193</v>
      </c>
      <c r="N7387" s="283">
        <f t="shared" si="1653"/>
        <v>2.9501734199721237</v>
      </c>
      <c r="O7387" s="283">
        <f t="shared" si="1654"/>
        <v>0.34139799616676153</v>
      </c>
      <c r="P7387" s="21">
        <f t="shared" si="1646"/>
        <v>0</v>
      </c>
      <c r="Q7387" s="21">
        <f t="shared" si="1647"/>
        <v>1.3521540118753073</v>
      </c>
      <c r="R7387">
        <f t="shared" si="1648"/>
        <v>1.0096214758538746</v>
      </c>
      <c r="S7387" s="296">
        <f t="shared" si="1655"/>
        <v>0</v>
      </c>
      <c r="T7387" s="283">
        <f t="shared" si="1656"/>
        <v>0.28814753665825332</v>
      </c>
    </row>
    <row r="7388" spans="1:20" x14ac:dyDescent="0.25">
      <c r="A7388" s="286">
        <v>43408</v>
      </c>
      <c r="B7388" s="1">
        <f t="shared" si="1649"/>
        <v>7</v>
      </c>
      <c r="C7388" s="285">
        <v>18</v>
      </c>
      <c r="D7388" t="s">
        <v>713</v>
      </c>
      <c r="F7388" s="16">
        <v>39</v>
      </c>
      <c r="G7388" t="str">
        <f t="shared" si="1643"/>
        <v>heating</v>
      </c>
      <c r="H7388" s="283">
        <f>IF(G7388="heating",F7388*Assumptions!M$4+Assumptions!M$7,0)</f>
        <v>0.32684879865565691</v>
      </c>
      <c r="I7388" s="15">
        <f t="shared" si="1644"/>
        <v>0.98182363790757687</v>
      </c>
      <c r="J7388" s="15">
        <f t="shared" si="1645"/>
        <v>0.93760781206536892</v>
      </c>
      <c r="K7388" s="283">
        <f t="shared" si="1650"/>
        <v>0.30088573199891766</v>
      </c>
      <c r="L7388" s="283">
        <f t="shared" si="1651"/>
        <v>3.4953736047983544</v>
      </c>
      <c r="M7388" s="283">
        <f t="shared" si="1652"/>
        <v>3.5884278518923978</v>
      </c>
      <c r="N7388" s="283">
        <f t="shared" si="1653"/>
        <v>2.9501734199721237</v>
      </c>
      <c r="O7388" s="283">
        <f t="shared" si="1654"/>
        <v>0.35649024513934707</v>
      </c>
      <c r="P7388" s="21">
        <f t="shared" si="1646"/>
        <v>0</v>
      </c>
      <c r="Q7388" s="21">
        <f t="shared" si="1647"/>
        <v>1.5598916921549892</v>
      </c>
      <c r="R7388">
        <f t="shared" si="1648"/>
        <v>1.0096214758538746</v>
      </c>
      <c r="S7388" s="296">
        <f t="shared" si="1655"/>
        <v>0</v>
      </c>
      <c r="T7388" s="283">
        <f t="shared" si="1656"/>
        <v>0.30088573199891766</v>
      </c>
    </row>
    <row r="7389" spans="1:20" x14ac:dyDescent="0.25">
      <c r="A7389" s="286">
        <v>43408</v>
      </c>
      <c r="B7389" s="1">
        <f t="shared" si="1649"/>
        <v>7</v>
      </c>
      <c r="C7389" s="285">
        <v>19</v>
      </c>
      <c r="D7389" t="s">
        <v>713</v>
      </c>
      <c r="F7389" s="16">
        <v>41</v>
      </c>
      <c r="G7389" t="str">
        <f t="shared" si="1643"/>
        <v>heating</v>
      </c>
      <c r="H7389" s="283">
        <f>IF(G7389="heating",F7389*Assumptions!M$4+Assumptions!M$7,0)</f>
        <v>0.30545705018157687</v>
      </c>
      <c r="I7389" s="15">
        <f t="shared" si="1644"/>
        <v>0.98418842963438757</v>
      </c>
      <c r="J7389" s="15">
        <f t="shared" si="1645"/>
        <v>0.93760781206536892</v>
      </c>
      <c r="K7389" s="283">
        <f t="shared" si="1650"/>
        <v>0.28187049987980412</v>
      </c>
      <c r="L7389" s="283">
        <f t="shared" si="1651"/>
        <v>3.6290180754851575</v>
      </c>
      <c r="M7389" s="283">
        <f t="shared" si="1652"/>
        <v>3.4901796303015944</v>
      </c>
      <c r="N7389" s="283">
        <f t="shared" si="1653"/>
        <v>3.0927664988509331</v>
      </c>
      <c r="O7389" s="283">
        <f t="shared" si="1654"/>
        <v>0.33074373360869391</v>
      </c>
      <c r="P7389" s="21">
        <f t="shared" si="1646"/>
        <v>0</v>
      </c>
      <c r="Q7389" s="21">
        <f t="shared" si="1647"/>
        <v>1.6764212681468484</v>
      </c>
      <c r="R7389">
        <f t="shared" si="1648"/>
        <v>1.0096214758538746</v>
      </c>
      <c r="S7389" s="296">
        <f t="shared" si="1655"/>
        <v>0</v>
      </c>
      <c r="T7389" s="283">
        <f t="shared" si="1656"/>
        <v>0.28187049987980412</v>
      </c>
    </row>
    <row r="7390" spans="1:20" x14ac:dyDescent="0.25">
      <c r="A7390" s="286">
        <v>43408</v>
      </c>
      <c r="B7390" s="1">
        <f t="shared" si="1649"/>
        <v>7</v>
      </c>
      <c r="C7390" s="285">
        <v>20</v>
      </c>
      <c r="D7390" t="s">
        <v>713</v>
      </c>
      <c r="F7390" s="16">
        <v>41</v>
      </c>
      <c r="G7390" t="str">
        <f t="shared" si="1643"/>
        <v>heating</v>
      </c>
      <c r="H7390" s="283">
        <f>IF(G7390="heating",F7390*Assumptions!M$4+Assumptions!M$7,0)</f>
        <v>0.30545705018157687</v>
      </c>
      <c r="I7390" s="15">
        <f t="shared" si="1644"/>
        <v>0.97071962311712034</v>
      </c>
      <c r="J7390" s="15">
        <f t="shared" si="1645"/>
        <v>0.93760781206536892</v>
      </c>
      <c r="K7390" s="283">
        <f t="shared" si="1650"/>
        <v>0.27801304828670131</v>
      </c>
      <c r="L7390" s="283">
        <f t="shared" si="1651"/>
        <v>3.6290180754851575</v>
      </c>
      <c r="M7390" s="283">
        <f t="shared" si="1652"/>
        <v>3.4424158558702054</v>
      </c>
      <c r="N7390" s="283">
        <f t="shared" si="1653"/>
        <v>3.0927664988509331</v>
      </c>
      <c r="O7390" s="283">
        <f t="shared" si="1654"/>
        <v>0.32621744248329537</v>
      </c>
      <c r="P7390" s="21">
        <f t="shared" si="1646"/>
        <v>0</v>
      </c>
      <c r="Q7390" s="21">
        <f t="shared" si="1647"/>
        <v>1.52436960139122</v>
      </c>
      <c r="R7390">
        <f t="shared" si="1648"/>
        <v>1.0096214758538746</v>
      </c>
      <c r="S7390" s="296">
        <f t="shared" si="1655"/>
        <v>0</v>
      </c>
      <c r="T7390" s="283">
        <f t="shared" si="1656"/>
        <v>0.27801304828670131</v>
      </c>
    </row>
    <row r="7391" spans="1:20" x14ac:dyDescent="0.25">
      <c r="A7391" s="286">
        <v>43408</v>
      </c>
      <c r="B7391" s="1">
        <f t="shared" si="1649"/>
        <v>7</v>
      </c>
      <c r="C7391" s="285">
        <v>21</v>
      </c>
      <c r="D7391" t="s">
        <v>713</v>
      </c>
      <c r="F7391" s="16">
        <v>39</v>
      </c>
      <c r="G7391" t="str">
        <f t="shared" si="1643"/>
        <v>heating</v>
      </c>
      <c r="H7391" s="283">
        <f>IF(G7391="heating",F7391*Assumptions!M$4+Assumptions!M$7,0)</f>
        <v>0.32684879865565691</v>
      </c>
      <c r="I7391" s="15">
        <f t="shared" si="1644"/>
        <v>0.95751150862929935</v>
      </c>
      <c r="J7391" s="15">
        <f t="shared" si="1645"/>
        <v>0.93760781206536892</v>
      </c>
      <c r="K7391" s="283">
        <f t="shared" si="1650"/>
        <v>0.2934351344252672</v>
      </c>
      <c r="L7391" s="283">
        <f t="shared" si="1651"/>
        <v>3.4953736047983544</v>
      </c>
      <c r="M7391" s="283">
        <f t="shared" si="1652"/>
        <v>3.4995704252909081</v>
      </c>
      <c r="N7391" s="283">
        <f t="shared" si="1653"/>
        <v>2.9501734199721237</v>
      </c>
      <c r="O7391" s="283">
        <f t="shared" si="1654"/>
        <v>0.34766275658473911</v>
      </c>
      <c r="P7391" s="21">
        <f t="shared" si="1646"/>
        <v>0</v>
      </c>
      <c r="Q7391" s="21">
        <f t="shared" si="1647"/>
        <v>1.4448604713749031</v>
      </c>
      <c r="R7391">
        <f t="shared" si="1648"/>
        <v>1.0096214758538746</v>
      </c>
      <c r="S7391" s="296">
        <f t="shared" si="1655"/>
        <v>0</v>
      </c>
      <c r="T7391" s="283">
        <f t="shared" si="1656"/>
        <v>0.2934351344252672</v>
      </c>
    </row>
    <row r="7392" spans="1:20" x14ac:dyDescent="0.25">
      <c r="A7392" s="286">
        <v>43408</v>
      </c>
      <c r="B7392" s="1">
        <f t="shared" si="1649"/>
        <v>7</v>
      </c>
      <c r="C7392" s="285">
        <v>22</v>
      </c>
      <c r="D7392" t="s">
        <v>713</v>
      </c>
      <c r="F7392" s="16">
        <v>39</v>
      </c>
      <c r="G7392" t="str">
        <f t="shared" si="1643"/>
        <v>heating</v>
      </c>
      <c r="H7392" s="283">
        <f>IF(G7392="heating",F7392*Assumptions!M$4+Assumptions!M$7,0)</f>
        <v>0.32684879865565691</v>
      </c>
      <c r="I7392" s="15">
        <f t="shared" si="1644"/>
        <v>0.9426530227543114</v>
      </c>
      <c r="J7392" s="15">
        <f t="shared" si="1645"/>
        <v>0.93760781206536892</v>
      </c>
      <c r="K7392" s="283">
        <f t="shared" si="1650"/>
        <v>0.2888816624713641</v>
      </c>
      <c r="L7392" s="283">
        <f t="shared" si="1651"/>
        <v>3.4953736047983544</v>
      </c>
      <c r="M7392" s="283">
        <f t="shared" si="1652"/>
        <v>3.4452647409580415</v>
      </c>
      <c r="N7392" s="283">
        <f t="shared" si="1653"/>
        <v>2.9501734199721237</v>
      </c>
      <c r="O7392" s="283">
        <f t="shared" si="1654"/>
        <v>0.34226779045491318</v>
      </c>
      <c r="P7392" s="21">
        <f t="shared" si="1646"/>
        <v>0</v>
      </c>
      <c r="Q7392" s="21">
        <f t="shared" si="1647"/>
        <v>1.2427137171080138</v>
      </c>
      <c r="R7392">
        <f t="shared" si="1648"/>
        <v>1.0096214758538746</v>
      </c>
      <c r="S7392" s="296">
        <f t="shared" si="1655"/>
        <v>0</v>
      </c>
      <c r="T7392" s="283">
        <f t="shared" si="1656"/>
        <v>0.2888816624713641</v>
      </c>
    </row>
    <row r="7393" spans="1:20" x14ac:dyDescent="0.25">
      <c r="A7393" s="286">
        <v>43408</v>
      </c>
      <c r="B7393" s="1">
        <f t="shared" si="1649"/>
        <v>7</v>
      </c>
      <c r="C7393" s="285">
        <v>23</v>
      </c>
      <c r="D7393" t="s">
        <v>713</v>
      </c>
      <c r="F7393" s="16">
        <v>39</v>
      </c>
      <c r="G7393" t="str">
        <f t="shared" si="1643"/>
        <v>heating</v>
      </c>
      <c r="H7393" s="283">
        <f>IF(G7393="heating",F7393*Assumptions!M$4+Assumptions!M$7,0)</f>
        <v>0.32684879865565691</v>
      </c>
      <c r="I7393" s="15">
        <f t="shared" si="1644"/>
        <v>0.94450710149963013</v>
      </c>
      <c r="J7393" s="15">
        <f t="shared" si="1645"/>
        <v>0.93760781206536892</v>
      </c>
      <c r="K7393" s="283">
        <f t="shared" si="1650"/>
        <v>0.28944985600320627</v>
      </c>
      <c r="L7393" s="283">
        <f t="shared" si="1651"/>
        <v>3.4953736047983544</v>
      </c>
      <c r="M7393" s="283">
        <f t="shared" si="1652"/>
        <v>3.4520411390324268</v>
      </c>
      <c r="N7393" s="283">
        <f t="shared" si="1653"/>
        <v>2.9501734199721237</v>
      </c>
      <c r="O7393" s="283">
        <f t="shared" si="1654"/>
        <v>0.34294098771856324</v>
      </c>
      <c r="P7393" s="21">
        <f t="shared" si="1646"/>
        <v>0</v>
      </c>
      <c r="Q7393" s="21">
        <f t="shared" si="1647"/>
        <v>1.0297519246597011</v>
      </c>
      <c r="R7393">
        <f t="shared" si="1648"/>
        <v>1.0096214758538746</v>
      </c>
      <c r="S7393" s="296">
        <f t="shared" si="1655"/>
        <v>0</v>
      </c>
      <c r="T7393" s="283">
        <f t="shared" si="1656"/>
        <v>0.28944985600320627</v>
      </c>
    </row>
    <row r="7394" spans="1:20" x14ac:dyDescent="0.25">
      <c r="A7394" s="286">
        <v>43409</v>
      </c>
      <c r="B7394" s="1">
        <f t="shared" si="1649"/>
        <v>1</v>
      </c>
      <c r="C7394" s="285">
        <v>0</v>
      </c>
      <c r="D7394" t="s">
        <v>713</v>
      </c>
      <c r="F7394" s="16">
        <v>39</v>
      </c>
      <c r="G7394" t="str">
        <f t="shared" si="1643"/>
        <v>heating</v>
      </c>
      <c r="H7394" s="283">
        <f>IF(G7394="heating",F7394*Assumptions!M$4+Assumptions!M$7,0)</f>
        <v>0.32684879865565691</v>
      </c>
      <c r="I7394" s="15">
        <f t="shared" si="1644"/>
        <v>0.97481507806017154</v>
      </c>
      <c r="J7394" s="15">
        <f t="shared" si="1645"/>
        <v>1.017726725449043</v>
      </c>
      <c r="K7394" s="283">
        <f t="shared" si="1650"/>
        <v>0.32426517568945562</v>
      </c>
      <c r="L7394" s="283">
        <f t="shared" si="1651"/>
        <v>3.4953736047983544</v>
      </c>
      <c r="M7394" s="283">
        <f t="shared" si="1652"/>
        <v>3.8672561178374845</v>
      </c>
      <c r="N7394" s="283">
        <f t="shared" si="1653"/>
        <v>2.9501734199721237</v>
      </c>
      <c r="O7394" s="283">
        <f t="shared" si="1654"/>
        <v>0.38419027450628107</v>
      </c>
      <c r="P7394" s="21">
        <f t="shared" si="1646"/>
        <v>0</v>
      </c>
      <c r="Q7394" s="21">
        <f t="shared" si="1647"/>
        <v>0.90668853391740301</v>
      </c>
      <c r="R7394">
        <f t="shared" si="1648"/>
        <v>0.9440993384982781</v>
      </c>
      <c r="S7394" s="296">
        <f t="shared" si="1655"/>
        <v>0</v>
      </c>
      <c r="T7394" s="283">
        <f t="shared" si="1656"/>
        <v>0.32426517568945562</v>
      </c>
    </row>
    <row r="7395" spans="1:20" x14ac:dyDescent="0.25">
      <c r="A7395" s="286">
        <v>43409</v>
      </c>
      <c r="B7395" s="1">
        <f t="shared" si="1649"/>
        <v>1</v>
      </c>
      <c r="C7395" s="285">
        <v>1</v>
      </c>
      <c r="D7395" t="s">
        <v>713</v>
      </c>
      <c r="F7395" s="16">
        <v>39</v>
      </c>
      <c r="G7395" t="str">
        <f t="shared" si="1643"/>
        <v>heating</v>
      </c>
      <c r="H7395" s="283">
        <f>IF(G7395="heating",F7395*Assumptions!M$4+Assumptions!M$7,0)</f>
        <v>0.32684879865565691</v>
      </c>
      <c r="I7395" s="15">
        <f t="shared" si="1644"/>
        <v>1.012242869806885</v>
      </c>
      <c r="J7395" s="15">
        <f t="shared" si="1645"/>
        <v>1.017726725449043</v>
      </c>
      <c r="K7395" s="283">
        <f t="shared" si="1650"/>
        <v>0.336715259545942</v>
      </c>
      <c r="L7395" s="283">
        <f t="shared" si="1651"/>
        <v>3.4953736047983544</v>
      </c>
      <c r="M7395" s="283">
        <f t="shared" si="1652"/>
        <v>4.01573849143562</v>
      </c>
      <c r="N7395" s="283">
        <f t="shared" si="1653"/>
        <v>2.9501734199721237</v>
      </c>
      <c r="O7395" s="283">
        <f t="shared" si="1654"/>
        <v>0.39894116819777797</v>
      </c>
      <c r="P7395" s="21">
        <f t="shared" si="1646"/>
        <v>0</v>
      </c>
      <c r="Q7395" s="21">
        <f t="shared" si="1647"/>
        <v>0.81803459285312596</v>
      </c>
      <c r="R7395">
        <f t="shared" si="1648"/>
        <v>0.9440993384982781</v>
      </c>
      <c r="S7395" s="296">
        <f t="shared" si="1655"/>
        <v>0</v>
      </c>
      <c r="T7395" s="283">
        <f t="shared" si="1656"/>
        <v>0.336715259545942</v>
      </c>
    </row>
    <row r="7396" spans="1:20" x14ac:dyDescent="0.25">
      <c r="A7396" s="286">
        <v>43409</v>
      </c>
      <c r="B7396" s="1">
        <f t="shared" si="1649"/>
        <v>1</v>
      </c>
      <c r="C7396" s="285">
        <v>2</v>
      </c>
      <c r="D7396" t="s">
        <v>713</v>
      </c>
      <c r="F7396" s="16">
        <v>37</v>
      </c>
      <c r="G7396" t="str">
        <f t="shared" si="1643"/>
        <v>heating</v>
      </c>
      <c r="H7396" s="283">
        <f>IF(G7396="heating",F7396*Assumptions!M$4+Assumptions!M$7,0)</f>
        <v>0.34824054712973695</v>
      </c>
      <c r="I7396" s="15">
        <f t="shared" si="1644"/>
        <v>1.0509704703585963</v>
      </c>
      <c r="J7396" s="15">
        <f t="shared" si="1645"/>
        <v>1.017726725449043</v>
      </c>
      <c r="K7396" s="283">
        <f t="shared" si="1650"/>
        <v>0.37247834528576074</v>
      </c>
      <c r="L7396" s="283">
        <f t="shared" si="1651"/>
        <v>3.3550920610042541</v>
      </c>
      <c r="M7396" s="283">
        <f t="shared" si="1652"/>
        <v>4.2639734628284449</v>
      </c>
      <c r="N7396" s="283">
        <f t="shared" si="1653"/>
        <v>2.8034223547707424</v>
      </c>
      <c r="O7396" s="283">
        <f t="shared" si="1654"/>
        <v>0.44577626237358542</v>
      </c>
      <c r="P7396" s="21">
        <f t="shared" si="1646"/>
        <v>0</v>
      </c>
      <c r="Q7396" s="21">
        <f t="shared" si="1647"/>
        <v>0.74507607494346417</v>
      </c>
      <c r="R7396">
        <f t="shared" si="1648"/>
        <v>0.9440993384982781</v>
      </c>
      <c r="S7396" s="296">
        <f t="shared" si="1655"/>
        <v>0</v>
      </c>
      <c r="T7396" s="283">
        <f t="shared" si="1656"/>
        <v>0.37247834528576074</v>
      </c>
    </row>
    <row r="7397" spans="1:20" x14ac:dyDescent="0.25">
      <c r="A7397" s="286">
        <v>43409</v>
      </c>
      <c r="B7397" s="1">
        <f t="shared" si="1649"/>
        <v>1</v>
      </c>
      <c r="C7397" s="285">
        <v>3</v>
      </c>
      <c r="D7397" t="s">
        <v>713</v>
      </c>
      <c r="F7397" s="16">
        <v>39</v>
      </c>
      <c r="G7397" t="str">
        <f t="shared" si="1643"/>
        <v>heating</v>
      </c>
      <c r="H7397" s="283">
        <f>IF(G7397="heating",F7397*Assumptions!M$4+Assumptions!M$7,0)</f>
        <v>0.32684879865565691</v>
      </c>
      <c r="I7397" s="15">
        <f t="shared" si="1644"/>
        <v>1.0924036124451033</v>
      </c>
      <c r="J7397" s="15">
        <f t="shared" si="1645"/>
        <v>1.017726725449043</v>
      </c>
      <c r="K7397" s="283">
        <f t="shared" si="1650"/>
        <v>0.36338015002620044</v>
      </c>
      <c r="L7397" s="283">
        <f t="shared" si="1651"/>
        <v>3.4953736047983544</v>
      </c>
      <c r="M7397" s="283">
        <f t="shared" si="1652"/>
        <v>4.3337497013103503</v>
      </c>
      <c r="N7397" s="283">
        <f t="shared" si="1653"/>
        <v>2.9501734199721237</v>
      </c>
      <c r="O7397" s="283">
        <f t="shared" si="1654"/>
        <v>0.43053380398269903</v>
      </c>
      <c r="P7397" s="21">
        <f t="shared" si="1646"/>
        <v>0</v>
      </c>
      <c r="Q7397" s="21">
        <f t="shared" si="1647"/>
        <v>0.69158980876382303</v>
      </c>
      <c r="R7397">
        <f t="shared" si="1648"/>
        <v>0.9440993384982781</v>
      </c>
      <c r="S7397" s="296">
        <f t="shared" si="1655"/>
        <v>0</v>
      </c>
      <c r="T7397" s="283">
        <f t="shared" si="1656"/>
        <v>0.36338015002620044</v>
      </c>
    </row>
    <row r="7398" spans="1:20" x14ac:dyDescent="0.25">
      <c r="A7398" s="286">
        <v>43409</v>
      </c>
      <c r="B7398" s="1">
        <f t="shared" si="1649"/>
        <v>1</v>
      </c>
      <c r="C7398" s="285">
        <v>4</v>
      </c>
      <c r="D7398" t="s">
        <v>713</v>
      </c>
      <c r="F7398" s="16">
        <v>39</v>
      </c>
      <c r="G7398" t="str">
        <f t="shared" si="1643"/>
        <v>heating</v>
      </c>
      <c r="H7398" s="283">
        <f>IF(G7398="heating",F7398*Assumptions!M$4+Assumptions!M$7,0)</f>
        <v>0.32684879865565691</v>
      </c>
      <c r="I7398" s="15">
        <f t="shared" si="1644"/>
        <v>1.1348296917927807</v>
      </c>
      <c r="J7398" s="15">
        <f t="shared" si="1645"/>
        <v>1.017726725449043</v>
      </c>
      <c r="K7398" s="283">
        <f t="shared" si="1650"/>
        <v>0.37749287805341319</v>
      </c>
      <c r="L7398" s="283">
        <f t="shared" si="1651"/>
        <v>3.4953736047983544</v>
      </c>
      <c r="M7398" s="283">
        <f t="shared" si="1652"/>
        <v>4.5020611263240662</v>
      </c>
      <c r="N7398" s="283">
        <f t="shared" si="1653"/>
        <v>2.9501734199721237</v>
      </c>
      <c r="O7398" s="283">
        <f t="shared" si="1654"/>
        <v>0.44725460307337872</v>
      </c>
      <c r="P7398" s="21">
        <f t="shared" si="1646"/>
        <v>0</v>
      </c>
      <c r="Q7398" s="21">
        <f t="shared" si="1647"/>
        <v>0.6473875548762833</v>
      </c>
      <c r="R7398">
        <f t="shared" si="1648"/>
        <v>0.9440993384982781</v>
      </c>
      <c r="S7398" s="296">
        <f t="shared" si="1655"/>
        <v>0</v>
      </c>
      <c r="T7398" s="283">
        <f t="shared" si="1656"/>
        <v>0.37749287805341319</v>
      </c>
    </row>
    <row r="7399" spans="1:20" x14ac:dyDescent="0.25">
      <c r="A7399" s="286">
        <v>43409</v>
      </c>
      <c r="B7399" s="1">
        <f t="shared" si="1649"/>
        <v>1</v>
      </c>
      <c r="C7399" s="285">
        <v>5</v>
      </c>
      <c r="D7399" t="s">
        <v>713</v>
      </c>
      <c r="F7399" s="16">
        <v>39</v>
      </c>
      <c r="G7399" t="str">
        <f t="shared" si="1643"/>
        <v>heating</v>
      </c>
      <c r="H7399" s="283">
        <f>IF(G7399="heating",F7399*Assumptions!M$4+Assumptions!M$7,0)</f>
        <v>0.32684879865565691</v>
      </c>
      <c r="I7399" s="15">
        <f t="shared" si="1644"/>
        <v>1.1635558681477385</v>
      </c>
      <c r="J7399" s="15">
        <f t="shared" si="1645"/>
        <v>1.017726725449043</v>
      </c>
      <c r="K7399" s="283">
        <f t="shared" si="1650"/>
        <v>0.38704843257064825</v>
      </c>
      <c r="L7399" s="283">
        <f t="shared" si="1651"/>
        <v>3.4953736047983544</v>
      </c>
      <c r="M7399" s="283">
        <f t="shared" si="1652"/>
        <v>4.616022721452298</v>
      </c>
      <c r="N7399" s="283">
        <f t="shared" si="1653"/>
        <v>2.9501734199721237</v>
      </c>
      <c r="O7399" s="283">
        <f t="shared" si="1654"/>
        <v>0.45857605042038618</v>
      </c>
      <c r="P7399" s="21">
        <f t="shared" si="1646"/>
        <v>0</v>
      </c>
      <c r="Q7399" s="21">
        <f t="shared" si="1647"/>
        <v>0.72139578924615555</v>
      </c>
      <c r="R7399">
        <f t="shared" si="1648"/>
        <v>0.9440993384982781</v>
      </c>
      <c r="S7399" s="296">
        <f t="shared" si="1655"/>
        <v>0</v>
      </c>
      <c r="T7399" s="283">
        <f t="shared" si="1656"/>
        <v>0.38704843257064825</v>
      </c>
    </row>
    <row r="7400" spans="1:20" x14ac:dyDescent="0.25">
      <c r="A7400" s="286">
        <v>43409</v>
      </c>
      <c r="B7400" s="1">
        <f t="shared" si="1649"/>
        <v>1</v>
      </c>
      <c r="C7400" s="285">
        <v>6</v>
      </c>
      <c r="D7400" t="s">
        <v>713</v>
      </c>
      <c r="F7400" s="16">
        <v>39</v>
      </c>
      <c r="G7400" t="str">
        <f t="shared" si="1643"/>
        <v>heating</v>
      </c>
      <c r="H7400" s="283">
        <f>IF(G7400="heating",F7400*Assumptions!M$4+Assumptions!M$7,0)</f>
        <v>0.32684879865565691</v>
      </c>
      <c r="I7400" s="15">
        <f t="shared" si="1644"/>
        <v>1.2083911162615524</v>
      </c>
      <c r="J7400" s="15">
        <f t="shared" si="1645"/>
        <v>1.017726725449043</v>
      </c>
      <c r="K7400" s="283">
        <f t="shared" si="1650"/>
        <v>0.40196255313968687</v>
      </c>
      <c r="L7400" s="283">
        <f t="shared" si="1651"/>
        <v>3.4953736047983544</v>
      </c>
      <c r="M7400" s="283">
        <f t="shared" si="1652"/>
        <v>4.7938917260105205</v>
      </c>
      <c r="N7400" s="283">
        <f t="shared" si="1653"/>
        <v>2.9501734199721237</v>
      </c>
      <c r="O7400" s="283">
        <f t="shared" si="1654"/>
        <v>0.47624634160492618</v>
      </c>
      <c r="P7400" s="21">
        <f t="shared" si="1646"/>
        <v>0</v>
      </c>
      <c r="Q7400" s="21">
        <f t="shared" si="1647"/>
        <v>0.87787080972652631</v>
      </c>
      <c r="R7400">
        <f t="shared" si="1648"/>
        <v>0.9440993384982781</v>
      </c>
      <c r="S7400" s="296">
        <f t="shared" si="1655"/>
        <v>0</v>
      </c>
      <c r="T7400" s="283">
        <f t="shared" si="1656"/>
        <v>0.40196255313968687</v>
      </c>
    </row>
    <row r="7401" spans="1:20" x14ac:dyDescent="0.25">
      <c r="A7401" s="286">
        <v>43409</v>
      </c>
      <c r="B7401" s="1">
        <f t="shared" si="1649"/>
        <v>1</v>
      </c>
      <c r="C7401" s="285">
        <v>7</v>
      </c>
      <c r="D7401" t="s">
        <v>714</v>
      </c>
      <c r="F7401" s="16">
        <v>39</v>
      </c>
      <c r="G7401" t="str">
        <f t="shared" si="1643"/>
        <v>heating</v>
      </c>
      <c r="H7401" s="283">
        <f>IF(G7401="heating",F7401*Assumptions!M$4+Assumptions!M$7,0)</f>
        <v>0.32684879865565691</v>
      </c>
      <c r="I7401" s="15">
        <f t="shared" si="1644"/>
        <v>1.1637425769249583</v>
      </c>
      <c r="J7401" s="15">
        <f t="shared" si="1645"/>
        <v>1.017726725449043</v>
      </c>
      <c r="K7401" s="283">
        <f t="shared" si="1650"/>
        <v>0.38711053989316568</v>
      </c>
      <c r="L7401" s="283">
        <f t="shared" si="1651"/>
        <v>3.4953736047983544</v>
      </c>
      <c r="M7401" s="283">
        <f t="shared" si="1652"/>
        <v>4.616763426717541</v>
      </c>
      <c r="N7401" s="283">
        <f t="shared" si="1653"/>
        <v>2.9501734199721237</v>
      </c>
      <c r="O7401" s="283">
        <f t="shared" si="1654"/>
        <v>0.45864963534740172</v>
      </c>
      <c r="P7401" s="21">
        <f t="shared" si="1646"/>
        <v>0</v>
      </c>
      <c r="Q7401" s="21">
        <f t="shared" si="1647"/>
        <v>0.97331382064367777</v>
      </c>
      <c r="R7401">
        <f t="shared" si="1648"/>
        <v>0.9440993384982781</v>
      </c>
      <c r="S7401" s="296">
        <f t="shared" si="1655"/>
        <v>0</v>
      </c>
      <c r="T7401" s="283">
        <f t="shared" si="1656"/>
        <v>0.38711053989316568</v>
      </c>
    </row>
    <row r="7402" spans="1:20" x14ac:dyDescent="0.25">
      <c r="A7402" s="286">
        <v>43409</v>
      </c>
      <c r="B7402" s="1">
        <f t="shared" si="1649"/>
        <v>1</v>
      </c>
      <c r="C7402" s="285">
        <v>8</v>
      </c>
      <c r="D7402" t="s">
        <v>714</v>
      </c>
      <c r="F7402" s="16">
        <v>39</v>
      </c>
      <c r="G7402" t="str">
        <f t="shared" si="1643"/>
        <v>heating</v>
      </c>
      <c r="H7402" s="283">
        <f>IF(G7402="heating",F7402*Assumptions!M$4+Assumptions!M$7,0)</f>
        <v>0.32684879865565691</v>
      </c>
      <c r="I7402" s="15">
        <f t="shared" si="1644"/>
        <v>1.094193721037565</v>
      </c>
      <c r="J7402" s="15">
        <f t="shared" si="1645"/>
        <v>1.017726725449043</v>
      </c>
      <c r="K7402" s="283">
        <f t="shared" si="1650"/>
        <v>0.36397561668475165</v>
      </c>
      <c r="L7402" s="283">
        <f t="shared" si="1651"/>
        <v>3.4953736047983544</v>
      </c>
      <c r="M7402" s="283">
        <f t="shared" si="1652"/>
        <v>4.3408513645504874</v>
      </c>
      <c r="N7402" s="283">
        <f t="shared" si="1653"/>
        <v>2.9501734199721237</v>
      </c>
      <c r="O7402" s="283">
        <f t="shared" si="1654"/>
        <v>0.43123931452209541</v>
      </c>
      <c r="P7402" s="21">
        <f t="shared" si="1646"/>
        <v>0</v>
      </c>
      <c r="Q7402" s="21">
        <f t="shared" si="1647"/>
        <v>0.94940007506179924</v>
      </c>
      <c r="R7402">
        <f t="shared" si="1648"/>
        <v>0.9440993384982781</v>
      </c>
      <c r="S7402" s="296">
        <f t="shared" si="1655"/>
        <v>0</v>
      </c>
      <c r="T7402" s="283">
        <f t="shared" si="1656"/>
        <v>0.36397561668475165</v>
      </c>
    </row>
    <row r="7403" spans="1:20" x14ac:dyDescent="0.25">
      <c r="A7403" s="286">
        <v>43409</v>
      </c>
      <c r="B7403" s="1">
        <f t="shared" si="1649"/>
        <v>1</v>
      </c>
      <c r="C7403" s="285">
        <v>9</v>
      </c>
      <c r="D7403" t="s">
        <v>714</v>
      </c>
      <c r="F7403" s="16">
        <v>39</v>
      </c>
      <c r="G7403" t="str">
        <f t="shared" si="1643"/>
        <v>heating</v>
      </c>
      <c r="H7403" s="283">
        <f>IF(G7403="heating",F7403*Assumptions!M$4+Assumptions!M$7,0)</f>
        <v>0.32684879865565691</v>
      </c>
      <c r="I7403" s="15">
        <f t="shared" si="1644"/>
        <v>1.0343009000871222</v>
      </c>
      <c r="J7403" s="15">
        <f t="shared" si="1645"/>
        <v>1.017726725449043</v>
      </c>
      <c r="K7403" s="283">
        <f t="shared" si="1650"/>
        <v>0.34405270356498385</v>
      </c>
      <c r="L7403" s="283">
        <f t="shared" si="1651"/>
        <v>3.4953736047983544</v>
      </c>
      <c r="M7403" s="283">
        <f t="shared" si="1652"/>
        <v>4.1032464244463007</v>
      </c>
      <c r="N7403" s="283">
        <f t="shared" si="1653"/>
        <v>2.9501734199721237</v>
      </c>
      <c r="O7403" s="283">
        <f t="shared" si="1654"/>
        <v>0.40763459210879904</v>
      </c>
      <c r="P7403" s="21">
        <f t="shared" si="1646"/>
        <v>0</v>
      </c>
      <c r="Q7403" s="21">
        <f t="shared" si="1647"/>
        <v>0.8408485371888097</v>
      </c>
      <c r="R7403">
        <f t="shared" si="1648"/>
        <v>0.9440993384982781</v>
      </c>
      <c r="S7403" s="296">
        <f t="shared" si="1655"/>
        <v>0</v>
      </c>
      <c r="T7403" s="283">
        <f t="shared" si="1656"/>
        <v>0.34405270356498385</v>
      </c>
    </row>
    <row r="7404" spans="1:20" x14ac:dyDescent="0.25">
      <c r="A7404" s="286">
        <v>43409</v>
      </c>
      <c r="B7404" s="1">
        <f t="shared" si="1649"/>
        <v>1</v>
      </c>
      <c r="C7404" s="285">
        <v>10</v>
      </c>
      <c r="D7404" t="s">
        <v>714</v>
      </c>
      <c r="F7404" s="16">
        <v>39</v>
      </c>
      <c r="G7404" t="str">
        <f t="shared" si="1643"/>
        <v>heating</v>
      </c>
      <c r="H7404" s="283">
        <f>IF(G7404="heating",F7404*Assumptions!M$4+Assumptions!M$7,0)</f>
        <v>0.32684879865565691</v>
      </c>
      <c r="I7404" s="15">
        <f t="shared" si="1644"/>
        <v>0.98112329028689171</v>
      </c>
      <c r="J7404" s="15">
        <f t="shared" si="1645"/>
        <v>1.017726725449043</v>
      </c>
      <c r="K7404" s="283">
        <f t="shared" si="1650"/>
        <v>0.32636355679990614</v>
      </c>
      <c r="L7404" s="283">
        <f t="shared" si="1651"/>
        <v>3.4953736047983544</v>
      </c>
      <c r="M7404" s="283">
        <f t="shared" si="1652"/>
        <v>3.8922818615661789</v>
      </c>
      <c r="N7404" s="283">
        <f t="shared" si="1653"/>
        <v>2.9501734199721237</v>
      </c>
      <c r="O7404" s="283">
        <f t="shared" si="1654"/>
        <v>0.3866764422334466</v>
      </c>
      <c r="P7404" s="21">
        <f t="shared" si="1646"/>
        <v>0</v>
      </c>
      <c r="Q7404" s="21">
        <f t="shared" si="1647"/>
        <v>0.74504051125983206</v>
      </c>
      <c r="R7404">
        <f t="shared" si="1648"/>
        <v>0.9440993384982781</v>
      </c>
      <c r="S7404" s="296">
        <f t="shared" si="1655"/>
        <v>0</v>
      </c>
      <c r="T7404" s="283">
        <f t="shared" si="1656"/>
        <v>0.32636355679990614</v>
      </c>
    </row>
    <row r="7405" spans="1:20" x14ac:dyDescent="0.25">
      <c r="A7405" s="286">
        <v>43409</v>
      </c>
      <c r="B7405" s="1">
        <f t="shared" si="1649"/>
        <v>1</v>
      </c>
      <c r="C7405" s="285">
        <v>11</v>
      </c>
      <c r="D7405" t="s">
        <v>714</v>
      </c>
      <c r="F7405" s="16">
        <v>41</v>
      </c>
      <c r="G7405" t="str">
        <f t="shared" si="1643"/>
        <v>heating</v>
      </c>
      <c r="H7405" s="283">
        <f>IF(G7405="heating",F7405*Assumptions!M$4+Assumptions!M$7,0)</f>
        <v>0.30545705018157687</v>
      </c>
      <c r="I7405" s="15">
        <f t="shared" si="1644"/>
        <v>0.94956163997961163</v>
      </c>
      <c r="J7405" s="15">
        <f t="shared" si="1645"/>
        <v>1.017726725449043</v>
      </c>
      <c r="K7405" s="283">
        <f t="shared" si="1650"/>
        <v>0.2951919395041922</v>
      </c>
      <c r="L7405" s="283">
        <f t="shared" si="1651"/>
        <v>3.6290180754851575</v>
      </c>
      <c r="M7405" s="283">
        <f t="shared" si="1652"/>
        <v>3.6551284888843765</v>
      </c>
      <c r="N7405" s="283">
        <f t="shared" si="1653"/>
        <v>3.0927664988509331</v>
      </c>
      <c r="O7405" s="283">
        <f t="shared" si="1654"/>
        <v>0.34637496383779459</v>
      </c>
      <c r="P7405" s="21">
        <f t="shared" si="1646"/>
        <v>0</v>
      </c>
      <c r="Q7405" s="21">
        <f t="shared" si="1647"/>
        <v>0.72850690893675296</v>
      </c>
      <c r="R7405">
        <f t="shared" si="1648"/>
        <v>0.9440993384982781</v>
      </c>
      <c r="S7405" s="296">
        <f t="shared" si="1655"/>
        <v>0</v>
      </c>
      <c r="T7405" s="283">
        <f t="shared" si="1656"/>
        <v>0.2951919395041922</v>
      </c>
    </row>
    <row r="7406" spans="1:20" x14ac:dyDescent="0.25">
      <c r="A7406" s="286">
        <v>43409</v>
      </c>
      <c r="B7406" s="1">
        <f t="shared" si="1649"/>
        <v>1</v>
      </c>
      <c r="C7406" s="285">
        <v>12</v>
      </c>
      <c r="D7406" t="s">
        <v>714</v>
      </c>
      <c r="F7406" s="16">
        <v>41</v>
      </c>
      <c r="G7406" t="str">
        <f t="shared" si="1643"/>
        <v>heating</v>
      </c>
      <c r="H7406" s="283">
        <f>IF(G7406="heating",F7406*Assumptions!M$4+Assumptions!M$7,0)</f>
        <v>0.30545705018157687</v>
      </c>
      <c r="I7406" s="15">
        <f t="shared" si="1644"/>
        <v>0.91648403420261149</v>
      </c>
      <c r="J7406" s="15">
        <f t="shared" si="1645"/>
        <v>1.017726725449043</v>
      </c>
      <c r="K7406" s="283">
        <f t="shared" si="1650"/>
        <v>0.2849090445425998</v>
      </c>
      <c r="L7406" s="283">
        <f t="shared" si="1651"/>
        <v>3.6290180754851575</v>
      </c>
      <c r="M7406" s="283">
        <f t="shared" si="1652"/>
        <v>3.5278035274187931</v>
      </c>
      <c r="N7406" s="283">
        <f t="shared" si="1653"/>
        <v>3.0927664988509331</v>
      </c>
      <c r="O7406" s="283">
        <f t="shared" si="1654"/>
        <v>0.33430912838018784</v>
      </c>
      <c r="P7406" s="21">
        <f t="shared" si="1646"/>
        <v>0</v>
      </c>
      <c r="Q7406" s="21">
        <f t="shared" si="1647"/>
        <v>0.75910815787401487</v>
      </c>
      <c r="R7406">
        <f t="shared" si="1648"/>
        <v>0.9440993384982781</v>
      </c>
      <c r="S7406" s="296">
        <f t="shared" si="1655"/>
        <v>0</v>
      </c>
      <c r="T7406" s="283">
        <f t="shared" si="1656"/>
        <v>0.2849090445425998</v>
      </c>
    </row>
    <row r="7407" spans="1:20" x14ac:dyDescent="0.25">
      <c r="A7407" s="286">
        <v>43409</v>
      </c>
      <c r="B7407" s="1">
        <f t="shared" si="1649"/>
        <v>1</v>
      </c>
      <c r="C7407" s="285">
        <v>13</v>
      </c>
      <c r="D7407" t="s">
        <v>714</v>
      </c>
      <c r="F7407" s="16">
        <v>41</v>
      </c>
      <c r="G7407" t="str">
        <f t="shared" si="1643"/>
        <v>heating</v>
      </c>
      <c r="H7407" s="283">
        <f>IF(G7407="heating",F7407*Assumptions!M$4+Assumptions!M$7,0)</f>
        <v>0.30545705018157687</v>
      </c>
      <c r="I7407" s="15">
        <f t="shared" si="1644"/>
        <v>0.90040206880052787</v>
      </c>
      <c r="J7407" s="15">
        <f t="shared" si="1645"/>
        <v>1.017726725449043</v>
      </c>
      <c r="K7407" s="283">
        <f t="shared" si="1650"/>
        <v>0.27990961495508793</v>
      </c>
      <c r="L7407" s="283">
        <f t="shared" si="1651"/>
        <v>3.6290180754851575</v>
      </c>
      <c r="M7407" s="283">
        <f t="shared" si="1652"/>
        <v>3.465899542018045</v>
      </c>
      <c r="N7407" s="283">
        <f t="shared" si="1653"/>
        <v>3.0927664988509331</v>
      </c>
      <c r="O7407" s="283">
        <f t="shared" si="1654"/>
        <v>0.32844285287994018</v>
      </c>
      <c r="P7407" s="21">
        <f t="shared" si="1646"/>
        <v>0</v>
      </c>
      <c r="Q7407" s="21">
        <f t="shared" si="1647"/>
        <v>0.79115902007799765</v>
      </c>
      <c r="R7407">
        <f t="shared" si="1648"/>
        <v>0.9440993384982781</v>
      </c>
      <c r="S7407" s="296">
        <f t="shared" si="1655"/>
        <v>0</v>
      </c>
      <c r="T7407" s="283">
        <f t="shared" si="1656"/>
        <v>0.27990961495508793</v>
      </c>
    </row>
    <row r="7408" spans="1:20" x14ac:dyDescent="0.25">
      <c r="A7408" s="286">
        <v>43409</v>
      </c>
      <c r="B7408" s="1">
        <f t="shared" si="1649"/>
        <v>1</v>
      </c>
      <c r="C7408" s="285">
        <v>14</v>
      </c>
      <c r="D7408" t="s">
        <v>714</v>
      </c>
      <c r="F7408" s="16">
        <v>43</v>
      </c>
      <c r="G7408" t="str">
        <f t="shared" si="1643"/>
        <v>heating</v>
      </c>
      <c r="H7408" s="283">
        <f>IF(G7408="heating",F7408*Assumptions!M$4+Assumptions!M$7,0)</f>
        <v>0.28406530170749683</v>
      </c>
      <c r="I7408" s="15">
        <f t="shared" si="1644"/>
        <v>0.86032894500746537</v>
      </c>
      <c r="J7408" s="15">
        <f t="shared" si="1645"/>
        <v>1.017726725449043</v>
      </c>
      <c r="K7408" s="283">
        <f t="shared" si="1650"/>
        <v>0.24872182869663803</v>
      </c>
      <c r="L7408" s="283">
        <f t="shared" si="1651"/>
        <v>3.7370271581932331</v>
      </c>
      <c r="M7408" s="283">
        <f t="shared" si="1652"/>
        <v>3.17138654023849</v>
      </c>
      <c r="N7408" s="283">
        <f t="shared" si="1653"/>
        <v>3.2278965655525562</v>
      </c>
      <c r="O7408" s="283">
        <f t="shared" si="1654"/>
        <v>0.2879522964254933</v>
      </c>
      <c r="P7408" s="21">
        <f t="shared" si="1646"/>
        <v>0</v>
      </c>
      <c r="Q7408" s="21">
        <f t="shared" si="1647"/>
        <v>0.84355555031342389</v>
      </c>
      <c r="R7408">
        <f t="shared" si="1648"/>
        <v>0.9440993384982781</v>
      </c>
      <c r="S7408" s="296">
        <f t="shared" si="1655"/>
        <v>0</v>
      </c>
      <c r="T7408" s="283">
        <f t="shared" si="1656"/>
        <v>0.24872182869663803</v>
      </c>
    </row>
    <row r="7409" spans="1:20" x14ac:dyDescent="0.25">
      <c r="A7409" s="286">
        <v>43409</v>
      </c>
      <c r="B7409" s="1">
        <f t="shared" si="1649"/>
        <v>1</v>
      </c>
      <c r="C7409" s="285">
        <v>15</v>
      </c>
      <c r="D7409" t="s">
        <v>714</v>
      </c>
      <c r="F7409" s="16">
        <v>43</v>
      </c>
      <c r="G7409" t="str">
        <f t="shared" si="1643"/>
        <v>heating</v>
      </c>
      <c r="H7409" s="283">
        <f>IF(G7409="heating",F7409*Assumptions!M$4+Assumptions!M$7,0)</f>
        <v>0.28406530170749683</v>
      </c>
      <c r="I7409" s="15">
        <f t="shared" si="1644"/>
        <v>0.85754515037175039</v>
      </c>
      <c r="J7409" s="15">
        <f t="shared" si="1645"/>
        <v>1.017726725449043</v>
      </c>
      <c r="K7409" s="283">
        <f t="shared" si="1650"/>
        <v>0.24791703130311907</v>
      </c>
      <c r="L7409" s="283">
        <f t="shared" si="1651"/>
        <v>3.7370271581932331</v>
      </c>
      <c r="M7409" s="283">
        <f t="shared" si="1652"/>
        <v>3.1611247806060532</v>
      </c>
      <c r="N7409" s="283">
        <f t="shared" si="1653"/>
        <v>3.2278965655525562</v>
      </c>
      <c r="O7409" s="283">
        <f t="shared" si="1654"/>
        <v>0.28702055971852458</v>
      </c>
      <c r="P7409" s="21">
        <f t="shared" si="1646"/>
        <v>0</v>
      </c>
      <c r="Q7409" s="21">
        <f t="shared" si="1647"/>
        <v>0.96592607327566882</v>
      </c>
      <c r="R7409">
        <f t="shared" si="1648"/>
        <v>0.9440993384982781</v>
      </c>
      <c r="S7409" s="296">
        <f t="shared" si="1655"/>
        <v>0</v>
      </c>
      <c r="T7409" s="283">
        <f t="shared" si="1656"/>
        <v>0.24791703130311907</v>
      </c>
    </row>
    <row r="7410" spans="1:20" x14ac:dyDescent="0.25">
      <c r="A7410" s="286">
        <v>43409</v>
      </c>
      <c r="B7410" s="1">
        <f t="shared" si="1649"/>
        <v>1</v>
      </c>
      <c r="C7410" s="285">
        <v>16</v>
      </c>
      <c r="D7410" t="s">
        <v>714</v>
      </c>
      <c r="F7410" s="16">
        <v>43</v>
      </c>
      <c r="G7410" t="str">
        <f t="shared" si="1643"/>
        <v>heating</v>
      </c>
      <c r="H7410" s="283">
        <f>IF(G7410="heating",F7410*Assumptions!M$4+Assumptions!M$7,0)</f>
        <v>0.28406530170749683</v>
      </c>
      <c r="I7410" s="15">
        <f t="shared" si="1644"/>
        <v>0.88344815438260227</v>
      </c>
      <c r="J7410" s="15">
        <f t="shared" si="1645"/>
        <v>1.017726725449043</v>
      </c>
      <c r="K7410" s="283">
        <f t="shared" si="1650"/>
        <v>0.25540561176260779</v>
      </c>
      <c r="L7410" s="283">
        <f t="shared" si="1651"/>
        <v>3.7370271581932331</v>
      </c>
      <c r="M7410" s="283">
        <f t="shared" si="1652"/>
        <v>3.2566096980303376</v>
      </c>
      <c r="N7410" s="283">
        <f t="shared" si="1653"/>
        <v>3.2278965655525562</v>
      </c>
      <c r="O7410" s="283">
        <f t="shared" si="1654"/>
        <v>0.29569030113839379</v>
      </c>
      <c r="P7410" s="21">
        <f t="shared" si="1646"/>
        <v>0</v>
      </c>
      <c r="Q7410" s="21">
        <f t="shared" si="1647"/>
        <v>1.1649354943302594</v>
      </c>
      <c r="R7410">
        <f t="shared" si="1648"/>
        <v>0.9440993384982781</v>
      </c>
      <c r="S7410" s="296">
        <f t="shared" si="1655"/>
        <v>0</v>
      </c>
      <c r="T7410" s="283">
        <f t="shared" si="1656"/>
        <v>0.25540561176260779</v>
      </c>
    </row>
    <row r="7411" spans="1:20" x14ac:dyDescent="0.25">
      <c r="A7411" s="286">
        <v>43409</v>
      </c>
      <c r="B7411" s="1">
        <f t="shared" si="1649"/>
        <v>1</v>
      </c>
      <c r="C7411" s="285">
        <v>17</v>
      </c>
      <c r="D7411" t="s">
        <v>714</v>
      </c>
      <c r="F7411" s="16">
        <v>43</v>
      </c>
      <c r="G7411" t="str">
        <f t="shared" si="1643"/>
        <v>heating</v>
      </c>
      <c r="H7411" s="283">
        <f>IF(G7411="heating",F7411*Assumptions!M$4+Assumptions!M$7,0)</f>
        <v>0.28406530170749683</v>
      </c>
      <c r="I7411" s="15">
        <f t="shared" si="1644"/>
        <v>0.94025748850374469</v>
      </c>
      <c r="J7411" s="15">
        <f t="shared" si="1645"/>
        <v>1.017726725449043</v>
      </c>
      <c r="K7411" s="283">
        <f t="shared" si="1650"/>
        <v>0.27182923850636009</v>
      </c>
      <c r="L7411" s="283">
        <f t="shared" si="1651"/>
        <v>3.7370271581932331</v>
      </c>
      <c r="M7411" s="283">
        <f t="shared" si="1652"/>
        <v>3.4660230377037324</v>
      </c>
      <c r="N7411" s="283">
        <f t="shared" si="1653"/>
        <v>3.2278965655525562</v>
      </c>
      <c r="O7411" s="283">
        <f t="shared" si="1654"/>
        <v>0.31470439837819325</v>
      </c>
      <c r="P7411" s="21">
        <f t="shared" si="1646"/>
        <v>0</v>
      </c>
      <c r="Q7411" s="21">
        <f t="shared" si="1647"/>
        <v>1.3521540118753073</v>
      </c>
      <c r="R7411">
        <f t="shared" si="1648"/>
        <v>0.9440993384982781</v>
      </c>
      <c r="S7411" s="296">
        <f t="shared" si="1655"/>
        <v>0</v>
      </c>
      <c r="T7411" s="283">
        <f t="shared" si="1656"/>
        <v>0.27182923850636009</v>
      </c>
    </row>
    <row r="7412" spans="1:20" x14ac:dyDescent="0.25">
      <c r="A7412" s="286">
        <v>43409</v>
      </c>
      <c r="B7412" s="1">
        <f t="shared" si="1649"/>
        <v>1</v>
      </c>
      <c r="C7412" s="285">
        <v>18</v>
      </c>
      <c r="D7412" t="s">
        <v>714</v>
      </c>
      <c r="F7412" s="16">
        <v>43</v>
      </c>
      <c r="G7412" t="str">
        <f t="shared" si="1643"/>
        <v>heating</v>
      </c>
      <c r="H7412" s="283">
        <f>IF(G7412="heating",F7412*Assumptions!M$4+Assumptions!M$7,0)</f>
        <v>0.28406530170749683</v>
      </c>
      <c r="I7412" s="15">
        <f t="shared" si="1644"/>
        <v>0.98182363790757687</v>
      </c>
      <c r="J7412" s="15">
        <f t="shared" si="1645"/>
        <v>1.017726725449043</v>
      </c>
      <c r="K7412" s="283">
        <f t="shared" si="1650"/>
        <v>0.28384604760198934</v>
      </c>
      <c r="L7412" s="283">
        <f t="shared" si="1651"/>
        <v>3.7370271581932331</v>
      </c>
      <c r="M7412" s="283">
        <f t="shared" si="1652"/>
        <v>3.6192462060207204</v>
      </c>
      <c r="N7412" s="283">
        <f t="shared" si="1653"/>
        <v>3.2278965655525562</v>
      </c>
      <c r="O7412" s="283">
        <f t="shared" si="1654"/>
        <v>0.3286165981755565</v>
      </c>
      <c r="P7412" s="21">
        <f t="shared" si="1646"/>
        <v>0</v>
      </c>
      <c r="Q7412" s="21">
        <f t="shared" si="1647"/>
        <v>1.5598916921549892</v>
      </c>
      <c r="R7412">
        <f t="shared" si="1648"/>
        <v>0.9440993384982781</v>
      </c>
      <c r="S7412" s="296">
        <f t="shared" si="1655"/>
        <v>0</v>
      </c>
      <c r="T7412" s="283">
        <f t="shared" si="1656"/>
        <v>0.28384604760198934</v>
      </c>
    </row>
    <row r="7413" spans="1:20" x14ac:dyDescent="0.25">
      <c r="A7413" s="286">
        <v>43409</v>
      </c>
      <c r="B7413" s="1">
        <f t="shared" si="1649"/>
        <v>1</v>
      </c>
      <c r="C7413" s="285">
        <v>19</v>
      </c>
      <c r="D7413" t="s">
        <v>714</v>
      </c>
      <c r="F7413" s="16">
        <v>41</v>
      </c>
      <c r="G7413" t="str">
        <f t="shared" si="1643"/>
        <v>heating</v>
      </c>
      <c r="H7413" s="283">
        <f>IF(G7413="heating",F7413*Assumptions!M$4+Assumptions!M$7,0)</f>
        <v>0.30545705018157687</v>
      </c>
      <c r="I7413" s="15">
        <f t="shared" si="1644"/>
        <v>0.98418842963438757</v>
      </c>
      <c r="J7413" s="15">
        <f t="shared" si="1645"/>
        <v>1.017726725449043</v>
      </c>
      <c r="K7413" s="283">
        <f t="shared" si="1650"/>
        <v>0.30595643205173917</v>
      </c>
      <c r="L7413" s="283">
        <f t="shared" si="1651"/>
        <v>3.6290180754851575</v>
      </c>
      <c r="M7413" s="283">
        <f t="shared" si="1652"/>
        <v>3.7884166926375271</v>
      </c>
      <c r="N7413" s="283">
        <f t="shared" si="1653"/>
        <v>3.0927664988509331</v>
      </c>
      <c r="O7413" s="283">
        <f t="shared" si="1654"/>
        <v>0.35900590058746101</v>
      </c>
      <c r="P7413" s="21">
        <f t="shared" si="1646"/>
        <v>0</v>
      </c>
      <c r="Q7413" s="21">
        <f t="shared" si="1647"/>
        <v>1.6764212681468484</v>
      </c>
      <c r="R7413">
        <f t="shared" si="1648"/>
        <v>0.9440993384982781</v>
      </c>
      <c r="S7413" s="296">
        <f t="shared" si="1655"/>
        <v>0</v>
      </c>
      <c r="T7413" s="283">
        <f t="shared" si="1656"/>
        <v>0.30595643205173917</v>
      </c>
    </row>
    <row r="7414" spans="1:20" x14ac:dyDescent="0.25">
      <c r="A7414" s="286">
        <v>43409</v>
      </c>
      <c r="B7414" s="1">
        <f t="shared" si="1649"/>
        <v>1</v>
      </c>
      <c r="C7414" s="285">
        <v>20</v>
      </c>
      <c r="D7414" t="s">
        <v>714</v>
      </c>
      <c r="F7414" s="16">
        <v>41</v>
      </c>
      <c r="G7414" t="str">
        <f t="shared" si="1643"/>
        <v>heating</v>
      </c>
      <c r="H7414" s="283">
        <f>IF(G7414="heating",F7414*Assumptions!M$4+Assumptions!M$7,0)</f>
        <v>0.30545705018157687</v>
      </c>
      <c r="I7414" s="15">
        <f t="shared" si="1644"/>
        <v>0.97071962311712034</v>
      </c>
      <c r="J7414" s="15">
        <f t="shared" si="1645"/>
        <v>1.017726725449043</v>
      </c>
      <c r="K7414" s="283">
        <f t="shared" si="1650"/>
        <v>0.3017693598794427</v>
      </c>
      <c r="L7414" s="283">
        <f t="shared" si="1651"/>
        <v>3.6290180754851575</v>
      </c>
      <c r="M7414" s="283">
        <f t="shared" si="1652"/>
        <v>3.7365714870818434</v>
      </c>
      <c r="N7414" s="283">
        <f t="shared" si="1653"/>
        <v>3.0927664988509331</v>
      </c>
      <c r="O7414" s="283">
        <f t="shared" si="1654"/>
        <v>0.35409283631239519</v>
      </c>
      <c r="P7414" s="21">
        <f t="shared" si="1646"/>
        <v>0</v>
      </c>
      <c r="Q7414" s="21">
        <f t="shared" si="1647"/>
        <v>1.52436960139122</v>
      </c>
      <c r="R7414">
        <f t="shared" si="1648"/>
        <v>0.9440993384982781</v>
      </c>
      <c r="S7414" s="296">
        <f t="shared" si="1655"/>
        <v>0</v>
      </c>
      <c r="T7414" s="283">
        <f t="shared" si="1656"/>
        <v>0.3017693598794427</v>
      </c>
    </row>
    <row r="7415" spans="1:20" x14ac:dyDescent="0.25">
      <c r="A7415" s="286">
        <v>43409</v>
      </c>
      <c r="B7415" s="1">
        <f t="shared" si="1649"/>
        <v>1</v>
      </c>
      <c r="C7415" s="285">
        <v>21</v>
      </c>
      <c r="D7415" t="s">
        <v>714</v>
      </c>
      <c r="F7415" s="16">
        <v>41</v>
      </c>
      <c r="G7415" t="str">
        <f t="shared" si="1643"/>
        <v>heating</v>
      </c>
      <c r="H7415" s="283">
        <f>IF(G7415="heating",F7415*Assumptions!M$4+Assumptions!M$7,0)</f>
        <v>0.30545705018157687</v>
      </c>
      <c r="I7415" s="15">
        <f t="shared" si="1644"/>
        <v>0.95751150862929935</v>
      </c>
      <c r="J7415" s="15">
        <f t="shared" si="1645"/>
        <v>1.017726725449043</v>
      </c>
      <c r="K7415" s="283">
        <f t="shared" si="1650"/>
        <v>0.29766332950848434</v>
      </c>
      <c r="L7415" s="283">
        <f t="shared" si="1651"/>
        <v>3.6290180754851575</v>
      </c>
      <c r="M7415" s="283">
        <f t="shared" si="1652"/>
        <v>3.6857297581026507</v>
      </c>
      <c r="N7415" s="283">
        <f t="shared" si="1653"/>
        <v>3.0927664988509331</v>
      </c>
      <c r="O7415" s="283">
        <f t="shared" si="1654"/>
        <v>0.34927486559257681</v>
      </c>
      <c r="P7415" s="21">
        <f t="shared" si="1646"/>
        <v>0</v>
      </c>
      <c r="Q7415" s="21">
        <f t="shared" si="1647"/>
        <v>1.4448604713749031</v>
      </c>
      <c r="R7415">
        <f t="shared" si="1648"/>
        <v>0.9440993384982781</v>
      </c>
      <c r="S7415" s="296">
        <f t="shared" si="1655"/>
        <v>0</v>
      </c>
      <c r="T7415" s="283">
        <f t="shared" si="1656"/>
        <v>0.29766332950848434</v>
      </c>
    </row>
    <row r="7416" spans="1:20" x14ac:dyDescent="0.25">
      <c r="A7416" s="286">
        <v>43409</v>
      </c>
      <c r="B7416" s="1">
        <f t="shared" si="1649"/>
        <v>1</v>
      </c>
      <c r="C7416" s="285">
        <v>22</v>
      </c>
      <c r="D7416" t="s">
        <v>714</v>
      </c>
      <c r="F7416" s="16">
        <v>39</v>
      </c>
      <c r="G7416" t="str">
        <f t="shared" si="1643"/>
        <v>heating</v>
      </c>
      <c r="H7416" s="283">
        <f>IF(G7416="heating",F7416*Assumptions!M$4+Assumptions!M$7,0)</f>
        <v>0.32684879865565691</v>
      </c>
      <c r="I7416" s="15">
        <f t="shared" si="1644"/>
        <v>0.9426530227543114</v>
      </c>
      <c r="J7416" s="15">
        <f t="shared" si="1645"/>
        <v>1.017726725449043</v>
      </c>
      <c r="K7416" s="283">
        <f t="shared" si="1650"/>
        <v>0.31356670092330624</v>
      </c>
      <c r="L7416" s="283">
        <f t="shared" si="1651"/>
        <v>3.4953736047983544</v>
      </c>
      <c r="M7416" s="283">
        <f t="shared" si="1652"/>
        <v>3.7396638103904949</v>
      </c>
      <c r="N7416" s="283">
        <f t="shared" si="1653"/>
        <v>2.9501734199721237</v>
      </c>
      <c r="O7416" s="283">
        <f t="shared" si="1654"/>
        <v>0.37151469209609406</v>
      </c>
      <c r="P7416" s="21">
        <f t="shared" si="1646"/>
        <v>0</v>
      </c>
      <c r="Q7416" s="21">
        <f t="shared" si="1647"/>
        <v>1.2427137171080138</v>
      </c>
      <c r="R7416">
        <f t="shared" si="1648"/>
        <v>0.9440993384982781</v>
      </c>
      <c r="S7416" s="296">
        <f t="shared" si="1655"/>
        <v>0</v>
      </c>
      <c r="T7416" s="283">
        <f t="shared" si="1656"/>
        <v>0.31356670092330624</v>
      </c>
    </row>
    <row r="7417" spans="1:20" x14ac:dyDescent="0.25">
      <c r="A7417" s="286">
        <v>43409</v>
      </c>
      <c r="B7417" s="1">
        <f t="shared" si="1649"/>
        <v>1</v>
      </c>
      <c r="C7417" s="285">
        <v>23</v>
      </c>
      <c r="D7417" t="s">
        <v>713</v>
      </c>
      <c r="F7417" s="16">
        <v>39</v>
      </c>
      <c r="G7417" t="str">
        <f t="shared" si="1643"/>
        <v>heating</v>
      </c>
      <c r="H7417" s="283">
        <f>IF(G7417="heating",F7417*Assumptions!M$4+Assumptions!M$7,0)</f>
        <v>0.32684879865565691</v>
      </c>
      <c r="I7417" s="15">
        <f t="shared" si="1644"/>
        <v>0.94450710149963013</v>
      </c>
      <c r="J7417" s="15">
        <f t="shared" si="1645"/>
        <v>1.017726725449043</v>
      </c>
      <c r="K7417" s="283">
        <f t="shared" si="1650"/>
        <v>0.31418344678990612</v>
      </c>
      <c r="L7417" s="283">
        <f t="shared" si="1651"/>
        <v>3.4953736047983544</v>
      </c>
      <c r="M7417" s="283">
        <f t="shared" si="1652"/>
        <v>3.7470192540353087</v>
      </c>
      <c r="N7417" s="283">
        <f t="shared" si="1653"/>
        <v>2.9501734199721237</v>
      </c>
      <c r="O7417" s="283">
        <f t="shared" si="1654"/>
        <v>0.37224541429987629</v>
      </c>
      <c r="P7417" s="21">
        <f t="shared" si="1646"/>
        <v>0</v>
      </c>
      <c r="Q7417" s="21">
        <f t="shared" si="1647"/>
        <v>1.0297519246597011</v>
      </c>
      <c r="R7417">
        <f t="shared" si="1648"/>
        <v>0.9440993384982781</v>
      </c>
      <c r="S7417" s="296">
        <f t="shared" si="1655"/>
        <v>0</v>
      </c>
      <c r="T7417" s="283">
        <f t="shared" si="1656"/>
        <v>0.31418344678990612</v>
      </c>
    </row>
    <row r="7418" spans="1:20" x14ac:dyDescent="0.25">
      <c r="A7418" s="286">
        <v>43410</v>
      </c>
      <c r="B7418" s="1">
        <f t="shared" si="1649"/>
        <v>2</v>
      </c>
      <c r="C7418" s="285">
        <v>0</v>
      </c>
      <c r="D7418" t="s">
        <v>713</v>
      </c>
      <c r="F7418" s="16">
        <v>39</v>
      </c>
      <c r="G7418" t="str">
        <f t="shared" si="1643"/>
        <v>heating</v>
      </c>
      <c r="H7418" s="283">
        <f>IF(G7418="heating",F7418*Assumptions!M$4+Assumptions!M$7,0)</f>
        <v>0.32684879865565691</v>
      </c>
      <c r="I7418" s="15">
        <f t="shared" si="1644"/>
        <v>0.97481507806017154</v>
      </c>
      <c r="J7418" s="15">
        <f t="shared" si="1645"/>
        <v>1.0199659078795975</v>
      </c>
      <c r="K7418" s="283">
        <f t="shared" si="1650"/>
        <v>0.32497861758509233</v>
      </c>
      <c r="L7418" s="283">
        <f t="shared" si="1651"/>
        <v>3.4953736047983544</v>
      </c>
      <c r="M7418" s="283">
        <f t="shared" si="1652"/>
        <v>3.8757647790890553</v>
      </c>
      <c r="N7418" s="283">
        <f t="shared" si="1653"/>
        <v>2.9501734199721237</v>
      </c>
      <c r="O7418" s="283">
        <f t="shared" si="1654"/>
        <v>0.38503556243196152</v>
      </c>
      <c r="P7418" s="21">
        <f t="shared" si="1646"/>
        <v>0</v>
      </c>
      <c r="Q7418" s="21">
        <f t="shared" si="1647"/>
        <v>0.90668853391740301</v>
      </c>
      <c r="R7418">
        <f t="shared" si="1648"/>
        <v>0.83668510409641816</v>
      </c>
      <c r="S7418" s="296">
        <f t="shared" si="1655"/>
        <v>0</v>
      </c>
      <c r="T7418" s="283">
        <f t="shared" si="1656"/>
        <v>0.32497861758509233</v>
      </c>
    </row>
    <row r="7419" spans="1:20" x14ac:dyDescent="0.25">
      <c r="A7419" s="286">
        <v>43410</v>
      </c>
      <c r="B7419" s="1">
        <f t="shared" si="1649"/>
        <v>2</v>
      </c>
      <c r="C7419" s="285">
        <v>1</v>
      </c>
      <c r="D7419" t="s">
        <v>713</v>
      </c>
      <c r="F7419" s="16">
        <v>37</v>
      </c>
      <c r="G7419" t="str">
        <f t="shared" si="1643"/>
        <v>heating</v>
      </c>
      <c r="H7419" s="283">
        <f>IF(G7419="heating",F7419*Assumptions!M$4+Assumptions!M$7,0)</f>
        <v>0.34824054712973695</v>
      </c>
      <c r="I7419" s="15">
        <f t="shared" si="1644"/>
        <v>1.012242869806885</v>
      </c>
      <c r="J7419" s="15">
        <f t="shared" si="1645"/>
        <v>1.0199659078795975</v>
      </c>
      <c r="K7419" s="283">
        <f t="shared" si="1650"/>
        <v>0.35954207341674038</v>
      </c>
      <c r="L7419" s="283">
        <f t="shared" si="1651"/>
        <v>3.3550920610042541</v>
      </c>
      <c r="M7419" s="283">
        <f t="shared" si="1652"/>
        <v>4.1158845318729584</v>
      </c>
      <c r="N7419" s="283">
        <f t="shared" si="1653"/>
        <v>2.8034223547707424</v>
      </c>
      <c r="O7419" s="283">
        <f t="shared" si="1654"/>
        <v>0.43029433437480119</v>
      </c>
      <c r="P7419" s="21">
        <f t="shared" si="1646"/>
        <v>0</v>
      </c>
      <c r="Q7419" s="21">
        <f t="shared" si="1647"/>
        <v>0.81803459285312596</v>
      </c>
      <c r="R7419">
        <f t="shared" si="1648"/>
        <v>0.83668510409641816</v>
      </c>
      <c r="S7419" s="296">
        <f t="shared" si="1655"/>
        <v>0</v>
      </c>
      <c r="T7419" s="283">
        <f t="shared" si="1656"/>
        <v>0.35954207341674038</v>
      </c>
    </row>
    <row r="7420" spans="1:20" x14ac:dyDescent="0.25">
      <c r="A7420" s="286">
        <v>43410</v>
      </c>
      <c r="B7420" s="1">
        <f t="shared" si="1649"/>
        <v>2</v>
      </c>
      <c r="C7420" s="285">
        <v>2</v>
      </c>
      <c r="D7420" t="s">
        <v>713</v>
      </c>
      <c r="F7420" s="16">
        <v>37</v>
      </c>
      <c r="G7420" t="str">
        <f t="shared" si="1643"/>
        <v>heating</v>
      </c>
      <c r="H7420" s="283">
        <f>IF(G7420="heating",F7420*Assumptions!M$4+Assumptions!M$7,0)</f>
        <v>0.34824054712973695</v>
      </c>
      <c r="I7420" s="15">
        <f t="shared" si="1644"/>
        <v>1.0509704703585963</v>
      </c>
      <c r="J7420" s="15">
        <f t="shared" si="1645"/>
        <v>1.0199659078795975</v>
      </c>
      <c r="K7420" s="283">
        <f t="shared" si="1650"/>
        <v>0.37329786485390204</v>
      </c>
      <c r="L7420" s="283">
        <f t="shared" si="1651"/>
        <v>3.3550920610042541</v>
      </c>
      <c r="M7420" s="283">
        <f t="shared" si="1652"/>
        <v>4.273354973821097</v>
      </c>
      <c r="N7420" s="283">
        <f t="shared" si="1653"/>
        <v>2.8034223547707424</v>
      </c>
      <c r="O7420" s="283">
        <f t="shared" si="1654"/>
        <v>0.44675705058490489</v>
      </c>
      <c r="P7420" s="21">
        <f t="shared" si="1646"/>
        <v>0</v>
      </c>
      <c r="Q7420" s="21">
        <f t="shared" si="1647"/>
        <v>0.74507607494346417</v>
      </c>
      <c r="R7420">
        <f t="shared" si="1648"/>
        <v>0.83668510409641816</v>
      </c>
      <c r="S7420" s="296">
        <f t="shared" si="1655"/>
        <v>0</v>
      </c>
      <c r="T7420" s="283">
        <f t="shared" si="1656"/>
        <v>0.37329786485390204</v>
      </c>
    </row>
    <row r="7421" spans="1:20" x14ac:dyDescent="0.25">
      <c r="A7421" s="286">
        <v>43410</v>
      </c>
      <c r="B7421" s="1">
        <f t="shared" si="1649"/>
        <v>2</v>
      </c>
      <c r="C7421" s="285">
        <v>3</v>
      </c>
      <c r="D7421" t="s">
        <v>713</v>
      </c>
      <c r="F7421" s="16">
        <v>36</v>
      </c>
      <c r="G7421" t="str">
        <f t="shared" si="1643"/>
        <v>heating</v>
      </c>
      <c r="H7421" s="283">
        <f>IF(G7421="heating",F7421*Assumptions!M$4+Assumptions!M$7,0)</f>
        <v>0.358936421366777</v>
      </c>
      <c r="I7421" s="15">
        <f t="shared" si="1644"/>
        <v>1.0924036124451033</v>
      </c>
      <c r="J7421" s="15">
        <f t="shared" si="1645"/>
        <v>1.0199659078795975</v>
      </c>
      <c r="K7421" s="283">
        <f t="shared" si="1650"/>
        <v>0.39993214456816811</v>
      </c>
      <c r="L7421" s="283">
        <f t="shared" si="1651"/>
        <v>3.2767200477248446</v>
      </c>
      <c r="M7421" s="283">
        <f t="shared" si="1652"/>
        <v>4.4713088859527979</v>
      </c>
      <c r="N7421" s="283">
        <f t="shared" si="1653"/>
        <v>2.7263288431388362</v>
      </c>
      <c r="O7421" s="283">
        <f t="shared" si="1654"/>
        <v>0.48067043677950511</v>
      </c>
      <c r="P7421" s="21">
        <f t="shared" si="1646"/>
        <v>0</v>
      </c>
      <c r="Q7421" s="21">
        <f t="shared" si="1647"/>
        <v>0.69158980876382303</v>
      </c>
      <c r="R7421">
        <f t="shared" si="1648"/>
        <v>0.83668510409641816</v>
      </c>
      <c r="S7421" s="296">
        <f t="shared" si="1655"/>
        <v>0</v>
      </c>
      <c r="T7421" s="283">
        <f t="shared" si="1656"/>
        <v>0.39993214456816811</v>
      </c>
    </row>
    <row r="7422" spans="1:20" x14ac:dyDescent="0.25">
      <c r="A7422" s="286">
        <v>43410</v>
      </c>
      <c r="B7422" s="1">
        <f t="shared" si="1649"/>
        <v>2</v>
      </c>
      <c r="C7422" s="285">
        <v>4</v>
      </c>
      <c r="D7422" t="s">
        <v>713</v>
      </c>
      <c r="F7422" s="16">
        <v>34</v>
      </c>
      <c r="G7422" t="str">
        <f t="shared" si="1643"/>
        <v>heating</v>
      </c>
      <c r="H7422" s="283">
        <f>IF(G7422="heating",F7422*Assumptions!M$4+Assumptions!M$7,0)</f>
        <v>0.38032816984085704</v>
      </c>
      <c r="I7422" s="15">
        <f t="shared" si="1644"/>
        <v>1.1348296917927807</v>
      </c>
      <c r="J7422" s="15">
        <f t="shared" si="1645"/>
        <v>1.0199659078795975</v>
      </c>
      <c r="K7422" s="283">
        <f t="shared" si="1650"/>
        <v>0.44022513933415752</v>
      </c>
      <c r="L7422" s="283">
        <f t="shared" si="1651"/>
        <v>3.1617728735566879</v>
      </c>
      <c r="M7422" s="283">
        <f t="shared" si="1652"/>
        <v>4.7491351757807925</v>
      </c>
      <c r="N7422" s="283">
        <f t="shared" si="1653"/>
        <v>2.582445701090049</v>
      </c>
      <c r="O7422" s="283">
        <f t="shared" si="1654"/>
        <v>0.53898205999720949</v>
      </c>
      <c r="P7422" s="21">
        <f t="shared" si="1646"/>
        <v>0</v>
      </c>
      <c r="Q7422" s="21">
        <f t="shared" si="1647"/>
        <v>0.6473875548762833</v>
      </c>
      <c r="R7422">
        <f t="shared" si="1648"/>
        <v>0.83668510409641816</v>
      </c>
      <c r="S7422" s="296">
        <f t="shared" si="1655"/>
        <v>0</v>
      </c>
      <c r="T7422" s="283">
        <f t="shared" si="1656"/>
        <v>0.44022513933415752</v>
      </c>
    </row>
    <row r="7423" spans="1:20" x14ac:dyDescent="0.25">
      <c r="A7423" s="286">
        <v>43410</v>
      </c>
      <c r="B7423" s="1">
        <f t="shared" si="1649"/>
        <v>2</v>
      </c>
      <c r="C7423" s="285">
        <v>5</v>
      </c>
      <c r="D7423" t="s">
        <v>713</v>
      </c>
      <c r="F7423" s="16">
        <v>36</v>
      </c>
      <c r="G7423" t="str">
        <f t="shared" si="1643"/>
        <v>heating</v>
      </c>
      <c r="H7423" s="283">
        <f>IF(G7423="heating",F7423*Assumptions!M$4+Assumptions!M$7,0)</f>
        <v>0.358936421366777</v>
      </c>
      <c r="I7423" s="15">
        <f t="shared" si="1644"/>
        <v>1.1635558681477385</v>
      </c>
      <c r="J7423" s="15">
        <f t="shared" si="1645"/>
        <v>1.0199659078795975</v>
      </c>
      <c r="K7423" s="283">
        <f t="shared" si="1650"/>
        <v>0.42598119263962669</v>
      </c>
      <c r="L7423" s="283">
        <f t="shared" si="1651"/>
        <v>3.2767200477248446</v>
      </c>
      <c r="M7423" s="283">
        <f t="shared" si="1652"/>
        <v>4.7625416405449243</v>
      </c>
      <c r="N7423" s="283">
        <f t="shared" si="1653"/>
        <v>2.7263288431388362</v>
      </c>
      <c r="O7423" s="283">
        <f t="shared" si="1654"/>
        <v>0.5119782660806933</v>
      </c>
      <c r="P7423" s="21">
        <f t="shared" si="1646"/>
        <v>0</v>
      </c>
      <c r="Q7423" s="21">
        <f t="shared" si="1647"/>
        <v>0.72139578924615555</v>
      </c>
      <c r="R7423">
        <f t="shared" si="1648"/>
        <v>0.83668510409641816</v>
      </c>
      <c r="S7423" s="296">
        <f t="shared" si="1655"/>
        <v>0</v>
      </c>
      <c r="T7423" s="283">
        <f t="shared" si="1656"/>
        <v>0.42598119263962669</v>
      </c>
    </row>
    <row r="7424" spans="1:20" x14ac:dyDescent="0.25">
      <c r="A7424" s="286">
        <v>43410</v>
      </c>
      <c r="B7424" s="1">
        <f t="shared" si="1649"/>
        <v>2</v>
      </c>
      <c r="C7424" s="285">
        <v>6</v>
      </c>
      <c r="D7424" t="s">
        <v>713</v>
      </c>
      <c r="F7424" s="16">
        <v>34</v>
      </c>
      <c r="G7424" t="str">
        <f t="shared" si="1643"/>
        <v>heating</v>
      </c>
      <c r="H7424" s="283">
        <f>IF(G7424="heating",F7424*Assumptions!M$4+Assumptions!M$7,0)</f>
        <v>0.38032816984085704</v>
      </c>
      <c r="I7424" s="15">
        <f t="shared" si="1644"/>
        <v>1.2083911162615524</v>
      </c>
      <c r="J7424" s="15">
        <f t="shared" si="1645"/>
        <v>1.0199659078795975</v>
      </c>
      <c r="K7424" s="283">
        <f t="shared" si="1650"/>
        <v>0.46876121710035096</v>
      </c>
      <c r="L7424" s="283">
        <f t="shared" si="1651"/>
        <v>3.1617728735566879</v>
      </c>
      <c r="M7424" s="283">
        <f t="shared" si="1652"/>
        <v>5.056981499376084</v>
      </c>
      <c r="N7424" s="283">
        <f t="shared" si="1653"/>
        <v>2.582445701090049</v>
      </c>
      <c r="O7424" s="283">
        <f t="shared" si="1654"/>
        <v>0.57391971485700799</v>
      </c>
      <c r="P7424" s="21">
        <f t="shared" si="1646"/>
        <v>0</v>
      </c>
      <c r="Q7424" s="21">
        <f t="shared" si="1647"/>
        <v>0.87787080972652631</v>
      </c>
      <c r="R7424">
        <f t="shared" si="1648"/>
        <v>0.83668510409641816</v>
      </c>
      <c r="S7424" s="296">
        <f t="shared" si="1655"/>
        <v>0</v>
      </c>
      <c r="T7424" s="283">
        <f t="shared" si="1656"/>
        <v>0.46876121710035096</v>
      </c>
    </row>
    <row r="7425" spans="1:20" x14ac:dyDescent="0.25">
      <c r="A7425" s="286">
        <v>43410</v>
      </c>
      <c r="B7425" s="1">
        <f t="shared" si="1649"/>
        <v>2</v>
      </c>
      <c r="C7425" s="285">
        <v>7</v>
      </c>
      <c r="D7425" t="s">
        <v>714</v>
      </c>
      <c r="F7425" s="16">
        <v>34</v>
      </c>
      <c r="G7425" t="str">
        <f t="shared" si="1643"/>
        <v>heating</v>
      </c>
      <c r="H7425" s="283">
        <f>IF(G7425="heating",F7425*Assumptions!M$4+Assumptions!M$7,0)</f>
        <v>0.38032816984085704</v>
      </c>
      <c r="I7425" s="15">
        <f t="shared" si="1644"/>
        <v>1.1637425769249583</v>
      </c>
      <c r="J7425" s="15">
        <f t="shared" si="1645"/>
        <v>1.0199659078795975</v>
      </c>
      <c r="K7425" s="283">
        <f t="shared" si="1650"/>
        <v>0.45144107682496959</v>
      </c>
      <c r="L7425" s="283">
        <f t="shared" si="1651"/>
        <v>3.1617728735566879</v>
      </c>
      <c r="M7425" s="283">
        <f t="shared" si="1652"/>
        <v>4.8701323622375661</v>
      </c>
      <c r="N7425" s="283">
        <f t="shared" si="1653"/>
        <v>2.582445701090049</v>
      </c>
      <c r="O7425" s="283">
        <f t="shared" si="1654"/>
        <v>0.55271409970475827</v>
      </c>
      <c r="P7425" s="21">
        <f t="shared" si="1646"/>
        <v>0</v>
      </c>
      <c r="Q7425" s="21">
        <f t="shared" si="1647"/>
        <v>0.97331382064367777</v>
      </c>
      <c r="R7425">
        <f t="shared" si="1648"/>
        <v>0.83668510409641816</v>
      </c>
      <c r="S7425" s="296">
        <f t="shared" si="1655"/>
        <v>0</v>
      </c>
      <c r="T7425" s="283">
        <f t="shared" si="1656"/>
        <v>0.45144107682496959</v>
      </c>
    </row>
    <row r="7426" spans="1:20" x14ac:dyDescent="0.25">
      <c r="A7426" s="286">
        <v>43410</v>
      </c>
      <c r="B7426" s="1">
        <f t="shared" si="1649"/>
        <v>2</v>
      </c>
      <c r="C7426" s="285">
        <v>8</v>
      </c>
      <c r="D7426" t="s">
        <v>714</v>
      </c>
      <c r="F7426" s="16">
        <v>36</v>
      </c>
      <c r="G7426" t="str">
        <f t="shared" ref="G7426:G7489" si="1657">VLOOKUP(A7426,U$2:W$366,3,FALSE)</f>
        <v>heating</v>
      </c>
      <c r="H7426" s="283">
        <f>IF(G7426="heating",F7426*Assumptions!M$4+Assumptions!M$7,0)</f>
        <v>0.358936421366777</v>
      </c>
      <c r="I7426" s="15">
        <f t="shared" ref="I7426:I7489" si="1658">VLOOKUP(C7426,AO$2:AQ$25,3,FALSE)</f>
        <v>1.094193721037565</v>
      </c>
      <c r="J7426" s="15">
        <f t="shared" ref="J7426:J7489" si="1659">VLOOKUP(B7426,AS$4:AU$10,3,FALSE)</f>
        <v>1.0199659078795975</v>
      </c>
      <c r="K7426" s="283">
        <f t="shared" si="1650"/>
        <v>0.40058750853825847</v>
      </c>
      <c r="L7426" s="283">
        <f t="shared" si="1651"/>
        <v>3.2767200477248446</v>
      </c>
      <c r="M7426" s="283">
        <f t="shared" si="1652"/>
        <v>4.4786359657657053</v>
      </c>
      <c r="N7426" s="283">
        <f t="shared" si="1653"/>
        <v>2.7263288431388362</v>
      </c>
      <c r="O7426" s="283">
        <f t="shared" si="1654"/>
        <v>0.48145810561290941</v>
      </c>
      <c r="P7426" s="21">
        <f t="shared" ref="P7426:P7489" si="1660">IF(G7426="cooling",IF(F7426&lt;61,0.025,(F7426^2*AX$25+F7426*AY$25+AZ$25)),0)</f>
        <v>0</v>
      </c>
      <c r="Q7426" s="21">
        <f t="shared" ref="Q7426:Q7489" si="1661">VLOOKUP(C7426,BB$2:BC$25,2,FALSE)</f>
        <v>0.94940007506179924</v>
      </c>
      <c r="R7426">
        <f t="shared" ref="R7426:R7489" si="1662">VLOOKUP(B7426,AS$4:AV$10,4,FALSE)</f>
        <v>0.83668510409641816</v>
      </c>
      <c r="S7426" s="296">
        <f t="shared" si="1655"/>
        <v>0</v>
      </c>
      <c r="T7426" s="283">
        <f t="shared" si="1656"/>
        <v>0.40058750853825847</v>
      </c>
    </row>
    <row r="7427" spans="1:20" x14ac:dyDescent="0.25">
      <c r="A7427" s="286">
        <v>43410</v>
      </c>
      <c r="B7427" s="1">
        <f t="shared" ref="B7427:B7490" si="1663">WEEKDAY(A7427,2)</f>
        <v>2</v>
      </c>
      <c r="C7427" s="285">
        <v>9</v>
      </c>
      <c r="D7427" t="s">
        <v>714</v>
      </c>
      <c r="F7427" s="16">
        <v>36</v>
      </c>
      <c r="G7427" t="str">
        <f t="shared" si="1657"/>
        <v>heating</v>
      </c>
      <c r="H7427" s="283">
        <f>IF(G7427="heating",F7427*Assumptions!M$4+Assumptions!M$7,0)</f>
        <v>0.358936421366777</v>
      </c>
      <c r="I7427" s="15">
        <f t="shared" si="1658"/>
        <v>1.0343009000871222</v>
      </c>
      <c r="J7427" s="15">
        <f t="shared" si="1659"/>
        <v>1.0199659078795975</v>
      </c>
      <c r="K7427" s="283">
        <f t="shared" ref="K7427:K7490" si="1664">H7427*I7427*J7427</f>
        <v>0.37866057232707712</v>
      </c>
      <c r="L7427" s="283">
        <f t="shared" ref="L7427:L7490" si="1665">VLOOKUP(F7427,BL$2:BN$92,2,FALSE)</f>
        <v>3.2767200477248446</v>
      </c>
      <c r="M7427" s="283">
        <f t="shared" ref="M7427:M7490" si="1666">IF(G7427="heating",K7427*(L7427*3.412),0)</f>
        <v>4.2334891175956555</v>
      </c>
      <c r="N7427" s="283">
        <f t="shared" ref="N7427:N7490" si="1667">VLOOKUP(F7427,BL$2:BN$92,3,FALSE)</f>
        <v>2.7263288431388362</v>
      </c>
      <c r="O7427" s="283">
        <f t="shared" ref="O7427:O7490" si="1668">IF(F7427&lt;=61,IF(G7427="heating",IF(F7427&gt;=5,K7427*L7427/N7427,0),0),0)</f>
        <v>0.45510456002020594</v>
      </c>
      <c r="P7427" s="21">
        <f t="shared" si="1660"/>
        <v>0</v>
      </c>
      <c r="Q7427" s="21">
        <f t="shared" si="1661"/>
        <v>0.8408485371888097</v>
      </c>
      <c r="R7427">
        <f t="shared" si="1662"/>
        <v>0.83668510409641816</v>
      </c>
      <c r="S7427" s="296">
        <f t="shared" ref="S7427:S7490" si="1669">P7427*Q7427*R7427</f>
        <v>0</v>
      </c>
      <c r="T7427" s="283">
        <f t="shared" ref="T7427:T7490" si="1670">K7427+S7427</f>
        <v>0.37866057232707712</v>
      </c>
    </row>
    <row r="7428" spans="1:20" x14ac:dyDescent="0.25">
      <c r="A7428" s="286">
        <v>43410</v>
      </c>
      <c r="B7428" s="1">
        <f t="shared" si="1663"/>
        <v>2</v>
      </c>
      <c r="C7428" s="285">
        <v>10</v>
      </c>
      <c r="D7428" t="s">
        <v>714</v>
      </c>
      <c r="F7428" s="16">
        <v>37</v>
      </c>
      <c r="G7428" t="str">
        <f t="shared" si="1657"/>
        <v>heating</v>
      </c>
      <c r="H7428" s="283">
        <f>IF(G7428="heating",F7428*Assumptions!M$4+Assumptions!M$7,0)</f>
        <v>0.34824054712973695</v>
      </c>
      <c r="I7428" s="15">
        <f t="shared" si="1658"/>
        <v>0.98112329028689171</v>
      </c>
      <c r="J7428" s="15">
        <f t="shared" si="1659"/>
        <v>1.0199659078795975</v>
      </c>
      <c r="K7428" s="283">
        <f t="shared" si="1664"/>
        <v>0.34848860148997823</v>
      </c>
      <c r="L7428" s="283">
        <f t="shared" si="1665"/>
        <v>3.3550920610042541</v>
      </c>
      <c r="M7428" s="283">
        <f t="shared" si="1666"/>
        <v>3.9893490927948179</v>
      </c>
      <c r="N7428" s="283">
        <f t="shared" si="1667"/>
        <v>2.8034223547707424</v>
      </c>
      <c r="O7428" s="283">
        <f t="shared" si="1668"/>
        <v>0.41706571192164038</v>
      </c>
      <c r="P7428" s="21">
        <f t="shared" si="1660"/>
        <v>0</v>
      </c>
      <c r="Q7428" s="21">
        <f t="shared" si="1661"/>
        <v>0.74504051125983206</v>
      </c>
      <c r="R7428">
        <f t="shared" si="1662"/>
        <v>0.83668510409641816</v>
      </c>
      <c r="S7428" s="296">
        <f t="shared" si="1669"/>
        <v>0</v>
      </c>
      <c r="T7428" s="283">
        <f t="shared" si="1670"/>
        <v>0.34848860148997823</v>
      </c>
    </row>
    <row r="7429" spans="1:20" x14ac:dyDescent="0.25">
      <c r="A7429" s="286">
        <v>43410</v>
      </c>
      <c r="B7429" s="1">
        <f t="shared" si="1663"/>
        <v>2</v>
      </c>
      <c r="C7429" s="285">
        <v>11</v>
      </c>
      <c r="D7429" t="s">
        <v>714</v>
      </c>
      <c r="F7429" s="16">
        <v>37</v>
      </c>
      <c r="G7429" t="str">
        <f t="shared" si="1657"/>
        <v>heating</v>
      </c>
      <c r="H7429" s="283">
        <f>IF(G7429="heating",F7429*Assumptions!M$4+Assumptions!M$7,0)</f>
        <v>0.34824054712973695</v>
      </c>
      <c r="I7429" s="15">
        <f t="shared" si="1658"/>
        <v>0.94956163997961163</v>
      </c>
      <c r="J7429" s="15">
        <f t="shared" si="1659"/>
        <v>1.0199659078795975</v>
      </c>
      <c r="K7429" s="283">
        <f t="shared" si="1664"/>
        <v>0.33727810889930332</v>
      </c>
      <c r="L7429" s="283">
        <f t="shared" si="1665"/>
        <v>3.3550920610042541</v>
      </c>
      <c r="M7429" s="283">
        <f t="shared" si="1666"/>
        <v>3.8610161480293974</v>
      </c>
      <c r="N7429" s="283">
        <f t="shared" si="1667"/>
        <v>2.8034223547707424</v>
      </c>
      <c r="O7429" s="283">
        <f t="shared" si="1668"/>
        <v>0.40364916959190061</v>
      </c>
      <c r="P7429" s="21">
        <f t="shared" si="1660"/>
        <v>0</v>
      </c>
      <c r="Q7429" s="21">
        <f t="shared" si="1661"/>
        <v>0.72850690893675296</v>
      </c>
      <c r="R7429">
        <f t="shared" si="1662"/>
        <v>0.83668510409641816</v>
      </c>
      <c r="S7429" s="296">
        <f t="shared" si="1669"/>
        <v>0</v>
      </c>
      <c r="T7429" s="283">
        <f t="shared" si="1670"/>
        <v>0.33727810889930332</v>
      </c>
    </row>
    <row r="7430" spans="1:20" x14ac:dyDescent="0.25">
      <c r="A7430" s="286">
        <v>43410</v>
      </c>
      <c r="B7430" s="1">
        <f t="shared" si="1663"/>
        <v>2</v>
      </c>
      <c r="C7430" s="285">
        <v>12</v>
      </c>
      <c r="D7430" t="s">
        <v>714</v>
      </c>
      <c r="F7430" s="16">
        <v>39</v>
      </c>
      <c r="G7430" t="str">
        <f t="shared" si="1657"/>
        <v>heating</v>
      </c>
      <c r="H7430" s="283">
        <f>IF(G7430="heating",F7430*Assumptions!M$4+Assumptions!M$7,0)</f>
        <v>0.32684879865565691</v>
      </c>
      <c r="I7430" s="15">
        <f t="shared" si="1658"/>
        <v>0.91648403420261149</v>
      </c>
      <c r="J7430" s="15">
        <f t="shared" si="1659"/>
        <v>1.0199659078795975</v>
      </c>
      <c r="K7430" s="283">
        <f t="shared" si="1664"/>
        <v>0.30553252732472486</v>
      </c>
      <c r="L7430" s="283">
        <f t="shared" si="1665"/>
        <v>3.4953736047983544</v>
      </c>
      <c r="M7430" s="283">
        <f t="shared" si="1666"/>
        <v>3.6438465307988137</v>
      </c>
      <c r="N7430" s="283">
        <f t="shared" si="1667"/>
        <v>2.9501734199721237</v>
      </c>
      <c r="O7430" s="283">
        <f t="shared" si="1668"/>
        <v>0.36199578105759844</v>
      </c>
      <c r="P7430" s="21">
        <f t="shared" si="1660"/>
        <v>0</v>
      </c>
      <c r="Q7430" s="21">
        <f t="shared" si="1661"/>
        <v>0.75910815787401487</v>
      </c>
      <c r="R7430">
        <f t="shared" si="1662"/>
        <v>0.83668510409641816</v>
      </c>
      <c r="S7430" s="296">
        <f t="shared" si="1669"/>
        <v>0</v>
      </c>
      <c r="T7430" s="283">
        <f t="shared" si="1670"/>
        <v>0.30553252732472486</v>
      </c>
    </row>
    <row r="7431" spans="1:20" x14ac:dyDescent="0.25">
      <c r="A7431" s="286">
        <v>43410</v>
      </c>
      <c r="B7431" s="1">
        <f t="shared" si="1663"/>
        <v>2</v>
      </c>
      <c r="C7431" s="285">
        <v>13</v>
      </c>
      <c r="D7431" t="s">
        <v>714</v>
      </c>
      <c r="F7431" s="16">
        <v>41</v>
      </c>
      <c r="G7431" t="str">
        <f t="shared" si="1657"/>
        <v>heating</v>
      </c>
      <c r="H7431" s="283">
        <f>IF(G7431="heating",F7431*Assumptions!M$4+Assumptions!M$7,0)</f>
        <v>0.30545705018157687</v>
      </c>
      <c r="I7431" s="15">
        <f t="shared" si="1658"/>
        <v>0.90040206880052787</v>
      </c>
      <c r="J7431" s="15">
        <f t="shared" si="1659"/>
        <v>1.0199659078795975</v>
      </c>
      <c r="K7431" s="283">
        <f t="shared" si="1664"/>
        <v>0.28052546661376787</v>
      </c>
      <c r="L7431" s="283">
        <f t="shared" si="1665"/>
        <v>3.6290180754851575</v>
      </c>
      <c r="M7431" s="283">
        <f t="shared" si="1666"/>
        <v>3.473525146383627</v>
      </c>
      <c r="N7431" s="283">
        <f t="shared" si="1667"/>
        <v>3.0927664988509331</v>
      </c>
      <c r="O7431" s="283">
        <f t="shared" si="1668"/>
        <v>0.32916548641919935</v>
      </c>
      <c r="P7431" s="21">
        <f t="shared" si="1660"/>
        <v>0</v>
      </c>
      <c r="Q7431" s="21">
        <f t="shared" si="1661"/>
        <v>0.79115902007799765</v>
      </c>
      <c r="R7431">
        <f t="shared" si="1662"/>
        <v>0.83668510409641816</v>
      </c>
      <c r="S7431" s="296">
        <f t="shared" si="1669"/>
        <v>0</v>
      </c>
      <c r="T7431" s="283">
        <f t="shared" si="1670"/>
        <v>0.28052546661376787</v>
      </c>
    </row>
    <row r="7432" spans="1:20" x14ac:dyDescent="0.25">
      <c r="A7432" s="286">
        <v>43410</v>
      </c>
      <c r="B7432" s="1">
        <f t="shared" si="1663"/>
        <v>2</v>
      </c>
      <c r="C7432" s="285">
        <v>14</v>
      </c>
      <c r="D7432" t="s">
        <v>714</v>
      </c>
      <c r="F7432" s="16">
        <v>39</v>
      </c>
      <c r="G7432" t="str">
        <f t="shared" si="1657"/>
        <v>heating</v>
      </c>
      <c r="H7432" s="283">
        <f>IF(G7432="heating",F7432*Assumptions!M$4+Assumptions!M$7,0)</f>
        <v>0.32684879865565691</v>
      </c>
      <c r="I7432" s="15">
        <f t="shared" si="1658"/>
        <v>0.86032894500746537</v>
      </c>
      <c r="J7432" s="15">
        <f t="shared" si="1659"/>
        <v>1.0199659078795975</v>
      </c>
      <c r="K7432" s="283">
        <f t="shared" si="1664"/>
        <v>0.28681184514844887</v>
      </c>
      <c r="L7432" s="283">
        <f t="shared" si="1665"/>
        <v>3.4953736047983544</v>
      </c>
      <c r="M7432" s="283">
        <f t="shared" si="1666"/>
        <v>3.4205796550932686</v>
      </c>
      <c r="N7432" s="283">
        <f t="shared" si="1667"/>
        <v>2.9501734199721237</v>
      </c>
      <c r="O7432" s="283">
        <f t="shared" si="1668"/>
        <v>0.33981546518200073</v>
      </c>
      <c r="P7432" s="21">
        <f t="shared" si="1660"/>
        <v>0</v>
      </c>
      <c r="Q7432" s="21">
        <f t="shared" si="1661"/>
        <v>0.84355555031342389</v>
      </c>
      <c r="R7432">
        <f t="shared" si="1662"/>
        <v>0.83668510409641816</v>
      </c>
      <c r="S7432" s="296">
        <f t="shared" si="1669"/>
        <v>0</v>
      </c>
      <c r="T7432" s="283">
        <f t="shared" si="1670"/>
        <v>0.28681184514844887</v>
      </c>
    </row>
    <row r="7433" spans="1:20" x14ac:dyDescent="0.25">
      <c r="A7433" s="286">
        <v>43410</v>
      </c>
      <c r="B7433" s="1">
        <f t="shared" si="1663"/>
        <v>2</v>
      </c>
      <c r="C7433" s="285">
        <v>15</v>
      </c>
      <c r="D7433" t="s">
        <v>714</v>
      </c>
      <c r="F7433" s="16">
        <v>39</v>
      </c>
      <c r="G7433" t="str">
        <f t="shared" si="1657"/>
        <v>heating</v>
      </c>
      <c r="H7433" s="283">
        <f>IF(G7433="heating",F7433*Assumptions!M$4+Assumptions!M$7,0)</f>
        <v>0.32684879865565691</v>
      </c>
      <c r="I7433" s="15">
        <f t="shared" si="1658"/>
        <v>0.85754515037175039</v>
      </c>
      <c r="J7433" s="15">
        <f t="shared" si="1659"/>
        <v>1.0199659078795975</v>
      </c>
      <c r="K7433" s="283">
        <f t="shared" si="1664"/>
        <v>0.28588379863714986</v>
      </c>
      <c r="L7433" s="283">
        <f t="shared" si="1665"/>
        <v>3.4953736047983544</v>
      </c>
      <c r="M7433" s="283">
        <f t="shared" si="1666"/>
        <v>3.4095115731112058</v>
      </c>
      <c r="N7433" s="283">
        <f t="shared" si="1667"/>
        <v>2.9501734199721237</v>
      </c>
      <c r="O7433" s="283">
        <f t="shared" si="1668"/>
        <v>0.33871591311578675</v>
      </c>
      <c r="P7433" s="21">
        <f t="shared" si="1660"/>
        <v>0</v>
      </c>
      <c r="Q7433" s="21">
        <f t="shared" si="1661"/>
        <v>0.96592607327566882</v>
      </c>
      <c r="R7433">
        <f t="shared" si="1662"/>
        <v>0.83668510409641816</v>
      </c>
      <c r="S7433" s="296">
        <f t="shared" si="1669"/>
        <v>0</v>
      </c>
      <c r="T7433" s="283">
        <f t="shared" si="1670"/>
        <v>0.28588379863714986</v>
      </c>
    </row>
    <row r="7434" spans="1:20" x14ac:dyDescent="0.25">
      <c r="A7434" s="286">
        <v>43410</v>
      </c>
      <c r="B7434" s="1">
        <f t="shared" si="1663"/>
        <v>2</v>
      </c>
      <c r="C7434" s="285">
        <v>16</v>
      </c>
      <c r="D7434" t="s">
        <v>714</v>
      </c>
      <c r="F7434" s="16">
        <v>37</v>
      </c>
      <c r="G7434" t="str">
        <f t="shared" si="1657"/>
        <v>heating</v>
      </c>
      <c r="H7434" s="283">
        <f>IF(G7434="heating",F7434*Assumptions!M$4+Assumptions!M$7,0)</f>
        <v>0.34824054712973695</v>
      </c>
      <c r="I7434" s="15">
        <f t="shared" si="1658"/>
        <v>0.88344815438260227</v>
      </c>
      <c r="J7434" s="15">
        <f t="shared" si="1659"/>
        <v>1.0199659078795975</v>
      </c>
      <c r="K7434" s="283">
        <f t="shared" si="1664"/>
        <v>0.31379502949080973</v>
      </c>
      <c r="L7434" s="283">
        <f t="shared" si="1665"/>
        <v>3.3550920610042541</v>
      </c>
      <c r="M7434" s="283">
        <f t="shared" si="1666"/>
        <v>3.5921918561192454</v>
      </c>
      <c r="N7434" s="283">
        <f t="shared" si="1667"/>
        <v>2.8034223547707424</v>
      </c>
      <c r="O7434" s="283">
        <f t="shared" si="1668"/>
        <v>0.37554498716027684</v>
      </c>
      <c r="P7434" s="21">
        <f t="shared" si="1660"/>
        <v>0</v>
      </c>
      <c r="Q7434" s="21">
        <f t="shared" si="1661"/>
        <v>1.1649354943302594</v>
      </c>
      <c r="R7434">
        <f t="shared" si="1662"/>
        <v>0.83668510409641816</v>
      </c>
      <c r="S7434" s="296">
        <f t="shared" si="1669"/>
        <v>0</v>
      </c>
      <c r="T7434" s="283">
        <f t="shared" si="1670"/>
        <v>0.31379502949080973</v>
      </c>
    </row>
    <row r="7435" spans="1:20" x14ac:dyDescent="0.25">
      <c r="A7435" s="286">
        <v>43410</v>
      </c>
      <c r="B7435" s="1">
        <f t="shared" si="1663"/>
        <v>2</v>
      </c>
      <c r="C7435" s="285">
        <v>17</v>
      </c>
      <c r="D7435" t="s">
        <v>714</v>
      </c>
      <c r="F7435" s="16">
        <v>37</v>
      </c>
      <c r="G7435" t="str">
        <f t="shared" si="1657"/>
        <v>heating</v>
      </c>
      <c r="H7435" s="283">
        <f>IF(G7435="heating",F7435*Assumptions!M$4+Assumptions!M$7,0)</f>
        <v>0.34824054712973695</v>
      </c>
      <c r="I7435" s="15">
        <f t="shared" si="1658"/>
        <v>0.94025748850374469</v>
      </c>
      <c r="J7435" s="15">
        <f t="shared" si="1659"/>
        <v>1.0199659078795975</v>
      </c>
      <c r="K7435" s="283">
        <f t="shared" si="1664"/>
        <v>0.33397333490405173</v>
      </c>
      <c r="L7435" s="283">
        <f t="shared" si="1665"/>
        <v>3.3550920610042541</v>
      </c>
      <c r="M7435" s="283">
        <f t="shared" si="1666"/>
        <v>3.8231845027948603</v>
      </c>
      <c r="N7435" s="283">
        <f t="shared" si="1667"/>
        <v>2.8034223547707424</v>
      </c>
      <c r="O7435" s="283">
        <f t="shared" si="1668"/>
        <v>0.39969406772292493</v>
      </c>
      <c r="P7435" s="21">
        <f t="shared" si="1660"/>
        <v>0</v>
      </c>
      <c r="Q7435" s="21">
        <f t="shared" si="1661"/>
        <v>1.3521540118753073</v>
      </c>
      <c r="R7435">
        <f t="shared" si="1662"/>
        <v>0.83668510409641816</v>
      </c>
      <c r="S7435" s="296">
        <f t="shared" si="1669"/>
        <v>0</v>
      </c>
      <c r="T7435" s="283">
        <f t="shared" si="1670"/>
        <v>0.33397333490405173</v>
      </c>
    </row>
    <row r="7436" spans="1:20" x14ac:dyDescent="0.25">
      <c r="A7436" s="286">
        <v>43410</v>
      </c>
      <c r="B7436" s="1">
        <f t="shared" si="1663"/>
        <v>2</v>
      </c>
      <c r="C7436" s="285">
        <v>18</v>
      </c>
      <c r="D7436" t="s">
        <v>714</v>
      </c>
      <c r="F7436" s="16">
        <v>37</v>
      </c>
      <c r="G7436" t="str">
        <f t="shared" si="1657"/>
        <v>heating</v>
      </c>
      <c r="H7436" s="283">
        <f>IF(G7436="heating",F7436*Assumptions!M$4+Assumptions!M$7,0)</f>
        <v>0.34824054712973695</v>
      </c>
      <c r="I7436" s="15">
        <f t="shared" si="1658"/>
        <v>0.98182363790757687</v>
      </c>
      <c r="J7436" s="15">
        <f t="shared" si="1659"/>
        <v>1.0199659078795975</v>
      </c>
      <c r="K7436" s="283">
        <f t="shared" si="1664"/>
        <v>0.34873736040265069</v>
      </c>
      <c r="L7436" s="283">
        <f t="shared" si="1665"/>
        <v>3.3550920610042541</v>
      </c>
      <c r="M7436" s="283">
        <f t="shared" si="1666"/>
        <v>3.9921967788836925</v>
      </c>
      <c r="N7436" s="283">
        <f t="shared" si="1667"/>
        <v>2.8034223547707424</v>
      </c>
      <c r="O7436" s="283">
        <f t="shared" si="1668"/>
        <v>0.41736342270060706</v>
      </c>
      <c r="P7436" s="21">
        <f t="shared" si="1660"/>
        <v>0</v>
      </c>
      <c r="Q7436" s="21">
        <f t="shared" si="1661"/>
        <v>1.5598916921549892</v>
      </c>
      <c r="R7436">
        <f t="shared" si="1662"/>
        <v>0.83668510409641816</v>
      </c>
      <c r="S7436" s="296">
        <f t="shared" si="1669"/>
        <v>0</v>
      </c>
      <c r="T7436" s="283">
        <f t="shared" si="1670"/>
        <v>0.34873736040265069</v>
      </c>
    </row>
    <row r="7437" spans="1:20" x14ac:dyDescent="0.25">
      <c r="A7437" s="286">
        <v>43410</v>
      </c>
      <c r="B7437" s="1">
        <f t="shared" si="1663"/>
        <v>2</v>
      </c>
      <c r="C7437" s="285">
        <v>19</v>
      </c>
      <c r="D7437" t="s">
        <v>714</v>
      </c>
      <c r="F7437" s="16">
        <v>37</v>
      </c>
      <c r="G7437" t="str">
        <f t="shared" si="1657"/>
        <v>heating</v>
      </c>
      <c r="H7437" s="283">
        <f>IF(G7437="heating",F7437*Assumptions!M$4+Assumptions!M$7,0)</f>
        <v>0.34824054712973695</v>
      </c>
      <c r="I7437" s="15">
        <f t="shared" si="1658"/>
        <v>0.98418842963438757</v>
      </c>
      <c r="J7437" s="15">
        <f t="shared" si="1659"/>
        <v>1.0199659078795975</v>
      </c>
      <c r="K7437" s="283">
        <f t="shared" si="1664"/>
        <v>0.34957731901931993</v>
      </c>
      <c r="L7437" s="283">
        <f t="shared" si="1665"/>
        <v>3.3550920610042541</v>
      </c>
      <c r="M7437" s="283">
        <f t="shared" si="1666"/>
        <v>4.0018122673991501</v>
      </c>
      <c r="N7437" s="283">
        <f t="shared" si="1667"/>
        <v>2.8034223547707424</v>
      </c>
      <c r="O7437" s="283">
        <f t="shared" si="1668"/>
        <v>0.41836867204577377</v>
      </c>
      <c r="P7437" s="21">
        <f t="shared" si="1660"/>
        <v>0</v>
      </c>
      <c r="Q7437" s="21">
        <f t="shared" si="1661"/>
        <v>1.6764212681468484</v>
      </c>
      <c r="R7437">
        <f t="shared" si="1662"/>
        <v>0.83668510409641816</v>
      </c>
      <c r="S7437" s="296">
        <f t="shared" si="1669"/>
        <v>0</v>
      </c>
      <c r="T7437" s="283">
        <f t="shared" si="1670"/>
        <v>0.34957731901931993</v>
      </c>
    </row>
    <row r="7438" spans="1:20" x14ac:dyDescent="0.25">
      <c r="A7438" s="286">
        <v>43410</v>
      </c>
      <c r="B7438" s="1">
        <f t="shared" si="1663"/>
        <v>2</v>
      </c>
      <c r="C7438" s="285">
        <v>20</v>
      </c>
      <c r="D7438" t="s">
        <v>714</v>
      </c>
      <c r="F7438" s="16">
        <v>37</v>
      </c>
      <c r="G7438" t="str">
        <f t="shared" si="1657"/>
        <v>heating</v>
      </c>
      <c r="H7438" s="283">
        <f>IF(G7438="heating",F7438*Assumptions!M$4+Assumptions!M$7,0)</f>
        <v>0.34824054712973695</v>
      </c>
      <c r="I7438" s="15">
        <f t="shared" si="1658"/>
        <v>0.97071962311712034</v>
      </c>
      <c r="J7438" s="15">
        <f t="shared" si="1659"/>
        <v>1.0199659078795975</v>
      </c>
      <c r="K7438" s="283">
        <f t="shared" si="1664"/>
        <v>0.34479328668270193</v>
      </c>
      <c r="L7438" s="283">
        <f t="shared" si="1665"/>
        <v>3.3550920610042541</v>
      </c>
      <c r="M7438" s="283">
        <f t="shared" si="1666"/>
        <v>3.9470467026708098</v>
      </c>
      <c r="N7438" s="283">
        <f t="shared" si="1667"/>
        <v>2.8034223547707424</v>
      </c>
      <c r="O7438" s="283">
        <f t="shared" si="1668"/>
        <v>0.41264321691238659</v>
      </c>
      <c r="P7438" s="21">
        <f t="shared" si="1660"/>
        <v>0</v>
      </c>
      <c r="Q7438" s="21">
        <f t="shared" si="1661"/>
        <v>1.52436960139122</v>
      </c>
      <c r="R7438">
        <f t="shared" si="1662"/>
        <v>0.83668510409641816</v>
      </c>
      <c r="S7438" s="296">
        <f t="shared" si="1669"/>
        <v>0</v>
      </c>
      <c r="T7438" s="283">
        <f t="shared" si="1670"/>
        <v>0.34479328668270193</v>
      </c>
    </row>
    <row r="7439" spans="1:20" x14ac:dyDescent="0.25">
      <c r="A7439" s="286">
        <v>43410</v>
      </c>
      <c r="B7439" s="1">
        <f t="shared" si="1663"/>
        <v>2</v>
      </c>
      <c r="C7439" s="285">
        <v>21</v>
      </c>
      <c r="D7439" t="s">
        <v>714</v>
      </c>
      <c r="F7439" s="16">
        <v>36</v>
      </c>
      <c r="G7439" t="str">
        <f t="shared" si="1657"/>
        <v>heating</v>
      </c>
      <c r="H7439" s="283">
        <f>IF(G7439="heating",F7439*Assumptions!M$4+Assumptions!M$7,0)</f>
        <v>0.358936421366777</v>
      </c>
      <c r="I7439" s="15">
        <f t="shared" si="1658"/>
        <v>0.95751150862929935</v>
      </c>
      <c r="J7439" s="15">
        <f t="shared" si="1659"/>
        <v>1.0199659078795975</v>
      </c>
      <c r="K7439" s="283">
        <f t="shared" si="1664"/>
        <v>0.35054775243528552</v>
      </c>
      <c r="L7439" s="283">
        <f t="shared" si="1665"/>
        <v>3.2767200477248446</v>
      </c>
      <c r="M7439" s="283">
        <f t="shared" si="1666"/>
        <v>3.9191830456816663</v>
      </c>
      <c r="N7439" s="283">
        <f t="shared" si="1667"/>
        <v>2.7263288431388362</v>
      </c>
      <c r="O7439" s="283">
        <f t="shared" si="1668"/>
        <v>0.42131632469073055</v>
      </c>
      <c r="P7439" s="21">
        <f t="shared" si="1660"/>
        <v>0</v>
      </c>
      <c r="Q7439" s="21">
        <f t="shared" si="1661"/>
        <v>1.4448604713749031</v>
      </c>
      <c r="R7439">
        <f t="shared" si="1662"/>
        <v>0.83668510409641816</v>
      </c>
      <c r="S7439" s="296">
        <f t="shared" si="1669"/>
        <v>0</v>
      </c>
      <c r="T7439" s="283">
        <f t="shared" si="1670"/>
        <v>0.35054775243528552</v>
      </c>
    </row>
    <row r="7440" spans="1:20" x14ac:dyDescent="0.25">
      <c r="A7440" s="286">
        <v>43410</v>
      </c>
      <c r="B7440" s="1">
        <f t="shared" si="1663"/>
        <v>2</v>
      </c>
      <c r="C7440" s="285">
        <v>22</v>
      </c>
      <c r="D7440" t="s">
        <v>714</v>
      </c>
      <c r="F7440" s="16">
        <v>36</v>
      </c>
      <c r="G7440" t="str">
        <f t="shared" si="1657"/>
        <v>heating</v>
      </c>
      <c r="H7440" s="283">
        <f>IF(G7440="heating",F7440*Assumptions!M$4+Assumptions!M$7,0)</f>
        <v>0.358936421366777</v>
      </c>
      <c r="I7440" s="15">
        <f t="shared" si="1658"/>
        <v>0.9426530227543114</v>
      </c>
      <c r="J7440" s="15">
        <f t="shared" si="1659"/>
        <v>1.0199659078795975</v>
      </c>
      <c r="K7440" s="283">
        <f t="shared" si="1664"/>
        <v>0.34510801747531133</v>
      </c>
      <c r="L7440" s="283">
        <f t="shared" si="1665"/>
        <v>3.2767200477248446</v>
      </c>
      <c r="M7440" s="283">
        <f t="shared" si="1666"/>
        <v>3.8583658905864606</v>
      </c>
      <c r="N7440" s="283">
        <f t="shared" si="1667"/>
        <v>2.7263288431388362</v>
      </c>
      <c r="O7440" s="283">
        <f t="shared" si="1668"/>
        <v>0.41477841616127537</v>
      </c>
      <c r="P7440" s="21">
        <f t="shared" si="1660"/>
        <v>0</v>
      </c>
      <c r="Q7440" s="21">
        <f t="shared" si="1661"/>
        <v>1.2427137171080138</v>
      </c>
      <c r="R7440">
        <f t="shared" si="1662"/>
        <v>0.83668510409641816</v>
      </c>
      <c r="S7440" s="296">
        <f t="shared" si="1669"/>
        <v>0</v>
      </c>
      <c r="T7440" s="283">
        <f t="shared" si="1670"/>
        <v>0.34510801747531133</v>
      </c>
    </row>
    <row r="7441" spans="1:20" x14ac:dyDescent="0.25">
      <c r="A7441" s="286">
        <v>43410</v>
      </c>
      <c r="B7441" s="1">
        <f t="shared" si="1663"/>
        <v>2</v>
      </c>
      <c r="C7441" s="285">
        <v>23</v>
      </c>
      <c r="D7441" t="s">
        <v>713</v>
      </c>
      <c r="F7441" s="16">
        <v>36</v>
      </c>
      <c r="G7441" t="str">
        <f t="shared" si="1657"/>
        <v>heating</v>
      </c>
      <c r="H7441" s="283">
        <f>IF(G7441="heating",F7441*Assumptions!M$4+Assumptions!M$7,0)</f>
        <v>0.358936421366777</v>
      </c>
      <c r="I7441" s="15">
        <f t="shared" si="1658"/>
        <v>0.94450710149963013</v>
      </c>
      <c r="J7441" s="15">
        <f t="shared" si="1659"/>
        <v>1.0199659078795975</v>
      </c>
      <c r="K7441" s="283">
        <f t="shared" si="1664"/>
        <v>0.34578680110470073</v>
      </c>
      <c r="L7441" s="283">
        <f t="shared" si="1665"/>
        <v>3.2767200477248446</v>
      </c>
      <c r="M7441" s="283">
        <f t="shared" si="1666"/>
        <v>3.8659548061436362</v>
      </c>
      <c r="N7441" s="283">
        <f t="shared" si="1667"/>
        <v>2.7263288431388362</v>
      </c>
      <c r="O7441" s="283">
        <f t="shared" si="1668"/>
        <v>0.41559423261426309</v>
      </c>
      <c r="P7441" s="21">
        <f t="shared" si="1660"/>
        <v>0</v>
      </c>
      <c r="Q7441" s="21">
        <f t="shared" si="1661"/>
        <v>1.0297519246597011</v>
      </c>
      <c r="R7441">
        <f t="shared" si="1662"/>
        <v>0.83668510409641816</v>
      </c>
      <c r="S7441" s="296">
        <f t="shared" si="1669"/>
        <v>0</v>
      </c>
      <c r="T7441" s="283">
        <f t="shared" si="1670"/>
        <v>0.34578680110470073</v>
      </c>
    </row>
    <row r="7442" spans="1:20" x14ac:dyDescent="0.25">
      <c r="A7442" s="286">
        <v>43411</v>
      </c>
      <c r="B7442" s="1">
        <f t="shared" si="1663"/>
        <v>3</v>
      </c>
      <c r="C7442" s="285">
        <v>0</v>
      </c>
      <c r="D7442" t="s">
        <v>713</v>
      </c>
      <c r="F7442" s="16">
        <v>36</v>
      </c>
      <c r="G7442" t="str">
        <f t="shared" si="1657"/>
        <v>heating</v>
      </c>
      <c r="H7442" s="283">
        <f>IF(G7442="heating",F7442*Assumptions!M$4+Assumptions!M$7,0)</f>
        <v>0.358936421366777</v>
      </c>
      <c r="I7442" s="15">
        <f t="shared" si="1658"/>
        <v>0.97481507806017154</v>
      </c>
      <c r="J7442" s="15">
        <f t="shared" si="1659"/>
        <v>1.0263036171733995</v>
      </c>
      <c r="K7442" s="283">
        <f t="shared" si="1664"/>
        <v>0.35910018276672589</v>
      </c>
      <c r="L7442" s="283">
        <f t="shared" si="1665"/>
        <v>3.2767200477248446</v>
      </c>
      <c r="M7442" s="283">
        <f t="shared" si="1666"/>
        <v>4.0148006604616748</v>
      </c>
      <c r="N7442" s="283">
        <f t="shared" si="1667"/>
        <v>2.7263288431388362</v>
      </c>
      <c r="O7442" s="283">
        <f t="shared" si="1668"/>
        <v>0.43159531946215246</v>
      </c>
      <c r="P7442" s="21">
        <f t="shared" si="1660"/>
        <v>0</v>
      </c>
      <c r="Q7442" s="21">
        <f t="shared" si="1661"/>
        <v>0.90668853391740301</v>
      </c>
      <c r="R7442">
        <f t="shared" si="1662"/>
        <v>0.9421089825381942</v>
      </c>
      <c r="S7442" s="296">
        <f t="shared" si="1669"/>
        <v>0</v>
      </c>
      <c r="T7442" s="283">
        <f t="shared" si="1670"/>
        <v>0.35910018276672589</v>
      </c>
    </row>
    <row r="7443" spans="1:20" x14ac:dyDescent="0.25">
      <c r="A7443" s="286">
        <v>43411</v>
      </c>
      <c r="B7443" s="1">
        <f t="shared" si="1663"/>
        <v>3</v>
      </c>
      <c r="C7443" s="285">
        <v>1</v>
      </c>
      <c r="D7443" t="s">
        <v>713</v>
      </c>
      <c r="F7443" s="16">
        <v>36</v>
      </c>
      <c r="G7443" t="str">
        <f t="shared" si="1657"/>
        <v>heating</v>
      </c>
      <c r="H7443" s="283">
        <f>IF(G7443="heating",F7443*Assumptions!M$4+Assumptions!M$7,0)</f>
        <v>0.358936421366777</v>
      </c>
      <c r="I7443" s="15">
        <f t="shared" si="1658"/>
        <v>1.012242869806885</v>
      </c>
      <c r="J7443" s="15">
        <f t="shared" si="1659"/>
        <v>1.0263036171733995</v>
      </c>
      <c r="K7443" s="283">
        <f t="shared" si="1664"/>
        <v>0.37288774838742317</v>
      </c>
      <c r="L7443" s="283">
        <f t="shared" si="1665"/>
        <v>3.2767200477248446</v>
      </c>
      <c r="M7443" s="283">
        <f t="shared" si="1666"/>
        <v>4.1689479714812645</v>
      </c>
      <c r="N7443" s="283">
        <f t="shared" si="1667"/>
        <v>2.7263288431388362</v>
      </c>
      <c r="O7443" s="283">
        <f t="shared" si="1668"/>
        <v>0.44816631851546074</v>
      </c>
      <c r="P7443" s="21">
        <f t="shared" si="1660"/>
        <v>0</v>
      </c>
      <c r="Q7443" s="21">
        <f t="shared" si="1661"/>
        <v>0.81803459285312596</v>
      </c>
      <c r="R7443">
        <f t="shared" si="1662"/>
        <v>0.9421089825381942</v>
      </c>
      <c r="S7443" s="296">
        <f t="shared" si="1669"/>
        <v>0</v>
      </c>
      <c r="T7443" s="283">
        <f t="shared" si="1670"/>
        <v>0.37288774838742317</v>
      </c>
    </row>
    <row r="7444" spans="1:20" x14ac:dyDescent="0.25">
      <c r="A7444" s="286">
        <v>43411</v>
      </c>
      <c r="B7444" s="1">
        <f t="shared" si="1663"/>
        <v>3</v>
      </c>
      <c r="C7444" s="285">
        <v>2</v>
      </c>
      <c r="D7444" t="s">
        <v>713</v>
      </c>
      <c r="F7444" s="16">
        <v>36</v>
      </c>
      <c r="G7444" t="str">
        <f t="shared" si="1657"/>
        <v>heating</v>
      </c>
      <c r="H7444" s="283">
        <f>IF(G7444="heating",F7444*Assumptions!M$4+Assumptions!M$7,0)</f>
        <v>0.358936421366777</v>
      </c>
      <c r="I7444" s="15">
        <f t="shared" si="1658"/>
        <v>1.0509704703585963</v>
      </c>
      <c r="J7444" s="15">
        <f t="shared" si="1659"/>
        <v>1.0263036171733995</v>
      </c>
      <c r="K7444" s="283">
        <f t="shared" si="1664"/>
        <v>0.38715413464799536</v>
      </c>
      <c r="L7444" s="283">
        <f t="shared" si="1665"/>
        <v>3.2767200477248446</v>
      </c>
      <c r="M7444" s="283">
        <f t="shared" si="1666"/>
        <v>4.3284485780809385</v>
      </c>
      <c r="N7444" s="283">
        <f t="shared" si="1667"/>
        <v>2.7263288431388362</v>
      </c>
      <c r="O7444" s="283">
        <f t="shared" si="1668"/>
        <v>0.465312802508486</v>
      </c>
      <c r="P7444" s="21">
        <f t="shared" si="1660"/>
        <v>0</v>
      </c>
      <c r="Q7444" s="21">
        <f t="shared" si="1661"/>
        <v>0.74507607494346417</v>
      </c>
      <c r="R7444">
        <f t="shared" si="1662"/>
        <v>0.9421089825381942</v>
      </c>
      <c r="S7444" s="296">
        <f t="shared" si="1669"/>
        <v>0</v>
      </c>
      <c r="T7444" s="283">
        <f t="shared" si="1670"/>
        <v>0.38715413464799536</v>
      </c>
    </row>
    <row r="7445" spans="1:20" x14ac:dyDescent="0.25">
      <c r="A7445" s="286">
        <v>43411</v>
      </c>
      <c r="B7445" s="1">
        <f t="shared" si="1663"/>
        <v>3</v>
      </c>
      <c r="C7445" s="285">
        <v>3</v>
      </c>
      <c r="D7445" t="s">
        <v>713</v>
      </c>
      <c r="F7445" s="16">
        <v>34</v>
      </c>
      <c r="G7445" t="str">
        <f t="shared" si="1657"/>
        <v>heating</v>
      </c>
      <c r="H7445" s="283">
        <f>IF(G7445="heating",F7445*Assumptions!M$4+Assumptions!M$7,0)</f>
        <v>0.38032816984085704</v>
      </c>
      <c r="I7445" s="15">
        <f t="shared" si="1658"/>
        <v>1.0924036124451033</v>
      </c>
      <c r="J7445" s="15">
        <f t="shared" si="1659"/>
        <v>1.0263036171733995</v>
      </c>
      <c r="K7445" s="283">
        <f t="shared" si="1664"/>
        <v>0.42640027957543442</v>
      </c>
      <c r="L7445" s="283">
        <f t="shared" si="1665"/>
        <v>3.1617728735566879</v>
      </c>
      <c r="M7445" s="283">
        <f t="shared" si="1666"/>
        <v>4.5999930166580905</v>
      </c>
      <c r="N7445" s="283">
        <f t="shared" si="1667"/>
        <v>2.582445701090049</v>
      </c>
      <c r="O7445" s="283">
        <f t="shared" si="1668"/>
        <v>0.52205583128796473</v>
      </c>
      <c r="P7445" s="21">
        <f t="shared" si="1660"/>
        <v>0</v>
      </c>
      <c r="Q7445" s="21">
        <f t="shared" si="1661"/>
        <v>0.69158980876382303</v>
      </c>
      <c r="R7445">
        <f t="shared" si="1662"/>
        <v>0.9421089825381942</v>
      </c>
      <c r="S7445" s="296">
        <f t="shared" si="1669"/>
        <v>0</v>
      </c>
      <c r="T7445" s="283">
        <f t="shared" si="1670"/>
        <v>0.42640027957543442</v>
      </c>
    </row>
    <row r="7446" spans="1:20" x14ac:dyDescent="0.25">
      <c r="A7446" s="286">
        <v>43411</v>
      </c>
      <c r="B7446" s="1">
        <f t="shared" si="1663"/>
        <v>3</v>
      </c>
      <c r="C7446" s="285">
        <v>4</v>
      </c>
      <c r="D7446" t="s">
        <v>713</v>
      </c>
      <c r="F7446" s="16">
        <v>34</v>
      </c>
      <c r="G7446" t="str">
        <f t="shared" si="1657"/>
        <v>heating</v>
      </c>
      <c r="H7446" s="283">
        <f>IF(G7446="heating",F7446*Assumptions!M$4+Assumptions!M$7,0)</f>
        <v>0.38032816984085704</v>
      </c>
      <c r="I7446" s="15">
        <f t="shared" si="1658"/>
        <v>1.1348296917927807</v>
      </c>
      <c r="J7446" s="15">
        <f t="shared" si="1659"/>
        <v>1.0263036171733995</v>
      </c>
      <c r="K7446" s="283">
        <f t="shared" si="1664"/>
        <v>0.44296054346420682</v>
      </c>
      <c r="L7446" s="283">
        <f t="shared" si="1665"/>
        <v>3.1617728735566879</v>
      </c>
      <c r="M7446" s="283">
        <f t="shared" si="1666"/>
        <v>4.7786446308601676</v>
      </c>
      <c r="N7446" s="283">
        <f t="shared" si="1667"/>
        <v>2.582445701090049</v>
      </c>
      <c r="O7446" s="283">
        <f t="shared" si="1668"/>
        <v>0.54233110488630598</v>
      </c>
      <c r="P7446" s="21">
        <f t="shared" si="1660"/>
        <v>0</v>
      </c>
      <c r="Q7446" s="21">
        <f t="shared" si="1661"/>
        <v>0.6473875548762833</v>
      </c>
      <c r="R7446">
        <f t="shared" si="1662"/>
        <v>0.9421089825381942</v>
      </c>
      <c r="S7446" s="296">
        <f t="shared" si="1669"/>
        <v>0</v>
      </c>
      <c r="T7446" s="283">
        <f t="shared" si="1670"/>
        <v>0.44296054346420682</v>
      </c>
    </row>
    <row r="7447" spans="1:20" x14ac:dyDescent="0.25">
      <c r="A7447" s="286">
        <v>43411</v>
      </c>
      <c r="B7447" s="1">
        <f t="shared" si="1663"/>
        <v>3</v>
      </c>
      <c r="C7447" s="285">
        <v>5</v>
      </c>
      <c r="D7447" t="s">
        <v>713</v>
      </c>
      <c r="F7447" s="16">
        <v>34</v>
      </c>
      <c r="G7447" t="str">
        <f t="shared" si="1657"/>
        <v>heating</v>
      </c>
      <c r="H7447" s="283">
        <f>IF(G7447="heating",F7447*Assumptions!M$4+Assumptions!M$7,0)</f>
        <v>0.38032816984085704</v>
      </c>
      <c r="I7447" s="15">
        <f t="shared" si="1658"/>
        <v>1.1635558681477385</v>
      </c>
      <c r="J7447" s="15">
        <f t="shared" si="1659"/>
        <v>1.0263036171733995</v>
      </c>
      <c r="K7447" s="283">
        <f t="shared" si="1664"/>
        <v>0.45417329440107979</v>
      </c>
      <c r="L7447" s="283">
        <f t="shared" si="1665"/>
        <v>3.1617728735566879</v>
      </c>
      <c r="M7447" s="283">
        <f t="shared" si="1666"/>
        <v>4.8996074408716872</v>
      </c>
      <c r="N7447" s="283">
        <f t="shared" si="1667"/>
        <v>2.582445701090049</v>
      </c>
      <c r="O7447" s="283">
        <f t="shared" si="1668"/>
        <v>0.55605924319147459</v>
      </c>
      <c r="P7447" s="21">
        <f t="shared" si="1660"/>
        <v>0</v>
      </c>
      <c r="Q7447" s="21">
        <f t="shared" si="1661"/>
        <v>0.72139578924615555</v>
      </c>
      <c r="R7447">
        <f t="shared" si="1662"/>
        <v>0.9421089825381942</v>
      </c>
      <c r="S7447" s="296">
        <f t="shared" si="1669"/>
        <v>0</v>
      </c>
      <c r="T7447" s="283">
        <f t="shared" si="1670"/>
        <v>0.45417329440107979</v>
      </c>
    </row>
    <row r="7448" spans="1:20" x14ac:dyDescent="0.25">
      <c r="A7448" s="286">
        <v>43411</v>
      </c>
      <c r="B7448" s="1">
        <f t="shared" si="1663"/>
        <v>3</v>
      </c>
      <c r="C7448" s="285">
        <v>6</v>
      </c>
      <c r="D7448" t="s">
        <v>713</v>
      </c>
      <c r="F7448" s="16">
        <v>34</v>
      </c>
      <c r="G7448" t="str">
        <f t="shared" si="1657"/>
        <v>heating</v>
      </c>
      <c r="H7448" s="283">
        <f>IF(G7448="heating",F7448*Assumptions!M$4+Assumptions!M$7,0)</f>
        <v>0.38032816984085704</v>
      </c>
      <c r="I7448" s="15">
        <f t="shared" si="1658"/>
        <v>1.2083911162615524</v>
      </c>
      <c r="J7448" s="15">
        <f t="shared" si="1659"/>
        <v>1.0263036171733995</v>
      </c>
      <c r="K7448" s="283">
        <f t="shared" si="1664"/>
        <v>0.47167393437770283</v>
      </c>
      <c r="L7448" s="283">
        <f t="shared" si="1665"/>
        <v>3.1617728735566879</v>
      </c>
      <c r="M7448" s="283">
        <f t="shared" si="1666"/>
        <v>5.088403803199756</v>
      </c>
      <c r="N7448" s="283">
        <f t="shared" si="1667"/>
        <v>2.582445701090049</v>
      </c>
      <c r="O7448" s="283">
        <f t="shared" si="1668"/>
        <v>0.57748585004118003</v>
      </c>
      <c r="P7448" s="21">
        <f t="shared" si="1660"/>
        <v>0</v>
      </c>
      <c r="Q7448" s="21">
        <f t="shared" si="1661"/>
        <v>0.87787080972652631</v>
      </c>
      <c r="R7448">
        <f t="shared" si="1662"/>
        <v>0.9421089825381942</v>
      </c>
      <c r="S7448" s="296">
        <f t="shared" si="1669"/>
        <v>0</v>
      </c>
      <c r="T7448" s="283">
        <f t="shared" si="1670"/>
        <v>0.47167393437770283</v>
      </c>
    </row>
    <row r="7449" spans="1:20" x14ac:dyDescent="0.25">
      <c r="A7449" s="286">
        <v>43411</v>
      </c>
      <c r="B7449" s="1">
        <f t="shared" si="1663"/>
        <v>3</v>
      </c>
      <c r="C7449" s="285">
        <v>7</v>
      </c>
      <c r="D7449" t="s">
        <v>714</v>
      </c>
      <c r="F7449" s="16">
        <v>34</v>
      </c>
      <c r="G7449" t="str">
        <f t="shared" si="1657"/>
        <v>heating</v>
      </c>
      <c r="H7449" s="283">
        <f>IF(G7449="heating",F7449*Assumptions!M$4+Assumptions!M$7,0)</f>
        <v>0.38032816984085704</v>
      </c>
      <c r="I7449" s="15">
        <f t="shared" si="1658"/>
        <v>1.1637425769249583</v>
      </c>
      <c r="J7449" s="15">
        <f t="shared" si="1659"/>
        <v>1.0263036171733995</v>
      </c>
      <c r="K7449" s="283">
        <f t="shared" si="1664"/>
        <v>0.45424617284444879</v>
      </c>
      <c r="L7449" s="283">
        <f t="shared" si="1665"/>
        <v>3.1617728735566879</v>
      </c>
      <c r="M7449" s="283">
        <f t="shared" si="1666"/>
        <v>4.9003936512627693</v>
      </c>
      <c r="N7449" s="283">
        <f t="shared" si="1667"/>
        <v>2.582445701090049</v>
      </c>
      <c r="O7449" s="283">
        <f t="shared" si="1668"/>
        <v>0.5561484706572114</v>
      </c>
      <c r="P7449" s="21">
        <f t="shared" si="1660"/>
        <v>0</v>
      </c>
      <c r="Q7449" s="21">
        <f t="shared" si="1661"/>
        <v>0.97331382064367777</v>
      </c>
      <c r="R7449">
        <f t="shared" si="1662"/>
        <v>0.9421089825381942</v>
      </c>
      <c r="S7449" s="296">
        <f t="shared" si="1669"/>
        <v>0</v>
      </c>
      <c r="T7449" s="283">
        <f t="shared" si="1670"/>
        <v>0.45424617284444879</v>
      </c>
    </row>
    <row r="7450" spans="1:20" x14ac:dyDescent="0.25">
      <c r="A7450" s="286">
        <v>43411</v>
      </c>
      <c r="B7450" s="1">
        <f t="shared" si="1663"/>
        <v>3</v>
      </c>
      <c r="C7450" s="285">
        <v>8</v>
      </c>
      <c r="D7450" t="s">
        <v>714</v>
      </c>
      <c r="F7450" s="16">
        <v>34</v>
      </c>
      <c r="G7450" t="str">
        <f t="shared" si="1657"/>
        <v>heating</v>
      </c>
      <c r="H7450" s="283">
        <f>IF(G7450="heating",F7450*Assumptions!M$4+Assumptions!M$7,0)</f>
        <v>0.38032816984085704</v>
      </c>
      <c r="I7450" s="15">
        <f t="shared" si="1658"/>
        <v>1.094193721037565</v>
      </c>
      <c r="J7450" s="15">
        <f t="shared" si="1659"/>
        <v>1.0263036171733995</v>
      </c>
      <c r="K7450" s="283">
        <f t="shared" si="1664"/>
        <v>0.42709901655835919</v>
      </c>
      <c r="L7450" s="283">
        <f t="shared" si="1665"/>
        <v>3.1617728735566879</v>
      </c>
      <c r="M7450" s="283">
        <f t="shared" si="1666"/>
        <v>4.6075309696001829</v>
      </c>
      <c r="N7450" s="283">
        <f t="shared" si="1667"/>
        <v>2.582445701090049</v>
      </c>
      <c r="O7450" s="283">
        <f t="shared" si="1668"/>
        <v>0.52291131786699707</v>
      </c>
      <c r="P7450" s="21">
        <f t="shared" si="1660"/>
        <v>0</v>
      </c>
      <c r="Q7450" s="21">
        <f t="shared" si="1661"/>
        <v>0.94940007506179924</v>
      </c>
      <c r="R7450">
        <f t="shared" si="1662"/>
        <v>0.9421089825381942</v>
      </c>
      <c r="S7450" s="296">
        <f t="shared" si="1669"/>
        <v>0</v>
      </c>
      <c r="T7450" s="283">
        <f t="shared" si="1670"/>
        <v>0.42709901655835919</v>
      </c>
    </row>
    <row r="7451" spans="1:20" x14ac:dyDescent="0.25">
      <c r="A7451" s="286">
        <v>43411</v>
      </c>
      <c r="B7451" s="1">
        <f t="shared" si="1663"/>
        <v>3</v>
      </c>
      <c r="C7451" s="285">
        <v>9</v>
      </c>
      <c r="D7451" t="s">
        <v>714</v>
      </c>
      <c r="F7451" s="16">
        <v>34</v>
      </c>
      <c r="G7451" t="str">
        <f t="shared" si="1657"/>
        <v>heating</v>
      </c>
      <c r="H7451" s="283">
        <f>IF(G7451="heating",F7451*Assumptions!M$4+Assumptions!M$7,0)</f>
        <v>0.38032816984085704</v>
      </c>
      <c r="I7451" s="15">
        <f t="shared" si="1658"/>
        <v>1.0343009000871222</v>
      </c>
      <c r="J7451" s="15">
        <f t="shared" si="1659"/>
        <v>1.0263036171733995</v>
      </c>
      <c r="K7451" s="283">
        <f t="shared" si="1664"/>
        <v>0.40372092140480292</v>
      </c>
      <c r="L7451" s="283">
        <f t="shared" si="1665"/>
        <v>3.1617728735566879</v>
      </c>
      <c r="M7451" s="283">
        <f t="shared" si="1666"/>
        <v>4.3553288027624797</v>
      </c>
      <c r="N7451" s="283">
        <f t="shared" si="1667"/>
        <v>2.582445701090049</v>
      </c>
      <c r="O7451" s="283">
        <f t="shared" si="1668"/>
        <v>0.49428875009694045</v>
      </c>
      <c r="P7451" s="21">
        <f t="shared" si="1660"/>
        <v>0</v>
      </c>
      <c r="Q7451" s="21">
        <f t="shared" si="1661"/>
        <v>0.8408485371888097</v>
      </c>
      <c r="R7451">
        <f t="shared" si="1662"/>
        <v>0.9421089825381942</v>
      </c>
      <c r="S7451" s="296">
        <f t="shared" si="1669"/>
        <v>0</v>
      </c>
      <c r="T7451" s="283">
        <f t="shared" si="1670"/>
        <v>0.40372092140480292</v>
      </c>
    </row>
    <row r="7452" spans="1:20" x14ac:dyDescent="0.25">
      <c r="A7452" s="286">
        <v>43411</v>
      </c>
      <c r="B7452" s="1">
        <f t="shared" si="1663"/>
        <v>3</v>
      </c>
      <c r="C7452" s="285">
        <v>10</v>
      </c>
      <c r="D7452" t="s">
        <v>714</v>
      </c>
      <c r="F7452" s="16">
        <v>34</v>
      </c>
      <c r="G7452" t="str">
        <f t="shared" si="1657"/>
        <v>heating</v>
      </c>
      <c r="H7452" s="283">
        <f>IF(G7452="heating",F7452*Assumptions!M$4+Assumptions!M$7,0)</f>
        <v>0.38032816984085704</v>
      </c>
      <c r="I7452" s="15">
        <f t="shared" si="1658"/>
        <v>0.98112329028689171</v>
      </c>
      <c r="J7452" s="15">
        <f t="shared" si="1659"/>
        <v>1.0263036171733995</v>
      </c>
      <c r="K7452" s="283">
        <f t="shared" si="1664"/>
        <v>0.38296398923463298</v>
      </c>
      <c r="L7452" s="283">
        <f t="shared" si="1665"/>
        <v>3.1617728735566879</v>
      </c>
      <c r="M7452" s="283">
        <f t="shared" si="1666"/>
        <v>4.1314036610503351</v>
      </c>
      <c r="N7452" s="283">
        <f t="shared" si="1667"/>
        <v>2.582445701090049</v>
      </c>
      <c r="O7452" s="283">
        <f t="shared" si="1668"/>
        <v>0.46887535803754588</v>
      </c>
      <c r="P7452" s="21">
        <f t="shared" si="1660"/>
        <v>0</v>
      </c>
      <c r="Q7452" s="21">
        <f t="shared" si="1661"/>
        <v>0.74504051125983206</v>
      </c>
      <c r="R7452">
        <f t="shared" si="1662"/>
        <v>0.9421089825381942</v>
      </c>
      <c r="S7452" s="296">
        <f t="shared" si="1669"/>
        <v>0</v>
      </c>
      <c r="T7452" s="283">
        <f t="shared" si="1670"/>
        <v>0.38296398923463298</v>
      </c>
    </row>
    <row r="7453" spans="1:20" x14ac:dyDescent="0.25">
      <c r="A7453" s="286">
        <v>43411</v>
      </c>
      <c r="B7453" s="1">
        <f t="shared" si="1663"/>
        <v>3</v>
      </c>
      <c r="C7453" s="285">
        <v>11</v>
      </c>
      <c r="D7453" t="s">
        <v>714</v>
      </c>
      <c r="F7453" s="16">
        <v>36</v>
      </c>
      <c r="G7453" t="str">
        <f t="shared" si="1657"/>
        <v>heating</v>
      </c>
      <c r="H7453" s="283">
        <f>IF(G7453="heating",F7453*Assumptions!M$4+Assumptions!M$7,0)</f>
        <v>0.358936421366777</v>
      </c>
      <c r="I7453" s="15">
        <f t="shared" si="1658"/>
        <v>0.94956163997961163</v>
      </c>
      <c r="J7453" s="15">
        <f t="shared" si="1659"/>
        <v>1.0263036171733995</v>
      </c>
      <c r="K7453" s="283">
        <f t="shared" si="1664"/>
        <v>0.34979737812785722</v>
      </c>
      <c r="L7453" s="283">
        <f t="shared" si="1665"/>
        <v>3.2767200477248446</v>
      </c>
      <c r="M7453" s="283">
        <f t="shared" si="1666"/>
        <v>3.9107937342593062</v>
      </c>
      <c r="N7453" s="283">
        <f t="shared" si="1667"/>
        <v>2.7263288431388362</v>
      </c>
      <c r="O7453" s="283">
        <f t="shared" si="1668"/>
        <v>0.42041446483525652</v>
      </c>
      <c r="P7453" s="21">
        <f t="shared" si="1660"/>
        <v>0</v>
      </c>
      <c r="Q7453" s="21">
        <f t="shared" si="1661"/>
        <v>0.72850690893675296</v>
      </c>
      <c r="R7453">
        <f t="shared" si="1662"/>
        <v>0.9421089825381942</v>
      </c>
      <c r="S7453" s="296">
        <f t="shared" si="1669"/>
        <v>0</v>
      </c>
      <c r="T7453" s="283">
        <f t="shared" si="1670"/>
        <v>0.34979737812785722</v>
      </c>
    </row>
    <row r="7454" spans="1:20" x14ac:dyDescent="0.25">
      <c r="A7454" s="286">
        <v>43411</v>
      </c>
      <c r="B7454" s="1">
        <f t="shared" si="1663"/>
        <v>3</v>
      </c>
      <c r="C7454" s="285">
        <v>12</v>
      </c>
      <c r="D7454" t="s">
        <v>714</v>
      </c>
      <c r="F7454" s="16">
        <v>37</v>
      </c>
      <c r="G7454" t="str">
        <f t="shared" si="1657"/>
        <v>heating</v>
      </c>
      <c r="H7454" s="283">
        <f>IF(G7454="heating",F7454*Assumptions!M$4+Assumptions!M$7,0)</f>
        <v>0.34824054712973695</v>
      </c>
      <c r="I7454" s="15">
        <f t="shared" si="1658"/>
        <v>0.91648403420261149</v>
      </c>
      <c r="J7454" s="15">
        <f t="shared" si="1659"/>
        <v>1.0263036171733995</v>
      </c>
      <c r="K7454" s="283">
        <f t="shared" si="1664"/>
        <v>0.32755188246185829</v>
      </c>
      <c r="L7454" s="283">
        <f t="shared" si="1665"/>
        <v>3.3550920610042541</v>
      </c>
      <c r="M7454" s="283">
        <f t="shared" si="1666"/>
        <v>3.7496744500552266</v>
      </c>
      <c r="N7454" s="283">
        <f t="shared" si="1667"/>
        <v>2.8034223547707424</v>
      </c>
      <c r="O7454" s="283">
        <f t="shared" si="1668"/>
        <v>0.39200897379754623</v>
      </c>
      <c r="P7454" s="21">
        <f t="shared" si="1660"/>
        <v>0</v>
      </c>
      <c r="Q7454" s="21">
        <f t="shared" si="1661"/>
        <v>0.75910815787401487</v>
      </c>
      <c r="R7454">
        <f t="shared" si="1662"/>
        <v>0.9421089825381942</v>
      </c>
      <c r="S7454" s="296">
        <f t="shared" si="1669"/>
        <v>0</v>
      </c>
      <c r="T7454" s="283">
        <f t="shared" si="1670"/>
        <v>0.32755188246185829</v>
      </c>
    </row>
    <row r="7455" spans="1:20" x14ac:dyDescent="0.25">
      <c r="A7455" s="286">
        <v>43411</v>
      </c>
      <c r="B7455" s="1">
        <f t="shared" si="1663"/>
        <v>3</v>
      </c>
      <c r="C7455" s="285">
        <v>13</v>
      </c>
      <c r="D7455" t="s">
        <v>714</v>
      </c>
      <c r="F7455" s="16">
        <v>37</v>
      </c>
      <c r="G7455" t="str">
        <f t="shared" si="1657"/>
        <v>heating</v>
      </c>
      <c r="H7455" s="283">
        <f>IF(G7455="heating",F7455*Assumptions!M$4+Assumptions!M$7,0)</f>
        <v>0.34824054712973695</v>
      </c>
      <c r="I7455" s="15">
        <f t="shared" si="1658"/>
        <v>0.90040206880052787</v>
      </c>
      <c r="J7455" s="15">
        <f t="shared" si="1659"/>
        <v>1.0263036171733995</v>
      </c>
      <c r="K7455" s="283">
        <f t="shared" si="1664"/>
        <v>0.32180417945280138</v>
      </c>
      <c r="L7455" s="283">
        <f t="shared" si="1665"/>
        <v>3.3550920610042541</v>
      </c>
      <c r="M7455" s="283">
        <f t="shared" si="1666"/>
        <v>3.6838771938844399</v>
      </c>
      <c r="N7455" s="283">
        <f t="shared" si="1667"/>
        <v>2.8034223547707424</v>
      </c>
      <c r="O7455" s="283">
        <f t="shared" si="1668"/>
        <v>0.38513021266407654</v>
      </c>
      <c r="P7455" s="21">
        <f t="shared" si="1660"/>
        <v>0</v>
      </c>
      <c r="Q7455" s="21">
        <f t="shared" si="1661"/>
        <v>0.79115902007799765</v>
      </c>
      <c r="R7455">
        <f t="shared" si="1662"/>
        <v>0.9421089825381942</v>
      </c>
      <c r="S7455" s="296">
        <f t="shared" si="1669"/>
        <v>0</v>
      </c>
      <c r="T7455" s="283">
        <f t="shared" si="1670"/>
        <v>0.32180417945280138</v>
      </c>
    </row>
    <row r="7456" spans="1:20" x14ac:dyDescent="0.25">
      <c r="A7456" s="286">
        <v>43411</v>
      </c>
      <c r="B7456" s="1">
        <f t="shared" si="1663"/>
        <v>3</v>
      </c>
      <c r="C7456" s="285">
        <v>14</v>
      </c>
      <c r="D7456" t="s">
        <v>714</v>
      </c>
      <c r="F7456" s="16">
        <v>39</v>
      </c>
      <c r="G7456" t="str">
        <f t="shared" si="1657"/>
        <v>heating</v>
      </c>
      <c r="H7456" s="283">
        <f>IF(G7456="heating",F7456*Assumptions!M$4+Assumptions!M$7,0)</f>
        <v>0.32684879865565691</v>
      </c>
      <c r="I7456" s="15">
        <f t="shared" si="1658"/>
        <v>0.86032894500746537</v>
      </c>
      <c r="J7456" s="15">
        <f t="shared" si="1659"/>
        <v>1.0263036171733995</v>
      </c>
      <c r="K7456" s="283">
        <f t="shared" si="1664"/>
        <v>0.28859399304430228</v>
      </c>
      <c r="L7456" s="283">
        <f t="shared" si="1665"/>
        <v>3.4953736047983544</v>
      </c>
      <c r="M7456" s="283">
        <f t="shared" si="1666"/>
        <v>3.4418339335968926</v>
      </c>
      <c r="N7456" s="283">
        <f t="shared" si="1667"/>
        <v>2.9501734199721237</v>
      </c>
      <c r="O7456" s="283">
        <f t="shared" si="1668"/>
        <v>0.34192695892431491</v>
      </c>
      <c r="P7456" s="21">
        <f t="shared" si="1660"/>
        <v>0</v>
      </c>
      <c r="Q7456" s="21">
        <f t="shared" si="1661"/>
        <v>0.84355555031342389</v>
      </c>
      <c r="R7456">
        <f t="shared" si="1662"/>
        <v>0.9421089825381942</v>
      </c>
      <c r="S7456" s="296">
        <f t="shared" si="1669"/>
        <v>0</v>
      </c>
      <c r="T7456" s="283">
        <f t="shared" si="1670"/>
        <v>0.28859399304430228</v>
      </c>
    </row>
    <row r="7457" spans="1:20" x14ac:dyDescent="0.25">
      <c r="A7457" s="286">
        <v>43411</v>
      </c>
      <c r="B7457" s="1">
        <f t="shared" si="1663"/>
        <v>3</v>
      </c>
      <c r="C7457" s="285">
        <v>15</v>
      </c>
      <c r="D7457" t="s">
        <v>714</v>
      </c>
      <c r="F7457" s="16">
        <v>39</v>
      </c>
      <c r="G7457" t="str">
        <f t="shared" si="1657"/>
        <v>heating</v>
      </c>
      <c r="H7457" s="283">
        <f>IF(G7457="heating",F7457*Assumptions!M$4+Assumptions!M$7,0)</f>
        <v>0.32684879865565691</v>
      </c>
      <c r="I7457" s="15">
        <f t="shared" si="1658"/>
        <v>0.85754515037175039</v>
      </c>
      <c r="J7457" s="15">
        <f t="shared" si="1659"/>
        <v>1.0263036171733995</v>
      </c>
      <c r="K7457" s="283">
        <f t="shared" si="1664"/>
        <v>0.28766017997849952</v>
      </c>
      <c r="L7457" s="283">
        <f t="shared" si="1665"/>
        <v>3.4953736047983544</v>
      </c>
      <c r="M7457" s="283">
        <f t="shared" si="1666"/>
        <v>3.4306970784475106</v>
      </c>
      <c r="N7457" s="283">
        <f t="shared" si="1667"/>
        <v>2.9501734199721237</v>
      </c>
      <c r="O7457" s="283">
        <f t="shared" si="1668"/>
        <v>0.34082057462842036</v>
      </c>
      <c r="P7457" s="21">
        <f t="shared" si="1660"/>
        <v>0</v>
      </c>
      <c r="Q7457" s="21">
        <f t="shared" si="1661"/>
        <v>0.96592607327566882</v>
      </c>
      <c r="R7457">
        <f t="shared" si="1662"/>
        <v>0.9421089825381942</v>
      </c>
      <c r="S7457" s="296">
        <f t="shared" si="1669"/>
        <v>0</v>
      </c>
      <c r="T7457" s="283">
        <f t="shared" si="1670"/>
        <v>0.28766017997849952</v>
      </c>
    </row>
    <row r="7458" spans="1:20" x14ac:dyDescent="0.25">
      <c r="A7458" s="286">
        <v>43411</v>
      </c>
      <c r="B7458" s="1">
        <f t="shared" si="1663"/>
        <v>3</v>
      </c>
      <c r="C7458" s="285">
        <v>16</v>
      </c>
      <c r="D7458" t="s">
        <v>714</v>
      </c>
      <c r="F7458" s="16">
        <v>37</v>
      </c>
      <c r="G7458" t="str">
        <f t="shared" si="1657"/>
        <v>heating</v>
      </c>
      <c r="H7458" s="283">
        <f>IF(G7458="heating",F7458*Assumptions!M$4+Assumptions!M$7,0)</f>
        <v>0.34824054712973695</v>
      </c>
      <c r="I7458" s="15">
        <f t="shared" si="1658"/>
        <v>0.88344815438260227</v>
      </c>
      <c r="J7458" s="15">
        <f t="shared" si="1659"/>
        <v>1.0263036171733995</v>
      </c>
      <c r="K7458" s="283">
        <f t="shared" si="1664"/>
        <v>0.31574484140058928</v>
      </c>
      <c r="L7458" s="283">
        <f t="shared" si="1665"/>
        <v>3.3550920610042541</v>
      </c>
      <c r="M7458" s="283">
        <f t="shared" si="1666"/>
        <v>3.6145124724611928</v>
      </c>
      <c r="N7458" s="283">
        <f t="shared" si="1667"/>
        <v>2.8034223547707424</v>
      </c>
      <c r="O7458" s="283">
        <f t="shared" si="1668"/>
        <v>0.37787849158133574</v>
      </c>
      <c r="P7458" s="21">
        <f t="shared" si="1660"/>
        <v>0</v>
      </c>
      <c r="Q7458" s="21">
        <f t="shared" si="1661"/>
        <v>1.1649354943302594</v>
      </c>
      <c r="R7458">
        <f t="shared" si="1662"/>
        <v>0.9421089825381942</v>
      </c>
      <c r="S7458" s="296">
        <f t="shared" si="1669"/>
        <v>0</v>
      </c>
      <c r="T7458" s="283">
        <f t="shared" si="1670"/>
        <v>0.31574484140058928</v>
      </c>
    </row>
    <row r="7459" spans="1:20" x14ac:dyDescent="0.25">
      <c r="A7459" s="286">
        <v>43411</v>
      </c>
      <c r="B7459" s="1">
        <f t="shared" si="1663"/>
        <v>3</v>
      </c>
      <c r="C7459" s="285">
        <v>17</v>
      </c>
      <c r="D7459" t="s">
        <v>714</v>
      </c>
      <c r="F7459" s="16">
        <v>36</v>
      </c>
      <c r="G7459" t="str">
        <f t="shared" si="1657"/>
        <v>heating</v>
      </c>
      <c r="H7459" s="283">
        <f>IF(G7459="heating",F7459*Assumptions!M$4+Assumptions!M$7,0)</f>
        <v>0.358936421366777</v>
      </c>
      <c r="I7459" s="15">
        <f t="shared" si="1658"/>
        <v>0.94025748850374469</v>
      </c>
      <c r="J7459" s="15">
        <f t="shared" si="1659"/>
        <v>1.0263036171733995</v>
      </c>
      <c r="K7459" s="283">
        <f t="shared" si="1664"/>
        <v>0.34636993576399705</v>
      </c>
      <c r="L7459" s="283">
        <f t="shared" si="1665"/>
        <v>3.2767200477248446</v>
      </c>
      <c r="M7459" s="283">
        <f t="shared" si="1666"/>
        <v>3.8724743500693539</v>
      </c>
      <c r="N7459" s="283">
        <f t="shared" si="1667"/>
        <v>2.7263288431388362</v>
      </c>
      <c r="O7459" s="283">
        <f t="shared" si="1668"/>
        <v>0.41629509048525992</v>
      </c>
      <c r="P7459" s="21">
        <f t="shared" si="1660"/>
        <v>0</v>
      </c>
      <c r="Q7459" s="21">
        <f t="shared" si="1661"/>
        <v>1.3521540118753073</v>
      </c>
      <c r="R7459">
        <f t="shared" si="1662"/>
        <v>0.9421089825381942</v>
      </c>
      <c r="S7459" s="296">
        <f t="shared" si="1669"/>
        <v>0</v>
      </c>
      <c r="T7459" s="283">
        <f t="shared" si="1670"/>
        <v>0.34636993576399705</v>
      </c>
    </row>
    <row r="7460" spans="1:20" x14ac:dyDescent="0.25">
      <c r="A7460" s="286">
        <v>43411</v>
      </c>
      <c r="B7460" s="1">
        <f t="shared" si="1663"/>
        <v>3</v>
      </c>
      <c r="C7460" s="285">
        <v>18</v>
      </c>
      <c r="D7460" t="s">
        <v>714</v>
      </c>
      <c r="F7460" s="16">
        <v>36</v>
      </c>
      <c r="G7460" t="str">
        <f t="shared" si="1657"/>
        <v>heating</v>
      </c>
      <c r="H7460" s="283">
        <f>IF(G7460="heating",F7460*Assumptions!M$4+Assumptions!M$7,0)</f>
        <v>0.358936421366777</v>
      </c>
      <c r="I7460" s="15">
        <f t="shared" si="1658"/>
        <v>0.98182363790757687</v>
      </c>
      <c r="J7460" s="15">
        <f t="shared" si="1659"/>
        <v>1.0263036171733995</v>
      </c>
      <c r="K7460" s="283">
        <f t="shared" si="1664"/>
        <v>0.36168198025712073</v>
      </c>
      <c r="L7460" s="283">
        <f t="shared" si="1665"/>
        <v>3.2767200477248446</v>
      </c>
      <c r="M7460" s="283">
        <f t="shared" si="1666"/>
        <v>4.0436655922190301</v>
      </c>
      <c r="N7460" s="283">
        <f t="shared" si="1667"/>
        <v>2.7263288431388362</v>
      </c>
      <c r="O7460" s="283">
        <f t="shared" si="1668"/>
        <v>0.43469833017094228</v>
      </c>
      <c r="P7460" s="21">
        <f t="shared" si="1660"/>
        <v>0</v>
      </c>
      <c r="Q7460" s="21">
        <f t="shared" si="1661"/>
        <v>1.5598916921549892</v>
      </c>
      <c r="R7460">
        <f t="shared" si="1662"/>
        <v>0.9421089825381942</v>
      </c>
      <c r="S7460" s="296">
        <f t="shared" si="1669"/>
        <v>0</v>
      </c>
      <c r="T7460" s="283">
        <f t="shared" si="1670"/>
        <v>0.36168198025712073</v>
      </c>
    </row>
    <row r="7461" spans="1:20" x14ac:dyDescent="0.25">
      <c r="A7461" s="286">
        <v>43411</v>
      </c>
      <c r="B7461" s="1">
        <f t="shared" si="1663"/>
        <v>3</v>
      </c>
      <c r="C7461" s="285">
        <v>19</v>
      </c>
      <c r="D7461" t="s">
        <v>714</v>
      </c>
      <c r="F7461" s="16">
        <v>34</v>
      </c>
      <c r="G7461" t="str">
        <f t="shared" si="1657"/>
        <v>heating</v>
      </c>
      <c r="H7461" s="283">
        <f>IF(G7461="heating",F7461*Assumptions!M$4+Assumptions!M$7,0)</f>
        <v>0.38032816984085704</v>
      </c>
      <c r="I7461" s="15">
        <f t="shared" si="1658"/>
        <v>0.98418842963438757</v>
      </c>
      <c r="J7461" s="15">
        <f t="shared" si="1659"/>
        <v>1.0263036171733995</v>
      </c>
      <c r="K7461" s="283">
        <f t="shared" si="1664"/>
        <v>0.38416041174717347</v>
      </c>
      <c r="L7461" s="283">
        <f t="shared" si="1665"/>
        <v>3.1617728735566879</v>
      </c>
      <c r="M7461" s="283">
        <f t="shared" si="1666"/>
        <v>4.1443106300798549</v>
      </c>
      <c r="N7461" s="283">
        <f t="shared" si="1667"/>
        <v>2.582445701090049</v>
      </c>
      <c r="O7461" s="283">
        <f t="shared" si="1668"/>
        <v>0.4703401773148172</v>
      </c>
      <c r="P7461" s="21">
        <f t="shared" si="1660"/>
        <v>0</v>
      </c>
      <c r="Q7461" s="21">
        <f t="shared" si="1661"/>
        <v>1.6764212681468484</v>
      </c>
      <c r="R7461">
        <f t="shared" si="1662"/>
        <v>0.9421089825381942</v>
      </c>
      <c r="S7461" s="296">
        <f t="shared" si="1669"/>
        <v>0</v>
      </c>
      <c r="T7461" s="283">
        <f t="shared" si="1670"/>
        <v>0.38416041174717347</v>
      </c>
    </row>
    <row r="7462" spans="1:20" x14ac:dyDescent="0.25">
      <c r="A7462" s="286">
        <v>43411</v>
      </c>
      <c r="B7462" s="1">
        <f t="shared" si="1663"/>
        <v>3</v>
      </c>
      <c r="C7462" s="285">
        <v>20</v>
      </c>
      <c r="D7462" t="s">
        <v>714</v>
      </c>
      <c r="F7462" s="16">
        <v>34</v>
      </c>
      <c r="G7462" t="str">
        <f t="shared" si="1657"/>
        <v>heating</v>
      </c>
      <c r="H7462" s="283">
        <f>IF(G7462="heating",F7462*Assumptions!M$4+Assumptions!M$7,0)</f>
        <v>0.38032816984085704</v>
      </c>
      <c r="I7462" s="15">
        <f t="shared" si="1658"/>
        <v>0.97071962311712034</v>
      </c>
      <c r="J7462" s="15">
        <f t="shared" si="1659"/>
        <v>1.0263036171733995</v>
      </c>
      <c r="K7462" s="283">
        <f t="shared" si="1664"/>
        <v>0.37890310318550047</v>
      </c>
      <c r="L7462" s="283">
        <f t="shared" si="1665"/>
        <v>3.1617728735566879</v>
      </c>
      <c r="M7462" s="283">
        <f t="shared" si="1666"/>
        <v>4.0875949480587446</v>
      </c>
      <c r="N7462" s="283">
        <f t="shared" si="1667"/>
        <v>2.582445701090049</v>
      </c>
      <c r="O7462" s="283">
        <f t="shared" si="1668"/>
        <v>0.46390348221172217</v>
      </c>
      <c r="P7462" s="21">
        <f t="shared" si="1660"/>
        <v>0</v>
      </c>
      <c r="Q7462" s="21">
        <f t="shared" si="1661"/>
        <v>1.52436960139122</v>
      </c>
      <c r="R7462">
        <f t="shared" si="1662"/>
        <v>0.9421089825381942</v>
      </c>
      <c r="S7462" s="296">
        <f t="shared" si="1669"/>
        <v>0</v>
      </c>
      <c r="T7462" s="283">
        <f t="shared" si="1670"/>
        <v>0.37890310318550047</v>
      </c>
    </row>
    <row r="7463" spans="1:20" x14ac:dyDescent="0.25">
      <c r="A7463" s="286">
        <v>43411</v>
      </c>
      <c r="B7463" s="1">
        <f t="shared" si="1663"/>
        <v>3</v>
      </c>
      <c r="C7463" s="285">
        <v>21</v>
      </c>
      <c r="D7463" t="s">
        <v>714</v>
      </c>
      <c r="F7463" s="16">
        <v>34</v>
      </c>
      <c r="G7463" t="str">
        <f t="shared" si="1657"/>
        <v>heating</v>
      </c>
      <c r="H7463" s="283">
        <f>IF(G7463="heating",F7463*Assumptions!M$4+Assumptions!M$7,0)</f>
        <v>0.38032816984085704</v>
      </c>
      <c r="I7463" s="15">
        <f t="shared" si="1658"/>
        <v>0.95751150862929935</v>
      </c>
      <c r="J7463" s="15">
        <f t="shared" si="1659"/>
        <v>1.0263036171733995</v>
      </c>
      <c r="K7463" s="283">
        <f t="shared" si="1664"/>
        <v>0.37374755111105668</v>
      </c>
      <c r="L7463" s="283">
        <f t="shared" si="1665"/>
        <v>3.1617728735566879</v>
      </c>
      <c r="M7463" s="283">
        <f t="shared" si="1666"/>
        <v>4.0319770118719491</v>
      </c>
      <c r="N7463" s="283">
        <f t="shared" si="1667"/>
        <v>2.582445701090049</v>
      </c>
      <c r="O7463" s="283">
        <f t="shared" si="1668"/>
        <v>0.45759137090951568</v>
      </c>
      <c r="P7463" s="21">
        <f t="shared" si="1660"/>
        <v>0</v>
      </c>
      <c r="Q7463" s="21">
        <f t="shared" si="1661"/>
        <v>1.4448604713749031</v>
      </c>
      <c r="R7463">
        <f t="shared" si="1662"/>
        <v>0.9421089825381942</v>
      </c>
      <c r="S7463" s="296">
        <f t="shared" si="1669"/>
        <v>0</v>
      </c>
      <c r="T7463" s="283">
        <f t="shared" si="1670"/>
        <v>0.37374755111105668</v>
      </c>
    </row>
    <row r="7464" spans="1:20" x14ac:dyDescent="0.25">
      <c r="A7464" s="286">
        <v>43411</v>
      </c>
      <c r="B7464" s="1">
        <f t="shared" si="1663"/>
        <v>3</v>
      </c>
      <c r="C7464" s="285">
        <v>22</v>
      </c>
      <c r="D7464" t="s">
        <v>714</v>
      </c>
      <c r="F7464" s="16">
        <v>34</v>
      </c>
      <c r="G7464" t="str">
        <f t="shared" si="1657"/>
        <v>heating</v>
      </c>
      <c r="H7464" s="283">
        <f>IF(G7464="heating",F7464*Assumptions!M$4+Assumptions!M$7,0)</f>
        <v>0.38032816984085704</v>
      </c>
      <c r="I7464" s="15">
        <f t="shared" si="1658"/>
        <v>0.9426530227543114</v>
      </c>
      <c r="J7464" s="15">
        <f t="shared" si="1659"/>
        <v>1.0263036171733995</v>
      </c>
      <c r="K7464" s="283">
        <f t="shared" si="1664"/>
        <v>0.36794780598115773</v>
      </c>
      <c r="L7464" s="283">
        <f t="shared" si="1665"/>
        <v>3.1617728735566879</v>
      </c>
      <c r="M7464" s="283">
        <f t="shared" si="1666"/>
        <v>3.9694095409441719</v>
      </c>
      <c r="N7464" s="283">
        <f t="shared" si="1667"/>
        <v>2.582445701090049</v>
      </c>
      <c r="O7464" s="283">
        <f t="shared" si="1668"/>
        <v>0.45049055294555351</v>
      </c>
      <c r="P7464" s="21">
        <f t="shared" si="1660"/>
        <v>0</v>
      </c>
      <c r="Q7464" s="21">
        <f t="shared" si="1661"/>
        <v>1.2427137171080138</v>
      </c>
      <c r="R7464">
        <f t="shared" si="1662"/>
        <v>0.9421089825381942</v>
      </c>
      <c r="S7464" s="296">
        <f t="shared" si="1669"/>
        <v>0</v>
      </c>
      <c r="T7464" s="283">
        <f t="shared" si="1670"/>
        <v>0.36794780598115773</v>
      </c>
    </row>
    <row r="7465" spans="1:20" x14ac:dyDescent="0.25">
      <c r="A7465" s="286">
        <v>43411</v>
      </c>
      <c r="B7465" s="1">
        <f t="shared" si="1663"/>
        <v>3</v>
      </c>
      <c r="C7465" s="285">
        <v>23</v>
      </c>
      <c r="D7465" t="s">
        <v>713</v>
      </c>
      <c r="F7465" s="16">
        <v>34</v>
      </c>
      <c r="G7465" t="str">
        <f t="shared" si="1657"/>
        <v>heating</v>
      </c>
      <c r="H7465" s="283">
        <f>IF(G7465="heating",F7465*Assumptions!M$4+Assumptions!M$7,0)</f>
        <v>0.38032816984085704</v>
      </c>
      <c r="I7465" s="15">
        <f t="shared" si="1658"/>
        <v>0.94450710149963013</v>
      </c>
      <c r="J7465" s="15">
        <f t="shared" si="1659"/>
        <v>1.0263036171733995</v>
      </c>
      <c r="K7465" s="283">
        <f t="shared" si="1664"/>
        <v>0.36867151257307318</v>
      </c>
      <c r="L7465" s="283">
        <f t="shared" si="1665"/>
        <v>3.1617728735566879</v>
      </c>
      <c r="M7465" s="283">
        <f t="shared" si="1666"/>
        <v>3.977216865255111</v>
      </c>
      <c r="N7465" s="283">
        <f t="shared" si="1667"/>
        <v>2.582445701090049</v>
      </c>
      <c r="O7465" s="283">
        <f t="shared" si="1668"/>
        <v>0.45137661063488516</v>
      </c>
      <c r="P7465" s="21">
        <f t="shared" si="1660"/>
        <v>0</v>
      </c>
      <c r="Q7465" s="21">
        <f t="shared" si="1661"/>
        <v>1.0297519246597011</v>
      </c>
      <c r="R7465">
        <f t="shared" si="1662"/>
        <v>0.9421089825381942</v>
      </c>
      <c r="S7465" s="296">
        <f t="shared" si="1669"/>
        <v>0</v>
      </c>
      <c r="T7465" s="283">
        <f t="shared" si="1670"/>
        <v>0.36867151257307318</v>
      </c>
    </row>
    <row r="7466" spans="1:20" x14ac:dyDescent="0.25">
      <c r="A7466" s="286">
        <v>43412</v>
      </c>
      <c r="B7466" s="1">
        <f t="shared" si="1663"/>
        <v>4</v>
      </c>
      <c r="C7466" s="285">
        <v>0</v>
      </c>
      <c r="D7466" t="s">
        <v>713</v>
      </c>
      <c r="F7466" s="16">
        <v>34</v>
      </c>
      <c r="G7466" t="str">
        <f t="shared" si="1657"/>
        <v>heating</v>
      </c>
      <c r="H7466" s="283">
        <f>IF(G7466="heating",F7466*Assumptions!M$4+Assumptions!M$7,0)</f>
        <v>0.38032816984085704</v>
      </c>
      <c r="I7466" s="15">
        <f t="shared" si="1658"/>
        <v>0.97481507806017154</v>
      </c>
      <c r="J7466" s="15">
        <f t="shared" si="1659"/>
        <v>1.0020455199443592</v>
      </c>
      <c r="K7466" s="283">
        <f t="shared" si="1664"/>
        <v>0.37150801034377795</v>
      </c>
      <c r="L7466" s="283">
        <f t="shared" si="1665"/>
        <v>3.1617728735566879</v>
      </c>
      <c r="M7466" s="283">
        <f t="shared" si="1666"/>
        <v>4.0078169154004808</v>
      </c>
      <c r="N7466" s="283">
        <f t="shared" si="1667"/>
        <v>2.582445701090049</v>
      </c>
      <c r="O7466" s="283">
        <f t="shared" si="1668"/>
        <v>0.45484942778009479</v>
      </c>
      <c r="P7466" s="21">
        <f t="shared" si="1660"/>
        <v>0</v>
      </c>
      <c r="Q7466" s="21">
        <f t="shared" si="1661"/>
        <v>0.90668853391740301</v>
      </c>
      <c r="R7466">
        <f t="shared" si="1662"/>
        <v>1.0705685074825908</v>
      </c>
      <c r="S7466" s="296">
        <f t="shared" si="1669"/>
        <v>0</v>
      </c>
      <c r="T7466" s="283">
        <f t="shared" si="1670"/>
        <v>0.37150801034377795</v>
      </c>
    </row>
    <row r="7467" spans="1:20" x14ac:dyDescent="0.25">
      <c r="A7467" s="286">
        <v>43412</v>
      </c>
      <c r="B7467" s="1">
        <f t="shared" si="1663"/>
        <v>4</v>
      </c>
      <c r="C7467" s="285">
        <v>1</v>
      </c>
      <c r="D7467" t="s">
        <v>713</v>
      </c>
      <c r="F7467" s="16">
        <v>32</v>
      </c>
      <c r="G7467" t="str">
        <f t="shared" si="1657"/>
        <v>heating</v>
      </c>
      <c r="H7467" s="283">
        <f>IF(G7467="heating",F7467*Assumptions!M$4+Assumptions!M$7,0)</f>
        <v>0.40171991831493709</v>
      </c>
      <c r="I7467" s="15">
        <f t="shared" si="1658"/>
        <v>1.012242869806885</v>
      </c>
      <c r="J7467" s="15">
        <f t="shared" si="1659"/>
        <v>1.0020455199443592</v>
      </c>
      <c r="K7467" s="283">
        <f t="shared" si="1664"/>
        <v>0.40746990936437882</v>
      </c>
      <c r="L7467" s="283">
        <f t="shared" si="1665"/>
        <v>3.1003620880617868</v>
      </c>
      <c r="M7467" s="283">
        <f t="shared" si="1666"/>
        <v>4.3103941317738261</v>
      </c>
      <c r="N7467" s="283">
        <f t="shared" si="1667"/>
        <v>2.4522803312945656</v>
      </c>
      <c r="O7467" s="283">
        <f t="shared" si="1668"/>
        <v>0.51515491230661647</v>
      </c>
      <c r="P7467" s="21">
        <f t="shared" si="1660"/>
        <v>0</v>
      </c>
      <c r="Q7467" s="21">
        <f t="shared" si="1661"/>
        <v>0.81803459285312596</v>
      </c>
      <c r="R7467">
        <f t="shared" si="1662"/>
        <v>1.0705685074825908</v>
      </c>
      <c r="S7467" s="296">
        <f t="shared" si="1669"/>
        <v>0</v>
      </c>
      <c r="T7467" s="283">
        <f t="shared" si="1670"/>
        <v>0.40746990936437882</v>
      </c>
    </row>
    <row r="7468" spans="1:20" x14ac:dyDescent="0.25">
      <c r="A7468" s="286">
        <v>43412</v>
      </c>
      <c r="B7468" s="1">
        <f t="shared" si="1663"/>
        <v>4</v>
      </c>
      <c r="C7468" s="285">
        <v>2</v>
      </c>
      <c r="D7468" t="s">
        <v>713</v>
      </c>
      <c r="F7468" s="16">
        <v>30</v>
      </c>
      <c r="G7468" t="str">
        <f t="shared" si="1657"/>
        <v>heating</v>
      </c>
      <c r="H7468" s="283">
        <f>IF(G7468="heating",F7468*Assumptions!M$4+Assumptions!M$7,0)</f>
        <v>0.42311166678901713</v>
      </c>
      <c r="I7468" s="15">
        <f t="shared" si="1658"/>
        <v>1.0509704703585963</v>
      </c>
      <c r="J7468" s="15">
        <f t="shared" si="1659"/>
        <v>1.0020455199443592</v>
      </c>
      <c r="K7468" s="283">
        <f t="shared" si="1664"/>
        <v>0.44558746490616641</v>
      </c>
      <c r="L7468" s="283">
        <f t="shared" si="1665"/>
        <v>3.0747565450814909</v>
      </c>
      <c r="M7468" s="283">
        <f t="shared" si="1666"/>
        <v>4.674688987719632</v>
      </c>
      <c r="N7468" s="283">
        <f t="shared" si="1667"/>
        <v>2.3339835549601151</v>
      </c>
      <c r="O7468" s="283">
        <f t="shared" si="1668"/>
        <v>0.58701055164457538</v>
      </c>
      <c r="P7468" s="21">
        <f t="shared" si="1660"/>
        <v>0</v>
      </c>
      <c r="Q7468" s="21">
        <f t="shared" si="1661"/>
        <v>0.74507607494346417</v>
      </c>
      <c r="R7468">
        <f t="shared" si="1662"/>
        <v>1.0705685074825908</v>
      </c>
      <c r="S7468" s="296">
        <f t="shared" si="1669"/>
        <v>0</v>
      </c>
      <c r="T7468" s="283">
        <f t="shared" si="1670"/>
        <v>0.44558746490616641</v>
      </c>
    </row>
    <row r="7469" spans="1:20" x14ac:dyDescent="0.25">
      <c r="A7469" s="286">
        <v>43412</v>
      </c>
      <c r="B7469" s="1">
        <f t="shared" si="1663"/>
        <v>4</v>
      </c>
      <c r="C7469" s="285">
        <v>3</v>
      </c>
      <c r="D7469" t="s">
        <v>713</v>
      </c>
      <c r="F7469" s="16">
        <v>30</v>
      </c>
      <c r="G7469" t="str">
        <f t="shared" si="1657"/>
        <v>heating</v>
      </c>
      <c r="H7469" s="283">
        <f>IF(G7469="heating",F7469*Assumptions!M$4+Assumptions!M$7,0)</f>
        <v>0.42311166678901713</v>
      </c>
      <c r="I7469" s="15">
        <f t="shared" si="1658"/>
        <v>1.0924036124451033</v>
      </c>
      <c r="J7469" s="15">
        <f t="shared" si="1659"/>
        <v>1.0020455199443592</v>
      </c>
      <c r="K7469" s="283">
        <f t="shared" si="1664"/>
        <v>0.46315417040943746</v>
      </c>
      <c r="L7469" s="283">
        <f t="shared" si="1665"/>
        <v>3.0747565450814909</v>
      </c>
      <c r="M7469" s="283">
        <f t="shared" si="1666"/>
        <v>4.8589825130860786</v>
      </c>
      <c r="N7469" s="283">
        <f t="shared" si="1667"/>
        <v>2.3339835549601151</v>
      </c>
      <c r="O7469" s="283">
        <f t="shared" si="1668"/>
        <v>0.61015267816338237</v>
      </c>
      <c r="P7469" s="21">
        <f t="shared" si="1660"/>
        <v>0</v>
      </c>
      <c r="Q7469" s="21">
        <f t="shared" si="1661"/>
        <v>0.69158980876382303</v>
      </c>
      <c r="R7469">
        <f t="shared" si="1662"/>
        <v>1.0705685074825908</v>
      </c>
      <c r="S7469" s="296">
        <f t="shared" si="1669"/>
        <v>0</v>
      </c>
      <c r="T7469" s="283">
        <f t="shared" si="1670"/>
        <v>0.46315417040943746</v>
      </c>
    </row>
    <row r="7470" spans="1:20" x14ac:dyDescent="0.25">
      <c r="A7470" s="286">
        <v>43412</v>
      </c>
      <c r="B7470" s="1">
        <f t="shared" si="1663"/>
        <v>4</v>
      </c>
      <c r="C7470" s="285">
        <v>4</v>
      </c>
      <c r="D7470" t="s">
        <v>713</v>
      </c>
      <c r="F7470" s="16">
        <v>30</v>
      </c>
      <c r="G7470" t="str">
        <f t="shared" si="1657"/>
        <v>heating</v>
      </c>
      <c r="H7470" s="283">
        <f>IF(G7470="heating",F7470*Assumptions!M$4+Assumptions!M$7,0)</f>
        <v>0.42311166678901713</v>
      </c>
      <c r="I7470" s="15">
        <f t="shared" si="1658"/>
        <v>1.1348296917927807</v>
      </c>
      <c r="J7470" s="15">
        <f t="shared" si="1659"/>
        <v>1.0020455199443592</v>
      </c>
      <c r="K7470" s="283">
        <f t="shared" si="1664"/>
        <v>0.48114185862296932</v>
      </c>
      <c r="L7470" s="283">
        <f t="shared" si="1665"/>
        <v>3.0747565450814909</v>
      </c>
      <c r="M7470" s="283">
        <f t="shared" si="1666"/>
        <v>5.0476925972533673</v>
      </c>
      <c r="N7470" s="283">
        <f t="shared" si="1667"/>
        <v>2.3339835549601151</v>
      </c>
      <c r="O7470" s="283">
        <f t="shared" si="1668"/>
        <v>0.63384940128206235</v>
      </c>
      <c r="P7470" s="21">
        <f t="shared" si="1660"/>
        <v>0</v>
      </c>
      <c r="Q7470" s="21">
        <f t="shared" si="1661"/>
        <v>0.6473875548762833</v>
      </c>
      <c r="R7470">
        <f t="shared" si="1662"/>
        <v>1.0705685074825908</v>
      </c>
      <c r="S7470" s="296">
        <f t="shared" si="1669"/>
        <v>0</v>
      </c>
      <c r="T7470" s="283">
        <f t="shared" si="1670"/>
        <v>0.48114185862296932</v>
      </c>
    </row>
    <row r="7471" spans="1:20" x14ac:dyDescent="0.25">
      <c r="A7471" s="286">
        <v>43412</v>
      </c>
      <c r="B7471" s="1">
        <f t="shared" si="1663"/>
        <v>4</v>
      </c>
      <c r="C7471" s="285">
        <v>5</v>
      </c>
      <c r="D7471" t="s">
        <v>713</v>
      </c>
      <c r="F7471" s="16">
        <v>30</v>
      </c>
      <c r="G7471" t="str">
        <f t="shared" si="1657"/>
        <v>heating</v>
      </c>
      <c r="H7471" s="283">
        <f>IF(G7471="heating",F7471*Assumptions!M$4+Assumptions!M$7,0)</f>
        <v>0.42311166678901713</v>
      </c>
      <c r="I7471" s="15">
        <f t="shared" si="1658"/>
        <v>1.1635558681477385</v>
      </c>
      <c r="J7471" s="15">
        <f t="shared" si="1659"/>
        <v>1.0020455199443592</v>
      </c>
      <c r="K7471" s="283">
        <f t="shared" si="1664"/>
        <v>0.49332110100842447</v>
      </c>
      <c r="L7471" s="283">
        <f t="shared" si="1665"/>
        <v>3.0747565450814909</v>
      </c>
      <c r="M7471" s="283">
        <f t="shared" si="1666"/>
        <v>5.1754658735281946</v>
      </c>
      <c r="N7471" s="283">
        <f t="shared" si="1667"/>
        <v>2.3339835549601151</v>
      </c>
      <c r="O7471" s="283">
        <f t="shared" si="1668"/>
        <v>0.64989416096309272</v>
      </c>
      <c r="P7471" s="21">
        <f t="shared" si="1660"/>
        <v>0</v>
      </c>
      <c r="Q7471" s="21">
        <f t="shared" si="1661"/>
        <v>0.72139578924615555</v>
      </c>
      <c r="R7471">
        <f t="shared" si="1662"/>
        <v>1.0705685074825908</v>
      </c>
      <c r="S7471" s="296">
        <f t="shared" si="1669"/>
        <v>0</v>
      </c>
      <c r="T7471" s="283">
        <f t="shared" si="1670"/>
        <v>0.49332110100842447</v>
      </c>
    </row>
    <row r="7472" spans="1:20" x14ac:dyDescent="0.25">
      <c r="A7472" s="286">
        <v>43412</v>
      </c>
      <c r="B7472" s="1">
        <f t="shared" si="1663"/>
        <v>4</v>
      </c>
      <c r="C7472" s="285">
        <v>6</v>
      </c>
      <c r="D7472" t="s">
        <v>713</v>
      </c>
      <c r="F7472" s="16">
        <v>30</v>
      </c>
      <c r="G7472" t="str">
        <f t="shared" si="1657"/>
        <v>heating</v>
      </c>
      <c r="H7472" s="283">
        <f>IF(G7472="heating",F7472*Assumptions!M$4+Assumptions!M$7,0)</f>
        <v>0.42311166678901713</v>
      </c>
      <c r="I7472" s="15">
        <f t="shared" si="1658"/>
        <v>1.2083911162615524</v>
      </c>
      <c r="J7472" s="15">
        <f t="shared" si="1659"/>
        <v>1.0020455199443592</v>
      </c>
      <c r="K7472" s="283">
        <f t="shared" si="1664"/>
        <v>0.51233022172963427</v>
      </c>
      <c r="L7472" s="283">
        <f t="shared" si="1665"/>
        <v>3.0747565450814909</v>
      </c>
      <c r="M7472" s="283">
        <f t="shared" si="1666"/>
        <v>5.3748918769513061</v>
      </c>
      <c r="N7472" s="283">
        <f t="shared" si="1667"/>
        <v>2.3339835549601151</v>
      </c>
      <c r="O7472" s="283">
        <f t="shared" si="1668"/>
        <v>0.67493650465466293</v>
      </c>
      <c r="P7472" s="21">
        <f t="shared" si="1660"/>
        <v>0</v>
      </c>
      <c r="Q7472" s="21">
        <f t="shared" si="1661"/>
        <v>0.87787080972652631</v>
      </c>
      <c r="R7472">
        <f t="shared" si="1662"/>
        <v>1.0705685074825908</v>
      </c>
      <c r="S7472" s="296">
        <f t="shared" si="1669"/>
        <v>0</v>
      </c>
      <c r="T7472" s="283">
        <f t="shared" si="1670"/>
        <v>0.51233022172963427</v>
      </c>
    </row>
    <row r="7473" spans="1:20" x14ac:dyDescent="0.25">
      <c r="A7473" s="286">
        <v>43412</v>
      </c>
      <c r="B7473" s="1">
        <f t="shared" si="1663"/>
        <v>4</v>
      </c>
      <c r="C7473" s="285">
        <v>7</v>
      </c>
      <c r="D7473" t="s">
        <v>714</v>
      </c>
      <c r="F7473" s="16">
        <v>30</v>
      </c>
      <c r="G7473" t="str">
        <f t="shared" si="1657"/>
        <v>heating</v>
      </c>
      <c r="H7473" s="283">
        <f>IF(G7473="heating",F7473*Assumptions!M$4+Assumptions!M$7,0)</f>
        <v>0.42311166678901713</v>
      </c>
      <c r="I7473" s="15">
        <f t="shared" si="1658"/>
        <v>1.1637425769249583</v>
      </c>
      <c r="J7473" s="15">
        <f t="shared" si="1659"/>
        <v>1.0020455199443592</v>
      </c>
      <c r="K7473" s="283">
        <f t="shared" si="1664"/>
        <v>0.49340026126369663</v>
      </c>
      <c r="L7473" s="283">
        <f t="shared" si="1665"/>
        <v>3.0747565450814909</v>
      </c>
      <c r="M7473" s="283">
        <f t="shared" si="1666"/>
        <v>5.1762963492545797</v>
      </c>
      <c r="N7473" s="283">
        <f t="shared" si="1667"/>
        <v>2.3339835549601151</v>
      </c>
      <c r="O7473" s="283">
        <f t="shared" si="1668"/>
        <v>0.64999844555091302</v>
      </c>
      <c r="P7473" s="21">
        <f t="shared" si="1660"/>
        <v>0</v>
      </c>
      <c r="Q7473" s="21">
        <f t="shared" si="1661"/>
        <v>0.97331382064367777</v>
      </c>
      <c r="R7473">
        <f t="shared" si="1662"/>
        <v>1.0705685074825908</v>
      </c>
      <c r="S7473" s="296">
        <f t="shared" si="1669"/>
        <v>0</v>
      </c>
      <c r="T7473" s="283">
        <f t="shared" si="1670"/>
        <v>0.49340026126369663</v>
      </c>
    </row>
    <row r="7474" spans="1:20" x14ac:dyDescent="0.25">
      <c r="A7474" s="286">
        <v>43412</v>
      </c>
      <c r="B7474" s="1">
        <f t="shared" si="1663"/>
        <v>4</v>
      </c>
      <c r="C7474" s="285">
        <v>8</v>
      </c>
      <c r="D7474" t="s">
        <v>714</v>
      </c>
      <c r="F7474" s="16">
        <v>30</v>
      </c>
      <c r="G7474" t="str">
        <f t="shared" si="1657"/>
        <v>heating</v>
      </c>
      <c r="H7474" s="283">
        <f>IF(G7474="heating",F7474*Assumptions!M$4+Assumptions!M$7,0)</f>
        <v>0.42311166678901713</v>
      </c>
      <c r="I7474" s="15">
        <f t="shared" si="1658"/>
        <v>1.094193721037565</v>
      </c>
      <c r="J7474" s="15">
        <f t="shared" si="1659"/>
        <v>1.0020455199443592</v>
      </c>
      <c r="K7474" s="283">
        <f t="shared" si="1664"/>
        <v>0.46391313554891428</v>
      </c>
      <c r="L7474" s="283">
        <f t="shared" si="1665"/>
        <v>3.0747565450814909</v>
      </c>
      <c r="M7474" s="283">
        <f t="shared" si="1666"/>
        <v>4.8669448689847625</v>
      </c>
      <c r="N7474" s="283">
        <f t="shared" si="1667"/>
        <v>2.3339835549601151</v>
      </c>
      <c r="O7474" s="283">
        <f t="shared" si="1668"/>
        <v>0.61115252798029107</v>
      </c>
      <c r="P7474" s="21">
        <f t="shared" si="1660"/>
        <v>0</v>
      </c>
      <c r="Q7474" s="21">
        <f t="shared" si="1661"/>
        <v>0.94940007506179924</v>
      </c>
      <c r="R7474">
        <f t="shared" si="1662"/>
        <v>1.0705685074825908</v>
      </c>
      <c r="S7474" s="296">
        <f t="shared" si="1669"/>
        <v>0</v>
      </c>
      <c r="T7474" s="283">
        <f t="shared" si="1670"/>
        <v>0.46391313554891428</v>
      </c>
    </row>
    <row r="7475" spans="1:20" x14ac:dyDescent="0.25">
      <c r="A7475" s="286">
        <v>43412</v>
      </c>
      <c r="B7475" s="1">
        <f t="shared" si="1663"/>
        <v>4</v>
      </c>
      <c r="C7475" s="285">
        <v>9</v>
      </c>
      <c r="D7475" t="s">
        <v>714</v>
      </c>
      <c r="F7475" s="16">
        <v>30</v>
      </c>
      <c r="G7475" t="str">
        <f t="shared" si="1657"/>
        <v>heating</v>
      </c>
      <c r="H7475" s="283">
        <f>IF(G7475="heating",F7475*Assumptions!M$4+Assumptions!M$7,0)</f>
        <v>0.42311166678901713</v>
      </c>
      <c r="I7475" s="15">
        <f t="shared" si="1658"/>
        <v>1.0343009000871222</v>
      </c>
      <c r="J7475" s="15">
        <f t="shared" si="1659"/>
        <v>1.0020455199443592</v>
      </c>
      <c r="K7475" s="283">
        <f t="shared" si="1664"/>
        <v>0.43851994800837291</v>
      </c>
      <c r="L7475" s="283">
        <f t="shared" si="1665"/>
        <v>3.0747565450814909</v>
      </c>
      <c r="M7475" s="283">
        <f t="shared" si="1666"/>
        <v>4.600543177941085</v>
      </c>
      <c r="N7475" s="283">
        <f t="shared" si="1667"/>
        <v>2.3339835549601151</v>
      </c>
      <c r="O7475" s="283">
        <f t="shared" si="1668"/>
        <v>0.57769990599208876</v>
      </c>
      <c r="P7475" s="21">
        <f t="shared" si="1660"/>
        <v>0</v>
      </c>
      <c r="Q7475" s="21">
        <f t="shared" si="1661"/>
        <v>0.8408485371888097</v>
      </c>
      <c r="R7475">
        <f t="shared" si="1662"/>
        <v>1.0705685074825908</v>
      </c>
      <c r="S7475" s="296">
        <f t="shared" si="1669"/>
        <v>0</v>
      </c>
      <c r="T7475" s="283">
        <f t="shared" si="1670"/>
        <v>0.43851994800837291</v>
      </c>
    </row>
    <row r="7476" spans="1:20" x14ac:dyDescent="0.25">
      <c r="A7476" s="286">
        <v>43412</v>
      </c>
      <c r="B7476" s="1">
        <f t="shared" si="1663"/>
        <v>4</v>
      </c>
      <c r="C7476" s="285">
        <v>10</v>
      </c>
      <c r="D7476" t="s">
        <v>714</v>
      </c>
      <c r="F7476" s="16">
        <v>30</v>
      </c>
      <c r="G7476" t="str">
        <f t="shared" si="1657"/>
        <v>heating</v>
      </c>
      <c r="H7476" s="283">
        <f>IF(G7476="heating",F7476*Assumptions!M$4+Assumptions!M$7,0)</f>
        <v>0.42311166678901713</v>
      </c>
      <c r="I7476" s="15">
        <f t="shared" si="1658"/>
        <v>0.98112329028689171</v>
      </c>
      <c r="J7476" s="15">
        <f t="shared" si="1659"/>
        <v>1.0020455199443592</v>
      </c>
      <c r="K7476" s="283">
        <f t="shared" si="1664"/>
        <v>0.41597385655390129</v>
      </c>
      <c r="L7476" s="283">
        <f t="shared" si="1665"/>
        <v>3.0747565450814909</v>
      </c>
      <c r="M7476" s="283">
        <f t="shared" si="1666"/>
        <v>4.3640105693307127</v>
      </c>
      <c r="N7476" s="283">
        <f t="shared" si="1667"/>
        <v>2.3339835549601151</v>
      </c>
      <c r="O7476" s="283">
        <f t="shared" si="1668"/>
        <v>0.54799800765680795</v>
      </c>
      <c r="P7476" s="21">
        <f t="shared" si="1660"/>
        <v>0</v>
      </c>
      <c r="Q7476" s="21">
        <f t="shared" si="1661"/>
        <v>0.74504051125983206</v>
      </c>
      <c r="R7476">
        <f t="shared" si="1662"/>
        <v>1.0705685074825908</v>
      </c>
      <c r="S7476" s="296">
        <f t="shared" si="1669"/>
        <v>0</v>
      </c>
      <c r="T7476" s="283">
        <f t="shared" si="1670"/>
        <v>0.41597385655390129</v>
      </c>
    </row>
    <row r="7477" spans="1:20" x14ac:dyDescent="0.25">
      <c r="A7477" s="286">
        <v>43412</v>
      </c>
      <c r="B7477" s="1">
        <f t="shared" si="1663"/>
        <v>4</v>
      </c>
      <c r="C7477" s="285">
        <v>11</v>
      </c>
      <c r="D7477" t="s">
        <v>714</v>
      </c>
      <c r="F7477" s="16">
        <v>30</v>
      </c>
      <c r="G7477" t="str">
        <f t="shared" si="1657"/>
        <v>heating</v>
      </c>
      <c r="H7477" s="283">
        <f>IF(G7477="heating",F7477*Assumptions!M$4+Assumptions!M$7,0)</f>
        <v>0.42311166678901713</v>
      </c>
      <c r="I7477" s="15">
        <f t="shared" si="1658"/>
        <v>0.94956163997961163</v>
      </c>
      <c r="J7477" s="15">
        <f t="shared" si="1659"/>
        <v>1.0020455199443592</v>
      </c>
      <c r="K7477" s="283">
        <f t="shared" si="1664"/>
        <v>0.40259243800283834</v>
      </c>
      <c r="L7477" s="283">
        <f t="shared" si="1665"/>
        <v>3.0747565450814909</v>
      </c>
      <c r="M7477" s="283">
        <f t="shared" si="1666"/>
        <v>4.2236251795534354</v>
      </c>
      <c r="N7477" s="283">
        <f t="shared" si="1667"/>
        <v>2.3339835549601151</v>
      </c>
      <c r="O7477" s="283">
        <f t="shared" si="1668"/>
        <v>0.53036951829366907</v>
      </c>
      <c r="P7477" s="21">
        <f t="shared" si="1660"/>
        <v>0</v>
      </c>
      <c r="Q7477" s="21">
        <f t="shared" si="1661"/>
        <v>0.72850690893675296</v>
      </c>
      <c r="R7477">
        <f t="shared" si="1662"/>
        <v>1.0705685074825908</v>
      </c>
      <c r="S7477" s="296">
        <f t="shared" si="1669"/>
        <v>0</v>
      </c>
      <c r="T7477" s="283">
        <f t="shared" si="1670"/>
        <v>0.40259243800283834</v>
      </c>
    </row>
    <row r="7478" spans="1:20" x14ac:dyDescent="0.25">
      <c r="A7478" s="286">
        <v>43412</v>
      </c>
      <c r="B7478" s="1">
        <f t="shared" si="1663"/>
        <v>4</v>
      </c>
      <c r="C7478" s="285">
        <v>12</v>
      </c>
      <c r="D7478" t="s">
        <v>714</v>
      </c>
      <c r="F7478" s="16">
        <v>30</v>
      </c>
      <c r="G7478" t="str">
        <f t="shared" si="1657"/>
        <v>heating</v>
      </c>
      <c r="H7478" s="283">
        <f>IF(G7478="heating",F7478*Assumptions!M$4+Assumptions!M$7,0)</f>
        <v>0.42311166678901713</v>
      </c>
      <c r="I7478" s="15">
        <f t="shared" si="1658"/>
        <v>0.91648403420261149</v>
      </c>
      <c r="J7478" s="15">
        <f t="shared" si="1659"/>
        <v>1.0020455199443592</v>
      </c>
      <c r="K7478" s="283">
        <f t="shared" si="1664"/>
        <v>0.38856828897198115</v>
      </c>
      <c r="L7478" s="283">
        <f t="shared" si="1665"/>
        <v>3.0747565450814909</v>
      </c>
      <c r="M7478" s="283">
        <f t="shared" si="1666"/>
        <v>4.0764968597509634</v>
      </c>
      <c r="N7478" s="283">
        <f t="shared" si="1667"/>
        <v>2.3339835549601151</v>
      </c>
      <c r="O7478" s="283">
        <f t="shared" si="1668"/>
        <v>0.51189430499142141</v>
      </c>
      <c r="P7478" s="21">
        <f t="shared" si="1660"/>
        <v>0</v>
      </c>
      <c r="Q7478" s="21">
        <f t="shared" si="1661"/>
        <v>0.75910815787401487</v>
      </c>
      <c r="R7478">
        <f t="shared" si="1662"/>
        <v>1.0705685074825908</v>
      </c>
      <c r="S7478" s="296">
        <f t="shared" si="1669"/>
        <v>0</v>
      </c>
      <c r="T7478" s="283">
        <f t="shared" si="1670"/>
        <v>0.38856828897198115</v>
      </c>
    </row>
    <row r="7479" spans="1:20" x14ac:dyDescent="0.25">
      <c r="A7479" s="286">
        <v>43412</v>
      </c>
      <c r="B7479" s="1">
        <f t="shared" si="1663"/>
        <v>4</v>
      </c>
      <c r="C7479" s="285">
        <v>13</v>
      </c>
      <c r="D7479" t="s">
        <v>714</v>
      </c>
      <c r="F7479" s="16">
        <v>30</v>
      </c>
      <c r="G7479" t="str">
        <f t="shared" si="1657"/>
        <v>heating</v>
      </c>
      <c r="H7479" s="283">
        <f>IF(G7479="heating",F7479*Assumptions!M$4+Assumptions!M$7,0)</f>
        <v>0.42311166678901713</v>
      </c>
      <c r="I7479" s="15">
        <f t="shared" si="1658"/>
        <v>0.90040206880052787</v>
      </c>
      <c r="J7479" s="15">
        <f t="shared" si="1659"/>
        <v>1.0020455199443592</v>
      </c>
      <c r="K7479" s="283">
        <f t="shared" si="1664"/>
        <v>0.38174990311212148</v>
      </c>
      <c r="L7479" s="283">
        <f t="shared" si="1665"/>
        <v>3.0747565450814909</v>
      </c>
      <c r="M7479" s="283">
        <f t="shared" si="1666"/>
        <v>4.0049647009640879</v>
      </c>
      <c r="N7479" s="283">
        <f t="shared" si="1667"/>
        <v>2.3339835549601151</v>
      </c>
      <c r="O7479" s="283">
        <f t="shared" si="1668"/>
        <v>0.50291186100421315</v>
      </c>
      <c r="P7479" s="21">
        <f t="shared" si="1660"/>
        <v>0</v>
      </c>
      <c r="Q7479" s="21">
        <f t="shared" si="1661"/>
        <v>0.79115902007799765</v>
      </c>
      <c r="R7479">
        <f t="shared" si="1662"/>
        <v>1.0705685074825908</v>
      </c>
      <c r="S7479" s="296">
        <f t="shared" si="1669"/>
        <v>0</v>
      </c>
      <c r="T7479" s="283">
        <f t="shared" si="1670"/>
        <v>0.38174990311212148</v>
      </c>
    </row>
    <row r="7480" spans="1:20" x14ac:dyDescent="0.25">
      <c r="A7480" s="286">
        <v>43412</v>
      </c>
      <c r="B7480" s="1">
        <f t="shared" si="1663"/>
        <v>4</v>
      </c>
      <c r="C7480" s="285">
        <v>14</v>
      </c>
      <c r="D7480" t="s">
        <v>714</v>
      </c>
      <c r="F7480" s="16">
        <v>30</v>
      </c>
      <c r="G7480" t="str">
        <f t="shared" si="1657"/>
        <v>heating</v>
      </c>
      <c r="H7480" s="283">
        <f>IF(G7480="heating",F7480*Assumptions!M$4+Assumptions!M$7,0)</f>
        <v>0.42311166678901713</v>
      </c>
      <c r="I7480" s="15">
        <f t="shared" si="1658"/>
        <v>0.86032894500746537</v>
      </c>
      <c r="J7480" s="15">
        <f t="shared" si="1659"/>
        <v>1.0020455199443592</v>
      </c>
      <c r="K7480" s="283">
        <f t="shared" si="1664"/>
        <v>0.36475981428904625</v>
      </c>
      <c r="L7480" s="283">
        <f t="shared" si="1665"/>
        <v>3.0747565450814909</v>
      </c>
      <c r="M7480" s="283">
        <f t="shared" si="1666"/>
        <v>3.826720501167459</v>
      </c>
      <c r="N7480" s="283">
        <f t="shared" si="1667"/>
        <v>2.3339835549601151</v>
      </c>
      <c r="O7480" s="283">
        <f t="shared" si="1668"/>
        <v>0.48052936105075506</v>
      </c>
      <c r="P7480" s="21">
        <f t="shared" si="1660"/>
        <v>0</v>
      </c>
      <c r="Q7480" s="21">
        <f t="shared" si="1661"/>
        <v>0.84355555031342389</v>
      </c>
      <c r="R7480">
        <f t="shared" si="1662"/>
        <v>1.0705685074825908</v>
      </c>
      <c r="S7480" s="296">
        <f t="shared" si="1669"/>
        <v>0</v>
      </c>
      <c r="T7480" s="283">
        <f t="shared" si="1670"/>
        <v>0.36475981428904625</v>
      </c>
    </row>
    <row r="7481" spans="1:20" x14ac:dyDescent="0.25">
      <c r="A7481" s="286">
        <v>43412</v>
      </c>
      <c r="B7481" s="1">
        <f t="shared" si="1663"/>
        <v>4</v>
      </c>
      <c r="C7481" s="285">
        <v>15</v>
      </c>
      <c r="D7481" t="s">
        <v>714</v>
      </c>
      <c r="F7481" s="16">
        <v>30</v>
      </c>
      <c r="G7481" t="str">
        <f t="shared" si="1657"/>
        <v>heating</v>
      </c>
      <c r="H7481" s="283">
        <f>IF(G7481="heating",F7481*Assumptions!M$4+Assumptions!M$7,0)</f>
        <v>0.42311166678901713</v>
      </c>
      <c r="I7481" s="15">
        <f t="shared" si="1658"/>
        <v>0.85754515037175039</v>
      </c>
      <c r="J7481" s="15">
        <f t="shared" si="1659"/>
        <v>1.0020455199443592</v>
      </c>
      <c r="K7481" s="283">
        <f t="shared" si="1664"/>
        <v>0.36357954897281491</v>
      </c>
      <c r="L7481" s="283">
        <f t="shared" si="1665"/>
        <v>3.0747565450814909</v>
      </c>
      <c r="M7481" s="283">
        <f t="shared" si="1666"/>
        <v>3.8143382559049361</v>
      </c>
      <c r="N7481" s="283">
        <f t="shared" si="1667"/>
        <v>2.3339835549601151</v>
      </c>
      <c r="O7481" s="283">
        <f t="shared" si="1668"/>
        <v>0.47897449640815609</v>
      </c>
      <c r="P7481" s="21">
        <f t="shared" si="1660"/>
        <v>0</v>
      </c>
      <c r="Q7481" s="21">
        <f t="shared" si="1661"/>
        <v>0.96592607327566882</v>
      </c>
      <c r="R7481">
        <f t="shared" si="1662"/>
        <v>1.0705685074825908</v>
      </c>
      <c r="S7481" s="296">
        <f t="shared" si="1669"/>
        <v>0</v>
      </c>
      <c r="T7481" s="283">
        <f t="shared" si="1670"/>
        <v>0.36357954897281491</v>
      </c>
    </row>
    <row r="7482" spans="1:20" x14ac:dyDescent="0.25">
      <c r="A7482" s="286">
        <v>43412</v>
      </c>
      <c r="B7482" s="1">
        <f t="shared" si="1663"/>
        <v>4</v>
      </c>
      <c r="C7482" s="285">
        <v>16</v>
      </c>
      <c r="D7482" t="s">
        <v>714</v>
      </c>
      <c r="F7482" s="16">
        <v>30</v>
      </c>
      <c r="G7482" t="str">
        <f t="shared" si="1657"/>
        <v>heating</v>
      </c>
      <c r="H7482" s="283">
        <f>IF(G7482="heating",F7482*Assumptions!M$4+Assumptions!M$7,0)</f>
        <v>0.42311166678901713</v>
      </c>
      <c r="I7482" s="15">
        <f t="shared" si="1658"/>
        <v>0.88344815438260227</v>
      </c>
      <c r="J7482" s="15">
        <f t="shared" si="1659"/>
        <v>1.0020455199443592</v>
      </c>
      <c r="K7482" s="283">
        <f t="shared" si="1664"/>
        <v>0.37456183079345595</v>
      </c>
      <c r="L7482" s="283">
        <f t="shared" si="1665"/>
        <v>3.0747565450814909</v>
      </c>
      <c r="M7482" s="283">
        <f t="shared" si="1666"/>
        <v>3.9295541359068462</v>
      </c>
      <c r="N7482" s="283">
        <f t="shared" si="1667"/>
        <v>2.3339835549601151</v>
      </c>
      <c r="O7482" s="283">
        <f t="shared" si="1668"/>
        <v>0.49344239736494866</v>
      </c>
      <c r="P7482" s="21">
        <f t="shared" si="1660"/>
        <v>0</v>
      </c>
      <c r="Q7482" s="21">
        <f t="shared" si="1661"/>
        <v>1.1649354943302594</v>
      </c>
      <c r="R7482">
        <f t="shared" si="1662"/>
        <v>1.0705685074825908</v>
      </c>
      <c r="S7482" s="296">
        <f t="shared" si="1669"/>
        <v>0</v>
      </c>
      <c r="T7482" s="283">
        <f t="shared" si="1670"/>
        <v>0.37456183079345595</v>
      </c>
    </row>
    <row r="7483" spans="1:20" x14ac:dyDescent="0.25">
      <c r="A7483" s="286">
        <v>43412</v>
      </c>
      <c r="B7483" s="1">
        <f t="shared" si="1663"/>
        <v>4</v>
      </c>
      <c r="C7483" s="285">
        <v>17</v>
      </c>
      <c r="D7483" t="s">
        <v>714</v>
      </c>
      <c r="F7483" s="16">
        <v>32</v>
      </c>
      <c r="G7483" t="str">
        <f t="shared" si="1657"/>
        <v>heating</v>
      </c>
      <c r="H7483" s="283">
        <f>IF(G7483="heating",F7483*Assumptions!M$4+Assumptions!M$7,0)</f>
        <v>0.40171991831493709</v>
      </c>
      <c r="I7483" s="15">
        <f t="shared" si="1658"/>
        <v>0.94025748850374469</v>
      </c>
      <c r="J7483" s="15">
        <f t="shared" si="1659"/>
        <v>1.0020455199443592</v>
      </c>
      <c r="K7483" s="283">
        <f t="shared" si="1664"/>
        <v>0.37849279560041943</v>
      </c>
      <c r="L7483" s="283">
        <f t="shared" si="1665"/>
        <v>3.1003620880617868</v>
      </c>
      <c r="M7483" s="283">
        <f t="shared" si="1666"/>
        <v>4.0038616044548103</v>
      </c>
      <c r="N7483" s="283">
        <f t="shared" si="1667"/>
        <v>2.4522803312945656</v>
      </c>
      <c r="O7483" s="283">
        <f t="shared" si="1668"/>
        <v>0.47851980832247848</v>
      </c>
      <c r="P7483" s="21">
        <f t="shared" si="1660"/>
        <v>0</v>
      </c>
      <c r="Q7483" s="21">
        <f t="shared" si="1661"/>
        <v>1.3521540118753073</v>
      </c>
      <c r="R7483">
        <f t="shared" si="1662"/>
        <v>1.0705685074825908</v>
      </c>
      <c r="S7483" s="296">
        <f t="shared" si="1669"/>
        <v>0</v>
      </c>
      <c r="T7483" s="283">
        <f t="shared" si="1670"/>
        <v>0.37849279560041943</v>
      </c>
    </row>
    <row r="7484" spans="1:20" x14ac:dyDescent="0.25">
      <c r="A7484" s="286">
        <v>43412</v>
      </c>
      <c r="B7484" s="1">
        <f t="shared" si="1663"/>
        <v>4</v>
      </c>
      <c r="C7484" s="285">
        <v>18</v>
      </c>
      <c r="D7484" t="s">
        <v>714</v>
      </c>
      <c r="F7484" s="16">
        <v>32</v>
      </c>
      <c r="G7484" t="str">
        <f t="shared" si="1657"/>
        <v>heating</v>
      </c>
      <c r="H7484" s="283">
        <f>IF(G7484="heating",F7484*Assumptions!M$4+Assumptions!M$7,0)</f>
        <v>0.40171991831493709</v>
      </c>
      <c r="I7484" s="15">
        <f t="shared" si="1658"/>
        <v>0.98182363790757687</v>
      </c>
      <c r="J7484" s="15">
        <f t="shared" si="1659"/>
        <v>1.0020455199443592</v>
      </c>
      <c r="K7484" s="283">
        <f t="shared" si="1664"/>
        <v>0.39522490173364117</v>
      </c>
      <c r="L7484" s="283">
        <f t="shared" si="1665"/>
        <v>3.1003620880617868</v>
      </c>
      <c r="M7484" s="283">
        <f t="shared" si="1666"/>
        <v>4.1808611090350638</v>
      </c>
      <c r="N7484" s="283">
        <f t="shared" si="1667"/>
        <v>2.4522803312945656</v>
      </c>
      <c r="O7484" s="283">
        <f t="shared" si="1668"/>
        <v>0.4996738284591084</v>
      </c>
      <c r="P7484" s="21">
        <f t="shared" si="1660"/>
        <v>0</v>
      </c>
      <c r="Q7484" s="21">
        <f t="shared" si="1661"/>
        <v>1.5598916921549892</v>
      </c>
      <c r="R7484">
        <f t="shared" si="1662"/>
        <v>1.0705685074825908</v>
      </c>
      <c r="S7484" s="296">
        <f t="shared" si="1669"/>
        <v>0</v>
      </c>
      <c r="T7484" s="283">
        <f t="shared" si="1670"/>
        <v>0.39522490173364117</v>
      </c>
    </row>
    <row r="7485" spans="1:20" x14ac:dyDescent="0.25">
      <c r="A7485" s="286">
        <v>43412</v>
      </c>
      <c r="B7485" s="1">
        <f t="shared" si="1663"/>
        <v>4</v>
      </c>
      <c r="C7485" s="285">
        <v>19</v>
      </c>
      <c r="D7485" t="s">
        <v>714</v>
      </c>
      <c r="F7485" s="16">
        <v>32</v>
      </c>
      <c r="G7485" t="str">
        <f t="shared" si="1657"/>
        <v>heating</v>
      </c>
      <c r="H7485" s="283">
        <f>IF(G7485="heating",F7485*Assumptions!M$4+Assumptions!M$7,0)</f>
        <v>0.40171991831493709</v>
      </c>
      <c r="I7485" s="15">
        <f t="shared" si="1658"/>
        <v>0.98418842963438757</v>
      </c>
      <c r="J7485" s="15">
        <f t="shared" si="1659"/>
        <v>1.0020455199443592</v>
      </c>
      <c r="K7485" s="283">
        <f t="shared" si="1664"/>
        <v>0.39617682888406208</v>
      </c>
      <c r="L7485" s="283">
        <f t="shared" si="1665"/>
        <v>3.1003620880617868</v>
      </c>
      <c r="M7485" s="283">
        <f t="shared" si="1666"/>
        <v>4.1909310089436271</v>
      </c>
      <c r="N7485" s="283">
        <f t="shared" si="1667"/>
        <v>2.4522803312945656</v>
      </c>
      <c r="O7485" s="283">
        <f t="shared" si="1668"/>
        <v>0.50087732824259512</v>
      </c>
      <c r="P7485" s="21">
        <f t="shared" si="1660"/>
        <v>0</v>
      </c>
      <c r="Q7485" s="21">
        <f t="shared" si="1661"/>
        <v>1.6764212681468484</v>
      </c>
      <c r="R7485">
        <f t="shared" si="1662"/>
        <v>1.0705685074825908</v>
      </c>
      <c r="S7485" s="296">
        <f t="shared" si="1669"/>
        <v>0</v>
      </c>
      <c r="T7485" s="283">
        <f t="shared" si="1670"/>
        <v>0.39617682888406208</v>
      </c>
    </row>
    <row r="7486" spans="1:20" x14ac:dyDescent="0.25">
      <c r="A7486" s="286">
        <v>43412</v>
      </c>
      <c r="B7486" s="1">
        <f t="shared" si="1663"/>
        <v>4</v>
      </c>
      <c r="C7486" s="285">
        <v>20</v>
      </c>
      <c r="D7486" t="s">
        <v>714</v>
      </c>
      <c r="F7486" s="16">
        <v>32</v>
      </c>
      <c r="G7486" t="str">
        <f t="shared" si="1657"/>
        <v>heating</v>
      </c>
      <c r="H7486" s="283">
        <f>IF(G7486="heating",F7486*Assumptions!M$4+Assumptions!M$7,0)</f>
        <v>0.40171991831493709</v>
      </c>
      <c r="I7486" s="15">
        <f t="shared" si="1658"/>
        <v>0.97071962311712034</v>
      </c>
      <c r="J7486" s="15">
        <f t="shared" si="1659"/>
        <v>1.0020455199443592</v>
      </c>
      <c r="K7486" s="283">
        <f t="shared" si="1664"/>
        <v>0.39075507336022797</v>
      </c>
      <c r="L7486" s="283">
        <f t="shared" si="1665"/>
        <v>3.1003620880617868</v>
      </c>
      <c r="M7486" s="283">
        <f t="shared" si="1666"/>
        <v>4.133577318139066</v>
      </c>
      <c r="N7486" s="283">
        <f t="shared" si="1667"/>
        <v>2.4522803312945656</v>
      </c>
      <c r="O7486" s="283">
        <f t="shared" si="1668"/>
        <v>0.49402272640025147</v>
      </c>
      <c r="P7486" s="21">
        <f t="shared" si="1660"/>
        <v>0</v>
      </c>
      <c r="Q7486" s="21">
        <f t="shared" si="1661"/>
        <v>1.52436960139122</v>
      </c>
      <c r="R7486">
        <f t="shared" si="1662"/>
        <v>1.0705685074825908</v>
      </c>
      <c r="S7486" s="296">
        <f t="shared" si="1669"/>
        <v>0</v>
      </c>
      <c r="T7486" s="283">
        <f t="shared" si="1670"/>
        <v>0.39075507336022797</v>
      </c>
    </row>
    <row r="7487" spans="1:20" x14ac:dyDescent="0.25">
      <c r="A7487" s="286">
        <v>43412</v>
      </c>
      <c r="B7487" s="1">
        <f t="shared" si="1663"/>
        <v>4</v>
      </c>
      <c r="C7487" s="285">
        <v>21</v>
      </c>
      <c r="D7487" t="s">
        <v>714</v>
      </c>
      <c r="F7487" s="16">
        <v>32</v>
      </c>
      <c r="G7487" t="str">
        <f t="shared" si="1657"/>
        <v>heating</v>
      </c>
      <c r="H7487" s="283">
        <f>IF(G7487="heating",F7487*Assumptions!M$4+Assumptions!M$7,0)</f>
        <v>0.40171991831493709</v>
      </c>
      <c r="I7487" s="15">
        <f t="shared" si="1658"/>
        <v>0.95751150862929935</v>
      </c>
      <c r="J7487" s="15">
        <f t="shared" si="1659"/>
        <v>1.0020455199443592</v>
      </c>
      <c r="K7487" s="283">
        <f t="shared" si="1664"/>
        <v>0.38543825723461422</v>
      </c>
      <c r="L7487" s="283">
        <f t="shared" si="1665"/>
        <v>3.1003620880617868</v>
      </c>
      <c r="M7487" s="283">
        <f t="shared" si="1666"/>
        <v>4.0773337219841617</v>
      </c>
      <c r="N7487" s="283">
        <f t="shared" si="1667"/>
        <v>2.4522803312945656</v>
      </c>
      <c r="O7487" s="283">
        <f t="shared" si="1668"/>
        <v>0.48730079704548374</v>
      </c>
      <c r="P7487" s="21">
        <f t="shared" si="1660"/>
        <v>0</v>
      </c>
      <c r="Q7487" s="21">
        <f t="shared" si="1661"/>
        <v>1.4448604713749031</v>
      </c>
      <c r="R7487">
        <f t="shared" si="1662"/>
        <v>1.0705685074825908</v>
      </c>
      <c r="S7487" s="296">
        <f t="shared" si="1669"/>
        <v>0</v>
      </c>
      <c r="T7487" s="283">
        <f t="shared" si="1670"/>
        <v>0.38543825723461422</v>
      </c>
    </row>
    <row r="7488" spans="1:20" x14ac:dyDescent="0.25">
      <c r="A7488" s="286">
        <v>43412</v>
      </c>
      <c r="B7488" s="1">
        <f t="shared" si="1663"/>
        <v>4</v>
      </c>
      <c r="C7488" s="285">
        <v>22</v>
      </c>
      <c r="D7488" t="s">
        <v>714</v>
      </c>
      <c r="F7488" s="16">
        <v>32</v>
      </c>
      <c r="G7488" t="str">
        <f t="shared" si="1657"/>
        <v>heating</v>
      </c>
      <c r="H7488" s="283">
        <f>IF(G7488="heating",F7488*Assumptions!M$4+Assumptions!M$7,0)</f>
        <v>0.40171991831493709</v>
      </c>
      <c r="I7488" s="15">
        <f t="shared" si="1658"/>
        <v>0.9426530227543114</v>
      </c>
      <c r="J7488" s="15">
        <f t="shared" si="1659"/>
        <v>1.0020455199443592</v>
      </c>
      <c r="K7488" s="283">
        <f t="shared" si="1664"/>
        <v>0.37945709789690674</v>
      </c>
      <c r="L7488" s="283">
        <f t="shared" si="1665"/>
        <v>3.1003620880617868</v>
      </c>
      <c r="M7488" s="283">
        <f t="shared" si="1666"/>
        <v>4.014062414047153</v>
      </c>
      <c r="N7488" s="283">
        <f t="shared" si="1667"/>
        <v>2.4522803312945656</v>
      </c>
      <c r="O7488" s="283">
        <f t="shared" si="1668"/>
        <v>0.47973895372086844</v>
      </c>
      <c r="P7488" s="21">
        <f t="shared" si="1660"/>
        <v>0</v>
      </c>
      <c r="Q7488" s="21">
        <f t="shared" si="1661"/>
        <v>1.2427137171080138</v>
      </c>
      <c r="R7488">
        <f t="shared" si="1662"/>
        <v>1.0705685074825908</v>
      </c>
      <c r="S7488" s="296">
        <f t="shared" si="1669"/>
        <v>0</v>
      </c>
      <c r="T7488" s="283">
        <f t="shared" si="1670"/>
        <v>0.37945709789690674</v>
      </c>
    </row>
    <row r="7489" spans="1:20" x14ac:dyDescent="0.25">
      <c r="A7489" s="286">
        <v>43412</v>
      </c>
      <c r="B7489" s="1">
        <f t="shared" si="1663"/>
        <v>4</v>
      </c>
      <c r="C7489" s="285">
        <v>23</v>
      </c>
      <c r="D7489" t="s">
        <v>713</v>
      </c>
      <c r="F7489" s="16">
        <v>34</v>
      </c>
      <c r="G7489" t="str">
        <f t="shared" si="1657"/>
        <v>heating</v>
      </c>
      <c r="H7489" s="283">
        <f>IF(G7489="heating",F7489*Assumptions!M$4+Assumptions!M$7,0)</f>
        <v>0.38032816984085704</v>
      </c>
      <c r="I7489" s="15">
        <f t="shared" si="1658"/>
        <v>0.94450710149963013</v>
      </c>
      <c r="J7489" s="15">
        <f t="shared" si="1659"/>
        <v>1.0020455199443592</v>
      </c>
      <c r="K7489" s="283">
        <f t="shared" si="1664"/>
        <v>0.35995745442505056</v>
      </c>
      <c r="L7489" s="283">
        <f t="shared" si="1665"/>
        <v>3.1617728735566879</v>
      </c>
      <c r="M7489" s="283">
        <f t="shared" si="1666"/>
        <v>3.8832098757016129</v>
      </c>
      <c r="N7489" s="283">
        <f t="shared" si="1667"/>
        <v>2.582445701090049</v>
      </c>
      <c r="O7489" s="283">
        <f t="shared" si="1668"/>
        <v>0.44070770376904711</v>
      </c>
      <c r="P7489" s="21">
        <f t="shared" si="1660"/>
        <v>0</v>
      </c>
      <c r="Q7489" s="21">
        <f t="shared" si="1661"/>
        <v>1.0297519246597011</v>
      </c>
      <c r="R7489">
        <f t="shared" si="1662"/>
        <v>1.0705685074825908</v>
      </c>
      <c r="S7489" s="296">
        <f t="shared" si="1669"/>
        <v>0</v>
      </c>
      <c r="T7489" s="283">
        <f t="shared" si="1670"/>
        <v>0.35995745442505056</v>
      </c>
    </row>
    <row r="7490" spans="1:20" x14ac:dyDescent="0.25">
      <c r="A7490" s="286">
        <v>43413</v>
      </c>
      <c r="B7490" s="1">
        <f t="shared" si="1663"/>
        <v>5</v>
      </c>
      <c r="C7490" s="285">
        <v>0</v>
      </c>
      <c r="D7490" t="s">
        <v>713</v>
      </c>
      <c r="F7490" s="16">
        <v>34</v>
      </c>
      <c r="G7490" t="str">
        <f t="shared" ref="G7490:G7553" si="1671">VLOOKUP(A7490,U$2:W$366,3,FALSE)</f>
        <v>heating</v>
      </c>
      <c r="H7490" s="283">
        <f>IF(G7490="heating",F7490*Assumptions!M$4+Assumptions!M$7,0)</f>
        <v>0.38032816984085704</v>
      </c>
      <c r="I7490" s="15">
        <f t="shared" ref="I7490:I7553" si="1672">VLOOKUP(C7490,AO$2:AQ$25,3,FALSE)</f>
        <v>0.97481507806017154</v>
      </c>
      <c r="J7490" s="15">
        <f t="shared" ref="J7490:J7553" si="1673">VLOOKUP(B7490,AS$4:AU$10,3,FALSE)</f>
        <v>1.0078033906966741</v>
      </c>
      <c r="K7490" s="283">
        <f t="shared" si="1664"/>
        <v>0.37364273882111093</v>
      </c>
      <c r="L7490" s="283">
        <f t="shared" si="1665"/>
        <v>3.1617728735566879</v>
      </c>
      <c r="M7490" s="283">
        <f t="shared" si="1666"/>
        <v>4.0308463001325228</v>
      </c>
      <c r="N7490" s="283">
        <f t="shared" si="1667"/>
        <v>2.582445701090049</v>
      </c>
      <c r="O7490" s="283">
        <f t="shared" si="1668"/>
        <v>0.45746304578925229</v>
      </c>
      <c r="P7490" s="21">
        <f t="shared" ref="P7490:P7553" si="1674">IF(G7490="cooling",IF(F7490&lt;61,0.025,(F7490^2*AX$25+F7490*AY$25+AZ$25)),0)</f>
        <v>0</v>
      </c>
      <c r="Q7490" s="21">
        <f t="shared" ref="Q7490:Q7553" si="1675">VLOOKUP(C7490,BB$2:BC$25,2,FALSE)</f>
        <v>0.90668853391740301</v>
      </c>
      <c r="R7490">
        <f t="shared" ref="R7490:R7553" si="1676">VLOOKUP(B7490,AS$4:AV$10,4,FALSE)</f>
        <v>1.1856283047139096</v>
      </c>
      <c r="S7490" s="296">
        <f t="shared" si="1669"/>
        <v>0</v>
      </c>
      <c r="T7490" s="283">
        <f t="shared" si="1670"/>
        <v>0.37364273882111093</v>
      </c>
    </row>
    <row r="7491" spans="1:20" x14ac:dyDescent="0.25">
      <c r="A7491" s="286">
        <v>43413</v>
      </c>
      <c r="B7491" s="1">
        <f t="shared" ref="B7491:B7554" si="1677">WEEKDAY(A7491,2)</f>
        <v>5</v>
      </c>
      <c r="C7491" s="285">
        <v>1</v>
      </c>
      <c r="D7491" t="s">
        <v>713</v>
      </c>
      <c r="F7491" s="16">
        <v>34</v>
      </c>
      <c r="G7491" t="str">
        <f t="shared" si="1671"/>
        <v>heating</v>
      </c>
      <c r="H7491" s="283">
        <f>IF(G7491="heating",F7491*Assumptions!M$4+Assumptions!M$7,0)</f>
        <v>0.38032816984085704</v>
      </c>
      <c r="I7491" s="15">
        <f t="shared" si="1672"/>
        <v>1.012242869806885</v>
      </c>
      <c r="J7491" s="15">
        <f t="shared" si="1673"/>
        <v>1.0078033906966741</v>
      </c>
      <c r="K7491" s="283">
        <f t="shared" ref="K7491:K7554" si="1678">H7491*I7491*J7491</f>
        <v>0.38798866240294233</v>
      </c>
      <c r="L7491" s="283">
        <f t="shared" ref="L7491:L7554" si="1679">VLOOKUP(F7491,BL$2:BN$92,2,FALSE)</f>
        <v>3.1617728735566879</v>
      </c>
      <c r="M7491" s="283">
        <f t="shared" ref="M7491:M7554" si="1680">IF(G7491="heating",K7491*(L7491*3.412),0)</f>
        <v>4.1856096796491649</v>
      </c>
      <c r="N7491" s="283">
        <f t="shared" ref="N7491:N7554" si="1681">VLOOKUP(F7491,BL$2:BN$92,3,FALSE)</f>
        <v>2.582445701090049</v>
      </c>
      <c r="O7491" s="283">
        <f t="shared" ref="O7491:O7554" si="1682">IF(F7491&lt;=61,IF(G7491="heating",IF(F7491&gt;=5,K7491*L7491/N7491,0),0),0)</f>
        <v>0.47502723000733904</v>
      </c>
      <c r="P7491" s="21">
        <f t="shared" si="1674"/>
        <v>0</v>
      </c>
      <c r="Q7491" s="21">
        <f t="shared" si="1675"/>
        <v>0.81803459285312596</v>
      </c>
      <c r="R7491">
        <f t="shared" si="1676"/>
        <v>1.1856283047139096</v>
      </c>
      <c r="S7491" s="296">
        <f t="shared" ref="S7491:S7554" si="1683">P7491*Q7491*R7491</f>
        <v>0</v>
      </c>
      <c r="T7491" s="283">
        <f t="shared" ref="T7491:T7554" si="1684">K7491+S7491</f>
        <v>0.38798866240294233</v>
      </c>
    </row>
    <row r="7492" spans="1:20" x14ac:dyDescent="0.25">
      <c r="A7492" s="286">
        <v>43413</v>
      </c>
      <c r="B7492" s="1">
        <f t="shared" si="1677"/>
        <v>5</v>
      </c>
      <c r="C7492" s="285">
        <v>2</v>
      </c>
      <c r="D7492" t="s">
        <v>713</v>
      </c>
      <c r="F7492" s="16">
        <v>34</v>
      </c>
      <c r="G7492" t="str">
        <f t="shared" si="1671"/>
        <v>heating</v>
      </c>
      <c r="H7492" s="283">
        <f>IF(G7492="heating",F7492*Assumptions!M$4+Assumptions!M$7,0)</f>
        <v>0.38032816984085704</v>
      </c>
      <c r="I7492" s="15">
        <f t="shared" si="1672"/>
        <v>1.0509704703585963</v>
      </c>
      <c r="J7492" s="15">
        <f t="shared" si="1673"/>
        <v>1.0078033906966741</v>
      </c>
      <c r="K7492" s="283">
        <f t="shared" si="1678"/>
        <v>0.40283279752537637</v>
      </c>
      <c r="L7492" s="283">
        <f t="shared" si="1679"/>
        <v>3.1617728735566879</v>
      </c>
      <c r="M7492" s="283">
        <f t="shared" si="1680"/>
        <v>4.3457477498434782</v>
      </c>
      <c r="N7492" s="283">
        <f t="shared" si="1681"/>
        <v>2.582445701090049</v>
      </c>
      <c r="O7492" s="283">
        <f t="shared" si="1682"/>
        <v>0.49320139093614823</v>
      </c>
      <c r="P7492" s="21">
        <f t="shared" si="1674"/>
        <v>0</v>
      </c>
      <c r="Q7492" s="21">
        <f t="shared" si="1675"/>
        <v>0.74507607494346417</v>
      </c>
      <c r="R7492">
        <f t="shared" si="1676"/>
        <v>1.1856283047139096</v>
      </c>
      <c r="S7492" s="296">
        <f t="shared" si="1683"/>
        <v>0</v>
      </c>
      <c r="T7492" s="283">
        <f t="shared" si="1684"/>
        <v>0.40283279752537637</v>
      </c>
    </row>
    <row r="7493" spans="1:20" x14ac:dyDescent="0.25">
      <c r="A7493" s="286">
        <v>43413</v>
      </c>
      <c r="B7493" s="1">
        <f t="shared" si="1677"/>
        <v>5</v>
      </c>
      <c r="C7493" s="285">
        <v>3</v>
      </c>
      <c r="D7493" t="s">
        <v>713</v>
      </c>
      <c r="F7493" s="16">
        <v>32</v>
      </c>
      <c r="G7493" t="str">
        <f t="shared" si="1671"/>
        <v>heating</v>
      </c>
      <c r="H7493" s="283">
        <f>IF(G7493="heating",F7493*Assumptions!M$4+Assumptions!M$7,0)</f>
        <v>0.40171991831493709</v>
      </c>
      <c r="I7493" s="15">
        <f t="shared" si="1672"/>
        <v>1.0924036124451033</v>
      </c>
      <c r="J7493" s="15">
        <f t="shared" si="1673"/>
        <v>1.0078033906966741</v>
      </c>
      <c r="K7493" s="283">
        <f t="shared" si="1678"/>
        <v>0.44226473219437618</v>
      </c>
      <c r="L7493" s="283">
        <f t="shared" si="1679"/>
        <v>3.1003620880617868</v>
      </c>
      <c r="M7493" s="283">
        <f t="shared" si="1680"/>
        <v>4.6784689188826132</v>
      </c>
      <c r="N7493" s="283">
        <f t="shared" si="1681"/>
        <v>2.4522803312945656</v>
      </c>
      <c r="O7493" s="283">
        <f t="shared" si="1682"/>
        <v>0.55914521316508414</v>
      </c>
      <c r="P7493" s="21">
        <f t="shared" si="1674"/>
        <v>0</v>
      </c>
      <c r="Q7493" s="21">
        <f t="shared" si="1675"/>
        <v>0.69158980876382303</v>
      </c>
      <c r="R7493">
        <f t="shared" si="1676"/>
        <v>1.1856283047139096</v>
      </c>
      <c r="S7493" s="296">
        <f t="shared" si="1683"/>
        <v>0</v>
      </c>
      <c r="T7493" s="283">
        <f t="shared" si="1684"/>
        <v>0.44226473219437618</v>
      </c>
    </row>
    <row r="7494" spans="1:20" x14ac:dyDescent="0.25">
      <c r="A7494" s="286">
        <v>43413</v>
      </c>
      <c r="B7494" s="1">
        <f t="shared" si="1677"/>
        <v>5</v>
      </c>
      <c r="C7494" s="285">
        <v>4</v>
      </c>
      <c r="D7494" t="s">
        <v>713</v>
      </c>
      <c r="F7494" s="16">
        <v>34</v>
      </c>
      <c r="G7494" t="str">
        <f t="shared" si="1671"/>
        <v>heating</v>
      </c>
      <c r="H7494" s="283">
        <f>IF(G7494="heating",F7494*Assumptions!M$4+Assumptions!M$7,0)</f>
        <v>0.38032816984085704</v>
      </c>
      <c r="I7494" s="15">
        <f t="shared" si="1672"/>
        <v>1.1348296917927807</v>
      </c>
      <c r="J7494" s="15">
        <f t="shared" si="1673"/>
        <v>1.0078033906966741</v>
      </c>
      <c r="K7494" s="283">
        <f t="shared" si="1678"/>
        <v>0.434975703269537</v>
      </c>
      <c r="L7494" s="283">
        <f t="shared" si="1679"/>
        <v>3.1617728735566879</v>
      </c>
      <c r="M7494" s="283">
        <f t="shared" si="1680"/>
        <v>4.6925044220141885</v>
      </c>
      <c r="N7494" s="283">
        <f t="shared" si="1681"/>
        <v>2.582445701090049</v>
      </c>
      <c r="O7494" s="283">
        <f t="shared" si="1682"/>
        <v>0.53255500345016127</v>
      </c>
      <c r="P7494" s="21">
        <f t="shared" si="1674"/>
        <v>0</v>
      </c>
      <c r="Q7494" s="21">
        <f t="shared" si="1675"/>
        <v>0.6473875548762833</v>
      </c>
      <c r="R7494">
        <f t="shared" si="1676"/>
        <v>1.1856283047139096</v>
      </c>
      <c r="S7494" s="296">
        <f t="shared" si="1683"/>
        <v>0</v>
      </c>
      <c r="T7494" s="283">
        <f t="shared" si="1684"/>
        <v>0.434975703269537</v>
      </c>
    </row>
    <row r="7495" spans="1:20" x14ac:dyDescent="0.25">
      <c r="A7495" s="286">
        <v>43413</v>
      </c>
      <c r="B7495" s="1">
        <f t="shared" si="1677"/>
        <v>5</v>
      </c>
      <c r="C7495" s="285">
        <v>5</v>
      </c>
      <c r="D7495" t="s">
        <v>713</v>
      </c>
      <c r="F7495" s="16">
        <v>34</v>
      </c>
      <c r="G7495" t="str">
        <f t="shared" si="1671"/>
        <v>heating</v>
      </c>
      <c r="H7495" s="283">
        <f>IF(G7495="heating",F7495*Assumptions!M$4+Assumptions!M$7,0)</f>
        <v>0.38032816984085704</v>
      </c>
      <c r="I7495" s="15">
        <f t="shared" si="1672"/>
        <v>1.1635558681477385</v>
      </c>
      <c r="J7495" s="15">
        <f t="shared" si="1673"/>
        <v>1.0078033906966741</v>
      </c>
      <c r="K7495" s="283">
        <f t="shared" si="1678"/>
        <v>0.44598633231159429</v>
      </c>
      <c r="L7495" s="283">
        <f t="shared" si="1679"/>
        <v>3.1617728735566879</v>
      </c>
      <c r="M7495" s="283">
        <f t="shared" si="1680"/>
        <v>4.8112867472812049</v>
      </c>
      <c r="N7495" s="283">
        <f t="shared" si="1681"/>
        <v>2.582445701090049</v>
      </c>
      <c r="O7495" s="283">
        <f t="shared" si="1682"/>
        <v>0.5460356772979319</v>
      </c>
      <c r="P7495" s="21">
        <f t="shared" si="1674"/>
        <v>0</v>
      </c>
      <c r="Q7495" s="21">
        <f t="shared" si="1675"/>
        <v>0.72139578924615555</v>
      </c>
      <c r="R7495">
        <f t="shared" si="1676"/>
        <v>1.1856283047139096</v>
      </c>
      <c r="S7495" s="296">
        <f t="shared" si="1683"/>
        <v>0</v>
      </c>
      <c r="T7495" s="283">
        <f t="shared" si="1684"/>
        <v>0.44598633231159429</v>
      </c>
    </row>
    <row r="7496" spans="1:20" x14ac:dyDescent="0.25">
      <c r="A7496" s="286">
        <v>43413</v>
      </c>
      <c r="B7496" s="1">
        <f t="shared" si="1677"/>
        <v>5</v>
      </c>
      <c r="C7496" s="285">
        <v>6</v>
      </c>
      <c r="D7496" t="s">
        <v>713</v>
      </c>
      <c r="F7496" s="16">
        <v>34</v>
      </c>
      <c r="G7496" t="str">
        <f t="shared" si="1671"/>
        <v>heating</v>
      </c>
      <c r="H7496" s="283">
        <f>IF(G7496="heating",F7496*Assumptions!M$4+Assumptions!M$7,0)</f>
        <v>0.38032816984085704</v>
      </c>
      <c r="I7496" s="15">
        <f t="shared" si="1672"/>
        <v>1.2083911162615524</v>
      </c>
      <c r="J7496" s="15">
        <f t="shared" si="1673"/>
        <v>1.0078033906966741</v>
      </c>
      <c r="K7496" s="283">
        <f t="shared" si="1678"/>
        <v>0.46317150443091132</v>
      </c>
      <c r="L7496" s="283">
        <f t="shared" si="1679"/>
        <v>3.1617728735566879</v>
      </c>
      <c r="M7496" s="283">
        <f t="shared" si="1680"/>
        <v>4.9966798521300984</v>
      </c>
      <c r="N7496" s="283">
        <f t="shared" si="1681"/>
        <v>2.582445701090049</v>
      </c>
      <c r="O7496" s="283">
        <f t="shared" si="1682"/>
        <v>0.5670760465151139</v>
      </c>
      <c r="P7496" s="21">
        <f t="shared" si="1674"/>
        <v>0</v>
      </c>
      <c r="Q7496" s="21">
        <f t="shared" si="1675"/>
        <v>0.87787080972652631</v>
      </c>
      <c r="R7496">
        <f t="shared" si="1676"/>
        <v>1.1856283047139096</v>
      </c>
      <c r="S7496" s="296">
        <f t="shared" si="1683"/>
        <v>0</v>
      </c>
      <c r="T7496" s="283">
        <f t="shared" si="1684"/>
        <v>0.46317150443091132</v>
      </c>
    </row>
    <row r="7497" spans="1:20" x14ac:dyDescent="0.25">
      <c r="A7497" s="286">
        <v>43413</v>
      </c>
      <c r="B7497" s="1">
        <f t="shared" si="1677"/>
        <v>5</v>
      </c>
      <c r="C7497" s="285">
        <v>7</v>
      </c>
      <c r="D7497" t="s">
        <v>714</v>
      </c>
      <c r="F7497" s="16">
        <v>34</v>
      </c>
      <c r="G7497" t="str">
        <f t="shared" si="1671"/>
        <v>heating</v>
      </c>
      <c r="H7497" s="283">
        <f>IF(G7497="heating",F7497*Assumptions!M$4+Assumptions!M$7,0)</f>
        <v>0.38032816984085704</v>
      </c>
      <c r="I7497" s="15">
        <f t="shared" si="1672"/>
        <v>1.1637425769249583</v>
      </c>
      <c r="J7497" s="15">
        <f t="shared" si="1673"/>
        <v>1.0078033906966741</v>
      </c>
      <c r="K7497" s="283">
        <f t="shared" si="1678"/>
        <v>0.44605789704264176</v>
      </c>
      <c r="L7497" s="283">
        <f t="shared" si="1679"/>
        <v>3.1617728735566879</v>
      </c>
      <c r="M7497" s="283">
        <f t="shared" si="1680"/>
        <v>4.812058785384429</v>
      </c>
      <c r="N7497" s="283">
        <f t="shared" si="1681"/>
        <v>2.582445701090049</v>
      </c>
      <c r="O7497" s="283">
        <f t="shared" si="1682"/>
        <v>0.54612329634263579</v>
      </c>
      <c r="P7497" s="21">
        <f t="shared" si="1674"/>
        <v>0</v>
      </c>
      <c r="Q7497" s="21">
        <f t="shared" si="1675"/>
        <v>0.97331382064367777</v>
      </c>
      <c r="R7497">
        <f t="shared" si="1676"/>
        <v>1.1856283047139096</v>
      </c>
      <c r="S7497" s="296">
        <f t="shared" si="1683"/>
        <v>0</v>
      </c>
      <c r="T7497" s="283">
        <f t="shared" si="1684"/>
        <v>0.44605789704264176</v>
      </c>
    </row>
    <row r="7498" spans="1:20" x14ac:dyDescent="0.25">
      <c r="A7498" s="286">
        <v>43413</v>
      </c>
      <c r="B7498" s="1">
        <f t="shared" si="1677"/>
        <v>5</v>
      </c>
      <c r="C7498" s="285">
        <v>8</v>
      </c>
      <c r="D7498" t="s">
        <v>714</v>
      </c>
      <c r="F7498" s="16">
        <v>34</v>
      </c>
      <c r="G7498" t="str">
        <f t="shared" si="1671"/>
        <v>heating</v>
      </c>
      <c r="H7498" s="283">
        <f>IF(G7498="heating",F7498*Assumptions!M$4+Assumptions!M$7,0)</f>
        <v>0.38032816984085704</v>
      </c>
      <c r="I7498" s="15">
        <f t="shared" si="1672"/>
        <v>1.094193721037565</v>
      </c>
      <c r="J7498" s="15">
        <f t="shared" si="1673"/>
        <v>1.0078033906966741</v>
      </c>
      <c r="K7498" s="283">
        <f t="shared" si="1678"/>
        <v>0.41940009744504836</v>
      </c>
      <c r="L7498" s="283">
        <f t="shared" si="1679"/>
        <v>3.1617728735566879</v>
      </c>
      <c r="M7498" s="283">
        <f t="shared" si="1680"/>
        <v>4.5244752685290957</v>
      </c>
      <c r="N7498" s="283">
        <f t="shared" si="1681"/>
        <v>2.582445701090049</v>
      </c>
      <c r="O7498" s="283">
        <f t="shared" si="1682"/>
        <v>0.51348527897762242</v>
      </c>
      <c r="P7498" s="21">
        <f t="shared" si="1674"/>
        <v>0</v>
      </c>
      <c r="Q7498" s="21">
        <f t="shared" si="1675"/>
        <v>0.94940007506179924</v>
      </c>
      <c r="R7498">
        <f t="shared" si="1676"/>
        <v>1.1856283047139096</v>
      </c>
      <c r="S7498" s="296">
        <f t="shared" si="1683"/>
        <v>0</v>
      </c>
      <c r="T7498" s="283">
        <f t="shared" si="1684"/>
        <v>0.41940009744504836</v>
      </c>
    </row>
    <row r="7499" spans="1:20" x14ac:dyDescent="0.25">
      <c r="A7499" s="286">
        <v>43413</v>
      </c>
      <c r="B7499" s="1">
        <f t="shared" si="1677"/>
        <v>5</v>
      </c>
      <c r="C7499" s="285">
        <v>9</v>
      </c>
      <c r="D7499" t="s">
        <v>714</v>
      </c>
      <c r="F7499" s="16">
        <v>34</v>
      </c>
      <c r="G7499" t="str">
        <f t="shared" si="1671"/>
        <v>heating</v>
      </c>
      <c r="H7499" s="283">
        <f>IF(G7499="heating",F7499*Assumptions!M$4+Assumptions!M$7,0)</f>
        <v>0.38032816984085704</v>
      </c>
      <c r="I7499" s="15">
        <f t="shared" si="1672"/>
        <v>1.0343009000871222</v>
      </c>
      <c r="J7499" s="15">
        <f t="shared" si="1673"/>
        <v>1.0078033906966741</v>
      </c>
      <c r="K7499" s="283">
        <f t="shared" si="1678"/>
        <v>0.39644341759949459</v>
      </c>
      <c r="L7499" s="283">
        <f t="shared" si="1679"/>
        <v>3.1617728735566879</v>
      </c>
      <c r="M7499" s="283">
        <f t="shared" si="1680"/>
        <v>4.2768193169890338</v>
      </c>
      <c r="N7499" s="283">
        <f t="shared" si="1681"/>
        <v>2.582445701090049</v>
      </c>
      <c r="O7499" s="283">
        <f t="shared" si="1682"/>
        <v>0.48537866377484779</v>
      </c>
      <c r="P7499" s="21">
        <f t="shared" si="1674"/>
        <v>0</v>
      </c>
      <c r="Q7499" s="21">
        <f t="shared" si="1675"/>
        <v>0.8408485371888097</v>
      </c>
      <c r="R7499">
        <f t="shared" si="1676"/>
        <v>1.1856283047139096</v>
      </c>
      <c r="S7499" s="296">
        <f t="shared" si="1683"/>
        <v>0</v>
      </c>
      <c r="T7499" s="283">
        <f t="shared" si="1684"/>
        <v>0.39644341759949459</v>
      </c>
    </row>
    <row r="7500" spans="1:20" x14ac:dyDescent="0.25">
      <c r="A7500" s="286">
        <v>43413</v>
      </c>
      <c r="B7500" s="1">
        <f t="shared" si="1677"/>
        <v>5</v>
      </c>
      <c r="C7500" s="285">
        <v>10</v>
      </c>
      <c r="D7500" t="s">
        <v>714</v>
      </c>
      <c r="F7500" s="16">
        <v>36</v>
      </c>
      <c r="G7500" t="str">
        <f t="shared" si="1671"/>
        <v>heating</v>
      </c>
      <c r="H7500" s="283">
        <f>IF(G7500="heating",F7500*Assumptions!M$4+Assumptions!M$7,0)</f>
        <v>0.358936421366777</v>
      </c>
      <c r="I7500" s="15">
        <f t="shared" si="1672"/>
        <v>0.98112329028689171</v>
      </c>
      <c r="J7500" s="15">
        <f t="shared" si="1673"/>
        <v>1.0078033906966741</v>
      </c>
      <c r="K7500" s="283">
        <f t="shared" si="1678"/>
        <v>0.35490893169124266</v>
      </c>
      <c r="L7500" s="283">
        <f t="shared" si="1679"/>
        <v>3.2767200477248446</v>
      </c>
      <c r="M7500" s="283">
        <f t="shared" si="1680"/>
        <v>3.9679417659426992</v>
      </c>
      <c r="N7500" s="283">
        <f t="shared" si="1681"/>
        <v>2.7263288431388362</v>
      </c>
      <c r="O7500" s="283">
        <f t="shared" si="1682"/>
        <v>0.42655793871527498</v>
      </c>
      <c r="P7500" s="21">
        <f t="shared" si="1674"/>
        <v>0</v>
      </c>
      <c r="Q7500" s="21">
        <f t="shared" si="1675"/>
        <v>0.74504051125983206</v>
      </c>
      <c r="R7500">
        <f t="shared" si="1676"/>
        <v>1.1856283047139096</v>
      </c>
      <c r="S7500" s="296">
        <f t="shared" si="1683"/>
        <v>0</v>
      </c>
      <c r="T7500" s="283">
        <f t="shared" si="1684"/>
        <v>0.35490893169124266</v>
      </c>
    </row>
    <row r="7501" spans="1:20" x14ac:dyDescent="0.25">
      <c r="A7501" s="286">
        <v>43413</v>
      </c>
      <c r="B7501" s="1">
        <f t="shared" si="1677"/>
        <v>5</v>
      </c>
      <c r="C7501" s="285">
        <v>11</v>
      </c>
      <c r="D7501" t="s">
        <v>714</v>
      </c>
      <c r="F7501" s="16">
        <v>37</v>
      </c>
      <c r="G7501" t="str">
        <f t="shared" si="1671"/>
        <v>heating</v>
      </c>
      <c r="H7501" s="283">
        <f>IF(G7501="heating",F7501*Assumptions!M$4+Assumptions!M$7,0)</f>
        <v>0.34824054712973695</v>
      </c>
      <c r="I7501" s="15">
        <f t="shared" si="1672"/>
        <v>0.94956163997961163</v>
      </c>
      <c r="J7501" s="15">
        <f t="shared" si="1673"/>
        <v>1.0078033906966741</v>
      </c>
      <c r="K7501" s="283">
        <f t="shared" si="1678"/>
        <v>0.33325625800877734</v>
      </c>
      <c r="L7501" s="283">
        <f t="shared" si="1679"/>
        <v>3.3550920610042541</v>
      </c>
      <c r="M7501" s="283">
        <f t="shared" si="1680"/>
        <v>3.8149757118920986</v>
      </c>
      <c r="N7501" s="283">
        <f t="shared" si="1681"/>
        <v>2.8034223547707424</v>
      </c>
      <c r="O7501" s="283">
        <f t="shared" si="1682"/>
        <v>0.39883588130147107</v>
      </c>
      <c r="P7501" s="21">
        <f t="shared" si="1674"/>
        <v>0</v>
      </c>
      <c r="Q7501" s="21">
        <f t="shared" si="1675"/>
        <v>0.72850690893675296</v>
      </c>
      <c r="R7501">
        <f t="shared" si="1676"/>
        <v>1.1856283047139096</v>
      </c>
      <c r="S7501" s="296">
        <f t="shared" si="1683"/>
        <v>0</v>
      </c>
      <c r="T7501" s="283">
        <f t="shared" si="1684"/>
        <v>0.33325625800877734</v>
      </c>
    </row>
    <row r="7502" spans="1:20" x14ac:dyDescent="0.25">
      <c r="A7502" s="286">
        <v>43413</v>
      </c>
      <c r="B7502" s="1">
        <f t="shared" si="1677"/>
        <v>5</v>
      </c>
      <c r="C7502" s="285">
        <v>12</v>
      </c>
      <c r="D7502" t="s">
        <v>714</v>
      </c>
      <c r="F7502" s="16">
        <v>37</v>
      </c>
      <c r="G7502" t="str">
        <f t="shared" si="1671"/>
        <v>heating</v>
      </c>
      <c r="H7502" s="283">
        <f>IF(G7502="heating",F7502*Assumptions!M$4+Assumptions!M$7,0)</f>
        <v>0.34824054712973695</v>
      </c>
      <c r="I7502" s="15">
        <f t="shared" si="1672"/>
        <v>0.91648403420261149</v>
      </c>
      <c r="J7502" s="15">
        <f t="shared" si="1673"/>
        <v>1.0078033906966741</v>
      </c>
      <c r="K7502" s="283">
        <f t="shared" si="1678"/>
        <v>0.32164740750238024</v>
      </c>
      <c r="L7502" s="283">
        <f t="shared" si="1679"/>
        <v>3.3550920610042541</v>
      </c>
      <c r="M7502" s="283">
        <f t="shared" si="1680"/>
        <v>3.6820825353632882</v>
      </c>
      <c r="N7502" s="283">
        <f t="shared" si="1681"/>
        <v>2.8034223547707424</v>
      </c>
      <c r="O7502" s="283">
        <f t="shared" si="1682"/>
        <v>0.38494259044391727</v>
      </c>
      <c r="P7502" s="21">
        <f t="shared" si="1674"/>
        <v>0</v>
      </c>
      <c r="Q7502" s="21">
        <f t="shared" si="1675"/>
        <v>0.75910815787401487</v>
      </c>
      <c r="R7502">
        <f t="shared" si="1676"/>
        <v>1.1856283047139096</v>
      </c>
      <c r="S7502" s="296">
        <f t="shared" si="1683"/>
        <v>0</v>
      </c>
      <c r="T7502" s="283">
        <f t="shared" si="1684"/>
        <v>0.32164740750238024</v>
      </c>
    </row>
    <row r="7503" spans="1:20" x14ac:dyDescent="0.25">
      <c r="A7503" s="286">
        <v>43413</v>
      </c>
      <c r="B7503" s="1">
        <f t="shared" si="1677"/>
        <v>5</v>
      </c>
      <c r="C7503" s="285">
        <v>13</v>
      </c>
      <c r="D7503" t="s">
        <v>714</v>
      </c>
      <c r="F7503" s="16">
        <v>39</v>
      </c>
      <c r="G7503" t="str">
        <f t="shared" si="1671"/>
        <v>heating</v>
      </c>
      <c r="H7503" s="283">
        <f>IF(G7503="heating",F7503*Assumptions!M$4+Assumptions!M$7,0)</f>
        <v>0.32684879865565691</v>
      </c>
      <c r="I7503" s="15">
        <f t="shared" si="1672"/>
        <v>0.90040206880052787</v>
      </c>
      <c r="J7503" s="15">
        <f t="shared" si="1673"/>
        <v>1.0078033906966741</v>
      </c>
      <c r="K7503" s="283">
        <f t="shared" si="1678"/>
        <v>0.29659183596978983</v>
      </c>
      <c r="L7503" s="283">
        <f t="shared" si="1679"/>
        <v>3.4953736047983544</v>
      </c>
      <c r="M7503" s="283">
        <f t="shared" si="1680"/>
        <v>3.5372179257796237</v>
      </c>
      <c r="N7503" s="283">
        <f t="shared" si="1681"/>
        <v>2.9501734199721237</v>
      </c>
      <c r="O7503" s="283">
        <f t="shared" si="1682"/>
        <v>0.35140282528112615</v>
      </c>
      <c r="P7503" s="21">
        <f t="shared" si="1674"/>
        <v>0</v>
      </c>
      <c r="Q7503" s="21">
        <f t="shared" si="1675"/>
        <v>0.79115902007799765</v>
      </c>
      <c r="R7503">
        <f t="shared" si="1676"/>
        <v>1.1856283047139096</v>
      </c>
      <c r="S7503" s="296">
        <f t="shared" si="1683"/>
        <v>0</v>
      </c>
      <c r="T7503" s="283">
        <f t="shared" si="1684"/>
        <v>0.29659183596978983</v>
      </c>
    </row>
    <row r="7504" spans="1:20" x14ac:dyDescent="0.25">
      <c r="A7504" s="286">
        <v>43413</v>
      </c>
      <c r="B7504" s="1">
        <f t="shared" si="1677"/>
        <v>5</v>
      </c>
      <c r="C7504" s="285">
        <v>14</v>
      </c>
      <c r="D7504" t="s">
        <v>714</v>
      </c>
      <c r="F7504" s="16">
        <v>39</v>
      </c>
      <c r="G7504" t="str">
        <f t="shared" si="1671"/>
        <v>heating</v>
      </c>
      <c r="H7504" s="283">
        <f>IF(G7504="heating",F7504*Assumptions!M$4+Assumptions!M$7,0)</f>
        <v>0.32684879865565691</v>
      </c>
      <c r="I7504" s="15">
        <f t="shared" si="1672"/>
        <v>0.86032894500746537</v>
      </c>
      <c r="J7504" s="15">
        <f t="shared" si="1673"/>
        <v>1.0078033906966741</v>
      </c>
      <c r="K7504" s="283">
        <f t="shared" si="1678"/>
        <v>0.28339177594031634</v>
      </c>
      <c r="L7504" s="283">
        <f t="shared" si="1679"/>
        <v>3.4953736047983544</v>
      </c>
      <c r="M7504" s="283">
        <f t="shared" si="1680"/>
        <v>3.379791175292882</v>
      </c>
      <c r="N7504" s="283">
        <f t="shared" si="1681"/>
        <v>2.9501734199721237</v>
      </c>
      <c r="O7504" s="283">
        <f t="shared" si="1682"/>
        <v>0.33576335775137955</v>
      </c>
      <c r="P7504" s="21">
        <f t="shared" si="1674"/>
        <v>0</v>
      </c>
      <c r="Q7504" s="21">
        <f t="shared" si="1675"/>
        <v>0.84355555031342389</v>
      </c>
      <c r="R7504">
        <f t="shared" si="1676"/>
        <v>1.1856283047139096</v>
      </c>
      <c r="S7504" s="296">
        <f t="shared" si="1683"/>
        <v>0</v>
      </c>
      <c r="T7504" s="283">
        <f t="shared" si="1684"/>
        <v>0.28339177594031634</v>
      </c>
    </row>
    <row r="7505" spans="1:20" x14ac:dyDescent="0.25">
      <c r="A7505" s="286">
        <v>43413</v>
      </c>
      <c r="B7505" s="1">
        <f t="shared" si="1677"/>
        <v>5</v>
      </c>
      <c r="C7505" s="285">
        <v>15</v>
      </c>
      <c r="D7505" t="s">
        <v>714</v>
      </c>
      <c r="F7505" s="16">
        <v>39</v>
      </c>
      <c r="G7505" t="str">
        <f t="shared" si="1671"/>
        <v>heating</v>
      </c>
      <c r="H7505" s="283">
        <f>IF(G7505="heating",F7505*Assumptions!M$4+Assumptions!M$7,0)</f>
        <v>0.32684879865565691</v>
      </c>
      <c r="I7505" s="15">
        <f t="shared" si="1672"/>
        <v>0.85754515037175039</v>
      </c>
      <c r="J7505" s="15">
        <f t="shared" si="1673"/>
        <v>1.0078033906966741</v>
      </c>
      <c r="K7505" s="283">
        <f t="shared" si="1678"/>
        <v>0.28247479585932939</v>
      </c>
      <c r="L7505" s="283">
        <f t="shared" si="1679"/>
        <v>3.4953736047983544</v>
      </c>
      <c r="M7505" s="283">
        <f t="shared" si="1680"/>
        <v>3.3688550739351215</v>
      </c>
      <c r="N7505" s="283">
        <f t="shared" si="1681"/>
        <v>2.9501734199721237</v>
      </c>
      <c r="O7505" s="283">
        <f t="shared" si="1682"/>
        <v>0.33467691722232146</v>
      </c>
      <c r="P7505" s="21">
        <f t="shared" si="1674"/>
        <v>0</v>
      </c>
      <c r="Q7505" s="21">
        <f t="shared" si="1675"/>
        <v>0.96592607327566882</v>
      </c>
      <c r="R7505">
        <f t="shared" si="1676"/>
        <v>1.1856283047139096</v>
      </c>
      <c r="S7505" s="296">
        <f t="shared" si="1683"/>
        <v>0</v>
      </c>
      <c r="T7505" s="283">
        <f t="shared" si="1684"/>
        <v>0.28247479585932939</v>
      </c>
    </row>
    <row r="7506" spans="1:20" x14ac:dyDescent="0.25">
      <c r="A7506" s="286">
        <v>43413</v>
      </c>
      <c r="B7506" s="1">
        <f t="shared" si="1677"/>
        <v>5</v>
      </c>
      <c r="C7506" s="285">
        <v>16</v>
      </c>
      <c r="D7506" t="s">
        <v>714</v>
      </c>
      <c r="F7506" s="16">
        <v>39</v>
      </c>
      <c r="G7506" t="str">
        <f t="shared" si="1671"/>
        <v>heating</v>
      </c>
      <c r="H7506" s="283">
        <f>IF(G7506="heating",F7506*Assumptions!M$4+Assumptions!M$7,0)</f>
        <v>0.32684879865565691</v>
      </c>
      <c r="I7506" s="15">
        <f t="shared" si="1672"/>
        <v>0.88344815438260227</v>
      </c>
      <c r="J7506" s="15">
        <f t="shared" si="1673"/>
        <v>1.0078033906966741</v>
      </c>
      <c r="K7506" s="283">
        <f t="shared" si="1678"/>
        <v>0.29100722796151873</v>
      </c>
      <c r="L7506" s="283">
        <f t="shared" si="1679"/>
        <v>3.4953736047983544</v>
      </c>
      <c r="M7506" s="283">
        <f t="shared" si="1680"/>
        <v>3.4706146914366491</v>
      </c>
      <c r="N7506" s="283">
        <f t="shared" si="1681"/>
        <v>2.9501734199721237</v>
      </c>
      <c r="O7506" s="283">
        <f t="shared" si="1682"/>
        <v>0.34478616631012887</v>
      </c>
      <c r="P7506" s="21">
        <f t="shared" si="1674"/>
        <v>0</v>
      </c>
      <c r="Q7506" s="21">
        <f t="shared" si="1675"/>
        <v>1.1649354943302594</v>
      </c>
      <c r="R7506">
        <f t="shared" si="1676"/>
        <v>1.1856283047139096</v>
      </c>
      <c r="S7506" s="296">
        <f t="shared" si="1683"/>
        <v>0</v>
      </c>
      <c r="T7506" s="283">
        <f t="shared" si="1684"/>
        <v>0.29100722796151873</v>
      </c>
    </row>
    <row r="7507" spans="1:20" x14ac:dyDescent="0.25">
      <c r="A7507" s="286">
        <v>43413</v>
      </c>
      <c r="B7507" s="1">
        <f t="shared" si="1677"/>
        <v>5</v>
      </c>
      <c r="C7507" s="285">
        <v>17</v>
      </c>
      <c r="D7507" t="s">
        <v>714</v>
      </c>
      <c r="F7507" s="16">
        <v>39</v>
      </c>
      <c r="G7507" t="str">
        <f t="shared" si="1671"/>
        <v>heating</v>
      </c>
      <c r="H7507" s="283">
        <f>IF(G7507="heating",F7507*Assumptions!M$4+Assumptions!M$7,0)</f>
        <v>0.32684879865565691</v>
      </c>
      <c r="I7507" s="15">
        <f t="shared" si="1672"/>
        <v>0.94025748850374469</v>
      </c>
      <c r="J7507" s="15">
        <f t="shared" si="1673"/>
        <v>1.0078033906966741</v>
      </c>
      <c r="K7507" s="283">
        <f t="shared" si="1678"/>
        <v>0.30972018441846749</v>
      </c>
      <c r="L7507" s="283">
        <f t="shared" si="1679"/>
        <v>3.4953736047983544</v>
      </c>
      <c r="M7507" s="283">
        <f t="shared" si="1680"/>
        <v>3.6937894285544801</v>
      </c>
      <c r="N7507" s="283">
        <f t="shared" si="1681"/>
        <v>2.9501734199721237</v>
      </c>
      <c r="O7507" s="283">
        <f t="shared" si="1682"/>
        <v>0.36695732873215953</v>
      </c>
      <c r="P7507" s="21">
        <f t="shared" si="1674"/>
        <v>0</v>
      </c>
      <c r="Q7507" s="21">
        <f t="shared" si="1675"/>
        <v>1.3521540118753073</v>
      </c>
      <c r="R7507">
        <f t="shared" si="1676"/>
        <v>1.1856283047139096</v>
      </c>
      <c r="S7507" s="296">
        <f t="shared" si="1683"/>
        <v>0</v>
      </c>
      <c r="T7507" s="283">
        <f t="shared" si="1684"/>
        <v>0.30972018441846749</v>
      </c>
    </row>
    <row r="7508" spans="1:20" x14ac:dyDescent="0.25">
      <c r="A7508" s="286">
        <v>43413</v>
      </c>
      <c r="B7508" s="1">
        <f t="shared" si="1677"/>
        <v>5</v>
      </c>
      <c r="C7508" s="285">
        <v>18</v>
      </c>
      <c r="D7508" t="s">
        <v>714</v>
      </c>
      <c r="F7508" s="16">
        <v>39</v>
      </c>
      <c r="G7508" t="str">
        <f t="shared" si="1671"/>
        <v>heating</v>
      </c>
      <c r="H7508" s="283">
        <f>IF(G7508="heating",F7508*Assumptions!M$4+Assumptions!M$7,0)</f>
        <v>0.32684879865565691</v>
      </c>
      <c r="I7508" s="15">
        <f t="shared" si="1672"/>
        <v>0.98182363790757687</v>
      </c>
      <c r="J7508" s="15">
        <f t="shared" si="1673"/>
        <v>1.0078033906966741</v>
      </c>
      <c r="K7508" s="283">
        <f t="shared" si="1678"/>
        <v>0.32341204608011404</v>
      </c>
      <c r="L7508" s="283">
        <f t="shared" si="1679"/>
        <v>3.4953736047983544</v>
      </c>
      <c r="M7508" s="283">
        <f t="shared" si="1680"/>
        <v>3.8570815109157897</v>
      </c>
      <c r="N7508" s="283">
        <f t="shared" si="1681"/>
        <v>2.9501734199721237</v>
      </c>
      <c r="O7508" s="283">
        <f t="shared" si="1682"/>
        <v>0.38317948419213316</v>
      </c>
      <c r="P7508" s="21">
        <f t="shared" si="1674"/>
        <v>0</v>
      </c>
      <c r="Q7508" s="21">
        <f t="shared" si="1675"/>
        <v>1.5598916921549892</v>
      </c>
      <c r="R7508">
        <f t="shared" si="1676"/>
        <v>1.1856283047139096</v>
      </c>
      <c r="S7508" s="296">
        <f t="shared" si="1683"/>
        <v>0</v>
      </c>
      <c r="T7508" s="283">
        <f t="shared" si="1684"/>
        <v>0.32341204608011404</v>
      </c>
    </row>
    <row r="7509" spans="1:20" x14ac:dyDescent="0.25">
      <c r="A7509" s="286">
        <v>43413</v>
      </c>
      <c r="B7509" s="1">
        <f t="shared" si="1677"/>
        <v>5</v>
      </c>
      <c r="C7509" s="285">
        <v>19</v>
      </c>
      <c r="D7509" t="s">
        <v>714</v>
      </c>
      <c r="F7509" s="16">
        <v>39</v>
      </c>
      <c r="G7509" t="str">
        <f t="shared" si="1671"/>
        <v>heating</v>
      </c>
      <c r="H7509" s="283">
        <f>IF(G7509="heating",F7509*Assumptions!M$4+Assumptions!M$7,0)</f>
        <v>0.32684879865565691</v>
      </c>
      <c r="I7509" s="15">
        <f t="shared" si="1672"/>
        <v>0.98418842963438757</v>
      </c>
      <c r="J7509" s="15">
        <f t="shared" si="1673"/>
        <v>1.0078033906966741</v>
      </c>
      <c r="K7509" s="283">
        <f t="shared" si="1678"/>
        <v>0.32419100688467473</v>
      </c>
      <c r="L7509" s="283">
        <f t="shared" si="1679"/>
        <v>3.4953736047983544</v>
      </c>
      <c r="M7509" s="283">
        <f t="shared" si="1680"/>
        <v>3.8663715647446901</v>
      </c>
      <c r="N7509" s="283">
        <f t="shared" si="1681"/>
        <v>2.9501734199721237</v>
      </c>
      <c r="O7509" s="283">
        <f t="shared" si="1682"/>
        <v>0.38410239910181315</v>
      </c>
      <c r="P7509" s="21">
        <f t="shared" si="1674"/>
        <v>0</v>
      </c>
      <c r="Q7509" s="21">
        <f t="shared" si="1675"/>
        <v>1.6764212681468484</v>
      </c>
      <c r="R7509">
        <f t="shared" si="1676"/>
        <v>1.1856283047139096</v>
      </c>
      <c r="S7509" s="296">
        <f t="shared" si="1683"/>
        <v>0</v>
      </c>
      <c r="T7509" s="283">
        <f t="shared" si="1684"/>
        <v>0.32419100688467473</v>
      </c>
    </row>
    <row r="7510" spans="1:20" x14ac:dyDescent="0.25">
      <c r="A7510" s="286">
        <v>43413</v>
      </c>
      <c r="B7510" s="1">
        <f t="shared" si="1677"/>
        <v>5</v>
      </c>
      <c r="C7510" s="285">
        <v>20</v>
      </c>
      <c r="D7510" t="s">
        <v>714</v>
      </c>
      <c r="F7510" s="16">
        <v>39</v>
      </c>
      <c r="G7510" t="str">
        <f t="shared" si="1671"/>
        <v>heating</v>
      </c>
      <c r="H7510" s="283">
        <f>IF(G7510="heating",F7510*Assumptions!M$4+Assumptions!M$7,0)</f>
        <v>0.32684879865565691</v>
      </c>
      <c r="I7510" s="15">
        <f t="shared" si="1672"/>
        <v>0.97071962311712034</v>
      </c>
      <c r="J7510" s="15">
        <f t="shared" si="1673"/>
        <v>1.0078033906966741</v>
      </c>
      <c r="K7510" s="283">
        <f t="shared" si="1678"/>
        <v>0.31975439107525111</v>
      </c>
      <c r="L7510" s="283">
        <f t="shared" si="1679"/>
        <v>3.4953736047983544</v>
      </c>
      <c r="M7510" s="283">
        <f t="shared" si="1680"/>
        <v>3.8134595318845244</v>
      </c>
      <c r="N7510" s="283">
        <f t="shared" si="1681"/>
        <v>2.9501734199721237</v>
      </c>
      <c r="O7510" s="283">
        <f t="shared" si="1682"/>
        <v>0.37884588445426509</v>
      </c>
      <c r="P7510" s="21">
        <f t="shared" si="1674"/>
        <v>0</v>
      </c>
      <c r="Q7510" s="21">
        <f t="shared" si="1675"/>
        <v>1.52436960139122</v>
      </c>
      <c r="R7510">
        <f t="shared" si="1676"/>
        <v>1.1856283047139096</v>
      </c>
      <c r="S7510" s="296">
        <f t="shared" si="1683"/>
        <v>0</v>
      </c>
      <c r="T7510" s="283">
        <f t="shared" si="1684"/>
        <v>0.31975439107525111</v>
      </c>
    </row>
    <row r="7511" spans="1:20" x14ac:dyDescent="0.25">
      <c r="A7511" s="286">
        <v>43413</v>
      </c>
      <c r="B7511" s="1">
        <f t="shared" si="1677"/>
        <v>5</v>
      </c>
      <c r="C7511" s="285">
        <v>21</v>
      </c>
      <c r="D7511" t="s">
        <v>714</v>
      </c>
      <c r="F7511" s="16">
        <v>39</v>
      </c>
      <c r="G7511" t="str">
        <f t="shared" si="1671"/>
        <v>heating</v>
      </c>
      <c r="H7511" s="283">
        <f>IF(G7511="heating",F7511*Assumptions!M$4+Assumptions!M$7,0)</f>
        <v>0.32684879865565691</v>
      </c>
      <c r="I7511" s="15">
        <f t="shared" si="1672"/>
        <v>0.95751150862929935</v>
      </c>
      <c r="J7511" s="15">
        <f t="shared" si="1673"/>
        <v>1.0078033906966741</v>
      </c>
      <c r="K7511" s="283">
        <f t="shared" si="1678"/>
        <v>0.31540364704501955</v>
      </c>
      <c r="L7511" s="283">
        <f t="shared" si="1679"/>
        <v>3.4953736047983544</v>
      </c>
      <c r="M7511" s="283">
        <f t="shared" si="1680"/>
        <v>3.7615716243030719</v>
      </c>
      <c r="N7511" s="283">
        <f t="shared" si="1681"/>
        <v>2.9501734199721237</v>
      </c>
      <c r="O7511" s="283">
        <f t="shared" si="1682"/>
        <v>0.37369111092754503</v>
      </c>
      <c r="P7511" s="21">
        <f t="shared" si="1674"/>
        <v>0</v>
      </c>
      <c r="Q7511" s="21">
        <f t="shared" si="1675"/>
        <v>1.4448604713749031</v>
      </c>
      <c r="R7511">
        <f t="shared" si="1676"/>
        <v>1.1856283047139096</v>
      </c>
      <c r="S7511" s="296">
        <f t="shared" si="1683"/>
        <v>0</v>
      </c>
      <c r="T7511" s="283">
        <f t="shared" si="1684"/>
        <v>0.31540364704501955</v>
      </c>
    </row>
    <row r="7512" spans="1:20" x14ac:dyDescent="0.25">
      <c r="A7512" s="286">
        <v>43413</v>
      </c>
      <c r="B7512" s="1">
        <f t="shared" si="1677"/>
        <v>5</v>
      </c>
      <c r="C7512" s="285">
        <v>22</v>
      </c>
      <c r="D7512" t="s">
        <v>714</v>
      </c>
      <c r="F7512" s="16">
        <v>39</v>
      </c>
      <c r="G7512" t="str">
        <f t="shared" si="1671"/>
        <v>heating</v>
      </c>
      <c r="H7512" s="283">
        <f>IF(G7512="heating",F7512*Assumptions!M$4+Assumptions!M$7,0)</f>
        <v>0.32684879865565691</v>
      </c>
      <c r="I7512" s="15">
        <f t="shared" si="1672"/>
        <v>0.9426530227543114</v>
      </c>
      <c r="J7512" s="15">
        <f t="shared" si="1673"/>
        <v>1.0078033906966741</v>
      </c>
      <c r="K7512" s="283">
        <f t="shared" si="1678"/>
        <v>0.31050927178968002</v>
      </c>
      <c r="L7512" s="283">
        <f t="shared" si="1679"/>
        <v>3.4953736047983544</v>
      </c>
      <c r="M7512" s="283">
        <f t="shared" si="1680"/>
        <v>3.7032002539918452</v>
      </c>
      <c r="N7512" s="283">
        <f t="shared" si="1681"/>
        <v>2.9501734199721237</v>
      </c>
      <c r="O7512" s="283">
        <f t="shared" si="1682"/>
        <v>0.36789224162593848</v>
      </c>
      <c r="P7512" s="21">
        <f t="shared" si="1674"/>
        <v>0</v>
      </c>
      <c r="Q7512" s="21">
        <f t="shared" si="1675"/>
        <v>1.2427137171080138</v>
      </c>
      <c r="R7512">
        <f t="shared" si="1676"/>
        <v>1.1856283047139096</v>
      </c>
      <c r="S7512" s="296">
        <f t="shared" si="1683"/>
        <v>0</v>
      </c>
      <c r="T7512" s="283">
        <f t="shared" si="1684"/>
        <v>0.31050927178968002</v>
      </c>
    </row>
    <row r="7513" spans="1:20" x14ac:dyDescent="0.25">
      <c r="A7513" s="286">
        <v>43413</v>
      </c>
      <c r="B7513" s="1">
        <f t="shared" si="1677"/>
        <v>5</v>
      </c>
      <c r="C7513" s="285">
        <v>23</v>
      </c>
      <c r="D7513" t="s">
        <v>713</v>
      </c>
      <c r="F7513" s="16">
        <v>39</v>
      </c>
      <c r="G7513" t="str">
        <f t="shared" si="1671"/>
        <v>heating</v>
      </c>
      <c r="H7513" s="283">
        <f>IF(G7513="heating",F7513*Assumptions!M$4+Assumptions!M$7,0)</f>
        <v>0.32684879865565691</v>
      </c>
      <c r="I7513" s="15">
        <f t="shared" si="1672"/>
        <v>0.94450710149963013</v>
      </c>
      <c r="J7513" s="15">
        <f t="shared" si="1673"/>
        <v>1.0078033906966741</v>
      </c>
      <c r="K7513" s="283">
        <f t="shared" si="1678"/>
        <v>0.31112000408157625</v>
      </c>
      <c r="L7513" s="283">
        <f t="shared" si="1679"/>
        <v>3.4953736047983544</v>
      </c>
      <c r="M7513" s="283">
        <f t="shared" si="1680"/>
        <v>3.7104839784533903</v>
      </c>
      <c r="N7513" s="283">
        <f t="shared" si="1681"/>
        <v>2.9501734199721237</v>
      </c>
      <c r="O7513" s="283">
        <f t="shared" si="1682"/>
        <v>0.36861583892982591</v>
      </c>
      <c r="P7513" s="21">
        <f t="shared" si="1674"/>
        <v>0</v>
      </c>
      <c r="Q7513" s="21">
        <f t="shared" si="1675"/>
        <v>1.0297519246597011</v>
      </c>
      <c r="R7513">
        <f t="shared" si="1676"/>
        <v>1.1856283047139096</v>
      </c>
      <c r="S7513" s="296">
        <f t="shared" si="1683"/>
        <v>0</v>
      </c>
      <c r="T7513" s="283">
        <f t="shared" si="1684"/>
        <v>0.31112000408157625</v>
      </c>
    </row>
    <row r="7514" spans="1:20" x14ac:dyDescent="0.25">
      <c r="A7514" s="286">
        <v>43414</v>
      </c>
      <c r="B7514" s="1">
        <f t="shared" si="1677"/>
        <v>6</v>
      </c>
      <c r="C7514" s="285">
        <v>0</v>
      </c>
      <c r="D7514" t="s">
        <v>713</v>
      </c>
      <c r="F7514" s="16">
        <v>39</v>
      </c>
      <c r="G7514" t="str">
        <f t="shared" si="1671"/>
        <v>heating</v>
      </c>
      <c r="H7514" s="283">
        <f>IF(G7514="heating",F7514*Assumptions!M$4+Assumptions!M$7,0)</f>
        <v>0.32684879865565691</v>
      </c>
      <c r="I7514" s="15">
        <f t="shared" si="1672"/>
        <v>0.97481507806017154</v>
      </c>
      <c r="J7514" s="15">
        <f t="shared" si="1673"/>
        <v>0.9885470267915587</v>
      </c>
      <c r="K7514" s="283">
        <f t="shared" si="1678"/>
        <v>0.3149680236395675</v>
      </c>
      <c r="L7514" s="283">
        <f t="shared" si="1679"/>
        <v>3.4953736047983544</v>
      </c>
      <c r="M7514" s="283">
        <f t="shared" si="1680"/>
        <v>3.756376286024067</v>
      </c>
      <c r="N7514" s="283">
        <f t="shared" si="1681"/>
        <v>2.9501734199721237</v>
      </c>
      <c r="O7514" s="283">
        <f t="shared" si="1682"/>
        <v>0.37317498311528108</v>
      </c>
      <c r="P7514" s="21">
        <f t="shared" si="1674"/>
        <v>0</v>
      </c>
      <c r="Q7514" s="21">
        <f t="shared" si="1675"/>
        <v>0.90668853391740301</v>
      </c>
      <c r="R7514">
        <f t="shared" si="1676"/>
        <v>1.0112882868167345</v>
      </c>
      <c r="S7514" s="296">
        <f t="shared" si="1683"/>
        <v>0</v>
      </c>
      <c r="T7514" s="283">
        <f t="shared" si="1684"/>
        <v>0.3149680236395675</v>
      </c>
    </row>
    <row r="7515" spans="1:20" x14ac:dyDescent="0.25">
      <c r="A7515" s="286">
        <v>43414</v>
      </c>
      <c r="B7515" s="1">
        <f t="shared" si="1677"/>
        <v>6</v>
      </c>
      <c r="C7515" s="285">
        <v>1</v>
      </c>
      <c r="D7515" t="s">
        <v>713</v>
      </c>
      <c r="F7515" s="16">
        <v>37</v>
      </c>
      <c r="G7515" t="str">
        <f t="shared" si="1671"/>
        <v>heating</v>
      </c>
      <c r="H7515" s="283">
        <f>IF(G7515="heating",F7515*Assumptions!M$4+Assumptions!M$7,0)</f>
        <v>0.34824054712973695</v>
      </c>
      <c r="I7515" s="15">
        <f t="shared" si="1672"/>
        <v>1.012242869806885</v>
      </c>
      <c r="J7515" s="15">
        <f t="shared" si="1673"/>
        <v>0.9885470267915587</v>
      </c>
      <c r="K7515" s="283">
        <f t="shared" si="1678"/>
        <v>0.3484667918180529</v>
      </c>
      <c r="L7515" s="283">
        <f t="shared" si="1679"/>
        <v>3.3550920610042541</v>
      </c>
      <c r="M7515" s="283">
        <f t="shared" si="1680"/>
        <v>3.989099424959091</v>
      </c>
      <c r="N7515" s="283">
        <f t="shared" si="1681"/>
        <v>2.8034223547707424</v>
      </c>
      <c r="O7515" s="283">
        <f t="shared" si="1682"/>
        <v>0.41703961044713184</v>
      </c>
      <c r="P7515" s="21">
        <f t="shared" si="1674"/>
        <v>0</v>
      </c>
      <c r="Q7515" s="21">
        <f t="shared" si="1675"/>
        <v>0.81803459285312596</v>
      </c>
      <c r="R7515">
        <f t="shared" si="1676"/>
        <v>1.0112882868167345</v>
      </c>
      <c r="S7515" s="296">
        <f t="shared" si="1683"/>
        <v>0</v>
      </c>
      <c r="T7515" s="283">
        <f t="shared" si="1684"/>
        <v>0.3484667918180529</v>
      </c>
    </row>
    <row r="7516" spans="1:20" x14ac:dyDescent="0.25">
      <c r="A7516" s="286">
        <v>43414</v>
      </c>
      <c r="B7516" s="1">
        <f t="shared" si="1677"/>
        <v>6</v>
      </c>
      <c r="C7516" s="285">
        <v>2</v>
      </c>
      <c r="D7516" t="s">
        <v>713</v>
      </c>
      <c r="F7516" s="16">
        <v>37</v>
      </c>
      <c r="G7516" t="str">
        <f t="shared" si="1671"/>
        <v>heating</v>
      </c>
      <c r="H7516" s="283">
        <f>IF(G7516="heating",F7516*Assumptions!M$4+Assumptions!M$7,0)</f>
        <v>0.34824054712973695</v>
      </c>
      <c r="I7516" s="15">
        <f t="shared" si="1672"/>
        <v>1.0509704703585963</v>
      </c>
      <c r="J7516" s="15">
        <f t="shared" si="1673"/>
        <v>0.9885470267915587</v>
      </c>
      <c r="K7516" s="283">
        <f t="shared" si="1678"/>
        <v>0.36179885186174621</v>
      </c>
      <c r="L7516" s="283">
        <f t="shared" si="1679"/>
        <v>3.3550920610042541</v>
      </c>
      <c r="M7516" s="283">
        <f t="shared" si="1680"/>
        <v>4.1417191703768577</v>
      </c>
      <c r="N7516" s="283">
        <f t="shared" si="1681"/>
        <v>2.8034223547707424</v>
      </c>
      <c r="O7516" s="283">
        <f t="shared" si="1682"/>
        <v>0.43299521154780346</v>
      </c>
      <c r="P7516" s="21">
        <f t="shared" si="1674"/>
        <v>0</v>
      </c>
      <c r="Q7516" s="21">
        <f t="shared" si="1675"/>
        <v>0.74507607494346417</v>
      </c>
      <c r="R7516">
        <f t="shared" si="1676"/>
        <v>1.0112882868167345</v>
      </c>
      <c r="S7516" s="296">
        <f t="shared" si="1683"/>
        <v>0</v>
      </c>
      <c r="T7516" s="283">
        <f t="shared" si="1684"/>
        <v>0.36179885186174621</v>
      </c>
    </row>
    <row r="7517" spans="1:20" x14ac:dyDescent="0.25">
      <c r="A7517" s="286">
        <v>43414</v>
      </c>
      <c r="B7517" s="1">
        <f t="shared" si="1677"/>
        <v>6</v>
      </c>
      <c r="C7517" s="285">
        <v>3</v>
      </c>
      <c r="D7517" t="s">
        <v>713</v>
      </c>
      <c r="F7517" s="16">
        <v>36</v>
      </c>
      <c r="G7517" t="str">
        <f t="shared" si="1671"/>
        <v>heating</v>
      </c>
      <c r="H7517" s="283">
        <f>IF(G7517="heating",F7517*Assumptions!M$4+Assumptions!M$7,0)</f>
        <v>0.358936421366777</v>
      </c>
      <c r="I7517" s="15">
        <f t="shared" si="1672"/>
        <v>1.0924036124451033</v>
      </c>
      <c r="J7517" s="15">
        <f t="shared" si="1673"/>
        <v>0.9885470267915587</v>
      </c>
      <c r="K7517" s="283">
        <f t="shared" si="1678"/>
        <v>0.3876126931076837</v>
      </c>
      <c r="L7517" s="283">
        <f t="shared" si="1679"/>
        <v>3.2767200477248446</v>
      </c>
      <c r="M7517" s="283">
        <f t="shared" si="1680"/>
        <v>4.3335753390662228</v>
      </c>
      <c r="N7517" s="283">
        <f t="shared" si="1681"/>
        <v>2.7263288431388362</v>
      </c>
      <c r="O7517" s="283">
        <f t="shared" si="1682"/>
        <v>0.46586393473954313</v>
      </c>
      <c r="P7517" s="21">
        <f t="shared" si="1674"/>
        <v>0</v>
      </c>
      <c r="Q7517" s="21">
        <f t="shared" si="1675"/>
        <v>0.69158980876382303</v>
      </c>
      <c r="R7517">
        <f t="shared" si="1676"/>
        <v>1.0112882868167345</v>
      </c>
      <c r="S7517" s="296">
        <f t="shared" si="1683"/>
        <v>0</v>
      </c>
      <c r="T7517" s="283">
        <f t="shared" si="1684"/>
        <v>0.3876126931076837</v>
      </c>
    </row>
    <row r="7518" spans="1:20" x14ac:dyDescent="0.25">
      <c r="A7518" s="286">
        <v>43414</v>
      </c>
      <c r="B7518" s="1">
        <f t="shared" si="1677"/>
        <v>6</v>
      </c>
      <c r="C7518" s="285">
        <v>4</v>
      </c>
      <c r="D7518" t="s">
        <v>713</v>
      </c>
      <c r="F7518" s="16">
        <v>36</v>
      </c>
      <c r="G7518" t="str">
        <f t="shared" si="1671"/>
        <v>heating</v>
      </c>
      <c r="H7518" s="283">
        <f>IF(G7518="heating",F7518*Assumptions!M$4+Assumptions!M$7,0)</f>
        <v>0.358936421366777</v>
      </c>
      <c r="I7518" s="15">
        <f t="shared" si="1672"/>
        <v>1.1348296917927807</v>
      </c>
      <c r="J7518" s="15">
        <f t="shared" si="1673"/>
        <v>0.9885470267915587</v>
      </c>
      <c r="K7518" s="283">
        <f t="shared" si="1678"/>
        <v>0.40266654928923301</v>
      </c>
      <c r="L7518" s="283">
        <f t="shared" si="1679"/>
        <v>3.2767200477248446</v>
      </c>
      <c r="M7518" s="283">
        <f t="shared" si="1680"/>
        <v>4.5018799923095782</v>
      </c>
      <c r="N7518" s="283">
        <f t="shared" si="1681"/>
        <v>2.7263288431388362</v>
      </c>
      <c r="O7518" s="283">
        <f t="shared" si="1682"/>
        <v>0.48395686306320734</v>
      </c>
      <c r="P7518" s="21">
        <f t="shared" si="1674"/>
        <v>0</v>
      </c>
      <c r="Q7518" s="21">
        <f t="shared" si="1675"/>
        <v>0.6473875548762833</v>
      </c>
      <c r="R7518">
        <f t="shared" si="1676"/>
        <v>1.0112882868167345</v>
      </c>
      <c r="S7518" s="296">
        <f t="shared" si="1683"/>
        <v>0</v>
      </c>
      <c r="T7518" s="283">
        <f t="shared" si="1684"/>
        <v>0.40266654928923301</v>
      </c>
    </row>
    <row r="7519" spans="1:20" x14ac:dyDescent="0.25">
      <c r="A7519" s="286">
        <v>43414</v>
      </c>
      <c r="B7519" s="1">
        <f t="shared" si="1677"/>
        <v>6</v>
      </c>
      <c r="C7519" s="285">
        <v>5</v>
      </c>
      <c r="D7519" t="s">
        <v>713</v>
      </c>
      <c r="F7519" s="16">
        <v>36</v>
      </c>
      <c r="G7519" t="str">
        <f t="shared" si="1671"/>
        <v>heating</v>
      </c>
      <c r="H7519" s="283">
        <f>IF(G7519="heating",F7519*Assumptions!M$4+Assumptions!M$7,0)</f>
        <v>0.358936421366777</v>
      </c>
      <c r="I7519" s="15">
        <f t="shared" si="1672"/>
        <v>1.1635558681477385</v>
      </c>
      <c r="J7519" s="15">
        <f t="shared" si="1673"/>
        <v>0.9885470267915587</v>
      </c>
      <c r="K7519" s="283">
        <f t="shared" si="1678"/>
        <v>0.41285933010099635</v>
      </c>
      <c r="L7519" s="283">
        <f t="shared" si="1679"/>
        <v>3.2767200477248446</v>
      </c>
      <c r="M7519" s="283">
        <f t="shared" si="1680"/>
        <v>4.6158370023554118</v>
      </c>
      <c r="N7519" s="283">
        <f t="shared" si="1681"/>
        <v>2.7263288431388362</v>
      </c>
      <c r="O7519" s="283">
        <f t="shared" si="1682"/>
        <v>0.4962073622324556</v>
      </c>
      <c r="P7519" s="21">
        <f t="shared" si="1674"/>
        <v>0</v>
      </c>
      <c r="Q7519" s="21">
        <f t="shared" si="1675"/>
        <v>0.72139578924615555</v>
      </c>
      <c r="R7519">
        <f t="shared" si="1676"/>
        <v>1.0112882868167345</v>
      </c>
      <c r="S7519" s="296">
        <f t="shared" si="1683"/>
        <v>0</v>
      </c>
      <c r="T7519" s="283">
        <f t="shared" si="1684"/>
        <v>0.41285933010099635</v>
      </c>
    </row>
    <row r="7520" spans="1:20" x14ac:dyDescent="0.25">
      <c r="A7520" s="286">
        <v>43414</v>
      </c>
      <c r="B7520" s="1">
        <f t="shared" si="1677"/>
        <v>6</v>
      </c>
      <c r="C7520" s="285">
        <v>6</v>
      </c>
      <c r="D7520" t="s">
        <v>713</v>
      </c>
      <c r="F7520" s="16">
        <v>34</v>
      </c>
      <c r="G7520" t="str">
        <f t="shared" si="1671"/>
        <v>heating</v>
      </c>
      <c r="H7520" s="283">
        <f>IF(G7520="heating",F7520*Assumptions!M$4+Assumptions!M$7,0)</f>
        <v>0.38032816984085704</v>
      </c>
      <c r="I7520" s="15">
        <f t="shared" si="1672"/>
        <v>1.2083911162615524</v>
      </c>
      <c r="J7520" s="15">
        <f t="shared" si="1673"/>
        <v>0.9885470267915587</v>
      </c>
      <c r="K7520" s="283">
        <f t="shared" si="1678"/>
        <v>0.45432156492670317</v>
      </c>
      <c r="L7520" s="283">
        <f t="shared" si="1679"/>
        <v>3.1617728735566879</v>
      </c>
      <c r="M7520" s="283">
        <f t="shared" si="1680"/>
        <v>4.9012069787123353</v>
      </c>
      <c r="N7520" s="283">
        <f t="shared" si="1681"/>
        <v>2.582445701090049</v>
      </c>
      <c r="O7520" s="283">
        <f t="shared" si="1682"/>
        <v>0.55624077565338303</v>
      </c>
      <c r="P7520" s="21">
        <f t="shared" si="1674"/>
        <v>0</v>
      </c>
      <c r="Q7520" s="21">
        <f t="shared" si="1675"/>
        <v>0.87787080972652631</v>
      </c>
      <c r="R7520">
        <f t="shared" si="1676"/>
        <v>1.0112882868167345</v>
      </c>
      <c r="S7520" s="296">
        <f t="shared" si="1683"/>
        <v>0</v>
      </c>
      <c r="T7520" s="283">
        <f t="shared" si="1684"/>
        <v>0.45432156492670317</v>
      </c>
    </row>
    <row r="7521" spans="1:20" x14ac:dyDescent="0.25">
      <c r="A7521" s="286">
        <v>43414</v>
      </c>
      <c r="B7521" s="1">
        <f t="shared" si="1677"/>
        <v>6</v>
      </c>
      <c r="C7521" s="285">
        <v>7</v>
      </c>
      <c r="D7521" t="s">
        <v>713</v>
      </c>
      <c r="F7521" s="16">
        <v>34</v>
      </c>
      <c r="G7521" t="str">
        <f t="shared" si="1671"/>
        <v>heating</v>
      </c>
      <c r="H7521" s="283">
        <f>IF(G7521="heating",F7521*Assumptions!M$4+Assumptions!M$7,0)</f>
        <v>0.38032816984085704</v>
      </c>
      <c r="I7521" s="15">
        <f t="shared" si="1672"/>
        <v>1.1637425769249583</v>
      </c>
      <c r="J7521" s="15">
        <f t="shared" si="1673"/>
        <v>0.9885470267915587</v>
      </c>
      <c r="K7521" s="283">
        <f t="shared" si="1678"/>
        <v>0.43753495172662538</v>
      </c>
      <c r="L7521" s="283">
        <f t="shared" si="1679"/>
        <v>3.1617728735566879</v>
      </c>
      <c r="M7521" s="283">
        <f t="shared" si="1680"/>
        <v>4.7201135151466351</v>
      </c>
      <c r="N7521" s="283">
        <f t="shared" si="1681"/>
        <v>2.582445701090049</v>
      </c>
      <c r="O7521" s="283">
        <f t="shared" si="1682"/>
        <v>0.53568837517793788</v>
      </c>
      <c r="P7521" s="21">
        <f t="shared" si="1674"/>
        <v>0</v>
      </c>
      <c r="Q7521" s="21">
        <f t="shared" si="1675"/>
        <v>0.97331382064367777</v>
      </c>
      <c r="R7521">
        <f t="shared" si="1676"/>
        <v>1.0112882868167345</v>
      </c>
      <c r="S7521" s="296">
        <f t="shared" si="1683"/>
        <v>0</v>
      </c>
      <c r="T7521" s="283">
        <f t="shared" si="1684"/>
        <v>0.43753495172662538</v>
      </c>
    </row>
    <row r="7522" spans="1:20" x14ac:dyDescent="0.25">
      <c r="A7522" s="286">
        <v>43414</v>
      </c>
      <c r="B7522" s="1">
        <f t="shared" si="1677"/>
        <v>6</v>
      </c>
      <c r="C7522" s="285">
        <v>8</v>
      </c>
      <c r="D7522" t="s">
        <v>713</v>
      </c>
      <c r="F7522" s="16">
        <v>34</v>
      </c>
      <c r="G7522" t="str">
        <f t="shared" si="1671"/>
        <v>heating</v>
      </c>
      <c r="H7522" s="283">
        <f>IF(G7522="heating",F7522*Assumptions!M$4+Assumptions!M$7,0)</f>
        <v>0.38032816984085704</v>
      </c>
      <c r="I7522" s="15">
        <f t="shared" si="1672"/>
        <v>1.094193721037565</v>
      </c>
      <c r="J7522" s="15">
        <f t="shared" si="1673"/>
        <v>0.9885470267915587</v>
      </c>
      <c r="K7522" s="283">
        <f t="shared" si="1678"/>
        <v>0.41138650970284019</v>
      </c>
      <c r="L7522" s="283">
        <f t="shared" si="1679"/>
        <v>3.1617728735566879</v>
      </c>
      <c r="M7522" s="283">
        <f t="shared" si="1680"/>
        <v>4.4380249320301655</v>
      </c>
      <c r="N7522" s="283">
        <f t="shared" si="1681"/>
        <v>2.582445701090049</v>
      </c>
      <c r="O7522" s="283">
        <f t="shared" si="1682"/>
        <v>0.50367398097724803</v>
      </c>
      <c r="P7522" s="21">
        <f t="shared" si="1674"/>
        <v>0</v>
      </c>
      <c r="Q7522" s="21">
        <f t="shared" si="1675"/>
        <v>0.94940007506179924</v>
      </c>
      <c r="R7522">
        <f t="shared" si="1676"/>
        <v>1.0112882868167345</v>
      </c>
      <c r="S7522" s="296">
        <f t="shared" si="1683"/>
        <v>0</v>
      </c>
      <c r="T7522" s="283">
        <f t="shared" si="1684"/>
        <v>0.41138650970284019</v>
      </c>
    </row>
    <row r="7523" spans="1:20" x14ac:dyDescent="0.25">
      <c r="A7523" s="286">
        <v>43414</v>
      </c>
      <c r="B7523" s="1">
        <f t="shared" si="1677"/>
        <v>6</v>
      </c>
      <c r="C7523" s="285">
        <v>9</v>
      </c>
      <c r="D7523" t="s">
        <v>713</v>
      </c>
      <c r="F7523" s="16">
        <v>36</v>
      </c>
      <c r="G7523" t="str">
        <f t="shared" si="1671"/>
        <v>heating</v>
      </c>
      <c r="H7523" s="283">
        <f>IF(G7523="heating",F7523*Assumptions!M$4+Assumptions!M$7,0)</f>
        <v>0.358936421366777</v>
      </c>
      <c r="I7523" s="15">
        <f t="shared" si="1672"/>
        <v>1.0343009000871222</v>
      </c>
      <c r="J7523" s="15">
        <f t="shared" si="1673"/>
        <v>0.9885470267915587</v>
      </c>
      <c r="K7523" s="283">
        <f t="shared" si="1678"/>
        <v>0.36699636727594359</v>
      </c>
      <c r="L7523" s="283">
        <f t="shared" si="1679"/>
        <v>3.2767200477248446</v>
      </c>
      <c r="M7523" s="283">
        <f t="shared" si="1680"/>
        <v>4.1030813361730765</v>
      </c>
      <c r="N7523" s="283">
        <f t="shared" si="1681"/>
        <v>2.7263288431388362</v>
      </c>
      <c r="O7523" s="283">
        <f t="shared" si="1682"/>
        <v>0.44108558551974936</v>
      </c>
      <c r="P7523" s="21">
        <f t="shared" si="1674"/>
        <v>0</v>
      </c>
      <c r="Q7523" s="21">
        <f t="shared" si="1675"/>
        <v>0.8408485371888097</v>
      </c>
      <c r="R7523">
        <f t="shared" si="1676"/>
        <v>1.0112882868167345</v>
      </c>
      <c r="S7523" s="296">
        <f t="shared" si="1683"/>
        <v>0</v>
      </c>
      <c r="T7523" s="283">
        <f t="shared" si="1684"/>
        <v>0.36699636727594359</v>
      </c>
    </row>
    <row r="7524" spans="1:20" x14ac:dyDescent="0.25">
      <c r="A7524" s="286">
        <v>43414</v>
      </c>
      <c r="B7524" s="1">
        <f t="shared" si="1677"/>
        <v>6</v>
      </c>
      <c r="C7524" s="285">
        <v>10</v>
      </c>
      <c r="D7524" t="s">
        <v>713</v>
      </c>
      <c r="F7524" s="16">
        <v>34</v>
      </c>
      <c r="G7524" t="str">
        <f t="shared" si="1671"/>
        <v>heating</v>
      </c>
      <c r="H7524" s="283">
        <f>IF(G7524="heating",F7524*Assumptions!M$4+Assumptions!M$7,0)</f>
        <v>0.38032816984085704</v>
      </c>
      <c r="I7524" s="15">
        <f t="shared" si="1672"/>
        <v>0.98112329028689171</v>
      </c>
      <c r="J7524" s="15">
        <f t="shared" si="1673"/>
        <v>0.9885470267915587</v>
      </c>
      <c r="K7524" s="283">
        <f t="shared" si="1678"/>
        <v>0.36887516188317998</v>
      </c>
      <c r="L7524" s="283">
        <f t="shared" si="1679"/>
        <v>3.1617728735566879</v>
      </c>
      <c r="M7524" s="283">
        <f t="shared" si="1680"/>
        <v>3.9794138277084921</v>
      </c>
      <c r="N7524" s="283">
        <f t="shared" si="1681"/>
        <v>2.582445701090049</v>
      </c>
      <c r="O7524" s="283">
        <f t="shared" si="1682"/>
        <v>0.45162594515686277</v>
      </c>
      <c r="P7524" s="21">
        <f t="shared" si="1674"/>
        <v>0</v>
      </c>
      <c r="Q7524" s="21">
        <f t="shared" si="1675"/>
        <v>0.74504051125983206</v>
      </c>
      <c r="R7524">
        <f t="shared" si="1676"/>
        <v>1.0112882868167345</v>
      </c>
      <c r="S7524" s="296">
        <f t="shared" si="1683"/>
        <v>0</v>
      </c>
      <c r="T7524" s="283">
        <f t="shared" si="1684"/>
        <v>0.36887516188317998</v>
      </c>
    </row>
    <row r="7525" spans="1:20" x14ac:dyDescent="0.25">
      <c r="A7525" s="286">
        <v>43414</v>
      </c>
      <c r="B7525" s="1">
        <f t="shared" si="1677"/>
        <v>6</v>
      </c>
      <c r="C7525" s="285">
        <v>11</v>
      </c>
      <c r="D7525" t="s">
        <v>713</v>
      </c>
      <c r="F7525" s="16">
        <v>37</v>
      </c>
      <c r="G7525" t="str">
        <f t="shared" si="1671"/>
        <v>heating</v>
      </c>
      <c r="H7525" s="283">
        <f>IF(G7525="heating",F7525*Assumptions!M$4+Assumptions!M$7,0)</f>
        <v>0.34824054712973695</v>
      </c>
      <c r="I7525" s="15">
        <f t="shared" si="1672"/>
        <v>0.94956163997961163</v>
      </c>
      <c r="J7525" s="15">
        <f t="shared" si="1673"/>
        <v>0.9885470267915587</v>
      </c>
      <c r="K7525" s="283">
        <f t="shared" si="1678"/>
        <v>0.32688864321693001</v>
      </c>
      <c r="L7525" s="283">
        <f t="shared" si="1679"/>
        <v>3.3550920610042541</v>
      </c>
      <c r="M7525" s="283">
        <f t="shared" si="1680"/>
        <v>3.742081969644826</v>
      </c>
      <c r="N7525" s="283">
        <f t="shared" si="1681"/>
        <v>2.8034223547707424</v>
      </c>
      <c r="O7525" s="283">
        <f t="shared" si="1682"/>
        <v>0.39121521943462673</v>
      </c>
      <c r="P7525" s="21">
        <f t="shared" si="1674"/>
        <v>0</v>
      </c>
      <c r="Q7525" s="21">
        <f t="shared" si="1675"/>
        <v>0.72850690893675296</v>
      </c>
      <c r="R7525">
        <f t="shared" si="1676"/>
        <v>1.0112882868167345</v>
      </c>
      <c r="S7525" s="296">
        <f t="shared" si="1683"/>
        <v>0</v>
      </c>
      <c r="T7525" s="283">
        <f t="shared" si="1684"/>
        <v>0.32688864321693001</v>
      </c>
    </row>
    <row r="7526" spans="1:20" x14ac:dyDescent="0.25">
      <c r="A7526" s="286">
        <v>43414</v>
      </c>
      <c r="B7526" s="1">
        <f t="shared" si="1677"/>
        <v>6</v>
      </c>
      <c r="C7526" s="285">
        <v>12</v>
      </c>
      <c r="D7526" t="s">
        <v>713</v>
      </c>
      <c r="F7526" s="16">
        <v>37</v>
      </c>
      <c r="G7526" t="str">
        <f t="shared" si="1671"/>
        <v>heating</v>
      </c>
      <c r="H7526" s="283">
        <f>IF(G7526="heating",F7526*Assumptions!M$4+Assumptions!M$7,0)</f>
        <v>0.34824054712973695</v>
      </c>
      <c r="I7526" s="15">
        <f t="shared" si="1672"/>
        <v>0.91648403420261149</v>
      </c>
      <c r="J7526" s="15">
        <f t="shared" si="1673"/>
        <v>0.9885470267915587</v>
      </c>
      <c r="K7526" s="283">
        <f t="shared" si="1678"/>
        <v>0.31550160606414418</v>
      </c>
      <c r="L7526" s="283">
        <f t="shared" si="1679"/>
        <v>3.3550920610042541</v>
      </c>
      <c r="M7526" s="283">
        <f t="shared" si="1680"/>
        <v>3.6117280179205444</v>
      </c>
      <c r="N7526" s="283">
        <f t="shared" si="1681"/>
        <v>2.8034223547707424</v>
      </c>
      <c r="O7526" s="283">
        <f t="shared" si="1682"/>
        <v>0.37758739133207297</v>
      </c>
      <c r="P7526" s="21">
        <f t="shared" si="1674"/>
        <v>0</v>
      </c>
      <c r="Q7526" s="21">
        <f t="shared" si="1675"/>
        <v>0.75910815787401487</v>
      </c>
      <c r="R7526">
        <f t="shared" si="1676"/>
        <v>1.0112882868167345</v>
      </c>
      <c r="S7526" s="296">
        <f t="shared" si="1683"/>
        <v>0</v>
      </c>
      <c r="T7526" s="283">
        <f t="shared" si="1684"/>
        <v>0.31550160606414418</v>
      </c>
    </row>
    <row r="7527" spans="1:20" x14ac:dyDescent="0.25">
      <c r="A7527" s="286">
        <v>43414</v>
      </c>
      <c r="B7527" s="1">
        <f t="shared" si="1677"/>
        <v>6</v>
      </c>
      <c r="C7527" s="285">
        <v>13</v>
      </c>
      <c r="D7527" t="s">
        <v>713</v>
      </c>
      <c r="F7527" s="16">
        <v>39</v>
      </c>
      <c r="G7527" t="str">
        <f t="shared" si="1671"/>
        <v>heating</v>
      </c>
      <c r="H7527" s="283">
        <f>IF(G7527="heating",F7527*Assumptions!M$4+Assumptions!M$7,0)</f>
        <v>0.32684879865565691</v>
      </c>
      <c r="I7527" s="15">
        <f t="shared" si="1672"/>
        <v>0.90040206880052787</v>
      </c>
      <c r="J7527" s="15">
        <f t="shared" si="1673"/>
        <v>0.9885470267915587</v>
      </c>
      <c r="K7527" s="283">
        <f t="shared" si="1678"/>
        <v>0.29092477791318566</v>
      </c>
      <c r="L7527" s="283">
        <f t="shared" si="1679"/>
        <v>3.4953736047983544</v>
      </c>
      <c r="M7527" s="283">
        <f t="shared" si="1680"/>
        <v>3.469631374454941</v>
      </c>
      <c r="N7527" s="283">
        <f t="shared" si="1681"/>
        <v>2.9501734199721237</v>
      </c>
      <c r="O7527" s="283">
        <f t="shared" si="1682"/>
        <v>0.34468847926545998</v>
      </c>
      <c r="P7527" s="21">
        <f t="shared" si="1674"/>
        <v>0</v>
      </c>
      <c r="Q7527" s="21">
        <f t="shared" si="1675"/>
        <v>0.79115902007799765</v>
      </c>
      <c r="R7527">
        <f t="shared" si="1676"/>
        <v>1.0112882868167345</v>
      </c>
      <c r="S7527" s="296">
        <f t="shared" si="1683"/>
        <v>0</v>
      </c>
      <c r="T7527" s="283">
        <f t="shared" si="1684"/>
        <v>0.29092477791318566</v>
      </c>
    </row>
    <row r="7528" spans="1:20" x14ac:dyDescent="0.25">
      <c r="A7528" s="286">
        <v>43414</v>
      </c>
      <c r="B7528" s="1">
        <f t="shared" si="1677"/>
        <v>6</v>
      </c>
      <c r="C7528" s="285">
        <v>14</v>
      </c>
      <c r="D7528" t="s">
        <v>713</v>
      </c>
      <c r="F7528" s="16">
        <v>43</v>
      </c>
      <c r="G7528" t="str">
        <f t="shared" si="1671"/>
        <v>heating</v>
      </c>
      <c r="H7528" s="283">
        <f>IF(G7528="heating",F7528*Assumptions!M$4+Assumptions!M$7,0)</f>
        <v>0.28406530170749683</v>
      </c>
      <c r="I7528" s="15">
        <f t="shared" si="1672"/>
        <v>0.86032894500746537</v>
      </c>
      <c r="J7528" s="15">
        <f t="shared" si="1673"/>
        <v>0.9885470267915587</v>
      </c>
      <c r="K7528" s="283">
        <f t="shared" si="1678"/>
        <v>0.24159061377476979</v>
      </c>
      <c r="L7528" s="283">
        <f t="shared" si="1679"/>
        <v>3.7370271581932331</v>
      </c>
      <c r="M7528" s="283">
        <f t="shared" si="1680"/>
        <v>3.0804582966771057</v>
      </c>
      <c r="N7528" s="283">
        <f t="shared" si="1681"/>
        <v>3.2278965655525562</v>
      </c>
      <c r="O7528" s="283">
        <f t="shared" si="1682"/>
        <v>0.27969628719696565</v>
      </c>
      <c r="P7528" s="21">
        <f t="shared" si="1674"/>
        <v>0</v>
      </c>
      <c r="Q7528" s="21">
        <f t="shared" si="1675"/>
        <v>0.84355555031342389</v>
      </c>
      <c r="R7528">
        <f t="shared" si="1676"/>
        <v>1.0112882868167345</v>
      </c>
      <c r="S7528" s="296">
        <f t="shared" si="1683"/>
        <v>0</v>
      </c>
      <c r="T7528" s="283">
        <f t="shared" si="1684"/>
        <v>0.24159061377476979</v>
      </c>
    </row>
    <row r="7529" spans="1:20" x14ac:dyDescent="0.25">
      <c r="A7529" s="286">
        <v>43414</v>
      </c>
      <c r="B7529" s="1">
        <f t="shared" si="1677"/>
        <v>6</v>
      </c>
      <c r="C7529" s="285">
        <v>15</v>
      </c>
      <c r="D7529" t="s">
        <v>713</v>
      </c>
      <c r="F7529" s="16">
        <v>43</v>
      </c>
      <c r="G7529" t="str">
        <f t="shared" si="1671"/>
        <v>heating</v>
      </c>
      <c r="H7529" s="283">
        <f>IF(G7529="heating",F7529*Assumptions!M$4+Assumptions!M$7,0)</f>
        <v>0.28406530170749683</v>
      </c>
      <c r="I7529" s="15">
        <f t="shared" si="1672"/>
        <v>0.85754515037175039</v>
      </c>
      <c r="J7529" s="15">
        <f t="shared" si="1673"/>
        <v>0.9885470267915587</v>
      </c>
      <c r="K7529" s="283">
        <f t="shared" si="1678"/>
        <v>0.24080889108768821</v>
      </c>
      <c r="L7529" s="283">
        <f t="shared" si="1679"/>
        <v>3.7370271581932331</v>
      </c>
      <c r="M7529" s="283">
        <f t="shared" si="1680"/>
        <v>3.0704907565500457</v>
      </c>
      <c r="N7529" s="283">
        <f t="shared" si="1681"/>
        <v>3.2278965655525562</v>
      </c>
      <c r="O7529" s="283">
        <f t="shared" si="1682"/>
        <v>0.27879126473033045</v>
      </c>
      <c r="P7529" s="21">
        <f t="shared" si="1674"/>
        <v>0</v>
      </c>
      <c r="Q7529" s="21">
        <f t="shared" si="1675"/>
        <v>0.96592607327566882</v>
      </c>
      <c r="R7529">
        <f t="shared" si="1676"/>
        <v>1.0112882868167345</v>
      </c>
      <c r="S7529" s="296">
        <f t="shared" si="1683"/>
        <v>0</v>
      </c>
      <c r="T7529" s="283">
        <f t="shared" si="1684"/>
        <v>0.24080889108768821</v>
      </c>
    </row>
    <row r="7530" spans="1:20" x14ac:dyDescent="0.25">
      <c r="A7530" s="286">
        <v>43414</v>
      </c>
      <c r="B7530" s="1">
        <f t="shared" si="1677"/>
        <v>6</v>
      </c>
      <c r="C7530" s="285">
        <v>16</v>
      </c>
      <c r="D7530" t="s">
        <v>713</v>
      </c>
      <c r="F7530" s="16">
        <v>39</v>
      </c>
      <c r="G7530" t="str">
        <f t="shared" si="1671"/>
        <v>heating</v>
      </c>
      <c r="H7530" s="283">
        <f>IF(G7530="heating",F7530*Assumptions!M$4+Assumptions!M$7,0)</f>
        <v>0.32684879865565691</v>
      </c>
      <c r="I7530" s="15">
        <f t="shared" si="1672"/>
        <v>0.88344815438260227</v>
      </c>
      <c r="J7530" s="15">
        <f t="shared" si="1673"/>
        <v>0.9885470267915587</v>
      </c>
      <c r="K7530" s="283">
        <f t="shared" si="1678"/>
        <v>0.28544687647592581</v>
      </c>
      <c r="L7530" s="283">
        <f t="shared" si="1679"/>
        <v>3.4953736047983544</v>
      </c>
      <c r="M7530" s="283">
        <f t="shared" si="1680"/>
        <v>3.40430074559197</v>
      </c>
      <c r="N7530" s="283">
        <f t="shared" si="1681"/>
        <v>2.9501734199721237</v>
      </c>
      <c r="O7530" s="283">
        <f t="shared" si="1682"/>
        <v>0.33819824653410208</v>
      </c>
      <c r="P7530" s="21">
        <f t="shared" si="1674"/>
        <v>0</v>
      </c>
      <c r="Q7530" s="21">
        <f t="shared" si="1675"/>
        <v>1.1649354943302594</v>
      </c>
      <c r="R7530">
        <f t="shared" si="1676"/>
        <v>1.0112882868167345</v>
      </c>
      <c r="S7530" s="296">
        <f t="shared" si="1683"/>
        <v>0</v>
      </c>
      <c r="T7530" s="283">
        <f t="shared" si="1684"/>
        <v>0.28544687647592581</v>
      </c>
    </row>
    <row r="7531" spans="1:20" x14ac:dyDescent="0.25">
      <c r="A7531" s="286">
        <v>43414</v>
      </c>
      <c r="B7531" s="1">
        <f t="shared" si="1677"/>
        <v>6</v>
      </c>
      <c r="C7531" s="285">
        <v>17</v>
      </c>
      <c r="D7531" t="s">
        <v>713</v>
      </c>
      <c r="F7531" s="16">
        <v>37</v>
      </c>
      <c r="G7531" t="str">
        <f t="shared" si="1671"/>
        <v>heating</v>
      </c>
      <c r="H7531" s="283">
        <f>IF(G7531="heating",F7531*Assumptions!M$4+Assumptions!M$7,0)</f>
        <v>0.34824054712973695</v>
      </c>
      <c r="I7531" s="15">
        <f t="shared" si="1672"/>
        <v>0.94025748850374469</v>
      </c>
      <c r="J7531" s="15">
        <f t="shared" si="1673"/>
        <v>0.9885470267915587</v>
      </c>
      <c r="K7531" s="283">
        <f t="shared" si="1678"/>
        <v>0.3236856689979038</v>
      </c>
      <c r="L7531" s="283">
        <f t="shared" si="1679"/>
        <v>3.3550920610042541</v>
      </c>
      <c r="M7531" s="283">
        <f t="shared" si="1680"/>
        <v>3.7054156848932287</v>
      </c>
      <c r="N7531" s="283">
        <f t="shared" si="1681"/>
        <v>2.8034223547707424</v>
      </c>
      <c r="O7531" s="283">
        <f t="shared" si="1682"/>
        <v>0.38738194994686342</v>
      </c>
      <c r="P7531" s="21">
        <f t="shared" si="1674"/>
        <v>0</v>
      </c>
      <c r="Q7531" s="21">
        <f t="shared" si="1675"/>
        <v>1.3521540118753073</v>
      </c>
      <c r="R7531">
        <f t="shared" si="1676"/>
        <v>1.0112882868167345</v>
      </c>
      <c r="S7531" s="296">
        <f t="shared" si="1683"/>
        <v>0</v>
      </c>
      <c r="T7531" s="283">
        <f t="shared" si="1684"/>
        <v>0.3236856689979038</v>
      </c>
    </row>
    <row r="7532" spans="1:20" x14ac:dyDescent="0.25">
      <c r="A7532" s="286">
        <v>43414</v>
      </c>
      <c r="B7532" s="1">
        <f t="shared" si="1677"/>
        <v>6</v>
      </c>
      <c r="C7532" s="285">
        <v>18</v>
      </c>
      <c r="D7532" t="s">
        <v>713</v>
      </c>
      <c r="F7532" s="16">
        <v>36</v>
      </c>
      <c r="G7532" t="str">
        <f t="shared" si="1671"/>
        <v>heating</v>
      </c>
      <c r="H7532" s="283">
        <f>IF(G7532="heating",F7532*Assumptions!M$4+Assumptions!M$7,0)</f>
        <v>0.358936421366777</v>
      </c>
      <c r="I7532" s="15">
        <f t="shared" si="1672"/>
        <v>0.98182363790757687</v>
      </c>
      <c r="J7532" s="15">
        <f t="shared" si="1673"/>
        <v>0.9885470267915587</v>
      </c>
      <c r="K7532" s="283">
        <f t="shared" si="1678"/>
        <v>0.3483760947973466</v>
      </c>
      <c r="L7532" s="283">
        <f t="shared" si="1679"/>
        <v>3.2767200477248446</v>
      </c>
      <c r="M7532" s="283">
        <f t="shared" si="1680"/>
        <v>3.8949035467075386</v>
      </c>
      <c r="N7532" s="283">
        <f t="shared" si="1681"/>
        <v>2.7263288431388362</v>
      </c>
      <c r="O7532" s="283">
        <f t="shared" si="1682"/>
        <v>0.41870625285844326</v>
      </c>
      <c r="P7532" s="21">
        <f t="shared" si="1674"/>
        <v>0</v>
      </c>
      <c r="Q7532" s="21">
        <f t="shared" si="1675"/>
        <v>1.5598916921549892</v>
      </c>
      <c r="R7532">
        <f t="shared" si="1676"/>
        <v>1.0112882868167345</v>
      </c>
      <c r="S7532" s="296">
        <f t="shared" si="1683"/>
        <v>0</v>
      </c>
      <c r="T7532" s="283">
        <f t="shared" si="1684"/>
        <v>0.3483760947973466</v>
      </c>
    </row>
    <row r="7533" spans="1:20" x14ac:dyDescent="0.25">
      <c r="A7533" s="286">
        <v>43414</v>
      </c>
      <c r="B7533" s="1">
        <f t="shared" si="1677"/>
        <v>6</v>
      </c>
      <c r="C7533" s="285">
        <v>19</v>
      </c>
      <c r="D7533" t="s">
        <v>713</v>
      </c>
      <c r="F7533" s="16">
        <v>36</v>
      </c>
      <c r="G7533" t="str">
        <f t="shared" si="1671"/>
        <v>heating</v>
      </c>
      <c r="H7533" s="283">
        <f>IF(G7533="heating",F7533*Assumptions!M$4+Assumptions!M$7,0)</f>
        <v>0.358936421366777</v>
      </c>
      <c r="I7533" s="15">
        <f t="shared" si="1672"/>
        <v>0.98418842963438757</v>
      </c>
      <c r="J7533" s="15">
        <f t="shared" si="1673"/>
        <v>0.9885470267915587</v>
      </c>
      <c r="K7533" s="283">
        <f t="shared" si="1678"/>
        <v>0.34921518328023449</v>
      </c>
      <c r="L7533" s="283">
        <f t="shared" si="1679"/>
        <v>3.2767200477248446</v>
      </c>
      <c r="M7533" s="283">
        <f t="shared" si="1680"/>
        <v>3.9042846975867418</v>
      </c>
      <c r="N7533" s="283">
        <f t="shared" si="1681"/>
        <v>2.7263288431388362</v>
      </c>
      <c r="O7533" s="283">
        <f t="shared" si="1682"/>
        <v>0.4197147365050925</v>
      </c>
      <c r="P7533" s="21">
        <f t="shared" si="1674"/>
        <v>0</v>
      </c>
      <c r="Q7533" s="21">
        <f t="shared" si="1675"/>
        <v>1.6764212681468484</v>
      </c>
      <c r="R7533">
        <f t="shared" si="1676"/>
        <v>1.0112882868167345</v>
      </c>
      <c r="S7533" s="296">
        <f t="shared" si="1683"/>
        <v>0</v>
      </c>
      <c r="T7533" s="283">
        <f t="shared" si="1684"/>
        <v>0.34921518328023449</v>
      </c>
    </row>
    <row r="7534" spans="1:20" x14ac:dyDescent="0.25">
      <c r="A7534" s="286">
        <v>43414</v>
      </c>
      <c r="B7534" s="1">
        <f t="shared" si="1677"/>
        <v>6</v>
      </c>
      <c r="C7534" s="285">
        <v>20</v>
      </c>
      <c r="D7534" t="s">
        <v>713</v>
      </c>
      <c r="F7534" s="16">
        <v>36</v>
      </c>
      <c r="G7534" t="str">
        <f t="shared" si="1671"/>
        <v>heating</v>
      </c>
      <c r="H7534" s="283">
        <f>IF(G7534="heating",F7534*Assumptions!M$4+Assumptions!M$7,0)</f>
        <v>0.358936421366777</v>
      </c>
      <c r="I7534" s="15">
        <f t="shared" si="1672"/>
        <v>0.97071962311712034</v>
      </c>
      <c r="J7534" s="15">
        <f t="shared" si="1673"/>
        <v>0.9885470267915587</v>
      </c>
      <c r="K7534" s="283">
        <f t="shared" si="1678"/>
        <v>0.34443610684032883</v>
      </c>
      <c r="L7534" s="283">
        <f t="shared" si="1679"/>
        <v>3.2767200477248446</v>
      </c>
      <c r="M7534" s="283">
        <f t="shared" si="1680"/>
        <v>3.8508538162669343</v>
      </c>
      <c r="N7534" s="283">
        <f t="shared" si="1681"/>
        <v>2.7263288431388362</v>
      </c>
      <c r="O7534" s="283">
        <f t="shared" si="1682"/>
        <v>0.41397086022264845</v>
      </c>
      <c r="P7534" s="21">
        <f t="shared" si="1674"/>
        <v>0</v>
      </c>
      <c r="Q7534" s="21">
        <f t="shared" si="1675"/>
        <v>1.52436960139122</v>
      </c>
      <c r="R7534">
        <f t="shared" si="1676"/>
        <v>1.0112882868167345</v>
      </c>
      <c r="S7534" s="296">
        <f t="shared" si="1683"/>
        <v>0</v>
      </c>
      <c r="T7534" s="283">
        <f t="shared" si="1684"/>
        <v>0.34443610684032883</v>
      </c>
    </row>
    <row r="7535" spans="1:20" x14ac:dyDescent="0.25">
      <c r="A7535" s="286">
        <v>43414</v>
      </c>
      <c r="B7535" s="1">
        <f t="shared" si="1677"/>
        <v>6</v>
      </c>
      <c r="C7535" s="285">
        <v>21</v>
      </c>
      <c r="D7535" t="s">
        <v>713</v>
      </c>
      <c r="F7535" s="16">
        <v>30</v>
      </c>
      <c r="G7535" t="str">
        <f t="shared" si="1671"/>
        <v>heating</v>
      </c>
      <c r="H7535" s="283">
        <f>IF(G7535="heating",F7535*Assumptions!M$4+Assumptions!M$7,0)</f>
        <v>0.42311166678901713</v>
      </c>
      <c r="I7535" s="15">
        <f t="shared" si="1672"/>
        <v>0.95751150862929935</v>
      </c>
      <c r="J7535" s="15">
        <f t="shared" si="1673"/>
        <v>0.9885470267915587</v>
      </c>
      <c r="K7535" s="283">
        <f t="shared" si="1678"/>
        <v>0.40049429821219967</v>
      </c>
      <c r="L7535" s="283">
        <f t="shared" si="1679"/>
        <v>3.0747565450814909</v>
      </c>
      <c r="M7535" s="283">
        <f t="shared" si="1680"/>
        <v>4.2016134495419992</v>
      </c>
      <c r="N7535" s="283">
        <f t="shared" si="1681"/>
        <v>2.3339835549601151</v>
      </c>
      <c r="O7535" s="283">
        <f t="shared" si="1682"/>
        <v>0.52760545894969813</v>
      </c>
      <c r="P7535" s="21">
        <f t="shared" si="1674"/>
        <v>0</v>
      </c>
      <c r="Q7535" s="21">
        <f t="shared" si="1675"/>
        <v>1.4448604713749031</v>
      </c>
      <c r="R7535">
        <f t="shared" si="1676"/>
        <v>1.0112882868167345</v>
      </c>
      <c r="S7535" s="296">
        <f t="shared" si="1683"/>
        <v>0</v>
      </c>
      <c r="T7535" s="283">
        <f t="shared" si="1684"/>
        <v>0.40049429821219967</v>
      </c>
    </row>
    <row r="7536" spans="1:20" x14ac:dyDescent="0.25">
      <c r="A7536" s="286">
        <v>43414</v>
      </c>
      <c r="B7536" s="1">
        <f t="shared" si="1677"/>
        <v>6</v>
      </c>
      <c r="C7536" s="285">
        <v>22</v>
      </c>
      <c r="D7536" t="s">
        <v>713</v>
      </c>
      <c r="F7536" s="16">
        <v>30</v>
      </c>
      <c r="G7536" t="str">
        <f t="shared" si="1671"/>
        <v>heating</v>
      </c>
      <c r="H7536" s="283">
        <f>IF(G7536="heating",F7536*Assumptions!M$4+Assumptions!M$7,0)</f>
        <v>0.42311166678901713</v>
      </c>
      <c r="I7536" s="15">
        <f t="shared" si="1672"/>
        <v>0.9426530227543114</v>
      </c>
      <c r="J7536" s="15">
        <f t="shared" si="1673"/>
        <v>0.9885470267915587</v>
      </c>
      <c r="K7536" s="283">
        <f t="shared" si="1678"/>
        <v>0.39427950202503131</v>
      </c>
      <c r="L7536" s="283">
        <f t="shared" si="1679"/>
        <v>3.0747565450814909</v>
      </c>
      <c r="M7536" s="283">
        <f t="shared" si="1680"/>
        <v>4.1364135918592977</v>
      </c>
      <c r="N7536" s="283">
        <f t="shared" si="1681"/>
        <v>2.3339835549601151</v>
      </c>
      <c r="O7536" s="283">
        <f t="shared" si="1682"/>
        <v>0.51941817536227364</v>
      </c>
      <c r="P7536" s="21">
        <f t="shared" si="1674"/>
        <v>0</v>
      </c>
      <c r="Q7536" s="21">
        <f t="shared" si="1675"/>
        <v>1.2427137171080138</v>
      </c>
      <c r="R7536">
        <f t="shared" si="1676"/>
        <v>1.0112882868167345</v>
      </c>
      <c r="S7536" s="296">
        <f t="shared" si="1683"/>
        <v>0</v>
      </c>
      <c r="T7536" s="283">
        <f t="shared" si="1684"/>
        <v>0.39427950202503131</v>
      </c>
    </row>
    <row r="7537" spans="1:20" x14ac:dyDescent="0.25">
      <c r="A7537" s="286">
        <v>43414</v>
      </c>
      <c r="B7537" s="1">
        <f t="shared" si="1677"/>
        <v>6</v>
      </c>
      <c r="C7537" s="285">
        <v>23</v>
      </c>
      <c r="D7537" t="s">
        <v>713</v>
      </c>
      <c r="F7537" s="16">
        <v>28</v>
      </c>
      <c r="G7537" t="str">
        <f t="shared" si="1671"/>
        <v>heating</v>
      </c>
      <c r="H7537" s="283">
        <f>IF(G7537="heating",F7537*Assumptions!M$4+Assumptions!M$7,0)</f>
        <v>0.44450341526309717</v>
      </c>
      <c r="I7537" s="15">
        <f t="shared" si="1672"/>
        <v>0.94450710149963013</v>
      </c>
      <c r="J7537" s="15">
        <f t="shared" si="1673"/>
        <v>0.9885470267915587</v>
      </c>
      <c r="K7537" s="283">
        <f t="shared" si="1678"/>
        <v>0.41502825465452936</v>
      </c>
      <c r="L7537" s="283">
        <f t="shared" si="1679"/>
        <v>3.0941723472618432</v>
      </c>
      <c r="M7537" s="283">
        <f t="shared" si="1680"/>
        <v>4.3815844535935424</v>
      </c>
      <c r="N7537" s="283">
        <f t="shared" si="1681"/>
        <v>2.2832919573072399</v>
      </c>
      <c r="O7537" s="283">
        <f t="shared" si="1682"/>
        <v>0.56241995018405488</v>
      </c>
      <c r="P7537" s="21">
        <f t="shared" si="1674"/>
        <v>0</v>
      </c>
      <c r="Q7537" s="21">
        <f t="shared" si="1675"/>
        <v>1.0297519246597011</v>
      </c>
      <c r="R7537">
        <f t="shared" si="1676"/>
        <v>1.0112882868167345</v>
      </c>
      <c r="S7537" s="296">
        <f t="shared" si="1683"/>
        <v>0</v>
      </c>
      <c r="T7537" s="283">
        <f t="shared" si="1684"/>
        <v>0.41502825465452936</v>
      </c>
    </row>
    <row r="7538" spans="1:20" x14ac:dyDescent="0.25">
      <c r="A7538" s="286">
        <v>43415</v>
      </c>
      <c r="B7538" s="1">
        <f t="shared" si="1677"/>
        <v>7</v>
      </c>
      <c r="C7538" s="285">
        <v>0</v>
      </c>
      <c r="D7538" t="s">
        <v>713</v>
      </c>
      <c r="F7538" s="16">
        <v>28</v>
      </c>
      <c r="G7538" t="str">
        <f t="shared" si="1671"/>
        <v>heating</v>
      </c>
      <c r="H7538" s="283">
        <f>IF(G7538="heating",F7538*Assumptions!M$4+Assumptions!M$7,0)</f>
        <v>0.44450341526309717</v>
      </c>
      <c r="I7538" s="15">
        <f t="shared" si="1672"/>
        <v>0.97481507806017154</v>
      </c>
      <c r="J7538" s="15">
        <f t="shared" si="1673"/>
        <v>0.93760781206536892</v>
      </c>
      <c r="K7538" s="283">
        <f t="shared" si="1678"/>
        <v>0.40627355788072567</v>
      </c>
      <c r="L7538" s="283">
        <f t="shared" si="1679"/>
        <v>3.0941723472618432</v>
      </c>
      <c r="M7538" s="283">
        <f t="shared" si="1680"/>
        <v>4.2891583528405848</v>
      </c>
      <c r="N7538" s="283">
        <f t="shared" si="1681"/>
        <v>2.2832919573072399</v>
      </c>
      <c r="O7538" s="283">
        <f t="shared" si="1682"/>
        <v>0.55055614074896531</v>
      </c>
      <c r="P7538" s="21">
        <f t="shared" si="1674"/>
        <v>0</v>
      </c>
      <c r="Q7538" s="21">
        <f t="shared" si="1675"/>
        <v>0.90668853391740301</v>
      </c>
      <c r="R7538">
        <f t="shared" si="1676"/>
        <v>1.0096214758538746</v>
      </c>
      <c r="S7538" s="296">
        <f t="shared" si="1683"/>
        <v>0</v>
      </c>
      <c r="T7538" s="283">
        <f t="shared" si="1684"/>
        <v>0.40627355788072567</v>
      </c>
    </row>
    <row r="7539" spans="1:20" x14ac:dyDescent="0.25">
      <c r="A7539" s="286">
        <v>43415</v>
      </c>
      <c r="B7539" s="1">
        <f t="shared" si="1677"/>
        <v>7</v>
      </c>
      <c r="C7539" s="285">
        <v>1</v>
      </c>
      <c r="D7539" t="s">
        <v>713</v>
      </c>
      <c r="F7539" s="16">
        <v>28</v>
      </c>
      <c r="G7539" t="str">
        <f t="shared" si="1671"/>
        <v>heating</v>
      </c>
      <c r="H7539" s="283">
        <f>IF(G7539="heating",F7539*Assumptions!M$4+Assumptions!M$7,0)</f>
        <v>0.44450341526309717</v>
      </c>
      <c r="I7539" s="15">
        <f t="shared" si="1672"/>
        <v>1.012242869806885</v>
      </c>
      <c r="J7539" s="15">
        <f t="shared" si="1673"/>
        <v>0.93760781206536892</v>
      </c>
      <c r="K7539" s="283">
        <f t="shared" si="1678"/>
        <v>0.42187233395507107</v>
      </c>
      <c r="L7539" s="283">
        <f t="shared" si="1679"/>
        <v>3.0941723472618432</v>
      </c>
      <c r="M7539" s="283">
        <f t="shared" si="1680"/>
        <v>4.4538395618328046</v>
      </c>
      <c r="N7539" s="283">
        <f t="shared" si="1681"/>
        <v>2.2832919573072399</v>
      </c>
      <c r="O7539" s="283">
        <f t="shared" si="1682"/>
        <v>0.57169461208019623</v>
      </c>
      <c r="P7539" s="21">
        <f t="shared" si="1674"/>
        <v>0</v>
      </c>
      <c r="Q7539" s="21">
        <f t="shared" si="1675"/>
        <v>0.81803459285312596</v>
      </c>
      <c r="R7539">
        <f t="shared" si="1676"/>
        <v>1.0096214758538746</v>
      </c>
      <c r="S7539" s="296">
        <f t="shared" si="1683"/>
        <v>0</v>
      </c>
      <c r="T7539" s="283">
        <f t="shared" si="1684"/>
        <v>0.42187233395507107</v>
      </c>
    </row>
    <row r="7540" spans="1:20" x14ac:dyDescent="0.25">
      <c r="A7540" s="286">
        <v>43415</v>
      </c>
      <c r="B7540" s="1">
        <f t="shared" si="1677"/>
        <v>7</v>
      </c>
      <c r="C7540" s="285">
        <v>2</v>
      </c>
      <c r="D7540" t="s">
        <v>713</v>
      </c>
      <c r="F7540" s="16">
        <v>28</v>
      </c>
      <c r="G7540" t="str">
        <f t="shared" si="1671"/>
        <v>heating</v>
      </c>
      <c r="H7540" s="283">
        <f>IF(G7540="heating",F7540*Assumptions!M$4+Assumptions!M$7,0)</f>
        <v>0.44450341526309717</v>
      </c>
      <c r="I7540" s="15">
        <f t="shared" si="1672"/>
        <v>1.0509704703585963</v>
      </c>
      <c r="J7540" s="15">
        <f t="shared" si="1673"/>
        <v>0.93760781206536892</v>
      </c>
      <c r="K7540" s="283">
        <f t="shared" si="1678"/>
        <v>0.43801283118213186</v>
      </c>
      <c r="L7540" s="283">
        <f t="shared" si="1679"/>
        <v>3.0941723472618432</v>
      </c>
      <c r="M7540" s="283">
        <f t="shared" si="1680"/>
        <v>4.6242398922445913</v>
      </c>
      <c r="N7540" s="283">
        <f t="shared" si="1681"/>
        <v>2.2832919573072399</v>
      </c>
      <c r="O7540" s="283">
        <f t="shared" si="1682"/>
        <v>0.59356718953626786</v>
      </c>
      <c r="P7540" s="21">
        <f t="shared" si="1674"/>
        <v>0</v>
      </c>
      <c r="Q7540" s="21">
        <f t="shared" si="1675"/>
        <v>0.74507607494346417</v>
      </c>
      <c r="R7540">
        <f t="shared" si="1676"/>
        <v>1.0096214758538746</v>
      </c>
      <c r="S7540" s="296">
        <f t="shared" si="1683"/>
        <v>0</v>
      </c>
      <c r="T7540" s="283">
        <f t="shared" si="1684"/>
        <v>0.43801283118213186</v>
      </c>
    </row>
    <row r="7541" spans="1:20" x14ac:dyDescent="0.25">
      <c r="A7541" s="286">
        <v>43415</v>
      </c>
      <c r="B7541" s="1">
        <f t="shared" si="1677"/>
        <v>7</v>
      </c>
      <c r="C7541" s="285">
        <v>3</v>
      </c>
      <c r="D7541" t="s">
        <v>713</v>
      </c>
      <c r="F7541" s="16">
        <v>28</v>
      </c>
      <c r="G7541" t="str">
        <f t="shared" si="1671"/>
        <v>heating</v>
      </c>
      <c r="H7541" s="283">
        <f>IF(G7541="heating",F7541*Assumptions!M$4+Assumptions!M$7,0)</f>
        <v>0.44450341526309717</v>
      </c>
      <c r="I7541" s="15">
        <f t="shared" si="1672"/>
        <v>1.0924036124451033</v>
      </c>
      <c r="J7541" s="15">
        <f t="shared" si="1673"/>
        <v>0.93760781206536892</v>
      </c>
      <c r="K7541" s="283">
        <f t="shared" si="1678"/>
        <v>0.45528091661548398</v>
      </c>
      <c r="L7541" s="283">
        <f t="shared" si="1679"/>
        <v>3.0941723472618432</v>
      </c>
      <c r="M7541" s="283">
        <f t="shared" si="1680"/>
        <v>4.8065445277231609</v>
      </c>
      <c r="N7541" s="283">
        <f t="shared" si="1681"/>
        <v>2.2832919573072399</v>
      </c>
      <c r="O7541" s="283">
        <f t="shared" si="1682"/>
        <v>0.61696780296506715</v>
      </c>
      <c r="P7541" s="21">
        <f t="shared" si="1674"/>
        <v>0</v>
      </c>
      <c r="Q7541" s="21">
        <f t="shared" si="1675"/>
        <v>0.69158980876382303</v>
      </c>
      <c r="R7541">
        <f t="shared" si="1676"/>
        <v>1.0096214758538746</v>
      </c>
      <c r="S7541" s="296">
        <f t="shared" si="1683"/>
        <v>0</v>
      </c>
      <c r="T7541" s="283">
        <f t="shared" si="1684"/>
        <v>0.45528091661548398</v>
      </c>
    </row>
    <row r="7542" spans="1:20" x14ac:dyDescent="0.25">
      <c r="A7542" s="286">
        <v>43415</v>
      </c>
      <c r="B7542" s="1">
        <f t="shared" si="1677"/>
        <v>7</v>
      </c>
      <c r="C7542" s="285">
        <v>4</v>
      </c>
      <c r="D7542" t="s">
        <v>713</v>
      </c>
      <c r="F7542" s="16">
        <v>28</v>
      </c>
      <c r="G7542" t="str">
        <f t="shared" si="1671"/>
        <v>heating</v>
      </c>
      <c r="H7542" s="283">
        <f>IF(G7542="heating",F7542*Assumptions!M$4+Assumptions!M$7,0)</f>
        <v>0.44450341526309717</v>
      </c>
      <c r="I7542" s="15">
        <f t="shared" si="1672"/>
        <v>1.1348296917927807</v>
      </c>
      <c r="J7542" s="15">
        <f t="shared" si="1673"/>
        <v>0.93760781206536892</v>
      </c>
      <c r="K7542" s="283">
        <f t="shared" si="1678"/>
        <v>0.4729628283866999</v>
      </c>
      <c r="L7542" s="283">
        <f t="shared" si="1679"/>
        <v>3.0941723472618432</v>
      </c>
      <c r="M7542" s="283">
        <f t="shared" si="1680"/>
        <v>4.9932180586398998</v>
      </c>
      <c r="N7542" s="283">
        <f t="shared" si="1681"/>
        <v>2.2832919573072399</v>
      </c>
      <c r="O7542" s="283">
        <f t="shared" si="1682"/>
        <v>0.64092920758269745</v>
      </c>
      <c r="P7542" s="21">
        <f t="shared" si="1674"/>
        <v>0</v>
      </c>
      <c r="Q7542" s="21">
        <f t="shared" si="1675"/>
        <v>0.6473875548762833</v>
      </c>
      <c r="R7542">
        <f t="shared" si="1676"/>
        <v>1.0096214758538746</v>
      </c>
      <c r="S7542" s="296">
        <f t="shared" si="1683"/>
        <v>0</v>
      </c>
      <c r="T7542" s="283">
        <f t="shared" si="1684"/>
        <v>0.4729628283866999</v>
      </c>
    </row>
    <row r="7543" spans="1:20" x14ac:dyDescent="0.25">
      <c r="A7543" s="286">
        <v>43415</v>
      </c>
      <c r="B7543" s="1">
        <f t="shared" si="1677"/>
        <v>7</v>
      </c>
      <c r="C7543" s="285">
        <v>5</v>
      </c>
      <c r="D7543" t="s">
        <v>713</v>
      </c>
      <c r="F7543" s="16">
        <v>27</v>
      </c>
      <c r="G7543" t="str">
        <f t="shared" si="1671"/>
        <v>heating</v>
      </c>
      <c r="H7543" s="283">
        <f>IF(G7543="heating",F7543*Assumptions!M$4+Assumptions!M$7,0)</f>
        <v>0.45519928950013722</v>
      </c>
      <c r="I7543" s="15">
        <f t="shared" si="1672"/>
        <v>1.1635558681477385</v>
      </c>
      <c r="J7543" s="15">
        <f t="shared" si="1673"/>
        <v>0.93760781206536892</v>
      </c>
      <c r="K7543" s="283">
        <f t="shared" si="1678"/>
        <v>0.49660379433424817</v>
      </c>
      <c r="L7543" s="283">
        <f t="shared" si="1679"/>
        <v>3.1143580678163376</v>
      </c>
      <c r="M7543" s="283">
        <f t="shared" si="1680"/>
        <v>5.2770061379371578</v>
      </c>
      <c r="N7543" s="283">
        <f t="shared" si="1681"/>
        <v>2.2875213966102126</v>
      </c>
      <c r="O7543" s="283">
        <f t="shared" si="1682"/>
        <v>0.67610385445352306</v>
      </c>
      <c r="P7543" s="21">
        <f t="shared" si="1674"/>
        <v>0</v>
      </c>
      <c r="Q7543" s="21">
        <f t="shared" si="1675"/>
        <v>0.72139578924615555</v>
      </c>
      <c r="R7543">
        <f t="shared" si="1676"/>
        <v>1.0096214758538746</v>
      </c>
      <c r="S7543" s="296">
        <f t="shared" si="1683"/>
        <v>0</v>
      </c>
      <c r="T7543" s="283">
        <f t="shared" si="1684"/>
        <v>0.49660379433424817</v>
      </c>
    </row>
    <row r="7544" spans="1:20" x14ac:dyDescent="0.25">
      <c r="A7544" s="286">
        <v>43415</v>
      </c>
      <c r="B7544" s="1">
        <f t="shared" si="1677"/>
        <v>7</v>
      </c>
      <c r="C7544" s="285">
        <v>6</v>
      </c>
      <c r="D7544" t="s">
        <v>713</v>
      </c>
      <c r="F7544" s="16">
        <v>27</v>
      </c>
      <c r="G7544" t="str">
        <f t="shared" si="1671"/>
        <v>heating</v>
      </c>
      <c r="H7544" s="283">
        <f>IF(G7544="heating",F7544*Assumptions!M$4+Assumptions!M$7,0)</f>
        <v>0.45519928950013722</v>
      </c>
      <c r="I7544" s="15">
        <f t="shared" si="1672"/>
        <v>1.2083911162615524</v>
      </c>
      <c r="J7544" s="15">
        <f t="shared" si="1673"/>
        <v>0.93760781206536892</v>
      </c>
      <c r="K7544" s="283">
        <f t="shared" si="1678"/>
        <v>0.51573940693588594</v>
      </c>
      <c r="L7544" s="283">
        <f t="shared" si="1679"/>
        <v>3.1143580678163376</v>
      </c>
      <c r="M7544" s="283">
        <f t="shared" si="1680"/>
        <v>5.4803447879919833</v>
      </c>
      <c r="N7544" s="283">
        <f t="shared" si="1681"/>
        <v>2.2875213966102126</v>
      </c>
      <c r="O7544" s="283">
        <f t="shared" si="1682"/>
        <v>0.70215613513462627</v>
      </c>
      <c r="P7544" s="21">
        <f t="shared" si="1674"/>
        <v>0</v>
      </c>
      <c r="Q7544" s="21">
        <f t="shared" si="1675"/>
        <v>0.87787080972652631</v>
      </c>
      <c r="R7544">
        <f t="shared" si="1676"/>
        <v>1.0096214758538746</v>
      </c>
      <c r="S7544" s="296">
        <f t="shared" si="1683"/>
        <v>0</v>
      </c>
      <c r="T7544" s="283">
        <f t="shared" si="1684"/>
        <v>0.51573940693588594</v>
      </c>
    </row>
    <row r="7545" spans="1:20" x14ac:dyDescent="0.25">
      <c r="A7545" s="286">
        <v>43415</v>
      </c>
      <c r="B7545" s="1">
        <f t="shared" si="1677"/>
        <v>7</v>
      </c>
      <c r="C7545" s="285">
        <v>7</v>
      </c>
      <c r="D7545" t="s">
        <v>713</v>
      </c>
      <c r="F7545" s="16">
        <v>27</v>
      </c>
      <c r="G7545" t="str">
        <f t="shared" si="1671"/>
        <v>heating</v>
      </c>
      <c r="H7545" s="283">
        <f>IF(G7545="heating",F7545*Assumptions!M$4+Assumptions!M$7,0)</f>
        <v>0.45519928950013722</v>
      </c>
      <c r="I7545" s="15">
        <f t="shared" si="1672"/>
        <v>1.1637425769249583</v>
      </c>
      <c r="J7545" s="15">
        <f t="shared" si="1673"/>
        <v>0.93760781206536892</v>
      </c>
      <c r="K7545" s="283">
        <f t="shared" si="1678"/>
        <v>0.49668348134347662</v>
      </c>
      <c r="L7545" s="283">
        <f t="shared" si="1679"/>
        <v>3.1143580678163376</v>
      </c>
      <c r="M7545" s="283">
        <f t="shared" si="1680"/>
        <v>5.2778529072160278</v>
      </c>
      <c r="N7545" s="283">
        <f t="shared" si="1681"/>
        <v>2.2875213966102126</v>
      </c>
      <c r="O7545" s="283">
        <f t="shared" si="1682"/>
        <v>0.67621234475243719</v>
      </c>
      <c r="P7545" s="21">
        <f t="shared" si="1674"/>
        <v>0</v>
      </c>
      <c r="Q7545" s="21">
        <f t="shared" si="1675"/>
        <v>0.97331382064367777</v>
      </c>
      <c r="R7545">
        <f t="shared" si="1676"/>
        <v>1.0096214758538746</v>
      </c>
      <c r="S7545" s="296">
        <f t="shared" si="1683"/>
        <v>0</v>
      </c>
      <c r="T7545" s="283">
        <f t="shared" si="1684"/>
        <v>0.49668348134347662</v>
      </c>
    </row>
    <row r="7546" spans="1:20" x14ac:dyDescent="0.25">
      <c r="A7546" s="286">
        <v>43415</v>
      </c>
      <c r="B7546" s="1">
        <f t="shared" si="1677"/>
        <v>7</v>
      </c>
      <c r="C7546" s="285">
        <v>8</v>
      </c>
      <c r="D7546" t="s">
        <v>713</v>
      </c>
      <c r="F7546" s="16">
        <v>28</v>
      </c>
      <c r="G7546" t="str">
        <f t="shared" si="1671"/>
        <v>heating</v>
      </c>
      <c r="H7546" s="283">
        <f>IF(G7546="heating",F7546*Assumptions!M$4+Assumptions!M$7,0)</f>
        <v>0.44450341526309717</v>
      </c>
      <c r="I7546" s="15">
        <f t="shared" si="1672"/>
        <v>1.094193721037565</v>
      </c>
      <c r="J7546" s="15">
        <f t="shared" si="1673"/>
        <v>0.93760781206536892</v>
      </c>
      <c r="K7546" s="283">
        <f t="shared" si="1678"/>
        <v>0.45602697994915697</v>
      </c>
      <c r="L7546" s="283">
        <f t="shared" si="1679"/>
        <v>3.0941723472618432</v>
      </c>
      <c r="M7546" s="283">
        <f t="shared" si="1680"/>
        <v>4.8144209541292105</v>
      </c>
      <c r="N7546" s="283">
        <f t="shared" si="1681"/>
        <v>2.2832919573072399</v>
      </c>
      <c r="O7546" s="283">
        <f t="shared" si="1682"/>
        <v>0.61797882064459297</v>
      </c>
      <c r="P7546" s="21">
        <f t="shared" si="1674"/>
        <v>0</v>
      </c>
      <c r="Q7546" s="21">
        <f t="shared" si="1675"/>
        <v>0.94940007506179924</v>
      </c>
      <c r="R7546">
        <f t="shared" si="1676"/>
        <v>1.0096214758538746</v>
      </c>
      <c r="S7546" s="296">
        <f t="shared" si="1683"/>
        <v>0</v>
      </c>
      <c r="T7546" s="283">
        <f t="shared" si="1684"/>
        <v>0.45602697994915697</v>
      </c>
    </row>
    <row r="7547" spans="1:20" x14ac:dyDescent="0.25">
      <c r="A7547" s="286">
        <v>43415</v>
      </c>
      <c r="B7547" s="1">
        <f t="shared" si="1677"/>
        <v>7</v>
      </c>
      <c r="C7547" s="285">
        <v>9</v>
      </c>
      <c r="D7547" t="s">
        <v>713</v>
      </c>
      <c r="F7547" s="16">
        <v>34</v>
      </c>
      <c r="G7547" t="str">
        <f t="shared" si="1671"/>
        <v>heating</v>
      </c>
      <c r="H7547" s="283">
        <f>IF(G7547="heating",F7547*Assumptions!M$4+Assumptions!M$7,0)</f>
        <v>0.38032816984085704</v>
      </c>
      <c r="I7547" s="15">
        <f t="shared" si="1672"/>
        <v>1.0343009000871222</v>
      </c>
      <c r="J7547" s="15">
        <f t="shared" si="1673"/>
        <v>0.93760781206536892</v>
      </c>
      <c r="K7547" s="283">
        <f t="shared" si="1678"/>
        <v>0.36883031830863849</v>
      </c>
      <c r="L7547" s="283">
        <f t="shared" si="1679"/>
        <v>3.1617728735566879</v>
      </c>
      <c r="M7547" s="283">
        <f t="shared" si="1680"/>
        <v>3.9789300566144905</v>
      </c>
      <c r="N7547" s="283">
        <f t="shared" si="1681"/>
        <v>2.582445701090049</v>
      </c>
      <c r="O7547" s="283">
        <f t="shared" si="1682"/>
        <v>0.45157104169946233</v>
      </c>
      <c r="P7547" s="21">
        <f t="shared" si="1674"/>
        <v>0</v>
      </c>
      <c r="Q7547" s="21">
        <f t="shared" si="1675"/>
        <v>0.8408485371888097</v>
      </c>
      <c r="R7547">
        <f t="shared" si="1676"/>
        <v>1.0096214758538746</v>
      </c>
      <c r="S7547" s="296">
        <f t="shared" si="1683"/>
        <v>0</v>
      </c>
      <c r="T7547" s="283">
        <f t="shared" si="1684"/>
        <v>0.36883031830863849</v>
      </c>
    </row>
    <row r="7548" spans="1:20" x14ac:dyDescent="0.25">
      <c r="A7548" s="286">
        <v>43415</v>
      </c>
      <c r="B7548" s="1">
        <f t="shared" si="1677"/>
        <v>7</v>
      </c>
      <c r="C7548" s="285">
        <v>10</v>
      </c>
      <c r="D7548" t="s">
        <v>713</v>
      </c>
      <c r="F7548" s="16">
        <v>36</v>
      </c>
      <c r="G7548" t="str">
        <f t="shared" si="1671"/>
        <v>heating</v>
      </c>
      <c r="H7548" s="283">
        <f>IF(G7548="heating",F7548*Assumptions!M$4+Assumptions!M$7,0)</f>
        <v>0.358936421366777</v>
      </c>
      <c r="I7548" s="15">
        <f t="shared" si="1672"/>
        <v>0.98112329028689171</v>
      </c>
      <c r="J7548" s="15">
        <f t="shared" si="1673"/>
        <v>0.93760781206536892</v>
      </c>
      <c r="K7548" s="283">
        <f t="shared" si="1678"/>
        <v>0.33018879475633583</v>
      </c>
      <c r="L7548" s="283">
        <f t="shared" si="1679"/>
        <v>3.2767200477248446</v>
      </c>
      <c r="M7548" s="283">
        <f t="shared" si="1680"/>
        <v>3.691566462181191</v>
      </c>
      <c r="N7548" s="283">
        <f t="shared" si="1681"/>
        <v>2.7263288431388362</v>
      </c>
      <c r="O7548" s="283">
        <f t="shared" si="1682"/>
        <v>0.39684730110053457</v>
      </c>
      <c r="P7548" s="21">
        <f t="shared" si="1674"/>
        <v>0</v>
      </c>
      <c r="Q7548" s="21">
        <f t="shared" si="1675"/>
        <v>0.74504051125983206</v>
      </c>
      <c r="R7548">
        <f t="shared" si="1676"/>
        <v>1.0096214758538746</v>
      </c>
      <c r="S7548" s="296">
        <f t="shared" si="1683"/>
        <v>0</v>
      </c>
      <c r="T7548" s="283">
        <f t="shared" si="1684"/>
        <v>0.33018879475633583</v>
      </c>
    </row>
    <row r="7549" spans="1:20" x14ac:dyDescent="0.25">
      <c r="A7549" s="286">
        <v>43415</v>
      </c>
      <c r="B7549" s="1">
        <f t="shared" si="1677"/>
        <v>7</v>
      </c>
      <c r="C7549" s="285">
        <v>11</v>
      </c>
      <c r="D7549" t="s">
        <v>713</v>
      </c>
      <c r="F7549" s="16">
        <v>37</v>
      </c>
      <c r="G7549" t="str">
        <f t="shared" si="1671"/>
        <v>heating</v>
      </c>
      <c r="H7549" s="283">
        <f>IF(G7549="heating",F7549*Assumptions!M$4+Assumptions!M$7,0)</f>
        <v>0.34824054712973695</v>
      </c>
      <c r="I7549" s="15">
        <f t="shared" si="1672"/>
        <v>0.94956163997961163</v>
      </c>
      <c r="J7549" s="15">
        <f t="shared" si="1673"/>
        <v>0.93760781206536892</v>
      </c>
      <c r="K7549" s="283">
        <f t="shared" si="1678"/>
        <v>0.31004427432289344</v>
      </c>
      <c r="L7549" s="283">
        <f t="shared" si="1679"/>
        <v>3.3550920610042541</v>
      </c>
      <c r="M7549" s="283">
        <f t="shared" si="1680"/>
        <v>3.5492548083580071</v>
      </c>
      <c r="N7549" s="283">
        <f t="shared" si="1681"/>
        <v>2.8034223547707424</v>
      </c>
      <c r="O7549" s="283">
        <f t="shared" si="1682"/>
        <v>0.37105614199385678</v>
      </c>
      <c r="P7549" s="21">
        <f t="shared" si="1674"/>
        <v>0</v>
      </c>
      <c r="Q7549" s="21">
        <f t="shared" si="1675"/>
        <v>0.72850690893675296</v>
      </c>
      <c r="R7549">
        <f t="shared" si="1676"/>
        <v>1.0096214758538746</v>
      </c>
      <c r="S7549" s="296">
        <f t="shared" si="1683"/>
        <v>0</v>
      </c>
      <c r="T7549" s="283">
        <f t="shared" si="1684"/>
        <v>0.31004427432289344</v>
      </c>
    </row>
    <row r="7550" spans="1:20" x14ac:dyDescent="0.25">
      <c r="A7550" s="286">
        <v>43415</v>
      </c>
      <c r="B7550" s="1">
        <f t="shared" si="1677"/>
        <v>7</v>
      </c>
      <c r="C7550" s="285">
        <v>12</v>
      </c>
      <c r="D7550" t="s">
        <v>713</v>
      </c>
      <c r="F7550" s="16">
        <v>43</v>
      </c>
      <c r="G7550" t="str">
        <f t="shared" si="1671"/>
        <v>heating</v>
      </c>
      <c r="H7550" s="283">
        <f>IF(G7550="heating",F7550*Assumptions!M$4+Assumptions!M$7,0)</f>
        <v>0.28406530170749683</v>
      </c>
      <c r="I7550" s="15">
        <f t="shared" si="1672"/>
        <v>0.91648403420261149</v>
      </c>
      <c r="J7550" s="15">
        <f t="shared" si="1673"/>
        <v>0.93760781206536892</v>
      </c>
      <c r="K7550" s="283">
        <f t="shared" si="1678"/>
        <v>0.2440980495152312</v>
      </c>
      <c r="L7550" s="283">
        <f t="shared" si="1679"/>
        <v>3.7370271581932331</v>
      </c>
      <c r="M7550" s="283">
        <f t="shared" si="1680"/>
        <v>3.1124299495050174</v>
      </c>
      <c r="N7550" s="283">
        <f t="shared" si="1681"/>
        <v>3.2278965655525562</v>
      </c>
      <c r="O7550" s="283">
        <f t="shared" si="1682"/>
        <v>0.28259921647900255</v>
      </c>
      <c r="P7550" s="21">
        <f t="shared" si="1674"/>
        <v>0</v>
      </c>
      <c r="Q7550" s="21">
        <f t="shared" si="1675"/>
        <v>0.75910815787401487</v>
      </c>
      <c r="R7550">
        <f t="shared" si="1676"/>
        <v>1.0096214758538746</v>
      </c>
      <c r="S7550" s="296">
        <f t="shared" si="1683"/>
        <v>0</v>
      </c>
      <c r="T7550" s="283">
        <f t="shared" si="1684"/>
        <v>0.2440980495152312</v>
      </c>
    </row>
    <row r="7551" spans="1:20" x14ac:dyDescent="0.25">
      <c r="A7551" s="286">
        <v>43415</v>
      </c>
      <c r="B7551" s="1">
        <f t="shared" si="1677"/>
        <v>7</v>
      </c>
      <c r="C7551" s="285">
        <v>13</v>
      </c>
      <c r="D7551" t="s">
        <v>713</v>
      </c>
      <c r="F7551" s="16">
        <v>45</v>
      </c>
      <c r="G7551" t="str">
        <f t="shared" si="1671"/>
        <v>heating</v>
      </c>
      <c r="H7551" s="283">
        <f>IF(G7551="heating",F7551*Assumptions!M$4+Assumptions!M$7,0)</f>
        <v>0.26267355323341679</v>
      </c>
      <c r="I7551" s="15">
        <f t="shared" si="1672"/>
        <v>0.90040206880052787</v>
      </c>
      <c r="J7551" s="15">
        <f t="shared" si="1673"/>
        <v>0.93760781206536892</v>
      </c>
      <c r="K7551" s="283">
        <f t="shared" si="1678"/>
        <v>0.22175532140544557</v>
      </c>
      <c r="L7551" s="283">
        <f t="shared" si="1679"/>
        <v>3.8225513186096443</v>
      </c>
      <c r="M7551" s="283">
        <f t="shared" si="1680"/>
        <v>2.8922537803950759</v>
      </c>
      <c r="N7551" s="283">
        <f t="shared" si="1681"/>
        <v>3.3574836377085973</v>
      </c>
      <c r="O7551" s="283">
        <f t="shared" si="1682"/>
        <v>0.25247214512878663</v>
      </c>
      <c r="P7551" s="21">
        <f t="shared" si="1674"/>
        <v>0</v>
      </c>
      <c r="Q7551" s="21">
        <f t="shared" si="1675"/>
        <v>0.79115902007799765</v>
      </c>
      <c r="R7551">
        <f t="shared" si="1676"/>
        <v>1.0096214758538746</v>
      </c>
      <c r="S7551" s="296">
        <f t="shared" si="1683"/>
        <v>0</v>
      </c>
      <c r="T7551" s="283">
        <f t="shared" si="1684"/>
        <v>0.22175532140544557</v>
      </c>
    </row>
    <row r="7552" spans="1:20" x14ac:dyDescent="0.25">
      <c r="A7552" s="286">
        <v>43415</v>
      </c>
      <c r="B7552" s="1">
        <f t="shared" si="1677"/>
        <v>7</v>
      </c>
      <c r="C7552" s="285">
        <v>14</v>
      </c>
      <c r="D7552" t="s">
        <v>713</v>
      </c>
      <c r="F7552" s="16">
        <v>48</v>
      </c>
      <c r="G7552" t="str">
        <f t="shared" si="1671"/>
        <v>heating</v>
      </c>
      <c r="H7552" s="283">
        <f>IF(G7552="heating",F7552*Assumptions!M$4+Assumptions!M$7,0)</f>
        <v>0.2305859305222967</v>
      </c>
      <c r="I7552" s="15">
        <f t="shared" si="1672"/>
        <v>0.86032894500746537</v>
      </c>
      <c r="J7552" s="15">
        <f t="shared" si="1673"/>
        <v>0.93760781206536892</v>
      </c>
      <c r="K7552" s="283">
        <f t="shared" si="1678"/>
        <v>0.18600240367418547</v>
      </c>
      <c r="L7552" s="283">
        <f t="shared" si="1679"/>
        <v>3.9630740889572826</v>
      </c>
      <c r="M7552" s="283">
        <f t="shared" si="1680"/>
        <v>2.5151261377266061</v>
      </c>
      <c r="N7552" s="283">
        <f t="shared" si="1681"/>
        <v>3.5524856183738187</v>
      </c>
      <c r="O7552" s="283">
        <f t="shared" si="1682"/>
        <v>0.20750015219551265</v>
      </c>
      <c r="P7552" s="21">
        <f t="shared" si="1674"/>
        <v>0</v>
      </c>
      <c r="Q7552" s="21">
        <f t="shared" si="1675"/>
        <v>0.84355555031342389</v>
      </c>
      <c r="R7552">
        <f t="shared" si="1676"/>
        <v>1.0096214758538746</v>
      </c>
      <c r="S7552" s="296">
        <f t="shared" si="1683"/>
        <v>0</v>
      </c>
      <c r="T7552" s="283">
        <f t="shared" si="1684"/>
        <v>0.18600240367418547</v>
      </c>
    </row>
    <row r="7553" spans="1:20" x14ac:dyDescent="0.25">
      <c r="A7553" s="286">
        <v>43415</v>
      </c>
      <c r="B7553" s="1">
        <f t="shared" si="1677"/>
        <v>7</v>
      </c>
      <c r="C7553" s="285">
        <v>15</v>
      </c>
      <c r="D7553" t="s">
        <v>713</v>
      </c>
      <c r="F7553" s="16">
        <v>48</v>
      </c>
      <c r="G7553" t="str">
        <f t="shared" si="1671"/>
        <v>heating</v>
      </c>
      <c r="H7553" s="283">
        <f>IF(G7553="heating",F7553*Assumptions!M$4+Assumptions!M$7,0)</f>
        <v>0.2305859305222967</v>
      </c>
      <c r="I7553" s="15">
        <f t="shared" si="1672"/>
        <v>0.85754515037175039</v>
      </c>
      <c r="J7553" s="15">
        <f t="shared" si="1673"/>
        <v>0.93760781206536892</v>
      </c>
      <c r="K7553" s="283">
        <f t="shared" si="1678"/>
        <v>0.18540054958502217</v>
      </c>
      <c r="L7553" s="283">
        <f t="shared" si="1679"/>
        <v>3.9630740889572826</v>
      </c>
      <c r="M7553" s="283">
        <f t="shared" si="1680"/>
        <v>2.5069878614417265</v>
      </c>
      <c r="N7553" s="283">
        <f t="shared" si="1681"/>
        <v>3.5524856183738187</v>
      </c>
      <c r="O7553" s="283">
        <f t="shared" si="1682"/>
        <v>0.20682873713509423</v>
      </c>
      <c r="P7553" s="21">
        <f t="shared" si="1674"/>
        <v>0</v>
      </c>
      <c r="Q7553" s="21">
        <f t="shared" si="1675"/>
        <v>0.96592607327566882</v>
      </c>
      <c r="R7553">
        <f t="shared" si="1676"/>
        <v>1.0096214758538746</v>
      </c>
      <c r="S7553" s="296">
        <f t="shared" si="1683"/>
        <v>0</v>
      </c>
      <c r="T7553" s="283">
        <f t="shared" si="1684"/>
        <v>0.18540054958502217</v>
      </c>
    </row>
    <row r="7554" spans="1:20" x14ac:dyDescent="0.25">
      <c r="A7554" s="286">
        <v>43415</v>
      </c>
      <c r="B7554" s="1">
        <f t="shared" si="1677"/>
        <v>7</v>
      </c>
      <c r="C7554" s="285">
        <v>16</v>
      </c>
      <c r="D7554" t="s">
        <v>713</v>
      </c>
      <c r="F7554" s="16">
        <v>45</v>
      </c>
      <c r="G7554" t="str">
        <f t="shared" ref="G7554:G7617" si="1685">VLOOKUP(A7554,U$2:W$366,3,FALSE)</f>
        <v>heating</v>
      </c>
      <c r="H7554" s="283">
        <f>IF(G7554="heating",F7554*Assumptions!M$4+Assumptions!M$7,0)</f>
        <v>0.26267355323341679</v>
      </c>
      <c r="I7554" s="15">
        <f t="shared" ref="I7554:I7617" si="1686">VLOOKUP(C7554,AO$2:AQ$25,3,FALSE)</f>
        <v>0.88344815438260227</v>
      </c>
      <c r="J7554" s="15">
        <f t="shared" ref="J7554:J7617" si="1687">VLOOKUP(B7554,AS$4:AU$10,3,FALSE)</f>
        <v>0.93760781206536892</v>
      </c>
      <c r="K7554" s="283">
        <f t="shared" si="1678"/>
        <v>0.21757983039859363</v>
      </c>
      <c r="L7554" s="283">
        <f t="shared" si="1679"/>
        <v>3.8225513186096443</v>
      </c>
      <c r="M7554" s="283">
        <f t="shared" si="1680"/>
        <v>2.8377947506273395</v>
      </c>
      <c r="N7554" s="283">
        <f t="shared" si="1681"/>
        <v>3.3574836377085973</v>
      </c>
      <c r="O7554" s="283">
        <f t="shared" si="1682"/>
        <v>0.24771827872871754</v>
      </c>
      <c r="P7554" s="21">
        <f t="shared" ref="P7554:P7617" si="1688">IF(G7554="cooling",IF(F7554&lt;61,0.025,(F7554^2*AX$25+F7554*AY$25+AZ$25)),0)</f>
        <v>0</v>
      </c>
      <c r="Q7554" s="21">
        <f t="shared" ref="Q7554:Q7617" si="1689">VLOOKUP(C7554,BB$2:BC$25,2,FALSE)</f>
        <v>1.1649354943302594</v>
      </c>
      <c r="R7554">
        <f t="shared" ref="R7554:R7617" si="1690">VLOOKUP(B7554,AS$4:AV$10,4,FALSE)</f>
        <v>1.0096214758538746</v>
      </c>
      <c r="S7554" s="296">
        <f t="shared" si="1683"/>
        <v>0</v>
      </c>
      <c r="T7554" s="283">
        <f t="shared" si="1684"/>
        <v>0.21757983039859363</v>
      </c>
    </row>
    <row r="7555" spans="1:20" x14ac:dyDescent="0.25">
      <c r="A7555" s="286">
        <v>43415</v>
      </c>
      <c r="B7555" s="1">
        <f t="shared" ref="B7555:B7618" si="1691">WEEKDAY(A7555,2)</f>
        <v>7</v>
      </c>
      <c r="C7555" s="285">
        <v>17</v>
      </c>
      <c r="D7555" t="s">
        <v>713</v>
      </c>
      <c r="F7555" s="16">
        <v>39</v>
      </c>
      <c r="G7555" t="str">
        <f t="shared" si="1685"/>
        <v>heating</v>
      </c>
      <c r="H7555" s="283">
        <f>IF(G7555="heating",F7555*Assumptions!M$4+Assumptions!M$7,0)</f>
        <v>0.32684879865565691</v>
      </c>
      <c r="I7555" s="15">
        <f t="shared" si="1686"/>
        <v>0.94025748850374469</v>
      </c>
      <c r="J7555" s="15">
        <f t="shared" si="1687"/>
        <v>0.93760781206536892</v>
      </c>
      <c r="K7555" s="283">
        <f t="shared" ref="K7555:K7618" si="1692">H7555*I7555*J7555</f>
        <v>0.28814753665825332</v>
      </c>
      <c r="L7555" s="283">
        <f t="shared" ref="L7555:L7618" si="1693">VLOOKUP(F7555,BL$2:BN$92,2,FALSE)</f>
        <v>3.4953736047983544</v>
      </c>
      <c r="M7555" s="283">
        <f t="shared" ref="M7555:M7618" si="1694">IF(G7555="heating",K7555*(L7555*3.412),0)</f>
        <v>3.4365093988650193</v>
      </c>
      <c r="N7555" s="283">
        <f t="shared" ref="N7555:N7618" si="1695">VLOOKUP(F7555,BL$2:BN$92,3,FALSE)</f>
        <v>2.9501734199721237</v>
      </c>
      <c r="O7555" s="283">
        <f t="shared" ref="O7555:O7618" si="1696">IF(F7555&lt;=61,IF(G7555="heating",IF(F7555&gt;=5,K7555*L7555/N7555,0),0),0)</f>
        <v>0.34139799616676153</v>
      </c>
      <c r="P7555" s="21">
        <f t="shared" si="1688"/>
        <v>0</v>
      </c>
      <c r="Q7555" s="21">
        <f t="shared" si="1689"/>
        <v>1.3521540118753073</v>
      </c>
      <c r="R7555">
        <f t="shared" si="1690"/>
        <v>1.0096214758538746</v>
      </c>
      <c r="S7555" s="296">
        <f t="shared" ref="S7555:S7618" si="1697">P7555*Q7555*R7555</f>
        <v>0</v>
      </c>
      <c r="T7555" s="283">
        <f t="shared" ref="T7555:T7618" si="1698">K7555+S7555</f>
        <v>0.28814753665825332</v>
      </c>
    </row>
    <row r="7556" spans="1:20" x14ac:dyDescent="0.25">
      <c r="A7556" s="286">
        <v>43415</v>
      </c>
      <c r="B7556" s="1">
        <f t="shared" si="1691"/>
        <v>7</v>
      </c>
      <c r="C7556" s="285">
        <v>18</v>
      </c>
      <c r="D7556" t="s">
        <v>713</v>
      </c>
      <c r="F7556" s="16">
        <v>36</v>
      </c>
      <c r="G7556" t="str">
        <f t="shared" si="1685"/>
        <v>heating</v>
      </c>
      <c r="H7556" s="283">
        <f>IF(G7556="heating",F7556*Assumptions!M$4+Assumptions!M$7,0)</f>
        <v>0.358936421366777</v>
      </c>
      <c r="I7556" s="15">
        <f t="shared" si="1686"/>
        <v>0.98182363790757687</v>
      </c>
      <c r="J7556" s="15">
        <f t="shared" si="1687"/>
        <v>0.93760781206536892</v>
      </c>
      <c r="K7556" s="283">
        <f t="shared" si="1692"/>
        <v>0.33042449086005071</v>
      </c>
      <c r="L7556" s="283">
        <f t="shared" si="1693"/>
        <v>3.2767200477248446</v>
      </c>
      <c r="M7556" s="283">
        <f t="shared" si="1694"/>
        <v>3.6942015844068945</v>
      </c>
      <c r="N7556" s="283">
        <f t="shared" si="1695"/>
        <v>2.7263288431388362</v>
      </c>
      <c r="O7556" s="283">
        <f t="shared" si="1696"/>
        <v>0.39713057952828429</v>
      </c>
      <c r="P7556" s="21">
        <f t="shared" si="1688"/>
        <v>0</v>
      </c>
      <c r="Q7556" s="21">
        <f t="shared" si="1689"/>
        <v>1.5598916921549892</v>
      </c>
      <c r="R7556">
        <f t="shared" si="1690"/>
        <v>1.0096214758538746</v>
      </c>
      <c r="S7556" s="296">
        <f t="shared" si="1697"/>
        <v>0</v>
      </c>
      <c r="T7556" s="283">
        <f t="shared" si="1698"/>
        <v>0.33042449086005071</v>
      </c>
    </row>
    <row r="7557" spans="1:20" x14ac:dyDescent="0.25">
      <c r="A7557" s="286">
        <v>43415</v>
      </c>
      <c r="B7557" s="1">
        <f t="shared" si="1691"/>
        <v>7</v>
      </c>
      <c r="C7557" s="285">
        <v>19</v>
      </c>
      <c r="D7557" t="s">
        <v>713</v>
      </c>
      <c r="F7557" s="16">
        <v>34</v>
      </c>
      <c r="G7557" t="str">
        <f t="shared" si="1685"/>
        <v>heating</v>
      </c>
      <c r="H7557" s="283">
        <f>IF(G7557="heating",F7557*Assumptions!M$4+Assumptions!M$7,0)</f>
        <v>0.38032816984085704</v>
      </c>
      <c r="I7557" s="15">
        <f t="shared" si="1686"/>
        <v>0.98418842963438757</v>
      </c>
      <c r="J7557" s="15">
        <f t="shared" si="1687"/>
        <v>0.93760781206536892</v>
      </c>
      <c r="K7557" s="283">
        <f t="shared" si="1692"/>
        <v>0.35096027833597926</v>
      </c>
      <c r="L7557" s="283">
        <f t="shared" si="1693"/>
        <v>3.1617728735566879</v>
      </c>
      <c r="M7557" s="283">
        <f t="shared" si="1694"/>
        <v>3.7861486185641176</v>
      </c>
      <c r="N7557" s="283">
        <f t="shared" si="1695"/>
        <v>2.582445701090049</v>
      </c>
      <c r="O7557" s="283">
        <f t="shared" si="1696"/>
        <v>0.42969216633295271</v>
      </c>
      <c r="P7557" s="21">
        <f t="shared" si="1688"/>
        <v>0</v>
      </c>
      <c r="Q7557" s="21">
        <f t="shared" si="1689"/>
        <v>1.6764212681468484</v>
      </c>
      <c r="R7557">
        <f t="shared" si="1690"/>
        <v>1.0096214758538746</v>
      </c>
      <c r="S7557" s="296">
        <f t="shared" si="1697"/>
        <v>0</v>
      </c>
      <c r="T7557" s="283">
        <f t="shared" si="1698"/>
        <v>0.35096027833597926</v>
      </c>
    </row>
    <row r="7558" spans="1:20" x14ac:dyDescent="0.25">
      <c r="A7558" s="286">
        <v>43415</v>
      </c>
      <c r="B7558" s="1">
        <f t="shared" si="1691"/>
        <v>7</v>
      </c>
      <c r="C7558" s="285">
        <v>20</v>
      </c>
      <c r="D7558" t="s">
        <v>713</v>
      </c>
      <c r="F7558" s="16">
        <v>32</v>
      </c>
      <c r="G7558" t="str">
        <f t="shared" si="1685"/>
        <v>heating</v>
      </c>
      <c r="H7558" s="283">
        <f>IF(G7558="heating",F7558*Assumptions!M$4+Assumptions!M$7,0)</f>
        <v>0.40171991831493709</v>
      </c>
      <c r="I7558" s="15">
        <f t="shared" si="1686"/>
        <v>0.97071962311712034</v>
      </c>
      <c r="J7558" s="15">
        <f t="shared" si="1687"/>
        <v>0.93760781206536892</v>
      </c>
      <c r="K7558" s="283">
        <f t="shared" si="1692"/>
        <v>0.36562711183726448</v>
      </c>
      <c r="L7558" s="283">
        <f t="shared" si="1693"/>
        <v>3.1003620880617868</v>
      </c>
      <c r="M7558" s="283">
        <f t="shared" si="1694"/>
        <v>3.8677627993173513</v>
      </c>
      <c r="N7558" s="283">
        <f t="shared" si="1695"/>
        <v>2.4522803312945656</v>
      </c>
      <c r="O7558" s="283">
        <f t="shared" si="1696"/>
        <v>0.46225401779794223</v>
      </c>
      <c r="P7558" s="21">
        <f t="shared" si="1688"/>
        <v>0</v>
      </c>
      <c r="Q7558" s="21">
        <f t="shared" si="1689"/>
        <v>1.52436960139122</v>
      </c>
      <c r="R7558">
        <f t="shared" si="1690"/>
        <v>1.0096214758538746</v>
      </c>
      <c r="S7558" s="296">
        <f t="shared" si="1697"/>
        <v>0</v>
      </c>
      <c r="T7558" s="283">
        <f t="shared" si="1698"/>
        <v>0.36562711183726448</v>
      </c>
    </row>
    <row r="7559" spans="1:20" x14ac:dyDescent="0.25">
      <c r="A7559" s="286">
        <v>43415</v>
      </c>
      <c r="B7559" s="1">
        <f t="shared" si="1691"/>
        <v>7</v>
      </c>
      <c r="C7559" s="285">
        <v>21</v>
      </c>
      <c r="D7559" t="s">
        <v>713</v>
      </c>
      <c r="F7559" s="16">
        <v>30</v>
      </c>
      <c r="G7559" t="str">
        <f t="shared" si="1685"/>
        <v>heating</v>
      </c>
      <c r="H7559" s="283">
        <f>IF(G7559="heating",F7559*Assumptions!M$4+Assumptions!M$7,0)</f>
        <v>0.42311166678901713</v>
      </c>
      <c r="I7559" s="15">
        <f t="shared" si="1686"/>
        <v>0.95751150862929935</v>
      </c>
      <c r="J7559" s="15">
        <f t="shared" si="1687"/>
        <v>0.93760781206536892</v>
      </c>
      <c r="K7559" s="283">
        <f t="shared" si="1692"/>
        <v>0.37985707560129439</v>
      </c>
      <c r="L7559" s="283">
        <f t="shared" si="1693"/>
        <v>3.0747565450814909</v>
      </c>
      <c r="M7559" s="283">
        <f t="shared" si="1694"/>
        <v>3.9851069163148285</v>
      </c>
      <c r="N7559" s="283">
        <f t="shared" si="1695"/>
        <v>2.3339835549601151</v>
      </c>
      <c r="O7559" s="283">
        <f t="shared" si="1696"/>
        <v>0.50041827712044595</v>
      </c>
      <c r="P7559" s="21">
        <f t="shared" si="1688"/>
        <v>0</v>
      </c>
      <c r="Q7559" s="21">
        <f t="shared" si="1689"/>
        <v>1.4448604713749031</v>
      </c>
      <c r="R7559">
        <f t="shared" si="1690"/>
        <v>1.0096214758538746</v>
      </c>
      <c r="S7559" s="296">
        <f t="shared" si="1697"/>
        <v>0</v>
      </c>
      <c r="T7559" s="283">
        <f t="shared" si="1698"/>
        <v>0.37985707560129439</v>
      </c>
    </row>
    <row r="7560" spans="1:20" x14ac:dyDescent="0.25">
      <c r="A7560" s="286">
        <v>43415</v>
      </c>
      <c r="B7560" s="1">
        <f t="shared" si="1691"/>
        <v>7</v>
      </c>
      <c r="C7560" s="285">
        <v>22</v>
      </c>
      <c r="D7560" t="s">
        <v>713</v>
      </c>
      <c r="F7560" s="16">
        <v>30</v>
      </c>
      <c r="G7560" t="str">
        <f t="shared" si="1685"/>
        <v>heating</v>
      </c>
      <c r="H7560" s="283">
        <f>IF(G7560="heating",F7560*Assumptions!M$4+Assumptions!M$7,0)</f>
        <v>0.42311166678901713</v>
      </c>
      <c r="I7560" s="15">
        <f t="shared" si="1686"/>
        <v>0.9426530227543114</v>
      </c>
      <c r="J7560" s="15">
        <f t="shared" si="1687"/>
        <v>0.93760781206536892</v>
      </c>
      <c r="K7560" s="283">
        <f t="shared" si="1692"/>
        <v>0.37396252400429508</v>
      </c>
      <c r="L7560" s="283">
        <f t="shared" si="1693"/>
        <v>3.0747565450814909</v>
      </c>
      <c r="M7560" s="283">
        <f t="shared" si="1694"/>
        <v>3.9232667668307299</v>
      </c>
      <c r="N7560" s="283">
        <f t="shared" si="1695"/>
        <v>2.3339835549601151</v>
      </c>
      <c r="O7560" s="283">
        <f t="shared" si="1696"/>
        <v>0.49265287917465633</v>
      </c>
      <c r="P7560" s="21">
        <f t="shared" si="1688"/>
        <v>0</v>
      </c>
      <c r="Q7560" s="21">
        <f t="shared" si="1689"/>
        <v>1.2427137171080138</v>
      </c>
      <c r="R7560">
        <f t="shared" si="1690"/>
        <v>1.0096214758538746</v>
      </c>
      <c r="S7560" s="296">
        <f t="shared" si="1697"/>
        <v>0</v>
      </c>
      <c r="T7560" s="283">
        <f t="shared" si="1698"/>
        <v>0.37396252400429508</v>
      </c>
    </row>
    <row r="7561" spans="1:20" x14ac:dyDescent="0.25">
      <c r="A7561" s="286">
        <v>43415</v>
      </c>
      <c r="B7561" s="1">
        <f t="shared" si="1691"/>
        <v>7</v>
      </c>
      <c r="C7561" s="285">
        <v>23</v>
      </c>
      <c r="D7561" t="s">
        <v>713</v>
      </c>
      <c r="F7561" s="16">
        <v>30</v>
      </c>
      <c r="G7561" t="str">
        <f t="shared" si="1685"/>
        <v>heating</v>
      </c>
      <c r="H7561" s="283">
        <f>IF(G7561="heating",F7561*Assumptions!M$4+Assumptions!M$7,0)</f>
        <v>0.42311166678901713</v>
      </c>
      <c r="I7561" s="15">
        <f t="shared" si="1686"/>
        <v>0.94450710149963013</v>
      </c>
      <c r="J7561" s="15">
        <f t="shared" si="1687"/>
        <v>0.93760781206536892</v>
      </c>
      <c r="K7561" s="283">
        <f t="shared" si="1692"/>
        <v>0.37469806078247908</v>
      </c>
      <c r="L7561" s="283">
        <f t="shared" si="1693"/>
        <v>3.0747565450814909</v>
      </c>
      <c r="M7561" s="283">
        <f t="shared" si="1694"/>
        <v>3.9309833341667604</v>
      </c>
      <c r="N7561" s="283">
        <f t="shared" si="1695"/>
        <v>2.3339835549601151</v>
      </c>
      <c r="O7561" s="283">
        <f t="shared" si="1696"/>
        <v>0.49362186480356662</v>
      </c>
      <c r="P7561" s="21">
        <f t="shared" si="1688"/>
        <v>0</v>
      </c>
      <c r="Q7561" s="21">
        <f t="shared" si="1689"/>
        <v>1.0297519246597011</v>
      </c>
      <c r="R7561">
        <f t="shared" si="1690"/>
        <v>1.0096214758538746</v>
      </c>
      <c r="S7561" s="296">
        <f t="shared" si="1697"/>
        <v>0</v>
      </c>
      <c r="T7561" s="283">
        <f t="shared" si="1698"/>
        <v>0.37469806078247908</v>
      </c>
    </row>
    <row r="7562" spans="1:20" x14ac:dyDescent="0.25">
      <c r="A7562" s="286">
        <v>43416</v>
      </c>
      <c r="B7562" s="1">
        <f t="shared" si="1691"/>
        <v>1</v>
      </c>
      <c r="C7562" s="285">
        <v>0</v>
      </c>
      <c r="D7562" t="s">
        <v>713</v>
      </c>
      <c r="F7562" s="16">
        <v>28</v>
      </c>
      <c r="G7562" t="str">
        <f t="shared" si="1685"/>
        <v>heating</v>
      </c>
      <c r="H7562" s="283">
        <f>IF(G7562="heating",F7562*Assumptions!M$4+Assumptions!M$7,0)</f>
        <v>0.44450341526309717</v>
      </c>
      <c r="I7562" s="15">
        <f t="shared" si="1686"/>
        <v>0.97481507806017154</v>
      </c>
      <c r="J7562" s="15">
        <f t="shared" si="1687"/>
        <v>1.017726725449043</v>
      </c>
      <c r="K7562" s="283">
        <f t="shared" si="1692"/>
        <v>0.44098977459208299</v>
      </c>
      <c r="L7562" s="283">
        <f t="shared" si="1693"/>
        <v>3.0941723472618432</v>
      </c>
      <c r="M7562" s="283">
        <f t="shared" si="1694"/>
        <v>4.6556684246830091</v>
      </c>
      <c r="N7562" s="283">
        <f t="shared" si="1695"/>
        <v>2.2832919573072399</v>
      </c>
      <c r="O7562" s="283">
        <f t="shared" si="1696"/>
        <v>0.59760135430830041</v>
      </c>
      <c r="P7562" s="21">
        <f t="shared" si="1688"/>
        <v>0</v>
      </c>
      <c r="Q7562" s="21">
        <f t="shared" si="1689"/>
        <v>0.90668853391740301</v>
      </c>
      <c r="R7562">
        <f t="shared" si="1690"/>
        <v>0.9440993384982781</v>
      </c>
      <c r="S7562" s="296">
        <f t="shared" si="1697"/>
        <v>0</v>
      </c>
      <c r="T7562" s="283">
        <f t="shared" si="1698"/>
        <v>0.44098977459208299</v>
      </c>
    </row>
    <row r="7563" spans="1:20" x14ac:dyDescent="0.25">
      <c r="A7563" s="286">
        <v>43416</v>
      </c>
      <c r="B7563" s="1">
        <f t="shared" si="1691"/>
        <v>1</v>
      </c>
      <c r="C7563" s="285">
        <v>1</v>
      </c>
      <c r="D7563" t="s">
        <v>713</v>
      </c>
      <c r="F7563" s="16">
        <v>28</v>
      </c>
      <c r="G7563" t="str">
        <f t="shared" si="1685"/>
        <v>heating</v>
      </c>
      <c r="H7563" s="283">
        <f>IF(G7563="heating",F7563*Assumptions!M$4+Assumptions!M$7,0)</f>
        <v>0.44450341526309717</v>
      </c>
      <c r="I7563" s="15">
        <f t="shared" si="1686"/>
        <v>1.012242869806885</v>
      </c>
      <c r="J7563" s="15">
        <f t="shared" si="1687"/>
        <v>1.017726725449043</v>
      </c>
      <c r="K7563" s="283">
        <f t="shared" si="1692"/>
        <v>0.45792147150295476</v>
      </c>
      <c r="L7563" s="283">
        <f t="shared" si="1693"/>
        <v>3.0941723472618432</v>
      </c>
      <c r="M7563" s="283">
        <f t="shared" si="1694"/>
        <v>4.8344217002145449</v>
      </c>
      <c r="N7563" s="283">
        <f t="shared" si="1695"/>
        <v>2.2832919573072399</v>
      </c>
      <c r="O7563" s="283">
        <f t="shared" si="1696"/>
        <v>0.62054611536094428</v>
      </c>
      <c r="P7563" s="21">
        <f t="shared" si="1688"/>
        <v>0</v>
      </c>
      <c r="Q7563" s="21">
        <f t="shared" si="1689"/>
        <v>0.81803459285312596</v>
      </c>
      <c r="R7563">
        <f t="shared" si="1690"/>
        <v>0.9440993384982781</v>
      </c>
      <c r="S7563" s="296">
        <f t="shared" si="1697"/>
        <v>0</v>
      </c>
      <c r="T7563" s="283">
        <f t="shared" si="1698"/>
        <v>0.45792147150295476</v>
      </c>
    </row>
    <row r="7564" spans="1:20" x14ac:dyDescent="0.25">
      <c r="A7564" s="286">
        <v>43416</v>
      </c>
      <c r="B7564" s="1">
        <f t="shared" si="1691"/>
        <v>1</v>
      </c>
      <c r="C7564" s="285">
        <v>2</v>
      </c>
      <c r="D7564" t="s">
        <v>713</v>
      </c>
      <c r="F7564" s="16">
        <v>27</v>
      </c>
      <c r="G7564" t="str">
        <f t="shared" si="1685"/>
        <v>heating</v>
      </c>
      <c r="H7564" s="283">
        <f>IF(G7564="heating",F7564*Assumptions!M$4+Assumptions!M$7,0)</f>
        <v>0.45519928950013722</v>
      </c>
      <c r="I7564" s="15">
        <f t="shared" si="1686"/>
        <v>1.0509704703585963</v>
      </c>
      <c r="J7564" s="15">
        <f t="shared" si="1687"/>
        <v>1.017726725449043</v>
      </c>
      <c r="K7564" s="283">
        <f t="shared" si="1692"/>
        <v>0.48688149477636367</v>
      </c>
      <c r="L7564" s="283">
        <f t="shared" si="1693"/>
        <v>3.1143580678163376</v>
      </c>
      <c r="M7564" s="283">
        <f t="shared" si="1694"/>
        <v>5.1736951382485641</v>
      </c>
      <c r="N7564" s="283">
        <f t="shared" si="1695"/>
        <v>2.2875213966102126</v>
      </c>
      <c r="O7564" s="283">
        <f t="shared" si="1696"/>
        <v>0.66286737845347621</v>
      </c>
      <c r="P7564" s="21">
        <f t="shared" si="1688"/>
        <v>0</v>
      </c>
      <c r="Q7564" s="21">
        <f t="shared" si="1689"/>
        <v>0.74507607494346417</v>
      </c>
      <c r="R7564">
        <f t="shared" si="1690"/>
        <v>0.9440993384982781</v>
      </c>
      <c r="S7564" s="296">
        <f t="shared" si="1697"/>
        <v>0</v>
      </c>
      <c r="T7564" s="283">
        <f t="shared" si="1698"/>
        <v>0.48688149477636367</v>
      </c>
    </row>
    <row r="7565" spans="1:20" x14ac:dyDescent="0.25">
      <c r="A7565" s="286">
        <v>43416</v>
      </c>
      <c r="B7565" s="1">
        <f t="shared" si="1691"/>
        <v>1</v>
      </c>
      <c r="C7565" s="285">
        <v>3</v>
      </c>
      <c r="D7565" t="s">
        <v>713</v>
      </c>
      <c r="F7565" s="16">
        <v>27</v>
      </c>
      <c r="G7565" t="str">
        <f t="shared" si="1685"/>
        <v>heating</v>
      </c>
      <c r="H7565" s="283">
        <f>IF(G7565="heating",F7565*Assumptions!M$4+Assumptions!M$7,0)</f>
        <v>0.45519928950013722</v>
      </c>
      <c r="I7565" s="15">
        <f t="shared" si="1686"/>
        <v>1.0924036124451033</v>
      </c>
      <c r="J7565" s="15">
        <f t="shared" si="1687"/>
        <v>1.017726725449043</v>
      </c>
      <c r="K7565" s="283">
        <f t="shared" si="1692"/>
        <v>0.50607616362893082</v>
      </c>
      <c r="L7565" s="283">
        <f t="shared" si="1693"/>
        <v>3.1143580678163376</v>
      </c>
      <c r="M7565" s="283">
        <f t="shared" si="1694"/>
        <v>5.3776613312303532</v>
      </c>
      <c r="N7565" s="283">
        <f t="shared" si="1695"/>
        <v>2.2875213966102126</v>
      </c>
      <c r="O7565" s="283">
        <f t="shared" si="1696"/>
        <v>0.68900006157881866</v>
      </c>
      <c r="P7565" s="21">
        <f t="shared" si="1688"/>
        <v>0</v>
      </c>
      <c r="Q7565" s="21">
        <f t="shared" si="1689"/>
        <v>0.69158980876382303</v>
      </c>
      <c r="R7565">
        <f t="shared" si="1690"/>
        <v>0.9440993384982781</v>
      </c>
      <c r="S7565" s="296">
        <f t="shared" si="1697"/>
        <v>0</v>
      </c>
      <c r="T7565" s="283">
        <f t="shared" si="1698"/>
        <v>0.50607616362893082</v>
      </c>
    </row>
    <row r="7566" spans="1:20" x14ac:dyDescent="0.25">
      <c r="A7566" s="286">
        <v>43416</v>
      </c>
      <c r="B7566" s="1">
        <f t="shared" si="1691"/>
        <v>1</v>
      </c>
      <c r="C7566" s="285">
        <v>4</v>
      </c>
      <c r="D7566" t="s">
        <v>713</v>
      </c>
      <c r="F7566" s="16">
        <v>27</v>
      </c>
      <c r="G7566" t="str">
        <f t="shared" si="1685"/>
        <v>heating</v>
      </c>
      <c r="H7566" s="283">
        <f>IF(G7566="heating",F7566*Assumptions!M$4+Assumptions!M$7,0)</f>
        <v>0.45519928950013722</v>
      </c>
      <c r="I7566" s="15">
        <f t="shared" si="1686"/>
        <v>1.1348296917927807</v>
      </c>
      <c r="J7566" s="15">
        <f t="shared" si="1687"/>
        <v>1.017726725449043</v>
      </c>
      <c r="K7566" s="283">
        <f t="shared" si="1692"/>
        <v>0.52573082901952906</v>
      </c>
      <c r="L7566" s="283">
        <f t="shared" si="1693"/>
        <v>3.1143580678163376</v>
      </c>
      <c r="M7566" s="283">
        <f t="shared" si="1694"/>
        <v>5.5865155346992026</v>
      </c>
      <c r="N7566" s="283">
        <f t="shared" si="1695"/>
        <v>2.2875213966102126</v>
      </c>
      <c r="O7566" s="283">
        <f t="shared" si="1696"/>
        <v>0.71575900941648585</v>
      </c>
      <c r="P7566" s="21">
        <f t="shared" si="1688"/>
        <v>0</v>
      </c>
      <c r="Q7566" s="21">
        <f t="shared" si="1689"/>
        <v>0.6473875548762833</v>
      </c>
      <c r="R7566">
        <f t="shared" si="1690"/>
        <v>0.9440993384982781</v>
      </c>
      <c r="S7566" s="296">
        <f t="shared" si="1697"/>
        <v>0</v>
      </c>
      <c r="T7566" s="283">
        <f t="shared" si="1698"/>
        <v>0.52573082901952906</v>
      </c>
    </row>
    <row r="7567" spans="1:20" x14ac:dyDescent="0.25">
      <c r="A7567" s="286">
        <v>43416</v>
      </c>
      <c r="B7567" s="1">
        <f t="shared" si="1691"/>
        <v>1</v>
      </c>
      <c r="C7567" s="285">
        <v>5</v>
      </c>
      <c r="D7567" t="s">
        <v>713</v>
      </c>
      <c r="F7567" s="16">
        <v>27</v>
      </c>
      <c r="G7567" t="str">
        <f t="shared" si="1685"/>
        <v>heating</v>
      </c>
      <c r="H7567" s="283">
        <f>IF(G7567="heating",F7567*Assumptions!M$4+Assumptions!M$7,0)</f>
        <v>0.45519928950013722</v>
      </c>
      <c r="I7567" s="15">
        <f t="shared" si="1686"/>
        <v>1.1635558681477385</v>
      </c>
      <c r="J7567" s="15">
        <f t="shared" si="1687"/>
        <v>1.017726725449043</v>
      </c>
      <c r="K7567" s="283">
        <f t="shared" si="1692"/>
        <v>0.53903876114262583</v>
      </c>
      <c r="L7567" s="283">
        <f t="shared" si="1693"/>
        <v>3.1143580678163376</v>
      </c>
      <c r="M7567" s="283">
        <f t="shared" si="1694"/>
        <v>5.7279281463184484</v>
      </c>
      <c r="N7567" s="283">
        <f t="shared" si="1695"/>
        <v>2.2875213966102126</v>
      </c>
      <c r="O7567" s="283">
        <f t="shared" si="1696"/>
        <v>0.73387716377995327</v>
      </c>
      <c r="P7567" s="21">
        <f t="shared" si="1688"/>
        <v>0</v>
      </c>
      <c r="Q7567" s="21">
        <f t="shared" si="1689"/>
        <v>0.72139578924615555</v>
      </c>
      <c r="R7567">
        <f t="shared" si="1690"/>
        <v>0.9440993384982781</v>
      </c>
      <c r="S7567" s="296">
        <f t="shared" si="1697"/>
        <v>0</v>
      </c>
      <c r="T7567" s="283">
        <f t="shared" si="1698"/>
        <v>0.53903876114262583</v>
      </c>
    </row>
    <row r="7568" spans="1:20" x14ac:dyDescent="0.25">
      <c r="A7568" s="286">
        <v>43416</v>
      </c>
      <c r="B7568" s="1">
        <f t="shared" si="1691"/>
        <v>1</v>
      </c>
      <c r="C7568" s="285">
        <v>6</v>
      </c>
      <c r="D7568" t="s">
        <v>713</v>
      </c>
      <c r="F7568" s="16">
        <v>28</v>
      </c>
      <c r="G7568" t="str">
        <f t="shared" si="1685"/>
        <v>heating</v>
      </c>
      <c r="H7568" s="283">
        <f>IF(G7568="heating",F7568*Assumptions!M$4+Assumptions!M$7,0)</f>
        <v>0.44450341526309717</v>
      </c>
      <c r="I7568" s="15">
        <f t="shared" si="1686"/>
        <v>1.2083911162615524</v>
      </c>
      <c r="J7568" s="15">
        <f t="shared" si="1687"/>
        <v>1.017726725449043</v>
      </c>
      <c r="K7568" s="283">
        <f t="shared" si="1692"/>
        <v>0.54665560471189645</v>
      </c>
      <c r="L7568" s="283">
        <f t="shared" si="1693"/>
        <v>3.0941723472618432</v>
      </c>
      <c r="M7568" s="283">
        <f t="shared" si="1694"/>
        <v>5.7712159888227559</v>
      </c>
      <c r="N7568" s="283">
        <f t="shared" si="1695"/>
        <v>2.2832919573072399</v>
      </c>
      <c r="O7568" s="283">
        <f t="shared" si="1696"/>
        <v>0.74079298101239266</v>
      </c>
      <c r="P7568" s="21">
        <f t="shared" si="1688"/>
        <v>0</v>
      </c>
      <c r="Q7568" s="21">
        <f t="shared" si="1689"/>
        <v>0.87787080972652631</v>
      </c>
      <c r="R7568">
        <f t="shared" si="1690"/>
        <v>0.9440993384982781</v>
      </c>
      <c r="S7568" s="296">
        <f t="shared" si="1697"/>
        <v>0</v>
      </c>
      <c r="T7568" s="283">
        <f t="shared" si="1698"/>
        <v>0.54665560471189645</v>
      </c>
    </row>
    <row r="7569" spans="1:20" x14ac:dyDescent="0.25">
      <c r="A7569" s="286">
        <v>43416</v>
      </c>
      <c r="B7569" s="1">
        <f t="shared" si="1691"/>
        <v>1</v>
      </c>
      <c r="C7569" s="285">
        <v>7</v>
      </c>
      <c r="D7569" t="s">
        <v>714</v>
      </c>
      <c r="F7569" s="16">
        <v>28</v>
      </c>
      <c r="G7569" t="str">
        <f t="shared" si="1685"/>
        <v>heating</v>
      </c>
      <c r="H7569" s="283">
        <f>IF(G7569="heating",F7569*Assumptions!M$4+Assumptions!M$7,0)</f>
        <v>0.44450341526309717</v>
      </c>
      <c r="I7569" s="15">
        <f t="shared" si="1686"/>
        <v>1.1637425769249583</v>
      </c>
      <c r="J7569" s="15">
        <f t="shared" si="1687"/>
        <v>1.017726725449043</v>
      </c>
      <c r="K7569" s="283">
        <f t="shared" si="1692"/>
        <v>0.52645736430604262</v>
      </c>
      <c r="L7569" s="283">
        <f t="shared" si="1693"/>
        <v>3.0941723472618432</v>
      </c>
      <c r="M7569" s="283">
        <f t="shared" si="1694"/>
        <v>5.5579767812273557</v>
      </c>
      <c r="N7569" s="283">
        <f t="shared" si="1695"/>
        <v>2.2832919573072399</v>
      </c>
      <c r="O7569" s="283">
        <f t="shared" si="1696"/>
        <v>0.71342160753247896</v>
      </c>
      <c r="P7569" s="21">
        <f t="shared" si="1688"/>
        <v>0</v>
      </c>
      <c r="Q7569" s="21">
        <f t="shared" si="1689"/>
        <v>0.97331382064367777</v>
      </c>
      <c r="R7569">
        <f t="shared" si="1690"/>
        <v>0.9440993384982781</v>
      </c>
      <c r="S7569" s="296">
        <f t="shared" si="1697"/>
        <v>0</v>
      </c>
      <c r="T7569" s="283">
        <f t="shared" si="1698"/>
        <v>0.52645736430604262</v>
      </c>
    </row>
    <row r="7570" spans="1:20" x14ac:dyDescent="0.25">
      <c r="A7570" s="286">
        <v>43416</v>
      </c>
      <c r="B7570" s="1">
        <f t="shared" si="1691"/>
        <v>1</v>
      </c>
      <c r="C7570" s="285">
        <v>8</v>
      </c>
      <c r="D7570" t="s">
        <v>714</v>
      </c>
      <c r="F7570" s="16">
        <v>34</v>
      </c>
      <c r="G7570" t="str">
        <f t="shared" si="1685"/>
        <v>heating</v>
      </c>
      <c r="H7570" s="283">
        <f>IF(G7570="heating",F7570*Assumptions!M$4+Assumptions!M$7,0)</f>
        <v>0.38032816984085704</v>
      </c>
      <c r="I7570" s="15">
        <f t="shared" si="1686"/>
        <v>1.094193721037565</v>
      </c>
      <c r="J7570" s="15">
        <f t="shared" si="1687"/>
        <v>1.017726725449043</v>
      </c>
      <c r="K7570" s="283">
        <f t="shared" si="1692"/>
        <v>0.42352971994934091</v>
      </c>
      <c r="L7570" s="283">
        <f t="shared" si="1693"/>
        <v>3.1617728735566879</v>
      </c>
      <c r="M7570" s="283">
        <f t="shared" si="1694"/>
        <v>4.5690255082711859</v>
      </c>
      <c r="N7570" s="283">
        <f t="shared" si="1695"/>
        <v>2.582445701090049</v>
      </c>
      <c r="O7570" s="283">
        <f t="shared" si="1696"/>
        <v>0.51854131109732582</v>
      </c>
      <c r="P7570" s="21">
        <f t="shared" si="1688"/>
        <v>0</v>
      </c>
      <c r="Q7570" s="21">
        <f t="shared" si="1689"/>
        <v>0.94940007506179924</v>
      </c>
      <c r="R7570">
        <f t="shared" si="1690"/>
        <v>0.9440993384982781</v>
      </c>
      <c r="S7570" s="296">
        <f t="shared" si="1697"/>
        <v>0</v>
      </c>
      <c r="T7570" s="283">
        <f t="shared" si="1698"/>
        <v>0.42352971994934091</v>
      </c>
    </row>
    <row r="7571" spans="1:20" x14ac:dyDescent="0.25">
      <c r="A7571" s="286">
        <v>43416</v>
      </c>
      <c r="B7571" s="1">
        <f t="shared" si="1691"/>
        <v>1</v>
      </c>
      <c r="C7571" s="285">
        <v>9</v>
      </c>
      <c r="D7571" t="s">
        <v>714</v>
      </c>
      <c r="F7571" s="16">
        <v>37</v>
      </c>
      <c r="G7571" t="str">
        <f t="shared" si="1685"/>
        <v>heating</v>
      </c>
      <c r="H7571" s="283">
        <f>IF(G7571="heating",F7571*Assumptions!M$4+Assumptions!M$7,0)</f>
        <v>0.34824054712973695</v>
      </c>
      <c r="I7571" s="15">
        <f t="shared" si="1686"/>
        <v>1.0343009000871222</v>
      </c>
      <c r="J7571" s="15">
        <f t="shared" si="1687"/>
        <v>1.017726725449043</v>
      </c>
      <c r="K7571" s="283">
        <f t="shared" si="1692"/>
        <v>0.36657042101342147</v>
      </c>
      <c r="L7571" s="283">
        <f t="shared" si="1693"/>
        <v>3.3550920610042541</v>
      </c>
      <c r="M7571" s="283">
        <f t="shared" si="1694"/>
        <v>4.1963420618718921</v>
      </c>
      <c r="N7571" s="283">
        <f t="shared" si="1695"/>
        <v>2.8034223547707424</v>
      </c>
      <c r="O7571" s="283">
        <f t="shared" si="1696"/>
        <v>0.43870575093623165</v>
      </c>
      <c r="P7571" s="21">
        <f t="shared" si="1688"/>
        <v>0</v>
      </c>
      <c r="Q7571" s="21">
        <f t="shared" si="1689"/>
        <v>0.8408485371888097</v>
      </c>
      <c r="R7571">
        <f t="shared" si="1690"/>
        <v>0.9440993384982781</v>
      </c>
      <c r="S7571" s="296">
        <f t="shared" si="1697"/>
        <v>0</v>
      </c>
      <c r="T7571" s="283">
        <f t="shared" si="1698"/>
        <v>0.36657042101342147</v>
      </c>
    </row>
    <row r="7572" spans="1:20" x14ac:dyDescent="0.25">
      <c r="A7572" s="286">
        <v>43416</v>
      </c>
      <c r="B7572" s="1">
        <f t="shared" si="1691"/>
        <v>1</v>
      </c>
      <c r="C7572" s="285">
        <v>10</v>
      </c>
      <c r="D7572" t="s">
        <v>714</v>
      </c>
      <c r="F7572" s="16">
        <v>43</v>
      </c>
      <c r="G7572" t="str">
        <f t="shared" si="1685"/>
        <v>heating</v>
      </c>
      <c r="H7572" s="283">
        <f>IF(G7572="heating",F7572*Assumptions!M$4+Assumptions!M$7,0)</f>
        <v>0.28406530170749683</v>
      </c>
      <c r="I7572" s="15">
        <f t="shared" si="1686"/>
        <v>0.98112329028689171</v>
      </c>
      <c r="J7572" s="15">
        <f t="shared" si="1687"/>
        <v>1.017726725449043</v>
      </c>
      <c r="K7572" s="283">
        <f t="shared" si="1692"/>
        <v>0.28364357651002969</v>
      </c>
      <c r="L7572" s="283">
        <f t="shared" si="1693"/>
        <v>3.7370271581932331</v>
      </c>
      <c r="M7572" s="283">
        <f t="shared" si="1694"/>
        <v>3.6166645504451203</v>
      </c>
      <c r="N7572" s="283">
        <f t="shared" si="1695"/>
        <v>3.2278965655525562</v>
      </c>
      <c r="O7572" s="283">
        <f t="shared" si="1696"/>
        <v>0.32838219166529942</v>
      </c>
      <c r="P7572" s="21">
        <f t="shared" si="1688"/>
        <v>0</v>
      </c>
      <c r="Q7572" s="21">
        <f t="shared" si="1689"/>
        <v>0.74504051125983206</v>
      </c>
      <c r="R7572">
        <f t="shared" si="1690"/>
        <v>0.9440993384982781</v>
      </c>
      <c r="S7572" s="296">
        <f t="shared" si="1697"/>
        <v>0</v>
      </c>
      <c r="T7572" s="283">
        <f t="shared" si="1698"/>
        <v>0.28364357651002969</v>
      </c>
    </row>
    <row r="7573" spans="1:20" x14ac:dyDescent="0.25">
      <c r="A7573" s="286">
        <v>43416</v>
      </c>
      <c r="B7573" s="1">
        <f t="shared" si="1691"/>
        <v>1</v>
      </c>
      <c r="C7573" s="285">
        <v>11</v>
      </c>
      <c r="D7573" t="s">
        <v>714</v>
      </c>
      <c r="F7573" s="16">
        <v>48</v>
      </c>
      <c r="G7573" t="str">
        <f t="shared" si="1685"/>
        <v>heating</v>
      </c>
      <c r="H7573" s="283">
        <f>IF(G7573="heating",F7573*Assumptions!M$4+Assumptions!M$7,0)</f>
        <v>0.2305859305222967</v>
      </c>
      <c r="I7573" s="15">
        <f t="shared" si="1686"/>
        <v>0.94956163997961163</v>
      </c>
      <c r="J7573" s="15">
        <f t="shared" si="1687"/>
        <v>1.017726725449043</v>
      </c>
      <c r="K7573" s="283">
        <f t="shared" si="1692"/>
        <v>0.22283691934035779</v>
      </c>
      <c r="L7573" s="283">
        <f t="shared" si="1693"/>
        <v>3.9630740889572826</v>
      </c>
      <c r="M7573" s="283">
        <f t="shared" si="1694"/>
        <v>3.0132027823960521</v>
      </c>
      <c r="N7573" s="283">
        <f t="shared" si="1695"/>
        <v>3.5524856183738187</v>
      </c>
      <c r="O7573" s="283">
        <f t="shared" si="1696"/>
        <v>0.24859192012861447</v>
      </c>
      <c r="P7573" s="21">
        <f t="shared" si="1688"/>
        <v>0</v>
      </c>
      <c r="Q7573" s="21">
        <f t="shared" si="1689"/>
        <v>0.72850690893675296</v>
      </c>
      <c r="R7573">
        <f t="shared" si="1690"/>
        <v>0.9440993384982781</v>
      </c>
      <c r="S7573" s="296">
        <f t="shared" si="1697"/>
        <v>0</v>
      </c>
      <c r="T7573" s="283">
        <f t="shared" si="1698"/>
        <v>0.22283691934035779</v>
      </c>
    </row>
    <row r="7574" spans="1:20" x14ac:dyDescent="0.25">
      <c r="A7574" s="286">
        <v>43416</v>
      </c>
      <c r="B7574" s="1">
        <f t="shared" si="1691"/>
        <v>1</v>
      </c>
      <c r="C7574" s="285">
        <v>12</v>
      </c>
      <c r="D7574" t="s">
        <v>714</v>
      </c>
      <c r="F7574" s="16">
        <v>54</v>
      </c>
      <c r="G7574" t="str">
        <f t="shared" si="1685"/>
        <v>heating</v>
      </c>
      <c r="H7574" s="283">
        <f>IF(G7574="heating",F7574*Assumptions!M$4+Assumptions!M$7,0)</f>
        <v>0.16641068510005663</v>
      </c>
      <c r="I7574" s="15">
        <f t="shared" si="1686"/>
        <v>0.91648403420261149</v>
      </c>
      <c r="J7574" s="15">
        <f t="shared" si="1687"/>
        <v>1.017726725449043</v>
      </c>
      <c r="K7574" s="283">
        <f t="shared" si="1692"/>
        <v>0.15521628741373919</v>
      </c>
      <c r="L7574" s="283">
        <f t="shared" si="1693"/>
        <v>4.1559947708987721</v>
      </c>
      <c r="M7574" s="283">
        <f t="shared" si="1694"/>
        <v>2.2010064050355891</v>
      </c>
      <c r="N7574" s="283">
        <f t="shared" si="1695"/>
        <v>3.9259252525022648</v>
      </c>
      <c r="O7574" s="283">
        <f t="shared" si="1696"/>
        <v>0.16431236902400725</v>
      </c>
      <c r="P7574" s="21">
        <f t="shared" si="1688"/>
        <v>0</v>
      </c>
      <c r="Q7574" s="21">
        <f t="shared" si="1689"/>
        <v>0.75910815787401487</v>
      </c>
      <c r="R7574">
        <f t="shared" si="1690"/>
        <v>0.9440993384982781</v>
      </c>
      <c r="S7574" s="296">
        <f t="shared" si="1697"/>
        <v>0</v>
      </c>
      <c r="T7574" s="283">
        <f t="shared" si="1698"/>
        <v>0.15521628741373919</v>
      </c>
    </row>
    <row r="7575" spans="1:20" x14ac:dyDescent="0.25">
      <c r="A7575" s="286">
        <v>43416</v>
      </c>
      <c r="B7575" s="1">
        <f t="shared" si="1691"/>
        <v>1</v>
      </c>
      <c r="C7575" s="285">
        <v>13</v>
      </c>
      <c r="D7575" t="s">
        <v>714</v>
      </c>
      <c r="F7575" s="16">
        <v>59</v>
      </c>
      <c r="G7575" t="str">
        <f t="shared" si="1685"/>
        <v>heating</v>
      </c>
      <c r="H7575" s="283">
        <f>IF(G7575="heating",F7575*Assumptions!M$4+Assumptions!M$7,0)</f>
        <v>0.11293131391485645</v>
      </c>
      <c r="I7575" s="15">
        <f t="shared" si="1686"/>
        <v>0.90040206880052787</v>
      </c>
      <c r="J7575" s="15">
        <f t="shared" si="1687"/>
        <v>1.017726725449043</v>
      </c>
      <c r="K7575" s="283">
        <f t="shared" si="1692"/>
        <v>0.10348610574052537</v>
      </c>
      <c r="L7575" s="283">
        <f t="shared" si="1693"/>
        <v>4.3182081448486933</v>
      </c>
      <c r="M7575" s="283">
        <f t="shared" si="1694"/>
        <v>1.5247359464734422</v>
      </c>
      <c r="N7575" s="283">
        <f t="shared" si="1695"/>
        <v>4.2355603137647586</v>
      </c>
      <c r="O7575" s="283">
        <f t="shared" si="1696"/>
        <v>0.10550541406178381</v>
      </c>
      <c r="P7575" s="21">
        <f t="shared" si="1688"/>
        <v>0</v>
      </c>
      <c r="Q7575" s="21">
        <f t="shared" si="1689"/>
        <v>0.79115902007799765</v>
      </c>
      <c r="R7575">
        <f t="shared" si="1690"/>
        <v>0.9440993384982781</v>
      </c>
      <c r="S7575" s="296">
        <f t="shared" si="1697"/>
        <v>0</v>
      </c>
      <c r="T7575" s="283">
        <f t="shared" si="1698"/>
        <v>0.10348610574052537</v>
      </c>
    </row>
    <row r="7576" spans="1:20" x14ac:dyDescent="0.25">
      <c r="A7576" s="286">
        <v>43416</v>
      </c>
      <c r="B7576" s="1">
        <f t="shared" si="1691"/>
        <v>1</v>
      </c>
      <c r="C7576" s="285">
        <v>14</v>
      </c>
      <c r="D7576" t="s">
        <v>714</v>
      </c>
      <c r="F7576" s="16">
        <v>61</v>
      </c>
      <c r="G7576" t="str">
        <f t="shared" si="1685"/>
        <v>heating</v>
      </c>
      <c r="H7576" s="283">
        <f>IF(G7576="heating",F7576*Assumptions!M$4+Assumptions!M$7,0)</f>
        <v>9.153956544077646E-2</v>
      </c>
      <c r="I7576" s="15">
        <f t="shared" si="1686"/>
        <v>0.86032894500746537</v>
      </c>
      <c r="J7576" s="15">
        <f t="shared" si="1687"/>
        <v>1.017726725449043</v>
      </c>
      <c r="K7576" s="283">
        <f t="shared" si="1692"/>
        <v>8.0150190740189989E-2</v>
      </c>
      <c r="L7576" s="283">
        <f t="shared" si="1693"/>
        <v>4.3818232651749627</v>
      </c>
      <c r="M7576" s="283">
        <f t="shared" si="1694"/>
        <v>1.1983079473240792</v>
      </c>
      <c r="N7576" s="283">
        <f t="shared" si="1695"/>
        <v>4.3585758300027857</v>
      </c>
      <c r="O7576" s="283">
        <f t="shared" si="1696"/>
        <v>8.0577689637982258E-2</v>
      </c>
      <c r="P7576" s="21">
        <f t="shared" si="1688"/>
        <v>0</v>
      </c>
      <c r="Q7576" s="21">
        <f t="shared" si="1689"/>
        <v>0.84355555031342389</v>
      </c>
      <c r="R7576">
        <f t="shared" si="1690"/>
        <v>0.9440993384982781</v>
      </c>
      <c r="S7576" s="296">
        <f t="shared" si="1697"/>
        <v>0</v>
      </c>
      <c r="T7576" s="283">
        <f t="shared" si="1698"/>
        <v>8.0150190740189989E-2</v>
      </c>
    </row>
    <row r="7577" spans="1:20" x14ac:dyDescent="0.25">
      <c r="A7577" s="286">
        <v>43416</v>
      </c>
      <c r="B7577" s="1">
        <f t="shared" si="1691"/>
        <v>1</v>
      </c>
      <c r="C7577" s="285">
        <v>15</v>
      </c>
      <c r="D7577" t="s">
        <v>714</v>
      </c>
      <c r="F7577" s="16">
        <v>61</v>
      </c>
      <c r="G7577" t="str">
        <f t="shared" si="1685"/>
        <v>heating</v>
      </c>
      <c r="H7577" s="283">
        <f>IF(G7577="heating",F7577*Assumptions!M$4+Assumptions!M$7,0)</f>
        <v>9.153956544077646E-2</v>
      </c>
      <c r="I7577" s="15">
        <f t="shared" si="1686"/>
        <v>0.85754515037175039</v>
      </c>
      <c r="J7577" s="15">
        <f t="shared" si="1687"/>
        <v>1.017726725449043</v>
      </c>
      <c r="K7577" s="283">
        <f t="shared" si="1692"/>
        <v>7.9890846134468119E-2</v>
      </c>
      <c r="L7577" s="283">
        <f t="shared" si="1693"/>
        <v>4.3818232651749627</v>
      </c>
      <c r="M7577" s="283">
        <f t="shared" si="1694"/>
        <v>1.1944305429253854</v>
      </c>
      <c r="N7577" s="283">
        <f t="shared" si="1695"/>
        <v>4.3585758300027857</v>
      </c>
      <c r="O7577" s="283">
        <f t="shared" si="1696"/>
        <v>8.0316961760030198E-2</v>
      </c>
      <c r="P7577" s="21">
        <f t="shared" si="1688"/>
        <v>0</v>
      </c>
      <c r="Q7577" s="21">
        <f t="shared" si="1689"/>
        <v>0.96592607327566882</v>
      </c>
      <c r="R7577">
        <f t="shared" si="1690"/>
        <v>0.9440993384982781</v>
      </c>
      <c r="S7577" s="296">
        <f t="shared" si="1697"/>
        <v>0</v>
      </c>
      <c r="T7577" s="283">
        <f t="shared" si="1698"/>
        <v>7.9890846134468119E-2</v>
      </c>
    </row>
    <row r="7578" spans="1:20" x14ac:dyDescent="0.25">
      <c r="A7578" s="286">
        <v>43416</v>
      </c>
      <c r="B7578" s="1">
        <f t="shared" si="1691"/>
        <v>1</v>
      </c>
      <c r="C7578" s="285">
        <v>16</v>
      </c>
      <c r="D7578" t="s">
        <v>714</v>
      </c>
      <c r="F7578" s="16">
        <v>59</v>
      </c>
      <c r="G7578" t="str">
        <f t="shared" si="1685"/>
        <v>heating</v>
      </c>
      <c r="H7578" s="283">
        <f>IF(G7578="heating",F7578*Assumptions!M$4+Assumptions!M$7,0)</f>
        <v>0.11293131391485645</v>
      </c>
      <c r="I7578" s="15">
        <f t="shared" si="1686"/>
        <v>0.88344815438260227</v>
      </c>
      <c r="J7578" s="15">
        <f t="shared" si="1687"/>
        <v>1.017726725449043</v>
      </c>
      <c r="K7578" s="283">
        <f t="shared" si="1692"/>
        <v>0.10153753782740794</v>
      </c>
      <c r="L7578" s="283">
        <f t="shared" si="1693"/>
        <v>4.3182081448486933</v>
      </c>
      <c r="M7578" s="283">
        <f t="shared" si="1694"/>
        <v>1.4960262803785143</v>
      </c>
      <c r="N7578" s="283">
        <f t="shared" si="1695"/>
        <v>4.2355603137647586</v>
      </c>
      <c r="O7578" s="283">
        <f t="shared" si="1696"/>
        <v>0.10351882404537686</v>
      </c>
      <c r="P7578" s="21">
        <f t="shared" si="1688"/>
        <v>0</v>
      </c>
      <c r="Q7578" s="21">
        <f t="shared" si="1689"/>
        <v>1.1649354943302594</v>
      </c>
      <c r="R7578">
        <f t="shared" si="1690"/>
        <v>0.9440993384982781</v>
      </c>
      <c r="S7578" s="296">
        <f t="shared" si="1697"/>
        <v>0</v>
      </c>
      <c r="T7578" s="283">
        <f t="shared" si="1698"/>
        <v>0.10153753782740794</v>
      </c>
    </row>
    <row r="7579" spans="1:20" x14ac:dyDescent="0.25">
      <c r="A7579" s="286">
        <v>43416</v>
      </c>
      <c r="B7579" s="1">
        <f t="shared" si="1691"/>
        <v>1</v>
      </c>
      <c r="C7579" s="285">
        <v>17</v>
      </c>
      <c r="D7579" t="s">
        <v>714</v>
      </c>
      <c r="F7579" s="16">
        <v>46</v>
      </c>
      <c r="G7579" t="str">
        <f t="shared" si="1685"/>
        <v>heating</v>
      </c>
      <c r="H7579" s="283">
        <f>IF(G7579="heating",F7579*Assumptions!M$4+Assumptions!M$7,0)</f>
        <v>0.2519776789963768</v>
      </c>
      <c r="I7579" s="15">
        <f t="shared" si="1686"/>
        <v>0.94025748850374469</v>
      </c>
      <c r="J7579" s="15">
        <f t="shared" si="1687"/>
        <v>1.017726725449043</v>
      </c>
      <c r="K7579" s="283">
        <f t="shared" si="1692"/>
        <v>0.24112378453287697</v>
      </c>
      <c r="L7579" s="283">
        <f t="shared" si="1693"/>
        <v>3.8708416397494121</v>
      </c>
      <c r="M7579" s="283">
        <f t="shared" si="1694"/>
        <v>3.1845969745390521</v>
      </c>
      <c r="N7579" s="283">
        <f t="shared" si="1695"/>
        <v>3.4228778732085736</v>
      </c>
      <c r="O7579" s="283">
        <f t="shared" si="1696"/>
        <v>0.27268048118494803</v>
      </c>
      <c r="P7579" s="21">
        <f t="shared" si="1688"/>
        <v>0</v>
      </c>
      <c r="Q7579" s="21">
        <f t="shared" si="1689"/>
        <v>1.3521540118753073</v>
      </c>
      <c r="R7579">
        <f t="shared" si="1690"/>
        <v>0.9440993384982781</v>
      </c>
      <c r="S7579" s="296">
        <f t="shared" si="1697"/>
        <v>0</v>
      </c>
      <c r="T7579" s="283">
        <f t="shared" si="1698"/>
        <v>0.24112378453287697</v>
      </c>
    </row>
    <row r="7580" spans="1:20" x14ac:dyDescent="0.25">
      <c r="A7580" s="286">
        <v>43416</v>
      </c>
      <c r="B7580" s="1">
        <f t="shared" si="1691"/>
        <v>1</v>
      </c>
      <c r="C7580" s="285">
        <v>18</v>
      </c>
      <c r="D7580" t="s">
        <v>714</v>
      </c>
      <c r="F7580" s="16">
        <v>46</v>
      </c>
      <c r="G7580" t="str">
        <f t="shared" si="1685"/>
        <v>heating</v>
      </c>
      <c r="H7580" s="283">
        <f>IF(G7580="heating",F7580*Assumptions!M$4+Assumptions!M$7,0)</f>
        <v>0.2519776789963768</v>
      </c>
      <c r="I7580" s="15">
        <f t="shared" si="1686"/>
        <v>0.98182363790757687</v>
      </c>
      <c r="J7580" s="15">
        <f t="shared" si="1687"/>
        <v>1.017726725449043</v>
      </c>
      <c r="K7580" s="283">
        <f t="shared" si="1692"/>
        <v>0.25178319153069861</v>
      </c>
      <c r="L7580" s="283">
        <f t="shared" si="1693"/>
        <v>3.8708416397494121</v>
      </c>
      <c r="M7580" s="283">
        <f t="shared" si="1694"/>
        <v>3.3253790850280933</v>
      </c>
      <c r="N7580" s="283">
        <f t="shared" si="1695"/>
        <v>3.4228778732085736</v>
      </c>
      <c r="O7580" s="283">
        <f t="shared" si="1696"/>
        <v>0.2847349213346127</v>
      </c>
      <c r="P7580" s="21">
        <f t="shared" si="1688"/>
        <v>0</v>
      </c>
      <c r="Q7580" s="21">
        <f t="shared" si="1689"/>
        <v>1.5598916921549892</v>
      </c>
      <c r="R7580">
        <f t="shared" si="1690"/>
        <v>0.9440993384982781</v>
      </c>
      <c r="S7580" s="296">
        <f t="shared" si="1697"/>
        <v>0</v>
      </c>
      <c r="T7580" s="283">
        <f t="shared" si="1698"/>
        <v>0.25178319153069861</v>
      </c>
    </row>
    <row r="7581" spans="1:20" x14ac:dyDescent="0.25">
      <c r="A7581" s="286">
        <v>43416</v>
      </c>
      <c r="B7581" s="1">
        <f t="shared" si="1691"/>
        <v>1</v>
      </c>
      <c r="C7581" s="285">
        <v>19</v>
      </c>
      <c r="D7581" t="s">
        <v>714</v>
      </c>
      <c r="F7581" s="16">
        <v>43</v>
      </c>
      <c r="G7581" t="str">
        <f t="shared" si="1685"/>
        <v>heating</v>
      </c>
      <c r="H7581" s="283">
        <f>IF(G7581="heating",F7581*Assumptions!M$4+Assumptions!M$7,0)</f>
        <v>0.28406530170749683</v>
      </c>
      <c r="I7581" s="15">
        <f t="shared" si="1686"/>
        <v>0.98418842963438757</v>
      </c>
      <c r="J7581" s="15">
        <f t="shared" si="1687"/>
        <v>1.017726725449043</v>
      </c>
      <c r="K7581" s="283">
        <f t="shared" si="1692"/>
        <v>0.28452971089867635</v>
      </c>
      <c r="L7581" s="283">
        <f t="shared" si="1693"/>
        <v>3.7370271581932331</v>
      </c>
      <c r="M7581" s="283">
        <f t="shared" si="1694"/>
        <v>3.6279634166834511</v>
      </c>
      <c r="N7581" s="283">
        <f t="shared" si="1695"/>
        <v>3.2278965655525562</v>
      </c>
      <c r="O7581" s="283">
        <f t="shared" si="1696"/>
        <v>0.32940809451222491</v>
      </c>
      <c r="P7581" s="21">
        <f t="shared" si="1688"/>
        <v>0</v>
      </c>
      <c r="Q7581" s="21">
        <f t="shared" si="1689"/>
        <v>1.6764212681468484</v>
      </c>
      <c r="R7581">
        <f t="shared" si="1690"/>
        <v>0.9440993384982781</v>
      </c>
      <c r="S7581" s="296">
        <f t="shared" si="1697"/>
        <v>0</v>
      </c>
      <c r="T7581" s="283">
        <f t="shared" si="1698"/>
        <v>0.28452971089867635</v>
      </c>
    </row>
    <row r="7582" spans="1:20" x14ac:dyDescent="0.25">
      <c r="A7582" s="286">
        <v>43416</v>
      </c>
      <c r="B7582" s="1">
        <f t="shared" si="1691"/>
        <v>1</v>
      </c>
      <c r="C7582" s="285">
        <v>20</v>
      </c>
      <c r="D7582" t="s">
        <v>714</v>
      </c>
      <c r="F7582" s="16">
        <v>43</v>
      </c>
      <c r="G7582" t="str">
        <f t="shared" si="1685"/>
        <v>heating</v>
      </c>
      <c r="H7582" s="283">
        <f>IF(G7582="heating",F7582*Assumptions!M$4+Assumptions!M$7,0)</f>
        <v>0.28406530170749683</v>
      </c>
      <c r="I7582" s="15">
        <f t="shared" si="1686"/>
        <v>0.97071962311712034</v>
      </c>
      <c r="J7582" s="15">
        <f t="shared" si="1687"/>
        <v>1.017726725449043</v>
      </c>
      <c r="K7582" s="283">
        <f t="shared" si="1692"/>
        <v>0.28063586749520136</v>
      </c>
      <c r="L7582" s="283">
        <f t="shared" si="1693"/>
        <v>3.7370271581932331</v>
      </c>
      <c r="M7582" s="283">
        <f t="shared" si="1694"/>
        <v>3.578314044835841</v>
      </c>
      <c r="N7582" s="283">
        <f t="shared" si="1695"/>
        <v>3.2278965655525562</v>
      </c>
      <c r="O7582" s="283">
        <f t="shared" si="1696"/>
        <v>0.32490008186280267</v>
      </c>
      <c r="P7582" s="21">
        <f t="shared" si="1688"/>
        <v>0</v>
      </c>
      <c r="Q7582" s="21">
        <f t="shared" si="1689"/>
        <v>1.52436960139122</v>
      </c>
      <c r="R7582">
        <f t="shared" si="1690"/>
        <v>0.9440993384982781</v>
      </c>
      <c r="S7582" s="296">
        <f t="shared" si="1697"/>
        <v>0</v>
      </c>
      <c r="T7582" s="283">
        <f t="shared" si="1698"/>
        <v>0.28063586749520136</v>
      </c>
    </row>
    <row r="7583" spans="1:20" x14ac:dyDescent="0.25">
      <c r="A7583" s="286">
        <v>43416</v>
      </c>
      <c r="B7583" s="1">
        <f t="shared" si="1691"/>
        <v>1</v>
      </c>
      <c r="C7583" s="285">
        <v>21</v>
      </c>
      <c r="D7583" t="s">
        <v>714</v>
      </c>
      <c r="F7583" s="16">
        <v>37</v>
      </c>
      <c r="G7583" t="str">
        <f t="shared" si="1685"/>
        <v>heating</v>
      </c>
      <c r="H7583" s="283">
        <f>IF(G7583="heating",F7583*Assumptions!M$4+Assumptions!M$7,0)</f>
        <v>0.34824054712973695</v>
      </c>
      <c r="I7583" s="15">
        <f t="shared" si="1686"/>
        <v>0.95751150862929935</v>
      </c>
      <c r="J7583" s="15">
        <f t="shared" si="1687"/>
        <v>1.017726725449043</v>
      </c>
      <c r="K7583" s="283">
        <f t="shared" si="1692"/>
        <v>0.33935520776775235</v>
      </c>
      <c r="L7583" s="283">
        <f t="shared" si="1693"/>
        <v>3.3550920610042541</v>
      </c>
      <c r="M7583" s="283">
        <f t="shared" si="1694"/>
        <v>3.8847938912642235</v>
      </c>
      <c r="N7583" s="283">
        <f t="shared" si="1695"/>
        <v>2.8034223547707424</v>
      </c>
      <c r="O7583" s="283">
        <f t="shared" si="1696"/>
        <v>0.40613500905579553</v>
      </c>
      <c r="P7583" s="21">
        <f t="shared" si="1688"/>
        <v>0</v>
      </c>
      <c r="Q7583" s="21">
        <f t="shared" si="1689"/>
        <v>1.4448604713749031</v>
      </c>
      <c r="R7583">
        <f t="shared" si="1690"/>
        <v>0.9440993384982781</v>
      </c>
      <c r="S7583" s="296">
        <f t="shared" si="1697"/>
        <v>0</v>
      </c>
      <c r="T7583" s="283">
        <f t="shared" si="1698"/>
        <v>0.33935520776775235</v>
      </c>
    </row>
    <row r="7584" spans="1:20" x14ac:dyDescent="0.25">
      <c r="A7584" s="286">
        <v>43416</v>
      </c>
      <c r="B7584" s="1">
        <f t="shared" si="1691"/>
        <v>1</v>
      </c>
      <c r="C7584" s="285">
        <v>22</v>
      </c>
      <c r="D7584" t="s">
        <v>714</v>
      </c>
      <c r="F7584" s="16">
        <v>37</v>
      </c>
      <c r="G7584" t="str">
        <f t="shared" si="1685"/>
        <v>heating</v>
      </c>
      <c r="H7584" s="283">
        <f>IF(G7584="heating",F7584*Assumptions!M$4+Assumptions!M$7,0)</f>
        <v>0.34824054712973695</v>
      </c>
      <c r="I7584" s="15">
        <f t="shared" si="1686"/>
        <v>0.9426530227543114</v>
      </c>
      <c r="J7584" s="15">
        <f t="shared" si="1687"/>
        <v>1.017726725449043</v>
      </c>
      <c r="K7584" s="283">
        <f t="shared" si="1692"/>
        <v>0.33408915663857175</v>
      </c>
      <c r="L7584" s="283">
        <f t="shared" si="1693"/>
        <v>3.3550920610042541</v>
      </c>
      <c r="M7584" s="283">
        <f t="shared" si="1694"/>
        <v>3.8245103806845755</v>
      </c>
      <c r="N7584" s="283">
        <f t="shared" si="1695"/>
        <v>2.8034223547707424</v>
      </c>
      <c r="O7584" s="283">
        <f t="shared" si="1696"/>
        <v>0.39983268136468275</v>
      </c>
      <c r="P7584" s="21">
        <f t="shared" si="1688"/>
        <v>0</v>
      </c>
      <c r="Q7584" s="21">
        <f t="shared" si="1689"/>
        <v>1.2427137171080138</v>
      </c>
      <c r="R7584">
        <f t="shared" si="1690"/>
        <v>0.9440993384982781</v>
      </c>
      <c r="S7584" s="296">
        <f t="shared" si="1697"/>
        <v>0</v>
      </c>
      <c r="T7584" s="283">
        <f t="shared" si="1698"/>
        <v>0.33408915663857175</v>
      </c>
    </row>
    <row r="7585" spans="1:20" x14ac:dyDescent="0.25">
      <c r="A7585" s="286">
        <v>43416</v>
      </c>
      <c r="B7585" s="1">
        <f t="shared" si="1691"/>
        <v>1</v>
      </c>
      <c r="C7585" s="285">
        <v>23</v>
      </c>
      <c r="D7585" t="s">
        <v>713</v>
      </c>
      <c r="F7585" s="16">
        <v>37</v>
      </c>
      <c r="G7585" t="str">
        <f t="shared" si="1685"/>
        <v>heating</v>
      </c>
      <c r="H7585" s="283">
        <f>IF(G7585="heating",F7585*Assumptions!M$4+Assumptions!M$7,0)</f>
        <v>0.34824054712973695</v>
      </c>
      <c r="I7585" s="15">
        <f t="shared" si="1686"/>
        <v>0.94450710149963013</v>
      </c>
      <c r="J7585" s="15">
        <f t="shared" si="1687"/>
        <v>1.017726725449043</v>
      </c>
      <c r="K7585" s="283">
        <f t="shared" si="1692"/>
        <v>0.33474626756848225</v>
      </c>
      <c r="L7585" s="283">
        <f t="shared" si="1693"/>
        <v>3.3550920610042541</v>
      </c>
      <c r="M7585" s="283">
        <f t="shared" si="1694"/>
        <v>3.8320327067546276</v>
      </c>
      <c r="N7585" s="283">
        <f t="shared" si="1695"/>
        <v>2.8034223547707424</v>
      </c>
      <c r="O7585" s="283">
        <f t="shared" si="1696"/>
        <v>0.40061910145596513</v>
      </c>
      <c r="P7585" s="21">
        <f t="shared" si="1688"/>
        <v>0</v>
      </c>
      <c r="Q7585" s="21">
        <f t="shared" si="1689"/>
        <v>1.0297519246597011</v>
      </c>
      <c r="R7585">
        <f t="shared" si="1690"/>
        <v>0.9440993384982781</v>
      </c>
      <c r="S7585" s="296">
        <f t="shared" si="1697"/>
        <v>0</v>
      </c>
      <c r="T7585" s="283">
        <f t="shared" si="1698"/>
        <v>0.33474626756848225</v>
      </c>
    </row>
    <row r="7586" spans="1:20" x14ac:dyDescent="0.25">
      <c r="A7586" s="286">
        <v>43417</v>
      </c>
      <c r="B7586" s="1">
        <f t="shared" si="1691"/>
        <v>2</v>
      </c>
      <c r="C7586" s="285">
        <v>0</v>
      </c>
      <c r="D7586" t="s">
        <v>713</v>
      </c>
      <c r="F7586" s="16">
        <v>36</v>
      </c>
      <c r="G7586" t="str">
        <f t="shared" si="1685"/>
        <v>heating</v>
      </c>
      <c r="H7586" s="283">
        <f>IF(G7586="heating",F7586*Assumptions!M$4+Assumptions!M$7,0)</f>
        <v>0.358936421366777</v>
      </c>
      <c r="I7586" s="15">
        <f t="shared" si="1686"/>
        <v>0.97481507806017154</v>
      </c>
      <c r="J7586" s="15">
        <f t="shared" si="1687"/>
        <v>1.0199659078795975</v>
      </c>
      <c r="K7586" s="283">
        <f t="shared" si="1692"/>
        <v>0.35688263960732947</v>
      </c>
      <c r="L7586" s="283">
        <f t="shared" si="1693"/>
        <v>3.2767200477248446</v>
      </c>
      <c r="M7586" s="283">
        <f t="shared" si="1694"/>
        <v>3.9900081536120457</v>
      </c>
      <c r="N7586" s="283">
        <f t="shared" si="1695"/>
        <v>2.7263288431388362</v>
      </c>
      <c r="O7586" s="283">
        <f t="shared" si="1696"/>
        <v>0.42893009874038374</v>
      </c>
      <c r="P7586" s="21">
        <f t="shared" si="1688"/>
        <v>0</v>
      </c>
      <c r="Q7586" s="21">
        <f t="shared" si="1689"/>
        <v>0.90668853391740301</v>
      </c>
      <c r="R7586">
        <f t="shared" si="1690"/>
        <v>0.83668510409641816</v>
      </c>
      <c r="S7586" s="296">
        <f t="shared" si="1697"/>
        <v>0</v>
      </c>
      <c r="T7586" s="283">
        <f t="shared" si="1698"/>
        <v>0.35688263960732947</v>
      </c>
    </row>
    <row r="7587" spans="1:20" x14ac:dyDescent="0.25">
      <c r="A7587" s="286">
        <v>43417</v>
      </c>
      <c r="B7587" s="1">
        <f t="shared" si="1691"/>
        <v>2</v>
      </c>
      <c r="C7587" s="285">
        <v>1</v>
      </c>
      <c r="D7587" t="s">
        <v>713</v>
      </c>
      <c r="F7587" s="16">
        <v>36</v>
      </c>
      <c r="G7587" t="str">
        <f t="shared" si="1685"/>
        <v>heating</v>
      </c>
      <c r="H7587" s="283">
        <f>IF(G7587="heating",F7587*Assumptions!M$4+Assumptions!M$7,0)</f>
        <v>0.358936421366777</v>
      </c>
      <c r="I7587" s="15">
        <f t="shared" si="1686"/>
        <v>1.012242869806885</v>
      </c>
      <c r="J7587" s="15">
        <f t="shared" si="1687"/>
        <v>1.0199659078795975</v>
      </c>
      <c r="K7587" s="283">
        <f t="shared" si="1692"/>
        <v>0.37058506318885726</v>
      </c>
      <c r="L7587" s="283">
        <f t="shared" si="1693"/>
        <v>3.2767200477248446</v>
      </c>
      <c r="M7587" s="283">
        <f t="shared" si="1694"/>
        <v>4.1432035622615029</v>
      </c>
      <c r="N7587" s="283">
        <f t="shared" si="1695"/>
        <v>2.7263288431388362</v>
      </c>
      <c r="O7587" s="283">
        <f t="shared" si="1696"/>
        <v>0.44539876728159949</v>
      </c>
      <c r="P7587" s="21">
        <f t="shared" si="1688"/>
        <v>0</v>
      </c>
      <c r="Q7587" s="21">
        <f t="shared" si="1689"/>
        <v>0.81803459285312596</v>
      </c>
      <c r="R7587">
        <f t="shared" si="1690"/>
        <v>0.83668510409641816</v>
      </c>
      <c r="S7587" s="296">
        <f t="shared" si="1697"/>
        <v>0</v>
      </c>
      <c r="T7587" s="283">
        <f t="shared" si="1698"/>
        <v>0.37058506318885726</v>
      </c>
    </row>
    <row r="7588" spans="1:20" x14ac:dyDescent="0.25">
      <c r="A7588" s="286">
        <v>43417</v>
      </c>
      <c r="B7588" s="1">
        <f t="shared" si="1691"/>
        <v>2</v>
      </c>
      <c r="C7588" s="285">
        <v>2</v>
      </c>
      <c r="D7588" t="s">
        <v>713</v>
      </c>
      <c r="F7588" s="16">
        <v>34</v>
      </c>
      <c r="G7588" t="str">
        <f t="shared" si="1685"/>
        <v>heating</v>
      </c>
      <c r="H7588" s="283">
        <f>IF(G7588="heating",F7588*Assumptions!M$4+Assumptions!M$7,0)</f>
        <v>0.38032816984085704</v>
      </c>
      <c r="I7588" s="15">
        <f t="shared" si="1686"/>
        <v>1.0509704703585963</v>
      </c>
      <c r="J7588" s="15">
        <f t="shared" si="1687"/>
        <v>1.0199659078795975</v>
      </c>
      <c r="K7588" s="283">
        <f t="shared" si="1692"/>
        <v>0.40769432197248168</v>
      </c>
      <c r="L7588" s="283">
        <f t="shared" si="1693"/>
        <v>3.1617728735566879</v>
      </c>
      <c r="M7588" s="283">
        <f t="shared" si="1694"/>
        <v>4.3981937250882961</v>
      </c>
      <c r="N7588" s="283">
        <f t="shared" si="1695"/>
        <v>2.582445701090049</v>
      </c>
      <c r="O7588" s="283">
        <f t="shared" si="1696"/>
        <v>0.49915351458176915</v>
      </c>
      <c r="P7588" s="21">
        <f t="shared" si="1688"/>
        <v>0</v>
      </c>
      <c r="Q7588" s="21">
        <f t="shared" si="1689"/>
        <v>0.74507607494346417</v>
      </c>
      <c r="R7588">
        <f t="shared" si="1690"/>
        <v>0.83668510409641816</v>
      </c>
      <c r="S7588" s="296">
        <f t="shared" si="1697"/>
        <v>0</v>
      </c>
      <c r="T7588" s="283">
        <f t="shared" si="1698"/>
        <v>0.40769432197248168</v>
      </c>
    </row>
    <row r="7589" spans="1:20" x14ac:dyDescent="0.25">
      <c r="A7589" s="286">
        <v>43417</v>
      </c>
      <c r="B7589" s="1">
        <f t="shared" si="1691"/>
        <v>2</v>
      </c>
      <c r="C7589" s="285">
        <v>3</v>
      </c>
      <c r="D7589" t="s">
        <v>713</v>
      </c>
      <c r="F7589" s="16">
        <v>34</v>
      </c>
      <c r="G7589" t="str">
        <f t="shared" si="1685"/>
        <v>heating</v>
      </c>
      <c r="H7589" s="283">
        <f>IF(G7589="heating",F7589*Assumptions!M$4+Assumptions!M$7,0)</f>
        <v>0.38032816984085704</v>
      </c>
      <c r="I7589" s="15">
        <f t="shared" si="1686"/>
        <v>1.0924036124451033</v>
      </c>
      <c r="J7589" s="15">
        <f t="shared" si="1687"/>
        <v>1.0199659078795975</v>
      </c>
      <c r="K7589" s="283">
        <f t="shared" si="1692"/>
        <v>0.42376713966486113</v>
      </c>
      <c r="L7589" s="283">
        <f t="shared" si="1693"/>
        <v>3.1617728735566879</v>
      </c>
      <c r="M7589" s="283">
        <f t="shared" si="1694"/>
        <v>4.5715867848127898</v>
      </c>
      <c r="N7589" s="283">
        <f t="shared" si="1695"/>
        <v>2.582445701090049</v>
      </c>
      <c r="O7589" s="283">
        <f t="shared" si="1696"/>
        <v>0.5188319918329799</v>
      </c>
      <c r="P7589" s="21">
        <f t="shared" si="1688"/>
        <v>0</v>
      </c>
      <c r="Q7589" s="21">
        <f t="shared" si="1689"/>
        <v>0.69158980876382303</v>
      </c>
      <c r="R7589">
        <f t="shared" si="1690"/>
        <v>0.83668510409641816</v>
      </c>
      <c r="S7589" s="296">
        <f t="shared" si="1697"/>
        <v>0</v>
      </c>
      <c r="T7589" s="283">
        <f t="shared" si="1698"/>
        <v>0.42376713966486113</v>
      </c>
    </row>
    <row r="7590" spans="1:20" x14ac:dyDescent="0.25">
      <c r="A7590" s="286">
        <v>43417</v>
      </c>
      <c r="B7590" s="1">
        <f t="shared" si="1691"/>
        <v>2</v>
      </c>
      <c r="C7590" s="285">
        <v>4</v>
      </c>
      <c r="D7590" t="s">
        <v>713</v>
      </c>
      <c r="F7590" s="16">
        <v>32</v>
      </c>
      <c r="G7590" t="str">
        <f t="shared" si="1685"/>
        <v>heating</v>
      </c>
      <c r="H7590" s="283">
        <f>IF(G7590="heating",F7590*Assumptions!M$4+Assumptions!M$7,0)</f>
        <v>0.40171991831493709</v>
      </c>
      <c r="I7590" s="15">
        <f t="shared" si="1686"/>
        <v>1.1348296917927807</v>
      </c>
      <c r="J7590" s="15">
        <f t="shared" si="1687"/>
        <v>1.0199659078795975</v>
      </c>
      <c r="K7590" s="283">
        <f t="shared" si="1692"/>
        <v>0.4649858228684422</v>
      </c>
      <c r="L7590" s="283">
        <f t="shared" si="1693"/>
        <v>3.1003620880617868</v>
      </c>
      <c r="M7590" s="283">
        <f t="shared" si="1694"/>
        <v>4.9188225098060974</v>
      </c>
      <c r="N7590" s="283">
        <f t="shared" si="1695"/>
        <v>2.4522803312945656</v>
      </c>
      <c r="O7590" s="283">
        <f t="shared" si="1696"/>
        <v>0.5878709698521678</v>
      </c>
      <c r="P7590" s="21">
        <f t="shared" si="1688"/>
        <v>0</v>
      </c>
      <c r="Q7590" s="21">
        <f t="shared" si="1689"/>
        <v>0.6473875548762833</v>
      </c>
      <c r="R7590">
        <f t="shared" si="1690"/>
        <v>0.83668510409641816</v>
      </c>
      <c r="S7590" s="296">
        <f t="shared" si="1697"/>
        <v>0</v>
      </c>
      <c r="T7590" s="283">
        <f t="shared" si="1698"/>
        <v>0.4649858228684422</v>
      </c>
    </row>
    <row r="7591" spans="1:20" x14ac:dyDescent="0.25">
      <c r="A7591" s="286">
        <v>43417</v>
      </c>
      <c r="B7591" s="1">
        <f t="shared" si="1691"/>
        <v>2</v>
      </c>
      <c r="C7591" s="285">
        <v>5</v>
      </c>
      <c r="D7591" t="s">
        <v>713</v>
      </c>
      <c r="F7591" s="16">
        <v>32</v>
      </c>
      <c r="G7591" t="str">
        <f t="shared" si="1685"/>
        <v>heating</v>
      </c>
      <c r="H7591" s="283">
        <f>IF(G7591="heating",F7591*Assumptions!M$4+Assumptions!M$7,0)</f>
        <v>0.40171991831493709</v>
      </c>
      <c r="I7591" s="15">
        <f t="shared" si="1686"/>
        <v>1.1635558681477385</v>
      </c>
      <c r="J7591" s="15">
        <f t="shared" si="1687"/>
        <v>1.0199659078795975</v>
      </c>
      <c r="K7591" s="283">
        <f t="shared" si="1692"/>
        <v>0.476756104212749</v>
      </c>
      <c r="L7591" s="283">
        <f t="shared" si="1693"/>
        <v>3.1003620880617868</v>
      </c>
      <c r="M7591" s="283">
        <f t="shared" si="1694"/>
        <v>5.0433336711700587</v>
      </c>
      <c r="N7591" s="283">
        <f t="shared" si="1695"/>
        <v>2.4522803312945656</v>
      </c>
      <c r="O7591" s="283">
        <f t="shared" si="1696"/>
        <v>0.6027518680839149</v>
      </c>
      <c r="P7591" s="21">
        <f t="shared" si="1688"/>
        <v>0</v>
      </c>
      <c r="Q7591" s="21">
        <f t="shared" si="1689"/>
        <v>0.72139578924615555</v>
      </c>
      <c r="R7591">
        <f t="shared" si="1690"/>
        <v>0.83668510409641816</v>
      </c>
      <c r="S7591" s="296">
        <f t="shared" si="1697"/>
        <v>0</v>
      </c>
      <c r="T7591" s="283">
        <f t="shared" si="1698"/>
        <v>0.476756104212749</v>
      </c>
    </row>
    <row r="7592" spans="1:20" x14ac:dyDescent="0.25">
      <c r="A7592" s="286">
        <v>43417</v>
      </c>
      <c r="B7592" s="1">
        <f t="shared" si="1691"/>
        <v>2</v>
      </c>
      <c r="C7592" s="285">
        <v>6</v>
      </c>
      <c r="D7592" t="s">
        <v>713</v>
      </c>
      <c r="F7592" s="16">
        <v>30</v>
      </c>
      <c r="G7592" t="str">
        <f t="shared" si="1685"/>
        <v>heating</v>
      </c>
      <c r="H7592" s="283">
        <f>IF(G7592="heating",F7592*Assumptions!M$4+Assumptions!M$7,0)</f>
        <v>0.42311166678901713</v>
      </c>
      <c r="I7592" s="15">
        <f t="shared" si="1686"/>
        <v>1.2083911162615524</v>
      </c>
      <c r="J7592" s="15">
        <f t="shared" si="1687"/>
        <v>1.0199659078795975</v>
      </c>
      <c r="K7592" s="283">
        <f t="shared" si="1692"/>
        <v>0.52149263615253549</v>
      </c>
      <c r="L7592" s="283">
        <f t="shared" si="1693"/>
        <v>3.0747565450814909</v>
      </c>
      <c r="M7592" s="283">
        <f t="shared" si="1694"/>
        <v>5.4710154019088124</v>
      </c>
      <c r="N7592" s="283">
        <f t="shared" si="1695"/>
        <v>2.3339835549601151</v>
      </c>
      <c r="O7592" s="283">
        <f t="shared" si="1696"/>
        <v>0.68700693833689419</v>
      </c>
      <c r="P7592" s="21">
        <f t="shared" si="1688"/>
        <v>0</v>
      </c>
      <c r="Q7592" s="21">
        <f t="shared" si="1689"/>
        <v>0.87787080972652631</v>
      </c>
      <c r="R7592">
        <f t="shared" si="1690"/>
        <v>0.83668510409641816</v>
      </c>
      <c r="S7592" s="296">
        <f t="shared" si="1697"/>
        <v>0</v>
      </c>
      <c r="T7592" s="283">
        <f t="shared" si="1698"/>
        <v>0.52149263615253549</v>
      </c>
    </row>
    <row r="7593" spans="1:20" x14ac:dyDescent="0.25">
      <c r="A7593" s="286">
        <v>43417</v>
      </c>
      <c r="B7593" s="1">
        <f t="shared" si="1691"/>
        <v>2</v>
      </c>
      <c r="C7593" s="285">
        <v>7</v>
      </c>
      <c r="D7593" t="s">
        <v>714</v>
      </c>
      <c r="F7593" s="16">
        <v>30</v>
      </c>
      <c r="G7593" t="str">
        <f t="shared" si="1685"/>
        <v>heating</v>
      </c>
      <c r="H7593" s="283">
        <f>IF(G7593="heating",F7593*Assumptions!M$4+Assumptions!M$7,0)</f>
        <v>0.42311166678901713</v>
      </c>
      <c r="I7593" s="15">
        <f t="shared" si="1686"/>
        <v>1.1637425769249583</v>
      </c>
      <c r="J7593" s="15">
        <f t="shared" si="1687"/>
        <v>1.0199659078795975</v>
      </c>
      <c r="K7593" s="283">
        <f t="shared" si="1692"/>
        <v>0.50222413594125059</v>
      </c>
      <c r="L7593" s="283">
        <f t="shared" si="1693"/>
        <v>3.0747565450814909</v>
      </c>
      <c r="M7593" s="283">
        <f t="shared" si="1694"/>
        <v>5.268868230272072</v>
      </c>
      <c r="N7593" s="283">
        <f t="shared" si="1695"/>
        <v>2.3339835549601151</v>
      </c>
      <c r="O7593" s="283">
        <f t="shared" si="1696"/>
        <v>0.66162289181581035</v>
      </c>
      <c r="P7593" s="21">
        <f t="shared" si="1688"/>
        <v>0</v>
      </c>
      <c r="Q7593" s="21">
        <f t="shared" si="1689"/>
        <v>0.97331382064367777</v>
      </c>
      <c r="R7593">
        <f t="shared" si="1690"/>
        <v>0.83668510409641816</v>
      </c>
      <c r="S7593" s="296">
        <f t="shared" si="1697"/>
        <v>0</v>
      </c>
      <c r="T7593" s="283">
        <f t="shared" si="1698"/>
        <v>0.50222413594125059</v>
      </c>
    </row>
    <row r="7594" spans="1:20" x14ac:dyDescent="0.25">
      <c r="A7594" s="286">
        <v>43417</v>
      </c>
      <c r="B7594" s="1">
        <f t="shared" si="1691"/>
        <v>2</v>
      </c>
      <c r="C7594" s="285">
        <v>8</v>
      </c>
      <c r="D7594" t="s">
        <v>714</v>
      </c>
      <c r="F7594" s="16">
        <v>37</v>
      </c>
      <c r="G7594" t="str">
        <f t="shared" si="1685"/>
        <v>heating</v>
      </c>
      <c r="H7594" s="283">
        <f>IF(G7594="heating",F7594*Assumptions!M$4+Assumptions!M$7,0)</f>
        <v>0.34824054712973695</v>
      </c>
      <c r="I7594" s="15">
        <f t="shared" si="1686"/>
        <v>1.094193721037565</v>
      </c>
      <c r="J7594" s="15">
        <f t="shared" si="1687"/>
        <v>1.0199659078795975</v>
      </c>
      <c r="K7594" s="283">
        <f t="shared" si="1692"/>
        <v>0.38865048193076307</v>
      </c>
      <c r="L7594" s="283">
        <f t="shared" si="1693"/>
        <v>3.3550920610042541</v>
      </c>
      <c r="M7594" s="283">
        <f t="shared" si="1694"/>
        <v>4.4491051956238694</v>
      </c>
      <c r="N7594" s="283">
        <f t="shared" si="1695"/>
        <v>2.8034223547707424</v>
      </c>
      <c r="O7594" s="283">
        <f t="shared" si="1696"/>
        <v>0.46513082276466877</v>
      </c>
      <c r="P7594" s="21">
        <f t="shared" si="1688"/>
        <v>0</v>
      </c>
      <c r="Q7594" s="21">
        <f t="shared" si="1689"/>
        <v>0.94940007506179924</v>
      </c>
      <c r="R7594">
        <f t="shared" si="1690"/>
        <v>0.83668510409641816</v>
      </c>
      <c r="S7594" s="296">
        <f t="shared" si="1697"/>
        <v>0</v>
      </c>
      <c r="T7594" s="283">
        <f t="shared" si="1698"/>
        <v>0.38865048193076307</v>
      </c>
    </row>
    <row r="7595" spans="1:20" x14ac:dyDescent="0.25">
      <c r="A7595" s="286">
        <v>43417</v>
      </c>
      <c r="B7595" s="1">
        <f t="shared" si="1691"/>
        <v>2</v>
      </c>
      <c r="C7595" s="285">
        <v>9</v>
      </c>
      <c r="D7595" t="s">
        <v>714</v>
      </c>
      <c r="F7595" s="16">
        <v>43</v>
      </c>
      <c r="G7595" t="str">
        <f t="shared" si="1685"/>
        <v>heating</v>
      </c>
      <c r="H7595" s="283">
        <f>IF(G7595="heating",F7595*Assumptions!M$4+Assumptions!M$7,0)</f>
        <v>0.28406530170749683</v>
      </c>
      <c r="I7595" s="15">
        <f t="shared" si="1686"/>
        <v>1.0343009000871222</v>
      </c>
      <c r="J7595" s="15">
        <f t="shared" si="1687"/>
        <v>1.0199659078795975</v>
      </c>
      <c r="K7595" s="283">
        <f t="shared" si="1692"/>
        <v>0.2996751606126663</v>
      </c>
      <c r="L7595" s="283">
        <f t="shared" si="1693"/>
        <v>3.7370271581932331</v>
      </c>
      <c r="M7595" s="283">
        <f t="shared" si="1694"/>
        <v>3.8210790576406852</v>
      </c>
      <c r="N7595" s="283">
        <f t="shared" si="1695"/>
        <v>3.2278965655525562</v>
      </c>
      <c r="O7595" s="283">
        <f t="shared" si="1696"/>
        <v>0.34694241005016463</v>
      </c>
      <c r="P7595" s="21">
        <f t="shared" si="1688"/>
        <v>0</v>
      </c>
      <c r="Q7595" s="21">
        <f t="shared" si="1689"/>
        <v>0.8408485371888097</v>
      </c>
      <c r="R7595">
        <f t="shared" si="1690"/>
        <v>0.83668510409641816</v>
      </c>
      <c r="S7595" s="296">
        <f t="shared" si="1697"/>
        <v>0</v>
      </c>
      <c r="T7595" s="283">
        <f t="shared" si="1698"/>
        <v>0.2996751606126663</v>
      </c>
    </row>
    <row r="7596" spans="1:20" x14ac:dyDescent="0.25">
      <c r="A7596" s="286">
        <v>43417</v>
      </c>
      <c r="B7596" s="1">
        <f t="shared" si="1691"/>
        <v>2</v>
      </c>
      <c r="C7596" s="285">
        <v>10</v>
      </c>
      <c r="D7596" t="s">
        <v>714</v>
      </c>
      <c r="F7596" s="16">
        <v>48</v>
      </c>
      <c r="G7596" t="str">
        <f t="shared" si="1685"/>
        <v>heating</v>
      </c>
      <c r="H7596" s="283">
        <f>IF(G7596="heating",F7596*Assumptions!M$4+Assumptions!M$7,0)</f>
        <v>0.2305859305222967</v>
      </c>
      <c r="I7596" s="15">
        <f t="shared" si="1686"/>
        <v>0.98112329028689171</v>
      </c>
      <c r="J7596" s="15">
        <f t="shared" si="1687"/>
        <v>1.0199659078795975</v>
      </c>
      <c r="K7596" s="283">
        <f t="shared" si="1692"/>
        <v>0.2307501786144496</v>
      </c>
      <c r="L7596" s="283">
        <f t="shared" si="1693"/>
        <v>3.9630740889572826</v>
      </c>
      <c r="M7596" s="283">
        <f t="shared" si="1694"/>
        <v>3.1202059438699168</v>
      </c>
      <c r="N7596" s="283">
        <f t="shared" si="1695"/>
        <v>3.5524856183738187</v>
      </c>
      <c r="O7596" s="283">
        <f t="shared" si="1696"/>
        <v>0.25741977649660447</v>
      </c>
      <c r="P7596" s="21">
        <f t="shared" si="1688"/>
        <v>0</v>
      </c>
      <c r="Q7596" s="21">
        <f t="shared" si="1689"/>
        <v>0.74504051125983206</v>
      </c>
      <c r="R7596">
        <f t="shared" si="1690"/>
        <v>0.83668510409641816</v>
      </c>
      <c r="S7596" s="296">
        <f t="shared" si="1697"/>
        <v>0</v>
      </c>
      <c r="T7596" s="283">
        <f t="shared" si="1698"/>
        <v>0.2307501786144496</v>
      </c>
    </row>
    <row r="7597" spans="1:20" x14ac:dyDescent="0.25">
      <c r="A7597" s="286">
        <v>43417</v>
      </c>
      <c r="B7597" s="1">
        <f t="shared" si="1691"/>
        <v>2</v>
      </c>
      <c r="C7597" s="285">
        <v>11</v>
      </c>
      <c r="D7597" t="s">
        <v>714</v>
      </c>
      <c r="F7597" s="16">
        <v>55</v>
      </c>
      <c r="G7597" t="str">
        <f t="shared" si="1685"/>
        <v>heating</v>
      </c>
      <c r="H7597" s="283">
        <f>IF(G7597="heating",F7597*Assumptions!M$4+Assumptions!M$7,0)</f>
        <v>0.15571481086301653</v>
      </c>
      <c r="I7597" s="15">
        <f t="shared" si="1686"/>
        <v>0.94956163997961163</v>
      </c>
      <c r="J7597" s="15">
        <f t="shared" si="1687"/>
        <v>1.0199659078795975</v>
      </c>
      <c r="K7597" s="283">
        <f t="shared" si="1692"/>
        <v>0.15081298650706773</v>
      </c>
      <c r="L7597" s="283">
        <f t="shared" si="1693"/>
        <v>4.1851135499983272</v>
      </c>
      <c r="M7597" s="283">
        <f t="shared" si="1694"/>
        <v>2.1535502430580671</v>
      </c>
      <c r="N7597" s="283">
        <f t="shared" si="1695"/>
        <v>3.9876635481217684</v>
      </c>
      <c r="O7597" s="283">
        <f t="shared" si="1696"/>
        <v>0.1582805233515078</v>
      </c>
      <c r="P7597" s="21">
        <f t="shared" si="1688"/>
        <v>0</v>
      </c>
      <c r="Q7597" s="21">
        <f t="shared" si="1689"/>
        <v>0.72850690893675296</v>
      </c>
      <c r="R7597">
        <f t="shared" si="1690"/>
        <v>0.83668510409641816</v>
      </c>
      <c r="S7597" s="296">
        <f t="shared" si="1697"/>
        <v>0</v>
      </c>
      <c r="T7597" s="283">
        <f t="shared" si="1698"/>
        <v>0.15081298650706773</v>
      </c>
    </row>
    <row r="7598" spans="1:20" x14ac:dyDescent="0.25">
      <c r="A7598" s="286">
        <v>43417</v>
      </c>
      <c r="B7598" s="1">
        <f t="shared" si="1691"/>
        <v>2</v>
      </c>
      <c r="C7598" s="285">
        <v>12</v>
      </c>
      <c r="D7598" t="s">
        <v>714</v>
      </c>
      <c r="F7598" s="16">
        <v>57</v>
      </c>
      <c r="G7598" t="str">
        <f t="shared" si="1685"/>
        <v>heating</v>
      </c>
      <c r="H7598" s="283">
        <f>IF(G7598="heating",F7598*Assumptions!M$4+Assumptions!M$7,0)</f>
        <v>0.13432306238893654</v>
      </c>
      <c r="I7598" s="15">
        <f t="shared" si="1686"/>
        <v>0.91648403420261149</v>
      </c>
      <c r="J7598" s="15">
        <f t="shared" si="1687"/>
        <v>1.0199659078795975</v>
      </c>
      <c r="K7598" s="283">
        <f t="shared" si="1692"/>
        <v>0.1255628440382465</v>
      </c>
      <c r="L7598" s="283">
        <f t="shared" si="1693"/>
        <v>4.2530692972692208</v>
      </c>
      <c r="M7598" s="283">
        <f t="shared" si="1694"/>
        <v>1.8221017510356399</v>
      </c>
      <c r="N7598" s="283">
        <f t="shared" si="1695"/>
        <v>4.1119599131986844</v>
      </c>
      <c r="O7598" s="283">
        <f t="shared" si="1696"/>
        <v>0.12987176143005028</v>
      </c>
      <c r="P7598" s="21">
        <f t="shared" si="1688"/>
        <v>0</v>
      </c>
      <c r="Q7598" s="21">
        <f t="shared" si="1689"/>
        <v>0.75910815787401487</v>
      </c>
      <c r="R7598">
        <f t="shared" si="1690"/>
        <v>0.83668510409641816</v>
      </c>
      <c r="S7598" s="296">
        <f t="shared" si="1697"/>
        <v>0</v>
      </c>
      <c r="T7598" s="283">
        <f t="shared" si="1698"/>
        <v>0.1255628440382465</v>
      </c>
    </row>
    <row r="7599" spans="1:20" x14ac:dyDescent="0.25">
      <c r="A7599" s="286">
        <v>43417</v>
      </c>
      <c r="B7599" s="1">
        <f t="shared" si="1691"/>
        <v>2</v>
      </c>
      <c r="C7599" s="285">
        <v>13</v>
      </c>
      <c r="D7599" t="s">
        <v>714</v>
      </c>
      <c r="F7599" s="16">
        <v>61</v>
      </c>
      <c r="G7599" t="str">
        <f t="shared" si="1685"/>
        <v>heating</v>
      </c>
      <c r="H7599" s="283">
        <f>IF(G7599="heating",F7599*Assumptions!M$4+Assumptions!M$7,0)</f>
        <v>9.153956544077646E-2</v>
      </c>
      <c r="I7599" s="15">
        <f t="shared" si="1686"/>
        <v>0.90040206880052787</v>
      </c>
      <c r="J7599" s="15">
        <f t="shared" si="1687"/>
        <v>1.0199659078795975</v>
      </c>
      <c r="K7599" s="283">
        <f t="shared" si="1692"/>
        <v>8.4068052427110601E-2</v>
      </c>
      <c r="L7599" s="283">
        <f t="shared" si="1693"/>
        <v>4.3818232651749627</v>
      </c>
      <c r="M7599" s="283">
        <f t="shared" si="1694"/>
        <v>1.2568830393182067</v>
      </c>
      <c r="N7599" s="283">
        <f t="shared" si="1695"/>
        <v>4.3585758300027857</v>
      </c>
      <c r="O7599" s="283">
        <f t="shared" si="1696"/>
        <v>8.4516448113012704E-2</v>
      </c>
      <c r="P7599" s="21">
        <f t="shared" si="1688"/>
        <v>0</v>
      </c>
      <c r="Q7599" s="21">
        <f t="shared" si="1689"/>
        <v>0.79115902007799765</v>
      </c>
      <c r="R7599">
        <f t="shared" si="1690"/>
        <v>0.83668510409641816</v>
      </c>
      <c r="S7599" s="296">
        <f t="shared" si="1697"/>
        <v>0</v>
      </c>
      <c r="T7599" s="283">
        <f t="shared" si="1698"/>
        <v>8.4068052427110601E-2</v>
      </c>
    </row>
    <row r="7600" spans="1:20" x14ac:dyDescent="0.25">
      <c r="A7600" s="286">
        <v>43417</v>
      </c>
      <c r="B7600" s="1">
        <f t="shared" si="1691"/>
        <v>2</v>
      </c>
      <c r="C7600" s="285">
        <v>14</v>
      </c>
      <c r="D7600" t="s">
        <v>714</v>
      </c>
      <c r="F7600" s="16">
        <v>61</v>
      </c>
      <c r="G7600" t="str">
        <f t="shared" si="1685"/>
        <v>heating</v>
      </c>
      <c r="H7600" s="283">
        <f>IF(G7600="heating",F7600*Assumptions!M$4+Assumptions!M$7,0)</f>
        <v>9.153956544077646E-2</v>
      </c>
      <c r="I7600" s="15">
        <f t="shared" si="1686"/>
        <v>0.86032894500746537</v>
      </c>
      <c r="J7600" s="15">
        <f t="shared" si="1687"/>
        <v>1.0199659078795975</v>
      </c>
      <c r="K7600" s="283">
        <f t="shared" si="1692"/>
        <v>8.0326535621800366E-2</v>
      </c>
      <c r="L7600" s="283">
        <f t="shared" si="1693"/>
        <v>4.3818232651749627</v>
      </c>
      <c r="M7600" s="283">
        <f t="shared" si="1694"/>
        <v>1.200944441026117</v>
      </c>
      <c r="N7600" s="283">
        <f t="shared" si="1695"/>
        <v>4.3585758300027857</v>
      </c>
      <c r="O7600" s="283">
        <f t="shared" si="1696"/>
        <v>8.0754975094303974E-2</v>
      </c>
      <c r="P7600" s="21">
        <f t="shared" si="1688"/>
        <v>0</v>
      </c>
      <c r="Q7600" s="21">
        <f t="shared" si="1689"/>
        <v>0.84355555031342389</v>
      </c>
      <c r="R7600">
        <f t="shared" si="1690"/>
        <v>0.83668510409641816</v>
      </c>
      <c r="S7600" s="296">
        <f t="shared" si="1697"/>
        <v>0</v>
      </c>
      <c r="T7600" s="283">
        <f t="shared" si="1698"/>
        <v>8.0326535621800366E-2</v>
      </c>
    </row>
    <row r="7601" spans="1:20" x14ac:dyDescent="0.25">
      <c r="A7601" s="286">
        <v>43417</v>
      </c>
      <c r="B7601" s="1">
        <f t="shared" si="1691"/>
        <v>2</v>
      </c>
      <c r="C7601" s="285">
        <v>15</v>
      </c>
      <c r="D7601" t="s">
        <v>714</v>
      </c>
      <c r="F7601" s="16">
        <v>61</v>
      </c>
      <c r="G7601" t="str">
        <f t="shared" si="1685"/>
        <v>heating</v>
      </c>
      <c r="H7601" s="283">
        <f>IF(G7601="heating",F7601*Assumptions!M$4+Assumptions!M$7,0)</f>
        <v>9.153956544077646E-2</v>
      </c>
      <c r="I7601" s="15">
        <f t="shared" si="1686"/>
        <v>0.85754515037175039</v>
      </c>
      <c r="J7601" s="15">
        <f t="shared" si="1687"/>
        <v>1.0199659078795975</v>
      </c>
      <c r="K7601" s="283">
        <f t="shared" si="1692"/>
        <v>8.0066620411150799E-2</v>
      </c>
      <c r="L7601" s="283">
        <f t="shared" si="1693"/>
        <v>4.3818232651749627</v>
      </c>
      <c r="M7601" s="283">
        <f t="shared" si="1694"/>
        <v>1.1970585056381227</v>
      </c>
      <c r="N7601" s="283">
        <f t="shared" si="1695"/>
        <v>4.3585758300027857</v>
      </c>
      <c r="O7601" s="283">
        <f t="shared" si="1696"/>
        <v>8.0493673567975738E-2</v>
      </c>
      <c r="P7601" s="21">
        <f t="shared" si="1688"/>
        <v>0</v>
      </c>
      <c r="Q7601" s="21">
        <f t="shared" si="1689"/>
        <v>0.96592607327566882</v>
      </c>
      <c r="R7601">
        <f t="shared" si="1690"/>
        <v>0.83668510409641816</v>
      </c>
      <c r="S7601" s="296">
        <f t="shared" si="1697"/>
        <v>0</v>
      </c>
      <c r="T7601" s="283">
        <f t="shared" si="1698"/>
        <v>8.0066620411150799E-2</v>
      </c>
    </row>
    <row r="7602" spans="1:20" x14ac:dyDescent="0.25">
      <c r="A7602" s="286">
        <v>43417</v>
      </c>
      <c r="B7602" s="1">
        <f t="shared" si="1691"/>
        <v>2</v>
      </c>
      <c r="C7602" s="285">
        <v>16</v>
      </c>
      <c r="D7602" t="s">
        <v>714</v>
      </c>
      <c r="F7602" s="16">
        <v>55</v>
      </c>
      <c r="G7602" t="str">
        <f t="shared" si="1685"/>
        <v>heating</v>
      </c>
      <c r="H7602" s="283">
        <f>IF(G7602="heating",F7602*Assumptions!M$4+Assumptions!M$7,0)</f>
        <v>0.15571481086301653</v>
      </c>
      <c r="I7602" s="15">
        <f t="shared" si="1686"/>
        <v>0.88344815438260227</v>
      </c>
      <c r="J7602" s="15">
        <f t="shared" si="1687"/>
        <v>1.0199659078795975</v>
      </c>
      <c r="K7602" s="283">
        <f t="shared" si="1692"/>
        <v>0.14031259159695841</v>
      </c>
      <c r="L7602" s="283">
        <f t="shared" si="1693"/>
        <v>4.1851135499983272</v>
      </c>
      <c r="M7602" s="283">
        <f t="shared" si="1694"/>
        <v>2.0036087258544946</v>
      </c>
      <c r="N7602" s="283">
        <f t="shared" si="1695"/>
        <v>3.9876635481217684</v>
      </c>
      <c r="O7602" s="283">
        <f t="shared" si="1696"/>
        <v>0.14726019917211944</v>
      </c>
      <c r="P7602" s="21">
        <f t="shared" si="1688"/>
        <v>0</v>
      </c>
      <c r="Q7602" s="21">
        <f t="shared" si="1689"/>
        <v>1.1649354943302594</v>
      </c>
      <c r="R7602">
        <f t="shared" si="1690"/>
        <v>0.83668510409641816</v>
      </c>
      <c r="S7602" s="296">
        <f t="shared" si="1697"/>
        <v>0</v>
      </c>
      <c r="T7602" s="283">
        <f t="shared" si="1698"/>
        <v>0.14031259159695841</v>
      </c>
    </row>
    <row r="7603" spans="1:20" x14ac:dyDescent="0.25">
      <c r="A7603" s="286">
        <v>43417</v>
      </c>
      <c r="B7603" s="1">
        <f t="shared" si="1691"/>
        <v>2</v>
      </c>
      <c r="C7603" s="285">
        <v>17</v>
      </c>
      <c r="D7603" t="s">
        <v>714</v>
      </c>
      <c r="F7603" s="16">
        <v>50</v>
      </c>
      <c r="G7603" t="str">
        <f t="shared" si="1685"/>
        <v>heating</v>
      </c>
      <c r="H7603" s="283">
        <f>IF(G7603="heating",F7603*Assumptions!M$4+Assumptions!M$7,0)</f>
        <v>0.20919418204821671</v>
      </c>
      <c r="I7603" s="15">
        <f t="shared" si="1686"/>
        <v>0.94025748850374469</v>
      </c>
      <c r="J7603" s="15">
        <f t="shared" si="1687"/>
        <v>1.0199659078795975</v>
      </c>
      <c r="K7603" s="283">
        <f t="shared" si="1692"/>
        <v>0.2006236183494737</v>
      </c>
      <c r="L7603" s="283">
        <f t="shared" si="1693"/>
        <v>4.0351685236640416</v>
      </c>
      <c r="M7603" s="283">
        <f t="shared" si="1694"/>
        <v>2.7621849748675138</v>
      </c>
      <c r="N7603" s="283">
        <f t="shared" si="1695"/>
        <v>3.6783220436298789</v>
      </c>
      <c r="O7603" s="283">
        <f t="shared" si="1696"/>
        <v>0.22008679508347115</v>
      </c>
      <c r="P7603" s="21">
        <f t="shared" si="1688"/>
        <v>0</v>
      </c>
      <c r="Q7603" s="21">
        <f t="shared" si="1689"/>
        <v>1.3521540118753073</v>
      </c>
      <c r="R7603">
        <f t="shared" si="1690"/>
        <v>0.83668510409641816</v>
      </c>
      <c r="S7603" s="296">
        <f t="shared" si="1697"/>
        <v>0</v>
      </c>
      <c r="T7603" s="283">
        <f t="shared" si="1698"/>
        <v>0.2006236183494737</v>
      </c>
    </row>
    <row r="7604" spans="1:20" x14ac:dyDescent="0.25">
      <c r="A7604" s="286">
        <v>43417</v>
      </c>
      <c r="B7604" s="1">
        <f t="shared" si="1691"/>
        <v>2</v>
      </c>
      <c r="C7604" s="285">
        <v>18</v>
      </c>
      <c r="D7604" t="s">
        <v>714</v>
      </c>
      <c r="F7604" s="16">
        <v>46</v>
      </c>
      <c r="G7604" t="str">
        <f t="shared" si="1685"/>
        <v>heating</v>
      </c>
      <c r="H7604" s="283">
        <f>IF(G7604="heating",F7604*Assumptions!M$4+Assumptions!M$7,0)</f>
        <v>0.2519776789963768</v>
      </c>
      <c r="I7604" s="15">
        <f t="shared" si="1686"/>
        <v>0.98182363790757687</v>
      </c>
      <c r="J7604" s="15">
        <f t="shared" si="1687"/>
        <v>1.0199659078795975</v>
      </c>
      <c r="K7604" s="283">
        <f t="shared" si="1692"/>
        <v>0.2523371599828248</v>
      </c>
      <c r="L7604" s="283">
        <f t="shared" si="1693"/>
        <v>3.8708416397494121</v>
      </c>
      <c r="M7604" s="283">
        <f t="shared" si="1694"/>
        <v>3.332695519033344</v>
      </c>
      <c r="N7604" s="283">
        <f t="shared" si="1695"/>
        <v>3.4228778732085736</v>
      </c>
      <c r="O7604" s="283">
        <f t="shared" si="1696"/>
        <v>0.28536138953798673</v>
      </c>
      <c r="P7604" s="21">
        <f t="shared" si="1688"/>
        <v>0</v>
      </c>
      <c r="Q7604" s="21">
        <f t="shared" si="1689"/>
        <v>1.5598916921549892</v>
      </c>
      <c r="R7604">
        <f t="shared" si="1690"/>
        <v>0.83668510409641816</v>
      </c>
      <c r="S7604" s="296">
        <f t="shared" si="1697"/>
        <v>0</v>
      </c>
      <c r="T7604" s="283">
        <f t="shared" si="1698"/>
        <v>0.2523371599828248</v>
      </c>
    </row>
    <row r="7605" spans="1:20" x14ac:dyDescent="0.25">
      <c r="A7605" s="286">
        <v>43417</v>
      </c>
      <c r="B7605" s="1">
        <f t="shared" si="1691"/>
        <v>2</v>
      </c>
      <c r="C7605" s="285">
        <v>19</v>
      </c>
      <c r="D7605" t="s">
        <v>714</v>
      </c>
      <c r="F7605" s="16">
        <v>43</v>
      </c>
      <c r="G7605" t="str">
        <f t="shared" si="1685"/>
        <v>heating</v>
      </c>
      <c r="H7605" s="283">
        <f>IF(G7605="heating",F7605*Assumptions!M$4+Assumptions!M$7,0)</f>
        <v>0.28406530170749683</v>
      </c>
      <c r="I7605" s="15">
        <f t="shared" si="1686"/>
        <v>0.98418842963438757</v>
      </c>
      <c r="J7605" s="15">
        <f t="shared" si="1687"/>
        <v>1.0199659078795975</v>
      </c>
      <c r="K7605" s="283">
        <f t="shared" si="1692"/>
        <v>0.28515572760206392</v>
      </c>
      <c r="L7605" s="283">
        <f t="shared" si="1693"/>
        <v>3.7370271581932331</v>
      </c>
      <c r="M7605" s="283">
        <f t="shared" si="1694"/>
        <v>3.6359455908154588</v>
      </c>
      <c r="N7605" s="283">
        <f t="shared" si="1695"/>
        <v>3.2278965655525562</v>
      </c>
      <c r="O7605" s="283">
        <f t="shared" si="1696"/>
        <v>0.3301328517572395</v>
      </c>
      <c r="P7605" s="21">
        <f t="shared" si="1688"/>
        <v>0</v>
      </c>
      <c r="Q7605" s="21">
        <f t="shared" si="1689"/>
        <v>1.6764212681468484</v>
      </c>
      <c r="R7605">
        <f t="shared" si="1690"/>
        <v>0.83668510409641816</v>
      </c>
      <c r="S7605" s="296">
        <f t="shared" si="1697"/>
        <v>0</v>
      </c>
      <c r="T7605" s="283">
        <f t="shared" si="1698"/>
        <v>0.28515572760206392</v>
      </c>
    </row>
    <row r="7606" spans="1:20" x14ac:dyDescent="0.25">
      <c r="A7606" s="286">
        <v>43417</v>
      </c>
      <c r="B7606" s="1">
        <f t="shared" si="1691"/>
        <v>2</v>
      </c>
      <c r="C7606" s="285">
        <v>20</v>
      </c>
      <c r="D7606" t="s">
        <v>714</v>
      </c>
      <c r="F7606" s="16">
        <v>39</v>
      </c>
      <c r="G7606" t="str">
        <f t="shared" si="1685"/>
        <v>heating</v>
      </c>
      <c r="H7606" s="283">
        <f>IF(G7606="heating",F7606*Assumptions!M$4+Assumptions!M$7,0)</f>
        <v>0.32684879865565691</v>
      </c>
      <c r="I7606" s="15">
        <f t="shared" si="1686"/>
        <v>0.97071962311712034</v>
      </c>
      <c r="J7606" s="15">
        <f t="shared" si="1687"/>
        <v>1.0199659078795975</v>
      </c>
      <c r="K7606" s="283">
        <f t="shared" si="1692"/>
        <v>0.32361329680197182</v>
      </c>
      <c r="L7606" s="283">
        <f t="shared" si="1693"/>
        <v>3.4953736047983544</v>
      </c>
      <c r="M7606" s="283">
        <f t="shared" si="1694"/>
        <v>3.8594816702411596</v>
      </c>
      <c r="N7606" s="283">
        <f t="shared" si="1695"/>
        <v>2.9501734199721237</v>
      </c>
      <c r="O7606" s="283">
        <f t="shared" si="1696"/>
        <v>0.38341792660245588</v>
      </c>
      <c r="P7606" s="21">
        <f t="shared" si="1688"/>
        <v>0</v>
      </c>
      <c r="Q7606" s="21">
        <f t="shared" si="1689"/>
        <v>1.52436960139122</v>
      </c>
      <c r="R7606">
        <f t="shared" si="1690"/>
        <v>0.83668510409641816</v>
      </c>
      <c r="S7606" s="296">
        <f t="shared" si="1697"/>
        <v>0</v>
      </c>
      <c r="T7606" s="283">
        <f t="shared" si="1698"/>
        <v>0.32361329680197182</v>
      </c>
    </row>
    <row r="7607" spans="1:20" x14ac:dyDescent="0.25">
      <c r="A7607" s="286">
        <v>43417</v>
      </c>
      <c r="B7607" s="1">
        <f t="shared" si="1691"/>
        <v>2</v>
      </c>
      <c r="C7607" s="285">
        <v>21</v>
      </c>
      <c r="D7607" t="s">
        <v>714</v>
      </c>
      <c r="F7607" s="16">
        <v>37</v>
      </c>
      <c r="G7607" t="str">
        <f t="shared" si="1685"/>
        <v>heating</v>
      </c>
      <c r="H7607" s="283">
        <f>IF(G7607="heating",F7607*Assumptions!M$4+Assumptions!M$7,0)</f>
        <v>0.34824054712973695</v>
      </c>
      <c r="I7607" s="15">
        <f t="shared" si="1686"/>
        <v>0.95751150862929935</v>
      </c>
      <c r="J7607" s="15">
        <f t="shared" si="1687"/>
        <v>1.0199659078795975</v>
      </c>
      <c r="K7607" s="283">
        <f t="shared" si="1692"/>
        <v>0.34010185045674673</v>
      </c>
      <c r="L7607" s="283">
        <f t="shared" si="1693"/>
        <v>3.3550920610042541</v>
      </c>
      <c r="M7607" s="283">
        <f t="shared" si="1694"/>
        <v>3.8933411387817789</v>
      </c>
      <c r="N7607" s="283">
        <f t="shared" si="1695"/>
        <v>2.8034223547707424</v>
      </c>
      <c r="O7607" s="283">
        <f t="shared" si="1696"/>
        <v>0.40702857935710562</v>
      </c>
      <c r="P7607" s="21">
        <f t="shared" si="1688"/>
        <v>0</v>
      </c>
      <c r="Q7607" s="21">
        <f t="shared" si="1689"/>
        <v>1.4448604713749031</v>
      </c>
      <c r="R7607">
        <f t="shared" si="1690"/>
        <v>0.83668510409641816</v>
      </c>
      <c r="S7607" s="296">
        <f t="shared" si="1697"/>
        <v>0</v>
      </c>
      <c r="T7607" s="283">
        <f t="shared" si="1698"/>
        <v>0.34010185045674673</v>
      </c>
    </row>
    <row r="7608" spans="1:20" x14ac:dyDescent="0.25">
      <c r="A7608" s="286">
        <v>43417</v>
      </c>
      <c r="B7608" s="1">
        <f t="shared" si="1691"/>
        <v>2</v>
      </c>
      <c r="C7608" s="285">
        <v>22</v>
      </c>
      <c r="D7608" t="s">
        <v>714</v>
      </c>
      <c r="F7608" s="16">
        <v>36</v>
      </c>
      <c r="G7608" t="str">
        <f t="shared" si="1685"/>
        <v>heating</v>
      </c>
      <c r="H7608" s="283">
        <f>IF(G7608="heating",F7608*Assumptions!M$4+Assumptions!M$7,0)</f>
        <v>0.358936421366777</v>
      </c>
      <c r="I7608" s="15">
        <f t="shared" si="1686"/>
        <v>0.9426530227543114</v>
      </c>
      <c r="J7608" s="15">
        <f t="shared" si="1687"/>
        <v>1.0199659078795975</v>
      </c>
      <c r="K7608" s="283">
        <f t="shared" si="1692"/>
        <v>0.34510801747531133</v>
      </c>
      <c r="L7608" s="283">
        <f t="shared" si="1693"/>
        <v>3.2767200477248446</v>
      </c>
      <c r="M7608" s="283">
        <f t="shared" si="1694"/>
        <v>3.8583658905864606</v>
      </c>
      <c r="N7608" s="283">
        <f t="shared" si="1695"/>
        <v>2.7263288431388362</v>
      </c>
      <c r="O7608" s="283">
        <f t="shared" si="1696"/>
        <v>0.41477841616127537</v>
      </c>
      <c r="P7608" s="21">
        <f t="shared" si="1688"/>
        <v>0</v>
      </c>
      <c r="Q7608" s="21">
        <f t="shared" si="1689"/>
        <v>1.2427137171080138</v>
      </c>
      <c r="R7608">
        <f t="shared" si="1690"/>
        <v>0.83668510409641816</v>
      </c>
      <c r="S7608" s="296">
        <f t="shared" si="1697"/>
        <v>0</v>
      </c>
      <c r="T7608" s="283">
        <f t="shared" si="1698"/>
        <v>0.34510801747531133</v>
      </c>
    </row>
    <row r="7609" spans="1:20" x14ac:dyDescent="0.25">
      <c r="A7609" s="286">
        <v>43417</v>
      </c>
      <c r="B7609" s="1">
        <f t="shared" si="1691"/>
        <v>2</v>
      </c>
      <c r="C7609" s="285">
        <v>23</v>
      </c>
      <c r="D7609" t="s">
        <v>713</v>
      </c>
      <c r="F7609" s="16">
        <v>34</v>
      </c>
      <c r="G7609" t="str">
        <f t="shared" si="1685"/>
        <v>heating</v>
      </c>
      <c r="H7609" s="283">
        <f>IF(G7609="heating",F7609*Assumptions!M$4+Assumptions!M$7,0)</f>
        <v>0.38032816984085704</v>
      </c>
      <c r="I7609" s="15">
        <f t="shared" si="1686"/>
        <v>0.94450710149963013</v>
      </c>
      <c r="J7609" s="15">
        <f t="shared" si="1687"/>
        <v>1.0199659078795975</v>
      </c>
      <c r="K7609" s="283">
        <f t="shared" si="1692"/>
        <v>0.36639486379926339</v>
      </c>
      <c r="L7609" s="283">
        <f t="shared" si="1693"/>
        <v>3.1617728735566879</v>
      </c>
      <c r="M7609" s="283">
        <f t="shared" si="1694"/>
        <v>3.9526564487578804</v>
      </c>
      <c r="N7609" s="283">
        <f t="shared" si="1695"/>
        <v>2.582445701090049</v>
      </c>
      <c r="O7609" s="283">
        <f t="shared" si="1696"/>
        <v>0.44858923495739872</v>
      </c>
      <c r="P7609" s="21">
        <f t="shared" si="1688"/>
        <v>0</v>
      </c>
      <c r="Q7609" s="21">
        <f t="shared" si="1689"/>
        <v>1.0297519246597011</v>
      </c>
      <c r="R7609">
        <f t="shared" si="1690"/>
        <v>0.83668510409641816</v>
      </c>
      <c r="S7609" s="296">
        <f t="shared" si="1697"/>
        <v>0</v>
      </c>
      <c r="T7609" s="283">
        <f t="shared" si="1698"/>
        <v>0.36639486379926339</v>
      </c>
    </row>
    <row r="7610" spans="1:20" x14ac:dyDescent="0.25">
      <c r="A7610" s="286">
        <v>43418</v>
      </c>
      <c r="B7610" s="1">
        <f t="shared" si="1691"/>
        <v>3</v>
      </c>
      <c r="C7610" s="285">
        <v>0</v>
      </c>
      <c r="D7610" t="s">
        <v>713</v>
      </c>
      <c r="F7610" s="16">
        <v>32</v>
      </c>
      <c r="G7610" t="str">
        <f t="shared" si="1685"/>
        <v>heating</v>
      </c>
      <c r="H7610" s="283">
        <f>IF(G7610="heating",F7610*Assumptions!M$4+Assumptions!M$7,0)</f>
        <v>0.40171991831493709</v>
      </c>
      <c r="I7610" s="15">
        <f t="shared" si="1686"/>
        <v>0.97481507806017154</v>
      </c>
      <c r="J7610" s="15">
        <f t="shared" si="1687"/>
        <v>1.0263036171733995</v>
      </c>
      <c r="K7610" s="283">
        <f t="shared" si="1692"/>
        <v>0.40190319928698248</v>
      </c>
      <c r="L7610" s="283">
        <f t="shared" si="1693"/>
        <v>3.1003620880617868</v>
      </c>
      <c r="M7610" s="283">
        <f t="shared" si="1694"/>
        <v>4.2515070485820257</v>
      </c>
      <c r="N7610" s="283">
        <f t="shared" si="1695"/>
        <v>2.4522803312945656</v>
      </c>
      <c r="O7610" s="283">
        <f t="shared" si="1696"/>
        <v>0.50811704772851585</v>
      </c>
      <c r="P7610" s="21">
        <f t="shared" si="1688"/>
        <v>0</v>
      </c>
      <c r="Q7610" s="21">
        <f t="shared" si="1689"/>
        <v>0.90668853391740301</v>
      </c>
      <c r="R7610">
        <f t="shared" si="1690"/>
        <v>0.9421089825381942</v>
      </c>
      <c r="S7610" s="296">
        <f t="shared" si="1697"/>
        <v>0</v>
      </c>
      <c r="T7610" s="283">
        <f t="shared" si="1698"/>
        <v>0.40190319928698248</v>
      </c>
    </row>
    <row r="7611" spans="1:20" x14ac:dyDescent="0.25">
      <c r="A7611" s="286">
        <v>43418</v>
      </c>
      <c r="B7611" s="1">
        <f t="shared" si="1691"/>
        <v>3</v>
      </c>
      <c r="C7611" s="285">
        <v>1</v>
      </c>
      <c r="D7611" t="s">
        <v>713</v>
      </c>
      <c r="F7611" s="16">
        <v>34</v>
      </c>
      <c r="G7611" t="str">
        <f t="shared" si="1685"/>
        <v>heating</v>
      </c>
      <c r="H7611" s="283">
        <f>IF(G7611="heating",F7611*Assumptions!M$4+Assumptions!M$7,0)</f>
        <v>0.38032816984085704</v>
      </c>
      <c r="I7611" s="15">
        <f t="shared" si="1686"/>
        <v>1.012242869806885</v>
      </c>
      <c r="J7611" s="15">
        <f t="shared" si="1687"/>
        <v>1.0263036171733995</v>
      </c>
      <c r="K7611" s="283">
        <f t="shared" si="1692"/>
        <v>0.39511096243796623</v>
      </c>
      <c r="L7611" s="283">
        <f t="shared" si="1693"/>
        <v>3.1617728735566879</v>
      </c>
      <c r="M7611" s="283">
        <f t="shared" si="1694"/>
        <v>4.2624448319531805</v>
      </c>
      <c r="N7611" s="283">
        <f t="shared" si="1695"/>
        <v>2.582445701090049</v>
      </c>
      <c r="O7611" s="283">
        <f t="shared" si="1696"/>
        <v>0.48374729526894944</v>
      </c>
      <c r="P7611" s="21">
        <f t="shared" si="1688"/>
        <v>0</v>
      </c>
      <c r="Q7611" s="21">
        <f t="shared" si="1689"/>
        <v>0.81803459285312596</v>
      </c>
      <c r="R7611">
        <f t="shared" si="1690"/>
        <v>0.9421089825381942</v>
      </c>
      <c r="S7611" s="296">
        <f t="shared" si="1697"/>
        <v>0</v>
      </c>
      <c r="T7611" s="283">
        <f t="shared" si="1698"/>
        <v>0.39511096243796623</v>
      </c>
    </row>
    <row r="7612" spans="1:20" x14ac:dyDescent="0.25">
      <c r="A7612" s="286">
        <v>43418</v>
      </c>
      <c r="B7612" s="1">
        <f t="shared" si="1691"/>
        <v>3</v>
      </c>
      <c r="C7612" s="285">
        <v>2</v>
      </c>
      <c r="D7612" t="s">
        <v>713</v>
      </c>
      <c r="F7612" s="16">
        <v>32</v>
      </c>
      <c r="G7612" t="str">
        <f t="shared" si="1685"/>
        <v>heating</v>
      </c>
      <c r="H7612" s="283">
        <f>IF(G7612="heating",F7612*Assumptions!M$4+Assumptions!M$7,0)</f>
        <v>0.40171991831493709</v>
      </c>
      <c r="I7612" s="15">
        <f t="shared" si="1686"/>
        <v>1.0509704703585963</v>
      </c>
      <c r="J7612" s="15">
        <f t="shared" si="1687"/>
        <v>1.0263036171733995</v>
      </c>
      <c r="K7612" s="283">
        <f t="shared" si="1692"/>
        <v>0.43330104744973202</v>
      </c>
      <c r="L7612" s="283">
        <f t="shared" si="1693"/>
        <v>3.1003620880617868</v>
      </c>
      <c r="M7612" s="283">
        <f t="shared" si="1694"/>
        <v>4.5836471584668432</v>
      </c>
      <c r="N7612" s="283">
        <f t="shared" si="1695"/>
        <v>2.4522803312945656</v>
      </c>
      <c r="O7612" s="283">
        <f t="shared" si="1696"/>
        <v>0.54781263099779098</v>
      </c>
      <c r="P7612" s="21">
        <f t="shared" si="1688"/>
        <v>0</v>
      </c>
      <c r="Q7612" s="21">
        <f t="shared" si="1689"/>
        <v>0.74507607494346417</v>
      </c>
      <c r="R7612">
        <f t="shared" si="1690"/>
        <v>0.9421089825381942</v>
      </c>
      <c r="S7612" s="296">
        <f t="shared" si="1697"/>
        <v>0</v>
      </c>
      <c r="T7612" s="283">
        <f t="shared" si="1698"/>
        <v>0.43330104744973202</v>
      </c>
    </row>
    <row r="7613" spans="1:20" x14ac:dyDescent="0.25">
      <c r="A7613" s="286">
        <v>43418</v>
      </c>
      <c r="B7613" s="1">
        <f t="shared" si="1691"/>
        <v>3</v>
      </c>
      <c r="C7613" s="285">
        <v>3</v>
      </c>
      <c r="D7613" t="s">
        <v>713</v>
      </c>
      <c r="F7613" s="16">
        <v>34</v>
      </c>
      <c r="G7613" t="str">
        <f t="shared" si="1685"/>
        <v>heating</v>
      </c>
      <c r="H7613" s="283">
        <f>IF(G7613="heating",F7613*Assumptions!M$4+Assumptions!M$7,0)</f>
        <v>0.38032816984085704</v>
      </c>
      <c r="I7613" s="15">
        <f t="shared" si="1686"/>
        <v>1.0924036124451033</v>
      </c>
      <c r="J7613" s="15">
        <f t="shared" si="1687"/>
        <v>1.0263036171733995</v>
      </c>
      <c r="K7613" s="283">
        <f t="shared" si="1692"/>
        <v>0.42640027957543442</v>
      </c>
      <c r="L7613" s="283">
        <f t="shared" si="1693"/>
        <v>3.1617728735566879</v>
      </c>
      <c r="M7613" s="283">
        <f t="shared" si="1694"/>
        <v>4.5999930166580905</v>
      </c>
      <c r="N7613" s="283">
        <f t="shared" si="1695"/>
        <v>2.582445701090049</v>
      </c>
      <c r="O7613" s="283">
        <f t="shared" si="1696"/>
        <v>0.52205583128796473</v>
      </c>
      <c r="P7613" s="21">
        <f t="shared" si="1688"/>
        <v>0</v>
      </c>
      <c r="Q7613" s="21">
        <f t="shared" si="1689"/>
        <v>0.69158980876382303</v>
      </c>
      <c r="R7613">
        <f t="shared" si="1690"/>
        <v>0.9421089825381942</v>
      </c>
      <c r="S7613" s="296">
        <f t="shared" si="1697"/>
        <v>0</v>
      </c>
      <c r="T7613" s="283">
        <f t="shared" si="1698"/>
        <v>0.42640027957543442</v>
      </c>
    </row>
    <row r="7614" spans="1:20" x14ac:dyDescent="0.25">
      <c r="A7614" s="286">
        <v>43418</v>
      </c>
      <c r="B7614" s="1">
        <f t="shared" si="1691"/>
        <v>3</v>
      </c>
      <c r="C7614" s="285">
        <v>4</v>
      </c>
      <c r="D7614" t="s">
        <v>713</v>
      </c>
      <c r="F7614" s="16">
        <v>36</v>
      </c>
      <c r="G7614" t="str">
        <f t="shared" si="1685"/>
        <v>heating</v>
      </c>
      <c r="H7614" s="283">
        <f>IF(G7614="heating",F7614*Assumptions!M$4+Assumptions!M$7,0)</f>
        <v>0.358936421366777</v>
      </c>
      <c r="I7614" s="15">
        <f t="shared" si="1686"/>
        <v>1.1348296917927807</v>
      </c>
      <c r="J7614" s="15">
        <f t="shared" si="1687"/>
        <v>1.0263036171733995</v>
      </c>
      <c r="K7614" s="283">
        <f t="shared" si="1692"/>
        <v>0.41804600575406803</v>
      </c>
      <c r="L7614" s="283">
        <f t="shared" si="1693"/>
        <v>3.2767200477248446</v>
      </c>
      <c r="M7614" s="283">
        <f t="shared" si="1694"/>
        <v>4.6738249116823187</v>
      </c>
      <c r="N7614" s="283">
        <f t="shared" si="1695"/>
        <v>2.7263288431388362</v>
      </c>
      <c r="O7614" s="283">
        <f t="shared" si="1696"/>
        <v>0.50244112384791051</v>
      </c>
      <c r="P7614" s="21">
        <f t="shared" si="1688"/>
        <v>0</v>
      </c>
      <c r="Q7614" s="21">
        <f t="shared" si="1689"/>
        <v>0.6473875548762833</v>
      </c>
      <c r="R7614">
        <f t="shared" si="1690"/>
        <v>0.9421089825381942</v>
      </c>
      <c r="S7614" s="296">
        <f t="shared" si="1697"/>
        <v>0</v>
      </c>
      <c r="T7614" s="283">
        <f t="shared" si="1698"/>
        <v>0.41804600575406803</v>
      </c>
    </row>
    <row r="7615" spans="1:20" x14ac:dyDescent="0.25">
      <c r="A7615" s="286">
        <v>43418</v>
      </c>
      <c r="B7615" s="1">
        <f t="shared" si="1691"/>
        <v>3</v>
      </c>
      <c r="C7615" s="285">
        <v>5</v>
      </c>
      <c r="D7615" t="s">
        <v>713</v>
      </c>
      <c r="F7615" s="16">
        <v>36</v>
      </c>
      <c r="G7615" t="str">
        <f t="shared" si="1685"/>
        <v>heating</v>
      </c>
      <c r="H7615" s="283">
        <f>IF(G7615="heating",F7615*Assumptions!M$4+Assumptions!M$7,0)</f>
        <v>0.358936421366777</v>
      </c>
      <c r="I7615" s="15">
        <f t="shared" si="1686"/>
        <v>1.1635558681477385</v>
      </c>
      <c r="J7615" s="15">
        <f t="shared" si="1687"/>
        <v>1.0263036171733995</v>
      </c>
      <c r="K7615" s="283">
        <f t="shared" si="1692"/>
        <v>0.42862808989640805</v>
      </c>
      <c r="L7615" s="283">
        <f t="shared" si="1693"/>
        <v>3.2767200477248446</v>
      </c>
      <c r="M7615" s="283">
        <f t="shared" si="1694"/>
        <v>4.7921343986795071</v>
      </c>
      <c r="N7615" s="283">
        <f t="shared" si="1695"/>
        <v>2.7263288431388362</v>
      </c>
      <c r="O7615" s="283">
        <f t="shared" si="1696"/>
        <v>0.51515951889522094</v>
      </c>
      <c r="P7615" s="21">
        <f t="shared" si="1688"/>
        <v>0</v>
      </c>
      <c r="Q7615" s="21">
        <f t="shared" si="1689"/>
        <v>0.72139578924615555</v>
      </c>
      <c r="R7615">
        <f t="shared" si="1690"/>
        <v>0.9421089825381942</v>
      </c>
      <c r="S7615" s="296">
        <f t="shared" si="1697"/>
        <v>0</v>
      </c>
      <c r="T7615" s="283">
        <f t="shared" si="1698"/>
        <v>0.42862808989640805</v>
      </c>
    </row>
    <row r="7616" spans="1:20" x14ac:dyDescent="0.25">
      <c r="A7616" s="286">
        <v>43418</v>
      </c>
      <c r="B7616" s="1">
        <f t="shared" si="1691"/>
        <v>3</v>
      </c>
      <c r="C7616" s="285">
        <v>6</v>
      </c>
      <c r="D7616" t="s">
        <v>713</v>
      </c>
      <c r="F7616" s="16">
        <v>43</v>
      </c>
      <c r="G7616" t="str">
        <f t="shared" si="1685"/>
        <v>heating</v>
      </c>
      <c r="H7616" s="283">
        <f>IF(G7616="heating",F7616*Assumptions!M$4+Assumptions!M$7,0)</f>
        <v>0.28406530170749683</v>
      </c>
      <c r="I7616" s="15">
        <f t="shared" si="1686"/>
        <v>1.2083911162615524</v>
      </c>
      <c r="J7616" s="15">
        <f t="shared" si="1687"/>
        <v>1.0263036171733995</v>
      </c>
      <c r="K7616" s="283">
        <f t="shared" si="1692"/>
        <v>0.35229101891829062</v>
      </c>
      <c r="L7616" s="283">
        <f t="shared" si="1693"/>
        <v>3.7370271581932331</v>
      </c>
      <c r="M7616" s="283">
        <f t="shared" si="1694"/>
        <v>4.491970011233164</v>
      </c>
      <c r="N7616" s="283">
        <f t="shared" si="1695"/>
        <v>3.2278965655525562</v>
      </c>
      <c r="O7616" s="283">
        <f t="shared" si="1696"/>
        <v>0.40785727750227774</v>
      </c>
      <c r="P7616" s="21">
        <f t="shared" si="1688"/>
        <v>0</v>
      </c>
      <c r="Q7616" s="21">
        <f t="shared" si="1689"/>
        <v>0.87787080972652631</v>
      </c>
      <c r="R7616">
        <f t="shared" si="1690"/>
        <v>0.9421089825381942</v>
      </c>
      <c r="S7616" s="296">
        <f t="shared" si="1697"/>
        <v>0</v>
      </c>
      <c r="T7616" s="283">
        <f t="shared" si="1698"/>
        <v>0.35229101891829062</v>
      </c>
    </row>
    <row r="7617" spans="1:20" x14ac:dyDescent="0.25">
      <c r="A7617" s="286">
        <v>43418</v>
      </c>
      <c r="B7617" s="1">
        <f t="shared" si="1691"/>
        <v>3</v>
      </c>
      <c r="C7617" s="285">
        <v>7</v>
      </c>
      <c r="D7617" t="s">
        <v>714</v>
      </c>
      <c r="F7617" s="16">
        <v>45</v>
      </c>
      <c r="G7617" t="str">
        <f t="shared" si="1685"/>
        <v>heating</v>
      </c>
      <c r="H7617" s="283">
        <f>IF(G7617="heating",F7617*Assumptions!M$4+Assumptions!M$7,0)</f>
        <v>0.26267355323341679</v>
      </c>
      <c r="I7617" s="15">
        <f t="shared" si="1686"/>
        <v>1.1637425769249583</v>
      </c>
      <c r="J7617" s="15">
        <f t="shared" si="1687"/>
        <v>1.0263036171733995</v>
      </c>
      <c r="K7617" s="283">
        <f t="shared" si="1692"/>
        <v>0.31372500310365992</v>
      </c>
      <c r="L7617" s="283">
        <f t="shared" si="1693"/>
        <v>3.8225513186096443</v>
      </c>
      <c r="M7617" s="283">
        <f t="shared" si="1694"/>
        <v>4.0917725016935504</v>
      </c>
      <c r="N7617" s="283">
        <f t="shared" si="1695"/>
        <v>3.3574836377085973</v>
      </c>
      <c r="O7617" s="283">
        <f t="shared" si="1696"/>
        <v>0.35718116711751302</v>
      </c>
      <c r="P7617" s="21">
        <f t="shared" si="1688"/>
        <v>0</v>
      </c>
      <c r="Q7617" s="21">
        <f t="shared" si="1689"/>
        <v>0.97331382064367777</v>
      </c>
      <c r="R7617">
        <f t="shared" si="1690"/>
        <v>0.9421089825381942</v>
      </c>
      <c r="S7617" s="296">
        <f t="shared" si="1697"/>
        <v>0</v>
      </c>
      <c r="T7617" s="283">
        <f t="shared" si="1698"/>
        <v>0.31372500310365992</v>
      </c>
    </row>
    <row r="7618" spans="1:20" x14ac:dyDescent="0.25">
      <c r="A7618" s="286">
        <v>43418</v>
      </c>
      <c r="B7618" s="1">
        <f t="shared" si="1691"/>
        <v>3</v>
      </c>
      <c r="C7618" s="285">
        <v>8</v>
      </c>
      <c r="D7618" t="s">
        <v>714</v>
      </c>
      <c r="F7618" s="16">
        <v>46</v>
      </c>
      <c r="G7618" t="str">
        <f t="shared" ref="G7618:G7681" si="1699">VLOOKUP(A7618,U$2:W$366,3,FALSE)</f>
        <v>heating</v>
      </c>
      <c r="H7618" s="283">
        <f>IF(G7618="heating",F7618*Assumptions!M$4+Assumptions!M$7,0)</f>
        <v>0.2519776789963768</v>
      </c>
      <c r="I7618" s="15">
        <f t="shared" ref="I7618:I7681" si="1700">VLOOKUP(C7618,AO$2:AQ$25,3,FALSE)</f>
        <v>1.094193721037565</v>
      </c>
      <c r="J7618" s="15">
        <f t="shared" ref="J7618:J7681" si="1701">VLOOKUP(B7618,AS$4:AU$10,3,FALSE)</f>
        <v>1.0263036171733995</v>
      </c>
      <c r="K7618" s="283">
        <f t="shared" si="1692"/>
        <v>0.28296462746643847</v>
      </c>
      <c r="L7618" s="283">
        <f t="shared" si="1693"/>
        <v>3.8708416397494121</v>
      </c>
      <c r="M7618" s="283">
        <f t="shared" si="1694"/>
        <v>3.7372020278999978</v>
      </c>
      <c r="N7618" s="283">
        <f t="shared" si="1695"/>
        <v>3.4228778732085736</v>
      </c>
      <c r="O7618" s="283">
        <f t="shared" si="1696"/>
        <v>0.31999717873268313</v>
      </c>
      <c r="P7618" s="21">
        <f t="shared" ref="P7618:P7681" si="1702">IF(G7618="cooling",IF(F7618&lt;61,0.025,(F7618^2*AX$25+F7618*AY$25+AZ$25)),0)</f>
        <v>0</v>
      </c>
      <c r="Q7618" s="21">
        <f t="shared" ref="Q7618:Q7681" si="1703">VLOOKUP(C7618,BB$2:BC$25,2,FALSE)</f>
        <v>0.94940007506179924</v>
      </c>
      <c r="R7618">
        <f t="shared" ref="R7618:R7681" si="1704">VLOOKUP(B7618,AS$4:AV$10,4,FALSE)</f>
        <v>0.9421089825381942</v>
      </c>
      <c r="S7618" s="296">
        <f t="shared" si="1697"/>
        <v>0</v>
      </c>
      <c r="T7618" s="283">
        <f t="shared" si="1698"/>
        <v>0.28296462746643847</v>
      </c>
    </row>
    <row r="7619" spans="1:20" x14ac:dyDescent="0.25">
      <c r="A7619" s="286">
        <v>43418</v>
      </c>
      <c r="B7619" s="1">
        <f t="shared" ref="B7619:B7682" si="1705">WEEKDAY(A7619,2)</f>
        <v>3</v>
      </c>
      <c r="C7619" s="285">
        <v>9</v>
      </c>
      <c r="D7619" t="s">
        <v>714</v>
      </c>
      <c r="F7619" s="16">
        <v>50</v>
      </c>
      <c r="G7619" t="str">
        <f t="shared" si="1699"/>
        <v>heating</v>
      </c>
      <c r="H7619" s="283">
        <f>IF(G7619="heating",F7619*Assumptions!M$4+Assumptions!M$7,0)</f>
        <v>0.20919418204821671</v>
      </c>
      <c r="I7619" s="15">
        <f t="shared" si="1700"/>
        <v>1.0343009000871222</v>
      </c>
      <c r="J7619" s="15">
        <f t="shared" si="1701"/>
        <v>1.0263036171733995</v>
      </c>
      <c r="K7619" s="283">
        <f t="shared" ref="K7619:K7682" si="1706">H7619*I7619*J7619</f>
        <v>0.2220610373519521</v>
      </c>
      <c r="L7619" s="283">
        <f t="shared" ref="L7619:L7682" si="1707">VLOOKUP(F7619,BL$2:BN$92,2,FALSE)</f>
        <v>4.0351685236640416</v>
      </c>
      <c r="M7619" s="283">
        <f t="shared" ref="M7619:M7682" si="1708">IF(G7619="heating",K7619*(L7619*3.412),0)</f>
        <v>3.0573352525653168</v>
      </c>
      <c r="N7619" s="283">
        <f t="shared" ref="N7619:N7682" si="1709">VLOOKUP(F7619,BL$2:BN$92,3,FALSE)</f>
        <v>3.6783220436298789</v>
      </c>
      <c r="O7619" s="283">
        <f t="shared" ref="O7619:O7682" si="1710">IF(F7619&lt;=61,IF(G7619="heating",IF(F7619&gt;=5,K7619*L7619/N7619,0),0),0)</f>
        <v>0.24360393071252928</v>
      </c>
      <c r="P7619" s="21">
        <f t="shared" si="1702"/>
        <v>0</v>
      </c>
      <c r="Q7619" s="21">
        <f t="shared" si="1703"/>
        <v>0.8408485371888097</v>
      </c>
      <c r="R7619">
        <f t="shared" si="1704"/>
        <v>0.9421089825381942</v>
      </c>
      <c r="S7619" s="296">
        <f t="shared" ref="S7619:S7682" si="1711">P7619*Q7619*R7619</f>
        <v>0</v>
      </c>
      <c r="T7619" s="283">
        <f t="shared" ref="T7619:T7682" si="1712">K7619+S7619</f>
        <v>0.2220610373519521</v>
      </c>
    </row>
    <row r="7620" spans="1:20" x14ac:dyDescent="0.25">
      <c r="A7620" s="286">
        <v>43418</v>
      </c>
      <c r="B7620" s="1">
        <f t="shared" si="1705"/>
        <v>3</v>
      </c>
      <c r="C7620" s="285">
        <v>10</v>
      </c>
      <c r="D7620" t="s">
        <v>714</v>
      </c>
      <c r="F7620" s="16">
        <v>52</v>
      </c>
      <c r="G7620" t="str">
        <f t="shared" si="1699"/>
        <v>heating</v>
      </c>
      <c r="H7620" s="283">
        <f>IF(G7620="heating",F7620*Assumptions!M$4+Assumptions!M$7,0)</f>
        <v>0.18780243357413662</v>
      </c>
      <c r="I7620" s="15">
        <f t="shared" si="1700"/>
        <v>0.98112329028689171</v>
      </c>
      <c r="J7620" s="15">
        <f t="shared" si="1701"/>
        <v>1.0263036171733995</v>
      </c>
      <c r="K7620" s="283">
        <f t="shared" si="1706"/>
        <v>0.18910397612571822</v>
      </c>
      <c r="L7620" s="283">
        <f t="shared" si="1707"/>
        <v>4.0950984110509578</v>
      </c>
      <c r="M7620" s="283">
        <f t="shared" si="1708"/>
        <v>2.6422507260357495</v>
      </c>
      <c r="N7620" s="283">
        <f t="shared" si="1709"/>
        <v>3.802065958051716</v>
      </c>
      <c r="O7620" s="283">
        <f t="shared" si="1710"/>
        <v>0.20367857914613105</v>
      </c>
      <c r="P7620" s="21">
        <f t="shared" si="1702"/>
        <v>0</v>
      </c>
      <c r="Q7620" s="21">
        <f t="shared" si="1703"/>
        <v>0.74504051125983206</v>
      </c>
      <c r="R7620">
        <f t="shared" si="1704"/>
        <v>0.9421089825381942</v>
      </c>
      <c r="S7620" s="296">
        <f t="shared" si="1711"/>
        <v>0</v>
      </c>
      <c r="T7620" s="283">
        <f t="shared" si="1712"/>
        <v>0.18910397612571822</v>
      </c>
    </row>
    <row r="7621" spans="1:20" x14ac:dyDescent="0.25">
      <c r="A7621" s="286">
        <v>43418</v>
      </c>
      <c r="B7621" s="1">
        <f t="shared" si="1705"/>
        <v>3</v>
      </c>
      <c r="C7621" s="285">
        <v>11</v>
      </c>
      <c r="D7621" t="s">
        <v>714</v>
      </c>
      <c r="F7621" s="16">
        <v>55</v>
      </c>
      <c r="G7621" t="str">
        <f t="shared" si="1699"/>
        <v>heating</v>
      </c>
      <c r="H7621" s="283">
        <f>IF(G7621="heating",F7621*Assumptions!M$4+Assumptions!M$7,0)</f>
        <v>0.15571481086301653</v>
      </c>
      <c r="I7621" s="15">
        <f t="shared" si="1700"/>
        <v>0.94956163997961163</v>
      </c>
      <c r="J7621" s="15">
        <f t="shared" si="1701"/>
        <v>1.0263036171733995</v>
      </c>
      <c r="K7621" s="283">
        <f t="shared" si="1706"/>
        <v>0.15175008534422291</v>
      </c>
      <c r="L7621" s="283">
        <f t="shared" si="1707"/>
        <v>4.1851135499983272</v>
      </c>
      <c r="M7621" s="283">
        <f t="shared" si="1708"/>
        <v>2.1669316465781834</v>
      </c>
      <c r="N7621" s="283">
        <f t="shared" si="1709"/>
        <v>3.9876635481217684</v>
      </c>
      <c r="O7621" s="283">
        <f t="shared" si="1710"/>
        <v>0.15926402283528773</v>
      </c>
      <c r="P7621" s="21">
        <f t="shared" si="1702"/>
        <v>0</v>
      </c>
      <c r="Q7621" s="21">
        <f t="shared" si="1703"/>
        <v>0.72850690893675296</v>
      </c>
      <c r="R7621">
        <f t="shared" si="1704"/>
        <v>0.9421089825381942</v>
      </c>
      <c r="S7621" s="296">
        <f t="shared" si="1711"/>
        <v>0</v>
      </c>
      <c r="T7621" s="283">
        <f t="shared" si="1712"/>
        <v>0.15175008534422291</v>
      </c>
    </row>
    <row r="7622" spans="1:20" x14ac:dyDescent="0.25">
      <c r="A7622" s="286">
        <v>43418</v>
      </c>
      <c r="B7622" s="1">
        <f t="shared" si="1705"/>
        <v>3</v>
      </c>
      <c r="C7622" s="285">
        <v>12</v>
      </c>
      <c r="D7622" t="s">
        <v>714</v>
      </c>
      <c r="F7622" s="16">
        <v>57</v>
      </c>
      <c r="G7622" t="str">
        <f t="shared" si="1699"/>
        <v>heating</v>
      </c>
      <c r="H7622" s="283">
        <f>IF(G7622="heating",F7622*Assumptions!M$4+Assumptions!M$7,0)</f>
        <v>0.13432306238893654</v>
      </c>
      <c r="I7622" s="15">
        <f t="shared" si="1700"/>
        <v>0.91648403420261149</v>
      </c>
      <c r="J7622" s="15">
        <f t="shared" si="1701"/>
        <v>1.0263036171733995</v>
      </c>
      <c r="K7622" s="283">
        <f t="shared" si="1706"/>
        <v>0.12634304737393617</v>
      </c>
      <c r="L7622" s="283">
        <f t="shared" si="1707"/>
        <v>4.2530692972692208</v>
      </c>
      <c r="M7622" s="283">
        <f t="shared" si="1708"/>
        <v>1.8334236502408774</v>
      </c>
      <c r="N7622" s="283">
        <f t="shared" si="1709"/>
        <v>4.1119599131986844</v>
      </c>
      <c r="O7622" s="283">
        <f t="shared" si="1710"/>
        <v>0.1306787388623929</v>
      </c>
      <c r="P7622" s="21">
        <f t="shared" si="1702"/>
        <v>0</v>
      </c>
      <c r="Q7622" s="21">
        <f t="shared" si="1703"/>
        <v>0.75910815787401487</v>
      </c>
      <c r="R7622">
        <f t="shared" si="1704"/>
        <v>0.9421089825381942</v>
      </c>
      <c r="S7622" s="296">
        <f t="shared" si="1711"/>
        <v>0</v>
      </c>
      <c r="T7622" s="283">
        <f t="shared" si="1712"/>
        <v>0.12634304737393617</v>
      </c>
    </row>
    <row r="7623" spans="1:20" x14ac:dyDescent="0.25">
      <c r="A7623" s="286">
        <v>43418</v>
      </c>
      <c r="B7623" s="1">
        <f t="shared" si="1705"/>
        <v>3</v>
      </c>
      <c r="C7623" s="285">
        <v>13</v>
      </c>
      <c r="D7623" t="s">
        <v>714</v>
      </c>
      <c r="F7623" s="16">
        <v>57</v>
      </c>
      <c r="G7623" t="str">
        <f t="shared" si="1699"/>
        <v>heating</v>
      </c>
      <c r="H7623" s="283">
        <f>IF(G7623="heating",F7623*Assumptions!M$4+Assumptions!M$7,0)</f>
        <v>0.13432306238893654</v>
      </c>
      <c r="I7623" s="15">
        <f t="shared" si="1700"/>
        <v>0.90040206880052787</v>
      </c>
      <c r="J7623" s="15">
        <f t="shared" si="1701"/>
        <v>1.0263036171733995</v>
      </c>
      <c r="K7623" s="283">
        <f t="shared" si="1706"/>
        <v>0.12412604801460825</v>
      </c>
      <c r="L7623" s="283">
        <f t="shared" si="1707"/>
        <v>4.2530692972692208</v>
      </c>
      <c r="M7623" s="283">
        <f t="shared" si="1708"/>
        <v>1.8012517251334321</v>
      </c>
      <c r="N7623" s="283">
        <f t="shared" si="1709"/>
        <v>4.1119599131986844</v>
      </c>
      <c r="O7623" s="283">
        <f t="shared" si="1710"/>
        <v>0.12838565913733102</v>
      </c>
      <c r="P7623" s="21">
        <f t="shared" si="1702"/>
        <v>0</v>
      </c>
      <c r="Q7623" s="21">
        <f t="shared" si="1703"/>
        <v>0.79115902007799765</v>
      </c>
      <c r="R7623">
        <f t="shared" si="1704"/>
        <v>0.9421089825381942</v>
      </c>
      <c r="S7623" s="296">
        <f t="shared" si="1711"/>
        <v>0</v>
      </c>
      <c r="T7623" s="283">
        <f t="shared" si="1712"/>
        <v>0.12412604801460825</v>
      </c>
    </row>
    <row r="7624" spans="1:20" x14ac:dyDescent="0.25">
      <c r="A7624" s="286">
        <v>43418</v>
      </c>
      <c r="B7624" s="1">
        <f t="shared" si="1705"/>
        <v>3</v>
      </c>
      <c r="C7624" s="285">
        <v>14</v>
      </c>
      <c r="D7624" t="s">
        <v>714</v>
      </c>
      <c r="F7624" s="16">
        <v>55</v>
      </c>
      <c r="G7624" t="str">
        <f t="shared" si="1699"/>
        <v>heating</v>
      </c>
      <c r="H7624" s="283">
        <f>IF(G7624="heating",F7624*Assumptions!M$4+Assumptions!M$7,0)</f>
        <v>0.15571481086301653</v>
      </c>
      <c r="I7624" s="15">
        <f t="shared" si="1700"/>
        <v>0.86032894500746537</v>
      </c>
      <c r="J7624" s="15">
        <f t="shared" si="1701"/>
        <v>1.0263036171733995</v>
      </c>
      <c r="K7624" s="283">
        <f t="shared" si="1706"/>
        <v>0.13748974825035193</v>
      </c>
      <c r="L7624" s="283">
        <f t="shared" si="1707"/>
        <v>4.1851135499983272</v>
      </c>
      <c r="M7624" s="283">
        <f t="shared" si="1708"/>
        <v>1.9632996310212434</v>
      </c>
      <c r="N7624" s="283">
        <f t="shared" si="1709"/>
        <v>3.9876635481217684</v>
      </c>
      <c r="O7624" s="283">
        <f t="shared" si="1710"/>
        <v>0.14429758214166061</v>
      </c>
      <c r="P7624" s="21">
        <f t="shared" si="1702"/>
        <v>0</v>
      </c>
      <c r="Q7624" s="21">
        <f t="shared" si="1703"/>
        <v>0.84355555031342389</v>
      </c>
      <c r="R7624">
        <f t="shared" si="1704"/>
        <v>0.9421089825381942</v>
      </c>
      <c r="S7624" s="296">
        <f t="shared" si="1711"/>
        <v>0</v>
      </c>
      <c r="T7624" s="283">
        <f t="shared" si="1712"/>
        <v>0.13748974825035193</v>
      </c>
    </row>
    <row r="7625" spans="1:20" x14ac:dyDescent="0.25">
      <c r="A7625" s="286">
        <v>43418</v>
      </c>
      <c r="B7625" s="1">
        <f t="shared" si="1705"/>
        <v>3</v>
      </c>
      <c r="C7625" s="285">
        <v>15</v>
      </c>
      <c r="D7625" t="s">
        <v>714</v>
      </c>
      <c r="F7625" s="16">
        <v>54</v>
      </c>
      <c r="G7625" t="str">
        <f t="shared" si="1699"/>
        <v>heating</v>
      </c>
      <c r="H7625" s="283">
        <f>IF(G7625="heating",F7625*Assumptions!M$4+Assumptions!M$7,0)</f>
        <v>0.16641068510005663</v>
      </c>
      <c r="I7625" s="15">
        <f t="shared" si="1700"/>
        <v>0.85754515037175039</v>
      </c>
      <c r="J7625" s="15">
        <f t="shared" si="1701"/>
        <v>1.0263036171733995</v>
      </c>
      <c r="K7625" s="283">
        <f t="shared" si="1706"/>
        <v>0.14645832514336271</v>
      </c>
      <c r="L7625" s="283">
        <f t="shared" si="1707"/>
        <v>4.1559947708987721</v>
      </c>
      <c r="M7625" s="283">
        <f t="shared" si="1708"/>
        <v>2.0768162741327907</v>
      </c>
      <c r="N7625" s="283">
        <f t="shared" si="1709"/>
        <v>3.9259252525022648</v>
      </c>
      <c r="O7625" s="283">
        <f t="shared" si="1710"/>
        <v>0.15504116719044855</v>
      </c>
      <c r="P7625" s="21">
        <f t="shared" si="1702"/>
        <v>0</v>
      </c>
      <c r="Q7625" s="21">
        <f t="shared" si="1703"/>
        <v>0.96592607327566882</v>
      </c>
      <c r="R7625">
        <f t="shared" si="1704"/>
        <v>0.9421089825381942</v>
      </c>
      <c r="S7625" s="296">
        <f t="shared" si="1711"/>
        <v>0</v>
      </c>
      <c r="T7625" s="283">
        <f t="shared" si="1712"/>
        <v>0.14645832514336271</v>
      </c>
    </row>
    <row r="7626" spans="1:20" x14ac:dyDescent="0.25">
      <c r="A7626" s="286">
        <v>43418</v>
      </c>
      <c r="B7626" s="1">
        <f t="shared" si="1705"/>
        <v>3</v>
      </c>
      <c r="C7626" s="285">
        <v>16</v>
      </c>
      <c r="D7626" t="s">
        <v>714</v>
      </c>
      <c r="F7626" s="16">
        <v>52</v>
      </c>
      <c r="G7626" t="str">
        <f t="shared" si="1699"/>
        <v>heating</v>
      </c>
      <c r="H7626" s="283">
        <f>IF(G7626="heating",F7626*Assumptions!M$4+Assumptions!M$7,0)</f>
        <v>0.18780243357413662</v>
      </c>
      <c r="I7626" s="15">
        <f t="shared" si="1700"/>
        <v>0.88344815438260227</v>
      </c>
      <c r="J7626" s="15">
        <f t="shared" si="1701"/>
        <v>1.0263036171733995</v>
      </c>
      <c r="K7626" s="283">
        <f t="shared" si="1706"/>
        <v>0.17027784412887204</v>
      </c>
      <c r="L7626" s="283">
        <f t="shared" si="1707"/>
        <v>4.0950984110509578</v>
      </c>
      <c r="M7626" s="283">
        <f t="shared" si="1708"/>
        <v>2.3792030527068619</v>
      </c>
      <c r="N7626" s="283">
        <f t="shared" si="1709"/>
        <v>3.802065958051716</v>
      </c>
      <c r="O7626" s="283">
        <f t="shared" si="1710"/>
        <v>0.18340148135847825</v>
      </c>
      <c r="P7626" s="21">
        <f t="shared" si="1702"/>
        <v>0</v>
      </c>
      <c r="Q7626" s="21">
        <f t="shared" si="1703"/>
        <v>1.1649354943302594</v>
      </c>
      <c r="R7626">
        <f t="shared" si="1704"/>
        <v>0.9421089825381942</v>
      </c>
      <c r="S7626" s="296">
        <f t="shared" si="1711"/>
        <v>0</v>
      </c>
      <c r="T7626" s="283">
        <f t="shared" si="1712"/>
        <v>0.17027784412887204</v>
      </c>
    </row>
    <row r="7627" spans="1:20" x14ac:dyDescent="0.25">
      <c r="A7627" s="286">
        <v>43418</v>
      </c>
      <c r="B7627" s="1">
        <f t="shared" si="1705"/>
        <v>3</v>
      </c>
      <c r="C7627" s="285">
        <v>17</v>
      </c>
      <c r="D7627" t="s">
        <v>714</v>
      </c>
      <c r="F7627" s="16">
        <v>50</v>
      </c>
      <c r="G7627" t="str">
        <f t="shared" si="1699"/>
        <v>heating</v>
      </c>
      <c r="H7627" s="283">
        <f>IF(G7627="heating",F7627*Assumptions!M$4+Assumptions!M$7,0)</f>
        <v>0.20919418204821671</v>
      </c>
      <c r="I7627" s="15">
        <f t="shared" si="1700"/>
        <v>0.94025748850374469</v>
      </c>
      <c r="J7627" s="15">
        <f t="shared" si="1701"/>
        <v>1.0263036171733995</v>
      </c>
      <c r="K7627" s="283">
        <f t="shared" si="1706"/>
        <v>0.2018702229278688</v>
      </c>
      <c r="L7627" s="283">
        <f t="shared" si="1707"/>
        <v>4.0351685236640416</v>
      </c>
      <c r="M7627" s="283">
        <f t="shared" si="1708"/>
        <v>2.7793482204732527</v>
      </c>
      <c r="N7627" s="283">
        <f t="shared" si="1709"/>
        <v>3.6783220436298789</v>
      </c>
      <c r="O7627" s="283">
        <f t="shared" si="1710"/>
        <v>0.22145433699430156</v>
      </c>
      <c r="P7627" s="21">
        <f t="shared" si="1702"/>
        <v>0</v>
      </c>
      <c r="Q7627" s="21">
        <f t="shared" si="1703"/>
        <v>1.3521540118753073</v>
      </c>
      <c r="R7627">
        <f t="shared" si="1704"/>
        <v>0.9421089825381942</v>
      </c>
      <c r="S7627" s="296">
        <f t="shared" si="1711"/>
        <v>0</v>
      </c>
      <c r="T7627" s="283">
        <f t="shared" si="1712"/>
        <v>0.2018702229278688</v>
      </c>
    </row>
    <row r="7628" spans="1:20" x14ac:dyDescent="0.25">
      <c r="A7628" s="286">
        <v>43418</v>
      </c>
      <c r="B7628" s="1">
        <f t="shared" si="1705"/>
        <v>3</v>
      </c>
      <c r="C7628" s="285">
        <v>18</v>
      </c>
      <c r="D7628" t="s">
        <v>714</v>
      </c>
      <c r="F7628" s="16">
        <v>48</v>
      </c>
      <c r="G7628" t="str">
        <f t="shared" si="1699"/>
        <v>heating</v>
      </c>
      <c r="H7628" s="283">
        <f>IF(G7628="heating",F7628*Assumptions!M$4+Assumptions!M$7,0)</f>
        <v>0.2305859305222967</v>
      </c>
      <c r="I7628" s="15">
        <f t="shared" si="1700"/>
        <v>0.98182363790757687</v>
      </c>
      <c r="J7628" s="15">
        <f t="shared" si="1701"/>
        <v>1.0263036171733995</v>
      </c>
      <c r="K7628" s="283">
        <f t="shared" si="1706"/>
        <v>0.23234971712584884</v>
      </c>
      <c r="L7628" s="283">
        <f t="shared" si="1707"/>
        <v>3.9630740889572826</v>
      </c>
      <c r="M7628" s="283">
        <f t="shared" si="1708"/>
        <v>3.1418349176834357</v>
      </c>
      <c r="N7628" s="283">
        <f t="shared" si="1709"/>
        <v>3.5524856183738187</v>
      </c>
      <c r="O7628" s="283">
        <f t="shared" si="1710"/>
        <v>0.25920418614939217</v>
      </c>
      <c r="P7628" s="21">
        <f t="shared" si="1702"/>
        <v>0</v>
      </c>
      <c r="Q7628" s="21">
        <f t="shared" si="1703"/>
        <v>1.5598916921549892</v>
      </c>
      <c r="R7628">
        <f t="shared" si="1704"/>
        <v>0.9421089825381942</v>
      </c>
      <c r="S7628" s="296">
        <f t="shared" si="1711"/>
        <v>0</v>
      </c>
      <c r="T7628" s="283">
        <f t="shared" si="1712"/>
        <v>0.23234971712584884</v>
      </c>
    </row>
    <row r="7629" spans="1:20" x14ac:dyDescent="0.25">
      <c r="A7629" s="286">
        <v>43418</v>
      </c>
      <c r="B7629" s="1">
        <f t="shared" si="1705"/>
        <v>3</v>
      </c>
      <c r="C7629" s="285">
        <v>19</v>
      </c>
      <c r="D7629" t="s">
        <v>714</v>
      </c>
      <c r="F7629" s="16">
        <v>46</v>
      </c>
      <c r="G7629" t="str">
        <f t="shared" si="1699"/>
        <v>heating</v>
      </c>
      <c r="H7629" s="283">
        <f>IF(G7629="heating",F7629*Assumptions!M$4+Assumptions!M$7,0)</f>
        <v>0.2519776789963768</v>
      </c>
      <c r="I7629" s="15">
        <f t="shared" si="1700"/>
        <v>0.98418842963438757</v>
      </c>
      <c r="J7629" s="15">
        <f t="shared" si="1701"/>
        <v>1.0263036171733995</v>
      </c>
      <c r="K7629" s="283">
        <f t="shared" si="1706"/>
        <v>0.25451664270582364</v>
      </c>
      <c r="L7629" s="283">
        <f t="shared" si="1707"/>
        <v>3.8708416397494121</v>
      </c>
      <c r="M7629" s="283">
        <f t="shared" si="1708"/>
        <v>3.3614806266458861</v>
      </c>
      <c r="N7629" s="283">
        <f t="shared" si="1709"/>
        <v>3.4228778732085736</v>
      </c>
      <c r="O7629" s="283">
        <f t="shared" si="1710"/>
        <v>0.2878261086398079</v>
      </c>
      <c r="P7629" s="21">
        <f t="shared" si="1702"/>
        <v>0</v>
      </c>
      <c r="Q7629" s="21">
        <f t="shared" si="1703"/>
        <v>1.6764212681468484</v>
      </c>
      <c r="R7629">
        <f t="shared" si="1704"/>
        <v>0.9421089825381942</v>
      </c>
      <c r="S7629" s="296">
        <f t="shared" si="1711"/>
        <v>0</v>
      </c>
      <c r="T7629" s="283">
        <f t="shared" si="1712"/>
        <v>0.25451664270582364</v>
      </c>
    </row>
    <row r="7630" spans="1:20" x14ac:dyDescent="0.25">
      <c r="A7630" s="286">
        <v>43418</v>
      </c>
      <c r="B7630" s="1">
        <f t="shared" si="1705"/>
        <v>3</v>
      </c>
      <c r="C7630" s="285">
        <v>20</v>
      </c>
      <c r="D7630" t="s">
        <v>714</v>
      </c>
      <c r="F7630" s="16">
        <v>46</v>
      </c>
      <c r="G7630" t="str">
        <f t="shared" si="1699"/>
        <v>heating</v>
      </c>
      <c r="H7630" s="283">
        <f>IF(G7630="heating",F7630*Assumptions!M$4+Assumptions!M$7,0)</f>
        <v>0.2519776789963768</v>
      </c>
      <c r="I7630" s="15">
        <f t="shared" si="1700"/>
        <v>0.97071962311712034</v>
      </c>
      <c r="J7630" s="15">
        <f t="shared" si="1701"/>
        <v>1.0263036171733995</v>
      </c>
      <c r="K7630" s="283">
        <f t="shared" si="1706"/>
        <v>0.25103353386933519</v>
      </c>
      <c r="L7630" s="283">
        <f t="shared" si="1707"/>
        <v>3.8708416397494121</v>
      </c>
      <c r="M7630" s="283">
        <f t="shared" si="1708"/>
        <v>3.3154781226450458</v>
      </c>
      <c r="N7630" s="283">
        <f t="shared" si="1709"/>
        <v>3.4228778732085736</v>
      </c>
      <c r="O7630" s="283">
        <f t="shared" si="1710"/>
        <v>0.28388715340404308</v>
      </c>
      <c r="P7630" s="21">
        <f t="shared" si="1702"/>
        <v>0</v>
      </c>
      <c r="Q7630" s="21">
        <f t="shared" si="1703"/>
        <v>1.52436960139122</v>
      </c>
      <c r="R7630">
        <f t="shared" si="1704"/>
        <v>0.9421089825381942</v>
      </c>
      <c r="S7630" s="296">
        <f t="shared" si="1711"/>
        <v>0</v>
      </c>
      <c r="T7630" s="283">
        <f t="shared" si="1712"/>
        <v>0.25103353386933519</v>
      </c>
    </row>
    <row r="7631" spans="1:20" x14ac:dyDescent="0.25">
      <c r="A7631" s="286">
        <v>43418</v>
      </c>
      <c r="B7631" s="1">
        <f t="shared" si="1705"/>
        <v>3</v>
      </c>
      <c r="C7631" s="285">
        <v>21</v>
      </c>
      <c r="D7631" t="s">
        <v>714</v>
      </c>
      <c r="F7631" s="16">
        <v>45</v>
      </c>
      <c r="G7631" t="str">
        <f t="shared" si="1699"/>
        <v>heating</v>
      </c>
      <c r="H7631" s="283">
        <f>IF(G7631="heating",F7631*Assumptions!M$4+Assumptions!M$7,0)</f>
        <v>0.26267355323341679</v>
      </c>
      <c r="I7631" s="15">
        <f t="shared" si="1700"/>
        <v>0.95751150862929935</v>
      </c>
      <c r="J7631" s="15">
        <f t="shared" si="1701"/>
        <v>1.0263036171733995</v>
      </c>
      <c r="K7631" s="283">
        <f t="shared" si="1706"/>
        <v>0.25812865059064299</v>
      </c>
      <c r="L7631" s="283">
        <f t="shared" si="1707"/>
        <v>3.8225513186096443</v>
      </c>
      <c r="M7631" s="283">
        <f t="shared" si="1708"/>
        <v>3.366654566697282</v>
      </c>
      <c r="N7631" s="283">
        <f t="shared" si="1709"/>
        <v>3.3574836377085973</v>
      </c>
      <c r="O7631" s="283">
        <f t="shared" si="1710"/>
        <v>0.29388378921768821</v>
      </c>
      <c r="P7631" s="21">
        <f t="shared" si="1702"/>
        <v>0</v>
      </c>
      <c r="Q7631" s="21">
        <f t="shared" si="1703"/>
        <v>1.4448604713749031</v>
      </c>
      <c r="R7631">
        <f t="shared" si="1704"/>
        <v>0.9421089825381942</v>
      </c>
      <c r="S7631" s="296">
        <f t="shared" si="1711"/>
        <v>0</v>
      </c>
      <c r="T7631" s="283">
        <f t="shared" si="1712"/>
        <v>0.25812865059064299</v>
      </c>
    </row>
    <row r="7632" spans="1:20" x14ac:dyDescent="0.25">
      <c r="A7632" s="286">
        <v>43418</v>
      </c>
      <c r="B7632" s="1">
        <f t="shared" si="1705"/>
        <v>3</v>
      </c>
      <c r="C7632" s="285">
        <v>22</v>
      </c>
      <c r="D7632" t="s">
        <v>714</v>
      </c>
      <c r="F7632" s="16">
        <v>45</v>
      </c>
      <c r="G7632" t="str">
        <f t="shared" si="1699"/>
        <v>heating</v>
      </c>
      <c r="H7632" s="283">
        <f>IF(G7632="heating",F7632*Assumptions!M$4+Assumptions!M$7,0)</f>
        <v>0.26267355323341679</v>
      </c>
      <c r="I7632" s="15">
        <f t="shared" si="1700"/>
        <v>0.9426530227543114</v>
      </c>
      <c r="J7632" s="15">
        <f t="shared" si="1701"/>
        <v>1.0263036171733995</v>
      </c>
      <c r="K7632" s="283">
        <f t="shared" si="1706"/>
        <v>0.25412305809993629</v>
      </c>
      <c r="L7632" s="283">
        <f t="shared" si="1707"/>
        <v>3.8225513186096443</v>
      </c>
      <c r="M7632" s="283">
        <f t="shared" si="1708"/>
        <v>3.3144114459886391</v>
      </c>
      <c r="N7632" s="283">
        <f t="shared" si="1709"/>
        <v>3.3574836377085973</v>
      </c>
      <c r="O7632" s="283">
        <f t="shared" si="1710"/>
        <v>0.28932335512198748</v>
      </c>
      <c r="P7632" s="21">
        <f t="shared" si="1702"/>
        <v>0</v>
      </c>
      <c r="Q7632" s="21">
        <f t="shared" si="1703"/>
        <v>1.2427137171080138</v>
      </c>
      <c r="R7632">
        <f t="shared" si="1704"/>
        <v>0.9421089825381942</v>
      </c>
      <c r="S7632" s="296">
        <f t="shared" si="1711"/>
        <v>0</v>
      </c>
      <c r="T7632" s="283">
        <f t="shared" si="1712"/>
        <v>0.25412305809993629</v>
      </c>
    </row>
    <row r="7633" spans="1:20" x14ac:dyDescent="0.25">
      <c r="A7633" s="286">
        <v>43418</v>
      </c>
      <c r="B7633" s="1">
        <f t="shared" si="1705"/>
        <v>3</v>
      </c>
      <c r="C7633" s="285">
        <v>23</v>
      </c>
      <c r="D7633" t="s">
        <v>713</v>
      </c>
      <c r="F7633" s="16">
        <v>45</v>
      </c>
      <c r="G7633" t="str">
        <f t="shared" si="1699"/>
        <v>heating</v>
      </c>
      <c r="H7633" s="283">
        <f>IF(G7633="heating",F7633*Assumptions!M$4+Assumptions!M$7,0)</f>
        <v>0.26267355323341679</v>
      </c>
      <c r="I7633" s="15">
        <f t="shared" si="1700"/>
        <v>0.94450710149963013</v>
      </c>
      <c r="J7633" s="15">
        <f t="shared" si="1701"/>
        <v>1.0263036171733995</v>
      </c>
      <c r="K7633" s="283">
        <f t="shared" si="1706"/>
        <v>0.25462288587255805</v>
      </c>
      <c r="L7633" s="283">
        <f t="shared" si="1707"/>
        <v>3.8225513186096443</v>
      </c>
      <c r="M7633" s="283">
        <f t="shared" si="1708"/>
        <v>3.3209304722548389</v>
      </c>
      <c r="N7633" s="283">
        <f t="shared" si="1709"/>
        <v>3.3574836377085973</v>
      </c>
      <c r="O7633" s="283">
        <f t="shared" si="1710"/>
        <v>0.28989241740716271</v>
      </c>
      <c r="P7633" s="21">
        <f t="shared" si="1702"/>
        <v>0</v>
      </c>
      <c r="Q7633" s="21">
        <f t="shared" si="1703"/>
        <v>1.0297519246597011</v>
      </c>
      <c r="R7633">
        <f t="shared" si="1704"/>
        <v>0.9421089825381942</v>
      </c>
      <c r="S7633" s="296">
        <f t="shared" si="1711"/>
        <v>0</v>
      </c>
      <c r="T7633" s="283">
        <f t="shared" si="1712"/>
        <v>0.25462288587255805</v>
      </c>
    </row>
    <row r="7634" spans="1:20" x14ac:dyDescent="0.25">
      <c r="A7634" s="286">
        <v>43419</v>
      </c>
      <c r="B7634" s="1">
        <f t="shared" si="1705"/>
        <v>4</v>
      </c>
      <c r="C7634" s="285">
        <v>0</v>
      </c>
      <c r="D7634" t="s">
        <v>713</v>
      </c>
      <c r="F7634" s="16">
        <v>45</v>
      </c>
      <c r="G7634" t="str">
        <f t="shared" si="1699"/>
        <v>heating</v>
      </c>
      <c r="H7634" s="283">
        <f>IF(G7634="heating",F7634*Assumptions!M$4+Assumptions!M$7,0)</f>
        <v>0.26267355323341679</v>
      </c>
      <c r="I7634" s="15">
        <f t="shared" si="1700"/>
        <v>0.97481507806017154</v>
      </c>
      <c r="J7634" s="15">
        <f t="shared" si="1701"/>
        <v>1.0020455199443592</v>
      </c>
      <c r="K7634" s="283">
        <f t="shared" si="1706"/>
        <v>0.25658191233247413</v>
      </c>
      <c r="L7634" s="283">
        <f t="shared" si="1707"/>
        <v>3.8225513186096443</v>
      </c>
      <c r="M7634" s="283">
        <f t="shared" si="1708"/>
        <v>3.3464811632086171</v>
      </c>
      <c r="N7634" s="283">
        <f t="shared" si="1709"/>
        <v>3.3574836377085973</v>
      </c>
      <c r="O7634" s="283">
        <f t="shared" si="1710"/>
        <v>0.29212280182168038</v>
      </c>
      <c r="P7634" s="21">
        <f t="shared" si="1702"/>
        <v>0</v>
      </c>
      <c r="Q7634" s="21">
        <f t="shared" si="1703"/>
        <v>0.90668853391740301</v>
      </c>
      <c r="R7634">
        <f t="shared" si="1704"/>
        <v>1.0705685074825908</v>
      </c>
      <c r="S7634" s="296">
        <f t="shared" si="1711"/>
        <v>0</v>
      </c>
      <c r="T7634" s="283">
        <f t="shared" si="1712"/>
        <v>0.25658191233247413</v>
      </c>
    </row>
    <row r="7635" spans="1:20" x14ac:dyDescent="0.25">
      <c r="A7635" s="286">
        <v>43419</v>
      </c>
      <c r="B7635" s="1">
        <f t="shared" si="1705"/>
        <v>4</v>
      </c>
      <c r="C7635" s="285">
        <v>1</v>
      </c>
      <c r="D7635" t="s">
        <v>713</v>
      </c>
      <c r="F7635" s="16">
        <v>45</v>
      </c>
      <c r="G7635" t="str">
        <f t="shared" si="1699"/>
        <v>heating</v>
      </c>
      <c r="H7635" s="283">
        <f>IF(G7635="heating",F7635*Assumptions!M$4+Assumptions!M$7,0)</f>
        <v>0.26267355323341679</v>
      </c>
      <c r="I7635" s="15">
        <f t="shared" si="1700"/>
        <v>1.012242869806885</v>
      </c>
      <c r="J7635" s="15">
        <f t="shared" si="1701"/>
        <v>1.0020455199443592</v>
      </c>
      <c r="K7635" s="283">
        <f t="shared" si="1706"/>
        <v>0.2664333134821808</v>
      </c>
      <c r="L7635" s="283">
        <f t="shared" si="1707"/>
        <v>3.8225513186096443</v>
      </c>
      <c r="M7635" s="283">
        <f t="shared" si="1708"/>
        <v>3.4749685069929535</v>
      </c>
      <c r="N7635" s="283">
        <f t="shared" si="1709"/>
        <v>3.3574836377085973</v>
      </c>
      <c r="O7635" s="283">
        <f t="shared" si="1710"/>
        <v>0.30333878692195754</v>
      </c>
      <c r="P7635" s="21">
        <f t="shared" si="1702"/>
        <v>0</v>
      </c>
      <c r="Q7635" s="21">
        <f t="shared" si="1703"/>
        <v>0.81803459285312596</v>
      </c>
      <c r="R7635">
        <f t="shared" si="1704"/>
        <v>1.0705685074825908</v>
      </c>
      <c r="S7635" s="296">
        <f t="shared" si="1711"/>
        <v>0</v>
      </c>
      <c r="T7635" s="283">
        <f t="shared" si="1712"/>
        <v>0.2664333134821808</v>
      </c>
    </row>
    <row r="7636" spans="1:20" x14ac:dyDescent="0.25">
      <c r="A7636" s="286">
        <v>43419</v>
      </c>
      <c r="B7636" s="1">
        <f t="shared" si="1705"/>
        <v>4</v>
      </c>
      <c r="C7636" s="285">
        <v>2</v>
      </c>
      <c r="D7636" t="s">
        <v>713</v>
      </c>
      <c r="F7636" s="16">
        <v>43</v>
      </c>
      <c r="G7636" t="str">
        <f t="shared" si="1699"/>
        <v>heating</v>
      </c>
      <c r="H7636" s="283">
        <f>IF(G7636="heating",F7636*Assumptions!M$4+Assumptions!M$7,0)</f>
        <v>0.28406530170749683</v>
      </c>
      <c r="I7636" s="15">
        <f t="shared" si="1700"/>
        <v>1.0509704703585963</v>
      </c>
      <c r="J7636" s="15">
        <f t="shared" si="1701"/>
        <v>1.0020455199443592</v>
      </c>
      <c r="K7636" s="283">
        <f t="shared" si="1706"/>
        <v>0.29915492195294485</v>
      </c>
      <c r="L7636" s="283">
        <f t="shared" si="1707"/>
        <v>3.7370271581932331</v>
      </c>
      <c r="M7636" s="283">
        <f t="shared" si="1708"/>
        <v>3.8144456314882724</v>
      </c>
      <c r="N7636" s="283">
        <f t="shared" si="1709"/>
        <v>3.2278965655525562</v>
      </c>
      <c r="O7636" s="283">
        <f t="shared" si="1710"/>
        <v>0.34634011503833911</v>
      </c>
      <c r="P7636" s="21">
        <f t="shared" si="1702"/>
        <v>0</v>
      </c>
      <c r="Q7636" s="21">
        <f t="shared" si="1703"/>
        <v>0.74507607494346417</v>
      </c>
      <c r="R7636">
        <f t="shared" si="1704"/>
        <v>1.0705685074825908</v>
      </c>
      <c r="S7636" s="296">
        <f t="shared" si="1711"/>
        <v>0</v>
      </c>
      <c r="T7636" s="283">
        <f t="shared" si="1712"/>
        <v>0.29915492195294485</v>
      </c>
    </row>
    <row r="7637" spans="1:20" x14ac:dyDescent="0.25">
      <c r="A7637" s="286">
        <v>43419</v>
      </c>
      <c r="B7637" s="1">
        <f t="shared" si="1705"/>
        <v>4</v>
      </c>
      <c r="C7637" s="285">
        <v>3</v>
      </c>
      <c r="D7637" t="s">
        <v>713</v>
      </c>
      <c r="F7637" s="16">
        <v>43</v>
      </c>
      <c r="G7637" t="str">
        <f t="shared" si="1699"/>
        <v>heating</v>
      </c>
      <c r="H7637" s="283">
        <f>IF(G7637="heating",F7637*Assumptions!M$4+Assumptions!M$7,0)</f>
        <v>0.28406530170749683</v>
      </c>
      <c r="I7637" s="15">
        <f t="shared" si="1700"/>
        <v>1.0924036124451033</v>
      </c>
      <c r="J7637" s="15">
        <f t="shared" si="1701"/>
        <v>1.0020455199443592</v>
      </c>
      <c r="K7637" s="283">
        <f t="shared" si="1706"/>
        <v>0.31094871515336187</v>
      </c>
      <c r="L7637" s="283">
        <f t="shared" si="1707"/>
        <v>3.7370271581932331</v>
      </c>
      <c r="M7637" s="283">
        <f t="shared" si="1708"/>
        <v>3.9648251828535774</v>
      </c>
      <c r="N7637" s="283">
        <f t="shared" si="1709"/>
        <v>3.2278965655525562</v>
      </c>
      <c r="O7637" s="283">
        <f t="shared" si="1710"/>
        <v>0.35999412302558959</v>
      </c>
      <c r="P7637" s="21">
        <f t="shared" si="1702"/>
        <v>0</v>
      </c>
      <c r="Q7637" s="21">
        <f t="shared" si="1703"/>
        <v>0.69158980876382303</v>
      </c>
      <c r="R7637">
        <f t="shared" si="1704"/>
        <v>1.0705685074825908</v>
      </c>
      <c r="S7637" s="296">
        <f t="shared" si="1711"/>
        <v>0</v>
      </c>
      <c r="T7637" s="283">
        <f t="shared" si="1712"/>
        <v>0.31094871515336187</v>
      </c>
    </row>
    <row r="7638" spans="1:20" x14ac:dyDescent="0.25">
      <c r="A7638" s="286">
        <v>43419</v>
      </c>
      <c r="B7638" s="1">
        <f t="shared" si="1705"/>
        <v>4</v>
      </c>
      <c r="C7638" s="285">
        <v>4</v>
      </c>
      <c r="D7638" t="s">
        <v>713</v>
      </c>
      <c r="F7638" s="16">
        <v>43</v>
      </c>
      <c r="G7638" t="str">
        <f t="shared" si="1699"/>
        <v>heating</v>
      </c>
      <c r="H7638" s="283">
        <f>IF(G7638="heating",F7638*Assumptions!M$4+Assumptions!M$7,0)</f>
        <v>0.28406530170749683</v>
      </c>
      <c r="I7638" s="15">
        <f t="shared" si="1700"/>
        <v>1.1348296917927807</v>
      </c>
      <c r="J7638" s="15">
        <f t="shared" si="1701"/>
        <v>1.0020455199443592</v>
      </c>
      <c r="K7638" s="283">
        <f t="shared" si="1706"/>
        <v>0.32302514433380619</v>
      </c>
      <c r="L7638" s="283">
        <f t="shared" si="1707"/>
        <v>3.7370271581932331</v>
      </c>
      <c r="M7638" s="283">
        <f t="shared" si="1708"/>
        <v>4.1188085511719139</v>
      </c>
      <c r="N7638" s="283">
        <f t="shared" si="1709"/>
        <v>3.2278965655525562</v>
      </c>
      <c r="O7638" s="283">
        <f t="shared" si="1710"/>
        <v>0.37397534668155646</v>
      </c>
      <c r="P7638" s="21">
        <f t="shared" si="1702"/>
        <v>0</v>
      </c>
      <c r="Q7638" s="21">
        <f t="shared" si="1703"/>
        <v>0.6473875548762833</v>
      </c>
      <c r="R7638">
        <f t="shared" si="1704"/>
        <v>1.0705685074825908</v>
      </c>
      <c r="S7638" s="296">
        <f t="shared" si="1711"/>
        <v>0</v>
      </c>
      <c r="T7638" s="283">
        <f t="shared" si="1712"/>
        <v>0.32302514433380619</v>
      </c>
    </row>
    <row r="7639" spans="1:20" x14ac:dyDescent="0.25">
      <c r="A7639" s="286">
        <v>43419</v>
      </c>
      <c r="B7639" s="1">
        <f t="shared" si="1705"/>
        <v>4</v>
      </c>
      <c r="C7639" s="285">
        <v>5</v>
      </c>
      <c r="D7639" t="s">
        <v>713</v>
      </c>
      <c r="F7639" s="16">
        <v>43</v>
      </c>
      <c r="G7639" t="str">
        <f t="shared" si="1699"/>
        <v>heating</v>
      </c>
      <c r="H7639" s="283">
        <f>IF(G7639="heating",F7639*Assumptions!M$4+Assumptions!M$7,0)</f>
        <v>0.28406530170749683</v>
      </c>
      <c r="I7639" s="15">
        <f t="shared" si="1700"/>
        <v>1.1635558681477385</v>
      </c>
      <c r="J7639" s="15">
        <f t="shared" si="1701"/>
        <v>1.0020455199443592</v>
      </c>
      <c r="K7639" s="283">
        <f t="shared" si="1706"/>
        <v>0.33120194595463742</v>
      </c>
      <c r="L7639" s="283">
        <f t="shared" si="1707"/>
        <v>3.7370271581932331</v>
      </c>
      <c r="M7639" s="283">
        <f t="shared" si="1708"/>
        <v>4.2230687953909003</v>
      </c>
      <c r="N7639" s="283">
        <f t="shared" si="1709"/>
        <v>3.2278965655525562</v>
      </c>
      <c r="O7639" s="283">
        <f t="shared" si="1710"/>
        <v>0.38344186120692947</v>
      </c>
      <c r="P7639" s="21">
        <f t="shared" si="1702"/>
        <v>0</v>
      </c>
      <c r="Q7639" s="21">
        <f t="shared" si="1703"/>
        <v>0.72139578924615555</v>
      </c>
      <c r="R7639">
        <f t="shared" si="1704"/>
        <v>1.0705685074825908</v>
      </c>
      <c r="S7639" s="296">
        <f t="shared" si="1711"/>
        <v>0</v>
      </c>
      <c r="T7639" s="283">
        <f t="shared" si="1712"/>
        <v>0.33120194595463742</v>
      </c>
    </row>
    <row r="7640" spans="1:20" x14ac:dyDescent="0.25">
      <c r="A7640" s="286">
        <v>43419</v>
      </c>
      <c r="B7640" s="1">
        <f t="shared" si="1705"/>
        <v>4</v>
      </c>
      <c r="C7640" s="285">
        <v>6</v>
      </c>
      <c r="D7640" t="s">
        <v>713</v>
      </c>
      <c r="F7640" s="16">
        <v>43</v>
      </c>
      <c r="G7640" t="str">
        <f t="shared" si="1699"/>
        <v>heating</v>
      </c>
      <c r="H7640" s="283">
        <f>IF(G7640="heating",F7640*Assumptions!M$4+Assumptions!M$7,0)</f>
        <v>0.28406530170749683</v>
      </c>
      <c r="I7640" s="15">
        <f t="shared" si="1700"/>
        <v>1.2083911162615524</v>
      </c>
      <c r="J7640" s="15">
        <f t="shared" si="1701"/>
        <v>1.0020455199443592</v>
      </c>
      <c r="K7640" s="283">
        <f t="shared" si="1706"/>
        <v>0.3439641362620896</v>
      </c>
      <c r="L7640" s="283">
        <f t="shared" si="1707"/>
        <v>3.7370271581932331</v>
      </c>
      <c r="M7640" s="283">
        <f t="shared" si="1708"/>
        <v>4.3857961232539528</v>
      </c>
      <c r="N7640" s="283">
        <f t="shared" si="1709"/>
        <v>3.2278965655525562</v>
      </c>
      <c r="O7640" s="283">
        <f t="shared" si="1710"/>
        <v>0.39821700991706632</v>
      </c>
      <c r="P7640" s="21">
        <f t="shared" si="1702"/>
        <v>0</v>
      </c>
      <c r="Q7640" s="21">
        <f t="shared" si="1703"/>
        <v>0.87787080972652631</v>
      </c>
      <c r="R7640">
        <f t="shared" si="1704"/>
        <v>1.0705685074825908</v>
      </c>
      <c r="S7640" s="296">
        <f t="shared" si="1711"/>
        <v>0</v>
      </c>
      <c r="T7640" s="283">
        <f t="shared" si="1712"/>
        <v>0.3439641362620896</v>
      </c>
    </row>
    <row r="7641" spans="1:20" x14ac:dyDescent="0.25">
      <c r="A7641" s="286">
        <v>43419</v>
      </c>
      <c r="B7641" s="1">
        <f t="shared" si="1705"/>
        <v>4</v>
      </c>
      <c r="C7641" s="285">
        <v>7</v>
      </c>
      <c r="D7641" t="s">
        <v>714</v>
      </c>
      <c r="F7641" s="16">
        <v>43</v>
      </c>
      <c r="G7641" t="str">
        <f t="shared" si="1699"/>
        <v>heating</v>
      </c>
      <c r="H7641" s="283">
        <f>IF(G7641="heating",F7641*Assumptions!M$4+Assumptions!M$7,0)</f>
        <v>0.28406530170749683</v>
      </c>
      <c r="I7641" s="15">
        <f t="shared" si="1700"/>
        <v>1.1637425769249583</v>
      </c>
      <c r="J7641" s="15">
        <f t="shared" si="1701"/>
        <v>1.0020455199443592</v>
      </c>
      <c r="K7641" s="283">
        <f t="shared" si="1706"/>
        <v>0.33125509192900349</v>
      </c>
      <c r="L7641" s="283">
        <f t="shared" si="1707"/>
        <v>3.7370271581932331</v>
      </c>
      <c r="M7641" s="283">
        <f t="shared" si="1708"/>
        <v>4.2237464457147809</v>
      </c>
      <c r="N7641" s="283">
        <f t="shared" si="1709"/>
        <v>3.2278965655525562</v>
      </c>
      <c r="O7641" s="283">
        <f t="shared" si="1710"/>
        <v>0.38350338980473958</v>
      </c>
      <c r="P7641" s="21">
        <f t="shared" si="1702"/>
        <v>0</v>
      </c>
      <c r="Q7641" s="21">
        <f t="shared" si="1703"/>
        <v>0.97331382064367777</v>
      </c>
      <c r="R7641">
        <f t="shared" si="1704"/>
        <v>1.0705685074825908</v>
      </c>
      <c r="S7641" s="296">
        <f t="shared" si="1711"/>
        <v>0</v>
      </c>
      <c r="T7641" s="283">
        <f t="shared" si="1712"/>
        <v>0.33125509192900349</v>
      </c>
    </row>
    <row r="7642" spans="1:20" x14ac:dyDescent="0.25">
      <c r="A7642" s="286">
        <v>43419</v>
      </c>
      <c r="B7642" s="1">
        <f t="shared" si="1705"/>
        <v>4</v>
      </c>
      <c r="C7642" s="285">
        <v>8</v>
      </c>
      <c r="D7642" t="s">
        <v>714</v>
      </c>
      <c r="F7642" s="16">
        <v>45</v>
      </c>
      <c r="G7642" t="str">
        <f t="shared" si="1699"/>
        <v>heating</v>
      </c>
      <c r="H7642" s="283">
        <f>IF(G7642="heating",F7642*Assumptions!M$4+Assumptions!M$7,0)</f>
        <v>0.26267355323341679</v>
      </c>
      <c r="I7642" s="15">
        <f t="shared" si="1700"/>
        <v>1.094193721037565</v>
      </c>
      <c r="J7642" s="15">
        <f t="shared" si="1701"/>
        <v>1.0020455199443592</v>
      </c>
      <c r="K7642" s="283">
        <f t="shared" si="1706"/>
        <v>0.28800366728496019</v>
      </c>
      <c r="L7642" s="283">
        <f t="shared" si="1707"/>
        <v>3.8225513186096443</v>
      </c>
      <c r="M7642" s="283">
        <f t="shared" si="1708"/>
        <v>3.7563008192691631</v>
      </c>
      <c r="N7642" s="283">
        <f t="shared" si="1709"/>
        <v>3.3574836377085973</v>
      </c>
      <c r="O7642" s="283">
        <f t="shared" si="1710"/>
        <v>0.32789699576790249</v>
      </c>
      <c r="P7642" s="21">
        <f t="shared" si="1702"/>
        <v>0</v>
      </c>
      <c r="Q7642" s="21">
        <f t="shared" si="1703"/>
        <v>0.94940007506179924</v>
      </c>
      <c r="R7642">
        <f t="shared" si="1704"/>
        <v>1.0705685074825908</v>
      </c>
      <c r="S7642" s="296">
        <f t="shared" si="1711"/>
        <v>0</v>
      </c>
      <c r="T7642" s="283">
        <f t="shared" si="1712"/>
        <v>0.28800366728496019</v>
      </c>
    </row>
    <row r="7643" spans="1:20" x14ac:dyDescent="0.25">
      <c r="A7643" s="286">
        <v>43419</v>
      </c>
      <c r="B7643" s="1">
        <f t="shared" si="1705"/>
        <v>4</v>
      </c>
      <c r="C7643" s="285">
        <v>9</v>
      </c>
      <c r="D7643" t="s">
        <v>714</v>
      </c>
      <c r="F7643" s="16">
        <v>45</v>
      </c>
      <c r="G7643" t="str">
        <f t="shared" si="1699"/>
        <v>heating</v>
      </c>
      <c r="H7643" s="283">
        <f>IF(G7643="heating",F7643*Assumptions!M$4+Assumptions!M$7,0)</f>
        <v>0.26267355323341679</v>
      </c>
      <c r="I7643" s="15">
        <f t="shared" si="1700"/>
        <v>1.0343009000871222</v>
      </c>
      <c r="J7643" s="15">
        <f t="shared" si="1701"/>
        <v>1.0020455199443592</v>
      </c>
      <c r="K7643" s="283">
        <f t="shared" si="1706"/>
        <v>0.27223922654094607</v>
      </c>
      <c r="L7643" s="283">
        <f t="shared" si="1707"/>
        <v>3.8225513186096443</v>
      </c>
      <c r="M7643" s="283">
        <f t="shared" si="1708"/>
        <v>3.5506923899033307</v>
      </c>
      <c r="N7643" s="283">
        <f t="shared" si="1709"/>
        <v>3.3574836377085973</v>
      </c>
      <c r="O7643" s="283">
        <f t="shared" si="1710"/>
        <v>0.30994891611789976</v>
      </c>
      <c r="P7643" s="21">
        <f t="shared" si="1702"/>
        <v>0</v>
      </c>
      <c r="Q7643" s="21">
        <f t="shared" si="1703"/>
        <v>0.8408485371888097</v>
      </c>
      <c r="R7643">
        <f t="shared" si="1704"/>
        <v>1.0705685074825908</v>
      </c>
      <c r="S7643" s="296">
        <f t="shared" si="1711"/>
        <v>0</v>
      </c>
      <c r="T7643" s="283">
        <f t="shared" si="1712"/>
        <v>0.27223922654094607</v>
      </c>
    </row>
    <row r="7644" spans="1:20" x14ac:dyDescent="0.25">
      <c r="A7644" s="286">
        <v>43419</v>
      </c>
      <c r="B7644" s="1">
        <f t="shared" si="1705"/>
        <v>4</v>
      </c>
      <c r="C7644" s="285">
        <v>10</v>
      </c>
      <c r="D7644" t="s">
        <v>714</v>
      </c>
      <c r="F7644" s="16">
        <v>46</v>
      </c>
      <c r="G7644" t="str">
        <f t="shared" si="1699"/>
        <v>heating</v>
      </c>
      <c r="H7644" s="283">
        <f>IF(G7644="heating",F7644*Assumptions!M$4+Assumptions!M$7,0)</f>
        <v>0.2519776789963768</v>
      </c>
      <c r="I7644" s="15">
        <f t="shared" si="1700"/>
        <v>0.98112329028689171</v>
      </c>
      <c r="J7644" s="15">
        <f t="shared" si="1701"/>
        <v>1.0020455199443592</v>
      </c>
      <c r="K7644" s="283">
        <f t="shared" si="1706"/>
        <v>0.24772686532865082</v>
      </c>
      <c r="L7644" s="283">
        <f t="shared" si="1707"/>
        <v>3.8708416397494121</v>
      </c>
      <c r="M7644" s="283">
        <f t="shared" si="1708"/>
        <v>3.2718059206228887</v>
      </c>
      <c r="N7644" s="283">
        <f t="shared" si="1709"/>
        <v>3.4228778732085736</v>
      </c>
      <c r="O7644" s="283">
        <f t="shared" si="1710"/>
        <v>0.28014772981072267</v>
      </c>
      <c r="P7644" s="21">
        <f t="shared" si="1702"/>
        <v>0</v>
      </c>
      <c r="Q7644" s="21">
        <f t="shared" si="1703"/>
        <v>0.74504051125983206</v>
      </c>
      <c r="R7644">
        <f t="shared" si="1704"/>
        <v>1.0705685074825908</v>
      </c>
      <c r="S7644" s="296">
        <f t="shared" si="1711"/>
        <v>0</v>
      </c>
      <c r="T7644" s="283">
        <f t="shared" si="1712"/>
        <v>0.24772686532865082</v>
      </c>
    </row>
    <row r="7645" spans="1:20" x14ac:dyDescent="0.25">
      <c r="A7645" s="286">
        <v>43419</v>
      </c>
      <c r="B7645" s="1">
        <f t="shared" si="1705"/>
        <v>4</v>
      </c>
      <c r="C7645" s="285">
        <v>11</v>
      </c>
      <c r="D7645" t="s">
        <v>714</v>
      </c>
      <c r="F7645" s="16">
        <v>50</v>
      </c>
      <c r="G7645" t="str">
        <f t="shared" si="1699"/>
        <v>heating</v>
      </c>
      <c r="H7645" s="283">
        <f>IF(G7645="heating",F7645*Assumptions!M$4+Assumptions!M$7,0)</f>
        <v>0.20919418204821671</v>
      </c>
      <c r="I7645" s="15">
        <f t="shared" si="1700"/>
        <v>0.94956163997961163</v>
      </c>
      <c r="J7645" s="15">
        <f t="shared" si="1701"/>
        <v>1.0020455199443592</v>
      </c>
      <c r="K7645" s="283">
        <f t="shared" si="1706"/>
        <v>0.19904909832892204</v>
      </c>
      <c r="L7645" s="283">
        <f t="shared" si="1707"/>
        <v>4.0351685236640416</v>
      </c>
      <c r="M7645" s="283">
        <f t="shared" si="1708"/>
        <v>2.7405069910928419</v>
      </c>
      <c r="N7645" s="283">
        <f t="shared" si="1709"/>
        <v>3.6783220436298789</v>
      </c>
      <c r="O7645" s="283">
        <f t="shared" si="1710"/>
        <v>0.21835952554278157</v>
      </c>
      <c r="P7645" s="21">
        <f t="shared" si="1702"/>
        <v>0</v>
      </c>
      <c r="Q7645" s="21">
        <f t="shared" si="1703"/>
        <v>0.72850690893675296</v>
      </c>
      <c r="R7645">
        <f t="shared" si="1704"/>
        <v>1.0705685074825908</v>
      </c>
      <c r="S7645" s="296">
        <f t="shared" si="1711"/>
        <v>0</v>
      </c>
      <c r="T7645" s="283">
        <f t="shared" si="1712"/>
        <v>0.19904909832892204</v>
      </c>
    </row>
    <row r="7646" spans="1:20" x14ac:dyDescent="0.25">
      <c r="A7646" s="286">
        <v>43419</v>
      </c>
      <c r="B7646" s="1">
        <f t="shared" si="1705"/>
        <v>4</v>
      </c>
      <c r="C7646" s="285">
        <v>12</v>
      </c>
      <c r="D7646" t="s">
        <v>714</v>
      </c>
      <c r="F7646" s="16">
        <v>50</v>
      </c>
      <c r="G7646" t="str">
        <f t="shared" si="1699"/>
        <v>heating</v>
      </c>
      <c r="H7646" s="283">
        <f>IF(G7646="heating",F7646*Assumptions!M$4+Assumptions!M$7,0)</f>
        <v>0.20919418204821671</v>
      </c>
      <c r="I7646" s="15">
        <f t="shared" si="1700"/>
        <v>0.91648403420261149</v>
      </c>
      <c r="J7646" s="15">
        <f t="shared" si="1701"/>
        <v>1.0020455199443592</v>
      </c>
      <c r="K7646" s="283">
        <f t="shared" si="1706"/>
        <v>0.19211530137716989</v>
      </c>
      <c r="L7646" s="283">
        <f t="shared" si="1707"/>
        <v>4.0351685236640416</v>
      </c>
      <c r="M7646" s="283">
        <f t="shared" si="1708"/>
        <v>2.6450425093110925</v>
      </c>
      <c r="N7646" s="283">
        <f t="shared" si="1709"/>
        <v>3.6783220436298789</v>
      </c>
      <c r="O7646" s="283">
        <f t="shared" si="1710"/>
        <v>0.21075305746377199</v>
      </c>
      <c r="P7646" s="21">
        <f t="shared" si="1702"/>
        <v>0</v>
      </c>
      <c r="Q7646" s="21">
        <f t="shared" si="1703"/>
        <v>0.75910815787401487</v>
      </c>
      <c r="R7646">
        <f t="shared" si="1704"/>
        <v>1.0705685074825908</v>
      </c>
      <c r="S7646" s="296">
        <f t="shared" si="1711"/>
        <v>0</v>
      </c>
      <c r="T7646" s="283">
        <f t="shared" si="1712"/>
        <v>0.19211530137716989</v>
      </c>
    </row>
    <row r="7647" spans="1:20" x14ac:dyDescent="0.25">
      <c r="A7647" s="286">
        <v>43419</v>
      </c>
      <c r="B7647" s="1">
        <f t="shared" si="1705"/>
        <v>4</v>
      </c>
      <c r="C7647" s="285">
        <v>13</v>
      </c>
      <c r="D7647" t="s">
        <v>714</v>
      </c>
      <c r="F7647" s="16">
        <v>52</v>
      </c>
      <c r="G7647" t="str">
        <f t="shared" si="1699"/>
        <v>heating</v>
      </c>
      <c r="H7647" s="283">
        <f>IF(G7647="heating",F7647*Assumptions!M$4+Assumptions!M$7,0)</f>
        <v>0.18780243357413662</v>
      </c>
      <c r="I7647" s="15">
        <f t="shared" si="1700"/>
        <v>0.90040206880052787</v>
      </c>
      <c r="J7647" s="15">
        <f t="shared" si="1701"/>
        <v>1.0020455199443592</v>
      </c>
      <c r="K7647" s="283">
        <f t="shared" si="1706"/>
        <v>0.16944359243324053</v>
      </c>
      <c r="L7647" s="283">
        <f t="shared" si="1707"/>
        <v>4.0950984110509578</v>
      </c>
      <c r="M7647" s="283">
        <f t="shared" si="1708"/>
        <v>2.3675464910964732</v>
      </c>
      <c r="N7647" s="283">
        <f t="shared" si="1709"/>
        <v>3.802065958051716</v>
      </c>
      <c r="O7647" s="283">
        <f t="shared" si="1710"/>
        <v>0.18250293229833836</v>
      </c>
      <c r="P7647" s="21">
        <f t="shared" si="1702"/>
        <v>0</v>
      </c>
      <c r="Q7647" s="21">
        <f t="shared" si="1703"/>
        <v>0.79115902007799765</v>
      </c>
      <c r="R7647">
        <f t="shared" si="1704"/>
        <v>1.0705685074825908</v>
      </c>
      <c r="S7647" s="296">
        <f t="shared" si="1711"/>
        <v>0</v>
      </c>
      <c r="T7647" s="283">
        <f t="shared" si="1712"/>
        <v>0.16944359243324053</v>
      </c>
    </row>
    <row r="7648" spans="1:20" x14ac:dyDescent="0.25">
      <c r="A7648" s="286">
        <v>43419</v>
      </c>
      <c r="B7648" s="1">
        <f t="shared" si="1705"/>
        <v>4</v>
      </c>
      <c r="C7648" s="285">
        <v>14</v>
      </c>
      <c r="D7648" t="s">
        <v>714</v>
      </c>
      <c r="F7648" s="16">
        <v>52</v>
      </c>
      <c r="G7648" t="str">
        <f t="shared" si="1699"/>
        <v>heating</v>
      </c>
      <c r="H7648" s="283">
        <f>IF(G7648="heating",F7648*Assumptions!M$4+Assumptions!M$7,0)</f>
        <v>0.18780243357413662</v>
      </c>
      <c r="I7648" s="15">
        <f t="shared" si="1700"/>
        <v>0.86032894500746537</v>
      </c>
      <c r="J7648" s="15">
        <f t="shared" si="1701"/>
        <v>1.0020455199443592</v>
      </c>
      <c r="K7648" s="283">
        <f t="shared" si="1706"/>
        <v>0.16190236802827668</v>
      </c>
      <c r="L7648" s="283">
        <f t="shared" si="1707"/>
        <v>4.0950984110509578</v>
      </c>
      <c r="M7648" s="283">
        <f t="shared" si="1708"/>
        <v>2.2621769157578386</v>
      </c>
      <c r="N7648" s="283">
        <f t="shared" si="1709"/>
        <v>3.802065958051716</v>
      </c>
      <c r="O7648" s="283">
        <f t="shared" si="1710"/>
        <v>0.17438049138887796</v>
      </c>
      <c r="P7648" s="21">
        <f t="shared" si="1702"/>
        <v>0</v>
      </c>
      <c r="Q7648" s="21">
        <f t="shared" si="1703"/>
        <v>0.84355555031342389</v>
      </c>
      <c r="R7648">
        <f t="shared" si="1704"/>
        <v>1.0705685074825908</v>
      </c>
      <c r="S7648" s="296">
        <f t="shared" si="1711"/>
        <v>0</v>
      </c>
      <c r="T7648" s="283">
        <f t="shared" si="1712"/>
        <v>0.16190236802827668</v>
      </c>
    </row>
    <row r="7649" spans="1:20" x14ac:dyDescent="0.25">
      <c r="A7649" s="286">
        <v>43419</v>
      </c>
      <c r="B7649" s="1">
        <f t="shared" si="1705"/>
        <v>4</v>
      </c>
      <c r="C7649" s="285">
        <v>15</v>
      </c>
      <c r="D7649" t="s">
        <v>714</v>
      </c>
      <c r="F7649" s="16">
        <v>48</v>
      </c>
      <c r="G7649" t="str">
        <f t="shared" si="1699"/>
        <v>heating</v>
      </c>
      <c r="H7649" s="283">
        <f>IF(G7649="heating",F7649*Assumptions!M$4+Assumptions!M$7,0)</f>
        <v>0.2305859305222967</v>
      </c>
      <c r="I7649" s="15">
        <f t="shared" si="1700"/>
        <v>0.85754515037175039</v>
      </c>
      <c r="J7649" s="15">
        <f t="shared" si="1701"/>
        <v>1.0020455199443592</v>
      </c>
      <c r="K7649" s="283">
        <f t="shared" si="1706"/>
        <v>0.19814232317204833</v>
      </c>
      <c r="L7649" s="283">
        <f t="shared" si="1707"/>
        <v>3.9630740889572826</v>
      </c>
      <c r="M7649" s="283">
        <f t="shared" si="1708"/>
        <v>2.6792822359050801</v>
      </c>
      <c r="N7649" s="283">
        <f t="shared" si="1709"/>
        <v>3.5524856183738187</v>
      </c>
      <c r="O7649" s="283">
        <f t="shared" si="1710"/>
        <v>0.22104317687523847</v>
      </c>
      <c r="P7649" s="21">
        <f t="shared" si="1702"/>
        <v>0</v>
      </c>
      <c r="Q7649" s="21">
        <f t="shared" si="1703"/>
        <v>0.96592607327566882</v>
      </c>
      <c r="R7649">
        <f t="shared" si="1704"/>
        <v>1.0705685074825908</v>
      </c>
      <c r="S7649" s="296">
        <f t="shared" si="1711"/>
        <v>0</v>
      </c>
      <c r="T7649" s="283">
        <f t="shared" si="1712"/>
        <v>0.19814232317204833</v>
      </c>
    </row>
    <row r="7650" spans="1:20" x14ac:dyDescent="0.25">
      <c r="A7650" s="286">
        <v>43419</v>
      </c>
      <c r="B7650" s="1">
        <f t="shared" si="1705"/>
        <v>4</v>
      </c>
      <c r="C7650" s="285">
        <v>16</v>
      </c>
      <c r="D7650" t="s">
        <v>714</v>
      </c>
      <c r="F7650" s="16">
        <v>46</v>
      </c>
      <c r="G7650" t="str">
        <f t="shared" si="1699"/>
        <v>heating</v>
      </c>
      <c r="H7650" s="283">
        <f>IF(G7650="heating",F7650*Assumptions!M$4+Assumptions!M$7,0)</f>
        <v>0.2519776789963768</v>
      </c>
      <c r="I7650" s="15">
        <f t="shared" si="1700"/>
        <v>0.88344815438260227</v>
      </c>
      <c r="J7650" s="15">
        <f t="shared" si="1701"/>
        <v>1.0020455199443592</v>
      </c>
      <c r="K7650" s="283">
        <f t="shared" si="1706"/>
        <v>0.22306456704497216</v>
      </c>
      <c r="L7650" s="283">
        <f t="shared" si="1707"/>
        <v>3.8708416397494121</v>
      </c>
      <c r="M7650" s="283">
        <f t="shared" si="1708"/>
        <v>2.9460832605728431</v>
      </c>
      <c r="N7650" s="283">
        <f t="shared" si="1709"/>
        <v>3.4228778732085736</v>
      </c>
      <c r="O7650" s="283">
        <f t="shared" si="1710"/>
        <v>0.25225779196760095</v>
      </c>
      <c r="P7650" s="21">
        <f t="shared" si="1702"/>
        <v>0</v>
      </c>
      <c r="Q7650" s="21">
        <f t="shared" si="1703"/>
        <v>1.1649354943302594</v>
      </c>
      <c r="R7650">
        <f t="shared" si="1704"/>
        <v>1.0705685074825908</v>
      </c>
      <c r="S7650" s="296">
        <f t="shared" si="1711"/>
        <v>0</v>
      </c>
      <c r="T7650" s="283">
        <f t="shared" si="1712"/>
        <v>0.22306456704497216</v>
      </c>
    </row>
    <row r="7651" spans="1:20" x14ac:dyDescent="0.25">
      <c r="A7651" s="286">
        <v>43419</v>
      </c>
      <c r="B7651" s="1">
        <f t="shared" si="1705"/>
        <v>4</v>
      </c>
      <c r="C7651" s="285">
        <v>17</v>
      </c>
      <c r="D7651" t="s">
        <v>714</v>
      </c>
      <c r="F7651" s="16">
        <v>46</v>
      </c>
      <c r="G7651" t="str">
        <f t="shared" si="1699"/>
        <v>heating</v>
      </c>
      <c r="H7651" s="283">
        <f>IF(G7651="heating",F7651*Assumptions!M$4+Assumptions!M$7,0)</f>
        <v>0.2519776789963768</v>
      </c>
      <c r="I7651" s="15">
        <f t="shared" si="1700"/>
        <v>0.94025748850374469</v>
      </c>
      <c r="J7651" s="15">
        <f t="shared" si="1701"/>
        <v>1.0020455199443592</v>
      </c>
      <c r="K7651" s="283">
        <f t="shared" si="1706"/>
        <v>0.237408532174088</v>
      </c>
      <c r="L7651" s="283">
        <f t="shared" si="1707"/>
        <v>3.8708416397494121</v>
      </c>
      <c r="M7651" s="283">
        <f t="shared" si="1708"/>
        <v>3.1355284786858975</v>
      </c>
      <c r="N7651" s="283">
        <f t="shared" si="1709"/>
        <v>3.4228778732085736</v>
      </c>
      <c r="O7651" s="283">
        <f t="shared" si="1710"/>
        <v>0.26847900100794808</v>
      </c>
      <c r="P7651" s="21">
        <f t="shared" si="1702"/>
        <v>0</v>
      </c>
      <c r="Q7651" s="21">
        <f t="shared" si="1703"/>
        <v>1.3521540118753073</v>
      </c>
      <c r="R7651">
        <f t="shared" si="1704"/>
        <v>1.0705685074825908</v>
      </c>
      <c r="S7651" s="296">
        <f t="shared" si="1711"/>
        <v>0</v>
      </c>
      <c r="T7651" s="283">
        <f t="shared" si="1712"/>
        <v>0.237408532174088</v>
      </c>
    </row>
    <row r="7652" spans="1:20" x14ac:dyDescent="0.25">
      <c r="A7652" s="286">
        <v>43419</v>
      </c>
      <c r="B7652" s="1">
        <f t="shared" si="1705"/>
        <v>4</v>
      </c>
      <c r="C7652" s="285">
        <v>18</v>
      </c>
      <c r="D7652" t="s">
        <v>714</v>
      </c>
      <c r="F7652" s="16">
        <v>45</v>
      </c>
      <c r="G7652" t="str">
        <f t="shared" si="1699"/>
        <v>heating</v>
      </c>
      <c r="H7652" s="283">
        <f>IF(G7652="heating",F7652*Assumptions!M$4+Assumptions!M$7,0)</f>
        <v>0.26267355323341679</v>
      </c>
      <c r="I7652" s="15">
        <f t="shared" si="1700"/>
        <v>0.98182363790757687</v>
      </c>
      <c r="J7652" s="15">
        <f t="shared" si="1701"/>
        <v>1.0020455199443592</v>
      </c>
      <c r="K7652" s="283">
        <f t="shared" si="1706"/>
        <v>0.25842664137782528</v>
      </c>
      <c r="L7652" s="283">
        <f t="shared" si="1707"/>
        <v>3.8225513186096443</v>
      </c>
      <c r="M7652" s="283">
        <f t="shared" si="1708"/>
        <v>3.3705411249782222</v>
      </c>
      <c r="N7652" s="283">
        <f t="shared" si="1709"/>
        <v>3.3574836377085973</v>
      </c>
      <c r="O7652" s="283">
        <f t="shared" si="1710"/>
        <v>0.29422305671662219</v>
      </c>
      <c r="P7652" s="21">
        <f t="shared" si="1702"/>
        <v>0</v>
      </c>
      <c r="Q7652" s="21">
        <f t="shared" si="1703"/>
        <v>1.5598916921549892</v>
      </c>
      <c r="R7652">
        <f t="shared" si="1704"/>
        <v>1.0705685074825908</v>
      </c>
      <c r="S7652" s="296">
        <f t="shared" si="1711"/>
        <v>0</v>
      </c>
      <c r="T7652" s="283">
        <f t="shared" si="1712"/>
        <v>0.25842664137782528</v>
      </c>
    </row>
    <row r="7653" spans="1:20" x14ac:dyDescent="0.25">
      <c r="A7653" s="286">
        <v>43419</v>
      </c>
      <c r="B7653" s="1">
        <f t="shared" si="1705"/>
        <v>4</v>
      </c>
      <c r="C7653" s="285">
        <v>19</v>
      </c>
      <c r="D7653" t="s">
        <v>714</v>
      </c>
      <c r="F7653" s="16">
        <v>45</v>
      </c>
      <c r="G7653" t="str">
        <f t="shared" si="1699"/>
        <v>heating</v>
      </c>
      <c r="H7653" s="283">
        <f>IF(G7653="heating",F7653*Assumptions!M$4+Assumptions!M$7,0)</f>
        <v>0.26267355323341679</v>
      </c>
      <c r="I7653" s="15">
        <f t="shared" si="1700"/>
        <v>0.98418842963438757</v>
      </c>
      <c r="J7653" s="15">
        <f t="shared" si="1701"/>
        <v>1.0020455199443592</v>
      </c>
      <c r="K7653" s="283">
        <f t="shared" si="1706"/>
        <v>0.25904908023539869</v>
      </c>
      <c r="L7653" s="283">
        <f t="shared" si="1707"/>
        <v>3.8225513186096443</v>
      </c>
      <c r="M7653" s="283">
        <f t="shared" si="1708"/>
        <v>3.3786593118495531</v>
      </c>
      <c r="N7653" s="283">
        <f t="shared" si="1709"/>
        <v>3.3574836377085973</v>
      </c>
      <c r="O7653" s="283">
        <f t="shared" si="1710"/>
        <v>0.29493171377426164</v>
      </c>
      <c r="P7653" s="21">
        <f t="shared" si="1702"/>
        <v>0</v>
      </c>
      <c r="Q7653" s="21">
        <f t="shared" si="1703"/>
        <v>1.6764212681468484</v>
      </c>
      <c r="R7653">
        <f t="shared" si="1704"/>
        <v>1.0705685074825908</v>
      </c>
      <c r="S7653" s="296">
        <f t="shared" si="1711"/>
        <v>0</v>
      </c>
      <c r="T7653" s="283">
        <f t="shared" si="1712"/>
        <v>0.25904908023539869</v>
      </c>
    </row>
    <row r="7654" spans="1:20" x14ac:dyDescent="0.25">
      <c r="A7654" s="286">
        <v>43419</v>
      </c>
      <c r="B7654" s="1">
        <f t="shared" si="1705"/>
        <v>4</v>
      </c>
      <c r="C7654" s="285">
        <v>20</v>
      </c>
      <c r="D7654" t="s">
        <v>714</v>
      </c>
      <c r="F7654" s="16">
        <v>45</v>
      </c>
      <c r="G7654" t="str">
        <f t="shared" si="1699"/>
        <v>heating</v>
      </c>
      <c r="H7654" s="283">
        <f>IF(G7654="heating",F7654*Assumptions!M$4+Assumptions!M$7,0)</f>
        <v>0.26267355323341679</v>
      </c>
      <c r="I7654" s="15">
        <f t="shared" si="1700"/>
        <v>0.97071962311712034</v>
      </c>
      <c r="J7654" s="15">
        <f t="shared" si="1701"/>
        <v>1.0020455199443592</v>
      </c>
      <c r="K7654" s="283">
        <f t="shared" si="1706"/>
        <v>0.25550394412618554</v>
      </c>
      <c r="L7654" s="283">
        <f t="shared" si="1707"/>
        <v>3.8225513186096443</v>
      </c>
      <c r="M7654" s="283">
        <f t="shared" si="1708"/>
        <v>3.3324217142627064</v>
      </c>
      <c r="N7654" s="283">
        <f t="shared" si="1709"/>
        <v>3.3574836377085973</v>
      </c>
      <c r="O7654" s="283">
        <f t="shared" si="1710"/>
        <v>0.29089551697594401</v>
      </c>
      <c r="P7654" s="21">
        <f t="shared" si="1702"/>
        <v>0</v>
      </c>
      <c r="Q7654" s="21">
        <f t="shared" si="1703"/>
        <v>1.52436960139122</v>
      </c>
      <c r="R7654">
        <f t="shared" si="1704"/>
        <v>1.0705685074825908</v>
      </c>
      <c r="S7654" s="296">
        <f t="shared" si="1711"/>
        <v>0</v>
      </c>
      <c r="T7654" s="283">
        <f t="shared" si="1712"/>
        <v>0.25550394412618554</v>
      </c>
    </row>
    <row r="7655" spans="1:20" x14ac:dyDescent="0.25">
      <c r="A7655" s="286">
        <v>43419</v>
      </c>
      <c r="B7655" s="1">
        <f t="shared" si="1705"/>
        <v>4</v>
      </c>
      <c r="C7655" s="285">
        <v>21</v>
      </c>
      <c r="D7655" t="s">
        <v>714</v>
      </c>
      <c r="F7655" s="16">
        <v>45</v>
      </c>
      <c r="G7655" t="str">
        <f t="shared" si="1699"/>
        <v>heating</v>
      </c>
      <c r="H7655" s="283">
        <f>IF(G7655="heating",F7655*Assumptions!M$4+Assumptions!M$7,0)</f>
        <v>0.26267355323341679</v>
      </c>
      <c r="I7655" s="15">
        <f t="shared" si="1700"/>
        <v>0.95751150862929935</v>
      </c>
      <c r="J7655" s="15">
        <f t="shared" si="1701"/>
        <v>1.0020455199443592</v>
      </c>
      <c r="K7655" s="283">
        <f t="shared" si="1706"/>
        <v>0.2520274249895148</v>
      </c>
      <c r="L7655" s="283">
        <f t="shared" si="1707"/>
        <v>3.8225513186096443</v>
      </c>
      <c r="M7655" s="283">
        <f t="shared" si="1708"/>
        <v>3.2870790566348078</v>
      </c>
      <c r="N7655" s="283">
        <f t="shared" si="1709"/>
        <v>3.3574836377085973</v>
      </c>
      <c r="O7655" s="283">
        <f t="shared" si="1710"/>
        <v>0.28693744174936686</v>
      </c>
      <c r="P7655" s="21">
        <f t="shared" si="1702"/>
        <v>0</v>
      </c>
      <c r="Q7655" s="21">
        <f t="shared" si="1703"/>
        <v>1.4448604713749031</v>
      </c>
      <c r="R7655">
        <f t="shared" si="1704"/>
        <v>1.0705685074825908</v>
      </c>
      <c r="S7655" s="296">
        <f t="shared" si="1711"/>
        <v>0</v>
      </c>
      <c r="T7655" s="283">
        <f t="shared" si="1712"/>
        <v>0.2520274249895148</v>
      </c>
    </row>
    <row r="7656" spans="1:20" x14ac:dyDescent="0.25">
      <c r="A7656" s="286">
        <v>43419</v>
      </c>
      <c r="B7656" s="1">
        <f t="shared" si="1705"/>
        <v>4</v>
      </c>
      <c r="C7656" s="285">
        <v>22</v>
      </c>
      <c r="D7656" t="s">
        <v>714</v>
      </c>
      <c r="F7656" s="16">
        <v>45</v>
      </c>
      <c r="G7656" t="str">
        <f t="shared" si="1699"/>
        <v>heating</v>
      </c>
      <c r="H7656" s="283">
        <f>IF(G7656="heating",F7656*Assumptions!M$4+Assumptions!M$7,0)</f>
        <v>0.26267355323341679</v>
      </c>
      <c r="I7656" s="15">
        <f t="shared" si="1700"/>
        <v>0.9426530227543114</v>
      </c>
      <c r="J7656" s="15">
        <f t="shared" si="1701"/>
        <v>1.0020455199443592</v>
      </c>
      <c r="K7656" s="283">
        <f t="shared" si="1706"/>
        <v>0.24811651018528758</v>
      </c>
      <c r="L7656" s="283">
        <f t="shared" si="1707"/>
        <v>3.8225513186096443</v>
      </c>
      <c r="M7656" s="283">
        <f t="shared" si="1708"/>
        <v>3.2360707739219516</v>
      </c>
      <c r="N7656" s="283">
        <f t="shared" si="1709"/>
        <v>3.3574836377085973</v>
      </c>
      <c r="O7656" s="283">
        <f t="shared" si="1710"/>
        <v>0.28248479978442448</v>
      </c>
      <c r="P7656" s="21">
        <f t="shared" si="1702"/>
        <v>0</v>
      </c>
      <c r="Q7656" s="21">
        <f t="shared" si="1703"/>
        <v>1.2427137171080138</v>
      </c>
      <c r="R7656">
        <f t="shared" si="1704"/>
        <v>1.0705685074825908</v>
      </c>
      <c r="S7656" s="296">
        <f t="shared" si="1711"/>
        <v>0</v>
      </c>
      <c r="T7656" s="283">
        <f t="shared" si="1712"/>
        <v>0.24811651018528758</v>
      </c>
    </row>
    <row r="7657" spans="1:20" x14ac:dyDescent="0.25">
      <c r="A7657" s="286">
        <v>43419</v>
      </c>
      <c r="B7657" s="1">
        <f t="shared" si="1705"/>
        <v>4</v>
      </c>
      <c r="C7657" s="285">
        <v>23</v>
      </c>
      <c r="D7657" t="s">
        <v>713</v>
      </c>
      <c r="F7657" s="16">
        <v>45</v>
      </c>
      <c r="G7657" t="str">
        <f t="shared" si="1699"/>
        <v>heating</v>
      </c>
      <c r="H7657" s="283">
        <f>IF(G7657="heating",F7657*Assumptions!M$4+Assumptions!M$7,0)</f>
        <v>0.26267355323341679</v>
      </c>
      <c r="I7657" s="15">
        <f t="shared" si="1700"/>
        <v>0.94450710149963013</v>
      </c>
      <c r="J7657" s="15">
        <f t="shared" si="1701"/>
        <v>1.0020455199443592</v>
      </c>
      <c r="K7657" s="283">
        <f t="shared" si="1706"/>
        <v>0.24860452384120632</v>
      </c>
      <c r="L7657" s="283">
        <f t="shared" si="1707"/>
        <v>3.8225513186096443</v>
      </c>
      <c r="M7657" s="283">
        <f t="shared" si="1708"/>
        <v>3.2424357140382467</v>
      </c>
      <c r="N7657" s="283">
        <f t="shared" si="1709"/>
        <v>3.3574836377085973</v>
      </c>
      <c r="O7657" s="283">
        <f t="shared" si="1710"/>
        <v>0.28304041149999037</v>
      </c>
      <c r="P7657" s="21">
        <f t="shared" si="1702"/>
        <v>0</v>
      </c>
      <c r="Q7657" s="21">
        <f t="shared" si="1703"/>
        <v>1.0297519246597011</v>
      </c>
      <c r="R7657">
        <f t="shared" si="1704"/>
        <v>1.0705685074825908</v>
      </c>
      <c r="S7657" s="296">
        <f t="shared" si="1711"/>
        <v>0</v>
      </c>
      <c r="T7657" s="283">
        <f t="shared" si="1712"/>
        <v>0.24860452384120632</v>
      </c>
    </row>
    <row r="7658" spans="1:20" x14ac:dyDescent="0.25">
      <c r="A7658" s="286">
        <v>43420</v>
      </c>
      <c r="B7658" s="1">
        <f t="shared" si="1705"/>
        <v>5</v>
      </c>
      <c r="C7658" s="285">
        <v>0</v>
      </c>
      <c r="D7658" t="s">
        <v>713</v>
      </c>
      <c r="F7658" s="16">
        <v>45</v>
      </c>
      <c r="G7658" t="str">
        <f t="shared" si="1699"/>
        <v>heating</v>
      </c>
      <c r="H7658" s="283">
        <f>IF(G7658="heating",F7658*Assumptions!M$4+Assumptions!M$7,0)</f>
        <v>0.26267355323341679</v>
      </c>
      <c r="I7658" s="15">
        <f t="shared" si="1700"/>
        <v>0.97481507806017154</v>
      </c>
      <c r="J7658" s="15">
        <f t="shared" si="1701"/>
        <v>1.0078033906966741</v>
      </c>
      <c r="K7658" s="283">
        <f t="shared" si="1706"/>
        <v>0.25805626200939719</v>
      </c>
      <c r="L7658" s="283">
        <f t="shared" si="1707"/>
        <v>3.8225513186096443</v>
      </c>
      <c r="M7658" s="283">
        <f t="shared" si="1708"/>
        <v>3.365710435361724</v>
      </c>
      <c r="N7658" s="283">
        <f t="shared" si="1709"/>
        <v>3.3574836377085973</v>
      </c>
      <c r="O7658" s="283">
        <f t="shared" si="1710"/>
        <v>0.2938013736063102</v>
      </c>
      <c r="P7658" s="21">
        <f t="shared" si="1702"/>
        <v>0</v>
      </c>
      <c r="Q7658" s="21">
        <f t="shared" si="1703"/>
        <v>0.90668853391740301</v>
      </c>
      <c r="R7658">
        <f t="shared" si="1704"/>
        <v>1.1856283047139096</v>
      </c>
      <c r="S7658" s="296">
        <f t="shared" si="1711"/>
        <v>0</v>
      </c>
      <c r="T7658" s="283">
        <f t="shared" si="1712"/>
        <v>0.25805626200939719</v>
      </c>
    </row>
    <row r="7659" spans="1:20" x14ac:dyDescent="0.25">
      <c r="A7659" s="286">
        <v>43420</v>
      </c>
      <c r="B7659" s="1">
        <f t="shared" si="1705"/>
        <v>5</v>
      </c>
      <c r="C7659" s="285">
        <v>1</v>
      </c>
      <c r="D7659" t="s">
        <v>713</v>
      </c>
      <c r="F7659" s="16">
        <v>45</v>
      </c>
      <c r="G7659" t="str">
        <f t="shared" si="1699"/>
        <v>heating</v>
      </c>
      <c r="H7659" s="283">
        <f>IF(G7659="heating",F7659*Assumptions!M$4+Assumptions!M$7,0)</f>
        <v>0.26267355323341679</v>
      </c>
      <c r="I7659" s="15">
        <f t="shared" si="1700"/>
        <v>1.012242869806885</v>
      </c>
      <c r="J7659" s="15">
        <f t="shared" si="1701"/>
        <v>1.0078033906966741</v>
      </c>
      <c r="K7659" s="283">
        <f t="shared" si="1706"/>
        <v>0.26796427046228544</v>
      </c>
      <c r="L7659" s="283">
        <f t="shared" si="1707"/>
        <v>3.8225513186096443</v>
      </c>
      <c r="M7659" s="283">
        <f t="shared" si="1708"/>
        <v>3.4949360824507445</v>
      </c>
      <c r="N7659" s="283">
        <f t="shared" si="1709"/>
        <v>3.3574836377085973</v>
      </c>
      <c r="O7659" s="283">
        <f t="shared" si="1710"/>
        <v>0.30508180706874444</v>
      </c>
      <c r="P7659" s="21">
        <f t="shared" si="1702"/>
        <v>0</v>
      </c>
      <c r="Q7659" s="21">
        <f t="shared" si="1703"/>
        <v>0.81803459285312596</v>
      </c>
      <c r="R7659">
        <f t="shared" si="1704"/>
        <v>1.1856283047139096</v>
      </c>
      <c r="S7659" s="296">
        <f t="shared" si="1711"/>
        <v>0</v>
      </c>
      <c r="T7659" s="283">
        <f t="shared" si="1712"/>
        <v>0.26796427046228544</v>
      </c>
    </row>
    <row r="7660" spans="1:20" x14ac:dyDescent="0.25">
      <c r="A7660" s="286">
        <v>43420</v>
      </c>
      <c r="B7660" s="1">
        <f t="shared" si="1705"/>
        <v>5</v>
      </c>
      <c r="C7660" s="285">
        <v>2</v>
      </c>
      <c r="D7660" t="s">
        <v>713</v>
      </c>
      <c r="F7660" s="16">
        <v>43</v>
      </c>
      <c r="G7660" t="str">
        <f t="shared" si="1699"/>
        <v>heating</v>
      </c>
      <c r="H7660" s="283">
        <f>IF(G7660="heating",F7660*Assumptions!M$4+Assumptions!M$7,0)</f>
        <v>0.28406530170749683</v>
      </c>
      <c r="I7660" s="15">
        <f t="shared" si="1700"/>
        <v>1.0509704703585963</v>
      </c>
      <c r="J7660" s="15">
        <f t="shared" si="1701"/>
        <v>1.0078033906966741</v>
      </c>
      <c r="K7660" s="283">
        <f t="shared" si="1706"/>
        <v>0.30087390112229395</v>
      </c>
      <c r="L7660" s="283">
        <f t="shared" si="1707"/>
        <v>3.7370271581932331</v>
      </c>
      <c r="M7660" s="283">
        <f t="shared" si="1708"/>
        <v>3.8363638822071233</v>
      </c>
      <c r="N7660" s="283">
        <f t="shared" si="1709"/>
        <v>3.2278965655525562</v>
      </c>
      <c r="O7660" s="283">
        <f t="shared" si="1710"/>
        <v>0.34833022584572371</v>
      </c>
      <c r="P7660" s="21">
        <f t="shared" si="1702"/>
        <v>0</v>
      </c>
      <c r="Q7660" s="21">
        <f t="shared" si="1703"/>
        <v>0.74507607494346417</v>
      </c>
      <c r="R7660">
        <f t="shared" si="1704"/>
        <v>1.1856283047139096</v>
      </c>
      <c r="S7660" s="296">
        <f t="shared" si="1711"/>
        <v>0</v>
      </c>
      <c r="T7660" s="283">
        <f t="shared" si="1712"/>
        <v>0.30087390112229395</v>
      </c>
    </row>
    <row r="7661" spans="1:20" x14ac:dyDescent="0.25">
      <c r="A7661" s="286">
        <v>43420</v>
      </c>
      <c r="B7661" s="1">
        <f t="shared" si="1705"/>
        <v>5</v>
      </c>
      <c r="C7661" s="285">
        <v>3</v>
      </c>
      <c r="D7661" t="s">
        <v>713</v>
      </c>
      <c r="F7661" s="16">
        <v>45</v>
      </c>
      <c r="G7661" t="str">
        <f t="shared" si="1699"/>
        <v>heating</v>
      </c>
      <c r="H7661" s="283">
        <f>IF(G7661="heating",F7661*Assumptions!M$4+Assumptions!M$7,0)</f>
        <v>0.26267355323341679</v>
      </c>
      <c r="I7661" s="15">
        <f t="shared" si="1700"/>
        <v>1.0924036124451033</v>
      </c>
      <c r="J7661" s="15">
        <f t="shared" si="1701"/>
        <v>1.0078033906966741</v>
      </c>
      <c r="K7661" s="283">
        <f t="shared" si="1706"/>
        <v>0.28918468659113711</v>
      </c>
      <c r="L7661" s="283">
        <f t="shared" si="1707"/>
        <v>3.8225513186096443</v>
      </c>
      <c r="M7661" s="283">
        <f t="shared" si="1708"/>
        <v>3.7717043168328788</v>
      </c>
      <c r="N7661" s="283">
        <f t="shared" si="1709"/>
        <v>3.3574836377085973</v>
      </c>
      <c r="O7661" s="283">
        <f t="shared" si="1710"/>
        <v>0.32924160601571628</v>
      </c>
      <c r="P7661" s="21">
        <f t="shared" si="1702"/>
        <v>0</v>
      </c>
      <c r="Q7661" s="21">
        <f t="shared" si="1703"/>
        <v>0.69158980876382303</v>
      </c>
      <c r="R7661">
        <f t="shared" si="1704"/>
        <v>1.1856283047139096</v>
      </c>
      <c r="S7661" s="296">
        <f t="shared" si="1711"/>
        <v>0</v>
      </c>
      <c r="T7661" s="283">
        <f t="shared" si="1712"/>
        <v>0.28918468659113711</v>
      </c>
    </row>
    <row r="7662" spans="1:20" x14ac:dyDescent="0.25">
      <c r="A7662" s="286">
        <v>43420</v>
      </c>
      <c r="B7662" s="1">
        <f t="shared" si="1705"/>
        <v>5</v>
      </c>
      <c r="C7662" s="285">
        <v>4</v>
      </c>
      <c r="D7662" t="s">
        <v>713</v>
      </c>
      <c r="F7662" s="16">
        <v>45</v>
      </c>
      <c r="G7662" t="str">
        <f t="shared" si="1699"/>
        <v>heating</v>
      </c>
      <c r="H7662" s="283">
        <f>IF(G7662="heating",F7662*Assumptions!M$4+Assumptions!M$7,0)</f>
        <v>0.26267355323341679</v>
      </c>
      <c r="I7662" s="15">
        <f t="shared" si="1700"/>
        <v>1.1348296917927807</v>
      </c>
      <c r="J7662" s="15">
        <f t="shared" si="1701"/>
        <v>1.0078033906966741</v>
      </c>
      <c r="K7662" s="283">
        <f t="shared" si="1706"/>
        <v>0.3004158582200806</v>
      </c>
      <c r="L7662" s="283">
        <f t="shared" si="1707"/>
        <v>3.8225513186096443</v>
      </c>
      <c r="M7662" s="283">
        <f t="shared" si="1708"/>
        <v>3.9181873793190629</v>
      </c>
      <c r="N7662" s="283">
        <f t="shared" si="1709"/>
        <v>3.3574836377085973</v>
      </c>
      <c r="O7662" s="283">
        <f t="shared" si="1710"/>
        <v>0.3420284829010044</v>
      </c>
      <c r="P7662" s="21">
        <f t="shared" si="1702"/>
        <v>0</v>
      </c>
      <c r="Q7662" s="21">
        <f t="shared" si="1703"/>
        <v>0.6473875548762833</v>
      </c>
      <c r="R7662">
        <f t="shared" si="1704"/>
        <v>1.1856283047139096</v>
      </c>
      <c r="S7662" s="296">
        <f t="shared" si="1711"/>
        <v>0</v>
      </c>
      <c r="T7662" s="283">
        <f t="shared" si="1712"/>
        <v>0.3004158582200806</v>
      </c>
    </row>
    <row r="7663" spans="1:20" x14ac:dyDescent="0.25">
      <c r="A7663" s="286">
        <v>43420</v>
      </c>
      <c r="B7663" s="1">
        <f t="shared" si="1705"/>
        <v>5</v>
      </c>
      <c r="C7663" s="285">
        <v>5</v>
      </c>
      <c r="D7663" t="s">
        <v>713</v>
      </c>
      <c r="F7663" s="16">
        <v>45</v>
      </c>
      <c r="G7663" t="str">
        <f t="shared" si="1699"/>
        <v>heating</v>
      </c>
      <c r="H7663" s="283">
        <f>IF(G7663="heating",F7663*Assumptions!M$4+Assumptions!M$7,0)</f>
        <v>0.26267355323341679</v>
      </c>
      <c r="I7663" s="15">
        <f t="shared" si="1700"/>
        <v>1.1635558681477385</v>
      </c>
      <c r="J7663" s="15">
        <f t="shared" si="1701"/>
        <v>1.0078033906966741</v>
      </c>
      <c r="K7663" s="283">
        <f t="shared" si="1706"/>
        <v>0.30802034635205999</v>
      </c>
      <c r="L7663" s="283">
        <f t="shared" si="1707"/>
        <v>3.8225513186096443</v>
      </c>
      <c r="M7663" s="283">
        <f t="shared" si="1708"/>
        <v>4.0173692587359451</v>
      </c>
      <c r="N7663" s="283">
        <f t="shared" si="1709"/>
        <v>3.3574836377085973</v>
      </c>
      <c r="O7663" s="283">
        <f t="shared" si="1710"/>
        <v>0.35068631992209198</v>
      </c>
      <c r="P7663" s="21">
        <f t="shared" si="1702"/>
        <v>0</v>
      </c>
      <c r="Q7663" s="21">
        <f t="shared" si="1703"/>
        <v>0.72139578924615555</v>
      </c>
      <c r="R7663">
        <f t="shared" si="1704"/>
        <v>1.1856283047139096</v>
      </c>
      <c r="S7663" s="296">
        <f t="shared" si="1711"/>
        <v>0</v>
      </c>
      <c r="T7663" s="283">
        <f t="shared" si="1712"/>
        <v>0.30802034635205999</v>
      </c>
    </row>
    <row r="7664" spans="1:20" x14ac:dyDescent="0.25">
      <c r="A7664" s="286">
        <v>43420</v>
      </c>
      <c r="B7664" s="1">
        <f t="shared" si="1705"/>
        <v>5</v>
      </c>
      <c r="C7664" s="285">
        <v>6</v>
      </c>
      <c r="D7664" t="s">
        <v>713</v>
      </c>
      <c r="F7664" s="16">
        <v>43</v>
      </c>
      <c r="G7664" t="str">
        <f t="shared" si="1699"/>
        <v>heating</v>
      </c>
      <c r="H7664" s="283">
        <f>IF(G7664="heating",F7664*Assumptions!M$4+Assumptions!M$7,0)</f>
        <v>0.28406530170749683</v>
      </c>
      <c r="I7664" s="15">
        <f t="shared" si="1700"/>
        <v>1.2083911162615524</v>
      </c>
      <c r="J7664" s="15">
        <f t="shared" si="1701"/>
        <v>1.0078033906966741</v>
      </c>
      <c r="K7664" s="283">
        <f t="shared" si="1706"/>
        <v>0.34594059441754216</v>
      </c>
      <c r="L7664" s="283">
        <f t="shared" si="1707"/>
        <v>3.7370271581932331</v>
      </c>
      <c r="M7664" s="283">
        <f t="shared" si="1708"/>
        <v>4.4109974207210607</v>
      </c>
      <c r="N7664" s="283">
        <f t="shared" si="1709"/>
        <v>3.2278965655525562</v>
      </c>
      <c r="O7664" s="283">
        <f t="shared" si="1710"/>
        <v>0.40050521142971124</v>
      </c>
      <c r="P7664" s="21">
        <f t="shared" si="1702"/>
        <v>0</v>
      </c>
      <c r="Q7664" s="21">
        <f t="shared" si="1703"/>
        <v>0.87787080972652631</v>
      </c>
      <c r="R7664">
        <f t="shared" si="1704"/>
        <v>1.1856283047139096</v>
      </c>
      <c r="S7664" s="296">
        <f t="shared" si="1711"/>
        <v>0</v>
      </c>
      <c r="T7664" s="283">
        <f t="shared" si="1712"/>
        <v>0.34594059441754216</v>
      </c>
    </row>
    <row r="7665" spans="1:20" x14ac:dyDescent="0.25">
      <c r="A7665" s="286">
        <v>43420</v>
      </c>
      <c r="B7665" s="1">
        <f t="shared" si="1705"/>
        <v>5</v>
      </c>
      <c r="C7665" s="285">
        <v>7</v>
      </c>
      <c r="D7665" t="s">
        <v>714</v>
      </c>
      <c r="F7665" s="16">
        <v>45</v>
      </c>
      <c r="G7665" t="str">
        <f t="shared" si="1699"/>
        <v>heating</v>
      </c>
      <c r="H7665" s="283">
        <f>IF(G7665="heating",F7665*Assumptions!M$4+Assumptions!M$7,0)</f>
        <v>0.26267355323341679</v>
      </c>
      <c r="I7665" s="15">
        <f t="shared" si="1700"/>
        <v>1.1637425769249583</v>
      </c>
      <c r="J7665" s="15">
        <f t="shared" si="1701"/>
        <v>1.0078033906966741</v>
      </c>
      <c r="K7665" s="283">
        <f t="shared" si="1706"/>
        <v>0.30806977251525552</v>
      </c>
      <c r="L7665" s="283">
        <f t="shared" si="1707"/>
        <v>3.8225513186096443</v>
      </c>
      <c r="M7665" s="283">
        <f t="shared" si="1708"/>
        <v>4.0180139016984979</v>
      </c>
      <c r="N7665" s="283">
        <f t="shared" si="1709"/>
        <v>3.3574836377085973</v>
      </c>
      <c r="O7665" s="283">
        <f t="shared" si="1710"/>
        <v>0.35074259243617811</v>
      </c>
      <c r="P7665" s="21">
        <f t="shared" si="1702"/>
        <v>0</v>
      </c>
      <c r="Q7665" s="21">
        <f t="shared" si="1703"/>
        <v>0.97331382064367777</v>
      </c>
      <c r="R7665">
        <f t="shared" si="1704"/>
        <v>1.1856283047139096</v>
      </c>
      <c r="S7665" s="296">
        <f t="shared" si="1711"/>
        <v>0</v>
      </c>
      <c r="T7665" s="283">
        <f t="shared" si="1712"/>
        <v>0.30806977251525552</v>
      </c>
    </row>
    <row r="7666" spans="1:20" x14ac:dyDescent="0.25">
      <c r="A7666" s="286">
        <v>43420</v>
      </c>
      <c r="B7666" s="1">
        <f t="shared" si="1705"/>
        <v>5</v>
      </c>
      <c r="C7666" s="285">
        <v>8</v>
      </c>
      <c r="D7666" t="s">
        <v>714</v>
      </c>
      <c r="F7666" s="16">
        <v>45</v>
      </c>
      <c r="G7666" t="str">
        <f t="shared" si="1699"/>
        <v>heating</v>
      </c>
      <c r="H7666" s="283">
        <f>IF(G7666="heating",F7666*Assumptions!M$4+Assumptions!M$7,0)</f>
        <v>0.26267355323341679</v>
      </c>
      <c r="I7666" s="15">
        <f t="shared" si="1700"/>
        <v>1.094193721037565</v>
      </c>
      <c r="J7666" s="15">
        <f t="shared" si="1701"/>
        <v>1.0078033906966741</v>
      </c>
      <c r="K7666" s="283">
        <f t="shared" si="1706"/>
        <v>0.28965857004078671</v>
      </c>
      <c r="L7666" s="283">
        <f t="shared" si="1707"/>
        <v>3.8225513186096443</v>
      </c>
      <c r="M7666" s="283">
        <f t="shared" si="1708"/>
        <v>3.7778849630966489</v>
      </c>
      <c r="N7666" s="283">
        <f t="shared" si="1709"/>
        <v>3.3574836377085973</v>
      </c>
      <c r="O7666" s="283">
        <f t="shared" si="1710"/>
        <v>0.32978113025493538</v>
      </c>
      <c r="P7666" s="21">
        <f t="shared" si="1702"/>
        <v>0</v>
      </c>
      <c r="Q7666" s="21">
        <f t="shared" si="1703"/>
        <v>0.94940007506179924</v>
      </c>
      <c r="R7666">
        <f t="shared" si="1704"/>
        <v>1.1856283047139096</v>
      </c>
      <c r="S7666" s="296">
        <f t="shared" si="1711"/>
        <v>0</v>
      </c>
      <c r="T7666" s="283">
        <f t="shared" si="1712"/>
        <v>0.28965857004078671</v>
      </c>
    </row>
    <row r="7667" spans="1:20" x14ac:dyDescent="0.25">
      <c r="A7667" s="286">
        <v>43420</v>
      </c>
      <c r="B7667" s="1">
        <f t="shared" si="1705"/>
        <v>5</v>
      </c>
      <c r="C7667" s="285">
        <v>9</v>
      </c>
      <c r="D7667" t="s">
        <v>714</v>
      </c>
      <c r="F7667" s="16">
        <v>46</v>
      </c>
      <c r="G7667" t="str">
        <f t="shared" si="1699"/>
        <v>heating</v>
      </c>
      <c r="H7667" s="283">
        <f>IF(G7667="heating",F7667*Assumptions!M$4+Assumptions!M$7,0)</f>
        <v>0.2519776789963768</v>
      </c>
      <c r="I7667" s="15">
        <f t="shared" si="1700"/>
        <v>1.0343009000871222</v>
      </c>
      <c r="J7667" s="15">
        <f t="shared" si="1701"/>
        <v>1.0078033906966741</v>
      </c>
      <c r="K7667" s="283">
        <f t="shared" si="1706"/>
        <v>0.26265446564715839</v>
      </c>
      <c r="L7667" s="283">
        <f t="shared" si="1707"/>
        <v>3.8708416397494121</v>
      </c>
      <c r="M7667" s="283">
        <f t="shared" si="1708"/>
        <v>3.4689593905866349</v>
      </c>
      <c r="N7667" s="283">
        <f t="shared" si="1709"/>
        <v>3.4228778732085736</v>
      </c>
      <c r="O7667" s="283">
        <f t="shared" si="1710"/>
        <v>0.29702895637936183</v>
      </c>
      <c r="P7667" s="21">
        <f t="shared" si="1702"/>
        <v>0</v>
      </c>
      <c r="Q7667" s="21">
        <f t="shared" si="1703"/>
        <v>0.8408485371888097</v>
      </c>
      <c r="R7667">
        <f t="shared" si="1704"/>
        <v>1.1856283047139096</v>
      </c>
      <c r="S7667" s="296">
        <f t="shared" si="1711"/>
        <v>0</v>
      </c>
      <c r="T7667" s="283">
        <f t="shared" si="1712"/>
        <v>0.26265446564715839</v>
      </c>
    </row>
    <row r="7668" spans="1:20" x14ac:dyDescent="0.25">
      <c r="A7668" s="286">
        <v>43420</v>
      </c>
      <c r="B7668" s="1">
        <f t="shared" si="1705"/>
        <v>5</v>
      </c>
      <c r="C7668" s="285">
        <v>10</v>
      </c>
      <c r="D7668" t="s">
        <v>714</v>
      </c>
      <c r="F7668" s="16">
        <v>46</v>
      </c>
      <c r="G7668" t="str">
        <f t="shared" si="1699"/>
        <v>heating</v>
      </c>
      <c r="H7668" s="283">
        <f>IF(G7668="heating",F7668*Assumptions!M$4+Assumptions!M$7,0)</f>
        <v>0.2519776789963768</v>
      </c>
      <c r="I7668" s="15">
        <f t="shared" si="1700"/>
        <v>0.98112329028689171</v>
      </c>
      <c r="J7668" s="15">
        <f t="shared" si="1701"/>
        <v>1.0078033906966741</v>
      </c>
      <c r="K7668" s="283">
        <f t="shared" si="1706"/>
        <v>0.24915033286984367</v>
      </c>
      <c r="L7668" s="283">
        <f t="shared" si="1707"/>
        <v>3.8708416397494121</v>
      </c>
      <c r="M7668" s="283">
        <f t="shared" si="1708"/>
        <v>3.2906061000984197</v>
      </c>
      <c r="N7668" s="283">
        <f t="shared" si="1709"/>
        <v>3.4228778732085736</v>
      </c>
      <c r="O7668" s="283">
        <f t="shared" si="1710"/>
        <v>0.28175749143102724</v>
      </c>
      <c r="P7668" s="21">
        <f t="shared" si="1702"/>
        <v>0</v>
      </c>
      <c r="Q7668" s="21">
        <f t="shared" si="1703"/>
        <v>0.74504051125983206</v>
      </c>
      <c r="R7668">
        <f t="shared" si="1704"/>
        <v>1.1856283047139096</v>
      </c>
      <c r="S7668" s="296">
        <f t="shared" si="1711"/>
        <v>0</v>
      </c>
      <c r="T7668" s="283">
        <f t="shared" si="1712"/>
        <v>0.24915033286984367</v>
      </c>
    </row>
    <row r="7669" spans="1:20" x14ac:dyDescent="0.25">
      <c r="A7669" s="286">
        <v>43420</v>
      </c>
      <c r="B7669" s="1">
        <f t="shared" si="1705"/>
        <v>5</v>
      </c>
      <c r="C7669" s="285">
        <v>11</v>
      </c>
      <c r="D7669" t="s">
        <v>714</v>
      </c>
      <c r="F7669" s="16">
        <v>48</v>
      </c>
      <c r="G7669" t="str">
        <f t="shared" si="1699"/>
        <v>heating</v>
      </c>
      <c r="H7669" s="283">
        <f>IF(G7669="heating",F7669*Assumptions!M$4+Assumptions!M$7,0)</f>
        <v>0.2305859305222967</v>
      </c>
      <c r="I7669" s="15">
        <f t="shared" si="1700"/>
        <v>0.94956163997961163</v>
      </c>
      <c r="J7669" s="15">
        <f t="shared" si="1701"/>
        <v>1.0078033906966741</v>
      </c>
      <c r="K7669" s="283">
        <f t="shared" si="1706"/>
        <v>0.22066415007872195</v>
      </c>
      <c r="L7669" s="283">
        <f t="shared" si="1707"/>
        <v>3.9630740889572826</v>
      </c>
      <c r="M7669" s="283">
        <f t="shared" si="1708"/>
        <v>2.9838225773382629</v>
      </c>
      <c r="N7669" s="283">
        <f t="shared" si="1709"/>
        <v>3.5524856183738187</v>
      </c>
      <c r="O7669" s="283">
        <f t="shared" si="1710"/>
        <v>0.24616802697686299</v>
      </c>
      <c r="P7669" s="21">
        <f t="shared" si="1702"/>
        <v>0</v>
      </c>
      <c r="Q7669" s="21">
        <f t="shared" si="1703"/>
        <v>0.72850690893675296</v>
      </c>
      <c r="R7669">
        <f t="shared" si="1704"/>
        <v>1.1856283047139096</v>
      </c>
      <c r="S7669" s="296">
        <f t="shared" si="1711"/>
        <v>0</v>
      </c>
      <c r="T7669" s="283">
        <f t="shared" si="1712"/>
        <v>0.22066415007872195</v>
      </c>
    </row>
    <row r="7670" spans="1:20" x14ac:dyDescent="0.25">
      <c r="A7670" s="286">
        <v>43420</v>
      </c>
      <c r="B7670" s="1">
        <f t="shared" si="1705"/>
        <v>5</v>
      </c>
      <c r="C7670" s="285">
        <v>12</v>
      </c>
      <c r="D7670" t="s">
        <v>714</v>
      </c>
      <c r="F7670" s="16">
        <v>50</v>
      </c>
      <c r="G7670" t="str">
        <f t="shared" si="1699"/>
        <v>heating</v>
      </c>
      <c r="H7670" s="283">
        <f>IF(G7670="heating",F7670*Assumptions!M$4+Assumptions!M$7,0)</f>
        <v>0.20919418204821671</v>
      </c>
      <c r="I7670" s="15">
        <f t="shared" si="1700"/>
        <v>0.91648403420261149</v>
      </c>
      <c r="J7670" s="15">
        <f t="shared" si="1701"/>
        <v>1.0078033906966741</v>
      </c>
      <c r="K7670" s="283">
        <f t="shared" si="1706"/>
        <v>0.19321921836782036</v>
      </c>
      <c r="L7670" s="283">
        <f t="shared" si="1707"/>
        <v>4.0351685236640416</v>
      </c>
      <c r="M7670" s="283">
        <f t="shared" si="1708"/>
        <v>2.6602412329218099</v>
      </c>
      <c r="N7670" s="283">
        <f t="shared" si="1709"/>
        <v>3.6783220436298789</v>
      </c>
      <c r="O7670" s="283">
        <f t="shared" si="1710"/>
        <v>0.21196406918068375</v>
      </c>
      <c r="P7670" s="21">
        <f t="shared" si="1702"/>
        <v>0</v>
      </c>
      <c r="Q7670" s="21">
        <f t="shared" si="1703"/>
        <v>0.75910815787401487</v>
      </c>
      <c r="R7670">
        <f t="shared" si="1704"/>
        <v>1.1856283047139096</v>
      </c>
      <c r="S7670" s="296">
        <f t="shared" si="1711"/>
        <v>0</v>
      </c>
      <c r="T7670" s="283">
        <f t="shared" si="1712"/>
        <v>0.19321921836782036</v>
      </c>
    </row>
    <row r="7671" spans="1:20" x14ac:dyDescent="0.25">
      <c r="A7671" s="286">
        <v>43420</v>
      </c>
      <c r="B7671" s="1">
        <f t="shared" si="1705"/>
        <v>5</v>
      </c>
      <c r="C7671" s="285">
        <v>13</v>
      </c>
      <c r="D7671" t="s">
        <v>714</v>
      </c>
      <c r="F7671" s="16">
        <v>52</v>
      </c>
      <c r="G7671" t="str">
        <f t="shared" si="1699"/>
        <v>heating</v>
      </c>
      <c r="H7671" s="283">
        <f>IF(G7671="heating",F7671*Assumptions!M$4+Assumptions!M$7,0)</f>
        <v>0.18780243357413662</v>
      </c>
      <c r="I7671" s="15">
        <f t="shared" si="1700"/>
        <v>0.90040206880052787</v>
      </c>
      <c r="J7671" s="15">
        <f t="shared" si="1701"/>
        <v>1.0078033906966741</v>
      </c>
      <c r="K7671" s="283">
        <f t="shared" si="1706"/>
        <v>0.17041723513271859</v>
      </c>
      <c r="L7671" s="283">
        <f t="shared" si="1707"/>
        <v>4.0950984110509578</v>
      </c>
      <c r="M7671" s="283">
        <f t="shared" si="1708"/>
        <v>2.3811506901318493</v>
      </c>
      <c r="N7671" s="283">
        <f t="shared" si="1709"/>
        <v>3.802065958051716</v>
      </c>
      <c r="O7671" s="283">
        <f t="shared" si="1710"/>
        <v>0.18355161549204263</v>
      </c>
      <c r="P7671" s="21">
        <f t="shared" si="1702"/>
        <v>0</v>
      </c>
      <c r="Q7671" s="21">
        <f t="shared" si="1703"/>
        <v>0.79115902007799765</v>
      </c>
      <c r="R7671">
        <f t="shared" si="1704"/>
        <v>1.1856283047139096</v>
      </c>
      <c r="S7671" s="296">
        <f t="shared" si="1711"/>
        <v>0</v>
      </c>
      <c r="T7671" s="283">
        <f t="shared" si="1712"/>
        <v>0.17041723513271859</v>
      </c>
    </row>
    <row r="7672" spans="1:20" x14ac:dyDescent="0.25">
      <c r="A7672" s="286">
        <v>43420</v>
      </c>
      <c r="B7672" s="1">
        <f t="shared" si="1705"/>
        <v>5</v>
      </c>
      <c r="C7672" s="285">
        <v>14</v>
      </c>
      <c r="D7672" t="s">
        <v>714</v>
      </c>
      <c r="F7672" s="16">
        <v>50</v>
      </c>
      <c r="G7672" t="str">
        <f t="shared" si="1699"/>
        <v>heating</v>
      </c>
      <c r="H7672" s="283">
        <f>IF(G7672="heating",F7672*Assumptions!M$4+Assumptions!M$7,0)</f>
        <v>0.20919418204821671</v>
      </c>
      <c r="I7672" s="15">
        <f t="shared" si="1700"/>
        <v>0.86032894500746537</v>
      </c>
      <c r="J7672" s="15">
        <f t="shared" si="1701"/>
        <v>1.0078033906966741</v>
      </c>
      <c r="K7672" s="283">
        <f t="shared" si="1706"/>
        <v>0.18138023150417942</v>
      </c>
      <c r="L7672" s="283">
        <f t="shared" si="1707"/>
        <v>4.0351685236640416</v>
      </c>
      <c r="M7672" s="283">
        <f t="shared" si="1708"/>
        <v>2.4972421209456765</v>
      </c>
      <c r="N7672" s="283">
        <f t="shared" si="1709"/>
        <v>3.6783220436298789</v>
      </c>
      <c r="O7672" s="283">
        <f t="shared" si="1710"/>
        <v>0.19897654210241497</v>
      </c>
      <c r="P7672" s="21">
        <f t="shared" si="1702"/>
        <v>0</v>
      </c>
      <c r="Q7672" s="21">
        <f t="shared" si="1703"/>
        <v>0.84355555031342389</v>
      </c>
      <c r="R7672">
        <f t="shared" si="1704"/>
        <v>1.1856283047139096</v>
      </c>
      <c r="S7672" s="296">
        <f t="shared" si="1711"/>
        <v>0</v>
      </c>
      <c r="T7672" s="283">
        <f t="shared" si="1712"/>
        <v>0.18138023150417942</v>
      </c>
    </row>
    <row r="7673" spans="1:20" x14ac:dyDescent="0.25">
      <c r="A7673" s="286">
        <v>43420</v>
      </c>
      <c r="B7673" s="1">
        <f t="shared" si="1705"/>
        <v>5</v>
      </c>
      <c r="C7673" s="285">
        <v>15</v>
      </c>
      <c r="D7673" t="s">
        <v>714</v>
      </c>
      <c r="F7673" s="16">
        <v>48</v>
      </c>
      <c r="G7673" t="str">
        <f t="shared" si="1699"/>
        <v>heating</v>
      </c>
      <c r="H7673" s="283">
        <f>IF(G7673="heating",F7673*Assumptions!M$4+Assumptions!M$7,0)</f>
        <v>0.2305859305222967</v>
      </c>
      <c r="I7673" s="15">
        <f t="shared" si="1700"/>
        <v>0.85754515037175039</v>
      </c>
      <c r="J7673" s="15">
        <f t="shared" si="1701"/>
        <v>1.0078033906966741</v>
      </c>
      <c r="K7673" s="283">
        <f t="shared" si="1706"/>
        <v>0.1992808721348254</v>
      </c>
      <c r="L7673" s="283">
        <f t="shared" si="1707"/>
        <v>3.9630740889572826</v>
      </c>
      <c r="M7673" s="283">
        <f t="shared" si="1708"/>
        <v>2.69467770498933</v>
      </c>
      <c r="N7673" s="283">
        <f t="shared" si="1709"/>
        <v>3.5524856183738187</v>
      </c>
      <c r="O7673" s="283">
        <f t="shared" si="1710"/>
        <v>0.22231331682177438</v>
      </c>
      <c r="P7673" s="21">
        <f t="shared" si="1702"/>
        <v>0</v>
      </c>
      <c r="Q7673" s="21">
        <f t="shared" si="1703"/>
        <v>0.96592607327566882</v>
      </c>
      <c r="R7673">
        <f t="shared" si="1704"/>
        <v>1.1856283047139096</v>
      </c>
      <c r="S7673" s="296">
        <f t="shared" si="1711"/>
        <v>0</v>
      </c>
      <c r="T7673" s="283">
        <f t="shared" si="1712"/>
        <v>0.1992808721348254</v>
      </c>
    </row>
    <row r="7674" spans="1:20" x14ac:dyDescent="0.25">
      <c r="A7674" s="286">
        <v>43420</v>
      </c>
      <c r="B7674" s="1">
        <f t="shared" si="1705"/>
        <v>5</v>
      </c>
      <c r="C7674" s="285">
        <v>16</v>
      </c>
      <c r="D7674" t="s">
        <v>714</v>
      </c>
      <c r="F7674" s="16">
        <v>48</v>
      </c>
      <c r="G7674" t="str">
        <f t="shared" si="1699"/>
        <v>heating</v>
      </c>
      <c r="H7674" s="283">
        <f>IF(G7674="heating",F7674*Assumptions!M$4+Assumptions!M$7,0)</f>
        <v>0.2305859305222967</v>
      </c>
      <c r="I7674" s="15">
        <f t="shared" si="1700"/>
        <v>0.88344815438260227</v>
      </c>
      <c r="J7674" s="15">
        <f t="shared" si="1701"/>
        <v>1.0078033906966741</v>
      </c>
      <c r="K7674" s="283">
        <f t="shared" si="1706"/>
        <v>0.2053003490427838</v>
      </c>
      <c r="L7674" s="283">
        <f t="shared" si="1707"/>
        <v>3.9630740889572826</v>
      </c>
      <c r="M7674" s="283">
        <f t="shared" si="1708"/>
        <v>2.7760731246591086</v>
      </c>
      <c r="N7674" s="283">
        <f t="shared" si="1709"/>
        <v>3.5524856183738187</v>
      </c>
      <c r="O7674" s="283">
        <f t="shared" si="1710"/>
        <v>0.2290285116249913</v>
      </c>
      <c r="P7674" s="21">
        <f t="shared" si="1702"/>
        <v>0</v>
      </c>
      <c r="Q7674" s="21">
        <f t="shared" si="1703"/>
        <v>1.1649354943302594</v>
      </c>
      <c r="R7674">
        <f t="shared" si="1704"/>
        <v>1.1856283047139096</v>
      </c>
      <c r="S7674" s="296">
        <f t="shared" si="1711"/>
        <v>0</v>
      </c>
      <c r="T7674" s="283">
        <f t="shared" si="1712"/>
        <v>0.2053003490427838</v>
      </c>
    </row>
    <row r="7675" spans="1:20" x14ac:dyDescent="0.25">
      <c r="A7675" s="286">
        <v>43420</v>
      </c>
      <c r="B7675" s="1">
        <f t="shared" si="1705"/>
        <v>5</v>
      </c>
      <c r="C7675" s="285">
        <v>17</v>
      </c>
      <c r="D7675" t="s">
        <v>714</v>
      </c>
      <c r="F7675" s="16">
        <v>48</v>
      </c>
      <c r="G7675" t="str">
        <f t="shared" si="1699"/>
        <v>heating</v>
      </c>
      <c r="H7675" s="283">
        <f>IF(G7675="heating",F7675*Assumptions!M$4+Assumptions!M$7,0)</f>
        <v>0.2305859305222967</v>
      </c>
      <c r="I7675" s="15">
        <f t="shared" si="1700"/>
        <v>0.94025748850374469</v>
      </c>
      <c r="J7675" s="15">
        <f t="shared" si="1701"/>
        <v>1.0078033906966741</v>
      </c>
      <c r="K7675" s="283">
        <f t="shared" si="1706"/>
        <v>0.21850200220839525</v>
      </c>
      <c r="L7675" s="283">
        <f t="shared" si="1707"/>
        <v>3.9630740889572826</v>
      </c>
      <c r="M7675" s="283">
        <f t="shared" si="1708"/>
        <v>2.9545859948271342</v>
      </c>
      <c r="N7675" s="283">
        <f t="shared" si="1709"/>
        <v>3.5524856183738187</v>
      </c>
      <c r="O7675" s="283">
        <f t="shared" si="1710"/>
        <v>0.24375598281345601</v>
      </c>
      <c r="P7675" s="21">
        <f t="shared" si="1702"/>
        <v>0</v>
      </c>
      <c r="Q7675" s="21">
        <f t="shared" si="1703"/>
        <v>1.3521540118753073</v>
      </c>
      <c r="R7675">
        <f t="shared" si="1704"/>
        <v>1.1856283047139096</v>
      </c>
      <c r="S7675" s="296">
        <f t="shared" si="1711"/>
        <v>0</v>
      </c>
      <c r="T7675" s="283">
        <f t="shared" si="1712"/>
        <v>0.21850200220839525</v>
      </c>
    </row>
    <row r="7676" spans="1:20" x14ac:dyDescent="0.25">
      <c r="A7676" s="286">
        <v>43420</v>
      </c>
      <c r="B7676" s="1">
        <f t="shared" si="1705"/>
        <v>5</v>
      </c>
      <c r="C7676" s="285">
        <v>18</v>
      </c>
      <c r="D7676" t="s">
        <v>714</v>
      </c>
      <c r="F7676" s="16">
        <v>46</v>
      </c>
      <c r="G7676" t="str">
        <f t="shared" si="1699"/>
        <v>heating</v>
      </c>
      <c r="H7676" s="283">
        <f>IF(G7676="heating",F7676*Assumptions!M$4+Assumptions!M$7,0)</f>
        <v>0.2519776789963768</v>
      </c>
      <c r="I7676" s="15">
        <f t="shared" si="1700"/>
        <v>0.98182363790757687</v>
      </c>
      <c r="J7676" s="15">
        <f t="shared" si="1701"/>
        <v>1.0078033906966741</v>
      </c>
      <c r="K7676" s="283">
        <f t="shared" si="1706"/>
        <v>0.24932818191750747</v>
      </c>
      <c r="L7676" s="283">
        <f t="shared" si="1707"/>
        <v>3.8708416397494121</v>
      </c>
      <c r="M7676" s="283">
        <f t="shared" si="1708"/>
        <v>3.2929550079019863</v>
      </c>
      <c r="N7676" s="283">
        <f t="shared" si="1709"/>
        <v>3.4228778732085736</v>
      </c>
      <c r="O7676" s="283">
        <f t="shared" si="1710"/>
        <v>0.28195861619351886</v>
      </c>
      <c r="P7676" s="21">
        <f t="shared" si="1702"/>
        <v>0</v>
      </c>
      <c r="Q7676" s="21">
        <f t="shared" si="1703"/>
        <v>1.5598916921549892</v>
      </c>
      <c r="R7676">
        <f t="shared" si="1704"/>
        <v>1.1856283047139096</v>
      </c>
      <c r="S7676" s="296">
        <f t="shared" si="1711"/>
        <v>0</v>
      </c>
      <c r="T7676" s="283">
        <f t="shared" si="1712"/>
        <v>0.24932818191750747</v>
      </c>
    </row>
    <row r="7677" spans="1:20" x14ac:dyDescent="0.25">
      <c r="A7677" s="286">
        <v>43420</v>
      </c>
      <c r="B7677" s="1">
        <f t="shared" si="1705"/>
        <v>5</v>
      </c>
      <c r="C7677" s="285">
        <v>19</v>
      </c>
      <c r="D7677" t="s">
        <v>714</v>
      </c>
      <c r="F7677" s="16">
        <v>46</v>
      </c>
      <c r="G7677" t="str">
        <f t="shared" si="1699"/>
        <v>heating</v>
      </c>
      <c r="H7677" s="283">
        <f>IF(G7677="heating",F7677*Assumptions!M$4+Assumptions!M$7,0)</f>
        <v>0.2519776789963768</v>
      </c>
      <c r="I7677" s="15">
        <f t="shared" si="1700"/>
        <v>0.98418842963438757</v>
      </c>
      <c r="J7677" s="15">
        <f t="shared" si="1701"/>
        <v>1.0078033906966741</v>
      </c>
      <c r="K7677" s="283">
        <f t="shared" si="1706"/>
        <v>0.24992870649146848</v>
      </c>
      <c r="L7677" s="283">
        <f t="shared" si="1707"/>
        <v>3.8708416397494121</v>
      </c>
      <c r="M7677" s="283">
        <f t="shared" si="1708"/>
        <v>3.3008863231186805</v>
      </c>
      <c r="N7677" s="283">
        <f t="shared" si="1709"/>
        <v>3.4228778732085736</v>
      </c>
      <c r="O7677" s="283">
        <f t="shared" si="1710"/>
        <v>0.28263773347806342</v>
      </c>
      <c r="P7677" s="21">
        <f t="shared" si="1702"/>
        <v>0</v>
      </c>
      <c r="Q7677" s="21">
        <f t="shared" si="1703"/>
        <v>1.6764212681468484</v>
      </c>
      <c r="R7677">
        <f t="shared" si="1704"/>
        <v>1.1856283047139096</v>
      </c>
      <c r="S7677" s="296">
        <f t="shared" si="1711"/>
        <v>0</v>
      </c>
      <c r="T7677" s="283">
        <f t="shared" si="1712"/>
        <v>0.24992870649146848</v>
      </c>
    </row>
    <row r="7678" spans="1:20" x14ac:dyDescent="0.25">
      <c r="A7678" s="286">
        <v>43420</v>
      </c>
      <c r="B7678" s="1">
        <f t="shared" si="1705"/>
        <v>5</v>
      </c>
      <c r="C7678" s="285">
        <v>20</v>
      </c>
      <c r="D7678" t="s">
        <v>714</v>
      </c>
      <c r="F7678" s="16">
        <v>46</v>
      </c>
      <c r="G7678" t="str">
        <f t="shared" si="1699"/>
        <v>heating</v>
      </c>
      <c r="H7678" s="283">
        <f>IF(G7678="heating",F7678*Assumptions!M$4+Assumptions!M$7,0)</f>
        <v>0.2519776789963768</v>
      </c>
      <c r="I7678" s="15">
        <f t="shared" si="1700"/>
        <v>0.97071962311712034</v>
      </c>
      <c r="J7678" s="15">
        <f t="shared" si="1701"/>
        <v>1.0078033906966741</v>
      </c>
      <c r="K7678" s="283">
        <f t="shared" si="1706"/>
        <v>0.24650838443779935</v>
      </c>
      <c r="L7678" s="283">
        <f t="shared" si="1707"/>
        <v>3.8708416397494121</v>
      </c>
      <c r="M7678" s="283">
        <f t="shared" si="1708"/>
        <v>3.2557130637275948</v>
      </c>
      <c r="N7678" s="283">
        <f t="shared" si="1709"/>
        <v>3.4228778732085736</v>
      </c>
      <c r="O7678" s="283">
        <f t="shared" si="1710"/>
        <v>0.27876978214672216</v>
      </c>
      <c r="P7678" s="21">
        <f t="shared" si="1702"/>
        <v>0</v>
      </c>
      <c r="Q7678" s="21">
        <f t="shared" si="1703"/>
        <v>1.52436960139122</v>
      </c>
      <c r="R7678">
        <f t="shared" si="1704"/>
        <v>1.1856283047139096</v>
      </c>
      <c r="S7678" s="296">
        <f t="shared" si="1711"/>
        <v>0</v>
      </c>
      <c r="T7678" s="283">
        <f t="shared" si="1712"/>
        <v>0.24650838443779935</v>
      </c>
    </row>
    <row r="7679" spans="1:20" x14ac:dyDescent="0.25">
      <c r="A7679" s="286">
        <v>43420</v>
      </c>
      <c r="B7679" s="1">
        <f t="shared" si="1705"/>
        <v>5</v>
      </c>
      <c r="C7679" s="285">
        <v>21</v>
      </c>
      <c r="D7679" t="s">
        <v>714</v>
      </c>
      <c r="F7679" s="16">
        <v>48</v>
      </c>
      <c r="G7679" t="str">
        <f t="shared" si="1699"/>
        <v>heating</v>
      </c>
      <c r="H7679" s="283">
        <f>IF(G7679="heating",F7679*Assumptions!M$4+Assumptions!M$7,0)</f>
        <v>0.2305859305222967</v>
      </c>
      <c r="I7679" s="15">
        <f t="shared" si="1700"/>
        <v>0.95751150862929935</v>
      </c>
      <c r="J7679" s="15">
        <f t="shared" si="1701"/>
        <v>1.0078033906966741</v>
      </c>
      <c r="K7679" s="283">
        <f t="shared" si="1706"/>
        <v>0.22251158255172968</v>
      </c>
      <c r="L7679" s="283">
        <f t="shared" si="1707"/>
        <v>3.9630740889572826</v>
      </c>
      <c r="M7679" s="283">
        <f t="shared" si="1708"/>
        <v>3.0088035754800173</v>
      </c>
      <c r="N7679" s="283">
        <f t="shared" si="1709"/>
        <v>3.5524856183738187</v>
      </c>
      <c r="O7679" s="283">
        <f t="shared" si="1710"/>
        <v>0.24822898162985516</v>
      </c>
      <c r="P7679" s="21">
        <f t="shared" si="1702"/>
        <v>0</v>
      </c>
      <c r="Q7679" s="21">
        <f t="shared" si="1703"/>
        <v>1.4448604713749031</v>
      </c>
      <c r="R7679">
        <f t="shared" si="1704"/>
        <v>1.1856283047139096</v>
      </c>
      <c r="S7679" s="296">
        <f t="shared" si="1711"/>
        <v>0</v>
      </c>
      <c r="T7679" s="283">
        <f t="shared" si="1712"/>
        <v>0.22251158255172968</v>
      </c>
    </row>
    <row r="7680" spans="1:20" x14ac:dyDescent="0.25">
      <c r="A7680" s="286">
        <v>43420</v>
      </c>
      <c r="B7680" s="1">
        <f t="shared" si="1705"/>
        <v>5</v>
      </c>
      <c r="C7680" s="285">
        <v>22</v>
      </c>
      <c r="D7680" t="s">
        <v>714</v>
      </c>
      <c r="F7680" s="16">
        <v>48</v>
      </c>
      <c r="G7680" t="str">
        <f t="shared" si="1699"/>
        <v>heating</v>
      </c>
      <c r="H7680" s="283">
        <f>IF(G7680="heating",F7680*Assumptions!M$4+Assumptions!M$7,0)</f>
        <v>0.2305859305222967</v>
      </c>
      <c r="I7680" s="15">
        <f t="shared" si="1700"/>
        <v>0.9426530227543114</v>
      </c>
      <c r="J7680" s="15">
        <f t="shared" si="1701"/>
        <v>1.0078033906966741</v>
      </c>
      <c r="K7680" s="283">
        <f t="shared" si="1706"/>
        <v>0.21905868911225659</v>
      </c>
      <c r="L7680" s="283">
        <f t="shared" si="1707"/>
        <v>3.9630740889572826</v>
      </c>
      <c r="M7680" s="283">
        <f t="shared" si="1708"/>
        <v>2.9621135200352726</v>
      </c>
      <c r="N7680" s="283">
        <f t="shared" si="1709"/>
        <v>3.5524856183738187</v>
      </c>
      <c r="O7680" s="283">
        <f t="shared" si="1710"/>
        <v>0.24437701036468495</v>
      </c>
      <c r="P7680" s="21">
        <f t="shared" si="1702"/>
        <v>0</v>
      </c>
      <c r="Q7680" s="21">
        <f t="shared" si="1703"/>
        <v>1.2427137171080138</v>
      </c>
      <c r="R7680">
        <f t="shared" si="1704"/>
        <v>1.1856283047139096</v>
      </c>
      <c r="S7680" s="296">
        <f t="shared" si="1711"/>
        <v>0</v>
      </c>
      <c r="T7680" s="283">
        <f t="shared" si="1712"/>
        <v>0.21905868911225659</v>
      </c>
    </row>
    <row r="7681" spans="1:20" x14ac:dyDescent="0.25">
      <c r="A7681" s="286">
        <v>43420</v>
      </c>
      <c r="B7681" s="1">
        <f t="shared" si="1705"/>
        <v>5</v>
      </c>
      <c r="C7681" s="285">
        <v>23</v>
      </c>
      <c r="D7681" t="s">
        <v>713</v>
      </c>
      <c r="F7681" s="16">
        <v>48</v>
      </c>
      <c r="G7681" t="str">
        <f t="shared" si="1699"/>
        <v>heating</v>
      </c>
      <c r="H7681" s="283">
        <f>IF(G7681="heating",F7681*Assumptions!M$4+Assumptions!M$7,0)</f>
        <v>0.2305859305222967</v>
      </c>
      <c r="I7681" s="15">
        <f t="shared" si="1700"/>
        <v>0.94450710149963013</v>
      </c>
      <c r="J7681" s="15">
        <f t="shared" si="1701"/>
        <v>1.0078033906966741</v>
      </c>
      <c r="K7681" s="283">
        <f t="shared" si="1706"/>
        <v>0.2194895497255008</v>
      </c>
      <c r="L7681" s="283">
        <f t="shared" si="1707"/>
        <v>3.9630740889572826</v>
      </c>
      <c r="M7681" s="283">
        <f t="shared" si="1708"/>
        <v>2.9679396210354816</v>
      </c>
      <c r="N7681" s="283">
        <f t="shared" si="1709"/>
        <v>3.5524856183738187</v>
      </c>
      <c r="O7681" s="283">
        <f t="shared" si="1710"/>
        <v>0.244857668899506</v>
      </c>
      <c r="P7681" s="21">
        <f t="shared" si="1702"/>
        <v>0</v>
      </c>
      <c r="Q7681" s="21">
        <f t="shared" si="1703"/>
        <v>1.0297519246597011</v>
      </c>
      <c r="R7681">
        <f t="shared" si="1704"/>
        <v>1.1856283047139096</v>
      </c>
      <c r="S7681" s="296">
        <f t="shared" si="1711"/>
        <v>0</v>
      </c>
      <c r="T7681" s="283">
        <f t="shared" si="1712"/>
        <v>0.2194895497255008</v>
      </c>
    </row>
    <row r="7682" spans="1:20" x14ac:dyDescent="0.25">
      <c r="A7682" s="286">
        <v>43421</v>
      </c>
      <c r="B7682" s="1">
        <f t="shared" si="1705"/>
        <v>6</v>
      </c>
      <c r="C7682" s="285">
        <v>0</v>
      </c>
      <c r="D7682" t="s">
        <v>713</v>
      </c>
      <c r="F7682" s="16">
        <v>48</v>
      </c>
      <c r="G7682" t="str">
        <f t="shared" ref="G7682:G7745" si="1713">VLOOKUP(A7682,U$2:W$366,3,FALSE)</f>
        <v>heating</v>
      </c>
      <c r="H7682" s="283">
        <f>IF(G7682="heating",F7682*Assumptions!M$4+Assumptions!M$7,0)</f>
        <v>0.2305859305222967</v>
      </c>
      <c r="I7682" s="15">
        <f t="shared" ref="I7682:I7745" si="1714">VLOOKUP(C7682,AO$2:AQ$25,3,FALSE)</f>
        <v>0.97481507806017154</v>
      </c>
      <c r="J7682" s="15">
        <f t="shared" ref="J7682:J7745" si="1715">VLOOKUP(B7682,AS$4:AU$10,3,FALSE)</f>
        <v>0.9885470267915587</v>
      </c>
      <c r="K7682" s="283">
        <f t="shared" si="1706"/>
        <v>0.22220425809859842</v>
      </c>
      <c r="L7682" s="283">
        <f t="shared" si="1707"/>
        <v>3.9630740889572826</v>
      </c>
      <c r="M7682" s="283">
        <f t="shared" si="1708"/>
        <v>3.0046479315229266</v>
      </c>
      <c r="N7682" s="283">
        <f t="shared" si="1709"/>
        <v>3.5524856183738187</v>
      </c>
      <c r="O7682" s="283">
        <f t="shared" si="1710"/>
        <v>0.24788613729269354</v>
      </c>
      <c r="P7682" s="21">
        <f t="shared" ref="P7682:P7745" si="1716">IF(G7682="cooling",IF(F7682&lt;61,0.025,(F7682^2*AX$25+F7682*AY$25+AZ$25)),0)</f>
        <v>0</v>
      </c>
      <c r="Q7682" s="21">
        <f t="shared" ref="Q7682:Q7745" si="1717">VLOOKUP(C7682,BB$2:BC$25,2,FALSE)</f>
        <v>0.90668853391740301</v>
      </c>
      <c r="R7682">
        <f t="shared" ref="R7682:R7745" si="1718">VLOOKUP(B7682,AS$4:AV$10,4,FALSE)</f>
        <v>1.0112882868167345</v>
      </c>
      <c r="S7682" s="296">
        <f t="shared" si="1711"/>
        <v>0</v>
      </c>
      <c r="T7682" s="283">
        <f t="shared" si="1712"/>
        <v>0.22220425809859842</v>
      </c>
    </row>
    <row r="7683" spans="1:20" x14ac:dyDescent="0.25">
      <c r="A7683" s="286">
        <v>43421</v>
      </c>
      <c r="B7683" s="1">
        <f t="shared" ref="B7683:B7746" si="1719">WEEKDAY(A7683,2)</f>
        <v>6</v>
      </c>
      <c r="C7683" s="285">
        <v>1</v>
      </c>
      <c r="D7683" t="s">
        <v>713</v>
      </c>
      <c r="F7683" s="16">
        <v>48</v>
      </c>
      <c r="G7683" t="str">
        <f t="shared" si="1713"/>
        <v>heating</v>
      </c>
      <c r="H7683" s="283">
        <f>IF(G7683="heating",F7683*Assumptions!M$4+Assumptions!M$7,0)</f>
        <v>0.2305859305222967</v>
      </c>
      <c r="I7683" s="15">
        <f t="shared" si="1714"/>
        <v>1.012242869806885</v>
      </c>
      <c r="J7683" s="15">
        <f t="shared" si="1715"/>
        <v>0.9885470267915587</v>
      </c>
      <c r="K7683" s="283">
        <f t="shared" ref="K7683:K7746" si="1720">H7683*I7683*J7683</f>
        <v>0.23073573743711762</v>
      </c>
      <c r="L7683" s="283">
        <f t="shared" ref="L7683:L7746" si="1721">VLOOKUP(F7683,BL$2:BN$92,2,FALSE)</f>
        <v>3.9630740889572826</v>
      </c>
      <c r="M7683" s="283">
        <f t="shared" ref="M7683:M7746" si="1722">IF(G7683="heating",K7683*(L7683*3.412),0)</f>
        <v>3.1200106701430736</v>
      </c>
      <c r="N7683" s="283">
        <f t="shared" ref="N7683:N7746" si="1723">VLOOKUP(F7683,BL$2:BN$92,3,FALSE)</f>
        <v>3.5524856183738187</v>
      </c>
      <c r="O7683" s="283">
        <f t="shared" ref="O7683:O7746" si="1724">IF(F7683&lt;=61,IF(G7683="heating",IF(F7683&gt;=5,K7683*L7683/N7683,0),0),0)</f>
        <v>0.25740366623977401</v>
      </c>
      <c r="P7683" s="21">
        <f t="shared" si="1716"/>
        <v>0</v>
      </c>
      <c r="Q7683" s="21">
        <f t="shared" si="1717"/>
        <v>0.81803459285312596</v>
      </c>
      <c r="R7683">
        <f t="shared" si="1718"/>
        <v>1.0112882868167345</v>
      </c>
      <c r="S7683" s="296">
        <f t="shared" ref="S7683:S7746" si="1725">P7683*Q7683*R7683</f>
        <v>0</v>
      </c>
      <c r="T7683" s="283">
        <f t="shared" ref="T7683:T7746" si="1726">K7683+S7683</f>
        <v>0.23073573743711762</v>
      </c>
    </row>
    <row r="7684" spans="1:20" x14ac:dyDescent="0.25">
      <c r="A7684" s="286">
        <v>43421</v>
      </c>
      <c r="B7684" s="1">
        <f t="shared" si="1719"/>
        <v>6</v>
      </c>
      <c r="C7684" s="285">
        <v>2</v>
      </c>
      <c r="D7684" t="s">
        <v>713</v>
      </c>
      <c r="F7684" s="16">
        <v>46</v>
      </c>
      <c r="G7684" t="str">
        <f t="shared" si="1713"/>
        <v>heating</v>
      </c>
      <c r="H7684" s="283">
        <f>IF(G7684="heating",F7684*Assumptions!M$4+Assumptions!M$7,0)</f>
        <v>0.2519776789963768</v>
      </c>
      <c r="I7684" s="15">
        <f t="shared" si="1714"/>
        <v>1.0509704703585963</v>
      </c>
      <c r="J7684" s="15">
        <f t="shared" si="1715"/>
        <v>0.9885470267915587</v>
      </c>
      <c r="K7684" s="283">
        <f t="shared" si="1720"/>
        <v>0.26178811085348191</v>
      </c>
      <c r="L7684" s="283">
        <f t="shared" si="1721"/>
        <v>3.8708416397494121</v>
      </c>
      <c r="M7684" s="283">
        <f t="shared" si="1722"/>
        <v>3.4575171728055714</v>
      </c>
      <c r="N7684" s="283">
        <f t="shared" si="1723"/>
        <v>3.4228778732085736</v>
      </c>
      <c r="O7684" s="283">
        <f t="shared" si="1724"/>
        <v>0.29604921876254292</v>
      </c>
      <c r="P7684" s="21">
        <f t="shared" si="1716"/>
        <v>0</v>
      </c>
      <c r="Q7684" s="21">
        <f t="shared" si="1717"/>
        <v>0.74507607494346417</v>
      </c>
      <c r="R7684">
        <f t="shared" si="1718"/>
        <v>1.0112882868167345</v>
      </c>
      <c r="S7684" s="296">
        <f t="shared" si="1725"/>
        <v>0</v>
      </c>
      <c r="T7684" s="283">
        <f t="shared" si="1726"/>
        <v>0.26178811085348191</v>
      </c>
    </row>
    <row r="7685" spans="1:20" x14ac:dyDescent="0.25">
      <c r="A7685" s="286">
        <v>43421</v>
      </c>
      <c r="B7685" s="1">
        <f t="shared" si="1719"/>
        <v>6</v>
      </c>
      <c r="C7685" s="285">
        <v>3</v>
      </c>
      <c r="D7685" t="s">
        <v>713</v>
      </c>
      <c r="F7685" s="16">
        <v>46</v>
      </c>
      <c r="G7685" t="str">
        <f t="shared" si="1713"/>
        <v>heating</v>
      </c>
      <c r="H7685" s="283">
        <f>IF(G7685="heating",F7685*Assumptions!M$4+Assumptions!M$7,0)</f>
        <v>0.2519776789963768</v>
      </c>
      <c r="I7685" s="15">
        <f t="shared" si="1714"/>
        <v>1.0924036124451033</v>
      </c>
      <c r="J7685" s="15">
        <f t="shared" si="1715"/>
        <v>0.9885470267915587</v>
      </c>
      <c r="K7685" s="283">
        <f t="shared" si="1720"/>
        <v>0.27210876619011531</v>
      </c>
      <c r="L7685" s="283">
        <f t="shared" si="1721"/>
        <v>3.8708416397494121</v>
      </c>
      <c r="M7685" s="283">
        <f t="shared" si="1722"/>
        <v>3.5938252845249341</v>
      </c>
      <c r="N7685" s="283">
        <f t="shared" si="1723"/>
        <v>3.4228778732085736</v>
      </c>
      <c r="O7685" s="283">
        <f t="shared" si="1724"/>
        <v>0.30772057365931993</v>
      </c>
      <c r="P7685" s="21">
        <f t="shared" si="1716"/>
        <v>0</v>
      </c>
      <c r="Q7685" s="21">
        <f t="shared" si="1717"/>
        <v>0.69158980876382303</v>
      </c>
      <c r="R7685">
        <f t="shared" si="1718"/>
        <v>1.0112882868167345</v>
      </c>
      <c r="S7685" s="296">
        <f t="shared" si="1725"/>
        <v>0</v>
      </c>
      <c r="T7685" s="283">
        <f t="shared" si="1726"/>
        <v>0.27210876619011531</v>
      </c>
    </row>
    <row r="7686" spans="1:20" x14ac:dyDescent="0.25">
      <c r="A7686" s="286">
        <v>43421</v>
      </c>
      <c r="B7686" s="1">
        <f t="shared" si="1719"/>
        <v>6</v>
      </c>
      <c r="C7686" s="285">
        <v>4</v>
      </c>
      <c r="D7686" t="s">
        <v>713</v>
      </c>
      <c r="F7686" s="16">
        <v>46</v>
      </c>
      <c r="G7686" t="str">
        <f t="shared" si="1713"/>
        <v>heating</v>
      </c>
      <c r="H7686" s="283">
        <f>IF(G7686="heating",F7686*Assumptions!M$4+Assumptions!M$7,0)</f>
        <v>0.2519776789963768</v>
      </c>
      <c r="I7686" s="15">
        <f t="shared" si="1714"/>
        <v>1.1348296917927807</v>
      </c>
      <c r="J7686" s="15">
        <f t="shared" si="1715"/>
        <v>0.9885470267915587</v>
      </c>
      <c r="K7686" s="283">
        <f t="shared" si="1720"/>
        <v>0.28267675404191361</v>
      </c>
      <c r="L7686" s="283">
        <f t="shared" si="1721"/>
        <v>3.8708416397494121</v>
      </c>
      <c r="M7686" s="283">
        <f t="shared" si="1722"/>
        <v>3.7333999938593987</v>
      </c>
      <c r="N7686" s="283">
        <f t="shared" si="1723"/>
        <v>3.4228778732085736</v>
      </c>
      <c r="O7686" s="283">
        <f t="shared" si="1724"/>
        <v>0.31967163032578555</v>
      </c>
      <c r="P7686" s="21">
        <f t="shared" si="1716"/>
        <v>0</v>
      </c>
      <c r="Q7686" s="21">
        <f t="shared" si="1717"/>
        <v>0.6473875548762833</v>
      </c>
      <c r="R7686">
        <f t="shared" si="1718"/>
        <v>1.0112882868167345</v>
      </c>
      <c r="S7686" s="296">
        <f t="shared" si="1725"/>
        <v>0</v>
      </c>
      <c r="T7686" s="283">
        <f t="shared" si="1726"/>
        <v>0.28267675404191361</v>
      </c>
    </row>
    <row r="7687" spans="1:20" x14ac:dyDescent="0.25">
      <c r="A7687" s="286">
        <v>43421</v>
      </c>
      <c r="B7687" s="1">
        <f t="shared" si="1719"/>
        <v>6</v>
      </c>
      <c r="C7687" s="285">
        <v>5</v>
      </c>
      <c r="D7687" t="s">
        <v>713</v>
      </c>
      <c r="F7687" s="16">
        <v>46</v>
      </c>
      <c r="G7687" t="str">
        <f t="shared" si="1713"/>
        <v>heating</v>
      </c>
      <c r="H7687" s="283">
        <f>IF(G7687="heating",F7687*Assumptions!M$4+Assumptions!M$7,0)</f>
        <v>0.2519776789963768</v>
      </c>
      <c r="I7687" s="15">
        <f t="shared" si="1714"/>
        <v>1.1635558681477385</v>
      </c>
      <c r="J7687" s="15">
        <f t="shared" si="1715"/>
        <v>0.9885470267915587</v>
      </c>
      <c r="K7687" s="283">
        <f t="shared" si="1720"/>
        <v>0.28983220859758962</v>
      </c>
      <c r="L7687" s="283">
        <f t="shared" si="1721"/>
        <v>3.8708416397494121</v>
      </c>
      <c r="M7687" s="283">
        <f t="shared" si="1722"/>
        <v>3.8279043123512584</v>
      </c>
      <c r="N7687" s="283">
        <f t="shared" si="1723"/>
        <v>3.4228778732085736</v>
      </c>
      <c r="O7687" s="283">
        <f t="shared" si="1724"/>
        <v>0.32776354375986949</v>
      </c>
      <c r="P7687" s="21">
        <f t="shared" si="1716"/>
        <v>0</v>
      </c>
      <c r="Q7687" s="21">
        <f t="shared" si="1717"/>
        <v>0.72139578924615555</v>
      </c>
      <c r="R7687">
        <f t="shared" si="1718"/>
        <v>1.0112882868167345</v>
      </c>
      <c r="S7687" s="296">
        <f t="shared" si="1725"/>
        <v>0</v>
      </c>
      <c r="T7687" s="283">
        <f t="shared" si="1726"/>
        <v>0.28983220859758962</v>
      </c>
    </row>
    <row r="7688" spans="1:20" x14ac:dyDescent="0.25">
      <c r="A7688" s="286">
        <v>43421</v>
      </c>
      <c r="B7688" s="1">
        <f t="shared" si="1719"/>
        <v>6</v>
      </c>
      <c r="C7688" s="285">
        <v>6</v>
      </c>
      <c r="D7688" t="s">
        <v>713</v>
      </c>
      <c r="F7688" s="16">
        <v>46</v>
      </c>
      <c r="G7688" t="str">
        <f t="shared" si="1713"/>
        <v>heating</v>
      </c>
      <c r="H7688" s="283">
        <f>IF(G7688="heating",F7688*Assumptions!M$4+Assumptions!M$7,0)</f>
        <v>0.2519776789963768</v>
      </c>
      <c r="I7688" s="15">
        <f t="shared" si="1714"/>
        <v>1.2083911162615524</v>
      </c>
      <c r="J7688" s="15">
        <f t="shared" si="1715"/>
        <v>0.9885470267915587</v>
      </c>
      <c r="K7688" s="283">
        <f t="shared" si="1720"/>
        <v>0.30100030059864996</v>
      </c>
      <c r="L7688" s="283">
        <f t="shared" si="1721"/>
        <v>3.8708416397494121</v>
      </c>
      <c r="M7688" s="283">
        <f t="shared" si="1722"/>
        <v>3.9754047842223819</v>
      </c>
      <c r="N7688" s="283">
        <f t="shared" si="1723"/>
        <v>3.4228778732085736</v>
      </c>
      <c r="O7688" s="283">
        <f t="shared" si="1724"/>
        <v>0.34039324226375844</v>
      </c>
      <c r="P7688" s="21">
        <f t="shared" si="1716"/>
        <v>0</v>
      </c>
      <c r="Q7688" s="21">
        <f t="shared" si="1717"/>
        <v>0.87787080972652631</v>
      </c>
      <c r="R7688">
        <f t="shared" si="1718"/>
        <v>1.0112882868167345</v>
      </c>
      <c r="S7688" s="296">
        <f t="shared" si="1725"/>
        <v>0</v>
      </c>
      <c r="T7688" s="283">
        <f t="shared" si="1726"/>
        <v>0.30100030059864996</v>
      </c>
    </row>
    <row r="7689" spans="1:20" x14ac:dyDescent="0.25">
      <c r="A7689" s="286">
        <v>43421</v>
      </c>
      <c r="B7689" s="1">
        <f t="shared" si="1719"/>
        <v>6</v>
      </c>
      <c r="C7689" s="285">
        <v>7</v>
      </c>
      <c r="D7689" t="s">
        <v>713</v>
      </c>
      <c r="F7689" s="16">
        <v>46</v>
      </c>
      <c r="G7689" t="str">
        <f t="shared" si="1713"/>
        <v>heating</v>
      </c>
      <c r="H7689" s="283">
        <f>IF(G7689="heating",F7689*Assumptions!M$4+Assumptions!M$7,0)</f>
        <v>0.2519776789963768</v>
      </c>
      <c r="I7689" s="15">
        <f t="shared" si="1714"/>
        <v>1.1637425769249583</v>
      </c>
      <c r="J7689" s="15">
        <f t="shared" si="1715"/>
        <v>0.9885470267915587</v>
      </c>
      <c r="K7689" s="283">
        <f t="shared" si="1720"/>
        <v>0.28987871622025524</v>
      </c>
      <c r="L7689" s="283">
        <f t="shared" si="1721"/>
        <v>3.8708416397494121</v>
      </c>
      <c r="M7689" s="283">
        <f t="shared" si="1722"/>
        <v>3.828518553019058</v>
      </c>
      <c r="N7689" s="283">
        <f t="shared" si="1723"/>
        <v>3.4228778732085736</v>
      </c>
      <c r="O7689" s="283">
        <f t="shared" si="1724"/>
        <v>0.32781613799461828</v>
      </c>
      <c r="P7689" s="21">
        <f t="shared" si="1716"/>
        <v>0</v>
      </c>
      <c r="Q7689" s="21">
        <f t="shared" si="1717"/>
        <v>0.97331382064367777</v>
      </c>
      <c r="R7689">
        <f t="shared" si="1718"/>
        <v>1.0112882868167345</v>
      </c>
      <c r="S7689" s="296">
        <f t="shared" si="1725"/>
        <v>0</v>
      </c>
      <c r="T7689" s="283">
        <f t="shared" si="1726"/>
        <v>0.28987871622025524</v>
      </c>
    </row>
    <row r="7690" spans="1:20" x14ac:dyDescent="0.25">
      <c r="A7690" s="286">
        <v>43421</v>
      </c>
      <c r="B7690" s="1">
        <f t="shared" si="1719"/>
        <v>6</v>
      </c>
      <c r="C7690" s="285">
        <v>8</v>
      </c>
      <c r="D7690" t="s">
        <v>713</v>
      </c>
      <c r="F7690" s="16">
        <v>46</v>
      </c>
      <c r="G7690" t="str">
        <f t="shared" si="1713"/>
        <v>heating</v>
      </c>
      <c r="H7690" s="283">
        <f>IF(G7690="heating",F7690*Assumptions!M$4+Assumptions!M$7,0)</f>
        <v>0.2519776789963768</v>
      </c>
      <c r="I7690" s="15">
        <f t="shared" si="1714"/>
        <v>1.094193721037565</v>
      </c>
      <c r="J7690" s="15">
        <f t="shared" si="1715"/>
        <v>0.9885470267915587</v>
      </c>
      <c r="K7690" s="283">
        <f t="shared" si="1720"/>
        <v>0.27255466753545304</v>
      </c>
      <c r="L7690" s="283">
        <f t="shared" si="1721"/>
        <v>3.8708416397494121</v>
      </c>
      <c r="M7690" s="283">
        <f t="shared" si="1722"/>
        <v>3.5997144425690335</v>
      </c>
      <c r="N7690" s="283">
        <f t="shared" si="1723"/>
        <v>3.4228778732085736</v>
      </c>
      <c r="O7690" s="283">
        <f t="shared" si="1724"/>
        <v>0.30822483164300774</v>
      </c>
      <c r="P7690" s="21">
        <f t="shared" si="1716"/>
        <v>0</v>
      </c>
      <c r="Q7690" s="21">
        <f t="shared" si="1717"/>
        <v>0.94940007506179924</v>
      </c>
      <c r="R7690">
        <f t="shared" si="1718"/>
        <v>1.0112882868167345</v>
      </c>
      <c r="S7690" s="296">
        <f t="shared" si="1725"/>
        <v>0</v>
      </c>
      <c r="T7690" s="283">
        <f t="shared" si="1726"/>
        <v>0.27255466753545304</v>
      </c>
    </row>
    <row r="7691" spans="1:20" x14ac:dyDescent="0.25">
      <c r="A7691" s="286">
        <v>43421</v>
      </c>
      <c r="B7691" s="1">
        <f t="shared" si="1719"/>
        <v>6</v>
      </c>
      <c r="C7691" s="285">
        <v>9</v>
      </c>
      <c r="D7691" t="s">
        <v>713</v>
      </c>
      <c r="F7691" s="16">
        <v>48</v>
      </c>
      <c r="G7691" t="str">
        <f t="shared" si="1713"/>
        <v>heating</v>
      </c>
      <c r="H7691" s="283">
        <f>IF(G7691="heating",F7691*Assumptions!M$4+Assumptions!M$7,0)</f>
        <v>0.2305859305222967</v>
      </c>
      <c r="I7691" s="15">
        <f t="shared" si="1714"/>
        <v>1.0343009000871222</v>
      </c>
      <c r="J7691" s="15">
        <f t="shared" si="1715"/>
        <v>0.9885470267915587</v>
      </c>
      <c r="K7691" s="283">
        <f t="shared" si="1720"/>
        <v>0.23576375594426874</v>
      </c>
      <c r="L7691" s="283">
        <f t="shared" si="1721"/>
        <v>3.9630740889572826</v>
      </c>
      <c r="M7691" s="283">
        <f t="shared" si="1722"/>
        <v>3.1879995806007075</v>
      </c>
      <c r="N7691" s="283">
        <f t="shared" si="1723"/>
        <v>3.5524856183738187</v>
      </c>
      <c r="O7691" s="283">
        <f t="shared" si="1724"/>
        <v>0.2630128120619068</v>
      </c>
      <c r="P7691" s="21">
        <f t="shared" si="1716"/>
        <v>0</v>
      </c>
      <c r="Q7691" s="21">
        <f t="shared" si="1717"/>
        <v>0.8408485371888097</v>
      </c>
      <c r="R7691">
        <f t="shared" si="1718"/>
        <v>1.0112882868167345</v>
      </c>
      <c r="S7691" s="296">
        <f t="shared" si="1725"/>
        <v>0</v>
      </c>
      <c r="T7691" s="283">
        <f t="shared" si="1726"/>
        <v>0.23576375594426874</v>
      </c>
    </row>
    <row r="7692" spans="1:20" x14ac:dyDescent="0.25">
      <c r="A7692" s="286">
        <v>43421</v>
      </c>
      <c r="B7692" s="1">
        <f t="shared" si="1719"/>
        <v>6</v>
      </c>
      <c r="C7692" s="285">
        <v>10</v>
      </c>
      <c r="D7692" t="s">
        <v>713</v>
      </c>
      <c r="F7692" s="16">
        <v>52</v>
      </c>
      <c r="G7692" t="str">
        <f t="shared" si="1713"/>
        <v>heating</v>
      </c>
      <c r="H7692" s="283">
        <f>IF(G7692="heating",F7692*Assumptions!M$4+Assumptions!M$7,0)</f>
        <v>0.18780243357413662</v>
      </c>
      <c r="I7692" s="15">
        <f t="shared" si="1714"/>
        <v>0.98112329028689171</v>
      </c>
      <c r="J7692" s="15">
        <f t="shared" si="1715"/>
        <v>0.9885470267915587</v>
      </c>
      <c r="K7692" s="283">
        <f t="shared" si="1720"/>
        <v>0.18214704715588706</v>
      </c>
      <c r="L7692" s="283">
        <f t="shared" si="1721"/>
        <v>4.0950984110509578</v>
      </c>
      <c r="M7692" s="283">
        <f t="shared" si="1722"/>
        <v>2.545045204511998</v>
      </c>
      <c r="N7692" s="283">
        <f t="shared" si="1723"/>
        <v>3.802065958051716</v>
      </c>
      <c r="O7692" s="283">
        <f t="shared" si="1724"/>
        <v>0.19618546643202422</v>
      </c>
      <c r="P7692" s="21">
        <f t="shared" si="1716"/>
        <v>0</v>
      </c>
      <c r="Q7692" s="21">
        <f t="shared" si="1717"/>
        <v>0.74504051125983206</v>
      </c>
      <c r="R7692">
        <f t="shared" si="1718"/>
        <v>1.0112882868167345</v>
      </c>
      <c r="S7692" s="296">
        <f t="shared" si="1725"/>
        <v>0</v>
      </c>
      <c r="T7692" s="283">
        <f t="shared" si="1726"/>
        <v>0.18214704715588706</v>
      </c>
    </row>
    <row r="7693" spans="1:20" x14ac:dyDescent="0.25">
      <c r="A7693" s="286">
        <v>43421</v>
      </c>
      <c r="B7693" s="1">
        <f t="shared" si="1719"/>
        <v>6</v>
      </c>
      <c r="C7693" s="285">
        <v>11</v>
      </c>
      <c r="D7693" t="s">
        <v>713</v>
      </c>
      <c r="F7693" s="16">
        <v>52</v>
      </c>
      <c r="G7693" t="str">
        <f t="shared" si="1713"/>
        <v>heating</v>
      </c>
      <c r="H7693" s="283">
        <f>IF(G7693="heating",F7693*Assumptions!M$4+Assumptions!M$7,0)</f>
        <v>0.18780243357413662</v>
      </c>
      <c r="I7693" s="15">
        <f t="shared" si="1714"/>
        <v>0.94956163997961163</v>
      </c>
      <c r="J7693" s="15">
        <f t="shared" si="1715"/>
        <v>0.9885470267915587</v>
      </c>
      <c r="K7693" s="283">
        <f t="shared" si="1720"/>
        <v>0.17628757825554453</v>
      </c>
      <c r="L7693" s="283">
        <f t="shared" si="1721"/>
        <v>4.0950984110509578</v>
      </c>
      <c r="M7693" s="283">
        <f t="shared" si="1722"/>
        <v>2.4631739172270537</v>
      </c>
      <c r="N7693" s="283">
        <f t="shared" si="1723"/>
        <v>3.802065958051716</v>
      </c>
      <c r="O7693" s="283">
        <f t="shared" si="1724"/>
        <v>0.1898743971217772</v>
      </c>
      <c r="P7693" s="21">
        <f t="shared" si="1716"/>
        <v>0</v>
      </c>
      <c r="Q7693" s="21">
        <f t="shared" si="1717"/>
        <v>0.72850690893675296</v>
      </c>
      <c r="R7693">
        <f t="shared" si="1718"/>
        <v>1.0112882868167345</v>
      </c>
      <c r="S7693" s="296">
        <f t="shared" si="1725"/>
        <v>0</v>
      </c>
      <c r="T7693" s="283">
        <f t="shared" si="1726"/>
        <v>0.17628757825554453</v>
      </c>
    </row>
    <row r="7694" spans="1:20" x14ac:dyDescent="0.25">
      <c r="A7694" s="286">
        <v>43421</v>
      </c>
      <c r="B7694" s="1">
        <f t="shared" si="1719"/>
        <v>6</v>
      </c>
      <c r="C7694" s="285">
        <v>12</v>
      </c>
      <c r="D7694" t="s">
        <v>713</v>
      </c>
      <c r="F7694" s="16">
        <v>50</v>
      </c>
      <c r="G7694" t="str">
        <f t="shared" si="1713"/>
        <v>heating</v>
      </c>
      <c r="H7694" s="283">
        <f>IF(G7694="heating",F7694*Assumptions!M$4+Assumptions!M$7,0)</f>
        <v>0.20919418204821671</v>
      </c>
      <c r="I7694" s="15">
        <f t="shared" si="1714"/>
        <v>0.91648403420261149</v>
      </c>
      <c r="J7694" s="15">
        <f t="shared" si="1715"/>
        <v>0.9885470267915587</v>
      </c>
      <c r="K7694" s="283">
        <f t="shared" si="1720"/>
        <v>0.18952732804804215</v>
      </c>
      <c r="L7694" s="283">
        <f t="shared" si="1721"/>
        <v>4.0351685236640416</v>
      </c>
      <c r="M7694" s="283">
        <f t="shared" si="1722"/>
        <v>2.6094113054484329</v>
      </c>
      <c r="N7694" s="283">
        <f t="shared" si="1723"/>
        <v>3.6783220436298789</v>
      </c>
      <c r="O7694" s="283">
        <f t="shared" si="1724"/>
        <v>0.20791401607644611</v>
      </c>
      <c r="P7694" s="21">
        <f t="shared" si="1716"/>
        <v>0</v>
      </c>
      <c r="Q7694" s="21">
        <f t="shared" si="1717"/>
        <v>0.75910815787401487</v>
      </c>
      <c r="R7694">
        <f t="shared" si="1718"/>
        <v>1.0112882868167345</v>
      </c>
      <c r="S7694" s="296">
        <f t="shared" si="1725"/>
        <v>0</v>
      </c>
      <c r="T7694" s="283">
        <f t="shared" si="1726"/>
        <v>0.18952732804804215</v>
      </c>
    </row>
    <row r="7695" spans="1:20" x14ac:dyDescent="0.25">
      <c r="A7695" s="286">
        <v>43421</v>
      </c>
      <c r="B7695" s="1">
        <f t="shared" si="1719"/>
        <v>6</v>
      </c>
      <c r="C7695" s="285">
        <v>13</v>
      </c>
      <c r="D7695" t="s">
        <v>713</v>
      </c>
      <c r="F7695" s="16">
        <v>52</v>
      </c>
      <c r="G7695" t="str">
        <f t="shared" si="1713"/>
        <v>heating</v>
      </c>
      <c r="H7695" s="283">
        <f>IF(G7695="heating",F7695*Assumptions!M$4+Assumptions!M$7,0)</f>
        <v>0.18780243357413662</v>
      </c>
      <c r="I7695" s="15">
        <f t="shared" si="1714"/>
        <v>0.90040206880052787</v>
      </c>
      <c r="J7695" s="15">
        <f t="shared" si="1715"/>
        <v>0.9885470267915587</v>
      </c>
      <c r="K7695" s="283">
        <f t="shared" si="1720"/>
        <v>0.16716102829147078</v>
      </c>
      <c r="L7695" s="283">
        <f t="shared" si="1721"/>
        <v>4.0950984110509578</v>
      </c>
      <c r="M7695" s="283">
        <f t="shared" si="1722"/>
        <v>2.3356534189127096</v>
      </c>
      <c r="N7695" s="283">
        <f t="shared" si="1723"/>
        <v>3.802065958051716</v>
      </c>
      <c r="O7695" s="283">
        <f t="shared" si="1724"/>
        <v>0.18004444659787647</v>
      </c>
      <c r="P7695" s="21">
        <f t="shared" si="1716"/>
        <v>0</v>
      </c>
      <c r="Q7695" s="21">
        <f t="shared" si="1717"/>
        <v>0.79115902007799765</v>
      </c>
      <c r="R7695">
        <f t="shared" si="1718"/>
        <v>1.0112882868167345</v>
      </c>
      <c r="S7695" s="296">
        <f t="shared" si="1725"/>
        <v>0</v>
      </c>
      <c r="T7695" s="283">
        <f t="shared" si="1726"/>
        <v>0.16716102829147078</v>
      </c>
    </row>
    <row r="7696" spans="1:20" x14ac:dyDescent="0.25">
      <c r="A7696" s="286">
        <v>43421</v>
      </c>
      <c r="B7696" s="1">
        <f t="shared" si="1719"/>
        <v>6</v>
      </c>
      <c r="C7696" s="285">
        <v>14</v>
      </c>
      <c r="D7696" t="s">
        <v>713</v>
      </c>
      <c r="F7696" s="16">
        <v>52</v>
      </c>
      <c r="G7696" t="str">
        <f t="shared" si="1713"/>
        <v>heating</v>
      </c>
      <c r="H7696" s="283">
        <f>IF(G7696="heating",F7696*Assumptions!M$4+Assumptions!M$7,0)</f>
        <v>0.18780243357413662</v>
      </c>
      <c r="I7696" s="15">
        <f t="shared" si="1714"/>
        <v>0.86032894500746537</v>
      </c>
      <c r="J7696" s="15">
        <f t="shared" si="1715"/>
        <v>0.9885470267915587</v>
      </c>
      <c r="K7696" s="283">
        <f t="shared" si="1720"/>
        <v>0.15972139125351575</v>
      </c>
      <c r="L7696" s="283">
        <f t="shared" si="1721"/>
        <v>4.0950984110509578</v>
      </c>
      <c r="M7696" s="283">
        <f t="shared" si="1722"/>
        <v>2.2317032705990076</v>
      </c>
      <c r="N7696" s="283">
        <f t="shared" si="1723"/>
        <v>3.802065958051716</v>
      </c>
      <c r="O7696" s="283">
        <f t="shared" si="1724"/>
        <v>0.17203142258696816</v>
      </c>
      <c r="P7696" s="21">
        <f t="shared" si="1716"/>
        <v>0</v>
      </c>
      <c r="Q7696" s="21">
        <f t="shared" si="1717"/>
        <v>0.84355555031342389</v>
      </c>
      <c r="R7696">
        <f t="shared" si="1718"/>
        <v>1.0112882868167345</v>
      </c>
      <c r="S7696" s="296">
        <f t="shared" si="1725"/>
        <v>0</v>
      </c>
      <c r="T7696" s="283">
        <f t="shared" si="1726"/>
        <v>0.15972139125351575</v>
      </c>
    </row>
    <row r="7697" spans="1:20" x14ac:dyDescent="0.25">
      <c r="A7697" s="286">
        <v>43421</v>
      </c>
      <c r="B7697" s="1">
        <f t="shared" si="1719"/>
        <v>6</v>
      </c>
      <c r="C7697" s="285">
        <v>15</v>
      </c>
      <c r="D7697" t="s">
        <v>713</v>
      </c>
      <c r="F7697" s="16">
        <v>50</v>
      </c>
      <c r="G7697" t="str">
        <f t="shared" si="1713"/>
        <v>heating</v>
      </c>
      <c r="H7697" s="283">
        <f>IF(G7697="heating",F7697*Assumptions!M$4+Assumptions!M$7,0)</f>
        <v>0.20919418204821671</v>
      </c>
      <c r="I7697" s="15">
        <f t="shared" si="1714"/>
        <v>0.85754515037175039</v>
      </c>
      <c r="J7697" s="15">
        <f t="shared" si="1715"/>
        <v>0.9885470267915587</v>
      </c>
      <c r="K7697" s="283">
        <f t="shared" si="1720"/>
        <v>0.17733886785264333</v>
      </c>
      <c r="L7697" s="283">
        <f t="shared" si="1721"/>
        <v>4.0351685236640416</v>
      </c>
      <c r="M7697" s="283">
        <f t="shared" si="1722"/>
        <v>2.4416006463870659</v>
      </c>
      <c r="N7697" s="283">
        <f t="shared" si="1723"/>
        <v>3.6783220436298789</v>
      </c>
      <c r="O7697" s="283">
        <f t="shared" si="1724"/>
        <v>0.19454311207482947</v>
      </c>
      <c r="P7697" s="21">
        <f t="shared" si="1716"/>
        <v>0</v>
      </c>
      <c r="Q7697" s="21">
        <f t="shared" si="1717"/>
        <v>0.96592607327566882</v>
      </c>
      <c r="R7697">
        <f t="shared" si="1718"/>
        <v>1.0112882868167345</v>
      </c>
      <c r="S7697" s="296">
        <f t="shared" si="1725"/>
        <v>0</v>
      </c>
      <c r="T7697" s="283">
        <f t="shared" si="1726"/>
        <v>0.17733886785264333</v>
      </c>
    </row>
    <row r="7698" spans="1:20" x14ac:dyDescent="0.25">
      <c r="A7698" s="286">
        <v>43421</v>
      </c>
      <c r="B7698" s="1">
        <f t="shared" si="1719"/>
        <v>6</v>
      </c>
      <c r="C7698" s="285">
        <v>16</v>
      </c>
      <c r="D7698" t="s">
        <v>713</v>
      </c>
      <c r="F7698" s="16">
        <v>48</v>
      </c>
      <c r="G7698" t="str">
        <f t="shared" si="1713"/>
        <v>heating</v>
      </c>
      <c r="H7698" s="283">
        <f>IF(G7698="heating",F7698*Assumptions!M$4+Assumptions!M$7,0)</f>
        <v>0.2305859305222967</v>
      </c>
      <c r="I7698" s="15">
        <f t="shared" si="1714"/>
        <v>0.88344815438260227</v>
      </c>
      <c r="J7698" s="15">
        <f t="shared" si="1715"/>
        <v>0.9885470267915587</v>
      </c>
      <c r="K7698" s="283">
        <f t="shared" si="1720"/>
        <v>0.20137762138825369</v>
      </c>
      <c r="L7698" s="283">
        <f t="shared" si="1721"/>
        <v>3.9630740889572826</v>
      </c>
      <c r="M7698" s="283">
        <f t="shared" si="1722"/>
        <v>2.7230299668278048</v>
      </c>
      <c r="N7698" s="283">
        <f t="shared" si="1723"/>
        <v>3.5524856183738187</v>
      </c>
      <c r="O7698" s="283">
        <f t="shared" si="1724"/>
        <v>0.22465240374005049</v>
      </c>
      <c r="P7698" s="21">
        <f t="shared" si="1716"/>
        <v>0</v>
      </c>
      <c r="Q7698" s="21">
        <f t="shared" si="1717"/>
        <v>1.1649354943302594</v>
      </c>
      <c r="R7698">
        <f t="shared" si="1718"/>
        <v>1.0112882868167345</v>
      </c>
      <c r="S7698" s="296">
        <f t="shared" si="1725"/>
        <v>0</v>
      </c>
      <c r="T7698" s="283">
        <f t="shared" si="1726"/>
        <v>0.20137762138825369</v>
      </c>
    </row>
    <row r="7699" spans="1:20" x14ac:dyDescent="0.25">
      <c r="A7699" s="286">
        <v>43421</v>
      </c>
      <c r="B7699" s="1">
        <f t="shared" si="1719"/>
        <v>6</v>
      </c>
      <c r="C7699" s="285">
        <v>17</v>
      </c>
      <c r="D7699" t="s">
        <v>713</v>
      </c>
      <c r="F7699" s="16">
        <v>46</v>
      </c>
      <c r="G7699" t="str">
        <f t="shared" si="1713"/>
        <v>heating</v>
      </c>
      <c r="H7699" s="283">
        <f>IF(G7699="heating",F7699*Assumptions!M$4+Assumptions!M$7,0)</f>
        <v>0.2519776789963768</v>
      </c>
      <c r="I7699" s="15">
        <f t="shared" si="1714"/>
        <v>0.94025748850374469</v>
      </c>
      <c r="J7699" s="15">
        <f t="shared" si="1715"/>
        <v>0.9885470267915587</v>
      </c>
      <c r="K7699" s="283">
        <f t="shared" si="1720"/>
        <v>0.23421041653743879</v>
      </c>
      <c r="L7699" s="283">
        <f t="shared" si="1721"/>
        <v>3.8708416397494121</v>
      </c>
      <c r="M7699" s="283">
        <f t="shared" si="1722"/>
        <v>3.0932899687005402</v>
      </c>
      <c r="N7699" s="283">
        <f t="shared" si="1723"/>
        <v>3.4228778732085736</v>
      </c>
      <c r="O7699" s="283">
        <f t="shared" si="1724"/>
        <v>0.26486233700951245</v>
      </c>
      <c r="P7699" s="21">
        <f t="shared" si="1716"/>
        <v>0</v>
      </c>
      <c r="Q7699" s="21">
        <f t="shared" si="1717"/>
        <v>1.3521540118753073</v>
      </c>
      <c r="R7699">
        <f t="shared" si="1718"/>
        <v>1.0112882868167345</v>
      </c>
      <c r="S7699" s="296">
        <f t="shared" si="1725"/>
        <v>0</v>
      </c>
      <c r="T7699" s="283">
        <f t="shared" si="1726"/>
        <v>0.23421041653743879</v>
      </c>
    </row>
    <row r="7700" spans="1:20" x14ac:dyDescent="0.25">
      <c r="A7700" s="286">
        <v>43421</v>
      </c>
      <c r="B7700" s="1">
        <f t="shared" si="1719"/>
        <v>6</v>
      </c>
      <c r="C7700" s="285">
        <v>18</v>
      </c>
      <c r="D7700" t="s">
        <v>713</v>
      </c>
      <c r="F7700" s="16">
        <v>45</v>
      </c>
      <c r="G7700" t="str">
        <f t="shared" si="1713"/>
        <v>heating</v>
      </c>
      <c r="H7700" s="283">
        <f>IF(G7700="heating",F7700*Assumptions!M$4+Assumptions!M$7,0)</f>
        <v>0.26267355323341679</v>
      </c>
      <c r="I7700" s="15">
        <f t="shared" si="1714"/>
        <v>0.98182363790757687</v>
      </c>
      <c r="J7700" s="15">
        <f t="shared" si="1715"/>
        <v>0.9885470267915587</v>
      </c>
      <c r="K7700" s="283">
        <f t="shared" si="1720"/>
        <v>0.25494539209352779</v>
      </c>
      <c r="L7700" s="283">
        <f t="shared" si="1721"/>
        <v>3.8225513186096443</v>
      </c>
      <c r="M7700" s="283">
        <f t="shared" si="1722"/>
        <v>3.3251367741865758</v>
      </c>
      <c r="N7700" s="283">
        <f t="shared" si="1723"/>
        <v>3.3574836377085973</v>
      </c>
      <c r="O7700" s="283">
        <f t="shared" si="1724"/>
        <v>0.2902595961377995</v>
      </c>
      <c r="P7700" s="21">
        <f t="shared" si="1716"/>
        <v>0</v>
      </c>
      <c r="Q7700" s="21">
        <f t="shared" si="1717"/>
        <v>1.5598916921549892</v>
      </c>
      <c r="R7700">
        <f t="shared" si="1718"/>
        <v>1.0112882868167345</v>
      </c>
      <c r="S7700" s="296">
        <f t="shared" si="1725"/>
        <v>0</v>
      </c>
      <c r="T7700" s="283">
        <f t="shared" si="1726"/>
        <v>0.25494539209352779</v>
      </c>
    </row>
    <row r="7701" spans="1:20" x14ac:dyDescent="0.25">
      <c r="A7701" s="286">
        <v>43421</v>
      </c>
      <c r="B7701" s="1">
        <f t="shared" si="1719"/>
        <v>6</v>
      </c>
      <c r="C7701" s="285">
        <v>19</v>
      </c>
      <c r="D7701" t="s">
        <v>713</v>
      </c>
      <c r="F7701" s="16">
        <v>45</v>
      </c>
      <c r="G7701" t="str">
        <f t="shared" si="1713"/>
        <v>heating</v>
      </c>
      <c r="H7701" s="283">
        <f>IF(G7701="heating",F7701*Assumptions!M$4+Assumptions!M$7,0)</f>
        <v>0.26267355323341679</v>
      </c>
      <c r="I7701" s="15">
        <f t="shared" si="1714"/>
        <v>0.98418842963438757</v>
      </c>
      <c r="J7701" s="15">
        <f t="shared" si="1715"/>
        <v>0.9885470267915587</v>
      </c>
      <c r="K7701" s="283">
        <f t="shared" si="1720"/>
        <v>0.25555944611579207</v>
      </c>
      <c r="L7701" s="283">
        <f t="shared" si="1721"/>
        <v>3.8225513186096443</v>
      </c>
      <c r="M7701" s="283">
        <f t="shared" si="1722"/>
        <v>3.3331456014652394</v>
      </c>
      <c r="N7701" s="283">
        <f t="shared" si="1723"/>
        <v>3.3574836377085973</v>
      </c>
      <c r="O7701" s="283">
        <f t="shared" si="1724"/>
        <v>0.29095870692009534</v>
      </c>
      <c r="P7701" s="21">
        <f t="shared" si="1716"/>
        <v>0</v>
      </c>
      <c r="Q7701" s="21">
        <f t="shared" si="1717"/>
        <v>1.6764212681468484</v>
      </c>
      <c r="R7701">
        <f t="shared" si="1718"/>
        <v>1.0112882868167345</v>
      </c>
      <c r="S7701" s="296">
        <f t="shared" si="1725"/>
        <v>0</v>
      </c>
      <c r="T7701" s="283">
        <f t="shared" si="1726"/>
        <v>0.25555944611579207</v>
      </c>
    </row>
    <row r="7702" spans="1:20" x14ac:dyDescent="0.25">
      <c r="A7702" s="286">
        <v>43421</v>
      </c>
      <c r="B7702" s="1">
        <f t="shared" si="1719"/>
        <v>6</v>
      </c>
      <c r="C7702" s="285">
        <v>20</v>
      </c>
      <c r="D7702" t="s">
        <v>713</v>
      </c>
      <c r="F7702" s="16">
        <v>43</v>
      </c>
      <c r="G7702" t="str">
        <f t="shared" si="1713"/>
        <v>heating</v>
      </c>
      <c r="H7702" s="283">
        <f>IF(G7702="heating",F7702*Assumptions!M$4+Assumptions!M$7,0)</f>
        <v>0.28406530170749683</v>
      </c>
      <c r="I7702" s="15">
        <f t="shared" si="1714"/>
        <v>0.97071962311712034</v>
      </c>
      <c r="J7702" s="15">
        <f t="shared" si="1715"/>
        <v>0.9885470267915587</v>
      </c>
      <c r="K7702" s="283">
        <f t="shared" si="1720"/>
        <v>0.27258963087664489</v>
      </c>
      <c r="L7702" s="283">
        <f t="shared" si="1721"/>
        <v>3.7370271581932331</v>
      </c>
      <c r="M7702" s="283">
        <f t="shared" si="1722"/>
        <v>3.4757186005783627</v>
      </c>
      <c r="N7702" s="283">
        <f t="shared" si="1723"/>
        <v>3.2278965655525562</v>
      </c>
      <c r="O7702" s="283">
        <f t="shared" si="1724"/>
        <v>0.31558472613372368</v>
      </c>
      <c r="P7702" s="21">
        <f t="shared" si="1716"/>
        <v>0</v>
      </c>
      <c r="Q7702" s="21">
        <f t="shared" si="1717"/>
        <v>1.52436960139122</v>
      </c>
      <c r="R7702">
        <f t="shared" si="1718"/>
        <v>1.0112882868167345</v>
      </c>
      <c r="S7702" s="296">
        <f t="shared" si="1725"/>
        <v>0</v>
      </c>
      <c r="T7702" s="283">
        <f t="shared" si="1726"/>
        <v>0.27258963087664489</v>
      </c>
    </row>
    <row r="7703" spans="1:20" x14ac:dyDescent="0.25">
      <c r="A7703" s="286">
        <v>43421</v>
      </c>
      <c r="B7703" s="1">
        <f t="shared" si="1719"/>
        <v>6</v>
      </c>
      <c r="C7703" s="285">
        <v>21</v>
      </c>
      <c r="D7703" t="s">
        <v>713</v>
      </c>
      <c r="F7703" s="16">
        <v>45</v>
      </c>
      <c r="G7703" t="str">
        <f t="shared" si="1713"/>
        <v>heating</v>
      </c>
      <c r="H7703" s="283">
        <f>IF(G7703="heating",F7703*Assumptions!M$4+Assumptions!M$7,0)</f>
        <v>0.26267355323341679</v>
      </c>
      <c r="I7703" s="15">
        <f t="shared" si="1714"/>
        <v>0.95751150862929935</v>
      </c>
      <c r="J7703" s="15">
        <f t="shared" si="1715"/>
        <v>0.9885470267915587</v>
      </c>
      <c r="K7703" s="283">
        <f t="shared" si="1720"/>
        <v>0.24863237915294661</v>
      </c>
      <c r="L7703" s="283">
        <f t="shared" si="1721"/>
        <v>3.8225513186096443</v>
      </c>
      <c r="M7703" s="283">
        <f t="shared" si="1722"/>
        <v>3.2427990181978688</v>
      </c>
      <c r="N7703" s="283">
        <f t="shared" si="1723"/>
        <v>3.3574836377085973</v>
      </c>
      <c r="O7703" s="283">
        <f t="shared" si="1724"/>
        <v>0.28307212523864489</v>
      </c>
      <c r="P7703" s="21">
        <f t="shared" si="1716"/>
        <v>0</v>
      </c>
      <c r="Q7703" s="21">
        <f t="shared" si="1717"/>
        <v>1.4448604713749031</v>
      </c>
      <c r="R7703">
        <f t="shared" si="1718"/>
        <v>1.0112882868167345</v>
      </c>
      <c r="S7703" s="296">
        <f t="shared" si="1725"/>
        <v>0</v>
      </c>
      <c r="T7703" s="283">
        <f t="shared" si="1726"/>
        <v>0.24863237915294661</v>
      </c>
    </row>
    <row r="7704" spans="1:20" x14ac:dyDescent="0.25">
      <c r="A7704" s="286">
        <v>43421</v>
      </c>
      <c r="B7704" s="1">
        <f t="shared" si="1719"/>
        <v>6</v>
      </c>
      <c r="C7704" s="285">
        <v>22</v>
      </c>
      <c r="D7704" t="s">
        <v>713</v>
      </c>
      <c r="F7704" s="16">
        <v>43</v>
      </c>
      <c r="G7704" t="str">
        <f t="shared" si="1713"/>
        <v>heating</v>
      </c>
      <c r="H7704" s="283">
        <f>IF(G7704="heating",F7704*Assumptions!M$4+Assumptions!M$7,0)</f>
        <v>0.28406530170749683</v>
      </c>
      <c r="I7704" s="15">
        <f t="shared" si="1714"/>
        <v>0.9426530227543114</v>
      </c>
      <c r="J7704" s="15">
        <f t="shared" si="1715"/>
        <v>0.9885470267915587</v>
      </c>
      <c r="K7704" s="283">
        <f t="shared" si="1720"/>
        <v>0.26470819523790401</v>
      </c>
      <c r="L7704" s="283">
        <f t="shared" si="1721"/>
        <v>3.7370271581932331</v>
      </c>
      <c r="M7704" s="283">
        <f t="shared" si="1722"/>
        <v>3.3752244902164414</v>
      </c>
      <c r="N7704" s="283">
        <f t="shared" si="1723"/>
        <v>3.2278965655525562</v>
      </c>
      <c r="O7704" s="283">
        <f t="shared" si="1724"/>
        <v>0.3064601651605362</v>
      </c>
      <c r="P7704" s="21">
        <f t="shared" si="1716"/>
        <v>0</v>
      </c>
      <c r="Q7704" s="21">
        <f t="shared" si="1717"/>
        <v>1.2427137171080138</v>
      </c>
      <c r="R7704">
        <f t="shared" si="1718"/>
        <v>1.0112882868167345</v>
      </c>
      <c r="S7704" s="296">
        <f t="shared" si="1725"/>
        <v>0</v>
      </c>
      <c r="T7704" s="283">
        <f t="shared" si="1726"/>
        <v>0.26470819523790401</v>
      </c>
    </row>
    <row r="7705" spans="1:20" x14ac:dyDescent="0.25">
      <c r="A7705" s="286">
        <v>43421</v>
      </c>
      <c r="B7705" s="1">
        <f t="shared" si="1719"/>
        <v>6</v>
      </c>
      <c r="C7705" s="285">
        <v>23</v>
      </c>
      <c r="D7705" t="s">
        <v>713</v>
      </c>
      <c r="F7705" s="16">
        <v>43</v>
      </c>
      <c r="G7705" t="str">
        <f t="shared" si="1713"/>
        <v>heating</v>
      </c>
      <c r="H7705" s="283">
        <f>IF(G7705="heating",F7705*Assumptions!M$4+Assumptions!M$7,0)</f>
        <v>0.28406530170749683</v>
      </c>
      <c r="I7705" s="15">
        <f t="shared" si="1714"/>
        <v>0.94450710149963013</v>
      </c>
      <c r="J7705" s="15">
        <f t="shared" si="1715"/>
        <v>0.9885470267915587</v>
      </c>
      <c r="K7705" s="283">
        <f t="shared" si="1720"/>
        <v>0.26522884263058755</v>
      </c>
      <c r="L7705" s="283">
        <f t="shared" si="1721"/>
        <v>3.7370271581932331</v>
      </c>
      <c r="M7705" s="283">
        <f t="shared" si="1722"/>
        <v>3.3818631280152198</v>
      </c>
      <c r="N7705" s="283">
        <f t="shared" si="1723"/>
        <v>3.2278965655525562</v>
      </c>
      <c r="O7705" s="283">
        <f t="shared" si="1724"/>
        <v>0.30706293337407337</v>
      </c>
      <c r="P7705" s="21">
        <f t="shared" si="1716"/>
        <v>0</v>
      </c>
      <c r="Q7705" s="21">
        <f t="shared" si="1717"/>
        <v>1.0297519246597011</v>
      </c>
      <c r="R7705">
        <f t="shared" si="1718"/>
        <v>1.0112882868167345</v>
      </c>
      <c r="S7705" s="296">
        <f t="shared" si="1725"/>
        <v>0</v>
      </c>
      <c r="T7705" s="283">
        <f t="shared" si="1726"/>
        <v>0.26522884263058755</v>
      </c>
    </row>
    <row r="7706" spans="1:20" x14ac:dyDescent="0.25">
      <c r="A7706" s="286">
        <v>43422</v>
      </c>
      <c r="B7706" s="1">
        <f t="shared" si="1719"/>
        <v>7</v>
      </c>
      <c r="C7706" s="285">
        <v>0</v>
      </c>
      <c r="D7706" t="s">
        <v>713</v>
      </c>
      <c r="F7706" s="16">
        <v>43</v>
      </c>
      <c r="G7706" t="str">
        <f t="shared" si="1713"/>
        <v>heating</v>
      </c>
      <c r="H7706" s="283">
        <f>IF(G7706="heating",F7706*Assumptions!M$4+Assumptions!M$7,0)</f>
        <v>0.28406530170749683</v>
      </c>
      <c r="I7706" s="15">
        <f t="shared" si="1714"/>
        <v>0.97481507806017154</v>
      </c>
      <c r="J7706" s="15">
        <f t="shared" si="1715"/>
        <v>0.93760781206536892</v>
      </c>
      <c r="K7706" s="283">
        <f t="shared" si="1720"/>
        <v>0.25963404741639057</v>
      </c>
      <c r="L7706" s="283">
        <f t="shared" si="1721"/>
        <v>3.7370271581932331</v>
      </c>
      <c r="M7706" s="283">
        <f t="shared" si="1722"/>
        <v>3.3105253675513557</v>
      </c>
      <c r="N7706" s="283">
        <f t="shared" si="1723"/>
        <v>3.2278965655525562</v>
      </c>
      <c r="O7706" s="283">
        <f t="shared" si="1724"/>
        <v>0.3005856807002707</v>
      </c>
      <c r="P7706" s="21">
        <f t="shared" si="1716"/>
        <v>0</v>
      </c>
      <c r="Q7706" s="21">
        <f t="shared" si="1717"/>
        <v>0.90668853391740301</v>
      </c>
      <c r="R7706">
        <f t="shared" si="1718"/>
        <v>1.0096214758538746</v>
      </c>
      <c r="S7706" s="296">
        <f t="shared" si="1725"/>
        <v>0</v>
      </c>
      <c r="T7706" s="283">
        <f t="shared" si="1726"/>
        <v>0.25963404741639057</v>
      </c>
    </row>
    <row r="7707" spans="1:20" x14ac:dyDescent="0.25">
      <c r="A7707" s="286">
        <v>43422</v>
      </c>
      <c r="B7707" s="1">
        <f t="shared" si="1719"/>
        <v>7</v>
      </c>
      <c r="C7707" s="285">
        <v>1</v>
      </c>
      <c r="D7707" t="s">
        <v>713</v>
      </c>
      <c r="F7707" s="16">
        <v>43</v>
      </c>
      <c r="G7707" t="str">
        <f t="shared" si="1713"/>
        <v>heating</v>
      </c>
      <c r="H7707" s="283">
        <f>IF(G7707="heating",F7707*Assumptions!M$4+Assumptions!M$7,0)</f>
        <v>0.28406530170749683</v>
      </c>
      <c r="I7707" s="15">
        <f t="shared" si="1714"/>
        <v>1.012242869806885</v>
      </c>
      <c r="J7707" s="15">
        <f t="shared" si="1715"/>
        <v>0.93760781206536892</v>
      </c>
      <c r="K7707" s="283">
        <f t="shared" si="1720"/>
        <v>0.26960263456257455</v>
      </c>
      <c r="L7707" s="283">
        <f t="shared" si="1721"/>
        <v>3.7370271581932331</v>
      </c>
      <c r="M7707" s="283">
        <f t="shared" si="1722"/>
        <v>3.4376321971620438</v>
      </c>
      <c r="N7707" s="283">
        <f t="shared" si="1723"/>
        <v>3.2278965655525562</v>
      </c>
      <c r="O7707" s="283">
        <f t="shared" si="1724"/>
        <v>0.31212659601077369</v>
      </c>
      <c r="P7707" s="21">
        <f t="shared" si="1716"/>
        <v>0</v>
      </c>
      <c r="Q7707" s="21">
        <f t="shared" si="1717"/>
        <v>0.81803459285312596</v>
      </c>
      <c r="R7707">
        <f t="shared" si="1718"/>
        <v>1.0096214758538746</v>
      </c>
      <c r="S7707" s="296">
        <f t="shared" si="1725"/>
        <v>0</v>
      </c>
      <c r="T7707" s="283">
        <f t="shared" si="1726"/>
        <v>0.26960263456257455</v>
      </c>
    </row>
    <row r="7708" spans="1:20" x14ac:dyDescent="0.25">
      <c r="A7708" s="286">
        <v>43422</v>
      </c>
      <c r="B7708" s="1">
        <f t="shared" si="1719"/>
        <v>7</v>
      </c>
      <c r="C7708" s="285">
        <v>2</v>
      </c>
      <c r="D7708" t="s">
        <v>713</v>
      </c>
      <c r="F7708" s="16">
        <v>41</v>
      </c>
      <c r="G7708" t="str">
        <f t="shared" si="1713"/>
        <v>heating</v>
      </c>
      <c r="H7708" s="283">
        <f>IF(G7708="heating",F7708*Assumptions!M$4+Assumptions!M$7,0)</f>
        <v>0.30545705018157687</v>
      </c>
      <c r="I7708" s="15">
        <f t="shared" si="1714"/>
        <v>1.0509704703585963</v>
      </c>
      <c r="J7708" s="15">
        <f t="shared" si="1715"/>
        <v>0.93760781206536892</v>
      </c>
      <c r="K7708" s="283">
        <f t="shared" si="1720"/>
        <v>0.30099680398492235</v>
      </c>
      <c r="L7708" s="283">
        <f t="shared" si="1721"/>
        <v>3.6290180754851575</v>
      </c>
      <c r="M7708" s="283">
        <f t="shared" si="1722"/>
        <v>3.7270055380113511</v>
      </c>
      <c r="N7708" s="283">
        <f t="shared" si="1723"/>
        <v>3.0927664988509331</v>
      </c>
      <c r="O7708" s="283">
        <f t="shared" si="1724"/>
        <v>0.35318632775231523</v>
      </c>
      <c r="P7708" s="21">
        <f t="shared" si="1716"/>
        <v>0</v>
      </c>
      <c r="Q7708" s="21">
        <f t="shared" si="1717"/>
        <v>0.74507607494346417</v>
      </c>
      <c r="R7708">
        <f t="shared" si="1718"/>
        <v>1.0096214758538746</v>
      </c>
      <c r="S7708" s="296">
        <f t="shared" si="1725"/>
        <v>0</v>
      </c>
      <c r="T7708" s="283">
        <f t="shared" si="1726"/>
        <v>0.30099680398492235</v>
      </c>
    </row>
    <row r="7709" spans="1:20" x14ac:dyDescent="0.25">
      <c r="A7709" s="286">
        <v>43422</v>
      </c>
      <c r="B7709" s="1">
        <f t="shared" si="1719"/>
        <v>7</v>
      </c>
      <c r="C7709" s="285">
        <v>3</v>
      </c>
      <c r="D7709" t="s">
        <v>713</v>
      </c>
      <c r="F7709" s="16">
        <v>43</v>
      </c>
      <c r="G7709" t="str">
        <f t="shared" si="1713"/>
        <v>heating</v>
      </c>
      <c r="H7709" s="283">
        <f>IF(G7709="heating",F7709*Assumptions!M$4+Assumptions!M$7,0)</f>
        <v>0.28406530170749683</v>
      </c>
      <c r="I7709" s="15">
        <f t="shared" si="1714"/>
        <v>1.0924036124451033</v>
      </c>
      <c r="J7709" s="15">
        <f t="shared" si="1715"/>
        <v>0.93760781206536892</v>
      </c>
      <c r="K7709" s="283">
        <f t="shared" si="1720"/>
        <v>0.29095279473498381</v>
      </c>
      <c r="L7709" s="283">
        <f t="shared" si="1721"/>
        <v>3.7370271581932331</v>
      </c>
      <c r="M7709" s="283">
        <f t="shared" si="1722"/>
        <v>3.7098624672494309</v>
      </c>
      <c r="N7709" s="283">
        <f t="shared" si="1723"/>
        <v>3.2278965655525562</v>
      </c>
      <c r="O7709" s="283">
        <f t="shared" si="1724"/>
        <v>0.33684428035280933</v>
      </c>
      <c r="P7709" s="21">
        <f t="shared" si="1716"/>
        <v>0</v>
      </c>
      <c r="Q7709" s="21">
        <f t="shared" si="1717"/>
        <v>0.69158980876382303</v>
      </c>
      <c r="R7709">
        <f t="shared" si="1718"/>
        <v>1.0096214758538746</v>
      </c>
      <c r="S7709" s="296">
        <f t="shared" si="1725"/>
        <v>0</v>
      </c>
      <c r="T7709" s="283">
        <f t="shared" si="1726"/>
        <v>0.29095279473498381</v>
      </c>
    </row>
    <row r="7710" spans="1:20" x14ac:dyDescent="0.25">
      <c r="A7710" s="286">
        <v>43422</v>
      </c>
      <c r="B7710" s="1">
        <f t="shared" si="1719"/>
        <v>7</v>
      </c>
      <c r="C7710" s="285">
        <v>4</v>
      </c>
      <c r="D7710" t="s">
        <v>713</v>
      </c>
      <c r="F7710" s="16">
        <v>43</v>
      </c>
      <c r="G7710" t="str">
        <f t="shared" si="1713"/>
        <v>heating</v>
      </c>
      <c r="H7710" s="283">
        <f>IF(G7710="heating",F7710*Assumptions!M$4+Assumptions!M$7,0)</f>
        <v>0.28406530170749683</v>
      </c>
      <c r="I7710" s="15">
        <f t="shared" si="1714"/>
        <v>1.1348296917927807</v>
      </c>
      <c r="J7710" s="15">
        <f t="shared" si="1715"/>
        <v>0.93760781206536892</v>
      </c>
      <c r="K7710" s="283">
        <f t="shared" si="1720"/>
        <v>0.30225263502773569</v>
      </c>
      <c r="L7710" s="283">
        <f t="shared" si="1721"/>
        <v>3.7370271581932331</v>
      </c>
      <c r="M7710" s="283">
        <f t="shared" si="1722"/>
        <v>3.8539437551648019</v>
      </c>
      <c r="N7710" s="283">
        <f t="shared" si="1723"/>
        <v>3.2278965655525562</v>
      </c>
      <c r="O7710" s="283">
        <f t="shared" si="1724"/>
        <v>0.34992642508690847</v>
      </c>
      <c r="P7710" s="21">
        <f t="shared" si="1716"/>
        <v>0</v>
      </c>
      <c r="Q7710" s="21">
        <f t="shared" si="1717"/>
        <v>0.6473875548762833</v>
      </c>
      <c r="R7710">
        <f t="shared" si="1718"/>
        <v>1.0096214758538746</v>
      </c>
      <c r="S7710" s="296">
        <f t="shared" si="1725"/>
        <v>0</v>
      </c>
      <c r="T7710" s="283">
        <f t="shared" si="1726"/>
        <v>0.30225263502773569</v>
      </c>
    </row>
    <row r="7711" spans="1:20" x14ac:dyDescent="0.25">
      <c r="A7711" s="286">
        <v>43422</v>
      </c>
      <c r="B7711" s="1">
        <f t="shared" si="1719"/>
        <v>7</v>
      </c>
      <c r="C7711" s="285">
        <v>5</v>
      </c>
      <c r="D7711" t="s">
        <v>713</v>
      </c>
      <c r="F7711" s="16">
        <v>41</v>
      </c>
      <c r="G7711" t="str">
        <f t="shared" si="1713"/>
        <v>heating</v>
      </c>
      <c r="H7711" s="283">
        <f>IF(G7711="heating",F7711*Assumptions!M$4+Assumptions!M$7,0)</f>
        <v>0.30545705018157687</v>
      </c>
      <c r="I7711" s="15">
        <f t="shared" si="1714"/>
        <v>1.1635558681477385</v>
      </c>
      <c r="J7711" s="15">
        <f t="shared" si="1715"/>
        <v>0.93760781206536892</v>
      </c>
      <c r="K7711" s="283">
        <f t="shared" si="1720"/>
        <v>0.33324113992553189</v>
      </c>
      <c r="L7711" s="283">
        <f t="shared" si="1721"/>
        <v>3.6290180754851575</v>
      </c>
      <c r="M7711" s="283">
        <f t="shared" si="1722"/>
        <v>4.1262616664125353</v>
      </c>
      <c r="N7711" s="283">
        <f t="shared" si="1723"/>
        <v>3.0927664988509331</v>
      </c>
      <c r="O7711" s="283">
        <f t="shared" si="1724"/>
        <v>0.39102147567051815</v>
      </c>
      <c r="P7711" s="21">
        <f t="shared" si="1716"/>
        <v>0</v>
      </c>
      <c r="Q7711" s="21">
        <f t="shared" si="1717"/>
        <v>0.72139578924615555</v>
      </c>
      <c r="R7711">
        <f t="shared" si="1718"/>
        <v>1.0096214758538746</v>
      </c>
      <c r="S7711" s="296">
        <f t="shared" si="1725"/>
        <v>0</v>
      </c>
      <c r="T7711" s="283">
        <f t="shared" si="1726"/>
        <v>0.33324113992553189</v>
      </c>
    </row>
    <row r="7712" spans="1:20" x14ac:dyDescent="0.25">
      <c r="A7712" s="286">
        <v>43422</v>
      </c>
      <c r="B7712" s="1">
        <f t="shared" si="1719"/>
        <v>7</v>
      </c>
      <c r="C7712" s="285">
        <v>6</v>
      </c>
      <c r="D7712" t="s">
        <v>713</v>
      </c>
      <c r="F7712" s="16">
        <v>41</v>
      </c>
      <c r="G7712" t="str">
        <f t="shared" si="1713"/>
        <v>heating</v>
      </c>
      <c r="H7712" s="283">
        <f>IF(G7712="heating",F7712*Assumptions!M$4+Assumptions!M$7,0)</f>
        <v>0.30545705018157687</v>
      </c>
      <c r="I7712" s="15">
        <f t="shared" si="1714"/>
        <v>1.2083911162615524</v>
      </c>
      <c r="J7712" s="15">
        <f t="shared" si="1715"/>
        <v>0.93760781206536892</v>
      </c>
      <c r="K7712" s="283">
        <f t="shared" si="1720"/>
        <v>0.34608190640636782</v>
      </c>
      <c r="L7712" s="283">
        <f t="shared" si="1721"/>
        <v>3.6290180754851575</v>
      </c>
      <c r="M7712" s="283">
        <f t="shared" si="1722"/>
        <v>4.2852587293474071</v>
      </c>
      <c r="N7712" s="283">
        <f t="shared" si="1723"/>
        <v>3.0927664988509331</v>
      </c>
      <c r="O7712" s="283">
        <f t="shared" si="1724"/>
        <v>0.40608868933807141</v>
      </c>
      <c r="P7712" s="21">
        <f t="shared" si="1716"/>
        <v>0</v>
      </c>
      <c r="Q7712" s="21">
        <f t="shared" si="1717"/>
        <v>0.87787080972652631</v>
      </c>
      <c r="R7712">
        <f t="shared" si="1718"/>
        <v>1.0096214758538746</v>
      </c>
      <c r="S7712" s="296">
        <f t="shared" si="1725"/>
        <v>0</v>
      </c>
      <c r="T7712" s="283">
        <f t="shared" si="1726"/>
        <v>0.34608190640636782</v>
      </c>
    </row>
    <row r="7713" spans="1:20" x14ac:dyDescent="0.25">
      <c r="A7713" s="286">
        <v>43422</v>
      </c>
      <c r="B7713" s="1">
        <f t="shared" si="1719"/>
        <v>7</v>
      </c>
      <c r="C7713" s="285">
        <v>7</v>
      </c>
      <c r="D7713" t="s">
        <v>713</v>
      </c>
      <c r="F7713" s="16">
        <v>39</v>
      </c>
      <c r="G7713" t="str">
        <f t="shared" si="1713"/>
        <v>heating</v>
      </c>
      <c r="H7713" s="283">
        <f>IF(G7713="heating",F7713*Assumptions!M$4+Assumptions!M$7,0)</f>
        <v>0.32684879865565691</v>
      </c>
      <c r="I7713" s="15">
        <f t="shared" si="1714"/>
        <v>1.1637425769249583</v>
      </c>
      <c r="J7713" s="15">
        <f t="shared" si="1715"/>
        <v>0.93760781206536892</v>
      </c>
      <c r="K7713" s="283">
        <f t="shared" si="1720"/>
        <v>0.35663588000652136</v>
      </c>
      <c r="L7713" s="283">
        <f t="shared" si="1721"/>
        <v>3.4953736047983544</v>
      </c>
      <c r="M7713" s="283">
        <f t="shared" si="1722"/>
        <v>4.2533160887940005</v>
      </c>
      <c r="N7713" s="283">
        <f t="shared" si="1723"/>
        <v>2.9501734199721237</v>
      </c>
      <c r="O7713" s="283">
        <f t="shared" si="1724"/>
        <v>0.42254317426214449</v>
      </c>
      <c r="P7713" s="21">
        <f t="shared" si="1716"/>
        <v>0</v>
      </c>
      <c r="Q7713" s="21">
        <f t="shared" si="1717"/>
        <v>0.97331382064367777</v>
      </c>
      <c r="R7713">
        <f t="shared" si="1718"/>
        <v>1.0096214758538746</v>
      </c>
      <c r="S7713" s="296">
        <f t="shared" si="1725"/>
        <v>0</v>
      </c>
      <c r="T7713" s="283">
        <f t="shared" si="1726"/>
        <v>0.35663588000652136</v>
      </c>
    </row>
    <row r="7714" spans="1:20" x14ac:dyDescent="0.25">
      <c r="A7714" s="286">
        <v>43422</v>
      </c>
      <c r="B7714" s="1">
        <f t="shared" si="1719"/>
        <v>7</v>
      </c>
      <c r="C7714" s="285">
        <v>8</v>
      </c>
      <c r="D7714" t="s">
        <v>713</v>
      </c>
      <c r="F7714" s="16">
        <v>41</v>
      </c>
      <c r="G7714" t="str">
        <f t="shared" si="1713"/>
        <v>heating</v>
      </c>
      <c r="H7714" s="283">
        <f>IF(G7714="heating",F7714*Assumptions!M$4+Assumptions!M$7,0)</f>
        <v>0.30545705018157687</v>
      </c>
      <c r="I7714" s="15">
        <f t="shared" si="1714"/>
        <v>1.094193721037565</v>
      </c>
      <c r="J7714" s="15">
        <f t="shared" si="1715"/>
        <v>0.93760781206536892</v>
      </c>
      <c r="K7714" s="283">
        <f t="shared" si="1720"/>
        <v>0.31337589614701677</v>
      </c>
      <c r="L7714" s="283">
        <f t="shared" si="1721"/>
        <v>3.6290180754851575</v>
      </c>
      <c r="M7714" s="283">
        <f t="shared" si="1722"/>
        <v>3.88028605273067</v>
      </c>
      <c r="N7714" s="283">
        <f t="shared" si="1723"/>
        <v>3.0927664988509331</v>
      </c>
      <c r="O7714" s="283">
        <f t="shared" si="1724"/>
        <v>0.36771181786966745</v>
      </c>
      <c r="P7714" s="21">
        <f t="shared" si="1716"/>
        <v>0</v>
      </c>
      <c r="Q7714" s="21">
        <f t="shared" si="1717"/>
        <v>0.94940007506179924</v>
      </c>
      <c r="R7714">
        <f t="shared" si="1718"/>
        <v>1.0096214758538746</v>
      </c>
      <c r="S7714" s="296">
        <f t="shared" si="1725"/>
        <v>0</v>
      </c>
      <c r="T7714" s="283">
        <f t="shared" si="1726"/>
        <v>0.31337589614701677</v>
      </c>
    </row>
    <row r="7715" spans="1:20" x14ac:dyDescent="0.25">
      <c r="A7715" s="286">
        <v>43422</v>
      </c>
      <c r="B7715" s="1">
        <f t="shared" si="1719"/>
        <v>7</v>
      </c>
      <c r="C7715" s="285">
        <v>9</v>
      </c>
      <c r="D7715" t="s">
        <v>713</v>
      </c>
      <c r="F7715" s="16">
        <v>43</v>
      </c>
      <c r="G7715" t="str">
        <f t="shared" si="1713"/>
        <v>heating</v>
      </c>
      <c r="H7715" s="283">
        <f>IF(G7715="heating",F7715*Assumptions!M$4+Assumptions!M$7,0)</f>
        <v>0.28406530170749683</v>
      </c>
      <c r="I7715" s="15">
        <f t="shared" si="1714"/>
        <v>1.0343009000871222</v>
      </c>
      <c r="J7715" s="15">
        <f t="shared" si="1715"/>
        <v>0.93760781206536892</v>
      </c>
      <c r="K7715" s="283">
        <f t="shared" si="1720"/>
        <v>0.27547761106692625</v>
      </c>
      <c r="L7715" s="283">
        <f t="shared" si="1721"/>
        <v>3.7370271581932331</v>
      </c>
      <c r="M7715" s="283">
        <f t="shared" si="1722"/>
        <v>3.512542475474782</v>
      </c>
      <c r="N7715" s="283">
        <f t="shared" si="1723"/>
        <v>3.2278965655525562</v>
      </c>
      <c r="O7715" s="283">
        <f t="shared" si="1724"/>
        <v>0.31892822248939395</v>
      </c>
      <c r="P7715" s="21">
        <f t="shared" si="1716"/>
        <v>0</v>
      </c>
      <c r="Q7715" s="21">
        <f t="shared" si="1717"/>
        <v>0.8408485371888097</v>
      </c>
      <c r="R7715">
        <f t="shared" si="1718"/>
        <v>1.0096214758538746</v>
      </c>
      <c r="S7715" s="296">
        <f t="shared" si="1725"/>
        <v>0</v>
      </c>
      <c r="T7715" s="283">
        <f t="shared" si="1726"/>
        <v>0.27547761106692625</v>
      </c>
    </row>
    <row r="7716" spans="1:20" x14ac:dyDescent="0.25">
      <c r="A7716" s="286">
        <v>43422</v>
      </c>
      <c r="B7716" s="1">
        <f t="shared" si="1719"/>
        <v>7</v>
      </c>
      <c r="C7716" s="285">
        <v>10</v>
      </c>
      <c r="D7716" t="s">
        <v>713</v>
      </c>
      <c r="F7716" s="16">
        <v>43</v>
      </c>
      <c r="G7716" t="str">
        <f t="shared" si="1713"/>
        <v>heating</v>
      </c>
      <c r="H7716" s="283">
        <f>IF(G7716="heating",F7716*Assumptions!M$4+Assumptions!M$7,0)</f>
        <v>0.28406530170749683</v>
      </c>
      <c r="I7716" s="15">
        <f t="shared" si="1714"/>
        <v>0.98112329028689171</v>
      </c>
      <c r="J7716" s="15">
        <f t="shared" si="1715"/>
        <v>0.93760781206536892</v>
      </c>
      <c r="K7716" s="283">
        <f t="shared" si="1720"/>
        <v>0.26131418830592634</v>
      </c>
      <c r="L7716" s="283">
        <f t="shared" si="1721"/>
        <v>3.7370271581932331</v>
      </c>
      <c r="M7716" s="283">
        <f t="shared" si="1722"/>
        <v>3.3319484015918341</v>
      </c>
      <c r="N7716" s="283">
        <f t="shared" si="1723"/>
        <v>3.2278965655525562</v>
      </c>
      <c r="O7716" s="283">
        <f t="shared" si="1724"/>
        <v>0.30253082733253628</v>
      </c>
      <c r="P7716" s="21">
        <f t="shared" si="1716"/>
        <v>0</v>
      </c>
      <c r="Q7716" s="21">
        <f t="shared" si="1717"/>
        <v>0.74504051125983206</v>
      </c>
      <c r="R7716">
        <f t="shared" si="1718"/>
        <v>1.0096214758538746</v>
      </c>
      <c r="S7716" s="296">
        <f t="shared" si="1725"/>
        <v>0</v>
      </c>
      <c r="T7716" s="283">
        <f t="shared" si="1726"/>
        <v>0.26131418830592634</v>
      </c>
    </row>
    <row r="7717" spans="1:20" x14ac:dyDescent="0.25">
      <c r="A7717" s="286">
        <v>43422</v>
      </c>
      <c r="B7717" s="1">
        <f t="shared" si="1719"/>
        <v>7</v>
      </c>
      <c r="C7717" s="285">
        <v>11</v>
      </c>
      <c r="D7717" t="s">
        <v>713</v>
      </c>
      <c r="F7717" s="16">
        <v>43</v>
      </c>
      <c r="G7717" t="str">
        <f t="shared" si="1713"/>
        <v>heating</v>
      </c>
      <c r="H7717" s="283">
        <f>IF(G7717="heating",F7717*Assumptions!M$4+Assumptions!M$7,0)</f>
        <v>0.28406530170749683</v>
      </c>
      <c r="I7717" s="15">
        <f t="shared" si="1714"/>
        <v>0.94956163997961163</v>
      </c>
      <c r="J7717" s="15">
        <f t="shared" si="1715"/>
        <v>0.93760781206536892</v>
      </c>
      <c r="K7717" s="283">
        <f t="shared" si="1720"/>
        <v>0.25290800009972164</v>
      </c>
      <c r="L7717" s="283">
        <f t="shared" si="1721"/>
        <v>3.7370271581932331</v>
      </c>
      <c r="M7717" s="283">
        <f t="shared" si="1722"/>
        <v>3.2247633094285524</v>
      </c>
      <c r="N7717" s="283">
        <f t="shared" si="1723"/>
        <v>3.2278965655525562</v>
      </c>
      <c r="O7717" s="283">
        <f t="shared" si="1724"/>
        <v>0.2927987454688496</v>
      </c>
      <c r="P7717" s="21">
        <f t="shared" si="1716"/>
        <v>0</v>
      </c>
      <c r="Q7717" s="21">
        <f t="shared" si="1717"/>
        <v>0.72850690893675296</v>
      </c>
      <c r="R7717">
        <f t="shared" si="1718"/>
        <v>1.0096214758538746</v>
      </c>
      <c r="S7717" s="296">
        <f t="shared" si="1725"/>
        <v>0</v>
      </c>
      <c r="T7717" s="283">
        <f t="shared" si="1726"/>
        <v>0.25290800009972164</v>
      </c>
    </row>
    <row r="7718" spans="1:20" x14ac:dyDescent="0.25">
      <c r="A7718" s="286">
        <v>43422</v>
      </c>
      <c r="B7718" s="1">
        <f t="shared" si="1719"/>
        <v>7</v>
      </c>
      <c r="C7718" s="285">
        <v>12</v>
      </c>
      <c r="D7718" t="s">
        <v>713</v>
      </c>
      <c r="F7718" s="16">
        <v>45</v>
      </c>
      <c r="G7718" t="str">
        <f t="shared" si="1713"/>
        <v>heating</v>
      </c>
      <c r="H7718" s="283">
        <f>IF(G7718="heating",F7718*Assumptions!M$4+Assumptions!M$7,0)</f>
        <v>0.26267355323341679</v>
      </c>
      <c r="I7718" s="15">
        <f t="shared" si="1714"/>
        <v>0.91648403420261149</v>
      </c>
      <c r="J7718" s="15">
        <f t="shared" si="1715"/>
        <v>0.93760781206536892</v>
      </c>
      <c r="K7718" s="283">
        <f t="shared" si="1720"/>
        <v>0.2257160646446533</v>
      </c>
      <c r="L7718" s="283">
        <f t="shared" si="1721"/>
        <v>3.8225513186096443</v>
      </c>
      <c r="M7718" s="283">
        <f t="shared" si="1722"/>
        <v>2.9439119527183828</v>
      </c>
      <c r="N7718" s="283">
        <f t="shared" si="1723"/>
        <v>3.3574836377085973</v>
      </c>
      <c r="O7718" s="283">
        <f t="shared" si="1724"/>
        <v>0.25698151760097554</v>
      </c>
      <c r="P7718" s="21">
        <f t="shared" si="1716"/>
        <v>0</v>
      </c>
      <c r="Q7718" s="21">
        <f t="shared" si="1717"/>
        <v>0.75910815787401487</v>
      </c>
      <c r="R7718">
        <f t="shared" si="1718"/>
        <v>1.0096214758538746</v>
      </c>
      <c r="S7718" s="296">
        <f t="shared" si="1725"/>
        <v>0</v>
      </c>
      <c r="T7718" s="283">
        <f t="shared" si="1726"/>
        <v>0.2257160646446533</v>
      </c>
    </row>
    <row r="7719" spans="1:20" x14ac:dyDescent="0.25">
      <c r="A7719" s="286">
        <v>43422</v>
      </c>
      <c r="B7719" s="1">
        <f t="shared" si="1719"/>
        <v>7</v>
      </c>
      <c r="C7719" s="285">
        <v>13</v>
      </c>
      <c r="D7719" t="s">
        <v>713</v>
      </c>
      <c r="F7719" s="16">
        <v>45</v>
      </c>
      <c r="G7719" t="str">
        <f t="shared" si="1713"/>
        <v>heating</v>
      </c>
      <c r="H7719" s="283">
        <f>IF(G7719="heating",F7719*Assumptions!M$4+Assumptions!M$7,0)</f>
        <v>0.26267355323341679</v>
      </c>
      <c r="I7719" s="15">
        <f t="shared" si="1714"/>
        <v>0.90040206880052787</v>
      </c>
      <c r="J7719" s="15">
        <f t="shared" si="1715"/>
        <v>0.93760781206536892</v>
      </c>
      <c r="K7719" s="283">
        <f t="shared" si="1720"/>
        <v>0.22175532140544557</v>
      </c>
      <c r="L7719" s="283">
        <f t="shared" si="1721"/>
        <v>3.8225513186096443</v>
      </c>
      <c r="M7719" s="283">
        <f t="shared" si="1722"/>
        <v>2.8922537803950759</v>
      </c>
      <c r="N7719" s="283">
        <f t="shared" si="1723"/>
        <v>3.3574836377085973</v>
      </c>
      <c r="O7719" s="283">
        <f t="shared" si="1724"/>
        <v>0.25247214512878663</v>
      </c>
      <c r="P7719" s="21">
        <f t="shared" si="1716"/>
        <v>0</v>
      </c>
      <c r="Q7719" s="21">
        <f t="shared" si="1717"/>
        <v>0.79115902007799765</v>
      </c>
      <c r="R7719">
        <f t="shared" si="1718"/>
        <v>1.0096214758538746</v>
      </c>
      <c r="S7719" s="296">
        <f t="shared" si="1725"/>
        <v>0</v>
      </c>
      <c r="T7719" s="283">
        <f t="shared" si="1726"/>
        <v>0.22175532140544557</v>
      </c>
    </row>
    <row r="7720" spans="1:20" x14ac:dyDescent="0.25">
      <c r="A7720" s="286">
        <v>43422</v>
      </c>
      <c r="B7720" s="1">
        <f t="shared" si="1719"/>
        <v>7</v>
      </c>
      <c r="C7720" s="285">
        <v>14</v>
      </c>
      <c r="D7720" t="s">
        <v>713</v>
      </c>
      <c r="F7720" s="16">
        <v>45</v>
      </c>
      <c r="G7720" t="str">
        <f t="shared" si="1713"/>
        <v>heating</v>
      </c>
      <c r="H7720" s="283">
        <f>IF(G7720="heating",F7720*Assumptions!M$4+Assumptions!M$7,0)</f>
        <v>0.26267355323341679</v>
      </c>
      <c r="I7720" s="15">
        <f t="shared" si="1714"/>
        <v>0.86032894500746537</v>
      </c>
      <c r="J7720" s="15">
        <f t="shared" si="1715"/>
        <v>0.93760781206536892</v>
      </c>
      <c r="K7720" s="283">
        <f t="shared" si="1720"/>
        <v>0.21188592110710017</v>
      </c>
      <c r="L7720" s="283">
        <f t="shared" si="1721"/>
        <v>3.8225513186096443</v>
      </c>
      <c r="M7720" s="283">
        <f t="shared" si="1722"/>
        <v>2.7635316819028732</v>
      </c>
      <c r="N7720" s="283">
        <f t="shared" si="1723"/>
        <v>3.3574836377085973</v>
      </c>
      <c r="O7720" s="283">
        <f t="shared" si="1724"/>
        <v>0.24123566769651719</v>
      </c>
      <c r="P7720" s="21">
        <f t="shared" si="1716"/>
        <v>0</v>
      </c>
      <c r="Q7720" s="21">
        <f t="shared" si="1717"/>
        <v>0.84355555031342389</v>
      </c>
      <c r="R7720">
        <f t="shared" si="1718"/>
        <v>1.0096214758538746</v>
      </c>
      <c r="S7720" s="296">
        <f t="shared" si="1725"/>
        <v>0</v>
      </c>
      <c r="T7720" s="283">
        <f t="shared" si="1726"/>
        <v>0.21188592110710017</v>
      </c>
    </row>
    <row r="7721" spans="1:20" x14ac:dyDescent="0.25">
      <c r="A7721" s="286">
        <v>43422</v>
      </c>
      <c r="B7721" s="1">
        <f t="shared" si="1719"/>
        <v>7</v>
      </c>
      <c r="C7721" s="285">
        <v>15</v>
      </c>
      <c r="D7721" t="s">
        <v>713</v>
      </c>
      <c r="F7721" s="16">
        <v>43</v>
      </c>
      <c r="G7721" t="str">
        <f t="shared" si="1713"/>
        <v>heating</v>
      </c>
      <c r="H7721" s="283">
        <f>IF(G7721="heating",F7721*Assumptions!M$4+Assumptions!M$7,0)</f>
        <v>0.28406530170749683</v>
      </c>
      <c r="I7721" s="15">
        <f t="shared" si="1714"/>
        <v>0.85754515037175039</v>
      </c>
      <c r="J7721" s="15">
        <f t="shared" si="1715"/>
        <v>0.93760781206536892</v>
      </c>
      <c r="K7721" s="283">
        <f t="shared" si="1720"/>
        <v>0.22840015839349956</v>
      </c>
      <c r="L7721" s="283">
        <f t="shared" si="1721"/>
        <v>3.7370271581932331</v>
      </c>
      <c r="M7721" s="283">
        <f t="shared" si="1722"/>
        <v>2.912270273635515</v>
      </c>
      <c r="N7721" s="283">
        <f t="shared" si="1723"/>
        <v>3.2278965655525562</v>
      </c>
      <c r="O7721" s="283">
        <f t="shared" si="1724"/>
        <v>0.2644253238969676</v>
      </c>
      <c r="P7721" s="21">
        <f t="shared" si="1716"/>
        <v>0</v>
      </c>
      <c r="Q7721" s="21">
        <f t="shared" si="1717"/>
        <v>0.96592607327566882</v>
      </c>
      <c r="R7721">
        <f t="shared" si="1718"/>
        <v>1.0096214758538746</v>
      </c>
      <c r="S7721" s="296">
        <f t="shared" si="1725"/>
        <v>0</v>
      </c>
      <c r="T7721" s="283">
        <f t="shared" si="1726"/>
        <v>0.22840015839349956</v>
      </c>
    </row>
    <row r="7722" spans="1:20" x14ac:dyDescent="0.25">
      <c r="A7722" s="286">
        <v>43422</v>
      </c>
      <c r="B7722" s="1">
        <f t="shared" si="1719"/>
        <v>7</v>
      </c>
      <c r="C7722" s="285">
        <v>16</v>
      </c>
      <c r="D7722" t="s">
        <v>713</v>
      </c>
      <c r="F7722" s="16">
        <v>41</v>
      </c>
      <c r="G7722" t="str">
        <f t="shared" si="1713"/>
        <v>heating</v>
      </c>
      <c r="H7722" s="283">
        <f>IF(G7722="heating",F7722*Assumptions!M$4+Assumptions!M$7,0)</f>
        <v>0.30545705018157687</v>
      </c>
      <c r="I7722" s="15">
        <f t="shared" si="1714"/>
        <v>0.88344815438260227</v>
      </c>
      <c r="J7722" s="15">
        <f t="shared" si="1715"/>
        <v>0.93760781206536892</v>
      </c>
      <c r="K7722" s="283">
        <f t="shared" si="1720"/>
        <v>0.25301859419971151</v>
      </c>
      <c r="L7722" s="283">
        <f t="shared" si="1721"/>
        <v>3.6290180754851575</v>
      </c>
      <c r="M7722" s="283">
        <f t="shared" si="1722"/>
        <v>3.1329292846890451</v>
      </c>
      <c r="N7722" s="283">
        <f t="shared" si="1723"/>
        <v>3.0927664988509331</v>
      </c>
      <c r="O7722" s="283">
        <f t="shared" si="1724"/>
        <v>0.29688922591658395</v>
      </c>
      <c r="P7722" s="21">
        <f t="shared" si="1716"/>
        <v>0</v>
      </c>
      <c r="Q7722" s="21">
        <f t="shared" si="1717"/>
        <v>1.1649354943302594</v>
      </c>
      <c r="R7722">
        <f t="shared" si="1718"/>
        <v>1.0096214758538746</v>
      </c>
      <c r="S7722" s="296">
        <f t="shared" si="1725"/>
        <v>0</v>
      </c>
      <c r="T7722" s="283">
        <f t="shared" si="1726"/>
        <v>0.25301859419971151</v>
      </c>
    </row>
    <row r="7723" spans="1:20" x14ac:dyDescent="0.25">
      <c r="A7723" s="286">
        <v>43422</v>
      </c>
      <c r="B7723" s="1">
        <f t="shared" si="1719"/>
        <v>7</v>
      </c>
      <c r="C7723" s="285">
        <v>17</v>
      </c>
      <c r="D7723" t="s">
        <v>713</v>
      </c>
      <c r="F7723" s="16">
        <v>37</v>
      </c>
      <c r="G7723" t="str">
        <f t="shared" si="1713"/>
        <v>heating</v>
      </c>
      <c r="H7723" s="283">
        <f>IF(G7723="heating",F7723*Assumptions!M$4+Assumptions!M$7,0)</f>
        <v>0.34824054712973695</v>
      </c>
      <c r="I7723" s="15">
        <f t="shared" si="1714"/>
        <v>0.94025748850374469</v>
      </c>
      <c r="J7723" s="15">
        <f t="shared" si="1715"/>
        <v>0.93760781206536892</v>
      </c>
      <c r="K7723" s="283">
        <f t="shared" si="1720"/>
        <v>0.30700634737737431</v>
      </c>
      <c r="L7723" s="283">
        <f t="shared" si="1721"/>
        <v>3.3550920610042541</v>
      </c>
      <c r="M7723" s="283">
        <f t="shared" si="1722"/>
        <v>3.5144779145018901</v>
      </c>
      <c r="N7723" s="283">
        <f t="shared" si="1723"/>
        <v>2.8034223547707424</v>
      </c>
      <c r="O7723" s="283">
        <f t="shared" si="1724"/>
        <v>0.36742039850359137</v>
      </c>
      <c r="P7723" s="21">
        <f t="shared" si="1716"/>
        <v>0</v>
      </c>
      <c r="Q7723" s="21">
        <f t="shared" si="1717"/>
        <v>1.3521540118753073</v>
      </c>
      <c r="R7723">
        <f t="shared" si="1718"/>
        <v>1.0096214758538746</v>
      </c>
      <c r="S7723" s="296">
        <f t="shared" si="1725"/>
        <v>0</v>
      </c>
      <c r="T7723" s="283">
        <f t="shared" si="1726"/>
        <v>0.30700634737737431</v>
      </c>
    </row>
    <row r="7724" spans="1:20" x14ac:dyDescent="0.25">
      <c r="A7724" s="286">
        <v>43422</v>
      </c>
      <c r="B7724" s="1">
        <f t="shared" si="1719"/>
        <v>7</v>
      </c>
      <c r="C7724" s="285">
        <v>18</v>
      </c>
      <c r="D7724" t="s">
        <v>713</v>
      </c>
      <c r="F7724" s="16">
        <v>37</v>
      </c>
      <c r="G7724" t="str">
        <f t="shared" si="1713"/>
        <v>heating</v>
      </c>
      <c r="H7724" s="283">
        <f>IF(G7724="heating",F7724*Assumptions!M$4+Assumptions!M$7,0)</f>
        <v>0.34824054712973695</v>
      </c>
      <c r="I7724" s="15">
        <f t="shared" si="1714"/>
        <v>0.98182363790757687</v>
      </c>
      <c r="J7724" s="15">
        <f t="shared" si="1715"/>
        <v>0.93760781206536892</v>
      </c>
      <c r="K7724" s="283">
        <f t="shared" si="1720"/>
        <v>0.32057823790633966</v>
      </c>
      <c r="L7724" s="283">
        <f t="shared" si="1721"/>
        <v>3.3550920610042541</v>
      </c>
      <c r="M7724" s="283">
        <f t="shared" si="1722"/>
        <v>3.6698431371741602</v>
      </c>
      <c r="N7724" s="283">
        <f t="shared" si="1723"/>
        <v>2.8034223547707424</v>
      </c>
      <c r="O7724" s="283">
        <f t="shared" si="1724"/>
        <v>0.38366302498085447</v>
      </c>
      <c r="P7724" s="21">
        <f t="shared" si="1716"/>
        <v>0</v>
      </c>
      <c r="Q7724" s="21">
        <f t="shared" si="1717"/>
        <v>1.5598916921549892</v>
      </c>
      <c r="R7724">
        <f t="shared" si="1718"/>
        <v>1.0096214758538746</v>
      </c>
      <c r="S7724" s="296">
        <f t="shared" si="1725"/>
        <v>0</v>
      </c>
      <c r="T7724" s="283">
        <f t="shared" si="1726"/>
        <v>0.32057823790633966</v>
      </c>
    </row>
    <row r="7725" spans="1:20" x14ac:dyDescent="0.25">
      <c r="A7725" s="286">
        <v>43422</v>
      </c>
      <c r="B7725" s="1">
        <f t="shared" si="1719"/>
        <v>7</v>
      </c>
      <c r="C7725" s="285">
        <v>19</v>
      </c>
      <c r="D7725" t="s">
        <v>713</v>
      </c>
      <c r="F7725" s="16">
        <v>37</v>
      </c>
      <c r="G7725" t="str">
        <f t="shared" si="1713"/>
        <v>heating</v>
      </c>
      <c r="H7725" s="283">
        <f>IF(G7725="heating",F7725*Assumptions!M$4+Assumptions!M$7,0)</f>
        <v>0.34824054712973695</v>
      </c>
      <c r="I7725" s="15">
        <f t="shared" si="1714"/>
        <v>0.98418842963438757</v>
      </c>
      <c r="J7725" s="15">
        <f t="shared" si="1715"/>
        <v>0.93760781206536892</v>
      </c>
      <c r="K7725" s="283">
        <f t="shared" si="1720"/>
        <v>0.32135037328333277</v>
      </c>
      <c r="L7725" s="283">
        <f t="shared" si="1721"/>
        <v>3.3550920610042541</v>
      </c>
      <c r="M7725" s="283">
        <f t="shared" si="1722"/>
        <v>3.6786822141268991</v>
      </c>
      <c r="N7725" s="283">
        <f t="shared" si="1723"/>
        <v>2.8034223547707424</v>
      </c>
      <c r="O7725" s="283">
        <f t="shared" si="1724"/>
        <v>0.38458710453274986</v>
      </c>
      <c r="P7725" s="21">
        <f t="shared" si="1716"/>
        <v>0</v>
      </c>
      <c r="Q7725" s="21">
        <f t="shared" si="1717"/>
        <v>1.6764212681468484</v>
      </c>
      <c r="R7725">
        <f t="shared" si="1718"/>
        <v>1.0096214758538746</v>
      </c>
      <c r="S7725" s="296">
        <f t="shared" si="1725"/>
        <v>0</v>
      </c>
      <c r="T7725" s="283">
        <f t="shared" si="1726"/>
        <v>0.32135037328333277</v>
      </c>
    </row>
    <row r="7726" spans="1:20" x14ac:dyDescent="0.25">
      <c r="A7726" s="286">
        <v>43422</v>
      </c>
      <c r="B7726" s="1">
        <f t="shared" si="1719"/>
        <v>7</v>
      </c>
      <c r="C7726" s="285">
        <v>20</v>
      </c>
      <c r="D7726" t="s">
        <v>713</v>
      </c>
      <c r="F7726" s="16">
        <v>37</v>
      </c>
      <c r="G7726" t="str">
        <f t="shared" si="1713"/>
        <v>heating</v>
      </c>
      <c r="H7726" s="283">
        <f>IF(G7726="heating",F7726*Assumptions!M$4+Assumptions!M$7,0)</f>
        <v>0.34824054712973695</v>
      </c>
      <c r="I7726" s="15">
        <f t="shared" si="1714"/>
        <v>0.97071962311712034</v>
      </c>
      <c r="J7726" s="15">
        <f t="shared" si="1715"/>
        <v>0.93760781206536892</v>
      </c>
      <c r="K7726" s="283">
        <f t="shared" si="1720"/>
        <v>0.31695263208695162</v>
      </c>
      <c r="L7726" s="283">
        <f t="shared" si="1721"/>
        <v>3.3550920610042541</v>
      </c>
      <c r="M7726" s="283">
        <f t="shared" si="1722"/>
        <v>3.6283387458552858</v>
      </c>
      <c r="N7726" s="283">
        <f t="shared" si="1723"/>
        <v>2.8034223547707424</v>
      </c>
      <c r="O7726" s="283">
        <f t="shared" si="1724"/>
        <v>0.37932395659886092</v>
      </c>
      <c r="P7726" s="21">
        <f t="shared" si="1716"/>
        <v>0</v>
      </c>
      <c r="Q7726" s="21">
        <f t="shared" si="1717"/>
        <v>1.52436960139122</v>
      </c>
      <c r="R7726">
        <f t="shared" si="1718"/>
        <v>1.0096214758538746</v>
      </c>
      <c r="S7726" s="296">
        <f t="shared" si="1725"/>
        <v>0</v>
      </c>
      <c r="T7726" s="283">
        <f t="shared" si="1726"/>
        <v>0.31695263208695162</v>
      </c>
    </row>
    <row r="7727" spans="1:20" x14ac:dyDescent="0.25">
      <c r="A7727" s="286">
        <v>43422</v>
      </c>
      <c r="B7727" s="1">
        <f t="shared" si="1719"/>
        <v>7</v>
      </c>
      <c r="C7727" s="285">
        <v>21</v>
      </c>
      <c r="D7727" t="s">
        <v>713</v>
      </c>
      <c r="F7727" s="16">
        <v>36</v>
      </c>
      <c r="G7727" t="str">
        <f t="shared" si="1713"/>
        <v>heating</v>
      </c>
      <c r="H7727" s="283">
        <f>IF(G7727="heating",F7727*Assumptions!M$4+Assumptions!M$7,0)</f>
        <v>0.358936421366777</v>
      </c>
      <c r="I7727" s="15">
        <f t="shared" si="1714"/>
        <v>0.95751150862929935</v>
      </c>
      <c r="J7727" s="15">
        <f t="shared" si="1715"/>
        <v>0.93760781206536892</v>
      </c>
      <c r="K7727" s="283">
        <f t="shared" si="1720"/>
        <v>0.3222424481506096</v>
      </c>
      <c r="L7727" s="283">
        <f t="shared" si="1721"/>
        <v>3.2767200477248446</v>
      </c>
      <c r="M7727" s="283">
        <f t="shared" si="1722"/>
        <v>3.6027249657633194</v>
      </c>
      <c r="N7727" s="283">
        <f t="shared" si="1723"/>
        <v>2.7263288431388362</v>
      </c>
      <c r="O7727" s="283">
        <f t="shared" si="1724"/>
        <v>0.38729674622353155</v>
      </c>
      <c r="P7727" s="21">
        <f t="shared" si="1716"/>
        <v>0</v>
      </c>
      <c r="Q7727" s="21">
        <f t="shared" si="1717"/>
        <v>1.4448604713749031</v>
      </c>
      <c r="R7727">
        <f t="shared" si="1718"/>
        <v>1.0096214758538746</v>
      </c>
      <c r="S7727" s="296">
        <f t="shared" si="1725"/>
        <v>0</v>
      </c>
      <c r="T7727" s="283">
        <f t="shared" si="1726"/>
        <v>0.3222424481506096</v>
      </c>
    </row>
    <row r="7728" spans="1:20" x14ac:dyDescent="0.25">
      <c r="A7728" s="286">
        <v>43422</v>
      </c>
      <c r="B7728" s="1">
        <f t="shared" si="1719"/>
        <v>7</v>
      </c>
      <c r="C7728" s="285">
        <v>22</v>
      </c>
      <c r="D7728" t="s">
        <v>713</v>
      </c>
      <c r="F7728" s="16">
        <v>34</v>
      </c>
      <c r="G7728" t="str">
        <f t="shared" si="1713"/>
        <v>heating</v>
      </c>
      <c r="H7728" s="283">
        <f>IF(G7728="heating",F7728*Assumptions!M$4+Assumptions!M$7,0)</f>
        <v>0.38032816984085704</v>
      </c>
      <c r="I7728" s="15">
        <f t="shared" si="1714"/>
        <v>0.9426530227543114</v>
      </c>
      <c r="J7728" s="15">
        <f t="shared" si="1715"/>
        <v>0.93760781206536892</v>
      </c>
      <c r="K7728" s="283">
        <f t="shared" si="1720"/>
        <v>0.33614880776743683</v>
      </c>
      <c r="L7728" s="283">
        <f t="shared" si="1721"/>
        <v>3.1617728735566879</v>
      </c>
      <c r="M7728" s="283">
        <f t="shared" si="1722"/>
        <v>3.6263629325660416</v>
      </c>
      <c r="N7728" s="283">
        <f t="shared" si="1723"/>
        <v>2.582445701090049</v>
      </c>
      <c r="O7728" s="283">
        <f t="shared" si="1724"/>
        <v>0.41155799768757384</v>
      </c>
      <c r="P7728" s="21">
        <f t="shared" si="1716"/>
        <v>0</v>
      </c>
      <c r="Q7728" s="21">
        <f t="shared" si="1717"/>
        <v>1.2427137171080138</v>
      </c>
      <c r="R7728">
        <f t="shared" si="1718"/>
        <v>1.0096214758538746</v>
      </c>
      <c r="S7728" s="296">
        <f t="shared" si="1725"/>
        <v>0</v>
      </c>
      <c r="T7728" s="283">
        <f t="shared" si="1726"/>
        <v>0.33614880776743683</v>
      </c>
    </row>
    <row r="7729" spans="1:20" x14ac:dyDescent="0.25">
      <c r="A7729" s="286">
        <v>43422</v>
      </c>
      <c r="B7729" s="1">
        <f t="shared" si="1719"/>
        <v>7</v>
      </c>
      <c r="C7729" s="285">
        <v>23</v>
      </c>
      <c r="D7729" t="s">
        <v>713</v>
      </c>
      <c r="F7729" s="16">
        <v>30</v>
      </c>
      <c r="G7729" t="str">
        <f t="shared" si="1713"/>
        <v>heating</v>
      </c>
      <c r="H7729" s="283">
        <f>IF(G7729="heating",F7729*Assumptions!M$4+Assumptions!M$7,0)</f>
        <v>0.42311166678901713</v>
      </c>
      <c r="I7729" s="15">
        <f t="shared" si="1714"/>
        <v>0.94450710149963013</v>
      </c>
      <c r="J7729" s="15">
        <f t="shared" si="1715"/>
        <v>0.93760781206536892</v>
      </c>
      <c r="K7729" s="283">
        <f t="shared" si="1720"/>
        <v>0.37469806078247908</v>
      </c>
      <c r="L7729" s="283">
        <f t="shared" si="1721"/>
        <v>3.0747565450814909</v>
      </c>
      <c r="M7729" s="283">
        <f t="shared" si="1722"/>
        <v>3.9309833341667604</v>
      </c>
      <c r="N7729" s="283">
        <f t="shared" si="1723"/>
        <v>2.3339835549601151</v>
      </c>
      <c r="O7729" s="283">
        <f t="shared" si="1724"/>
        <v>0.49362186480356662</v>
      </c>
      <c r="P7729" s="21">
        <f t="shared" si="1716"/>
        <v>0</v>
      </c>
      <c r="Q7729" s="21">
        <f t="shared" si="1717"/>
        <v>1.0297519246597011</v>
      </c>
      <c r="R7729">
        <f t="shared" si="1718"/>
        <v>1.0096214758538746</v>
      </c>
      <c r="S7729" s="296">
        <f t="shared" si="1725"/>
        <v>0</v>
      </c>
      <c r="T7729" s="283">
        <f t="shared" si="1726"/>
        <v>0.37469806078247908</v>
      </c>
    </row>
    <row r="7730" spans="1:20" x14ac:dyDescent="0.25">
      <c r="A7730" s="286">
        <v>43423</v>
      </c>
      <c r="B7730" s="1">
        <f t="shared" si="1719"/>
        <v>1</v>
      </c>
      <c r="C7730" s="285">
        <v>0</v>
      </c>
      <c r="D7730" t="s">
        <v>713</v>
      </c>
      <c r="F7730" s="16">
        <v>30</v>
      </c>
      <c r="G7730" t="str">
        <f t="shared" si="1713"/>
        <v>heating</v>
      </c>
      <c r="H7730" s="283">
        <f>IF(G7730="heating",F7730*Assumptions!M$4+Assumptions!M$7,0)</f>
        <v>0.42311166678901713</v>
      </c>
      <c r="I7730" s="15">
        <f t="shared" si="1714"/>
        <v>0.97481507806017154</v>
      </c>
      <c r="J7730" s="15">
        <f t="shared" si="1715"/>
        <v>1.017726725449043</v>
      </c>
      <c r="K7730" s="283">
        <f t="shared" si="1720"/>
        <v>0.4197671202461507</v>
      </c>
      <c r="L7730" s="283">
        <f t="shared" si="1721"/>
        <v>3.0747565450814909</v>
      </c>
      <c r="M7730" s="283">
        <f t="shared" si="1722"/>
        <v>4.4038059617199696</v>
      </c>
      <c r="N7730" s="283">
        <f t="shared" si="1723"/>
        <v>2.3339835549601151</v>
      </c>
      <c r="O7730" s="283">
        <f t="shared" si="1724"/>
        <v>0.55299519897813387</v>
      </c>
      <c r="P7730" s="21">
        <f t="shared" si="1716"/>
        <v>0</v>
      </c>
      <c r="Q7730" s="21">
        <f t="shared" si="1717"/>
        <v>0.90668853391740301</v>
      </c>
      <c r="R7730">
        <f t="shared" si="1718"/>
        <v>0.9440993384982781</v>
      </c>
      <c r="S7730" s="296">
        <f t="shared" si="1725"/>
        <v>0</v>
      </c>
      <c r="T7730" s="283">
        <f t="shared" si="1726"/>
        <v>0.4197671202461507</v>
      </c>
    </row>
    <row r="7731" spans="1:20" x14ac:dyDescent="0.25">
      <c r="A7731" s="286">
        <v>43423</v>
      </c>
      <c r="B7731" s="1">
        <f t="shared" si="1719"/>
        <v>1</v>
      </c>
      <c r="C7731" s="285">
        <v>1</v>
      </c>
      <c r="D7731" t="s">
        <v>713</v>
      </c>
      <c r="F7731" s="16">
        <v>28</v>
      </c>
      <c r="G7731" t="str">
        <f t="shared" si="1713"/>
        <v>heating</v>
      </c>
      <c r="H7731" s="283">
        <f>IF(G7731="heating",F7731*Assumptions!M$4+Assumptions!M$7,0)</f>
        <v>0.44450341526309717</v>
      </c>
      <c r="I7731" s="15">
        <f t="shared" si="1714"/>
        <v>1.012242869806885</v>
      </c>
      <c r="J7731" s="15">
        <f t="shared" si="1715"/>
        <v>1.017726725449043</v>
      </c>
      <c r="K7731" s="283">
        <f t="shared" si="1720"/>
        <v>0.45792147150295476</v>
      </c>
      <c r="L7731" s="283">
        <f t="shared" si="1721"/>
        <v>3.0941723472618432</v>
      </c>
      <c r="M7731" s="283">
        <f t="shared" si="1722"/>
        <v>4.8344217002145449</v>
      </c>
      <c r="N7731" s="283">
        <f t="shared" si="1723"/>
        <v>2.2832919573072399</v>
      </c>
      <c r="O7731" s="283">
        <f t="shared" si="1724"/>
        <v>0.62054611536094428</v>
      </c>
      <c r="P7731" s="21">
        <f t="shared" si="1716"/>
        <v>0</v>
      </c>
      <c r="Q7731" s="21">
        <f t="shared" si="1717"/>
        <v>0.81803459285312596</v>
      </c>
      <c r="R7731">
        <f t="shared" si="1718"/>
        <v>0.9440993384982781</v>
      </c>
      <c r="S7731" s="296">
        <f t="shared" si="1725"/>
        <v>0</v>
      </c>
      <c r="T7731" s="283">
        <f t="shared" si="1726"/>
        <v>0.45792147150295476</v>
      </c>
    </row>
    <row r="7732" spans="1:20" x14ac:dyDescent="0.25">
      <c r="A7732" s="286">
        <v>43423</v>
      </c>
      <c r="B7732" s="1">
        <f t="shared" si="1719"/>
        <v>1</v>
      </c>
      <c r="C7732" s="285">
        <v>2</v>
      </c>
      <c r="D7732" t="s">
        <v>713</v>
      </c>
      <c r="F7732" s="16">
        <v>28</v>
      </c>
      <c r="G7732" t="str">
        <f t="shared" si="1713"/>
        <v>heating</v>
      </c>
      <c r="H7732" s="283">
        <f>IF(G7732="heating",F7732*Assumptions!M$4+Assumptions!M$7,0)</f>
        <v>0.44450341526309717</v>
      </c>
      <c r="I7732" s="15">
        <f t="shared" si="1714"/>
        <v>1.0509704703585963</v>
      </c>
      <c r="J7732" s="15">
        <f t="shared" si="1715"/>
        <v>1.017726725449043</v>
      </c>
      <c r="K7732" s="283">
        <f t="shared" si="1720"/>
        <v>0.47544117982730338</v>
      </c>
      <c r="L7732" s="283">
        <f t="shared" si="1721"/>
        <v>3.0941723472618432</v>
      </c>
      <c r="M7732" s="283">
        <f t="shared" si="1722"/>
        <v>5.0193827980784915</v>
      </c>
      <c r="N7732" s="283">
        <f t="shared" si="1723"/>
        <v>2.2832919573072399</v>
      </c>
      <c r="O7732" s="283">
        <f t="shared" si="1724"/>
        <v>0.64428771216191716</v>
      </c>
      <c r="P7732" s="21">
        <f t="shared" si="1716"/>
        <v>0</v>
      </c>
      <c r="Q7732" s="21">
        <f t="shared" si="1717"/>
        <v>0.74507607494346417</v>
      </c>
      <c r="R7732">
        <f t="shared" si="1718"/>
        <v>0.9440993384982781</v>
      </c>
      <c r="S7732" s="296">
        <f t="shared" si="1725"/>
        <v>0</v>
      </c>
      <c r="T7732" s="283">
        <f t="shared" si="1726"/>
        <v>0.47544117982730338</v>
      </c>
    </row>
    <row r="7733" spans="1:20" x14ac:dyDescent="0.25">
      <c r="A7733" s="286">
        <v>43423</v>
      </c>
      <c r="B7733" s="1">
        <f t="shared" si="1719"/>
        <v>1</v>
      </c>
      <c r="C7733" s="285">
        <v>3</v>
      </c>
      <c r="D7733" t="s">
        <v>713</v>
      </c>
      <c r="F7733" s="16">
        <v>30</v>
      </c>
      <c r="G7733" t="str">
        <f t="shared" si="1713"/>
        <v>heating</v>
      </c>
      <c r="H7733" s="283">
        <f>IF(G7733="heating",F7733*Assumptions!M$4+Assumptions!M$7,0)</f>
        <v>0.42311166678901713</v>
      </c>
      <c r="I7733" s="15">
        <f t="shared" si="1714"/>
        <v>1.0924036124451033</v>
      </c>
      <c r="J7733" s="15">
        <f t="shared" si="1715"/>
        <v>1.017726725449043</v>
      </c>
      <c r="K7733" s="283">
        <f t="shared" si="1720"/>
        <v>0.47040216022824827</v>
      </c>
      <c r="L7733" s="283">
        <f t="shared" si="1721"/>
        <v>3.0747565450814909</v>
      </c>
      <c r="M7733" s="283">
        <f t="shared" si="1722"/>
        <v>4.9350216767915338</v>
      </c>
      <c r="N7733" s="283">
        <f t="shared" si="1723"/>
        <v>2.3339835549601151</v>
      </c>
      <c r="O7733" s="283">
        <f t="shared" si="1724"/>
        <v>0.61970107626015181</v>
      </c>
      <c r="P7733" s="21">
        <f t="shared" si="1716"/>
        <v>0</v>
      </c>
      <c r="Q7733" s="21">
        <f t="shared" si="1717"/>
        <v>0.69158980876382303</v>
      </c>
      <c r="R7733">
        <f t="shared" si="1718"/>
        <v>0.9440993384982781</v>
      </c>
      <c r="S7733" s="296">
        <f t="shared" si="1725"/>
        <v>0</v>
      </c>
      <c r="T7733" s="283">
        <f t="shared" si="1726"/>
        <v>0.47040216022824827</v>
      </c>
    </row>
    <row r="7734" spans="1:20" x14ac:dyDescent="0.25">
      <c r="A7734" s="286">
        <v>43423</v>
      </c>
      <c r="B7734" s="1">
        <f t="shared" si="1719"/>
        <v>1</v>
      </c>
      <c r="C7734" s="285">
        <v>4</v>
      </c>
      <c r="D7734" t="s">
        <v>713</v>
      </c>
      <c r="F7734" s="16">
        <v>30</v>
      </c>
      <c r="G7734" t="str">
        <f t="shared" si="1713"/>
        <v>heating</v>
      </c>
      <c r="H7734" s="283">
        <f>IF(G7734="heating",F7734*Assumptions!M$4+Assumptions!M$7,0)</f>
        <v>0.42311166678901713</v>
      </c>
      <c r="I7734" s="15">
        <f t="shared" si="1714"/>
        <v>1.1348296917927807</v>
      </c>
      <c r="J7734" s="15">
        <f t="shared" si="1715"/>
        <v>1.017726725449043</v>
      </c>
      <c r="K7734" s="283">
        <f t="shared" si="1720"/>
        <v>0.48867134127800005</v>
      </c>
      <c r="L7734" s="283">
        <f t="shared" si="1721"/>
        <v>3.0747565450814909</v>
      </c>
      <c r="M7734" s="283">
        <f t="shared" si="1722"/>
        <v>5.1266849218200168</v>
      </c>
      <c r="N7734" s="283">
        <f t="shared" si="1723"/>
        <v>2.3339835549601151</v>
      </c>
      <c r="O7734" s="283">
        <f t="shared" si="1724"/>
        <v>0.64376863401420081</v>
      </c>
      <c r="P7734" s="21">
        <f t="shared" si="1716"/>
        <v>0</v>
      </c>
      <c r="Q7734" s="21">
        <f t="shared" si="1717"/>
        <v>0.6473875548762833</v>
      </c>
      <c r="R7734">
        <f t="shared" si="1718"/>
        <v>0.9440993384982781</v>
      </c>
      <c r="S7734" s="296">
        <f t="shared" si="1725"/>
        <v>0</v>
      </c>
      <c r="T7734" s="283">
        <f t="shared" si="1726"/>
        <v>0.48867134127800005</v>
      </c>
    </row>
    <row r="7735" spans="1:20" x14ac:dyDescent="0.25">
      <c r="A7735" s="286">
        <v>43423</v>
      </c>
      <c r="B7735" s="1">
        <f t="shared" si="1719"/>
        <v>1</v>
      </c>
      <c r="C7735" s="285">
        <v>5</v>
      </c>
      <c r="D7735" t="s">
        <v>713</v>
      </c>
      <c r="F7735" s="16">
        <v>30</v>
      </c>
      <c r="G7735" t="str">
        <f t="shared" si="1713"/>
        <v>heating</v>
      </c>
      <c r="H7735" s="283">
        <f>IF(G7735="heating",F7735*Assumptions!M$4+Assumptions!M$7,0)</f>
        <v>0.42311166678901713</v>
      </c>
      <c r="I7735" s="15">
        <f t="shared" si="1714"/>
        <v>1.1635558681477385</v>
      </c>
      <c r="J7735" s="15">
        <f t="shared" si="1715"/>
        <v>1.017726725449043</v>
      </c>
      <c r="K7735" s="283">
        <f t="shared" si="1720"/>
        <v>0.50104117899963141</v>
      </c>
      <c r="L7735" s="283">
        <f t="shared" si="1721"/>
        <v>3.0747565450814909</v>
      </c>
      <c r="M7735" s="283">
        <f t="shared" si="1722"/>
        <v>5.2564577469809892</v>
      </c>
      <c r="N7735" s="283">
        <f t="shared" si="1723"/>
        <v>2.3339835549601151</v>
      </c>
      <c r="O7735" s="283">
        <f t="shared" si="1724"/>
        <v>0.66006448126443207</v>
      </c>
      <c r="P7735" s="21">
        <f t="shared" si="1716"/>
        <v>0</v>
      </c>
      <c r="Q7735" s="21">
        <f t="shared" si="1717"/>
        <v>0.72139578924615555</v>
      </c>
      <c r="R7735">
        <f t="shared" si="1718"/>
        <v>0.9440993384982781</v>
      </c>
      <c r="S7735" s="296">
        <f t="shared" si="1725"/>
        <v>0</v>
      </c>
      <c r="T7735" s="283">
        <f t="shared" si="1726"/>
        <v>0.50104117899963141</v>
      </c>
    </row>
    <row r="7736" spans="1:20" x14ac:dyDescent="0.25">
      <c r="A7736" s="286">
        <v>43423</v>
      </c>
      <c r="B7736" s="1">
        <f t="shared" si="1719"/>
        <v>1</v>
      </c>
      <c r="C7736" s="285">
        <v>6</v>
      </c>
      <c r="D7736" t="s">
        <v>713</v>
      </c>
      <c r="F7736" s="16">
        <v>30</v>
      </c>
      <c r="G7736" t="str">
        <f t="shared" si="1713"/>
        <v>heating</v>
      </c>
      <c r="H7736" s="283">
        <f>IF(G7736="heating",F7736*Assumptions!M$4+Assumptions!M$7,0)</f>
        <v>0.42311166678901713</v>
      </c>
      <c r="I7736" s="15">
        <f t="shared" si="1714"/>
        <v>1.2083911162615524</v>
      </c>
      <c r="J7736" s="15">
        <f t="shared" si="1715"/>
        <v>1.017726725449043</v>
      </c>
      <c r="K7736" s="283">
        <f t="shared" si="1720"/>
        <v>0.52034777715331282</v>
      </c>
      <c r="L7736" s="283">
        <f t="shared" si="1721"/>
        <v>3.0747565450814909</v>
      </c>
      <c r="M7736" s="283">
        <f t="shared" si="1722"/>
        <v>5.4590046067728109</v>
      </c>
      <c r="N7736" s="283">
        <f t="shared" si="1723"/>
        <v>2.3339835549601151</v>
      </c>
      <c r="O7736" s="283">
        <f t="shared" si="1724"/>
        <v>0.68549871746979585</v>
      </c>
      <c r="P7736" s="21">
        <f t="shared" si="1716"/>
        <v>0</v>
      </c>
      <c r="Q7736" s="21">
        <f t="shared" si="1717"/>
        <v>0.87787080972652631</v>
      </c>
      <c r="R7736">
        <f t="shared" si="1718"/>
        <v>0.9440993384982781</v>
      </c>
      <c r="S7736" s="296">
        <f t="shared" si="1725"/>
        <v>0</v>
      </c>
      <c r="T7736" s="283">
        <f t="shared" si="1726"/>
        <v>0.52034777715331282</v>
      </c>
    </row>
    <row r="7737" spans="1:20" x14ac:dyDescent="0.25">
      <c r="A7737" s="286">
        <v>43423</v>
      </c>
      <c r="B7737" s="1">
        <f t="shared" si="1719"/>
        <v>1</v>
      </c>
      <c r="C7737" s="285">
        <v>7</v>
      </c>
      <c r="D7737" t="s">
        <v>714</v>
      </c>
      <c r="F7737" s="16">
        <v>30</v>
      </c>
      <c r="G7737" t="str">
        <f t="shared" si="1713"/>
        <v>heating</v>
      </c>
      <c r="H7737" s="283">
        <f>IF(G7737="heating",F7737*Assumptions!M$4+Assumptions!M$7,0)</f>
        <v>0.42311166678901713</v>
      </c>
      <c r="I7737" s="15">
        <f t="shared" si="1714"/>
        <v>1.1637425769249583</v>
      </c>
      <c r="J7737" s="15">
        <f t="shared" si="1715"/>
        <v>1.017726725449043</v>
      </c>
      <c r="K7737" s="283">
        <f t="shared" si="1720"/>
        <v>0.50112157804915591</v>
      </c>
      <c r="L7737" s="283">
        <f t="shared" si="1721"/>
        <v>3.0747565450814909</v>
      </c>
      <c r="M7737" s="283">
        <f t="shared" si="1722"/>
        <v>5.2573012189837627</v>
      </c>
      <c r="N7737" s="283">
        <f t="shared" si="1723"/>
        <v>2.3339835549601151</v>
      </c>
      <c r="O7737" s="283">
        <f t="shared" si="1724"/>
        <v>0.66017039782207809</v>
      </c>
      <c r="P7737" s="21">
        <f t="shared" si="1716"/>
        <v>0</v>
      </c>
      <c r="Q7737" s="21">
        <f t="shared" si="1717"/>
        <v>0.97331382064367777</v>
      </c>
      <c r="R7737">
        <f t="shared" si="1718"/>
        <v>0.9440993384982781</v>
      </c>
      <c r="S7737" s="296">
        <f t="shared" si="1725"/>
        <v>0</v>
      </c>
      <c r="T7737" s="283">
        <f t="shared" si="1726"/>
        <v>0.50112157804915591</v>
      </c>
    </row>
    <row r="7738" spans="1:20" x14ac:dyDescent="0.25">
      <c r="A7738" s="286">
        <v>43423</v>
      </c>
      <c r="B7738" s="1">
        <f t="shared" si="1719"/>
        <v>1</v>
      </c>
      <c r="C7738" s="285">
        <v>8</v>
      </c>
      <c r="D7738" t="s">
        <v>714</v>
      </c>
      <c r="F7738" s="16">
        <v>30</v>
      </c>
      <c r="G7738" t="str">
        <f t="shared" si="1713"/>
        <v>heating</v>
      </c>
      <c r="H7738" s="283">
        <f>IF(G7738="heating",F7738*Assumptions!M$4+Assumptions!M$7,0)</f>
        <v>0.42311166678901713</v>
      </c>
      <c r="I7738" s="15">
        <f t="shared" si="1714"/>
        <v>1.094193721037565</v>
      </c>
      <c r="J7738" s="15">
        <f t="shared" si="1715"/>
        <v>1.017726725449043</v>
      </c>
      <c r="K7738" s="283">
        <f t="shared" si="1720"/>
        <v>0.47117300256101236</v>
      </c>
      <c r="L7738" s="283">
        <f t="shared" si="1721"/>
        <v>3.0747565450814909</v>
      </c>
      <c r="M7738" s="283">
        <f t="shared" si="1722"/>
        <v>4.9431086371484625</v>
      </c>
      <c r="N7738" s="283">
        <f t="shared" si="1723"/>
        <v>2.3339835549601151</v>
      </c>
      <c r="O7738" s="283">
        <f t="shared" si="1724"/>
        <v>0.62071657292158078</v>
      </c>
      <c r="P7738" s="21">
        <f t="shared" si="1716"/>
        <v>0</v>
      </c>
      <c r="Q7738" s="21">
        <f t="shared" si="1717"/>
        <v>0.94940007506179924</v>
      </c>
      <c r="R7738">
        <f t="shared" si="1718"/>
        <v>0.9440993384982781</v>
      </c>
      <c r="S7738" s="296">
        <f t="shared" si="1725"/>
        <v>0</v>
      </c>
      <c r="T7738" s="283">
        <f t="shared" si="1726"/>
        <v>0.47117300256101236</v>
      </c>
    </row>
    <row r="7739" spans="1:20" x14ac:dyDescent="0.25">
      <c r="A7739" s="286">
        <v>43423</v>
      </c>
      <c r="B7739" s="1">
        <f t="shared" si="1719"/>
        <v>1</v>
      </c>
      <c r="C7739" s="285">
        <v>9</v>
      </c>
      <c r="D7739" t="s">
        <v>714</v>
      </c>
      <c r="F7739" s="16">
        <v>34</v>
      </c>
      <c r="G7739" t="str">
        <f t="shared" si="1713"/>
        <v>heating</v>
      </c>
      <c r="H7739" s="283">
        <f>IF(G7739="heating",F7739*Assumptions!M$4+Assumptions!M$7,0)</f>
        <v>0.38032816984085704</v>
      </c>
      <c r="I7739" s="15">
        <f t="shared" si="1714"/>
        <v>1.0343009000871222</v>
      </c>
      <c r="J7739" s="15">
        <f t="shared" si="1715"/>
        <v>1.017726725449043</v>
      </c>
      <c r="K7739" s="283">
        <f t="shared" si="1720"/>
        <v>0.40034699718607786</v>
      </c>
      <c r="L7739" s="283">
        <f t="shared" si="1721"/>
        <v>3.1617728735566879</v>
      </c>
      <c r="M7739" s="283">
        <f t="shared" si="1722"/>
        <v>4.3189310127321301</v>
      </c>
      <c r="N7739" s="283">
        <f t="shared" si="1723"/>
        <v>2.582445701090049</v>
      </c>
      <c r="O7739" s="283">
        <f t="shared" si="1724"/>
        <v>0.49015794414516456</v>
      </c>
      <c r="P7739" s="21">
        <f t="shared" si="1716"/>
        <v>0</v>
      </c>
      <c r="Q7739" s="21">
        <f t="shared" si="1717"/>
        <v>0.8408485371888097</v>
      </c>
      <c r="R7739">
        <f t="shared" si="1718"/>
        <v>0.9440993384982781</v>
      </c>
      <c r="S7739" s="296">
        <f t="shared" si="1725"/>
        <v>0</v>
      </c>
      <c r="T7739" s="283">
        <f t="shared" si="1726"/>
        <v>0.40034699718607786</v>
      </c>
    </row>
    <row r="7740" spans="1:20" x14ac:dyDescent="0.25">
      <c r="A7740" s="286">
        <v>43423</v>
      </c>
      <c r="B7740" s="1">
        <f t="shared" si="1719"/>
        <v>1</v>
      </c>
      <c r="C7740" s="285">
        <v>10</v>
      </c>
      <c r="D7740" t="s">
        <v>714</v>
      </c>
      <c r="F7740" s="16">
        <v>32</v>
      </c>
      <c r="G7740" t="str">
        <f t="shared" si="1713"/>
        <v>heating</v>
      </c>
      <c r="H7740" s="283">
        <f>IF(G7740="heating",F7740*Assumptions!M$4+Assumptions!M$7,0)</f>
        <v>0.40171991831493709</v>
      </c>
      <c r="I7740" s="15">
        <f t="shared" si="1714"/>
        <v>0.98112329028689171</v>
      </c>
      <c r="J7740" s="15">
        <f t="shared" si="1715"/>
        <v>1.017726725449043</v>
      </c>
      <c r="K7740" s="283">
        <f t="shared" si="1720"/>
        <v>0.40112352230718995</v>
      </c>
      <c r="L7740" s="283">
        <f t="shared" si="1721"/>
        <v>3.1003620880617868</v>
      </c>
      <c r="M7740" s="283">
        <f t="shared" si="1722"/>
        <v>4.2432592859837541</v>
      </c>
      <c r="N7740" s="283">
        <f t="shared" si="1723"/>
        <v>2.4522803312945656</v>
      </c>
      <c r="O7740" s="283">
        <f t="shared" si="1724"/>
        <v>0.50713131990684912</v>
      </c>
      <c r="P7740" s="21">
        <f t="shared" si="1716"/>
        <v>0</v>
      </c>
      <c r="Q7740" s="21">
        <f t="shared" si="1717"/>
        <v>0.74504051125983206</v>
      </c>
      <c r="R7740">
        <f t="shared" si="1718"/>
        <v>0.9440993384982781</v>
      </c>
      <c r="S7740" s="296">
        <f t="shared" si="1725"/>
        <v>0</v>
      </c>
      <c r="T7740" s="283">
        <f t="shared" si="1726"/>
        <v>0.40112352230718995</v>
      </c>
    </row>
    <row r="7741" spans="1:20" x14ac:dyDescent="0.25">
      <c r="A7741" s="286">
        <v>43423</v>
      </c>
      <c r="B7741" s="1">
        <f t="shared" si="1719"/>
        <v>1</v>
      </c>
      <c r="C7741" s="285">
        <v>11</v>
      </c>
      <c r="D7741" t="s">
        <v>714</v>
      </c>
      <c r="F7741" s="16">
        <v>36</v>
      </c>
      <c r="G7741" t="str">
        <f t="shared" si="1713"/>
        <v>heating</v>
      </c>
      <c r="H7741" s="283">
        <f>IF(G7741="heating",F7741*Assumptions!M$4+Assumptions!M$7,0)</f>
        <v>0.358936421366777</v>
      </c>
      <c r="I7741" s="15">
        <f t="shared" si="1714"/>
        <v>0.94956163997961163</v>
      </c>
      <c r="J7741" s="15">
        <f t="shared" si="1715"/>
        <v>1.017726725449043</v>
      </c>
      <c r="K7741" s="283">
        <f t="shared" si="1720"/>
        <v>0.34687409676407388</v>
      </c>
      <c r="L7741" s="283">
        <f t="shared" si="1721"/>
        <v>3.2767200477248446</v>
      </c>
      <c r="M7741" s="283">
        <f t="shared" si="1722"/>
        <v>3.8781109551540203</v>
      </c>
      <c r="N7741" s="283">
        <f t="shared" si="1723"/>
        <v>2.7263288431388362</v>
      </c>
      <c r="O7741" s="283">
        <f t="shared" si="1724"/>
        <v>0.41690103149651769</v>
      </c>
      <c r="P7741" s="21">
        <f t="shared" si="1716"/>
        <v>0</v>
      </c>
      <c r="Q7741" s="21">
        <f t="shared" si="1717"/>
        <v>0.72850690893675296</v>
      </c>
      <c r="R7741">
        <f t="shared" si="1718"/>
        <v>0.9440993384982781</v>
      </c>
      <c r="S7741" s="296">
        <f t="shared" si="1725"/>
        <v>0</v>
      </c>
      <c r="T7741" s="283">
        <f t="shared" si="1726"/>
        <v>0.34687409676407388</v>
      </c>
    </row>
    <row r="7742" spans="1:20" x14ac:dyDescent="0.25">
      <c r="A7742" s="286">
        <v>43423</v>
      </c>
      <c r="B7742" s="1">
        <f t="shared" si="1719"/>
        <v>1</v>
      </c>
      <c r="C7742" s="285">
        <v>12</v>
      </c>
      <c r="D7742" t="s">
        <v>714</v>
      </c>
      <c r="F7742" s="16">
        <v>36</v>
      </c>
      <c r="G7742" t="str">
        <f t="shared" si="1713"/>
        <v>heating</v>
      </c>
      <c r="H7742" s="283">
        <f>IF(G7742="heating",F7742*Assumptions!M$4+Assumptions!M$7,0)</f>
        <v>0.358936421366777</v>
      </c>
      <c r="I7742" s="15">
        <f t="shared" si="1714"/>
        <v>0.91648403420261149</v>
      </c>
      <c r="J7742" s="15">
        <f t="shared" si="1715"/>
        <v>1.017726725449043</v>
      </c>
      <c r="K7742" s="283">
        <f t="shared" si="1720"/>
        <v>0.33479087420754627</v>
      </c>
      <c r="L7742" s="283">
        <f t="shared" si="1721"/>
        <v>3.2767200477248446</v>
      </c>
      <c r="M7742" s="283">
        <f t="shared" si="1722"/>
        <v>3.7430184872897918</v>
      </c>
      <c r="N7742" s="283">
        <f t="shared" si="1723"/>
        <v>2.7263288431388362</v>
      </c>
      <c r="O7742" s="283">
        <f t="shared" si="1724"/>
        <v>0.40237844824624802</v>
      </c>
      <c r="P7742" s="21">
        <f t="shared" si="1716"/>
        <v>0</v>
      </c>
      <c r="Q7742" s="21">
        <f t="shared" si="1717"/>
        <v>0.75910815787401487</v>
      </c>
      <c r="R7742">
        <f t="shared" si="1718"/>
        <v>0.9440993384982781</v>
      </c>
      <c r="S7742" s="296">
        <f t="shared" si="1725"/>
        <v>0</v>
      </c>
      <c r="T7742" s="283">
        <f t="shared" si="1726"/>
        <v>0.33479087420754627</v>
      </c>
    </row>
    <row r="7743" spans="1:20" x14ac:dyDescent="0.25">
      <c r="A7743" s="286">
        <v>43423</v>
      </c>
      <c r="B7743" s="1">
        <f t="shared" si="1719"/>
        <v>1</v>
      </c>
      <c r="C7743" s="285">
        <v>13</v>
      </c>
      <c r="D7743" t="s">
        <v>714</v>
      </c>
      <c r="F7743" s="16">
        <v>36</v>
      </c>
      <c r="G7743" t="str">
        <f t="shared" si="1713"/>
        <v>heating</v>
      </c>
      <c r="H7743" s="283">
        <f>IF(G7743="heating",F7743*Assumptions!M$4+Assumptions!M$7,0)</f>
        <v>0.358936421366777</v>
      </c>
      <c r="I7743" s="15">
        <f t="shared" si="1714"/>
        <v>0.90040206880052787</v>
      </c>
      <c r="J7743" s="15">
        <f t="shared" si="1715"/>
        <v>1.017726725449043</v>
      </c>
      <c r="K7743" s="283">
        <f t="shared" si="1720"/>
        <v>0.32891614529246643</v>
      </c>
      <c r="L7743" s="283">
        <f t="shared" si="1721"/>
        <v>3.2767200477248446</v>
      </c>
      <c r="M7743" s="283">
        <f t="shared" si="1722"/>
        <v>3.6773380263482909</v>
      </c>
      <c r="N7743" s="283">
        <f t="shared" si="1723"/>
        <v>2.7263288431388362</v>
      </c>
      <c r="O7743" s="283">
        <f t="shared" si="1724"/>
        <v>0.39531772919196534</v>
      </c>
      <c r="P7743" s="21">
        <f t="shared" si="1716"/>
        <v>0</v>
      </c>
      <c r="Q7743" s="21">
        <f t="shared" si="1717"/>
        <v>0.79115902007799765</v>
      </c>
      <c r="R7743">
        <f t="shared" si="1718"/>
        <v>0.9440993384982781</v>
      </c>
      <c r="S7743" s="296">
        <f t="shared" si="1725"/>
        <v>0</v>
      </c>
      <c r="T7743" s="283">
        <f t="shared" si="1726"/>
        <v>0.32891614529246643</v>
      </c>
    </row>
    <row r="7744" spans="1:20" x14ac:dyDescent="0.25">
      <c r="A7744" s="286">
        <v>43423</v>
      </c>
      <c r="B7744" s="1">
        <f t="shared" si="1719"/>
        <v>1</v>
      </c>
      <c r="C7744" s="285">
        <v>14</v>
      </c>
      <c r="D7744" t="s">
        <v>714</v>
      </c>
      <c r="F7744" s="16">
        <v>36</v>
      </c>
      <c r="G7744" t="str">
        <f t="shared" si="1713"/>
        <v>heating</v>
      </c>
      <c r="H7744" s="283">
        <f>IF(G7744="heating",F7744*Assumptions!M$4+Assumptions!M$7,0)</f>
        <v>0.358936421366777</v>
      </c>
      <c r="I7744" s="15">
        <f t="shared" si="1714"/>
        <v>0.86032894500746537</v>
      </c>
      <c r="J7744" s="15">
        <f t="shared" si="1715"/>
        <v>1.017726725449043</v>
      </c>
      <c r="K7744" s="283">
        <f t="shared" si="1720"/>
        <v>0.31427746567970116</v>
      </c>
      <c r="L7744" s="283">
        <f t="shared" si="1721"/>
        <v>3.2767200477248446</v>
      </c>
      <c r="M7744" s="283">
        <f t="shared" si="1722"/>
        <v>3.5136751172269243</v>
      </c>
      <c r="N7744" s="283">
        <f t="shared" si="1723"/>
        <v>2.7263288431388362</v>
      </c>
      <c r="O7744" s="283">
        <f t="shared" si="1724"/>
        <v>0.37772379327330907</v>
      </c>
      <c r="P7744" s="21">
        <f t="shared" si="1716"/>
        <v>0</v>
      </c>
      <c r="Q7744" s="21">
        <f t="shared" si="1717"/>
        <v>0.84355555031342389</v>
      </c>
      <c r="R7744">
        <f t="shared" si="1718"/>
        <v>0.9440993384982781</v>
      </c>
      <c r="S7744" s="296">
        <f t="shared" si="1725"/>
        <v>0</v>
      </c>
      <c r="T7744" s="283">
        <f t="shared" si="1726"/>
        <v>0.31427746567970116</v>
      </c>
    </row>
    <row r="7745" spans="1:20" x14ac:dyDescent="0.25">
      <c r="A7745" s="286">
        <v>43423</v>
      </c>
      <c r="B7745" s="1">
        <f t="shared" si="1719"/>
        <v>1</v>
      </c>
      <c r="C7745" s="285">
        <v>15</v>
      </c>
      <c r="D7745" t="s">
        <v>714</v>
      </c>
      <c r="F7745" s="16">
        <v>36</v>
      </c>
      <c r="G7745" t="str">
        <f t="shared" si="1713"/>
        <v>heating</v>
      </c>
      <c r="H7745" s="283">
        <f>IF(G7745="heating",F7745*Assumptions!M$4+Assumptions!M$7,0)</f>
        <v>0.358936421366777</v>
      </c>
      <c r="I7745" s="15">
        <f t="shared" si="1714"/>
        <v>0.85754515037175039</v>
      </c>
      <c r="J7745" s="15">
        <f t="shared" si="1715"/>
        <v>1.017726725449043</v>
      </c>
      <c r="K7745" s="283">
        <f t="shared" si="1720"/>
        <v>0.31326054775759449</v>
      </c>
      <c r="L7745" s="283">
        <f t="shared" si="1721"/>
        <v>3.2767200477248446</v>
      </c>
      <c r="M7745" s="283">
        <f t="shared" si="1722"/>
        <v>3.5023058031991412</v>
      </c>
      <c r="N7745" s="283">
        <f t="shared" si="1723"/>
        <v>2.7263288431388362</v>
      </c>
      <c r="O7745" s="283">
        <f t="shared" si="1724"/>
        <v>0.37650157998431294</v>
      </c>
      <c r="P7745" s="21">
        <f t="shared" si="1716"/>
        <v>0</v>
      </c>
      <c r="Q7745" s="21">
        <f t="shared" si="1717"/>
        <v>0.96592607327566882</v>
      </c>
      <c r="R7745">
        <f t="shared" si="1718"/>
        <v>0.9440993384982781</v>
      </c>
      <c r="S7745" s="296">
        <f t="shared" si="1725"/>
        <v>0</v>
      </c>
      <c r="T7745" s="283">
        <f t="shared" si="1726"/>
        <v>0.31326054775759449</v>
      </c>
    </row>
    <row r="7746" spans="1:20" x14ac:dyDescent="0.25">
      <c r="A7746" s="286">
        <v>43423</v>
      </c>
      <c r="B7746" s="1">
        <f t="shared" si="1719"/>
        <v>1</v>
      </c>
      <c r="C7746" s="285">
        <v>16</v>
      </c>
      <c r="D7746" t="s">
        <v>714</v>
      </c>
      <c r="F7746" s="16">
        <v>34</v>
      </c>
      <c r="G7746" t="str">
        <f t="shared" ref="G7746:G7809" si="1727">VLOOKUP(A7746,U$2:W$366,3,FALSE)</f>
        <v>heating</v>
      </c>
      <c r="H7746" s="283">
        <f>IF(G7746="heating",F7746*Assumptions!M$4+Assumptions!M$7,0)</f>
        <v>0.38032816984085704</v>
      </c>
      <c r="I7746" s="15">
        <f t="shared" ref="I7746:I7809" si="1728">VLOOKUP(C7746,AO$2:AQ$25,3,FALSE)</f>
        <v>0.88344815438260227</v>
      </c>
      <c r="J7746" s="15">
        <f t="shared" ref="J7746:J7809" si="1729">VLOOKUP(B7746,AS$4:AU$10,3,FALSE)</f>
        <v>1.017726725449043</v>
      </c>
      <c r="K7746" s="283">
        <f t="shared" si="1720"/>
        <v>0.34195640335115768</v>
      </c>
      <c r="L7746" s="283">
        <f t="shared" si="1721"/>
        <v>3.1617728735566879</v>
      </c>
      <c r="M7746" s="283">
        <f t="shared" si="1722"/>
        <v>3.6890150939466353</v>
      </c>
      <c r="N7746" s="283">
        <f t="shared" si="1723"/>
        <v>2.582445701090049</v>
      </c>
      <c r="O7746" s="283">
        <f t="shared" si="1724"/>
        <v>0.41866842721933339</v>
      </c>
      <c r="P7746" s="21">
        <f t="shared" ref="P7746:P7809" si="1730">IF(G7746="cooling",IF(F7746&lt;61,0.025,(F7746^2*AX$25+F7746*AY$25+AZ$25)),0)</f>
        <v>0</v>
      </c>
      <c r="Q7746" s="21">
        <f t="shared" ref="Q7746:Q7809" si="1731">VLOOKUP(C7746,BB$2:BC$25,2,FALSE)</f>
        <v>1.1649354943302594</v>
      </c>
      <c r="R7746">
        <f t="shared" ref="R7746:R7809" si="1732">VLOOKUP(B7746,AS$4:AV$10,4,FALSE)</f>
        <v>0.9440993384982781</v>
      </c>
      <c r="S7746" s="296">
        <f t="shared" si="1725"/>
        <v>0</v>
      </c>
      <c r="T7746" s="283">
        <f t="shared" si="1726"/>
        <v>0.34195640335115768</v>
      </c>
    </row>
    <row r="7747" spans="1:20" x14ac:dyDescent="0.25">
      <c r="A7747" s="286">
        <v>43423</v>
      </c>
      <c r="B7747" s="1">
        <f t="shared" ref="B7747:B7810" si="1733">WEEKDAY(A7747,2)</f>
        <v>1</v>
      </c>
      <c r="C7747" s="285">
        <v>17</v>
      </c>
      <c r="D7747" t="s">
        <v>714</v>
      </c>
      <c r="F7747" s="16">
        <v>30</v>
      </c>
      <c r="G7747" t="str">
        <f t="shared" si="1727"/>
        <v>heating</v>
      </c>
      <c r="H7747" s="283">
        <f>IF(G7747="heating",F7747*Assumptions!M$4+Assumptions!M$7,0)</f>
        <v>0.42311166678901713</v>
      </c>
      <c r="I7747" s="15">
        <f t="shared" si="1728"/>
        <v>0.94025748850374469</v>
      </c>
      <c r="J7747" s="15">
        <f t="shared" si="1729"/>
        <v>1.017726725449043</v>
      </c>
      <c r="K7747" s="283">
        <f t="shared" ref="K7747:K7810" si="1734">H7747*I7747*J7747</f>
        <v>0.40488620572478723</v>
      </c>
      <c r="L7747" s="283">
        <f t="shared" ref="L7747:L7810" si="1735">VLOOKUP(F7747,BL$2:BN$92,2,FALSE)</f>
        <v>3.0747565450814909</v>
      </c>
      <c r="M7747" s="283">
        <f t="shared" ref="M7747:M7810" si="1736">IF(G7747="heating",K7747*(L7747*3.412),0)</f>
        <v>4.2476892557554873</v>
      </c>
      <c r="N7747" s="283">
        <f t="shared" ref="N7747:N7810" si="1737">VLOOKUP(F7747,BL$2:BN$92,3,FALSE)</f>
        <v>2.3339835549601151</v>
      </c>
      <c r="O7747" s="283">
        <f t="shared" ref="O7747:O7810" si="1738">IF(F7747&lt;=61,IF(G7747="heating",IF(F7747&gt;=5,K7747*L7747/N7747,0),0),0)</f>
        <v>0.53339129507567362</v>
      </c>
      <c r="P7747" s="21">
        <f t="shared" si="1730"/>
        <v>0</v>
      </c>
      <c r="Q7747" s="21">
        <f t="shared" si="1731"/>
        <v>1.3521540118753073</v>
      </c>
      <c r="R7747">
        <f t="shared" si="1732"/>
        <v>0.9440993384982781</v>
      </c>
      <c r="S7747" s="296">
        <f t="shared" ref="S7747:S7810" si="1739">P7747*Q7747*R7747</f>
        <v>0</v>
      </c>
      <c r="T7747" s="283">
        <f t="shared" ref="T7747:T7810" si="1740">K7747+S7747</f>
        <v>0.40488620572478723</v>
      </c>
    </row>
    <row r="7748" spans="1:20" x14ac:dyDescent="0.25">
      <c r="A7748" s="286">
        <v>43423</v>
      </c>
      <c r="B7748" s="1">
        <f t="shared" si="1733"/>
        <v>1</v>
      </c>
      <c r="C7748" s="285">
        <v>18</v>
      </c>
      <c r="D7748" t="s">
        <v>714</v>
      </c>
      <c r="F7748" s="16">
        <v>28</v>
      </c>
      <c r="G7748" t="str">
        <f t="shared" si="1727"/>
        <v>heating</v>
      </c>
      <c r="H7748" s="283">
        <f>IF(G7748="heating",F7748*Assumptions!M$4+Assumptions!M$7,0)</f>
        <v>0.44450341526309717</v>
      </c>
      <c r="I7748" s="15">
        <f t="shared" si="1728"/>
        <v>0.98182363790757687</v>
      </c>
      <c r="J7748" s="15">
        <f t="shared" si="1729"/>
        <v>1.017726725449043</v>
      </c>
      <c r="K7748" s="283">
        <f t="shared" si="1734"/>
        <v>0.44416032795844329</v>
      </c>
      <c r="L7748" s="283">
        <f t="shared" si="1735"/>
        <v>3.0941723472618432</v>
      </c>
      <c r="M7748" s="283">
        <f t="shared" si="1736"/>
        <v>4.6891409586214436</v>
      </c>
      <c r="N7748" s="283">
        <f t="shared" si="1737"/>
        <v>2.2832919573072399</v>
      </c>
      <c r="O7748" s="283">
        <f t="shared" si="1738"/>
        <v>0.60189788700545033</v>
      </c>
      <c r="P7748" s="21">
        <f t="shared" si="1730"/>
        <v>0</v>
      </c>
      <c r="Q7748" s="21">
        <f t="shared" si="1731"/>
        <v>1.5598916921549892</v>
      </c>
      <c r="R7748">
        <f t="shared" si="1732"/>
        <v>0.9440993384982781</v>
      </c>
      <c r="S7748" s="296">
        <f t="shared" si="1739"/>
        <v>0</v>
      </c>
      <c r="T7748" s="283">
        <f t="shared" si="1740"/>
        <v>0.44416032795844329</v>
      </c>
    </row>
    <row r="7749" spans="1:20" x14ac:dyDescent="0.25">
      <c r="A7749" s="286">
        <v>43423</v>
      </c>
      <c r="B7749" s="1">
        <f t="shared" si="1733"/>
        <v>1</v>
      </c>
      <c r="C7749" s="285">
        <v>19</v>
      </c>
      <c r="D7749" t="s">
        <v>714</v>
      </c>
      <c r="F7749" s="16">
        <v>27</v>
      </c>
      <c r="G7749" t="str">
        <f t="shared" si="1727"/>
        <v>heating</v>
      </c>
      <c r="H7749" s="283">
        <f>IF(G7749="heating",F7749*Assumptions!M$4+Assumptions!M$7,0)</f>
        <v>0.45519928950013722</v>
      </c>
      <c r="I7749" s="15">
        <f t="shared" si="1728"/>
        <v>0.98418842963438757</v>
      </c>
      <c r="J7749" s="15">
        <f t="shared" si="1729"/>
        <v>1.017726725449043</v>
      </c>
      <c r="K7749" s="283">
        <f t="shared" si="1734"/>
        <v>0.45594348012317892</v>
      </c>
      <c r="L7749" s="283">
        <f t="shared" si="1735"/>
        <v>3.1143580678163376</v>
      </c>
      <c r="M7749" s="283">
        <f t="shared" si="1736"/>
        <v>4.8449419247550711</v>
      </c>
      <c r="N7749" s="283">
        <f t="shared" si="1737"/>
        <v>2.2875213966102126</v>
      </c>
      <c r="O7749" s="283">
        <f t="shared" si="1738"/>
        <v>0.62074665526367512</v>
      </c>
      <c r="P7749" s="21">
        <f t="shared" si="1730"/>
        <v>0</v>
      </c>
      <c r="Q7749" s="21">
        <f t="shared" si="1731"/>
        <v>1.6764212681468484</v>
      </c>
      <c r="R7749">
        <f t="shared" si="1732"/>
        <v>0.9440993384982781</v>
      </c>
      <c r="S7749" s="296">
        <f t="shared" si="1739"/>
        <v>0</v>
      </c>
      <c r="T7749" s="283">
        <f t="shared" si="1740"/>
        <v>0.45594348012317892</v>
      </c>
    </row>
    <row r="7750" spans="1:20" x14ac:dyDescent="0.25">
      <c r="A7750" s="286">
        <v>43423</v>
      </c>
      <c r="B7750" s="1">
        <f t="shared" si="1733"/>
        <v>1</v>
      </c>
      <c r="C7750" s="285">
        <v>20</v>
      </c>
      <c r="D7750" t="s">
        <v>714</v>
      </c>
      <c r="F7750" s="16">
        <v>27</v>
      </c>
      <c r="G7750" t="str">
        <f t="shared" si="1727"/>
        <v>heating</v>
      </c>
      <c r="H7750" s="283">
        <f>IF(G7750="heating",F7750*Assumptions!M$4+Assumptions!M$7,0)</f>
        <v>0.45519928950013722</v>
      </c>
      <c r="I7750" s="15">
        <f t="shared" si="1728"/>
        <v>0.97071962311712034</v>
      </c>
      <c r="J7750" s="15">
        <f t="shared" si="1729"/>
        <v>1.017726725449043</v>
      </c>
      <c r="K7750" s="283">
        <f t="shared" si="1734"/>
        <v>0.44970380656913217</v>
      </c>
      <c r="L7750" s="283">
        <f t="shared" si="1735"/>
        <v>3.1143580678163376</v>
      </c>
      <c r="M7750" s="283">
        <f t="shared" si="1736"/>
        <v>4.778637969732797</v>
      </c>
      <c r="N7750" s="283">
        <f t="shared" si="1737"/>
        <v>2.2875213966102126</v>
      </c>
      <c r="O7750" s="283">
        <f t="shared" si="1738"/>
        <v>0.6122516188008984</v>
      </c>
      <c r="P7750" s="21">
        <f t="shared" si="1730"/>
        <v>0</v>
      </c>
      <c r="Q7750" s="21">
        <f t="shared" si="1731"/>
        <v>1.52436960139122</v>
      </c>
      <c r="R7750">
        <f t="shared" si="1732"/>
        <v>0.9440993384982781</v>
      </c>
      <c r="S7750" s="296">
        <f t="shared" si="1739"/>
        <v>0</v>
      </c>
      <c r="T7750" s="283">
        <f t="shared" si="1740"/>
        <v>0.44970380656913217</v>
      </c>
    </row>
    <row r="7751" spans="1:20" x14ac:dyDescent="0.25">
      <c r="A7751" s="286">
        <v>43423</v>
      </c>
      <c r="B7751" s="1">
        <f t="shared" si="1733"/>
        <v>1</v>
      </c>
      <c r="C7751" s="285">
        <v>21</v>
      </c>
      <c r="D7751" t="s">
        <v>714</v>
      </c>
      <c r="F7751" s="16">
        <v>27</v>
      </c>
      <c r="G7751" t="str">
        <f t="shared" si="1727"/>
        <v>heating</v>
      </c>
      <c r="H7751" s="283">
        <f>IF(G7751="heating",F7751*Assumptions!M$4+Assumptions!M$7,0)</f>
        <v>0.45519928950013722</v>
      </c>
      <c r="I7751" s="15">
        <f t="shared" si="1728"/>
        <v>0.95751150862929935</v>
      </c>
      <c r="J7751" s="15">
        <f t="shared" si="1729"/>
        <v>1.017726725449043</v>
      </c>
      <c r="K7751" s="283">
        <f t="shared" si="1734"/>
        <v>0.44358490341592233</v>
      </c>
      <c r="L7751" s="283">
        <f t="shared" si="1735"/>
        <v>3.1143580678163376</v>
      </c>
      <c r="M7751" s="283">
        <f t="shared" si="1736"/>
        <v>4.7136173439032678</v>
      </c>
      <c r="N7751" s="283">
        <f t="shared" si="1737"/>
        <v>2.2875213966102126</v>
      </c>
      <c r="O7751" s="283">
        <f t="shared" si="1738"/>
        <v>0.60392100583717923</v>
      </c>
      <c r="P7751" s="21">
        <f t="shared" si="1730"/>
        <v>0</v>
      </c>
      <c r="Q7751" s="21">
        <f t="shared" si="1731"/>
        <v>1.4448604713749031</v>
      </c>
      <c r="R7751">
        <f t="shared" si="1732"/>
        <v>0.9440993384982781</v>
      </c>
      <c r="S7751" s="296">
        <f t="shared" si="1739"/>
        <v>0</v>
      </c>
      <c r="T7751" s="283">
        <f t="shared" si="1740"/>
        <v>0.44358490341592233</v>
      </c>
    </row>
    <row r="7752" spans="1:20" x14ac:dyDescent="0.25">
      <c r="A7752" s="286">
        <v>43423</v>
      </c>
      <c r="B7752" s="1">
        <f t="shared" si="1733"/>
        <v>1</v>
      </c>
      <c r="C7752" s="285">
        <v>22</v>
      </c>
      <c r="D7752" t="s">
        <v>714</v>
      </c>
      <c r="F7752" s="16">
        <v>27</v>
      </c>
      <c r="G7752" t="str">
        <f t="shared" si="1727"/>
        <v>heating</v>
      </c>
      <c r="H7752" s="283">
        <f>IF(G7752="heating",F7752*Assumptions!M$4+Assumptions!M$7,0)</f>
        <v>0.45519928950013722</v>
      </c>
      <c r="I7752" s="15">
        <f t="shared" si="1728"/>
        <v>0.9426530227543114</v>
      </c>
      <c r="J7752" s="15">
        <f t="shared" si="1729"/>
        <v>1.017726725449043</v>
      </c>
      <c r="K7752" s="283">
        <f t="shared" si="1734"/>
        <v>0.43670143521489929</v>
      </c>
      <c r="L7752" s="283">
        <f t="shared" si="1735"/>
        <v>3.1143580678163376</v>
      </c>
      <c r="M7752" s="283">
        <f t="shared" si="1736"/>
        <v>4.640472304816746</v>
      </c>
      <c r="N7752" s="283">
        <f t="shared" si="1737"/>
        <v>2.2875213966102126</v>
      </c>
      <c r="O7752" s="283">
        <f t="shared" si="1738"/>
        <v>0.59454947175746276</v>
      </c>
      <c r="P7752" s="21">
        <f t="shared" si="1730"/>
        <v>0</v>
      </c>
      <c r="Q7752" s="21">
        <f t="shared" si="1731"/>
        <v>1.2427137171080138</v>
      </c>
      <c r="R7752">
        <f t="shared" si="1732"/>
        <v>0.9440993384982781</v>
      </c>
      <c r="S7752" s="296">
        <f t="shared" si="1739"/>
        <v>0</v>
      </c>
      <c r="T7752" s="283">
        <f t="shared" si="1740"/>
        <v>0.43670143521489929</v>
      </c>
    </row>
    <row r="7753" spans="1:20" x14ac:dyDescent="0.25">
      <c r="A7753" s="286">
        <v>43423</v>
      </c>
      <c r="B7753" s="1">
        <f t="shared" si="1733"/>
        <v>1</v>
      </c>
      <c r="C7753" s="285">
        <v>23</v>
      </c>
      <c r="D7753" t="s">
        <v>713</v>
      </c>
      <c r="F7753" s="16">
        <v>27</v>
      </c>
      <c r="G7753" t="str">
        <f t="shared" si="1727"/>
        <v>heating</v>
      </c>
      <c r="H7753" s="283">
        <f>IF(G7753="heating",F7753*Assumptions!M$4+Assumptions!M$7,0)</f>
        <v>0.45519928950013722</v>
      </c>
      <c r="I7753" s="15">
        <f t="shared" si="1728"/>
        <v>0.94450710149963013</v>
      </c>
      <c r="J7753" s="15">
        <f t="shared" si="1729"/>
        <v>1.017726725449043</v>
      </c>
      <c r="K7753" s="283">
        <f t="shared" si="1734"/>
        <v>0.43756037146136284</v>
      </c>
      <c r="L7753" s="283">
        <f t="shared" si="1735"/>
        <v>3.1143580678163376</v>
      </c>
      <c r="M7753" s="283">
        <f t="shared" si="1736"/>
        <v>4.6495995243353994</v>
      </c>
      <c r="N7753" s="283">
        <f t="shared" si="1737"/>
        <v>2.2875213966102126</v>
      </c>
      <c r="O7753" s="283">
        <f t="shared" si="1738"/>
        <v>0.59571887503949439</v>
      </c>
      <c r="P7753" s="21">
        <f t="shared" si="1730"/>
        <v>0</v>
      </c>
      <c r="Q7753" s="21">
        <f t="shared" si="1731"/>
        <v>1.0297519246597011</v>
      </c>
      <c r="R7753">
        <f t="shared" si="1732"/>
        <v>0.9440993384982781</v>
      </c>
      <c r="S7753" s="296">
        <f t="shared" si="1739"/>
        <v>0</v>
      </c>
      <c r="T7753" s="283">
        <f t="shared" si="1740"/>
        <v>0.43756037146136284</v>
      </c>
    </row>
    <row r="7754" spans="1:20" x14ac:dyDescent="0.25">
      <c r="A7754" s="286">
        <v>43424</v>
      </c>
      <c r="B7754" s="1">
        <f t="shared" si="1733"/>
        <v>2</v>
      </c>
      <c r="C7754" s="285">
        <v>0</v>
      </c>
      <c r="D7754" t="s">
        <v>713</v>
      </c>
      <c r="F7754" s="16">
        <v>27</v>
      </c>
      <c r="G7754" t="str">
        <f t="shared" si="1727"/>
        <v>heating</v>
      </c>
      <c r="H7754" s="283">
        <f>IF(G7754="heating",F7754*Assumptions!M$4+Assumptions!M$7,0)</f>
        <v>0.45519928950013722</v>
      </c>
      <c r="I7754" s="15">
        <f t="shared" si="1728"/>
        <v>0.97481507806017154</v>
      </c>
      <c r="J7754" s="15">
        <f t="shared" si="1729"/>
        <v>1.0199659078795975</v>
      </c>
      <c r="K7754" s="283">
        <f t="shared" si="1734"/>
        <v>0.45259470567404075</v>
      </c>
      <c r="L7754" s="283">
        <f t="shared" si="1735"/>
        <v>3.1143580678163376</v>
      </c>
      <c r="M7754" s="283">
        <f t="shared" si="1736"/>
        <v>4.8093572121042953</v>
      </c>
      <c r="N7754" s="283">
        <f t="shared" si="1737"/>
        <v>2.2875213966102126</v>
      </c>
      <c r="O7754" s="283">
        <f t="shared" si="1738"/>
        <v>0.61618744863136765</v>
      </c>
      <c r="P7754" s="21">
        <f t="shared" si="1730"/>
        <v>0</v>
      </c>
      <c r="Q7754" s="21">
        <f t="shared" si="1731"/>
        <v>0.90668853391740301</v>
      </c>
      <c r="R7754">
        <f t="shared" si="1732"/>
        <v>0.83668510409641816</v>
      </c>
      <c r="S7754" s="296">
        <f t="shared" si="1739"/>
        <v>0</v>
      </c>
      <c r="T7754" s="283">
        <f t="shared" si="1740"/>
        <v>0.45259470567404075</v>
      </c>
    </row>
    <row r="7755" spans="1:20" x14ac:dyDescent="0.25">
      <c r="A7755" s="286">
        <v>43424</v>
      </c>
      <c r="B7755" s="1">
        <f t="shared" si="1733"/>
        <v>2</v>
      </c>
      <c r="C7755" s="285">
        <v>1</v>
      </c>
      <c r="D7755" t="s">
        <v>713</v>
      </c>
      <c r="F7755" s="16">
        <v>28</v>
      </c>
      <c r="G7755" t="str">
        <f t="shared" si="1727"/>
        <v>heating</v>
      </c>
      <c r="H7755" s="283">
        <f>IF(G7755="heating",F7755*Assumptions!M$4+Assumptions!M$7,0)</f>
        <v>0.44450341526309717</v>
      </c>
      <c r="I7755" s="15">
        <f t="shared" si="1728"/>
        <v>1.012242869806885</v>
      </c>
      <c r="J7755" s="15">
        <f t="shared" si="1729"/>
        <v>1.0199659078795975</v>
      </c>
      <c r="K7755" s="283">
        <f t="shared" si="1734"/>
        <v>0.45892898136579213</v>
      </c>
      <c r="L7755" s="283">
        <f t="shared" si="1735"/>
        <v>3.0941723472618432</v>
      </c>
      <c r="M7755" s="283">
        <f t="shared" si="1736"/>
        <v>4.8450583002588603</v>
      </c>
      <c r="N7755" s="283">
        <f t="shared" si="1737"/>
        <v>2.2832919573072399</v>
      </c>
      <c r="O7755" s="283">
        <f t="shared" si="1738"/>
        <v>0.62191142878361383</v>
      </c>
      <c r="P7755" s="21">
        <f t="shared" si="1730"/>
        <v>0</v>
      </c>
      <c r="Q7755" s="21">
        <f t="shared" si="1731"/>
        <v>0.81803459285312596</v>
      </c>
      <c r="R7755">
        <f t="shared" si="1732"/>
        <v>0.83668510409641816</v>
      </c>
      <c r="S7755" s="296">
        <f t="shared" si="1739"/>
        <v>0</v>
      </c>
      <c r="T7755" s="283">
        <f t="shared" si="1740"/>
        <v>0.45892898136579213</v>
      </c>
    </row>
    <row r="7756" spans="1:20" x14ac:dyDescent="0.25">
      <c r="A7756" s="286">
        <v>43424</v>
      </c>
      <c r="B7756" s="1">
        <f t="shared" si="1733"/>
        <v>2</v>
      </c>
      <c r="C7756" s="285">
        <v>2</v>
      </c>
      <c r="D7756" t="s">
        <v>713</v>
      </c>
      <c r="F7756" s="16">
        <v>28</v>
      </c>
      <c r="G7756" t="str">
        <f t="shared" si="1727"/>
        <v>heating</v>
      </c>
      <c r="H7756" s="283">
        <f>IF(G7756="heating",F7756*Assumptions!M$4+Assumptions!M$7,0)</f>
        <v>0.44450341526309717</v>
      </c>
      <c r="I7756" s="15">
        <f t="shared" si="1728"/>
        <v>1.0509704703585963</v>
      </c>
      <c r="J7756" s="15">
        <f t="shared" si="1729"/>
        <v>1.0199659078795975</v>
      </c>
      <c r="K7756" s="283">
        <f t="shared" si="1734"/>
        <v>0.4764872362096409</v>
      </c>
      <c r="L7756" s="283">
        <f t="shared" si="1735"/>
        <v>3.0941723472618432</v>
      </c>
      <c r="M7756" s="283">
        <f t="shared" si="1736"/>
        <v>5.0304263459117529</v>
      </c>
      <c r="N7756" s="283">
        <f t="shared" si="1737"/>
        <v>2.2832919573072399</v>
      </c>
      <c r="O7756" s="283">
        <f t="shared" si="1738"/>
        <v>0.64570526138138828</v>
      </c>
      <c r="P7756" s="21">
        <f t="shared" si="1730"/>
        <v>0</v>
      </c>
      <c r="Q7756" s="21">
        <f t="shared" si="1731"/>
        <v>0.74507607494346417</v>
      </c>
      <c r="R7756">
        <f t="shared" si="1732"/>
        <v>0.83668510409641816</v>
      </c>
      <c r="S7756" s="296">
        <f t="shared" si="1739"/>
        <v>0</v>
      </c>
      <c r="T7756" s="283">
        <f t="shared" si="1740"/>
        <v>0.4764872362096409</v>
      </c>
    </row>
    <row r="7757" spans="1:20" x14ac:dyDescent="0.25">
      <c r="A7757" s="286">
        <v>43424</v>
      </c>
      <c r="B7757" s="1">
        <f t="shared" si="1733"/>
        <v>2</v>
      </c>
      <c r="C7757" s="285">
        <v>3</v>
      </c>
      <c r="D7757" t="s">
        <v>713</v>
      </c>
      <c r="F7757" s="16">
        <v>30</v>
      </c>
      <c r="G7757" t="str">
        <f t="shared" si="1727"/>
        <v>heating</v>
      </c>
      <c r="H7757" s="283">
        <f>IF(G7757="heating",F7757*Assumptions!M$4+Assumptions!M$7,0)</f>
        <v>0.42311166678901713</v>
      </c>
      <c r="I7757" s="15">
        <f t="shared" si="1728"/>
        <v>1.0924036124451033</v>
      </c>
      <c r="J7757" s="15">
        <f t="shared" si="1729"/>
        <v>1.0199659078795975</v>
      </c>
      <c r="K7757" s="283">
        <f t="shared" si="1734"/>
        <v>0.47143712985824721</v>
      </c>
      <c r="L7757" s="283">
        <f t="shared" si="1735"/>
        <v>3.0747565450814909</v>
      </c>
      <c r="M7757" s="283">
        <f t="shared" si="1736"/>
        <v>4.945879614936179</v>
      </c>
      <c r="N7757" s="283">
        <f t="shared" si="1737"/>
        <v>2.3339835549601151</v>
      </c>
      <c r="O7757" s="283">
        <f t="shared" si="1738"/>
        <v>0.62106453044432419</v>
      </c>
      <c r="P7757" s="21">
        <f t="shared" si="1730"/>
        <v>0</v>
      </c>
      <c r="Q7757" s="21">
        <f t="shared" si="1731"/>
        <v>0.69158980876382303</v>
      </c>
      <c r="R7757">
        <f t="shared" si="1732"/>
        <v>0.83668510409641816</v>
      </c>
      <c r="S7757" s="296">
        <f t="shared" si="1739"/>
        <v>0</v>
      </c>
      <c r="T7757" s="283">
        <f t="shared" si="1740"/>
        <v>0.47143712985824721</v>
      </c>
    </row>
    <row r="7758" spans="1:20" x14ac:dyDescent="0.25">
      <c r="A7758" s="286">
        <v>43424</v>
      </c>
      <c r="B7758" s="1">
        <f t="shared" si="1733"/>
        <v>2</v>
      </c>
      <c r="C7758" s="285">
        <v>4</v>
      </c>
      <c r="D7758" t="s">
        <v>713</v>
      </c>
      <c r="F7758" s="16">
        <v>30</v>
      </c>
      <c r="G7758" t="str">
        <f t="shared" si="1727"/>
        <v>heating</v>
      </c>
      <c r="H7758" s="283">
        <f>IF(G7758="heating",F7758*Assumptions!M$4+Assumptions!M$7,0)</f>
        <v>0.42311166678901713</v>
      </c>
      <c r="I7758" s="15">
        <f t="shared" si="1728"/>
        <v>1.1348296917927807</v>
      </c>
      <c r="J7758" s="15">
        <f t="shared" si="1729"/>
        <v>1.0199659078795975</v>
      </c>
      <c r="K7758" s="283">
        <f t="shared" si="1734"/>
        <v>0.48974650640272688</v>
      </c>
      <c r="L7758" s="283">
        <f t="shared" si="1735"/>
        <v>3.0747565450814909</v>
      </c>
      <c r="M7758" s="283">
        <f t="shared" si="1736"/>
        <v>5.137964553686678</v>
      </c>
      <c r="N7758" s="283">
        <f t="shared" si="1737"/>
        <v>2.3339835549601151</v>
      </c>
      <c r="O7758" s="283">
        <f t="shared" si="1738"/>
        <v>0.6451850411680865</v>
      </c>
      <c r="P7758" s="21">
        <f t="shared" si="1730"/>
        <v>0</v>
      </c>
      <c r="Q7758" s="21">
        <f t="shared" si="1731"/>
        <v>0.6473875548762833</v>
      </c>
      <c r="R7758">
        <f t="shared" si="1732"/>
        <v>0.83668510409641816</v>
      </c>
      <c r="S7758" s="296">
        <f t="shared" si="1739"/>
        <v>0</v>
      </c>
      <c r="T7758" s="283">
        <f t="shared" si="1740"/>
        <v>0.48974650640272688</v>
      </c>
    </row>
    <row r="7759" spans="1:20" x14ac:dyDescent="0.25">
      <c r="A7759" s="286">
        <v>43424</v>
      </c>
      <c r="B7759" s="1">
        <f t="shared" si="1733"/>
        <v>2</v>
      </c>
      <c r="C7759" s="285">
        <v>5</v>
      </c>
      <c r="D7759" t="s">
        <v>713</v>
      </c>
      <c r="F7759" s="16">
        <v>37</v>
      </c>
      <c r="G7759" t="str">
        <f t="shared" si="1727"/>
        <v>heating</v>
      </c>
      <c r="H7759" s="283">
        <f>IF(G7759="heating",F7759*Assumptions!M$4+Assumptions!M$7,0)</f>
        <v>0.34824054712973695</v>
      </c>
      <c r="I7759" s="15">
        <f t="shared" si="1728"/>
        <v>1.1635558681477385</v>
      </c>
      <c r="J7759" s="15">
        <f t="shared" si="1729"/>
        <v>1.0199659078795975</v>
      </c>
      <c r="K7759" s="283">
        <f t="shared" si="1734"/>
        <v>0.41328746474634614</v>
      </c>
      <c r="L7759" s="283">
        <f t="shared" si="1735"/>
        <v>3.3550920610042541</v>
      </c>
      <c r="M7759" s="283">
        <f t="shared" si="1736"/>
        <v>4.7311388823049372</v>
      </c>
      <c r="N7759" s="283">
        <f t="shared" si="1737"/>
        <v>2.8034223547707424</v>
      </c>
      <c r="O7759" s="283">
        <f t="shared" si="1738"/>
        <v>0.49461597876015934</v>
      </c>
      <c r="P7759" s="21">
        <f t="shared" si="1730"/>
        <v>0</v>
      </c>
      <c r="Q7759" s="21">
        <f t="shared" si="1731"/>
        <v>0.72139578924615555</v>
      </c>
      <c r="R7759">
        <f t="shared" si="1732"/>
        <v>0.83668510409641816</v>
      </c>
      <c r="S7759" s="296">
        <f t="shared" si="1739"/>
        <v>0</v>
      </c>
      <c r="T7759" s="283">
        <f t="shared" si="1740"/>
        <v>0.41328746474634614</v>
      </c>
    </row>
    <row r="7760" spans="1:20" x14ac:dyDescent="0.25">
      <c r="A7760" s="286">
        <v>43424</v>
      </c>
      <c r="B7760" s="1">
        <f t="shared" si="1733"/>
        <v>2</v>
      </c>
      <c r="C7760" s="285">
        <v>6</v>
      </c>
      <c r="D7760" t="s">
        <v>713</v>
      </c>
      <c r="F7760" s="16">
        <v>39</v>
      </c>
      <c r="G7760" t="str">
        <f t="shared" si="1727"/>
        <v>heating</v>
      </c>
      <c r="H7760" s="283">
        <f>IF(G7760="heating",F7760*Assumptions!M$4+Assumptions!M$7,0)</f>
        <v>0.32684879865565691</v>
      </c>
      <c r="I7760" s="15">
        <f t="shared" si="1728"/>
        <v>1.2083911162615524</v>
      </c>
      <c r="J7760" s="15">
        <f t="shared" si="1729"/>
        <v>1.0199659078795975</v>
      </c>
      <c r="K7760" s="283">
        <f t="shared" si="1734"/>
        <v>0.40284694328512016</v>
      </c>
      <c r="L7760" s="283">
        <f t="shared" si="1735"/>
        <v>3.4953736047983544</v>
      </c>
      <c r="M7760" s="283">
        <f t="shared" si="1736"/>
        <v>4.8044391527985191</v>
      </c>
      <c r="N7760" s="283">
        <f t="shared" si="1737"/>
        <v>2.9501734199721237</v>
      </c>
      <c r="O7760" s="283">
        <f t="shared" si="1738"/>
        <v>0.4772941694884546</v>
      </c>
      <c r="P7760" s="21">
        <f t="shared" si="1730"/>
        <v>0</v>
      </c>
      <c r="Q7760" s="21">
        <f t="shared" si="1731"/>
        <v>0.87787080972652631</v>
      </c>
      <c r="R7760">
        <f t="shared" si="1732"/>
        <v>0.83668510409641816</v>
      </c>
      <c r="S7760" s="296">
        <f t="shared" si="1739"/>
        <v>0</v>
      </c>
      <c r="T7760" s="283">
        <f t="shared" si="1740"/>
        <v>0.40284694328512016</v>
      </c>
    </row>
    <row r="7761" spans="1:20" x14ac:dyDescent="0.25">
      <c r="A7761" s="286">
        <v>43424</v>
      </c>
      <c r="B7761" s="1">
        <f t="shared" si="1733"/>
        <v>2</v>
      </c>
      <c r="C7761" s="285">
        <v>7</v>
      </c>
      <c r="D7761" t="s">
        <v>714</v>
      </c>
      <c r="F7761" s="16">
        <v>39</v>
      </c>
      <c r="G7761" t="str">
        <f t="shared" si="1727"/>
        <v>heating</v>
      </c>
      <c r="H7761" s="283">
        <f>IF(G7761="heating",F7761*Assumptions!M$4+Assumptions!M$7,0)</f>
        <v>0.32684879865565691</v>
      </c>
      <c r="I7761" s="15">
        <f t="shared" si="1728"/>
        <v>1.1637425769249583</v>
      </c>
      <c r="J7761" s="15">
        <f t="shared" si="1729"/>
        <v>1.0199659078795975</v>
      </c>
      <c r="K7761" s="283">
        <f t="shared" si="1734"/>
        <v>0.38796225292961839</v>
      </c>
      <c r="L7761" s="283">
        <f t="shared" si="1735"/>
        <v>3.4953736047983544</v>
      </c>
      <c r="M7761" s="283">
        <f t="shared" si="1736"/>
        <v>4.6269211392867691</v>
      </c>
      <c r="N7761" s="283">
        <f t="shared" si="1737"/>
        <v>2.9501734199721237</v>
      </c>
      <c r="O7761" s="283">
        <f t="shared" si="1738"/>
        <v>0.45965874730208395</v>
      </c>
      <c r="P7761" s="21">
        <f t="shared" si="1730"/>
        <v>0</v>
      </c>
      <c r="Q7761" s="21">
        <f t="shared" si="1731"/>
        <v>0.97331382064367777</v>
      </c>
      <c r="R7761">
        <f t="shared" si="1732"/>
        <v>0.83668510409641816</v>
      </c>
      <c r="S7761" s="296">
        <f t="shared" si="1739"/>
        <v>0</v>
      </c>
      <c r="T7761" s="283">
        <f t="shared" si="1740"/>
        <v>0.38796225292961839</v>
      </c>
    </row>
    <row r="7762" spans="1:20" x14ac:dyDescent="0.25">
      <c r="A7762" s="286">
        <v>43424</v>
      </c>
      <c r="B7762" s="1">
        <f t="shared" si="1733"/>
        <v>2</v>
      </c>
      <c r="C7762" s="285">
        <v>8</v>
      </c>
      <c r="D7762" t="s">
        <v>714</v>
      </c>
      <c r="F7762" s="16">
        <v>39</v>
      </c>
      <c r="G7762" t="str">
        <f t="shared" si="1727"/>
        <v>heating</v>
      </c>
      <c r="H7762" s="283">
        <f>IF(G7762="heating",F7762*Assumptions!M$4+Assumptions!M$7,0)</f>
        <v>0.32684879865565691</v>
      </c>
      <c r="I7762" s="15">
        <f t="shared" si="1728"/>
        <v>1.094193721037565</v>
      </c>
      <c r="J7762" s="15">
        <f t="shared" si="1729"/>
        <v>1.0199659078795975</v>
      </c>
      <c r="K7762" s="283">
        <f t="shared" si="1734"/>
        <v>0.36477642871577221</v>
      </c>
      <c r="L7762" s="283">
        <f t="shared" si="1735"/>
        <v>3.4953736047983544</v>
      </c>
      <c r="M7762" s="283">
        <f t="shared" si="1736"/>
        <v>4.3504020207984713</v>
      </c>
      <c r="N7762" s="283">
        <f t="shared" si="1737"/>
        <v>2.9501734199721237</v>
      </c>
      <c r="O7762" s="283">
        <f t="shared" si="1738"/>
        <v>0.43218811882515246</v>
      </c>
      <c r="P7762" s="21">
        <f t="shared" si="1730"/>
        <v>0</v>
      </c>
      <c r="Q7762" s="21">
        <f t="shared" si="1731"/>
        <v>0.94940007506179924</v>
      </c>
      <c r="R7762">
        <f t="shared" si="1732"/>
        <v>0.83668510409641816</v>
      </c>
      <c r="S7762" s="296">
        <f t="shared" si="1739"/>
        <v>0</v>
      </c>
      <c r="T7762" s="283">
        <f t="shared" si="1740"/>
        <v>0.36477642871577221</v>
      </c>
    </row>
    <row r="7763" spans="1:20" x14ac:dyDescent="0.25">
      <c r="A7763" s="286">
        <v>43424</v>
      </c>
      <c r="B7763" s="1">
        <f t="shared" si="1733"/>
        <v>2</v>
      </c>
      <c r="C7763" s="285">
        <v>9</v>
      </c>
      <c r="D7763" t="s">
        <v>714</v>
      </c>
      <c r="F7763" s="16">
        <v>41</v>
      </c>
      <c r="G7763" t="str">
        <f t="shared" si="1727"/>
        <v>heating</v>
      </c>
      <c r="H7763" s="283">
        <f>IF(G7763="heating",F7763*Assumptions!M$4+Assumptions!M$7,0)</f>
        <v>0.30545705018157687</v>
      </c>
      <c r="I7763" s="15">
        <f t="shared" si="1728"/>
        <v>1.0343009000871222</v>
      </c>
      <c r="J7763" s="15">
        <f t="shared" si="1729"/>
        <v>1.0199659078795975</v>
      </c>
      <c r="K7763" s="283">
        <f t="shared" si="1734"/>
        <v>0.32224242110249801</v>
      </c>
      <c r="L7763" s="283">
        <f t="shared" si="1735"/>
        <v>3.6290180754851575</v>
      </c>
      <c r="M7763" s="283">
        <f t="shared" si="1736"/>
        <v>3.9900732238052496</v>
      </c>
      <c r="N7763" s="283">
        <f t="shared" si="1737"/>
        <v>3.0927664988509331</v>
      </c>
      <c r="O7763" s="283">
        <f t="shared" si="1738"/>
        <v>0.37811570039430564</v>
      </c>
      <c r="P7763" s="21">
        <f t="shared" si="1730"/>
        <v>0</v>
      </c>
      <c r="Q7763" s="21">
        <f t="shared" si="1731"/>
        <v>0.8408485371888097</v>
      </c>
      <c r="R7763">
        <f t="shared" si="1732"/>
        <v>0.83668510409641816</v>
      </c>
      <c r="S7763" s="296">
        <f t="shared" si="1739"/>
        <v>0</v>
      </c>
      <c r="T7763" s="283">
        <f t="shared" si="1740"/>
        <v>0.32224242110249801</v>
      </c>
    </row>
    <row r="7764" spans="1:20" x14ac:dyDescent="0.25">
      <c r="A7764" s="286">
        <v>43424</v>
      </c>
      <c r="B7764" s="1">
        <f t="shared" si="1733"/>
        <v>2</v>
      </c>
      <c r="C7764" s="285">
        <v>10</v>
      </c>
      <c r="D7764" t="s">
        <v>714</v>
      </c>
      <c r="F7764" s="16">
        <v>43</v>
      </c>
      <c r="G7764" t="str">
        <f t="shared" si="1727"/>
        <v>heating</v>
      </c>
      <c r="H7764" s="283">
        <f>IF(G7764="heating",F7764*Assumptions!M$4+Assumptions!M$7,0)</f>
        <v>0.28406530170749683</v>
      </c>
      <c r="I7764" s="15">
        <f t="shared" si="1728"/>
        <v>0.98112329028689171</v>
      </c>
      <c r="J7764" s="15">
        <f t="shared" si="1729"/>
        <v>1.0199659078795975</v>
      </c>
      <c r="K7764" s="283">
        <f t="shared" si="1734"/>
        <v>0.28426764355787171</v>
      </c>
      <c r="L7764" s="283">
        <f t="shared" si="1735"/>
        <v>3.7370271581932331</v>
      </c>
      <c r="M7764" s="283">
        <f t="shared" si="1736"/>
        <v>3.6246218650326809</v>
      </c>
      <c r="N7764" s="283">
        <f t="shared" si="1737"/>
        <v>3.2278965655525562</v>
      </c>
      <c r="O7764" s="283">
        <f t="shared" si="1738"/>
        <v>0.32910469173894091</v>
      </c>
      <c r="P7764" s="21">
        <f t="shared" si="1730"/>
        <v>0</v>
      </c>
      <c r="Q7764" s="21">
        <f t="shared" si="1731"/>
        <v>0.74504051125983206</v>
      </c>
      <c r="R7764">
        <f t="shared" si="1732"/>
        <v>0.83668510409641816</v>
      </c>
      <c r="S7764" s="296">
        <f t="shared" si="1739"/>
        <v>0</v>
      </c>
      <c r="T7764" s="283">
        <f t="shared" si="1740"/>
        <v>0.28426764355787171</v>
      </c>
    </row>
    <row r="7765" spans="1:20" x14ac:dyDescent="0.25">
      <c r="A7765" s="286">
        <v>43424</v>
      </c>
      <c r="B7765" s="1">
        <f t="shared" si="1733"/>
        <v>2</v>
      </c>
      <c r="C7765" s="285">
        <v>11</v>
      </c>
      <c r="D7765" t="s">
        <v>714</v>
      </c>
      <c r="F7765" s="16">
        <v>43</v>
      </c>
      <c r="G7765" t="str">
        <f t="shared" si="1727"/>
        <v>heating</v>
      </c>
      <c r="H7765" s="283">
        <f>IF(G7765="heating",F7765*Assumptions!M$4+Assumptions!M$7,0)</f>
        <v>0.28406530170749683</v>
      </c>
      <c r="I7765" s="15">
        <f t="shared" si="1728"/>
        <v>0.94956163997961163</v>
      </c>
      <c r="J7765" s="15">
        <f t="shared" si="1729"/>
        <v>1.0199659078795975</v>
      </c>
      <c r="K7765" s="283">
        <f t="shared" si="1734"/>
        <v>0.27512306810189147</v>
      </c>
      <c r="L7765" s="283">
        <f t="shared" si="1735"/>
        <v>3.7370271581932331</v>
      </c>
      <c r="M7765" s="283">
        <f t="shared" si="1736"/>
        <v>3.5080217914916365</v>
      </c>
      <c r="N7765" s="283">
        <f t="shared" si="1737"/>
        <v>3.2278965655525562</v>
      </c>
      <c r="O7765" s="283">
        <f t="shared" si="1738"/>
        <v>0.31851775807017402</v>
      </c>
      <c r="P7765" s="21">
        <f t="shared" si="1730"/>
        <v>0</v>
      </c>
      <c r="Q7765" s="21">
        <f t="shared" si="1731"/>
        <v>0.72850690893675296</v>
      </c>
      <c r="R7765">
        <f t="shared" si="1732"/>
        <v>0.83668510409641816</v>
      </c>
      <c r="S7765" s="296">
        <f t="shared" si="1739"/>
        <v>0</v>
      </c>
      <c r="T7765" s="283">
        <f t="shared" si="1740"/>
        <v>0.27512306810189147</v>
      </c>
    </row>
    <row r="7766" spans="1:20" x14ac:dyDescent="0.25">
      <c r="A7766" s="286">
        <v>43424</v>
      </c>
      <c r="B7766" s="1">
        <f t="shared" si="1733"/>
        <v>2</v>
      </c>
      <c r="C7766" s="285">
        <v>12</v>
      </c>
      <c r="D7766" t="s">
        <v>714</v>
      </c>
      <c r="F7766" s="16">
        <v>46</v>
      </c>
      <c r="G7766" t="str">
        <f t="shared" si="1727"/>
        <v>heating</v>
      </c>
      <c r="H7766" s="283">
        <f>IF(G7766="heating",F7766*Assumptions!M$4+Assumptions!M$7,0)</f>
        <v>0.2519776789963768</v>
      </c>
      <c r="I7766" s="15">
        <f t="shared" si="1728"/>
        <v>0.91648403420261149</v>
      </c>
      <c r="J7766" s="15">
        <f t="shared" si="1729"/>
        <v>1.0199659078795975</v>
      </c>
      <c r="K7766" s="283">
        <f t="shared" si="1734"/>
        <v>0.23554431715776109</v>
      </c>
      <c r="L7766" s="283">
        <f t="shared" si="1735"/>
        <v>3.8708416397494121</v>
      </c>
      <c r="M7766" s="283">
        <f t="shared" si="1736"/>
        <v>3.110907209936379</v>
      </c>
      <c r="N7766" s="283">
        <f t="shared" si="1737"/>
        <v>3.4228778732085736</v>
      </c>
      <c r="O7766" s="283">
        <f t="shared" si="1738"/>
        <v>0.26637080977882893</v>
      </c>
      <c r="P7766" s="21">
        <f t="shared" si="1730"/>
        <v>0</v>
      </c>
      <c r="Q7766" s="21">
        <f t="shared" si="1731"/>
        <v>0.75910815787401487</v>
      </c>
      <c r="R7766">
        <f t="shared" si="1732"/>
        <v>0.83668510409641816</v>
      </c>
      <c r="S7766" s="296">
        <f t="shared" si="1739"/>
        <v>0</v>
      </c>
      <c r="T7766" s="283">
        <f t="shared" si="1740"/>
        <v>0.23554431715776109</v>
      </c>
    </row>
    <row r="7767" spans="1:20" x14ac:dyDescent="0.25">
      <c r="A7767" s="286">
        <v>43424</v>
      </c>
      <c r="B7767" s="1">
        <f t="shared" si="1733"/>
        <v>2</v>
      </c>
      <c r="C7767" s="285">
        <v>13</v>
      </c>
      <c r="D7767" t="s">
        <v>714</v>
      </c>
      <c r="F7767" s="16">
        <v>48</v>
      </c>
      <c r="G7767" t="str">
        <f t="shared" si="1727"/>
        <v>heating</v>
      </c>
      <c r="H7767" s="283">
        <f>IF(G7767="heating",F7767*Assumptions!M$4+Assumptions!M$7,0)</f>
        <v>0.2305859305222967</v>
      </c>
      <c r="I7767" s="15">
        <f t="shared" si="1728"/>
        <v>0.90040206880052787</v>
      </c>
      <c r="J7767" s="15">
        <f t="shared" si="1729"/>
        <v>1.0199659078795975</v>
      </c>
      <c r="K7767" s="283">
        <f t="shared" si="1734"/>
        <v>0.21176537164843781</v>
      </c>
      <c r="L7767" s="283">
        <f t="shared" si="1735"/>
        <v>3.9630740889572826</v>
      </c>
      <c r="M7767" s="283">
        <f t="shared" si="1736"/>
        <v>2.8634932171701521</v>
      </c>
      <c r="N7767" s="283">
        <f t="shared" si="1737"/>
        <v>3.5524856183738187</v>
      </c>
      <c r="O7767" s="283">
        <f t="shared" si="1738"/>
        <v>0.23624074731722722</v>
      </c>
      <c r="P7767" s="21">
        <f t="shared" si="1730"/>
        <v>0</v>
      </c>
      <c r="Q7767" s="21">
        <f t="shared" si="1731"/>
        <v>0.79115902007799765</v>
      </c>
      <c r="R7767">
        <f t="shared" si="1732"/>
        <v>0.83668510409641816</v>
      </c>
      <c r="S7767" s="296">
        <f t="shared" si="1739"/>
        <v>0</v>
      </c>
      <c r="T7767" s="283">
        <f t="shared" si="1740"/>
        <v>0.21176537164843781</v>
      </c>
    </row>
    <row r="7768" spans="1:20" x14ac:dyDescent="0.25">
      <c r="A7768" s="286">
        <v>43424</v>
      </c>
      <c r="B7768" s="1">
        <f t="shared" si="1733"/>
        <v>2</v>
      </c>
      <c r="C7768" s="285">
        <v>14</v>
      </c>
      <c r="D7768" t="s">
        <v>714</v>
      </c>
      <c r="F7768" s="16">
        <v>46</v>
      </c>
      <c r="G7768" t="str">
        <f t="shared" si="1727"/>
        <v>heating</v>
      </c>
      <c r="H7768" s="283">
        <f>IF(G7768="heating",F7768*Assumptions!M$4+Assumptions!M$7,0)</f>
        <v>0.2519776789963768</v>
      </c>
      <c r="I7768" s="15">
        <f t="shared" si="1728"/>
        <v>0.86032894500746537</v>
      </c>
      <c r="J7768" s="15">
        <f t="shared" si="1729"/>
        <v>1.0199659078795975</v>
      </c>
      <c r="K7768" s="283">
        <f t="shared" si="1734"/>
        <v>0.22111197393542439</v>
      </c>
      <c r="L7768" s="283">
        <f t="shared" si="1735"/>
        <v>3.8708416397494121</v>
      </c>
      <c r="M7768" s="283">
        <f t="shared" si="1736"/>
        <v>2.9202947548009304</v>
      </c>
      <c r="N7768" s="283">
        <f t="shared" si="1737"/>
        <v>3.4228778732085736</v>
      </c>
      <c r="O7768" s="283">
        <f t="shared" si="1738"/>
        <v>0.25004965630109516</v>
      </c>
      <c r="P7768" s="21">
        <f t="shared" si="1730"/>
        <v>0</v>
      </c>
      <c r="Q7768" s="21">
        <f t="shared" si="1731"/>
        <v>0.84355555031342389</v>
      </c>
      <c r="R7768">
        <f t="shared" si="1732"/>
        <v>0.83668510409641816</v>
      </c>
      <c r="S7768" s="296">
        <f t="shared" si="1739"/>
        <v>0</v>
      </c>
      <c r="T7768" s="283">
        <f t="shared" si="1740"/>
        <v>0.22111197393542439</v>
      </c>
    </row>
    <row r="7769" spans="1:20" x14ac:dyDescent="0.25">
      <c r="A7769" s="286">
        <v>43424</v>
      </c>
      <c r="B7769" s="1">
        <f t="shared" si="1733"/>
        <v>2</v>
      </c>
      <c r="C7769" s="285">
        <v>15</v>
      </c>
      <c r="D7769" t="s">
        <v>714</v>
      </c>
      <c r="F7769" s="16">
        <v>46</v>
      </c>
      <c r="G7769" t="str">
        <f t="shared" si="1727"/>
        <v>heating</v>
      </c>
      <c r="H7769" s="283">
        <f>IF(G7769="heating",F7769*Assumptions!M$4+Assumptions!M$7,0)</f>
        <v>0.2519776789963768</v>
      </c>
      <c r="I7769" s="15">
        <f t="shared" si="1728"/>
        <v>0.85754515037175039</v>
      </c>
      <c r="J7769" s="15">
        <f t="shared" si="1729"/>
        <v>1.0199659078795975</v>
      </c>
      <c r="K7769" s="283">
        <f t="shared" si="1734"/>
        <v>0.22039651465615018</v>
      </c>
      <c r="L7769" s="283">
        <f t="shared" si="1735"/>
        <v>3.8708416397494121</v>
      </c>
      <c r="M7769" s="283">
        <f t="shared" si="1736"/>
        <v>2.9108454611089098</v>
      </c>
      <c r="N7769" s="283">
        <f t="shared" si="1737"/>
        <v>3.4228778732085736</v>
      </c>
      <c r="O7769" s="283">
        <f t="shared" si="1738"/>
        <v>0.24924056241216724</v>
      </c>
      <c r="P7769" s="21">
        <f t="shared" si="1730"/>
        <v>0</v>
      </c>
      <c r="Q7769" s="21">
        <f t="shared" si="1731"/>
        <v>0.96592607327566882</v>
      </c>
      <c r="R7769">
        <f t="shared" si="1732"/>
        <v>0.83668510409641816</v>
      </c>
      <c r="S7769" s="296">
        <f t="shared" si="1739"/>
        <v>0</v>
      </c>
      <c r="T7769" s="283">
        <f t="shared" si="1740"/>
        <v>0.22039651465615018</v>
      </c>
    </row>
    <row r="7770" spans="1:20" x14ac:dyDescent="0.25">
      <c r="A7770" s="286">
        <v>43424</v>
      </c>
      <c r="B7770" s="1">
        <f t="shared" si="1733"/>
        <v>2</v>
      </c>
      <c r="C7770" s="285">
        <v>16</v>
      </c>
      <c r="D7770" t="s">
        <v>714</v>
      </c>
      <c r="F7770" s="16">
        <v>45</v>
      </c>
      <c r="G7770" t="str">
        <f t="shared" si="1727"/>
        <v>heating</v>
      </c>
      <c r="H7770" s="283">
        <f>IF(G7770="heating",F7770*Assumptions!M$4+Assumptions!M$7,0)</f>
        <v>0.26267355323341679</v>
      </c>
      <c r="I7770" s="15">
        <f t="shared" si="1728"/>
        <v>0.88344815438260227</v>
      </c>
      <c r="J7770" s="15">
        <f t="shared" si="1729"/>
        <v>1.0199659078795975</v>
      </c>
      <c r="K7770" s="283">
        <f t="shared" si="1734"/>
        <v>0.23669172376020917</v>
      </c>
      <c r="L7770" s="283">
        <f t="shared" si="1735"/>
        <v>3.8225513186096443</v>
      </c>
      <c r="M7770" s="283">
        <f t="shared" si="1736"/>
        <v>3.0870624817253254</v>
      </c>
      <c r="N7770" s="283">
        <f t="shared" si="1737"/>
        <v>3.3574836377085973</v>
      </c>
      <c r="O7770" s="283">
        <f t="shared" si="1738"/>
        <v>0.2694774892130401</v>
      </c>
      <c r="P7770" s="21">
        <f t="shared" si="1730"/>
        <v>0</v>
      </c>
      <c r="Q7770" s="21">
        <f t="shared" si="1731"/>
        <v>1.1649354943302594</v>
      </c>
      <c r="R7770">
        <f t="shared" si="1732"/>
        <v>0.83668510409641816</v>
      </c>
      <c r="S7770" s="296">
        <f t="shared" si="1739"/>
        <v>0</v>
      </c>
      <c r="T7770" s="283">
        <f t="shared" si="1740"/>
        <v>0.23669172376020917</v>
      </c>
    </row>
    <row r="7771" spans="1:20" x14ac:dyDescent="0.25">
      <c r="A7771" s="286">
        <v>43424</v>
      </c>
      <c r="B7771" s="1">
        <f t="shared" si="1733"/>
        <v>2</v>
      </c>
      <c r="C7771" s="285">
        <v>17</v>
      </c>
      <c r="D7771" t="s">
        <v>714</v>
      </c>
      <c r="F7771" s="16">
        <v>43</v>
      </c>
      <c r="G7771" t="str">
        <f t="shared" si="1727"/>
        <v>heating</v>
      </c>
      <c r="H7771" s="283">
        <f>IF(G7771="heating",F7771*Assumptions!M$4+Assumptions!M$7,0)</f>
        <v>0.28406530170749683</v>
      </c>
      <c r="I7771" s="15">
        <f t="shared" si="1728"/>
        <v>0.94025748850374469</v>
      </c>
      <c r="J7771" s="15">
        <f t="shared" si="1729"/>
        <v>1.0199659078795975</v>
      </c>
      <c r="K7771" s="283">
        <f t="shared" si="1734"/>
        <v>0.27242731187886182</v>
      </c>
      <c r="L7771" s="283">
        <f t="shared" si="1735"/>
        <v>3.7370271581932331</v>
      </c>
      <c r="M7771" s="283">
        <f t="shared" si="1736"/>
        <v>3.4736489137821058</v>
      </c>
      <c r="N7771" s="283">
        <f t="shared" si="1737"/>
        <v>3.2278965655525562</v>
      </c>
      <c r="O7771" s="283">
        <f t="shared" si="1738"/>
        <v>0.31539680483863647</v>
      </c>
      <c r="P7771" s="21">
        <f t="shared" si="1730"/>
        <v>0</v>
      </c>
      <c r="Q7771" s="21">
        <f t="shared" si="1731"/>
        <v>1.3521540118753073</v>
      </c>
      <c r="R7771">
        <f t="shared" si="1732"/>
        <v>0.83668510409641816</v>
      </c>
      <c r="S7771" s="296">
        <f t="shared" si="1739"/>
        <v>0</v>
      </c>
      <c r="T7771" s="283">
        <f t="shared" si="1740"/>
        <v>0.27242731187886182</v>
      </c>
    </row>
    <row r="7772" spans="1:20" x14ac:dyDescent="0.25">
      <c r="A7772" s="286">
        <v>43424</v>
      </c>
      <c r="B7772" s="1">
        <f t="shared" si="1733"/>
        <v>2</v>
      </c>
      <c r="C7772" s="285">
        <v>18</v>
      </c>
      <c r="D7772" t="s">
        <v>714</v>
      </c>
      <c r="F7772" s="16">
        <v>39</v>
      </c>
      <c r="G7772" t="str">
        <f t="shared" si="1727"/>
        <v>heating</v>
      </c>
      <c r="H7772" s="283">
        <f>IF(G7772="heating",F7772*Assumptions!M$4+Assumptions!M$7,0)</f>
        <v>0.32684879865565691</v>
      </c>
      <c r="I7772" s="15">
        <f t="shared" si="1728"/>
        <v>0.98182363790757687</v>
      </c>
      <c r="J7772" s="15">
        <f t="shared" si="1729"/>
        <v>1.0199659078795975</v>
      </c>
      <c r="K7772" s="283">
        <f t="shared" si="1734"/>
        <v>0.32731509364268935</v>
      </c>
      <c r="L7772" s="283">
        <f t="shared" si="1735"/>
        <v>3.4953736047983544</v>
      </c>
      <c r="M7772" s="283">
        <f t="shared" si="1736"/>
        <v>3.903630094285826</v>
      </c>
      <c r="N7772" s="283">
        <f t="shared" si="1737"/>
        <v>2.9501734199721237</v>
      </c>
      <c r="O7772" s="283">
        <f t="shared" si="1738"/>
        <v>0.3878038257091912</v>
      </c>
      <c r="P7772" s="21">
        <f t="shared" si="1730"/>
        <v>0</v>
      </c>
      <c r="Q7772" s="21">
        <f t="shared" si="1731"/>
        <v>1.5598916921549892</v>
      </c>
      <c r="R7772">
        <f t="shared" si="1732"/>
        <v>0.83668510409641816</v>
      </c>
      <c r="S7772" s="296">
        <f t="shared" si="1739"/>
        <v>0</v>
      </c>
      <c r="T7772" s="283">
        <f t="shared" si="1740"/>
        <v>0.32731509364268935</v>
      </c>
    </row>
    <row r="7773" spans="1:20" x14ac:dyDescent="0.25">
      <c r="A7773" s="286">
        <v>43424</v>
      </c>
      <c r="B7773" s="1">
        <f t="shared" si="1733"/>
        <v>2</v>
      </c>
      <c r="C7773" s="285">
        <v>19</v>
      </c>
      <c r="D7773" t="s">
        <v>714</v>
      </c>
      <c r="F7773" s="16">
        <v>36</v>
      </c>
      <c r="G7773" t="str">
        <f t="shared" si="1727"/>
        <v>heating</v>
      </c>
      <c r="H7773" s="283">
        <f>IF(G7773="heating",F7773*Assumptions!M$4+Assumptions!M$7,0)</f>
        <v>0.358936421366777</v>
      </c>
      <c r="I7773" s="15">
        <f t="shared" si="1728"/>
        <v>0.98418842963438757</v>
      </c>
      <c r="J7773" s="15">
        <f t="shared" si="1729"/>
        <v>1.0199659078795975</v>
      </c>
      <c r="K7773" s="283">
        <f t="shared" si="1734"/>
        <v>0.36031425092219593</v>
      </c>
      <c r="L7773" s="283">
        <f t="shared" si="1735"/>
        <v>3.2767200477248446</v>
      </c>
      <c r="M7773" s="283">
        <f t="shared" si="1736"/>
        <v>4.0283741473779786</v>
      </c>
      <c r="N7773" s="283">
        <f t="shared" si="1737"/>
        <v>2.7263288431388362</v>
      </c>
      <c r="O7773" s="283">
        <f t="shared" si="1738"/>
        <v>0.43305448366912058</v>
      </c>
      <c r="P7773" s="21">
        <f t="shared" si="1730"/>
        <v>0</v>
      </c>
      <c r="Q7773" s="21">
        <f t="shared" si="1731"/>
        <v>1.6764212681468484</v>
      </c>
      <c r="R7773">
        <f t="shared" si="1732"/>
        <v>0.83668510409641816</v>
      </c>
      <c r="S7773" s="296">
        <f t="shared" si="1739"/>
        <v>0</v>
      </c>
      <c r="T7773" s="283">
        <f t="shared" si="1740"/>
        <v>0.36031425092219593</v>
      </c>
    </row>
    <row r="7774" spans="1:20" x14ac:dyDescent="0.25">
      <c r="A7774" s="286">
        <v>43424</v>
      </c>
      <c r="B7774" s="1">
        <f t="shared" si="1733"/>
        <v>2</v>
      </c>
      <c r="C7774" s="285">
        <v>20</v>
      </c>
      <c r="D7774" t="s">
        <v>714</v>
      </c>
      <c r="F7774" s="16">
        <v>36</v>
      </c>
      <c r="G7774" t="str">
        <f t="shared" si="1727"/>
        <v>heating</v>
      </c>
      <c r="H7774" s="283">
        <f>IF(G7774="heating",F7774*Assumptions!M$4+Assumptions!M$7,0)</f>
        <v>0.358936421366777</v>
      </c>
      <c r="I7774" s="15">
        <f t="shared" si="1728"/>
        <v>0.97071962311712034</v>
      </c>
      <c r="J7774" s="15">
        <f t="shared" si="1729"/>
        <v>1.0199659078795975</v>
      </c>
      <c r="K7774" s="283">
        <f t="shared" si="1734"/>
        <v>0.35538328162306698</v>
      </c>
      <c r="L7774" s="283">
        <f t="shared" si="1735"/>
        <v>3.2767200477248446</v>
      </c>
      <c r="M7774" s="283">
        <f t="shared" si="1736"/>
        <v>3.9732450782521092</v>
      </c>
      <c r="N7774" s="283">
        <f t="shared" si="1737"/>
        <v>2.7263288431388362</v>
      </c>
      <c r="O7774" s="283">
        <f t="shared" si="1738"/>
        <v>0.42712805040050233</v>
      </c>
      <c r="P7774" s="21">
        <f t="shared" si="1730"/>
        <v>0</v>
      </c>
      <c r="Q7774" s="21">
        <f t="shared" si="1731"/>
        <v>1.52436960139122</v>
      </c>
      <c r="R7774">
        <f t="shared" si="1732"/>
        <v>0.83668510409641816</v>
      </c>
      <c r="S7774" s="296">
        <f t="shared" si="1739"/>
        <v>0</v>
      </c>
      <c r="T7774" s="283">
        <f t="shared" si="1740"/>
        <v>0.35538328162306698</v>
      </c>
    </row>
    <row r="7775" spans="1:20" x14ac:dyDescent="0.25">
      <c r="A7775" s="286">
        <v>43424</v>
      </c>
      <c r="B7775" s="1">
        <f t="shared" si="1733"/>
        <v>2</v>
      </c>
      <c r="C7775" s="285">
        <v>21</v>
      </c>
      <c r="D7775" t="s">
        <v>714</v>
      </c>
      <c r="F7775" s="16">
        <v>34</v>
      </c>
      <c r="G7775" t="str">
        <f t="shared" si="1727"/>
        <v>heating</v>
      </c>
      <c r="H7775" s="283">
        <f>IF(G7775="heating",F7775*Assumptions!M$4+Assumptions!M$7,0)</f>
        <v>0.38032816984085704</v>
      </c>
      <c r="I7775" s="15">
        <f t="shared" si="1728"/>
        <v>0.95751150862929935</v>
      </c>
      <c r="J7775" s="15">
        <f t="shared" si="1729"/>
        <v>1.0199659078795975</v>
      </c>
      <c r="K7775" s="283">
        <f t="shared" si="1734"/>
        <v>0.37143955639236315</v>
      </c>
      <c r="L7775" s="283">
        <f t="shared" si="1735"/>
        <v>3.1617728735566879</v>
      </c>
      <c r="M7775" s="283">
        <f t="shared" si="1736"/>
        <v>4.0070784362916392</v>
      </c>
      <c r="N7775" s="283">
        <f t="shared" si="1737"/>
        <v>2.582445701090049</v>
      </c>
      <c r="O7775" s="283">
        <f t="shared" si="1738"/>
        <v>0.45476561736480531</v>
      </c>
      <c r="P7775" s="21">
        <f t="shared" si="1730"/>
        <v>0</v>
      </c>
      <c r="Q7775" s="21">
        <f t="shared" si="1731"/>
        <v>1.4448604713749031</v>
      </c>
      <c r="R7775">
        <f t="shared" si="1732"/>
        <v>0.83668510409641816</v>
      </c>
      <c r="S7775" s="296">
        <f t="shared" si="1739"/>
        <v>0</v>
      </c>
      <c r="T7775" s="283">
        <f t="shared" si="1740"/>
        <v>0.37143955639236315</v>
      </c>
    </row>
    <row r="7776" spans="1:20" x14ac:dyDescent="0.25">
      <c r="A7776" s="286">
        <v>43424</v>
      </c>
      <c r="B7776" s="1">
        <f t="shared" si="1733"/>
        <v>2</v>
      </c>
      <c r="C7776" s="285">
        <v>22</v>
      </c>
      <c r="D7776" t="s">
        <v>714</v>
      </c>
      <c r="F7776" s="16">
        <v>32</v>
      </c>
      <c r="G7776" t="str">
        <f t="shared" si="1727"/>
        <v>heating</v>
      </c>
      <c r="H7776" s="283">
        <f>IF(G7776="heating",F7776*Assumptions!M$4+Assumptions!M$7,0)</f>
        <v>0.40171991831493709</v>
      </c>
      <c r="I7776" s="15">
        <f t="shared" si="1728"/>
        <v>0.9426530227543114</v>
      </c>
      <c r="J7776" s="15">
        <f t="shared" si="1729"/>
        <v>1.0199659078795975</v>
      </c>
      <c r="K7776" s="283">
        <f t="shared" si="1734"/>
        <v>0.38624323511697023</v>
      </c>
      <c r="L7776" s="283">
        <f t="shared" si="1735"/>
        <v>3.1003620880617868</v>
      </c>
      <c r="M7776" s="283">
        <f t="shared" si="1736"/>
        <v>4.0858491285468883</v>
      </c>
      <c r="N7776" s="283">
        <f t="shared" si="1737"/>
        <v>2.4522803312945656</v>
      </c>
      <c r="O7776" s="283">
        <f t="shared" si="1738"/>
        <v>0.48831851222116562</v>
      </c>
      <c r="P7776" s="21">
        <f t="shared" si="1730"/>
        <v>0</v>
      </c>
      <c r="Q7776" s="21">
        <f t="shared" si="1731"/>
        <v>1.2427137171080138</v>
      </c>
      <c r="R7776">
        <f t="shared" si="1732"/>
        <v>0.83668510409641816</v>
      </c>
      <c r="S7776" s="296">
        <f t="shared" si="1739"/>
        <v>0</v>
      </c>
      <c r="T7776" s="283">
        <f t="shared" si="1740"/>
        <v>0.38624323511697023</v>
      </c>
    </row>
    <row r="7777" spans="1:20" x14ac:dyDescent="0.25">
      <c r="A7777" s="286">
        <v>43424</v>
      </c>
      <c r="B7777" s="1">
        <f t="shared" si="1733"/>
        <v>2</v>
      </c>
      <c r="C7777" s="285">
        <v>23</v>
      </c>
      <c r="D7777" t="s">
        <v>713</v>
      </c>
      <c r="F7777" s="16">
        <v>30</v>
      </c>
      <c r="G7777" t="str">
        <f t="shared" si="1727"/>
        <v>heating</v>
      </c>
      <c r="H7777" s="283">
        <f>IF(G7777="heating",F7777*Assumptions!M$4+Assumptions!M$7,0)</f>
        <v>0.42311166678901713</v>
      </c>
      <c r="I7777" s="15">
        <f t="shared" si="1728"/>
        <v>0.94450710149963013</v>
      </c>
      <c r="J7777" s="15">
        <f t="shared" si="1729"/>
        <v>1.0199659078795975</v>
      </c>
      <c r="K7777" s="283">
        <f t="shared" si="1734"/>
        <v>0.40761098918838873</v>
      </c>
      <c r="L7777" s="283">
        <f t="shared" si="1735"/>
        <v>3.0747565450814909</v>
      </c>
      <c r="M7777" s="283">
        <f t="shared" si="1736"/>
        <v>4.2762751479863219</v>
      </c>
      <c r="N7777" s="283">
        <f t="shared" si="1737"/>
        <v>2.3339835549601151</v>
      </c>
      <c r="O7777" s="283">
        <f t="shared" si="1738"/>
        <v>0.53698088582957326</v>
      </c>
      <c r="P7777" s="21">
        <f t="shared" si="1730"/>
        <v>0</v>
      </c>
      <c r="Q7777" s="21">
        <f t="shared" si="1731"/>
        <v>1.0297519246597011</v>
      </c>
      <c r="R7777">
        <f t="shared" si="1732"/>
        <v>0.83668510409641816</v>
      </c>
      <c r="S7777" s="296">
        <f t="shared" si="1739"/>
        <v>0</v>
      </c>
      <c r="T7777" s="283">
        <f t="shared" si="1740"/>
        <v>0.40761098918838873</v>
      </c>
    </row>
    <row r="7778" spans="1:20" x14ac:dyDescent="0.25">
      <c r="A7778" s="286">
        <v>43425</v>
      </c>
      <c r="B7778" s="1">
        <f t="shared" si="1733"/>
        <v>3</v>
      </c>
      <c r="C7778" s="285">
        <v>0</v>
      </c>
      <c r="D7778" t="s">
        <v>713</v>
      </c>
      <c r="F7778" s="16">
        <v>28</v>
      </c>
      <c r="G7778" t="str">
        <f t="shared" si="1727"/>
        <v>heating</v>
      </c>
      <c r="H7778" s="283">
        <f>IF(G7778="heating",F7778*Assumptions!M$4+Assumptions!M$7,0)</f>
        <v>0.44450341526309717</v>
      </c>
      <c r="I7778" s="15">
        <f t="shared" si="1728"/>
        <v>0.97481507806017154</v>
      </c>
      <c r="J7778" s="15">
        <f t="shared" si="1729"/>
        <v>1.0263036171733995</v>
      </c>
      <c r="K7778" s="283">
        <f t="shared" si="1734"/>
        <v>0.44470621580723912</v>
      </c>
      <c r="L7778" s="283">
        <f t="shared" si="1735"/>
        <v>3.0941723472618432</v>
      </c>
      <c r="M7778" s="283">
        <f t="shared" si="1736"/>
        <v>4.6949040691684116</v>
      </c>
      <c r="N7778" s="283">
        <f t="shared" si="1737"/>
        <v>2.2832919573072399</v>
      </c>
      <c r="O7778" s="283">
        <f t="shared" si="1738"/>
        <v>0.60263763957237226</v>
      </c>
      <c r="P7778" s="21">
        <f t="shared" si="1730"/>
        <v>0</v>
      </c>
      <c r="Q7778" s="21">
        <f t="shared" si="1731"/>
        <v>0.90668853391740301</v>
      </c>
      <c r="R7778">
        <f t="shared" si="1732"/>
        <v>0.9421089825381942</v>
      </c>
      <c r="S7778" s="296">
        <f t="shared" si="1739"/>
        <v>0</v>
      </c>
      <c r="T7778" s="283">
        <f t="shared" si="1740"/>
        <v>0.44470621580723912</v>
      </c>
    </row>
    <row r="7779" spans="1:20" x14ac:dyDescent="0.25">
      <c r="A7779" s="286">
        <v>43425</v>
      </c>
      <c r="B7779" s="1">
        <f t="shared" si="1733"/>
        <v>3</v>
      </c>
      <c r="C7779" s="285">
        <v>1</v>
      </c>
      <c r="D7779" t="s">
        <v>713</v>
      </c>
      <c r="F7779" s="16">
        <v>27</v>
      </c>
      <c r="G7779" t="str">
        <f t="shared" si="1727"/>
        <v>heating</v>
      </c>
      <c r="H7779" s="283">
        <f>IF(G7779="heating",F7779*Assumptions!M$4+Assumptions!M$7,0)</f>
        <v>0.45519928950013722</v>
      </c>
      <c r="I7779" s="15">
        <f t="shared" si="1728"/>
        <v>1.012242869806885</v>
      </c>
      <c r="J7779" s="15">
        <f t="shared" si="1729"/>
        <v>1.0263036171733995</v>
      </c>
      <c r="K7779" s="283">
        <f t="shared" si="1734"/>
        <v>0.47289221161486694</v>
      </c>
      <c r="L7779" s="283">
        <f t="shared" si="1735"/>
        <v>3.1143580678163376</v>
      </c>
      <c r="M7779" s="283">
        <f t="shared" si="1736"/>
        <v>5.0250423612243269</v>
      </c>
      <c r="N7779" s="283">
        <f t="shared" si="1737"/>
        <v>2.2875213966102126</v>
      </c>
      <c r="O7779" s="283">
        <f t="shared" si="1738"/>
        <v>0.64382159512592541</v>
      </c>
      <c r="P7779" s="21">
        <f t="shared" si="1730"/>
        <v>0</v>
      </c>
      <c r="Q7779" s="21">
        <f t="shared" si="1731"/>
        <v>0.81803459285312596</v>
      </c>
      <c r="R7779">
        <f t="shared" si="1732"/>
        <v>0.9421089825381942</v>
      </c>
      <c r="S7779" s="296">
        <f t="shared" si="1739"/>
        <v>0</v>
      </c>
      <c r="T7779" s="283">
        <f t="shared" si="1740"/>
        <v>0.47289221161486694</v>
      </c>
    </row>
    <row r="7780" spans="1:20" x14ac:dyDescent="0.25">
      <c r="A7780" s="286">
        <v>43425</v>
      </c>
      <c r="B7780" s="1">
        <f t="shared" si="1733"/>
        <v>3</v>
      </c>
      <c r="C7780" s="285">
        <v>2</v>
      </c>
      <c r="D7780" t="s">
        <v>713</v>
      </c>
      <c r="F7780" s="16">
        <v>27</v>
      </c>
      <c r="G7780" t="str">
        <f t="shared" si="1727"/>
        <v>heating</v>
      </c>
      <c r="H7780" s="283">
        <f>IF(G7780="heating",F7780*Assumptions!M$4+Assumptions!M$7,0)</f>
        <v>0.45519928950013722</v>
      </c>
      <c r="I7780" s="15">
        <f t="shared" si="1728"/>
        <v>1.0509704703585963</v>
      </c>
      <c r="J7780" s="15">
        <f t="shared" si="1729"/>
        <v>1.0263036171733995</v>
      </c>
      <c r="K7780" s="283">
        <f t="shared" si="1734"/>
        <v>0.49098468845190285</v>
      </c>
      <c r="L7780" s="283">
        <f t="shared" si="1735"/>
        <v>3.1143580678163376</v>
      </c>
      <c r="M7780" s="283">
        <f t="shared" si="1736"/>
        <v>5.2172964527330672</v>
      </c>
      <c r="N7780" s="283">
        <f t="shared" si="1737"/>
        <v>2.2875213966102126</v>
      </c>
      <c r="O7780" s="283">
        <f t="shared" si="1738"/>
        <v>0.66845369311971925</v>
      </c>
      <c r="P7780" s="21">
        <f t="shared" si="1730"/>
        <v>0</v>
      </c>
      <c r="Q7780" s="21">
        <f t="shared" si="1731"/>
        <v>0.74507607494346417</v>
      </c>
      <c r="R7780">
        <f t="shared" si="1732"/>
        <v>0.9421089825381942</v>
      </c>
      <c r="S7780" s="296">
        <f t="shared" si="1739"/>
        <v>0</v>
      </c>
      <c r="T7780" s="283">
        <f t="shared" si="1740"/>
        <v>0.49098468845190285</v>
      </c>
    </row>
    <row r="7781" spans="1:20" x14ac:dyDescent="0.25">
      <c r="A7781" s="286">
        <v>43425</v>
      </c>
      <c r="B7781" s="1">
        <f t="shared" si="1733"/>
        <v>3</v>
      </c>
      <c r="C7781" s="285">
        <v>3</v>
      </c>
      <c r="D7781" t="s">
        <v>713</v>
      </c>
      <c r="F7781" s="16">
        <v>25</v>
      </c>
      <c r="G7781" t="str">
        <f t="shared" si="1727"/>
        <v>heating</v>
      </c>
      <c r="H7781" s="283">
        <f>IF(G7781="heating",F7781*Assumptions!M$4+Assumptions!M$7,0)</f>
        <v>0.47659103797421726</v>
      </c>
      <c r="I7781" s="15">
        <f t="shared" si="1728"/>
        <v>1.0924036124451033</v>
      </c>
      <c r="J7781" s="15">
        <f t="shared" si="1729"/>
        <v>1.0263036171733995</v>
      </c>
      <c r="K7781" s="283">
        <f t="shared" si="1734"/>
        <v>0.53432421774171135</v>
      </c>
      <c r="L7781" s="283">
        <f t="shared" si="1735"/>
        <v>3.0939281817466902</v>
      </c>
      <c r="M7781" s="283">
        <f t="shared" si="1736"/>
        <v>5.6405844976323714</v>
      </c>
      <c r="N7781" s="283">
        <f t="shared" si="1737"/>
        <v>2.1843738559015753</v>
      </c>
      <c r="O7781" s="283">
        <f t="shared" si="1738"/>
        <v>0.75681218716038534</v>
      </c>
      <c r="P7781" s="21">
        <f t="shared" si="1730"/>
        <v>0</v>
      </c>
      <c r="Q7781" s="21">
        <f t="shared" si="1731"/>
        <v>0.69158980876382303</v>
      </c>
      <c r="R7781">
        <f t="shared" si="1732"/>
        <v>0.9421089825381942</v>
      </c>
      <c r="S7781" s="296">
        <f t="shared" si="1739"/>
        <v>0</v>
      </c>
      <c r="T7781" s="283">
        <f t="shared" si="1740"/>
        <v>0.53432421774171135</v>
      </c>
    </row>
    <row r="7782" spans="1:20" x14ac:dyDescent="0.25">
      <c r="A7782" s="286">
        <v>43425</v>
      </c>
      <c r="B7782" s="1">
        <f t="shared" si="1733"/>
        <v>3</v>
      </c>
      <c r="C7782" s="285">
        <v>4</v>
      </c>
      <c r="D7782" t="s">
        <v>713</v>
      </c>
      <c r="F7782" s="16">
        <v>25</v>
      </c>
      <c r="G7782" t="str">
        <f t="shared" si="1727"/>
        <v>heating</v>
      </c>
      <c r="H7782" s="283">
        <f>IF(G7782="heating",F7782*Assumptions!M$4+Assumptions!M$7,0)</f>
        <v>0.47659103797421726</v>
      </c>
      <c r="I7782" s="15">
        <f t="shared" si="1728"/>
        <v>1.1348296917927807</v>
      </c>
      <c r="J7782" s="15">
        <f t="shared" si="1729"/>
        <v>1.0263036171733995</v>
      </c>
      <c r="K7782" s="283">
        <f t="shared" si="1734"/>
        <v>0.55507596315983154</v>
      </c>
      <c r="L7782" s="283">
        <f t="shared" si="1735"/>
        <v>3.0939281817466902</v>
      </c>
      <c r="M7782" s="283">
        <f t="shared" si="1736"/>
        <v>5.859649944448492</v>
      </c>
      <c r="N7782" s="283">
        <f t="shared" si="1737"/>
        <v>2.1843738559015753</v>
      </c>
      <c r="O7782" s="283">
        <f t="shared" si="1738"/>
        <v>0.78620477936528288</v>
      </c>
      <c r="P7782" s="21">
        <f t="shared" si="1730"/>
        <v>0</v>
      </c>
      <c r="Q7782" s="21">
        <f t="shared" si="1731"/>
        <v>0.6473875548762833</v>
      </c>
      <c r="R7782">
        <f t="shared" si="1732"/>
        <v>0.9421089825381942</v>
      </c>
      <c r="S7782" s="296">
        <f t="shared" si="1739"/>
        <v>0</v>
      </c>
      <c r="T7782" s="283">
        <f t="shared" si="1740"/>
        <v>0.55507596315983154</v>
      </c>
    </row>
    <row r="7783" spans="1:20" x14ac:dyDescent="0.25">
      <c r="A7783" s="286">
        <v>43425</v>
      </c>
      <c r="B7783" s="1">
        <f t="shared" si="1733"/>
        <v>3</v>
      </c>
      <c r="C7783" s="285">
        <v>5</v>
      </c>
      <c r="D7783" t="s">
        <v>713</v>
      </c>
      <c r="F7783" s="16">
        <v>25</v>
      </c>
      <c r="G7783" t="str">
        <f t="shared" si="1727"/>
        <v>heating</v>
      </c>
      <c r="H7783" s="283">
        <f>IF(G7783="heating",F7783*Assumptions!M$4+Assumptions!M$7,0)</f>
        <v>0.47659103797421726</v>
      </c>
      <c r="I7783" s="15">
        <f t="shared" si="1728"/>
        <v>1.1635558681477385</v>
      </c>
      <c r="J7783" s="15">
        <f t="shared" si="1729"/>
        <v>1.0263036171733995</v>
      </c>
      <c r="K7783" s="283">
        <f t="shared" si="1734"/>
        <v>0.56912671467210241</v>
      </c>
      <c r="L7783" s="283">
        <f t="shared" si="1735"/>
        <v>3.0939281817466902</v>
      </c>
      <c r="M7783" s="283">
        <f t="shared" si="1736"/>
        <v>6.0079764633084523</v>
      </c>
      <c r="N7783" s="283">
        <f t="shared" si="1737"/>
        <v>2.1843738559015753</v>
      </c>
      <c r="O7783" s="283">
        <f t="shared" si="1738"/>
        <v>0.80610614192787056</v>
      </c>
      <c r="P7783" s="21">
        <f t="shared" si="1730"/>
        <v>0</v>
      </c>
      <c r="Q7783" s="21">
        <f t="shared" si="1731"/>
        <v>0.72139578924615555</v>
      </c>
      <c r="R7783">
        <f t="shared" si="1732"/>
        <v>0.9421089825381942</v>
      </c>
      <c r="S7783" s="296">
        <f t="shared" si="1739"/>
        <v>0</v>
      </c>
      <c r="T7783" s="283">
        <f t="shared" si="1740"/>
        <v>0.56912671467210241</v>
      </c>
    </row>
    <row r="7784" spans="1:20" x14ac:dyDescent="0.25">
      <c r="A7784" s="286">
        <v>43425</v>
      </c>
      <c r="B7784" s="1">
        <f t="shared" si="1733"/>
        <v>3</v>
      </c>
      <c r="C7784" s="285">
        <v>6</v>
      </c>
      <c r="D7784" t="s">
        <v>713</v>
      </c>
      <c r="F7784" s="16">
        <v>25</v>
      </c>
      <c r="G7784" t="str">
        <f t="shared" si="1727"/>
        <v>heating</v>
      </c>
      <c r="H7784" s="283">
        <f>IF(G7784="heating",F7784*Assumptions!M$4+Assumptions!M$7,0)</f>
        <v>0.47659103797421726</v>
      </c>
      <c r="I7784" s="15">
        <f t="shared" si="1728"/>
        <v>1.2083911162615524</v>
      </c>
      <c r="J7784" s="15">
        <f t="shared" si="1729"/>
        <v>1.0263036171733995</v>
      </c>
      <c r="K7784" s="283">
        <f t="shared" si="1734"/>
        <v>0.59105684983711504</v>
      </c>
      <c r="L7784" s="283">
        <f t="shared" si="1735"/>
        <v>3.0939281817466902</v>
      </c>
      <c r="M7784" s="283">
        <f t="shared" si="1736"/>
        <v>6.2394815614033101</v>
      </c>
      <c r="N7784" s="283">
        <f t="shared" si="1737"/>
        <v>2.1843738559015753</v>
      </c>
      <c r="O7784" s="283">
        <f t="shared" si="1738"/>
        <v>0.8371677951486477</v>
      </c>
      <c r="P7784" s="21">
        <f t="shared" si="1730"/>
        <v>0</v>
      </c>
      <c r="Q7784" s="21">
        <f t="shared" si="1731"/>
        <v>0.87787080972652631</v>
      </c>
      <c r="R7784">
        <f t="shared" si="1732"/>
        <v>0.9421089825381942</v>
      </c>
      <c r="S7784" s="296">
        <f t="shared" si="1739"/>
        <v>0</v>
      </c>
      <c r="T7784" s="283">
        <f t="shared" si="1740"/>
        <v>0.59105684983711504</v>
      </c>
    </row>
    <row r="7785" spans="1:20" x14ac:dyDescent="0.25">
      <c r="A7785" s="286">
        <v>43425</v>
      </c>
      <c r="B7785" s="1">
        <f t="shared" si="1733"/>
        <v>3</v>
      </c>
      <c r="C7785" s="285">
        <v>7</v>
      </c>
      <c r="D7785" t="s">
        <v>714</v>
      </c>
      <c r="F7785" s="16">
        <v>21</v>
      </c>
      <c r="G7785" t="str">
        <f t="shared" si="1727"/>
        <v>heating</v>
      </c>
      <c r="H7785" s="283">
        <f>IF(G7785="heating",F7785*Assumptions!M$4+Assumptions!M$7,0)</f>
        <v>0.51937453492237728</v>
      </c>
      <c r="I7785" s="15">
        <f t="shared" si="1728"/>
        <v>1.1637425769249583</v>
      </c>
      <c r="J7785" s="15">
        <f t="shared" si="1729"/>
        <v>1.0263036171733995</v>
      </c>
      <c r="K7785" s="283">
        <f t="shared" si="1734"/>
        <v>0.62031664617447202</v>
      </c>
      <c r="L7785" s="283">
        <f t="shared" si="1735"/>
        <v>3.0222800846604434</v>
      </c>
      <c r="M7785" s="283">
        <f t="shared" si="1736"/>
        <v>6.3967174438669812</v>
      </c>
      <c r="N7785" s="283">
        <f t="shared" si="1737"/>
        <v>1.9596958788221039</v>
      </c>
      <c r="O7785" s="283">
        <f t="shared" si="1738"/>
        <v>0.95666407536832532</v>
      </c>
      <c r="P7785" s="21">
        <f t="shared" si="1730"/>
        <v>0</v>
      </c>
      <c r="Q7785" s="21">
        <f t="shared" si="1731"/>
        <v>0.97331382064367777</v>
      </c>
      <c r="R7785">
        <f t="shared" si="1732"/>
        <v>0.9421089825381942</v>
      </c>
      <c r="S7785" s="296">
        <f t="shared" si="1739"/>
        <v>0</v>
      </c>
      <c r="T7785" s="283">
        <f t="shared" si="1740"/>
        <v>0.62031664617447202</v>
      </c>
    </row>
    <row r="7786" spans="1:20" x14ac:dyDescent="0.25">
      <c r="A7786" s="286">
        <v>43425</v>
      </c>
      <c r="B7786" s="1">
        <f t="shared" si="1733"/>
        <v>3</v>
      </c>
      <c r="C7786" s="285">
        <v>8</v>
      </c>
      <c r="D7786" t="s">
        <v>714</v>
      </c>
      <c r="F7786" s="16">
        <v>25</v>
      </c>
      <c r="G7786" t="str">
        <f t="shared" si="1727"/>
        <v>heating</v>
      </c>
      <c r="H7786" s="283">
        <f>IF(G7786="heating",F7786*Assumptions!M$4+Assumptions!M$7,0)</f>
        <v>0.47659103797421726</v>
      </c>
      <c r="I7786" s="15">
        <f t="shared" si="1728"/>
        <v>1.094193721037565</v>
      </c>
      <c r="J7786" s="15">
        <f t="shared" si="1729"/>
        <v>1.0263036171733995</v>
      </c>
      <c r="K7786" s="283">
        <f t="shared" si="1734"/>
        <v>0.53519980837729975</v>
      </c>
      <c r="L7786" s="283">
        <f t="shared" si="1735"/>
        <v>3.0939281817466902</v>
      </c>
      <c r="M7786" s="283">
        <f t="shared" si="1736"/>
        <v>5.6498276552534978</v>
      </c>
      <c r="N7786" s="283">
        <f t="shared" si="1737"/>
        <v>2.1843738559015753</v>
      </c>
      <c r="O7786" s="283">
        <f t="shared" si="1738"/>
        <v>0.75805236614156168</v>
      </c>
      <c r="P7786" s="21">
        <f t="shared" si="1730"/>
        <v>0</v>
      </c>
      <c r="Q7786" s="21">
        <f t="shared" si="1731"/>
        <v>0.94940007506179924</v>
      </c>
      <c r="R7786">
        <f t="shared" si="1732"/>
        <v>0.9421089825381942</v>
      </c>
      <c r="S7786" s="296">
        <f t="shared" si="1739"/>
        <v>0</v>
      </c>
      <c r="T7786" s="283">
        <f t="shared" si="1740"/>
        <v>0.53519980837729975</v>
      </c>
    </row>
    <row r="7787" spans="1:20" x14ac:dyDescent="0.25">
      <c r="A7787" s="286">
        <v>43425</v>
      </c>
      <c r="B7787" s="1">
        <f t="shared" si="1733"/>
        <v>3</v>
      </c>
      <c r="C7787" s="285">
        <v>9</v>
      </c>
      <c r="D7787" t="s">
        <v>714</v>
      </c>
      <c r="F7787" s="16">
        <v>25</v>
      </c>
      <c r="G7787" t="str">
        <f t="shared" si="1727"/>
        <v>heating</v>
      </c>
      <c r="H7787" s="283">
        <f>IF(G7787="heating",F7787*Assumptions!M$4+Assumptions!M$7,0)</f>
        <v>0.47659103797421726</v>
      </c>
      <c r="I7787" s="15">
        <f t="shared" si="1728"/>
        <v>1.0343009000871222</v>
      </c>
      <c r="J7787" s="15">
        <f t="shared" si="1729"/>
        <v>1.0263036171733995</v>
      </c>
      <c r="K7787" s="283">
        <f t="shared" si="1734"/>
        <v>0.50590460618453148</v>
      </c>
      <c r="L7787" s="283">
        <f t="shared" si="1735"/>
        <v>3.0939281817466902</v>
      </c>
      <c r="M7787" s="283">
        <f t="shared" si="1736"/>
        <v>5.340573352609459</v>
      </c>
      <c r="N7787" s="283">
        <f t="shared" si="1737"/>
        <v>2.1843738559015753</v>
      </c>
      <c r="O7787" s="283">
        <f t="shared" si="1738"/>
        <v>0.71655889586892674</v>
      </c>
      <c r="P7787" s="21">
        <f t="shared" si="1730"/>
        <v>0</v>
      </c>
      <c r="Q7787" s="21">
        <f t="shared" si="1731"/>
        <v>0.8408485371888097</v>
      </c>
      <c r="R7787">
        <f t="shared" si="1732"/>
        <v>0.9421089825381942</v>
      </c>
      <c r="S7787" s="296">
        <f t="shared" si="1739"/>
        <v>0</v>
      </c>
      <c r="T7787" s="283">
        <f t="shared" si="1740"/>
        <v>0.50590460618453148</v>
      </c>
    </row>
    <row r="7788" spans="1:20" x14ac:dyDescent="0.25">
      <c r="A7788" s="286">
        <v>43425</v>
      </c>
      <c r="B7788" s="1">
        <f t="shared" si="1733"/>
        <v>3</v>
      </c>
      <c r="C7788" s="285">
        <v>10</v>
      </c>
      <c r="D7788" t="s">
        <v>714</v>
      </c>
      <c r="F7788" s="16">
        <v>27</v>
      </c>
      <c r="G7788" t="str">
        <f t="shared" si="1727"/>
        <v>heating</v>
      </c>
      <c r="H7788" s="283">
        <f>IF(G7788="heating",F7788*Assumptions!M$4+Assumptions!M$7,0)</f>
        <v>0.45519928950013722</v>
      </c>
      <c r="I7788" s="15">
        <f t="shared" si="1728"/>
        <v>0.98112329028689171</v>
      </c>
      <c r="J7788" s="15">
        <f t="shared" si="1729"/>
        <v>1.0263036171733995</v>
      </c>
      <c r="K7788" s="283">
        <f t="shared" si="1734"/>
        <v>0.45835399433254426</v>
      </c>
      <c r="L7788" s="283">
        <f t="shared" si="1735"/>
        <v>3.1143580678163376</v>
      </c>
      <c r="M7788" s="283">
        <f t="shared" si="1736"/>
        <v>4.8705565060843554</v>
      </c>
      <c r="N7788" s="283">
        <f t="shared" si="1737"/>
        <v>2.2875213966102126</v>
      </c>
      <c r="O7788" s="283">
        <f t="shared" si="1738"/>
        <v>0.62402846254497424</v>
      </c>
      <c r="P7788" s="21">
        <f t="shared" si="1730"/>
        <v>0</v>
      </c>
      <c r="Q7788" s="21">
        <f t="shared" si="1731"/>
        <v>0.74504051125983206</v>
      </c>
      <c r="R7788">
        <f t="shared" si="1732"/>
        <v>0.9421089825381942</v>
      </c>
      <c r="S7788" s="296">
        <f t="shared" si="1739"/>
        <v>0</v>
      </c>
      <c r="T7788" s="283">
        <f t="shared" si="1740"/>
        <v>0.45835399433254426</v>
      </c>
    </row>
    <row r="7789" spans="1:20" x14ac:dyDescent="0.25">
      <c r="A7789" s="286">
        <v>43425</v>
      </c>
      <c r="B7789" s="1">
        <f t="shared" si="1733"/>
        <v>3</v>
      </c>
      <c r="C7789" s="285">
        <v>11</v>
      </c>
      <c r="D7789" t="s">
        <v>714</v>
      </c>
      <c r="F7789" s="16">
        <v>28</v>
      </c>
      <c r="G7789" t="str">
        <f t="shared" si="1727"/>
        <v>heating</v>
      </c>
      <c r="H7789" s="283">
        <f>IF(G7789="heating",F7789*Assumptions!M$4+Assumptions!M$7,0)</f>
        <v>0.44450341526309717</v>
      </c>
      <c r="I7789" s="15">
        <f t="shared" si="1728"/>
        <v>0.94956163997961163</v>
      </c>
      <c r="J7789" s="15">
        <f t="shared" si="1729"/>
        <v>1.0263036171733995</v>
      </c>
      <c r="K7789" s="283">
        <f t="shared" si="1734"/>
        <v>0.43318571193149269</v>
      </c>
      <c r="L7789" s="283">
        <f t="shared" si="1735"/>
        <v>3.0941723472618432</v>
      </c>
      <c r="M7789" s="283">
        <f t="shared" si="1736"/>
        <v>4.57327846871007</v>
      </c>
      <c r="N7789" s="283">
        <f t="shared" si="1737"/>
        <v>2.2832919573072399</v>
      </c>
      <c r="O7789" s="283">
        <f t="shared" si="1738"/>
        <v>0.58702578388971294</v>
      </c>
      <c r="P7789" s="21">
        <f t="shared" si="1730"/>
        <v>0</v>
      </c>
      <c r="Q7789" s="21">
        <f t="shared" si="1731"/>
        <v>0.72850690893675296</v>
      </c>
      <c r="R7789">
        <f t="shared" si="1732"/>
        <v>0.9421089825381942</v>
      </c>
      <c r="S7789" s="296">
        <f t="shared" si="1739"/>
        <v>0</v>
      </c>
      <c r="T7789" s="283">
        <f t="shared" si="1740"/>
        <v>0.43318571193149269</v>
      </c>
    </row>
    <row r="7790" spans="1:20" x14ac:dyDescent="0.25">
      <c r="A7790" s="286">
        <v>43425</v>
      </c>
      <c r="B7790" s="1">
        <f t="shared" si="1733"/>
        <v>3</v>
      </c>
      <c r="C7790" s="285">
        <v>12</v>
      </c>
      <c r="D7790" t="s">
        <v>714</v>
      </c>
      <c r="F7790" s="16">
        <v>30</v>
      </c>
      <c r="G7790" t="str">
        <f t="shared" si="1727"/>
        <v>heating</v>
      </c>
      <c r="H7790" s="283">
        <f>IF(G7790="heating",F7790*Assumptions!M$4+Assumptions!M$7,0)</f>
        <v>0.42311166678901713</v>
      </c>
      <c r="I7790" s="15">
        <f t="shared" si="1728"/>
        <v>0.91648403420261149</v>
      </c>
      <c r="J7790" s="15">
        <f t="shared" si="1729"/>
        <v>1.0263036171733995</v>
      </c>
      <c r="K7790" s="283">
        <f t="shared" si="1734"/>
        <v>0.39797497474263105</v>
      </c>
      <c r="L7790" s="283">
        <f t="shared" si="1735"/>
        <v>3.0747565450814909</v>
      </c>
      <c r="M7790" s="283">
        <f t="shared" si="1736"/>
        <v>4.1751830523534785</v>
      </c>
      <c r="N7790" s="283">
        <f t="shared" si="1737"/>
        <v>2.3339835549601151</v>
      </c>
      <c r="O7790" s="283">
        <f t="shared" si="1738"/>
        <v>0.52428653825260429</v>
      </c>
      <c r="P7790" s="21">
        <f t="shared" si="1730"/>
        <v>0</v>
      </c>
      <c r="Q7790" s="21">
        <f t="shared" si="1731"/>
        <v>0.75910815787401487</v>
      </c>
      <c r="R7790">
        <f t="shared" si="1732"/>
        <v>0.9421089825381942</v>
      </c>
      <c r="S7790" s="296">
        <f t="shared" si="1739"/>
        <v>0</v>
      </c>
      <c r="T7790" s="283">
        <f t="shared" si="1740"/>
        <v>0.39797497474263105</v>
      </c>
    </row>
    <row r="7791" spans="1:20" x14ac:dyDescent="0.25">
      <c r="A7791" s="286">
        <v>43425</v>
      </c>
      <c r="B7791" s="1">
        <f t="shared" si="1733"/>
        <v>3</v>
      </c>
      <c r="C7791" s="285">
        <v>13</v>
      </c>
      <c r="D7791" t="s">
        <v>714</v>
      </c>
      <c r="F7791" s="16">
        <v>32</v>
      </c>
      <c r="G7791" t="str">
        <f t="shared" si="1727"/>
        <v>heating</v>
      </c>
      <c r="H7791" s="283">
        <f>IF(G7791="heating",F7791*Assumptions!M$4+Assumptions!M$7,0)</f>
        <v>0.40171991831493709</v>
      </c>
      <c r="I7791" s="15">
        <f t="shared" si="1728"/>
        <v>0.90040206880052787</v>
      </c>
      <c r="J7791" s="15">
        <f t="shared" si="1729"/>
        <v>1.0263036171733995</v>
      </c>
      <c r="K7791" s="283">
        <f t="shared" si="1734"/>
        <v>0.37122371231234974</v>
      </c>
      <c r="L7791" s="283">
        <f t="shared" si="1735"/>
        <v>3.1003620880617868</v>
      </c>
      <c r="M7791" s="283">
        <f t="shared" si="1736"/>
        <v>3.9269660761515128</v>
      </c>
      <c r="N7791" s="283">
        <f t="shared" si="1737"/>
        <v>2.4522803312945656</v>
      </c>
      <c r="O7791" s="283">
        <f t="shared" si="1738"/>
        <v>0.46932967212406207</v>
      </c>
      <c r="P7791" s="21">
        <f t="shared" si="1730"/>
        <v>0</v>
      </c>
      <c r="Q7791" s="21">
        <f t="shared" si="1731"/>
        <v>0.79115902007799765</v>
      </c>
      <c r="R7791">
        <f t="shared" si="1732"/>
        <v>0.9421089825381942</v>
      </c>
      <c r="S7791" s="296">
        <f t="shared" si="1739"/>
        <v>0</v>
      </c>
      <c r="T7791" s="283">
        <f t="shared" si="1740"/>
        <v>0.37122371231234974</v>
      </c>
    </row>
    <row r="7792" spans="1:20" x14ac:dyDescent="0.25">
      <c r="A7792" s="286">
        <v>43425</v>
      </c>
      <c r="B7792" s="1">
        <f t="shared" si="1733"/>
        <v>3</v>
      </c>
      <c r="C7792" s="285">
        <v>14</v>
      </c>
      <c r="D7792" t="s">
        <v>714</v>
      </c>
      <c r="F7792" s="16">
        <v>34</v>
      </c>
      <c r="G7792" t="str">
        <f t="shared" si="1727"/>
        <v>heating</v>
      </c>
      <c r="H7792" s="283">
        <f>IF(G7792="heating",F7792*Assumptions!M$4+Assumptions!M$7,0)</f>
        <v>0.38032816984085704</v>
      </c>
      <c r="I7792" s="15">
        <f t="shared" si="1728"/>
        <v>0.86032894500746537</v>
      </c>
      <c r="J7792" s="15">
        <f t="shared" si="1729"/>
        <v>1.0263036171733995</v>
      </c>
      <c r="K7792" s="283">
        <f t="shared" si="1734"/>
        <v>0.33581406954241177</v>
      </c>
      <c r="L7792" s="283">
        <f t="shared" si="1735"/>
        <v>3.1617728735566879</v>
      </c>
      <c r="M7792" s="283">
        <f t="shared" si="1736"/>
        <v>3.6227517869564352</v>
      </c>
      <c r="N7792" s="283">
        <f t="shared" si="1737"/>
        <v>2.582445701090049</v>
      </c>
      <c r="O7792" s="283">
        <f t="shared" si="1738"/>
        <v>0.41114816671254889</v>
      </c>
      <c r="P7792" s="21">
        <f t="shared" si="1730"/>
        <v>0</v>
      </c>
      <c r="Q7792" s="21">
        <f t="shared" si="1731"/>
        <v>0.84355555031342389</v>
      </c>
      <c r="R7792">
        <f t="shared" si="1732"/>
        <v>0.9421089825381942</v>
      </c>
      <c r="S7792" s="296">
        <f t="shared" si="1739"/>
        <v>0</v>
      </c>
      <c r="T7792" s="283">
        <f t="shared" si="1740"/>
        <v>0.33581406954241177</v>
      </c>
    </row>
    <row r="7793" spans="1:20" x14ac:dyDescent="0.25">
      <c r="A7793" s="286">
        <v>43425</v>
      </c>
      <c r="B7793" s="1">
        <f t="shared" si="1733"/>
        <v>3</v>
      </c>
      <c r="C7793" s="285">
        <v>15</v>
      </c>
      <c r="D7793" t="s">
        <v>714</v>
      </c>
      <c r="F7793" s="16">
        <v>34</v>
      </c>
      <c r="G7793" t="str">
        <f t="shared" si="1727"/>
        <v>heating</v>
      </c>
      <c r="H7793" s="283">
        <f>IF(G7793="heating",F7793*Assumptions!M$4+Assumptions!M$7,0)</f>
        <v>0.38032816984085704</v>
      </c>
      <c r="I7793" s="15">
        <f t="shared" si="1728"/>
        <v>0.85754515037175039</v>
      </c>
      <c r="J7793" s="15">
        <f t="shared" si="1729"/>
        <v>1.0263036171733995</v>
      </c>
      <c r="K7793" s="283">
        <f t="shared" si="1734"/>
        <v>0.33472746492354516</v>
      </c>
      <c r="L7793" s="283">
        <f t="shared" si="1735"/>
        <v>3.1617728735566879</v>
      </c>
      <c r="M7793" s="283">
        <f t="shared" si="1736"/>
        <v>3.6110295299644095</v>
      </c>
      <c r="N7793" s="283">
        <f t="shared" si="1737"/>
        <v>2.582445701090049</v>
      </c>
      <c r="O7793" s="283">
        <f t="shared" si="1738"/>
        <v>0.40981780108017041</v>
      </c>
      <c r="P7793" s="21">
        <f t="shared" si="1730"/>
        <v>0</v>
      </c>
      <c r="Q7793" s="21">
        <f t="shared" si="1731"/>
        <v>0.96592607327566882</v>
      </c>
      <c r="R7793">
        <f t="shared" si="1732"/>
        <v>0.9421089825381942</v>
      </c>
      <c r="S7793" s="296">
        <f t="shared" si="1739"/>
        <v>0</v>
      </c>
      <c r="T7793" s="283">
        <f t="shared" si="1740"/>
        <v>0.33472746492354516</v>
      </c>
    </row>
    <row r="7794" spans="1:20" x14ac:dyDescent="0.25">
      <c r="A7794" s="286">
        <v>43425</v>
      </c>
      <c r="B7794" s="1">
        <f t="shared" si="1733"/>
        <v>3</v>
      </c>
      <c r="C7794" s="285">
        <v>16</v>
      </c>
      <c r="D7794" t="s">
        <v>714</v>
      </c>
      <c r="F7794" s="16">
        <v>32</v>
      </c>
      <c r="G7794" t="str">
        <f t="shared" si="1727"/>
        <v>heating</v>
      </c>
      <c r="H7794" s="283">
        <f>IF(G7794="heating",F7794*Assumptions!M$4+Assumptions!M$7,0)</f>
        <v>0.40171991831493709</v>
      </c>
      <c r="I7794" s="15">
        <f t="shared" si="1728"/>
        <v>0.88344815438260227</v>
      </c>
      <c r="J7794" s="15">
        <f t="shared" si="1729"/>
        <v>1.0263036171733995</v>
      </c>
      <c r="K7794" s="283">
        <f t="shared" si="1734"/>
        <v>0.3642338404911617</v>
      </c>
      <c r="L7794" s="283">
        <f t="shared" si="1735"/>
        <v>3.1003620880617868</v>
      </c>
      <c r="M7794" s="283">
        <f t="shared" si="1736"/>
        <v>3.8530241683259776</v>
      </c>
      <c r="N7794" s="283">
        <f t="shared" si="1737"/>
        <v>2.4522803312945656</v>
      </c>
      <c r="O7794" s="283">
        <f t="shared" si="1738"/>
        <v>0.46049253661460637</v>
      </c>
      <c r="P7794" s="21">
        <f t="shared" si="1730"/>
        <v>0</v>
      </c>
      <c r="Q7794" s="21">
        <f t="shared" si="1731"/>
        <v>1.1649354943302594</v>
      </c>
      <c r="R7794">
        <f t="shared" si="1732"/>
        <v>0.9421089825381942</v>
      </c>
      <c r="S7794" s="296">
        <f t="shared" si="1739"/>
        <v>0</v>
      </c>
      <c r="T7794" s="283">
        <f t="shared" si="1740"/>
        <v>0.3642338404911617</v>
      </c>
    </row>
    <row r="7795" spans="1:20" x14ac:dyDescent="0.25">
      <c r="A7795" s="286">
        <v>43425</v>
      </c>
      <c r="B7795" s="1">
        <f t="shared" si="1733"/>
        <v>3</v>
      </c>
      <c r="C7795" s="285">
        <v>17</v>
      </c>
      <c r="D7795" t="s">
        <v>714</v>
      </c>
      <c r="F7795" s="16">
        <v>30</v>
      </c>
      <c r="G7795" t="str">
        <f t="shared" si="1727"/>
        <v>heating</v>
      </c>
      <c r="H7795" s="283">
        <f>IF(G7795="heating",F7795*Assumptions!M$4+Assumptions!M$7,0)</f>
        <v>0.42311166678901713</v>
      </c>
      <c r="I7795" s="15">
        <f t="shared" si="1728"/>
        <v>0.94025748850374469</v>
      </c>
      <c r="J7795" s="15">
        <f t="shared" si="1729"/>
        <v>1.0263036171733995</v>
      </c>
      <c r="K7795" s="283">
        <f t="shared" si="1734"/>
        <v>0.40829838412233771</v>
      </c>
      <c r="L7795" s="283">
        <f t="shared" si="1735"/>
        <v>3.0747565450814909</v>
      </c>
      <c r="M7795" s="283">
        <f t="shared" si="1736"/>
        <v>4.2834866558967217</v>
      </c>
      <c r="N7795" s="283">
        <f t="shared" si="1737"/>
        <v>2.3339835549601151</v>
      </c>
      <c r="O7795" s="283">
        <f t="shared" si="1738"/>
        <v>0.53788645008161085</v>
      </c>
      <c r="P7795" s="21">
        <f t="shared" si="1730"/>
        <v>0</v>
      </c>
      <c r="Q7795" s="21">
        <f t="shared" si="1731"/>
        <v>1.3521540118753073</v>
      </c>
      <c r="R7795">
        <f t="shared" si="1732"/>
        <v>0.9421089825381942</v>
      </c>
      <c r="S7795" s="296">
        <f t="shared" si="1739"/>
        <v>0</v>
      </c>
      <c r="T7795" s="283">
        <f t="shared" si="1740"/>
        <v>0.40829838412233771</v>
      </c>
    </row>
    <row r="7796" spans="1:20" x14ac:dyDescent="0.25">
      <c r="A7796" s="286">
        <v>43425</v>
      </c>
      <c r="B7796" s="1">
        <f t="shared" si="1733"/>
        <v>3</v>
      </c>
      <c r="C7796" s="285">
        <v>18</v>
      </c>
      <c r="D7796" t="s">
        <v>714</v>
      </c>
      <c r="F7796" s="16">
        <v>32</v>
      </c>
      <c r="G7796" t="str">
        <f t="shared" si="1727"/>
        <v>heating</v>
      </c>
      <c r="H7796" s="283">
        <f>IF(G7796="heating",F7796*Assumptions!M$4+Assumptions!M$7,0)</f>
        <v>0.40171991831493709</v>
      </c>
      <c r="I7796" s="15">
        <f t="shared" si="1728"/>
        <v>0.98182363790757687</v>
      </c>
      <c r="J7796" s="15">
        <f t="shared" si="1729"/>
        <v>1.0263036171733995</v>
      </c>
      <c r="K7796" s="283">
        <f t="shared" si="1734"/>
        <v>0.40479273463421128</v>
      </c>
      <c r="L7796" s="283">
        <f t="shared" si="1735"/>
        <v>3.1003620880617868</v>
      </c>
      <c r="M7796" s="283">
        <f t="shared" si="1736"/>
        <v>4.2820738117171908</v>
      </c>
      <c r="N7796" s="283">
        <f t="shared" si="1737"/>
        <v>2.4522803312945656</v>
      </c>
      <c r="O7796" s="283">
        <f t="shared" si="1738"/>
        <v>0.51177022135974315</v>
      </c>
      <c r="P7796" s="21">
        <f t="shared" si="1730"/>
        <v>0</v>
      </c>
      <c r="Q7796" s="21">
        <f t="shared" si="1731"/>
        <v>1.5598916921549892</v>
      </c>
      <c r="R7796">
        <f t="shared" si="1732"/>
        <v>0.9421089825381942</v>
      </c>
      <c r="S7796" s="296">
        <f t="shared" si="1739"/>
        <v>0</v>
      </c>
      <c r="T7796" s="283">
        <f t="shared" si="1740"/>
        <v>0.40479273463421128</v>
      </c>
    </row>
    <row r="7797" spans="1:20" x14ac:dyDescent="0.25">
      <c r="A7797" s="286">
        <v>43425</v>
      </c>
      <c r="B7797" s="1">
        <f t="shared" si="1733"/>
        <v>3</v>
      </c>
      <c r="C7797" s="285">
        <v>19</v>
      </c>
      <c r="D7797" t="s">
        <v>714</v>
      </c>
      <c r="F7797" s="16">
        <v>32</v>
      </c>
      <c r="G7797" t="str">
        <f t="shared" si="1727"/>
        <v>heating</v>
      </c>
      <c r="H7797" s="283">
        <f>IF(G7797="heating",F7797*Assumptions!M$4+Assumptions!M$7,0)</f>
        <v>0.40171991831493709</v>
      </c>
      <c r="I7797" s="15">
        <f t="shared" si="1728"/>
        <v>0.98418842963438757</v>
      </c>
      <c r="J7797" s="15">
        <f t="shared" si="1729"/>
        <v>1.0263036171733995</v>
      </c>
      <c r="K7797" s="283">
        <f t="shared" si="1734"/>
        <v>0.40576770658739841</v>
      </c>
      <c r="L7797" s="283">
        <f t="shared" si="1735"/>
        <v>3.1003620880617868</v>
      </c>
      <c r="M7797" s="283">
        <f t="shared" si="1736"/>
        <v>4.2923874895841463</v>
      </c>
      <c r="N7797" s="283">
        <f t="shared" si="1737"/>
        <v>2.4522803312945656</v>
      </c>
      <c r="O7797" s="283">
        <f t="shared" si="1738"/>
        <v>0.51300285616173136</v>
      </c>
      <c r="P7797" s="21">
        <f t="shared" si="1730"/>
        <v>0</v>
      </c>
      <c r="Q7797" s="21">
        <f t="shared" si="1731"/>
        <v>1.6764212681468484</v>
      </c>
      <c r="R7797">
        <f t="shared" si="1732"/>
        <v>0.9421089825381942</v>
      </c>
      <c r="S7797" s="296">
        <f t="shared" si="1739"/>
        <v>0</v>
      </c>
      <c r="T7797" s="283">
        <f t="shared" si="1740"/>
        <v>0.40576770658739841</v>
      </c>
    </row>
    <row r="7798" spans="1:20" x14ac:dyDescent="0.25">
      <c r="A7798" s="286">
        <v>43425</v>
      </c>
      <c r="B7798" s="1">
        <f t="shared" si="1733"/>
        <v>3</v>
      </c>
      <c r="C7798" s="285">
        <v>20</v>
      </c>
      <c r="D7798" t="s">
        <v>714</v>
      </c>
      <c r="F7798" s="16">
        <v>34</v>
      </c>
      <c r="G7798" t="str">
        <f t="shared" si="1727"/>
        <v>heating</v>
      </c>
      <c r="H7798" s="283">
        <f>IF(G7798="heating",F7798*Assumptions!M$4+Assumptions!M$7,0)</f>
        <v>0.38032816984085704</v>
      </c>
      <c r="I7798" s="15">
        <f t="shared" si="1728"/>
        <v>0.97071962311712034</v>
      </c>
      <c r="J7798" s="15">
        <f t="shared" si="1729"/>
        <v>1.0263036171733995</v>
      </c>
      <c r="K7798" s="283">
        <f t="shared" si="1734"/>
        <v>0.37890310318550047</v>
      </c>
      <c r="L7798" s="283">
        <f t="shared" si="1735"/>
        <v>3.1617728735566879</v>
      </c>
      <c r="M7798" s="283">
        <f t="shared" si="1736"/>
        <v>4.0875949480587446</v>
      </c>
      <c r="N7798" s="283">
        <f t="shared" si="1737"/>
        <v>2.582445701090049</v>
      </c>
      <c r="O7798" s="283">
        <f t="shared" si="1738"/>
        <v>0.46390348221172217</v>
      </c>
      <c r="P7798" s="21">
        <f t="shared" si="1730"/>
        <v>0</v>
      </c>
      <c r="Q7798" s="21">
        <f t="shared" si="1731"/>
        <v>1.52436960139122</v>
      </c>
      <c r="R7798">
        <f t="shared" si="1732"/>
        <v>0.9421089825381942</v>
      </c>
      <c r="S7798" s="296">
        <f t="shared" si="1739"/>
        <v>0</v>
      </c>
      <c r="T7798" s="283">
        <f t="shared" si="1740"/>
        <v>0.37890310318550047</v>
      </c>
    </row>
    <row r="7799" spans="1:20" x14ac:dyDescent="0.25">
      <c r="A7799" s="286">
        <v>43425</v>
      </c>
      <c r="B7799" s="1">
        <f t="shared" si="1733"/>
        <v>3</v>
      </c>
      <c r="C7799" s="285">
        <v>21</v>
      </c>
      <c r="D7799" t="s">
        <v>714</v>
      </c>
      <c r="F7799" s="16">
        <v>34</v>
      </c>
      <c r="G7799" t="str">
        <f t="shared" si="1727"/>
        <v>heating</v>
      </c>
      <c r="H7799" s="283">
        <f>IF(G7799="heating",F7799*Assumptions!M$4+Assumptions!M$7,0)</f>
        <v>0.38032816984085704</v>
      </c>
      <c r="I7799" s="15">
        <f t="shared" si="1728"/>
        <v>0.95751150862929935</v>
      </c>
      <c r="J7799" s="15">
        <f t="shared" si="1729"/>
        <v>1.0263036171733995</v>
      </c>
      <c r="K7799" s="283">
        <f t="shared" si="1734"/>
        <v>0.37374755111105668</v>
      </c>
      <c r="L7799" s="283">
        <f t="shared" si="1735"/>
        <v>3.1617728735566879</v>
      </c>
      <c r="M7799" s="283">
        <f t="shared" si="1736"/>
        <v>4.0319770118719491</v>
      </c>
      <c r="N7799" s="283">
        <f t="shared" si="1737"/>
        <v>2.582445701090049</v>
      </c>
      <c r="O7799" s="283">
        <f t="shared" si="1738"/>
        <v>0.45759137090951568</v>
      </c>
      <c r="P7799" s="21">
        <f t="shared" si="1730"/>
        <v>0</v>
      </c>
      <c r="Q7799" s="21">
        <f t="shared" si="1731"/>
        <v>1.4448604713749031</v>
      </c>
      <c r="R7799">
        <f t="shared" si="1732"/>
        <v>0.9421089825381942</v>
      </c>
      <c r="S7799" s="296">
        <f t="shared" si="1739"/>
        <v>0</v>
      </c>
      <c r="T7799" s="283">
        <f t="shared" si="1740"/>
        <v>0.37374755111105668</v>
      </c>
    </row>
    <row r="7800" spans="1:20" x14ac:dyDescent="0.25">
      <c r="A7800" s="286">
        <v>43425</v>
      </c>
      <c r="B7800" s="1">
        <f t="shared" si="1733"/>
        <v>3</v>
      </c>
      <c r="C7800" s="285">
        <v>22</v>
      </c>
      <c r="D7800" t="s">
        <v>714</v>
      </c>
      <c r="F7800" s="16">
        <v>34</v>
      </c>
      <c r="G7800" t="str">
        <f t="shared" si="1727"/>
        <v>heating</v>
      </c>
      <c r="H7800" s="283">
        <f>IF(G7800="heating",F7800*Assumptions!M$4+Assumptions!M$7,0)</f>
        <v>0.38032816984085704</v>
      </c>
      <c r="I7800" s="15">
        <f t="shared" si="1728"/>
        <v>0.9426530227543114</v>
      </c>
      <c r="J7800" s="15">
        <f t="shared" si="1729"/>
        <v>1.0263036171733995</v>
      </c>
      <c r="K7800" s="283">
        <f t="shared" si="1734"/>
        <v>0.36794780598115773</v>
      </c>
      <c r="L7800" s="283">
        <f t="shared" si="1735"/>
        <v>3.1617728735566879</v>
      </c>
      <c r="M7800" s="283">
        <f t="shared" si="1736"/>
        <v>3.9694095409441719</v>
      </c>
      <c r="N7800" s="283">
        <f t="shared" si="1737"/>
        <v>2.582445701090049</v>
      </c>
      <c r="O7800" s="283">
        <f t="shared" si="1738"/>
        <v>0.45049055294555351</v>
      </c>
      <c r="P7800" s="21">
        <f t="shared" si="1730"/>
        <v>0</v>
      </c>
      <c r="Q7800" s="21">
        <f t="shared" si="1731"/>
        <v>1.2427137171080138</v>
      </c>
      <c r="R7800">
        <f t="shared" si="1732"/>
        <v>0.9421089825381942</v>
      </c>
      <c r="S7800" s="296">
        <f t="shared" si="1739"/>
        <v>0</v>
      </c>
      <c r="T7800" s="283">
        <f t="shared" si="1740"/>
        <v>0.36794780598115773</v>
      </c>
    </row>
    <row r="7801" spans="1:20" x14ac:dyDescent="0.25">
      <c r="A7801" s="286">
        <v>43425</v>
      </c>
      <c r="B7801" s="1">
        <f t="shared" si="1733"/>
        <v>3</v>
      </c>
      <c r="C7801" s="285">
        <v>23</v>
      </c>
      <c r="D7801" t="s">
        <v>713</v>
      </c>
      <c r="F7801" s="16">
        <v>34</v>
      </c>
      <c r="G7801" t="str">
        <f t="shared" si="1727"/>
        <v>heating</v>
      </c>
      <c r="H7801" s="283">
        <f>IF(G7801="heating",F7801*Assumptions!M$4+Assumptions!M$7,0)</f>
        <v>0.38032816984085704</v>
      </c>
      <c r="I7801" s="15">
        <f t="shared" si="1728"/>
        <v>0.94450710149963013</v>
      </c>
      <c r="J7801" s="15">
        <f t="shared" si="1729"/>
        <v>1.0263036171733995</v>
      </c>
      <c r="K7801" s="283">
        <f t="shared" si="1734"/>
        <v>0.36867151257307318</v>
      </c>
      <c r="L7801" s="283">
        <f t="shared" si="1735"/>
        <v>3.1617728735566879</v>
      </c>
      <c r="M7801" s="283">
        <f t="shared" si="1736"/>
        <v>3.977216865255111</v>
      </c>
      <c r="N7801" s="283">
        <f t="shared" si="1737"/>
        <v>2.582445701090049</v>
      </c>
      <c r="O7801" s="283">
        <f t="shared" si="1738"/>
        <v>0.45137661063488516</v>
      </c>
      <c r="P7801" s="21">
        <f t="shared" si="1730"/>
        <v>0</v>
      </c>
      <c r="Q7801" s="21">
        <f t="shared" si="1731"/>
        <v>1.0297519246597011</v>
      </c>
      <c r="R7801">
        <f t="shared" si="1732"/>
        <v>0.9421089825381942</v>
      </c>
      <c r="S7801" s="296">
        <f t="shared" si="1739"/>
        <v>0</v>
      </c>
      <c r="T7801" s="283">
        <f t="shared" si="1740"/>
        <v>0.36867151257307318</v>
      </c>
    </row>
    <row r="7802" spans="1:20" x14ac:dyDescent="0.25">
      <c r="A7802" s="286">
        <v>43426</v>
      </c>
      <c r="B7802" s="1">
        <f t="shared" si="1733"/>
        <v>4</v>
      </c>
      <c r="C7802" s="285">
        <v>0</v>
      </c>
      <c r="D7802" t="s">
        <v>713</v>
      </c>
      <c r="F7802" s="16">
        <v>34</v>
      </c>
      <c r="G7802" t="str">
        <f t="shared" si="1727"/>
        <v>heating</v>
      </c>
      <c r="H7802" s="283">
        <f>IF(G7802="heating",F7802*Assumptions!M$4+Assumptions!M$7,0)</f>
        <v>0.38032816984085704</v>
      </c>
      <c r="I7802" s="15">
        <f t="shared" si="1728"/>
        <v>0.97481507806017154</v>
      </c>
      <c r="J7802" s="15">
        <f t="shared" si="1729"/>
        <v>1.0020455199443592</v>
      </c>
      <c r="K7802" s="283">
        <f t="shared" si="1734"/>
        <v>0.37150801034377795</v>
      </c>
      <c r="L7802" s="283">
        <f t="shared" si="1735"/>
        <v>3.1617728735566879</v>
      </c>
      <c r="M7802" s="283">
        <f t="shared" si="1736"/>
        <v>4.0078169154004808</v>
      </c>
      <c r="N7802" s="283">
        <f t="shared" si="1737"/>
        <v>2.582445701090049</v>
      </c>
      <c r="O7802" s="283">
        <f t="shared" si="1738"/>
        <v>0.45484942778009479</v>
      </c>
      <c r="P7802" s="21">
        <f t="shared" si="1730"/>
        <v>0</v>
      </c>
      <c r="Q7802" s="21">
        <f t="shared" si="1731"/>
        <v>0.90668853391740301</v>
      </c>
      <c r="R7802">
        <f t="shared" si="1732"/>
        <v>1.0705685074825908</v>
      </c>
      <c r="S7802" s="296">
        <f t="shared" si="1739"/>
        <v>0</v>
      </c>
      <c r="T7802" s="283">
        <f t="shared" si="1740"/>
        <v>0.37150801034377795</v>
      </c>
    </row>
    <row r="7803" spans="1:20" x14ac:dyDescent="0.25">
      <c r="A7803" s="286">
        <v>43426</v>
      </c>
      <c r="B7803" s="1">
        <f t="shared" si="1733"/>
        <v>4</v>
      </c>
      <c r="C7803" s="285">
        <v>1</v>
      </c>
      <c r="D7803" t="s">
        <v>713</v>
      </c>
      <c r="F7803" s="16">
        <v>36</v>
      </c>
      <c r="G7803" t="str">
        <f t="shared" si="1727"/>
        <v>heating</v>
      </c>
      <c r="H7803" s="283">
        <f>IF(G7803="heating",F7803*Assumptions!M$4+Assumptions!M$7,0)</f>
        <v>0.358936421366777</v>
      </c>
      <c r="I7803" s="15">
        <f t="shared" si="1728"/>
        <v>1.012242869806885</v>
      </c>
      <c r="J7803" s="15">
        <f t="shared" si="1729"/>
        <v>1.0020455199443592</v>
      </c>
      <c r="K7803" s="283">
        <f t="shared" si="1734"/>
        <v>0.36407403370831792</v>
      </c>
      <c r="L7803" s="283">
        <f t="shared" si="1735"/>
        <v>3.2767200477248446</v>
      </c>
      <c r="M7803" s="283">
        <f t="shared" si="1736"/>
        <v>4.070409153588824</v>
      </c>
      <c r="N7803" s="283">
        <f t="shared" si="1737"/>
        <v>2.7263288431388362</v>
      </c>
      <c r="O7803" s="283">
        <f t="shared" si="1738"/>
        <v>0.43757329131823491</v>
      </c>
      <c r="P7803" s="21">
        <f t="shared" si="1730"/>
        <v>0</v>
      </c>
      <c r="Q7803" s="21">
        <f t="shared" si="1731"/>
        <v>0.81803459285312596</v>
      </c>
      <c r="R7803">
        <f t="shared" si="1732"/>
        <v>1.0705685074825908</v>
      </c>
      <c r="S7803" s="296">
        <f t="shared" si="1739"/>
        <v>0</v>
      </c>
      <c r="T7803" s="283">
        <f t="shared" si="1740"/>
        <v>0.36407403370831792</v>
      </c>
    </row>
    <row r="7804" spans="1:20" x14ac:dyDescent="0.25">
      <c r="A7804" s="286">
        <v>43426</v>
      </c>
      <c r="B7804" s="1">
        <f t="shared" si="1733"/>
        <v>4</v>
      </c>
      <c r="C7804" s="285">
        <v>2</v>
      </c>
      <c r="D7804" t="s">
        <v>713</v>
      </c>
      <c r="F7804" s="16">
        <v>36</v>
      </c>
      <c r="G7804" t="str">
        <f t="shared" si="1727"/>
        <v>heating</v>
      </c>
      <c r="H7804" s="283">
        <f>IF(G7804="heating",F7804*Assumptions!M$4+Assumptions!M$7,0)</f>
        <v>0.358936421366777</v>
      </c>
      <c r="I7804" s="15">
        <f t="shared" si="1728"/>
        <v>1.0509704703585963</v>
      </c>
      <c r="J7804" s="15">
        <f t="shared" si="1729"/>
        <v>1.0020455199443592</v>
      </c>
      <c r="K7804" s="283">
        <f t="shared" si="1734"/>
        <v>0.37800321431237188</v>
      </c>
      <c r="L7804" s="283">
        <f t="shared" si="1735"/>
        <v>3.2767200477248446</v>
      </c>
      <c r="M7804" s="283">
        <f t="shared" si="1736"/>
        <v>4.2261397440273525</v>
      </c>
      <c r="N7804" s="283">
        <f t="shared" si="1737"/>
        <v>2.7263288431388362</v>
      </c>
      <c r="O7804" s="283">
        <f t="shared" si="1738"/>
        <v>0.45431449458450546</v>
      </c>
      <c r="P7804" s="21">
        <f t="shared" si="1730"/>
        <v>0</v>
      </c>
      <c r="Q7804" s="21">
        <f t="shared" si="1731"/>
        <v>0.74507607494346417</v>
      </c>
      <c r="R7804">
        <f t="shared" si="1732"/>
        <v>1.0705685074825908</v>
      </c>
      <c r="S7804" s="296">
        <f t="shared" si="1739"/>
        <v>0</v>
      </c>
      <c r="T7804" s="283">
        <f t="shared" si="1740"/>
        <v>0.37800321431237188</v>
      </c>
    </row>
    <row r="7805" spans="1:20" x14ac:dyDescent="0.25">
      <c r="A7805" s="286">
        <v>43426</v>
      </c>
      <c r="B7805" s="1">
        <f t="shared" si="1733"/>
        <v>4</v>
      </c>
      <c r="C7805" s="285">
        <v>3</v>
      </c>
      <c r="D7805" t="s">
        <v>713</v>
      </c>
      <c r="F7805" s="16">
        <v>36</v>
      </c>
      <c r="G7805" t="str">
        <f t="shared" si="1727"/>
        <v>heating</v>
      </c>
      <c r="H7805" s="283">
        <f>IF(G7805="heating",F7805*Assumptions!M$4+Assumptions!M$7,0)</f>
        <v>0.358936421366777</v>
      </c>
      <c r="I7805" s="15">
        <f t="shared" si="1728"/>
        <v>1.0924036124451033</v>
      </c>
      <c r="J7805" s="15">
        <f t="shared" si="1729"/>
        <v>1.0020455199443592</v>
      </c>
      <c r="K7805" s="283">
        <f t="shared" si="1734"/>
        <v>0.39290549875278719</v>
      </c>
      <c r="L7805" s="283">
        <f t="shared" si="1735"/>
        <v>3.2767200477248446</v>
      </c>
      <c r="M7805" s="283">
        <f t="shared" si="1736"/>
        <v>4.3927497996190894</v>
      </c>
      <c r="N7805" s="283">
        <f t="shared" si="1737"/>
        <v>2.7263288431388362</v>
      </c>
      <c r="O7805" s="283">
        <f t="shared" si="1738"/>
        <v>0.47222525186739722</v>
      </c>
      <c r="P7805" s="21">
        <f t="shared" si="1730"/>
        <v>0</v>
      </c>
      <c r="Q7805" s="21">
        <f t="shared" si="1731"/>
        <v>0.69158980876382303</v>
      </c>
      <c r="R7805">
        <f t="shared" si="1732"/>
        <v>1.0705685074825908</v>
      </c>
      <c r="S7805" s="296">
        <f t="shared" si="1739"/>
        <v>0</v>
      </c>
      <c r="T7805" s="283">
        <f t="shared" si="1740"/>
        <v>0.39290549875278719</v>
      </c>
    </row>
    <row r="7806" spans="1:20" x14ac:dyDescent="0.25">
      <c r="A7806" s="286">
        <v>43426</v>
      </c>
      <c r="B7806" s="1">
        <f t="shared" si="1733"/>
        <v>4</v>
      </c>
      <c r="C7806" s="285">
        <v>4</v>
      </c>
      <c r="D7806" t="s">
        <v>713</v>
      </c>
      <c r="F7806" s="16">
        <v>36</v>
      </c>
      <c r="G7806" t="str">
        <f t="shared" si="1727"/>
        <v>heating</v>
      </c>
      <c r="H7806" s="283">
        <f>IF(G7806="heating",F7806*Assumptions!M$4+Assumptions!M$7,0)</f>
        <v>0.358936421366777</v>
      </c>
      <c r="I7806" s="15">
        <f t="shared" si="1728"/>
        <v>1.1348296917927807</v>
      </c>
      <c r="J7806" s="15">
        <f t="shared" si="1729"/>
        <v>1.0020455199443592</v>
      </c>
      <c r="K7806" s="283">
        <f t="shared" si="1734"/>
        <v>0.40816491356643253</v>
      </c>
      <c r="L7806" s="283">
        <f t="shared" si="1735"/>
        <v>3.2767200477248446</v>
      </c>
      <c r="M7806" s="283">
        <f t="shared" si="1736"/>
        <v>4.5633526330681589</v>
      </c>
      <c r="N7806" s="283">
        <f t="shared" si="1737"/>
        <v>2.7263288431388362</v>
      </c>
      <c r="O7806" s="283">
        <f t="shared" si="1738"/>
        <v>0.49056523699511023</v>
      </c>
      <c r="P7806" s="21">
        <f t="shared" si="1730"/>
        <v>0</v>
      </c>
      <c r="Q7806" s="21">
        <f t="shared" si="1731"/>
        <v>0.6473875548762833</v>
      </c>
      <c r="R7806">
        <f t="shared" si="1732"/>
        <v>1.0705685074825908</v>
      </c>
      <c r="S7806" s="296">
        <f t="shared" si="1739"/>
        <v>0</v>
      </c>
      <c r="T7806" s="283">
        <f t="shared" si="1740"/>
        <v>0.40816491356643253</v>
      </c>
    </row>
    <row r="7807" spans="1:20" x14ac:dyDescent="0.25">
      <c r="A7807" s="286">
        <v>43426</v>
      </c>
      <c r="B7807" s="1">
        <f t="shared" si="1733"/>
        <v>4</v>
      </c>
      <c r="C7807" s="285">
        <v>5</v>
      </c>
      <c r="D7807" t="s">
        <v>713</v>
      </c>
      <c r="F7807" s="16">
        <v>36</v>
      </c>
      <c r="G7807" t="str">
        <f t="shared" si="1727"/>
        <v>heating</v>
      </c>
      <c r="H7807" s="283">
        <f>IF(G7807="heating",F7807*Assumptions!M$4+Assumptions!M$7,0)</f>
        <v>0.358936421366777</v>
      </c>
      <c r="I7807" s="15">
        <f t="shared" si="1728"/>
        <v>1.1635558681477385</v>
      </c>
      <c r="J7807" s="15">
        <f t="shared" si="1729"/>
        <v>1.0020455199443592</v>
      </c>
      <c r="K7807" s="283">
        <f t="shared" si="1734"/>
        <v>0.4184968755989843</v>
      </c>
      <c r="L7807" s="283">
        <f t="shared" si="1735"/>
        <v>3.2767200477248446</v>
      </c>
      <c r="M7807" s="283">
        <f t="shared" si="1736"/>
        <v>4.6788657126565925</v>
      </c>
      <c r="N7807" s="283">
        <f t="shared" si="1737"/>
        <v>2.7263288431388362</v>
      </c>
      <c r="O7807" s="283">
        <f t="shared" si="1738"/>
        <v>0.50298301528682099</v>
      </c>
      <c r="P7807" s="21">
        <f t="shared" si="1730"/>
        <v>0</v>
      </c>
      <c r="Q7807" s="21">
        <f t="shared" si="1731"/>
        <v>0.72139578924615555</v>
      </c>
      <c r="R7807">
        <f t="shared" si="1732"/>
        <v>1.0705685074825908</v>
      </c>
      <c r="S7807" s="296">
        <f t="shared" si="1739"/>
        <v>0</v>
      </c>
      <c r="T7807" s="283">
        <f t="shared" si="1740"/>
        <v>0.4184968755989843</v>
      </c>
    </row>
    <row r="7808" spans="1:20" x14ac:dyDescent="0.25">
      <c r="A7808" s="286">
        <v>43426</v>
      </c>
      <c r="B7808" s="1">
        <f t="shared" si="1733"/>
        <v>4</v>
      </c>
      <c r="C7808" s="285">
        <v>6</v>
      </c>
      <c r="D7808" t="s">
        <v>713</v>
      </c>
      <c r="F7808" s="16">
        <v>37</v>
      </c>
      <c r="G7808" t="str">
        <f t="shared" si="1727"/>
        <v>heating</v>
      </c>
      <c r="H7808" s="283">
        <f>IF(G7808="heating",F7808*Assumptions!M$4+Assumptions!M$7,0)</f>
        <v>0.34824054712973695</v>
      </c>
      <c r="I7808" s="15">
        <f t="shared" si="1728"/>
        <v>1.2083911162615524</v>
      </c>
      <c r="J7808" s="15">
        <f t="shared" si="1729"/>
        <v>1.0020455199443592</v>
      </c>
      <c r="K7808" s="283">
        <f t="shared" si="1734"/>
        <v>0.42167156032403336</v>
      </c>
      <c r="L7808" s="283">
        <f t="shared" si="1735"/>
        <v>3.3550920610042541</v>
      </c>
      <c r="M7808" s="283">
        <f t="shared" si="1736"/>
        <v>4.8271164377938316</v>
      </c>
      <c r="N7808" s="283">
        <f t="shared" si="1737"/>
        <v>2.8034223547707424</v>
      </c>
      <c r="O7808" s="283">
        <f t="shared" si="1738"/>
        <v>0.50464993331699948</v>
      </c>
      <c r="P7808" s="21">
        <f t="shared" si="1730"/>
        <v>0</v>
      </c>
      <c r="Q7808" s="21">
        <f t="shared" si="1731"/>
        <v>0.87787080972652631</v>
      </c>
      <c r="R7808">
        <f t="shared" si="1732"/>
        <v>1.0705685074825908</v>
      </c>
      <c r="S7808" s="296">
        <f t="shared" si="1739"/>
        <v>0</v>
      </c>
      <c r="T7808" s="283">
        <f t="shared" si="1740"/>
        <v>0.42167156032403336</v>
      </c>
    </row>
    <row r="7809" spans="1:20" x14ac:dyDescent="0.25">
      <c r="A7809" s="286">
        <v>43426</v>
      </c>
      <c r="B7809" s="1">
        <f t="shared" si="1733"/>
        <v>4</v>
      </c>
      <c r="C7809" s="285">
        <v>7</v>
      </c>
      <c r="D7809" t="s">
        <v>714</v>
      </c>
      <c r="F7809" s="16">
        <v>37</v>
      </c>
      <c r="G7809" t="str">
        <f t="shared" si="1727"/>
        <v>heating</v>
      </c>
      <c r="H7809" s="283">
        <f>IF(G7809="heating",F7809*Assumptions!M$4+Assumptions!M$7,0)</f>
        <v>0.34824054712973695</v>
      </c>
      <c r="I7809" s="15">
        <f t="shared" si="1728"/>
        <v>1.1637425769249583</v>
      </c>
      <c r="J7809" s="15">
        <f t="shared" si="1729"/>
        <v>1.0020455199443592</v>
      </c>
      <c r="K7809" s="283">
        <f t="shared" si="1734"/>
        <v>0.40609132392963104</v>
      </c>
      <c r="L7809" s="283">
        <f t="shared" si="1735"/>
        <v>3.3550920610042541</v>
      </c>
      <c r="M7809" s="283">
        <f t="shared" si="1736"/>
        <v>4.6487605269841481</v>
      </c>
      <c r="N7809" s="283">
        <f t="shared" si="1737"/>
        <v>2.8034223547707424</v>
      </c>
      <c r="O7809" s="283">
        <f t="shared" si="1738"/>
        <v>0.48600374989534251</v>
      </c>
      <c r="P7809" s="21">
        <f t="shared" si="1730"/>
        <v>0</v>
      </c>
      <c r="Q7809" s="21">
        <f t="shared" si="1731"/>
        <v>0.97331382064367777</v>
      </c>
      <c r="R7809">
        <f t="shared" si="1732"/>
        <v>1.0705685074825908</v>
      </c>
      <c r="S7809" s="296">
        <f t="shared" si="1739"/>
        <v>0</v>
      </c>
      <c r="T7809" s="283">
        <f t="shared" si="1740"/>
        <v>0.40609132392963104</v>
      </c>
    </row>
    <row r="7810" spans="1:20" x14ac:dyDescent="0.25">
      <c r="A7810" s="286">
        <v>43426</v>
      </c>
      <c r="B7810" s="1">
        <f t="shared" si="1733"/>
        <v>4</v>
      </c>
      <c r="C7810" s="285">
        <v>8</v>
      </c>
      <c r="D7810" t="s">
        <v>714</v>
      </c>
      <c r="F7810" s="16">
        <v>37</v>
      </c>
      <c r="G7810" t="str">
        <f t="shared" ref="G7810:G7873" si="1741">VLOOKUP(A7810,U$2:W$366,3,FALSE)</f>
        <v>heating</v>
      </c>
      <c r="H7810" s="283">
        <f>IF(G7810="heating",F7810*Assumptions!M$4+Assumptions!M$7,0)</f>
        <v>0.34824054712973695</v>
      </c>
      <c r="I7810" s="15">
        <f t="shared" ref="I7810:I7873" si="1742">VLOOKUP(C7810,AO$2:AQ$25,3,FALSE)</f>
        <v>1.094193721037565</v>
      </c>
      <c r="J7810" s="15">
        <f t="shared" ref="J7810:J7873" si="1743">VLOOKUP(B7810,AS$4:AU$10,3,FALSE)</f>
        <v>1.0020455199443592</v>
      </c>
      <c r="K7810" s="283">
        <f t="shared" si="1734"/>
        <v>0.38182205035906902</v>
      </c>
      <c r="L7810" s="283">
        <f t="shared" si="1735"/>
        <v>3.3550920610042541</v>
      </c>
      <c r="M7810" s="283">
        <f t="shared" si="1736"/>
        <v>4.3709362191371808</v>
      </c>
      <c r="N7810" s="283">
        <f t="shared" si="1737"/>
        <v>2.8034223547707424</v>
      </c>
      <c r="O7810" s="283">
        <f t="shared" si="1738"/>
        <v>0.45695866257756235</v>
      </c>
      <c r="P7810" s="21">
        <f t="shared" ref="P7810:P7873" si="1744">IF(G7810="cooling",IF(F7810&lt;61,0.025,(F7810^2*AX$25+F7810*AY$25+AZ$25)),0)</f>
        <v>0</v>
      </c>
      <c r="Q7810" s="21">
        <f t="shared" ref="Q7810:Q7873" si="1745">VLOOKUP(C7810,BB$2:BC$25,2,FALSE)</f>
        <v>0.94940007506179924</v>
      </c>
      <c r="R7810">
        <f t="shared" ref="R7810:R7873" si="1746">VLOOKUP(B7810,AS$4:AV$10,4,FALSE)</f>
        <v>1.0705685074825908</v>
      </c>
      <c r="S7810" s="296">
        <f t="shared" si="1739"/>
        <v>0</v>
      </c>
      <c r="T7810" s="283">
        <f t="shared" si="1740"/>
        <v>0.38182205035906902</v>
      </c>
    </row>
    <row r="7811" spans="1:20" x14ac:dyDescent="0.25">
      <c r="A7811" s="286">
        <v>43426</v>
      </c>
      <c r="B7811" s="1">
        <f t="shared" ref="B7811:B7874" si="1747">WEEKDAY(A7811,2)</f>
        <v>4</v>
      </c>
      <c r="C7811" s="285">
        <v>9</v>
      </c>
      <c r="D7811" t="s">
        <v>714</v>
      </c>
      <c r="F7811" s="16">
        <v>39</v>
      </c>
      <c r="G7811" t="str">
        <f t="shared" si="1741"/>
        <v>heating</v>
      </c>
      <c r="H7811" s="283">
        <f>IF(G7811="heating",F7811*Assumptions!M$4+Assumptions!M$7,0)</f>
        <v>0.32684879865565691</v>
      </c>
      <c r="I7811" s="15">
        <f t="shared" si="1742"/>
        <v>1.0343009000871222</v>
      </c>
      <c r="J7811" s="15">
        <f t="shared" si="1743"/>
        <v>1.0020455199443592</v>
      </c>
      <c r="K7811" s="283">
        <f t="shared" ref="K7811:K7874" si="1748">H7811*I7811*J7811</f>
        <v>0.33875151512791679</v>
      </c>
      <c r="L7811" s="283">
        <f t="shared" ref="L7811:L7874" si="1749">VLOOKUP(F7811,BL$2:BN$92,2,FALSE)</f>
        <v>3.4953736047983544</v>
      </c>
      <c r="M7811" s="283">
        <f t="shared" ref="M7811:M7874" si="1750">IF(G7811="heating",K7811*(L7811*3.412),0)</f>
        <v>4.0400233127709031</v>
      </c>
      <c r="N7811" s="283">
        <f t="shared" ref="N7811:N7874" si="1751">VLOOKUP(F7811,BL$2:BN$92,3,FALSE)</f>
        <v>2.9501734199721237</v>
      </c>
      <c r="O7811" s="283">
        <f t="shared" ref="O7811:O7874" si="1752">IF(F7811&lt;=61,IF(G7811="heating",IF(F7811&gt;=5,K7811*L7811/N7811,0),0),0)</f>
        <v>0.40135372942745823</v>
      </c>
      <c r="P7811" s="21">
        <f t="shared" si="1744"/>
        <v>0</v>
      </c>
      <c r="Q7811" s="21">
        <f t="shared" si="1745"/>
        <v>0.8408485371888097</v>
      </c>
      <c r="R7811">
        <f t="shared" si="1746"/>
        <v>1.0705685074825908</v>
      </c>
      <c r="S7811" s="296">
        <f t="shared" ref="S7811:S7874" si="1753">P7811*Q7811*R7811</f>
        <v>0</v>
      </c>
      <c r="T7811" s="283">
        <f t="shared" ref="T7811:T7874" si="1754">K7811+S7811</f>
        <v>0.33875151512791679</v>
      </c>
    </row>
    <row r="7812" spans="1:20" x14ac:dyDescent="0.25">
      <c r="A7812" s="286">
        <v>43426</v>
      </c>
      <c r="B7812" s="1">
        <f t="shared" si="1747"/>
        <v>4</v>
      </c>
      <c r="C7812" s="285">
        <v>10</v>
      </c>
      <c r="D7812" t="s">
        <v>714</v>
      </c>
      <c r="F7812" s="16">
        <v>39</v>
      </c>
      <c r="G7812" t="str">
        <f t="shared" si="1741"/>
        <v>heating</v>
      </c>
      <c r="H7812" s="283">
        <f>IF(G7812="heating",F7812*Assumptions!M$4+Assumptions!M$7,0)</f>
        <v>0.32684879865565691</v>
      </c>
      <c r="I7812" s="15">
        <f t="shared" si="1742"/>
        <v>0.98112329028689171</v>
      </c>
      <c r="J7812" s="15">
        <f t="shared" si="1743"/>
        <v>1.0020455199443592</v>
      </c>
      <c r="K7812" s="283">
        <f t="shared" si="1748"/>
        <v>0.32133492398969787</v>
      </c>
      <c r="L7812" s="283">
        <f t="shared" si="1749"/>
        <v>3.4953736047983544</v>
      </c>
      <c r="M7812" s="283">
        <f t="shared" si="1750"/>
        <v>3.8323093068251777</v>
      </c>
      <c r="N7812" s="283">
        <f t="shared" si="1751"/>
        <v>2.9501734199721237</v>
      </c>
      <c r="O7812" s="283">
        <f t="shared" si="1752"/>
        <v>0.38071850421053843</v>
      </c>
      <c r="P7812" s="21">
        <f t="shared" si="1744"/>
        <v>0</v>
      </c>
      <c r="Q7812" s="21">
        <f t="shared" si="1745"/>
        <v>0.74504051125983206</v>
      </c>
      <c r="R7812">
        <f t="shared" si="1746"/>
        <v>1.0705685074825908</v>
      </c>
      <c r="S7812" s="296">
        <f t="shared" si="1753"/>
        <v>0</v>
      </c>
      <c r="T7812" s="283">
        <f t="shared" si="1754"/>
        <v>0.32133492398969787</v>
      </c>
    </row>
    <row r="7813" spans="1:20" x14ac:dyDescent="0.25">
      <c r="A7813" s="286">
        <v>43426</v>
      </c>
      <c r="B7813" s="1">
        <f t="shared" si="1747"/>
        <v>4</v>
      </c>
      <c r="C7813" s="285">
        <v>11</v>
      </c>
      <c r="D7813" t="s">
        <v>714</v>
      </c>
      <c r="F7813" s="16">
        <v>43</v>
      </c>
      <c r="G7813" t="str">
        <f t="shared" si="1741"/>
        <v>heating</v>
      </c>
      <c r="H7813" s="283">
        <f>IF(G7813="heating",F7813*Assumptions!M$4+Assumptions!M$7,0)</f>
        <v>0.28406530170749683</v>
      </c>
      <c r="I7813" s="15">
        <f t="shared" si="1742"/>
        <v>0.94956163997961163</v>
      </c>
      <c r="J7813" s="15">
        <f t="shared" si="1743"/>
        <v>1.0020455199443592</v>
      </c>
      <c r="K7813" s="283">
        <f t="shared" si="1748"/>
        <v>0.27028926721479268</v>
      </c>
      <c r="L7813" s="283">
        <f t="shared" si="1749"/>
        <v>3.7370271581932331</v>
      </c>
      <c r="M7813" s="283">
        <f t="shared" si="1750"/>
        <v>3.4463872692952133</v>
      </c>
      <c r="N7813" s="283">
        <f t="shared" si="1751"/>
        <v>3.2278965655525562</v>
      </c>
      <c r="O7813" s="283">
        <f t="shared" si="1752"/>
        <v>0.31292153005433165</v>
      </c>
      <c r="P7813" s="21">
        <f t="shared" si="1744"/>
        <v>0</v>
      </c>
      <c r="Q7813" s="21">
        <f t="shared" si="1745"/>
        <v>0.72850690893675296</v>
      </c>
      <c r="R7813">
        <f t="shared" si="1746"/>
        <v>1.0705685074825908</v>
      </c>
      <c r="S7813" s="296">
        <f t="shared" si="1753"/>
        <v>0</v>
      </c>
      <c r="T7813" s="283">
        <f t="shared" si="1754"/>
        <v>0.27028926721479268</v>
      </c>
    </row>
    <row r="7814" spans="1:20" x14ac:dyDescent="0.25">
      <c r="A7814" s="286">
        <v>43426</v>
      </c>
      <c r="B7814" s="1">
        <f t="shared" si="1747"/>
        <v>4</v>
      </c>
      <c r="C7814" s="285">
        <v>12</v>
      </c>
      <c r="D7814" t="s">
        <v>714</v>
      </c>
      <c r="F7814" s="16">
        <v>43</v>
      </c>
      <c r="G7814" t="str">
        <f t="shared" si="1741"/>
        <v>heating</v>
      </c>
      <c r="H7814" s="283">
        <f>IF(G7814="heating",F7814*Assumptions!M$4+Assumptions!M$7,0)</f>
        <v>0.28406530170749683</v>
      </c>
      <c r="I7814" s="15">
        <f t="shared" si="1742"/>
        <v>0.91648403420261149</v>
      </c>
      <c r="J7814" s="15">
        <f t="shared" si="1743"/>
        <v>1.0020455199443592</v>
      </c>
      <c r="K7814" s="283">
        <f t="shared" si="1748"/>
        <v>0.26087384703535377</v>
      </c>
      <c r="L7814" s="283">
        <f t="shared" si="1749"/>
        <v>3.7370271581932331</v>
      </c>
      <c r="M7814" s="283">
        <f t="shared" si="1750"/>
        <v>3.3263337260085799</v>
      </c>
      <c r="N7814" s="283">
        <f t="shared" si="1751"/>
        <v>3.2278965655525562</v>
      </c>
      <c r="O7814" s="283">
        <f t="shared" si="1752"/>
        <v>0.30202103178810524</v>
      </c>
      <c r="P7814" s="21">
        <f t="shared" si="1744"/>
        <v>0</v>
      </c>
      <c r="Q7814" s="21">
        <f t="shared" si="1745"/>
        <v>0.75910815787401487</v>
      </c>
      <c r="R7814">
        <f t="shared" si="1746"/>
        <v>1.0705685074825908</v>
      </c>
      <c r="S7814" s="296">
        <f t="shared" si="1753"/>
        <v>0</v>
      </c>
      <c r="T7814" s="283">
        <f t="shared" si="1754"/>
        <v>0.26087384703535377</v>
      </c>
    </row>
    <row r="7815" spans="1:20" x14ac:dyDescent="0.25">
      <c r="A7815" s="286">
        <v>43426</v>
      </c>
      <c r="B7815" s="1">
        <f t="shared" si="1747"/>
        <v>4</v>
      </c>
      <c r="C7815" s="285">
        <v>13</v>
      </c>
      <c r="D7815" t="s">
        <v>714</v>
      </c>
      <c r="F7815" s="16">
        <v>43</v>
      </c>
      <c r="G7815" t="str">
        <f t="shared" si="1741"/>
        <v>heating</v>
      </c>
      <c r="H7815" s="283">
        <f>IF(G7815="heating",F7815*Assumptions!M$4+Assumptions!M$7,0)</f>
        <v>0.28406530170749683</v>
      </c>
      <c r="I7815" s="15">
        <f t="shared" si="1742"/>
        <v>0.90040206880052787</v>
      </c>
      <c r="J7815" s="15">
        <f t="shared" si="1743"/>
        <v>1.0020455199443592</v>
      </c>
      <c r="K7815" s="283">
        <f t="shared" si="1748"/>
        <v>0.25629617407460092</v>
      </c>
      <c r="L7815" s="283">
        <f t="shared" si="1749"/>
        <v>3.7370271581932331</v>
      </c>
      <c r="M7815" s="283">
        <f t="shared" si="1750"/>
        <v>3.2679650235532272</v>
      </c>
      <c r="N7815" s="283">
        <f t="shared" si="1751"/>
        <v>3.2278965655525562</v>
      </c>
      <c r="O7815" s="283">
        <f t="shared" si="1752"/>
        <v>0.2967213303174257</v>
      </c>
      <c r="P7815" s="21">
        <f t="shared" si="1744"/>
        <v>0</v>
      </c>
      <c r="Q7815" s="21">
        <f t="shared" si="1745"/>
        <v>0.79115902007799765</v>
      </c>
      <c r="R7815">
        <f t="shared" si="1746"/>
        <v>1.0705685074825908</v>
      </c>
      <c r="S7815" s="296">
        <f t="shared" si="1753"/>
        <v>0</v>
      </c>
      <c r="T7815" s="283">
        <f t="shared" si="1754"/>
        <v>0.25629617407460092</v>
      </c>
    </row>
    <row r="7816" spans="1:20" x14ac:dyDescent="0.25">
      <c r="A7816" s="286">
        <v>43426</v>
      </c>
      <c r="B7816" s="1">
        <f t="shared" si="1747"/>
        <v>4</v>
      </c>
      <c r="C7816" s="285">
        <v>14</v>
      </c>
      <c r="D7816" t="s">
        <v>714</v>
      </c>
      <c r="F7816" s="16">
        <v>43</v>
      </c>
      <c r="G7816" t="str">
        <f t="shared" si="1741"/>
        <v>heating</v>
      </c>
      <c r="H7816" s="283">
        <f>IF(G7816="heating",F7816*Assumptions!M$4+Assumptions!M$7,0)</f>
        <v>0.28406530170749683</v>
      </c>
      <c r="I7816" s="15">
        <f t="shared" si="1742"/>
        <v>0.86032894500746537</v>
      </c>
      <c r="J7816" s="15">
        <f t="shared" si="1743"/>
        <v>1.0020455199443592</v>
      </c>
      <c r="K7816" s="283">
        <f t="shared" si="1748"/>
        <v>0.24488950513495514</v>
      </c>
      <c r="L7816" s="283">
        <f t="shared" si="1749"/>
        <v>3.7370271581932331</v>
      </c>
      <c r="M7816" s="283">
        <f t="shared" si="1750"/>
        <v>3.1225215916931668</v>
      </c>
      <c r="N7816" s="283">
        <f t="shared" si="1751"/>
        <v>3.2278965655525562</v>
      </c>
      <c r="O7816" s="283">
        <f t="shared" si="1752"/>
        <v>0.28351550703706341</v>
      </c>
      <c r="P7816" s="21">
        <f t="shared" si="1744"/>
        <v>0</v>
      </c>
      <c r="Q7816" s="21">
        <f t="shared" si="1745"/>
        <v>0.84355555031342389</v>
      </c>
      <c r="R7816">
        <f t="shared" si="1746"/>
        <v>1.0705685074825908</v>
      </c>
      <c r="S7816" s="296">
        <f t="shared" si="1753"/>
        <v>0</v>
      </c>
      <c r="T7816" s="283">
        <f t="shared" si="1754"/>
        <v>0.24488950513495514</v>
      </c>
    </row>
    <row r="7817" spans="1:20" x14ac:dyDescent="0.25">
      <c r="A7817" s="286">
        <v>43426</v>
      </c>
      <c r="B7817" s="1">
        <f t="shared" si="1747"/>
        <v>4</v>
      </c>
      <c r="C7817" s="285">
        <v>15</v>
      </c>
      <c r="D7817" t="s">
        <v>714</v>
      </c>
      <c r="F7817" s="16">
        <v>45</v>
      </c>
      <c r="G7817" t="str">
        <f t="shared" si="1741"/>
        <v>heating</v>
      </c>
      <c r="H7817" s="283">
        <f>IF(G7817="heating",F7817*Assumptions!M$4+Assumptions!M$7,0)</f>
        <v>0.26267355323341679</v>
      </c>
      <c r="I7817" s="15">
        <f t="shared" si="1742"/>
        <v>0.85754515037175039</v>
      </c>
      <c r="J7817" s="15">
        <f t="shared" si="1743"/>
        <v>1.0020455199443592</v>
      </c>
      <c r="K7817" s="283">
        <f t="shared" si="1748"/>
        <v>0.22571519413884278</v>
      </c>
      <c r="L7817" s="283">
        <f t="shared" si="1749"/>
        <v>3.8225513186096443</v>
      </c>
      <c r="M7817" s="283">
        <f t="shared" si="1750"/>
        <v>2.9439005991070899</v>
      </c>
      <c r="N7817" s="283">
        <f t="shared" si="1751"/>
        <v>3.3574836377085973</v>
      </c>
      <c r="O7817" s="283">
        <f t="shared" si="1752"/>
        <v>0.25698052651553982</v>
      </c>
      <c r="P7817" s="21">
        <f t="shared" si="1744"/>
        <v>0</v>
      </c>
      <c r="Q7817" s="21">
        <f t="shared" si="1745"/>
        <v>0.96592607327566882</v>
      </c>
      <c r="R7817">
        <f t="shared" si="1746"/>
        <v>1.0705685074825908</v>
      </c>
      <c r="S7817" s="296">
        <f t="shared" si="1753"/>
        <v>0</v>
      </c>
      <c r="T7817" s="283">
        <f t="shared" si="1754"/>
        <v>0.22571519413884278</v>
      </c>
    </row>
    <row r="7818" spans="1:20" x14ac:dyDescent="0.25">
      <c r="A7818" s="286">
        <v>43426</v>
      </c>
      <c r="B7818" s="1">
        <f t="shared" si="1747"/>
        <v>4</v>
      </c>
      <c r="C7818" s="285">
        <v>16</v>
      </c>
      <c r="D7818" t="s">
        <v>714</v>
      </c>
      <c r="F7818" s="16">
        <v>45</v>
      </c>
      <c r="G7818" t="str">
        <f t="shared" si="1741"/>
        <v>heating</v>
      </c>
      <c r="H7818" s="283">
        <f>IF(G7818="heating",F7818*Assumptions!M$4+Assumptions!M$7,0)</f>
        <v>0.26267355323341679</v>
      </c>
      <c r="I7818" s="15">
        <f t="shared" si="1742"/>
        <v>0.88344815438260227</v>
      </c>
      <c r="J7818" s="15">
        <f t="shared" si="1743"/>
        <v>1.0020455199443592</v>
      </c>
      <c r="K7818" s="283">
        <f t="shared" si="1748"/>
        <v>0.23253314602925237</v>
      </c>
      <c r="L7818" s="283">
        <f t="shared" si="1749"/>
        <v>3.8225513186096443</v>
      </c>
      <c r="M7818" s="283">
        <f t="shared" si="1750"/>
        <v>3.0328240441212246</v>
      </c>
      <c r="N7818" s="283">
        <f t="shared" si="1751"/>
        <v>3.3574836377085973</v>
      </c>
      <c r="O7818" s="283">
        <f t="shared" si="1752"/>
        <v>0.26474287886066966</v>
      </c>
      <c r="P7818" s="21">
        <f t="shared" si="1744"/>
        <v>0</v>
      </c>
      <c r="Q7818" s="21">
        <f t="shared" si="1745"/>
        <v>1.1649354943302594</v>
      </c>
      <c r="R7818">
        <f t="shared" si="1746"/>
        <v>1.0705685074825908</v>
      </c>
      <c r="S7818" s="296">
        <f t="shared" si="1753"/>
        <v>0</v>
      </c>
      <c r="T7818" s="283">
        <f t="shared" si="1754"/>
        <v>0.23253314602925237</v>
      </c>
    </row>
    <row r="7819" spans="1:20" x14ac:dyDescent="0.25">
      <c r="A7819" s="286">
        <v>43426</v>
      </c>
      <c r="B7819" s="1">
        <f t="shared" si="1747"/>
        <v>4</v>
      </c>
      <c r="C7819" s="285">
        <v>17</v>
      </c>
      <c r="D7819" t="s">
        <v>714</v>
      </c>
      <c r="F7819" s="16">
        <v>43</v>
      </c>
      <c r="G7819" t="str">
        <f t="shared" si="1741"/>
        <v>heating</v>
      </c>
      <c r="H7819" s="283">
        <f>IF(G7819="heating",F7819*Assumptions!M$4+Assumptions!M$7,0)</f>
        <v>0.28406530170749683</v>
      </c>
      <c r="I7819" s="15">
        <f t="shared" si="1742"/>
        <v>0.94025748850374469</v>
      </c>
      <c r="J7819" s="15">
        <f t="shared" si="1743"/>
        <v>1.0020455199443592</v>
      </c>
      <c r="K7819" s="283">
        <f t="shared" si="1748"/>
        <v>0.26764087433687328</v>
      </c>
      <c r="L7819" s="283">
        <f t="shared" si="1749"/>
        <v>3.7370271581932331</v>
      </c>
      <c r="M7819" s="283">
        <f t="shared" si="1750"/>
        <v>3.4126183091266977</v>
      </c>
      <c r="N7819" s="283">
        <f t="shared" si="1751"/>
        <v>3.2278965655525562</v>
      </c>
      <c r="O7819" s="283">
        <f t="shared" si="1752"/>
        <v>0.30985541070714739</v>
      </c>
      <c r="P7819" s="21">
        <f t="shared" si="1744"/>
        <v>0</v>
      </c>
      <c r="Q7819" s="21">
        <f t="shared" si="1745"/>
        <v>1.3521540118753073</v>
      </c>
      <c r="R7819">
        <f t="shared" si="1746"/>
        <v>1.0705685074825908</v>
      </c>
      <c r="S7819" s="296">
        <f t="shared" si="1753"/>
        <v>0</v>
      </c>
      <c r="T7819" s="283">
        <f t="shared" si="1754"/>
        <v>0.26764087433687328</v>
      </c>
    </row>
    <row r="7820" spans="1:20" x14ac:dyDescent="0.25">
      <c r="A7820" s="286">
        <v>43426</v>
      </c>
      <c r="B7820" s="1">
        <f t="shared" si="1747"/>
        <v>4</v>
      </c>
      <c r="C7820" s="285">
        <v>18</v>
      </c>
      <c r="D7820" t="s">
        <v>714</v>
      </c>
      <c r="F7820" s="16">
        <v>45</v>
      </c>
      <c r="G7820" t="str">
        <f t="shared" si="1741"/>
        <v>heating</v>
      </c>
      <c r="H7820" s="283">
        <f>IF(G7820="heating",F7820*Assumptions!M$4+Assumptions!M$7,0)</f>
        <v>0.26267355323341679</v>
      </c>
      <c r="I7820" s="15">
        <f t="shared" si="1742"/>
        <v>0.98182363790757687</v>
      </c>
      <c r="J7820" s="15">
        <f t="shared" si="1743"/>
        <v>1.0020455199443592</v>
      </c>
      <c r="K7820" s="283">
        <f t="shared" si="1748"/>
        <v>0.25842664137782528</v>
      </c>
      <c r="L7820" s="283">
        <f t="shared" si="1749"/>
        <v>3.8225513186096443</v>
      </c>
      <c r="M7820" s="283">
        <f t="shared" si="1750"/>
        <v>3.3705411249782222</v>
      </c>
      <c r="N7820" s="283">
        <f t="shared" si="1751"/>
        <v>3.3574836377085973</v>
      </c>
      <c r="O7820" s="283">
        <f t="shared" si="1752"/>
        <v>0.29422305671662219</v>
      </c>
      <c r="P7820" s="21">
        <f t="shared" si="1744"/>
        <v>0</v>
      </c>
      <c r="Q7820" s="21">
        <f t="shared" si="1745"/>
        <v>1.5598916921549892</v>
      </c>
      <c r="R7820">
        <f t="shared" si="1746"/>
        <v>1.0705685074825908</v>
      </c>
      <c r="S7820" s="296">
        <f t="shared" si="1753"/>
        <v>0</v>
      </c>
      <c r="T7820" s="283">
        <f t="shared" si="1754"/>
        <v>0.25842664137782528</v>
      </c>
    </row>
    <row r="7821" spans="1:20" x14ac:dyDescent="0.25">
      <c r="A7821" s="286">
        <v>43426</v>
      </c>
      <c r="B7821" s="1">
        <f t="shared" si="1747"/>
        <v>4</v>
      </c>
      <c r="C7821" s="285">
        <v>19</v>
      </c>
      <c r="D7821" t="s">
        <v>714</v>
      </c>
      <c r="F7821" s="16">
        <v>45</v>
      </c>
      <c r="G7821" t="str">
        <f t="shared" si="1741"/>
        <v>heating</v>
      </c>
      <c r="H7821" s="283">
        <f>IF(G7821="heating",F7821*Assumptions!M$4+Assumptions!M$7,0)</f>
        <v>0.26267355323341679</v>
      </c>
      <c r="I7821" s="15">
        <f t="shared" si="1742"/>
        <v>0.98418842963438757</v>
      </c>
      <c r="J7821" s="15">
        <f t="shared" si="1743"/>
        <v>1.0020455199443592</v>
      </c>
      <c r="K7821" s="283">
        <f t="shared" si="1748"/>
        <v>0.25904908023539869</v>
      </c>
      <c r="L7821" s="283">
        <f t="shared" si="1749"/>
        <v>3.8225513186096443</v>
      </c>
      <c r="M7821" s="283">
        <f t="shared" si="1750"/>
        <v>3.3786593118495531</v>
      </c>
      <c r="N7821" s="283">
        <f t="shared" si="1751"/>
        <v>3.3574836377085973</v>
      </c>
      <c r="O7821" s="283">
        <f t="shared" si="1752"/>
        <v>0.29493171377426164</v>
      </c>
      <c r="P7821" s="21">
        <f t="shared" si="1744"/>
        <v>0</v>
      </c>
      <c r="Q7821" s="21">
        <f t="shared" si="1745"/>
        <v>1.6764212681468484</v>
      </c>
      <c r="R7821">
        <f t="shared" si="1746"/>
        <v>1.0705685074825908</v>
      </c>
      <c r="S7821" s="296">
        <f t="shared" si="1753"/>
        <v>0</v>
      </c>
      <c r="T7821" s="283">
        <f t="shared" si="1754"/>
        <v>0.25904908023539869</v>
      </c>
    </row>
    <row r="7822" spans="1:20" x14ac:dyDescent="0.25">
      <c r="A7822" s="286">
        <v>43426</v>
      </c>
      <c r="B7822" s="1">
        <f t="shared" si="1747"/>
        <v>4</v>
      </c>
      <c r="C7822" s="285">
        <v>20</v>
      </c>
      <c r="D7822" t="s">
        <v>714</v>
      </c>
      <c r="F7822" s="16">
        <v>45</v>
      </c>
      <c r="G7822" t="str">
        <f t="shared" si="1741"/>
        <v>heating</v>
      </c>
      <c r="H7822" s="283">
        <f>IF(G7822="heating",F7822*Assumptions!M$4+Assumptions!M$7,0)</f>
        <v>0.26267355323341679</v>
      </c>
      <c r="I7822" s="15">
        <f t="shared" si="1742"/>
        <v>0.97071962311712034</v>
      </c>
      <c r="J7822" s="15">
        <f t="shared" si="1743"/>
        <v>1.0020455199443592</v>
      </c>
      <c r="K7822" s="283">
        <f t="shared" si="1748"/>
        <v>0.25550394412618554</v>
      </c>
      <c r="L7822" s="283">
        <f t="shared" si="1749"/>
        <v>3.8225513186096443</v>
      </c>
      <c r="M7822" s="283">
        <f t="shared" si="1750"/>
        <v>3.3324217142627064</v>
      </c>
      <c r="N7822" s="283">
        <f t="shared" si="1751"/>
        <v>3.3574836377085973</v>
      </c>
      <c r="O7822" s="283">
        <f t="shared" si="1752"/>
        <v>0.29089551697594401</v>
      </c>
      <c r="P7822" s="21">
        <f t="shared" si="1744"/>
        <v>0</v>
      </c>
      <c r="Q7822" s="21">
        <f t="shared" si="1745"/>
        <v>1.52436960139122</v>
      </c>
      <c r="R7822">
        <f t="shared" si="1746"/>
        <v>1.0705685074825908</v>
      </c>
      <c r="S7822" s="296">
        <f t="shared" si="1753"/>
        <v>0</v>
      </c>
      <c r="T7822" s="283">
        <f t="shared" si="1754"/>
        <v>0.25550394412618554</v>
      </c>
    </row>
    <row r="7823" spans="1:20" x14ac:dyDescent="0.25">
      <c r="A7823" s="286">
        <v>43426</v>
      </c>
      <c r="B7823" s="1">
        <f t="shared" si="1747"/>
        <v>4</v>
      </c>
      <c r="C7823" s="285">
        <v>21</v>
      </c>
      <c r="D7823" t="s">
        <v>714</v>
      </c>
      <c r="F7823" s="16">
        <v>45</v>
      </c>
      <c r="G7823" t="str">
        <f t="shared" si="1741"/>
        <v>heating</v>
      </c>
      <c r="H7823" s="283">
        <f>IF(G7823="heating",F7823*Assumptions!M$4+Assumptions!M$7,0)</f>
        <v>0.26267355323341679</v>
      </c>
      <c r="I7823" s="15">
        <f t="shared" si="1742"/>
        <v>0.95751150862929935</v>
      </c>
      <c r="J7823" s="15">
        <f t="shared" si="1743"/>
        <v>1.0020455199443592</v>
      </c>
      <c r="K7823" s="283">
        <f t="shared" si="1748"/>
        <v>0.2520274249895148</v>
      </c>
      <c r="L7823" s="283">
        <f t="shared" si="1749"/>
        <v>3.8225513186096443</v>
      </c>
      <c r="M7823" s="283">
        <f t="shared" si="1750"/>
        <v>3.2870790566348078</v>
      </c>
      <c r="N7823" s="283">
        <f t="shared" si="1751"/>
        <v>3.3574836377085973</v>
      </c>
      <c r="O7823" s="283">
        <f t="shared" si="1752"/>
        <v>0.28693744174936686</v>
      </c>
      <c r="P7823" s="21">
        <f t="shared" si="1744"/>
        <v>0</v>
      </c>
      <c r="Q7823" s="21">
        <f t="shared" si="1745"/>
        <v>1.4448604713749031</v>
      </c>
      <c r="R7823">
        <f t="shared" si="1746"/>
        <v>1.0705685074825908</v>
      </c>
      <c r="S7823" s="296">
        <f t="shared" si="1753"/>
        <v>0</v>
      </c>
      <c r="T7823" s="283">
        <f t="shared" si="1754"/>
        <v>0.2520274249895148</v>
      </c>
    </row>
    <row r="7824" spans="1:20" x14ac:dyDescent="0.25">
      <c r="A7824" s="286">
        <v>43426</v>
      </c>
      <c r="B7824" s="1">
        <f t="shared" si="1747"/>
        <v>4</v>
      </c>
      <c r="C7824" s="285">
        <v>22</v>
      </c>
      <c r="D7824" t="s">
        <v>714</v>
      </c>
      <c r="F7824" s="16">
        <v>45</v>
      </c>
      <c r="G7824" t="str">
        <f t="shared" si="1741"/>
        <v>heating</v>
      </c>
      <c r="H7824" s="283">
        <f>IF(G7824="heating",F7824*Assumptions!M$4+Assumptions!M$7,0)</f>
        <v>0.26267355323341679</v>
      </c>
      <c r="I7824" s="15">
        <f t="shared" si="1742"/>
        <v>0.9426530227543114</v>
      </c>
      <c r="J7824" s="15">
        <f t="shared" si="1743"/>
        <v>1.0020455199443592</v>
      </c>
      <c r="K7824" s="283">
        <f t="shared" si="1748"/>
        <v>0.24811651018528758</v>
      </c>
      <c r="L7824" s="283">
        <f t="shared" si="1749"/>
        <v>3.8225513186096443</v>
      </c>
      <c r="M7824" s="283">
        <f t="shared" si="1750"/>
        <v>3.2360707739219516</v>
      </c>
      <c r="N7824" s="283">
        <f t="shared" si="1751"/>
        <v>3.3574836377085973</v>
      </c>
      <c r="O7824" s="283">
        <f t="shared" si="1752"/>
        <v>0.28248479978442448</v>
      </c>
      <c r="P7824" s="21">
        <f t="shared" si="1744"/>
        <v>0</v>
      </c>
      <c r="Q7824" s="21">
        <f t="shared" si="1745"/>
        <v>1.2427137171080138</v>
      </c>
      <c r="R7824">
        <f t="shared" si="1746"/>
        <v>1.0705685074825908</v>
      </c>
      <c r="S7824" s="296">
        <f t="shared" si="1753"/>
        <v>0</v>
      </c>
      <c r="T7824" s="283">
        <f t="shared" si="1754"/>
        <v>0.24811651018528758</v>
      </c>
    </row>
    <row r="7825" spans="1:20" x14ac:dyDescent="0.25">
      <c r="A7825" s="286">
        <v>43426</v>
      </c>
      <c r="B7825" s="1">
        <f t="shared" si="1747"/>
        <v>4</v>
      </c>
      <c r="C7825" s="285">
        <v>23</v>
      </c>
      <c r="D7825" t="s">
        <v>713</v>
      </c>
      <c r="F7825" s="16">
        <v>48</v>
      </c>
      <c r="G7825" t="str">
        <f t="shared" si="1741"/>
        <v>heating</v>
      </c>
      <c r="H7825" s="283">
        <f>IF(G7825="heating",F7825*Assumptions!M$4+Assumptions!M$7,0)</f>
        <v>0.2305859305222967</v>
      </c>
      <c r="I7825" s="15">
        <f t="shared" si="1742"/>
        <v>0.94450710149963013</v>
      </c>
      <c r="J7825" s="15">
        <f t="shared" si="1743"/>
        <v>1.0020455199443592</v>
      </c>
      <c r="K7825" s="283">
        <f t="shared" si="1748"/>
        <v>0.21823554277288518</v>
      </c>
      <c r="L7825" s="283">
        <f t="shared" si="1749"/>
        <v>3.9630740889572826</v>
      </c>
      <c r="M7825" s="283">
        <f t="shared" si="1750"/>
        <v>2.950982927997583</v>
      </c>
      <c r="N7825" s="283">
        <f t="shared" si="1751"/>
        <v>3.5524856183738187</v>
      </c>
      <c r="O7825" s="283">
        <f t="shared" si="1752"/>
        <v>0.24345872658272943</v>
      </c>
      <c r="P7825" s="21">
        <f t="shared" si="1744"/>
        <v>0</v>
      </c>
      <c r="Q7825" s="21">
        <f t="shared" si="1745"/>
        <v>1.0297519246597011</v>
      </c>
      <c r="R7825">
        <f t="shared" si="1746"/>
        <v>1.0705685074825908</v>
      </c>
      <c r="S7825" s="296">
        <f t="shared" si="1753"/>
        <v>0</v>
      </c>
      <c r="T7825" s="283">
        <f t="shared" si="1754"/>
        <v>0.21823554277288518</v>
      </c>
    </row>
    <row r="7826" spans="1:20" x14ac:dyDescent="0.25">
      <c r="A7826" s="286">
        <v>43427</v>
      </c>
      <c r="B7826" s="1">
        <f t="shared" si="1747"/>
        <v>5</v>
      </c>
      <c r="C7826" s="285">
        <v>0</v>
      </c>
      <c r="D7826" t="s">
        <v>713</v>
      </c>
      <c r="F7826" s="16">
        <v>52</v>
      </c>
      <c r="G7826" t="str">
        <f t="shared" si="1741"/>
        <v>heating</v>
      </c>
      <c r="H7826" s="283">
        <f>IF(G7826="heating",F7826*Assumptions!M$4+Assumptions!M$7,0)</f>
        <v>0.18780243357413662</v>
      </c>
      <c r="I7826" s="15">
        <f t="shared" si="1742"/>
        <v>0.97481507806017154</v>
      </c>
      <c r="J7826" s="15">
        <f t="shared" si="1743"/>
        <v>1.0078033906966741</v>
      </c>
      <c r="K7826" s="283">
        <f t="shared" si="1748"/>
        <v>0.18450123131103391</v>
      </c>
      <c r="L7826" s="283">
        <f t="shared" si="1749"/>
        <v>4.0950984110509578</v>
      </c>
      <c r="M7826" s="283">
        <f t="shared" si="1750"/>
        <v>2.5779389855979296</v>
      </c>
      <c r="N7826" s="283">
        <f t="shared" si="1751"/>
        <v>3.802065958051716</v>
      </c>
      <c r="O7826" s="283">
        <f t="shared" si="1752"/>
        <v>0.19872109203647936</v>
      </c>
      <c r="P7826" s="21">
        <f t="shared" si="1744"/>
        <v>0</v>
      </c>
      <c r="Q7826" s="21">
        <f t="shared" si="1745"/>
        <v>0.90668853391740301</v>
      </c>
      <c r="R7826">
        <f t="shared" si="1746"/>
        <v>1.1856283047139096</v>
      </c>
      <c r="S7826" s="296">
        <f t="shared" si="1753"/>
        <v>0</v>
      </c>
      <c r="T7826" s="283">
        <f t="shared" si="1754"/>
        <v>0.18450123131103391</v>
      </c>
    </row>
    <row r="7827" spans="1:20" x14ac:dyDescent="0.25">
      <c r="A7827" s="286">
        <v>43427</v>
      </c>
      <c r="B7827" s="1">
        <f t="shared" si="1747"/>
        <v>5</v>
      </c>
      <c r="C7827" s="285">
        <v>1</v>
      </c>
      <c r="D7827" t="s">
        <v>713</v>
      </c>
      <c r="F7827" s="16">
        <v>52</v>
      </c>
      <c r="G7827" t="str">
        <f t="shared" si="1741"/>
        <v>heating</v>
      </c>
      <c r="H7827" s="283">
        <f>IF(G7827="heating",F7827*Assumptions!M$4+Assumptions!M$7,0)</f>
        <v>0.18780243357413662</v>
      </c>
      <c r="I7827" s="15">
        <f t="shared" si="1742"/>
        <v>1.012242869806885</v>
      </c>
      <c r="J7827" s="15">
        <f t="shared" si="1743"/>
        <v>1.0078033906966741</v>
      </c>
      <c r="K7827" s="283">
        <f t="shared" si="1748"/>
        <v>0.19158511195459466</v>
      </c>
      <c r="L7827" s="283">
        <f t="shared" si="1749"/>
        <v>4.0950984110509578</v>
      </c>
      <c r="M7827" s="283">
        <f t="shared" si="1750"/>
        <v>2.6769183363079088</v>
      </c>
      <c r="N7827" s="283">
        <f t="shared" si="1751"/>
        <v>3.802065958051716</v>
      </c>
      <c r="O7827" s="283">
        <f t="shared" si="1752"/>
        <v>0.20635094083120817</v>
      </c>
      <c r="P7827" s="21">
        <f t="shared" si="1744"/>
        <v>0</v>
      </c>
      <c r="Q7827" s="21">
        <f t="shared" si="1745"/>
        <v>0.81803459285312596</v>
      </c>
      <c r="R7827">
        <f t="shared" si="1746"/>
        <v>1.1856283047139096</v>
      </c>
      <c r="S7827" s="296">
        <f t="shared" si="1753"/>
        <v>0</v>
      </c>
      <c r="T7827" s="283">
        <f t="shared" si="1754"/>
        <v>0.19158511195459466</v>
      </c>
    </row>
    <row r="7828" spans="1:20" x14ac:dyDescent="0.25">
      <c r="A7828" s="286">
        <v>43427</v>
      </c>
      <c r="B7828" s="1">
        <f t="shared" si="1747"/>
        <v>5</v>
      </c>
      <c r="C7828" s="285">
        <v>2</v>
      </c>
      <c r="D7828" t="s">
        <v>713</v>
      </c>
      <c r="F7828" s="16">
        <v>52</v>
      </c>
      <c r="G7828" t="str">
        <f t="shared" si="1741"/>
        <v>heating</v>
      </c>
      <c r="H7828" s="283">
        <f>IF(G7828="heating",F7828*Assumptions!M$4+Assumptions!M$7,0)</f>
        <v>0.18780243357413662</v>
      </c>
      <c r="I7828" s="15">
        <f t="shared" si="1742"/>
        <v>1.0509704703585963</v>
      </c>
      <c r="J7828" s="15">
        <f t="shared" si="1743"/>
        <v>1.0078033906966741</v>
      </c>
      <c r="K7828" s="283">
        <f t="shared" si="1748"/>
        <v>0.19891500471921142</v>
      </c>
      <c r="L7828" s="283">
        <f t="shared" si="1749"/>
        <v>4.0950984110509578</v>
      </c>
      <c r="M7828" s="283">
        <f t="shared" si="1750"/>
        <v>2.7793350854205618</v>
      </c>
      <c r="N7828" s="283">
        <f t="shared" si="1751"/>
        <v>3.802065958051716</v>
      </c>
      <c r="O7828" s="283">
        <f t="shared" si="1752"/>
        <v>0.21424576236895376</v>
      </c>
      <c r="P7828" s="21">
        <f t="shared" si="1744"/>
        <v>0</v>
      </c>
      <c r="Q7828" s="21">
        <f t="shared" si="1745"/>
        <v>0.74507607494346417</v>
      </c>
      <c r="R7828">
        <f t="shared" si="1746"/>
        <v>1.1856283047139096</v>
      </c>
      <c r="S7828" s="296">
        <f t="shared" si="1753"/>
        <v>0</v>
      </c>
      <c r="T7828" s="283">
        <f t="shared" si="1754"/>
        <v>0.19891500471921142</v>
      </c>
    </row>
    <row r="7829" spans="1:20" x14ac:dyDescent="0.25">
      <c r="A7829" s="286">
        <v>43427</v>
      </c>
      <c r="B7829" s="1">
        <f t="shared" si="1747"/>
        <v>5</v>
      </c>
      <c r="C7829" s="285">
        <v>3</v>
      </c>
      <c r="D7829" t="s">
        <v>713</v>
      </c>
      <c r="F7829" s="16">
        <v>50</v>
      </c>
      <c r="G7829" t="str">
        <f t="shared" si="1741"/>
        <v>heating</v>
      </c>
      <c r="H7829" s="283">
        <f>IF(G7829="heating",F7829*Assumptions!M$4+Assumptions!M$7,0)</f>
        <v>0.20919418204821671</v>
      </c>
      <c r="I7829" s="15">
        <f t="shared" si="1742"/>
        <v>1.0924036124451033</v>
      </c>
      <c r="J7829" s="15">
        <f t="shared" si="1743"/>
        <v>1.0078033906966741</v>
      </c>
      <c r="K7829" s="283">
        <f t="shared" si="1748"/>
        <v>0.23030774597450676</v>
      </c>
      <c r="L7829" s="283">
        <f t="shared" si="1749"/>
        <v>4.0351685236640416</v>
      </c>
      <c r="M7829" s="283">
        <f t="shared" si="1750"/>
        <v>3.1708758956697163</v>
      </c>
      <c r="N7829" s="283">
        <f t="shared" si="1751"/>
        <v>3.6783220436298789</v>
      </c>
      <c r="O7829" s="283">
        <f t="shared" si="1752"/>
        <v>0.25265068047039518</v>
      </c>
      <c r="P7829" s="21">
        <f t="shared" si="1744"/>
        <v>0</v>
      </c>
      <c r="Q7829" s="21">
        <f t="shared" si="1745"/>
        <v>0.69158980876382303</v>
      </c>
      <c r="R7829">
        <f t="shared" si="1746"/>
        <v>1.1856283047139096</v>
      </c>
      <c r="S7829" s="296">
        <f t="shared" si="1753"/>
        <v>0</v>
      </c>
      <c r="T7829" s="283">
        <f t="shared" si="1754"/>
        <v>0.23030774597450676</v>
      </c>
    </row>
    <row r="7830" spans="1:20" x14ac:dyDescent="0.25">
      <c r="A7830" s="286">
        <v>43427</v>
      </c>
      <c r="B7830" s="1">
        <f t="shared" si="1747"/>
        <v>5</v>
      </c>
      <c r="C7830" s="285">
        <v>4</v>
      </c>
      <c r="D7830" t="s">
        <v>713</v>
      </c>
      <c r="F7830" s="16">
        <v>50</v>
      </c>
      <c r="G7830" t="str">
        <f t="shared" si="1741"/>
        <v>heating</v>
      </c>
      <c r="H7830" s="283">
        <f>IF(G7830="heating",F7830*Assumptions!M$4+Assumptions!M$7,0)</f>
        <v>0.20919418204821671</v>
      </c>
      <c r="I7830" s="15">
        <f t="shared" si="1742"/>
        <v>1.1348296917927807</v>
      </c>
      <c r="J7830" s="15">
        <f t="shared" si="1743"/>
        <v>1.0078033906966741</v>
      </c>
      <c r="K7830" s="283">
        <f t="shared" si="1748"/>
        <v>0.23925229228850953</v>
      </c>
      <c r="L7830" s="283">
        <f t="shared" si="1749"/>
        <v>4.0351685236640416</v>
      </c>
      <c r="M7830" s="283">
        <f t="shared" si="1750"/>
        <v>3.2940243646226981</v>
      </c>
      <c r="N7830" s="283">
        <f t="shared" si="1751"/>
        <v>3.6783220436298789</v>
      </c>
      <c r="O7830" s="283">
        <f t="shared" si="1752"/>
        <v>0.26246296751775272</v>
      </c>
      <c r="P7830" s="21">
        <f t="shared" si="1744"/>
        <v>0</v>
      </c>
      <c r="Q7830" s="21">
        <f t="shared" si="1745"/>
        <v>0.6473875548762833</v>
      </c>
      <c r="R7830">
        <f t="shared" si="1746"/>
        <v>1.1856283047139096</v>
      </c>
      <c r="S7830" s="296">
        <f t="shared" si="1753"/>
        <v>0</v>
      </c>
      <c r="T7830" s="283">
        <f t="shared" si="1754"/>
        <v>0.23925229228850953</v>
      </c>
    </row>
    <row r="7831" spans="1:20" x14ac:dyDescent="0.25">
      <c r="A7831" s="286">
        <v>43427</v>
      </c>
      <c r="B7831" s="1">
        <f t="shared" si="1747"/>
        <v>5</v>
      </c>
      <c r="C7831" s="285">
        <v>5</v>
      </c>
      <c r="D7831" t="s">
        <v>713</v>
      </c>
      <c r="F7831" s="16">
        <v>52</v>
      </c>
      <c r="G7831" t="str">
        <f t="shared" si="1741"/>
        <v>heating</v>
      </c>
      <c r="H7831" s="283">
        <f>IF(G7831="heating",F7831*Assumptions!M$4+Assumptions!M$7,0)</f>
        <v>0.18780243357413662</v>
      </c>
      <c r="I7831" s="15">
        <f t="shared" si="1742"/>
        <v>1.1635558681477385</v>
      </c>
      <c r="J7831" s="15">
        <f t="shared" si="1743"/>
        <v>1.0078033906966741</v>
      </c>
      <c r="K7831" s="283">
        <f t="shared" si="1748"/>
        <v>0.22022380983235629</v>
      </c>
      <c r="L7831" s="283">
        <f t="shared" si="1749"/>
        <v>4.0950984110509578</v>
      </c>
      <c r="M7831" s="283">
        <f t="shared" si="1750"/>
        <v>3.0770718487328805</v>
      </c>
      <c r="N7831" s="283">
        <f t="shared" si="1751"/>
        <v>3.802065958051716</v>
      </c>
      <c r="O7831" s="283">
        <f t="shared" si="1752"/>
        <v>0.23719687761077071</v>
      </c>
      <c r="P7831" s="21">
        <f t="shared" si="1744"/>
        <v>0</v>
      </c>
      <c r="Q7831" s="21">
        <f t="shared" si="1745"/>
        <v>0.72139578924615555</v>
      </c>
      <c r="R7831">
        <f t="shared" si="1746"/>
        <v>1.1856283047139096</v>
      </c>
      <c r="S7831" s="296">
        <f t="shared" si="1753"/>
        <v>0</v>
      </c>
      <c r="T7831" s="283">
        <f t="shared" si="1754"/>
        <v>0.22022380983235629</v>
      </c>
    </row>
    <row r="7832" spans="1:20" x14ac:dyDescent="0.25">
      <c r="A7832" s="286">
        <v>43427</v>
      </c>
      <c r="B7832" s="1">
        <f t="shared" si="1747"/>
        <v>5</v>
      </c>
      <c r="C7832" s="285">
        <v>6</v>
      </c>
      <c r="D7832" t="s">
        <v>713</v>
      </c>
      <c r="F7832" s="16">
        <v>50</v>
      </c>
      <c r="G7832" t="str">
        <f t="shared" si="1741"/>
        <v>heating</v>
      </c>
      <c r="H7832" s="283">
        <f>IF(G7832="heating",F7832*Assumptions!M$4+Assumptions!M$7,0)</f>
        <v>0.20919418204821671</v>
      </c>
      <c r="I7832" s="15">
        <f t="shared" si="1742"/>
        <v>1.2083911162615524</v>
      </c>
      <c r="J7832" s="15">
        <f t="shared" si="1743"/>
        <v>1.0078033906966741</v>
      </c>
      <c r="K7832" s="283">
        <f t="shared" si="1748"/>
        <v>0.25476099774047734</v>
      </c>
      <c r="L7832" s="283">
        <f t="shared" si="1749"/>
        <v>4.0351685236640416</v>
      </c>
      <c r="M7832" s="283">
        <f t="shared" si="1750"/>
        <v>3.5075481437843838</v>
      </c>
      <c r="N7832" s="283">
        <f t="shared" si="1751"/>
        <v>3.6783220436298789</v>
      </c>
      <c r="O7832" s="283">
        <f t="shared" si="1752"/>
        <v>0.27947622501404346</v>
      </c>
      <c r="P7832" s="21">
        <f t="shared" si="1744"/>
        <v>0</v>
      </c>
      <c r="Q7832" s="21">
        <f t="shared" si="1745"/>
        <v>0.87787080972652631</v>
      </c>
      <c r="R7832">
        <f t="shared" si="1746"/>
        <v>1.1856283047139096</v>
      </c>
      <c r="S7832" s="296">
        <f t="shared" si="1753"/>
        <v>0</v>
      </c>
      <c r="T7832" s="283">
        <f t="shared" si="1754"/>
        <v>0.25476099774047734</v>
      </c>
    </row>
    <row r="7833" spans="1:20" x14ac:dyDescent="0.25">
      <c r="A7833" s="286">
        <v>43427</v>
      </c>
      <c r="B7833" s="1">
        <f t="shared" si="1747"/>
        <v>5</v>
      </c>
      <c r="C7833" s="285">
        <v>7</v>
      </c>
      <c r="D7833" t="s">
        <v>714</v>
      </c>
      <c r="F7833" s="16">
        <v>52</v>
      </c>
      <c r="G7833" t="str">
        <f t="shared" si="1741"/>
        <v>heating</v>
      </c>
      <c r="H7833" s="283">
        <f>IF(G7833="heating",F7833*Assumptions!M$4+Assumptions!M$7,0)</f>
        <v>0.18780243357413662</v>
      </c>
      <c r="I7833" s="15">
        <f t="shared" si="1742"/>
        <v>1.1637425769249583</v>
      </c>
      <c r="J7833" s="15">
        <f t="shared" si="1743"/>
        <v>1.0078033906966741</v>
      </c>
      <c r="K7833" s="283">
        <f t="shared" si="1748"/>
        <v>0.22025914781600975</v>
      </c>
      <c r="L7833" s="283">
        <f t="shared" si="1749"/>
        <v>4.0950984110509578</v>
      </c>
      <c r="M7833" s="283">
        <f t="shared" si="1750"/>
        <v>3.0775656078535398</v>
      </c>
      <c r="N7833" s="283">
        <f t="shared" si="1751"/>
        <v>3.802065958051716</v>
      </c>
      <c r="O7833" s="283">
        <f t="shared" si="1752"/>
        <v>0.23723493916001936</v>
      </c>
      <c r="P7833" s="21">
        <f t="shared" si="1744"/>
        <v>0</v>
      </c>
      <c r="Q7833" s="21">
        <f t="shared" si="1745"/>
        <v>0.97331382064367777</v>
      </c>
      <c r="R7833">
        <f t="shared" si="1746"/>
        <v>1.1856283047139096</v>
      </c>
      <c r="S7833" s="296">
        <f t="shared" si="1753"/>
        <v>0</v>
      </c>
      <c r="T7833" s="283">
        <f t="shared" si="1754"/>
        <v>0.22025914781600975</v>
      </c>
    </row>
    <row r="7834" spans="1:20" x14ac:dyDescent="0.25">
      <c r="A7834" s="286">
        <v>43427</v>
      </c>
      <c r="B7834" s="1">
        <f t="shared" si="1747"/>
        <v>5</v>
      </c>
      <c r="C7834" s="285">
        <v>8</v>
      </c>
      <c r="D7834" t="s">
        <v>714</v>
      </c>
      <c r="F7834" s="16">
        <v>52</v>
      </c>
      <c r="G7834" t="str">
        <f t="shared" si="1741"/>
        <v>heating</v>
      </c>
      <c r="H7834" s="283">
        <f>IF(G7834="heating",F7834*Assumptions!M$4+Assumptions!M$7,0)</f>
        <v>0.18780243357413662</v>
      </c>
      <c r="I7834" s="15">
        <f t="shared" si="1742"/>
        <v>1.094193721037565</v>
      </c>
      <c r="J7834" s="15">
        <f t="shared" si="1743"/>
        <v>1.0078033906966741</v>
      </c>
      <c r="K7834" s="283">
        <f t="shared" si="1748"/>
        <v>0.20709577987443831</v>
      </c>
      <c r="L7834" s="283">
        <f t="shared" si="1749"/>
        <v>4.0950984110509578</v>
      </c>
      <c r="M7834" s="283">
        <f t="shared" si="1750"/>
        <v>2.8936407681263723</v>
      </c>
      <c r="N7834" s="283">
        <f t="shared" si="1751"/>
        <v>3.802065958051716</v>
      </c>
      <c r="O7834" s="283">
        <f t="shared" si="1752"/>
        <v>0.22305704542110302</v>
      </c>
      <c r="P7834" s="21">
        <f t="shared" si="1744"/>
        <v>0</v>
      </c>
      <c r="Q7834" s="21">
        <f t="shared" si="1745"/>
        <v>0.94940007506179924</v>
      </c>
      <c r="R7834">
        <f t="shared" si="1746"/>
        <v>1.1856283047139096</v>
      </c>
      <c r="S7834" s="296">
        <f t="shared" si="1753"/>
        <v>0</v>
      </c>
      <c r="T7834" s="283">
        <f t="shared" si="1754"/>
        <v>0.20709577987443831</v>
      </c>
    </row>
    <row r="7835" spans="1:20" x14ac:dyDescent="0.25">
      <c r="A7835" s="286">
        <v>43427</v>
      </c>
      <c r="B7835" s="1">
        <f t="shared" si="1747"/>
        <v>5</v>
      </c>
      <c r="C7835" s="285">
        <v>9</v>
      </c>
      <c r="D7835" t="s">
        <v>714</v>
      </c>
      <c r="F7835" s="16">
        <v>54</v>
      </c>
      <c r="G7835" t="str">
        <f t="shared" si="1741"/>
        <v>heating</v>
      </c>
      <c r="H7835" s="283">
        <f>IF(G7835="heating",F7835*Assumptions!M$4+Assumptions!M$7,0)</f>
        <v>0.16641068510005663</v>
      </c>
      <c r="I7835" s="15">
        <f t="shared" si="1742"/>
        <v>1.0343009000871222</v>
      </c>
      <c r="J7835" s="15">
        <f t="shared" si="1743"/>
        <v>1.0078033906966741</v>
      </c>
      <c r="K7835" s="283">
        <f t="shared" si="1748"/>
        <v>0.17346183101226756</v>
      </c>
      <c r="L7835" s="283">
        <f t="shared" si="1749"/>
        <v>4.1559947708987721</v>
      </c>
      <c r="M7835" s="283">
        <f t="shared" si="1750"/>
        <v>2.4597328505191856</v>
      </c>
      <c r="N7835" s="283">
        <f t="shared" si="1751"/>
        <v>3.9259252525022648</v>
      </c>
      <c r="O7835" s="283">
        <f t="shared" si="1752"/>
        <v>0.18362714933964336</v>
      </c>
      <c r="P7835" s="21">
        <f t="shared" si="1744"/>
        <v>0</v>
      </c>
      <c r="Q7835" s="21">
        <f t="shared" si="1745"/>
        <v>0.8408485371888097</v>
      </c>
      <c r="R7835">
        <f t="shared" si="1746"/>
        <v>1.1856283047139096</v>
      </c>
      <c r="S7835" s="296">
        <f t="shared" si="1753"/>
        <v>0</v>
      </c>
      <c r="T7835" s="283">
        <f t="shared" si="1754"/>
        <v>0.17346183101226756</v>
      </c>
    </row>
    <row r="7836" spans="1:20" x14ac:dyDescent="0.25">
      <c r="A7836" s="286">
        <v>43427</v>
      </c>
      <c r="B7836" s="1">
        <f t="shared" si="1747"/>
        <v>5</v>
      </c>
      <c r="C7836" s="285">
        <v>10</v>
      </c>
      <c r="D7836" t="s">
        <v>714</v>
      </c>
      <c r="F7836" s="16">
        <v>57</v>
      </c>
      <c r="G7836" t="str">
        <f t="shared" si="1741"/>
        <v>heating</v>
      </c>
      <c r="H7836" s="283">
        <f>IF(G7836="heating",F7836*Assumptions!M$4+Assumptions!M$7,0)</f>
        <v>0.13432306238893654</v>
      </c>
      <c r="I7836" s="15">
        <f t="shared" si="1742"/>
        <v>0.98112329028689171</v>
      </c>
      <c r="J7836" s="15">
        <f t="shared" si="1743"/>
        <v>1.0078033906966741</v>
      </c>
      <c r="K7836" s="283">
        <f t="shared" si="1748"/>
        <v>0.13281587416630478</v>
      </c>
      <c r="L7836" s="283">
        <f t="shared" si="1749"/>
        <v>4.2530692972692208</v>
      </c>
      <c r="M7836" s="283">
        <f t="shared" si="1750"/>
        <v>1.9273538978620028</v>
      </c>
      <c r="N7836" s="283">
        <f t="shared" si="1751"/>
        <v>4.1119599131986844</v>
      </c>
      <c r="O7836" s="283">
        <f t="shared" si="1752"/>
        <v>0.13737369248020417</v>
      </c>
      <c r="P7836" s="21">
        <f t="shared" si="1744"/>
        <v>0</v>
      </c>
      <c r="Q7836" s="21">
        <f t="shared" si="1745"/>
        <v>0.74504051125983206</v>
      </c>
      <c r="R7836">
        <f t="shared" si="1746"/>
        <v>1.1856283047139096</v>
      </c>
      <c r="S7836" s="296">
        <f t="shared" si="1753"/>
        <v>0</v>
      </c>
      <c r="T7836" s="283">
        <f t="shared" si="1754"/>
        <v>0.13281587416630478</v>
      </c>
    </row>
    <row r="7837" spans="1:20" x14ac:dyDescent="0.25">
      <c r="A7837" s="286">
        <v>43427</v>
      </c>
      <c r="B7837" s="1">
        <f t="shared" si="1747"/>
        <v>5</v>
      </c>
      <c r="C7837" s="285">
        <v>11</v>
      </c>
      <c r="D7837" t="s">
        <v>714</v>
      </c>
      <c r="F7837" s="16">
        <v>57</v>
      </c>
      <c r="G7837" t="str">
        <f t="shared" si="1741"/>
        <v>heating</v>
      </c>
      <c r="H7837" s="283">
        <f>IF(G7837="heating",F7837*Assumptions!M$4+Assumptions!M$7,0)</f>
        <v>0.13432306238893654</v>
      </c>
      <c r="I7837" s="15">
        <f t="shared" si="1742"/>
        <v>0.94956163997961163</v>
      </c>
      <c r="J7837" s="15">
        <f t="shared" si="1743"/>
        <v>1.0078033906966741</v>
      </c>
      <c r="K7837" s="283">
        <f t="shared" si="1748"/>
        <v>0.12854333449958574</v>
      </c>
      <c r="L7837" s="283">
        <f t="shared" si="1749"/>
        <v>4.2530692972692208</v>
      </c>
      <c r="M7837" s="283">
        <f t="shared" si="1750"/>
        <v>1.8653530562298504</v>
      </c>
      <c r="N7837" s="283">
        <f t="shared" si="1751"/>
        <v>4.1119599131986844</v>
      </c>
      <c r="O7837" s="283">
        <f t="shared" si="1752"/>
        <v>0.1329545328430782</v>
      </c>
      <c r="P7837" s="21">
        <f t="shared" si="1744"/>
        <v>0</v>
      </c>
      <c r="Q7837" s="21">
        <f t="shared" si="1745"/>
        <v>0.72850690893675296</v>
      </c>
      <c r="R7837">
        <f t="shared" si="1746"/>
        <v>1.1856283047139096</v>
      </c>
      <c r="S7837" s="296">
        <f t="shared" si="1753"/>
        <v>0</v>
      </c>
      <c r="T7837" s="283">
        <f t="shared" si="1754"/>
        <v>0.12854333449958574</v>
      </c>
    </row>
    <row r="7838" spans="1:20" x14ac:dyDescent="0.25">
      <c r="A7838" s="286">
        <v>43427</v>
      </c>
      <c r="B7838" s="1">
        <f t="shared" si="1747"/>
        <v>5</v>
      </c>
      <c r="C7838" s="285">
        <v>12</v>
      </c>
      <c r="D7838" t="s">
        <v>714</v>
      </c>
      <c r="F7838" s="16">
        <v>54</v>
      </c>
      <c r="G7838" t="str">
        <f t="shared" si="1741"/>
        <v>heating</v>
      </c>
      <c r="H7838" s="283">
        <f>IF(G7838="heating",F7838*Assumptions!M$4+Assumptions!M$7,0)</f>
        <v>0.16641068510005663</v>
      </c>
      <c r="I7838" s="15">
        <f t="shared" si="1742"/>
        <v>0.91648403420261149</v>
      </c>
      <c r="J7838" s="15">
        <f t="shared" si="1743"/>
        <v>1.0078033906966741</v>
      </c>
      <c r="K7838" s="283">
        <f t="shared" si="1748"/>
        <v>0.15370285248026347</v>
      </c>
      <c r="L7838" s="283">
        <f t="shared" si="1749"/>
        <v>4.1559947708987721</v>
      </c>
      <c r="M7838" s="283">
        <f t="shared" si="1750"/>
        <v>2.1795455130268437</v>
      </c>
      <c r="N7838" s="283">
        <f t="shared" si="1751"/>
        <v>3.9259252525022648</v>
      </c>
      <c r="O7838" s="283">
        <f t="shared" si="1752"/>
        <v>0.16271024283334387</v>
      </c>
      <c r="P7838" s="21">
        <f t="shared" si="1744"/>
        <v>0</v>
      </c>
      <c r="Q7838" s="21">
        <f t="shared" si="1745"/>
        <v>0.75910815787401487</v>
      </c>
      <c r="R7838">
        <f t="shared" si="1746"/>
        <v>1.1856283047139096</v>
      </c>
      <c r="S7838" s="296">
        <f t="shared" si="1753"/>
        <v>0</v>
      </c>
      <c r="T7838" s="283">
        <f t="shared" si="1754"/>
        <v>0.15370285248026347</v>
      </c>
    </row>
    <row r="7839" spans="1:20" x14ac:dyDescent="0.25">
      <c r="A7839" s="286">
        <v>43427</v>
      </c>
      <c r="B7839" s="1">
        <f t="shared" si="1747"/>
        <v>5</v>
      </c>
      <c r="C7839" s="285">
        <v>13</v>
      </c>
      <c r="D7839" t="s">
        <v>714</v>
      </c>
      <c r="F7839" s="16">
        <v>55</v>
      </c>
      <c r="G7839" t="str">
        <f t="shared" si="1741"/>
        <v>heating</v>
      </c>
      <c r="H7839" s="283">
        <f>IF(G7839="heating",F7839*Assumptions!M$4+Assumptions!M$7,0)</f>
        <v>0.15571481086301653</v>
      </c>
      <c r="I7839" s="15">
        <f t="shared" si="1742"/>
        <v>0.90040206880052787</v>
      </c>
      <c r="J7839" s="15">
        <f t="shared" si="1743"/>
        <v>1.0078033906966741</v>
      </c>
      <c r="K7839" s="283">
        <f t="shared" si="1748"/>
        <v>0.1413000195549329</v>
      </c>
      <c r="L7839" s="283">
        <f t="shared" si="1749"/>
        <v>4.1851135499983272</v>
      </c>
      <c r="M7839" s="283">
        <f t="shared" si="1750"/>
        <v>2.0177088094623388</v>
      </c>
      <c r="N7839" s="283">
        <f t="shared" si="1751"/>
        <v>3.9876635481217684</v>
      </c>
      <c r="O7839" s="283">
        <f t="shared" si="1752"/>
        <v>0.14829651983375414</v>
      </c>
      <c r="P7839" s="21">
        <f t="shared" si="1744"/>
        <v>0</v>
      </c>
      <c r="Q7839" s="21">
        <f t="shared" si="1745"/>
        <v>0.79115902007799765</v>
      </c>
      <c r="R7839">
        <f t="shared" si="1746"/>
        <v>1.1856283047139096</v>
      </c>
      <c r="S7839" s="296">
        <f t="shared" si="1753"/>
        <v>0</v>
      </c>
      <c r="T7839" s="283">
        <f t="shared" si="1754"/>
        <v>0.1413000195549329</v>
      </c>
    </row>
    <row r="7840" spans="1:20" x14ac:dyDescent="0.25">
      <c r="A7840" s="286">
        <v>43427</v>
      </c>
      <c r="B7840" s="1">
        <f t="shared" si="1747"/>
        <v>5</v>
      </c>
      <c r="C7840" s="285">
        <v>14</v>
      </c>
      <c r="D7840" t="s">
        <v>714</v>
      </c>
      <c r="F7840" s="16">
        <v>57</v>
      </c>
      <c r="G7840" t="str">
        <f t="shared" si="1741"/>
        <v>heating</v>
      </c>
      <c r="H7840" s="283">
        <f>IF(G7840="heating",F7840*Assumptions!M$4+Assumptions!M$7,0)</f>
        <v>0.13432306238893654</v>
      </c>
      <c r="I7840" s="15">
        <f t="shared" si="1742"/>
        <v>0.86032894500746537</v>
      </c>
      <c r="J7840" s="15">
        <f t="shared" si="1743"/>
        <v>1.0078033906966741</v>
      </c>
      <c r="K7840" s="283">
        <f t="shared" si="1748"/>
        <v>0.11646379413572862</v>
      </c>
      <c r="L7840" s="283">
        <f t="shared" si="1749"/>
        <v>4.2530692972692208</v>
      </c>
      <c r="M7840" s="283">
        <f t="shared" si="1750"/>
        <v>1.6900611391242977</v>
      </c>
      <c r="N7840" s="283">
        <f t="shared" si="1751"/>
        <v>4.1119599131986844</v>
      </c>
      <c r="O7840" s="283">
        <f t="shared" si="1752"/>
        <v>0.12046046107896891</v>
      </c>
      <c r="P7840" s="21">
        <f t="shared" si="1744"/>
        <v>0</v>
      </c>
      <c r="Q7840" s="21">
        <f t="shared" si="1745"/>
        <v>0.84355555031342389</v>
      </c>
      <c r="R7840">
        <f t="shared" si="1746"/>
        <v>1.1856283047139096</v>
      </c>
      <c r="S7840" s="296">
        <f t="shared" si="1753"/>
        <v>0</v>
      </c>
      <c r="T7840" s="283">
        <f t="shared" si="1754"/>
        <v>0.11646379413572862</v>
      </c>
    </row>
    <row r="7841" spans="1:20" x14ac:dyDescent="0.25">
      <c r="A7841" s="286">
        <v>43427</v>
      </c>
      <c r="B7841" s="1">
        <f t="shared" si="1747"/>
        <v>5</v>
      </c>
      <c r="C7841" s="285">
        <v>15</v>
      </c>
      <c r="D7841" t="s">
        <v>714</v>
      </c>
      <c r="F7841" s="16">
        <v>57</v>
      </c>
      <c r="G7841" t="str">
        <f t="shared" si="1741"/>
        <v>heating</v>
      </c>
      <c r="H7841" s="283">
        <f>IF(G7841="heating",F7841*Assumptions!M$4+Assumptions!M$7,0)</f>
        <v>0.13432306238893654</v>
      </c>
      <c r="I7841" s="15">
        <f t="shared" si="1742"/>
        <v>0.85754515037175039</v>
      </c>
      <c r="J7841" s="15">
        <f t="shared" si="1743"/>
        <v>1.0078033906966741</v>
      </c>
      <c r="K7841" s="283">
        <f t="shared" si="1748"/>
        <v>0.11608694841032152</v>
      </c>
      <c r="L7841" s="283">
        <f t="shared" si="1749"/>
        <v>4.2530692972692208</v>
      </c>
      <c r="M7841" s="283">
        <f t="shared" si="1750"/>
        <v>1.6845925527650605</v>
      </c>
      <c r="N7841" s="283">
        <f t="shared" si="1751"/>
        <v>4.1119599131986844</v>
      </c>
      <c r="O7841" s="283">
        <f t="shared" si="1752"/>
        <v>0.12007068320701264</v>
      </c>
      <c r="P7841" s="21">
        <f t="shared" si="1744"/>
        <v>0</v>
      </c>
      <c r="Q7841" s="21">
        <f t="shared" si="1745"/>
        <v>0.96592607327566882</v>
      </c>
      <c r="R7841">
        <f t="shared" si="1746"/>
        <v>1.1856283047139096</v>
      </c>
      <c r="S7841" s="296">
        <f t="shared" si="1753"/>
        <v>0</v>
      </c>
      <c r="T7841" s="283">
        <f t="shared" si="1754"/>
        <v>0.11608694841032152</v>
      </c>
    </row>
    <row r="7842" spans="1:20" x14ac:dyDescent="0.25">
      <c r="A7842" s="286">
        <v>43427</v>
      </c>
      <c r="B7842" s="1">
        <f t="shared" si="1747"/>
        <v>5</v>
      </c>
      <c r="C7842" s="285">
        <v>16</v>
      </c>
      <c r="D7842" t="s">
        <v>714</v>
      </c>
      <c r="F7842" s="16">
        <v>57</v>
      </c>
      <c r="G7842" t="str">
        <f t="shared" si="1741"/>
        <v>heating</v>
      </c>
      <c r="H7842" s="283">
        <f>IF(G7842="heating",F7842*Assumptions!M$4+Assumptions!M$7,0)</f>
        <v>0.13432306238893654</v>
      </c>
      <c r="I7842" s="15">
        <f t="shared" si="1742"/>
        <v>0.88344815438260227</v>
      </c>
      <c r="J7842" s="15">
        <f t="shared" si="1743"/>
        <v>1.0078033906966741</v>
      </c>
      <c r="K7842" s="283">
        <f t="shared" si="1748"/>
        <v>0.11959347012404886</v>
      </c>
      <c r="L7842" s="283">
        <f t="shared" si="1749"/>
        <v>4.2530692972692208</v>
      </c>
      <c r="M7842" s="283">
        <f t="shared" si="1750"/>
        <v>1.7354773459820803</v>
      </c>
      <c r="N7842" s="283">
        <f t="shared" si="1751"/>
        <v>4.1119599131986844</v>
      </c>
      <c r="O7842" s="283">
        <f t="shared" si="1752"/>
        <v>0.12369753759170445</v>
      </c>
      <c r="P7842" s="21">
        <f t="shared" si="1744"/>
        <v>0</v>
      </c>
      <c r="Q7842" s="21">
        <f t="shared" si="1745"/>
        <v>1.1649354943302594</v>
      </c>
      <c r="R7842">
        <f t="shared" si="1746"/>
        <v>1.1856283047139096</v>
      </c>
      <c r="S7842" s="296">
        <f t="shared" si="1753"/>
        <v>0</v>
      </c>
      <c r="T7842" s="283">
        <f t="shared" si="1754"/>
        <v>0.11959347012404886</v>
      </c>
    </row>
    <row r="7843" spans="1:20" x14ac:dyDescent="0.25">
      <c r="A7843" s="286">
        <v>43427</v>
      </c>
      <c r="B7843" s="1">
        <f t="shared" si="1747"/>
        <v>5</v>
      </c>
      <c r="C7843" s="285">
        <v>17</v>
      </c>
      <c r="D7843" t="s">
        <v>714</v>
      </c>
      <c r="F7843" s="16">
        <v>54</v>
      </c>
      <c r="G7843" t="str">
        <f t="shared" si="1741"/>
        <v>heating</v>
      </c>
      <c r="H7843" s="283">
        <f>IF(G7843="heating",F7843*Assumptions!M$4+Assumptions!M$7,0)</f>
        <v>0.16641068510005663</v>
      </c>
      <c r="I7843" s="15">
        <f t="shared" si="1742"/>
        <v>0.94025748850374469</v>
      </c>
      <c r="J7843" s="15">
        <f t="shared" si="1743"/>
        <v>1.0078033906966741</v>
      </c>
      <c r="K7843" s="283">
        <f t="shared" si="1748"/>
        <v>0.15768988073501378</v>
      </c>
      <c r="L7843" s="283">
        <f t="shared" si="1749"/>
        <v>4.1559947708987721</v>
      </c>
      <c r="M7843" s="283">
        <f t="shared" si="1750"/>
        <v>2.2360825870155527</v>
      </c>
      <c r="N7843" s="283">
        <f t="shared" si="1751"/>
        <v>3.9259252525022648</v>
      </c>
      <c r="O7843" s="283">
        <f t="shared" si="1752"/>
        <v>0.16693092140270954</v>
      </c>
      <c r="P7843" s="21">
        <f t="shared" si="1744"/>
        <v>0</v>
      </c>
      <c r="Q7843" s="21">
        <f t="shared" si="1745"/>
        <v>1.3521540118753073</v>
      </c>
      <c r="R7843">
        <f t="shared" si="1746"/>
        <v>1.1856283047139096</v>
      </c>
      <c r="S7843" s="296">
        <f t="shared" si="1753"/>
        <v>0</v>
      </c>
      <c r="T7843" s="283">
        <f t="shared" si="1754"/>
        <v>0.15768988073501378</v>
      </c>
    </row>
    <row r="7844" spans="1:20" x14ac:dyDescent="0.25">
      <c r="A7844" s="286">
        <v>43427</v>
      </c>
      <c r="B7844" s="1">
        <f t="shared" si="1747"/>
        <v>5</v>
      </c>
      <c r="C7844" s="285">
        <v>18</v>
      </c>
      <c r="D7844" t="s">
        <v>714</v>
      </c>
      <c r="F7844" s="16">
        <v>54</v>
      </c>
      <c r="G7844" t="str">
        <f t="shared" si="1741"/>
        <v>heating</v>
      </c>
      <c r="H7844" s="283">
        <f>IF(G7844="heating",F7844*Assumptions!M$4+Assumptions!M$7,0)</f>
        <v>0.16641068510005663</v>
      </c>
      <c r="I7844" s="15">
        <f t="shared" si="1742"/>
        <v>0.98182363790757687</v>
      </c>
      <c r="J7844" s="15">
        <f t="shared" si="1743"/>
        <v>1.0078033906966741</v>
      </c>
      <c r="K7844" s="283">
        <f t="shared" si="1748"/>
        <v>0.16466090858881421</v>
      </c>
      <c r="L7844" s="283">
        <f t="shared" si="1749"/>
        <v>4.1559947708987721</v>
      </c>
      <c r="M7844" s="283">
        <f t="shared" si="1750"/>
        <v>2.3349335337270776</v>
      </c>
      <c r="N7844" s="283">
        <f t="shared" si="1751"/>
        <v>3.9259252525022648</v>
      </c>
      <c r="O7844" s="283">
        <f t="shared" si="1752"/>
        <v>0.1743104697753432</v>
      </c>
      <c r="P7844" s="21">
        <f t="shared" si="1744"/>
        <v>0</v>
      </c>
      <c r="Q7844" s="21">
        <f t="shared" si="1745"/>
        <v>1.5598916921549892</v>
      </c>
      <c r="R7844">
        <f t="shared" si="1746"/>
        <v>1.1856283047139096</v>
      </c>
      <c r="S7844" s="296">
        <f t="shared" si="1753"/>
        <v>0</v>
      </c>
      <c r="T7844" s="283">
        <f t="shared" si="1754"/>
        <v>0.16466090858881421</v>
      </c>
    </row>
    <row r="7845" spans="1:20" x14ac:dyDescent="0.25">
      <c r="A7845" s="286">
        <v>43427</v>
      </c>
      <c r="B7845" s="1">
        <f t="shared" si="1747"/>
        <v>5</v>
      </c>
      <c r="C7845" s="285">
        <v>19</v>
      </c>
      <c r="D7845" t="s">
        <v>714</v>
      </c>
      <c r="F7845" s="16">
        <v>52</v>
      </c>
      <c r="G7845" t="str">
        <f t="shared" si="1741"/>
        <v>heating</v>
      </c>
      <c r="H7845" s="283">
        <f>IF(G7845="heating",F7845*Assumptions!M$4+Assumptions!M$7,0)</f>
        <v>0.18780243357413662</v>
      </c>
      <c r="I7845" s="15">
        <f t="shared" si="1742"/>
        <v>0.98418842963438757</v>
      </c>
      <c r="J7845" s="15">
        <f t="shared" si="1743"/>
        <v>1.0078033906966741</v>
      </c>
      <c r="K7845" s="283">
        <f t="shared" si="1748"/>
        <v>0.18627530615443444</v>
      </c>
      <c r="L7845" s="283">
        <f t="shared" si="1749"/>
        <v>4.0950984110509578</v>
      </c>
      <c r="M7845" s="283">
        <f t="shared" si="1750"/>
        <v>2.6027272033766002</v>
      </c>
      <c r="N7845" s="283">
        <f t="shared" si="1751"/>
        <v>3.802065958051716</v>
      </c>
      <c r="O7845" s="283">
        <f t="shared" si="1752"/>
        <v>0.20063189820145655</v>
      </c>
      <c r="P7845" s="21">
        <f t="shared" si="1744"/>
        <v>0</v>
      </c>
      <c r="Q7845" s="21">
        <f t="shared" si="1745"/>
        <v>1.6764212681468484</v>
      </c>
      <c r="R7845">
        <f t="shared" si="1746"/>
        <v>1.1856283047139096</v>
      </c>
      <c r="S7845" s="296">
        <f t="shared" si="1753"/>
        <v>0</v>
      </c>
      <c r="T7845" s="283">
        <f t="shared" si="1754"/>
        <v>0.18627530615443444</v>
      </c>
    </row>
    <row r="7846" spans="1:20" x14ac:dyDescent="0.25">
      <c r="A7846" s="286">
        <v>43427</v>
      </c>
      <c r="B7846" s="1">
        <f t="shared" si="1747"/>
        <v>5</v>
      </c>
      <c r="C7846" s="285">
        <v>20</v>
      </c>
      <c r="D7846" t="s">
        <v>714</v>
      </c>
      <c r="F7846" s="16">
        <v>46</v>
      </c>
      <c r="G7846" t="str">
        <f t="shared" si="1741"/>
        <v>heating</v>
      </c>
      <c r="H7846" s="283">
        <f>IF(G7846="heating",F7846*Assumptions!M$4+Assumptions!M$7,0)</f>
        <v>0.2519776789963768</v>
      </c>
      <c r="I7846" s="15">
        <f t="shared" si="1742"/>
        <v>0.97071962311712034</v>
      </c>
      <c r="J7846" s="15">
        <f t="shared" si="1743"/>
        <v>1.0078033906966741</v>
      </c>
      <c r="K7846" s="283">
        <f t="shared" si="1748"/>
        <v>0.24650838443779935</v>
      </c>
      <c r="L7846" s="283">
        <f t="shared" si="1749"/>
        <v>3.8708416397494121</v>
      </c>
      <c r="M7846" s="283">
        <f t="shared" si="1750"/>
        <v>3.2557130637275948</v>
      </c>
      <c r="N7846" s="283">
        <f t="shared" si="1751"/>
        <v>3.4228778732085736</v>
      </c>
      <c r="O7846" s="283">
        <f t="shared" si="1752"/>
        <v>0.27876978214672216</v>
      </c>
      <c r="P7846" s="21">
        <f t="shared" si="1744"/>
        <v>0</v>
      </c>
      <c r="Q7846" s="21">
        <f t="shared" si="1745"/>
        <v>1.52436960139122</v>
      </c>
      <c r="R7846">
        <f t="shared" si="1746"/>
        <v>1.1856283047139096</v>
      </c>
      <c r="S7846" s="296">
        <f t="shared" si="1753"/>
        <v>0</v>
      </c>
      <c r="T7846" s="283">
        <f t="shared" si="1754"/>
        <v>0.24650838443779935</v>
      </c>
    </row>
    <row r="7847" spans="1:20" x14ac:dyDescent="0.25">
      <c r="A7847" s="286">
        <v>43427</v>
      </c>
      <c r="B7847" s="1">
        <f t="shared" si="1747"/>
        <v>5</v>
      </c>
      <c r="C7847" s="285">
        <v>21</v>
      </c>
      <c r="D7847" t="s">
        <v>714</v>
      </c>
      <c r="F7847" s="16">
        <v>46</v>
      </c>
      <c r="G7847" t="str">
        <f t="shared" si="1741"/>
        <v>heating</v>
      </c>
      <c r="H7847" s="283">
        <f>IF(G7847="heating",F7847*Assumptions!M$4+Assumptions!M$7,0)</f>
        <v>0.2519776789963768</v>
      </c>
      <c r="I7847" s="15">
        <f t="shared" si="1742"/>
        <v>0.95751150862929935</v>
      </c>
      <c r="J7847" s="15">
        <f t="shared" si="1743"/>
        <v>1.0078033906966741</v>
      </c>
      <c r="K7847" s="283">
        <f t="shared" si="1748"/>
        <v>0.24315426355023861</v>
      </c>
      <c r="L7847" s="283">
        <f t="shared" si="1749"/>
        <v>3.8708416397494121</v>
      </c>
      <c r="M7847" s="283">
        <f t="shared" si="1750"/>
        <v>3.2114141437705399</v>
      </c>
      <c r="N7847" s="283">
        <f t="shared" si="1751"/>
        <v>3.4228778732085736</v>
      </c>
      <c r="O7847" s="283">
        <f t="shared" si="1752"/>
        <v>0.27497669595514468</v>
      </c>
      <c r="P7847" s="21">
        <f t="shared" si="1744"/>
        <v>0</v>
      </c>
      <c r="Q7847" s="21">
        <f t="shared" si="1745"/>
        <v>1.4448604713749031</v>
      </c>
      <c r="R7847">
        <f t="shared" si="1746"/>
        <v>1.1856283047139096</v>
      </c>
      <c r="S7847" s="296">
        <f t="shared" si="1753"/>
        <v>0</v>
      </c>
      <c r="T7847" s="283">
        <f t="shared" si="1754"/>
        <v>0.24315426355023861</v>
      </c>
    </row>
    <row r="7848" spans="1:20" x14ac:dyDescent="0.25">
      <c r="A7848" s="286">
        <v>43427</v>
      </c>
      <c r="B7848" s="1">
        <f t="shared" si="1747"/>
        <v>5</v>
      </c>
      <c r="C7848" s="285">
        <v>22</v>
      </c>
      <c r="D7848" t="s">
        <v>714</v>
      </c>
      <c r="F7848" s="16">
        <v>45</v>
      </c>
      <c r="G7848" t="str">
        <f t="shared" si="1741"/>
        <v>heating</v>
      </c>
      <c r="H7848" s="283">
        <f>IF(G7848="heating",F7848*Assumptions!M$4+Assumptions!M$7,0)</f>
        <v>0.26267355323341679</v>
      </c>
      <c r="I7848" s="15">
        <f t="shared" si="1742"/>
        <v>0.9426530227543114</v>
      </c>
      <c r="J7848" s="15">
        <f t="shared" si="1743"/>
        <v>1.0078033906966741</v>
      </c>
      <c r="K7848" s="283">
        <f t="shared" si="1748"/>
        <v>0.24954221667139775</v>
      </c>
      <c r="L7848" s="283">
        <f t="shared" si="1749"/>
        <v>3.8225513186096443</v>
      </c>
      <c r="M7848" s="283">
        <f t="shared" si="1750"/>
        <v>3.2546656150651172</v>
      </c>
      <c r="N7848" s="283">
        <f t="shared" si="1751"/>
        <v>3.3574836377085973</v>
      </c>
      <c r="O7848" s="283">
        <f t="shared" si="1752"/>
        <v>0.28410799048213109</v>
      </c>
      <c r="P7848" s="21">
        <f t="shared" si="1744"/>
        <v>0</v>
      </c>
      <c r="Q7848" s="21">
        <f t="shared" si="1745"/>
        <v>1.2427137171080138</v>
      </c>
      <c r="R7848">
        <f t="shared" si="1746"/>
        <v>1.1856283047139096</v>
      </c>
      <c r="S7848" s="296">
        <f t="shared" si="1753"/>
        <v>0</v>
      </c>
      <c r="T7848" s="283">
        <f t="shared" si="1754"/>
        <v>0.24954221667139775</v>
      </c>
    </row>
    <row r="7849" spans="1:20" x14ac:dyDescent="0.25">
      <c r="A7849" s="286">
        <v>43427</v>
      </c>
      <c r="B7849" s="1">
        <f t="shared" si="1747"/>
        <v>5</v>
      </c>
      <c r="C7849" s="285">
        <v>23</v>
      </c>
      <c r="D7849" t="s">
        <v>713</v>
      </c>
      <c r="F7849" s="16">
        <v>43</v>
      </c>
      <c r="G7849" t="str">
        <f t="shared" si="1741"/>
        <v>heating</v>
      </c>
      <c r="H7849" s="283">
        <f>IF(G7849="heating",F7849*Assumptions!M$4+Assumptions!M$7,0)</f>
        <v>0.28406530170749683</v>
      </c>
      <c r="I7849" s="15">
        <f t="shared" si="1742"/>
        <v>0.94450710149963013</v>
      </c>
      <c r="J7849" s="15">
        <f t="shared" si="1743"/>
        <v>1.0078033906966741</v>
      </c>
      <c r="K7849" s="283">
        <f t="shared" si="1748"/>
        <v>0.27039535770109829</v>
      </c>
      <c r="L7849" s="283">
        <f t="shared" si="1749"/>
        <v>3.7370271581932331</v>
      </c>
      <c r="M7849" s="283">
        <f t="shared" si="1750"/>
        <v>3.4477400011486257</v>
      </c>
      <c r="N7849" s="283">
        <f t="shared" si="1751"/>
        <v>3.2278965655525562</v>
      </c>
      <c r="O7849" s="283">
        <f t="shared" si="1752"/>
        <v>0.31304435401120217</v>
      </c>
      <c r="P7849" s="21">
        <f t="shared" si="1744"/>
        <v>0</v>
      </c>
      <c r="Q7849" s="21">
        <f t="shared" si="1745"/>
        <v>1.0297519246597011</v>
      </c>
      <c r="R7849">
        <f t="shared" si="1746"/>
        <v>1.1856283047139096</v>
      </c>
      <c r="S7849" s="296">
        <f t="shared" si="1753"/>
        <v>0</v>
      </c>
      <c r="T7849" s="283">
        <f t="shared" si="1754"/>
        <v>0.27039535770109829</v>
      </c>
    </row>
    <row r="7850" spans="1:20" x14ac:dyDescent="0.25">
      <c r="A7850" s="286">
        <v>43428</v>
      </c>
      <c r="B7850" s="1">
        <f t="shared" si="1747"/>
        <v>6</v>
      </c>
      <c r="C7850" s="285">
        <v>0</v>
      </c>
      <c r="D7850" t="s">
        <v>713</v>
      </c>
      <c r="F7850" s="16">
        <v>41</v>
      </c>
      <c r="G7850" t="str">
        <f t="shared" si="1741"/>
        <v>heating</v>
      </c>
      <c r="H7850" s="283">
        <f>IF(G7850="heating",F7850*Assumptions!M$4+Assumptions!M$7,0)</f>
        <v>0.30545705018157687</v>
      </c>
      <c r="I7850" s="15">
        <f t="shared" si="1742"/>
        <v>0.97481507806017154</v>
      </c>
      <c r="J7850" s="15">
        <f t="shared" si="1743"/>
        <v>0.9885470267915587</v>
      </c>
      <c r="K7850" s="283">
        <f t="shared" si="1748"/>
        <v>0.29435385351935217</v>
      </c>
      <c r="L7850" s="283">
        <f t="shared" si="1749"/>
        <v>3.6290180754851575</v>
      </c>
      <c r="M7850" s="283">
        <f t="shared" si="1750"/>
        <v>3.6447511324956188</v>
      </c>
      <c r="N7850" s="283">
        <f t="shared" si="1751"/>
        <v>3.0927664988509331</v>
      </c>
      <c r="O7850" s="283">
        <f t="shared" si="1752"/>
        <v>0.34539156299297652</v>
      </c>
      <c r="P7850" s="21">
        <f t="shared" si="1744"/>
        <v>0</v>
      </c>
      <c r="Q7850" s="21">
        <f t="shared" si="1745"/>
        <v>0.90668853391740301</v>
      </c>
      <c r="R7850">
        <f t="shared" si="1746"/>
        <v>1.0112882868167345</v>
      </c>
      <c r="S7850" s="296">
        <f t="shared" si="1753"/>
        <v>0</v>
      </c>
      <c r="T7850" s="283">
        <f t="shared" si="1754"/>
        <v>0.29435385351935217</v>
      </c>
    </row>
    <row r="7851" spans="1:20" x14ac:dyDescent="0.25">
      <c r="A7851" s="286">
        <v>43428</v>
      </c>
      <c r="B7851" s="1">
        <f t="shared" si="1747"/>
        <v>6</v>
      </c>
      <c r="C7851" s="285">
        <v>1</v>
      </c>
      <c r="D7851" t="s">
        <v>713</v>
      </c>
      <c r="F7851" s="16">
        <v>39</v>
      </c>
      <c r="G7851" t="str">
        <f t="shared" si="1741"/>
        <v>heating</v>
      </c>
      <c r="H7851" s="283">
        <f>IF(G7851="heating",F7851*Assumptions!M$4+Assumptions!M$7,0)</f>
        <v>0.32684879865565691</v>
      </c>
      <c r="I7851" s="15">
        <f t="shared" si="1742"/>
        <v>1.012242869806885</v>
      </c>
      <c r="J7851" s="15">
        <f t="shared" si="1743"/>
        <v>0.9885470267915587</v>
      </c>
      <c r="K7851" s="283">
        <f t="shared" si="1748"/>
        <v>0.32706114556697374</v>
      </c>
      <c r="L7851" s="283">
        <f t="shared" si="1749"/>
        <v>3.4953736047983544</v>
      </c>
      <c r="M7851" s="283">
        <f t="shared" si="1750"/>
        <v>3.9006014550021404</v>
      </c>
      <c r="N7851" s="283">
        <f t="shared" si="1751"/>
        <v>2.9501734199721237</v>
      </c>
      <c r="O7851" s="283">
        <f t="shared" si="1752"/>
        <v>0.38750294732867419</v>
      </c>
      <c r="P7851" s="21">
        <f t="shared" si="1744"/>
        <v>0</v>
      </c>
      <c r="Q7851" s="21">
        <f t="shared" si="1745"/>
        <v>0.81803459285312596</v>
      </c>
      <c r="R7851">
        <f t="shared" si="1746"/>
        <v>1.0112882868167345</v>
      </c>
      <c r="S7851" s="296">
        <f t="shared" si="1753"/>
        <v>0</v>
      </c>
      <c r="T7851" s="283">
        <f t="shared" si="1754"/>
        <v>0.32706114556697374</v>
      </c>
    </row>
    <row r="7852" spans="1:20" x14ac:dyDescent="0.25">
      <c r="A7852" s="286">
        <v>43428</v>
      </c>
      <c r="B7852" s="1">
        <f t="shared" si="1747"/>
        <v>6</v>
      </c>
      <c r="C7852" s="285">
        <v>2</v>
      </c>
      <c r="D7852" t="s">
        <v>713</v>
      </c>
      <c r="F7852" s="16">
        <v>39</v>
      </c>
      <c r="G7852" t="str">
        <f t="shared" si="1741"/>
        <v>heating</v>
      </c>
      <c r="H7852" s="283">
        <f>IF(G7852="heating",F7852*Assumptions!M$4+Assumptions!M$7,0)</f>
        <v>0.32684879865565691</v>
      </c>
      <c r="I7852" s="15">
        <f t="shared" si="1742"/>
        <v>1.0509704703585963</v>
      </c>
      <c r="J7852" s="15">
        <f t="shared" si="1743"/>
        <v>0.9885470267915587</v>
      </c>
      <c r="K7852" s="283">
        <f t="shared" si="1748"/>
        <v>0.33957424274879855</v>
      </c>
      <c r="L7852" s="283">
        <f t="shared" si="1749"/>
        <v>3.4953736047983544</v>
      </c>
      <c r="M7852" s="283">
        <f t="shared" si="1750"/>
        <v>4.0498353390497162</v>
      </c>
      <c r="N7852" s="283">
        <f t="shared" si="1751"/>
        <v>2.9501734199721237</v>
      </c>
      <c r="O7852" s="283">
        <f t="shared" si="1752"/>
        <v>0.4023284993818278</v>
      </c>
      <c r="P7852" s="21">
        <f t="shared" si="1744"/>
        <v>0</v>
      </c>
      <c r="Q7852" s="21">
        <f t="shared" si="1745"/>
        <v>0.74507607494346417</v>
      </c>
      <c r="R7852">
        <f t="shared" si="1746"/>
        <v>1.0112882868167345</v>
      </c>
      <c r="S7852" s="296">
        <f t="shared" si="1753"/>
        <v>0</v>
      </c>
      <c r="T7852" s="283">
        <f t="shared" si="1754"/>
        <v>0.33957424274879855</v>
      </c>
    </row>
    <row r="7853" spans="1:20" x14ac:dyDescent="0.25">
      <c r="A7853" s="286">
        <v>43428</v>
      </c>
      <c r="B7853" s="1">
        <f t="shared" si="1747"/>
        <v>6</v>
      </c>
      <c r="C7853" s="285">
        <v>3</v>
      </c>
      <c r="D7853" t="s">
        <v>713</v>
      </c>
      <c r="F7853" s="16">
        <v>39</v>
      </c>
      <c r="G7853" t="str">
        <f t="shared" si="1741"/>
        <v>heating</v>
      </c>
      <c r="H7853" s="283">
        <f>IF(G7853="heating",F7853*Assumptions!M$4+Assumptions!M$7,0)</f>
        <v>0.32684879865565691</v>
      </c>
      <c r="I7853" s="15">
        <f t="shared" si="1742"/>
        <v>1.0924036124451033</v>
      </c>
      <c r="J7853" s="15">
        <f t="shared" si="1743"/>
        <v>0.9885470267915587</v>
      </c>
      <c r="K7853" s="283">
        <f t="shared" si="1748"/>
        <v>0.35296151503241313</v>
      </c>
      <c r="L7853" s="283">
        <f t="shared" si="1749"/>
        <v>3.4953736047983544</v>
      </c>
      <c r="M7853" s="283">
        <f t="shared" si="1750"/>
        <v>4.2094948230812239</v>
      </c>
      <c r="N7853" s="283">
        <f t="shared" si="1751"/>
        <v>2.9501734199721237</v>
      </c>
      <c r="O7853" s="283">
        <f t="shared" si="1752"/>
        <v>0.41818977650662725</v>
      </c>
      <c r="P7853" s="21">
        <f t="shared" si="1744"/>
        <v>0</v>
      </c>
      <c r="Q7853" s="21">
        <f t="shared" si="1745"/>
        <v>0.69158980876382303</v>
      </c>
      <c r="R7853">
        <f t="shared" si="1746"/>
        <v>1.0112882868167345</v>
      </c>
      <c r="S7853" s="296">
        <f t="shared" si="1753"/>
        <v>0</v>
      </c>
      <c r="T7853" s="283">
        <f t="shared" si="1754"/>
        <v>0.35296151503241313</v>
      </c>
    </row>
    <row r="7854" spans="1:20" x14ac:dyDescent="0.25">
      <c r="A7854" s="286">
        <v>43428</v>
      </c>
      <c r="B7854" s="1">
        <f t="shared" si="1747"/>
        <v>6</v>
      </c>
      <c r="C7854" s="285">
        <v>4</v>
      </c>
      <c r="D7854" t="s">
        <v>713</v>
      </c>
      <c r="F7854" s="16">
        <v>37</v>
      </c>
      <c r="G7854" t="str">
        <f t="shared" si="1741"/>
        <v>heating</v>
      </c>
      <c r="H7854" s="283">
        <f>IF(G7854="heating",F7854*Assumptions!M$4+Assumptions!M$7,0)</f>
        <v>0.34824054712973695</v>
      </c>
      <c r="I7854" s="15">
        <f t="shared" si="1742"/>
        <v>1.1348296917927807</v>
      </c>
      <c r="J7854" s="15">
        <f t="shared" si="1743"/>
        <v>0.9885470267915587</v>
      </c>
      <c r="K7854" s="283">
        <f t="shared" si="1748"/>
        <v>0.39066756976450107</v>
      </c>
      <c r="L7854" s="283">
        <f t="shared" si="1749"/>
        <v>3.3550920610042541</v>
      </c>
      <c r="M7854" s="283">
        <f t="shared" si="1750"/>
        <v>4.4721959580912944</v>
      </c>
      <c r="N7854" s="283">
        <f t="shared" si="1751"/>
        <v>2.8034223547707424</v>
      </c>
      <c r="O7854" s="283">
        <f t="shared" si="1752"/>
        <v>0.46754484196010176</v>
      </c>
      <c r="P7854" s="21">
        <f t="shared" si="1744"/>
        <v>0</v>
      </c>
      <c r="Q7854" s="21">
        <f t="shared" si="1745"/>
        <v>0.6473875548762833</v>
      </c>
      <c r="R7854">
        <f t="shared" si="1746"/>
        <v>1.0112882868167345</v>
      </c>
      <c r="S7854" s="296">
        <f t="shared" si="1753"/>
        <v>0</v>
      </c>
      <c r="T7854" s="283">
        <f t="shared" si="1754"/>
        <v>0.39066756976450107</v>
      </c>
    </row>
    <row r="7855" spans="1:20" x14ac:dyDescent="0.25">
      <c r="A7855" s="286">
        <v>43428</v>
      </c>
      <c r="B7855" s="1">
        <f t="shared" si="1747"/>
        <v>6</v>
      </c>
      <c r="C7855" s="285">
        <v>5</v>
      </c>
      <c r="D7855" t="s">
        <v>713</v>
      </c>
      <c r="F7855" s="16">
        <v>37</v>
      </c>
      <c r="G7855" t="str">
        <f t="shared" si="1741"/>
        <v>heating</v>
      </c>
      <c r="H7855" s="283">
        <f>IF(G7855="heating",F7855*Assumptions!M$4+Assumptions!M$7,0)</f>
        <v>0.34824054712973695</v>
      </c>
      <c r="I7855" s="15">
        <f t="shared" si="1742"/>
        <v>1.1635558681477385</v>
      </c>
      <c r="J7855" s="15">
        <f t="shared" si="1743"/>
        <v>0.9885470267915587</v>
      </c>
      <c r="K7855" s="283">
        <f t="shared" si="1748"/>
        <v>0.40055661795065567</v>
      </c>
      <c r="L7855" s="283">
        <f t="shared" si="1749"/>
        <v>3.3550920610042541</v>
      </c>
      <c r="M7855" s="283">
        <f t="shared" si="1750"/>
        <v>4.5854015701008874</v>
      </c>
      <c r="N7855" s="283">
        <f t="shared" si="1751"/>
        <v>2.8034223547707424</v>
      </c>
      <c r="O7855" s="283">
        <f t="shared" si="1752"/>
        <v>0.47937990027865796</v>
      </c>
      <c r="P7855" s="21">
        <f t="shared" si="1744"/>
        <v>0</v>
      </c>
      <c r="Q7855" s="21">
        <f t="shared" si="1745"/>
        <v>0.72139578924615555</v>
      </c>
      <c r="R7855">
        <f t="shared" si="1746"/>
        <v>1.0112882868167345</v>
      </c>
      <c r="S7855" s="296">
        <f t="shared" si="1753"/>
        <v>0</v>
      </c>
      <c r="T7855" s="283">
        <f t="shared" si="1754"/>
        <v>0.40055661795065567</v>
      </c>
    </row>
    <row r="7856" spans="1:20" x14ac:dyDescent="0.25">
      <c r="A7856" s="286">
        <v>43428</v>
      </c>
      <c r="B7856" s="1">
        <f t="shared" si="1747"/>
        <v>6</v>
      </c>
      <c r="C7856" s="285">
        <v>6</v>
      </c>
      <c r="D7856" t="s">
        <v>713</v>
      </c>
      <c r="F7856" s="16">
        <v>34</v>
      </c>
      <c r="G7856" t="str">
        <f t="shared" si="1741"/>
        <v>heating</v>
      </c>
      <c r="H7856" s="283">
        <f>IF(G7856="heating",F7856*Assumptions!M$4+Assumptions!M$7,0)</f>
        <v>0.38032816984085704</v>
      </c>
      <c r="I7856" s="15">
        <f t="shared" si="1742"/>
        <v>1.2083911162615524</v>
      </c>
      <c r="J7856" s="15">
        <f t="shared" si="1743"/>
        <v>0.9885470267915587</v>
      </c>
      <c r="K7856" s="283">
        <f t="shared" si="1748"/>
        <v>0.45432156492670317</v>
      </c>
      <c r="L7856" s="283">
        <f t="shared" si="1749"/>
        <v>3.1617728735566879</v>
      </c>
      <c r="M7856" s="283">
        <f t="shared" si="1750"/>
        <v>4.9012069787123353</v>
      </c>
      <c r="N7856" s="283">
        <f t="shared" si="1751"/>
        <v>2.582445701090049</v>
      </c>
      <c r="O7856" s="283">
        <f t="shared" si="1752"/>
        <v>0.55624077565338303</v>
      </c>
      <c r="P7856" s="21">
        <f t="shared" si="1744"/>
        <v>0</v>
      </c>
      <c r="Q7856" s="21">
        <f t="shared" si="1745"/>
        <v>0.87787080972652631</v>
      </c>
      <c r="R7856">
        <f t="shared" si="1746"/>
        <v>1.0112882868167345</v>
      </c>
      <c r="S7856" s="296">
        <f t="shared" si="1753"/>
        <v>0</v>
      </c>
      <c r="T7856" s="283">
        <f t="shared" si="1754"/>
        <v>0.45432156492670317</v>
      </c>
    </row>
    <row r="7857" spans="1:20" x14ac:dyDescent="0.25">
      <c r="A7857" s="286">
        <v>43428</v>
      </c>
      <c r="B7857" s="1">
        <f t="shared" si="1747"/>
        <v>6</v>
      </c>
      <c r="C7857" s="285">
        <v>7</v>
      </c>
      <c r="D7857" t="s">
        <v>713</v>
      </c>
      <c r="F7857" s="16">
        <v>32</v>
      </c>
      <c r="G7857" t="str">
        <f t="shared" si="1741"/>
        <v>heating</v>
      </c>
      <c r="H7857" s="283">
        <f>IF(G7857="heating",F7857*Assumptions!M$4+Assumptions!M$7,0)</f>
        <v>0.40171991831493709</v>
      </c>
      <c r="I7857" s="15">
        <f t="shared" si="1742"/>
        <v>1.1637425769249583</v>
      </c>
      <c r="J7857" s="15">
        <f t="shared" si="1743"/>
        <v>0.9885470267915587</v>
      </c>
      <c r="K7857" s="283">
        <f t="shared" si="1748"/>
        <v>0.46214432431102043</v>
      </c>
      <c r="L7857" s="283">
        <f t="shared" si="1749"/>
        <v>3.1003620880617868</v>
      </c>
      <c r="M7857" s="283">
        <f t="shared" si="1750"/>
        <v>4.8887639007508659</v>
      </c>
      <c r="N7857" s="283">
        <f t="shared" si="1751"/>
        <v>2.4522803312945656</v>
      </c>
      <c r="O7857" s="283">
        <f t="shared" si="1752"/>
        <v>0.58427852803860802</v>
      </c>
      <c r="P7857" s="21">
        <f t="shared" si="1744"/>
        <v>0</v>
      </c>
      <c r="Q7857" s="21">
        <f t="shared" si="1745"/>
        <v>0.97331382064367777</v>
      </c>
      <c r="R7857">
        <f t="shared" si="1746"/>
        <v>1.0112882868167345</v>
      </c>
      <c r="S7857" s="296">
        <f t="shared" si="1753"/>
        <v>0</v>
      </c>
      <c r="T7857" s="283">
        <f t="shared" si="1754"/>
        <v>0.46214432431102043</v>
      </c>
    </row>
    <row r="7858" spans="1:20" x14ac:dyDescent="0.25">
      <c r="A7858" s="286">
        <v>43428</v>
      </c>
      <c r="B7858" s="1">
        <f t="shared" si="1747"/>
        <v>6</v>
      </c>
      <c r="C7858" s="285">
        <v>8</v>
      </c>
      <c r="D7858" t="s">
        <v>713</v>
      </c>
      <c r="F7858" s="16">
        <v>34</v>
      </c>
      <c r="G7858" t="str">
        <f t="shared" si="1741"/>
        <v>heating</v>
      </c>
      <c r="H7858" s="283">
        <f>IF(G7858="heating",F7858*Assumptions!M$4+Assumptions!M$7,0)</f>
        <v>0.38032816984085704</v>
      </c>
      <c r="I7858" s="15">
        <f t="shared" si="1742"/>
        <v>1.094193721037565</v>
      </c>
      <c r="J7858" s="15">
        <f t="shared" si="1743"/>
        <v>0.9885470267915587</v>
      </c>
      <c r="K7858" s="283">
        <f t="shared" si="1748"/>
        <v>0.41138650970284019</v>
      </c>
      <c r="L7858" s="283">
        <f t="shared" si="1749"/>
        <v>3.1617728735566879</v>
      </c>
      <c r="M7858" s="283">
        <f t="shared" si="1750"/>
        <v>4.4380249320301655</v>
      </c>
      <c r="N7858" s="283">
        <f t="shared" si="1751"/>
        <v>2.582445701090049</v>
      </c>
      <c r="O7858" s="283">
        <f t="shared" si="1752"/>
        <v>0.50367398097724803</v>
      </c>
      <c r="P7858" s="21">
        <f t="shared" si="1744"/>
        <v>0</v>
      </c>
      <c r="Q7858" s="21">
        <f t="shared" si="1745"/>
        <v>0.94940007506179924</v>
      </c>
      <c r="R7858">
        <f t="shared" si="1746"/>
        <v>1.0112882868167345</v>
      </c>
      <c r="S7858" s="296">
        <f t="shared" si="1753"/>
        <v>0</v>
      </c>
      <c r="T7858" s="283">
        <f t="shared" si="1754"/>
        <v>0.41138650970284019</v>
      </c>
    </row>
    <row r="7859" spans="1:20" x14ac:dyDescent="0.25">
      <c r="A7859" s="286">
        <v>43428</v>
      </c>
      <c r="B7859" s="1">
        <f t="shared" si="1747"/>
        <v>6</v>
      </c>
      <c r="C7859" s="285">
        <v>9</v>
      </c>
      <c r="D7859" t="s">
        <v>713</v>
      </c>
      <c r="F7859" s="16">
        <v>34</v>
      </c>
      <c r="G7859" t="str">
        <f t="shared" si="1741"/>
        <v>heating</v>
      </c>
      <c r="H7859" s="283">
        <f>IF(G7859="heating",F7859*Assumptions!M$4+Assumptions!M$7,0)</f>
        <v>0.38032816984085704</v>
      </c>
      <c r="I7859" s="15">
        <f t="shared" si="1742"/>
        <v>1.0343009000871222</v>
      </c>
      <c r="J7859" s="15">
        <f t="shared" si="1743"/>
        <v>0.9885470267915587</v>
      </c>
      <c r="K7859" s="283">
        <f t="shared" si="1748"/>
        <v>0.38886846916455609</v>
      </c>
      <c r="L7859" s="283">
        <f t="shared" si="1749"/>
        <v>3.1617728735566879</v>
      </c>
      <c r="M7859" s="283">
        <f t="shared" si="1750"/>
        <v>4.1951010077586623</v>
      </c>
      <c r="N7859" s="283">
        <f t="shared" si="1751"/>
        <v>2.582445701090049</v>
      </c>
      <c r="O7859" s="283">
        <f t="shared" si="1752"/>
        <v>0.47610440624832173</v>
      </c>
      <c r="P7859" s="21">
        <f t="shared" si="1744"/>
        <v>0</v>
      </c>
      <c r="Q7859" s="21">
        <f t="shared" si="1745"/>
        <v>0.8408485371888097</v>
      </c>
      <c r="R7859">
        <f t="shared" si="1746"/>
        <v>1.0112882868167345</v>
      </c>
      <c r="S7859" s="296">
        <f t="shared" si="1753"/>
        <v>0</v>
      </c>
      <c r="T7859" s="283">
        <f t="shared" si="1754"/>
        <v>0.38886846916455609</v>
      </c>
    </row>
    <row r="7860" spans="1:20" x14ac:dyDescent="0.25">
      <c r="A7860" s="286">
        <v>43428</v>
      </c>
      <c r="B7860" s="1">
        <f t="shared" si="1747"/>
        <v>6</v>
      </c>
      <c r="C7860" s="285">
        <v>10</v>
      </c>
      <c r="D7860" t="s">
        <v>713</v>
      </c>
      <c r="F7860" s="16">
        <v>36</v>
      </c>
      <c r="G7860" t="str">
        <f t="shared" si="1741"/>
        <v>heating</v>
      </c>
      <c r="H7860" s="283">
        <f>IF(G7860="heating",F7860*Assumptions!M$4+Assumptions!M$7,0)</f>
        <v>0.358936421366777</v>
      </c>
      <c r="I7860" s="15">
        <f t="shared" si="1742"/>
        <v>0.98112329028689171</v>
      </c>
      <c r="J7860" s="15">
        <f t="shared" si="1743"/>
        <v>0.9885470267915587</v>
      </c>
      <c r="K7860" s="283">
        <f t="shared" si="1748"/>
        <v>0.34812759358014744</v>
      </c>
      <c r="L7860" s="283">
        <f t="shared" si="1749"/>
        <v>3.2767200477248446</v>
      </c>
      <c r="M7860" s="283">
        <f t="shared" si="1750"/>
        <v>3.8921252611515418</v>
      </c>
      <c r="N7860" s="283">
        <f t="shared" si="1751"/>
        <v>2.7263288431388362</v>
      </c>
      <c r="O7860" s="283">
        <f t="shared" si="1752"/>
        <v>0.41840758422119145</v>
      </c>
      <c r="P7860" s="21">
        <f t="shared" si="1744"/>
        <v>0</v>
      </c>
      <c r="Q7860" s="21">
        <f t="shared" si="1745"/>
        <v>0.74504051125983206</v>
      </c>
      <c r="R7860">
        <f t="shared" si="1746"/>
        <v>1.0112882868167345</v>
      </c>
      <c r="S7860" s="296">
        <f t="shared" si="1753"/>
        <v>0</v>
      </c>
      <c r="T7860" s="283">
        <f t="shared" si="1754"/>
        <v>0.34812759358014744</v>
      </c>
    </row>
    <row r="7861" spans="1:20" x14ac:dyDescent="0.25">
      <c r="A7861" s="286">
        <v>43428</v>
      </c>
      <c r="B7861" s="1">
        <f t="shared" si="1747"/>
        <v>6</v>
      </c>
      <c r="C7861" s="285">
        <v>11</v>
      </c>
      <c r="D7861" t="s">
        <v>713</v>
      </c>
      <c r="F7861" s="16">
        <v>37</v>
      </c>
      <c r="G7861" t="str">
        <f t="shared" si="1741"/>
        <v>heating</v>
      </c>
      <c r="H7861" s="283">
        <f>IF(G7861="heating",F7861*Assumptions!M$4+Assumptions!M$7,0)</f>
        <v>0.34824054712973695</v>
      </c>
      <c r="I7861" s="15">
        <f t="shared" si="1742"/>
        <v>0.94956163997961163</v>
      </c>
      <c r="J7861" s="15">
        <f t="shared" si="1743"/>
        <v>0.9885470267915587</v>
      </c>
      <c r="K7861" s="283">
        <f t="shared" si="1748"/>
        <v>0.32688864321693001</v>
      </c>
      <c r="L7861" s="283">
        <f t="shared" si="1749"/>
        <v>3.3550920610042541</v>
      </c>
      <c r="M7861" s="283">
        <f t="shared" si="1750"/>
        <v>3.742081969644826</v>
      </c>
      <c r="N7861" s="283">
        <f t="shared" si="1751"/>
        <v>2.8034223547707424</v>
      </c>
      <c r="O7861" s="283">
        <f t="shared" si="1752"/>
        <v>0.39121521943462673</v>
      </c>
      <c r="P7861" s="21">
        <f t="shared" si="1744"/>
        <v>0</v>
      </c>
      <c r="Q7861" s="21">
        <f t="shared" si="1745"/>
        <v>0.72850690893675296</v>
      </c>
      <c r="R7861">
        <f t="shared" si="1746"/>
        <v>1.0112882868167345</v>
      </c>
      <c r="S7861" s="296">
        <f t="shared" si="1753"/>
        <v>0</v>
      </c>
      <c r="T7861" s="283">
        <f t="shared" si="1754"/>
        <v>0.32688864321693001</v>
      </c>
    </row>
    <row r="7862" spans="1:20" x14ac:dyDescent="0.25">
      <c r="A7862" s="286">
        <v>43428</v>
      </c>
      <c r="B7862" s="1">
        <f t="shared" si="1747"/>
        <v>6</v>
      </c>
      <c r="C7862" s="285">
        <v>12</v>
      </c>
      <c r="D7862" t="s">
        <v>713</v>
      </c>
      <c r="F7862" s="16">
        <v>37</v>
      </c>
      <c r="G7862" t="str">
        <f t="shared" si="1741"/>
        <v>heating</v>
      </c>
      <c r="H7862" s="283">
        <f>IF(G7862="heating",F7862*Assumptions!M$4+Assumptions!M$7,0)</f>
        <v>0.34824054712973695</v>
      </c>
      <c r="I7862" s="15">
        <f t="shared" si="1742"/>
        <v>0.91648403420261149</v>
      </c>
      <c r="J7862" s="15">
        <f t="shared" si="1743"/>
        <v>0.9885470267915587</v>
      </c>
      <c r="K7862" s="283">
        <f t="shared" si="1748"/>
        <v>0.31550160606414418</v>
      </c>
      <c r="L7862" s="283">
        <f t="shared" si="1749"/>
        <v>3.3550920610042541</v>
      </c>
      <c r="M7862" s="283">
        <f t="shared" si="1750"/>
        <v>3.6117280179205444</v>
      </c>
      <c r="N7862" s="283">
        <f t="shared" si="1751"/>
        <v>2.8034223547707424</v>
      </c>
      <c r="O7862" s="283">
        <f t="shared" si="1752"/>
        <v>0.37758739133207297</v>
      </c>
      <c r="P7862" s="21">
        <f t="shared" si="1744"/>
        <v>0</v>
      </c>
      <c r="Q7862" s="21">
        <f t="shared" si="1745"/>
        <v>0.75910815787401487</v>
      </c>
      <c r="R7862">
        <f t="shared" si="1746"/>
        <v>1.0112882868167345</v>
      </c>
      <c r="S7862" s="296">
        <f t="shared" si="1753"/>
        <v>0</v>
      </c>
      <c r="T7862" s="283">
        <f t="shared" si="1754"/>
        <v>0.31550160606414418</v>
      </c>
    </row>
    <row r="7863" spans="1:20" x14ac:dyDescent="0.25">
      <c r="A7863" s="286">
        <v>43428</v>
      </c>
      <c r="B7863" s="1">
        <f t="shared" si="1747"/>
        <v>6</v>
      </c>
      <c r="C7863" s="285">
        <v>13</v>
      </c>
      <c r="D7863" t="s">
        <v>713</v>
      </c>
      <c r="F7863" s="16">
        <v>37</v>
      </c>
      <c r="G7863" t="str">
        <f t="shared" si="1741"/>
        <v>heating</v>
      </c>
      <c r="H7863" s="283">
        <f>IF(G7863="heating",F7863*Assumptions!M$4+Assumptions!M$7,0)</f>
        <v>0.34824054712973695</v>
      </c>
      <c r="I7863" s="15">
        <f t="shared" si="1742"/>
        <v>0.90040206880052787</v>
      </c>
      <c r="J7863" s="15">
        <f t="shared" si="1743"/>
        <v>0.9885470267915587</v>
      </c>
      <c r="K7863" s="283">
        <f t="shared" si="1748"/>
        <v>0.30996535477806486</v>
      </c>
      <c r="L7863" s="283">
        <f t="shared" si="1749"/>
        <v>3.3550920610042541</v>
      </c>
      <c r="M7863" s="283">
        <f t="shared" si="1750"/>
        <v>3.548351371019685</v>
      </c>
      <c r="N7863" s="283">
        <f t="shared" si="1751"/>
        <v>2.8034223547707424</v>
      </c>
      <c r="O7863" s="283">
        <f t="shared" si="1752"/>
        <v>0.37096169231599718</v>
      </c>
      <c r="P7863" s="21">
        <f t="shared" si="1744"/>
        <v>0</v>
      </c>
      <c r="Q7863" s="21">
        <f t="shared" si="1745"/>
        <v>0.79115902007799765</v>
      </c>
      <c r="R7863">
        <f t="shared" si="1746"/>
        <v>1.0112882868167345</v>
      </c>
      <c r="S7863" s="296">
        <f t="shared" si="1753"/>
        <v>0</v>
      </c>
      <c r="T7863" s="283">
        <f t="shared" si="1754"/>
        <v>0.30996535477806486</v>
      </c>
    </row>
    <row r="7864" spans="1:20" x14ac:dyDescent="0.25">
      <c r="A7864" s="286">
        <v>43428</v>
      </c>
      <c r="B7864" s="1">
        <f t="shared" si="1747"/>
        <v>6</v>
      </c>
      <c r="C7864" s="285">
        <v>14</v>
      </c>
      <c r="D7864" t="s">
        <v>713</v>
      </c>
      <c r="F7864" s="16">
        <v>37</v>
      </c>
      <c r="G7864" t="str">
        <f t="shared" si="1741"/>
        <v>heating</v>
      </c>
      <c r="H7864" s="283">
        <f>IF(G7864="heating",F7864*Assumptions!M$4+Assumptions!M$7,0)</f>
        <v>0.34824054712973695</v>
      </c>
      <c r="I7864" s="15">
        <f t="shared" si="1742"/>
        <v>0.86032894500746537</v>
      </c>
      <c r="J7864" s="15">
        <f t="shared" si="1743"/>
        <v>0.9885470267915587</v>
      </c>
      <c r="K7864" s="283">
        <f t="shared" si="1748"/>
        <v>0.2961700954556058</v>
      </c>
      <c r="L7864" s="283">
        <f t="shared" si="1749"/>
        <v>3.3550920610042541</v>
      </c>
      <c r="M7864" s="283">
        <f t="shared" si="1750"/>
        <v>3.3904291175295547</v>
      </c>
      <c r="N7864" s="283">
        <f t="shared" si="1751"/>
        <v>2.8034223547707424</v>
      </c>
      <c r="O7864" s="283">
        <f t="shared" si="1752"/>
        <v>0.35445174155759196</v>
      </c>
      <c r="P7864" s="21">
        <f t="shared" si="1744"/>
        <v>0</v>
      </c>
      <c r="Q7864" s="21">
        <f t="shared" si="1745"/>
        <v>0.84355555031342389</v>
      </c>
      <c r="R7864">
        <f t="shared" si="1746"/>
        <v>1.0112882868167345</v>
      </c>
      <c r="S7864" s="296">
        <f t="shared" si="1753"/>
        <v>0</v>
      </c>
      <c r="T7864" s="283">
        <f t="shared" si="1754"/>
        <v>0.2961700954556058</v>
      </c>
    </row>
    <row r="7865" spans="1:20" x14ac:dyDescent="0.25">
      <c r="A7865" s="286">
        <v>43428</v>
      </c>
      <c r="B7865" s="1">
        <f t="shared" si="1747"/>
        <v>6</v>
      </c>
      <c r="C7865" s="285">
        <v>15</v>
      </c>
      <c r="D7865" t="s">
        <v>713</v>
      </c>
      <c r="F7865" s="16">
        <v>37</v>
      </c>
      <c r="G7865" t="str">
        <f t="shared" si="1741"/>
        <v>heating</v>
      </c>
      <c r="H7865" s="283">
        <f>IF(G7865="heating",F7865*Assumptions!M$4+Assumptions!M$7,0)</f>
        <v>0.34824054712973695</v>
      </c>
      <c r="I7865" s="15">
        <f t="shared" si="1742"/>
        <v>0.85754515037175039</v>
      </c>
      <c r="J7865" s="15">
        <f t="shared" si="1743"/>
        <v>0.9885470267915587</v>
      </c>
      <c r="K7865" s="283">
        <f t="shared" si="1748"/>
        <v>0.29521176814629813</v>
      </c>
      <c r="L7865" s="283">
        <f t="shared" si="1749"/>
        <v>3.3550920610042541</v>
      </c>
      <c r="M7865" s="283">
        <f t="shared" si="1750"/>
        <v>3.379458594632561</v>
      </c>
      <c r="N7865" s="283">
        <f t="shared" si="1751"/>
        <v>2.8034223547707424</v>
      </c>
      <c r="O7865" s="283">
        <f t="shared" si="1752"/>
        <v>0.35330483041099642</v>
      </c>
      <c r="P7865" s="21">
        <f t="shared" si="1744"/>
        <v>0</v>
      </c>
      <c r="Q7865" s="21">
        <f t="shared" si="1745"/>
        <v>0.96592607327566882</v>
      </c>
      <c r="R7865">
        <f t="shared" si="1746"/>
        <v>1.0112882868167345</v>
      </c>
      <c r="S7865" s="296">
        <f t="shared" si="1753"/>
        <v>0</v>
      </c>
      <c r="T7865" s="283">
        <f t="shared" si="1754"/>
        <v>0.29521176814629813</v>
      </c>
    </row>
    <row r="7866" spans="1:20" x14ac:dyDescent="0.25">
      <c r="A7866" s="286">
        <v>43428</v>
      </c>
      <c r="B7866" s="1">
        <f t="shared" si="1747"/>
        <v>6</v>
      </c>
      <c r="C7866" s="285">
        <v>16</v>
      </c>
      <c r="D7866" t="s">
        <v>713</v>
      </c>
      <c r="F7866" s="16">
        <v>34</v>
      </c>
      <c r="G7866" t="str">
        <f t="shared" si="1741"/>
        <v>heating</v>
      </c>
      <c r="H7866" s="283">
        <f>IF(G7866="heating",F7866*Assumptions!M$4+Assumptions!M$7,0)</f>
        <v>0.38032816984085704</v>
      </c>
      <c r="I7866" s="15">
        <f t="shared" si="1742"/>
        <v>0.88344815438260227</v>
      </c>
      <c r="J7866" s="15">
        <f t="shared" si="1743"/>
        <v>0.9885470267915587</v>
      </c>
      <c r="K7866" s="283">
        <f t="shared" si="1748"/>
        <v>0.33215201819129919</v>
      </c>
      <c r="L7866" s="283">
        <f t="shared" si="1749"/>
        <v>3.1617728735566879</v>
      </c>
      <c r="M7866" s="283">
        <f t="shared" si="1750"/>
        <v>3.5832456903409873</v>
      </c>
      <c r="N7866" s="283">
        <f t="shared" si="1751"/>
        <v>2.582445701090049</v>
      </c>
      <c r="O7866" s="283">
        <f t="shared" si="1752"/>
        <v>0.40666459727345788</v>
      </c>
      <c r="P7866" s="21">
        <f t="shared" si="1744"/>
        <v>0</v>
      </c>
      <c r="Q7866" s="21">
        <f t="shared" si="1745"/>
        <v>1.1649354943302594</v>
      </c>
      <c r="R7866">
        <f t="shared" si="1746"/>
        <v>1.0112882868167345</v>
      </c>
      <c r="S7866" s="296">
        <f t="shared" si="1753"/>
        <v>0</v>
      </c>
      <c r="T7866" s="283">
        <f t="shared" si="1754"/>
        <v>0.33215201819129919</v>
      </c>
    </row>
    <row r="7867" spans="1:20" x14ac:dyDescent="0.25">
      <c r="A7867" s="286">
        <v>43428</v>
      </c>
      <c r="B7867" s="1">
        <f t="shared" si="1747"/>
        <v>6</v>
      </c>
      <c r="C7867" s="285">
        <v>17</v>
      </c>
      <c r="D7867" t="s">
        <v>713</v>
      </c>
      <c r="F7867" s="16">
        <v>32</v>
      </c>
      <c r="G7867" t="str">
        <f t="shared" si="1741"/>
        <v>heating</v>
      </c>
      <c r="H7867" s="283">
        <f>IF(G7867="heating",F7867*Assumptions!M$4+Assumptions!M$7,0)</f>
        <v>0.40171991831493709</v>
      </c>
      <c r="I7867" s="15">
        <f t="shared" si="1742"/>
        <v>0.94025748850374469</v>
      </c>
      <c r="J7867" s="15">
        <f t="shared" si="1743"/>
        <v>0.9885470267915587</v>
      </c>
      <c r="K7867" s="283">
        <f t="shared" si="1748"/>
        <v>0.37339414258705106</v>
      </c>
      <c r="L7867" s="283">
        <f t="shared" si="1749"/>
        <v>3.1003620880617868</v>
      </c>
      <c r="M7867" s="283">
        <f t="shared" si="1750"/>
        <v>3.9499258326991571</v>
      </c>
      <c r="N7867" s="283">
        <f t="shared" si="1751"/>
        <v>2.4522803312945656</v>
      </c>
      <c r="O7867" s="283">
        <f t="shared" si="1752"/>
        <v>0.47207369761437501</v>
      </c>
      <c r="P7867" s="21">
        <f t="shared" si="1744"/>
        <v>0</v>
      </c>
      <c r="Q7867" s="21">
        <f t="shared" si="1745"/>
        <v>1.3521540118753073</v>
      </c>
      <c r="R7867">
        <f t="shared" si="1746"/>
        <v>1.0112882868167345</v>
      </c>
      <c r="S7867" s="296">
        <f t="shared" si="1753"/>
        <v>0</v>
      </c>
      <c r="T7867" s="283">
        <f t="shared" si="1754"/>
        <v>0.37339414258705106</v>
      </c>
    </row>
    <row r="7868" spans="1:20" x14ac:dyDescent="0.25">
      <c r="A7868" s="286">
        <v>43428</v>
      </c>
      <c r="B7868" s="1">
        <f t="shared" si="1747"/>
        <v>6</v>
      </c>
      <c r="C7868" s="285">
        <v>18</v>
      </c>
      <c r="D7868" t="s">
        <v>713</v>
      </c>
      <c r="F7868" s="16">
        <v>30</v>
      </c>
      <c r="G7868" t="str">
        <f t="shared" si="1741"/>
        <v>heating</v>
      </c>
      <c r="H7868" s="283">
        <f>IF(G7868="heating",F7868*Assumptions!M$4+Assumptions!M$7,0)</f>
        <v>0.42311166678901713</v>
      </c>
      <c r="I7868" s="15">
        <f t="shared" si="1742"/>
        <v>0.98182363790757687</v>
      </c>
      <c r="J7868" s="15">
        <f t="shared" si="1743"/>
        <v>0.9885470267915587</v>
      </c>
      <c r="K7868" s="283">
        <f t="shared" si="1748"/>
        <v>0.41066322993322574</v>
      </c>
      <c r="L7868" s="283">
        <f t="shared" si="1749"/>
        <v>3.0747565450814909</v>
      </c>
      <c r="M7868" s="283">
        <f t="shared" si="1750"/>
        <v>4.3082964172578073</v>
      </c>
      <c r="N7868" s="283">
        <f t="shared" si="1751"/>
        <v>2.3339835549601151</v>
      </c>
      <c r="O7868" s="283">
        <f t="shared" si="1752"/>
        <v>0.54100186412113294</v>
      </c>
      <c r="P7868" s="21">
        <f t="shared" si="1744"/>
        <v>0</v>
      </c>
      <c r="Q7868" s="21">
        <f t="shared" si="1745"/>
        <v>1.5598916921549892</v>
      </c>
      <c r="R7868">
        <f t="shared" si="1746"/>
        <v>1.0112882868167345</v>
      </c>
      <c r="S7868" s="296">
        <f t="shared" si="1753"/>
        <v>0</v>
      </c>
      <c r="T7868" s="283">
        <f t="shared" si="1754"/>
        <v>0.41066322993322574</v>
      </c>
    </row>
    <row r="7869" spans="1:20" x14ac:dyDescent="0.25">
      <c r="A7869" s="286">
        <v>43428</v>
      </c>
      <c r="B7869" s="1">
        <f t="shared" si="1747"/>
        <v>6</v>
      </c>
      <c r="C7869" s="285">
        <v>19</v>
      </c>
      <c r="D7869" t="s">
        <v>713</v>
      </c>
      <c r="F7869" s="16">
        <v>28</v>
      </c>
      <c r="G7869" t="str">
        <f t="shared" si="1741"/>
        <v>heating</v>
      </c>
      <c r="H7869" s="283">
        <f>IF(G7869="heating",F7869*Assumptions!M$4+Assumptions!M$7,0)</f>
        <v>0.44450341526309717</v>
      </c>
      <c r="I7869" s="15">
        <f t="shared" si="1742"/>
        <v>0.98418842963438757</v>
      </c>
      <c r="J7869" s="15">
        <f t="shared" si="1743"/>
        <v>0.9885470267915587</v>
      </c>
      <c r="K7869" s="283">
        <f t="shared" si="1748"/>
        <v>0.43246472742640552</v>
      </c>
      <c r="L7869" s="283">
        <f t="shared" si="1749"/>
        <v>3.0941723472618432</v>
      </c>
      <c r="M7869" s="283">
        <f t="shared" si="1750"/>
        <v>4.5656668074235354</v>
      </c>
      <c r="N7869" s="283">
        <f t="shared" si="1751"/>
        <v>2.2832919573072399</v>
      </c>
      <c r="O7869" s="283">
        <f t="shared" si="1752"/>
        <v>0.58604875144701296</v>
      </c>
      <c r="P7869" s="21">
        <f t="shared" si="1744"/>
        <v>0</v>
      </c>
      <c r="Q7869" s="21">
        <f t="shared" si="1745"/>
        <v>1.6764212681468484</v>
      </c>
      <c r="R7869">
        <f t="shared" si="1746"/>
        <v>1.0112882868167345</v>
      </c>
      <c r="S7869" s="296">
        <f t="shared" si="1753"/>
        <v>0</v>
      </c>
      <c r="T7869" s="283">
        <f t="shared" si="1754"/>
        <v>0.43246472742640552</v>
      </c>
    </row>
    <row r="7870" spans="1:20" x14ac:dyDescent="0.25">
      <c r="A7870" s="286">
        <v>43428</v>
      </c>
      <c r="B7870" s="1">
        <f t="shared" si="1747"/>
        <v>6</v>
      </c>
      <c r="C7870" s="285">
        <v>20</v>
      </c>
      <c r="D7870" t="s">
        <v>713</v>
      </c>
      <c r="F7870" s="16">
        <v>28</v>
      </c>
      <c r="G7870" t="str">
        <f t="shared" si="1741"/>
        <v>heating</v>
      </c>
      <c r="H7870" s="283">
        <f>IF(G7870="heating",F7870*Assumptions!M$4+Assumptions!M$7,0)</f>
        <v>0.44450341526309717</v>
      </c>
      <c r="I7870" s="15">
        <f t="shared" si="1742"/>
        <v>0.97071962311712034</v>
      </c>
      <c r="J7870" s="15">
        <f t="shared" si="1743"/>
        <v>0.9885470267915587</v>
      </c>
      <c r="K7870" s="283">
        <f t="shared" si="1748"/>
        <v>0.42654636508453897</v>
      </c>
      <c r="L7870" s="283">
        <f t="shared" si="1749"/>
        <v>3.0941723472618432</v>
      </c>
      <c r="M7870" s="283">
        <f t="shared" si="1750"/>
        <v>4.503184785688795</v>
      </c>
      <c r="N7870" s="283">
        <f t="shared" si="1751"/>
        <v>2.2832919573072399</v>
      </c>
      <c r="O7870" s="283">
        <f t="shared" si="1752"/>
        <v>0.57802856242095613</v>
      </c>
      <c r="P7870" s="21">
        <f t="shared" si="1744"/>
        <v>0</v>
      </c>
      <c r="Q7870" s="21">
        <f t="shared" si="1745"/>
        <v>1.52436960139122</v>
      </c>
      <c r="R7870">
        <f t="shared" si="1746"/>
        <v>1.0112882868167345</v>
      </c>
      <c r="S7870" s="296">
        <f t="shared" si="1753"/>
        <v>0</v>
      </c>
      <c r="T7870" s="283">
        <f t="shared" si="1754"/>
        <v>0.42654636508453897</v>
      </c>
    </row>
    <row r="7871" spans="1:20" x14ac:dyDescent="0.25">
      <c r="A7871" s="286">
        <v>43428</v>
      </c>
      <c r="B7871" s="1">
        <f t="shared" si="1747"/>
        <v>6</v>
      </c>
      <c r="C7871" s="285">
        <v>21</v>
      </c>
      <c r="D7871" t="s">
        <v>713</v>
      </c>
      <c r="F7871" s="16">
        <v>27</v>
      </c>
      <c r="G7871" t="str">
        <f t="shared" si="1741"/>
        <v>heating</v>
      </c>
      <c r="H7871" s="283">
        <f>IF(G7871="heating",F7871*Assumptions!M$4+Assumptions!M$7,0)</f>
        <v>0.45519928950013722</v>
      </c>
      <c r="I7871" s="15">
        <f t="shared" si="1742"/>
        <v>0.95751150862929935</v>
      </c>
      <c r="J7871" s="15">
        <f t="shared" si="1743"/>
        <v>0.9885470267915587</v>
      </c>
      <c r="K7871" s="283">
        <f t="shared" si="1748"/>
        <v>0.43086668202405032</v>
      </c>
      <c r="L7871" s="283">
        <f t="shared" si="1749"/>
        <v>3.1143580678163376</v>
      </c>
      <c r="M7871" s="283">
        <f t="shared" si="1750"/>
        <v>4.5784711103982945</v>
      </c>
      <c r="N7871" s="283">
        <f t="shared" si="1751"/>
        <v>2.2875213966102126</v>
      </c>
      <c r="O7871" s="283">
        <f t="shared" si="1752"/>
        <v>0.58660571625836</v>
      </c>
      <c r="P7871" s="21">
        <f t="shared" si="1744"/>
        <v>0</v>
      </c>
      <c r="Q7871" s="21">
        <f t="shared" si="1745"/>
        <v>1.4448604713749031</v>
      </c>
      <c r="R7871">
        <f t="shared" si="1746"/>
        <v>1.0112882868167345</v>
      </c>
      <c r="S7871" s="296">
        <f t="shared" si="1753"/>
        <v>0</v>
      </c>
      <c r="T7871" s="283">
        <f t="shared" si="1754"/>
        <v>0.43086668202405032</v>
      </c>
    </row>
    <row r="7872" spans="1:20" x14ac:dyDescent="0.25">
      <c r="A7872" s="286">
        <v>43428</v>
      </c>
      <c r="B7872" s="1">
        <f t="shared" si="1747"/>
        <v>6</v>
      </c>
      <c r="C7872" s="285">
        <v>22</v>
      </c>
      <c r="D7872" t="s">
        <v>713</v>
      </c>
      <c r="F7872" s="16">
        <v>27</v>
      </c>
      <c r="G7872" t="str">
        <f t="shared" si="1741"/>
        <v>heating</v>
      </c>
      <c r="H7872" s="283">
        <f>IF(G7872="heating",F7872*Assumptions!M$4+Assumptions!M$7,0)</f>
        <v>0.45519928950013722</v>
      </c>
      <c r="I7872" s="15">
        <f t="shared" si="1742"/>
        <v>0.9426530227543114</v>
      </c>
      <c r="J7872" s="15">
        <f t="shared" si="1743"/>
        <v>0.9885470267915587</v>
      </c>
      <c r="K7872" s="283">
        <f t="shared" si="1748"/>
        <v>0.42418057282206073</v>
      </c>
      <c r="L7872" s="283">
        <f t="shared" si="1749"/>
        <v>3.1143580678163376</v>
      </c>
      <c r="M7872" s="283">
        <f t="shared" si="1750"/>
        <v>4.5074232454799095</v>
      </c>
      <c r="N7872" s="283">
        <f t="shared" si="1751"/>
        <v>2.2875213966102126</v>
      </c>
      <c r="O7872" s="283">
        <f t="shared" si="1752"/>
        <v>0.57750287762857744</v>
      </c>
      <c r="P7872" s="21">
        <f t="shared" si="1744"/>
        <v>0</v>
      </c>
      <c r="Q7872" s="21">
        <f t="shared" si="1745"/>
        <v>1.2427137171080138</v>
      </c>
      <c r="R7872">
        <f t="shared" si="1746"/>
        <v>1.0112882868167345</v>
      </c>
      <c r="S7872" s="296">
        <f t="shared" si="1753"/>
        <v>0</v>
      </c>
      <c r="T7872" s="283">
        <f t="shared" si="1754"/>
        <v>0.42418057282206073</v>
      </c>
    </row>
    <row r="7873" spans="1:20" x14ac:dyDescent="0.25">
      <c r="A7873" s="286">
        <v>43428</v>
      </c>
      <c r="B7873" s="1">
        <f t="shared" si="1747"/>
        <v>6</v>
      </c>
      <c r="C7873" s="285">
        <v>23</v>
      </c>
      <c r="D7873" t="s">
        <v>713</v>
      </c>
      <c r="F7873" s="16">
        <v>27</v>
      </c>
      <c r="G7873" t="str">
        <f t="shared" si="1741"/>
        <v>heating</v>
      </c>
      <c r="H7873" s="283">
        <f>IF(G7873="heating",F7873*Assumptions!M$4+Assumptions!M$7,0)</f>
        <v>0.45519928950013722</v>
      </c>
      <c r="I7873" s="15">
        <f t="shared" si="1742"/>
        <v>0.94450710149963013</v>
      </c>
      <c r="J7873" s="15">
        <f t="shared" si="1743"/>
        <v>0.9885470267915587</v>
      </c>
      <c r="K7873" s="283">
        <f t="shared" si="1748"/>
        <v>0.42501488212279215</v>
      </c>
      <c r="L7873" s="283">
        <f t="shared" si="1749"/>
        <v>3.1143580678163376</v>
      </c>
      <c r="M7873" s="283">
        <f t="shared" si="1750"/>
        <v>4.5162887744008069</v>
      </c>
      <c r="N7873" s="283">
        <f t="shared" si="1751"/>
        <v>2.2875213966102126</v>
      </c>
      <c r="O7873" s="283">
        <f t="shared" si="1752"/>
        <v>0.57863875242548102</v>
      </c>
      <c r="P7873" s="21">
        <f t="shared" si="1744"/>
        <v>0</v>
      </c>
      <c r="Q7873" s="21">
        <f t="shared" si="1745"/>
        <v>1.0297519246597011</v>
      </c>
      <c r="R7873">
        <f t="shared" si="1746"/>
        <v>1.0112882868167345</v>
      </c>
      <c r="S7873" s="296">
        <f t="shared" si="1753"/>
        <v>0</v>
      </c>
      <c r="T7873" s="283">
        <f t="shared" si="1754"/>
        <v>0.42501488212279215</v>
      </c>
    </row>
    <row r="7874" spans="1:20" x14ac:dyDescent="0.25">
      <c r="A7874" s="286">
        <v>43429</v>
      </c>
      <c r="B7874" s="1">
        <f t="shared" si="1747"/>
        <v>7</v>
      </c>
      <c r="C7874" s="285">
        <v>0</v>
      </c>
      <c r="D7874" t="s">
        <v>713</v>
      </c>
      <c r="F7874" s="16">
        <v>25</v>
      </c>
      <c r="G7874" t="str">
        <f t="shared" ref="G7874:G7937" si="1755">VLOOKUP(A7874,U$2:W$366,3,FALSE)</f>
        <v>heating</v>
      </c>
      <c r="H7874" s="283">
        <f>IF(G7874="heating",F7874*Assumptions!M$4+Assumptions!M$7,0)</f>
        <v>0.47659103797421726</v>
      </c>
      <c r="I7874" s="15">
        <f t="shared" ref="I7874:I7937" si="1756">VLOOKUP(C7874,AO$2:AQ$25,3,FALSE)</f>
        <v>0.97481507806017154</v>
      </c>
      <c r="J7874" s="15">
        <f t="shared" ref="J7874:J7937" si="1757">VLOOKUP(B7874,AS$4:AU$10,3,FALSE)</f>
        <v>0.93760781206536892</v>
      </c>
      <c r="K7874" s="283">
        <f t="shared" si="1748"/>
        <v>0.43560145997359268</v>
      </c>
      <c r="L7874" s="283">
        <f t="shared" si="1749"/>
        <v>3.0939281817466902</v>
      </c>
      <c r="M7874" s="283">
        <f t="shared" si="1750"/>
        <v>4.5984193878720916</v>
      </c>
      <c r="N7874" s="283">
        <f t="shared" si="1751"/>
        <v>2.1843738559015753</v>
      </c>
      <c r="O7874" s="283">
        <f t="shared" si="1752"/>
        <v>0.61698212940112551</v>
      </c>
      <c r="P7874" s="21">
        <f t="shared" ref="P7874:P7937" si="1758">IF(G7874="cooling",IF(F7874&lt;61,0.025,(F7874^2*AX$25+F7874*AY$25+AZ$25)),0)</f>
        <v>0</v>
      </c>
      <c r="Q7874" s="21">
        <f t="shared" ref="Q7874:Q7937" si="1759">VLOOKUP(C7874,BB$2:BC$25,2,FALSE)</f>
        <v>0.90668853391740301</v>
      </c>
      <c r="R7874">
        <f t="shared" ref="R7874:R7937" si="1760">VLOOKUP(B7874,AS$4:AV$10,4,FALSE)</f>
        <v>1.0096214758538746</v>
      </c>
      <c r="S7874" s="296">
        <f t="shared" si="1753"/>
        <v>0</v>
      </c>
      <c r="T7874" s="283">
        <f t="shared" si="1754"/>
        <v>0.43560145997359268</v>
      </c>
    </row>
    <row r="7875" spans="1:20" x14ac:dyDescent="0.25">
      <c r="A7875" s="286">
        <v>43429</v>
      </c>
      <c r="B7875" s="1">
        <f t="shared" ref="B7875:B7938" si="1761">WEEKDAY(A7875,2)</f>
        <v>7</v>
      </c>
      <c r="C7875" s="285">
        <v>1</v>
      </c>
      <c r="D7875" t="s">
        <v>713</v>
      </c>
      <c r="F7875" s="16">
        <v>25</v>
      </c>
      <c r="G7875" t="str">
        <f t="shared" si="1755"/>
        <v>heating</v>
      </c>
      <c r="H7875" s="283">
        <f>IF(G7875="heating",F7875*Assumptions!M$4+Assumptions!M$7,0)</f>
        <v>0.47659103797421726</v>
      </c>
      <c r="I7875" s="15">
        <f t="shared" si="1756"/>
        <v>1.012242869806885</v>
      </c>
      <c r="J7875" s="15">
        <f t="shared" si="1757"/>
        <v>0.93760781206536892</v>
      </c>
      <c r="K7875" s="283">
        <f t="shared" ref="K7875:K7938" si="1762">H7875*I7875*J7875</f>
        <v>0.45232627383357038</v>
      </c>
      <c r="L7875" s="283">
        <f t="shared" ref="L7875:L7938" si="1763">VLOOKUP(F7875,BL$2:BN$92,2,FALSE)</f>
        <v>3.0939281817466902</v>
      </c>
      <c r="M7875" s="283">
        <f t="shared" ref="M7875:M7938" si="1764">IF(G7875="heating",K7875*(L7875*3.412),0)</f>
        <v>4.7749746003292213</v>
      </c>
      <c r="N7875" s="283">
        <f t="shared" ref="N7875:N7938" si="1765">VLOOKUP(F7875,BL$2:BN$92,3,FALSE)</f>
        <v>2.1843738559015753</v>
      </c>
      <c r="O7875" s="283">
        <f t="shared" ref="O7875:O7938" si="1766">IF(F7875&lt;=61,IF(G7875="heating",IF(F7875&gt;=5,K7875*L7875/N7875,0),0),0)</f>
        <v>0.64067101067758425</v>
      </c>
      <c r="P7875" s="21">
        <f t="shared" si="1758"/>
        <v>0</v>
      </c>
      <c r="Q7875" s="21">
        <f t="shared" si="1759"/>
        <v>0.81803459285312596</v>
      </c>
      <c r="R7875">
        <f t="shared" si="1760"/>
        <v>1.0096214758538746</v>
      </c>
      <c r="S7875" s="296">
        <f t="shared" ref="S7875:S7938" si="1767">P7875*Q7875*R7875</f>
        <v>0</v>
      </c>
      <c r="T7875" s="283">
        <f t="shared" ref="T7875:T7938" si="1768">K7875+S7875</f>
        <v>0.45232627383357038</v>
      </c>
    </row>
    <row r="7876" spans="1:20" x14ac:dyDescent="0.25">
      <c r="A7876" s="286">
        <v>43429</v>
      </c>
      <c r="B7876" s="1">
        <f t="shared" si="1761"/>
        <v>7</v>
      </c>
      <c r="C7876" s="285">
        <v>2</v>
      </c>
      <c r="D7876" t="s">
        <v>713</v>
      </c>
      <c r="F7876" s="16">
        <v>25</v>
      </c>
      <c r="G7876" t="str">
        <f t="shared" si="1755"/>
        <v>heating</v>
      </c>
      <c r="H7876" s="283">
        <f>IF(G7876="heating",F7876*Assumptions!M$4+Assumptions!M$7,0)</f>
        <v>0.47659103797421726</v>
      </c>
      <c r="I7876" s="15">
        <f t="shared" si="1756"/>
        <v>1.0509704703585963</v>
      </c>
      <c r="J7876" s="15">
        <f t="shared" si="1757"/>
        <v>0.93760781206536892</v>
      </c>
      <c r="K7876" s="283">
        <f t="shared" si="1762"/>
        <v>0.46963191438148799</v>
      </c>
      <c r="L7876" s="283">
        <f t="shared" si="1763"/>
        <v>3.0939281817466902</v>
      </c>
      <c r="M7876" s="283">
        <f t="shared" si="1764"/>
        <v>4.9576612998180476</v>
      </c>
      <c r="N7876" s="283">
        <f t="shared" si="1765"/>
        <v>2.1843738559015753</v>
      </c>
      <c r="O7876" s="283">
        <f t="shared" si="1766"/>
        <v>0.66518256983661905</v>
      </c>
      <c r="P7876" s="21">
        <f t="shared" si="1758"/>
        <v>0</v>
      </c>
      <c r="Q7876" s="21">
        <f t="shared" si="1759"/>
        <v>0.74507607494346417</v>
      </c>
      <c r="R7876">
        <f t="shared" si="1760"/>
        <v>1.0096214758538746</v>
      </c>
      <c r="S7876" s="296">
        <f t="shared" si="1767"/>
        <v>0</v>
      </c>
      <c r="T7876" s="283">
        <f t="shared" si="1768"/>
        <v>0.46963191438148799</v>
      </c>
    </row>
    <row r="7877" spans="1:20" x14ac:dyDescent="0.25">
      <c r="A7877" s="286">
        <v>43429</v>
      </c>
      <c r="B7877" s="1">
        <f t="shared" si="1761"/>
        <v>7</v>
      </c>
      <c r="C7877" s="285">
        <v>3</v>
      </c>
      <c r="D7877" t="s">
        <v>713</v>
      </c>
      <c r="F7877" s="16">
        <v>23</v>
      </c>
      <c r="G7877" t="str">
        <f t="shared" si="1755"/>
        <v>heating</v>
      </c>
      <c r="H7877" s="283">
        <f>IF(G7877="heating",F7877*Assumptions!M$4+Assumptions!M$7,0)</f>
        <v>0.4979827864482973</v>
      </c>
      <c r="I7877" s="15">
        <f t="shared" si="1756"/>
        <v>1.0924036124451033</v>
      </c>
      <c r="J7877" s="15">
        <f t="shared" si="1757"/>
        <v>0.93760781206536892</v>
      </c>
      <c r="K7877" s="283">
        <f t="shared" si="1762"/>
        <v>0.51005695724231737</v>
      </c>
      <c r="L7877" s="283">
        <f t="shared" si="1763"/>
        <v>3.0592830131973998</v>
      </c>
      <c r="M7877" s="283">
        <f t="shared" si="1764"/>
        <v>5.3241140922062069</v>
      </c>
      <c r="N7877" s="283">
        <f t="shared" si="1765"/>
        <v>2.0731424140202046</v>
      </c>
      <c r="O7877" s="283">
        <f t="shared" si="1766"/>
        <v>0.75267795135629612</v>
      </c>
      <c r="P7877" s="21">
        <f t="shared" si="1758"/>
        <v>0</v>
      </c>
      <c r="Q7877" s="21">
        <f t="shared" si="1759"/>
        <v>0.69158980876382303</v>
      </c>
      <c r="R7877">
        <f t="shared" si="1760"/>
        <v>1.0096214758538746</v>
      </c>
      <c r="S7877" s="296">
        <f t="shared" si="1767"/>
        <v>0</v>
      </c>
      <c r="T7877" s="283">
        <f t="shared" si="1768"/>
        <v>0.51005695724231737</v>
      </c>
    </row>
    <row r="7878" spans="1:20" x14ac:dyDescent="0.25">
      <c r="A7878" s="286">
        <v>43429</v>
      </c>
      <c r="B7878" s="1">
        <f t="shared" si="1761"/>
        <v>7</v>
      </c>
      <c r="C7878" s="285">
        <v>4</v>
      </c>
      <c r="D7878" t="s">
        <v>713</v>
      </c>
      <c r="F7878" s="16">
        <v>21</v>
      </c>
      <c r="G7878" t="str">
        <f t="shared" si="1755"/>
        <v>heating</v>
      </c>
      <c r="H7878" s="283">
        <f>IF(G7878="heating",F7878*Assumptions!M$4+Assumptions!M$7,0)</f>
        <v>0.51937453492237728</v>
      </c>
      <c r="I7878" s="15">
        <f t="shared" si="1756"/>
        <v>1.1348296917927807</v>
      </c>
      <c r="J7878" s="15">
        <f t="shared" si="1757"/>
        <v>0.93760781206536892</v>
      </c>
      <c r="K7878" s="283">
        <f t="shared" si="1762"/>
        <v>0.55262758528754974</v>
      </c>
      <c r="L7878" s="283">
        <f t="shared" si="1763"/>
        <v>3.0222800846604434</v>
      </c>
      <c r="M7878" s="283">
        <f t="shared" si="1764"/>
        <v>5.69870651798806</v>
      </c>
      <c r="N7878" s="283">
        <f t="shared" si="1765"/>
        <v>1.9596958788221039</v>
      </c>
      <c r="O7878" s="283">
        <f t="shared" si="1766"/>
        <v>0.85227272420067601</v>
      </c>
      <c r="P7878" s="21">
        <f t="shared" si="1758"/>
        <v>0</v>
      </c>
      <c r="Q7878" s="21">
        <f t="shared" si="1759"/>
        <v>0.6473875548762833</v>
      </c>
      <c r="R7878">
        <f t="shared" si="1760"/>
        <v>1.0096214758538746</v>
      </c>
      <c r="S7878" s="296">
        <f t="shared" si="1767"/>
        <v>0</v>
      </c>
      <c r="T7878" s="283">
        <f t="shared" si="1768"/>
        <v>0.55262758528754974</v>
      </c>
    </row>
    <row r="7879" spans="1:20" x14ac:dyDescent="0.25">
      <c r="A7879" s="286">
        <v>43429</v>
      </c>
      <c r="B7879" s="1">
        <f t="shared" si="1761"/>
        <v>7</v>
      </c>
      <c r="C7879" s="285">
        <v>5</v>
      </c>
      <c r="D7879" t="s">
        <v>713</v>
      </c>
      <c r="F7879" s="16">
        <v>19</v>
      </c>
      <c r="G7879" t="str">
        <f t="shared" si="1755"/>
        <v>heating</v>
      </c>
      <c r="H7879" s="283">
        <f>IF(G7879="heating",F7879*Assumptions!M$4+Assumptions!M$7,0)</f>
        <v>0.54076628339645738</v>
      </c>
      <c r="I7879" s="15">
        <f t="shared" si="1756"/>
        <v>1.1635558681477385</v>
      </c>
      <c r="J7879" s="15">
        <f t="shared" si="1757"/>
        <v>0.93760781206536892</v>
      </c>
      <c r="K7879" s="283">
        <f t="shared" si="1762"/>
        <v>0.58995388256780035</v>
      </c>
      <c r="L7879" s="283">
        <f t="shared" si="1763"/>
        <v>2.9437809613584625</v>
      </c>
      <c r="M7879" s="283">
        <f t="shared" si="1764"/>
        <v>5.9256033658718197</v>
      </c>
      <c r="N7879" s="283">
        <f t="shared" si="1765"/>
        <v>1.8289671560163632</v>
      </c>
      <c r="O7879" s="283">
        <f t="shared" si="1766"/>
        <v>0.94954958697304193</v>
      </c>
      <c r="P7879" s="21">
        <f t="shared" si="1758"/>
        <v>0</v>
      </c>
      <c r="Q7879" s="21">
        <f t="shared" si="1759"/>
        <v>0.72139578924615555</v>
      </c>
      <c r="R7879">
        <f t="shared" si="1760"/>
        <v>1.0096214758538746</v>
      </c>
      <c r="S7879" s="296">
        <f t="shared" si="1767"/>
        <v>0</v>
      </c>
      <c r="T7879" s="283">
        <f t="shared" si="1768"/>
        <v>0.58995388256780035</v>
      </c>
    </row>
    <row r="7880" spans="1:20" x14ac:dyDescent="0.25">
      <c r="A7880" s="286">
        <v>43429</v>
      </c>
      <c r="B7880" s="1">
        <f t="shared" si="1761"/>
        <v>7</v>
      </c>
      <c r="C7880" s="285">
        <v>6</v>
      </c>
      <c r="D7880" t="s">
        <v>713</v>
      </c>
      <c r="F7880" s="16">
        <v>21</v>
      </c>
      <c r="G7880" t="str">
        <f t="shared" si="1755"/>
        <v>heating</v>
      </c>
      <c r="H7880" s="283">
        <f>IF(G7880="heating",F7880*Assumptions!M$4+Assumptions!M$7,0)</f>
        <v>0.51937453492237728</v>
      </c>
      <c r="I7880" s="15">
        <f t="shared" si="1756"/>
        <v>1.2083911162615524</v>
      </c>
      <c r="J7880" s="15">
        <f t="shared" si="1757"/>
        <v>0.93760781206536892</v>
      </c>
      <c r="K7880" s="283">
        <f t="shared" si="1762"/>
        <v>0.5884497643056793</v>
      </c>
      <c r="L7880" s="283">
        <f t="shared" si="1763"/>
        <v>3.0222800846604434</v>
      </c>
      <c r="M7880" s="283">
        <f t="shared" si="1764"/>
        <v>6.0681055318880439</v>
      </c>
      <c r="N7880" s="283">
        <f t="shared" si="1765"/>
        <v>1.9596958788221039</v>
      </c>
      <c r="O7880" s="283">
        <f t="shared" si="1766"/>
        <v>0.90751836685656995</v>
      </c>
      <c r="P7880" s="21">
        <f t="shared" si="1758"/>
        <v>0</v>
      </c>
      <c r="Q7880" s="21">
        <f t="shared" si="1759"/>
        <v>0.87787080972652631</v>
      </c>
      <c r="R7880">
        <f t="shared" si="1760"/>
        <v>1.0096214758538746</v>
      </c>
      <c r="S7880" s="296">
        <f t="shared" si="1767"/>
        <v>0</v>
      </c>
      <c r="T7880" s="283">
        <f t="shared" si="1768"/>
        <v>0.5884497643056793</v>
      </c>
    </row>
    <row r="7881" spans="1:20" x14ac:dyDescent="0.25">
      <c r="A7881" s="286">
        <v>43429</v>
      </c>
      <c r="B7881" s="1">
        <f t="shared" si="1761"/>
        <v>7</v>
      </c>
      <c r="C7881" s="285">
        <v>7</v>
      </c>
      <c r="D7881" t="s">
        <v>713</v>
      </c>
      <c r="F7881" s="16">
        <v>19</v>
      </c>
      <c r="G7881" t="str">
        <f t="shared" si="1755"/>
        <v>heating</v>
      </c>
      <c r="H7881" s="283">
        <f>IF(G7881="heating",F7881*Assumptions!M$4+Assumptions!M$7,0)</f>
        <v>0.54076628339645738</v>
      </c>
      <c r="I7881" s="15">
        <f t="shared" si="1756"/>
        <v>1.1637425769249583</v>
      </c>
      <c r="J7881" s="15">
        <f t="shared" si="1757"/>
        <v>0.93760781206536892</v>
      </c>
      <c r="K7881" s="283">
        <f t="shared" si="1762"/>
        <v>0.59004854890144665</v>
      </c>
      <c r="L7881" s="283">
        <f t="shared" si="1763"/>
        <v>2.9437809613584625</v>
      </c>
      <c r="M7881" s="283">
        <f t="shared" si="1764"/>
        <v>5.9265542116275043</v>
      </c>
      <c r="N7881" s="283">
        <f t="shared" si="1765"/>
        <v>1.8289671560163632</v>
      </c>
      <c r="O7881" s="283">
        <f t="shared" si="1766"/>
        <v>0.9497019554558509</v>
      </c>
      <c r="P7881" s="21">
        <f t="shared" si="1758"/>
        <v>0</v>
      </c>
      <c r="Q7881" s="21">
        <f t="shared" si="1759"/>
        <v>0.97331382064367777</v>
      </c>
      <c r="R7881">
        <f t="shared" si="1760"/>
        <v>1.0096214758538746</v>
      </c>
      <c r="S7881" s="296">
        <f t="shared" si="1767"/>
        <v>0</v>
      </c>
      <c r="T7881" s="283">
        <f t="shared" si="1768"/>
        <v>0.59004854890144665</v>
      </c>
    </row>
    <row r="7882" spans="1:20" x14ac:dyDescent="0.25">
      <c r="A7882" s="286">
        <v>43429</v>
      </c>
      <c r="B7882" s="1">
        <f t="shared" si="1761"/>
        <v>7</v>
      </c>
      <c r="C7882" s="285">
        <v>8</v>
      </c>
      <c r="D7882" t="s">
        <v>713</v>
      </c>
      <c r="F7882" s="16">
        <v>21</v>
      </c>
      <c r="G7882" t="str">
        <f t="shared" si="1755"/>
        <v>heating</v>
      </c>
      <c r="H7882" s="283">
        <f>IF(G7882="heating",F7882*Assumptions!M$4+Assumptions!M$7,0)</f>
        <v>0.51937453492237728</v>
      </c>
      <c r="I7882" s="15">
        <f t="shared" si="1756"/>
        <v>1.094193721037565</v>
      </c>
      <c r="J7882" s="15">
        <f t="shared" si="1757"/>
        <v>0.93760781206536892</v>
      </c>
      <c r="K7882" s="283">
        <f t="shared" si="1762"/>
        <v>0.53283910199646323</v>
      </c>
      <c r="L7882" s="283">
        <f t="shared" si="1763"/>
        <v>3.0222800846604434</v>
      </c>
      <c r="M7882" s="283">
        <f t="shared" si="1764"/>
        <v>5.49464728946921</v>
      </c>
      <c r="N7882" s="283">
        <f t="shared" si="1765"/>
        <v>1.9596958788221039</v>
      </c>
      <c r="O7882" s="283">
        <f t="shared" si="1766"/>
        <v>0.82175455063987113</v>
      </c>
      <c r="P7882" s="21">
        <f t="shared" si="1758"/>
        <v>0</v>
      </c>
      <c r="Q7882" s="21">
        <f t="shared" si="1759"/>
        <v>0.94940007506179924</v>
      </c>
      <c r="R7882">
        <f t="shared" si="1760"/>
        <v>1.0096214758538746</v>
      </c>
      <c r="S7882" s="296">
        <f t="shared" si="1767"/>
        <v>0</v>
      </c>
      <c r="T7882" s="283">
        <f t="shared" si="1768"/>
        <v>0.53283910199646323</v>
      </c>
    </row>
    <row r="7883" spans="1:20" x14ac:dyDescent="0.25">
      <c r="A7883" s="286">
        <v>43429</v>
      </c>
      <c r="B7883" s="1">
        <f t="shared" si="1761"/>
        <v>7</v>
      </c>
      <c r="C7883" s="285">
        <v>9</v>
      </c>
      <c r="D7883" t="s">
        <v>713</v>
      </c>
      <c r="F7883" s="16">
        <v>23</v>
      </c>
      <c r="G7883" t="str">
        <f t="shared" si="1755"/>
        <v>heating</v>
      </c>
      <c r="H7883" s="283">
        <f>IF(G7883="heating",F7883*Assumptions!M$4+Assumptions!M$7,0)</f>
        <v>0.4979827864482973</v>
      </c>
      <c r="I7883" s="15">
        <f t="shared" si="1756"/>
        <v>1.0343009000871222</v>
      </c>
      <c r="J7883" s="15">
        <f t="shared" si="1757"/>
        <v>0.93760781206536892</v>
      </c>
      <c r="K7883" s="283">
        <f t="shared" si="1762"/>
        <v>0.48292807160406465</v>
      </c>
      <c r="L7883" s="283">
        <f t="shared" si="1763"/>
        <v>3.0592830131973998</v>
      </c>
      <c r="M7883" s="283">
        <f t="shared" si="1764"/>
        <v>5.0409353603379286</v>
      </c>
      <c r="N7883" s="283">
        <f t="shared" si="1765"/>
        <v>2.0731424140202046</v>
      </c>
      <c r="O7883" s="283">
        <f t="shared" si="1766"/>
        <v>0.71264455160584728</v>
      </c>
      <c r="P7883" s="21">
        <f t="shared" si="1758"/>
        <v>0</v>
      </c>
      <c r="Q7883" s="21">
        <f t="shared" si="1759"/>
        <v>0.8408485371888097</v>
      </c>
      <c r="R7883">
        <f t="shared" si="1760"/>
        <v>1.0096214758538746</v>
      </c>
      <c r="S7883" s="296">
        <f t="shared" si="1767"/>
        <v>0</v>
      </c>
      <c r="T7883" s="283">
        <f t="shared" si="1768"/>
        <v>0.48292807160406465</v>
      </c>
    </row>
    <row r="7884" spans="1:20" x14ac:dyDescent="0.25">
      <c r="A7884" s="286">
        <v>43429</v>
      </c>
      <c r="B7884" s="1">
        <f t="shared" si="1761"/>
        <v>7</v>
      </c>
      <c r="C7884" s="285">
        <v>10</v>
      </c>
      <c r="D7884" t="s">
        <v>713</v>
      </c>
      <c r="F7884" s="16">
        <v>25</v>
      </c>
      <c r="G7884" t="str">
        <f t="shared" si="1755"/>
        <v>heating</v>
      </c>
      <c r="H7884" s="283">
        <f>IF(G7884="heating",F7884*Assumptions!M$4+Assumptions!M$7,0)</f>
        <v>0.47659103797421726</v>
      </c>
      <c r="I7884" s="15">
        <f t="shared" si="1756"/>
        <v>0.98112329028689171</v>
      </c>
      <c r="J7884" s="15">
        <f t="shared" si="1757"/>
        <v>0.93760781206536892</v>
      </c>
      <c r="K7884" s="283">
        <f t="shared" si="1762"/>
        <v>0.43842031917840796</v>
      </c>
      <c r="L7884" s="283">
        <f t="shared" si="1763"/>
        <v>3.0939281817466902</v>
      </c>
      <c r="M7884" s="283">
        <f t="shared" si="1764"/>
        <v>4.628176627023425</v>
      </c>
      <c r="N7884" s="283">
        <f t="shared" si="1765"/>
        <v>2.1843738559015753</v>
      </c>
      <c r="O7884" s="283">
        <f t="shared" si="1766"/>
        <v>0.62097473712740436</v>
      </c>
      <c r="P7884" s="21">
        <f t="shared" si="1758"/>
        <v>0</v>
      </c>
      <c r="Q7884" s="21">
        <f t="shared" si="1759"/>
        <v>0.74504051125983206</v>
      </c>
      <c r="R7884">
        <f t="shared" si="1760"/>
        <v>1.0096214758538746</v>
      </c>
      <c r="S7884" s="296">
        <f t="shared" si="1767"/>
        <v>0</v>
      </c>
      <c r="T7884" s="283">
        <f t="shared" si="1768"/>
        <v>0.43842031917840796</v>
      </c>
    </row>
    <row r="7885" spans="1:20" x14ac:dyDescent="0.25">
      <c r="A7885" s="286">
        <v>43429</v>
      </c>
      <c r="B7885" s="1">
        <f t="shared" si="1761"/>
        <v>7</v>
      </c>
      <c r="C7885" s="285">
        <v>11</v>
      </c>
      <c r="D7885" t="s">
        <v>713</v>
      </c>
      <c r="F7885" s="16">
        <v>25</v>
      </c>
      <c r="G7885" t="str">
        <f t="shared" si="1755"/>
        <v>heating</v>
      </c>
      <c r="H7885" s="283">
        <f>IF(G7885="heating",F7885*Assumptions!M$4+Assumptions!M$7,0)</f>
        <v>0.47659103797421726</v>
      </c>
      <c r="I7885" s="15">
        <f t="shared" si="1756"/>
        <v>0.94956163997961163</v>
      </c>
      <c r="J7885" s="15">
        <f t="shared" si="1757"/>
        <v>0.93760781206536892</v>
      </c>
      <c r="K7885" s="283">
        <f t="shared" si="1762"/>
        <v>0.4243168227692371</v>
      </c>
      <c r="L7885" s="283">
        <f t="shared" si="1763"/>
        <v>3.0939281817466902</v>
      </c>
      <c r="M7885" s="283">
        <f t="shared" si="1764"/>
        <v>4.4792933075583177</v>
      </c>
      <c r="N7885" s="283">
        <f t="shared" si="1765"/>
        <v>2.1843738559015753</v>
      </c>
      <c r="O7885" s="283">
        <f t="shared" si="1766"/>
        <v>0.60099866715036865</v>
      </c>
      <c r="P7885" s="21">
        <f t="shared" si="1758"/>
        <v>0</v>
      </c>
      <c r="Q7885" s="21">
        <f t="shared" si="1759"/>
        <v>0.72850690893675296</v>
      </c>
      <c r="R7885">
        <f t="shared" si="1760"/>
        <v>1.0096214758538746</v>
      </c>
      <c r="S7885" s="296">
        <f t="shared" si="1767"/>
        <v>0</v>
      </c>
      <c r="T7885" s="283">
        <f t="shared" si="1768"/>
        <v>0.4243168227692371</v>
      </c>
    </row>
    <row r="7886" spans="1:20" x14ac:dyDescent="0.25">
      <c r="A7886" s="286">
        <v>43429</v>
      </c>
      <c r="B7886" s="1">
        <f t="shared" si="1761"/>
        <v>7</v>
      </c>
      <c r="C7886" s="285">
        <v>12</v>
      </c>
      <c r="D7886" t="s">
        <v>713</v>
      </c>
      <c r="F7886" s="16">
        <v>27</v>
      </c>
      <c r="G7886" t="str">
        <f t="shared" si="1755"/>
        <v>heating</v>
      </c>
      <c r="H7886" s="283">
        <f>IF(G7886="heating",F7886*Assumptions!M$4+Assumptions!M$7,0)</f>
        <v>0.45519928950013722</v>
      </c>
      <c r="I7886" s="15">
        <f t="shared" si="1756"/>
        <v>0.91648403420261149</v>
      </c>
      <c r="J7886" s="15">
        <f t="shared" si="1757"/>
        <v>0.93760781206536892</v>
      </c>
      <c r="K7886" s="283">
        <f t="shared" si="1762"/>
        <v>0.3911539284798547</v>
      </c>
      <c r="L7886" s="283">
        <f t="shared" si="1763"/>
        <v>3.1143580678163376</v>
      </c>
      <c r="M7886" s="283">
        <f t="shared" si="1764"/>
        <v>4.1564758566406184</v>
      </c>
      <c r="N7886" s="283">
        <f t="shared" si="1765"/>
        <v>2.2875213966102126</v>
      </c>
      <c r="O7886" s="283">
        <f t="shared" si="1766"/>
        <v>0.53253857853503916</v>
      </c>
      <c r="P7886" s="21">
        <f t="shared" si="1758"/>
        <v>0</v>
      </c>
      <c r="Q7886" s="21">
        <f t="shared" si="1759"/>
        <v>0.75910815787401487</v>
      </c>
      <c r="R7886">
        <f t="shared" si="1760"/>
        <v>1.0096214758538746</v>
      </c>
      <c r="S7886" s="296">
        <f t="shared" si="1767"/>
        <v>0</v>
      </c>
      <c r="T7886" s="283">
        <f t="shared" si="1768"/>
        <v>0.3911539284798547</v>
      </c>
    </row>
    <row r="7887" spans="1:20" x14ac:dyDescent="0.25">
      <c r="A7887" s="286">
        <v>43429</v>
      </c>
      <c r="B7887" s="1">
        <f t="shared" si="1761"/>
        <v>7</v>
      </c>
      <c r="C7887" s="285">
        <v>13</v>
      </c>
      <c r="D7887" t="s">
        <v>713</v>
      </c>
      <c r="F7887" s="16">
        <v>28</v>
      </c>
      <c r="G7887" t="str">
        <f t="shared" si="1755"/>
        <v>heating</v>
      </c>
      <c r="H7887" s="283">
        <f>IF(G7887="heating",F7887*Assumptions!M$4+Assumptions!M$7,0)</f>
        <v>0.44450341526309717</v>
      </c>
      <c r="I7887" s="15">
        <f t="shared" si="1756"/>
        <v>0.90040206880052787</v>
      </c>
      <c r="J7887" s="15">
        <f t="shared" si="1757"/>
        <v>0.93760781206536892</v>
      </c>
      <c r="K7887" s="283">
        <f t="shared" si="1762"/>
        <v>0.37526045733996782</v>
      </c>
      <c r="L7887" s="283">
        <f t="shared" si="1763"/>
        <v>3.0941723472618432</v>
      </c>
      <c r="M7887" s="283">
        <f t="shared" si="1764"/>
        <v>3.9617432487768132</v>
      </c>
      <c r="N7887" s="283">
        <f t="shared" si="1765"/>
        <v>2.2832919573072399</v>
      </c>
      <c r="O7887" s="283">
        <f t="shared" si="1766"/>
        <v>0.50852915519901709</v>
      </c>
      <c r="P7887" s="21">
        <f t="shared" si="1758"/>
        <v>0</v>
      </c>
      <c r="Q7887" s="21">
        <f t="shared" si="1759"/>
        <v>0.79115902007799765</v>
      </c>
      <c r="R7887">
        <f t="shared" si="1760"/>
        <v>1.0096214758538746</v>
      </c>
      <c r="S7887" s="296">
        <f t="shared" si="1767"/>
        <v>0</v>
      </c>
      <c r="T7887" s="283">
        <f t="shared" si="1768"/>
        <v>0.37526045733996782</v>
      </c>
    </row>
    <row r="7888" spans="1:20" x14ac:dyDescent="0.25">
      <c r="A7888" s="286">
        <v>43429</v>
      </c>
      <c r="B7888" s="1">
        <f t="shared" si="1761"/>
        <v>7</v>
      </c>
      <c r="C7888" s="285">
        <v>14</v>
      </c>
      <c r="D7888" t="s">
        <v>713</v>
      </c>
      <c r="F7888" s="16">
        <v>30</v>
      </c>
      <c r="G7888" t="str">
        <f t="shared" si="1755"/>
        <v>heating</v>
      </c>
      <c r="H7888" s="283">
        <f>IF(G7888="heating",F7888*Assumptions!M$4+Assumptions!M$7,0)</f>
        <v>0.42311166678901713</v>
      </c>
      <c r="I7888" s="15">
        <f t="shared" si="1756"/>
        <v>0.86032894500746537</v>
      </c>
      <c r="J7888" s="15">
        <f t="shared" si="1757"/>
        <v>0.93760781206536892</v>
      </c>
      <c r="K7888" s="283">
        <f t="shared" si="1762"/>
        <v>0.34130350827167344</v>
      </c>
      <c r="L7888" s="283">
        <f t="shared" si="1763"/>
        <v>3.0747565450814909</v>
      </c>
      <c r="M7888" s="283">
        <f t="shared" si="1764"/>
        <v>3.5806387684708603</v>
      </c>
      <c r="N7888" s="283">
        <f t="shared" si="1765"/>
        <v>2.3339835549601151</v>
      </c>
      <c r="O7888" s="283">
        <f t="shared" si="1766"/>
        <v>0.44962835907193699</v>
      </c>
      <c r="P7888" s="21">
        <f t="shared" si="1758"/>
        <v>0</v>
      </c>
      <c r="Q7888" s="21">
        <f t="shared" si="1759"/>
        <v>0.84355555031342389</v>
      </c>
      <c r="R7888">
        <f t="shared" si="1760"/>
        <v>1.0096214758538746</v>
      </c>
      <c r="S7888" s="296">
        <f t="shared" si="1767"/>
        <v>0</v>
      </c>
      <c r="T7888" s="283">
        <f t="shared" si="1768"/>
        <v>0.34130350827167344</v>
      </c>
    </row>
    <row r="7889" spans="1:20" x14ac:dyDescent="0.25">
      <c r="A7889" s="286">
        <v>43429</v>
      </c>
      <c r="B7889" s="1">
        <f t="shared" si="1761"/>
        <v>7</v>
      </c>
      <c r="C7889" s="285">
        <v>15</v>
      </c>
      <c r="D7889" t="s">
        <v>713</v>
      </c>
      <c r="F7889" s="16">
        <v>30</v>
      </c>
      <c r="G7889" t="str">
        <f t="shared" si="1755"/>
        <v>heating</v>
      </c>
      <c r="H7889" s="283">
        <f>IF(G7889="heating",F7889*Assumptions!M$4+Assumptions!M$7,0)</f>
        <v>0.42311166678901713</v>
      </c>
      <c r="I7889" s="15">
        <f t="shared" si="1756"/>
        <v>0.85754515037175039</v>
      </c>
      <c r="J7889" s="15">
        <f t="shared" si="1757"/>
        <v>0.93760781206536892</v>
      </c>
      <c r="K7889" s="283">
        <f t="shared" si="1762"/>
        <v>0.34019914129554074</v>
      </c>
      <c r="L7889" s="283">
        <f t="shared" si="1763"/>
        <v>3.0747565450814909</v>
      </c>
      <c r="M7889" s="283">
        <f t="shared" si="1764"/>
        <v>3.5690527779564816</v>
      </c>
      <c r="N7889" s="283">
        <f t="shared" si="1765"/>
        <v>2.3339835549601151</v>
      </c>
      <c r="O7889" s="283">
        <f t="shared" si="1766"/>
        <v>0.44817348181677408</v>
      </c>
      <c r="P7889" s="21">
        <f t="shared" si="1758"/>
        <v>0</v>
      </c>
      <c r="Q7889" s="21">
        <f t="shared" si="1759"/>
        <v>0.96592607327566882</v>
      </c>
      <c r="R7889">
        <f t="shared" si="1760"/>
        <v>1.0096214758538746</v>
      </c>
      <c r="S7889" s="296">
        <f t="shared" si="1767"/>
        <v>0</v>
      </c>
      <c r="T7889" s="283">
        <f t="shared" si="1768"/>
        <v>0.34019914129554074</v>
      </c>
    </row>
    <row r="7890" spans="1:20" x14ac:dyDescent="0.25">
      <c r="A7890" s="286">
        <v>43429</v>
      </c>
      <c r="B7890" s="1">
        <f t="shared" si="1761"/>
        <v>7</v>
      </c>
      <c r="C7890" s="285">
        <v>16</v>
      </c>
      <c r="D7890" t="s">
        <v>713</v>
      </c>
      <c r="F7890" s="16">
        <v>28</v>
      </c>
      <c r="G7890" t="str">
        <f t="shared" si="1755"/>
        <v>heating</v>
      </c>
      <c r="H7890" s="283">
        <f>IF(G7890="heating",F7890*Assumptions!M$4+Assumptions!M$7,0)</f>
        <v>0.44450341526309717</v>
      </c>
      <c r="I7890" s="15">
        <f t="shared" si="1756"/>
        <v>0.88344815438260227</v>
      </c>
      <c r="J7890" s="15">
        <f t="shared" si="1757"/>
        <v>0.93760781206536892</v>
      </c>
      <c r="K7890" s="283">
        <f t="shared" si="1762"/>
        <v>0.36819457655334459</v>
      </c>
      <c r="L7890" s="283">
        <f t="shared" si="1763"/>
        <v>3.0941723472618432</v>
      </c>
      <c r="M7890" s="283">
        <f t="shared" si="1764"/>
        <v>3.8871465121488828</v>
      </c>
      <c r="N7890" s="283">
        <f t="shared" si="1765"/>
        <v>2.2832919573072399</v>
      </c>
      <c r="O7890" s="283">
        <f t="shared" si="1766"/>
        <v>0.49895392200597333</v>
      </c>
      <c r="P7890" s="21">
        <f t="shared" si="1758"/>
        <v>0</v>
      </c>
      <c r="Q7890" s="21">
        <f t="shared" si="1759"/>
        <v>1.1649354943302594</v>
      </c>
      <c r="R7890">
        <f t="shared" si="1760"/>
        <v>1.0096214758538746</v>
      </c>
      <c r="S7890" s="296">
        <f t="shared" si="1767"/>
        <v>0</v>
      </c>
      <c r="T7890" s="283">
        <f t="shared" si="1768"/>
        <v>0.36819457655334459</v>
      </c>
    </row>
    <row r="7891" spans="1:20" x14ac:dyDescent="0.25">
      <c r="A7891" s="286">
        <v>43429</v>
      </c>
      <c r="B7891" s="1">
        <f t="shared" si="1761"/>
        <v>7</v>
      </c>
      <c r="C7891" s="285">
        <v>17</v>
      </c>
      <c r="D7891" t="s">
        <v>713</v>
      </c>
      <c r="F7891" s="16">
        <v>28</v>
      </c>
      <c r="G7891" t="str">
        <f t="shared" si="1755"/>
        <v>heating</v>
      </c>
      <c r="H7891" s="283">
        <f>IF(G7891="heating",F7891*Assumptions!M$4+Assumptions!M$7,0)</f>
        <v>0.44450341526309717</v>
      </c>
      <c r="I7891" s="15">
        <f t="shared" si="1756"/>
        <v>0.94025748850374469</v>
      </c>
      <c r="J7891" s="15">
        <f t="shared" si="1757"/>
        <v>0.93760781206536892</v>
      </c>
      <c r="K7891" s="283">
        <f t="shared" si="1762"/>
        <v>0.39187099561341865</v>
      </c>
      <c r="L7891" s="283">
        <f t="shared" si="1763"/>
        <v>3.0941723472618432</v>
      </c>
      <c r="M7891" s="283">
        <f t="shared" si="1764"/>
        <v>4.137105951071276</v>
      </c>
      <c r="N7891" s="283">
        <f t="shared" si="1765"/>
        <v>2.2832919573072399</v>
      </c>
      <c r="O7891" s="283">
        <f t="shared" si="1766"/>
        <v>0.53103870244914575</v>
      </c>
      <c r="P7891" s="21">
        <f t="shared" si="1758"/>
        <v>0</v>
      </c>
      <c r="Q7891" s="21">
        <f t="shared" si="1759"/>
        <v>1.3521540118753073</v>
      </c>
      <c r="R7891">
        <f t="shared" si="1760"/>
        <v>1.0096214758538746</v>
      </c>
      <c r="S7891" s="296">
        <f t="shared" si="1767"/>
        <v>0</v>
      </c>
      <c r="T7891" s="283">
        <f t="shared" si="1768"/>
        <v>0.39187099561341865</v>
      </c>
    </row>
    <row r="7892" spans="1:20" x14ac:dyDescent="0.25">
      <c r="A7892" s="286">
        <v>43429</v>
      </c>
      <c r="B7892" s="1">
        <f t="shared" si="1761"/>
        <v>7</v>
      </c>
      <c r="C7892" s="285">
        <v>18</v>
      </c>
      <c r="D7892" t="s">
        <v>713</v>
      </c>
      <c r="F7892" s="16">
        <v>28</v>
      </c>
      <c r="G7892" t="str">
        <f t="shared" si="1755"/>
        <v>heating</v>
      </c>
      <c r="H7892" s="283">
        <f>IF(G7892="heating",F7892*Assumptions!M$4+Assumptions!M$7,0)</f>
        <v>0.44450341526309717</v>
      </c>
      <c r="I7892" s="15">
        <f t="shared" si="1756"/>
        <v>0.98182363790757687</v>
      </c>
      <c r="J7892" s="15">
        <f t="shared" si="1757"/>
        <v>0.93760781206536892</v>
      </c>
      <c r="K7892" s="283">
        <f t="shared" si="1762"/>
        <v>0.40919451448973865</v>
      </c>
      <c r="L7892" s="283">
        <f t="shared" si="1763"/>
        <v>3.0941723472618432</v>
      </c>
      <c r="M7892" s="283">
        <f t="shared" si="1764"/>
        <v>4.3199958149269335</v>
      </c>
      <c r="N7892" s="283">
        <f t="shared" si="1765"/>
        <v>2.2832919573072399</v>
      </c>
      <c r="O7892" s="283">
        <f t="shared" si="1766"/>
        <v>0.5545144357616707</v>
      </c>
      <c r="P7892" s="21">
        <f t="shared" si="1758"/>
        <v>0</v>
      </c>
      <c r="Q7892" s="21">
        <f t="shared" si="1759"/>
        <v>1.5598916921549892</v>
      </c>
      <c r="R7892">
        <f t="shared" si="1760"/>
        <v>1.0096214758538746</v>
      </c>
      <c r="S7892" s="296">
        <f t="shared" si="1767"/>
        <v>0</v>
      </c>
      <c r="T7892" s="283">
        <f t="shared" si="1768"/>
        <v>0.40919451448973865</v>
      </c>
    </row>
    <row r="7893" spans="1:20" x14ac:dyDescent="0.25">
      <c r="A7893" s="286">
        <v>43429</v>
      </c>
      <c r="B7893" s="1">
        <f t="shared" si="1761"/>
        <v>7</v>
      </c>
      <c r="C7893" s="285">
        <v>19</v>
      </c>
      <c r="D7893" t="s">
        <v>713</v>
      </c>
      <c r="F7893" s="16">
        <v>28</v>
      </c>
      <c r="G7893" t="str">
        <f t="shared" si="1755"/>
        <v>heating</v>
      </c>
      <c r="H7893" s="283">
        <f>IF(G7893="heating",F7893*Assumptions!M$4+Assumptions!M$7,0)</f>
        <v>0.44450341526309717</v>
      </c>
      <c r="I7893" s="15">
        <f t="shared" si="1756"/>
        <v>0.98418842963438757</v>
      </c>
      <c r="J7893" s="15">
        <f t="shared" si="1757"/>
        <v>0.93760781206536892</v>
      </c>
      <c r="K7893" s="283">
        <f t="shared" si="1762"/>
        <v>0.41018008844127218</v>
      </c>
      <c r="L7893" s="283">
        <f t="shared" si="1763"/>
        <v>3.0941723472618432</v>
      </c>
      <c r="M7893" s="283">
        <f t="shared" si="1764"/>
        <v>4.3304008306227946</v>
      </c>
      <c r="N7893" s="283">
        <f t="shared" si="1765"/>
        <v>2.2832919573072399</v>
      </c>
      <c r="O7893" s="283">
        <f t="shared" si="1766"/>
        <v>0.55585002302954389</v>
      </c>
      <c r="P7893" s="21">
        <f t="shared" si="1758"/>
        <v>0</v>
      </c>
      <c r="Q7893" s="21">
        <f t="shared" si="1759"/>
        <v>1.6764212681468484</v>
      </c>
      <c r="R7893">
        <f t="shared" si="1760"/>
        <v>1.0096214758538746</v>
      </c>
      <c r="S7893" s="296">
        <f t="shared" si="1767"/>
        <v>0</v>
      </c>
      <c r="T7893" s="283">
        <f t="shared" si="1768"/>
        <v>0.41018008844127218</v>
      </c>
    </row>
    <row r="7894" spans="1:20" x14ac:dyDescent="0.25">
      <c r="A7894" s="286">
        <v>43429</v>
      </c>
      <c r="B7894" s="1">
        <f t="shared" si="1761"/>
        <v>7</v>
      </c>
      <c r="C7894" s="285">
        <v>20</v>
      </c>
      <c r="D7894" t="s">
        <v>713</v>
      </c>
      <c r="F7894" s="16">
        <v>30</v>
      </c>
      <c r="G7894" t="str">
        <f t="shared" si="1755"/>
        <v>heating</v>
      </c>
      <c r="H7894" s="283">
        <f>IF(G7894="heating",F7894*Assumptions!M$4+Assumptions!M$7,0)</f>
        <v>0.42311166678901713</v>
      </c>
      <c r="I7894" s="15">
        <f t="shared" si="1756"/>
        <v>0.97071962311712034</v>
      </c>
      <c r="J7894" s="15">
        <f t="shared" si="1757"/>
        <v>0.93760781206536892</v>
      </c>
      <c r="K7894" s="283">
        <f t="shared" si="1762"/>
        <v>0.38509690373738958</v>
      </c>
      <c r="L7894" s="283">
        <f t="shared" si="1763"/>
        <v>3.0747565450814909</v>
      </c>
      <c r="M7894" s="283">
        <f t="shared" si="1764"/>
        <v>4.0400783165774143</v>
      </c>
      <c r="N7894" s="283">
        <f t="shared" si="1765"/>
        <v>2.3339835549601151</v>
      </c>
      <c r="O7894" s="283">
        <f t="shared" si="1766"/>
        <v>0.50732115174538572</v>
      </c>
      <c r="P7894" s="21">
        <f t="shared" si="1758"/>
        <v>0</v>
      </c>
      <c r="Q7894" s="21">
        <f t="shared" si="1759"/>
        <v>1.52436960139122</v>
      </c>
      <c r="R7894">
        <f t="shared" si="1760"/>
        <v>1.0096214758538746</v>
      </c>
      <c r="S7894" s="296">
        <f t="shared" si="1767"/>
        <v>0</v>
      </c>
      <c r="T7894" s="283">
        <f t="shared" si="1768"/>
        <v>0.38509690373738958</v>
      </c>
    </row>
    <row r="7895" spans="1:20" x14ac:dyDescent="0.25">
      <c r="A7895" s="286">
        <v>43429</v>
      </c>
      <c r="B7895" s="1">
        <f t="shared" si="1761"/>
        <v>7</v>
      </c>
      <c r="C7895" s="285">
        <v>21</v>
      </c>
      <c r="D7895" t="s">
        <v>713</v>
      </c>
      <c r="F7895" s="16">
        <v>34</v>
      </c>
      <c r="G7895" t="str">
        <f t="shared" si="1755"/>
        <v>heating</v>
      </c>
      <c r="H7895" s="283">
        <f>IF(G7895="heating",F7895*Assumptions!M$4+Assumptions!M$7,0)</f>
        <v>0.38032816984085704</v>
      </c>
      <c r="I7895" s="15">
        <f t="shared" si="1756"/>
        <v>0.95751150862929935</v>
      </c>
      <c r="J7895" s="15">
        <f t="shared" si="1757"/>
        <v>0.93760781206536892</v>
      </c>
      <c r="K7895" s="283">
        <f t="shared" si="1762"/>
        <v>0.34144732396750455</v>
      </c>
      <c r="L7895" s="283">
        <f t="shared" si="1763"/>
        <v>3.1617728735566879</v>
      </c>
      <c r="M7895" s="283">
        <f t="shared" si="1764"/>
        <v>3.6835231613145538</v>
      </c>
      <c r="N7895" s="283">
        <f t="shared" si="1765"/>
        <v>2.582445701090049</v>
      </c>
      <c r="O7895" s="283">
        <f t="shared" si="1766"/>
        <v>0.41804514465233034</v>
      </c>
      <c r="P7895" s="21">
        <f t="shared" si="1758"/>
        <v>0</v>
      </c>
      <c r="Q7895" s="21">
        <f t="shared" si="1759"/>
        <v>1.4448604713749031</v>
      </c>
      <c r="R7895">
        <f t="shared" si="1760"/>
        <v>1.0096214758538746</v>
      </c>
      <c r="S7895" s="296">
        <f t="shared" si="1767"/>
        <v>0</v>
      </c>
      <c r="T7895" s="283">
        <f t="shared" si="1768"/>
        <v>0.34144732396750455</v>
      </c>
    </row>
    <row r="7896" spans="1:20" x14ac:dyDescent="0.25">
      <c r="A7896" s="286">
        <v>43429</v>
      </c>
      <c r="B7896" s="1">
        <f t="shared" si="1761"/>
        <v>7</v>
      </c>
      <c r="C7896" s="285">
        <v>22</v>
      </c>
      <c r="D7896" t="s">
        <v>713</v>
      </c>
      <c r="F7896" s="16">
        <v>36</v>
      </c>
      <c r="G7896" t="str">
        <f t="shared" si="1755"/>
        <v>heating</v>
      </c>
      <c r="H7896" s="283">
        <f>IF(G7896="heating",F7896*Assumptions!M$4+Assumptions!M$7,0)</f>
        <v>0.358936421366777</v>
      </c>
      <c r="I7896" s="15">
        <f t="shared" si="1756"/>
        <v>0.9426530227543114</v>
      </c>
      <c r="J7896" s="15">
        <f t="shared" si="1757"/>
        <v>0.93760781206536892</v>
      </c>
      <c r="K7896" s="283">
        <f t="shared" si="1762"/>
        <v>0.31724194964900776</v>
      </c>
      <c r="L7896" s="283">
        <f t="shared" si="1763"/>
        <v>3.2767200477248446</v>
      </c>
      <c r="M7896" s="283">
        <f t="shared" si="1764"/>
        <v>3.5468185484170767</v>
      </c>
      <c r="N7896" s="283">
        <f t="shared" si="1765"/>
        <v>2.7263288431388362</v>
      </c>
      <c r="O7896" s="283">
        <f t="shared" si="1766"/>
        <v>0.38128674719863315</v>
      </c>
      <c r="P7896" s="21">
        <f t="shared" si="1758"/>
        <v>0</v>
      </c>
      <c r="Q7896" s="21">
        <f t="shared" si="1759"/>
        <v>1.2427137171080138</v>
      </c>
      <c r="R7896">
        <f t="shared" si="1760"/>
        <v>1.0096214758538746</v>
      </c>
      <c r="S7896" s="296">
        <f t="shared" si="1767"/>
        <v>0</v>
      </c>
      <c r="T7896" s="283">
        <f t="shared" si="1768"/>
        <v>0.31724194964900776</v>
      </c>
    </row>
    <row r="7897" spans="1:20" x14ac:dyDescent="0.25">
      <c r="A7897" s="286">
        <v>43429</v>
      </c>
      <c r="B7897" s="1">
        <f t="shared" si="1761"/>
        <v>7</v>
      </c>
      <c r="C7897" s="285">
        <v>23</v>
      </c>
      <c r="D7897" t="s">
        <v>713</v>
      </c>
      <c r="F7897" s="16">
        <v>36</v>
      </c>
      <c r="G7897" t="str">
        <f t="shared" si="1755"/>
        <v>heating</v>
      </c>
      <c r="H7897" s="283">
        <f>IF(G7897="heating",F7897*Assumptions!M$4+Assumptions!M$7,0)</f>
        <v>0.358936421366777</v>
      </c>
      <c r="I7897" s="15">
        <f t="shared" si="1756"/>
        <v>0.94450710149963013</v>
      </c>
      <c r="J7897" s="15">
        <f t="shared" si="1757"/>
        <v>0.93760781206536892</v>
      </c>
      <c r="K7897" s="283">
        <f t="shared" si="1762"/>
        <v>0.31786592426296389</v>
      </c>
      <c r="L7897" s="283">
        <f t="shared" si="1763"/>
        <v>3.2767200477248446</v>
      </c>
      <c r="M7897" s="283">
        <f t="shared" si="1764"/>
        <v>3.5537946899297914</v>
      </c>
      <c r="N7897" s="283">
        <f t="shared" si="1765"/>
        <v>2.7263288431388362</v>
      </c>
      <c r="O7897" s="283">
        <f t="shared" si="1766"/>
        <v>0.38203668979340377</v>
      </c>
      <c r="P7897" s="21">
        <f t="shared" si="1758"/>
        <v>0</v>
      </c>
      <c r="Q7897" s="21">
        <f t="shared" si="1759"/>
        <v>1.0297519246597011</v>
      </c>
      <c r="R7897">
        <f t="shared" si="1760"/>
        <v>1.0096214758538746</v>
      </c>
      <c r="S7897" s="296">
        <f t="shared" si="1767"/>
        <v>0</v>
      </c>
      <c r="T7897" s="283">
        <f t="shared" si="1768"/>
        <v>0.31786592426296389</v>
      </c>
    </row>
    <row r="7898" spans="1:20" x14ac:dyDescent="0.25">
      <c r="A7898" s="286">
        <v>43430</v>
      </c>
      <c r="B7898" s="1">
        <f t="shared" si="1761"/>
        <v>1</v>
      </c>
      <c r="C7898" s="285">
        <v>0</v>
      </c>
      <c r="D7898" t="s">
        <v>713</v>
      </c>
      <c r="F7898" s="16">
        <v>36</v>
      </c>
      <c r="G7898" t="str">
        <f t="shared" si="1755"/>
        <v>heating</v>
      </c>
      <c r="H7898" s="283">
        <f>IF(G7898="heating",F7898*Assumptions!M$4+Assumptions!M$7,0)</f>
        <v>0.358936421366777</v>
      </c>
      <c r="I7898" s="15">
        <f t="shared" si="1756"/>
        <v>0.97481507806017154</v>
      </c>
      <c r="J7898" s="15">
        <f t="shared" si="1757"/>
        <v>1.017726725449043</v>
      </c>
      <c r="K7898" s="283">
        <f t="shared" si="1762"/>
        <v>0.35609915720835406</v>
      </c>
      <c r="L7898" s="283">
        <f t="shared" si="1763"/>
        <v>3.2767200477248446</v>
      </c>
      <c r="M7898" s="283">
        <f t="shared" si="1764"/>
        <v>3.9812486881374487</v>
      </c>
      <c r="N7898" s="283">
        <f t="shared" si="1765"/>
        <v>2.7263288431388362</v>
      </c>
      <c r="O7898" s="283">
        <f t="shared" si="1766"/>
        <v>0.42798844693259719</v>
      </c>
      <c r="P7898" s="21">
        <f t="shared" si="1758"/>
        <v>0</v>
      </c>
      <c r="Q7898" s="21">
        <f t="shared" si="1759"/>
        <v>0.90668853391740301</v>
      </c>
      <c r="R7898">
        <f t="shared" si="1760"/>
        <v>0.9440993384982781</v>
      </c>
      <c r="S7898" s="296">
        <f t="shared" si="1767"/>
        <v>0</v>
      </c>
      <c r="T7898" s="283">
        <f t="shared" si="1768"/>
        <v>0.35609915720835406</v>
      </c>
    </row>
    <row r="7899" spans="1:20" x14ac:dyDescent="0.25">
      <c r="A7899" s="286">
        <v>43430</v>
      </c>
      <c r="B7899" s="1">
        <f t="shared" si="1761"/>
        <v>1</v>
      </c>
      <c r="C7899" s="285">
        <v>1</v>
      </c>
      <c r="D7899" t="s">
        <v>713</v>
      </c>
      <c r="F7899" s="16">
        <v>36</v>
      </c>
      <c r="G7899" t="str">
        <f t="shared" si="1755"/>
        <v>heating</v>
      </c>
      <c r="H7899" s="283">
        <f>IF(G7899="heating",F7899*Assumptions!M$4+Assumptions!M$7,0)</f>
        <v>0.358936421366777</v>
      </c>
      <c r="I7899" s="15">
        <f t="shared" si="1756"/>
        <v>1.012242869806885</v>
      </c>
      <c r="J7899" s="15">
        <f t="shared" si="1757"/>
        <v>1.017726725449043</v>
      </c>
      <c r="K7899" s="283">
        <f t="shared" si="1762"/>
        <v>0.36977149917058183</v>
      </c>
      <c r="L7899" s="283">
        <f t="shared" si="1763"/>
        <v>3.2767200477248446</v>
      </c>
      <c r="M7899" s="283">
        <f t="shared" si="1764"/>
        <v>4.1341077792052694</v>
      </c>
      <c r="N7899" s="283">
        <f t="shared" si="1765"/>
        <v>2.7263288431388362</v>
      </c>
      <c r="O7899" s="283">
        <f t="shared" si="1766"/>
        <v>0.44442096097789568</v>
      </c>
      <c r="P7899" s="21">
        <f t="shared" si="1758"/>
        <v>0</v>
      </c>
      <c r="Q7899" s="21">
        <f t="shared" si="1759"/>
        <v>0.81803459285312596</v>
      </c>
      <c r="R7899">
        <f t="shared" si="1760"/>
        <v>0.9440993384982781</v>
      </c>
      <c r="S7899" s="296">
        <f t="shared" si="1767"/>
        <v>0</v>
      </c>
      <c r="T7899" s="283">
        <f t="shared" si="1768"/>
        <v>0.36977149917058183</v>
      </c>
    </row>
    <row r="7900" spans="1:20" x14ac:dyDescent="0.25">
      <c r="A7900" s="286">
        <v>43430</v>
      </c>
      <c r="B7900" s="1">
        <f t="shared" si="1761"/>
        <v>1</v>
      </c>
      <c r="C7900" s="285">
        <v>2</v>
      </c>
      <c r="D7900" t="s">
        <v>713</v>
      </c>
      <c r="F7900" s="16">
        <v>34</v>
      </c>
      <c r="G7900" t="str">
        <f t="shared" si="1755"/>
        <v>heating</v>
      </c>
      <c r="H7900" s="283">
        <f>IF(G7900="heating",F7900*Assumptions!M$4+Assumptions!M$7,0)</f>
        <v>0.38032816984085704</v>
      </c>
      <c r="I7900" s="15">
        <f t="shared" si="1756"/>
        <v>1.0509704703585963</v>
      </c>
      <c r="J7900" s="15">
        <f t="shared" si="1757"/>
        <v>1.017726725449043</v>
      </c>
      <c r="K7900" s="283">
        <f t="shared" si="1762"/>
        <v>0.40679929013294158</v>
      </c>
      <c r="L7900" s="283">
        <f t="shared" si="1763"/>
        <v>3.1617728735566879</v>
      </c>
      <c r="M7900" s="283">
        <f t="shared" si="1764"/>
        <v>4.3885381493094284</v>
      </c>
      <c r="N7900" s="283">
        <f t="shared" si="1765"/>
        <v>2.582445701090049</v>
      </c>
      <c r="O7900" s="283">
        <f t="shared" si="1766"/>
        <v>0.49805769777910303</v>
      </c>
      <c r="P7900" s="21">
        <f t="shared" si="1758"/>
        <v>0</v>
      </c>
      <c r="Q7900" s="21">
        <f t="shared" si="1759"/>
        <v>0.74507607494346417</v>
      </c>
      <c r="R7900">
        <f t="shared" si="1760"/>
        <v>0.9440993384982781</v>
      </c>
      <c r="S7900" s="296">
        <f t="shared" si="1767"/>
        <v>0</v>
      </c>
      <c r="T7900" s="283">
        <f t="shared" si="1768"/>
        <v>0.40679929013294158</v>
      </c>
    </row>
    <row r="7901" spans="1:20" x14ac:dyDescent="0.25">
      <c r="A7901" s="286">
        <v>43430</v>
      </c>
      <c r="B7901" s="1">
        <f t="shared" si="1761"/>
        <v>1</v>
      </c>
      <c r="C7901" s="285">
        <v>3</v>
      </c>
      <c r="D7901" t="s">
        <v>713</v>
      </c>
      <c r="F7901" s="16">
        <v>34</v>
      </c>
      <c r="G7901" t="str">
        <f t="shared" si="1755"/>
        <v>heating</v>
      </c>
      <c r="H7901" s="283">
        <f>IF(G7901="heating",F7901*Assumptions!M$4+Assumptions!M$7,0)</f>
        <v>0.38032816984085704</v>
      </c>
      <c r="I7901" s="15">
        <f t="shared" si="1756"/>
        <v>1.0924036124451033</v>
      </c>
      <c r="J7901" s="15">
        <f t="shared" si="1757"/>
        <v>1.017726725449043</v>
      </c>
      <c r="K7901" s="283">
        <f t="shared" si="1762"/>
        <v>0.42283682236067149</v>
      </c>
      <c r="L7901" s="283">
        <f t="shared" si="1763"/>
        <v>3.1617728735566879</v>
      </c>
      <c r="M7901" s="283">
        <f t="shared" si="1764"/>
        <v>4.5615505505335596</v>
      </c>
      <c r="N7901" s="283">
        <f t="shared" si="1765"/>
        <v>2.582445701090049</v>
      </c>
      <c r="O7901" s="283">
        <f t="shared" si="1766"/>
        <v>0.51769297387998059</v>
      </c>
      <c r="P7901" s="21">
        <f t="shared" si="1758"/>
        <v>0</v>
      </c>
      <c r="Q7901" s="21">
        <f t="shared" si="1759"/>
        <v>0.69158980876382303</v>
      </c>
      <c r="R7901">
        <f t="shared" si="1760"/>
        <v>0.9440993384982781</v>
      </c>
      <c r="S7901" s="296">
        <f t="shared" si="1767"/>
        <v>0</v>
      </c>
      <c r="T7901" s="283">
        <f t="shared" si="1768"/>
        <v>0.42283682236067149</v>
      </c>
    </row>
    <row r="7902" spans="1:20" x14ac:dyDescent="0.25">
      <c r="A7902" s="286">
        <v>43430</v>
      </c>
      <c r="B7902" s="1">
        <f t="shared" si="1761"/>
        <v>1</v>
      </c>
      <c r="C7902" s="285">
        <v>4</v>
      </c>
      <c r="D7902" t="s">
        <v>713</v>
      </c>
      <c r="F7902" s="16">
        <v>34</v>
      </c>
      <c r="G7902" t="str">
        <f t="shared" si="1755"/>
        <v>heating</v>
      </c>
      <c r="H7902" s="283">
        <f>IF(G7902="heating",F7902*Assumptions!M$4+Assumptions!M$7,0)</f>
        <v>0.38032816984085704</v>
      </c>
      <c r="I7902" s="15">
        <f t="shared" si="1756"/>
        <v>1.1348296917927807</v>
      </c>
      <c r="J7902" s="15">
        <f t="shared" si="1757"/>
        <v>1.017726725449043</v>
      </c>
      <c r="K7902" s="283">
        <f t="shared" si="1762"/>
        <v>0.43925869095596148</v>
      </c>
      <c r="L7902" s="283">
        <f t="shared" si="1763"/>
        <v>3.1617728735566879</v>
      </c>
      <c r="M7902" s="283">
        <f t="shared" si="1764"/>
        <v>4.7387091605936336</v>
      </c>
      <c r="N7902" s="283">
        <f t="shared" si="1765"/>
        <v>2.582445701090049</v>
      </c>
      <c r="O7902" s="283">
        <f t="shared" si="1766"/>
        <v>0.53779880558663917</v>
      </c>
      <c r="P7902" s="21">
        <f t="shared" si="1758"/>
        <v>0</v>
      </c>
      <c r="Q7902" s="21">
        <f t="shared" si="1759"/>
        <v>0.6473875548762833</v>
      </c>
      <c r="R7902">
        <f t="shared" si="1760"/>
        <v>0.9440993384982781</v>
      </c>
      <c r="S7902" s="296">
        <f t="shared" si="1767"/>
        <v>0</v>
      </c>
      <c r="T7902" s="283">
        <f t="shared" si="1768"/>
        <v>0.43925869095596148</v>
      </c>
    </row>
    <row r="7903" spans="1:20" x14ac:dyDescent="0.25">
      <c r="A7903" s="286">
        <v>43430</v>
      </c>
      <c r="B7903" s="1">
        <f t="shared" si="1761"/>
        <v>1</v>
      </c>
      <c r="C7903" s="285">
        <v>5</v>
      </c>
      <c r="D7903" t="s">
        <v>713</v>
      </c>
      <c r="F7903" s="16">
        <v>36</v>
      </c>
      <c r="G7903" t="str">
        <f t="shared" si="1755"/>
        <v>heating</v>
      </c>
      <c r="H7903" s="283">
        <f>IF(G7903="heating",F7903*Assumptions!M$4+Assumptions!M$7,0)</f>
        <v>0.358936421366777</v>
      </c>
      <c r="I7903" s="15">
        <f t="shared" si="1756"/>
        <v>1.1635558681477385</v>
      </c>
      <c r="J7903" s="15">
        <f t="shared" si="1757"/>
        <v>1.017726725449043</v>
      </c>
      <c r="K7903" s="283">
        <f t="shared" si="1762"/>
        <v>0.42504601471364262</v>
      </c>
      <c r="L7903" s="283">
        <f t="shared" si="1763"/>
        <v>3.2767200477248446</v>
      </c>
      <c r="M7903" s="283">
        <f t="shared" si="1764"/>
        <v>4.7520861934717358</v>
      </c>
      <c r="N7903" s="283">
        <f t="shared" si="1765"/>
        <v>2.7263288431388362</v>
      </c>
      <c r="O7903" s="283">
        <f t="shared" si="1766"/>
        <v>0.51085429445637009</v>
      </c>
      <c r="P7903" s="21">
        <f t="shared" si="1758"/>
        <v>0</v>
      </c>
      <c r="Q7903" s="21">
        <f t="shared" si="1759"/>
        <v>0.72139578924615555</v>
      </c>
      <c r="R7903">
        <f t="shared" si="1760"/>
        <v>0.9440993384982781</v>
      </c>
      <c r="S7903" s="296">
        <f t="shared" si="1767"/>
        <v>0</v>
      </c>
      <c r="T7903" s="283">
        <f t="shared" si="1768"/>
        <v>0.42504601471364262</v>
      </c>
    </row>
    <row r="7904" spans="1:20" x14ac:dyDescent="0.25">
      <c r="A7904" s="286">
        <v>43430</v>
      </c>
      <c r="B7904" s="1">
        <f t="shared" si="1761"/>
        <v>1</v>
      </c>
      <c r="C7904" s="285">
        <v>6</v>
      </c>
      <c r="D7904" t="s">
        <v>713</v>
      </c>
      <c r="F7904" s="16">
        <v>36</v>
      </c>
      <c r="G7904" t="str">
        <f t="shared" si="1755"/>
        <v>heating</v>
      </c>
      <c r="H7904" s="283">
        <f>IF(G7904="heating",F7904*Assumptions!M$4+Assumptions!M$7,0)</f>
        <v>0.358936421366777</v>
      </c>
      <c r="I7904" s="15">
        <f t="shared" si="1756"/>
        <v>1.2083911162615524</v>
      </c>
      <c r="J7904" s="15">
        <f t="shared" si="1757"/>
        <v>1.017726725449043</v>
      </c>
      <c r="K7904" s="283">
        <f t="shared" si="1762"/>
        <v>0.44142429447756221</v>
      </c>
      <c r="L7904" s="283">
        <f t="shared" si="1763"/>
        <v>3.2767200477248446</v>
      </c>
      <c r="M7904" s="283">
        <f t="shared" si="1764"/>
        <v>4.9351981259324491</v>
      </c>
      <c r="N7904" s="283">
        <f t="shared" si="1765"/>
        <v>2.7263288431388362</v>
      </c>
      <c r="O7904" s="283">
        <f t="shared" si="1766"/>
        <v>0.53053902096496486</v>
      </c>
      <c r="P7904" s="21">
        <f t="shared" si="1758"/>
        <v>0</v>
      </c>
      <c r="Q7904" s="21">
        <f t="shared" si="1759"/>
        <v>0.87787080972652631</v>
      </c>
      <c r="R7904">
        <f t="shared" si="1760"/>
        <v>0.9440993384982781</v>
      </c>
      <c r="S7904" s="296">
        <f t="shared" si="1767"/>
        <v>0</v>
      </c>
      <c r="T7904" s="283">
        <f t="shared" si="1768"/>
        <v>0.44142429447756221</v>
      </c>
    </row>
    <row r="7905" spans="1:20" x14ac:dyDescent="0.25">
      <c r="A7905" s="286">
        <v>43430</v>
      </c>
      <c r="B7905" s="1">
        <f t="shared" si="1761"/>
        <v>1</v>
      </c>
      <c r="C7905" s="285">
        <v>7</v>
      </c>
      <c r="D7905" t="s">
        <v>714</v>
      </c>
      <c r="F7905" s="16">
        <v>37</v>
      </c>
      <c r="G7905" t="str">
        <f t="shared" si="1755"/>
        <v>heating</v>
      </c>
      <c r="H7905" s="283">
        <f>IF(G7905="heating",F7905*Assumptions!M$4+Assumptions!M$7,0)</f>
        <v>0.34824054712973695</v>
      </c>
      <c r="I7905" s="15">
        <f t="shared" si="1756"/>
        <v>1.1637425769249583</v>
      </c>
      <c r="J7905" s="15">
        <f t="shared" si="1757"/>
        <v>1.017726725449043</v>
      </c>
      <c r="K7905" s="283">
        <f t="shared" si="1762"/>
        <v>0.41244632615005239</v>
      </c>
      <c r="L7905" s="283">
        <f t="shared" si="1763"/>
        <v>3.3550920610042541</v>
      </c>
      <c r="M7905" s="283">
        <f t="shared" si="1764"/>
        <v>4.7215098858852773</v>
      </c>
      <c r="N7905" s="283">
        <f t="shared" si="1765"/>
        <v>2.8034223547707424</v>
      </c>
      <c r="O7905" s="283">
        <f t="shared" si="1766"/>
        <v>0.49360931723381929</v>
      </c>
      <c r="P7905" s="21">
        <f t="shared" si="1758"/>
        <v>0</v>
      </c>
      <c r="Q7905" s="21">
        <f t="shared" si="1759"/>
        <v>0.97331382064367777</v>
      </c>
      <c r="R7905">
        <f t="shared" si="1760"/>
        <v>0.9440993384982781</v>
      </c>
      <c r="S7905" s="296">
        <f t="shared" si="1767"/>
        <v>0</v>
      </c>
      <c r="T7905" s="283">
        <f t="shared" si="1768"/>
        <v>0.41244632615005239</v>
      </c>
    </row>
    <row r="7906" spans="1:20" x14ac:dyDescent="0.25">
      <c r="A7906" s="286">
        <v>43430</v>
      </c>
      <c r="B7906" s="1">
        <f t="shared" si="1761"/>
        <v>1</v>
      </c>
      <c r="C7906" s="285">
        <v>8</v>
      </c>
      <c r="D7906" t="s">
        <v>714</v>
      </c>
      <c r="F7906" s="16">
        <v>37</v>
      </c>
      <c r="G7906" t="str">
        <f t="shared" si="1755"/>
        <v>heating</v>
      </c>
      <c r="H7906" s="283">
        <f>IF(G7906="heating",F7906*Assumptions!M$4+Assumptions!M$7,0)</f>
        <v>0.34824054712973695</v>
      </c>
      <c r="I7906" s="15">
        <f t="shared" si="1756"/>
        <v>1.094193721037565</v>
      </c>
      <c r="J7906" s="15">
        <f t="shared" si="1757"/>
        <v>1.017726725449043</v>
      </c>
      <c r="K7906" s="283">
        <f t="shared" si="1762"/>
        <v>0.38779725799058734</v>
      </c>
      <c r="L7906" s="283">
        <f t="shared" si="1763"/>
        <v>3.3550920610042541</v>
      </c>
      <c r="M7906" s="283">
        <f t="shared" si="1764"/>
        <v>4.4393378513344501</v>
      </c>
      <c r="N7906" s="283">
        <f t="shared" si="1765"/>
        <v>2.8034223547707424</v>
      </c>
      <c r="O7906" s="283">
        <f t="shared" si="1766"/>
        <v>0.46410969768764604</v>
      </c>
      <c r="P7906" s="21">
        <f t="shared" si="1758"/>
        <v>0</v>
      </c>
      <c r="Q7906" s="21">
        <f t="shared" si="1759"/>
        <v>0.94940007506179924</v>
      </c>
      <c r="R7906">
        <f t="shared" si="1760"/>
        <v>0.9440993384982781</v>
      </c>
      <c r="S7906" s="296">
        <f t="shared" si="1767"/>
        <v>0</v>
      </c>
      <c r="T7906" s="283">
        <f t="shared" si="1768"/>
        <v>0.38779725799058734</v>
      </c>
    </row>
    <row r="7907" spans="1:20" x14ac:dyDescent="0.25">
      <c r="A7907" s="286">
        <v>43430</v>
      </c>
      <c r="B7907" s="1">
        <f t="shared" si="1761"/>
        <v>1</v>
      </c>
      <c r="C7907" s="285">
        <v>9</v>
      </c>
      <c r="D7907" t="s">
        <v>714</v>
      </c>
      <c r="F7907" s="16">
        <v>41</v>
      </c>
      <c r="G7907" t="str">
        <f t="shared" si="1755"/>
        <v>heating</v>
      </c>
      <c r="H7907" s="283">
        <f>IF(G7907="heating",F7907*Assumptions!M$4+Assumptions!M$7,0)</f>
        <v>0.30545705018157687</v>
      </c>
      <c r="I7907" s="15">
        <f t="shared" si="1756"/>
        <v>1.0343009000871222</v>
      </c>
      <c r="J7907" s="15">
        <f t="shared" si="1757"/>
        <v>1.017726725449043</v>
      </c>
      <c r="K7907" s="283">
        <f t="shared" si="1762"/>
        <v>0.32153498611654624</v>
      </c>
      <c r="L7907" s="283">
        <f t="shared" si="1763"/>
        <v>3.6290180754851575</v>
      </c>
      <c r="M7907" s="283">
        <f t="shared" si="1764"/>
        <v>3.9813136154787863</v>
      </c>
      <c r="N7907" s="283">
        <f t="shared" si="1765"/>
        <v>3.0927664988509331</v>
      </c>
      <c r="O7907" s="283">
        <f t="shared" si="1766"/>
        <v>0.37728560398961314</v>
      </c>
      <c r="P7907" s="21">
        <f t="shared" si="1758"/>
        <v>0</v>
      </c>
      <c r="Q7907" s="21">
        <f t="shared" si="1759"/>
        <v>0.8408485371888097</v>
      </c>
      <c r="R7907">
        <f t="shared" si="1760"/>
        <v>0.9440993384982781</v>
      </c>
      <c r="S7907" s="296">
        <f t="shared" si="1767"/>
        <v>0</v>
      </c>
      <c r="T7907" s="283">
        <f t="shared" si="1768"/>
        <v>0.32153498611654624</v>
      </c>
    </row>
    <row r="7908" spans="1:20" x14ac:dyDescent="0.25">
      <c r="A7908" s="286">
        <v>43430</v>
      </c>
      <c r="B7908" s="1">
        <f t="shared" si="1761"/>
        <v>1</v>
      </c>
      <c r="C7908" s="285">
        <v>10</v>
      </c>
      <c r="D7908" t="s">
        <v>714</v>
      </c>
      <c r="F7908" s="16">
        <v>43</v>
      </c>
      <c r="G7908" t="str">
        <f t="shared" si="1755"/>
        <v>heating</v>
      </c>
      <c r="H7908" s="283">
        <f>IF(G7908="heating",F7908*Assumptions!M$4+Assumptions!M$7,0)</f>
        <v>0.28406530170749683</v>
      </c>
      <c r="I7908" s="15">
        <f t="shared" si="1756"/>
        <v>0.98112329028689171</v>
      </c>
      <c r="J7908" s="15">
        <f t="shared" si="1757"/>
        <v>1.017726725449043</v>
      </c>
      <c r="K7908" s="283">
        <f t="shared" si="1762"/>
        <v>0.28364357651002969</v>
      </c>
      <c r="L7908" s="283">
        <f t="shared" si="1763"/>
        <v>3.7370271581932331</v>
      </c>
      <c r="M7908" s="283">
        <f t="shared" si="1764"/>
        <v>3.6166645504451203</v>
      </c>
      <c r="N7908" s="283">
        <f t="shared" si="1765"/>
        <v>3.2278965655525562</v>
      </c>
      <c r="O7908" s="283">
        <f t="shared" si="1766"/>
        <v>0.32838219166529942</v>
      </c>
      <c r="P7908" s="21">
        <f t="shared" si="1758"/>
        <v>0</v>
      </c>
      <c r="Q7908" s="21">
        <f t="shared" si="1759"/>
        <v>0.74504051125983206</v>
      </c>
      <c r="R7908">
        <f t="shared" si="1760"/>
        <v>0.9440993384982781</v>
      </c>
      <c r="S7908" s="296">
        <f t="shared" si="1767"/>
        <v>0</v>
      </c>
      <c r="T7908" s="283">
        <f t="shared" si="1768"/>
        <v>0.28364357651002969</v>
      </c>
    </row>
    <row r="7909" spans="1:20" x14ac:dyDescent="0.25">
      <c r="A7909" s="286">
        <v>43430</v>
      </c>
      <c r="B7909" s="1">
        <f t="shared" si="1761"/>
        <v>1</v>
      </c>
      <c r="C7909" s="285">
        <v>11</v>
      </c>
      <c r="D7909" t="s">
        <v>714</v>
      </c>
      <c r="F7909" s="16">
        <v>41</v>
      </c>
      <c r="G7909" t="str">
        <f t="shared" si="1755"/>
        <v>heating</v>
      </c>
      <c r="H7909" s="283">
        <f>IF(G7909="heating",F7909*Assumptions!M$4+Assumptions!M$7,0)</f>
        <v>0.30545705018157687</v>
      </c>
      <c r="I7909" s="15">
        <f t="shared" si="1756"/>
        <v>0.94956163997961163</v>
      </c>
      <c r="J7909" s="15">
        <f t="shared" si="1757"/>
        <v>1.017726725449043</v>
      </c>
      <c r="K7909" s="283">
        <f t="shared" si="1762"/>
        <v>0.2951919395041922</v>
      </c>
      <c r="L7909" s="283">
        <f t="shared" si="1763"/>
        <v>3.6290180754851575</v>
      </c>
      <c r="M7909" s="283">
        <f t="shared" si="1764"/>
        <v>3.6551284888843765</v>
      </c>
      <c r="N7909" s="283">
        <f t="shared" si="1765"/>
        <v>3.0927664988509331</v>
      </c>
      <c r="O7909" s="283">
        <f t="shared" si="1766"/>
        <v>0.34637496383779459</v>
      </c>
      <c r="P7909" s="21">
        <f t="shared" si="1758"/>
        <v>0</v>
      </c>
      <c r="Q7909" s="21">
        <f t="shared" si="1759"/>
        <v>0.72850690893675296</v>
      </c>
      <c r="R7909">
        <f t="shared" si="1760"/>
        <v>0.9440993384982781</v>
      </c>
      <c r="S7909" s="296">
        <f t="shared" si="1767"/>
        <v>0</v>
      </c>
      <c r="T7909" s="283">
        <f t="shared" si="1768"/>
        <v>0.2951919395041922</v>
      </c>
    </row>
    <row r="7910" spans="1:20" x14ac:dyDescent="0.25">
      <c r="A7910" s="286">
        <v>43430</v>
      </c>
      <c r="B7910" s="1">
        <f t="shared" si="1761"/>
        <v>1</v>
      </c>
      <c r="C7910" s="285">
        <v>12</v>
      </c>
      <c r="D7910" t="s">
        <v>714</v>
      </c>
      <c r="F7910" s="16">
        <v>39</v>
      </c>
      <c r="G7910" t="str">
        <f t="shared" si="1755"/>
        <v>heating</v>
      </c>
      <c r="H7910" s="283">
        <f>IF(G7910="heating",F7910*Assumptions!M$4+Assumptions!M$7,0)</f>
        <v>0.32684879865565691</v>
      </c>
      <c r="I7910" s="15">
        <f t="shared" si="1756"/>
        <v>0.91648403420261149</v>
      </c>
      <c r="J7910" s="15">
        <f t="shared" si="1757"/>
        <v>1.017726725449043</v>
      </c>
      <c r="K7910" s="283">
        <f t="shared" si="1762"/>
        <v>0.30486177640857837</v>
      </c>
      <c r="L7910" s="283">
        <f t="shared" si="1763"/>
        <v>3.4953736047983544</v>
      </c>
      <c r="M7910" s="283">
        <f t="shared" si="1764"/>
        <v>3.6358470113360859</v>
      </c>
      <c r="N7910" s="283">
        <f t="shared" si="1765"/>
        <v>2.9501734199721237</v>
      </c>
      <c r="O7910" s="283">
        <f t="shared" si="1766"/>
        <v>0.36120107352216313</v>
      </c>
      <c r="P7910" s="21">
        <f t="shared" si="1758"/>
        <v>0</v>
      </c>
      <c r="Q7910" s="21">
        <f t="shared" si="1759"/>
        <v>0.75910815787401487</v>
      </c>
      <c r="R7910">
        <f t="shared" si="1760"/>
        <v>0.9440993384982781</v>
      </c>
      <c r="S7910" s="296">
        <f t="shared" si="1767"/>
        <v>0</v>
      </c>
      <c r="T7910" s="283">
        <f t="shared" si="1768"/>
        <v>0.30486177640857837</v>
      </c>
    </row>
    <row r="7911" spans="1:20" x14ac:dyDescent="0.25">
      <c r="A7911" s="286">
        <v>43430</v>
      </c>
      <c r="B7911" s="1">
        <f t="shared" si="1761"/>
        <v>1</v>
      </c>
      <c r="C7911" s="285">
        <v>13</v>
      </c>
      <c r="D7911" t="s">
        <v>714</v>
      </c>
      <c r="F7911" s="16">
        <v>39</v>
      </c>
      <c r="G7911" t="str">
        <f t="shared" si="1755"/>
        <v>heating</v>
      </c>
      <c r="H7911" s="283">
        <f>IF(G7911="heating",F7911*Assumptions!M$4+Assumptions!M$7,0)</f>
        <v>0.32684879865565691</v>
      </c>
      <c r="I7911" s="15">
        <f t="shared" si="1756"/>
        <v>0.90040206880052787</v>
      </c>
      <c r="J7911" s="15">
        <f t="shared" si="1757"/>
        <v>1.017726725449043</v>
      </c>
      <c r="K7911" s="283">
        <f t="shared" si="1762"/>
        <v>0.29951222709003927</v>
      </c>
      <c r="L7911" s="283">
        <f t="shared" si="1763"/>
        <v>3.4953736047983544</v>
      </c>
      <c r="M7911" s="283">
        <f t="shared" si="1764"/>
        <v>3.5720471374032576</v>
      </c>
      <c r="N7911" s="283">
        <f t="shared" si="1765"/>
        <v>2.9501734199721237</v>
      </c>
      <c r="O7911" s="283">
        <f t="shared" si="1766"/>
        <v>0.35486291273507103</v>
      </c>
      <c r="P7911" s="21">
        <f t="shared" si="1758"/>
        <v>0</v>
      </c>
      <c r="Q7911" s="21">
        <f t="shared" si="1759"/>
        <v>0.79115902007799765</v>
      </c>
      <c r="R7911">
        <f t="shared" si="1760"/>
        <v>0.9440993384982781</v>
      </c>
      <c r="S7911" s="296">
        <f t="shared" si="1767"/>
        <v>0</v>
      </c>
      <c r="T7911" s="283">
        <f t="shared" si="1768"/>
        <v>0.29951222709003927</v>
      </c>
    </row>
    <row r="7912" spans="1:20" x14ac:dyDescent="0.25">
      <c r="A7912" s="286">
        <v>43430</v>
      </c>
      <c r="B7912" s="1">
        <f t="shared" si="1761"/>
        <v>1</v>
      </c>
      <c r="C7912" s="285">
        <v>14</v>
      </c>
      <c r="D7912" t="s">
        <v>714</v>
      </c>
      <c r="F7912" s="16">
        <v>37</v>
      </c>
      <c r="G7912" t="str">
        <f t="shared" si="1755"/>
        <v>heating</v>
      </c>
      <c r="H7912" s="283">
        <f>IF(G7912="heating",F7912*Assumptions!M$4+Assumptions!M$7,0)</f>
        <v>0.34824054712973695</v>
      </c>
      <c r="I7912" s="15">
        <f t="shared" si="1756"/>
        <v>0.86032894500746537</v>
      </c>
      <c r="J7912" s="15">
        <f t="shared" si="1757"/>
        <v>1.017726725449043</v>
      </c>
      <c r="K7912" s="283">
        <f t="shared" si="1762"/>
        <v>0.30491237468212073</v>
      </c>
      <c r="L7912" s="283">
        <f t="shared" si="1763"/>
        <v>3.3550920610042541</v>
      </c>
      <c r="M7912" s="283">
        <f t="shared" si="1764"/>
        <v>3.4905070068841635</v>
      </c>
      <c r="N7912" s="283">
        <f t="shared" si="1765"/>
        <v>2.8034223547707424</v>
      </c>
      <c r="O7912" s="283">
        <f t="shared" si="1766"/>
        <v>0.36491436470748884</v>
      </c>
      <c r="P7912" s="21">
        <f t="shared" si="1758"/>
        <v>0</v>
      </c>
      <c r="Q7912" s="21">
        <f t="shared" si="1759"/>
        <v>0.84355555031342389</v>
      </c>
      <c r="R7912">
        <f t="shared" si="1760"/>
        <v>0.9440993384982781</v>
      </c>
      <c r="S7912" s="296">
        <f t="shared" si="1767"/>
        <v>0</v>
      </c>
      <c r="T7912" s="283">
        <f t="shared" si="1768"/>
        <v>0.30491237468212073</v>
      </c>
    </row>
    <row r="7913" spans="1:20" x14ac:dyDescent="0.25">
      <c r="A7913" s="286">
        <v>43430</v>
      </c>
      <c r="B7913" s="1">
        <f t="shared" si="1761"/>
        <v>1</v>
      </c>
      <c r="C7913" s="285">
        <v>15</v>
      </c>
      <c r="D7913" t="s">
        <v>714</v>
      </c>
      <c r="F7913" s="16">
        <v>36</v>
      </c>
      <c r="G7913" t="str">
        <f t="shared" si="1755"/>
        <v>heating</v>
      </c>
      <c r="H7913" s="283">
        <f>IF(G7913="heating",F7913*Assumptions!M$4+Assumptions!M$7,0)</f>
        <v>0.358936421366777</v>
      </c>
      <c r="I7913" s="15">
        <f t="shared" si="1756"/>
        <v>0.85754515037175039</v>
      </c>
      <c r="J7913" s="15">
        <f t="shared" si="1757"/>
        <v>1.017726725449043</v>
      </c>
      <c r="K7913" s="283">
        <f t="shared" si="1762"/>
        <v>0.31326054775759449</v>
      </c>
      <c r="L7913" s="283">
        <f t="shared" si="1763"/>
        <v>3.2767200477248446</v>
      </c>
      <c r="M7913" s="283">
        <f t="shared" si="1764"/>
        <v>3.5023058031991412</v>
      </c>
      <c r="N7913" s="283">
        <f t="shared" si="1765"/>
        <v>2.7263288431388362</v>
      </c>
      <c r="O7913" s="283">
        <f t="shared" si="1766"/>
        <v>0.37650157998431294</v>
      </c>
      <c r="P7913" s="21">
        <f t="shared" si="1758"/>
        <v>0</v>
      </c>
      <c r="Q7913" s="21">
        <f t="shared" si="1759"/>
        <v>0.96592607327566882</v>
      </c>
      <c r="R7913">
        <f t="shared" si="1760"/>
        <v>0.9440993384982781</v>
      </c>
      <c r="S7913" s="296">
        <f t="shared" si="1767"/>
        <v>0</v>
      </c>
      <c r="T7913" s="283">
        <f t="shared" si="1768"/>
        <v>0.31326054775759449</v>
      </c>
    </row>
    <row r="7914" spans="1:20" x14ac:dyDescent="0.25">
      <c r="A7914" s="286">
        <v>43430</v>
      </c>
      <c r="B7914" s="1">
        <f t="shared" si="1761"/>
        <v>1</v>
      </c>
      <c r="C7914" s="285">
        <v>16</v>
      </c>
      <c r="D7914" t="s">
        <v>714</v>
      </c>
      <c r="F7914" s="16">
        <v>34</v>
      </c>
      <c r="G7914" t="str">
        <f t="shared" si="1755"/>
        <v>heating</v>
      </c>
      <c r="H7914" s="283">
        <f>IF(G7914="heating",F7914*Assumptions!M$4+Assumptions!M$7,0)</f>
        <v>0.38032816984085704</v>
      </c>
      <c r="I7914" s="15">
        <f t="shared" si="1756"/>
        <v>0.88344815438260227</v>
      </c>
      <c r="J7914" s="15">
        <f t="shared" si="1757"/>
        <v>1.017726725449043</v>
      </c>
      <c r="K7914" s="283">
        <f t="shared" si="1762"/>
        <v>0.34195640335115768</v>
      </c>
      <c r="L7914" s="283">
        <f t="shared" si="1763"/>
        <v>3.1617728735566879</v>
      </c>
      <c r="M7914" s="283">
        <f t="shared" si="1764"/>
        <v>3.6890150939466353</v>
      </c>
      <c r="N7914" s="283">
        <f t="shared" si="1765"/>
        <v>2.582445701090049</v>
      </c>
      <c r="O7914" s="283">
        <f t="shared" si="1766"/>
        <v>0.41866842721933339</v>
      </c>
      <c r="P7914" s="21">
        <f t="shared" si="1758"/>
        <v>0</v>
      </c>
      <c r="Q7914" s="21">
        <f t="shared" si="1759"/>
        <v>1.1649354943302594</v>
      </c>
      <c r="R7914">
        <f t="shared" si="1760"/>
        <v>0.9440993384982781</v>
      </c>
      <c r="S7914" s="296">
        <f t="shared" si="1767"/>
        <v>0</v>
      </c>
      <c r="T7914" s="283">
        <f t="shared" si="1768"/>
        <v>0.34195640335115768</v>
      </c>
    </row>
    <row r="7915" spans="1:20" x14ac:dyDescent="0.25">
      <c r="A7915" s="286">
        <v>43430</v>
      </c>
      <c r="B7915" s="1">
        <f t="shared" si="1761"/>
        <v>1</v>
      </c>
      <c r="C7915" s="285">
        <v>17</v>
      </c>
      <c r="D7915" t="s">
        <v>714</v>
      </c>
      <c r="F7915" s="16">
        <v>34</v>
      </c>
      <c r="G7915" t="str">
        <f t="shared" si="1755"/>
        <v>heating</v>
      </c>
      <c r="H7915" s="283">
        <f>IF(G7915="heating",F7915*Assumptions!M$4+Assumptions!M$7,0)</f>
        <v>0.38032816984085704</v>
      </c>
      <c r="I7915" s="15">
        <f t="shared" si="1756"/>
        <v>0.94025748850374469</v>
      </c>
      <c r="J7915" s="15">
        <f t="shared" si="1757"/>
        <v>1.017726725449043</v>
      </c>
      <c r="K7915" s="283">
        <f t="shared" si="1762"/>
        <v>0.36394560042680968</v>
      </c>
      <c r="L7915" s="283">
        <f t="shared" si="1763"/>
        <v>3.1617728735566879</v>
      </c>
      <c r="M7915" s="283">
        <f t="shared" si="1764"/>
        <v>3.9262338713138374</v>
      </c>
      <c r="N7915" s="283">
        <f t="shared" si="1765"/>
        <v>2.582445701090049</v>
      </c>
      <c r="O7915" s="283">
        <f t="shared" si="1766"/>
        <v>0.44559052157188539</v>
      </c>
      <c r="P7915" s="21">
        <f t="shared" si="1758"/>
        <v>0</v>
      </c>
      <c r="Q7915" s="21">
        <f t="shared" si="1759"/>
        <v>1.3521540118753073</v>
      </c>
      <c r="R7915">
        <f t="shared" si="1760"/>
        <v>0.9440993384982781</v>
      </c>
      <c r="S7915" s="296">
        <f t="shared" si="1767"/>
        <v>0</v>
      </c>
      <c r="T7915" s="283">
        <f t="shared" si="1768"/>
        <v>0.36394560042680968</v>
      </c>
    </row>
    <row r="7916" spans="1:20" x14ac:dyDescent="0.25">
      <c r="A7916" s="286">
        <v>43430</v>
      </c>
      <c r="B7916" s="1">
        <f t="shared" si="1761"/>
        <v>1</v>
      </c>
      <c r="C7916" s="285">
        <v>18</v>
      </c>
      <c r="D7916" t="s">
        <v>714</v>
      </c>
      <c r="F7916" s="16">
        <v>32</v>
      </c>
      <c r="G7916" t="str">
        <f t="shared" si="1755"/>
        <v>heating</v>
      </c>
      <c r="H7916" s="283">
        <f>IF(G7916="heating",F7916*Assumptions!M$4+Assumptions!M$7,0)</f>
        <v>0.40171991831493709</v>
      </c>
      <c r="I7916" s="15">
        <f t="shared" si="1756"/>
        <v>0.98182363790757687</v>
      </c>
      <c r="J7916" s="15">
        <f t="shared" si="1757"/>
        <v>1.017726725449043</v>
      </c>
      <c r="K7916" s="283">
        <f t="shared" si="1762"/>
        <v>0.40140985319672218</v>
      </c>
      <c r="L7916" s="283">
        <f t="shared" si="1763"/>
        <v>3.1003620880617868</v>
      </c>
      <c r="M7916" s="283">
        <f t="shared" si="1764"/>
        <v>4.2462882188144269</v>
      </c>
      <c r="N7916" s="283">
        <f t="shared" si="1765"/>
        <v>2.4522803312945656</v>
      </c>
      <c r="O7916" s="283">
        <f t="shared" si="1766"/>
        <v>0.50749332151947801</v>
      </c>
      <c r="P7916" s="21">
        <f t="shared" si="1758"/>
        <v>0</v>
      </c>
      <c r="Q7916" s="21">
        <f t="shared" si="1759"/>
        <v>1.5598916921549892</v>
      </c>
      <c r="R7916">
        <f t="shared" si="1760"/>
        <v>0.9440993384982781</v>
      </c>
      <c r="S7916" s="296">
        <f t="shared" si="1767"/>
        <v>0</v>
      </c>
      <c r="T7916" s="283">
        <f t="shared" si="1768"/>
        <v>0.40140985319672218</v>
      </c>
    </row>
    <row r="7917" spans="1:20" x14ac:dyDescent="0.25">
      <c r="A7917" s="286">
        <v>43430</v>
      </c>
      <c r="B7917" s="1">
        <f t="shared" si="1761"/>
        <v>1</v>
      </c>
      <c r="C7917" s="285">
        <v>19</v>
      </c>
      <c r="D7917" t="s">
        <v>714</v>
      </c>
      <c r="F7917" s="16">
        <v>30</v>
      </c>
      <c r="G7917" t="str">
        <f t="shared" si="1755"/>
        <v>heating</v>
      </c>
      <c r="H7917" s="283">
        <f>IF(G7917="heating",F7917*Assumptions!M$4+Assumptions!M$7,0)</f>
        <v>0.42311166678901713</v>
      </c>
      <c r="I7917" s="15">
        <f t="shared" si="1756"/>
        <v>0.98418842963438757</v>
      </c>
      <c r="J7917" s="15">
        <f t="shared" si="1757"/>
        <v>1.017726725449043</v>
      </c>
      <c r="K7917" s="283">
        <f t="shared" si="1762"/>
        <v>0.42380339839358472</v>
      </c>
      <c r="L7917" s="283">
        <f t="shared" si="1763"/>
        <v>3.0747565450814909</v>
      </c>
      <c r="M7917" s="283">
        <f t="shared" si="1764"/>
        <v>4.4461508356072024</v>
      </c>
      <c r="N7917" s="283">
        <f t="shared" si="1765"/>
        <v>2.3339835549601151</v>
      </c>
      <c r="O7917" s="283">
        <f t="shared" si="1766"/>
        <v>0.55831253406612869</v>
      </c>
      <c r="P7917" s="21">
        <f t="shared" si="1758"/>
        <v>0</v>
      </c>
      <c r="Q7917" s="21">
        <f t="shared" si="1759"/>
        <v>1.6764212681468484</v>
      </c>
      <c r="R7917">
        <f t="shared" si="1760"/>
        <v>0.9440993384982781</v>
      </c>
      <c r="S7917" s="296">
        <f t="shared" si="1767"/>
        <v>0</v>
      </c>
      <c r="T7917" s="283">
        <f t="shared" si="1768"/>
        <v>0.42380339839358472</v>
      </c>
    </row>
    <row r="7918" spans="1:20" x14ac:dyDescent="0.25">
      <c r="A7918" s="286">
        <v>43430</v>
      </c>
      <c r="B7918" s="1">
        <f t="shared" si="1761"/>
        <v>1</v>
      </c>
      <c r="C7918" s="285">
        <v>20</v>
      </c>
      <c r="D7918" t="s">
        <v>714</v>
      </c>
      <c r="F7918" s="16">
        <v>30</v>
      </c>
      <c r="G7918" t="str">
        <f t="shared" si="1755"/>
        <v>heating</v>
      </c>
      <c r="H7918" s="283">
        <f>IF(G7918="heating",F7918*Assumptions!M$4+Assumptions!M$7,0)</f>
        <v>0.42311166678901713</v>
      </c>
      <c r="I7918" s="15">
        <f t="shared" si="1756"/>
        <v>0.97071962311712034</v>
      </c>
      <c r="J7918" s="15">
        <f t="shared" si="1757"/>
        <v>1.017726725449043</v>
      </c>
      <c r="K7918" s="283">
        <f t="shared" si="1762"/>
        <v>0.41800356799277005</v>
      </c>
      <c r="L7918" s="283">
        <f t="shared" si="1763"/>
        <v>3.0747565450814909</v>
      </c>
      <c r="M7918" s="283">
        <f t="shared" si="1764"/>
        <v>4.3853044127594698</v>
      </c>
      <c r="N7918" s="283">
        <f t="shared" si="1765"/>
        <v>2.3339835549601151</v>
      </c>
      <c r="O7918" s="283">
        <f t="shared" si="1766"/>
        <v>0.55067192046910085</v>
      </c>
      <c r="P7918" s="21">
        <f t="shared" si="1758"/>
        <v>0</v>
      </c>
      <c r="Q7918" s="21">
        <f t="shared" si="1759"/>
        <v>1.52436960139122</v>
      </c>
      <c r="R7918">
        <f t="shared" si="1760"/>
        <v>0.9440993384982781</v>
      </c>
      <c r="S7918" s="296">
        <f t="shared" si="1767"/>
        <v>0</v>
      </c>
      <c r="T7918" s="283">
        <f t="shared" si="1768"/>
        <v>0.41800356799277005</v>
      </c>
    </row>
    <row r="7919" spans="1:20" x14ac:dyDescent="0.25">
      <c r="A7919" s="286">
        <v>43430</v>
      </c>
      <c r="B7919" s="1">
        <f t="shared" si="1761"/>
        <v>1</v>
      </c>
      <c r="C7919" s="285">
        <v>21</v>
      </c>
      <c r="D7919" t="s">
        <v>714</v>
      </c>
      <c r="F7919" s="16">
        <v>32</v>
      </c>
      <c r="G7919" t="str">
        <f t="shared" si="1755"/>
        <v>heating</v>
      </c>
      <c r="H7919" s="283">
        <f>IF(G7919="heating",F7919*Assumptions!M$4+Assumptions!M$7,0)</f>
        <v>0.40171991831493709</v>
      </c>
      <c r="I7919" s="15">
        <f t="shared" si="1756"/>
        <v>0.95751150862929935</v>
      </c>
      <c r="J7919" s="15">
        <f t="shared" si="1757"/>
        <v>1.017726725449043</v>
      </c>
      <c r="K7919" s="283">
        <f t="shared" si="1762"/>
        <v>0.39147005559183728</v>
      </c>
      <c r="L7919" s="283">
        <f t="shared" si="1763"/>
        <v>3.1003620880617868</v>
      </c>
      <c r="M7919" s="283">
        <f t="shared" si="1764"/>
        <v>4.1411407115200864</v>
      </c>
      <c r="N7919" s="283">
        <f t="shared" si="1765"/>
        <v>2.4522803312945656</v>
      </c>
      <c r="O7919" s="283">
        <f t="shared" si="1766"/>
        <v>0.49492666212743197</v>
      </c>
      <c r="P7919" s="21">
        <f t="shared" si="1758"/>
        <v>0</v>
      </c>
      <c r="Q7919" s="21">
        <f t="shared" si="1759"/>
        <v>1.4448604713749031</v>
      </c>
      <c r="R7919">
        <f t="shared" si="1760"/>
        <v>0.9440993384982781</v>
      </c>
      <c r="S7919" s="296">
        <f t="shared" si="1767"/>
        <v>0</v>
      </c>
      <c r="T7919" s="283">
        <f t="shared" si="1768"/>
        <v>0.39147005559183728</v>
      </c>
    </row>
    <row r="7920" spans="1:20" x14ac:dyDescent="0.25">
      <c r="A7920" s="286">
        <v>43430</v>
      </c>
      <c r="B7920" s="1">
        <f t="shared" si="1761"/>
        <v>1</v>
      </c>
      <c r="C7920" s="285">
        <v>22</v>
      </c>
      <c r="D7920" t="s">
        <v>714</v>
      </c>
      <c r="F7920" s="16">
        <v>32</v>
      </c>
      <c r="G7920" t="str">
        <f t="shared" si="1755"/>
        <v>heating</v>
      </c>
      <c r="H7920" s="283">
        <f>IF(G7920="heating",F7920*Assumptions!M$4+Assumptions!M$7,0)</f>
        <v>0.40171991831493709</v>
      </c>
      <c r="I7920" s="15">
        <f t="shared" si="1756"/>
        <v>0.9426530227543114</v>
      </c>
      <c r="J7920" s="15">
        <f t="shared" si="1757"/>
        <v>1.017726725449043</v>
      </c>
      <c r="K7920" s="283">
        <f t="shared" si="1762"/>
        <v>0.38539529592673549</v>
      </c>
      <c r="L7920" s="283">
        <f t="shared" si="1763"/>
        <v>3.1003620880617868</v>
      </c>
      <c r="M7920" s="283">
        <f t="shared" si="1764"/>
        <v>4.0768792585621565</v>
      </c>
      <c r="N7920" s="283">
        <f t="shared" si="1765"/>
        <v>2.4522803312945656</v>
      </c>
      <c r="O7920" s="283">
        <f t="shared" si="1766"/>
        <v>0.4872464820438499</v>
      </c>
      <c r="P7920" s="21">
        <f t="shared" si="1758"/>
        <v>0</v>
      </c>
      <c r="Q7920" s="21">
        <f t="shared" si="1759"/>
        <v>1.2427137171080138</v>
      </c>
      <c r="R7920">
        <f t="shared" si="1760"/>
        <v>0.9440993384982781</v>
      </c>
      <c r="S7920" s="296">
        <f t="shared" si="1767"/>
        <v>0</v>
      </c>
      <c r="T7920" s="283">
        <f t="shared" si="1768"/>
        <v>0.38539529592673549</v>
      </c>
    </row>
    <row r="7921" spans="1:20" x14ac:dyDescent="0.25">
      <c r="A7921" s="286">
        <v>43430</v>
      </c>
      <c r="B7921" s="1">
        <f t="shared" si="1761"/>
        <v>1</v>
      </c>
      <c r="C7921" s="285">
        <v>23</v>
      </c>
      <c r="D7921" t="s">
        <v>713</v>
      </c>
      <c r="F7921" s="16">
        <v>32</v>
      </c>
      <c r="G7921" t="str">
        <f t="shared" si="1755"/>
        <v>heating</v>
      </c>
      <c r="H7921" s="283">
        <f>IF(G7921="heating",F7921*Assumptions!M$4+Assumptions!M$7,0)</f>
        <v>0.40171991831493709</v>
      </c>
      <c r="I7921" s="15">
        <f t="shared" si="1756"/>
        <v>0.94450710149963013</v>
      </c>
      <c r="J7921" s="15">
        <f t="shared" si="1757"/>
        <v>1.017726725449043</v>
      </c>
      <c r="K7921" s="283">
        <f t="shared" si="1762"/>
        <v>0.38615331951492254</v>
      </c>
      <c r="L7921" s="283">
        <f t="shared" si="1763"/>
        <v>3.1003620880617868</v>
      </c>
      <c r="M7921" s="283">
        <f t="shared" si="1764"/>
        <v>4.0848979621551758</v>
      </c>
      <c r="N7921" s="283">
        <f t="shared" si="1765"/>
        <v>2.4522803312945656</v>
      </c>
      <c r="O7921" s="283">
        <f t="shared" si="1766"/>
        <v>0.48820483397640863</v>
      </c>
      <c r="P7921" s="21">
        <f t="shared" si="1758"/>
        <v>0</v>
      </c>
      <c r="Q7921" s="21">
        <f t="shared" si="1759"/>
        <v>1.0297519246597011</v>
      </c>
      <c r="R7921">
        <f t="shared" si="1760"/>
        <v>0.9440993384982781</v>
      </c>
      <c r="S7921" s="296">
        <f t="shared" si="1767"/>
        <v>0</v>
      </c>
      <c r="T7921" s="283">
        <f t="shared" si="1768"/>
        <v>0.38615331951492254</v>
      </c>
    </row>
    <row r="7922" spans="1:20" x14ac:dyDescent="0.25">
      <c r="A7922" s="286">
        <v>43431</v>
      </c>
      <c r="B7922" s="1">
        <f t="shared" si="1761"/>
        <v>2</v>
      </c>
      <c r="C7922" s="285">
        <v>0</v>
      </c>
      <c r="D7922" t="s">
        <v>713</v>
      </c>
      <c r="F7922" s="16">
        <v>32</v>
      </c>
      <c r="G7922" t="str">
        <f t="shared" si="1755"/>
        <v>heating</v>
      </c>
      <c r="H7922" s="283">
        <f>IF(G7922="heating",F7922*Assumptions!M$4+Assumptions!M$7,0)</f>
        <v>0.40171991831493709</v>
      </c>
      <c r="I7922" s="15">
        <f t="shared" si="1756"/>
        <v>0.97481507806017154</v>
      </c>
      <c r="J7922" s="15">
        <f t="shared" si="1757"/>
        <v>1.0199659078795975</v>
      </c>
      <c r="K7922" s="283">
        <f t="shared" si="1762"/>
        <v>0.3994213356369789</v>
      </c>
      <c r="L7922" s="283">
        <f t="shared" si="1763"/>
        <v>3.1003620880617868</v>
      </c>
      <c r="M7922" s="283">
        <f t="shared" si="1764"/>
        <v>4.2252528141784946</v>
      </c>
      <c r="N7922" s="283">
        <f t="shared" si="1765"/>
        <v>2.4522803312945656</v>
      </c>
      <c r="O7922" s="283">
        <f t="shared" si="1766"/>
        <v>0.50497928412538506</v>
      </c>
      <c r="P7922" s="21">
        <f t="shared" si="1758"/>
        <v>0</v>
      </c>
      <c r="Q7922" s="21">
        <f t="shared" si="1759"/>
        <v>0.90668853391740301</v>
      </c>
      <c r="R7922">
        <f t="shared" si="1760"/>
        <v>0.83668510409641816</v>
      </c>
      <c r="S7922" s="296">
        <f t="shared" si="1767"/>
        <v>0</v>
      </c>
      <c r="T7922" s="283">
        <f t="shared" si="1768"/>
        <v>0.3994213356369789</v>
      </c>
    </row>
    <row r="7923" spans="1:20" x14ac:dyDescent="0.25">
      <c r="A7923" s="286">
        <v>43431</v>
      </c>
      <c r="B7923" s="1">
        <f t="shared" si="1761"/>
        <v>2</v>
      </c>
      <c r="C7923" s="285">
        <v>1</v>
      </c>
      <c r="D7923" t="s">
        <v>713</v>
      </c>
      <c r="F7923" s="16">
        <v>32</v>
      </c>
      <c r="G7923" t="str">
        <f t="shared" si="1755"/>
        <v>heating</v>
      </c>
      <c r="H7923" s="283">
        <f>IF(G7923="heating",F7923*Assumptions!M$4+Assumptions!M$7,0)</f>
        <v>0.40171991831493709</v>
      </c>
      <c r="I7923" s="15">
        <f t="shared" si="1756"/>
        <v>1.012242869806885</v>
      </c>
      <c r="J7923" s="15">
        <f t="shared" si="1757"/>
        <v>1.0199659078795975</v>
      </c>
      <c r="K7923" s="283">
        <f t="shared" si="1762"/>
        <v>0.41475702227732464</v>
      </c>
      <c r="L7923" s="283">
        <f t="shared" si="1763"/>
        <v>3.1003620880617868</v>
      </c>
      <c r="M7923" s="283">
        <f t="shared" si="1764"/>
        <v>4.3874803852999635</v>
      </c>
      <c r="N7923" s="283">
        <f t="shared" si="1765"/>
        <v>2.4522803312945656</v>
      </c>
      <c r="O7923" s="283">
        <f t="shared" si="1766"/>
        <v>0.52436784294852068</v>
      </c>
      <c r="P7923" s="21">
        <f t="shared" si="1758"/>
        <v>0</v>
      </c>
      <c r="Q7923" s="21">
        <f t="shared" si="1759"/>
        <v>0.81803459285312596</v>
      </c>
      <c r="R7923">
        <f t="shared" si="1760"/>
        <v>0.83668510409641816</v>
      </c>
      <c r="S7923" s="296">
        <f t="shared" si="1767"/>
        <v>0</v>
      </c>
      <c r="T7923" s="283">
        <f t="shared" si="1768"/>
        <v>0.41475702227732464</v>
      </c>
    </row>
    <row r="7924" spans="1:20" x14ac:dyDescent="0.25">
      <c r="A7924" s="286">
        <v>43431</v>
      </c>
      <c r="B7924" s="1">
        <f t="shared" si="1761"/>
        <v>2</v>
      </c>
      <c r="C7924" s="285">
        <v>2</v>
      </c>
      <c r="D7924" t="s">
        <v>713</v>
      </c>
      <c r="F7924" s="16">
        <v>32</v>
      </c>
      <c r="G7924" t="str">
        <f t="shared" si="1755"/>
        <v>heating</v>
      </c>
      <c r="H7924" s="283">
        <f>IF(G7924="heating",F7924*Assumptions!M$4+Assumptions!M$7,0)</f>
        <v>0.40171991831493709</v>
      </c>
      <c r="I7924" s="15">
        <f t="shared" si="1756"/>
        <v>1.0509704703585963</v>
      </c>
      <c r="J7924" s="15">
        <f t="shared" si="1757"/>
        <v>1.0199659078795975</v>
      </c>
      <c r="K7924" s="283">
        <f t="shared" si="1762"/>
        <v>0.43062529338486805</v>
      </c>
      <c r="L7924" s="283">
        <f t="shared" si="1763"/>
        <v>3.1003620880617868</v>
      </c>
      <c r="M7924" s="283">
        <f t="shared" si="1764"/>
        <v>4.5553418668264101</v>
      </c>
      <c r="N7924" s="283">
        <f t="shared" si="1765"/>
        <v>2.4522803312945656</v>
      </c>
      <c r="O7924" s="283">
        <f t="shared" si="1766"/>
        <v>0.54442973616565649</v>
      </c>
      <c r="P7924" s="21">
        <f t="shared" si="1758"/>
        <v>0</v>
      </c>
      <c r="Q7924" s="21">
        <f t="shared" si="1759"/>
        <v>0.74507607494346417</v>
      </c>
      <c r="R7924">
        <f t="shared" si="1760"/>
        <v>0.83668510409641816</v>
      </c>
      <c r="S7924" s="296">
        <f t="shared" si="1767"/>
        <v>0</v>
      </c>
      <c r="T7924" s="283">
        <f t="shared" si="1768"/>
        <v>0.43062529338486805</v>
      </c>
    </row>
    <row r="7925" spans="1:20" x14ac:dyDescent="0.25">
      <c r="A7925" s="286">
        <v>43431</v>
      </c>
      <c r="B7925" s="1">
        <f t="shared" si="1761"/>
        <v>2</v>
      </c>
      <c r="C7925" s="285">
        <v>3</v>
      </c>
      <c r="D7925" t="s">
        <v>713</v>
      </c>
      <c r="F7925" s="16">
        <v>32</v>
      </c>
      <c r="G7925" t="str">
        <f t="shared" si="1755"/>
        <v>heating</v>
      </c>
      <c r="H7925" s="283">
        <f>IF(G7925="heating",F7925*Assumptions!M$4+Assumptions!M$7,0)</f>
        <v>0.40171991831493709</v>
      </c>
      <c r="I7925" s="15">
        <f t="shared" si="1756"/>
        <v>1.0924036124451033</v>
      </c>
      <c r="J7925" s="15">
        <f t="shared" si="1757"/>
        <v>1.0199659078795975</v>
      </c>
      <c r="K7925" s="283">
        <f t="shared" si="1762"/>
        <v>0.44760213476155414</v>
      </c>
      <c r="L7925" s="283">
        <f t="shared" si="1763"/>
        <v>3.1003620880617868</v>
      </c>
      <c r="M7925" s="283">
        <f t="shared" si="1764"/>
        <v>4.7349302873806369</v>
      </c>
      <c r="N7925" s="283">
        <f t="shared" si="1765"/>
        <v>2.4522803312945656</v>
      </c>
      <c r="O7925" s="283">
        <f t="shared" si="1766"/>
        <v>0.56589316948835922</v>
      </c>
      <c r="P7925" s="21">
        <f t="shared" si="1758"/>
        <v>0</v>
      </c>
      <c r="Q7925" s="21">
        <f t="shared" si="1759"/>
        <v>0.69158980876382303</v>
      </c>
      <c r="R7925">
        <f t="shared" si="1760"/>
        <v>0.83668510409641816</v>
      </c>
      <c r="S7925" s="296">
        <f t="shared" si="1767"/>
        <v>0</v>
      </c>
      <c r="T7925" s="283">
        <f t="shared" si="1768"/>
        <v>0.44760213476155414</v>
      </c>
    </row>
    <row r="7926" spans="1:20" x14ac:dyDescent="0.25">
      <c r="A7926" s="286">
        <v>43431</v>
      </c>
      <c r="B7926" s="1">
        <f t="shared" si="1761"/>
        <v>2</v>
      </c>
      <c r="C7926" s="285">
        <v>4</v>
      </c>
      <c r="D7926" t="s">
        <v>713</v>
      </c>
      <c r="F7926" s="16">
        <v>32</v>
      </c>
      <c r="G7926" t="str">
        <f t="shared" si="1755"/>
        <v>heating</v>
      </c>
      <c r="H7926" s="283">
        <f>IF(G7926="heating",F7926*Assumptions!M$4+Assumptions!M$7,0)</f>
        <v>0.40171991831493709</v>
      </c>
      <c r="I7926" s="15">
        <f t="shared" si="1756"/>
        <v>1.1348296917927807</v>
      </c>
      <c r="J7926" s="15">
        <f t="shared" si="1757"/>
        <v>1.0199659078795975</v>
      </c>
      <c r="K7926" s="283">
        <f t="shared" si="1762"/>
        <v>0.4649858228684422</v>
      </c>
      <c r="L7926" s="283">
        <f t="shared" si="1763"/>
        <v>3.1003620880617868</v>
      </c>
      <c r="M7926" s="283">
        <f t="shared" si="1764"/>
        <v>4.9188225098060974</v>
      </c>
      <c r="N7926" s="283">
        <f t="shared" si="1765"/>
        <v>2.4522803312945656</v>
      </c>
      <c r="O7926" s="283">
        <f t="shared" si="1766"/>
        <v>0.5878709698521678</v>
      </c>
      <c r="P7926" s="21">
        <f t="shared" si="1758"/>
        <v>0</v>
      </c>
      <c r="Q7926" s="21">
        <f t="shared" si="1759"/>
        <v>0.6473875548762833</v>
      </c>
      <c r="R7926">
        <f t="shared" si="1760"/>
        <v>0.83668510409641816</v>
      </c>
      <c r="S7926" s="296">
        <f t="shared" si="1767"/>
        <v>0</v>
      </c>
      <c r="T7926" s="283">
        <f t="shared" si="1768"/>
        <v>0.4649858228684422</v>
      </c>
    </row>
    <row r="7927" spans="1:20" x14ac:dyDescent="0.25">
      <c r="A7927" s="286">
        <v>43431</v>
      </c>
      <c r="B7927" s="1">
        <f t="shared" si="1761"/>
        <v>2</v>
      </c>
      <c r="C7927" s="285">
        <v>5</v>
      </c>
      <c r="D7927" t="s">
        <v>713</v>
      </c>
      <c r="F7927" s="16">
        <v>32</v>
      </c>
      <c r="G7927" t="str">
        <f t="shared" si="1755"/>
        <v>heating</v>
      </c>
      <c r="H7927" s="283">
        <f>IF(G7927="heating",F7927*Assumptions!M$4+Assumptions!M$7,0)</f>
        <v>0.40171991831493709</v>
      </c>
      <c r="I7927" s="15">
        <f t="shared" si="1756"/>
        <v>1.1635558681477385</v>
      </c>
      <c r="J7927" s="15">
        <f t="shared" si="1757"/>
        <v>1.0199659078795975</v>
      </c>
      <c r="K7927" s="283">
        <f t="shared" si="1762"/>
        <v>0.476756104212749</v>
      </c>
      <c r="L7927" s="283">
        <f t="shared" si="1763"/>
        <v>3.1003620880617868</v>
      </c>
      <c r="M7927" s="283">
        <f t="shared" si="1764"/>
        <v>5.0433336711700587</v>
      </c>
      <c r="N7927" s="283">
        <f t="shared" si="1765"/>
        <v>2.4522803312945656</v>
      </c>
      <c r="O7927" s="283">
        <f t="shared" si="1766"/>
        <v>0.6027518680839149</v>
      </c>
      <c r="P7927" s="21">
        <f t="shared" si="1758"/>
        <v>0</v>
      </c>
      <c r="Q7927" s="21">
        <f t="shared" si="1759"/>
        <v>0.72139578924615555</v>
      </c>
      <c r="R7927">
        <f t="shared" si="1760"/>
        <v>0.83668510409641816</v>
      </c>
      <c r="S7927" s="296">
        <f t="shared" si="1767"/>
        <v>0</v>
      </c>
      <c r="T7927" s="283">
        <f t="shared" si="1768"/>
        <v>0.476756104212749</v>
      </c>
    </row>
    <row r="7928" spans="1:20" x14ac:dyDescent="0.25">
      <c r="A7928" s="286">
        <v>43431</v>
      </c>
      <c r="B7928" s="1">
        <f t="shared" si="1761"/>
        <v>2</v>
      </c>
      <c r="C7928" s="285">
        <v>6</v>
      </c>
      <c r="D7928" t="s">
        <v>713</v>
      </c>
      <c r="F7928" s="16">
        <v>30</v>
      </c>
      <c r="G7928" t="str">
        <f t="shared" si="1755"/>
        <v>heating</v>
      </c>
      <c r="H7928" s="283">
        <f>IF(G7928="heating",F7928*Assumptions!M$4+Assumptions!M$7,0)</f>
        <v>0.42311166678901713</v>
      </c>
      <c r="I7928" s="15">
        <f t="shared" si="1756"/>
        <v>1.2083911162615524</v>
      </c>
      <c r="J7928" s="15">
        <f t="shared" si="1757"/>
        <v>1.0199659078795975</v>
      </c>
      <c r="K7928" s="283">
        <f t="shared" si="1762"/>
        <v>0.52149263615253549</v>
      </c>
      <c r="L7928" s="283">
        <f t="shared" si="1763"/>
        <v>3.0747565450814909</v>
      </c>
      <c r="M7928" s="283">
        <f t="shared" si="1764"/>
        <v>5.4710154019088124</v>
      </c>
      <c r="N7928" s="283">
        <f t="shared" si="1765"/>
        <v>2.3339835549601151</v>
      </c>
      <c r="O7928" s="283">
        <f t="shared" si="1766"/>
        <v>0.68700693833689419</v>
      </c>
      <c r="P7928" s="21">
        <f t="shared" si="1758"/>
        <v>0</v>
      </c>
      <c r="Q7928" s="21">
        <f t="shared" si="1759"/>
        <v>0.87787080972652631</v>
      </c>
      <c r="R7928">
        <f t="shared" si="1760"/>
        <v>0.83668510409641816</v>
      </c>
      <c r="S7928" s="296">
        <f t="shared" si="1767"/>
        <v>0</v>
      </c>
      <c r="T7928" s="283">
        <f t="shared" si="1768"/>
        <v>0.52149263615253549</v>
      </c>
    </row>
    <row r="7929" spans="1:20" x14ac:dyDescent="0.25">
      <c r="A7929" s="286">
        <v>43431</v>
      </c>
      <c r="B7929" s="1">
        <f t="shared" si="1761"/>
        <v>2</v>
      </c>
      <c r="C7929" s="285">
        <v>7</v>
      </c>
      <c r="D7929" t="s">
        <v>714</v>
      </c>
      <c r="F7929" s="16">
        <v>30</v>
      </c>
      <c r="G7929" t="str">
        <f t="shared" si="1755"/>
        <v>heating</v>
      </c>
      <c r="H7929" s="283">
        <f>IF(G7929="heating",F7929*Assumptions!M$4+Assumptions!M$7,0)</f>
        <v>0.42311166678901713</v>
      </c>
      <c r="I7929" s="15">
        <f t="shared" si="1756"/>
        <v>1.1637425769249583</v>
      </c>
      <c r="J7929" s="15">
        <f t="shared" si="1757"/>
        <v>1.0199659078795975</v>
      </c>
      <c r="K7929" s="283">
        <f t="shared" si="1762"/>
        <v>0.50222413594125059</v>
      </c>
      <c r="L7929" s="283">
        <f t="shared" si="1763"/>
        <v>3.0747565450814909</v>
      </c>
      <c r="M7929" s="283">
        <f t="shared" si="1764"/>
        <v>5.268868230272072</v>
      </c>
      <c r="N7929" s="283">
        <f t="shared" si="1765"/>
        <v>2.3339835549601151</v>
      </c>
      <c r="O7929" s="283">
        <f t="shared" si="1766"/>
        <v>0.66162289181581035</v>
      </c>
      <c r="P7929" s="21">
        <f t="shared" si="1758"/>
        <v>0</v>
      </c>
      <c r="Q7929" s="21">
        <f t="shared" si="1759"/>
        <v>0.97331382064367777</v>
      </c>
      <c r="R7929">
        <f t="shared" si="1760"/>
        <v>0.83668510409641816</v>
      </c>
      <c r="S7929" s="296">
        <f t="shared" si="1767"/>
        <v>0</v>
      </c>
      <c r="T7929" s="283">
        <f t="shared" si="1768"/>
        <v>0.50222413594125059</v>
      </c>
    </row>
    <row r="7930" spans="1:20" x14ac:dyDescent="0.25">
      <c r="A7930" s="286">
        <v>43431</v>
      </c>
      <c r="B7930" s="1">
        <f t="shared" si="1761"/>
        <v>2</v>
      </c>
      <c r="C7930" s="285">
        <v>8</v>
      </c>
      <c r="D7930" t="s">
        <v>714</v>
      </c>
      <c r="F7930" s="16">
        <v>32</v>
      </c>
      <c r="G7930" t="str">
        <f t="shared" si="1755"/>
        <v>heating</v>
      </c>
      <c r="H7930" s="283">
        <f>IF(G7930="heating",F7930*Assumptions!M$4+Assumptions!M$7,0)</f>
        <v>0.40171991831493709</v>
      </c>
      <c r="I7930" s="15">
        <f t="shared" si="1756"/>
        <v>1.094193721037565</v>
      </c>
      <c r="J7930" s="15">
        <f t="shared" si="1757"/>
        <v>1.0199659078795975</v>
      </c>
      <c r="K7930" s="283">
        <f t="shared" si="1762"/>
        <v>0.4483356149682402</v>
      </c>
      <c r="L7930" s="283">
        <f t="shared" si="1763"/>
        <v>3.1003620880617868</v>
      </c>
      <c r="M7930" s="283">
        <f t="shared" si="1764"/>
        <v>4.7426893603968594</v>
      </c>
      <c r="N7930" s="283">
        <f t="shared" si="1765"/>
        <v>2.4522803312945656</v>
      </c>
      <c r="O7930" s="283">
        <f t="shared" si="1766"/>
        <v>0.56682049178350347</v>
      </c>
      <c r="P7930" s="21">
        <f t="shared" si="1758"/>
        <v>0</v>
      </c>
      <c r="Q7930" s="21">
        <f t="shared" si="1759"/>
        <v>0.94940007506179924</v>
      </c>
      <c r="R7930">
        <f t="shared" si="1760"/>
        <v>0.83668510409641816</v>
      </c>
      <c r="S7930" s="296">
        <f t="shared" si="1767"/>
        <v>0</v>
      </c>
      <c r="T7930" s="283">
        <f t="shared" si="1768"/>
        <v>0.4483356149682402</v>
      </c>
    </row>
    <row r="7931" spans="1:20" x14ac:dyDescent="0.25">
      <c r="A7931" s="286">
        <v>43431</v>
      </c>
      <c r="B7931" s="1">
        <f t="shared" si="1761"/>
        <v>2</v>
      </c>
      <c r="C7931" s="285">
        <v>9</v>
      </c>
      <c r="D7931" t="s">
        <v>714</v>
      </c>
      <c r="F7931" s="16">
        <v>32</v>
      </c>
      <c r="G7931" t="str">
        <f t="shared" si="1755"/>
        <v>heating</v>
      </c>
      <c r="H7931" s="283">
        <f>IF(G7931="heating",F7931*Assumptions!M$4+Assumptions!M$7,0)</f>
        <v>0.40171991831493709</v>
      </c>
      <c r="I7931" s="15">
        <f t="shared" si="1756"/>
        <v>1.0343009000871222</v>
      </c>
      <c r="J7931" s="15">
        <f t="shared" si="1757"/>
        <v>1.0199659078795975</v>
      </c>
      <c r="K7931" s="283">
        <f t="shared" si="1762"/>
        <v>0.42379509330674037</v>
      </c>
      <c r="L7931" s="283">
        <f t="shared" si="1763"/>
        <v>3.1003620880617868</v>
      </c>
      <c r="M7931" s="283">
        <f t="shared" si="1764"/>
        <v>4.4830890362271436</v>
      </c>
      <c r="N7931" s="283">
        <f t="shared" si="1765"/>
        <v>2.4522803312945656</v>
      </c>
      <c r="O7931" s="283">
        <f t="shared" si="1766"/>
        <v>0.53579446999895164</v>
      </c>
      <c r="P7931" s="21">
        <f t="shared" si="1758"/>
        <v>0</v>
      </c>
      <c r="Q7931" s="21">
        <f t="shared" si="1759"/>
        <v>0.8408485371888097</v>
      </c>
      <c r="R7931">
        <f t="shared" si="1760"/>
        <v>0.83668510409641816</v>
      </c>
      <c r="S7931" s="296">
        <f t="shared" si="1767"/>
        <v>0</v>
      </c>
      <c r="T7931" s="283">
        <f t="shared" si="1768"/>
        <v>0.42379509330674037</v>
      </c>
    </row>
    <row r="7932" spans="1:20" x14ac:dyDescent="0.25">
      <c r="A7932" s="286">
        <v>43431</v>
      </c>
      <c r="B7932" s="1">
        <f t="shared" si="1761"/>
        <v>2</v>
      </c>
      <c r="C7932" s="285">
        <v>10</v>
      </c>
      <c r="D7932" t="s">
        <v>714</v>
      </c>
      <c r="F7932" s="16">
        <v>34</v>
      </c>
      <c r="G7932" t="str">
        <f t="shared" si="1755"/>
        <v>heating</v>
      </c>
      <c r="H7932" s="283">
        <f>IF(G7932="heating",F7932*Assumptions!M$4+Assumptions!M$7,0)</f>
        <v>0.38032816984085704</v>
      </c>
      <c r="I7932" s="15">
        <f t="shared" si="1756"/>
        <v>0.98112329028689171</v>
      </c>
      <c r="J7932" s="15">
        <f t="shared" si="1757"/>
        <v>1.0199659078795975</v>
      </c>
      <c r="K7932" s="283">
        <f t="shared" si="1762"/>
        <v>0.38059908045603152</v>
      </c>
      <c r="L7932" s="283">
        <f t="shared" si="1763"/>
        <v>3.1617728735566879</v>
      </c>
      <c r="M7932" s="283">
        <f t="shared" si="1764"/>
        <v>4.1058910983535375</v>
      </c>
      <c r="N7932" s="283">
        <f t="shared" si="1765"/>
        <v>2.582445701090049</v>
      </c>
      <c r="O7932" s="283">
        <f t="shared" si="1766"/>
        <v>0.46597992274476818</v>
      </c>
      <c r="P7932" s="21">
        <f t="shared" si="1758"/>
        <v>0</v>
      </c>
      <c r="Q7932" s="21">
        <f t="shared" si="1759"/>
        <v>0.74504051125983206</v>
      </c>
      <c r="R7932">
        <f t="shared" si="1760"/>
        <v>0.83668510409641816</v>
      </c>
      <c r="S7932" s="296">
        <f t="shared" si="1767"/>
        <v>0</v>
      </c>
      <c r="T7932" s="283">
        <f t="shared" si="1768"/>
        <v>0.38059908045603152</v>
      </c>
    </row>
    <row r="7933" spans="1:20" x14ac:dyDescent="0.25">
      <c r="A7933" s="286">
        <v>43431</v>
      </c>
      <c r="B7933" s="1">
        <f t="shared" si="1761"/>
        <v>2</v>
      </c>
      <c r="C7933" s="285">
        <v>11</v>
      </c>
      <c r="D7933" t="s">
        <v>714</v>
      </c>
      <c r="F7933" s="16">
        <v>34</v>
      </c>
      <c r="G7933" t="str">
        <f t="shared" si="1755"/>
        <v>heating</v>
      </c>
      <c r="H7933" s="283">
        <f>IF(G7933="heating",F7933*Assumptions!M$4+Assumptions!M$7,0)</f>
        <v>0.38032816984085704</v>
      </c>
      <c r="I7933" s="15">
        <f t="shared" si="1756"/>
        <v>0.94956163997961163</v>
      </c>
      <c r="J7933" s="15">
        <f t="shared" si="1757"/>
        <v>1.0199659078795975</v>
      </c>
      <c r="K7933" s="283">
        <f t="shared" si="1762"/>
        <v>0.36835562929800925</v>
      </c>
      <c r="L7933" s="283">
        <f t="shared" si="1763"/>
        <v>3.1617728735566879</v>
      </c>
      <c r="M7933" s="283">
        <f t="shared" si="1764"/>
        <v>3.9738091262620223</v>
      </c>
      <c r="N7933" s="283">
        <f t="shared" si="1765"/>
        <v>2.582445701090049</v>
      </c>
      <c r="O7933" s="283">
        <f t="shared" si="1766"/>
        <v>0.4509898643927916</v>
      </c>
      <c r="P7933" s="21">
        <f t="shared" si="1758"/>
        <v>0</v>
      </c>
      <c r="Q7933" s="21">
        <f t="shared" si="1759"/>
        <v>0.72850690893675296</v>
      </c>
      <c r="R7933">
        <f t="shared" si="1760"/>
        <v>0.83668510409641816</v>
      </c>
      <c r="S7933" s="296">
        <f t="shared" si="1767"/>
        <v>0</v>
      </c>
      <c r="T7933" s="283">
        <f t="shared" si="1768"/>
        <v>0.36835562929800925</v>
      </c>
    </row>
    <row r="7934" spans="1:20" x14ac:dyDescent="0.25">
      <c r="A7934" s="286">
        <v>43431</v>
      </c>
      <c r="B7934" s="1">
        <f t="shared" si="1761"/>
        <v>2</v>
      </c>
      <c r="C7934" s="285">
        <v>12</v>
      </c>
      <c r="D7934" t="s">
        <v>714</v>
      </c>
      <c r="F7934" s="16">
        <v>34</v>
      </c>
      <c r="G7934" t="str">
        <f t="shared" si="1755"/>
        <v>heating</v>
      </c>
      <c r="H7934" s="283">
        <f>IF(G7934="heating",F7934*Assumptions!M$4+Assumptions!M$7,0)</f>
        <v>0.38032816984085704</v>
      </c>
      <c r="I7934" s="15">
        <f t="shared" si="1756"/>
        <v>0.91648403420261149</v>
      </c>
      <c r="J7934" s="15">
        <f t="shared" si="1757"/>
        <v>1.0199659078795975</v>
      </c>
      <c r="K7934" s="283">
        <f t="shared" si="1762"/>
        <v>0.35552410601541334</v>
      </c>
      <c r="L7934" s="283">
        <f t="shared" si="1763"/>
        <v>3.1617728735566879</v>
      </c>
      <c r="M7934" s="283">
        <f t="shared" si="1764"/>
        <v>3.8353830502946287</v>
      </c>
      <c r="N7934" s="283">
        <f t="shared" si="1765"/>
        <v>2.582445701090049</v>
      </c>
      <c r="O7934" s="283">
        <f t="shared" si="1766"/>
        <v>0.43527981007327654</v>
      </c>
      <c r="P7934" s="21">
        <f t="shared" si="1758"/>
        <v>0</v>
      </c>
      <c r="Q7934" s="21">
        <f t="shared" si="1759"/>
        <v>0.75910815787401487</v>
      </c>
      <c r="R7934">
        <f t="shared" si="1760"/>
        <v>0.83668510409641816</v>
      </c>
      <c r="S7934" s="296">
        <f t="shared" si="1767"/>
        <v>0</v>
      </c>
      <c r="T7934" s="283">
        <f t="shared" si="1768"/>
        <v>0.35552410601541334</v>
      </c>
    </row>
    <row r="7935" spans="1:20" x14ac:dyDescent="0.25">
      <c r="A7935" s="286">
        <v>43431</v>
      </c>
      <c r="B7935" s="1">
        <f t="shared" si="1761"/>
        <v>2</v>
      </c>
      <c r="C7935" s="285">
        <v>13</v>
      </c>
      <c r="D7935" t="s">
        <v>714</v>
      </c>
      <c r="F7935" s="16">
        <v>34</v>
      </c>
      <c r="G7935" t="str">
        <f t="shared" si="1755"/>
        <v>heating</v>
      </c>
      <c r="H7935" s="283">
        <f>IF(G7935="heating",F7935*Assumptions!M$4+Assumptions!M$7,0)</f>
        <v>0.38032816984085704</v>
      </c>
      <c r="I7935" s="15">
        <f t="shared" si="1756"/>
        <v>0.90040206880052787</v>
      </c>
      <c r="J7935" s="15">
        <f t="shared" si="1757"/>
        <v>1.0199659078795975</v>
      </c>
      <c r="K7935" s="283">
        <f t="shared" si="1762"/>
        <v>0.34928556157909796</v>
      </c>
      <c r="L7935" s="283">
        <f t="shared" si="1763"/>
        <v>3.1617728735566879</v>
      </c>
      <c r="M7935" s="283">
        <f t="shared" si="1764"/>
        <v>3.76808182603245</v>
      </c>
      <c r="N7935" s="283">
        <f t="shared" si="1765"/>
        <v>2.582445701090049</v>
      </c>
      <c r="O7935" s="283">
        <f t="shared" si="1766"/>
        <v>0.42764175574326913</v>
      </c>
      <c r="P7935" s="21">
        <f t="shared" si="1758"/>
        <v>0</v>
      </c>
      <c r="Q7935" s="21">
        <f t="shared" si="1759"/>
        <v>0.79115902007799765</v>
      </c>
      <c r="R7935">
        <f t="shared" si="1760"/>
        <v>0.83668510409641816</v>
      </c>
      <c r="S7935" s="296">
        <f t="shared" si="1767"/>
        <v>0</v>
      </c>
      <c r="T7935" s="283">
        <f t="shared" si="1768"/>
        <v>0.34928556157909796</v>
      </c>
    </row>
    <row r="7936" spans="1:20" x14ac:dyDescent="0.25">
      <c r="A7936" s="286">
        <v>43431</v>
      </c>
      <c r="B7936" s="1">
        <f t="shared" si="1761"/>
        <v>2</v>
      </c>
      <c r="C7936" s="285">
        <v>14</v>
      </c>
      <c r="D7936" t="s">
        <v>714</v>
      </c>
      <c r="F7936" s="16">
        <v>28</v>
      </c>
      <c r="G7936" t="str">
        <f t="shared" si="1755"/>
        <v>heating</v>
      </c>
      <c r="H7936" s="283">
        <f>IF(G7936="heating",F7936*Assumptions!M$4+Assumptions!M$7,0)</f>
        <v>0.44450341526309717</v>
      </c>
      <c r="I7936" s="15">
        <f t="shared" si="1756"/>
        <v>0.86032894500746537</v>
      </c>
      <c r="J7936" s="15">
        <f t="shared" si="1757"/>
        <v>1.0199659078795975</v>
      </c>
      <c r="K7936" s="283">
        <f t="shared" si="1762"/>
        <v>0.39005449991177316</v>
      </c>
      <c r="L7936" s="283">
        <f t="shared" si="1763"/>
        <v>3.0941723472618432</v>
      </c>
      <c r="M7936" s="283">
        <f t="shared" si="1764"/>
        <v>4.1179286318476134</v>
      </c>
      <c r="N7936" s="283">
        <f t="shared" si="1765"/>
        <v>2.2832919573072399</v>
      </c>
      <c r="O7936" s="283">
        <f t="shared" si="1766"/>
        <v>0.52857710276148251</v>
      </c>
      <c r="P7936" s="21">
        <f t="shared" si="1758"/>
        <v>0</v>
      </c>
      <c r="Q7936" s="21">
        <f t="shared" si="1759"/>
        <v>0.84355555031342389</v>
      </c>
      <c r="R7936">
        <f t="shared" si="1760"/>
        <v>0.83668510409641816</v>
      </c>
      <c r="S7936" s="296">
        <f t="shared" si="1767"/>
        <v>0</v>
      </c>
      <c r="T7936" s="283">
        <f t="shared" si="1768"/>
        <v>0.39005449991177316</v>
      </c>
    </row>
    <row r="7937" spans="1:20" x14ac:dyDescent="0.25">
      <c r="A7937" s="286">
        <v>43431</v>
      </c>
      <c r="B7937" s="1">
        <f t="shared" si="1761"/>
        <v>2</v>
      </c>
      <c r="C7937" s="285">
        <v>15</v>
      </c>
      <c r="D7937" t="s">
        <v>714</v>
      </c>
      <c r="F7937" s="16">
        <v>32</v>
      </c>
      <c r="G7937" t="str">
        <f t="shared" si="1755"/>
        <v>heating</v>
      </c>
      <c r="H7937" s="283">
        <f>IF(G7937="heating",F7937*Assumptions!M$4+Assumptions!M$7,0)</f>
        <v>0.40171991831493709</v>
      </c>
      <c r="I7937" s="15">
        <f t="shared" si="1756"/>
        <v>0.85754515037175039</v>
      </c>
      <c r="J7937" s="15">
        <f t="shared" si="1757"/>
        <v>1.0199659078795975</v>
      </c>
      <c r="K7937" s="283">
        <f t="shared" si="1762"/>
        <v>0.35137108261814959</v>
      </c>
      <c r="L7937" s="283">
        <f t="shared" si="1763"/>
        <v>3.1003620880617868</v>
      </c>
      <c r="M7937" s="283">
        <f t="shared" si="1764"/>
        <v>3.7169563145285114</v>
      </c>
      <c r="N7937" s="283">
        <f t="shared" si="1765"/>
        <v>2.4522803312945656</v>
      </c>
      <c r="O7937" s="283">
        <f t="shared" si="1766"/>
        <v>0.44423044522624028</v>
      </c>
      <c r="P7937" s="21">
        <f t="shared" si="1758"/>
        <v>0</v>
      </c>
      <c r="Q7937" s="21">
        <f t="shared" si="1759"/>
        <v>0.96592607327566882</v>
      </c>
      <c r="R7937">
        <f t="shared" si="1760"/>
        <v>0.83668510409641816</v>
      </c>
      <c r="S7937" s="296">
        <f t="shared" si="1767"/>
        <v>0</v>
      </c>
      <c r="T7937" s="283">
        <f t="shared" si="1768"/>
        <v>0.35137108261814959</v>
      </c>
    </row>
    <row r="7938" spans="1:20" x14ac:dyDescent="0.25">
      <c r="A7938" s="286">
        <v>43431</v>
      </c>
      <c r="B7938" s="1">
        <f t="shared" si="1761"/>
        <v>2</v>
      </c>
      <c r="C7938" s="285">
        <v>16</v>
      </c>
      <c r="D7938" t="s">
        <v>714</v>
      </c>
      <c r="F7938" s="16">
        <v>32</v>
      </c>
      <c r="G7938" t="str">
        <f t="shared" ref="G7938:G8001" si="1769">VLOOKUP(A7938,U$2:W$366,3,FALSE)</f>
        <v>heating</v>
      </c>
      <c r="H7938" s="283">
        <f>IF(G7938="heating",F7938*Assumptions!M$4+Assumptions!M$7,0)</f>
        <v>0.40171991831493709</v>
      </c>
      <c r="I7938" s="15">
        <f t="shared" ref="I7938:I8001" si="1770">VLOOKUP(C7938,AO$2:AQ$25,3,FALSE)</f>
        <v>0.88344815438260227</v>
      </c>
      <c r="J7938" s="15">
        <f t="shared" ref="J7938:J8001" si="1771">VLOOKUP(B7938,AS$4:AU$10,3,FALSE)</f>
        <v>1.0199659078795975</v>
      </c>
      <c r="K7938" s="283">
        <f t="shared" si="1762"/>
        <v>0.36198459557243506</v>
      </c>
      <c r="L7938" s="283">
        <f t="shared" si="1763"/>
        <v>3.1003620880617868</v>
      </c>
      <c r="M7938" s="283">
        <f t="shared" si="1764"/>
        <v>3.8292306761544328</v>
      </c>
      <c r="N7938" s="283">
        <f t="shared" si="1765"/>
        <v>2.4522803312945656</v>
      </c>
      <c r="O7938" s="283">
        <f t="shared" si="1766"/>
        <v>0.45764886756755896</v>
      </c>
      <c r="P7938" s="21">
        <f t="shared" ref="P7938:P8001" si="1772">IF(G7938="cooling",IF(F7938&lt;61,0.025,(F7938^2*AX$25+F7938*AY$25+AZ$25)),0)</f>
        <v>0</v>
      </c>
      <c r="Q7938" s="21">
        <f t="shared" ref="Q7938:Q8001" si="1773">VLOOKUP(C7938,BB$2:BC$25,2,FALSE)</f>
        <v>1.1649354943302594</v>
      </c>
      <c r="R7938">
        <f t="shared" ref="R7938:R8001" si="1774">VLOOKUP(B7938,AS$4:AV$10,4,FALSE)</f>
        <v>0.83668510409641816</v>
      </c>
      <c r="S7938" s="296">
        <f t="shared" si="1767"/>
        <v>0</v>
      </c>
      <c r="T7938" s="283">
        <f t="shared" si="1768"/>
        <v>0.36198459557243506</v>
      </c>
    </row>
    <row r="7939" spans="1:20" x14ac:dyDescent="0.25">
      <c r="A7939" s="286">
        <v>43431</v>
      </c>
      <c r="B7939" s="1">
        <f t="shared" ref="B7939:B8002" si="1775">WEEKDAY(A7939,2)</f>
        <v>2</v>
      </c>
      <c r="C7939" s="285">
        <v>17</v>
      </c>
      <c r="D7939" t="s">
        <v>714</v>
      </c>
      <c r="F7939" s="16">
        <v>30</v>
      </c>
      <c r="G7939" t="str">
        <f t="shared" si="1769"/>
        <v>heating</v>
      </c>
      <c r="H7939" s="283">
        <f>IF(G7939="heating",F7939*Assumptions!M$4+Assumptions!M$7,0)</f>
        <v>0.42311166678901713</v>
      </c>
      <c r="I7939" s="15">
        <f t="shared" si="1770"/>
        <v>0.94025748850374469</v>
      </c>
      <c r="J7939" s="15">
        <f t="shared" si="1771"/>
        <v>1.0199659078795975</v>
      </c>
      <c r="K7939" s="283">
        <f t="shared" ref="K7939:K8002" si="1776">H7939*I7939*J7939</f>
        <v>0.40577702843343999</v>
      </c>
      <c r="L7939" s="283">
        <f t="shared" ref="L7939:L8002" si="1777">VLOOKUP(F7939,BL$2:BN$92,2,FALSE)</f>
        <v>3.0747565450814909</v>
      </c>
      <c r="M7939" s="283">
        <f t="shared" ref="M7939:M8002" si="1778">IF(G7939="heating",K7939*(L7939*3.412),0)</f>
        <v>4.2570349385543214</v>
      </c>
      <c r="N7939" s="283">
        <f t="shared" ref="N7939:N8002" si="1779">VLOOKUP(F7939,BL$2:BN$92,3,FALSE)</f>
        <v>2.3339835549601151</v>
      </c>
      <c r="O7939" s="283">
        <f t="shared" ref="O7939:O8002" si="1780">IF(F7939&lt;=61,IF(G7939="heating",IF(F7939&gt;=5,K7939*L7939/N7939,0),0),0)</f>
        <v>0.53456485216784611</v>
      </c>
      <c r="P7939" s="21">
        <f t="shared" si="1772"/>
        <v>0</v>
      </c>
      <c r="Q7939" s="21">
        <f t="shared" si="1773"/>
        <v>1.3521540118753073</v>
      </c>
      <c r="R7939">
        <f t="shared" si="1774"/>
        <v>0.83668510409641816</v>
      </c>
      <c r="S7939" s="296">
        <f t="shared" ref="S7939:S8002" si="1781">P7939*Q7939*R7939</f>
        <v>0</v>
      </c>
      <c r="T7939" s="283">
        <f t="shared" ref="T7939:T8002" si="1782">K7939+S7939</f>
        <v>0.40577702843343999</v>
      </c>
    </row>
    <row r="7940" spans="1:20" x14ac:dyDescent="0.25">
      <c r="A7940" s="286">
        <v>43431</v>
      </c>
      <c r="B7940" s="1">
        <f t="shared" si="1775"/>
        <v>2</v>
      </c>
      <c r="C7940" s="285">
        <v>18</v>
      </c>
      <c r="D7940" t="s">
        <v>714</v>
      </c>
      <c r="F7940" s="16">
        <v>28</v>
      </c>
      <c r="G7940" t="str">
        <f t="shared" si="1769"/>
        <v>heating</v>
      </c>
      <c r="H7940" s="283">
        <f>IF(G7940="heating",F7940*Assumptions!M$4+Assumptions!M$7,0)</f>
        <v>0.44450341526309717</v>
      </c>
      <c r="I7940" s="15">
        <f t="shared" si="1770"/>
        <v>0.98182363790757687</v>
      </c>
      <c r="J7940" s="15">
        <f t="shared" si="1771"/>
        <v>1.0199659078795975</v>
      </c>
      <c r="K7940" s="283">
        <f t="shared" si="1776"/>
        <v>0.44513756082247663</v>
      </c>
      <c r="L7940" s="283">
        <f t="shared" si="1777"/>
        <v>3.0941723472618432</v>
      </c>
      <c r="M7940" s="283">
        <f t="shared" si="1778"/>
        <v>4.6994579148203739</v>
      </c>
      <c r="N7940" s="283">
        <f t="shared" si="1779"/>
        <v>2.2832919573072399</v>
      </c>
      <c r="O7940" s="283">
        <f t="shared" si="1780"/>
        <v>0.60322217096092545</v>
      </c>
      <c r="P7940" s="21">
        <f t="shared" si="1772"/>
        <v>0</v>
      </c>
      <c r="Q7940" s="21">
        <f t="shared" si="1773"/>
        <v>1.5598916921549892</v>
      </c>
      <c r="R7940">
        <f t="shared" si="1774"/>
        <v>0.83668510409641816</v>
      </c>
      <c r="S7940" s="296">
        <f t="shared" si="1781"/>
        <v>0</v>
      </c>
      <c r="T7940" s="283">
        <f t="shared" si="1782"/>
        <v>0.44513756082247663</v>
      </c>
    </row>
    <row r="7941" spans="1:20" x14ac:dyDescent="0.25">
      <c r="A7941" s="286">
        <v>43431</v>
      </c>
      <c r="B7941" s="1">
        <f t="shared" si="1775"/>
        <v>2</v>
      </c>
      <c r="C7941" s="285">
        <v>19</v>
      </c>
      <c r="D7941" t="s">
        <v>714</v>
      </c>
      <c r="F7941" s="16">
        <v>27</v>
      </c>
      <c r="G7941" t="str">
        <f t="shared" si="1769"/>
        <v>heating</v>
      </c>
      <c r="H7941" s="283">
        <f>IF(G7941="heating",F7941*Assumptions!M$4+Assumptions!M$7,0)</f>
        <v>0.45519928950013722</v>
      </c>
      <c r="I7941" s="15">
        <f t="shared" si="1770"/>
        <v>0.98418842963438757</v>
      </c>
      <c r="J7941" s="15">
        <f t="shared" si="1771"/>
        <v>1.0199659078795975</v>
      </c>
      <c r="K7941" s="283">
        <f t="shared" si="1776"/>
        <v>0.45694663804807989</v>
      </c>
      <c r="L7941" s="283">
        <f t="shared" si="1777"/>
        <v>3.1143580678163376</v>
      </c>
      <c r="M7941" s="283">
        <f t="shared" si="1778"/>
        <v>4.8556016711916028</v>
      </c>
      <c r="N7941" s="283">
        <f t="shared" si="1779"/>
        <v>2.2875213966102126</v>
      </c>
      <c r="O7941" s="283">
        <f t="shared" si="1780"/>
        <v>0.62211240991031524</v>
      </c>
      <c r="P7941" s="21">
        <f t="shared" si="1772"/>
        <v>0</v>
      </c>
      <c r="Q7941" s="21">
        <f t="shared" si="1773"/>
        <v>1.6764212681468484</v>
      </c>
      <c r="R7941">
        <f t="shared" si="1774"/>
        <v>0.83668510409641816</v>
      </c>
      <c r="S7941" s="296">
        <f t="shared" si="1781"/>
        <v>0</v>
      </c>
      <c r="T7941" s="283">
        <f t="shared" si="1782"/>
        <v>0.45694663804807989</v>
      </c>
    </row>
    <row r="7942" spans="1:20" x14ac:dyDescent="0.25">
      <c r="A7942" s="286">
        <v>43431</v>
      </c>
      <c r="B7942" s="1">
        <f t="shared" si="1775"/>
        <v>2</v>
      </c>
      <c r="C7942" s="285">
        <v>20</v>
      </c>
      <c r="D7942" t="s">
        <v>714</v>
      </c>
      <c r="F7942" s="16">
        <v>25</v>
      </c>
      <c r="G7942" t="str">
        <f t="shared" si="1769"/>
        <v>heating</v>
      </c>
      <c r="H7942" s="283">
        <f>IF(G7942="heating",F7942*Assumptions!M$4+Assumptions!M$7,0)</f>
        <v>0.47659103797421726</v>
      </c>
      <c r="I7942" s="15">
        <f t="shared" si="1770"/>
        <v>0.97071962311712034</v>
      </c>
      <c r="J7942" s="15">
        <f t="shared" si="1771"/>
        <v>1.0199659078795975</v>
      </c>
      <c r="K7942" s="283">
        <f t="shared" si="1776"/>
        <v>0.47187322596708237</v>
      </c>
      <c r="L7942" s="283">
        <f t="shared" si="1777"/>
        <v>3.0939281817466902</v>
      </c>
      <c r="M7942" s="283">
        <f t="shared" si="1778"/>
        <v>4.9813216673707279</v>
      </c>
      <c r="N7942" s="283">
        <f t="shared" si="1779"/>
        <v>2.1843738559015753</v>
      </c>
      <c r="O7942" s="283">
        <f t="shared" si="1780"/>
        <v>0.66835714412481184</v>
      </c>
      <c r="P7942" s="21">
        <f t="shared" si="1772"/>
        <v>0</v>
      </c>
      <c r="Q7942" s="21">
        <f t="shared" si="1773"/>
        <v>1.52436960139122</v>
      </c>
      <c r="R7942">
        <f t="shared" si="1774"/>
        <v>0.83668510409641816</v>
      </c>
      <c r="S7942" s="296">
        <f t="shared" si="1781"/>
        <v>0</v>
      </c>
      <c r="T7942" s="283">
        <f t="shared" si="1782"/>
        <v>0.47187322596708237</v>
      </c>
    </row>
    <row r="7943" spans="1:20" x14ac:dyDescent="0.25">
      <c r="A7943" s="286">
        <v>43431</v>
      </c>
      <c r="B7943" s="1">
        <f t="shared" si="1775"/>
        <v>2</v>
      </c>
      <c r="C7943" s="285">
        <v>21</v>
      </c>
      <c r="D7943" t="s">
        <v>714</v>
      </c>
      <c r="F7943" s="16">
        <v>23</v>
      </c>
      <c r="G7943" t="str">
        <f t="shared" si="1769"/>
        <v>heating</v>
      </c>
      <c r="H7943" s="283">
        <f>IF(G7943="heating",F7943*Assumptions!M$4+Assumptions!M$7,0)</f>
        <v>0.4979827864482973</v>
      </c>
      <c r="I7943" s="15">
        <f t="shared" si="1770"/>
        <v>0.95751150862929935</v>
      </c>
      <c r="J7943" s="15">
        <f t="shared" si="1771"/>
        <v>1.0199659078795975</v>
      </c>
      <c r="K7943" s="283">
        <f t="shared" si="1776"/>
        <v>0.48634447815629001</v>
      </c>
      <c r="L7943" s="283">
        <f t="shared" si="1777"/>
        <v>3.0592830131973998</v>
      </c>
      <c r="M7943" s="283">
        <f t="shared" si="1778"/>
        <v>5.0765967467990638</v>
      </c>
      <c r="N7943" s="283">
        <f t="shared" si="1779"/>
        <v>2.0731424140202046</v>
      </c>
      <c r="O7943" s="283">
        <f t="shared" si="1780"/>
        <v>0.71768605500702043</v>
      </c>
      <c r="P7943" s="21">
        <f t="shared" si="1772"/>
        <v>0</v>
      </c>
      <c r="Q7943" s="21">
        <f t="shared" si="1773"/>
        <v>1.4448604713749031</v>
      </c>
      <c r="R7943">
        <f t="shared" si="1774"/>
        <v>0.83668510409641816</v>
      </c>
      <c r="S7943" s="296">
        <f t="shared" si="1781"/>
        <v>0</v>
      </c>
      <c r="T7943" s="283">
        <f t="shared" si="1782"/>
        <v>0.48634447815629001</v>
      </c>
    </row>
    <row r="7944" spans="1:20" x14ac:dyDescent="0.25">
      <c r="A7944" s="286">
        <v>43431</v>
      </c>
      <c r="B7944" s="1">
        <f t="shared" si="1775"/>
        <v>2</v>
      </c>
      <c r="C7944" s="285">
        <v>22</v>
      </c>
      <c r="D7944" t="s">
        <v>714</v>
      </c>
      <c r="F7944" s="16">
        <v>21</v>
      </c>
      <c r="G7944" t="str">
        <f t="shared" si="1769"/>
        <v>heating</v>
      </c>
      <c r="H7944" s="283">
        <f>IF(G7944="heating",F7944*Assumptions!M$4+Assumptions!M$7,0)</f>
        <v>0.51937453492237728</v>
      </c>
      <c r="I7944" s="15">
        <f t="shared" si="1770"/>
        <v>0.9426530227543114</v>
      </c>
      <c r="J7944" s="15">
        <f t="shared" si="1771"/>
        <v>1.0199659078795975</v>
      </c>
      <c r="K7944" s="283">
        <f t="shared" si="1776"/>
        <v>0.4993650836315322</v>
      </c>
      <c r="L7944" s="283">
        <f t="shared" si="1777"/>
        <v>3.0222800846604434</v>
      </c>
      <c r="M7944" s="283">
        <f t="shared" si="1778"/>
        <v>5.1494625543636934</v>
      </c>
      <c r="N7944" s="283">
        <f t="shared" si="1779"/>
        <v>1.9596958788221039</v>
      </c>
      <c r="O7944" s="283">
        <f t="shared" si="1780"/>
        <v>0.77013028579797294</v>
      </c>
      <c r="P7944" s="21">
        <f t="shared" si="1772"/>
        <v>0</v>
      </c>
      <c r="Q7944" s="21">
        <f t="shared" si="1773"/>
        <v>1.2427137171080138</v>
      </c>
      <c r="R7944">
        <f t="shared" si="1774"/>
        <v>0.83668510409641816</v>
      </c>
      <c r="S7944" s="296">
        <f t="shared" si="1781"/>
        <v>0</v>
      </c>
      <c r="T7944" s="283">
        <f t="shared" si="1782"/>
        <v>0.4993650836315322</v>
      </c>
    </row>
    <row r="7945" spans="1:20" x14ac:dyDescent="0.25">
      <c r="A7945" s="286">
        <v>43431</v>
      </c>
      <c r="B7945" s="1">
        <f t="shared" si="1775"/>
        <v>2</v>
      </c>
      <c r="C7945" s="285">
        <v>23</v>
      </c>
      <c r="D7945" t="s">
        <v>713</v>
      </c>
      <c r="F7945" s="16">
        <v>19</v>
      </c>
      <c r="G7945" t="str">
        <f t="shared" si="1769"/>
        <v>heating</v>
      </c>
      <c r="H7945" s="283">
        <f>IF(G7945="heating",F7945*Assumptions!M$4+Assumptions!M$7,0)</f>
        <v>0.54076628339645738</v>
      </c>
      <c r="I7945" s="15">
        <f t="shared" si="1770"/>
        <v>0.94450710149963013</v>
      </c>
      <c r="J7945" s="15">
        <f t="shared" si="1771"/>
        <v>1.0199659078795975</v>
      </c>
      <c r="K7945" s="283">
        <f t="shared" si="1776"/>
        <v>0.52095533400848337</v>
      </c>
      <c r="L7945" s="283">
        <f t="shared" si="1777"/>
        <v>2.9437809613584625</v>
      </c>
      <c r="M7945" s="283">
        <f t="shared" si="1778"/>
        <v>5.2325694802335283</v>
      </c>
      <c r="N7945" s="283">
        <f t="shared" si="1779"/>
        <v>1.8289671560163632</v>
      </c>
      <c r="O7945" s="283">
        <f t="shared" si="1780"/>
        <v>0.8384942227790293</v>
      </c>
      <c r="P7945" s="21">
        <f t="shared" si="1772"/>
        <v>0</v>
      </c>
      <c r="Q7945" s="21">
        <f t="shared" si="1773"/>
        <v>1.0297519246597011</v>
      </c>
      <c r="R7945">
        <f t="shared" si="1774"/>
        <v>0.83668510409641816</v>
      </c>
      <c r="S7945" s="296">
        <f t="shared" si="1781"/>
        <v>0</v>
      </c>
      <c r="T7945" s="283">
        <f t="shared" si="1782"/>
        <v>0.52095533400848337</v>
      </c>
    </row>
    <row r="7946" spans="1:20" x14ac:dyDescent="0.25">
      <c r="A7946" s="286">
        <v>43432</v>
      </c>
      <c r="B7946" s="1">
        <f t="shared" si="1775"/>
        <v>3</v>
      </c>
      <c r="C7946" s="285">
        <v>0</v>
      </c>
      <c r="D7946" t="s">
        <v>713</v>
      </c>
      <c r="F7946" s="16">
        <v>19</v>
      </c>
      <c r="G7946" t="str">
        <f t="shared" si="1769"/>
        <v>heating</v>
      </c>
      <c r="H7946" s="283">
        <f>IF(G7946="heating",F7946*Assumptions!M$4+Assumptions!M$7,0)</f>
        <v>0.54076628339645738</v>
      </c>
      <c r="I7946" s="15">
        <f t="shared" si="1770"/>
        <v>0.97481507806017154</v>
      </c>
      <c r="J7946" s="15">
        <f t="shared" si="1771"/>
        <v>1.0263036171733995</v>
      </c>
      <c r="K7946" s="283">
        <f t="shared" si="1776"/>
        <v>0.54101300297781652</v>
      </c>
      <c r="L7946" s="283">
        <f t="shared" si="1777"/>
        <v>2.9437809613584625</v>
      </c>
      <c r="M7946" s="283">
        <f t="shared" si="1778"/>
        <v>5.4340323305819433</v>
      </c>
      <c r="N7946" s="283">
        <f t="shared" si="1779"/>
        <v>1.8289671560163632</v>
      </c>
      <c r="O7946" s="283">
        <f t="shared" si="1780"/>
        <v>0.87077768060216421</v>
      </c>
      <c r="P7946" s="21">
        <f t="shared" si="1772"/>
        <v>0</v>
      </c>
      <c r="Q7946" s="21">
        <f t="shared" si="1773"/>
        <v>0.90668853391740301</v>
      </c>
      <c r="R7946">
        <f t="shared" si="1774"/>
        <v>0.9421089825381942</v>
      </c>
      <c r="S7946" s="296">
        <f t="shared" si="1781"/>
        <v>0</v>
      </c>
      <c r="T7946" s="283">
        <f t="shared" si="1782"/>
        <v>0.54101300297781652</v>
      </c>
    </row>
    <row r="7947" spans="1:20" x14ac:dyDescent="0.25">
      <c r="A7947" s="286">
        <v>43432</v>
      </c>
      <c r="B7947" s="1">
        <f t="shared" si="1775"/>
        <v>3</v>
      </c>
      <c r="C7947" s="285">
        <v>1</v>
      </c>
      <c r="D7947" t="s">
        <v>713</v>
      </c>
      <c r="F7947" s="16">
        <v>18</v>
      </c>
      <c r="G7947" t="str">
        <f t="shared" si="1769"/>
        <v>heating</v>
      </c>
      <c r="H7947" s="283">
        <f>IF(G7947="heating",F7947*Assumptions!M$4+Assumptions!M$7,0)</f>
        <v>0.55146215763349737</v>
      </c>
      <c r="I7947" s="15">
        <f t="shared" si="1770"/>
        <v>1.012242869806885</v>
      </c>
      <c r="J7947" s="15">
        <f t="shared" si="1771"/>
        <v>1.0263036171733995</v>
      </c>
      <c r="K7947" s="283">
        <f t="shared" si="1776"/>
        <v>0.57289667484231066</v>
      </c>
      <c r="L7947" s="283">
        <f t="shared" si="1777"/>
        <v>2.9050026706454841</v>
      </c>
      <c r="M7947" s="283">
        <f t="shared" si="1778"/>
        <v>5.6784768558758714</v>
      </c>
      <c r="N7947" s="283">
        <f t="shared" si="1779"/>
        <v>1.7641684145174241</v>
      </c>
      <c r="O7947" s="283">
        <f t="shared" si="1780"/>
        <v>0.94337159464227138</v>
      </c>
      <c r="P7947" s="21">
        <f t="shared" si="1772"/>
        <v>0</v>
      </c>
      <c r="Q7947" s="21">
        <f t="shared" si="1773"/>
        <v>0.81803459285312596</v>
      </c>
      <c r="R7947">
        <f t="shared" si="1774"/>
        <v>0.9421089825381942</v>
      </c>
      <c r="S7947" s="296">
        <f t="shared" si="1781"/>
        <v>0</v>
      </c>
      <c r="T7947" s="283">
        <f t="shared" si="1782"/>
        <v>0.57289667484231066</v>
      </c>
    </row>
    <row r="7948" spans="1:20" x14ac:dyDescent="0.25">
      <c r="A7948" s="286">
        <v>43432</v>
      </c>
      <c r="B7948" s="1">
        <f t="shared" si="1775"/>
        <v>3</v>
      </c>
      <c r="C7948" s="285">
        <v>2</v>
      </c>
      <c r="D7948" t="s">
        <v>713</v>
      </c>
      <c r="F7948" s="16">
        <v>16</v>
      </c>
      <c r="G7948" t="str">
        <f t="shared" si="1769"/>
        <v>heating</v>
      </c>
      <c r="H7948" s="283">
        <f>IF(G7948="heating",F7948*Assumptions!M$4+Assumptions!M$7,0)</f>
        <v>0.57285390610757747</v>
      </c>
      <c r="I7948" s="15">
        <f t="shared" si="1770"/>
        <v>1.0509704703585963</v>
      </c>
      <c r="J7948" s="15">
        <f t="shared" si="1771"/>
        <v>1.0263036171733995</v>
      </c>
      <c r="K7948" s="283">
        <f t="shared" si="1776"/>
        <v>0.61788869865667884</v>
      </c>
      <c r="L7948" s="283">
        <f t="shared" si="1777"/>
        <v>2.8179276134894917</v>
      </c>
      <c r="M7948" s="283">
        <f t="shared" si="1778"/>
        <v>5.9408571159384174</v>
      </c>
      <c r="N7948" s="283">
        <f t="shared" si="1779"/>
        <v>1.6317545686209942</v>
      </c>
      <c r="O7948" s="283">
        <f t="shared" si="1780"/>
        <v>1.0670511727013041</v>
      </c>
      <c r="P7948" s="21">
        <f t="shared" si="1772"/>
        <v>0</v>
      </c>
      <c r="Q7948" s="21">
        <f t="shared" si="1773"/>
        <v>0.74507607494346417</v>
      </c>
      <c r="R7948">
        <f t="shared" si="1774"/>
        <v>0.9421089825381942</v>
      </c>
      <c r="S7948" s="296">
        <f t="shared" si="1781"/>
        <v>0</v>
      </c>
      <c r="T7948" s="283">
        <f t="shared" si="1782"/>
        <v>0.61788869865667884</v>
      </c>
    </row>
    <row r="7949" spans="1:20" x14ac:dyDescent="0.25">
      <c r="A7949" s="286">
        <v>43432</v>
      </c>
      <c r="B7949" s="1">
        <f t="shared" si="1775"/>
        <v>3</v>
      </c>
      <c r="C7949" s="285">
        <v>3</v>
      </c>
      <c r="D7949" t="s">
        <v>713</v>
      </c>
      <c r="F7949" s="16">
        <v>16</v>
      </c>
      <c r="G7949" t="str">
        <f t="shared" si="1769"/>
        <v>heating</v>
      </c>
      <c r="H7949" s="283">
        <f>IF(G7949="heating",F7949*Assumptions!M$4+Assumptions!M$7,0)</f>
        <v>0.57285390610757747</v>
      </c>
      <c r="I7949" s="15">
        <f t="shared" si="1770"/>
        <v>1.0924036124451033</v>
      </c>
      <c r="J7949" s="15">
        <f t="shared" si="1771"/>
        <v>1.0263036171733995</v>
      </c>
      <c r="K7949" s="283">
        <f t="shared" si="1776"/>
        <v>0.64224815590798845</v>
      </c>
      <c r="L7949" s="283">
        <f t="shared" si="1777"/>
        <v>2.8179276134894917</v>
      </c>
      <c r="M7949" s="283">
        <f t="shared" si="1778"/>
        <v>6.1750676707947543</v>
      </c>
      <c r="N7949" s="283">
        <f t="shared" si="1779"/>
        <v>1.6317545686209942</v>
      </c>
      <c r="O7949" s="283">
        <f t="shared" si="1780"/>
        <v>1.109118275535337</v>
      </c>
      <c r="P7949" s="21">
        <f t="shared" si="1772"/>
        <v>0</v>
      </c>
      <c r="Q7949" s="21">
        <f t="shared" si="1773"/>
        <v>0.69158980876382303</v>
      </c>
      <c r="R7949">
        <f t="shared" si="1774"/>
        <v>0.9421089825381942</v>
      </c>
      <c r="S7949" s="296">
        <f t="shared" si="1781"/>
        <v>0</v>
      </c>
      <c r="T7949" s="283">
        <f t="shared" si="1782"/>
        <v>0.64224815590798845</v>
      </c>
    </row>
    <row r="7950" spans="1:20" x14ac:dyDescent="0.25">
      <c r="A7950" s="286">
        <v>43432</v>
      </c>
      <c r="B7950" s="1">
        <f t="shared" si="1775"/>
        <v>3</v>
      </c>
      <c r="C7950" s="285">
        <v>4</v>
      </c>
      <c r="D7950" t="s">
        <v>713</v>
      </c>
      <c r="F7950" s="16">
        <v>16</v>
      </c>
      <c r="G7950" t="str">
        <f t="shared" si="1769"/>
        <v>heating</v>
      </c>
      <c r="H7950" s="283">
        <f>IF(G7950="heating",F7950*Assumptions!M$4+Assumptions!M$7,0)</f>
        <v>0.57285390610757747</v>
      </c>
      <c r="I7950" s="15">
        <f t="shared" si="1770"/>
        <v>1.1348296917927807</v>
      </c>
      <c r="J7950" s="15">
        <f t="shared" si="1771"/>
        <v>1.0263036171733995</v>
      </c>
      <c r="K7950" s="283">
        <f t="shared" si="1776"/>
        <v>0.66719138285545632</v>
      </c>
      <c r="L7950" s="283">
        <f t="shared" si="1777"/>
        <v>2.8179276134894917</v>
      </c>
      <c r="M7950" s="283">
        <f t="shared" si="1778"/>
        <v>6.4148910364389087</v>
      </c>
      <c r="N7950" s="283">
        <f t="shared" si="1779"/>
        <v>1.6317545686209942</v>
      </c>
      <c r="O7950" s="283">
        <f t="shared" si="1780"/>
        <v>1.152193508377618</v>
      </c>
      <c r="P7950" s="21">
        <f t="shared" si="1772"/>
        <v>0</v>
      </c>
      <c r="Q7950" s="21">
        <f t="shared" si="1773"/>
        <v>0.6473875548762833</v>
      </c>
      <c r="R7950">
        <f t="shared" si="1774"/>
        <v>0.9421089825381942</v>
      </c>
      <c r="S7950" s="296">
        <f t="shared" si="1781"/>
        <v>0</v>
      </c>
      <c r="T7950" s="283">
        <f t="shared" si="1782"/>
        <v>0.66719138285545632</v>
      </c>
    </row>
    <row r="7951" spans="1:20" x14ac:dyDescent="0.25">
      <c r="A7951" s="286">
        <v>43432</v>
      </c>
      <c r="B7951" s="1">
        <f t="shared" si="1775"/>
        <v>3</v>
      </c>
      <c r="C7951" s="285">
        <v>5</v>
      </c>
      <c r="D7951" t="s">
        <v>713</v>
      </c>
      <c r="F7951" s="16">
        <v>16</v>
      </c>
      <c r="G7951" t="str">
        <f t="shared" si="1769"/>
        <v>heating</v>
      </c>
      <c r="H7951" s="283">
        <f>IF(G7951="heating",F7951*Assumptions!M$4+Assumptions!M$7,0)</f>
        <v>0.57285390610757747</v>
      </c>
      <c r="I7951" s="15">
        <f t="shared" si="1770"/>
        <v>1.1635558681477385</v>
      </c>
      <c r="J7951" s="15">
        <f t="shared" si="1771"/>
        <v>1.0263036171733995</v>
      </c>
      <c r="K7951" s="283">
        <f t="shared" si="1776"/>
        <v>0.68408013494312514</v>
      </c>
      <c r="L7951" s="283">
        <f t="shared" si="1777"/>
        <v>2.8179276134894917</v>
      </c>
      <c r="M7951" s="283">
        <f t="shared" si="1778"/>
        <v>6.5772724867510401</v>
      </c>
      <c r="N7951" s="283">
        <f t="shared" si="1779"/>
        <v>1.6317545686209942</v>
      </c>
      <c r="O7951" s="283">
        <f t="shared" si="1780"/>
        <v>1.1813592185771855</v>
      </c>
      <c r="P7951" s="21">
        <f t="shared" si="1772"/>
        <v>0</v>
      </c>
      <c r="Q7951" s="21">
        <f t="shared" si="1773"/>
        <v>0.72139578924615555</v>
      </c>
      <c r="R7951">
        <f t="shared" si="1774"/>
        <v>0.9421089825381942</v>
      </c>
      <c r="S7951" s="296">
        <f t="shared" si="1781"/>
        <v>0</v>
      </c>
      <c r="T7951" s="283">
        <f t="shared" si="1782"/>
        <v>0.68408013494312514</v>
      </c>
    </row>
    <row r="7952" spans="1:20" x14ac:dyDescent="0.25">
      <c r="A7952" s="286">
        <v>43432</v>
      </c>
      <c r="B7952" s="1">
        <f t="shared" si="1775"/>
        <v>3</v>
      </c>
      <c r="C7952" s="285">
        <v>6</v>
      </c>
      <c r="D7952" t="s">
        <v>713</v>
      </c>
      <c r="F7952" s="16">
        <v>16</v>
      </c>
      <c r="G7952" t="str">
        <f t="shared" si="1769"/>
        <v>heating</v>
      </c>
      <c r="H7952" s="283">
        <f>IF(G7952="heating",F7952*Assumptions!M$4+Assumptions!M$7,0)</f>
        <v>0.57285390610757747</v>
      </c>
      <c r="I7952" s="15">
        <f t="shared" si="1770"/>
        <v>1.2083911162615524</v>
      </c>
      <c r="J7952" s="15">
        <f t="shared" si="1771"/>
        <v>1.0263036171733995</v>
      </c>
      <c r="K7952" s="283">
        <f t="shared" si="1776"/>
        <v>0.7104397652965273</v>
      </c>
      <c r="L7952" s="283">
        <f t="shared" si="1777"/>
        <v>2.8179276134894917</v>
      </c>
      <c r="M7952" s="283">
        <f t="shared" si="1778"/>
        <v>6.8307142439784645</v>
      </c>
      <c r="N7952" s="283">
        <f t="shared" si="1779"/>
        <v>1.6317545686209942</v>
      </c>
      <c r="O7952" s="283">
        <f t="shared" si="1780"/>
        <v>1.2268804824257076</v>
      </c>
      <c r="P7952" s="21">
        <f t="shared" si="1772"/>
        <v>0</v>
      </c>
      <c r="Q7952" s="21">
        <f t="shared" si="1773"/>
        <v>0.87787080972652631</v>
      </c>
      <c r="R7952">
        <f t="shared" si="1774"/>
        <v>0.9421089825381942</v>
      </c>
      <c r="S7952" s="296">
        <f t="shared" si="1781"/>
        <v>0</v>
      </c>
      <c r="T7952" s="283">
        <f t="shared" si="1782"/>
        <v>0.7104397652965273</v>
      </c>
    </row>
    <row r="7953" spans="1:20" x14ac:dyDescent="0.25">
      <c r="A7953" s="286">
        <v>43432</v>
      </c>
      <c r="B7953" s="1">
        <f t="shared" si="1775"/>
        <v>3</v>
      </c>
      <c r="C7953" s="285">
        <v>7</v>
      </c>
      <c r="D7953" t="s">
        <v>714</v>
      </c>
      <c r="F7953" s="16">
        <v>16</v>
      </c>
      <c r="G7953" t="str">
        <f t="shared" si="1769"/>
        <v>heating</v>
      </c>
      <c r="H7953" s="283">
        <f>IF(G7953="heating",F7953*Assumptions!M$4+Assumptions!M$7,0)</f>
        <v>0.57285390610757747</v>
      </c>
      <c r="I7953" s="15">
        <f t="shared" si="1770"/>
        <v>1.1637425769249583</v>
      </c>
      <c r="J7953" s="15">
        <f t="shared" si="1771"/>
        <v>1.0263036171733995</v>
      </c>
      <c r="K7953" s="283">
        <f t="shared" si="1776"/>
        <v>0.68418990514755795</v>
      </c>
      <c r="L7953" s="283">
        <f t="shared" si="1777"/>
        <v>2.8179276134894917</v>
      </c>
      <c r="M7953" s="283">
        <f t="shared" si="1778"/>
        <v>6.578327901911635</v>
      </c>
      <c r="N7953" s="283">
        <f t="shared" si="1779"/>
        <v>1.6317545686209942</v>
      </c>
      <c r="O7953" s="283">
        <f t="shared" si="1780"/>
        <v>1.1815487841504388</v>
      </c>
      <c r="P7953" s="21">
        <f t="shared" si="1772"/>
        <v>0</v>
      </c>
      <c r="Q7953" s="21">
        <f t="shared" si="1773"/>
        <v>0.97331382064367777</v>
      </c>
      <c r="R7953">
        <f t="shared" si="1774"/>
        <v>0.9421089825381942</v>
      </c>
      <c r="S7953" s="296">
        <f t="shared" si="1781"/>
        <v>0</v>
      </c>
      <c r="T7953" s="283">
        <f t="shared" si="1782"/>
        <v>0.68418990514755795</v>
      </c>
    </row>
    <row r="7954" spans="1:20" x14ac:dyDescent="0.25">
      <c r="A7954" s="286">
        <v>43432</v>
      </c>
      <c r="B7954" s="1">
        <f t="shared" si="1775"/>
        <v>3</v>
      </c>
      <c r="C7954" s="285">
        <v>8</v>
      </c>
      <c r="D7954" t="s">
        <v>714</v>
      </c>
      <c r="F7954" s="16">
        <v>19</v>
      </c>
      <c r="G7954" t="str">
        <f t="shared" si="1769"/>
        <v>heating</v>
      </c>
      <c r="H7954" s="283">
        <f>IF(G7954="heating",F7954*Assumptions!M$4+Assumptions!M$7,0)</f>
        <v>0.54076628339645738</v>
      </c>
      <c r="I7954" s="15">
        <f t="shared" si="1770"/>
        <v>1.094193721037565</v>
      </c>
      <c r="J7954" s="15">
        <f t="shared" si="1771"/>
        <v>1.0263036171733995</v>
      </c>
      <c r="K7954" s="283">
        <f t="shared" si="1776"/>
        <v>0.60726700292326008</v>
      </c>
      <c r="L7954" s="283">
        <f t="shared" si="1777"/>
        <v>2.9437809613584625</v>
      </c>
      <c r="M7954" s="283">
        <f t="shared" si="1778"/>
        <v>6.0994994741668025</v>
      </c>
      <c r="N7954" s="283">
        <f t="shared" si="1779"/>
        <v>1.8289671560163632</v>
      </c>
      <c r="O7954" s="283">
        <f t="shared" si="1780"/>
        <v>0.97741560628151214</v>
      </c>
      <c r="P7954" s="21">
        <f t="shared" si="1772"/>
        <v>0</v>
      </c>
      <c r="Q7954" s="21">
        <f t="shared" si="1773"/>
        <v>0.94940007506179924</v>
      </c>
      <c r="R7954">
        <f t="shared" si="1774"/>
        <v>0.9421089825381942</v>
      </c>
      <c r="S7954" s="296">
        <f t="shared" si="1781"/>
        <v>0</v>
      </c>
      <c r="T7954" s="283">
        <f t="shared" si="1782"/>
        <v>0.60726700292326008</v>
      </c>
    </row>
    <row r="7955" spans="1:20" x14ac:dyDescent="0.25">
      <c r="A7955" s="286">
        <v>43432</v>
      </c>
      <c r="B7955" s="1">
        <f t="shared" si="1775"/>
        <v>3</v>
      </c>
      <c r="C7955" s="285">
        <v>9</v>
      </c>
      <c r="D7955" t="s">
        <v>714</v>
      </c>
      <c r="F7955" s="16">
        <v>25</v>
      </c>
      <c r="G7955" t="str">
        <f t="shared" si="1769"/>
        <v>heating</v>
      </c>
      <c r="H7955" s="283">
        <f>IF(G7955="heating",F7955*Assumptions!M$4+Assumptions!M$7,0)</f>
        <v>0.47659103797421726</v>
      </c>
      <c r="I7955" s="15">
        <f t="shared" si="1770"/>
        <v>1.0343009000871222</v>
      </c>
      <c r="J7955" s="15">
        <f t="shared" si="1771"/>
        <v>1.0263036171733995</v>
      </c>
      <c r="K7955" s="283">
        <f t="shared" si="1776"/>
        <v>0.50590460618453148</v>
      </c>
      <c r="L7955" s="283">
        <f t="shared" si="1777"/>
        <v>3.0939281817466902</v>
      </c>
      <c r="M7955" s="283">
        <f t="shared" si="1778"/>
        <v>5.340573352609459</v>
      </c>
      <c r="N7955" s="283">
        <f t="shared" si="1779"/>
        <v>2.1843738559015753</v>
      </c>
      <c r="O7955" s="283">
        <f t="shared" si="1780"/>
        <v>0.71655889586892674</v>
      </c>
      <c r="P7955" s="21">
        <f t="shared" si="1772"/>
        <v>0</v>
      </c>
      <c r="Q7955" s="21">
        <f t="shared" si="1773"/>
        <v>0.8408485371888097</v>
      </c>
      <c r="R7955">
        <f t="shared" si="1774"/>
        <v>0.9421089825381942</v>
      </c>
      <c r="S7955" s="296">
        <f t="shared" si="1781"/>
        <v>0</v>
      </c>
      <c r="T7955" s="283">
        <f t="shared" si="1782"/>
        <v>0.50590460618453148</v>
      </c>
    </row>
    <row r="7956" spans="1:20" x14ac:dyDescent="0.25">
      <c r="A7956" s="286">
        <v>43432</v>
      </c>
      <c r="B7956" s="1">
        <f t="shared" si="1775"/>
        <v>3</v>
      </c>
      <c r="C7956" s="285">
        <v>10</v>
      </c>
      <c r="D7956" t="s">
        <v>714</v>
      </c>
      <c r="F7956" s="16">
        <v>27</v>
      </c>
      <c r="G7956" t="str">
        <f t="shared" si="1769"/>
        <v>heating</v>
      </c>
      <c r="H7956" s="283">
        <f>IF(G7956="heating",F7956*Assumptions!M$4+Assumptions!M$7,0)</f>
        <v>0.45519928950013722</v>
      </c>
      <c r="I7956" s="15">
        <f t="shared" si="1770"/>
        <v>0.98112329028689171</v>
      </c>
      <c r="J7956" s="15">
        <f t="shared" si="1771"/>
        <v>1.0263036171733995</v>
      </c>
      <c r="K7956" s="283">
        <f t="shared" si="1776"/>
        <v>0.45835399433254426</v>
      </c>
      <c r="L7956" s="283">
        <f t="shared" si="1777"/>
        <v>3.1143580678163376</v>
      </c>
      <c r="M7956" s="283">
        <f t="shared" si="1778"/>
        <v>4.8705565060843554</v>
      </c>
      <c r="N7956" s="283">
        <f t="shared" si="1779"/>
        <v>2.2875213966102126</v>
      </c>
      <c r="O7956" s="283">
        <f t="shared" si="1780"/>
        <v>0.62402846254497424</v>
      </c>
      <c r="P7956" s="21">
        <f t="shared" si="1772"/>
        <v>0</v>
      </c>
      <c r="Q7956" s="21">
        <f t="shared" si="1773"/>
        <v>0.74504051125983206</v>
      </c>
      <c r="R7956">
        <f t="shared" si="1774"/>
        <v>0.9421089825381942</v>
      </c>
      <c r="S7956" s="296">
        <f t="shared" si="1781"/>
        <v>0</v>
      </c>
      <c r="T7956" s="283">
        <f t="shared" si="1782"/>
        <v>0.45835399433254426</v>
      </c>
    </row>
    <row r="7957" spans="1:20" x14ac:dyDescent="0.25">
      <c r="A7957" s="286">
        <v>43432</v>
      </c>
      <c r="B7957" s="1">
        <f t="shared" si="1775"/>
        <v>3</v>
      </c>
      <c r="C7957" s="285">
        <v>11</v>
      </c>
      <c r="D7957" t="s">
        <v>714</v>
      </c>
      <c r="F7957" s="16">
        <v>30</v>
      </c>
      <c r="G7957" t="str">
        <f t="shared" si="1769"/>
        <v>heating</v>
      </c>
      <c r="H7957" s="283">
        <f>IF(G7957="heating",F7957*Assumptions!M$4+Assumptions!M$7,0)</f>
        <v>0.42311166678901713</v>
      </c>
      <c r="I7957" s="15">
        <f t="shared" si="1770"/>
        <v>0.94956163997961163</v>
      </c>
      <c r="J7957" s="15">
        <f t="shared" si="1771"/>
        <v>1.0263036171733995</v>
      </c>
      <c r="K7957" s="283">
        <f t="shared" si="1776"/>
        <v>0.41233862848058378</v>
      </c>
      <c r="L7957" s="283">
        <f t="shared" si="1777"/>
        <v>3.0747565450814909</v>
      </c>
      <c r="M7957" s="283">
        <f t="shared" si="1778"/>
        <v>4.3258731395765677</v>
      </c>
      <c r="N7957" s="283">
        <f t="shared" si="1779"/>
        <v>2.3339835549601151</v>
      </c>
      <c r="O7957" s="283">
        <f t="shared" si="1780"/>
        <v>0.54320901019898837</v>
      </c>
      <c r="P7957" s="21">
        <f t="shared" si="1772"/>
        <v>0</v>
      </c>
      <c r="Q7957" s="21">
        <f t="shared" si="1773"/>
        <v>0.72850690893675296</v>
      </c>
      <c r="R7957">
        <f t="shared" si="1774"/>
        <v>0.9421089825381942</v>
      </c>
      <c r="S7957" s="296">
        <f t="shared" si="1781"/>
        <v>0</v>
      </c>
      <c r="T7957" s="283">
        <f t="shared" si="1782"/>
        <v>0.41233862848058378</v>
      </c>
    </row>
    <row r="7958" spans="1:20" x14ac:dyDescent="0.25">
      <c r="A7958" s="286">
        <v>43432</v>
      </c>
      <c r="B7958" s="1">
        <f t="shared" si="1775"/>
        <v>3</v>
      </c>
      <c r="C7958" s="285">
        <v>12</v>
      </c>
      <c r="D7958" t="s">
        <v>714</v>
      </c>
      <c r="F7958" s="16">
        <v>30</v>
      </c>
      <c r="G7958" t="str">
        <f t="shared" si="1769"/>
        <v>heating</v>
      </c>
      <c r="H7958" s="283">
        <f>IF(G7958="heating",F7958*Assumptions!M$4+Assumptions!M$7,0)</f>
        <v>0.42311166678901713</v>
      </c>
      <c r="I7958" s="15">
        <f t="shared" si="1770"/>
        <v>0.91648403420261149</v>
      </c>
      <c r="J7958" s="15">
        <f t="shared" si="1771"/>
        <v>1.0263036171733995</v>
      </c>
      <c r="K7958" s="283">
        <f t="shared" si="1776"/>
        <v>0.39797497474263105</v>
      </c>
      <c r="L7958" s="283">
        <f t="shared" si="1777"/>
        <v>3.0747565450814909</v>
      </c>
      <c r="M7958" s="283">
        <f t="shared" si="1778"/>
        <v>4.1751830523534785</v>
      </c>
      <c r="N7958" s="283">
        <f t="shared" si="1779"/>
        <v>2.3339835549601151</v>
      </c>
      <c r="O7958" s="283">
        <f t="shared" si="1780"/>
        <v>0.52428653825260429</v>
      </c>
      <c r="P7958" s="21">
        <f t="shared" si="1772"/>
        <v>0</v>
      </c>
      <c r="Q7958" s="21">
        <f t="shared" si="1773"/>
        <v>0.75910815787401487</v>
      </c>
      <c r="R7958">
        <f t="shared" si="1774"/>
        <v>0.9421089825381942</v>
      </c>
      <c r="S7958" s="296">
        <f t="shared" si="1781"/>
        <v>0</v>
      </c>
      <c r="T7958" s="283">
        <f t="shared" si="1782"/>
        <v>0.39797497474263105</v>
      </c>
    </row>
    <row r="7959" spans="1:20" x14ac:dyDescent="0.25">
      <c r="A7959" s="286">
        <v>43432</v>
      </c>
      <c r="B7959" s="1">
        <f t="shared" si="1775"/>
        <v>3</v>
      </c>
      <c r="C7959" s="285">
        <v>13</v>
      </c>
      <c r="D7959" t="s">
        <v>714</v>
      </c>
      <c r="F7959" s="16">
        <v>34</v>
      </c>
      <c r="G7959" t="str">
        <f t="shared" si="1769"/>
        <v>heating</v>
      </c>
      <c r="H7959" s="283">
        <f>IF(G7959="heating",F7959*Assumptions!M$4+Assumptions!M$7,0)</f>
        <v>0.38032816984085704</v>
      </c>
      <c r="I7959" s="15">
        <f t="shared" si="1770"/>
        <v>0.90040206880052787</v>
      </c>
      <c r="J7959" s="15">
        <f t="shared" si="1771"/>
        <v>1.0263036171733995</v>
      </c>
      <c r="K7959" s="283">
        <f t="shared" si="1776"/>
        <v>0.35145589916853037</v>
      </c>
      <c r="L7959" s="283">
        <f t="shared" si="1777"/>
        <v>3.1617728735566879</v>
      </c>
      <c r="M7959" s="283">
        <f t="shared" si="1778"/>
        <v>3.7914953607635256</v>
      </c>
      <c r="N7959" s="283">
        <f t="shared" si="1779"/>
        <v>2.582445701090049</v>
      </c>
      <c r="O7959" s="283">
        <f t="shared" si="1780"/>
        <v>0.43029897115493537</v>
      </c>
      <c r="P7959" s="21">
        <f t="shared" si="1772"/>
        <v>0</v>
      </c>
      <c r="Q7959" s="21">
        <f t="shared" si="1773"/>
        <v>0.79115902007799765</v>
      </c>
      <c r="R7959">
        <f t="shared" si="1774"/>
        <v>0.9421089825381942</v>
      </c>
      <c r="S7959" s="296">
        <f t="shared" si="1781"/>
        <v>0</v>
      </c>
      <c r="T7959" s="283">
        <f t="shared" si="1782"/>
        <v>0.35145589916853037</v>
      </c>
    </row>
    <row r="7960" spans="1:20" x14ac:dyDescent="0.25">
      <c r="A7960" s="286">
        <v>43432</v>
      </c>
      <c r="B7960" s="1">
        <f t="shared" si="1775"/>
        <v>3</v>
      </c>
      <c r="C7960" s="285">
        <v>14</v>
      </c>
      <c r="D7960" t="s">
        <v>714</v>
      </c>
      <c r="F7960" s="16">
        <v>34</v>
      </c>
      <c r="G7960" t="str">
        <f t="shared" si="1769"/>
        <v>heating</v>
      </c>
      <c r="H7960" s="283">
        <f>IF(G7960="heating",F7960*Assumptions!M$4+Assumptions!M$7,0)</f>
        <v>0.38032816984085704</v>
      </c>
      <c r="I7960" s="15">
        <f t="shared" si="1770"/>
        <v>0.86032894500746537</v>
      </c>
      <c r="J7960" s="15">
        <f t="shared" si="1771"/>
        <v>1.0263036171733995</v>
      </c>
      <c r="K7960" s="283">
        <f t="shared" si="1776"/>
        <v>0.33581406954241177</v>
      </c>
      <c r="L7960" s="283">
        <f t="shared" si="1777"/>
        <v>3.1617728735566879</v>
      </c>
      <c r="M7960" s="283">
        <f t="shared" si="1778"/>
        <v>3.6227517869564352</v>
      </c>
      <c r="N7960" s="283">
        <f t="shared" si="1779"/>
        <v>2.582445701090049</v>
      </c>
      <c r="O7960" s="283">
        <f t="shared" si="1780"/>
        <v>0.41114816671254889</v>
      </c>
      <c r="P7960" s="21">
        <f t="shared" si="1772"/>
        <v>0</v>
      </c>
      <c r="Q7960" s="21">
        <f t="shared" si="1773"/>
        <v>0.84355555031342389</v>
      </c>
      <c r="R7960">
        <f t="shared" si="1774"/>
        <v>0.9421089825381942</v>
      </c>
      <c r="S7960" s="296">
        <f t="shared" si="1781"/>
        <v>0</v>
      </c>
      <c r="T7960" s="283">
        <f t="shared" si="1782"/>
        <v>0.33581406954241177</v>
      </c>
    </row>
    <row r="7961" spans="1:20" x14ac:dyDescent="0.25">
      <c r="A7961" s="286">
        <v>43432</v>
      </c>
      <c r="B7961" s="1">
        <f t="shared" si="1775"/>
        <v>3</v>
      </c>
      <c r="C7961" s="285">
        <v>15</v>
      </c>
      <c r="D7961" t="s">
        <v>714</v>
      </c>
      <c r="F7961" s="16">
        <v>34</v>
      </c>
      <c r="G7961" t="str">
        <f t="shared" si="1769"/>
        <v>heating</v>
      </c>
      <c r="H7961" s="283">
        <f>IF(G7961="heating",F7961*Assumptions!M$4+Assumptions!M$7,0)</f>
        <v>0.38032816984085704</v>
      </c>
      <c r="I7961" s="15">
        <f t="shared" si="1770"/>
        <v>0.85754515037175039</v>
      </c>
      <c r="J7961" s="15">
        <f t="shared" si="1771"/>
        <v>1.0263036171733995</v>
      </c>
      <c r="K7961" s="283">
        <f t="shared" si="1776"/>
        <v>0.33472746492354516</v>
      </c>
      <c r="L7961" s="283">
        <f t="shared" si="1777"/>
        <v>3.1617728735566879</v>
      </c>
      <c r="M7961" s="283">
        <f t="shared" si="1778"/>
        <v>3.6110295299644095</v>
      </c>
      <c r="N7961" s="283">
        <f t="shared" si="1779"/>
        <v>2.582445701090049</v>
      </c>
      <c r="O7961" s="283">
        <f t="shared" si="1780"/>
        <v>0.40981780108017041</v>
      </c>
      <c r="P7961" s="21">
        <f t="shared" si="1772"/>
        <v>0</v>
      </c>
      <c r="Q7961" s="21">
        <f t="shared" si="1773"/>
        <v>0.96592607327566882</v>
      </c>
      <c r="R7961">
        <f t="shared" si="1774"/>
        <v>0.9421089825381942</v>
      </c>
      <c r="S7961" s="296">
        <f t="shared" si="1781"/>
        <v>0</v>
      </c>
      <c r="T7961" s="283">
        <f t="shared" si="1782"/>
        <v>0.33472746492354516</v>
      </c>
    </row>
    <row r="7962" spans="1:20" x14ac:dyDescent="0.25">
      <c r="A7962" s="286">
        <v>43432</v>
      </c>
      <c r="B7962" s="1">
        <f t="shared" si="1775"/>
        <v>3</v>
      </c>
      <c r="C7962" s="285">
        <v>16</v>
      </c>
      <c r="D7962" t="s">
        <v>714</v>
      </c>
      <c r="F7962" s="16">
        <v>34</v>
      </c>
      <c r="G7962" t="str">
        <f t="shared" si="1769"/>
        <v>heating</v>
      </c>
      <c r="H7962" s="283">
        <f>IF(G7962="heating",F7962*Assumptions!M$4+Assumptions!M$7,0)</f>
        <v>0.38032816984085704</v>
      </c>
      <c r="I7962" s="15">
        <f t="shared" si="1770"/>
        <v>0.88344815438260227</v>
      </c>
      <c r="J7962" s="15">
        <f t="shared" si="1771"/>
        <v>1.0263036171733995</v>
      </c>
      <c r="K7962" s="283">
        <f t="shared" si="1776"/>
        <v>0.34483824085493275</v>
      </c>
      <c r="L7962" s="283">
        <f t="shared" si="1777"/>
        <v>3.1617728735566879</v>
      </c>
      <c r="M7962" s="283">
        <f t="shared" si="1778"/>
        <v>3.7201042677288574</v>
      </c>
      <c r="N7962" s="283">
        <f t="shared" si="1779"/>
        <v>2.582445701090049</v>
      </c>
      <c r="O7962" s="283">
        <f t="shared" si="1780"/>
        <v>0.42219675528508449</v>
      </c>
      <c r="P7962" s="21">
        <f t="shared" si="1772"/>
        <v>0</v>
      </c>
      <c r="Q7962" s="21">
        <f t="shared" si="1773"/>
        <v>1.1649354943302594</v>
      </c>
      <c r="R7962">
        <f t="shared" si="1774"/>
        <v>0.9421089825381942</v>
      </c>
      <c r="S7962" s="296">
        <f t="shared" si="1781"/>
        <v>0</v>
      </c>
      <c r="T7962" s="283">
        <f t="shared" si="1782"/>
        <v>0.34483824085493275</v>
      </c>
    </row>
    <row r="7963" spans="1:20" x14ac:dyDescent="0.25">
      <c r="A7963" s="286">
        <v>43432</v>
      </c>
      <c r="B7963" s="1">
        <f t="shared" si="1775"/>
        <v>3</v>
      </c>
      <c r="C7963" s="285">
        <v>17</v>
      </c>
      <c r="D7963" t="s">
        <v>714</v>
      </c>
      <c r="F7963" s="16">
        <v>34</v>
      </c>
      <c r="G7963" t="str">
        <f t="shared" si="1769"/>
        <v>heating</v>
      </c>
      <c r="H7963" s="283">
        <f>IF(G7963="heating",F7963*Assumptions!M$4+Assumptions!M$7,0)</f>
        <v>0.38032816984085704</v>
      </c>
      <c r="I7963" s="15">
        <f t="shared" si="1770"/>
        <v>0.94025748850374469</v>
      </c>
      <c r="J7963" s="15">
        <f t="shared" si="1771"/>
        <v>1.0263036171733995</v>
      </c>
      <c r="K7963" s="283">
        <f t="shared" si="1776"/>
        <v>0.36701275188344396</v>
      </c>
      <c r="L7963" s="283">
        <f t="shared" si="1777"/>
        <v>3.1617728735566879</v>
      </c>
      <c r="M7963" s="283">
        <f t="shared" si="1778"/>
        <v>3.9593222062830322</v>
      </c>
      <c r="N7963" s="283">
        <f t="shared" si="1779"/>
        <v>2.582445701090049</v>
      </c>
      <c r="O7963" s="283">
        <f t="shared" si="1780"/>
        <v>0.44934573558106389</v>
      </c>
      <c r="P7963" s="21">
        <f t="shared" si="1772"/>
        <v>0</v>
      </c>
      <c r="Q7963" s="21">
        <f t="shared" si="1773"/>
        <v>1.3521540118753073</v>
      </c>
      <c r="R7963">
        <f t="shared" si="1774"/>
        <v>0.9421089825381942</v>
      </c>
      <c r="S7963" s="296">
        <f t="shared" si="1781"/>
        <v>0</v>
      </c>
      <c r="T7963" s="283">
        <f t="shared" si="1782"/>
        <v>0.36701275188344396</v>
      </c>
    </row>
    <row r="7964" spans="1:20" x14ac:dyDescent="0.25">
      <c r="A7964" s="286">
        <v>43432</v>
      </c>
      <c r="B7964" s="1">
        <f t="shared" si="1775"/>
        <v>3</v>
      </c>
      <c r="C7964" s="285">
        <v>18</v>
      </c>
      <c r="D7964" t="s">
        <v>714</v>
      </c>
      <c r="F7964" s="16">
        <v>36</v>
      </c>
      <c r="G7964" t="str">
        <f t="shared" si="1769"/>
        <v>heating</v>
      </c>
      <c r="H7964" s="283">
        <f>IF(G7964="heating",F7964*Assumptions!M$4+Assumptions!M$7,0)</f>
        <v>0.358936421366777</v>
      </c>
      <c r="I7964" s="15">
        <f t="shared" si="1770"/>
        <v>0.98182363790757687</v>
      </c>
      <c r="J7964" s="15">
        <f t="shared" si="1771"/>
        <v>1.0263036171733995</v>
      </c>
      <c r="K7964" s="283">
        <f t="shared" si="1776"/>
        <v>0.36168198025712073</v>
      </c>
      <c r="L7964" s="283">
        <f t="shared" si="1777"/>
        <v>3.2767200477248446</v>
      </c>
      <c r="M7964" s="283">
        <f t="shared" si="1778"/>
        <v>4.0436655922190301</v>
      </c>
      <c r="N7964" s="283">
        <f t="shared" si="1779"/>
        <v>2.7263288431388362</v>
      </c>
      <c r="O7964" s="283">
        <f t="shared" si="1780"/>
        <v>0.43469833017094228</v>
      </c>
      <c r="P7964" s="21">
        <f t="shared" si="1772"/>
        <v>0</v>
      </c>
      <c r="Q7964" s="21">
        <f t="shared" si="1773"/>
        <v>1.5598916921549892</v>
      </c>
      <c r="R7964">
        <f t="shared" si="1774"/>
        <v>0.9421089825381942</v>
      </c>
      <c r="S7964" s="296">
        <f t="shared" si="1781"/>
        <v>0</v>
      </c>
      <c r="T7964" s="283">
        <f t="shared" si="1782"/>
        <v>0.36168198025712073</v>
      </c>
    </row>
    <row r="7965" spans="1:20" x14ac:dyDescent="0.25">
      <c r="A7965" s="286">
        <v>43432</v>
      </c>
      <c r="B7965" s="1">
        <f t="shared" si="1775"/>
        <v>3</v>
      </c>
      <c r="C7965" s="285">
        <v>19</v>
      </c>
      <c r="D7965" t="s">
        <v>714</v>
      </c>
      <c r="F7965" s="16">
        <v>36</v>
      </c>
      <c r="G7965" t="str">
        <f t="shared" si="1769"/>
        <v>heating</v>
      </c>
      <c r="H7965" s="283">
        <f>IF(G7965="heating",F7965*Assumptions!M$4+Assumptions!M$7,0)</f>
        <v>0.358936421366777</v>
      </c>
      <c r="I7965" s="15">
        <f t="shared" si="1770"/>
        <v>0.98418842963438757</v>
      </c>
      <c r="J7965" s="15">
        <f t="shared" si="1771"/>
        <v>1.0263036171733995</v>
      </c>
      <c r="K7965" s="283">
        <f t="shared" si="1776"/>
        <v>0.36255311690694847</v>
      </c>
      <c r="L7965" s="283">
        <f t="shared" si="1777"/>
        <v>3.2767200477248446</v>
      </c>
      <c r="M7965" s="283">
        <f t="shared" si="1778"/>
        <v>4.0534050470144427</v>
      </c>
      <c r="N7965" s="283">
        <f t="shared" si="1779"/>
        <v>2.7263288431388362</v>
      </c>
      <c r="O7965" s="283">
        <f t="shared" si="1780"/>
        <v>0.43574533186774128</v>
      </c>
      <c r="P7965" s="21">
        <f t="shared" si="1772"/>
        <v>0</v>
      </c>
      <c r="Q7965" s="21">
        <f t="shared" si="1773"/>
        <v>1.6764212681468484</v>
      </c>
      <c r="R7965">
        <f t="shared" si="1774"/>
        <v>0.9421089825381942</v>
      </c>
      <c r="S7965" s="296">
        <f t="shared" si="1781"/>
        <v>0</v>
      </c>
      <c r="T7965" s="283">
        <f t="shared" si="1782"/>
        <v>0.36255311690694847</v>
      </c>
    </row>
    <row r="7966" spans="1:20" x14ac:dyDescent="0.25">
      <c r="A7966" s="286">
        <v>43432</v>
      </c>
      <c r="B7966" s="1">
        <f t="shared" si="1775"/>
        <v>3</v>
      </c>
      <c r="C7966" s="285">
        <v>20</v>
      </c>
      <c r="D7966" t="s">
        <v>714</v>
      </c>
      <c r="F7966" s="16">
        <v>36</v>
      </c>
      <c r="G7966" t="str">
        <f t="shared" si="1769"/>
        <v>heating</v>
      </c>
      <c r="H7966" s="283">
        <f>IF(G7966="heating",F7966*Assumptions!M$4+Assumptions!M$7,0)</f>
        <v>0.358936421366777</v>
      </c>
      <c r="I7966" s="15">
        <f t="shared" si="1770"/>
        <v>0.97071962311712034</v>
      </c>
      <c r="J7966" s="15">
        <f t="shared" si="1771"/>
        <v>1.0263036171733995</v>
      </c>
      <c r="K7966" s="283">
        <f t="shared" si="1776"/>
        <v>0.35759150829947295</v>
      </c>
      <c r="L7966" s="283">
        <f t="shared" si="1777"/>
        <v>3.2767200477248446</v>
      </c>
      <c r="M7966" s="283">
        <f t="shared" si="1778"/>
        <v>3.997933425249256</v>
      </c>
      <c r="N7966" s="283">
        <f t="shared" si="1779"/>
        <v>2.7263288431388362</v>
      </c>
      <c r="O7966" s="283">
        <f t="shared" si="1780"/>
        <v>0.42978207382790717</v>
      </c>
      <c r="P7966" s="21">
        <f t="shared" si="1772"/>
        <v>0</v>
      </c>
      <c r="Q7966" s="21">
        <f t="shared" si="1773"/>
        <v>1.52436960139122</v>
      </c>
      <c r="R7966">
        <f t="shared" si="1774"/>
        <v>0.9421089825381942</v>
      </c>
      <c r="S7966" s="296">
        <f t="shared" si="1781"/>
        <v>0</v>
      </c>
      <c r="T7966" s="283">
        <f t="shared" si="1782"/>
        <v>0.35759150829947295</v>
      </c>
    </row>
    <row r="7967" spans="1:20" x14ac:dyDescent="0.25">
      <c r="A7967" s="286">
        <v>43432</v>
      </c>
      <c r="B7967" s="1">
        <f t="shared" si="1775"/>
        <v>3</v>
      </c>
      <c r="C7967" s="285">
        <v>21</v>
      </c>
      <c r="D7967" t="s">
        <v>714</v>
      </c>
      <c r="F7967" s="16">
        <v>36</v>
      </c>
      <c r="G7967" t="str">
        <f t="shared" si="1769"/>
        <v>heating</v>
      </c>
      <c r="H7967" s="283">
        <f>IF(G7967="heating",F7967*Assumptions!M$4+Assumptions!M$7,0)</f>
        <v>0.358936421366777</v>
      </c>
      <c r="I7967" s="15">
        <f t="shared" si="1770"/>
        <v>0.95751150862929935</v>
      </c>
      <c r="J7967" s="15">
        <f t="shared" si="1771"/>
        <v>1.0263036171733995</v>
      </c>
      <c r="K7967" s="283">
        <f t="shared" si="1776"/>
        <v>0.35272593283461778</v>
      </c>
      <c r="L7967" s="283">
        <f t="shared" si="1777"/>
        <v>3.2767200477248446</v>
      </c>
      <c r="M7967" s="283">
        <f t="shared" si="1778"/>
        <v>3.9435354702292327</v>
      </c>
      <c r="N7967" s="283">
        <f t="shared" si="1779"/>
        <v>2.7263288431388362</v>
      </c>
      <c r="O7967" s="283">
        <f t="shared" si="1780"/>
        <v>0.4239342360993324</v>
      </c>
      <c r="P7967" s="21">
        <f t="shared" si="1772"/>
        <v>0</v>
      </c>
      <c r="Q7967" s="21">
        <f t="shared" si="1773"/>
        <v>1.4448604713749031</v>
      </c>
      <c r="R7967">
        <f t="shared" si="1774"/>
        <v>0.9421089825381942</v>
      </c>
      <c r="S7967" s="296">
        <f t="shared" si="1781"/>
        <v>0</v>
      </c>
      <c r="T7967" s="283">
        <f t="shared" si="1782"/>
        <v>0.35272593283461778</v>
      </c>
    </row>
    <row r="7968" spans="1:20" x14ac:dyDescent="0.25">
      <c r="A7968" s="286">
        <v>43432</v>
      </c>
      <c r="B7968" s="1">
        <f t="shared" si="1775"/>
        <v>3</v>
      </c>
      <c r="C7968" s="285">
        <v>22</v>
      </c>
      <c r="D7968" t="s">
        <v>714</v>
      </c>
      <c r="F7968" s="16">
        <v>34</v>
      </c>
      <c r="G7968" t="str">
        <f t="shared" si="1769"/>
        <v>heating</v>
      </c>
      <c r="H7968" s="283">
        <f>IF(G7968="heating",F7968*Assumptions!M$4+Assumptions!M$7,0)</f>
        <v>0.38032816984085704</v>
      </c>
      <c r="I7968" s="15">
        <f t="shared" si="1770"/>
        <v>0.9426530227543114</v>
      </c>
      <c r="J7968" s="15">
        <f t="shared" si="1771"/>
        <v>1.0263036171733995</v>
      </c>
      <c r="K7968" s="283">
        <f t="shared" si="1776"/>
        <v>0.36794780598115773</v>
      </c>
      <c r="L7968" s="283">
        <f t="shared" si="1777"/>
        <v>3.1617728735566879</v>
      </c>
      <c r="M7968" s="283">
        <f t="shared" si="1778"/>
        <v>3.9694095409441719</v>
      </c>
      <c r="N7968" s="283">
        <f t="shared" si="1779"/>
        <v>2.582445701090049</v>
      </c>
      <c r="O7968" s="283">
        <f t="shared" si="1780"/>
        <v>0.45049055294555351</v>
      </c>
      <c r="P7968" s="21">
        <f t="shared" si="1772"/>
        <v>0</v>
      </c>
      <c r="Q7968" s="21">
        <f t="shared" si="1773"/>
        <v>1.2427137171080138</v>
      </c>
      <c r="R7968">
        <f t="shared" si="1774"/>
        <v>0.9421089825381942</v>
      </c>
      <c r="S7968" s="296">
        <f t="shared" si="1781"/>
        <v>0</v>
      </c>
      <c r="T7968" s="283">
        <f t="shared" si="1782"/>
        <v>0.36794780598115773</v>
      </c>
    </row>
    <row r="7969" spans="1:20" x14ac:dyDescent="0.25">
      <c r="A7969" s="286">
        <v>43432</v>
      </c>
      <c r="B7969" s="1">
        <f t="shared" si="1775"/>
        <v>3</v>
      </c>
      <c r="C7969" s="285">
        <v>23</v>
      </c>
      <c r="D7969" t="s">
        <v>713</v>
      </c>
      <c r="F7969" s="16">
        <v>30</v>
      </c>
      <c r="G7969" t="str">
        <f t="shared" si="1769"/>
        <v>heating</v>
      </c>
      <c r="H7969" s="283">
        <f>IF(G7969="heating",F7969*Assumptions!M$4+Assumptions!M$7,0)</f>
        <v>0.42311166678901713</v>
      </c>
      <c r="I7969" s="15">
        <f t="shared" si="1770"/>
        <v>0.94450710149963013</v>
      </c>
      <c r="J7969" s="15">
        <f t="shared" si="1771"/>
        <v>1.0263036171733995</v>
      </c>
      <c r="K7969" s="283">
        <f t="shared" si="1776"/>
        <v>0.41014374046416963</v>
      </c>
      <c r="L7969" s="283">
        <f t="shared" si="1777"/>
        <v>3.0747565450814909</v>
      </c>
      <c r="M7969" s="283">
        <f t="shared" si="1778"/>
        <v>4.3028464172207901</v>
      </c>
      <c r="N7969" s="283">
        <f t="shared" si="1779"/>
        <v>2.3339835549601151</v>
      </c>
      <c r="O7969" s="283">
        <f t="shared" si="1780"/>
        <v>0.5403174961264714</v>
      </c>
      <c r="P7969" s="21">
        <f t="shared" si="1772"/>
        <v>0</v>
      </c>
      <c r="Q7969" s="21">
        <f t="shared" si="1773"/>
        <v>1.0297519246597011</v>
      </c>
      <c r="R7969">
        <f t="shared" si="1774"/>
        <v>0.9421089825381942</v>
      </c>
      <c r="S7969" s="296">
        <f t="shared" si="1781"/>
        <v>0</v>
      </c>
      <c r="T7969" s="283">
        <f t="shared" si="1782"/>
        <v>0.41014374046416963</v>
      </c>
    </row>
    <row r="7970" spans="1:20" x14ac:dyDescent="0.25">
      <c r="A7970" s="286">
        <v>43433</v>
      </c>
      <c r="B7970" s="1">
        <f t="shared" si="1775"/>
        <v>4</v>
      </c>
      <c r="C7970" s="285">
        <v>0</v>
      </c>
      <c r="D7970" t="s">
        <v>713</v>
      </c>
      <c r="F7970" s="16">
        <v>30</v>
      </c>
      <c r="G7970" t="str">
        <f t="shared" si="1769"/>
        <v>heating</v>
      </c>
      <c r="H7970" s="283">
        <f>IF(G7970="heating",F7970*Assumptions!M$4+Assumptions!M$7,0)</f>
        <v>0.42311166678901713</v>
      </c>
      <c r="I7970" s="15">
        <f t="shared" si="1770"/>
        <v>0.97481507806017154</v>
      </c>
      <c r="J7970" s="15">
        <f t="shared" si="1771"/>
        <v>1.0020455199443592</v>
      </c>
      <c r="K7970" s="283">
        <f t="shared" si="1776"/>
        <v>0.41329931871152475</v>
      </c>
      <c r="L7970" s="283">
        <f t="shared" si="1777"/>
        <v>3.0747565450814909</v>
      </c>
      <c r="M7970" s="283">
        <f t="shared" si="1778"/>
        <v>4.3359518073957695</v>
      </c>
      <c r="N7970" s="283">
        <f t="shared" si="1779"/>
        <v>2.3339835549601151</v>
      </c>
      <c r="O7970" s="283">
        <f t="shared" si="1780"/>
        <v>0.54447460976549089</v>
      </c>
      <c r="P7970" s="21">
        <f t="shared" si="1772"/>
        <v>0</v>
      </c>
      <c r="Q7970" s="21">
        <f t="shared" si="1773"/>
        <v>0.90668853391740301</v>
      </c>
      <c r="R7970">
        <f t="shared" si="1774"/>
        <v>1.0705685074825908</v>
      </c>
      <c r="S7970" s="296">
        <f t="shared" si="1781"/>
        <v>0</v>
      </c>
      <c r="T7970" s="283">
        <f t="shared" si="1782"/>
        <v>0.41329931871152475</v>
      </c>
    </row>
    <row r="7971" spans="1:20" x14ac:dyDescent="0.25">
      <c r="A7971" s="286">
        <v>43433</v>
      </c>
      <c r="B7971" s="1">
        <f t="shared" si="1775"/>
        <v>4</v>
      </c>
      <c r="C7971" s="285">
        <v>1</v>
      </c>
      <c r="D7971" t="s">
        <v>713</v>
      </c>
      <c r="F7971" s="16">
        <v>28</v>
      </c>
      <c r="G7971" t="str">
        <f t="shared" si="1769"/>
        <v>heating</v>
      </c>
      <c r="H7971" s="283">
        <f>IF(G7971="heating",F7971*Assumptions!M$4+Assumptions!M$7,0)</f>
        <v>0.44450341526309717</v>
      </c>
      <c r="I7971" s="15">
        <f t="shared" si="1770"/>
        <v>1.012242869806885</v>
      </c>
      <c r="J7971" s="15">
        <f t="shared" si="1771"/>
        <v>1.0020455199443592</v>
      </c>
      <c r="K7971" s="283">
        <f t="shared" si="1776"/>
        <v>0.45086578502043978</v>
      </c>
      <c r="L7971" s="283">
        <f t="shared" si="1777"/>
        <v>3.0941723472618432</v>
      </c>
      <c r="M7971" s="283">
        <f t="shared" si="1778"/>
        <v>4.7599325880769836</v>
      </c>
      <c r="N7971" s="283">
        <f t="shared" si="1779"/>
        <v>2.2832919573072399</v>
      </c>
      <c r="O7971" s="283">
        <f t="shared" si="1780"/>
        <v>0.61098469684182788</v>
      </c>
      <c r="P7971" s="21">
        <f t="shared" si="1772"/>
        <v>0</v>
      </c>
      <c r="Q7971" s="21">
        <f t="shared" si="1773"/>
        <v>0.81803459285312596</v>
      </c>
      <c r="R7971">
        <f t="shared" si="1774"/>
        <v>1.0705685074825908</v>
      </c>
      <c r="S7971" s="296">
        <f t="shared" si="1781"/>
        <v>0</v>
      </c>
      <c r="T7971" s="283">
        <f t="shared" si="1782"/>
        <v>0.45086578502043978</v>
      </c>
    </row>
    <row r="7972" spans="1:20" x14ac:dyDescent="0.25">
      <c r="A7972" s="286">
        <v>43433</v>
      </c>
      <c r="B7972" s="1">
        <f t="shared" si="1775"/>
        <v>4</v>
      </c>
      <c r="C7972" s="285">
        <v>2</v>
      </c>
      <c r="D7972" t="s">
        <v>713</v>
      </c>
      <c r="F7972" s="16">
        <v>27</v>
      </c>
      <c r="G7972" t="str">
        <f t="shared" si="1769"/>
        <v>heating</v>
      </c>
      <c r="H7972" s="283">
        <f>IF(G7972="heating",F7972*Assumptions!M$4+Assumptions!M$7,0)</f>
        <v>0.45519928950013722</v>
      </c>
      <c r="I7972" s="15">
        <f t="shared" si="1770"/>
        <v>1.0509704703585963</v>
      </c>
      <c r="J7972" s="15">
        <f t="shared" si="1771"/>
        <v>1.0020455199443592</v>
      </c>
      <c r="K7972" s="283">
        <f t="shared" si="1776"/>
        <v>0.4793795902030637</v>
      </c>
      <c r="L7972" s="283">
        <f t="shared" si="1777"/>
        <v>3.1143580678163376</v>
      </c>
      <c r="M7972" s="283">
        <f t="shared" si="1778"/>
        <v>5.0939784769359084</v>
      </c>
      <c r="N7972" s="283">
        <f t="shared" si="1779"/>
        <v>2.2875213966102126</v>
      </c>
      <c r="O7972" s="283">
        <f t="shared" si="1780"/>
        <v>0.65265387091362681</v>
      </c>
      <c r="P7972" s="21">
        <f t="shared" si="1772"/>
        <v>0</v>
      </c>
      <c r="Q7972" s="21">
        <f t="shared" si="1773"/>
        <v>0.74507607494346417</v>
      </c>
      <c r="R7972">
        <f t="shared" si="1774"/>
        <v>1.0705685074825908</v>
      </c>
      <c r="S7972" s="296">
        <f t="shared" si="1781"/>
        <v>0</v>
      </c>
      <c r="T7972" s="283">
        <f t="shared" si="1782"/>
        <v>0.4793795902030637</v>
      </c>
    </row>
    <row r="7973" spans="1:20" x14ac:dyDescent="0.25">
      <c r="A7973" s="286">
        <v>43433</v>
      </c>
      <c r="B7973" s="1">
        <f t="shared" si="1775"/>
        <v>4</v>
      </c>
      <c r="C7973" s="285">
        <v>3</v>
      </c>
      <c r="D7973" t="s">
        <v>713</v>
      </c>
      <c r="F7973" s="16">
        <v>27</v>
      </c>
      <c r="G7973" t="str">
        <f t="shared" si="1769"/>
        <v>heating</v>
      </c>
      <c r="H7973" s="283">
        <f>IF(G7973="heating",F7973*Assumptions!M$4+Assumptions!M$7,0)</f>
        <v>0.45519928950013722</v>
      </c>
      <c r="I7973" s="15">
        <f t="shared" si="1770"/>
        <v>1.0924036124451033</v>
      </c>
      <c r="J7973" s="15">
        <f t="shared" si="1771"/>
        <v>1.0020455199443592</v>
      </c>
      <c r="K7973" s="283">
        <f t="shared" si="1776"/>
        <v>0.49827850623776254</v>
      </c>
      <c r="L7973" s="283">
        <f t="shared" si="1777"/>
        <v>3.1143580678163376</v>
      </c>
      <c r="M7973" s="283">
        <f t="shared" si="1778"/>
        <v>5.2948019443626189</v>
      </c>
      <c r="N7973" s="283">
        <f t="shared" si="1779"/>
        <v>2.2875213966102126</v>
      </c>
      <c r="O7973" s="283">
        <f t="shared" si="1780"/>
        <v>0.67838389980553904</v>
      </c>
      <c r="P7973" s="21">
        <f t="shared" si="1772"/>
        <v>0</v>
      </c>
      <c r="Q7973" s="21">
        <f t="shared" si="1773"/>
        <v>0.69158980876382303</v>
      </c>
      <c r="R7973">
        <f t="shared" si="1774"/>
        <v>1.0705685074825908</v>
      </c>
      <c r="S7973" s="296">
        <f t="shared" si="1781"/>
        <v>0</v>
      </c>
      <c r="T7973" s="283">
        <f t="shared" si="1782"/>
        <v>0.49827850623776254</v>
      </c>
    </row>
    <row r="7974" spans="1:20" x14ac:dyDescent="0.25">
      <c r="A7974" s="286">
        <v>43433</v>
      </c>
      <c r="B7974" s="1">
        <f t="shared" si="1775"/>
        <v>4</v>
      </c>
      <c r="C7974" s="285">
        <v>4</v>
      </c>
      <c r="D7974" t="s">
        <v>713</v>
      </c>
      <c r="F7974" s="16">
        <v>27</v>
      </c>
      <c r="G7974" t="str">
        <f t="shared" si="1769"/>
        <v>heating</v>
      </c>
      <c r="H7974" s="283">
        <f>IF(G7974="heating",F7974*Assumptions!M$4+Assumptions!M$7,0)</f>
        <v>0.45519928950013722</v>
      </c>
      <c r="I7974" s="15">
        <f t="shared" si="1770"/>
        <v>1.1348296917927807</v>
      </c>
      <c r="J7974" s="15">
        <f t="shared" si="1771"/>
        <v>1.0020455199443592</v>
      </c>
      <c r="K7974" s="283">
        <f t="shared" si="1776"/>
        <v>0.51763033115123791</v>
      </c>
      <c r="L7974" s="283">
        <f t="shared" si="1777"/>
        <v>3.1143580678163376</v>
      </c>
      <c r="M7974" s="283">
        <f t="shared" si="1778"/>
        <v>5.5004381074644284</v>
      </c>
      <c r="N7974" s="283">
        <f t="shared" si="1779"/>
        <v>2.2875213966102126</v>
      </c>
      <c r="O7974" s="283">
        <f t="shared" si="1780"/>
        <v>0.70473054387870948</v>
      </c>
      <c r="P7974" s="21">
        <f t="shared" si="1772"/>
        <v>0</v>
      </c>
      <c r="Q7974" s="21">
        <f t="shared" si="1773"/>
        <v>0.6473875548762833</v>
      </c>
      <c r="R7974">
        <f t="shared" si="1774"/>
        <v>1.0705685074825908</v>
      </c>
      <c r="S7974" s="296">
        <f t="shared" si="1781"/>
        <v>0</v>
      </c>
      <c r="T7974" s="283">
        <f t="shared" si="1782"/>
        <v>0.51763033115123791</v>
      </c>
    </row>
    <row r="7975" spans="1:20" x14ac:dyDescent="0.25">
      <c r="A7975" s="286">
        <v>43433</v>
      </c>
      <c r="B7975" s="1">
        <f t="shared" si="1775"/>
        <v>4</v>
      </c>
      <c r="C7975" s="285">
        <v>5</v>
      </c>
      <c r="D7975" t="s">
        <v>713</v>
      </c>
      <c r="F7975" s="16">
        <v>27</v>
      </c>
      <c r="G7975" t="str">
        <f t="shared" si="1769"/>
        <v>heating</v>
      </c>
      <c r="H7975" s="283">
        <f>IF(G7975="heating",F7975*Assumptions!M$4+Assumptions!M$7,0)</f>
        <v>0.45519928950013722</v>
      </c>
      <c r="I7975" s="15">
        <f t="shared" si="1770"/>
        <v>1.1635558681477385</v>
      </c>
      <c r="J7975" s="15">
        <f t="shared" si="1771"/>
        <v>1.0020455199443592</v>
      </c>
      <c r="K7975" s="283">
        <f t="shared" si="1776"/>
        <v>0.53073321371314452</v>
      </c>
      <c r="L7975" s="283">
        <f t="shared" si="1777"/>
        <v>3.1143580678163376</v>
      </c>
      <c r="M7975" s="283">
        <f t="shared" si="1778"/>
        <v>5.6396718235429493</v>
      </c>
      <c r="N7975" s="283">
        <f t="shared" si="1779"/>
        <v>2.2875213966102126</v>
      </c>
      <c r="O7975" s="283">
        <f t="shared" si="1780"/>
        <v>0.72256953243584132</v>
      </c>
      <c r="P7975" s="21">
        <f t="shared" si="1772"/>
        <v>0</v>
      </c>
      <c r="Q7975" s="21">
        <f t="shared" si="1773"/>
        <v>0.72139578924615555</v>
      </c>
      <c r="R7975">
        <f t="shared" si="1774"/>
        <v>1.0705685074825908</v>
      </c>
      <c r="S7975" s="296">
        <f t="shared" si="1781"/>
        <v>0</v>
      </c>
      <c r="T7975" s="283">
        <f t="shared" si="1782"/>
        <v>0.53073321371314452</v>
      </c>
    </row>
    <row r="7976" spans="1:20" x14ac:dyDescent="0.25">
      <c r="A7976" s="286">
        <v>43433</v>
      </c>
      <c r="B7976" s="1">
        <f t="shared" si="1775"/>
        <v>4</v>
      </c>
      <c r="C7976" s="285">
        <v>6</v>
      </c>
      <c r="D7976" t="s">
        <v>713</v>
      </c>
      <c r="F7976" s="16">
        <v>25</v>
      </c>
      <c r="G7976" t="str">
        <f t="shared" si="1769"/>
        <v>heating</v>
      </c>
      <c r="H7976" s="283">
        <f>IF(G7976="heating",F7976*Assumptions!M$4+Assumptions!M$7,0)</f>
        <v>0.47659103797421726</v>
      </c>
      <c r="I7976" s="15">
        <f t="shared" si="1770"/>
        <v>1.2083911162615524</v>
      </c>
      <c r="J7976" s="15">
        <f t="shared" si="1771"/>
        <v>1.0020455199443592</v>
      </c>
      <c r="K7976" s="283">
        <f t="shared" si="1776"/>
        <v>0.57708640844792081</v>
      </c>
      <c r="L7976" s="283">
        <f t="shared" si="1777"/>
        <v>3.0939281817466902</v>
      </c>
      <c r="M7976" s="283">
        <f t="shared" si="1778"/>
        <v>6.0920028349888113</v>
      </c>
      <c r="N7976" s="283">
        <f t="shared" si="1779"/>
        <v>2.1843738559015753</v>
      </c>
      <c r="O7976" s="283">
        <f t="shared" si="1780"/>
        <v>0.81738018314775773</v>
      </c>
      <c r="P7976" s="21">
        <f t="shared" si="1772"/>
        <v>0</v>
      </c>
      <c r="Q7976" s="21">
        <f t="shared" si="1773"/>
        <v>0.87787080972652631</v>
      </c>
      <c r="R7976">
        <f t="shared" si="1774"/>
        <v>1.0705685074825908</v>
      </c>
      <c r="S7976" s="296">
        <f t="shared" si="1781"/>
        <v>0</v>
      </c>
      <c r="T7976" s="283">
        <f t="shared" si="1782"/>
        <v>0.57708640844792081</v>
      </c>
    </row>
    <row r="7977" spans="1:20" x14ac:dyDescent="0.25">
      <c r="A7977" s="286">
        <v>43433</v>
      </c>
      <c r="B7977" s="1">
        <f t="shared" si="1775"/>
        <v>4</v>
      </c>
      <c r="C7977" s="285">
        <v>7</v>
      </c>
      <c r="D7977" t="s">
        <v>714</v>
      </c>
      <c r="F7977" s="16">
        <v>25</v>
      </c>
      <c r="G7977" t="str">
        <f t="shared" si="1769"/>
        <v>heating</v>
      </c>
      <c r="H7977" s="283">
        <f>IF(G7977="heating",F7977*Assumptions!M$4+Assumptions!M$7,0)</f>
        <v>0.47659103797421726</v>
      </c>
      <c r="I7977" s="15">
        <f t="shared" si="1770"/>
        <v>1.1637425769249583</v>
      </c>
      <c r="J7977" s="15">
        <f t="shared" si="1771"/>
        <v>1.0020455199443592</v>
      </c>
      <c r="K7977" s="283">
        <f t="shared" si="1776"/>
        <v>0.55576378793088643</v>
      </c>
      <c r="L7977" s="283">
        <f t="shared" si="1777"/>
        <v>3.0939281817466902</v>
      </c>
      <c r="M7977" s="283">
        <f t="shared" si="1778"/>
        <v>5.8669109549209297</v>
      </c>
      <c r="N7977" s="283">
        <f t="shared" si="1779"/>
        <v>2.1843738559015753</v>
      </c>
      <c r="O7977" s="283">
        <f t="shared" si="1780"/>
        <v>0.7871790084046576</v>
      </c>
      <c r="P7977" s="21">
        <f t="shared" si="1772"/>
        <v>0</v>
      </c>
      <c r="Q7977" s="21">
        <f t="shared" si="1773"/>
        <v>0.97331382064367777</v>
      </c>
      <c r="R7977">
        <f t="shared" si="1774"/>
        <v>1.0705685074825908</v>
      </c>
      <c r="S7977" s="296">
        <f t="shared" si="1781"/>
        <v>0</v>
      </c>
      <c r="T7977" s="283">
        <f t="shared" si="1782"/>
        <v>0.55576378793088643</v>
      </c>
    </row>
    <row r="7978" spans="1:20" x14ac:dyDescent="0.25">
      <c r="A7978" s="286">
        <v>43433</v>
      </c>
      <c r="B7978" s="1">
        <f t="shared" si="1775"/>
        <v>4</v>
      </c>
      <c r="C7978" s="285">
        <v>8</v>
      </c>
      <c r="D7978" t="s">
        <v>714</v>
      </c>
      <c r="F7978" s="16">
        <v>25</v>
      </c>
      <c r="G7978" t="str">
        <f t="shared" si="1769"/>
        <v>heating</v>
      </c>
      <c r="H7978" s="283">
        <f>IF(G7978="heating",F7978*Assumptions!M$4+Assumptions!M$7,0)</f>
        <v>0.47659103797421726</v>
      </c>
      <c r="I7978" s="15">
        <f t="shared" si="1770"/>
        <v>1.094193721037565</v>
      </c>
      <c r="J7978" s="15">
        <f t="shared" si="1771"/>
        <v>1.0020455199443592</v>
      </c>
      <c r="K7978" s="283">
        <f t="shared" si="1776"/>
        <v>0.52254962497023227</v>
      </c>
      <c r="L7978" s="283">
        <f t="shared" si="1777"/>
        <v>3.0939281817466902</v>
      </c>
      <c r="M7978" s="283">
        <f t="shared" si="1778"/>
        <v>5.5162862097250018</v>
      </c>
      <c r="N7978" s="283">
        <f t="shared" si="1779"/>
        <v>2.1843738559015753</v>
      </c>
      <c r="O7978" s="283">
        <f t="shared" si="1780"/>
        <v>0.7401347560943401</v>
      </c>
      <c r="P7978" s="21">
        <f t="shared" si="1772"/>
        <v>0</v>
      </c>
      <c r="Q7978" s="21">
        <f t="shared" si="1773"/>
        <v>0.94940007506179924</v>
      </c>
      <c r="R7978">
        <f t="shared" si="1774"/>
        <v>1.0705685074825908</v>
      </c>
      <c r="S7978" s="296">
        <f t="shared" si="1781"/>
        <v>0</v>
      </c>
      <c r="T7978" s="283">
        <f t="shared" si="1782"/>
        <v>0.52254962497023227</v>
      </c>
    </row>
    <row r="7979" spans="1:20" x14ac:dyDescent="0.25">
      <c r="A7979" s="286">
        <v>43433</v>
      </c>
      <c r="B7979" s="1">
        <f t="shared" si="1775"/>
        <v>4</v>
      </c>
      <c r="C7979" s="285">
        <v>9</v>
      </c>
      <c r="D7979" t="s">
        <v>714</v>
      </c>
      <c r="F7979" s="16">
        <v>30</v>
      </c>
      <c r="G7979" t="str">
        <f t="shared" si="1769"/>
        <v>heating</v>
      </c>
      <c r="H7979" s="283">
        <f>IF(G7979="heating",F7979*Assumptions!M$4+Assumptions!M$7,0)</f>
        <v>0.42311166678901713</v>
      </c>
      <c r="I7979" s="15">
        <f t="shared" si="1770"/>
        <v>1.0343009000871222</v>
      </c>
      <c r="J7979" s="15">
        <f t="shared" si="1771"/>
        <v>1.0020455199443592</v>
      </c>
      <c r="K7979" s="283">
        <f t="shared" si="1776"/>
        <v>0.43851994800837291</v>
      </c>
      <c r="L7979" s="283">
        <f t="shared" si="1777"/>
        <v>3.0747565450814909</v>
      </c>
      <c r="M7979" s="283">
        <f t="shared" si="1778"/>
        <v>4.600543177941085</v>
      </c>
      <c r="N7979" s="283">
        <f t="shared" si="1779"/>
        <v>2.3339835549601151</v>
      </c>
      <c r="O7979" s="283">
        <f t="shared" si="1780"/>
        <v>0.57769990599208876</v>
      </c>
      <c r="P7979" s="21">
        <f t="shared" si="1772"/>
        <v>0</v>
      </c>
      <c r="Q7979" s="21">
        <f t="shared" si="1773"/>
        <v>0.8408485371888097</v>
      </c>
      <c r="R7979">
        <f t="shared" si="1774"/>
        <v>1.0705685074825908</v>
      </c>
      <c r="S7979" s="296">
        <f t="shared" si="1781"/>
        <v>0</v>
      </c>
      <c r="T7979" s="283">
        <f t="shared" si="1782"/>
        <v>0.43851994800837291</v>
      </c>
    </row>
    <row r="7980" spans="1:20" x14ac:dyDescent="0.25">
      <c r="A7980" s="286">
        <v>43433</v>
      </c>
      <c r="B7980" s="1">
        <f t="shared" si="1775"/>
        <v>4</v>
      </c>
      <c r="C7980" s="285">
        <v>10</v>
      </c>
      <c r="D7980" t="s">
        <v>714</v>
      </c>
      <c r="F7980" s="16">
        <v>36</v>
      </c>
      <c r="G7980" t="str">
        <f t="shared" si="1769"/>
        <v>heating</v>
      </c>
      <c r="H7980" s="283">
        <f>IF(G7980="heating",F7980*Assumptions!M$4+Assumptions!M$7,0)</f>
        <v>0.358936421366777</v>
      </c>
      <c r="I7980" s="15">
        <f t="shared" si="1770"/>
        <v>0.98112329028689171</v>
      </c>
      <c r="J7980" s="15">
        <f t="shared" si="1771"/>
        <v>1.0020455199443592</v>
      </c>
      <c r="K7980" s="283">
        <f t="shared" si="1776"/>
        <v>0.35288123484443235</v>
      </c>
      <c r="L7980" s="283">
        <f t="shared" si="1777"/>
        <v>3.2767200477248446</v>
      </c>
      <c r="M7980" s="283">
        <f t="shared" si="1778"/>
        <v>3.9452717729143791</v>
      </c>
      <c r="N7980" s="283">
        <f t="shared" si="1779"/>
        <v>2.7263288431388362</v>
      </c>
      <c r="O7980" s="283">
        <f t="shared" si="1780"/>
        <v>0.42412089047534135</v>
      </c>
      <c r="P7980" s="21">
        <f t="shared" si="1772"/>
        <v>0</v>
      </c>
      <c r="Q7980" s="21">
        <f t="shared" si="1773"/>
        <v>0.74504051125983206</v>
      </c>
      <c r="R7980">
        <f t="shared" si="1774"/>
        <v>1.0705685074825908</v>
      </c>
      <c r="S7980" s="296">
        <f t="shared" si="1781"/>
        <v>0</v>
      </c>
      <c r="T7980" s="283">
        <f t="shared" si="1782"/>
        <v>0.35288123484443235</v>
      </c>
    </row>
    <row r="7981" spans="1:20" x14ac:dyDescent="0.25">
      <c r="A7981" s="286">
        <v>43433</v>
      </c>
      <c r="B7981" s="1">
        <f t="shared" si="1775"/>
        <v>4</v>
      </c>
      <c r="C7981" s="285">
        <v>11</v>
      </c>
      <c r="D7981" t="s">
        <v>714</v>
      </c>
      <c r="F7981" s="16">
        <v>37</v>
      </c>
      <c r="G7981" t="str">
        <f t="shared" si="1769"/>
        <v>heating</v>
      </c>
      <c r="H7981" s="283">
        <f>IF(G7981="heating",F7981*Assumptions!M$4+Assumptions!M$7,0)</f>
        <v>0.34824054712973695</v>
      </c>
      <c r="I7981" s="15">
        <f t="shared" si="1770"/>
        <v>0.94956163997961163</v>
      </c>
      <c r="J7981" s="15">
        <f t="shared" si="1771"/>
        <v>1.0020455199443592</v>
      </c>
      <c r="K7981" s="283">
        <f t="shared" si="1776"/>
        <v>0.33135226911696763</v>
      </c>
      <c r="L7981" s="283">
        <f t="shared" si="1777"/>
        <v>3.3550920610042541</v>
      </c>
      <c r="M7981" s="283">
        <f t="shared" si="1778"/>
        <v>3.7931796579444033</v>
      </c>
      <c r="N7981" s="283">
        <f t="shared" si="1779"/>
        <v>2.8034223547707424</v>
      </c>
      <c r="O7981" s="283">
        <f t="shared" si="1780"/>
        <v>0.39655721715217501</v>
      </c>
      <c r="P7981" s="21">
        <f t="shared" si="1772"/>
        <v>0</v>
      </c>
      <c r="Q7981" s="21">
        <f t="shared" si="1773"/>
        <v>0.72850690893675296</v>
      </c>
      <c r="R7981">
        <f t="shared" si="1774"/>
        <v>1.0705685074825908</v>
      </c>
      <c r="S7981" s="296">
        <f t="shared" si="1781"/>
        <v>0</v>
      </c>
      <c r="T7981" s="283">
        <f t="shared" si="1782"/>
        <v>0.33135226911696763</v>
      </c>
    </row>
    <row r="7982" spans="1:20" x14ac:dyDescent="0.25">
      <c r="A7982" s="286">
        <v>43433</v>
      </c>
      <c r="B7982" s="1">
        <f t="shared" si="1775"/>
        <v>4</v>
      </c>
      <c r="C7982" s="285">
        <v>12</v>
      </c>
      <c r="D7982" t="s">
        <v>714</v>
      </c>
      <c r="F7982" s="16">
        <v>39</v>
      </c>
      <c r="G7982" t="str">
        <f t="shared" si="1769"/>
        <v>heating</v>
      </c>
      <c r="H7982" s="283">
        <f>IF(G7982="heating",F7982*Assumptions!M$4+Assumptions!M$7,0)</f>
        <v>0.32684879865565691</v>
      </c>
      <c r="I7982" s="15">
        <f t="shared" si="1770"/>
        <v>0.91648403420261149</v>
      </c>
      <c r="J7982" s="15">
        <f t="shared" si="1771"/>
        <v>1.0020455199443592</v>
      </c>
      <c r="K7982" s="283">
        <f t="shared" si="1776"/>
        <v>0.30016444455431601</v>
      </c>
      <c r="L7982" s="283">
        <f t="shared" si="1777"/>
        <v>3.4953736047983544</v>
      </c>
      <c r="M7982" s="283">
        <f t="shared" si="1778"/>
        <v>3.5798256229391212</v>
      </c>
      <c r="N7982" s="283">
        <f t="shared" si="1779"/>
        <v>2.9501734199721237</v>
      </c>
      <c r="O7982" s="283">
        <f t="shared" si="1780"/>
        <v>0.35563566178561429</v>
      </c>
      <c r="P7982" s="21">
        <f t="shared" si="1772"/>
        <v>0</v>
      </c>
      <c r="Q7982" s="21">
        <f t="shared" si="1773"/>
        <v>0.75910815787401487</v>
      </c>
      <c r="R7982">
        <f t="shared" si="1774"/>
        <v>1.0705685074825908</v>
      </c>
      <c r="S7982" s="296">
        <f t="shared" si="1781"/>
        <v>0</v>
      </c>
      <c r="T7982" s="283">
        <f t="shared" si="1782"/>
        <v>0.30016444455431601</v>
      </c>
    </row>
    <row r="7983" spans="1:20" x14ac:dyDescent="0.25">
      <c r="A7983" s="286">
        <v>43433</v>
      </c>
      <c r="B7983" s="1">
        <f t="shared" si="1775"/>
        <v>4</v>
      </c>
      <c r="C7983" s="285">
        <v>13</v>
      </c>
      <c r="D7983" t="s">
        <v>714</v>
      </c>
      <c r="F7983" s="16">
        <v>43</v>
      </c>
      <c r="G7983" t="str">
        <f t="shared" si="1769"/>
        <v>heating</v>
      </c>
      <c r="H7983" s="283">
        <f>IF(G7983="heating",F7983*Assumptions!M$4+Assumptions!M$7,0)</f>
        <v>0.28406530170749683</v>
      </c>
      <c r="I7983" s="15">
        <f t="shared" si="1770"/>
        <v>0.90040206880052787</v>
      </c>
      <c r="J7983" s="15">
        <f t="shared" si="1771"/>
        <v>1.0020455199443592</v>
      </c>
      <c r="K7983" s="283">
        <f t="shared" si="1776"/>
        <v>0.25629617407460092</v>
      </c>
      <c r="L7983" s="283">
        <f t="shared" si="1777"/>
        <v>3.7370271581932331</v>
      </c>
      <c r="M7983" s="283">
        <f t="shared" si="1778"/>
        <v>3.2679650235532272</v>
      </c>
      <c r="N7983" s="283">
        <f t="shared" si="1779"/>
        <v>3.2278965655525562</v>
      </c>
      <c r="O7983" s="283">
        <f t="shared" si="1780"/>
        <v>0.2967213303174257</v>
      </c>
      <c r="P7983" s="21">
        <f t="shared" si="1772"/>
        <v>0</v>
      </c>
      <c r="Q7983" s="21">
        <f t="shared" si="1773"/>
        <v>0.79115902007799765</v>
      </c>
      <c r="R7983">
        <f t="shared" si="1774"/>
        <v>1.0705685074825908</v>
      </c>
      <c r="S7983" s="296">
        <f t="shared" si="1781"/>
        <v>0</v>
      </c>
      <c r="T7983" s="283">
        <f t="shared" si="1782"/>
        <v>0.25629617407460092</v>
      </c>
    </row>
    <row r="7984" spans="1:20" x14ac:dyDescent="0.25">
      <c r="A7984" s="286">
        <v>43433</v>
      </c>
      <c r="B7984" s="1">
        <f t="shared" si="1775"/>
        <v>4</v>
      </c>
      <c r="C7984" s="285">
        <v>14</v>
      </c>
      <c r="D7984" t="s">
        <v>714</v>
      </c>
      <c r="F7984" s="16">
        <v>43</v>
      </c>
      <c r="G7984" t="str">
        <f t="shared" si="1769"/>
        <v>heating</v>
      </c>
      <c r="H7984" s="283">
        <f>IF(G7984="heating",F7984*Assumptions!M$4+Assumptions!M$7,0)</f>
        <v>0.28406530170749683</v>
      </c>
      <c r="I7984" s="15">
        <f t="shared" si="1770"/>
        <v>0.86032894500746537</v>
      </c>
      <c r="J7984" s="15">
        <f t="shared" si="1771"/>
        <v>1.0020455199443592</v>
      </c>
      <c r="K7984" s="283">
        <f t="shared" si="1776"/>
        <v>0.24488950513495514</v>
      </c>
      <c r="L7984" s="283">
        <f t="shared" si="1777"/>
        <v>3.7370271581932331</v>
      </c>
      <c r="M7984" s="283">
        <f t="shared" si="1778"/>
        <v>3.1225215916931668</v>
      </c>
      <c r="N7984" s="283">
        <f t="shared" si="1779"/>
        <v>3.2278965655525562</v>
      </c>
      <c r="O7984" s="283">
        <f t="shared" si="1780"/>
        <v>0.28351550703706341</v>
      </c>
      <c r="P7984" s="21">
        <f t="shared" si="1772"/>
        <v>0</v>
      </c>
      <c r="Q7984" s="21">
        <f t="shared" si="1773"/>
        <v>0.84355555031342389</v>
      </c>
      <c r="R7984">
        <f t="shared" si="1774"/>
        <v>1.0705685074825908</v>
      </c>
      <c r="S7984" s="296">
        <f t="shared" si="1781"/>
        <v>0</v>
      </c>
      <c r="T7984" s="283">
        <f t="shared" si="1782"/>
        <v>0.24488950513495514</v>
      </c>
    </row>
    <row r="7985" spans="1:20" x14ac:dyDescent="0.25">
      <c r="A7985" s="286">
        <v>43433</v>
      </c>
      <c r="B7985" s="1">
        <f t="shared" si="1775"/>
        <v>4</v>
      </c>
      <c r="C7985" s="285">
        <v>15</v>
      </c>
      <c r="D7985" t="s">
        <v>714</v>
      </c>
      <c r="F7985" s="16">
        <v>43</v>
      </c>
      <c r="G7985" t="str">
        <f t="shared" si="1769"/>
        <v>heating</v>
      </c>
      <c r="H7985" s="283">
        <f>IF(G7985="heating",F7985*Assumptions!M$4+Assumptions!M$7,0)</f>
        <v>0.28406530170749683</v>
      </c>
      <c r="I7985" s="15">
        <f t="shared" si="1770"/>
        <v>0.85754515037175039</v>
      </c>
      <c r="J7985" s="15">
        <f t="shared" si="1771"/>
        <v>1.0020455199443592</v>
      </c>
      <c r="K7985" s="283">
        <f t="shared" si="1776"/>
        <v>0.24409710811670574</v>
      </c>
      <c r="L7985" s="283">
        <f t="shared" si="1777"/>
        <v>3.7370271581932331</v>
      </c>
      <c r="M7985" s="283">
        <f t="shared" si="1778"/>
        <v>3.1124179459803236</v>
      </c>
      <c r="N7985" s="283">
        <f t="shared" si="1779"/>
        <v>3.2278965655525562</v>
      </c>
      <c r="O7985" s="283">
        <f t="shared" si="1780"/>
        <v>0.2825981265953012</v>
      </c>
      <c r="P7985" s="21">
        <f t="shared" si="1772"/>
        <v>0</v>
      </c>
      <c r="Q7985" s="21">
        <f t="shared" si="1773"/>
        <v>0.96592607327566882</v>
      </c>
      <c r="R7985">
        <f t="shared" si="1774"/>
        <v>1.0705685074825908</v>
      </c>
      <c r="S7985" s="296">
        <f t="shared" si="1781"/>
        <v>0</v>
      </c>
      <c r="T7985" s="283">
        <f t="shared" si="1782"/>
        <v>0.24409710811670574</v>
      </c>
    </row>
    <row r="7986" spans="1:20" x14ac:dyDescent="0.25">
      <c r="A7986" s="286">
        <v>43433</v>
      </c>
      <c r="B7986" s="1">
        <f t="shared" si="1775"/>
        <v>4</v>
      </c>
      <c r="C7986" s="285">
        <v>16</v>
      </c>
      <c r="D7986" t="s">
        <v>714</v>
      </c>
      <c r="F7986" s="16">
        <v>39</v>
      </c>
      <c r="G7986" t="str">
        <f t="shared" si="1769"/>
        <v>heating</v>
      </c>
      <c r="H7986" s="283">
        <f>IF(G7986="heating",F7986*Assumptions!M$4+Assumptions!M$7,0)</f>
        <v>0.32684879865565691</v>
      </c>
      <c r="I7986" s="15">
        <f t="shared" si="1770"/>
        <v>0.88344815438260227</v>
      </c>
      <c r="J7986" s="15">
        <f t="shared" si="1771"/>
        <v>1.0020455199443592</v>
      </c>
      <c r="K7986" s="283">
        <f t="shared" si="1776"/>
        <v>0.28934461993493377</v>
      </c>
      <c r="L7986" s="283">
        <f t="shared" si="1777"/>
        <v>3.4953736047983544</v>
      </c>
      <c r="M7986" s="283">
        <f t="shared" si="1778"/>
        <v>3.4507860710838609</v>
      </c>
      <c r="N7986" s="283">
        <f t="shared" si="1779"/>
        <v>2.9501734199721237</v>
      </c>
      <c r="O7986" s="283">
        <f t="shared" si="1780"/>
        <v>0.34281630373462446</v>
      </c>
      <c r="P7986" s="21">
        <f t="shared" si="1772"/>
        <v>0</v>
      </c>
      <c r="Q7986" s="21">
        <f t="shared" si="1773"/>
        <v>1.1649354943302594</v>
      </c>
      <c r="R7986">
        <f t="shared" si="1774"/>
        <v>1.0705685074825908</v>
      </c>
      <c r="S7986" s="296">
        <f t="shared" si="1781"/>
        <v>0</v>
      </c>
      <c r="T7986" s="283">
        <f t="shared" si="1782"/>
        <v>0.28934461993493377</v>
      </c>
    </row>
    <row r="7987" spans="1:20" x14ac:dyDescent="0.25">
      <c r="A7987" s="286">
        <v>43433</v>
      </c>
      <c r="B7987" s="1">
        <f t="shared" si="1775"/>
        <v>4</v>
      </c>
      <c r="C7987" s="285">
        <v>17</v>
      </c>
      <c r="D7987" t="s">
        <v>714</v>
      </c>
      <c r="F7987" s="16">
        <v>37</v>
      </c>
      <c r="G7987" t="str">
        <f t="shared" si="1769"/>
        <v>heating</v>
      </c>
      <c r="H7987" s="283">
        <f>IF(G7987="heating",F7987*Assumptions!M$4+Assumptions!M$7,0)</f>
        <v>0.34824054712973695</v>
      </c>
      <c r="I7987" s="15">
        <f t="shared" si="1770"/>
        <v>0.94025748850374469</v>
      </c>
      <c r="J7987" s="15">
        <f t="shared" si="1771"/>
        <v>1.0020455199443592</v>
      </c>
      <c r="K7987" s="283">
        <f t="shared" si="1776"/>
        <v>0.3281055586624439</v>
      </c>
      <c r="L7987" s="283">
        <f t="shared" si="1777"/>
        <v>3.3550920610042541</v>
      </c>
      <c r="M7987" s="283">
        <f t="shared" si="1778"/>
        <v>3.756012699395562</v>
      </c>
      <c r="N7987" s="283">
        <f t="shared" si="1779"/>
        <v>2.8034223547707424</v>
      </c>
      <c r="O7987" s="283">
        <f t="shared" si="1780"/>
        <v>0.39267160482129848</v>
      </c>
      <c r="P7987" s="21">
        <f t="shared" si="1772"/>
        <v>0</v>
      </c>
      <c r="Q7987" s="21">
        <f t="shared" si="1773"/>
        <v>1.3521540118753073</v>
      </c>
      <c r="R7987">
        <f t="shared" si="1774"/>
        <v>1.0705685074825908</v>
      </c>
      <c r="S7987" s="296">
        <f t="shared" si="1781"/>
        <v>0</v>
      </c>
      <c r="T7987" s="283">
        <f t="shared" si="1782"/>
        <v>0.3281055586624439</v>
      </c>
    </row>
    <row r="7988" spans="1:20" x14ac:dyDescent="0.25">
      <c r="A7988" s="286">
        <v>43433</v>
      </c>
      <c r="B7988" s="1">
        <f t="shared" si="1775"/>
        <v>4</v>
      </c>
      <c r="C7988" s="285">
        <v>18</v>
      </c>
      <c r="D7988" t="s">
        <v>714</v>
      </c>
      <c r="F7988" s="16">
        <v>36</v>
      </c>
      <c r="G7988" t="str">
        <f t="shared" si="1769"/>
        <v>heating</v>
      </c>
      <c r="H7988" s="283">
        <f>IF(G7988="heating",F7988*Assumptions!M$4+Assumptions!M$7,0)</f>
        <v>0.358936421366777</v>
      </c>
      <c r="I7988" s="15">
        <f t="shared" si="1770"/>
        <v>0.98182363790757687</v>
      </c>
      <c r="J7988" s="15">
        <f t="shared" si="1771"/>
        <v>1.0020455199443592</v>
      </c>
      <c r="K7988" s="283">
        <f t="shared" si="1776"/>
        <v>0.35313312931646706</v>
      </c>
      <c r="L7988" s="283">
        <f t="shared" si="1777"/>
        <v>3.2767200477248446</v>
      </c>
      <c r="M7988" s="283">
        <f t="shared" si="1778"/>
        <v>3.9480879956322288</v>
      </c>
      <c r="N7988" s="283">
        <f t="shared" si="1779"/>
        <v>2.7263288431388362</v>
      </c>
      <c r="O7988" s="283">
        <f t="shared" si="1780"/>
        <v>0.42442363739763739</v>
      </c>
      <c r="P7988" s="21">
        <f t="shared" si="1772"/>
        <v>0</v>
      </c>
      <c r="Q7988" s="21">
        <f t="shared" si="1773"/>
        <v>1.5598916921549892</v>
      </c>
      <c r="R7988">
        <f t="shared" si="1774"/>
        <v>1.0705685074825908</v>
      </c>
      <c r="S7988" s="296">
        <f t="shared" si="1781"/>
        <v>0</v>
      </c>
      <c r="T7988" s="283">
        <f t="shared" si="1782"/>
        <v>0.35313312931646706</v>
      </c>
    </row>
    <row r="7989" spans="1:20" x14ac:dyDescent="0.25">
      <c r="A7989" s="286">
        <v>43433</v>
      </c>
      <c r="B7989" s="1">
        <f t="shared" si="1775"/>
        <v>4</v>
      </c>
      <c r="C7989" s="285">
        <v>19</v>
      </c>
      <c r="D7989" t="s">
        <v>714</v>
      </c>
      <c r="F7989" s="16">
        <v>36</v>
      </c>
      <c r="G7989" t="str">
        <f t="shared" si="1769"/>
        <v>heating</v>
      </c>
      <c r="H7989" s="283">
        <f>IF(G7989="heating",F7989*Assumptions!M$4+Assumptions!M$7,0)</f>
        <v>0.358936421366777</v>
      </c>
      <c r="I7989" s="15">
        <f t="shared" si="1770"/>
        <v>0.98418842963438757</v>
      </c>
      <c r="J7989" s="15">
        <f t="shared" si="1771"/>
        <v>1.0020455199443592</v>
      </c>
      <c r="K7989" s="283">
        <f t="shared" si="1776"/>
        <v>0.35398367545370413</v>
      </c>
      <c r="L7989" s="283">
        <f t="shared" si="1777"/>
        <v>3.2767200477248446</v>
      </c>
      <c r="M7989" s="283">
        <f t="shared" si="1778"/>
        <v>3.9575972450211405</v>
      </c>
      <c r="N7989" s="283">
        <f t="shared" si="1779"/>
        <v>2.7263288431388362</v>
      </c>
      <c r="O7989" s="283">
        <f t="shared" si="1780"/>
        <v>0.42544589176963421</v>
      </c>
      <c r="P7989" s="21">
        <f t="shared" si="1772"/>
        <v>0</v>
      </c>
      <c r="Q7989" s="21">
        <f t="shared" si="1773"/>
        <v>1.6764212681468484</v>
      </c>
      <c r="R7989">
        <f t="shared" si="1774"/>
        <v>1.0705685074825908</v>
      </c>
      <c r="S7989" s="296">
        <f t="shared" si="1781"/>
        <v>0</v>
      </c>
      <c r="T7989" s="283">
        <f t="shared" si="1782"/>
        <v>0.35398367545370413</v>
      </c>
    </row>
    <row r="7990" spans="1:20" x14ac:dyDescent="0.25">
      <c r="A7990" s="286">
        <v>43433</v>
      </c>
      <c r="B7990" s="1">
        <f t="shared" si="1775"/>
        <v>4</v>
      </c>
      <c r="C7990" s="285">
        <v>20</v>
      </c>
      <c r="D7990" t="s">
        <v>714</v>
      </c>
      <c r="F7990" s="16">
        <v>36</v>
      </c>
      <c r="G7990" t="str">
        <f t="shared" si="1769"/>
        <v>heating</v>
      </c>
      <c r="H7990" s="283">
        <f>IF(G7990="heating",F7990*Assumptions!M$4+Assumptions!M$7,0)</f>
        <v>0.358936421366777</v>
      </c>
      <c r="I7990" s="15">
        <f t="shared" si="1770"/>
        <v>0.97071962311712034</v>
      </c>
      <c r="J7990" s="15">
        <f t="shared" si="1771"/>
        <v>1.0020455199443592</v>
      </c>
      <c r="K7990" s="283">
        <f t="shared" si="1776"/>
        <v>0.34913934128821494</v>
      </c>
      <c r="L7990" s="283">
        <f t="shared" si="1777"/>
        <v>3.2767200477248446</v>
      </c>
      <c r="M7990" s="283">
        <f t="shared" si="1778"/>
        <v>3.9034367713136198</v>
      </c>
      <c r="N7990" s="283">
        <f t="shared" si="1779"/>
        <v>2.7263288431388362</v>
      </c>
      <c r="O7990" s="283">
        <f t="shared" si="1780"/>
        <v>0.41962358353345619</v>
      </c>
      <c r="P7990" s="21">
        <f t="shared" si="1772"/>
        <v>0</v>
      </c>
      <c r="Q7990" s="21">
        <f t="shared" si="1773"/>
        <v>1.52436960139122</v>
      </c>
      <c r="R7990">
        <f t="shared" si="1774"/>
        <v>1.0705685074825908</v>
      </c>
      <c r="S7990" s="296">
        <f t="shared" si="1781"/>
        <v>0</v>
      </c>
      <c r="T7990" s="283">
        <f t="shared" si="1782"/>
        <v>0.34913934128821494</v>
      </c>
    </row>
    <row r="7991" spans="1:20" x14ac:dyDescent="0.25">
      <c r="A7991" s="286">
        <v>43433</v>
      </c>
      <c r="B7991" s="1">
        <f t="shared" si="1775"/>
        <v>4</v>
      </c>
      <c r="C7991" s="285">
        <v>21</v>
      </c>
      <c r="D7991" t="s">
        <v>714</v>
      </c>
      <c r="F7991" s="16">
        <v>36</v>
      </c>
      <c r="G7991" t="str">
        <f t="shared" si="1769"/>
        <v>heating</v>
      </c>
      <c r="H7991" s="283">
        <f>IF(G7991="heating",F7991*Assumptions!M$4+Assumptions!M$7,0)</f>
        <v>0.358936421366777</v>
      </c>
      <c r="I7991" s="15">
        <f t="shared" si="1770"/>
        <v>0.95751150862929935</v>
      </c>
      <c r="J7991" s="15">
        <f t="shared" si="1771"/>
        <v>1.0020455199443592</v>
      </c>
      <c r="K7991" s="283">
        <f t="shared" si="1776"/>
        <v>0.34438877038996824</v>
      </c>
      <c r="L7991" s="283">
        <f t="shared" si="1777"/>
        <v>3.2767200477248446</v>
      </c>
      <c r="M7991" s="283">
        <f t="shared" si="1778"/>
        <v>3.850324586761376</v>
      </c>
      <c r="N7991" s="283">
        <f t="shared" si="1779"/>
        <v>2.7263288431388362</v>
      </c>
      <c r="O7991" s="283">
        <f t="shared" si="1780"/>
        <v>0.4139139674907702</v>
      </c>
      <c r="P7991" s="21">
        <f t="shared" si="1772"/>
        <v>0</v>
      </c>
      <c r="Q7991" s="21">
        <f t="shared" si="1773"/>
        <v>1.4448604713749031</v>
      </c>
      <c r="R7991">
        <f t="shared" si="1774"/>
        <v>1.0705685074825908</v>
      </c>
      <c r="S7991" s="296">
        <f t="shared" si="1781"/>
        <v>0</v>
      </c>
      <c r="T7991" s="283">
        <f t="shared" si="1782"/>
        <v>0.34438877038996824</v>
      </c>
    </row>
    <row r="7992" spans="1:20" x14ac:dyDescent="0.25">
      <c r="A7992" s="286">
        <v>43433</v>
      </c>
      <c r="B7992" s="1">
        <f t="shared" si="1775"/>
        <v>4</v>
      </c>
      <c r="C7992" s="285">
        <v>22</v>
      </c>
      <c r="D7992" t="s">
        <v>714</v>
      </c>
      <c r="F7992" s="16">
        <v>36</v>
      </c>
      <c r="G7992" t="str">
        <f t="shared" si="1769"/>
        <v>heating</v>
      </c>
      <c r="H7992" s="283">
        <f>IF(G7992="heating",F7992*Assumptions!M$4+Assumptions!M$7,0)</f>
        <v>0.358936421366777</v>
      </c>
      <c r="I7992" s="15">
        <f t="shared" si="1770"/>
        <v>0.9426530227543114</v>
      </c>
      <c r="J7992" s="15">
        <f t="shared" si="1771"/>
        <v>1.0020455199443592</v>
      </c>
      <c r="K7992" s="283">
        <f t="shared" si="1776"/>
        <v>0.33904460937025471</v>
      </c>
      <c r="L7992" s="283">
        <f t="shared" si="1777"/>
        <v>3.2767200477248446</v>
      </c>
      <c r="M7992" s="283">
        <f t="shared" si="1778"/>
        <v>3.7905759644514365</v>
      </c>
      <c r="N7992" s="283">
        <f t="shared" si="1779"/>
        <v>2.7263288431388362</v>
      </c>
      <c r="O7992" s="283">
        <f t="shared" si="1780"/>
        <v>0.40749092736645265</v>
      </c>
      <c r="P7992" s="21">
        <f t="shared" si="1772"/>
        <v>0</v>
      </c>
      <c r="Q7992" s="21">
        <f t="shared" si="1773"/>
        <v>1.2427137171080138</v>
      </c>
      <c r="R7992">
        <f t="shared" si="1774"/>
        <v>1.0705685074825908</v>
      </c>
      <c r="S7992" s="296">
        <f t="shared" si="1781"/>
        <v>0</v>
      </c>
      <c r="T7992" s="283">
        <f t="shared" si="1782"/>
        <v>0.33904460937025471</v>
      </c>
    </row>
    <row r="7993" spans="1:20" x14ac:dyDescent="0.25">
      <c r="A7993" s="286">
        <v>43433</v>
      </c>
      <c r="B7993" s="1">
        <f t="shared" si="1775"/>
        <v>4</v>
      </c>
      <c r="C7993" s="285">
        <v>23</v>
      </c>
      <c r="D7993" t="s">
        <v>713</v>
      </c>
      <c r="F7993" s="16">
        <v>36</v>
      </c>
      <c r="G7993" t="str">
        <f t="shared" si="1769"/>
        <v>heating</v>
      </c>
      <c r="H7993" s="283">
        <f>IF(G7993="heating",F7993*Assumptions!M$4+Assumptions!M$7,0)</f>
        <v>0.358936421366777</v>
      </c>
      <c r="I7993" s="15">
        <f t="shared" si="1770"/>
        <v>0.94450710149963013</v>
      </c>
      <c r="J7993" s="15">
        <f t="shared" si="1771"/>
        <v>1.0020455199443592</v>
      </c>
      <c r="K7993" s="283">
        <f t="shared" si="1776"/>
        <v>0.33971146704616978</v>
      </c>
      <c r="L7993" s="283">
        <f t="shared" si="1777"/>
        <v>3.2767200477248446</v>
      </c>
      <c r="M7993" s="283">
        <f t="shared" si="1778"/>
        <v>3.7980315458356344</v>
      </c>
      <c r="N7993" s="283">
        <f t="shared" si="1779"/>
        <v>2.7263288431388362</v>
      </c>
      <c r="O7993" s="283">
        <f t="shared" si="1780"/>
        <v>0.40829241025475105</v>
      </c>
      <c r="P7993" s="21">
        <f t="shared" si="1772"/>
        <v>0</v>
      </c>
      <c r="Q7993" s="21">
        <f t="shared" si="1773"/>
        <v>1.0297519246597011</v>
      </c>
      <c r="R7993">
        <f t="shared" si="1774"/>
        <v>1.0705685074825908</v>
      </c>
      <c r="S7993" s="296">
        <f t="shared" si="1781"/>
        <v>0</v>
      </c>
      <c r="T7993" s="283">
        <f t="shared" si="1782"/>
        <v>0.33971146704616978</v>
      </c>
    </row>
    <row r="7994" spans="1:20" x14ac:dyDescent="0.25">
      <c r="A7994" s="286">
        <v>43434</v>
      </c>
      <c r="B7994" s="1">
        <f t="shared" si="1775"/>
        <v>5</v>
      </c>
      <c r="C7994" s="285">
        <v>0</v>
      </c>
      <c r="D7994" t="s">
        <v>713</v>
      </c>
      <c r="F7994" s="16">
        <v>36</v>
      </c>
      <c r="G7994" t="str">
        <f t="shared" si="1769"/>
        <v>heating</v>
      </c>
      <c r="H7994" s="283">
        <f>IF(G7994="heating",F7994*Assumptions!M$4+Assumptions!M$7,0)</f>
        <v>0.358936421366777</v>
      </c>
      <c r="I7994" s="15">
        <f t="shared" si="1770"/>
        <v>0.97481507806017154</v>
      </c>
      <c r="J7994" s="15">
        <f t="shared" si="1771"/>
        <v>1.0078033906966741</v>
      </c>
      <c r="K7994" s="283">
        <f t="shared" si="1776"/>
        <v>0.35262701576443573</v>
      </c>
      <c r="L7994" s="283">
        <f t="shared" si="1777"/>
        <v>3.2767200477248446</v>
      </c>
      <c r="M7994" s="283">
        <f t="shared" si="1778"/>
        <v>3.9424295606871151</v>
      </c>
      <c r="N7994" s="283">
        <f t="shared" si="1779"/>
        <v>2.7263288431388362</v>
      </c>
      <c r="O7994" s="283">
        <f t="shared" si="1780"/>
        <v>0.42381534965328116</v>
      </c>
      <c r="P7994" s="21">
        <f t="shared" si="1772"/>
        <v>0</v>
      </c>
      <c r="Q7994" s="21">
        <f t="shared" si="1773"/>
        <v>0.90668853391740301</v>
      </c>
      <c r="R7994">
        <f t="shared" si="1774"/>
        <v>1.1856283047139096</v>
      </c>
      <c r="S7994" s="296">
        <f t="shared" si="1781"/>
        <v>0</v>
      </c>
      <c r="T7994" s="283">
        <f t="shared" si="1782"/>
        <v>0.35262701576443573</v>
      </c>
    </row>
    <row r="7995" spans="1:20" x14ac:dyDescent="0.25">
      <c r="A7995" s="286">
        <v>43434</v>
      </c>
      <c r="B7995" s="1">
        <f t="shared" si="1775"/>
        <v>5</v>
      </c>
      <c r="C7995" s="285">
        <v>1</v>
      </c>
      <c r="D7995" t="s">
        <v>713</v>
      </c>
      <c r="F7995" s="16">
        <v>34</v>
      </c>
      <c r="G7995" t="str">
        <f t="shared" si="1769"/>
        <v>heating</v>
      </c>
      <c r="H7995" s="283">
        <f>IF(G7995="heating",F7995*Assumptions!M$4+Assumptions!M$7,0)</f>
        <v>0.38032816984085704</v>
      </c>
      <c r="I7995" s="15">
        <f t="shared" si="1770"/>
        <v>1.012242869806885</v>
      </c>
      <c r="J7995" s="15">
        <f t="shared" si="1771"/>
        <v>1.0078033906966741</v>
      </c>
      <c r="K7995" s="283">
        <f t="shared" si="1776"/>
        <v>0.38798866240294233</v>
      </c>
      <c r="L7995" s="283">
        <f t="shared" si="1777"/>
        <v>3.1617728735566879</v>
      </c>
      <c r="M7995" s="283">
        <f t="shared" si="1778"/>
        <v>4.1856096796491649</v>
      </c>
      <c r="N7995" s="283">
        <f t="shared" si="1779"/>
        <v>2.582445701090049</v>
      </c>
      <c r="O7995" s="283">
        <f t="shared" si="1780"/>
        <v>0.47502723000733904</v>
      </c>
      <c r="P7995" s="21">
        <f t="shared" si="1772"/>
        <v>0</v>
      </c>
      <c r="Q7995" s="21">
        <f t="shared" si="1773"/>
        <v>0.81803459285312596</v>
      </c>
      <c r="R7995">
        <f t="shared" si="1774"/>
        <v>1.1856283047139096</v>
      </c>
      <c r="S7995" s="296">
        <f t="shared" si="1781"/>
        <v>0</v>
      </c>
      <c r="T7995" s="283">
        <f t="shared" si="1782"/>
        <v>0.38798866240294233</v>
      </c>
    </row>
    <row r="7996" spans="1:20" x14ac:dyDescent="0.25">
      <c r="A7996" s="286">
        <v>43434</v>
      </c>
      <c r="B7996" s="1">
        <f t="shared" si="1775"/>
        <v>5</v>
      </c>
      <c r="C7996" s="285">
        <v>2</v>
      </c>
      <c r="D7996" t="s">
        <v>713</v>
      </c>
      <c r="F7996" s="16">
        <v>34</v>
      </c>
      <c r="G7996" t="str">
        <f t="shared" si="1769"/>
        <v>heating</v>
      </c>
      <c r="H7996" s="283">
        <f>IF(G7996="heating",F7996*Assumptions!M$4+Assumptions!M$7,0)</f>
        <v>0.38032816984085704</v>
      </c>
      <c r="I7996" s="15">
        <f t="shared" si="1770"/>
        <v>1.0509704703585963</v>
      </c>
      <c r="J7996" s="15">
        <f t="shared" si="1771"/>
        <v>1.0078033906966741</v>
      </c>
      <c r="K7996" s="283">
        <f t="shared" si="1776"/>
        <v>0.40283279752537637</v>
      </c>
      <c r="L7996" s="283">
        <f t="shared" si="1777"/>
        <v>3.1617728735566879</v>
      </c>
      <c r="M7996" s="283">
        <f t="shared" si="1778"/>
        <v>4.3457477498434782</v>
      </c>
      <c r="N7996" s="283">
        <f t="shared" si="1779"/>
        <v>2.582445701090049</v>
      </c>
      <c r="O7996" s="283">
        <f t="shared" si="1780"/>
        <v>0.49320139093614823</v>
      </c>
      <c r="P7996" s="21">
        <f t="shared" si="1772"/>
        <v>0</v>
      </c>
      <c r="Q7996" s="21">
        <f t="shared" si="1773"/>
        <v>0.74507607494346417</v>
      </c>
      <c r="R7996">
        <f t="shared" si="1774"/>
        <v>1.1856283047139096</v>
      </c>
      <c r="S7996" s="296">
        <f t="shared" si="1781"/>
        <v>0</v>
      </c>
      <c r="T7996" s="283">
        <f t="shared" si="1782"/>
        <v>0.40283279752537637</v>
      </c>
    </row>
    <row r="7997" spans="1:20" x14ac:dyDescent="0.25">
      <c r="A7997" s="286">
        <v>43434</v>
      </c>
      <c r="B7997" s="1">
        <f t="shared" si="1775"/>
        <v>5</v>
      </c>
      <c r="C7997" s="285">
        <v>3</v>
      </c>
      <c r="D7997" t="s">
        <v>713</v>
      </c>
      <c r="F7997" s="16">
        <v>34</v>
      </c>
      <c r="G7997" t="str">
        <f t="shared" si="1769"/>
        <v>heating</v>
      </c>
      <c r="H7997" s="283">
        <f>IF(G7997="heating",F7997*Assumptions!M$4+Assumptions!M$7,0)</f>
        <v>0.38032816984085704</v>
      </c>
      <c r="I7997" s="15">
        <f t="shared" si="1770"/>
        <v>1.0924036124451033</v>
      </c>
      <c r="J7997" s="15">
        <f t="shared" si="1771"/>
        <v>1.0078033906966741</v>
      </c>
      <c r="K7997" s="283">
        <f t="shared" si="1776"/>
        <v>0.41871395594772404</v>
      </c>
      <c r="L7997" s="283">
        <f t="shared" si="1777"/>
        <v>3.1617728735566879</v>
      </c>
      <c r="M7997" s="283">
        <f t="shared" si="1778"/>
        <v>4.5170731952957626</v>
      </c>
      <c r="N7997" s="283">
        <f t="shared" si="1779"/>
        <v>2.582445701090049</v>
      </c>
      <c r="O7997" s="283">
        <f t="shared" si="1780"/>
        <v>0.51264521346424263</v>
      </c>
      <c r="P7997" s="21">
        <f t="shared" si="1772"/>
        <v>0</v>
      </c>
      <c r="Q7997" s="21">
        <f t="shared" si="1773"/>
        <v>0.69158980876382303</v>
      </c>
      <c r="R7997">
        <f t="shared" si="1774"/>
        <v>1.1856283047139096</v>
      </c>
      <c r="S7997" s="296">
        <f t="shared" si="1781"/>
        <v>0</v>
      </c>
      <c r="T7997" s="283">
        <f t="shared" si="1782"/>
        <v>0.41871395594772404</v>
      </c>
    </row>
    <row r="7998" spans="1:20" x14ac:dyDescent="0.25">
      <c r="A7998" s="286">
        <v>43434</v>
      </c>
      <c r="B7998" s="1">
        <f t="shared" si="1775"/>
        <v>5</v>
      </c>
      <c r="C7998" s="285">
        <v>4</v>
      </c>
      <c r="D7998" t="s">
        <v>713</v>
      </c>
      <c r="F7998" s="16">
        <v>34</v>
      </c>
      <c r="G7998" t="str">
        <f t="shared" si="1769"/>
        <v>heating</v>
      </c>
      <c r="H7998" s="283">
        <f>IF(G7998="heating",F7998*Assumptions!M$4+Assumptions!M$7,0)</f>
        <v>0.38032816984085704</v>
      </c>
      <c r="I7998" s="15">
        <f t="shared" si="1770"/>
        <v>1.1348296917927807</v>
      </c>
      <c r="J7998" s="15">
        <f t="shared" si="1771"/>
        <v>1.0078033906966741</v>
      </c>
      <c r="K7998" s="283">
        <f t="shared" si="1776"/>
        <v>0.434975703269537</v>
      </c>
      <c r="L7998" s="283">
        <f t="shared" si="1777"/>
        <v>3.1617728735566879</v>
      </c>
      <c r="M7998" s="283">
        <f t="shared" si="1778"/>
        <v>4.6925044220141885</v>
      </c>
      <c r="N7998" s="283">
        <f t="shared" si="1779"/>
        <v>2.582445701090049</v>
      </c>
      <c r="O7998" s="283">
        <f t="shared" si="1780"/>
        <v>0.53255500345016127</v>
      </c>
      <c r="P7998" s="21">
        <f t="shared" si="1772"/>
        <v>0</v>
      </c>
      <c r="Q7998" s="21">
        <f t="shared" si="1773"/>
        <v>0.6473875548762833</v>
      </c>
      <c r="R7998">
        <f t="shared" si="1774"/>
        <v>1.1856283047139096</v>
      </c>
      <c r="S7998" s="296">
        <f t="shared" si="1781"/>
        <v>0</v>
      </c>
      <c r="T7998" s="283">
        <f t="shared" si="1782"/>
        <v>0.434975703269537</v>
      </c>
    </row>
    <row r="7999" spans="1:20" x14ac:dyDescent="0.25">
      <c r="A7999" s="286">
        <v>43434</v>
      </c>
      <c r="B7999" s="1">
        <f t="shared" si="1775"/>
        <v>5</v>
      </c>
      <c r="C7999" s="285">
        <v>5</v>
      </c>
      <c r="D7999" t="s">
        <v>713</v>
      </c>
      <c r="F7999" s="16">
        <v>34</v>
      </c>
      <c r="G7999" t="str">
        <f t="shared" si="1769"/>
        <v>heating</v>
      </c>
      <c r="H7999" s="283">
        <f>IF(G7999="heating",F7999*Assumptions!M$4+Assumptions!M$7,0)</f>
        <v>0.38032816984085704</v>
      </c>
      <c r="I7999" s="15">
        <f t="shared" si="1770"/>
        <v>1.1635558681477385</v>
      </c>
      <c r="J7999" s="15">
        <f t="shared" si="1771"/>
        <v>1.0078033906966741</v>
      </c>
      <c r="K7999" s="283">
        <f t="shared" si="1776"/>
        <v>0.44598633231159429</v>
      </c>
      <c r="L7999" s="283">
        <f t="shared" si="1777"/>
        <v>3.1617728735566879</v>
      </c>
      <c r="M7999" s="283">
        <f t="shared" si="1778"/>
        <v>4.8112867472812049</v>
      </c>
      <c r="N7999" s="283">
        <f t="shared" si="1779"/>
        <v>2.582445701090049</v>
      </c>
      <c r="O7999" s="283">
        <f t="shared" si="1780"/>
        <v>0.5460356772979319</v>
      </c>
      <c r="P7999" s="21">
        <f t="shared" si="1772"/>
        <v>0</v>
      </c>
      <c r="Q7999" s="21">
        <f t="shared" si="1773"/>
        <v>0.72139578924615555</v>
      </c>
      <c r="R7999">
        <f t="shared" si="1774"/>
        <v>1.1856283047139096</v>
      </c>
      <c r="S7999" s="296">
        <f t="shared" si="1781"/>
        <v>0</v>
      </c>
      <c r="T7999" s="283">
        <f t="shared" si="1782"/>
        <v>0.44598633231159429</v>
      </c>
    </row>
    <row r="8000" spans="1:20" x14ac:dyDescent="0.25">
      <c r="A8000" s="286">
        <v>43434</v>
      </c>
      <c r="B8000" s="1">
        <f t="shared" si="1775"/>
        <v>5</v>
      </c>
      <c r="C8000" s="285">
        <v>6</v>
      </c>
      <c r="D8000" t="s">
        <v>713</v>
      </c>
      <c r="F8000" s="16">
        <v>36</v>
      </c>
      <c r="G8000" t="str">
        <f t="shared" si="1769"/>
        <v>heating</v>
      </c>
      <c r="H8000" s="283">
        <f>IF(G8000="heating",F8000*Assumptions!M$4+Assumptions!M$7,0)</f>
        <v>0.358936421366777</v>
      </c>
      <c r="I8000" s="15">
        <f t="shared" si="1770"/>
        <v>1.2083911162615524</v>
      </c>
      <c r="J8000" s="15">
        <f t="shared" si="1771"/>
        <v>1.0078033906966741</v>
      </c>
      <c r="K8000" s="283">
        <f t="shared" si="1776"/>
        <v>0.43712019109460709</v>
      </c>
      <c r="L8000" s="283">
        <f t="shared" si="1777"/>
        <v>3.2767200477248446</v>
      </c>
      <c r="M8000" s="283">
        <f t="shared" si="1778"/>
        <v>4.8870775235661483</v>
      </c>
      <c r="N8000" s="283">
        <f t="shared" si="1779"/>
        <v>2.7263288431388362</v>
      </c>
      <c r="O8000" s="283">
        <f t="shared" si="1780"/>
        <v>0.52536600528936062</v>
      </c>
      <c r="P8000" s="21">
        <f t="shared" si="1772"/>
        <v>0</v>
      </c>
      <c r="Q8000" s="21">
        <f t="shared" si="1773"/>
        <v>0.87787080972652631</v>
      </c>
      <c r="R8000">
        <f t="shared" si="1774"/>
        <v>1.1856283047139096</v>
      </c>
      <c r="S8000" s="296">
        <f t="shared" si="1781"/>
        <v>0</v>
      </c>
      <c r="T8000" s="283">
        <f t="shared" si="1782"/>
        <v>0.43712019109460709</v>
      </c>
    </row>
    <row r="8001" spans="1:20" x14ac:dyDescent="0.25">
      <c r="A8001" s="286">
        <v>43434</v>
      </c>
      <c r="B8001" s="1">
        <f t="shared" si="1775"/>
        <v>5</v>
      </c>
      <c r="C8001" s="285">
        <v>7</v>
      </c>
      <c r="D8001" t="s">
        <v>714</v>
      </c>
      <c r="F8001" s="16">
        <v>37</v>
      </c>
      <c r="G8001" t="str">
        <f t="shared" si="1769"/>
        <v>heating</v>
      </c>
      <c r="H8001" s="283">
        <f>IF(G8001="heating",F8001*Assumptions!M$4+Assumptions!M$7,0)</f>
        <v>0.34824054712973695</v>
      </c>
      <c r="I8001" s="15">
        <f t="shared" si="1770"/>
        <v>1.1637425769249583</v>
      </c>
      <c r="J8001" s="15">
        <f t="shared" si="1771"/>
        <v>1.0078033906966741</v>
      </c>
      <c r="K8001" s="283">
        <f t="shared" si="1776"/>
        <v>0.40842477217153639</v>
      </c>
      <c r="L8001" s="283">
        <f t="shared" si="1777"/>
        <v>3.3550920610042541</v>
      </c>
      <c r="M8001" s="283">
        <f t="shared" si="1778"/>
        <v>4.6754728486702177</v>
      </c>
      <c r="N8001" s="283">
        <f t="shared" si="1779"/>
        <v>2.8034223547707424</v>
      </c>
      <c r="O8001" s="283">
        <f t="shared" si="1780"/>
        <v>0.4887963842830429</v>
      </c>
      <c r="P8001" s="21">
        <f t="shared" si="1772"/>
        <v>0</v>
      </c>
      <c r="Q8001" s="21">
        <f t="shared" si="1773"/>
        <v>0.97331382064367777</v>
      </c>
      <c r="R8001">
        <f t="shared" si="1774"/>
        <v>1.1856283047139096</v>
      </c>
      <c r="S8001" s="296">
        <f t="shared" si="1781"/>
        <v>0</v>
      </c>
      <c r="T8001" s="283">
        <f t="shared" si="1782"/>
        <v>0.40842477217153639</v>
      </c>
    </row>
    <row r="8002" spans="1:20" x14ac:dyDescent="0.25">
      <c r="A8002" s="286">
        <v>43434</v>
      </c>
      <c r="B8002" s="1">
        <f t="shared" si="1775"/>
        <v>5</v>
      </c>
      <c r="C8002" s="285">
        <v>8</v>
      </c>
      <c r="D8002" t="s">
        <v>714</v>
      </c>
      <c r="F8002" s="16">
        <v>39</v>
      </c>
      <c r="G8002" t="str">
        <f t="shared" ref="G8002:G8065" si="1783">VLOOKUP(A8002,U$2:W$366,3,FALSE)</f>
        <v>heating</v>
      </c>
      <c r="H8002" s="283">
        <f>IF(G8002="heating",F8002*Assumptions!M$4+Assumptions!M$7,0)</f>
        <v>0.32684879865565691</v>
      </c>
      <c r="I8002" s="15">
        <f t="shared" ref="I8002:I8065" si="1784">VLOOKUP(C8002,AO$2:AQ$25,3,FALSE)</f>
        <v>1.094193721037565</v>
      </c>
      <c r="J8002" s="15">
        <f t="shared" ref="J8002:J8065" si="1785">VLOOKUP(B8002,AS$4:AU$10,3,FALSE)</f>
        <v>1.0078033906966741</v>
      </c>
      <c r="K8002" s="283">
        <f t="shared" si="1776"/>
        <v>0.3604266758976567</v>
      </c>
      <c r="L8002" s="283">
        <f t="shared" si="1777"/>
        <v>3.4953736047983544</v>
      </c>
      <c r="M8002" s="283">
        <f t="shared" si="1778"/>
        <v>4.2985259346255678</v>
      </c>
      <c r="N8002" s="283">
        <f t="shared" si="1779"/>
        <v>2.9501734199721237</v>
      </c>
      <c r="O8002" s="283">
        <f t="shared" si="1780"/>
        <v>0.42703451968928136</v>
      </c>
      <c r="P8002" s="21">
        <f t="shared" ref="P8002:P8065" si="1786">IF(G8002="cooling",IF(F8002&lt;61,0.025,(F8002^2*AX$25+F8002*AY$25+AZ$25)),0)</f>
        <v>0</v>
      </c>
      <c r="Q8002" s="21">
        <f t="shared" ref="Q8002:Q8065" si="1787">VLOOKUP(C8002,BB$2:BC$25,2,FALSE)</f>
        <v>0.94940007506179924</v>
      </c>
      <c r="R8002">
        <f t="shared" ref="R8002:R8065" si="1788">VLOOKUP(B8002,AS$4:AV$10,4,FALSE)</f>
        <v>1.1856283047139096</v>
      </c>
      <c r="S8002" s="296">
        <f t="shared" si="1781"/>
        <v>0</v>
      </c>
      <c r="T8002" s="283">
        <f t="shared" si="1782"/>
        <v>0.3604266758976567</v>
      </c>
    </row>
    <row r="8003" spans="1:20" x14ac:dyDescent="0.25">
      <c r="A8003" s="286">
        <v>43434</v>
      </c>
      <c r="B8003" s="1">
        <f t="shared" ref="B8003:B8066" si="1789">WEEKDAY(A8003,2)</f>
        <v>5</v>
      </c>
      <c r="C8003" s="285">
        <v>9</v>
      </c>
      <c r="D8003" t="s">
        <v>714</v>
      </c>
      <c r="F8003" s="16">
        <v>39</v>
      </c>
      <c r="G8003" t="str">
        <f t="shared" si="1783"/>
        <v>heating</v>
      </c>
      <c r="H8003" s="283">
        <f>IF(G8003="heating",F8003*Assumptions!M$4+Assumptions!M$7,0)</f>
        <v>0.32684879865565691</v>
      </c>
      <c r="I8003" s="15">
        <f t="shared" si="1784"/>
        <v>1.0343009000871222</v>
      </c>
      <c r="J8003" s="15">
        <f t="shared" si="1785"/>
        <v>1.0078033906966741</v>
      </c>
      <c r="K8003" s="283">
        <f t="shared" ref="K8003:K8066" si="1790">H8003*I8003*J8003</f>
        <v>0.34069802095268786</v>
      </c>
      <c r="L8003" s="283">
        <f t="shared" ref="L8003:L8066" si="1791">VLOOKUP(F8003,BL$2:BN$92,2,FALSE)</f>
        <v>3.4953736047983544</v>
      </c>
      <c r="M8003" s="283">
        <f t="shared" ref="M8003:M8066" si="1792">IF(G8003="heating",K8003*(L8003*3.412),0)</f>
        <v>4.0632377592289508</v>
      </c>
      <c r="N8003" s="283">
        <f t="shared" ref="N8003:N8066" si="1793">VLOOKUP(F8003,BL$2:BN$92,3,FALSE)</f>
        <v>2.9501734199721237</v>
      </c>
      <c r="O8003" s="283">
        <f t="shared" ref="O8003:O8066" si="1794">IF(F8003&lt;=61,IF(G8003="heating",IF(F8003&gt;=5,K8003*L8003/N8003,0),0),0)</f>
        <v>0.40365995489726653</v>
      </c>
      <c r="P8003" s="21">
        <f t="shared" si="1786"/>
        <v>0</v>
      </c>
      <c r="Q8003" s="21">
        <f t="shared" si="1787"/>
        <v>0.8408485371888097</v>
      </c>
      <c r="R8003">
        <f t="shared" si="1788"/>
        <v>1.1856283047139096</v>
      </c>
      <c r="S8003" s="296">
        <f t="shared" ref="S8003:S8066" si="1795">P8003*Q8003*R8003</f>
        <v>0</v>
      </c>
      <c r="T8003" s="283">
        <f t="shared" ref="T8003:T8066" si="1796">K8003+S8003</f>
        <v>0.34069802095268786</v>
      </c>
    </row>
    <row r="8004" spans="1:20" x14ac:dyDescent="0.25">
      <c r="A8004" s="286">
        <v>43434</v>
      </c>
      <c r="B8004" s="1">
        <f t="shared" si="1789"/>
        <v>5</v>
      </c>
      <c r="C8004" s="285">
        <v>10</v>
      </c>
      <c r="D8004" t="s">
        <v>714</v>
      </c>
      <c r="F8004" s="16">
        <v>43</v>
      </c>
      <c r="G8004" t="str">
        <f t="shared" si="1783"/>
        <v>heating</v>
      </c>
      <c r="H8004" s="283">
        <f>IF(G8004="heating",F8004*Assumptions!M$4+Assumptions!M$7,0)</f>
        <v>0.28406530170749683</v>
      </c>
      <c r="I8004" s="15">
        <f t="shared" si="1784"/>
        <v>0.98112329028689171</v>
      </c>
      <c r="J8004" s="15">
        <f t="shared" si="1785"/>
        <v>1.0078033906966741</v>
      </c>
      <c r="K8004" s="283">
        <f t="shared" si="1790"/>
        <v>0.28087791251626332</v>
      </c>
      <c r="L8004" s="283">
        <f t="shared" si="1791"/>
        <v>3.7370271581932331</v>
      </c>
      <c r="M8004" s="283">
        <f t="shared" si="1792"/>
        <v>3.5814002971601751</v>
      </c>
      <c r="N8004" s="283">
        <f t="shared" si="1793"/>
        <v>3.2278965655525562</v>
      </c>
      <c r="O8004" s="283">
        <f t="shared" si="1794"/>
        <v>0.3251803042301693</v>
      </c>
      <c r="P8004" s="21">
        <f t="shared" si="1786"/>
        <v>0</v>
      </c>
      <c r="Q8004" s="21">
        <f t="shared" si="1787"/>
        <v>0.74504051125983206</v>
      </c>
      <c r="R8004">
        <f t="shared" si="1788"/>
        <v>1.1856283047139096</v>
      </c>
      <c r="S8004" s="296">
        <f t="shared" si="1795"/>
        <v>0</v>
      </c>
      <c r="T8004" s="283">
        <f t="shared" si="1796"/>
        <v>0.28087791251626332</v>
      </c>
    </row>
    <row r="8005" spans="1:20" x14ac:dyDescent="0.25">
      <c r="A8005" s="286">
        <v>43434</v>
      </c>
      <c r="B8005" s="1">
        <f t="shared" si="1789"/>
        <v>5</v>
      </c>
      <c r="C8005" s="285">
        <v>11</v>
      </c>
      <c r="D8005" t="s">
        <v>714</v>
      </c>
      <c r="F8005" s="16">
        <v>45</v>
      </c>
      <c r="G8005" t="str">
        <f t="shared" si="1783"/>
        <v>heating</v>
      </c>
      <c r="H8005" s="283">
        <f>IF(G8005="heating",F8005*Assumptions!M$4+Assumptions!M$7,0)</f>
        <v>0.26267355323341679</v>
      </c>
      <c r="I8005" s="15">
        <f t="shared" si="1784"/>
        <v>0.94956163997961163</v>
      </c>
      <c r="J8005" s="15">
        <f t="shared" si="1785"/>
        <v>1.0078033906966741</v>
      </c>
      <c r="K8005" s="283">
        <f t="shared" si="1790"/>
        <v>0.25137108860510071</v>
      </c>
      <c r="L8005" s="283">
        <f t="shared" si="1791"/>
        <v>3.8225513186096443</v>
      </c>
      <c r="M8005" s="283">
        <f t="shared" si="1792"/>
        <v>3.2785187597409093</v>
      </c>
      <c r="N8005" s="283">
        <f t="shared" si="1793"/>
        <v>3.3574836377085973</v>
      </c>
      <c r="O8005" s="283">
        <f t="shared" si="1794"/>
        <v>0.2861901917900474</v>
      </c>
      <c r="P8005" s="21">
        <f t="shared" si="1786"/>
        <v>0</v>
      </c>
      <c r="Q8005" s="21">
        <f t="shared" si="1787"/>
        <v>0.72850690893675296</v>
      </c>
      <c r="R8005">
        <f t="shared" si="1788"/>
        <v>1.1856283047139096</v>
      </c>
      <c r="S8005" s="296">
        <f t="shared" si="1795"/>
        <v>0</v>
      </c>
      <c r="T8005" s="283">
        <f t="shared" si="1796"/>
        <v>0.25137108860510071</v>
      </c>
    </row>
    <row r="8006" spans="1:20" x14ac:dyDescent="0.25">
      <c r="A8006" s="286">
        <v>43434</v>
      </c>
      <c r="B8006" s="1">
        <f t="shared" si="1789"/>
        <v>5</v>
      </c>
      <c r="C8006" s="285">
        <v>12</v>
      </c>
      <c r="D8006" t="s">
        <v>714</v>
      </c>
      <c r="F8006" s="16">
        <v>45</v>
      </c>
      <c r="G8006" t="str">
        <f t="shared" si="1783"/>
        <v>heating</v>
      </c>
      <c r="H8006" s="283">
        <f>IF(G8006="heating",F8006*Assumptions!M$4+Assumptions!M$7,0)</f>
        <v>0.26267355323341679</v>
      </c>
      <c r="I8006" s="15">
        <f t="shared" si="1784"/>
        <v>0.91648403420261149</v>
      </c>
      <c r="J8006" s="15">
        <f t="shared" si="1785"/>
        <v>1.0078033906966741</v>
      </c>
      <c r="K8006" s="283">
        <f t="shared" si="1790"/>
        <v>0.24261467572726647</v>
      </c>
      <c r="L8006" s="283">
        <f t="shared" si="1791"/>
        <v>3.8225513186096443</v>
      </c>
      <c r="M8006" s="283">
        <f t="shared" si="1792"/>
        <v>3.1643128498754503</v>
      </c>
      <c r="N8006" s="283">
        <f t="shared" si="1793"/>
        <v>3.3574836377085973</v>
      </c>
      <c r="O8006" s="283">
        <f t="shared" si="1794"/>
        <v>0.27622086916505334</v>
      </c>
      <c r="P8006" s="21">
        <f t="shared" si="1786"/>
        <v>0</v>
      </c>
      <c r="Q8006" s="21">
        <f t="shared" si="1787"/>
        <v>0.75910815787401487</v>
      </c>
      <c r="R8006">
        <f t="shared" si="1788"/>
        <v>1.1856283047139096</v>
      </c>
      <c r="S8006" s="296">
        <f t="shared" si="1795"/>
        <v>0</v>
      </c>
      <c r="T8006" s="283">
        <f t="shared" si="1796"/>
        <v>0.24261467572726647</v>
      </c>
    </row>
    <row r="8007" spans="1:20" x14ac:dyDescent="0.25">
      <c r="A8007" s="286">
        <v>43434</v>
      </c>
      <c r="B8007" s="1">
        <f t="shared" si="1789"/>
        <v>5</v>
      </c>
      <c r="C8007" s="285">
        <v>13</v>
      </c>
      <c r="D8007" t="s">
        <v>714</v>
      </c>
      <c r="F8007" s="16">
        <v>43</v>
      </c>
      <c r="G8007" t="str">
        <f t="shared" si="1783"/>
        <v>heating</v>
      </c>
      <c r="H8007" s="283">
        <f>IF(G8007="heating",F8007*Assumptions!M$4+Assumptions!M$7,0)</f>
        <v>0.28406530170749683</v>
      </c>
      <c r="I8007" s="15">
        <f t="shared" si="1784"/>
        <v>0.90040206880052787</v>
      </c>
      <c r="J8007" s="15">
        <f t="shared" si="1785"/>
        <v>1.0078033906966741</v>
      </c>
      <c r="K8007" s="283">
        <f t="shared" si="1790"/>
        <v>0.25776888186607561</v>
      </c>
      <c r="L8007" s="283">
        <f t="shared" si="1791"/>
        <v>3.7370271581932331</v>
      </c>
      <c r="M8007" s="283">
        <f t="shared" si="1792"/>
        <v>3.2867431327849816</v>
      </c>
      <c r="N8007" s="283">
        <f t="shared" si="1793"/>
        <v>3.2278965655525562</v>
      </c>
      <c r="O8007" s="283">
        <f t="shared" si="1794"/>
        <v>0.2984263257846152</v>
      </c>
      <c r="P8007" s="21">
        <f t="shared" si="1786"/>
        <v>0</v>
      </c>
      <c r="Q8007" s="21">
        <f t="shared" si="1787"/>
        <v>0.79115902007799765</v>
      </c>
      <c r="R8007">
        <f t="shared" si="1788"/>
        <v>1.1856283047139096</v>
      </c>
      <c r="S8007" s="296">
        <f t="shared" si="1795"/>
        <v>0</v>
      </c>
      <c r="T8007" s="283">
        <f t="shared" si="1796"/>
        <v>0.25776888186607561</v>
      </c>
    </row>
    <row r="8008" spans="1:20" x14ac:dyDescent="0.25">
      <c r="A8008" s="286">
        <v>43434</v>
      </c>
      <c r="B8008" s="1">
        <f t="shared" si="1789"/>
        <v>5</v>
      </c>
      <c r="C8008" s="285">
        <v>14</v>
      </c>
      <c r="D8008" t="s">
        <v>714</v>
      </c>
      <c r="F8008" s="16">
        <v>43</v>
      </c>
      <c r="G8008" t="str">
        <f t="shared" si="1783"/>
        <v>heating</v>
      </c>
      <c r="H8008" s="283">
        <f>IF(G8008="heating",F8008*Assumptions!M$4+Assumptions!M$7,0)</f>
        <v>0.28406530170749683</v>
      </c>
      <c r="I8008" s="15">
        <f t="shared" si="1784"/>
        <v>0.86032894500746537</v>
      </c>
      <c r="J8008" s="15">
        <f t="shared" si="1785"/>
        <v>1.0078033906966741</v>
      </c>
      <c r="K8008" s="283">
        <f t="shared" si="1790"/>
        <v>0.24629666887263019</v>
      </c>
      <c r="L8008" s="283">
        <f t="shared" si="1791"/>
        <v>3.7370271581932331</v>
      </c>
      <c r="M8008" s="283">
        <f t="shared" si="1792"/>
        <v>3.1404639659550471</v>
      </c>
      <c r="N8008" s="283">
        <f t="shared" si="1793"/>
        <v>3.2278965655525562</v>
      </c>
      <c r="O8008" s="283">
        <f t="shared" si="1794"/>
        <v>0.28514462029919058</v>
      </c>
      <c r="P8008" s="21">
        <f t="shared" si="1786"/>
        <v>0</v>
      </c>
      <c r="Q8008" s="21">
        <f t="shared" si="1787"/>
        <v>0.84355555031342389</v>
      </c>
      <c r="R8008">
        <f t="shared" si="1788"/>
        <v>1.1856283047139096</v>
      </c>
      <c r="S8008" s="296">
        <f t="shared" si="1795"/>
        <v>0</v>
      </c>
      <c r="T8008" s="283">
        <f t="shared" si="1796"/>
        <v>0.24629666887263019</v>
      </c>
    </row>
    <row r="8009" spans="1:20" x14ac:dyDescent="0.25">
      <c r="A8009" s="286">
        <v>43434</v>
      </c>
      <c r="B8009" s="1">
        <f t="shared" si="1789"/>
        <v>5</v>
      </c>
      <c r="C8009" s="285">
        <v>15</v>
      </c>
      <c r="D8009" t="s">
        <v>714</v>
      </c>
      <c r="F8009" s="16">
        <v>43</v>
      </c>
      <c r="G8009" t="str">
        <f t="shared" si="1783"/>
        <v>heating</v>
      </c>
      <c r="H8009" s="283">
        <f>IF(G8009="heating",F8009*Assumptions!M$4+Assumptions!M$7,0)</f>
        <v>0.28406530170749683</v>
      </c>
      <c r="I8009" s="15">
        <f t="shared" si="1784"/>
        <v>0.85754515037175039</v>
      </c>
      <c r="J8009" s="15">
        <f t="shared" si="1785"/>
        <v>1.0078033906966741</v>
      </c>
      <c r="K8009" s="283">
        <f t="shared" si="1790"/>
        <v>0.24549971864843873</v>
      </c>
      <c r="L8009" s="283">
        <f t="shared" si="1791"/>
        <v>3.7370271581932331</v>
      </c>
      <c r="M8009" s="283">
        <f t="shared" si="1792"/>
        <v>3.1303022635122608</v>
      </c>
      <c r="N8009" s="283">
        <f t="shared" si="1793"/>
        <v>3.2278965655525562</v>
      </c>
      <c r="O8009" s="283">
        <f t="shared" si="1794"/>
        <v>0.28422196848211728</v>
      </c>
      <c r="P8009" s="21">
        <f t="shared" si="1786"/>
        <v>0</v>
      </c>
      <c r="Q8009" s="21">
        <f t="shared" si="1787"/>
        <v>0.96592607327566882</v>
      </c>
      <c r="R8009">
        <f t="shared" si="1788"/>
        <v>1.1856283047139096</v>
      </c>
      <c r="S8009" s="296">
        <f t="shared" si="1795"/>
        <v>0</v>
      </c>
      <c r="T8009" s="283">
        <f t="shared" si="1796"/>
        <v>0.24549971864843873</v>
      </c>
    </row>
    <row r="8010" spans="1:20" x14ac:dyDescent="0.25">
      <c r="A8010" s="286">
        <v>43434</v>
      </c>
      <c r="B8010" s="1">
        <f t="shared" si="1789"/>
        <v>5</v>
      </c>
      <c r="C8010" s="285">
        <v>16</v>
      </c>
      <c r="D8010" t="s">
        <v>714</v>
      </c>
      <c r="F8010" s="16">
        <v>43</v>
      </c>
      <c r="G8010" t="str">
        <f t="shared" si="1783"/>
        <v>heating</v>
      </c>
      <c r="H8010" s="283">
        <f>IF(G8010="heating",F8010*Assumptions!M$4+Assumptions!M$7,0)</f>
        <v>0.28406530170749683</v>
      </c>
      <c r="I8010" s="15">
        <f t="shared" si="1784"/>
        <v>0.88344815438260227</v>
      </c>
      <c r="J8010" s="15">
        <f t="shared" si="1785"/>
        <v>1.0078033906966741</v>
      </c>
      <c r="K8010" s="283">
        <f t="shared" si="1790"/>
        <v>0.25291528177541439</v>
      </c>
      <c r="L8010" s="283">
        <f t="shared" si="1791"/>
        <v>3.7370271581932331</v>
      </c>
      <c r="M8010" s="283">
        <f t="shared" si="1792"/>
        <v>3.2248561561577813</v>
      </c>
      <c r="N8010" s="283">
        <f t="shared" si="1793"/>
        <v>3.2278965655525562</v>
      </c>
      <c r="O8010" s="283">
        <f t="shared" si="1794"/>
        <v>0.29280717567076853</v>
      </c>
      <c r="P8010" s="21">
        <f t="shared" si="1786"/>
        <v>0</v>
      </c>
      <c r="Q8010" s="21">
        <f t="shared" si="1787"/>
        <v>1.1649354943302594</v>
      </c>
      <c r="R8010">
        <f t="shared" si="1788"/>
        <v>1.1856283047139096</v>
      </c>
      <c r="S8010" s="296">
        <f t="shared" si="1795"/>
        <v>0</v>
      </c>
      <c r="T8010" s="283">
        <f t="shared" si="1796"/>
        <v>0.25291528177541439</v>
      </c>
    </row>
    <row r="8011" spans="1:20" x14ac:dyDescent="0.25">
      <c r="A8011" s="286">
        <v>43434</v>
      </c>
      <c r="B8011" s="1">
        <f t="shared" si="1789"/>
        <v>5</v>
      </c>
      <c r="C8011" s="285">
        <v>17</v>
      </c>
      <c r="D8011" t="s">
        <v>714</v>
      </c>
      <c r="F8011" s="16">
        <v>43</v>
      </c>
      <c r="G8011" t="str">
        <f t="shared" si="1783"/>
        <v>heating</v>
      </c>
      <c r="H8011" s="283">
        <f>IF(G8011="heating",F8011*Assumptions!M$4+Assumptions!M$7,0)</f>
        <v>0.28406530170749683</v>
      </c>
      <c r="I8011" s="15">
        <f t="shared" si="1784"/>
        <v>0.94025748850374469</v>
      </c>
      <c r="J8011" s="15">
        <f t="shared" si="1785"/>
        <v>1.0078033906966741</v>
      </c>
      <c r="K8011" s="283">
        <f t="shared" si="1790"/>
        <v>0.26917877010287983</v>
      </c>
      <c r="L8011" s="283">
        <f t="shared" si="1791"/>
        <v>3.7370271581932331</v>
      </c>
      <c r="M8011" s="283">
        <f t="shared" si="1792"/>
        <v>3.4322276130553515</v>
      </c>
      <c r="N8011" s="283">
        <f t="shared" si="1793"/>
        <v>3.2278965655525562</v>
      </c>
      <c r="O8011" s="283">
        <f t="shared" si="1794"/>
        <v>0.31163587613635885</v>
      </c>
      <c r="P8011" s="21">
        <f t="shared" si="1786"/>
        <v>0</v>
      </c>
      <c r="Q8011" s="21">
        <f t="shared" si="1787"/>
        <v>1.3521540118753073</v>
      </c>
      <c r="R8011">
        <f t="shared" si="1788"/>
        <v>1.1856283047139096</v>
      </c>
      <c r="S8011" s="296">
        <f t="shared" si="1795"/>
        <v>0</v>
      </c>
      <c r="T8011" s="283">
        <f t="shared" si="1796"/>
        <v>0.26917877010287983</v>
      </c>
    </row>
    <row r="8012" spans="1:20" x14ac:dyDescent="0.25">
      <c r="A8012" s="286">
        <v>43434</v>
      </c>
      <c r="B8012" s="1">
        <f t="shared" si="1789"/>
        <v>5</v>
      </c>
      <c r="C8012" s="285">
        <v>18</v>
      </c>
      <c r="D8012" t="s">
        <v>714</v>
      </c>
      <c r="F8012" s="16">
        <v>41</v>
      </c>
      <c r="G8012" t="str">
        <f t="shared" si="1783"/>
        <v>heating</v>
      </c>
      <c r="H8012" s="283">
        <f>IF(G8012="heating",F8012*Assumptions!M$4+Assumptions!M$7,0)</f>
        <v>0.30545705018157687</v>
      </c>
      <c r="I8012" s="15">
        <f t="shared" si="1784"/>
        <v>0.98182363790757687</v>
      </c>
      <c r="J8012" s="15">
        <f t="shared" si="1785"/>
        <v>1.0078033906966741</v>
      </c>
      <c r="K8012" s="283">
        <f t="shared" si="1790"/>
        <v>0.30224522774794071</v>
      </c>
      <c r="L8012" s="283">
        <f t="shared" si="1791"/>
        <v>3.6290180754851575</v>
      </c>
      <c r="M8012" s="283">
        <f t="shared" si="1792"/>
        <v>3.7424637828064933</v>
      </c>
      <c r="N8012" s="283">
        <f t="shared" si="1793"/>
        <v>3.0927664988509331</v>
      </c>
      <c r="O8012" s="283">
        <f t="shared" si="1794"/>
        <v>0.35465121441722902</v>
      </c>
      <c r="P8012" s="21">
        <f t="shared" si="1786"/>
        <v>0</v>
      </c>
      <c r="Q8012" s="21">
        <f t="shared" si="1787"/>
        <v>1.5598916921549892</v>
      </c>
      <c r="R8012">
        <f t="shared" si="1788"/>
        <v>1.1856283047139096</v>
      </c>
      <c r="S8012" s="296">
        <f t="shared" si="1795"/>
        <v>0</v>
      </c>
      <c r="T8012" s="283">
        <f t="shared" si="1796"/>
        <v>0.30224522774794071</v>
      </c>
    </row>
    <row r="8013" spans="1:20" x14ac:dyDescent="0.25">
      <c r="A8013" s="286">
        <v>43434</v>
      </c>
      <c r="B8013" s="1">
        <f t="shared" si="1789"/>
        <v>5</v>
      </c>
      <c r="C8013" s="285">
        <v>19</v>
      </c>
      <c r="D8013" t="s">
        <v>714</v>
      </c>
      <c r="F8013" s="16">
        <v>41</v>
      </c>
      <c r="G8013" t="str">
        <f t="shared" si="1783"/>
        <v>heating</v>
      </c>
      <c r="H8013" s="283">
        <f>IF(G8013="heating",F8013*Assumptions!M$4+Assumptions!M$7,0)</f>
        <v>0.30545705018157687</v>
      </c>
      <c r="I8013" s="15">
        <f t="shared" si="1784"/>
        <v>0.98418842963438757</v>
      </c>
      <c r="J8013" s="15">
        <f t="shared" si="1785"/>
        <v>1.0078033906966741</v>
      </c>
      <c r="K8013" s="283">
        <f t="shared" si="1790"/>
        <v>0.30297320677233008</v>
      </c>
      <c r="L8013" s="283">
        <f t="shared" si="1791"/>
        <v>3.6290180754851575</v>
      </c>
      <c r="M8013" s="283">
        <f t="shared" si="1792"/>
        <v>3.7514777717244328</v>
      </c>
      <c r="N8013" s="283">
        <f t="shared" si="1793"/>
        <v>3.0927664988509331</v>
      </c>
      <c r="O8013" s="283">
        <f t="shared" si="1794"/>
        <v>0.35550541696988364</v>
      </c>
      <c r="P8013" s="21">
        <f t="shared" si="1786"/>
        <v>0</v>
      </c>
      <c r="Q8013" s="21">
        <f t="shared" si="1787"/>
        <v>1.6764212681468484</v>
      </c>
      <c r="R8013">
        <f t="shared" si="1788"/>
        <v>1.1856283047139096</v>
      </c>
      <c r="S8013" s="296">
        <f t="shared" si="1795"/>
        <v>0</v>
      </c>
      <c r="T8013" s="283">
        <f t="shared" si="1796"/>
        <v>0.30297320677233008</v>
      </c>
    </row>
    <row r="8014" spans="1:20" x14ac:dyDescent="0.25">
      <c r="A8014" s="286">
        <v>43434</v>
      </c>
      <c r="B8014" s="1">
        <f t="shared" si="1789"/>
        <v>5</v>
      </c>
      <c r="C8014" s="285">
        <v>20</v>
      </c>
      <c r="D8014" t="s">
        <v>714</v>
      </c>
      <c r="F8014" s="16">
        <v>41</v>
      </c>
      <c r="G8014" t="str">
        <f t="shared" si="1783"/>
        <v>heating</v>
      </c>
      <c r="H8014" s="283">
        <f>IF(G8014="heating",F8014*Assumptions!M$4+Assumptions!M$7,0)</f>
        <v>0.30545705018157687</v>
      </c>
      <c r="I8014" s="15">
        <f t="shared" si="1784"/>
        <v>0.97071962311712034</v>
      </c>
      <c r="J8014" s="15">
        <f t="shared" si="1785"/>
        <v>1.0078033906966741</v>
      </c>
      <c r="K8014" s="283">
        <f t="shared" si="1790"/>
        <v>0.29882696060740777</v>
      </c>
      <c r="L8014" s="283">
        <f t="shared" si="1791"/>
        <v>3.6290180754851575</v>
      </c>
      <c r="M8014" s="283">
        <f t="shared" si="1792"/>
        <v>3.7001380823521899</v>
      </c>
      <c r="N8014" s="283">
        <f t="shared" si="1793"/>
        <v>3.0927664988509331</v>
      </c>
      <c r="O8014" s="283">
        <f t="shared" si="1794"/>
        <v>0.35064025748128186</v>
      </c>
      <c r="P8014" s="21">
        <f t="shared" si="1786"/>
        <v>0</v>
      </c>
      <c r="Q8014" s="21">
        <f t="shared" si="1787"/>
        <v>1.52436960139122</v>
      </c>
      <c r="R8014">
        <f t="shared" si="1788"/>
        <v>1.1856283047139096</v>
      </c>
      <c r="S8014" s="296">
        <f t="shared" si="1795"/>
        <v>0</v>
      </c>
      <c r="T8014" s="283">
        <f t="shared" si="1796"/>
        <v>0.29882696060740777</v>
      </c>
    </row>
    <row r="8015" spans="1:20" x14ac:dyDescent="0.25">
      <c r="A8015" s="286">
        <v>43434</v>
      </c>
      <c r="B8015" s="1">
        <f t="shared" si="1789"/>
        <v>5</v>
      </c>
      <c r="C8015" s="285">
        <v>21</v>
      </c>
      <c r="D8015" t="s">
        <v>714</v>
      </c>
      <c r="F8015" s="16">
        <v>41</v>
      </c>
      <c r="G8015" t="str">
        <f t="shared" si="1783"/>
        <v>heating</v>
      </c>
      <c r="H8015" s="283">
        <f>IF(G8015="heating",F8015*Assumptions!M$4+Assumptions!M$7,0)</f>
        <v>0.30545705018157687</v>
      </c>
      <c r="I8015" s="15">
        <f t="shared" si="1784"/>
        <v>0.95751150862929935</v>
      </c>
      <c r="J8015" s="15">
        <f t="shared" si="1785"/>
        <v>1.0078033906966741</v>
      </c>
      <c r="K8015" s="283">
        <f t="shared" si="1790"/>
        <v>0.29476096604651075</v>
      </c>
      <c r="L8015" s="283">
        <f t="shared" si="1791"/>
        <v>3.6290180754851575</v>
      </c>
      <c r="M8015" s="283">
        <f t="shared" si="1792"/>
        <v>3.6497920851676273</v>
      </c>
      <c r="N8015" s="283">
        <f t="shared" si="1793"/>
        <v>3.0927664988509331</v>
      </c>
      <c r="O8015" s="283">
        <f t="shared" si="1794"/>
        <v>0.34586926433912202</v>
      </c>
      <c r="P8015" s="21">
        <f t="shared" si="1786"/>
        <v>0</v>
      </c>
      <c r="Q8015" s="21">
        <f t="shared" si="1787"/>
        <v>1.4448604713749031</v>
      </c>
      <c r="R8015">
        <f t="shared" si="1788"/>
        <v>1.1856283047139096</v>
      </c>
      <c r="S8015" s="296">
        <f t="shared" si="1795"/>
        <v>0</v>
      </c>
      <c r="T8015" s="283">
        <f t="shared" si="1796"/>
        <v>0.29476096604651075</v>
      </c>
    </row>
    <row r="8016" spans="1:20" x14ac:dyDescent="0.25">
      <c r="A8016" s="286">
        <v>43434</v>
      </c>
      <c r="B8016" s="1">
        <f t="shared" si="1789"/>
        <v>5</v>
      </c>
      <c r="C8016" s="285">
        <v>22</v>
      </c>
      <c r="D8016" t="s">
        <v>714</v>
      </c>
      <c r="F8016" s="16">
        <v>41</v>
      </c>
      <c r="G8016" t="str">
        <f t="shared" si="1783"/>
        <v>heating</v>
      </c>
      <c r="H8016" s="283">
        <f>IF(G8016="heating",F8016*Assumptions!M$4+Assumptions!M$7,0)</f>
        <v>0.30545705018157687</v>
      </c>
      <c r="I8016" s="15">
        <f t="shared" si="1784"/>
        <v>0.9426530227543114</v>
      </c>
      <c r="J8016" s="15">
        <f t="shared" si="1785"/>
        <v>1.0078033906966741</v>
      </c>
      <c r="K8016" s="283">
        <f t="shared" si="1790"/>
        <v>0.29018692008358593</v>
      </c>
      <c r="L8016" s="283">
        <f t="shared" si="1791"/>
        <v>3.6290180754851575</v>
      </c>
      <c r="M8016" s="283">
        <f t="shared" si="1792"/>
        <v>3.5931552889982128</v>
      </c>
      <c r="N8016" s="283">
        <f t="shared" si="1793"/>
        <v>3.0927664988509331</v>
      </c>
      <c r="O8016" s="283">
        <f t="shared" si="1794"/>
        <v>0.34050212928908791</v>
      </c>
      <c r="P8016" s="21">
        <f t="shared" si="1786"/>
        <v>0</v>
      </c>
      <c r="Q8016" s="21">
        <f t="shared" si="1787"/>
        <v>1.2427137171080138</v>
      </c>
      <c r="R8016">
        <f t="shared" si="1788"/>
        <v>1.1856283047139096</v>
      </c>
      <c r="S8016" s="296">
        <f t="shared" si="1795"/>
        <v>0</v>
      </c>
      <c r="T8016" s="283">
        <f t="shared" si="1796"/>
        <v>0.29018692008358593</v>
      </c>
    </row>
    <row r="8017" spans="1:20" x14ac:dyDescent="0.25">
      <c r="A8017" s="286">
        <v>43434</v>
      </c>
      <c r="B8017" s="1">
        <f t="shared" si="1789"/>
        <v>5</v>
      </c>
      <c r="C8017" s="285">
        <v>23</v>
      </c>
      <c r="D8017" t="s">
        <v>713</v>
      </c>
      <c r="F8017" s="16">
        <v>41</v>
      </c>
      <c r="G8017" t="str">
        <f t="shared" si="1783"/>
        <v>heating</v>
      </c>
      <c r="H8017" s="283">
        <f>IF(G8017="heating",F8017*Assumptions!M$4+Assumptions!M$7,0)</f>
        <v>0.30545705018157687</v>
      </c>
      <c r="I8017" s="15">
        <f t="shared" si="1784"/>
        <v>0.94450710149963013</v>
      </c>
      <c r="J8017" s="15">
        <f t="shared" si="1785"/>
        <v>1.0078033906966741</v>
      </c>
      <c r="K8017" s="283">
        <f t="shared" si="1790"/>
        <v>0.29075768089133724</v>
      </c>
      <c r="L8017" s="283">
        <f t="shared" si="1791"/>
        <v>3.6290180754851575</v>
      </c>
      <c r="M8017" s="283">
        <f t="shared" si="1792"/>
        <v>3.6002225689932374</v>
      </c>
      <c r="N8017" s="283">
        <f t="shared" si="1793"/>
        <v>3.0927664988509331</v>
      </c>
      <c r="O8017" s="283">
        <f t="shared" si="1794"/>
        <v>0.34117185372152647</v>
      </c>
      <c r="P8017" s="21">
        <f t="shared" si="1786"/>
        <v>0</v>
      </c>
      <c r="Q8017" s="21">
        <f t="shared" si="1787"/>
        <v>1.0297519246597011</v>
      </c>
      <c r="R8017">
        <f t="shared" si="1788"/>
        <v>1.1856283047139096</v>
      </c>
      <c r="S8017" s="296">
        <f t="shared" si="1795"/>
        <v>0</v>
      </c>
      <c r="T8017" s="283">
        <f t="shared" si="1796"/>
        <v>0.29075768089133724</v>
      </c>
    </row>
    <row r="8018" spans="1:20" x14ac:dyDescent="0.25">
      <c r="A8018" s="286">
        <v>43435</v>
      </c>
      <c r="B8018" s="1">
        <f t="shared" si="1789"/>
        <v>6</v>
      </c>
      <c r="C8018" s="285">
        <v>0</v>
      </c>
      <c r="D8018" t="s">
        <v>713</v>
      </c>
      <c r="F8018" s="16">
        <v>41</v>
      </c>
      <c r="G8018" t="str">
        <f t="shared" si="1783"/>
        <v>heating</v>
      </c>
      <c r="H8018" s="283">
        <f>IF(G8018="heating",F8018*Assumptions!M$4+Assumptions!M$7,0)</f>
        <v>0.30545705018157687</v>
      </c>
      <c r="I8018" s="15">
        <f t="shared" si="1784"/>
        <v>0.97481507806017154</v>
      </c>
      <c r="J8018" s="15">
        <f t="shared" si="1785"/>
        <v>0.9885470267915587</v>
      </c>
      <c r="K8018" s="283">
        <f t="shared" si="1790"/>
        <v>0.29435385351935217</v>
      </c>
      <c r="L8018" s="283">
        <f t="shared" si="1791"/>
        <v>3.6290180754851575</v>
      </c>
      <c r="M8018" s="283">
        <f t="shared" si="1792"/>
        <v>3.6447511324956188</v>
      </c>
      <c r="N8018" s="283">
        <f t="shared" si="1793"/>
        <v>3.0927664988509331</v>
      </c>
      <c r="O8018" s="283">
        <f t="shared" si="1794"/>
        <v>0.34539156299297652</v>
      </c>
      <c r="P8018" s="21">
        <f t="shared" si="1786"/>
        <v>0</v>
      </c>
      <c r="Q8018" s="21">
        <f t="shared" si="1787"/>
        <v>0.90668853391740301</v>
      </c>
      <c r="R8018">
        <f t="shared" si="1788"/>
        <v>1.0112882868167345</v>
      </c>
      <c r="S8018" s="296">
        <f t="shared" si="1795"/>
        <v>0</v>
      </c>
      <c r="T8018" s="283">
        <f t="shared" si="1796"/>
        <v>0.29435385351935217</v>
      </c>
    </row>
    <row r="8019" spans="1:20" x14ac:dyDescent="0.25">
      <c r="A8019" s="286">
        <v>43435</v>
      </c>
      <c r="B8019" s="1">
        <f t="shared" si="1789"/>
        <v>6</v>
      </c>
      <c r="C8019" s="285">
        <v>1</v>
      </c>
      <c r="D8019" t="s">
        <v>713</v>
      </c>
      <c r="F8019" s="16">
        <v>43</v>
      </c>
      <c r="G8019" t="str">
        <f t="shared" si="1783"/>
        <v>heating</v>
      </c>
      <c r="H8019" s="283">
        <f>IF(G8019="heating",F8019*Assumptions!M$4+Assumptions!M$7,0)</f>
        <v>0.28406530170749683</v>
      </c>
      <c r="I8019" s="15">
        <f t="shared" si="1784"/>
        <v>1.012242869806885</v>
      </c>
      <c r="J8019" s="15">
        <f t="shared" si="1785"/>
        <v>0.9885470267915587</v>
      </c>
      <c r="K8019" s="283">
        <f t="shared" si="1790"/>
        <v>0.28424985306481543</v>
      </c>
      <c r="L8019" s="283">
        <f t="shared" si="1791"/>
        <v>3.7370271581932331</v>
      </c>
      <c r="M8019" s="283">
        <f t="shared" si="1792"/>
        <v>3.6243950231406017</v>
      </c>
      <c r="N8019" s="283">
        <f t="shared" si="1793"/>
        <v>3.2278965655525562</v>
      </c>
      <c r="O8019" s="283">
        <f t="shared" si="1794"/>
        <v>0.32908409518190795</v>
      </c>
      <c r="P8019" s="21">
        <f t="shared" si="1786"/>
        <v>0</v>
      </c>
      <c r="Q8019" s="21">
        <f t="shared" si="1787"/>
        <v>0.81803459285312596</v>
      </c>
      <c r="R8019">
        <f t="shared" si="1788"/>
        <v>1.0112882868167345</v>
      </c>
      <c r="S8019" s="296">
        <f t="shared" si="1795"/>
        <v>0</v>
      </c>
      <c r="T8019" s="283">
        <f t="shared" si="1796"/>
        <v>0.28424985306481543</v>
      </c>
    </row>
    <row r="8020" spans="1:20" x14ac:dyDescent="0.25">
      <c r="A8020" s="286">
        <v>43435</v>
      </c>
      <c r="B8020" s="1">
        <f t="shared" si="1789"/>
        <v>6</v>
      </c>
      <c r="C8020" s="285">
        <v>2</v>
      </c>
      <c r="D8020" t="s">
        <v>713</v>
      </c>
      <c r="F8020" s="16">
        <v>43</v>
      </c>
      <c r="G8020" t="str">
        <f t="shared" si="1783"/>
        <v>heating</v>
      </c>
      <c r="H8020" s="283">
        <f>IF(G8020="heating",F8020*Assumptions!M$4+Assumptions!M$7,0)</f>
        <v>0.28406530170749683</v>
      </c>
      <c r="I8020" s="15">
        <f t="shared" si="1784"/>
        <v>1.0509704703585963</v>
      </c>
      <c r="J8020" s="15">
        <f t="shared" si="1785"/>
        <v>0.9885470267915587</v>
      </c>
      <c r="K8020" s="283">
        <f t="shared" si="1790"/>
        <v>0.29512502452290335</v>
      </c>
      <c r="L8020" s="283">
        <f t="shared" si="1791"/>
        <v>3.7370271581932331</v>
      </c>
      <c r="M8020" s="283">
        <f t="shared" si="1792"/>
        <v>3.7630614705758685</v>
      </c>
      <c r="N8020" s="283">
        <f t="shared" si="1793"/>
        <v>3.2278965655525562</v>
      </c>
      <c r="O8020" s="283">
        <f t="shared" si="1794"/>
        <v>0.34167458879393781</v>
      </c>
      <c r="P8020" s="21">
        <f t="shared" si="1786"/>
        <v>0</v>
      </c>
      <c r="Q8020" s="21">
        <f t="shared" si="1787"/>
        <v>0.74507607494346417</v>
      </c>
      <c r="R8020">
        <f t="shared" si="1788"/>
        <v>1.0112882868167345</v>
      </c>
      <c r="S8020" s="296">
        <f t="shared" si="1795"/>
        <v>0</v>
      </c>
      <c r="T8020" s="283">
        <f t="shared" si="1796"/>
        <v>0.29512502452290335</v>
      </c>
    </row>
    <row r="8021" spans="1:20" x14ac:dyDescent="0.25">
      <c r="A8021" s="286">
        <v>43435</v>
      </c>
      <c r="B8021" s="1">
        <f t="shared" si="1789"/>
        <v>6</v>
      </c>
      <c r="C8021" s="285">
        <v>3</v>
      </c>
      <c r="D8021" t="s">
        <v>713</v>
      </c>
      <c r="F8021" s="16">
        <v>43</v>
      </c>
      <c r="G8021" t="str">
        <f t="shared" si="1783"/>
        <v>heating</v>
      </c>
      <c r="H8021" s="283">
        <f>IF(G8021="heating",F8021*Assumptions!M$4+Assumptions!M$7,0)</f>
        <v>0.28406530170749683</v>
      </c>
      <c r="I8021" s="15">
        <f t="shared" si="1784"/>
        <v>1.0924036124451033</v>
      </c>
      <c r="J8021" s="15">
        <f t="shared" si="1785"/>
        <v>0.9885470267915587</v>
      </c>
      <c r="K8021" s="283">
        <f t="shared" si="1790"/>
        <v>0.30675994426538583</v>
      </c>
      <c r="L8021" s="283">
        <f t="shared" si="1791"/>
        <v>3.7370271581932331</v>
      </c>
      <c r="M8021" s="283">
        <f t="shared" si="1792"/>
        <v>3.9114152683161905</v>
      </c>
      <c r="N8021" s="283">
        <f t="shared" si="1793"/>
        <v>3.2278965655525562</v>
      </c>
      <c r="O8021" s="283">
        <f t="shared" si="1794"/>
        <v>0.35514466448504428</v>
      </c>
      <c r="P8021" s="21">
        <f t="shared" si="1786"/>
        <v>0</v>
      </c>
      <c r="Q8021" s="21">
        <f t="shared" si="1787"/>
        <v>0.69158980876382303</v>
      </c>
      <c r="R8021">
        <f t="shared" si="1788"/>
        <v>1.0112882868167345</v>
      </c>
      <c r="S8021" s="296">
        <f t="shared" si="1795"/>
        <v>0</v>
      </c>
      <c r="T8021" s="283">
        <f t="shared" si="1796"/>
        <v>0.30675994426538583</v>
      </c>
    </row>
    <row r="8022" spans="1:20" x14ac:dyDescent="0.25">
      <c r="A8022" s="286">
        <v>43435</v>
      </c>
      <c r="B8022" s="1">
        <f t="shared" si="1789"/>
        <v>6</v>
      </c>
      <c r="C8022" s="285">
        <v>4</v>
      </c>
      <c r="D8022" t="s">
        <v>713</v>
      </c>
      <c r="F8022" s="16">
        <v>45</v>
      </c>
      <c r="G8022" t="str">
        <f t="shared" si="1783"/>
        <v>heating</v>
      </c>
      <c r="H8022" s="283">
        <f>IF(G8022="heating",F8022*Assumptions!M$4+Assumptions!M$7,0)</f>
        <v>0.26267355323341679</v>
      </c>
      <c r="I8022" s="15">
        <f t="shared" si="1784"/>
        <v>1.1348296917927807</v>
      </c>
      <c r="J8022" s="15">
        <f t="shared" si="1785"/>
        <v>0.9885470267915587</v>
      </c>
      <c r="K8022" s="283">
        <f t="shared" si="1790"/>
        <v>0.2946757335666455</v>
      </c>
      <c r="L8022" s="283">
        <f t="shared" si="1791"/>
        <v>3.8225513186096443</v>
      </c>
      <c r="M8022" s="283">
        <f t="shared" si="1792"/>
        <v>3.8433215446522024</v>
      </c>
      <c r="N8022" s="283">
        <f t="shared" si="1793"/>
        <v>3.3574836377085973</v>
      </c>
      <c r="O8022" s="283">
        <f t="shared" si="1794"/>
        <v>0.33549325490568738</v>
      </c>
      <c r="P8022" s="21">
        <f t="shared" si="1786"/>
        <v>0</v>
      </c>
      <c r="Q8022" s="21">
        <f t="shared" si="1787"/>
        <v>0.6473875548762833</v>
      </c>
      <c r="R8022">
        <f t="shared" si="1788"/>
        <v>1.0112882868167345</v>
      </c>
      <c r="S8022" s="296">
        <f t="shared" si="1795"/>
        <v>0</v>
      </c>
      <c r="T8022" s="283">
        <f t="shared" si="1796"/>
        <v>0.2946757335666455</v>
      </c>
    </row>
    <row r="8023" spans="1:20" x14ac:dyDescent="0.25">
      <c r="A8023" s="286">
        <v>43435</v>
      </c>
      <c r="B8023" s="1">
        <f t="shared" si="1789"/>
        <v>6</v>
      </c>
      <c r="C8023" s="285">
        <v>5</v>
      </c>
      <c r="D8023" t="s">
        <v>713</v>
      </c>
      <c r="F8023" s="16">
        <v>45</v>
      </c>
      <c r="G8023" t="str">
        <f t="shared" si="1783"/>
        <v>heating</v>
      </c>
      <c r="H8023" s="283">
        <f>IF(G8023="heating",F8023*Assumptions!M$4+Assumptions!M$7,0)</f>
        <v>0.26267355323341679</v>
      </c>
      <c r="I8023" s="15">
        <f t="shared" si="1784"/>
        <v>1.1635558681477385</v>
      </c>
      <c r="J8023" s="15">
        <f t="shared" si="1785"/>
        <v>0.9885470267915587</v>
      </c>
      <c r="K8023" s="283">
        <f t="shared" si="1790"/>
        <v>0.30213492074793025</v>
      </c>
      <c r="L8023" s="283">
        <f t="shared" si="1791"/>
        <v>3.8225513186096443</v>
      </c>
      <c r="M8023" s="283">
        <f t="shared" si="1792"/>
        <v>3.9406083298667078</v>
      </c>
      <c r="N8023" s="283">
        <f t="shared" si="1793"/>
        <v>3.3574836377085973</v>
      </c>
      <c r="O8023" s="283">
        <f t="shared" si="1794"/>
        <v>0.34398566436238265</v>
      </c>
      <c r="P8023" s="21">
        <f t="shared" si="1786"/>
        <v>0</v>
      </c>
      <c r="Q8023" s="21">
        <f t="shared" si="1787"/>
        <v>0.72139578924615555</v>
      </c>
      <c r="R8023">
        <f t="shared" si="1788"/>
        <v>1.0112882868167345</v>
      </c>
      <c r="S8023" s="296">
        <f t="shared" si="1795"/>
        <v>0</v>
      </c>
      <c r="T8023" s="283">
        <f t="shared" si="1796"/>
        <v>0.30213492074793025</v>
      </c>
    </row>
    <row r="8024" spans="1:20" x14ac:dyDescent="0.25">
      <c r="A8024" s="286">
        <v>43435</v>
      </c>
      <c r="B8024" s="1">
        <f t="shared" si="1789"/>
        <v>6</v>
      </c>
      <c r="C8024" s="285">
        <v>6</v>
      </c>
      <c r="D8024" t="s">
        <v>713</v>
      </c>
      <c r="F8024" s="16">
        <v>45</v>
      </c>
      <c r="G8024" t="str">
        <f t="shared" si="1783"/>
        <v>heating</v>
      </c>
      <c r="H8024" s="283">
        <f>IF(G8024="heating",F8024*Assumptions!M$4+Assumptions!M$7,0)</f>
        <v>0.26267355323341679</v>
      </c>
      <c r="I8024" s="15">
        <f t="shared" si="1784"/>
        <v>1.2083911162615524</v>
      </c>
      <c r="J8024" s="15">
        <f t="shared" si="1785"/>
        <v>0.9885470267915587</v>
      </c>
      <c r="K8024" s="283">
        <f t="shared" si="1790"/>
        <v>0.3137770726259877</v>
      </c>
      <c r="L8024" s="283">
        <f t="shared" si="1791"/>
        <v>3.8225513186096443</v>
      </c>
      <c r="M8024" s="283">
        <f t="shared" si="1792"/>
        <v>4.0924516207867985</v>
      </c>
      <c r="N8024" s="283">
        <f t="shared" si="1793"/>
        <v>3.3574836377085973</v>
      </c>
      <c r="O8024" s="283">
        <f t="shared" si="1794"/>
        <v>0.35724044914021535</v>
      </c>
      <c r="P8024" s="21">
        <f t="shared" si="1786"/>
        <v>0</v>
      </c>
      <c r="Q8024" s="21">
        <f t="shared" si="1787"/>
        <v>0.87787080972652631</v>
      </c>
      <c r="R8024">
        <f t="shared" si="1788"/>
        <v>1.0112882868167345</v>
      </c>
      <c r="S8024" s="296">
        <f t="shared" si="1795"/>
        <v>0</v>
      </c>
      <c r="T8024" s="283">
        <f t="shared" si="1796"/>
        <v>0.3137770726259877</v>
      </c>
    </row>
    <row r="8025" spans="1:20" x14ac:dyDescent="0.25">
      <c r="A8025" s="286">
        <v>43435</v>
      </c>
      <c r="B8025" s="1">
        <f t="shared" si="1789"/>
        <v>6</v>
      </c>
      <c r="C8025" s="285">
        <v>7</v>
      </c>
      <c r="D8025" t="s">
        <v>713</v>
      </c>
      <c r="F8025" s="16">
        <v>45</v>
      </c>
      <c r="G8025" t="str">
        <f t="shared" si="1783"/>
        <v>heating</v>
      </c>
      <c r="H8025" s="283">
        <f>IF(G8025="heating",F8025*Assumptions!M$4+Assumptions!M$7,0)</f>
        <v>0.26267355323341679</v>
      </c>
      <c r="I8025" s="15">
        <f t="shared" si="1784"/>
        <v>1.1637425769249583</v>
      </c>
      <c r="J8025" s="15">
        <f t="shared" si="1785"/>
        <v>0.9885470267915587</v>
      </c>
      <c r="K8025" s="283">
        <f t="shared" si="1790"/>
        <v>0.30218340251245268</v>
      </c>
      <c r="L8025" s="283">
        <f t="shared" si="1791"/>
        <v>3.8225513186096443</v>
      </c>
      <c r="M8025" s="283">
        <f t="shared" si="1792"/>
        <v>3.9412406554669754</v>
      </c>
      <c r="N8025" s="283">
        <f t="shared" si="1793"/>
        <v>3.3574836377085973</v>
      </c>
      <c r="O8025" s="283">
        <f t="shared" si="1794"/>
        <v>0.34404086166277226</v>
      </c>
      <c r="P8025" s="21">
        <f t="shared" si="1786"/>
        <v>0</v>
      </c>
      <c r="Q8025" s="21">
        <f t="shared" si="1787"/>
        <v>0.97331382064367777</v>
      </c>
      <c r="R8025">
        <f t="shared" si="1788"/>
        <v>1.0112882868167345</v>
      </c>
      <c r="S8025" s="296">
        <f t="shared" si="1795"/>
        <v>0</v>
      </c>
      <c r="T8025" s="283">
        <f t="shared" si="1796"/>
        <v>0.30218340251245268</v>
      </c>
    </row>
    <row r="8026" spans="1:20" x14ac:dyDescent="0.25">
      <c r="A8026" s="286">
        <v>43435</v>
      </c>
      <c r="B8026" s="1">
        <f t="shared" si="1789"/>
        <v>6</v>
      </c>
      <c r="C8026" s="285">
        <v>8</v>
      </c>
      <c r="D8026" t="s">
        <v>713</v>
      </c>
      <c r="F8026" s="16">
        <v>45</v>
      </c>
      <c r="G8026" t="str">
        <f t="shared" si="1783"/>
        <v>heating</v>
      </c>
      <c r="H8026" s="283">
        <f>IF(G8026="heating",F8026*Assumptions!M$4+Assumptions!M$7,0)</f>
        <v>0.26267355323341679</v>
      </c>
      <c r="I8026" s="15">
        <f t="shared" si="1784"/>
        <v>1.094193721037565</v>
      </c>
      <c r="J8026" s="15">
        <f t="shared" si="1785"/>
        <v>0.9885470267915587</v>
      </c>
      <c r="K8026" s="283">
        <f t="shared" si="1790"/>
        <v>0.28412398771606862</v>
      </c>
      <c r="L8026" s="283">
        <f t="shared" si="1791"/>
        <v>3.8225513186096443</v>
      </c>
      <c r="M8026" s="283">
        <f t="shared" si="1792"/>
        <v>3.7056999235218528</v>
      </c>
      <c r="N8026" s="283">
        <f t="shared" si="1793"/>
        <v>3.3574836377085973</v>
      </c>
      <c r="O8026" s="283">
        <f t="shared" si="1794"/>
        <v>0.3234799156412006</v>
      </c>
      <c r="P8026" s="21">
        <f t="shared" si="1786"/>
        <v>0</v>
      </c>
      <c r="Q8026" s="21">
        <f t="shared" si="1787"/>
        <v>0.94940007506179924</v>
      </c>
      <c r="R8026">
        <f t="shared" si="1788"/>
        <v>1.0112882868167345</v>
      </c>
      <c r="S8026" s="296">
        <f t="shared" si="1795"/>
        <v>0</v>
      </c>
      <c r="T8026" s="283">
        <f t="shared" si="1796"/>
        <v>0.28412398771606862</v>
      </c>
    </row>
    <row r="8027" spans="1:20" x14ac:dyDescent="0.25">
      <c r="A8027" s="286">
        <v>43435</v>
      </c>
      <c r="B8027" s="1">
        <f t="shared" si="1789"/>
        <v>6</v>
      </c>
      <c r="C8027" s="285">
        <v>9</v>
      </c>
      <c r="D8027" t="s">
        <v>713</v>
      </c>
      <c r="F8027" s="16">
        <v>46</v>
      </c>
      <c r="G8027" t="str">
        <f t="shared" si="1783"/>
        <v>heating</v>
      </c>
      <c r="H8027" s="283">
        <f>IF(G8027="heating",F8027*Assumptions!M$4+Assumptions!M$7,0)</f>
        <v>0.2519776789963768</v>
      </c>
      <c r="I8027" s="15">
        <f t="shared" si="1784"/>
        <v>1.0343009000871222</v>
      </c>
      <c r="J8027" s="15">
        <f t="shared" si="1785"/>
        <v>0.9885470267915587</v>
      </c>
      <c r="K8027" s="283">
        <f t="shared" si="1790"/>
        <v>0.25763585783288123</v>
      </c>
      <c r="L8027" s="283">
        <f t="shared" si="1791"/>
        <v>3.8708416397494121</v>
      </c>
      <c r="M8027" s="283">
        <f t="shared" si="1792"/>
        <v>3.4026770730097646</v>
      </c>
      <c r="N8027" s="283">
        <f t="shared" si="1793"/>
        <v>3.4228778732085736</v>
      </c>
      <c r="O8027" s="283">
        <f t="shared" si="1794"/>
        <v>0.29135354614836056</v>
      </c>
      <c r="P8027" s="21">
        <f t="shared" si="1786"/>
        <v>0</v>
      </c>
      <c r="Q8027" s="21">
        <f t="shared" si="1787"/>
        <v>0.8408485371888097</v>
      </c>
      <c r="R8027">
        <f t="shared" si="1788"/>
        <v>1.0112882868167345</v>
      </c>
      <c r="S8027" s="296">
        <f t="shared" si="1795"/>
        <v>0</v>
      </c>
      <c r="T8027" s="283">
        <f t="shared" si="1796"/>
        <v>0.25763585783288123</v>
      </c>
    </row>
    <row r="8028" spans="1:20" x14ac:dyDescent="0.25">
      <c r="A8028" s="286">
        <v>43435</v>
      </c>
      <c r="B8028" s="1">
        <f t="shared" si="1789"/>
        <v>6</v>
      </c>
      <c r="C8028" s="285">
        <v>10</v>
      </c>
      <c r="D8028" t="s">
        <v>713</v>
      </c>
      <c r="F8028" s="16">
        <v>46</v>
      </c>
      <c r="G8028" t="str">
        <f t="shared" si="1783"/>
        <v>heating</v>
      </c>
      <c r="H8028" s="283">
        <f>IF(G8028="heating",F8028*Assumptions!M$4+Assumptions!M$7,0)</f>
        <v>0.2519776789963768</v>
      </c>
      <c r="I8028" s="15">
        <f t="shared" si="1784"/>
        <v>0.98112329028689171</v>
      </c>
      <c r="J8028" s="15">
        <f t="shared" si="1785"/>
        <v>0.9885470267915587</v>
      </c>
      <c r="K8028" s="283">
        <f t="shared" si="1790"/>
        <v>0.24438975206498473</v>
      </c>
      <c r="L8028" s="283">
        <f t="shared" si="1791"/>
        <v>3.8708416397494121</v>
      </c>
      <c r="M8028" s="283">
        <f t="shared" si="1792"/>
        <v>3.2277316256554585</v>
      </c>
      <c r="N8028" s="283">
        <f t="shared" si="1793"/>
        <v>3.4228778732085736</v>
      </c>
      <c r="O8028" s="283">
        <f t="shared" si="1794"/>
        <v>0.27637387708910915</v>
      </c>
      <c r="P8028" s="21">
        <f t="shared" si="1786"/>
        <v>0</v>
      </c>
      <c r="Q8028" s="21">
        <f t="shared" si="1787"/>
        <v>0.74504051125983206</v>
      </c>
      <c r="R8028">
        <f t="shared" si="1788"/>
        <v>1.0112882868167345</v>
      </c>
      <c r="S8028" s="296">
        <f t="shared" si="1795"/>
        <v>0</v>
      </c>
      <c r="T8028" s="283">
        <f t="shared" si="1796"/>
        <v>0.24438975206498473</v>
      </c>
    </row>
    <row r="8029" spans="1:20" x14ac:dyDescent="0.25">
      <c r="A8029" s="286">
        <v>43435</v>
      </c>
      <c r="B8029" s="1">
        <f t="shared" si="1789"/>
        <v>6</v>
      </c>
      <c r="C8029" s="285">
        <v>11</v>
      </c>
      <c r="D8029" t="s">
        <v>713</v>
      </c>
      <c r="F8029" s="16">
        <v>50</v>
      </c>
      <c r="G8029" t="str">
        <f t="shared" si="1783"/>
        <v>heating</v>
      </c>
      <c r="H8029" s="283">
        <f>IF(G8029="heating",F8029*Assumptions!M$4+Assumptions!M$7,0)</f>
        <v>0.20919418204821671</v>
      </c>
      <c r="I8029" s="15">
        <f t="shared" si="1784"/>
        <v>0.94956163997961163</v>
      </c>
      <c r="J8029" s="15">
        <f t="shared" si="1785"/>
        <v>0.9885470267915587</v>
      </c>
      <c r="K8029" s="283">
        <f t="shared" si="1790"/>
        <v>0.19636772025039598</v>
      </c>
      <c r="L8029" s="283">
        <f t="shared" si="1791"/>
        <v>4.0351685236640416</v>
      </c>
      <c r="M8029" s="283">
        <f t="shared" si="1792"/>
        <v>2.703589791107234</v>
      </c>
      <c r="N8029" s="283">
        <f t="shared" si="1793"/>
        <v>3.6783220436298789</v>
      </c>
      <c r="O8029" s="283">
        <f t="shared" si="1794"/>
        <v>0.21541801789495368</v>
      </c>
      <c r="P8029" s="21">
        <f t="shared" si="1786"/>
        <v>0</v>
      </c>
      <c r="Q8029" s="21">
        <f t="shared" si="1787"/>
        <v>0.72850690893675296</v>
      </c>
      <c r="R8029">
        <f t="shared" si="1788"/>
        <v>1.0112882868167345</v>
      </c>
      <c r="S8029" s="296">
        <f t="shared" si="1795"/>
        <v>0</v>
      </c>
      <c r="T8029" s="283">
        <f t="shared" si="1796"/>
        <v>0.19636772025039598</v>
      </c>
    </row>
    <row r="8030" spans="1:20" x14ac:dyDescent="0.25">
      <c r="A8030" s="286">
        <v>43435</v>
      </c>
      <c r="B8030" s="1">
        <f t="shared" si="1789"/>
        <v>6</v>
      </c>
      <c r="C8030" s="285">
        <v>12</v>
      </c>
      <c r="D8030" t="s">
        <v>713</v>
      </c>
      <c r="F8030" s="16">
        <v>52</v>
      </c>
      <c r="G8030" t="str">
        <f t="shared" si="1783"/>
        <v>heating</v>
      </c>
      <c r="H8030" s="283">
        <f>IF(G8030="heating",F8030*Assumptions!M$4+Assumptions!M$7,0)</f>
        <v>0.18780243357413662</v>
      </c>
      <c r="I8030" s="15">
        <f t="shared" si="1784"/>
        <v>0.91648403420261149</v>
      </c>
      <c r="J8030" s="15">
        <f t="shared" si="1785"/>
        <v>0.9885470267915587</v>
      </c>
      <c r="K8030" s="283">
        <f t="shared" si="1790"/>
        <v>0.1701466698917187</v>
      </c>
      <c r="L8030" s="283">
        <f t="shared" si="1791"/>
        <v>4.0950984110509578</v>
      </c>
      <c r="M8030" s="283">
        <f t="shared" si="1792"/>
        <v>2.3773702238554728</v>
      </c>
      <c r="N8030" s="283">
        <f t="shared" si="1793"/>
        <v>3.802065958051716</v>
      </c>
      <c r="O8030" s="283">
        <f t="shared" si="1794"/>
        <v>0.18326019727344026</v>
      </c>
      <c r="P8030" s="21">
        <f t="shared" si="1786"/>
        <v>0</v>
      </c>
      <c r="Q8030" s="21">
        <f t="shared" si="1787"/>
        <v>0.75910815787401487</v>
      </c>
      <c r="R8030">
        <f t="shared" si="1788"/>
        <v>1.0112882868167345</v>
      </c>
      <c r="S8030" s="296">
        <f t="shared" si="1795"/>
        <v>0</v>
      </c>
      <c r="T8030" s="283">
        <f t="shared" si="1796"/>
        <v>0.1701466698917187</v>
      </c>
    </row>
    <row r="8031" spans="1:20" x14ac:dyDescent="0.25">
      <c r="A8031" s="286">
        <v>43435</v>
      </c>
      <c r="B8031" s="1">
        <f t="shared" si="1789"/>
        <v>6</v>
      </c>
      <c r="C8031" s="285">
        <v>13</v>
      </c>
      <c r="D8031" t="s">
        <v>713</v>
      </c>
      <c r="F8031" s="16">
        <v>52</v>
      </c>
      <c r="G8031" t="str">
        <f t="shared" si="1783"/>
        <v>heating</v>
      </c>
      <c r="H8031" s="283">
        <f>IF(G8031="heating",F8031*Assumptions!M$4+Assumptions!M$7,0)</f>
        <v>0.18780243357413662</v>
      </c>
      <c r="I8031" s="15">
        <f t="shared" si="1784"/>
        <v>0.90040206880052787</v>
      </c>
      <c r="J8031" s="15">
        <f t="shared" si="1785"/>
        <v>0.9885470267915587</v>
      </c>
      <c r="K8031" s="283">
        <f t="shared" si="1790"/>
        <v>0.16716102829147078</v>
      </c>
      <c r="L8031" s="283">
        <f t="shared" si="1791"/>
        <v>4.0950984110509578</v>
      </c>
      <c r="M8031" s="283">
        <f t="shared" si="1792"/>
        <v>2.3356534189127096</v>
      </c>
      <c r="N8031" s="283">
        <f t="shared" si="1793"/>
        <v>3.802065958051716</v>
      </c>
      <c r="O8031" s="283">
        <f t="shared" si="1794"/>
        <v>0.18004444659787647</v>
      </c>
      <c r="P8031" s="21">
        <f t="shared" si="1786"/>
        <v>0</v>
      </c>
      <c r="Q8031" s="21">
        <f t="shared" si="1787"/>
        <v>0.79115902007799765</v>
      </c>
      <c r="R8031">
        <f t="shared" si="1788"/>
        <v>1.0112882868167345</v>
      </c>
      <c r="S8031" s="296">
        <f t="shared" si="1795"/>
        <v>0</v>
      </c>
      <c r="T8031" s="283">
        <f t="shared" si="1796"/>
        <v>0.16716102829147078</v>
      </c>
    </row>
    <row r="8032" spans="1:20" x14ac:dyDescent="0.25">
      <c r="A8032" s="286">
        <v>43435</v>
      </c>
      <c r="B8032" s="1">
        <f t="shared" si="1789"/>
        <v>6</v>
      </c>
      <c r="C8032" s="285">
        <v>14</v>
      </c>
      <c r="D8032" t="s">
        <v>713</v>
      </c>
      <c r="F8032" s="16">
        <v>52</v>
      </c>
      <c r="G8032" t="str">
        <f t="shared" si="1783"/>
        <v>heating</v>
      </c>
      <c r="H8032" s="283">
        <f>IF(G8032="heating",F8032*Assumptions!M$4+Assumptions!M$7,0)</f>
        <v>0.18780243357413662</v>
      </c>
      <c r="I8032" s="15">
        <f t="shared" si="1784"/>
        <v>0.86032894500746537</v>
      </c>
      <c r="J8032" s="15">
        <f t="shared" si="1785"/>
        <v>0.9885470267915587</v>
      </c>
      <c r="K8032" s="283">
        <f t="shared" si="1790"/>
        <v>0.15972139125351575</v>
      </c>
      <c r="L8032" s="283">
        <f t="shared" si="1791"/>
        <v>4.0950984110509578</v>
      </c>
      <c r="M8032" s="283">
        <f t="shared" si="1792"/>
        <v>2.2317032705990076</v>
      </c>
      <c r="N8032" s="283">
        <f t="shared" si="1793"/>
        <v>3.802065958051716</v>
      </c>
      <c r="O8032" s="283">
        <f t="shared" si="1794"/>
        <v>0.17203142258696816</v>
      </c>
      <c r="P8032" s="21">
        <f t="shared" si="1786"/>
        <v>0</v>
      </c>
      <c r="Q8032" s="21">
        <f t="shared" si="1787"/>
        <v>0.84355555031342389</v>
      </c>
      <c r="R8032">
        <f t="shared" si="1788"/>
        <v>1.0112882868167345</v>
      </c>
      <c r="S8032" s="296">
        <f t="shared" si="1795"/>
        <v>0</v>
      </c>
      <c r="T8032" s="283">
        <f t="shared" si="1796"/>
        <v>0.15972139125351575</v>
      </c>
    </row>
    <row r="8033" spans="1:20" x14ac:dyDescent="0.25">
      <c r="A8033" s="286">
        <v>43435</v>
      </c>
      <c r="B8033" s="1">
        <f t="shared" si="1789"/>
        <v>6</v>
      </c>
      <c r="C8033" s="285">
        <v>15</v>
      </c>
      <c r="D8033" t="s">
        <v>713</v>
      </c>
      <c r="F8033" s="16">
        <v>50</v>
      </c>
      <c r="G8033" t="str">
        <f t="shared" si="1783"/>
        <v>heating</v>
      </c>
      <c r="H8033" s="283">
        <f>IF(G8033="heating",F8033*Assumptions!M$4+Assumptions!M$7,0)</f>
        <v>0.20919418204821671</v>
      </c>
      <c r="I8033" s="15">
        <f t="shared" si="1784"/>
        <v>0.85754515037175039</v>
      </c>
      <c r="J8033" s="15">
        <f t="shared" si="1785"/>
        <v>0.9885470267915587</v>
      </c>
      <c r="K8033" s="283">
        <f t="shared" si="1790"/>
        <v>0.17733886785264333</v>
      </c>
      <c r="L8033" s="283">
        <f t="shared" si="1791"/>
        <v>4.0351685236640416</v>
      </c>
      <c r="M8033" s="283">
        <f t="shared" si="1792"/>
        <v>2.4416006463870659</v>
      </c>
      <c r="N8033" s="283">
        <f t="shared" si="1793"/>
        <v>3.6783220436298789</v>
      </c>
      <c r="O8033" s="283">
        <f t="shared" si="1794"/>
        <v>0.19454311207482947</v>
      </c>
      <c r="P8033" s="21">
        <f t="shared" si="1786"/>
        <v>0</v>
      </c>
      <c r="Q8033" s="21">
        <f t="shared" si="1787"/>
        <v>0.96592607327566882</v>
      </c>
      <c r="R8033">
        <f t="shared" si="1788"/>
        <v>1.0112882868167345</v>
      </c>
      <c r="S8033" s="296">
        <f t="shared" si="1795"/>
        <v>0</v>
      </c>
      <c r="T8033" s="283">
        <f t="shared" si="1796"/>
        <v>0.17733886785264333</v>
      </c>
    </row>
    <row r="8034" spans="1:20" x14ac:dyDescent="0.25">
      <c r="A8034" s="286">
        <v>43435</v>
      </c>
      <c r="B8034" s="1">
        <f t="shared" si="1789"/>
        <v>6</v>
      </c>
      <c r="C8034" s="285">
        <v>16</v>
      </c>
      <c r="D8034" t="s">
        <v>713</v>
      </c>
      <c r="F8034" s="16">
        <v>50</v>
      </c>
      <c r="G8034" t="str">
        <f t="shared" si="1783"/>
        <v>heating</v>
      </c>
      <c r="H8034" s="283">
        <f>IF(G8034="heating",F8034*Assumptions!M$4+Assumptions!M$7,0)</f>
        <v>0.20919418204821671</v>
      </c>
      <c r="I8034" s="15">
        <f t="shared" si="1784"/>
        <v>0.88344815438260227</v>
      </c>
      <c r="J8034" s="15">
        <f t="shared" si="1785"/>
        <v>0.9885470267915587</v>
      </c>
      <c r="K8034" s="283">
        <f t="shared" si="1790"/>
        <v>0.18269556470210435</v>
      </c>
      <c r="L8034" s="283">
        <f t="shared" si="1791"/>
        <v>4.0351685236640416</v>
      </c>
      <c r="M8034" s="283">
        <f t="shared" si="1792"/>
        <v>2.5153516218416474</v>
      </c>
      <c r="N8034" s="283">
        <f t="shared" si="1793"/>
        <v>3.6783220436298789</v>
      </c>
      <c r="O8034" s="283">
        <f t="shared" si="1794"/>
        <v>0.20041948022894165</v>
      </c>
      <c r="P8034" s="21">
        <f t="shared" si="1786"/>
        <v>0</v>
      </c>
      <c r="Q8034" s="21">
        <f t="shared" si="1787"/>
        <v>1.1649354943302594</v>
      </c>
      <c r="R8034">
        <f t="shared" si="1788"/>
        <v>1.0112882868167345</v>
      </c>
      <c r="S8034" s="296">
        <f t="shared" si="1795"/>
        <v>0</v>
      </c>
      <c r="T8034" s="283">
        <f t="shared" si="1796"/>
        <v>0.18269556470210435</v>
      </c>
    </row>
    <row r="8035" spans="1:20" x14ac:dyDescent="0.25">
      <c r="A8035" s="286">
        <v>43435</v>
      </c>
      <c r="B8035" s="1">
        <f t="shared" si="1789"/>
        <v>6</v>
      </c>
      <c r="C8035" s="285">
        <v>17</v>
      </c>
      <c r="D8035" t="s">
        <v>713</v>
      </c>
      <c r="F8035" s="16">
        <v>52</v>
      </c>
      <c r="G8035" t="str">
        <f t="shared" si="1783"/>
        <v>heating</v>
      </c>
      <c r="H8035" s="283">
        <f>IF(G8035="heating",F8035*Assumptions!M$4+Assumptions!M$7,0)</f>
        <v>0.18780243357413662</v>
      </c>
      <c r="I8035" s="15">
        <f t="shared" si="1784"/>
        <v>0.94025748850374469</v>
      </c>
      <c r="J8035" s="15">
        <f t="shared" si="1785"/>
        <v>0.9885470267915587</v>
      </c>
      <c r="K8035" s="283">
        <f t="shared" si="1790"/>
        <v>0.17456024823046207</v>
      </c>
      <c r="L8035" s="283">
        <f t="shared" si="1791"/>
        <v>4.0950984110509578</v>
      </c>
      <c r="M8035" s="283">
        <f t="shared" si="1792"/>
        <v>2.4390388402901029</v>
      </c>
      <c r="N8035" s="283">
        <f t="shared" si="1793"/>
        <v>3.802065958051716</v>
      </c>
      <c r="O8035" s="283">
        <f t="shared" si="1794"/>
        <v>0.18801393848715095</v>
      </c>
      <c r="P8035" s="21">
        <f t="shared" si="1786"/>
        <v>0</v>
      </c>
      <c r="Q8035" s="21">
        <f t="shared" si="1787"/>
        <v>1.3521540118753073</v>
      </c>
      <c r="R8035">
        <f t="shared" si="1788"/>
        <v>1.0112882868167345</v>
      </c>
      <c r="S8035" s="296">
        <f t="shared" si="1795"/>
        <v>0</v>
      </c>
      <c r="T8035" s="283">
        <f t="shared" si="1796"/>
        <v>0.17456024823046207</v>
      </c>
    </row>
    <row r="8036" spans="1:20" x14ac:dyDescent="0.25">
      <c r="A8036" s="286">
        <v>43435</v>
      </c>
      <c r="B8036" s="1">
        <f t="shared" si="1789"/>
        <v>6</v>
      </c>
      <c r="C8036" s="285">
        <v>18</v>
      </c>
      <c r="D8036" t="s">
        <v>713</v>
      </c>
      <c r="F8036" s="16">
        <v>46</v>
      </c>
      <c r="G8036" t="str">
        <f t="shared" si="1783"/>
        <v>heating</v>
      </c>
      <c r="H8036" s="283">
        <f>IF(G8036="heating",F8036*Assumptions!M$4+Assumptions!M$7,0)</f>
        <v>0.2519776789963768</v>
      </c>
      <c r="I8036" s="15">
        <f t="shared" si="1784"/>
        <v>0.98182363790757687</v>
      </c>
      <c r="J8036" s="15">
        <f t="shared" si="1785"/>
        <v>0.9885470267915587</v>
      </c>
      <c r="K8036" s="283">
        <f t="shared" si="1790"/>
        <v>0.2445642029042146</v>
      </c>
      <c r="L8036" s="283">
        <f t="shared" si="1791"/>
        <v>3.8708416397494121</v>
      </c>
      <c r="M8036" s="283">
        <f t="shared" si="1792"/>
        <v>3.230035652261102</v>
      </c>
      <c r="N8036" s="283">
        <f t="shared" si="1793"/>
        <v>3.4228778732085736</v>
      </c>
      <c r="O8036" s="283">
        <f t="shared" si="1794"/>
        <v>0.2765711589079744</v>
      </c>
      <c r="P8036" s="21">
        <f t="shared" si="1786"/>
        <v>0</v>
      </c>
      <c r="Q8036" s="21">
        <f t="shared" si="1787"/>
        <v>1.5598916921549892</v>
      </c>
      <c r="R8036">
        <f t="shared" si="1788"/>
        <v>1.0112882868167345</v>
      </c>
      <c r="S8036" s="296">
        <f t="shared" si="1795"/>
        <v>0</v>
      </c>
      <c r="T8036" s="283">
        <f t="shared" si="1796"/>
        <v>0.2445642029042146</v>
      </c>
    </row>
    <row r="8037" spans="1:20" x14ac:dyDescent="0.25">
      <c r="A8037" s="286">
        <v>43435</v>
      </c>
      <c r="B8037" s="1">
        <f t="shared" si="1789"/>
        <v>6</v>
      </c>
      <c r="C8037" s="285">
        <v>19</v>
      </c>
      <c r="D8037" t="s">
        <v>713</v>
      </c>
      <c r="F8037" s="16">
        <v>39</v>
      </c>
      <c r="G8037" t="str">
        <f t="shared" si="1783"/>
        <v>heating</v>
      </c>
      <c r="H8037" s="283">
        <f>IF(G8037="heating",F8037*Assumptions!M$4+Assumptions!M$7,0)</f>
        <v>0.32684879865565691</v>
      </c>
      <c r="I8037" s="15">
        <f t="shared" si="1784"/>
        <v>0.98418842963438757</v>
      </c>
      <c r="J8037" s="15">
        <f t="shared" si="1785"/>
        <v>0.9885470267915587</v>
      </c>
      <c r="K8037" s="283">
        <f t="shared" si="1790"/>
        <v>0.31799660422542031</v>
      </c>
      <c r="L8037" s="283">
        <f t="shared" si="1791"/>
        <v>3.4953736047983544</v>
      </c>
      <c r="M8037" s="283">
        <f t="shared" si="1792"/>
        <v>3.7924957884470465</v>
      </c>
      <c r="N8037" s="283">
        <f t="shared" si="1793"/>
        <v>2.9501734199721237</v>
      </c>
      <c r="O8037" s="283">
        <f t="shared" si="1794"/>
        <v>0.37676325374646819</v>
      </c>
      <c r="P8037" s="21">
        <f t="shared" si="1786"/>
        <v>0</v>
      </c>
      <c r="Q8037" s="21">
        <f t="shared" si="1787"/>
        <v>1.6764212681468484</v>
      </c>
      <c r="R8037">
        <f t="shared" si="1788"/>
        <v>1.0112882868167345</v>
      </c>
      <c r="S8037" s="296">
        <f t="shared" si="1795"/>
        <v>0</v>
      </c>
      <c r="T8037" s="283">
        <f t="shared" si="1796"/>
        <v>0.31799660422542031</v>
      </c>
    </row>
    <row r="8038" spans="1:20" x14ac:dyDescent="0.25">
      <c r="A8038" s="286">
        <v>43435</v>
      </c>
      <c r="B8038" s="1">
        <f t="shared" si="1789"/>
        <v>6</v>
      </c>
      <c r="C8038" s="285">
        <v>20</v>
      </c>
      <c r="D8038" t="s">
        <v>713</v>
      </c>
      <c r="F8038" s="16">
        <v>37</v>
      </c>
      <c r="G8038" t="str">
        <f t="shared" si="1783"/>
        <v>heating</v>
      </c>
      <c r="H8038" s="283">
        <f>IF(G8038="heating",F8038*Assumptions!M$4+Assumptions!M$7,0)</f>
        <v>0.34824054712973695</v>
      </c>
      <c r="I8038" s="15">
        <f t="shared" si="1784"/>
        <v>0.97071962311712034</v>
      </c>
      <c r="J8038" s="15">
        <f t="shared" si="1785"/>
        <v>0.9885470267915587</v>
      </c>
      <c r="K8038" s="283">
        <f t="shared" si="1790"/>
        <v>0.3341723245598025</v>
      </c>
      <c r="L8038" s="283">
        <f t="shared" si="1791"/>
        <v>3.3550920610042541</v>
      </c>
      <c r="M8038" s="283">
        <f t="shared" si="1792"/>
        <v>3.8254624516266178</v>
      </c>
      <c r="N8038" s="283">
        <f t="shared" si="1793"/>
        <v>2.8034223547707424</v>
      </c>
      <c r="O8038" s="283">
        <f t="shared" si="1794"/>
        <v>0.39993221543302487</v>
      </c>
      <c r="P8038" s="21">
        <f t="shared" si="1786"/>
        <v>0</v>
      </c>
      <c r="Q8038" s="21">
        <f t="shared" si="1787"/>
        <v>1.52436960139122</v>
      </c>
      <c r="R8038">
        <f t="shared" si="1788"/>
        <v>1.0112882868167345</v>
      </c>
      <c r="S8038" s="296">
        <f t="shared" si="1795"/>
        <v>0</v>
      </c>
      <c r="T8038" s="283">
        <f t="shared" si="1796"/>
        <v>0.3341723245598025</v>
      </c>
    </row>
    <row r="8039" spans="1:20" x14ac:dyDescent="0.25">
      <c r="A8039" s="286">
        <v>43435</v>
      </c>
      <c r="B8039" s="1">
        <f t="shared" si="1789"/>
        <v>6</v>
      </c>
      <c r="C8039" s="285">
        <v>21</v>
      </c>
      <c r="D8039" t="s">
        <v>713</v>
      </c>
      <c r="F8039" s="16">
        <v>37</v>
      </c>
      <c r="G8039" t="str">
        <f t="shared" si="1783"/>
        <v>heating</v>
      </c>
      <c r="H8039" s="283">
        <f>IF(G8039="heating",F8039*Assumptions!M$4+Assumptions!M$7,0)</f>
        <v>0.34824054712973695</v>
      </c>
      <c r="I8039" s="15">
        <f t="shared" si="1784"/>
        <v>0.95751150862929935</v>
      </c>
      <c r="J8039" s="15">
        <f t="shared" si="1785"/>
        <v>0.9885470267915587</v>
      </c>
      <c r="K8039" s="283">
        <f t="shared" si="1790"/>
        <v>0.32962540265121493</v>
      </c>
      <c r="L8039" s="283">
        <f t="shared" si="1791"/>
        <v>3.3550920610042541</v>
      </c>
      <c r="M8039" s="283">
        <f t="shared" si="1792"/>
        <v>3.7734112260959187</v>
      </c>
      <c r="N8039" s="283">
        <f t="shared" si="1793"/>
        <v>2.8034223547707424</v>
      </c>
      <c r="O8039" s="283">
        <f t="shared" si="1794"/>
        <v>0.39449053035423265</v>
      </c>
      <c r="P8039" s="21">
        <f t="shared" si="1786"/>
        <v>0</v>
      </c>
      <c r="Q8039" s="21">
        <f t="shared" si="1787"/>
        <v>1.4448604713749031</v>
      </c>
      <c r="R8039">
        <f t="shared" si="1788"/>
        <v>1.0112882868167345</v>
      </c>
      <c r="S8039" s="296">
        <f t="shared" si="1795"/>
        <v>0</v>
      </c>
      <c r="T8039" s="283">
        <f t="shared" si="1796"/>
        <v>0.32962540265121493</v>
      </c>
    </row>
    <row r="8040" spans="1:20" x14ac:dyDescent="0.25">
      <c r="A8040" s="286">
        <v>43435</v>
      </c>
      <c r="B8040" s="1">
        <f t="shared" si="1789"/>
        <v>6</v>
      </c>
      <c r="C8040" s="285">
        <v>22</v>
      </c>
      <c r="D8040" t="s">
        <v>713</v>
      </c>
      <c r="F8040" s="16">
        <v>36</v>
      </c>
      <c r="G8040" t="str">
        <f t="shared" si="1783"/>
        <v>heating</v>
      </c>
      <c r="H8040" s="283">
        <f>IF(G8040="heating",F8040*Assumptions!M$4+Assumptions!M$7,0)</f>
        <v>0.358936421366777</v>
      </c>
      <c r="I8040" s="15">
        <f t="shared" si="1784"/>
        <v>0.9426530227543114</v>
      </c>
      <c r="J8040" s="15">
        <f t="shared" si="1785"/>
        <v>0.9885470267915587</v>
      </c>
      <c r="K8040" s="283">
        <f t="shared" si="1790"/>
        <v>0.33447736043097254</v>
      </c>
      <c r="L8040" s="283">
        <f t="shared" si="1791"/>
        <v>3.2767200477248446</v>
      </c>
      <c r="M8040" s="283">
        <f t="shared" si="1792"/>
        <v>3.7395133503456828</v>
      </c>
      <c r="N8040" s="283">
        <f t="shared" si="1793"/>
        <v>2.7263288431388362</v>
      </c>
      <c r="O8040" s="283">
        <f t="shared" si="1794"/>
        <v>0.40200164231561997</v>
      </c>
      <c r="P8040" s="21">
        <f t="shared" si="1786"/>
        <v>0</v>
      </c>
      <c r="Q8040" s="21">
        <f t="shared" si="1787"/>
        <v>1.2427137171080138</v>
      </c>
      <c r="R8040">
        <f t="shared" si="1788"/>
        <v>1.0112882868167345</v>
      </c>
      <c r="S8040" s="296">
        <f t="shared" si="1795"/>
        <v>0</v>
      </c>
      <c r="T8040" s="283">
        <f t="shared" si="1796"/>
        <v>0.33447736043097254</v>
      </c>
    </row>
    <row r="8041" spans="1:20" x14ac:dyDescent="0.25">
      <c r="A8041" s="286">
        <v>43435</v>
      </c>
      <c r="B8041" s="1">
        <f t="shared" si="1789"/>
        <v>6</v>
      </c>
      <c r="C8041" s="285">
        <v>23</v>
      </c>
      <c r="D8041" t="s">
        <v>713</v>
      </c>
      <c r="F8041" s="16">
        <v>36</v>
      </c>
      <c r="G8041" t="str">
        <f t="shared" si="1783"/>
        <v>heating</v>
      </c>
      <c r="H8041" s="283">
        <f>IF(G8041="heating",F8041*Assumptions!M$4+Assumptions!M$7,0)</f>
        <v>0.358936421366777</v>
      </c>
      <c r="I8041" s="15">
        <f t="shared" si="1784"/>
        <v>0.94450710149963013</v>
      </c>
      <c r="J8041" s="15">
        <f t="shared" si="1785"/>
        <v>0.9885470267915587</v>
      </c>
      <c r="K8041" s="283">
        <f t="shared" si="1790"/>
        <v>0.33513523490842706</v>
      </c>
      <c r="L8041" s="283">
        <f t="shared" si="1791"/>
        <v>3.2767200477248446</v>
      </c>
      <c r="M8041" s="283">
        <f t="shared" si="1792"/>
        <v>3.7468684980547025</v>
      </c>
      <c r="N8041" s="283">
        <f t="shared" si="1793"/>
        <v>2.7263288431388362</v>
      </c>
      <c r="O8041" s="283">
        <f t="shared" si="1794"/>
        <v>0.40279232847755775</v>
      </c>
      <c r="P8041" s="21">
        <f t="shared" si="1786"/>
        <v>0</v>
      </c>
      <c r="Q8041" s="21">
        <f t="shared" si="1787"/>
        <v>1.0297519246597011</v>
      </c>
      <c r="R8041">
        <f t="shared" si="1788"/>
        <v>1.0112882868167345</v>
      </c>
      <c r="S8041" s="296">
        <f t="shared" si="1795"/>
        <v>0</v>
      </c>
      <c r="T8041" s="283">
        <f t="shared" si="1796"/>
        <v>0.33513523490842706</v>
      </c>
    </row>
    <row r="8042" spans="1:20" x14ac:dyDescent="0.25">
      <c r="A8042" s="286">
        <v>43436</v>
      </c>
      <c r="B8042" s="1">
        <f t="shared" si="1789"/>
        <v>7</v>
      </c>
      <c r="C8042" s="285">
        <v>0</v>
      </c>
      <c r="D8042" t="s">
        <v>713</v>
      </c>
      <c r="F8042" s="16">
        <v>36</v>
      </c>
      <c r="G8042" t="str">
        <f t="shared" si="1783"/>
        <v>heating</v>
      </c>
      <c r="H8042" s="283">
        <f>IF(G8042="heating",F8042*Assumptions!M$4+Assumptions!M$7,0)</f>
        <v>0.358936421366777</v>
      </c>
      <c r="I8042" s="15">
        <f t="shared" si="1784"/>
        <v>0.97481507806017154</v>
      </c>
      <c r="J8042" s="15">
        <f t="shared" si="1785"/>
        <v>0.93760781206536892</v>
      </c>
      <c r="K8042" s="283">
        <f t="shared" si="1790"/>
        <v>0.32806581896641362</v>
      </c>
      <c r="L8042" s="283">
        <f t="shared" si="1791"/>
        <v>3.2767200477248446</v>
      </c>
      <c r="M8042" s="283">
        <f t="shared" si="1792"/>
        <v>3.667831234485524</v>
      </c>
      <c r="N8042" s="283">
        <f t="shared" si="1793"/>
        <v>2.7263288431388362</v>
      </c>
      <c r="O8042" s="283">
        <f t="shared" si="1794"/>
        <v>0.39429573900662968</v>
      </c>
      <c r="P8042" s="21">
        <f t="shared" si="1786"/>
        <v>0</v>
      </c>
      <c r="Q8042" s="21">
        <f t="shared" si="1787"/>
        <v>0.90668853391740301</v>
      </c>
      <c r="R8042">
        <f t="shared" si="1788"/>
        <v>1.0096214758538746</v>
      </c>
      <c r="S8042" s="296">
        <f t="shared" si="1795"/>
        <v>0</v>
      </c>
      <c r="T8042" s="283">
        <f t="shared" si="1796"/>
        <v>0.32806581896641362</v>
      </c>
    </row>
    <row r="8043" spans="1:20" x14ac:dyDescent="0.25">
      <c r="A8043" s="286">
        <v>43436</v>
      </c>
      <c r="B8043" s="1">
        <f t="shared" si="1789"/>
        <v>7</v>
      </c>
      <c r="C8043" s="285">
        <v>1</v>
      </c>
      <c r="D8043" t="s">
        <v>713</v>
      </c>
      <c r="F8043" s="16">
        <v>36</v>
      </c>
      <c r="G8043" t="str">
        <f t="shared" si="1783"/>
        <v>heating</v>
      </c>
      <c r="H8043" s="283">
        <f>IF(G8043="heating",F8043*Assumptions!M$4+Assumptions!M$7,0)</f>
        <v>0.358936421366777</v>
      </c>
      <c r="I8043" s="15">
        <f t="shared" si="1784"/>
        <v>1.012242869806885</v>
      </c>
      <c r="J8043" s="15">
        <f t="shared" si="1785"/>
        <v>0.93760781206536892</v>
      </c>
      <c r="K8043" s="283">
        <f t="shared" si="1790"/>
        <v>0.34066182761240632</v>
      </c>
      <c r="L8043" s="283">
        <f t="shared" si="1791"/>
        <v>3.2767200477248446</v>
      </c>
      <c r="M8043" s="283">
        <f t="shared" si="1792"/>
        <v>3.8086567373897191</v>
      </c>
      <c r="N8043" s="283">
        <f t="shared" si="1793"/>
        <v>2.7263288431388362</v>
      </c>
      <c r="O8043" s="283">
        <f t="shared" si="1794"/>
        <v>0.40943462959039406</v>
      </c>
      <c r="P8043" s="21">
        <f t="shared" si="1786"/>
        <v>0</v>
      </c>
      <c r="Q8043" s="21">
        <f t="shared" si="1787"/>
        <v>0.81803459285312596</v>
      </c>
      <c r="R8043">
        <f t="shared" si="1788"/>
        <v>1.0096214758538746</v>
      </c>
      <c r="S8043" s="296">
        <f t="shared" si="1795"/>
        <v>0</v>
      </c>
      <c r="T8043" s="283">
        <f t="shared" si="1796"/>
        <v>0.34066182761240632</v>
      </c>
    </row>
    <row r="8044" spans="1:20" x14ac:dyDescent="0.25">
      <c r="A8044" s="286">
        <v>43436</v>
      </c>
      <c r="B8044" s="1">
        <f t="shared" si="1789"/>
        <v>7</v>
      </c>
      <c r="C8044" s="285">
        <v>2</v>
      </c>
      <c r="D8044" t="s">
        <v>713</v>
      </c>
      <c r="F8044" s="16">
        <v>34</v>
      </c>
      <c r="G8044" t="str">
        <f t="shared" si="1783"/>
        <v>heating</v>
      </c>
      <c r="H8044" s="283">
        <f>IF(G8044="heating",F8044*Assumptions!M$4+Assumptions!M$7,0)</f>
        <v>0.38032816984085704</v>
      </c>
      <c r="I8044" s="15">
        <f t="shared" si="1784"/>
        <v>1.0509704703585963</v>
      </c>
      <c r="J8044" s="15">
        <f t="shared" si="1785"/>
        <v>0.93760781206536892</v>
      </c>
      <c r="K8044" s="283">
        <f t="shared" si="1790"/>
        <v>0.37477466478341981</v>
      </c>
      <c r="L8044" s="283">
        <f t="shared" si="1791"/>
        <v>3.1617728735566879</v>
      </c>
      <c r="M8044" s="283">
        <f t="shared" si="1792"/>
        <v>4.0430574823746621</v>
      </c>
      <c r="N8044" s="283">
        <f t="shared" si="1793"/>
        <v>2.582445701090049</v>
      </c>
      <c r="O8044" s="283">
        <f t="shared" si="1794"/>
        <v>0.45884889982714833</v>
      </c>
      <c r="P8044" s="21">
        <f t="shared" si="1786"/>
        <v>0</v>
      </c>
      <c r="Q8044" s="21">
        <f t="shared" si="1787"/>
        <v>0.74507607494346417</v>
      </c>
      <c r="R8044">
        <f t="shared" si="1788"/>
        <v>1.0096214758538746</v>
      </c>
      <c r="S8044" s="296">
        <f t="shared" si="1795"/>
        <v>0</v>
      </c>
      <c r="T8044" s="283">
        <f t="shared" si="1796"/>
        <v>0.37477466478341981</v>
      </c>
    </row>
    <row r="8045" spans="1:20" x14ac:dyDescent="0.25">
      <c r="A8045" s="286">
        <v>43436</v>
      </c>
      <c r="B8045" s="1">
        <f t="shared" si="1789"/>
        <v>7</v>
      </c>
      <c r="C8045" s="285">
        <v>3</v>
      </c>
      <c r="D8045" t="s">
        <v>713</v>
      </c>
      <c r="F8045" s="16">
        <v>36</v>
      </c>
      <c r="G8045" t="str">
        <f t="shared" si="1783"/>
        <v>heating</v>
      </c>
      <c r="H8045" s="283">
        <f>IF(G8045="heating",F8045*Assumptions!M$4+Assumptions!M$7,0)</f>
        <v>0.358936421366777</v>
      </c>
      <c r="I8045" s="15">
        <f t="shared" si="1784"/>
        <v>1.0924036124451033</v>
      </c>
      <c r="J8045" s="15">
        <f t="shared" si="1785"/>
        <v>0.93760781206536892</v>
      </c>
      <c r="K8045" s="283">
        <f t="shared" si="1790"/>
        <v>0.36763925161255057</v>
      </c>
      <c r="L8045" s="283">
        <f t="shared" si="1791"/>
        <v>3.2767200477248446</v>
      </c>
      <c r="M8045" s="283">
        <f t="shared" si="1792"/>
        <v>4.110268891577042</v>
      </c>
      <c r="N8045" s="283">
        <f t="shared" si="1793"/>
        <v>2.7263288431388362</v>
      </c>
      <c r="O8045" s="283">
        <f t="shared" si="1794"/>
        <v>0.44185825533154766</v>
      </c>
      <c r="P8045" s="21">
        <f t="shared" si="1786"/>
        <v>0</v>
      </c>
      <c r="Q8045" s="21">
        <f t="shared" si="1787"/>
        <v>0.69158980876382303</v>
      </c>
      <c r="R8045">
        <f t="shared" si="1788"/>
        <v>1.0096214758538746</v>
      </c>
      <c r="S8045" s="296">
        <f t="shared" si="1795"/>
        <v>0</v>
      </c>
      <c r="T8045" s="283">
        <f t="shared" si="1796"/>
        <v>0.36763925161255057</v>
      </c>
    </row>
    <row r="8046" spans="1:20" x14ac:dyDescent="0.25">
      <c r="A8046" s="286">
        <v>43436</v>
      </c>
      <c r="B8046" s="1">
        <f t="shared" si="1789"/>
        <v>7</v>
      </c>
      <c r="C8046" s="285">
        <v>4</v>
      </c>
      <c r="D8046" t="s">
        <v>713</v>
      </c>
      <c r="F8046" s="16">
        <v>34</v>
      </c>
      <c r="G8046" t="str">
        <f t="shared" si="1783"/>
        <v>heating</v>
      </c>
      <c r="H8046" s="283">
        <f>IF(G8046="heating",F8046*Assumptions!M$4+Assumptions!M$7,0)</f>
        <v>0.38032816984085704</v>
      </c>
      <c r="I8046" s="15">
        <f t="shared" si="1784"/>
        <v>1.1348296917927807</v>
      </c>
      <c r="J8046" s="15">
        <f t="shared" si="1785"/>
        <v>0.93760781206536892</v>
      </c>
      <c r="K8046" s="283">
        <f t="shared" si="1790"/>
        <v>0.40467875104311418</v>
      </c>
      <c r="L8046" s="283">
        <f t="shared" si="1791"/>
        <v>3.1617728735566879</v>
      </c>
      <c r="M8046" s="283">
        <f t="shared" si="1792"/>
        <v>4.3656618392505582</v>
      </c>
      <c r="N8046" s="283">
        <f t="shared" si="1793"/>
        <v>2.582445701090049</v>
      </c>
      <c r="O8046" s="283">
        <f t="shared" si="1794"/>
        <v>0.49546145230191729</v>
      </c>
      <c r="P8046" s="21">
        <f t="shared" si="1786"/>
        <v>0</v>
      </c>
      <c r="Q8046" s="21">
        <f t="shared" si="1787"/>
        <v>0.6473875548762833</v>
      </c>
      <c r="R8046">
        <f t="shared" si="1788"/>
        <v>1.0096214758538746</v>
      </c>
      <c r="S8046" s="296">
        <f t="shared" si="1795"/>
        <v>0</v>
      </c>
      <c r="T8046" s="283">
        <f t="shared" si="1796"/>
        <v>0.40467875104311418</v>
      </c>
    </row>
    <row r="8047" spans="1:20" x14ac:dyDescent="0.25">
      <c r="A8047" s="286">
        <v>43436</v>
      </c>
      <c r="B8047" s="1">
        <f t="shared" si="1789"/>
        <v>7</v>
      </c>
      <c r="C8047" s="285">
        <v>5</v>
      </c>
      <c r="D8047" t="s">
        <v>713</v>
      </c>
      <c r="F8047" s="16">
        <v>34</v>
      </c>
      <c r="G8047" t="str">
        <f t="shared" si="1783"/>
        <v>heating</v>
      </c>
      <c r="H8047" s="283">
        <f>IF(G8047="heating",F8047*Assumptions!M$4+Assumptions!M$7,0)</f>
        <v>0.38032816984085704</v>
      </c>
      <c r="I8047" s="15">
        <f t="shared" si="1784"/>
        <v>1.1635558681477385</v>
      </c>
      <c r="J8047" s="15">
        <f t="shared" si="1785"/>
        <v>0.93760781206536892</v>
      </c>
      <c r="K8047" s="283">
        <f t="shared" si="1790"/>
        <v>0.41492246712989006</v>
      </c>
      <c r="L8047" s="283">
        <f t="shared" si="1791"/>
        <v>3.1617728735566879</v>
      </c>
      <c r="M8047" s="283">
        <f t="shared" si="1792"/>
        <v>4.4761707312961159</v>
      </c>
      <c r="N8047" s="283">
        <f t="shared" si="1793"/>
        <v>2.582445701090049</v>
      </c>
      <c r="O8047" s="283">
        <f t="shared" si="1794"/>
        <v>0.50800316949423352</v>
      </c>
      <c r="P8047" s="21">
        <f t="shared" si="1786"/>
        <v>0</v>
      </c>
      <c r="Q8047" s="21">
        <f t="shared" si="1787"/>
        <v>0.72139578924615555</v>
      </c>
      <c r="R8047">
        <f t="shared" si="1788"/>
        <v>1.0096214758538746</v>
      </c>
      <c r="S8047" s="296">
        <f t="shared" si="1795"/>
        <v>0</v>
      </c>
      <c r="T8047" s="283">
        <f t="shared" si="1796"/>
        <v>0.41492246712989006</v>
      </c>
    </row>
    <row r="8048" spans="1:20" x14ac:dyDescent="0.25">
      <c r="A8048" s="286">
        <v>43436</v>
      </c>
      <c r="B8048" s="1">
        <f t="shared" si="1789"/>
        <v>7</v>
      </c>
      <c r="C8048" s="285">
        <v>6</v>
      </c>
      <c r="D8048" t="s">
        <v>713</v>
      </c>
      <c r="F8048" s="16">
        <v>34</v>
      </c>
      <c r="G8048" t="str">
        <f t="shared" si="1783"/>
        <v>heating</v>
      </c>
      <c r="H8048" s="283">
        <f>IF(G8048="heating",F8048*Assumptions!M$4+Assumptions!M$7,0)</f>
        <v>0.38032816984085704</v>
      </c>
      <c r="I8048" s="15">
        <f t="shared" si="1784"/>
        <v>1.2083911162615524</v>
      </c>
      <c r="J8048" s="15">
        <f t="shared" si="1785"/>
        <v>0.93760781206536892</v>
      </c>
      <c r="K8048" s="283">
        <f t="shared" si="1790"/>
        <v>0.43091065667112688</v>
      </c>
      <c r="L8048" s="283">
        <f t="shared" si="1791"/>
        <v>3.1617728735566879</v>
      </c>
      <c r="M8048" s="283">
        <f t="shared" si="1792"/>
        <v>4.6486508251457828</v>
      </c>
      <c r="N8048" s="283">
        <f t="shared" si="1793"/>
        <v>2.582445701090049</v>
      </c>
      <c r="O8048" s="283">
        <f t="shared" si="1794"/>
        <v>0.52757803372755607</v>
      </c>
      <c r="P8048" s="21">
        <f t="shared" si="1786"/>
        <v>0</v>
      </c>
      <c r="Q8048" s="21">
        <f t="shared" si="1787"/>
        <v>0.87787080972652631</v>
      </c>
      <c r="R8048">
        <f t="shared" si="1788"/>
        <v>1.0096214758538746</v>
      </c>
      <c r="S8048" s="296">
        <f t="shared" si="1795"/>
        <v>0</v>
      </c>
      <c r="T8048" s="283">
        <f t="shared" si="1796"/>
        <v>0.43091065667112688</v>
      </c>
    </row>
    <row r="8049" spans="1:20" x14ac:dyDescent="0.25">
      <c r="A8049" s="286">
        <v>43436</v>
      </c>
      <c r="B8049" s="1">
        <f t="shared" si="1789"/>
        <v>7</v>
      </c>
      <c r="C8049" s="285">
        <v>7</v>
      </c>
      <c r="D8049" t="s">
        <v>713</v>
      </c>
      <c r="F8049" s="16">
        <v>32</v>
      </c>
      <c r="G8049" t="str">
        <f t="shared" si="1783"/>
        <v>heating</v>
      </c>
      <c r="H8049" s="283">
        <f>IF(G8049="heating",F8049*Assumptions!M$4+Assumptions!M$7,0)</f>
        <v>0.40171991831493709</v>
      </c>
      <c r="I8049" s="15">
        <f t="shared" si="1784"/>
        <v>1.1637425769249583</v>
      </c>
      <c r="J8049" s="15">
        <f t="shared" si="1785"/>
        <v>0.93760781206536892</v>
      </c>
      <c r="K8049" s="283">
        <f t="shared" si="1790"/>
        <v>0.43833031411974527</v>
      </c>
      <c r="L8049" s="283">
        <f t="shared" si="1791"/>
        <v>3.1003620880617868</v>
      </c>
      <c r="M8049" s="283">
        <f t="shared" si="1792"/>
        <v>4.6368489312685863</v>
      </c>
      <c r="N8049" s="283">
        <f t="shared" si="1793"/>
        <v>2.4522803312945656</v>
      </c>
      <c r="O8049" s="283">
        <f t="shared" si="1794"/>
        <v>0.55417101813464431</v>
      </c>
      <c r="P8049" s="21">
        <f t="shared" si="1786"/>
        <v>0</v>
      </c>
      <c r="Q8049" s="21">
        <f t="shared" si="1787"/>
        <v>0.97331382064367777</v>
      </c>
      <c r="R8049">
        <f t="shared" si="1788"/>
        <v>1.0096214758538746</v>
      </c>
      <c r="S8049" s="296">
        <f t="shared" si="1795"/>
        <v>0</v>
      </c>
      <c r="T8049" s="283">
        <f t="shared" si="1796"/>
        <v>0.43833031411974527</v>
      </c>
    </row>
    <row r="8050" spans="1:20" x14ac:dyDescent="0.25">
      <c r="A8050" s="286">
        <v>43436</v>
      </c>
      <c r="B8050" s="1">
        <f t="shared" si="1789"/>
        <v>7</v>
      </c>
      <c r="C8050" s="285">
        <v>8</v>
      </c>
      <c r="D8050" t="s">
        <v>713</v>
      </c>
      <c r="F8050" s="16">
        <v>32</v>
      </c>
      <c r="G8050" t="str">
        <f t="shared" si="1783"/>
        <v>heating</v>
      </c>
      <c r="H8050" s="283">
        <f>IF(G8050="heating",F8050*Assumptions!M$4+Assumptions!M$7,0)</f>
        <v>0.40171991831493709</v>
      </c>
      <c r="I8050" s="15">
        <f t="shared" si="1784"/>
        <v>1.094193721037565</v>
      </c>
      <c r="J8050" s="15">
        <f t="shared" si="1785"/>
        <v>0.93760781206536892</v>
      </c>
      <c r="K8050" s="283">
        <f t="shared" si="1790"/>
        <v>0.41213433877926769</v>
      </c>
      <c r="L8050" s="283">
        <f t="shared" si="1791"/>
        <v>3.1003620880617868</v>
      </c>
      <c r="M8050" s="283">
        <f t="shared" si="1792"/>
        <v>4.3597364972244996</v>
      </c>
      <c r="N8050" s="283">
        <f t="shared" si="1793"/>
        <v>2.4522803312945656</v>
      </c>
      <c r="O8050" s="283">
        <f t="shared" si="1794"/>
        <v>0.52105204402349803</v>
      </c>
      <c r="P8050" s="21">
        <f t="shared" si="1786"/>
        <v>0</v>
      </c>
      <c r="Q8050" s="21">
        <f t="shared" si="1787"/>
        <v>0.94940007506179924</v>
      </c>
      <c r="R8050">
        <f t="shared" si="1788"/>
        <v>1.0096214758538746</v>
      </c>
      <c r="S8050" s="296">
        <f t="shared" si="1795"/>
        <v>0</v>
      </c>
      <c r="T8050" s="283">
        <f t="shared" si="1796"/>
        <v>0.41213433877926769</v>
      </c>
    </row>
    <row r="8051" spans="1:20" x14ac:dyDescent="0.25">
      <c r="A8051" s="286">
        <v>43436</v>
      </c>
      <c r="B8051" s="1">
        <f t="shared" si="1789"/>
        <v>7</v>
      </c>
      <c r="C8051" s="285">
        <v>9</v>
      </c>
      <c r="D8051" t="s">
        <v>713</v>
      </c>
      <c r="F8051" s="16">
        <v>34</v>
      </c>
      <c r="G8051" t="str">
        <f t="shared" si="1783"/>
        <v>heating</v>
      </c>
      <c r="H8051" s="283">
        <f>IF(G8051="heating",F8051*Assumptions!M$4+Assumptions!M$7,0)</f>
        <v>0.38032816984085704</v>
      </c>
      <c r="I8051" s="15">
        <f t="shared" si="1784"/>
        <v>1.0343009000871222</v>
      </c>
      <c r="J8051" s="15">
        <f t="shared" si="1785"/>
        <v>0.93760781206536892</v>
      </c>
      <c r="K8051" s="283">
        <f t="shared" si="1790"/>
        <v>0.36883031830863849</v>
      </c>
      <c r="L8051" s="283">
        <f t="shared" si="1791"/>
        <v>3.1617728735566879</v>
      </c>
      <c r="M8051" s="283">
        <f t="shared" si="1792"/>
        <v>3.9789300566144905</v>
      </c>
      <c r="N8051" s="283">
        <f t="shared" si="1793"/>
        <v>2.582445701090049</v>
      </c>
      <c r="O8051" s="283">
        <f t="shared" si="1794"/>
        <v>0.45157104169946233</v>
      </c>
      <c r="P8051" s="21">
        <f t="shared" si="1786"/>
        <v>0</v>
      </c>
      <c r="Q8051" s="21">
        <f t="shared" si="1787"/>
        <v>0.8408485371888097</v>
      </c>
      <c r="R8051">
        <f t="shared" si="1788"/>
        <v>1.0096214758538746</v>
      </c>
      <c r="S8051" s="296">
        <f t="shared" si="1795"/>
        <v>0</v>
      </c>
      <c r="T8051" s="283">
        <f t="shared" si="1796"/>
        <v>0.36883031830863849</v>
      </c>
    </row>
    <row r="8052" spans="1:20" x14ac:dyDescent="0.25">
      <c r="A8052" s="286">
        <v>43436</v>
      </c>
      <c r="B8052" s="1">
        <f t="shared" si="1789"/>
        <v>7</v>
      </c>
      <c r="C8052" s="285">
        <v>10</v>
      </c>
      <c r="D8052" t="s">
        <v>713</v>
      </c>
      <c r="F8052" s="16">
        <v>36</v>
      </c>
      <c r="G8052" t="str">
        <f t="shared" si="1783"/>
        <v>heating</v>
      </c>
      <c r="H8052" s="283">
        <f>IF(G8052="heating",F8052*Assumptions!M$4+Assumptions!M$7,0)</f>
        <v>0.358936421366777</v>
      </c>
      <c r="I8052" s="15">
        <f t="shared" si="1784"/>
        <v>0.98112329028689171</v>
      </c>
      <c r="J8052" s="15">
        <f t="shared" si="1785"/>
        <v>0.93760781206536892</v>
      </c>
      <c r="K8052" s="283">
        <f t="shared" si="1790"/>
        <v>0.33018879475633583</v>
      </c>
      <c r="L8052" s="283">
        <f t="shared" si="1791"/>
        <v>3.2767200477248446</v>
      </c>
      <c r="M8052" s="283">
        <f t="shared" si="1792"/>
        <v>3.691566462181191</v>
      </c>
      <c r="N8052" s="283">
        <f t="shared" si="1793"/>
        <v>2.7263288431388362</v>
      </c>
      <c r="O8052" s="283">
        <f t="shared" si="1794"/>
        <v>0.39684730110053457</v>
      </c>
      <c r="P8052" s="21">
        <f t="shared" si="1786"/>
        <v>0</v>
      </c>
      <c r="Q8052" s="21">
        <f t="shared" si="1787"/>
        <v>0.74504051125983206</v>
      </c>
      <c r="R8052">
        <f t="shared" si="1788"/>
        <v>1.0096214758538746</v>
      </c>
      <c r="S8052" s="296">
        <f t="shared" si="1795"/>
        <v>0</v>
      </c>
      <c r="T8052" s="283">
        <f t="shared" si="1796"/>
        <v>0.33018879475633583</v>
      </c>
    </row>
    <row r="8053" spans="1:20" x14ac:dyDescent="0.25">
      <c r="A8053" s="286">
        <v>43436</v>
      </c>
      <c r="B8053" s="1">
        <f t="shared" si="1789"/>
        <v>7</v>
      </c>
      <c r="C8053" s="285">
        <v>11</v>
      </c>
      <c r="D8053" t="s">
        <v>713</v>
      </c>
      <c r="F8053" s="16">
        <v>34</v>
      </c>
      <c r="G8053" t="str">
        <f t="shared" si="1783"/>
        <v>heating</v>
      </c>
      <c r="H8053" s="283">
        <f>IF(G8053="heating",F8053*Assumptions!M$4+Assumptions!M$7,0)</f>
        <v>0.38032816984085704</v>
      </c>
      <c r="I8053" s="15">
        <f t="shared" si="1784"/>
        <v>0.94956163997961163</v>
      </c>
      <c r="J8053" s="15">
        <f t="shared" si="1785"/>
        <v>0.93760781206536892</v>
      </c>
      <c r="K8053" s="283">
        <f t="shared" si="1790"/>
        <v>0.3386124114344794</v>
      </c>
      <c r="L8053" s="283">
        <f t="shared" si="1791"/>
        <v>3.1617728735566879</v>
      </c>
      <c r="M8053" s="283">
        <f t="shared" si="1792"/>
        <v>3.6529402126641997</v>
      </c>
      <c r="N8053" s="283">
        <f t="shared" si="1793"/>
        <v>2.582445701090049</v>
      </c>
      <c r="O8053" s="283">
        <f t="shared" si="1794"/>
        <v>0.41457426836554478</v>
      </c>
      <c r="P8053" s="21">
        <f t="shared" si="1786"/>
        <v>0</v>
      </c>
      <c r="Q8053" s="21">
        <f t="shared" si="1787"/>
        <v>0.72850690893675296</v>
      </c>
      <c r="R8053">
        <f t="shared" si="1788"/>
        <v>1.0096214758538746</v>
      </c>
      <c r="S8053" s="296">
        <f t="shared" si="1795"/>
        <v>0</v>
      </c>
      <c r="T8053" s="283">
        <f t="shared" si="1796"/>
        <v>0.3386124114344794</v>
      </c>
    </row>
    <row r="8054" spans="1:20" x14ac:dyDescent="0.25">
      <c r="A8054" s="286">
        <v>43436</v>
      </c>
      <c r="B8054" s="1">
        <f t="shared" si="1789"/>
        <v>7</v>
      </c>
      <c r="C8054" s="285">
        <v>12</v>
      </c>
      <c r="D8054" t="s">
        <v>713</v>
      </c>
      <c r="F8054" s="16">
        <v>36</v>
      </c>
      <c r="G8054" t="str">
        <f t="shared" si="1783"/>
        <v>heating</v>
      </c>
      <c r="H8054" s="283">
        <f>IF(G8054="heating",F8054*Assumptions!M$4+Assumptions!M$7,0)</f>
        <v>0.358936421366777</v>
      </c>
      <c r="I8054" s="15">
        <f t="shared" si="1784"/>
        <v>0.91648403420261149</v>
      </c>
      <c r="J8054" s="15">
        <f t="shared" si="1785"/>
        <v>0.93760781206536892</v>
      </c>
      <c r="K8054" s="283">
        <f t="shared" si="1790"/>
        <v>0.30843499656225398</v>
      </c>
      <c r="L8054" s="283">
        <f t="shared" si="1791"/>
        <v>3.2767200477248446</v>
      </c>
      <c r="M8054" s="283">
        <f t="shared" si="1792"/>
        <v>3.4483553262685014</v>
      </c>
      <c r="N8054" s="283">
        <f t="shared" si="1793"/>
        <v>2.7263288431388362</v>
      </c>
      <c r="O8054" s="283">
        <f t="shared" si="1794"/>
        <v>0.37070184662386835</v>
      </c>
      <c r="P8054" s="21">
        <f t="shared" si="1786"/>
        <v>0</v>
      </c>
      <c r="Q8054" s="21">
        <f t="shared" si="1787"/>
        <v>0.75910815787401487</v>
      </c>
      <c r="R8054">
        <f t="shared" si="1788"/>
        <v>1.0096214758538746</v>
      </c>
      <c r="S8054" s="296">
        <f t="shared" si="1795"/>
        <v>0</v>
      </c>
      <c r="T8054" s="283">
        <f t="shared" si="1796"/>
        <v>0.30843499656225398</v>
      </c>
    </row>
    <row r="8055" spans="1:20" x14ac:dyDescent="0.25">
      <c r="A8055" s="286">
        <v>43436</v>
      </c>
      <c r="B8055" s="1">
        <f t="shared" si="1789"/>
        <v>7</v>
      </c>
      <c r="C8055" s="285">
        <v>13</v>
      </c>
      <c r="D8055" t="s">
        <v>713</v>
      </c>
      <c r="F8055" s="16">
        <v>36</v>
      </c>
      <c r="G8055" t="str">
        <f t="shared" si="1783"/>
        <v>heating</v>
      </c>
      <c r="H8055" s="283">
        <f>IF(G8055="heating",F8055*Assumptions!M$4+Assumptions!M$7,0)</f>
        <v>0.358936421366777</v>
      </c>
      <c r="I8055" s="15">
        <f t="shared" si="1784"/>
        <v>0.90040206880052787</v>
      </c>
      <c r="J8055" s="15">
        <f t="shared" si="1785"/>
        <v>0.93760781206536892</v>
      </c>
      <c r="K8055" s="283">
        <f t="shared" si="1790"/>
        <v>0.30302274631195736</v>
      </c>
      <c r="L8055" s="283">
        <f t="shared" si="1791"/>
        <v>3.2767200477248446</v>
      </c>
      <c r="M8055" s="283">
        <f t="shared" si="1792"/>
        <v>3.3878454548669876</v>
      </c>
      <c r="N8055" s="283">
        <f t="shared" si="1793"/>
        <v>2.7263288431388362</v>
      </c>
      <c r="O8055" s="283">
        <f t="shared" si="1794"/>
        <v>0.36419697141665264</v>
      </c>
      <c r="P8055" s="21">
        <f t="shared" si="1786"/>
        <v>0</v>
      </c>
      <c r="Q8055" s="21">
        <f t="shared" si="1787"/>
        <v>0.79115902007799765</v>
      </c>
      <c r="R8055">
        <f t="shared" si="1788"/>
        <v>1.0096214758538746</v>
      </c>
      <c r="S8055" s="296">
        <f t="shared" si="1795"/>
        <v>0</v>
      </c>
      <c r="T8055" s="283">
        <f t="shared" si="1796"/>
        <v>0.30302274631195736</v>
      </c>
    </row>
    <row r="8056" spans="1:20" x14ac:dyDescent="0.25">
      <c r="A8056" s="286">
        <v>43436</v>
      </c>
      <c r="B8056" s="1">
        <f t="shared" si="1789"/>
        <v>7</v>
      </c>
      <c r="C8056" s="285">
        <v>14</v>
      </c>
      <c r="D8056" t="s">
        <v>713</v>
      </c>
      <c r="F8056" s="16">
        <v>36</v>
      </c>
      <c r="G8056" t="str">
        <f t="shared" si="1783"/>
        <v>heating</v>
      </c>
      <c r="H8056" s="283">
        <f>IF(G8056="heating",F8056*Assumptions!M$4+Assumptions!M$7,0)</f>
        <v>0.358936421366777</v>
      </c>
      <c r="I8056" s="15">
        <f t="shared" si="1784"/>
        <v>0.86032894500746537</v>
      </c>
      <c r="J8056" s="15">
        <f t="shared" si="1785"/>
        <v>0.93760781206536892</v>
      </c>
      <c r="K8056" s="283">
        <f t="shared" si="1790"/>
        <v>0.28953647340584415</v>
      </c>
      <c r="L8056" s="283">
        <f t="shared" si="1791"/>
        <v>3.2767200477248446</v>
      </c>
      <c r="M8056" s="283">
        <f t="shared" si="1792"/>
        <v>3.2370666472555127</v>
      </c>
      <c r="N8056" s="283">
        <f t="shared" si="1793"/>
        <v>2.7263288431388362</v>
      </c>
      <c r="O8056" s="283">
        <f t="shared" si="1794"/>
        <v>0.34798809004426745</v>
      </c>
      <c r="P8056" s="21">
        <f t="shared" si="1786"/>
        <v>0</v>
      </c>
      <c r="Q8056" s="21">
        <f t="shared" si="1787"/>
        <v>0.84355555031342389</v>
      </c>
      <c r="R8056">
        <f t="shared" si="1788"/>
        <v>1.0096214758538746</v>
      </c>
      <c r="S8056" s="296">
        <f t="shared" si="1795"/>
        <v>0</v>
      </c>
      <c r="T8056" s="283">
        <f t="shared" si="1796"/>
        <v>0.28953647340584415</v>
      </c>
    </row>
    <row r="8057" spans="1:20" x14ac:dyDescent="0.25">
      <c r="A8057" s="286">
        <v>43436</v>
      </c>
      <c r="B8057" s="1">
        <f t="shared" si="1789"/>
        <v>7</v>
      </c>
      <c r="C8057" s="285">
        <v>15</v>
      </c>
      <c r="D8057" t="s">
        <v>713</v>
      </c>
      <c r="F8057" s="16">
        <v>37</v>
      </c>
      <c r="G8057" t="str">
        <f t="shared" si="1783"/>
        <v>heating</v>
      </c>
      <c r="H8057" s="283">
        <f>IF(G8057="heating",F8057*Assumptions!M$4+Assumptions!M$7,0)</f>
        <v>0.34824054712973695</v>
      </c>
      <c r="I8057" s="15">
        <f t="shared" si="1784"/>
        <v>0.85754515037175039</v>
      </c>
      <c r="J8057" s="15">
        <f t="shared" si="1785"/>
        <v>0.93760781206536892</v>
      </c>
      <c r="K8057" s="283">
        <f t="shared" si="1790"/>
        <v>0.27999968896367239</v>
      </c>
      <c r="L8057" s="283">
        <f t="shared" si="1791"/>
        <v>3.3550920610042541</v>
      </c>
      <c r="M8057" s="283">
        <f t="shared" si="1792"/>
        <v>3.2053171907896121</v>
      </c>
      <c r="N8057" s="283">
        <f t="shared" si="1793"/>
        <v>2.8034223547707424</v>
      </c>
      <c r="O8057" s="283">
        <f t="shared" si="1794"/>
        <v>0.33509925178666194</v>
      </c>
      <c r="P8057" s="21">
        <f t="shared" si="1786"/>
        <v>0</v>
      </c>
      <c r="Q8057" s="21">
        <f t="shared" si="1787"/>
        <v>0.96592607327566882</v>
      </c>
      <c r="R8057">
        <f t="shared" si="1788"/>
        <v>1.0096214758538746</v>
      </c>
      <c r="S8057" s="296">
        <f t="shared" si="1795"/>
        <v>0</v>
      </c>
      <c r="T8057" s="283">
        <f t="shared" si="1796"/>
        <v>0.27999968896367239</v>
      </c>
    </row>
    <row r="8058" spans="1:20" x14ac:dyDescent="0.25">
      <c r="A8058" s="286">
        <v>43436</v>
      </c>
      <c r="B8058" s="1">
        <f t="shared" si="1789"/>
        <v>7</v>
      </c>
      <c r="C8058" s="285">
        <v>16</v>
      </c>
      <c r="D8058" t="s">
        <v>713</v>
      </c>
      <c r="F8058" s="16">
        <v>34</v>
      </c>
      <c r="G8058" t="str">
        <f t="shared" si="1783"/>
        <v>heating</v>
      </c>
      <c r="H8058" s="283">
        <f>IF(G8058="heating",F8058*Assumptions!M$4+Assumptions!M$7,0)</f>
        <v>0.38032816984085704</v>
      </c>
      <c r="I8058" s="15">
        <f t="shared" si="1784"/>
        <v>0.88344815438260227</v>
      </c>
      <c r="J8058" s="15">
        <f t="shared" si="1785"/>
        <v>0.93760781206536892</v>
      </c>
      <c r="K8058" s="283">
        <f t="shared" si="1790"/>
        <v>0.31503643085166777</v>
      </c>
      <c r="L8058" s="283">
        <f t="shared" si="1791"/>
        <v>3.1617728735566879</v>
      </c>
      <c r="M8058" s="283">
        <f t="shared" si="1792"/>
        <v>3.3986032639413164</v>
      </c>
      <c r="N8058" s="283">
        <f t="shared" si="1793"/>
        <v>2.582445701090049</v>
      </c>
      <c r="O8058" s="283">
        <f t="shared" si="1794"/>
        <v>0.38570942298166355</v>
      </c>
      <c r="P8058" s="21">
        <f t="shared" si="1786"/>
        <v>0</v>
      </c>
      <c r="Q8058" s="21">
        <f t="shared" si="1787"/>
        <v>1.1649354943302594</v>
      </c>
      <c r="R8058">
        <f t="shared" si="1788"/>
        <v>1.0096214758538746</v>
      </c>
      <c r="S8058" s="296">
        <f t="shared" si="1795"/>
        <v>0</v>
      </c>
      <c r="T8058" s="283">
        <f t="shared" si="1796"/>
        <v>0.31503643085166777</v>
      </c>
    </row>
    <row r="8059" spans="1:20" x14ac:dyDescent="0.25">
      <c r="A8059" s="286">
        <v>43436</v>
      </c>
      <c r="B8059" s="1">
        <f t="shared" si="1789"/>
        <v>7</v>
      </c>
      <c r="C8059" s="285">
        <v>17</v>
      </c>
      <c r="D8059" t="s">
        <v>713</v>
      </c>
      <c r="F8059" s="16">
        <v>34</v>
      </c>
      <c r="G8059" t="str">
        <f t="shared" si="1783"/>
        <v>heating</v>
      </c>
      <c r="H8059" s="283">
        <f>IF(G8059="heating",F8059*Assumptions!M$4+Assumptions!M$7,0)</f>
        <v>0.38032816984085704</v>
      </c>
      <c r="I8059" s="15">
        <f t="shared" si="1784"/>
        <v>0.94025748850374469</v>
      </c>
      <c r="J8059" s="15">
        <f t="shared" si="1785"/>
        <v>0.93760781206536892</v>
      </c>
      <c r="K8059" s="283">
        <f t="shared" si="1790"/>
        <v>0.33529456345605579</v>
      </c>
      <c r="L8059" s="283">
        <f t="shared" si="1791"/>
        <v>3.1617728735566879</v>
      </c>
      <c r="M8059" s="283">
        <f t="shared" si="1792"/>
        <v>3.6171473713783584</v>
      </c>
      <c r="N8059" s="283">
        <f t="shared" si="1793"/>
        <v>2.582445701090049</v>
      </c>
      <c r="O8059" s="283">
        <f t="shared" si="1794"/>
        <v>0.41051211839184476</v>
      </c>
      <c r="P8059" s="21">
        <f t="shared" si="1786"/>
        <v>0</v>
      </c>
      <c r="Q8059" s="21">
        <f t="shared" si="1787"/>
        <v>1.3521540118753073</v>
      </c>
      <c r="R8059">
        <f t="shared" si="1788"/>
        <v>1.0096214758538746</v>
      </c>
      <c r="S8059" s="296">
        <f t="shared" si="1795"/>
        <v>0</v>
      </c>
      <c r="T8059" s="283">
        <f t="shared" si="1796"/>
        <v>0.33529456345605579</v>
      </c>
    </row>
    <row r="8060" spans="1:20" x14ac:dyDescent="0.25">
      <c r="A8060" s="286">
        <v>43436</v>
      </c>
      <c r="B8060" s="1">
        <f t="shared" si="1789"/>
        <v>7</v>
      </c>
      <c r="C8060" s="285">
        <v>18</v>
      </c>
      <c r="D8060" t="s">
        <v>713</v>
      </c>
      <c r="F8060" s="16">
        <v>34</v>
      </c>
      <c r="G8060" t="str">
        <f t="shared" si="1783"/>
        <v>heating</v>
      </c>
      <c r="H8060" s="283">
        <f>IF(G8060="heating",F8060*Assumptions!M$4+Assumptions!M$7,0)</f>
        <v>0.38032816984085704</v>
      </c>
      <c r="I8060" s="15">
        <f t="shared" si="1784"/>
        <v>0.98182363790757687</v>
      </c>
      <c r="J8060" s="15">
        <f t="shared" si="1785"/>
        <v>0.93760781206536892</v>
      </c>
      <c r="K8060" s="283">
        <f t="shared" si="1790"/>
        <v>0.35011699676747265</v>
      </c>
      <c r="L8060" s="283">
        <f t="shared" si="1791"/>
        <v>3.1617728735566879</v>
      </c>
      <c r="M8060" s="283">
        <f t="shared" si="1792"/>
        <v>3.7770513231072069</v>
      </c>
      <c r="N8060" s="283">
        <f t="shared" si="1793"/>
        <v>2.582445701090049</v>
      </c>
      <c r="O8060" s="283">
        <f t="shared" si="1794"/>
        <v>0.42865970908246764</v>
      </c>
      <c r="P8060" s="21">
        <f t="shared" si="1786"/>
        <v>0</v>
      </c>
      <c r="Q8060" s="21">
        <f t="shared" si="1787"/>
        <v>1.5598916921549892</v>
      </c>
      <c r="R8060">
        <f t="shared" si="1788"/>
        <v>1.0096214758538746</v>
      </c>
      <c r="S8060" s="296">
        <f t="shared" si="1795"/>
        <v>0</v>
      </c>
      <c r="T8060" s="283">
        <f t="shared" si="1796"/>
        <v>0.35011699676747265</v>
      </c>
    </row>
    <row r="8061" spans="1:20" x14ac:dyDescent="0.25">
      <c r="A8061" s="286">
        <v>43436</v>
      </c>
      <c r="B8061" s="1">
        <f t="shared" si="1789"/>
        <v>7</v>
      </c>
      <c r="C8061" s="285">
        <v>19</v>
      </c>
      <c r="D8061" t="s">
        <v>713</v>
      </c>
      <c r="F8061" s="16">
        <v>34</v>
      </c>
      <c r="G8061" t="str">
        <f t="shared" si="1783"/>
        <v>heating</v>
      </c>
      <c r="H8061" s="283">
        <f>IF(G8061="heating",F8061*Assumptions!M$4+Assumptions!M$7,0)</f>
        <v>0.38032816984085704</v>
      </c>
      <c r="I8061" s="15">
        <f t="shared" si="1784"/>
        <v>0.98418842963438757</v>
      </c>
      <c r="J8061" s="15">
        <f t="shared" si="1785"/>
        <v>0.93760781206536892</v>
      </c>
      <c r="K8061" s="283">
        <f t="shared" si="1790"/>
        <v>0.35096027833597926</v>
      </c>
      <c r="L8061" s="283">
        <f t="shared" si="1791"/>
        <v>3.1617728735566879</v>
      </c>
      <c r="M8061" s="283">
        <f t="shared" si="1792"/>
        <v>3.7861486185641176</v>
      </c>
      <c r="N8061" s="283">
        <f t="shared" si="1793"/>
        <v>2.582445701090049</v>
      </c>
      <c r="O8061" s="283">
        <f t="shared" si="1794"/>
        <v>0.42969216633295271</v>
      </c>
      <c r="P8061" s="21">
        <f t="shared" si="1786"/>
        <v>0</v>
      </c>
      <c r="Q8061" s="21">
        <f t="shared" si="1787"/>
        <v>1.6764212681468484</v>
      </c>
      <c r="R8061">
        <f t="shared" si="1788"/>
        <v>1.0096214758538746</v>
      </c>
      <c r="S8061" s="296">
        <f t="shared" si="1795"/>
        <v>0</v>
      </c>
      <c r="T8061" s="283">
        <f t="shared" si="1796"/>
        <v>0.35096027833597926</v>
      </c>
    </row>
    <row r="8062" spans="1:20" x14ac:dyDescent="0.25">
      <c r="A8062" s="286">
        <v>43436</v>
      </c>
      <c r="B8062" s="1">
        <f t="shared" si="1789"/>
        <v>7</v>
      </c>
      <c r="C8062" s="285">
        <v>20</v>
      </c>
      <c r="D8062" t="s">
        <v>713</v>
      </c>
      <c r="F8062" s="16">
        <v>34</v>
      </c>
      <c r="G8062" t="str">
        <f t="shared" si="1783"/>
        <v>heating</v>
      </c>
      <c r="H8062" s="283">
        <f>IF(G8062="heating",F8062*Assumptions!M$4+Assumptions!M$7,0)</f>
        <v>0.38032816984085704</v>
      </c>
      <c r="I8062" s="15">
        <f t="shared" si="1784"/>
        <v>0.97071962311712034</v>
      </c>
      <c r="J8062" s="15">
        <f t="shared" si="1785"/>
        <v>0.93760781206536892</v>
      </c>
      <c r="K8062" s="283">
        <f t="shared" si="1790"/>
        <v>0.34615731993713933</v>
      </c>
      <c r="L8062" s="283">
        <f t="shared" si="1791"/>
        <v>3.1617728735566879</v>
      </c>
      <c r="M8062" s="283">
        <f t="shared" si="1792"/>
        <v>3.7343344520350485</v>
      </c>
      <c r="N8062" s="283">
        <f t="shared" si="1793"/>
        <v>2.582445701090049</v>
      </c>
      <c r="O8062" s="283">
        <f t="shared" si="1794"/>
        <v>0.42381174701886476</v>
      </c>
      <c r="P8062" s="21">
        <f t="shared" si="1786"/>
        <v>0</v>
      </c>
      <c r="Q8062" s="21">
        <f t="shared" si="1787"/>
        <v>1.52436960139122</v>
      </c>
      <c r="R8062">
        <f t="shared" si="1788"/>
        <v>1.0096214758538746</v>
      </c>
      <c r="S8062" s="296">
        <f t="shared" si="1795"/>
        <v>0</v>
      </c>
      <c r="T8062" s="283">
        <f t="shared" si="1796"/>
        <v>0.34615731993713933</v>
      </c>
    </row>
    <row r="8063" spans="1:20" x14ac:dyDescent="0.25">
      <c r="A8063" s="286">
        <v>43436</v>
      </c>
      <c r="B8063" s="1">
        <f t="shared" si="1789"/>
        <v>7</v>
      </c>
      <c r="C8063" s="285">
        <v>21</v>
      </c>
      <c r="D8063" t="s">
        <v>713</v>
      </c>
      <c r="F8063" s="16">
        <v>34</v>
      </c>
      <c r="G8063" t="str">
        <f t="shared" si="1783"/>
        <v>heating</v>
      </c>
      <c r="H8063" s="283">
        <f>IF(G8063="heating",F8063*Assumptions!M$4+Assumptions!M$7,0)</f>
        <v>0.38032816984085704</v>
      </c>
      <c r="I8063" s="15">
        <f t="shared" si="1784"/>
        <v>0.95751150862929935</v>
      </c>
      <c r="J8063" s="15">
        <f t="shared" si="1785"/>
        <v>0.93760781206536892</v>
      </c>
      <c r="K8063" s="283">
        <f t="shared" si="1790"/>
        <v>0.34144732396750455</v>
      </c>
      <c r="L8063" s="283">
        <f t="shared" si="1791"/>
        <v>3.1617728735566879</v>
      </c>
      <c r="M8063" s="283">
        <f t="shared" si="1792"/>
        <v>3.6835231613145538</v>
      </c>
      <c r="N8063" s="283">
        <f t="shared" si="1793"/>
        <v>2.582445701090049</v>
      </c>
      <c r="O8063" s="283">
        <f t="shared" si="1794"/>
        <v>0.41804514465233034</v>
      </c>
      <c r="P8063" s="21">
        <f t="shared" si="1786"/>
        <v>0</v>
      </c>
      <c r="Q8063" s="21">
        <f t="shared" si="1787"/>
        <v>1.4448604713749031</v>
      </c>
      <c r="R8063">
        <f t="shared" si="1788"/>
        <v>1.0096214758538746</v>
      </c>
      <c r="S8063" s="296">
        <f t="shared" si="1795"/>
        <v>0</v>
      </c>
      <c r="T8063" s="283">
        <f t="shared" si="1796"/>
        <v>0.34144732396750455</v>
      </c>
    </row>
    <row r="8064" spans="1:20" x14ac:dyDescent="0.25">
      <c r="A8064" s="286">
        <v>43436</v>
      </c>
      <c r="B8064" s="1">
        <f t="shared" si="1789"/>
        <v>7</v>
      </c>
      <c r="C8064" s="285">
        <v>22</v>
      </c>
      <c r="D8064" t="s">
        <v>713</v>
      </c>
      <c r="F8064" s="16">
        <v>34</v>
      </c>
      <c r="G8064" t="str">
        <f t="shared" si="1783"/>
        <v>heating</v>
      </c>
      <c r="H8064" s="283">
        <f>IF(G8064="heating",F8064*Assumptions!M$4+Assumptions!M$7,0)</f>
        <v>0.38032816984085704</v>
      </c>
      <c r="I8064" s="15">
        <f t="shared" si="1784"/>
        <v>0.9426530227543114</v>
      </c>
      <c r="J8064" s="15">
        <f t="shared" si="1785"/>
        <v>0.93760781206536892</v>
      </c>
      <c r="K8064" s="283">
        <f t="shared" si="1790"/>
        <v>0.33614880776743683</v>
      </c>
      <c r="L8064" s="283">
        <f t="shared" si="1791"/>
        <v>3.1617728735566879</v>
      </c>
      <c r="M8064" s="283">
        <f t="shared" si="1792"/>
        <v>3.6263629325660416</v>
      </c>
      <c r="N8064" s="283">
        <f t="shared" si="1793"/>
        <v>2.582445701090049</v>
      </c>
      <c r="O8064" s="283">
        <f t="shared" si="1794"/>
        <v>0.41155799768757384</v>
      </c>
      <c r="P8064" s="21">
        <f t="shared" si="1786"/>
        <v>0</v>
      </c>
      <c r="Q8064" s="21">
        <f t="shared" si="1787"/>
        <v>1.2427137171080138</v>
      </c>
      <c r="R8064">
        <f t="shared" si="1788"/>
        <v>1.0096214758538746</v>
      </c>
      <c r="S8064" s="296">
        <f t="shared" si="1795"/>
        <v>0</v>
      </c>
      <c r="T8064" s="283">
        <f t="shared" si="1796"/>
        <v>0.33614880776743683</v>
      </c>
    </row>
    <row r="8065" spans="1:20" x14ac:dyDescent="0.25">
      <c r="A8065" s="286">
        <v>43436</v>
      </c>
      <c r="B8065" s="1">
        <f t="shared" si="1789"/>
        <v>7</v>
      </c>
      <c r="C8065" s="285">
        <v>23</v>
      </c>
      <c r="D8065" t="s">
        <v>713</v>
      </c>
      <c r="F8065" s="16">
        <v>34</v>
      </c>
      <c r="G8065" t="str">
        <f t="shared" si="1783"/>
        <v>heating</v>
      </c>
      <c r="H8065" s="283">
        <f>IF(G8065="heating",F8065*Assumptions!M$4+Assumptions!M$7,0)</f>
        <v>0.38032816984085704</v>
      </c>
      <c r="I8065" s="15">
        <f t="shared" si="1784"/>
        <v>0.94450710149963013</v>
      </c>
      <c r="J8065" s="15">
        <f t="shared" si="1785"/>
        <v>0.93760781206536892</v>
      </c>
      <c r="K8065" s="283">
        <f t="shared" si="1790"/>
        <v>0.33680996976946892</v>
      </c>
      <c r="L8065" s="283">
        <f t="shared" si="1791"/>
        <v>3.1617728735566879</v>
      </c>
      <c r="M8065" s="283">
        <f t="shared" si="1792"/>
        <v>3.6334955277774137</v>
      </c>
      <c r="N8065" s="283">
        <f t="shared" si="1793"/>
        <v>2.582445701090049</v>
      </c>
      <c r="O8065" s="283">
        <f t="shared" si="1794"/>
        <v>0.41236747998653145</v>
      </c>
      <c r="P8065" s="21">
        <f t="shared" si="1786"/>
        <v>0</v>
      </c>
      <c r="Q8065" s="21">
        <f t="shared" si="1787"/>
        <v>1.0297519246597011</v>
      </c>
      <c r="R8065">
        <f t="shared" si="1788"/>
        <v>1.0096214758538746</v>
      </c>
      <c r="S8065" s="296">
        <f t="shared" si="1795"/>
        <v>0</v>
      </c>
      <c r="T8065" s="283">
        <f t="shared" si="1796"/>
        <v>0.33680996976946892</v>
      </c>
    </row>
    <row r="8066" spans="1:20" x14ac:dyDescent="0.25">
      <c r="A8066" s="286">
        <v>43437</v>
      </c>
      <c r="B8066" s="1">
        <f t="shared" si="1789"/>
        <v>1</v>
      </c>
      <c r="C8066" s="285">
        <v>0</v>
      </c>
      <c r="D8066" t="s">
        <v>713</v>
      </c>
      <c r="F8066" s="16">
        <v>32</v>
      </c>
      <c r="G8066" t="str">
        <f t="shared" ref="G8066:G8129" si="1797">VLOOKUP(A8066,U$2:W$366,3,FALSE)</f>
        <v>heating</v>
      </c>
      <c r="H8066" s="283">
        <f>IF(G8066="heating",F8066*Assumptions!M$4+Assumptions!M$7,0)</f>
        <v>0.40171991831493709</v>
      </c>
      <c r="I8066" s="15">
        <f t="shared" ref="I8066:I8129" si="1798">VLOOKUP(C8066,AO$2:AQ$25,3,FALSE)</f>
        <v>0.97481507806017154</v>
      </c>
      <c r="J8066" s="15">
        <f t="shared" ref="J8066:J8129" si="1799">VLOOKUP(B8066,AS$4:AU$10,3,FALSE)</f>
        <v>1.017726725449043</v>
      </c>
      <c r="K8066" s="283">
        <f t="shared" si="1790"/>
        <v>0.39854446590021853</v>
      </c>
      <c r="L8066" s="283">
        <f t="shared" si="1791"/>
        <v>3.1003620880617868</v>
      </c>
      <c r="M8066" s="283">
        <f t="shared" si="1792"/>
        <v>4.2159769042749682</v>
      </c>
      <c r="N8066" s="283">
        <f t="shared" si="1793"/>
        <v>2.4522803312945656</v>
      </c>
      <c r="O8066" s="283">
        <f t="shared" si="1794"/>
        <v>0.50387067771798244</v>
      </c>
      <c r="P8066" s="21">
        <f t="shared" ref="P8066:P8129" si="1800">IF(G8066="cooling",IF(F8066&lt;61,0.025,(F8066^2*AX$25+F8066*AY$25+AZ$25)),0)</f>
        <v>0</v>
      </c>
      <c r="Q8066" s="21">
        <f t="shared" ref="Q8066:Q8129" si="1801">VLOOKUP(C8066,BB$2:BC$25,2,FALSE)</f>
        <v>0.90668853391740301</v>
      </c>
      <c r="R8066">
        <f t="shared" ref="R8066:R8129" si="1802">VLOOKUP(B8066,AS$4:AV$10,4,FALSE)</f>
        <v>0.9440993384982781</v>
      </c>
      <c r="S8066" s="296">
        <f t="shared" si="1795"/>
        <v>0</v>
      </c>
      <c r="T8066" s="283">
        <f t="shared" si="1796"/>
        <v>0.39854446590021853</v>
      </c>
    </row>
    <row r="8067" spans="1:20" x14ac:dyDescent="0.25">
      <c r="A8067" s="286">
        <v>43437</v>
      </c>
      <c r="B8067" s="1">
        <f t="shared" ref="B8067:B8130" si="1803">WEEKDAY(A8067,2)</f>
        <v>1</v>
      </c>
      <c r="C8067" s="285">
        <v>1</v>
      </c>
      <c r="D8067" t="s">
        <v>713</v>
      </c>
      <c r="F8067" s="16">
        <v>32</v>
      </c>
      <c r="G8067" t="str">
        <f t="shared" si="1797"/>
        <v>heating</v>
      </c>
      <c r="H8067" s="283">
        <f>IF(G8067="heating",F8067*Assumptions!M$4+Assumptions!M$7,0)</f>
        <v>0.40171991831493709</v>
      </c>
      <c r="I8067" s="15">
        <f t="shared" si="1798"/>
        <v>1.012242869806885</v>
      </c>
      <c r="J8067" s="15">
        <f t="shared" si="1799"/>
        <v>1.017726725449043</v>
      </c>
      <c r="K8067" s="283">
        <f t="shared" ref="K8067:K8130" si="1804">H8067*I8067*J8067</f>
        <v>0.41384648533676827</v>
      </c>
      <c r="L8067" s="283">
        <f t="shared" ref="L8067:L8130" si="1805">VLOOKUP(F8067,BL$2:BN$92,2,FALSE)</f>
        <v>3.1003620880617868</v>
      </c>
      <c r="M8067" s="283">
        <f t="shared" ref="M8067:M8130" si="1806">IF(G8067="heating",K8067*(L8067*3.412),0)</f>
        <v>4.3778483290544861</v>
      </c>
      <c r="N8067" s="283">
        <f t="shared" ref="N8067:N8130" si="1807">VLOOKUP(F8067,BL$2:BN$92,3,FALSE)</f>
        <v>2.4522803312945656</v>
      </c>
      <c r="O8067" s="283">
        <f t="shared" ref="O8067:O8130" si="1808">IF(F8067&lt;=61,IF(G8067="heating",IF(F8067&gt;=5,K8067*L8067/N8067,0),0),0)</f>
        <v>0.52321667186328413</v>
      </c>
      <c r="P8067" s="21">
        <f t="shared" si="1800"/>
        <v>0</v>
      </c>
      <c r="Q8067" s="21">
        <f t="shared" si="1801"/>
        <v>0.81803459285312596</v>
      </c>
      <c r="R8067">
        <f t="shared" si="1802"/>
        <v>0.9440993384982781</v>
      </c>
      <c r="S8067" s="296">
        <f t="shared" ref="S8067:S8130" si="1809">P8067*Q8067*R8067</f>
        <v>0</v>
      </c>
      <c r="T8067" s="283">
        <f t="shared" ref="T8067:T8130" si="1810">K8067+S8067</f>
        <v>0.41384648533676827</v>
      </c>
    </row>
    <row r="8068" spans="1:20" x14ac:dyDescent="0.25">
      <c r="A8068" s="286">
        <v>43437</v>
      </c>
      <c r="B8068" s="1">
        <f t="shared" si="1803"/>
        <v>1</v>
      </c>
      <c r="C8068" s="285">
        <v>2</v>
      </c>
      <c r="D8068" t="s">
        <v>713</v>
      </c>
      <c r="F8068" s="16">
        <v>32</v>
      </c>
      <c r="G8068" t="str">
        <f t="shared" si="1797"/>
        <v>heating</v>
      </c>
      <c r="H8068" s="283">
        <f>IF(G8068="heating",F8068*Assumptions!M$4+Assumptions!M$7,0)</f>
        <v>0.40171991831493709</v>
      </c>
      <c r="I8068" s="15">
        <f t="shared" si="1798"/>
        <v>1.0509704703585963</v>
      </c>
      <c r="J8068" s="15">
        <f t="shared" si="1799"/>
        <v>1.017726725449043</v>
      </c>
      <c r="K8068" s="283">
        <f t="shared" si="1804"/>
        <v>0.4296799200310622</v>
      </c>
      <c r="L8068" s="283">
        <f t="shared" si="1805"/>
        <v>3.1003620880617868</v>
      </c>
      <c r="M8068" s="283">
        <f t="shared" si="1806"/>
        <v>4.5453412958322552</v>
      </c>
      <c r="N8068" s="283">
        <f t="shared" si="1807"/>
        <v>2.4522803312945656</v>
      </c>
      <c r="O8068" s="283">
        <f t="shared" si="1808"/>
        <v>0.54323452219774271</v>
      </c>
      <c r="P8068" s="21">
        <f t="shared" si="1800"/>
        <v>0</v>
      </c>
      <c r="Q8068" s="21">
        <f t="shared" si="1801"/>
        <v>0.74507607494346417</v>
      </c>
      <c r="R8068">
        <f t="shared" si="1802"/>
        <v>0.9440993384982781</v>
      </c>
      <c r="S8068" s="296">
        <f t="shared" si="1809"/>
        <v>0</v>
      </c>
      <c r="T8068" s="283">
        <f t="shared" si="1810"/>
        <v>0.4296799200310622</v>
      </c>
    </row>
    <row r="8069" spans="1:20" x14ac:dyDescent="0.25">
      <c r="A8069" s="286">
        <v>43437</v>
      </c>
      <c r="B8069" s="1">
        <f t="shared" si="1803"/>
        <v>1</v>
      </c>
      <c r="C8069" s="285">
        <v>3</v>
      </c>
      <c r="D8069" t="s">
        <v>713</v>
      </c>
      <c r="F8069" s="16">
        <v>30</v>
      </c>
      <c r="G8069" t="str">
        <f t="shared" si="1797"/>
        <v>heating</v>
      </c>
      <c r="H8069" s="283">
        <f>IF(G8069="heating",F8069*Assumptions!M$4+Assumptions!M$7,0)</f>
        <v>0.42311166678901713</v>
      </c>
      <c r="I8069" s="15">
        <f t="shared" si="1798"/>
        <v>1.0924036124451033</v>
      </c>
      <c r="J8069" s="15">
        <f t="shared" si="1799"/>
        <v>1.017726725449043</v>
      </c>
      <c r="K8069" s="283">
        <f t="shared" si="1804"/>
        <v>0.47040216022824827</v>
      </c>
      <c r="L8069" s="283">
        <f t="shared" si="1805"/>
        <v>3.0747565450814909</v>
      </c>
      <c r="M8069" s="283">
        <f t="shared" si="1806"/>
        <v>4.9350216767915338</v>
      </c>
      <c r="N8069" s="283">
        <f t="shared" si="1807"/>
        <v>2.3339835549601151</v>
      </c>
      <c r="O8069" s="283">
        <f t="shared" si="1808"/>
        <v>0.61970107626015181</v>
      </c>
      <c r="P8069" s="21">
        <f t="shared" si="1800"/>
        <v>0</v>
      </c>
      <c r="Q8069" s="21">
        <f t="shared" si="1801"/>
        <v>0.69158980876382303</v>
      </c>
      <c r="R8069">
        <f t="shared" si="1802"/>
        <v>0.9440993384982781</v>
      </c>
      <c r="S8069" s="296">
        <f t="shared" si="1809"/>
        <v>0</v>
      </c>
      <c r="T8069" s="283">
        <f t="shared" si="1810"/>
        <v>0.47040216022824827</v>
      </c>
    </row>
    <row r="8070" spans="1:20" x14ac:dyDescent="0.25">
      <c r="A8070" s="286">
        <v>43437</v>
      </c>
      <c r="B8070" s="1">
        <f t="shared" si="1803"/>
        <v>1</v>
      </c>
      <c r="C8070" s="285">
        <v>4</v>
      </c>
      <c r="D8070" t="s">
        <v>713</v>
      </c>
      <c r="F8070" s="16">
        <v>30</v>
      </c>
      <c r="G8070" t="str">
        <f t="shared" si="1797"/>
        <v>heating</v>
      </c>
      <c r="H8070" s="283">
        <f>IF(G8070="heating",F8070*Assumptions!M$4+Assumptions!M$7,0)</f>
        <v>0.42311166678901713</v>
      </c>
      <c r="I8070" s="15">
        <f t="shared" si="1798"/>
        <v>1.1348296917927807</v>
      </c>
      <c r="J8070" s="15">
        <f t="shared" si="1799"/>
        <v>1.017726725449043</v>
      </c>
      <c r="K8070" s="283">
        <f t="shared" si="1804"/>
        <v>0.48867134127800005</v>
      </c>
      <c r="L8070" s="283">
        <f t="shared" si="1805"/>
        <v>3.0747565450814909</v>
      </c>
      <c r="M8070" s="283">
        <f t="shared" si="1806"/>
        <v>5.1266849218200168</v>
      </c>
      <c r="N8070" s="283">
        <f t="shared" si="1807"/>
        <v>2.3339835549601151</v>
      </c>
      <c r="O8070" s="283">
        <f t="shared" si="1808"/>
        <v>0.64376863401420081</v>
      </c>
      <c r="P8070" s="21">
        <f t="shared" si="1800"/>
        <v>0</v>
      </c>
      <c r="Q8070" s="21">
        <f t="shared" si="1801"/>
        <v>0.6473875548762833</v>
      </c>
      <c r="R8070">
        <f t="shared" si="1802"/>
        <v>0.9440993384982781</v>
      </c>
      <c r="S8070" s="296">
        <f t="shared" si="1809"/>
        <v>0</v>
      </c>
      <c r="T8070" s="283">
        <f t="shared" si="1810"/>
        <v>0.48867134127800005</v>
      </c>
    </row>
    <row r="8071" spans="1:20" x14ac:dyDescent="0.25">
      <c r="A8071" s="286">
        <v>43437</v>
      </c>
      <c r="B8071" s="1">
        <f t="shared" si="1803"/>
        <v>1</v>
      </c>
      <c r="C8071" s="285">
        <v>5</v>
      </c>
      <c r="D8071" t="s">
        <v>713</v>
      </c>
      <c r="F8071" s="16">
        <v>30</v>
      </c>
      <c r="G8071" t="str">
        <f t="shared" si="1797"/>
        <v>heating</v>
      </c>
      <c r="H8071" s="283">
        <f>IF(G8071="heating",F8071*Assumptions!M$4+Assumptions!M$7,0)</f>
        <v>0.42311166678901713</v>
      </c>
      <c r="I8071" s="15">
        <f t="shared" si="1798"/>
        <v>1.1635558681477385</v>
      </c>
      <c r="J8071" s="15">
        <f t="shared" si="1799"/>
        <v>1.017726725449043</v>
      </c>
      <c r="K8071" s="283">
        <f t="shared" si="1804"/>
        <v>0.50104117899963141</v>
      </c>
      <c r="L8071" s="283">
        <f t="shared" si="1805"/>
        <v>3.0747565450814909</v>
      </c>
      <c r="M8071" s="283">
        <f t="shared" si="1806"/>
        <v>5.2564577469809892</v>
      </c>
      <c r="N8071" s="283">
        <f t="shared" si="1807"/>
        <v>2.3339835549601151</v>
      </c>
      <c r="O8071" s="283">
        <f t="shared" si="1808"/>
        <v>0.66006448126443207</v>
      </c>
      <c r="P8071" s="21">
        <f t="shared" si="1800"/>
        <v>0</v>
      </c>
      <c r="Q8071" s="21">
        <f t="shared" si="1801"/>
        <v>0.72139578924615555</v>
      </c>
      <c r="R8071">
        <f t="shared" si="1802"/>
        <v>0.9440993384982781</v>
      </c>
      <c r="S8071" s="296">
        <f t="shared" si="1809"/>
        <v>0</v>
      </c>
      <c r="T8071" s="283">
        <f t="shared" si="1810"/>
        <v>0.50104117899963141</v>
      </c>
    </row>
    <row r="8072" spans="1:20" x14ac:dyDescent="0.25">
      <c r="A8072" s="286">
        <v>43437</v>
      </c>
      <c r="B8072" s="1">
        <f t="shared" si="1803"/>
        <v>1</v>
      </c>
      <c r="C8072" s="285">
        <v>6</v>
      </c>
      <c r="D8072" t="s">
        <v>713</v>
      </c>
      <c r="F8072" s="16">
        <v>30</v>
      </c>
      <c r="G8072" t="str">
        <f t="shared" si="1797"/>
        <v>heating</v>
      </c>
      <c r="H8072" s="283">
        <f>IF(G8072="heating",F8072*Assumptions!M$4+Assumptions!M$7,0)</f>
        <v>0.42311166678901713</v>
      </c>
      <c r="I8072" s="15">
        <f t="shared" si="1798"/>
        <v>1.2083911162615524</v>
      </c>
      <c r="J8072" s="15">
        <f t="shared" si="1799"/>
        <v>1.017726725449043</v>
      </c>
      <c r="K8072" s="283">
        <f t="shared" si="1804"/>
        <v>0.52034777715331282</v>
      </c>
      <c r="L8072" s="283">
        <f t="shared" si="1805"/>
        <v>3.0747565450814909</v>
      </c>
      <c r="M8072" s="283">
        <f t="shared" si="1806"/>
        <v>5.4590046067728109</v>
      </c>
      <c r="N8072" s="283">
        <f t="shared" si="1807"/>
        <v>2.3339835549601151</v>
      </c>
      <c r="O8072" s="283">
        <f t="shared" si="1808"/>
        <v>0.68549871746979585</v>
      </c>
      <c r="P8072" s="21">
        <f t="shared" si="1800"/>
        <v>0</v>
      </c>
      <c r="Q8072" s="21">
        <f t="shared" si="1801"/>
        <v>0.87787080972652631</v>
      </c>
      <c r="R8072">
        <f t="shared" si="1802"/>
        <v>0.9440993384982781</v>
      </c>
      <c r="S8072" s="296">
        <f t="shared" si="1809"/>
        <v>0</v>
      </c>
      <c r="T8072" s="283">
        <f t="shared" si="1810"/>
        <v>0.52034777715331282</v>
      </c>
    </row>
    <row r="8073" spans="1:20" x14ac:dyDescent="0.25">
      <c r="A8073" s="286">
        <v>43437</v>
      </c>
      <c r="B8073" s="1">
        <f t="shared" si="1803"/>
        <v>1</v>
      </c>
      <c r="C8073" s="285">
        <v>7</v>
      </c>
      <c r="D8073" t="s">
        <v>714</v>
      </c>
      <c r="F8073" s="16">
        <v>30</v>
      </c>
      <c r="G8073" t="str">
        <f t="shared" si="1797"/>
        <v>heating</v>
      </c>
      <c r="H8073" s="283">
        <f>IF(G8073="heating",F8073*Assumptions!M$4+Assumptions!M$7,0)</f>
        <v>0.42311166678901713</v>
      </c>
      <c r="I8073" s="15">
        <f t="shared" si="1798"/>
        <v>1.1637425769249583</v>
      </c>
      <c r="J8073" s="15">
        <f t="shared" si="1799"/>
        <v>1.017726725449043</v>
      </c>
      <c r="K8073" s="283">
        <f t="shared" si="1804"/>
        <v>0.50112157804915591</v>
      </c>
      <c r="L8073" s="283">
        <f t="shared" si="1805"/>
        <v>3.0747565450814909</v>
      </c>
      <c r="M8073" s="283">
        <f t="shared" si="1806"/>
        <v>5.2573012189837627</v>
      </c>
      <c r="N8073" s="283">
        <f t="shared" si="1807"/>
        <v>2.3339835549601151</v>
      </c>
      <c r="O8073" s="283">
        <f t="shared" si="1808"/>
        <v>0.66017039782207809</v>
      </c>
      <c r="P8073" s="21">
        <f t="shared" si="1800"/>
        <v>0</v>
      </c>
      <c r="Q8073" s="21">
        <f t="shared" si="1801"/>
        <v>0.97331382064367777</v>
      </c>
      <c r="R8073">
        <f t="shared" si="1802"/>
        <v>0.9440993384982781</v>
      </c>
      <c r="S8073" s="296">
        <f t="shared" si="1809"/>
        <v>0</v>
      </c>
      <c r="T8073" s="283">
        <f t="shared" si="1810"/>
        <v>0.50112157804915591</v>
      </c>
    </row>
    <row r="8074" spans="1:20" x14ac:dyDescent="0.25">
      <c r="A8074" s="286">
        <v>43437</v>
      </c>
      <c r="B8074" s="1">
        <f t="shared" si="1803"/>
        <v>1</v>
      </c>
      <c r="C8074" s="285">
        <v>8</v>
      </c>
      <c r="D8074" t="s">
        <v>714</v>
      </c>
      <c r="F8074" s="16">
        <v>30</v>
      </c>
      <c r="G8074" t="str">
        <f t="shared" si="1797"/>
        <v>heating</v>
      </c>
      <c r="H8074" s="283">
        <f>IF(G8074="heating",F8074*Assumptions!M$4+Assumptions!M$7,0)</f>
        <v>0.42311166678901713</v>
      </c>
      <c r="I8074" s="15">
        <f t="shared" si="1798"/>
        <v>1.094193721037565</v>
      </c>
      <c r="J8074" s="15">
        <f t="shared" si="1799"/>
        <v>1.017726725449043</v>
      </c>
      <c r="K8074" s="283">
        <f t="shared" si="1804"/>
        <v>0.47117300256101236</v>
      </c>
      <c r="L8074" s="283">
        <f t="shared" si="1805"/>
        <v>3.0747565450814909</v>
      </c>
      <c r="M8074" s="283">
        <f t="shared" si="1806"/>
        <v>4.9431086371484625</v>
      </c>
      <c r="N8074" s="283">
        <f t="shared" si="1807"/>
        <v>2.3339835549601151</v>
      </c>
      <c r="O8074" s="283">
        <f t="shared" si="1808"/>
        <v>0.62071657292158078</v>
      </c>
      <c r="P8074" s="21">
        <f t="shared" si="1800"/>
        <v>0</v>
      </c>
      <c r="Q8074" s="21">
        <f t="shared" si="1801"/>
        <v>0.94940007506179924</v>
      </c>
      <c r="R8074">
        <f t="shared" si="1802"/>
        <v>0.9440993384982781</v>
      </c>
      <c r="S8074" s="296">
        <f t="shared" si="1809"/>
        <v>0</v>
      </c>
      <c r="T8074" s="283">
        <f t="shared" si="1810"/>
        <v>0.47117300256101236</v>
      </c>
    </row>
    <row r="8075" spans="1:20" x14ac:dyDescent="0.25">
      <c r="A8075" s="286">
        <v>43437</v>
      </c>
      <c r="B8075" s="1">
        <f t="shared" si="1803"/>
        <v>1</v>
      </c>
      <c r="C8075" s="285">
        <v>9</v>
      </c>
      <c r="D8075" t="s">
        <v>714</v>
      </c>
      <c r="F8075" s="16">
        <v>30</v>
      </c>
      <c r="G8075" t="str">
        <f t="shared" si="1797"/>
        <v>heating</v>
      </c>
      <c r="H8075" s="283">
        <f>IF(G8075="heating",F8075*Assumptions!M$4+Assumptions!M$7,0)</f>
        <v>0.42311166678901713</v>
      </c>
      <c r="I8075" s="15">
        <f t="shared" si="1798"/>
        <v>1.0343009000871222</v>
      </c>
      <c r="J8075" s="15">
        <f t="shared" si="1799"/>
        <v>1.017726725449043</v>
      </c>
      <c r="K8075" s="283">
        <f t="shared" si="1804"/>
        <v>0.44538243208295308</v>
      </c>
      <c r="L8075" s="283">
        <f t="shared" si="1805"/>
        <v>3.0747565450814909</v>
      </c>
      <c r="M8075" s="283">
        <f t="shared" si="1806"/>
        <v>4.6725379741560031</v>
      </c>
      <c r="N8075" s="283">
        <f t="shared" si="1807"/>
        <v>2.3339835549601151</v>
      </c>
      <c r="O8075" s="283">
        <f t="shared" si="1808"/>
        <v>0.58674044433649608</v>
      </c>
      <c r="P8075" s="21">
        <f t="shared" si="1800"/>
        <v>0</v>
      </c>
      <c r="Q8075" s="21">
        <f t="shared" si="1801"/>
        <v>0.8408485371888097</v>
      </c>
      <c r="R8075">
        <f t="shared" si="1802"/>
        <v>0.9440993384982781</v>
      </c>
      <c r="S8075" s="296">
        <f t="shared" si="1809"/>
        <v>0</v>
      </c>
      <c r="T8075" s="283">
        <f t="shared" si="1810"/>
        <v>0.44538243208295308</v>
      </c>
    </row>
    <row r="8076" spans="1:20" x14ac:dyDescent="0.25">
      <c r="A8076" s="286">
        <v>43437</v>
      </c>
      <c r="B8076" s="1">
        <f t="shared" si="1803"/>
        <v>1</v>
      </c>
      <c r="C8076" s="285">
        <v>10</v>
      </c>
      <c r="D8076" t="s">
        <v>714</v>
      </c>
      <c r="F8076" s="16">
        <v>32</v>
      </c>
      <c r="G8076" t="str">
        <f t="shared" si="1797"/>
        <v>heating</v>
      </c>
      <c r="H8076" s="283">
        <f>IF(G8076="heating",F8076*Assumptions!M$4+Assumptions!M$7,0)</f>
        <v>0.40171991831493709</v>
      </c>
      <c r="I8076" s="15">
        <f t="shared" si="1798"/>
        <v>0.98112329028689171</v>
      </c>
      <c r="J8076" s="15">
        <f t="shared" si="1799"/>
        <v>1.017726725449043</v>
      </c>
      <c r="K8076" s="283">
        <f t="shared" si="1804"/>
        <v>0.40112352230718995</v>
      </c>
      <c r="L8076" s="283">
        <f t="shared" si="1805"/>
        <v>3.1003620880617868</v>
      </c>
      <c r="M8076" s="283">
        <f t="shared" si="1806"/>
        <v>4.2432592859837541</v>
      </c>
      <c r="N8076" s="283">
        <f t="shared" si="1807"/>
        <v>2.4522803312945656</v>
      </c>
      <c r="O8076" s="283">
        <f t="shared" si="1808"/>
        <v>0.50713131990684912</v>
      </c>
      <c r="P8076" s="21">
        <f t="shared" si="1800"/>
        <v>0</v>
      </c>
      <c r="Q8076" s="21">
        <f t="shared" si="1801"/>
        <v>0.74504051125983206</v>
      </c>
      <c r="R8076">
        <f t="shared" si="1802"/>
        <v>0.9440993384982781</v>
      </c>
      <c r="S8076" s="296">
        <f t="shared" si="1809"/>
        <v>0</v>
      </c>
      <c r="T8076" s="283">
        <f t="shared" si="1810"/>
        <v>0.40112352230718995</v>
      </c>
    </row>
    <row r="8077" spans="1:20" x14ac:dyDescent="0.25">
      <c r="A8077" s="286">
        <v>43437</v>
      </c>
      <c r="B8077" s="1">
        <f t="shared" si="1803"/>
        <v>1</v>
      </c>
      <c r="C8077" s="285">
        <v>11</v>
      </c>
      <c r="D8077" t="s">
        <v>714</v>
      </c>
      <c r="F8077" s="16">
        <v>32</v>
      </c>
      <c r="G8077" t="str">
        <f t="shared" si="1797"/>
        <v>heating</v>
      </c>
      <c r="H8077" s="283">
        <f>IF(G8077="heating",F8077*Assumptions!M$4+Assumptions!M$7,0)</f>
        <v>0.40171991831493709</v>
      </c>
      <c r="I8077" s="15">
        <f t="shared" si="1798"/>
        <v>0.94956163997961163</v>
      </c>
      <c r="J8077" s="15">
        <f t="shared" si="1799"/>
        <v>1.017726725449043</v>
      </c>
      <c r="K8077" s="283">
        <f t="shared" si="1804"/>
        <v>0.38821982257197923</v>
      </c>
      <c r="L8077" s="283">
        <f t="shared" si="1805"/>
        <v>3.1003620880617868</v>
      </c>
      <c r="M8077" s="283">
        <f t="shared" si="1806"/>
        <v>4.1067583313400435</v>
      </c>
      <c r="N8077" s="283">
        <f t="shared" si="1807"/>
        <v>2.4522803312945656</v>
      </c>
      <c r="O8077" s="283">
        <f t="shared" si="1808"/>
        <v>0.49081746665596038</v>
      </c>
      <c r="P8077" s="21">
        <f t="shared" si="1800"/>
        <v>0</v>
      </c>
      <c r="Q8077" s="21">
        <f t="shared" si="1801"/>
        <v>0.72850690893675296</v>
      </c>
      <c r="R8077">
        <f t="shared" si="1802"/>
        <v>0.9440993384982781</v>
      </c>
      <c r="S8077" s="296">
        <f t="shared" si="1809"/>
        <v>0</v>
      </c>
      <c r="T8077" s="283">
        <f t="shared" si="1810"/>
        <v>0.38821982257197923</v>
      </c>
    </row>
    <row r="8078" spans="1:20" x14ac:dyDescent="0.25">
      <c r="A8078" s="286">
        <v>43437</v>
      </c>
      <c r="B8078" s="1">
        <f t="shared" si="1803"/>
        <v>1</v>
      </c>
      <c r="C8078" s="285">
        <v>12</v>
      </c>
      <c r="D8078" t="s">
        <v>714</v>
      </c>
      <c r="F8078" s="16">
        <v>34</v>
      </c>
      <c r="G8078" t="str">
        <f t="shared" si="1797"/>
        <v>heating</v>
      </c>
      <c r="H8078" s="283">
        <f>IF(G8078="heating",F8078*Assumptions!M$4+Assumptions!M$7,0)</f>
        <v>0.38032816984085704</v>
      </c>
      <c r="I8078" s="15">
        <f t="shared" si="1798"/>
        <v>0.91648403420261149</v>
      </c>
      <c r="J8078" s="15">
        <f t="shared" si="1799"/>
        <v>1.017726725449043</v>
      </c>
      <c r="K8078" s="283">
        <f t="shared" si="1804"/>
        <v>0.35474360607352479</v>
      </c>
      <c r="L8078" s="283">
        <f t="shared" si="1805"/>
        <v>3.1617728735566879</v>
      </c>
      <c r="M8078" s="283">
        <f t="shared" si="1806"/>
        <v>3.8269630410822422</v>
      </c>
      <c r="N8078" s="283">
        <f t="shared" si="1807"/>
        <v>2.582445701090049</v>
      </c>
      <c r="O8078" s="283">
        <f t="shared" si="1808"/>
        <v>0.43432421842500518</v>
      </c>
      <c r="P8078" s="21">
        <f t="shared" si="1800"/>
        <v>0</v>
      </c>
      <c r="Q8078" s="21">
        <f t="shared" si="1801"/>
        <v>0.75910815787401487</v>
      </c>
      <c r="R8078">
        <f t="shared" si="1802"/>
        <v>0.9440993384982781</v>
      </c>
      <c r="S8078" s="296">
        <f t="shared" si="1809"/>
        <v>0</v>
      </c>
      <c r="T8078" s="283">
        <f t="shared" si="1810"/>
        <v>0.35474360607352479</v>
      </c>
    </row>
    <row r="8079" spans="1:20" x14ac:dyDescent="0.25">
      <c r="A8079" s="286">
        <v>43437</v>
      </c>
      <c r="B8079" s="1">
        <f t="shared" si="1803"/>
        <v>1</v>
      </c>
      <c r="C8079" s="285">
        <v>13</v>
      </c>
      <c r="D8079" t="s">
        <v>714</v>
      </c>
      <c r="F8079" s="16">
        <v>34</v>
      </c>
      <c r="G8079" t="str">
        <f t="shared" si="1797"/>
        <v>heating</v>
      </c>
      <c r="H8079" s="283">
        <f>IF(G8079="heating",F8079*Assumptions!M$4+Assumptions!M$7,0)</f>
        <v>0.38032816984085704</v>
      </c>
      <c r="I8079" s="15">
        <f t="shared" si="1798"/>
        <v>0.90040206880052787</v>
      </c>
      <c r="J8079" s="15">
        <f t="shared" si="1799"/>
        <v>1.017726725449043</v>
      </c>
      <c r="K8079" s="283">
        <f t="shared" si="1804"/>
        <v>0.34851875742741778</v>
      </c>
      <c r="L8079" s="283">
        <f t="shared" si="1805"/>
        <v>3.1617728735566879</v>
      </c>
      <c r="M8079" s="283">
        <f t="shared" si="1806"/>
        <v>3.7598095665808726</v>
      </c>
      <c r="N8079" s="283">
        <f t="shared" si="1807"/>
        <v>2.582445701090049</v>
      </c>
      <c r="O8079" s="283">
        <f t="shared" si="1808"/>
        <v>0.42670293229962813</v>
      </c>
      <c r="P8079" s="21">
        <f t="shared" si="1800"/>
        <v>0</v>
      </c>
      <c r="Q8079" s="21">
        <f t="shared" si="1801"/>
        <v>0.79115902007799765</v>
      </c>
      <c r="R8079">
        <f t="shared" si="1802"/>
        <v>0.9440993384982781</v>
      </c>
      <c r="S8079" s="296">
        <f t="shared" si="1809"/>
        <v>0</v>
      </c>
      <c r="T8079" s="283">
        <f t="shared" si="1810"/>
        <v>0.34851875742741778</v>
      </c>
    </row>
    <row r="8080" spans="1:20" x14ac:dyDescent="0.25">
      <c r="A8080" s="286">
        <v>43437</v>
      </c>
      <c r="B8080" s="1">
        <f t="shared" si="1803"/>
        <v>1</v>
      </c>
      <c r="C8080" s="285">
        <v>14</v>
      </c>
      <c r="D8080" t="s">
        <v>714</v>
      </c>
      <c r="F8080" s="16">
        <v>34</v>
      </c>
      <c r="G8080" t="str">
        <f t="shared" si="1797"/>
        <v>heating</v>
      </c>
      <c r="H8080" s="283">
        <f>IF(G8080="heating",F8080*Assumptions!M$4+Assumptions!M$7,0)</f>
        <v>0.38032816984085704</v>
      </c>
      <c r="I8080" s="15">
        <f t="shared" si="1798"/>
        <v>0.86032894500746537</v>
      </c>
      <c r="J8080" s="15">
        <f t="shared" si="1799"/>
        <v>1.017726725449043</v>
      </c>
      <c r="K8080" s="283">
        <f t="shared" si="1804"/>
        <v>0.33300764767486207</v>
      </c>
      <c r="L8080" s="283">
        <f t="shared" si="1805"/>
        <v>3.1617728735566879</v>
      </c>
      <c r="M8080" s="283">
        <f t="shared" si="1806"/>
        <v>3.5924761947232895</v>
      </c>
      <c r="N8080" s="283">
        <f t="shared" si="1807"/>
        <v>2.582445701090049</v>
      </c>
      <c r="O8080" s="283">
        <f t="shared" si="1808"/>
        <v>0.40771217248086783</v>
      </c>
      <c r="P8080" s="21">
        <f t="shared" si="1800"/>
        <v>0</v>
      </c>
      <c r="Q8080" s="21">
        <f t="shared" si="1801"/>
        <v>0.84355555031342389</v>
      </c>
      <c r="R8080">
        <f t="shared" si="1802"/>
        <v>0.9440993384982781</v>
      </c>
      <c r="S8080" s="296">
        <f t="shared" si="1809"/>
        <v>0</v>
      </c>
      <c r="T8080" s="283">
        <f t="shared" si="1810"/>
        <v>0.33300764767486207</v>
      </c>
    </row>
    <row r="8081" spans="1:20" x14ac:dyDescent="0.25">
      <c r="A8081" s="286">
        <v>43437</v>
      </c>
      <c r="B8081" s="1">
        <f t="shared" si="1803"/>
        <v>1</v>
      </c>
      <c r="C8081" s="285">
        <v>15</v>
      </c>
      <c r="D8081" t="s">
        <v>714</v>
      </c>
      <c r="F8081" s="16">
        <v>34</v>
      </c>
      <c r="G8081" t="str">
        <f t="shared" si="1797"/>
        <v>heating</v>
      </c>
      <c r="H8081" s="283">
        <f>IF(G8081="heating",F8081*Assumptions!M$4+Assumptions!M$7,0)</f>
        <v>0.38032816984085704</v>
      </c>
      <c r="I8081" s="15">
        <f t="shared" si="1798"/>
        <v>0.85754515037175039</v>
      </c>
      <c r="J8081" s="15">
        <f t="shared" si="1799"/>
        <v>1.017726725449043</v>
      </c>
      <c r="K8081" s="283">
        <f t="shared" si="1804"/>
        <v>0.33193012388744458</v>
      </c>
      <c r="L8081" s="283">
        <f t="shared" si="1805"/>
        <v>3.1617728735566879</v>
      </c>
      <c r="M8081" s="283">
        <f t="shared" si="1806"/>
        <v>3.5808519014598361</v>
      </c>
      <c r="N8081" s="283">
        <f t="shared" si="1807"/>
        <v>2.582445701090049</v>
      </c>
      <c r="O8081" s="283">
        <f t="shared" si="1808"/>
        <v>0.40639292480792327</v>
      </c>
      <c r="P8081" s="21">
        <f t="shared" si="1800"/>
        <v>0</v>
      </c>
      <c r="Q8081" s="21">
        <f t="shared" si="1801"/>
        <v>0.96592607327566882</v>
      </c>
      <c r="R8081">
        <f t="shared" si="1802"/>
        <v>0.9440993384982781</v>
      </c>
      <c r="S8081" s="296">
        <f t="shared" si="1809"/>
        <v>0</v>
      </c>
      <c r="T8081" s="283">
        <f t="shared" si="1810"/>
        <v>0.33193012388744458</v>
      </c>
    </row>
    <row r="8082" spans="1:20" x14ac:dyDescent="0.25">
      <c r="A8082" s="286">
        <v>43437</v>
      </c>
      <c r="B8082" s="1">
        <f t="shared" si="1803"/>
        <v>1</v>
      </c>
      <c r="C8082" s="285">
        <v>16</v>
      </c>
      <c r="D8082" t="s">
        <v>714</v>
      </c>
      <c r="F8082" s="16">
        <v>34</v>
      </c>
      <c r="G8082" t="str">
        <f t="shared" si="1797"/>
        <v>heating</v>
      </c>
      <c r="H8082" s="283">
        <f>IF(G8082="heating",F8082*Assumptions!M$4+Assumptions!M$7,0)</f>
        <v>0.38032816984085704</v>
      </c>
      <c r="I8082" s="15">
        <f t="shared" si="1798"/>
        <v>0.88344815438260227</v>
      </c>
      <c r="J8082" s="15">
        <f t="shared" si="1799"/>
        <v>1.017726725449043</v>
      </c>
      <c r="K8082" s="283">
        <f t="shared" si="1804"/>
        <v>0.34195640335115768</v>
      </c>
      <c r="L8082" s="283">
        <f t="shared" si="1805"/>
        <v>3.1617728735566879</v>
      </c>
      <c r="M8082" s="283">
        <f t="shared" si="1806"/>
        <v>3.6890150939466353</v>
      </c>
      <c r="N8082" s="283">
        <f t="shared" si="1807"/>
        <v>2.582445701090049</v>
      </c>
      <c r="O8082" s="283">
        <f t="shared" si="1808"/>
        <v>0.41866842721933339</v>
      </c>
      <c r="P8082" s="21">
        <f t="shared" si="1800"/>
        <v>0</v>
      </c>
      <c r="Q8082" s="21">
        <f t="shared" si="1801"/>
        <v>1.1649354943302594</v>
      </c>
      <c r="R8082">
        <f t="shared" si="1802"/>
        <v>0.9440993384982781</v>
      </c>
      <c r="S8082" s="296">
        <f t="shared" si="1809"/>
        <v>0</v>
      </c>
      <c r="T8082" s="283">
        <f t="shared" si="1810"/>
        <v>0.34195640335115768</v>
      </c>
    </row>
    <row r="8083" spans="1:20" x14ac:dyDescent="0.25">
      <c r="A8083" s="286">
        <v>43437</v>
      </c>
      <c r="B8083" s="1">
        <f t="shared" si="1803"/>
        <v>1</v>
      </c>
      <c r="C8083" s="285">
        <v>17</v>
      </c>
      <c r="D8083" t="s">
        <v>714</v>
      </c>
      <c r="E8083" t="s">
        <v>685</v>
      </c>
      <c r="F8083" s="16">
        <v>32</v>
      </c>
      <c r="G8083" t="str">
        <f t="shared" si="1797"/>
        <v>heating</v>
      </c>
      <c r="H8083" s="283">
        <f>IF(G8083="heating",F8083*Assumptions!M$4+Assumptions!M$7,0)</f>
        <v>0.40171991831493709</v>
      </c>
      <c r="I8083" s="15">
        <f t="shared" si="1798"/>
        <v>0.94025748850374469</v>
      </c>
      <c r="J8083" s="15">
        <f t="shared" si="1799"/>
        <v>1.017726725449043</v>
      </c>
      <c r="K8083" s="283">
        <f t="shared" si="1804"/>
        <v>0.38441590307579843</v>
      </c>
      <c r="L8083" s="283">
        <f t="shared" si="1805"/>
        <v>3.1003620880617868</v>
      </c>
      <c r="M8083" s="283">
        <f t="shared" si="1806"/>
        <v>4.0665188145137465</v>
      </c>
      <c r="N8083" s="283">
        <f t="shared" si="1807"/>
        <v>2.4522803312945656</v>
      </c>
      <c r="O8083" s="283">
        <f t="shared" si="1808"/>
        <v>0.48600825800167402</v>
      </c>
      <c r="P8083" s="21">
        <f t="shared" si="1800"/>
        <v>0</v>
      </c>
      <c r="Q8083" s="21">
        <f t="shared" si="1801"/>
        <v>1.3521540118753073</v>
      </c>
      <c r="R8083">
        <f t="shared" si="1802"/>
        <v>0.9440993384982781</v>
      </c>
      <c r="S8083" s="296">
        <f t="shared" si="1809"/>
        <v>0</v>
      </c>
      <c r="T8083" s="283">
        <f t="shared" si="1810"/>
        <v>0.38441590307579843</v>
      </c>
    </row>
    <row r="8084" spans="1:20" x14ac:dyDescent="0.25">
      <c r="A8084" s="286">
        <v>43437</v>
      </c>
      <c r="B8084" s="1">
        <f t="shared" si="1803"/>
        <v>1</v>
      </c>
      <c r="C8084" s="285">
        <v>18</v>
      </c>
      <c r="D8084" t="s">
        <v>714</v>
      </c>
      <c r="E8084" t="s">
        <v>685</v>
      </c>
      <c r="F8084" s="16">
        <v>32</v>
      </c>
      <c r="G8084" t="str">
        <f t="shared" si="1797"/>
        <v>heating</v>
      </c>
      <c r="H8084" s="283">
        <f>IF(G8084="heating",F8084*Assumptions!M$4+Assumptions!M$7,0)</f>
        <v>0.40171991831493709</v>
      </c>
      <c r="I8084" s="15">
        <f t="shared" si="1798"/>
        <v>0.98182363790757687</v>
      </c>
      <c r="J8084" s="15">
        <f t="shared" si="1799"/>
        <v>1.017726725449043</v>
      </c>
      <c r="K8084" s="283">
        <f t="shared" si="1804"/>
        <v>0.40140985319672218</v>
      </c>
      <c r="L8084" s="283">
        <f t="shared" si="1805"/>
        <v>3.1003620880617868</v>
      </c>
      <c r="M8084" s="283">
        <f t="shared" si="1806"/>
        <v>4.2462882188144269</v>
      </c>
      <c r="N8084" s="283">
        <f t="shared" si="1807"/>
        <v>2.4522803312945656</v>
      </c>
      <c r="O8084" s="283">
        <f t="shared" si="1808"/>
        <v>0.50749332151947801</v>
      </c>
      <c r="P8084" s="21">
        <f t="shared" si="1800"/>
        <v>0</v>
      </c>
      <c r="Q8084" s="21">
        <f t="shared" si="1801"/>
        <v>1.5598916921549892</v>
      </c>
      <c r="R8084">
        <f t="shared" si="1802"/>
        <v>0.9440993384982781</v>
      </c>
      <c r="S8084" s="296">
        <f t="shared" si="1809"/>
        <v>0</v>
      </c>
      <c r="T8084" s="283">
        <f t="shared" si="1810"/>
        <v>0.40140985319672218</v>
      </c>
    </row>
    <row r="8085" spans="1:20" x14ac:dyDescent="0.25">
      <c r="A8085" s="286">
        <v>43437</v>
      </c>
      <c r="B8085" s="1">
        <f t="shared" si="1803"/>
        <v>1</v>
      </c>
      <c r="C8085" s="285">
        <v>19</v>
      </c>
      <c r="D8085" t="s">
        <v>714</v>
      </c>
      <c r="F8085" s="16">
        <v>30</v>
      </c>
      <c r="G8085" t="str">
        <f t="shared" si="1797"/>
        <v>heating</v>
      </c>
      <c r="H8085" s="283">
        <f>IF(G8085="heating",F8085*Assumptions!M$4+Assumptions!M$7,0)</f>
        <v>0.42311166678901713</v>
      </c>
      <c r="I8085" s="15">
        <f t="shared" si="1798"/>
        <v>0.98418842963438757</v>
      </c>
      <c r="J8085" s="15">
        <f t="shared" si="1799"/>
        <v>1.017726725449043</v>
      </c>
      <c r="K8085" s="283">
        <f t="shared" si="1804"/>
        <v>0.42380339839358472</v>
      </c>
      <c r="L8085" s="283">
        <f t="shared" si="1805"/>
        <v>3.0747565450814909</v>
      </c>
      <c r="M8085" s="283">
        <f t="shared" si="1806"/>
        <v>4.4461508356072024</v>
      </c>
      <c r="N8085" s="283">
        <f t="shared" si="1807"/>
        <v>2.3339835549601151</v>
      </c>
      <c r="O8085" s="283">
        <f t="shared" si="1808"/>
        <v>0.55831253406612869</v>
      </c>
      <c r="P8085" s="21">
        <f t="shared" si="1800"/>
        <v>0</v>
      </c>
      <c r="Q8085" s="21">
        <f t="shared" si="1801"/>
        <v>1.6764212681468484</v>
      </c>
      <c r="R8085">
        <f t="shared" si="1802"/>
        <v>0.9440993384982781</v>
      </c>
      <c r="S8085" s="296">
        <f t="shared" si="1809"/>
        <v>0</v>
      </c>
      <c r="T8085" s="283">
        <f t="shared" si="1810"/>
        <v>0.42380339839358472</v>
      </c>
    </row>
    <row r="8086" spans="1:20" x14ac:dyDescent="0.25">
      <c r="A8086" s="286">
        <v>43437</v>
      </c>
      <c r="B8086" s="1">
        <f t="shared" si="1803"/>
        <v>1</v>
      </c>
      <c r="C8086" s="285">
        <v>20</v>
      </c>
      <c r="D8086" t="s">
        <v>714</v>
      </c>
      <c r="F8086" s="16">
        <v>28</v>
      </c>
      <c r="G8086" t="str">
        <f t="shared" si="1797"/>
        <v>heating</v>
      </c>
      <c r="H8086" s="283">
        <f>IF(G8086="heating",F8086*Assumptions!M$4+Assumptions!M$7,0)</f>
        <v>0.44450341526309717</v>
      </c>
      <c r="I8086" s="15">
        <f t="shared" si="1798"/>
        <v>0.97071962311712034</v>
      </c>
      <c r="J8086" s="15">
        <f t="shared" si="1799"/>
        <v>1.017726725449043</v>
      </c>
      <c r="K8086" s="283">
        <f t="shared" si="1804"/>
        <v>0.43913706037701145</v>
      </c>
      <c r="L8086" s="283">
        <f t="shared" si="1805"/>
        <v>3.0941723472618432</v>
      </c>
      <c r="M8086" s="283">
        <f t="shared" si="1806"/>
        <v>4.636108735166288</v>
      </c>
      <c r="N8086" s="283">
        <f t="shared" si="1807"/>
        <v>2.2832919573072399</v>
      </c>
      <c r="O8086" s="283">
        <f t="shared" si="1808"/>
        <v>0.59509067358991607</v>
      </c>
      <c r="P8086" s="21">
        <f t="shared" si="1800"/>
        <v>0</v>
      </c>
      <c r="Q8086" s="21">
        <f t="shared" si="1801"/>
        <v>1.52436960139122</v>
      </c>
      <c r="R8086">
        <f t="shared" si="1802"/>
        <v>0.9440993384982781</v>
      </c>
      <c r="S8086" s="296">
        <f t="shared" si="1809"/>
        <v>0</v>
      </c>
      <c r="T8086" s="283">
        <f t="shared" si="1810"/>
        <v>0.43913706037701145</v>
      </c>
    </row>
    <row r="8087" spans="1:20" x14ac:dyDescent="0.25">
      <c r="A8087" s="286">
        <v>43437</v>
      </c>
      <c r="B8087" s="1">
        <f t="shared" si="1803"/>
        <v>1</v>
      </c>
      <c r="C8087" s="285">
        <v>21</v>
      </c>
      <c r="D8087" t="s">
        <v>714</v>
      </c>
      <c r="F8087" s="16">
        <v>30</v>
      </c>
      <c r="G8087" t="str">
        <f t="shared" si="1797"/>
        <v>heating</v>
      </c>
      <c r="H8087" s="283">
        <f>IF(G8087="heating",F8087*Assumptions!M$4+Assumptions!M$7,0)</f>
        <v>0.42311166678901713</v>
      </c>
      <c r="I8087" s="15">
        <f t="shared" si="1798"/>
        <v>0.95751150862929935</v>
      </c>
      <c r="J8087" s="15">
        <f t="shared" si="1799"/>
        <v>1.017726725449043</v>
      </c>
      <c r="K8087" s="283">
        <f t="shared" si="1804"/>
        <v>0.41231599472147129</v>
      </c>
      <c r="L8087" s="283">
        <f t="shared" si="1805"/>
        <v>3.0747565450814909</v>
      </c>
      <c r="M8087" s="283">
        <f t="shared" si="1806"/>
        <v>4.3256356872404789</v>
      </c>
      <c r="N8087" s="283">
        <f t="shared" si="1807"/>
        <v>2.3339835549601151</v>
      </c>
      <c r="O8087" s="283">
        <f t="shared" si="1808"/>
        <v>0.54317919280853455</v>
      </c>
      <c r="P8087" s="21">
        <f t="shared" si="1800"/>
        <v>0</v>
      </c>
      <c r="Q8087" s="21">
        <f t="shared" si="1801"/>
        <v>1.4448604713749031</v>
      </c>
      <c r="R8087">
        <f t="shared" si="1802"/>
        <v>0.9440993384982781</v>
      </c>
      <c r="S8087" s="296">
        <f t="shared" si="1809"/>
        <v>0</v>
      </c>
      <c r="T8087" s="283">
        <f t="shared" si="1810"/>
        <v>0.41231599472147129</v>
      </c>
    </row>
    <row r="8088" spans="1:20" x14ac:dyDescent="0.25">
      <c r="A8088" s="286">
        <v>43437</v>
      </c>
      <c r="B8088" s="1">
        <f t="shared" si="1803"/>
        <v>1</v>
      </c>
      <c r="C8088" s="285">
        <v>22</v>
      </c>
      <c r="D8088" t="s">
        <v>714</v>
      </c>
      <c r="F8088" s="16">
        <v>30</v>
      </c>
      <c r="G8088" t="str">
        <f t="shared" si="1797"/>
        <v>heating</v>
      </c>
      <c r="H8088" s="283">
        <f>IF(G8088="heating",F8088*Assumptions!M$4+Assumptions!M$7,0)</f>
        <v>0.42311166678901713</v>
      </c>
      <c r="I8088" s="15">
        <f t="shared" si="1798"/>
        <v>0.9426530227543114</v>
      </c>
      <c r="J8088" s="15">
        <f t="shared" si="1799"/>
        <v>1.017726725449043</v>
      </c>
      <c r="K8088" s="283">
        <f t="shared" si="1804"/>
        <v>0.40591775164200095</v>
      </c>
      <c r="L8088" s="283">
        <f t="shared" si="1805"/>
        <v>3.0747565450814909</v>
      </c>
      <c r="M8088" s="283">
        <f t="shared" si="1806"/>
        <v>4.258511275491931</v>
      </c>
      <c r="N8088" s="283">
        <f t="shared" si="1807"/>
        <v>2.3339835549601151</v>
      </c>
      <c r="O8088" s="283">
        <f t="shared" si="1808"/>
        <v>0.53475023890960272</v>
      </c>
      <c r="P8088" s="21">
        <f t="shared" si="1800"/>
        <v>0</v>
      </c>
      <c r="Q8088" s="21">
        <f t="shared" si="1801"/>
        <v>1.2427137171080138</v>
      </c>
      <c r="R8088">
        <f t="shared" si="1802"/>
        <v>0.9440993384982781</v>
      </c>
      <c r="S8088" s="296">
        <f t="shared" si="1809"/>
        <v>0</v>
      </c>
      <c r="T8088" s="283">
        <f t="shared" si="1810"/>
        <v>0.40591775164200095</v>
      </c>
    </row>
    <row r="8089" spans="1:20" x14ac:dyDescent="0.25">
      <c r="A8089" s="286">
        <v>43437</v>
      </c>
      <c r="B8089" s="1">
        <f t="shared" si="1803"/>
        <v>1</v>
      </c>
      <c r="C8089" s="285">
        <v>23</v>
      </c>
      <c r="D8089" t="s">
        <v>713</v>
      </c>
      <c r="F8089" s="16">
        <v>30</v>
      </c>
      <c r="G8089" t="str">
        <f t="shared" si="1797"/>
        <v>heating</v>
      </c>
      <c r="H8089" s="283">
        <f>IF(G8089="heating",F8089*Assumptions!M$4+Assumptions!M$7,0)</f>
        <v>0.42311166678901713</v>
      </c>
      <c r="I8089" s="15">
        <f t="shared" si="1798"/>
        <v>0.94450710149963013</v>
      </c>
      <c r="J8089" s="15">
        <f t="shared" si="1799"/>
        <v>1.017726725449043</v>
      </c>
      <c r="K8089" s="283">
        <f t="shared" si="1804"/>
        <v>0.40671614029349867</v>
      </c>
      <c r="L8089" s="283">
        <f t="shared" si="1805"/>
        <v>3.0747565450814909</v>
      </c>
      <c r="M8089" s="283">
        <f t="shared" si="1806"/>
        <v>4.2668872261885298</v>
      </c>
      <c r="N8089" s="283">
        <f t="shared" si="1807"/>
        <v>2.3339835549601151</v>
      </c>
      <c r="O8089" s="283">
        <f t="shared" si="1808"/>
        <v>0.5358020246972508</v>
      </c>
      <c r="P8089" s="21">
        <f t="shared" si="1800"/>
        <v>0</v>
      </c>
      <c r="Q8089" s="21">
        <f t="shared" si="1801"/>
        <v>1.0297519246597011</v>
      </c>
      <c r="R8089">
        <f t="shared" si="1802"/>
        <v>0.9440993384982781</v>
      </c>
      <c r="S8089" s="296">
        <f t="shared" si="1809"/>
        <v>0</v>
      </c>
      <c r="T8089" s="283">
        <f t="shared" si="1810"/>
        <v>0.40671614029349867</v>
      </c>
    </row>
    <row r="8090" spans="1:20" x14ac:dyDescent="0.25">
      <c r="A8090" s="286">
        <v>43438</v>
      </c>
      <c r="B8090" s="1">
        <f t="shared" si="1803"/>
        <v>2</v>
      </c>
      <c r="C8090" s="285">
        <v>0</v>
      </c>
      <c r="D8090" t="s">
        <v>713</v>
      </c>
      <c r="F8090" s="16">
        <v>28</v>
      </c>
      <c r="G8090" t="str">
        <f t="shared" si="1797"/>
        <v>heating</v>
      </c>
      <c r="H8090" s="283">
        <f>IF(G8090="heating",F8090*Assumptions!M$4+Assumptions!M$7,0)</f>
        <v>0.44450341526309717</v>
      </c>
      <c r="I8090" s="15">
        <f t="shared" si="1798"/>
        <v>0.97481507806017154</v>
      </c>
      <c r="J8090" s="15">
        <f t="shared" si="1799"/>
        <v>1.0199659078795975</v>
      </c>
      <c r="K8090" s="283">
        <f t="shared" si="1804"/>
        <v>0.44196003166662834</v>
      </c>
      <c r="L8090" s="283">
        <f t="shared" si="1805"/>
        <v>3.0941723472618432</v>
      </c>
      <c r="M8090" s="283">
        <f t="shared" si="1806"/>
        <v>4.665911735267624</v>
      </c>
      <c r="N8090" s="283">
        <f t="shared" si="1807"/>
        <v>2.2832919573072399</v>
      </c>
      <c r="O8090" s="283">
        <f t="shared" si="1808"/>
        <v>0.59891618511659261</v>
      </c>
      <c r="P8090" s="21">
        <f t="shared" si="1800"/>
        <v>0</v>
      </c>
      <c r="Q8090" s="21">
        <f t="shared" si="1801"/>
        <v>0.90668853391740301</v>
      </c>
      <c r="R8090">
        <f t="shared" si="1802"/>
        <v>0.83668510409641816</v>
      </c>
      <c r="S8090" s="296">
        <f t="shared" si="1809"/>
        <v>0</v>
      </c>
      <c r="T8090" s="283">
        <f t="shared" si="1810"/>
        <v>0.44196003166662834</v>
      </c>
    </row>
    <row r="8091" spans="1:20" x14ac:dyDescent="0.25">
      <c r="A8091" s="286">
        <v>43438</v>
      </c>
      <c r="B8091" s="1">
        <f t="shared" si="1803"/>
        <v>2</v>
      </c>
      <c r="C8091" s="285">
        <v>1</v>
      </c>
      <c r="D8091" t="s">
        <v>713</v>
      </c>
      <c r="F8091" s="16">
        <v>28</v>
      </c>
      <c r="G8091" t="str">
        <f t="shared" si="1797"/>
        <v>heating</v>
      </c>
      <c r="H8091" s="283">
        <f>IF(G8091="heating",F8091*Assumptions!M$4+Assumptions!M$7,0)</f>
        <v>0.44450341526309717</v>
      </c>
      <c r="I8091" s="15">
        <f t="shared" si="1798"/>
        <v>1.012242869806885</v>
      </c>
      <c r="J8091" s="15">
        <f t="shared" si="1799"/>
        <v>1.0199659078795975</v>
      </c>
      <c r="K8091" s="283">
        <f t="shared" si="1804"/>
        <v>0.45892898136579213</v>
      </c>
      <c r="L8091" s="283">
        <f t="shared" si="1805"/>
        <v>3.0941723472618432</v>
      </c>
      <c r="M8091" s="283">
        <f t="shared" si="1806"/>
        <v>4.8450583002588603</v>
      </c>
      <c r="N8091" s="283">
        <f t="shared" si="1807"/>
        <v>2.2832919573072399</v>
      </c>
      <c r="O8091" s="283">
        <f t="shared" si="1808"/>
        <v>0.62191142878361383</v>
      </c>
      <c r="P8091" s="21">
        <f t="shared" si="1800"/>
        <v>0</v>
      </c>
      <c r="Q8091" s="21">
        <f t="shared" si="1801"/>
        <v>0.81803459285312596</v>
      </c>
      <c r="R8091">
        <f t="shared" si="1802"/>
        <v>0.83668510409641816</v>
      </c>
      <c r="S8091" s="296">
        <f t="shared" si="1809"/>
        <v>0</v>
      </c>
      <c r="T8091" s="283">
        <f t="shared" si="1810"/>
        <v>0.45892898136579213</v>
      </c>
    </row>
    <row r="8092" spans="1:20" x14ac:dyDescent="0.25">
      <c r="A8092" s="286">
        <v>43438</v>
      </c>
      <c r="B8092" s="1">
        <f t="shared" si="1803"/>
        <v>2</v>
      </c>
      <c r="C8092" s="285">
        <v>2</v>
      </c>
      <c r="D8092" t="s">
        <v>713</v>
      </c>
      <c r="F8092" s="16">
        <v>28</v>
      </c>
      <c r="G8092" t="str">
        <f t="shared" si="1797"/>
        <v>heating</v>
      </c>
      <c r="H8092" s="283">
        <f>IF(G8092="heating",F8092*Assumptions!M$4+Assumptions!M$7,0)</f>
        <v>0.44450341526309717</v>
      </c>
      <c r="I8092" s="15">
        <f t="shared" si="1798"/>
        <v>1.0509704703585963</v>
      </c>
      <c r="J8092" s="15">
        <f t="shared" si="1799"/>
        <v>1.0199659078795975</v>
      </c>
      <c r="K8092" s="283">
        <f t="shared" si="1804"/>
        <v>0.4764872362096409</v>
      </c>
      <c r="L8092" s="283">
        <f t="shared" si="1805"/>
        <v>3.0941723472618432</v>
      </c>
      <c r="M8092" s="283">
        <f t="shared" si="1806"/>
        <v>5.0304263459117529</v>
      </c>
      <c r="N8092" s="283">
        <f t="shared" si="1807"/>
        <v>2.2832919573072399</v>
      </c>
      <c r="O8092" s="283">
        <f t="shared" si="1808"/>
        <v>0.64570526138138828</v>
      </c>
      <c r="P8092" s="21">
        <f t="shared" si="1800"/>
        <v>0</v>
      </c>
      <c r="Q8092" s="21">
        <f t="shared" si="1801"/>
        <v>0.74507607494346417</v>
      </c>
      <c r="R8092">
        <f t="shared" si="1802"/>
        <v>0.83668510409641816</v>
      </c>
      <c r="S8092" s="296">
        <f t="shared" si="1809"/>
        <v>0</v>
      </c>
      <c r="T8092" s="283">
        <f t="shared" si="1810"/>
        <v>0.4764872362096409</v>
      </c>
    </row>
    <row r="8093" spans="1:20" x14ac:dyDescent="0.25">
      <c r="A8093" s="286">
        <v>43438</v>
      </c>
      <c r="B8093" s="1">
        <f t="shared" si="1803"/>
        <v>2</v>
      </c>
      <c r="C8093" s="285">
        <v>3</v>
      </c>
      <c r="D8093" t="s">
        <v>713</v>
      </c>
      <c r="F8093" s="16">
        <v>28</v>
      </c>
      <c r="G8093" t="str">
        <f t="shared" si="1797"/>
        <v>heating</v>
      </c>
      <c r="H8093" s="283">
        <f>IF(G8093="heating",F8093*Assumptions!M$4+Assumptions!M$7,0)</f>
        <v>0.44450341526309717</v>
      </c>
      <c r="I8093" s="15">
        <f t="shared" si="1798"/>
        <v>1.0924036124451033</v>
      </c>
      <c r="J8093" s="15">
        <f t="shared" si="1799"/>
        <v>1.0199659078795975</v>
      </c>
      <c r="K8093" s="283">
        <f t="shared" si="1804"/>
        <v>0.49527212495494016</v>
      </c>
      <c r="L8093" s="283">
        <f t="shared" si="1805"/>
        <v>3.0941723472618432</v>
      </c>
      <c r="M8093" s="283">
        <f t="shared" si="1806"/>
        <v>5.2287443533385014</v>
      </c>
      <c r="N8093" s="283">
        <f t="shared" si="1807"/>
        <v>2.2832919573072399</v>
      </c>
      <c r="O8093" s="283">
        <f t="shared" si="1808"/>
        <v>0.67116135039185476</v>
      </c>
      <c r="P8093" s="21">
        <f t="shared" si="1800"/>
        <v>0</v>
      </c>
      <c r="Q8093" s="21">
        <f t="shared" si="1801"/>
        <v>0.69158980876382303</v>
      </c>
      <c r="R8093">
        <f t="shared" si="1802"/>
        <v>0.83668510409641816</v>
      </c>
      <c r="S8093" s="296">
        <f t="shared" si="1809"/>
        <v>0</v>
      </c>
      <c r="T8093" s="283">
        <f t="shared" si="1810"/>
        <v>0.49527212495494016</v>
      </c>
    </row>
    <row r="8094" spans="1:20" x14ac:dyDescent="0.25">
      <c r="A8094" s="286">
        <v>43438</v>
      </c>
      <c r="B8094" s="1">
        <f t="shared" si="1803"/>
        <v>2</v>
      </c>
      <c r="C8094" s="285">
        <v>4</v>
      </c>
      <c r="D8094" t="s">
        <v>713</v>
      </c>
      <c r="F8094" s="16">
        <v>27</v>
      </c>
      <c r="G8094" t="str">
        <f t="shared" si="1797"/>
        <v>heating</v>
      </c>
      <c r="H8094" s="283">
        <f>IF(G8094="heating",F8094*Assumptions!M$4+Assumptions!M$7,0)</f>
        <v>0.45519928950013722</v>
      </c>
      <c r="I8094" s="15">
        <f t="shared" si="1798"/>
        <v>1.1348296917927807</v>
      </c>
      <c r="J8094" s="15">
        <f t="shared" si="1799"/>
        <v>1.0199659078795975</v>
      </c>
      <c r="K8094" s="283">
        <f t="shared" si="1804"/>
        <v>0.52688753170415403</v>
      </c>
      <c r="L8094" s="283">
        <f t="shared" si="1805"/>
        <v>3.1143580678163376</v>
      </c>
      <c r="M8094" s="283">
        <f t="shared" si="1806"/>
        <v>5.5988068768842085</v>
      </c>
      <c r="N8094" s="283">
        <f t="shared" si="1807"/>
        <v>2.2875213966102126</v>
      </c>
      <c r="O8094" s="283">
        <f t="shared" si="1808"/>
        <v>0.71733380838591398</v>
      </c>
      <c r="P8094" s="21">
        <f t="shared" si="1800"/>
        <v>0</v>
      </c>
      <c r="Q8094" s="21">
        <f t="shared" si="1801"/>
        <v>0.6473875548762833</v>
      </c>
      <c r="R8094">
        <f t="shared" si="1802"/>
        <v>0.83668510409641816</v>
      </c>
      <c r="S8094" s="296">
        <f t="shared" si="1809"/>
        <v>0</v>
      </c>
      <c r="T8094" s="283">
        <f t="shared" si="1810"/>
        <v>0.52688753170415403</v>
      </c>
    </row>
    <row r="8095" spans="1:20" x14ac:dyDescent="0.25">
      <c r="A8095" s="286">
        <v>43438</v>
      </c>
      <c r="B8095" s="1">
        <f t="shared" si="1803"/>
        <v>2</v>
      </c>
      <c r="C8095" s="285">
        <v>5</v>
      </c>
      <c r="D8095" t="s">
        <v>713</v>
      </c>
      <c r="F8095" s="16">
        <v>27</v>
      </c>
      <c r="G8095" t="str">
        <f t="shared" si="1797"/>
        <v>heating</v>
      </c>
      <c r="H8095" s="283">
        <f>IF(G8095="heating",F8095*Assumptions!M$4+Assumptions!M$7,0)</f>
        <v>0.45519928950013722</v>
      </c>
      <c r="I8095" s="15">
        <f t="shared" si="1798"/>
        <v>1.1635558681477385</v>
      </c>
      <c r="J8095" s="15">
        <f t="shared" si="1799"/>
        <v>1.0199659078795975</v>
      </c>
      <c r="K8095" s="283">
        <f t="shared" si="1804"/>
        <v>0.54022474367915185</v>
      </c>
      <c r="L8095" s="283">
        <f t="shared" si="1805"/>
        <v>3.1143580678163376</v>
      </c>
      <c r="M8095" s="283">
        <f t="shared" si="1806"/>
        <v>5.740530621764945</v>
      </c>
      <c r="N8095" s="283">
        <f t="shared" si="1807"/>
        <v>2.2875213966102126</v>
      </c>
      <c r="O8095" s="283">
        <f t="shared" si="1808"/>
        <v>0.73549182595814866</v>
      </c>
      <c r="P8095" s="21">
        <f t="shared" si="1800"/>
        <v>0</v>
      </c>
      <c r="Q8095" s="21">
        <f t="shared" si="1801"/>
        <v>0.72139578924615555</v>
      </c>
      <c r="R8095">
        <f t="shared" si="1802"/>
        <v>0.83668510409641816</v>
      </c>
      <c r="S8095" s="296">
        <f t="shared" si="1809"/>
        <v>0</v>
      </c>
      <c r="T8095" s="283">
        <f t="shared" si="1810"/>
        <v>0.54022474367915185</v>
      </c>
    </row>
    <row r="8096" spans="1:20" x14ac:dyDescent="0.25">
      <c r="A8096" s="286">
        <v>43438</v>
      </c>
      <c r="B8096" s="1">
        <f t="shared" si="1803"/>
        <v>2</v>
      </c>
      <c r="C8096" s="285">
        <v>6</v>
      </c>
      <c r="D8096" t="s">
        <v>713</v>
      </c>
      <c r="F8096" s="16">
        <v>27</v>
      </c>
      <c r="G8096" t="str">
        <f t="shared" si="1797"/>
        <v>heating</v>
      </c>
      <c r="H8096" s="283">
        <f>IF(G8096="heating",F8096*Assumptions!M$4+Assumptions!M$7,0)</f>
        <v>0.45519928950013722</v>
      </c>
      <c r="I8096" s="15">
        <f t="shared" si="1798"/>
        <v>1.2083911162615524</v>
      </c>
      <c r="J8096" s="15">
        <f t="shared" si="1799"/>
        <v>1.0199659078795975</v>
      </c>
      <c r="K8096" s="283">
        <f t="shared" si="1804"/>
        <v>0.56104120044167405</v>
      </c>
      <c r="L8096" s="283">
        <f t="shared" si="1805"/>
        <v>3.1143580678163376</v>
      </c>
      <c r="M8096" s="283">
        <f t="shared" si="1806"/>
        <v>5.961730240775502</v>
      </c>
      <c r="N8096" s="283">
        <f t="shared" si="1807"/>
        <v>2.2875213966102126</v>
      </c>
      <c r="O8096" s="283">
        <f t="shared" si="1808"/>
        <v>0.76383250078540044</v>
      </c>
      <c r="P8096" s="21">
        <f t="shared" si="1800"/>
        <v>0</v>
      </c>
      <c r="Q8096" s="21">
        <f t="shared" si="1801"/>
        <v>0.87787080972652631</v>
      </c>
      <c r="R8096">
        <f t="shared" si="1802"/>
        <v>0.83668510409641816</v>
      </c>
      <c r="S8096" s="296">
        <f t="shared" si="1809"/>
        <v>0</v>
      </c>
      <c r="T8096" s="283">
        <f t="shared" si="1810"/>
        <v>0.56104120044167405</v>
      </c>
    </row>
    <row r="8097" spans="1:20" x14ac:dyDescent="0.25">
      <c r="A8097" s="286">
        <v>43438</v>
      </c>
      <c r="B8097" s="1">
        <f t="shared" si="1803"/>
        <v>2</v>
      </c>
      <c r="C8097" s="285">
        <v>7</v>
      </c>
      <c r="D8097" t="s">
        <v>714</v>
      </c>
      <c r="F8097" s="16">
        <v>27</v>
      </c>
      <c r="G8097" t="str">
        <f t="shared" si="1797"/>
        <v>heating</v>
      </c>
      <c r="H8097" s="283">
        <f>IF(G8097="heating",F8097*Assumptions!M$4+Assumptions!M$7,0)</f>
        <v>0.45519928950013722</v>
      </c>
      <c r="I8097" s="15">
        <f t="shared" si="1798"/>
        <v>1.1637425769249583</v>
      </c>
      <c r="J8097" s="15">
        <f t="shared" si="1799"/>
        <v>1.0199659078795975</v>
      </c>
      <c r="K8097" s="283">
        <f t="shared" si="1804"/>
        <v>0.5403114302784614</v>
      </c>
      <c r="L8097" s="283">
        <f t="shared" si="1805"/>
        <v>3.1143580678163376</v>
      </c>
      <c r="M8097" s="283">
        <f t="shared" si="1806"/>
        <v>5.7414517700160301</v>
      </c>
      <c r="N8097" s="283">
        <f t="shared" si="1807"/>
        <v>2.2875213966102126</v>
      </c>
      <c r="O8097" s="283">
        <f t="shared" si="1808"/>
        <v>0.7356098458858884</v>
      </c>
      <c r="P8097" s="21">
        <f t="shared" si="1800"/>
        <v>0</v>
      </c>
      <c r="Q8097" s="21">
        <f t="shared" si="1801"/>
        <v>0.97331382064367777</v>
      </c>
      <c r="R8097">
        <f t="shared" si="1802"/>
        <v>0.83668510409641816</v>
      </c>
      <c r="S8097" s="296">
        <f t="shared" si="1809"/>
        <v>0</v>
      </c>
      <c r="T8097" s="283">
        <f t="shared" si="1810"/>
        <v>0.5403114302784614</v>
      </c>
    </row>
    <row r="8098" spans="1:20" x14ac:dyDescent="0.25">
      <c r="A8098" s="286">
        <v>43438</v>
      </c>
      <c r="B8098" s="1">
        <f t="shared" si="1803"/>
        <v>2</v>
      </c>
      <c r="C8098" s="285">
        <v>8</v>
      </c>
      <c r="D8098" t="s">
        <v>714</v>
      </c>
      <c r="F8098" s="16">
        <v>27</v>
      </c>
      <c r="G8098" t="str">
        <f t="shared" si="1797"/>
        <v>heating</v>
      </c>
      <c r="H8098" s="283">
        <f>IF(G8098="heating",F8098*Assumptions!M$4+Assumptions!M$7,0)</f>
        <v>0.45519928950013722</v>
      </c>
      <c r="I8098" s="15">
        <f t="shared" si="1798"/>
        <v>1.094193721037565</v>
      </c>
      <c r="J8098" s="15">
        <f t="shared" si="1799"/>
        <v>1.0199659078795975</v>
      </c>
      <c r="K8098" s="283">
        <f t="shared" si="1804"/>
        <v>0.50802074800571739</v>
      </c>
      <c r="L8098" s="283">
        <f t="shared" si="1805"/>
        <v>3.1143580678163376</v>
      </c>
      <c r="M8098" s="283">
        <f t="shared" si="1806"/>
        <v>5.3983248537590045</v>
      </c>
      <c r="N8098" s="283">
        <f t="shared" si="1807"/>
        <v>2.2875213966102126</v>
      </c>
      <c r="O8098" s="283">
        <f t="shared" si="1808"/>
        <v>0.69164752623264403</v>
      </c>
      <c r="P8098" s="21">
        <f t="shared" si="1800"/>
        <v>0</v>
      </c>
      <c r="Q8098" s="21">
        <f t="shared" si="1801"/>
        <v>0.94940007506179924</v>
      </c>
      <c r="R8098">
        <f t="shared" si="1802"/>
        <v>0.83668510409641816</v>
      </c>
      <c r="S8098" s="296">
        <f t="shared" si="1809"/>
        <v>0</v>
      </c>
      <c r="T8098" s="283">
        <f t="shared" si="1810"/>
        <v>0.50802074800571739</v>
      </c>
    </row>
    <row r="8099" spans="1:20" x14ac:dyDescent="0.25">
      <c r="A8099" s="286">
        <v>43438</v>
      </c>
      <c r="B8099" s="1">
        <f t="shared" si="1803"/>
        <v>2</v>
      </c>
      <c r="C8099" s="285">
        <v>9</v>
      </c>
      <c r="D8099" t="s">
        <v>714</v>
      </c>
      <c r="F8099" s="16">
        <v>27</v>
      </c>
      <c r="G8099" t="str">
        <f t="shared" si="1797"/>
        <v>heating</v>
      </c>
      <c r="H8099" s="283">
        <f>IF(G8099="heating",F8099*Assumptions!M$4+Assumptions!M$7,0)</f>
        <v>0.45519928950013722</v>
      </c>
      <c r="I8099" s="15">
        <f t="shared" si="1798"/>
        <v>1.0343009000871222</v>
      </c>
      <c r="J8099" s="15">
        <f t="shared" si="1799"/>
        <v>1.0199659078795975</v>
      </c>
      <c r="K8099" s="283">
        <f t="shared" si="1804"/>
        <v>0.48021324453131953</v>
      </c>
      <c r="L8099" s="283">
        <f t="shared" si="1805"/>
        <v>3.1143580678163376</v>
      </c>
      <c r="M8099" s="283">
        <f t="shared" si="1806"/>
        <v>5.1028370459950141</v>
      </c>
      <c r="N8099" s="283">
        <f t="shared" si="1807"/>
        <v>2.2875213966102126</v>
      </c>
      <c r="O8099" s="283">
        <f t="shared" si="1808"/>
        <v>0.6537888539947998</v>
      </c>
      <c r="P8099" s="21">
        <f t="shared" si="1800"/>
        <v>0</v>
      </c>
      <c r="Q8099" s="21">
        <f t="shared" si="1801"/>
        <v>0.8408485371888097</v>
      </c>
      <c r="R8099">
        <f t="shared" si="1802"/>
        <v>0.83668510409641816</v>
      </c>
      <c r="S8099" s="296">
        <f t="shared" si="1809"/>
        <v>0</v>
      </c>
      <c r="T8099" s="283">
        <f t="shared" si="1810"/>
        <v>0.48021324453131953</v>
      </c>
    </row>
    <row r="8100" spans="1:20" x14ac:dyDescent="0.25">
      <c r="A8100" s="286">
        <v>43438</v>
      </c>
      <c r="B8100" s="1">
        <f t="shared" si="1803"/>
        <v>2</v>
      </c>
      <c r="C8100" s="285">
        <v>10</v>
      </c>
      <c r="D8100" t="s">
        <v>714</v>
      </c>
      <c r="F8100" s="16">
        <v>28</v>
      </c>
      <c r="G8100" t="str">
        <f t="shared" si="1797"/>
        <v>heating</v>
      </c>
      <c r="H8100" s="283">
        <f>IF(G8100="heating",F8100*Assumptions!M$4+Assumptions!M$7,0)</f>
        <v>0.44450341526309717</v>
      </c>
      <c r="I8100" s="15">
        <f t="shared" si="1798"/>
        <v>0.98112329028689171</v>
      </c>
      <c r="J8100" s="15">
        <f t="shared" si="1799"/>
        <v>1.0199659078795975</v>
      </c>
      <c r="K8100" s="283">
        <f t="shared" si="1804"/>
        <v>0.44482003838813799</v>
      </c>
      <c r="L8100" s="283">
        <f t="shared" si="1805"/>
        <v>3.0941723472618432</v>
      </c>
      <c r="M8100" s="283">
        <f t="shared" si="1806"/>
        <v>4.6961057301284583</v>
      </c>
      <c r="N8100" s="283">
        <f t="shared" si="1807"/>
        <v>2.2832919573072399</v>
      </c>
      <c r="O8100" s="283">
        <f t="shared" si="1808"/>
        <v>0.60279188471004919</v>
      </c>
      <c r="P8100" s="21">
        <f t="shared" si="1800"/>
        <v>0</v>
      </c>
      <c r="Q8100" s="21">
        <f t="shared" si="1801"/>
        <v>0.74504051125983206</v>
      </c>
      <c r="R8100">
        <f t="shared" si="1802"/>
        <v>0.83668510409641816</v>
      </c>
      <c r="S8100" s="296">
        <f t="shared" si="1809"/>
        <v>0</v>
      </c>
      <c r="T8100" s="283">
        <f t="shared" si="1810"/>
        <v>0.44482003838813799</v>
      </c>
    </row>
    <row r="8101" spans="1:20" x14ac:dyDescent="0.25">
      <c r="A8101" s="286">
        <v>43438</v>
      </c>
      <c r="B8101" s="1">
        <f t="shared" si="1803"/>
        <v>2</v>
      </c>
      <c r="C8101" s="285">
        <v>11</v>
      </c>
      <c r="D8101" t="s">
        <v>714</v>
      </c>
      <c r="F8101" s="16">
        <v>30</v>
      </c>
      <c r="G8101" t="str">
        <f t="shared" si="1797"/>
        <v>heating</v>
      </c>
      <c r="H8101" s="283">
        <f>IF(G8101="heating",F8101*Assumptions!M$4+Assumptions!M$7,0)</f>
        <v>0.42311166678901713</v>
      </c>
      <c r="I8101" s="15">
        <f t="shared" si="1798"/>
        <v>0.94956163997961163</v>
      </c>
      <c r="J8101" s="15">
        <f t="shared" si="1799"/>
        <v>1.0199659078795975</v>
      </c>
      <c r="K8101" s="283">
        <f t="shared" si="1804"/>
        <v>0.4097923231629505</v>
      </c>
      <c r="L8101" s="283">
        <f t="shared" si="1805"/>
        <v>3.0747565450814909</v>
      </c>
      <c r="M8101" s="283">
        <f t="shared" si="1806"/>
        <v>4.2991596739493003</v>
      </c>
      <c r="N8101" s="283">
        <f t="shared" si="1807"/>
        <v>2.3339835549601151</v>
      </c>
      <c r="O8101" s="283">
        <f t="shared" si="1808"/>
        <v>0.53985454400125954</v>
      </c>
      <c r="P8101" s="21">
        <f t="shared" si="1800"/>
        <v>0</v>
      </c>
      <c r="Q8101" s="21">
        <f t="shared" si="1801"/>
        <v>0.72850690893675296</v>
      </c>
      <c r="R8101">
        <f t="shared" si="1802"/>
        <v>0.83668510409641816</v>
      </c>
      <c r="S8101" s="296">
        <f t="shared" si="1809"/>
        <v>0</v>
      </c>
      <c r="T8101" s="283">
        <f t="shared" si="1810"/>
        <v>0.4097923231629505</v>
      </c>
    </row>
    <row r="8102" spans="1:20" x14ac:dyDescent="0.25">
      <c r="A8102" s="286">
        <v>43438</v>
      </c>
      <c r="B8102" s="1">
        <f t="shared" si="1803"/>
        <v>2</v>
      </c>
      <c r="C8102" s="285">
        <v>12</v>
      </c>
      <c r="D8102" t="s">
        <v>714</v>
      </c>
      <c r="F8102" s="16">
        <v>30</v>
      </c>
      <c r="G8102" t="str">
        <f t="shared" si="1797"/>
        <v>heating</v>
      </c>
      <c r="H8102" s="283">
        <f>IF(G8102="heating",F8102*Assumptions!M$4+Assumptions!M$7,0)</f>
        <v>0.42311166678901713</v>
      </c>
      <c r="I8102" s="15">
        <f t="shared" si="1798"/>
        <v>0.91648403420261149</v>
      </c>
      <c r="J8102" s="15">
        <f t="shared" si="1799"/>
        <v>1.0199659078795975</v>
      </c>
      <c r="K8102" s="283">
        <f t="shared" si="1804"/>
        <v>0.39551736896796408</v>
      </c>
      <c r="L8102" s="283">
        <f t="shared" si="1805"/>
        <v>3.0747565450814909</v>
      </c>
      <c r="M8102" s="283">
        <f t="shared" si="1806"/>
        <v>4.1494001397811706</v>
      </c>
      <c r="N8102" s="283">
        <f t="shared" si="1807"/>
        <v>2.3339835549601151</v>
      </c>
      <c r="O8102" s="283">
        <f t="shared" si="1808"/>
        <v>0.52104892356383392</v>
      </c>
      <c r="P8102" s="21">
        <f t="shared" si="1800"/>
        <v>0</v>
      </c>
      <c r="Q8102" s="21">
        <f t="shared" si="1801"/>
        <v>0.75910815787401487</v>
      </c>
      <c r="R8102">
        <f t="shared" si="1802"/>
        <v>0.83668510409641816</v>
      </c>
      <c r="S8102" s="296">
        <f t="shared" si="1809"/>
        <v>0</v>
      </c>
      <c r="T8102" s="283">
        <f t="shared" si="1810"/>
        <v>0.39551736896796408</v>
      </c>
    </row>
    <row r="8103" spans="1:20" x14ac:dyDescent="0.25">
      <c r="A8103" s="286">
        <v>43438</v>
      </c>
      <c r="B8103" s="1">
        <f t="shared" si="1803"/>
        <v>2</v>
      </c>
      <c r="C8103" s="285">
        <v>13</v>
      </c>
      <c r="D8103" t="s">
        <v>714</v>
      </c>
      <c r="F8103" s="16">
        <v>30</v>
      </c>
      <c r="G8103" t="str">
        <f t="shared" si="1797"/>
        <v>heating</v>
      </c>
      <c r="H8103" s="283">
        <f>IF(G8103="heating",F8103*Assumptions!M$4+Assumptions!M$7,0)</f>
        <v>0.42311166678901713</v>
      </c>
      <c r="I8103" s="15">
        <f t="shared" si="1798"/>
        <v>0.90040206880052787</v>
      </c>
      <c r="J8103" s="15">
        <f t="shared" si="1799"/>
        <v>1.0199659078795975</v>
      </c>
      <c r="K8103" s="283">
        <f t="shared" si="1804"/>
        <v>0.38857704441642943</v>
      </c>
      <c r="L8103" s="283">
        <f t="shared" si="1805"/>
        <v>3.0747565450814909</v>
      </c>
      <c r="M8103" s="283">
        <f t="shared" si="1806"/>
        <v>4.0765887137257018</v>
      </c>
      <c r="N8103" s="283">
        <f t="shared" si="1807"/>
        <v>2.3339835549601151</v>
      </c>
      <c r="O8103" s="283">
        <f t="shared" si="1808"/>
        <v>0.51190583928868116</v>
      </c>
      <c r="P8103" s="21">
        <f t="shared" si="1800"/>
        <v>0</v>
      </c>
      <c r="Q8103" s="21">
        <f t="shared" si="1801"/>
        <v>0.79115902007799765</v>
      </c>
      <c r="R8103">
        <f t="shared" si="1802"/>
        <v>0.83668510409641816</v>
      </c>
      <c r="S8103" s="296">
        <f t="shared" si="1809"/>
        <v>0</v>
      </c>
      <c r="T8103" s="283">
        <f t="shared" si="1810"/>
        <v>0.38857704441642943</v>
      </c>
    </row>
    <row r="8104" spans="1:20" x14ac:dyDescent="0.25">
      <c r="A8104" s="286">
        <v>43438</v>
      </c>
      <c r="B8104" s="1">
        <f t="shared" si="1803"/>
        <v>2</v>
      </c>
      <c r="C8104" s="285">
        <v>14</v>
      </c>
      <c r="D8104" t="s">
        <v>714</v>
      </c>
      <c r="F8104" s="16">
        <v>30</v>
      </c>
      <c r="G8104" t="str">
        <f t="shared" si="1797"/>
        <v>heating</v>
      </c>
      <c r="H8104" s="283">
        <f>IF(G8104="heating",F8104*Assumptions!M$4+Assumptions!M$7,0)</f>
        <v>0.42311166678901713</v>
      </c>
      <c r="I8104" s="15">
        <f t="shared" si="1798"/>
        <v>0.86032894500746537</v>
      </c>
      <c r="J8104" s="15">
        <f t="shared" si="1799"/>
        <v>1.0199659078795975</v>
      </c>
      <c r="K8104" s="283">
        <f t="shared" si="1804"/>
        <v>0.3712831081366233</v>
      </c>
      <c r="L8104" s="283">
        <f t="shared" si="1805"/>
        <v>3.0747565450814909</v>
      </c>
      <c r="M8104" s="283">
        <f t="shared" si="1806"/>
        <v>3.895156829194212</v>
      </c>
      <c r="N8104" s="283">
        <f t="shared" si="1807"/>
        <v>2.3339835549601151</v>
      </c>
      <c r="O8104" s="283">
        <f t="shared" si="1808"/>
        <v>0.48912305504260079</v>
      </c>
      <c r="P8104" s="21">
        <f t="shared" si="1800"/>
        <v>0</v>
      </c>
      <c r="Q8104" s="21">
        <f t="shared" si="1801"/>
        <v>0.84355555031342389</v>
      </c>
      <c r="R8104">
        <f t="shared" si="1802"/>
        <v>0.83668510409641816</v>
      </c>
      <c r="S8104" s="296">
        <f t="shared" si="1809"/>
        <v>0</v>
      </c>
      <c r="T8104" s="283">
        <f t="shared" si="1810"/>
        <v>0.3712831081366233</v>
      </c>
    </row>
    <row r="8105" spans="1:20" x14ac:dyDescent="0.25">
      <c r="A8105" s="286">
        <v>43438</v>
      </c>
      <c r="B8105" s="1">
        <f t="shared" si="1803"/>
        <v>2</v>
      </c>
      <c r="C8105" s="285">
        <v>15</v>
      </c>
      <c r="D8105" t="s">
        <v>714</v>
      </c>
      <c r="F8105" s="16">
        <v>30</v>
      </c>
      <c r="G8105" t="str">
        <f t="shared" si="1797"/>
        <v>heating</v>
      </c>
      <c r="H8105" s="283">
        <f>IF(G8105="heating",F8105*Assumptions!M$4+Assumptions!M$7,0)</f>
        <v>0.42311166678901713</v>
      </c>
      <c r="I8105" s="15">
        <f t="shared" si="1798"/>
        <v>0.85754515037175039</v>
      </c>
      <c r="J8105" s="15">
        <f t="shared" si="1799"/>
        <v>1.0199659078795975</v>
      </c>
      <c r="K8105" s="283">
        <f t="shared" si="1804"/>
        <v>0.3700817351841495</v>
      </c>
      <c r="L8105" s="283">
        <f t="shared" si="1805"/>
        <v>3.0747565450814909</v>
      </c>
      <c r="M8105" s="283">
        <f t="shared" si="1806"/>
        <v>3.8825531422564383</v>
      </c>
      <c r="N8105" s="283">
        <f t="shared" si="1807"/>
        <v>2.3339835549601151</v>
      </c>
      <c r="O8105" s="283">
        <f t="shared" si="1808"/>
        <v>0.48754038350198414</v>
      </c>
      <c r="P8105" s="21">
        <f t="shared" si="1800"/>
        <v>0</v>
      </c>
      <c r="Q8105" s="21">
        <f t="shared" si="1801"/>
        <v>0.96592607327566882</v>
      </c>
      <c r="R8105">
        <f t="shared" si="1802"/>
        <v>0.83668510409641816</v>
      </c>
      <c r="S8105" s="296">
        <f t="shared" si="1809"/>
        <v>0</v>
      </c>
      <c r="T8105" s="283">
        <f t="shared" si="1810"/>
        <v>0.3700817351841495</v>
      </c>
    </row>
    <row r="8106" spans="1:20" x14ac:dyDescent="0.25">
      <c r="A8106" s="286">
        <v>43438</v>
      </c>
      <c r="B8106" s="1">
        <f t="shared" si="1803"/>
        <v>2</v>
      </c>
      <c r="C8106" s="285">
        <v>16</v>
      </c>
      <c r="D8106" t="s">
        <v>714</v>
      </c>
      <c r="F8106" s="16">
        <v>28</v>
      </c>
      <c r="G8106" t="str">
        <f t="shared" si="1797"/>
        <v>heating</v>
      </c>
      <c r="H8106" s="283">
        <f>IF(G8106="heating",F8106*Assumptions!M$4+Assumptions!M$7,0)</f>
        <v>0.44450341526309717</v>
      </c>
      <c r="I8106" s="15">
        <f t="shared" si="1798"/>
        <v>0.88344815438260227</v>
      </c>
      <c r="J8106" s="15">
        <f t="shared" si="1799"/>
        <v>1.0199659078795975</v>
      </c>
      <c r="K8106" s="283">
        <f t="shared" si="1804"/>
        <v>0.40053624843773539</v>
      </c>
      <c r="L8106" s="283">
        <f t="shared" si="1805"/>
        <v>3.0941723472618432</v>
      </c>
      <c r="M8106" s="283">
        <f t="shared" si="1806"/>
        <v>4.2285877637808422</v>
      </c>
      <c r="N8106" s="283">
        <f t="shared" si="1807"/>
        <v>2.2832919573072399</v>
      </c>
      <c r="O8106" s="283">
        <f t="shared" si="1808"/>
        <v>0.54278130312061379</v>
      </c>
      <c r="P8106" s="21">
        <f t="shared" si="1800"/>
        <v>0</v>
      </c>
      <c r="Q8106" s="21">
        <f t="shared" si="1801"/>
        <v>1.1649354943302594</v>
      </c>
      <c r="R8106">
        <f t="shared" si="1802"/>
        <v>0.83668510409641816</v>
      </c>
      <c r="S8106" s="296">
        <f t="shared" si="1809"/>
        <v>0</v>
      </c>
      <c r="T8106" s="283">
        <f t="shared" si="1810"/>
        <v>0.40053624843773539</v>
      </c>
    </row>
    <row r="8107" spans="1:20" x14ac:dyDescent="0.25">
      <c r="A8107" s="286">
        <v>43438</v>
      </c>
      <c r="B8107" s="1">
        <f t="shared" si="1803"/>
        <v>2</v>
      </c>
      <c r="C8107" s="285">
        <v>17</v>
      </c>
      <c r="D8107" t="s">
        <v>714</v>
      </c>
      <c r="E8107" t="s">
        <v>685</v>
      </c>
      <c r="F8107" s="16">
        <v>30</v>
      </c>
      <c r="G8107" t="str">
        <f t="shared" si="1797"/>
        <v>heating</v>
      </c>
      <c r="H8107" s="283">
        <f>IF(G8107="heating",F8107*Assumptions!M$4+Assumptions!M$7,0)</f>
        <v>0.42311166678901713</v>
      </c>
      <c r="I8107" s="15">
        <f t="shared" si="1798"/>
        <v>0.94025748850374469</v>
      </c>
      <c r="J8107" s="15">
        <f t="shared" si="1799"/>
        <v>1.0199659078795975</v>
      </c>
      <c r="K8107" s="283">
        <f t="shared" si="1804"/>
        <v>0.40577702843343999</v>
      </c>
      <c r="L8107" s="283">
        <f t="shared" si="1805"/>
        <v>3.0747565450814909</v>
      </c>
      <c r="M8107" s="283">
        <f t="shared" si="1806"/>
        <v>4.2570349385543214</v>
      </c>
      <c r="N8107" s="283">
        <f t="shared" si="1807"/>
        <v>2.3339835549601151</v>
      </c>
      <c r="O8107" s="283">
        <f t="shared" si="1808"/>
        <v>0.53456485216784611</v>
      </c>
      <c r="P8107" s="21">
        <f t="shared" si="1800"/>
        <v>0</v>
      </c>
      <c r="Q8107" s="21">
        <f t="shared" si="1801"/>
        <v>1.3521540118753073</v>
      </c>
      <c r="R8107">
        <f t="shared" si="1802"/>
        <v>0.83668510409641816</v>
      </c>
      <c r="S8107" s="296">
        <f t="shared" si="1809"/>
        <v>0</v>
      </c>
      <c r="T8107" s="283">
        <f t="shared" si="1810"/>
        <v>0.40577702843343999</v>
      </c>
    </row>
    <row r="8108" spans="1:20" x14ac:dyDescent="0.25">
      <c r="A8108" s="286">
        <v>43438</v>
      </c>
      <c r="B8108" s="1">
        <f t="shared" si="1803"/>
        <v>2</v>
      </c>
      <c r="C8108" s="285">
        <v>18</v>
      </c>
      <c r="D8108" t="s">
        <v>714</v>
      </c>
      <c r="E8108" t="s">
        <v>685</v>
      </c>
      <c r="F8108" s="16">
        <v>28</v>
      </c>
      <c r="G8108" t="str">
        <f t="shared" si="1797"/>
        <v>heating</v>
      </c>
      <c r="H8108" s="283">
        <f>IF(G8108="heating",F8108*Assumptions!M$4+Assumptions!M$7,0)</f>
        <v>0.44450341526309717</v>
      </c>
      <c r="I8108" s="15">
        <f t="shared" si="1798"/>
        <v>0.98182363790757687</v>
      </c>
      <c r="J8108" s="15">
        <f t="shared" si="1799"/>
        <v>1.0199659078795975</v>
      </c>
      <c r="K8108" s="283">
        <f t="shared" si="1804"/>
        <v>0.44513756082247663</v>
      </c>
      <c r="L8108" s="283">
        <f t="shared" si="1805"/>
        <v>3.0941723472618432</v>
      </c>
      <c r="M8108" s="283">
        <f t="shared" si="1806"/>
        <v>4.6994579148203739</v>
      </c>
      <c r="N8108" s="283">
        <f t="shared" si="1807"/>
        <v>2.2832919573072399</v>
      </c>
      <c r="O8108" s="283">
        <f t="shared" si="1808"/>
        <v>0.60322217096092545</v>
      </c>
      <c r="P8108" s="21">
        <f t="shared" si="1800"/>
        <v>0</v>
      </c>
      <c r="Q8108" s="21">
        <f t="shared" si="1801"/>
        <v>1.5598916921549892</v>
      </c>
      <c r="R8108">
        <f t="shared" si="1802"/>
        <v>0.83668510409641816</v>
      </c>
      <c r="S8108" s="296">
        <f t="shared" si="1809"/>
        <v>0</v>
      </c>
      <c r="T8108" s="283">
        <f t="shared" si="1810"/>
        <v>0.44513756082247663</v>
      </c>
    </row>
    <row r="8109" spans="1:20" x14ac:dyDescent="0.25">
      <c r="A8109" s="286">
        <v>43438</v>
      </c>
      <c r="B8109" s="1">
        <f t="shared" si="1803"/>
        <v>2</v>
      </c>
      <c r="C8109" s="285">
        <v>19</v>
      </c>
      <c r="D8109" t="s">
        <v>714</v>
      </c>
      <c r="F8109" s="16">
        <v>27</v>
      </c>
      <c r="G8109" t="str">
        <f t="shared" si="1797"/>
        <v>heating</v>
      </c>
      <c r="H8109" s="283">
        <f>IF(G8109="heating",F8109*Assumptions!M$4+Assumptions!M$7,0)</f>
        <v>0.45519928950013722</v>
      </c>
      <c r="I8109" s="15">
        <f t="shared" si="1798"/>
        <v>0.98418842963438757</v>
      </c>
      <c r="J8109" s="15">
        <f t="shared" si="1799"/>
        <v>1.0199659078795975</v>
      </c>
      <c r="K8109" s="283">
        <f t="shared" si="1804"/>
        <v>0.45694663804807989</v>
      </c>
      <c r="L8109" s="283">
        <f t="shared" si="1805"/>
        <v>3.1143580678163376</v>
      </c>
      <c r="M8109" s="283">
        <f t="shared" si="1806"/>
        <v>4.8556016711916028</v>
      </c>
      <c r="N8109" s="283">
        <f t="shared" si="1807"/>
        <v>2.2875213966102126</v>
      </c>
      <c r="O8109" s="283">
        <f t="shared" si="1808"/>
        <v>0.62211240991031524</v>
      </c>
      <c r="P8109" s="21">
        <f t="shared" si="1800"/>
        <v>0</v>
      </c>
      <c r="Q8109" s="21">
        <f t="shared" si="1801"/>
        <v>1.6764212681468484</v>
      </c>
      <c r="R8109">
        <f t="shared" si="1802"/>
        <v>0.83668510409641816</v>
      </c>
      <c r="S8109" s="296">
        <f t="shared" si="1809"/>
        <v>0</v>
      </c>
      <c r="T8109" s="283">
        <f t="shared" si="1810"/>
        <v>0.45694663804807989</v>
      </c>
    </row>
    <row r="8110" spans="1:20" x14ac:dyDescent="0.25">
      <c r="A8110" s="286">
        <v>43438</v>
      </c>
      <c r="B8110" s="1">
        <f t="shared" si="1803"/>
        <v>2</v>
      </c>
      <c r="C8110" s="285">
        <v>20</v>
      </c>
      <c r="D8110" t="s">
        <v>714</v>
      </c>
      <c r="F8110" s="16">
        <v>27</v>
      </c>
      <c r="G8110" t="str">
        <f t="shared" si="1797"/>
        <v>heating</v>
      </c>
      <c r="H8110" s="283">
        <f>IF(G8110="heating",F8110*Assumptions!M$4+Assumptions!M$7,0)</f>
        <v>0.45519928950013722</v>
      </c>
      <c r="I8110" s="15">
        <f t="shared" si="1798"/>
        <v>0.97071962311712034</v>
      </c>
      <c r="J8110" s="15">
        <f t="shared" si="1799"/>
        <v>1.0199659078795975</v>
      </c>
      <c r="K8110" s="283">
        <f t="shared" si="1804"/>
        <v>0.45069323608635231</v>
      </c>
      <c r="L8110" s="283">
        <f t="shared" si="1805"/>
        <v>3.1143580678163376</v>
      </c>
      <c r="M8110" s="283">
        <f t="shared" si="1806"/>
        <v>4.789151835504657</v>
      </c>
      <c r="N8110" s="283">
        <f t="shared" si="1807"/>
        <v>2.2875213966102126</v>
      </c>
      <c r="O8110" s="283">
        <f t="shared" si="1808"/>
        <v>0.6135986828345098</v>
      </c>
      <c r="P8110" s="21">
        <f t="shared" si="1800"/>
        <v>0</v>
      </c>
      <c r="Q8110" s="21">
        <f t="shared" si="1801"/>
        <v>1.52436960139122</v>
      </c>
      <c r="R8110">
        <f t="shared" si="1802"/>
        <v>0.83668510409641816</v>
      </c>
      <c r="S8110" s="296">
        <f t="shared" si="1809"/>
        <v>0</v>
      </c>
      <c r="T8110" s="283">
        <f t="shared" si="1810"/>
        <v>0.45069323608635231</v>
      </c>
    </row>
    <row r="8111" spans="1:20" x14ac:dyDescent="0.25">
      <c r="A8111" s="286">
        <v>43438</v>
      </c>
      <c r="B8111" s="1">
        <f t="shared" si="1803"/>
        <v>2</v>
      </c>
      <c r="C8111" s="285">
        <v>21</v>
      </c>
      <c r="D8111" t="s">
        <v>714</v>
      </c>
      <c r="F8111" s="16">
        <v>27</v>
      </c>
      <c r="G8111" t="str">
        <f t="shared" si="1797"/>
        <v>heating</v>
      </c>
      <c r="H8111" s="283">
        <f>IF(G8111="heating",F8111*Assumptions!M$4+Assumptions!M$7,0)</f>
        <v>0.45519928950013722</v>
      </c>
      <c r="I8111" s="15">
        <f t="shared" si="1798"/>
        <v>0.95751150862929935</v>
      </c>
      <c r="J8111" s="15">
        <f t="shared" si="1799"/>
        <v>1.0199659078795975</v>
      </c>
      <c r="K8111" s="283">
        <f t="shared" si="1804"/>
        <v>0.44456087024213486</v>
      </c>
      <c r="L8111" s="283">
        <f t="shared" si="1805"/>
        <v>3.1143580678163376</v>
      </c>
      <c r="M8111" s="283">
        <f t="shared" si="1806"/>
        <v>4.7239881525662408</v>
      </c>
      <c r="N8111" s="283">
        <f t="shared" si="1807"/>
        <v>2.2875213966102126</v>
      </c>
      <c r="O8111" s="283">
        <f t="shared" si="1808"/>
        <v>0.60524974101912776</v>
      </c>
      <c r="P8111" s="21">
        <f t="shared" si="1800"/>
        <v>0</v>
      </c>
      <c r="Q8111" s="21">
        <f t="shared" si="1801"/>
        <v>1.4448604713749031</v>
      </c>
      <c r="R8111">
        <f t="shared" si="1802"/>
        <v>0.83668510409641816</v>
      </c>
      <c r="S8111" s="296">
        <f t="shared" si="1809"/>
        <v>0</v>
      </c>
      <c r="T8111" s="283">
        <f t="shared" si="1810"/>
        <v>0.44456087024213486</v>
      </c>
    </row>
    <row r="8112" spans="1:20" x14ac:dyDescent="0.25">
      <c r="A8112" s="286">
        <v>43438</v>
      </c>
      <c r="B8112" s="1">
        <f t="shared" si="1803"/>
        <v>2</v>
      </c>
      <c r="C8112" s="285">
        <v>22</v>
      </c>
      <c r="D8112" t="s">
        <v>714</v>
      </c>
      <c r="F8112" s="16">
        <v>25</v>
      </c>
      <c r="G8112" t="str">
        <f t="shared" si="1797"/>
        <v>heating</v>
      </c>
      <c r="H8112" s="283">
        <f>IF(G8112="heating",F8112*Assumptions!M$4+Assumptions!M$7,0)</f>
        <v>0.47659103797421726</v>
      </c>
      <c r="I8112" s="15">
        <f t="shared" si="1798"/>
        <v>0.9426530227543114</v>
      </c>
      <c r="J8112" s="15">
        <f t="shared" si="1799"/>
        <v>1.0199659078795975</v>
      </c>
      <c r="K8112" s="283">
        <f t="shared" si="1804"/>
        <v>0.45822986598987336</v>
      </c>
      <c r="L8112" s="283">
        <f t="shared" si="1805"/>
        <v>3.0939281817466902</v>
      </c>
      <c r="M8112" s="283">
        <f t="shared" si="1806"/>
        <v>4.8372957703071151</v>
      </c>
      <c r="N8112" s="283">
        <f t="shared" si="1807"/>
        <v>2.1843738559015753</v>
      </c>
      <c r="O8112" s="283">
        <f t="shared" si="1808"/>
        <v>0.64903280739867963</v>
      </c>
      <c r="P8112" s="21">
        <f t="shared" si="1800"/>
        <v>0</v>
      </c>
      <c r="Q8112" s="21">
        <f t="shared" si="1801"/>
        <v>1.2427137171080138</v>
      </c>
      <c r="R8112">
        <f t="shared" si="1802"/>
        <v>0.83668510409641816</v>
      </c>
      <c r="S8112" s="296">
        <f t="shared" si="1809"/>
        <v>0</v>
      </c>
      <c r="T8112" s="283">
        <f t="shared" si="1810"/>
        <v>0.45822986598987336</v>
      </c>
    </row>
    <row r="8113" spans="1:20" x14ac:dyDescent="0.25">
      <c r="A8113" s="286">
        <v>43438</v>
      </c>
      <c r="B8113" s="1">
        <f t="shared" si="1803"/>
        <v>2</v>
      </c>
      <c r="C8113" s="285">
        <v>23</v>
      </c>
      <c r="D8113" t="s">
        <v>713</v>
      </c>
      <c r="F8113" s="16">
        <v>25</v>
      </c>
      <c r="G8113" t="str">
        <f t="shared" si="1797"/>
        <v>heating</v>
      </c>
      <c r="H8113" s="283">
        <f>IF(G8113="heating",F8113*Assumptions!M$4+Assumptions!M$7,0)</f>
        <v>0.47659103797421726</v>
      </c>
      <c r="I8113" s="15">
        <f t="shared" si="1798"/>
        <v>0.94450710149963013</v>
      </c>
      <c r="J8113" s="15">
        <f t="shared" si="1799"/>
        <v>1.0199659078795975</v>
      </c>
      <c r="K8113" s="283">
        <f t="shared" si="1804"/>
        <v>0.45913114592479537</v>
      </c>
      <c r="L8113" s="283">
        <f t="shared" si="1805"/>
        <v>3.0939281817466902</v>
      </c>
      <c r="M8113" s="283">
        <f t="shared" si="1806"/>
        <v>4.846810116578812</v>
      </c>
      <c r="N8113" s="283">
        <f t="shared" si="1807"/>
        <v>2.1843738559015753</v>
      </c>
      <c r="O8113" s="283">
        <f t="shared" si="1808"/>
        <v>0.6503093724805975</v>
      </c>
      <c r="P8113" s="21">
        <f t="shared" si="1800"/>
        <v>0</v>
      </c>
      <c r="Q8113" s="21">
        <f t="shared" si="1801"/>
        <v>1.0297519246597011</v>
      </c>
      <c r="R8113">
        <f t="shared" si="1802"/>
        <v>0.83668510409641816</v>
      </c>
      <c r="S8113" s="296">
        <f t="shared" si="1809"/>
        <v>0</v>
      </c>
      <c r="T8113" s="283">
        <f t="shared" si="1810"/>
        <v>0.45913114592479537</v>
      </c>
    </row>
    <row r="8114" spans="1:20" x14ac:dyDescent="0.25">
      <c r="A8114" s="286">
        <v>43439</v>
      </c>
      <c r="B8114" s="1">
        <f t="shared" si="1803"/>
        <v>3</v>
      </c>
      <c r="C8114" s="285">
        <v>0</v>
      </c>
      <c r="D8114" t="s">
        <v>713</v>
      </c>
      <c r="F8114" s="16">
        <v>25</v>
      </c>
      <c r="G8114" t="str">
        <f t="shared" si="1797"/>
        <v>heating</v>
      </c>
      <c r="H8114" s="283">
        <f>IF(G8114="heating",F8114*Assumptions!M$4+Assumptions!M$7,0)</f>
        <v>0.47659103797421726</v>
      </c>
      <c r="I8114" s="15">
        <f t="shared" si="1798"/>
        <v>0.97481507806017154</v>
      </c>
      <c r="J8114" s="15">
        <f t="shared" si="1799"/>
        <v>1.0263036171733995</v>
      </c>
      <c r="K8114" s="283">
        <f t="shared" si="1804"/>
        <v>0.47680847819743155</v>
      </c>
      <c r="L8114" s="283">
        <f t="shared" si="1805"/>
        <v>3.0939281817466902</v>
      </c>
      <c r="M8114" s="283">
        <f t="shared" si="1806"/>
        <v>5.0334205734245607</v>
      </c>
      <c r="N8114" s="283">
        <f t="shared" si="1807"/>
        <v>2.1843738559015753</v>
      </c>
      <c r="O8114" s="283">
        <f t="shared" si="1808"/>
        <v>0.67534739257438559</v>
      </c>
      <c r="P8114" s="21">
        <f t="shared" si="1800"/>
        <v>0</v>
      </c>
      <c r="Q8114" s="21">
        <f t="shared" si="1801"/>
        <v>0.90668853391740301</v>
      </c>
      <c r="R8114">
        <f t="shared" si="1802"/>
        <v>0.9421089825381942</v>
      </c>
      <c r="S8114" s="296">
        <f t="shared" si="1809"/>
        <v>0</v>
      </c>
      <c r="T8114" s="283">
        <f t="shared" si="1810"/>
        <v>0.47680847819743155</v>
      </c>
    </row>
    <row r="8115" spans="1:20" x14ac:dyDescent="0.25">
      <c r="A8115" s="286">
        <v>43439</v>
      </c>
      <c r="B8115" s="1">
        <f t="shared" si="1803"/>
        <v>3</v>
      </c>
      <c r="C8115" s="285">
        <v>1</v>
      </c>
      <c r="D8115" t="s">
        <v>713</v>
      </c>
      <c r="F8115" s="16">
        <v>25</v>
      </c>
      <c r="G8115" t="str">
        <f t="shared" si="1797"/>
        <v>heating</v>
      </c>
      <c r="H8115" s="283">
        <f>IF(G8115="heating",F8115*Assumptions!M$4+Assumptions!M$7,0)</f>
        <v>0.47659103797421726</v>
      </c>
      <c r="I8115" s="15">
        <f t="shared" si="1798"/>
        <v>1.012242869806885</v>
      </c>
      <c r="J8115" s="15">
        <f t="shared" si="1799"/>
        <v>1.0263036171733995</v>
      </c>
      <c r="K8115" s="283">
        <f t="shared" si="1804"/>
        <v>0.49511542566541</v>
      </c>
      <c r="L8115" s="283">
        <f t="shared" si="1805"/>
        <v>3.0939281817466902</v>
      </c>
      <c r="M8115" s="283">
        <f t="shared" si="1806"/>
        <v>5.2266775523488542</v>
      </c>
      <c r="N8115" s="283">
        <f t="shared" si="1807"/>
        <v>2.1843738559015753</v>
      </c>
      <c r="O8115" s="283">
        <f t="shared" si="1808"/>
        <v>0.70127719416943224</v>
      </c>
      <c r="P8115" s="21">
        <f t="shared" si="1800"/>
        <v>0</v>
      </c>
      <c r="Q8115" s="21">
        <f t="shared" si="1801"/>
        <v>0.81803459285312596</v>
      </c>
      <c r="R8115">
        <f t="shared" si="1802"/>
        <v>0.9421089825381942</v>
      </c>
      <c r="S8115" s="296">
        <f t="shared" si="1809"/>
        <v>0</v>
      </c>
      <c r="T8115" s="283">
        <f t="shared" si="1810"/>
        <v>0.49511542566541</v>
      </c>
    </row>
    <row r="8116" spans="1:20" x14ac:dyDescent="0.25">
      <c r="A8116" s="286">
        <v>43439</v>
      </c>
      <c r="B8116" s="1">
        <f t="shared" si="1803"/>
        <v>3</v>
      </c>
      <c r="C8116" s="285">
        <v>2</v>
      </c>
      <c r="D8116" t="s">
        <v>713</v>
      </c>
      <c r="F8116" s="16">
        <v>25</v>
      </c>
      <c r="G8116" t="str">
        <f t="shared" si="1797"/>
        <v>heating</v>
      </c>
      <c r="H8116" s="283">
        <f>IF(G8116="heating",F8116*Assumptions!M$4+Assumptions!M$7,0)</f>
        <v>0.47659103797421726</v>
      </c>
      <c r="I8116" s="15">
        <f t="shared" si="1798"/>
        <v>1.0509704703585963</v>
      </c>
      <c r="J8116" s="15">
        <f t="shared" si="1799"/>
        <v>1.0263036171733995</v>
      </c>
      <c r="K8116" s="283">
        <f t="shared" si="1804"/>
        <v>0.51405814485277124</v>
      </c>
      <c r="L8116" s="283">
        <f t="shared" si="1805"/>
        <v>3.0939281817466902</v>
      </c>
      <c r="M8116" s="283">
        <f t="shared" si="1806"/>
        <v>5.4266460445927951</v>
      </c>
      <c r="N8116" s="283">
        <f t="shared" si="1807"/>
        <v>2.1843738559015753</v>
      </c>
      <c r="O8116" s="283">
        <f t="shared" si="1808"/>
        <v>0.72810749731298507</v>
      </c>
      <c r="P8116" s="21">
        <f t="shared" si="1800"/>
        <v>0</v>
      </c>
      <c r="Q8116" s="21">
        <f t="shared" si="1801"/>
        <v>0.74507607494346417</v>
      </c>
      <c r="R8116">
        <f t="shared" si="1802"/>
        <v>0.9421089825381942</v>
      </c>
      <c r="S8116" s="296">
        <f t="shared" si="1809"/>
        <v>0</v>
      </c>
      <c r="T8116" s="283">
        <f t="shared" si="1810"/>
        <v>0.51405814485277124</v>
      </c>
    </row>
    <row r="8117" spans="1:20" x14ac:dyDescent="0.25">
      <c r="A8117" s="286">
        <v>43439</v>
      </c>
      <c r="B8117" s="1">
        <f t="shared" si="1803"/>
        <v>3</v>
      </c>
      <c r="C8117" s="285">
        <v>3</v>
      </c>
      <c r="D8117" t="s">
        <v>713</v>
      </c>
      <c r="F8117" s="16">
        <v>25</v>
      </c>
      <c r="G8117" t="str">
        <f t="shared" si="1797"/>
        <v>heating</v>
      </c>
      <c r="H8117" s="283">
        <f>IF(G8117="heating",F8117*Assumptions!M$4+Assumptions!M$7,0)</f>
        <v>0.47659103797421726</v>
      </c>
      <c r="I8117" s="15">
        <f t="shared" si="1798"/>
        <v>1.0924036124451033</v>
      </c>
      <c r="J8117" s="15">
        <f t="shared" si="1799"/>
        <v>1.0263036171733995</v>
      </c>
      <c r="K8117" s="283">
        <f t="shared" si="1804"/>
        <v>0.53432421774171135</v>
      </c>
      <c r="L8117" s="283">
        <f t="shared" si="1805"/>
        <v>3.0939281817466902</v>
      </c>
      <c r="M8117" s="283">
        <f t="shared" si="1806"/>
        <v>5.6405844976323714</v>
      </c>
      <c r="N8117" s="283">
        <f t="shared" si="1807"/>
        <v>2.1843738559015753</v>
      </c>
      <c r="O8117" s="283">
        <f t="shared" si="1808"/>
        <v>0.75681218716038534</v>
      </c>
      <c r="P8117" s="21">
        <f t="shared" si="1800"/>
        <v>0</v>
      </c>
      <c r="Q8117" s="21">
        <f t="shared" si="1801"/>
        <v>0.69158980876382303</v>
      </c>
      <c r="R8117">
        <f t="shared" si="1802"/>
        <v>0.9421089825381942</v>
      </c>
      <c r="S8117" s="296">
        <f t="shared" si="1809"/>
        <v>0</v>
      </c>
      <c r="T8117" s="283">
        <f t="shared" si="1810"/>
        <v>0.53432421774171135</v>
      </c>
    </row>
    <row r="8118" spans="1:20" x14ac:dyDescent="0.25">
      <c r="A8118" s="286">
        <v>43439</v>
      </c>
      <c r="B8118" s="1">
        <f t="shared" si="1803"/>
        <v>3</v>
      </c>
      <c r="C8118" s="285">
        <v>4</v>
      </c>
      <c r="D8118" t="s">
        <v>713</v>
      </c>
      <c r="F8118" s="16">
        <v>25</v>
      </c>
      <c r="G8118" t="str">
        <f t="shared" si="1797"/>
        <v>heating</v>
      </c>
      <c r="H8118" s="283">
        <f>IF(G8118="heating",F8118*Assumptions!M$4+Assumptions!M$7,0)</f>
        <v>0.47659103797421726</v>
      </c>
      <c r="I8118" s="15">
        <f t="shared" si="1798"/>
        <v>1.1348296917927807</v>
      </c>
      <c r="J8118" s="15">
        <f t="shared" si="1799"/>
        <v>1.0263036171733995</v>
      </c>
      <c r="K8118" s="283">
        <f t="shared" si="1804"/>
        <v>0.55507596315983154</v>
      </c>
      <c r="L8118" s="283">
        <f t="shared" si="1805"/>
        <v>3.0939281817466902</v>
      </c>
      <c r="M8118" s="283">
        <f t="shared" si="1806"/>
        <v>5.859649944448492</v>
      </c>
      <c r="N8118" s="283">
        <f t="shared" si="1807"/>
        <v>2.1843738559015753</v>
      </c>
      <c r="O8118" s="283">
        <f t="shared" si="1808"/>
        <v>0.78620477936528288</v>
      </c>
      <c r="P8118" s="21">
        <f t="shared" si="1800"/>
        <v>0</v>
      </c>
      <c r="Q8118" s="21">
        <f t="shared" si="1801"/>
        <v>0.6473875548762833</v>
      </c>
      <c r="R8118">
        <f t="shared" si="1802"/>
        <v>0.9421089825381942</v>
      </c>
      <c r="S8118" s="296">
        <f t="shared" si="1809"/>
        <v>0</v>
      </c>
      <c r="T8118" s="283">
        <f t="shared" si="1810"/>
        <v>0.55507596315983154</v>
      </c>
    </row>
    <row r="8119" spans="1:20" x14ac:dyDescent="0.25">
      <c r="A8119" s="286">
        <v>43439</v>
      </c>
      <c r="B8119" s="1">
        <f t="shared" si="1803"/>
        <v>3</v>
      </c>
      <c r="C8119" s="285">
        <v>5</v>
      </c>
      <c r="D8119" t="s">
        <v>713</v>
      </c>
      <c r="F8119" s="16">
        <v>25</v>
      </c>
      <c r="G8119" t="str">
        <f t="shared" si="1797"/>
        <v>heating</v>
      </c>
      <c r="H8119" s="283">
        <f>IF(G8119="heating",F8119*Assumptions!M$4+Assumptions!M$7,0)</f>
        <v>0.47659103797421726</v>
      </c>
      <c r="I8119" s="15">
        <f t="shared" si="1798"/>
        <v>1.1635558681477385</v>
      </c>
      <c r="J8119" s="15">
        <f t="shared" si="1799"/>
        <v>1.0263036171733995</v>
      </c>
      <c r="K8119" s="283">
        <f t="shared" si="1804"/>
        <v>0.56912671467210241</v>
      </c>
      <c r="L8119" s="283">
        <f t="shared" si="1805"/>
        <v>3.0939281817466902</v>
      </c>
      <c r="M8119" s="283">
        <f t="shared" si="1806"/>
        <v>6.0079764633084523</v>
      </c>
      <c r="N8119" s="283">
        <f t="shared" si="1807"/>
        <v>2.1843738559015753</v>
      </c>
      <c r="O8119" s="283">
        <f t="shared" si="1808"/>
        <v>0.80610614192787056</v>
      </c>
      <c r="P8119" s="21">
        <f t="shared" si="1800"/>
        <v>0</v>
      </c>
      <c r="Q8119" s="21">
        <f t="shared" si="1801"/>
        <v>0.72139578924615555</v>
      </c>
      <c r="R8119">
        <f t="shared" si="1802"/>
        <v>0.9421089825381942</v>
      </c>
      <c r="S8119" s="296">
        <f t="shared" si="1809"/>
        <v>0</v>
      </c>
      <c r="T8119" s="283">
        <f t="shared" si="1810"/>
        <v>0.56912671467210241</v>
      </c>
    </row>
    <row r="8120" spans="1:20" x14ac:dyDescent="0.25">
      <c r="A8120" s="286">
        <v>43439</v>
      </c>
      <c r="B8120" s="1">
        <f t="shared" si="1803"/>
        <v>3</v>
      </c>
      <c r="C8120" s="285">
        <v>6</v>
      </c>
      <c r="D8120" t="s">
        <v>713</v>
      </c>
      <c r="F8120" s="16">
        <v>25</v>
      </c>
      <c r="G8120" t="str">
        <f t="shared" si="1797"/>
        <v>heating</v>
      </c>
      <c r="H8120" s="283">
        <f>IF(G8120="heating",F8120*Assumptions!M$4+Assumptions!M$7,0)</f>
        <v>0.47659103797421726</v>
      </c>
      <c r="I8120" s="15">
        <f t="shared" si="1798"/>
        <v>1.2083911162615524</v>
      </c>
      <c r="J8120" s="15">
        <f t="shared" si="1799"/>
        <v>1.0263036171733995</v>
      </c>
      <c r="K8120" s="283">
        <f t="shared" si="1804"/>
        <v>0.59105684983711504</v>
      </c>
      <c r="L8120" s="283">
        <f t="shared" si="1805"/>
        <v>3.0939281817466902</v>
      </c>
      <c r="M8120" s="283">
        <f t="shared" si="1806"/>
        <v>6.2394815614033101</v>
      </c>
      <c r="N8120" s="283">
        <f t="shared" si="1807"/>
        <v>2.1843738559015753</v>
      </c>
      <c r="O8120" s="283">
        <f t="shared" si="1808"/>
        <v>0.8371677951486477</v>
      </c>
      <c r="P8120" s="21">
        <f t="shared" si="1800"/>
        <v>0</v>
      </c>
      <c r="Q8120" s="21">
        <f t="shared" si="1801"/>
        <v>0.87787080972652631</v>
      </c>
      <c r="R8120">
        <f t="shared" si="1802"/>
        <v>0.9421089825381942</v>
      </c>
      <c r="S8120" s="296">
        <f t="shared" si="1809"/>
        <v>0</v>
      </c>
      <c r="T8120" s="283">
        <f t="shared" si="1810"/>
        <v>0.59105684983711504</v>
      </c>
    </row>
    <row r="8121" spans="1:20" x14ac:dyDescent="0.25">
      <c r="A8121" s="286">
        <v>43439</v>
      </c>
      <c r="B8121" s="1">
        <f t="shared" si="1803"/>
        <v>3</v>
      </c>
      <c r="C8121" s="285">
        <v>7</v>
      </c>
      <c r="D8121" t="s">
        <v>714</v>
      </c>
      <c r="F8121" s="16">
        <v>25</v>
      </c>
      <c r="G8121" t="str">
        <f t="shared" si="1797"/>
        <v>heating</v>
      </c>
      <c r="H8121" s="283">
        <f>IF(G8121="heating",F8121*Assumptions!M$4+Assumptions!M$7,0)</f>
        <v>0.47659103797421726</v>
      </c>
      <c r="I8121" s="15">
        <f t="shared" si="1798"/>
        <v>1.1637425769249583</v>
      </c>
      <c r="J8121" s="15">
        <f t="shared" si="1799"/>
        <v>1.0263036171733995</v>
      </c>
      <c r="K8121" s="283">
        <f t="shared" si="1804"/>
        <v>0.56921803899600343</v>
      </c>
      <c r="L8121" s="283">
        <f t="shared" si="1805"/>
        <v>3.0939281817466902</v>
      </c>
      <c r="M8121" s="283">
        <f t="shared" si="1806"/>
        <v>6.0089405269771925</v>
      </c>
      <c r="N8121" s="283">
        <f t="shared" si="1807"/>
        <v>2.1843738559015753</v>
      </c>
      <c r="O8121" s="283">
        <f t="shared" si="1808"/>
        <v>0.80623549290807617</v>
      </c>
      <c r="P8121" s="21">
        <f t="shared" si="1800"/>
        <v>0</v>
      </c>
      <c r="Q8121" s="21">
        <f t="shared" si="1801"/>
        <v>0.97331382064367777</v>
      </c>
      <c r="R8121">
        <f t="shared" si="1802"/>
        <v>0.9421089825381942</v>
      </c>
      <c r="S8121" s="296">
        <f t="shared" si="1809"/>
        <v>0</v>
      </c>
      <c r="T8121" s="283">
        <f t="shared" si="1810"/>
        <v>0.56921803899600343</v>
      </c>
    </row>
    <row r="8122" spans="1:20" x14ac:dyDescent="0.25">
      <c r="A8122" s="286">
        <v>43439</v>
      </c>
      <c r="B8122" s="1">
        <f t="shared" si="1803"/>
        <v>3</v>
      </c>
      <c r="C8122" s="285">
        <v>8</v>
      </c>
      <c r="D8122" t="s">
        <v>714</v>
      </c>
      <c r="F8122" s="16">
        <v>25</v>
      </c>
      <c r="G8122" t="str">
        <f t="shared" si="1797"/>
        <v>heating</v>
      </c>
      <c r="H8122" s="283">
        <f>IF(G8122="heating",F8122*Assumptions!M$4+Assumptions!M$7,0)</f>
        <v>0.47659103797421726</v>
      </c>
      <c r="I8122" s="15">
        <f t="shared" si="1798"/>
        <v>1.094193721037565</v>
      </c>
      <c r="J8122" s="15">
        <f t="shared" si="1799"/>
        <v>1.0263036171733995</v>
      </c>
      <c r="K8122" s="283">
        <f t="shared" si="1804"/>
        <v>0.53519980837729975</v>
      </c>
      <c r="L8122" s="283">
        <f t="shared" si="1805"/>
        <v>3.0939281817466902</v>
      </c>
      <c r="M8122" s="283">
        <f t="shared" si="1806"/>
        <v>5.6498276552534978</v>
      </c>
      <c r="N8122" s="283">
        <f t="shared" si="1807"/>
        <v>2.1843738559015753</v>
      </c>
      <c r="O8122" s="283">
        <f t="shared" si="1808"/>
        <v>0.75805236614156168</v>
      </c>
      <c r="P8122" s="21">
        <f t="shared" si="1800"/>
        <v>0</v>
      </c>
      <c r="Q8122" s="21">
        <f t="shared" si="1801"/>
        <v>0.94940007506179924</v>
      </c>
      <c r="R8122">
        <f t="shared" si="1802"/>
        <v>0.9421089825381942</v>
      </c>
      <c r="S8122" s="296">
        <f t="shared" si="1809"/>
        <v>0</v>
      </c>
      <c r="T8122" s="283">
        <f t="shared" si="1810"/>
        <v>0.53519980837729975</v>
      </c>
    </row>
    <row r="8123" spans="1:20" x14ac:dyDescent="0.25">
      <c r="A8123" s="286">
        <v>43439</v>
      </c>
      <c r="B8123" s="1">
        <f t="shared" si="1803"/>
        <v>3</v>
      </c>
      <c r="C8123" s="285">
        <v>9</v>
      </c>
      <c r="D8123" t="s">
        <v>714</v>
      </c>
      <c r="F8123" s="16">
        <v>25</v>
      </c>
      <c r="G8123" t="str">
        <f t="shared" si="1797"/>
        <v>heating</v>
      </c>
      <c r="H8123" s="283">
        <f>IF(G8123="heating",F8123*Assumptions!M$4+Assumptions!M$7,0)</f>
        <v>0.47659103797421726</v>
      </c>
      <c r="I8123" s="15">
        <f t="shared" si="1798"/>
        <v>1.0343009000871222</v>
      </c>
      <c r="J8123" s="15">
        <f t="shared" si="1799"/>
        <v>1.0263036171733995</v>
      </c>
      <c r="K8123" s="283">
        <f t="shared" si="1804"/>
        <v>0.50590460618453148</v>
      </c>
      <c r="L8123" s="283">
        <f t="shared" si="1805"/>
        <v>3.0939281817466902</v>
      </c>
      <c r="M8123" s="283">
        <f t="shared" si="1806"/>
        <v>5.340573352609459</v>
      </c>
      <c r="N8123" s="283">
        <f t="shared" si="1807"/>
        <v>2.1843738559015753</v>
      </c>
      <c r="O8123" s="283">
        <f t="shared" si="1808"/>
        <v>0.71655889586892674</v>
      </c>
      <c r="P8123" s="21">
        <f t="shared" si="1800"/>
        <v>0</v>
      </c>
      <c r="Q8123" s="21">
        <f t="shared" si="1801"/>
        <v>0.8408485371888097</v>
      </c>
      <c r="R8123">
        <f t="shared" si="1802"/>
        <v>0.9421089825381942</v>
      </c>
      <c r="S8123" s="296">
        <f t="shared" si="1809"/>
        <v>0</v>
      </c>
      <c r="T8123" s="283">
        <f t="shared" si="1810"/>
        <v>0.50590460618453148</v>
      </c>
    </row>
    <row r="8124" spans="1:20" x14ac:dyDescent="0.25">
      <c r="A8124" s="286">
        <v>43439</v>
      </c>
      <c r="B8124" s="1">
        <f t="shared" si="1803"/>
        <v>3</v>
      </c>
      <c r="C8124" s="285">
        <v>10</v>
      </c>
      <c r="D8124" t="s">
        <v>714</v>
      </c>
      <c r="F8124" s="16">
        <v>25</v>
      </c>
      <c r="G8124" t="str">
        <f t="shared" si="1797"/>
        <v>heating</v>
      </c>
      <c r="H8124" s="283">
        <f>IF(G8124="heating",F8124*Assumptions!M$4+Assumptions!M$7,0)</f>
        <v>0.47659103797421726</v>
      </c>
      <c r="I8124" s="15">
        <f t="shared" si="1798"/>
        <v>0.98112329028689171</v>
      </c>
      <c r="J8124" s="15">
        <f t="shared" si="1799"/>
        <v>1.0263036171733995</v>
      </c>
      <c r="K8124" s="283">
        <f t="shared" si="1804"/>
        <v>0.47989399578909037</v>
      </c>
      <c r="L8124" s="283">
        <f t="shared" si="1805"/>
        <v>3.0939281817466902</v>
      </c>
      <c r="M8124" s="283">
        <f t="shared" si="1806"/>
        <v>5.065992787291715</v>
      </c>
      <c r="N8124" s="283">
        <f t="shared" si="1807"/>
        <v>2.1843738559015753</v>
      </c>
      <c r="O8124" s="283">
        <f t="shared" si="1808"/>
        <v>0.67971769292673456</v>
      </c>
      <c r="P8124" s="21">
        <f t="shared" si="1800"/>
        <v>0</v>
      </c>
      <c r="Q8124" s="21">
        <f t="shared" si="1801"/>
        <v>0.74504051125983206</v>
      </c>
      <c r="R8124">
        <f t="shared" si="1802"/>
        <v>0.9421089825381942</v>
      </c>
      <c r="S8124" s="296">
        <f t="shared" si="1809"/>
        <v>0</v>
      </c>
      <c r="T8124" s="283">
        <f t="shared" si="1810"/>
        <v>0.47989399578909037</v>
      </c>
    </row>
    <row r="8125" spans="1:20" x14ac:dyDescent="0.25">
      <c r="A8125" s="286">
        <v>43439</v>
      </c>
      <c r="B8125" s="1">
        <f t="shared" si="1803"/>
        <v>3</v>
      </c>
      <c r="C8125" s="285">
        <v>11</v>
      </c>
      <c r="D8125" t="s">
        <v>714</v>
      </c>
      <c r="F8125" s="16">
        <v>25</v>
      </c>
      <c r="G8125" t="str">
        <f t="shared" si="1797"/>
        <v>heating</v>
      </c>
      <c r="H8125" s="283">
        <f>IF(G8125="heating",F8125*Assumptions!M$4+Assumptions!M$7,0)</f>
        <v>0.47659103797421726</v>
      </c>
      <c r="I8125" s="15">
        <f t="shared" si="1798"/>
        <v>0.94956163997961163</v>
      </c>
      <c r="J8125" s="15">
        <f t="shared" si="1799"/>
        <v>1.0263036171733995</v>
      </c>
      <c r="K8125" s="283">
        <f t="shared" si="1804"/>
        <v>0.464456337107856</v>
      </c>
      <c r="L8125" s="283">
        <f t="shared" si="1805"/>
        <v>3.0939281817466902</v>
      </c>
      <c r="M8125" s="283">
        <f t="shared" si="1806"/>
        <v>4.9030254065408707</v>
      </c>
      <c r="N8125" s="283">
        <f t="shared" si="1807"/>
        <v>2.1843738559015753</v>
      </c>
      <c r="O8125" s="283">
        <f t="shared" si="1808"/>
        <v>0.6578519270803731</v>
      </c>
      <c r="P8125" s="21">
        <f t="shared" si="1800"/>
        <v>0</v>
      </c>
      <c r="Q8125" s="21">
        <f t="shared" si="1801"/>
        <v>0.72850690893675296</v>
      </c>
      <c r="R8125">
        <f t="shared" si="1802"/>
        <v>0.9421089825381942</v>
      </c>
      <c r="S8125" s="296">
        <f t="shared" si="1809"/>
        <v>0</v>
      </c>
      <c r="T8125" s="283">
        <f t="shared" si="1810"/>
        <v>0.464456337107856</v>
      </c>
    </row>
    <row r="8126" spans="1:20" x14ac:dyDescent="0.25">
      <c r="A8126" s="286">
        <v>43439</v>
      </c>
      <c r="B8126" s="1">
        <f t="shared" si="1803"/>
        <v>3</v>
      </c>
      <c r="C8126" s="285">
        <v>12</v>
      </c>
      <c r="D8126" t="s">
        <v>714</v>
      </c>
      <c r="F8126" s="16">
        <v>27</v>
      </c>
      <c r="G8126" t="str">
        <f t="shared" si="1797"/>
        <v>heating</v>
      </c>
      <c r="H8126" s="283">
        <f>IF(G8126="heating",F8126*Assumptions!M$4+Assumptions!M$7,0)</f>
        <v>0.45519928950013722</v>
      </c>
      <c r="I8126" s="15">
        <f t="shared" si="1798"/>
        <v>0.91648403420261149</v>
      </c>
      <c r="J8126" s="15">
        <f t="shared" si="1799"/>
        <v>1.0263036171733995</v>
      </c>
      <c r="K8126" s="283">
        <f t="shared" si="1804"/>
        <v>0.42815630000581945</v>
      </c>
      <c r="L8126" s="283">
        <f t="shared" si="1805"/>
        <v>3.1143580678163376</v>
      </c>
      <c r="M8126" s="283">
        <f t="shared" si="1806"/>
        <v>4.5496700768388685</v>
      </c>
      <c r="N8126" s="283">
        <f t="shared" si="1807"/>
        <v>2.2875213966102126</v>
      </c>
      <c r="O8126" s="283">
        <f t="shared" si="1808"/>
        <v>0.58291565236743847</v>
      </c>
      <c r="P8126" s="21">
        <f t="shared" si="1800"/>
        <v>0</v>
      </c>
      <c r="Q8126" s="21">
        <f t="shared" si="1801"/>
        <v>0.75910815787401487</v>
      </c>
      <c r="R8126">
        <f t="shared" si="1802"/>
        <v>0.9421089825381942</v>
      </c>
      <c r="S8126" s="296">
        <f t="shared" si="1809"/>
        <v>0</v>
      </c>
      <c r="T8126" s="283">
        <f t="shared" si="1810"/>
        <v>0.42815630000581945</v>
      </c>
    </row>
    <row r="8127" spans="1:20" x14ac:dyDescent="0.25">
      <c r="A8127" s="286">
        <v>43439</v>
      </c>
      <c r="B8127" s="1">
        <f t="shared" si="1803"/>
        <v>3</v>
      </c>
      <c r="C8127" s="285">
        <v>13</v>
      </c>
      <c r="D8127" t="s">
        <v>714</v>
      </c>
      <c r="F8127" s="16">
        <v>27</v>
      </c>
      <c r="G8127" t="str">
        <f t="shared" si="1797"/>
        <v>heating</v>
      </c>
      <c r="H8127" s="283">
        <f>IF(G8127="heating",F8127*Assumptions!M$4+Assumptions!M$7,0)</f>
        <v>0.45519928950013722</v>
      </c>
      <c r="I8127" s="15">
        <f t="shared" si="1798"/>
        <v>0.90040206880052787</v>
      </c>
      <c r="J8127" s="15">
        <f t="shared" si="1799"/>
        <v>1.0263036171733995</v>
      </c>
      <c r="K8127" s="283">
        <f t="shared" si="1804"/>
        <v>0.42064324517189805</v>
      </c>
      <c r="L8127" s="283">
        <f t="shared" si="1805"/>
        <v>3.1143580678163376</v>
      </c>
      <c r="M8127" s="283">
        <f t="shared" si="1806"/>
        <v>4.4698349307413405</v>
      </c>
      <c r="N8127" s="283">
        <f t="shared" si="1807"/>
        <v>2.2875213966102126</v>
      </c>
      <c r="O8127" s="283">
        <f t="shared" si="1808"/>
        <v>0.57268696424646937</v>
      </c>
      <c r="P8127" s="21">
        <f t="shared" si="1800"/>
        <v>0</v>
      </c>
      <c r="Q8127" s="21">
        <f t="shared" si="1801"/>
        <v>0.79115902007799765</v>
      </c>
      <c r="R8127">
        <f t="shared" si="1802"/>
        <v>0.9421089825381942</v>
      </c>
      <c r="S8127" s="296">
        <f t="shared" si="1809"/>
        <v>0</v>
      </c>
      <c r="T8127" s="283">
        <f t="shared" si="1810"/>
        <v>0.42064324517189805</v>
      </c>
    </row>
    <row r="8128" spans="1:20" x14ac:dyDescent="0.25">
      <c r="A8128" s="286">
        <v>43439</v>
      </c>
      <c r="B8128" s="1">
        <f t="shared" si="1803"/>
        <v>3</v>
      </c>
      <c r="C8128" s="285">
        <v>14</v>
      </c>
      <c r="D8128" t="s">
        <v>714</v>
      </c>
      <c r="F8128" s="16">
        <v>27</v>
      </c>
      <c r="G8128" t="str">
        <f t="shared" si="1797"/>
        <v>heating</v>
      </c>
      <c r="H8128" s="283">
        <f>IF(G8128="heating",F8128*Assumptions!M$4+Assumptions!M$7,0)</f>
        <v>0.45519928950013722</v>
      </c>
      <c r="I8128" s="15">
        <f t="shared" si="1798"/>
        <v>0.86032894500746537</v>
      </c>
      <c r="J8128" s="15">
        <f t="shared" si="1799"/>
        <v>1.0263036171733995</v>
      </c>
      <c r="K8128" s="283">
        <f t="shared" si="1804"/>
        <v>0.40192217663976504</v>
      </c>
      <c r="L8128" s="283">
        <f t="shared" si="1805"/>
        <v>3.1143580678163376</v>
      </c>
      <c r="M8128" s="283">
        <f t="shared" si="1806"/>
        <v>4.2709013046194366</v>
      </c>
      <c r="N8128" s="283">
        <f t="shared" si="1807"/>
        <v>2.2875213966102126</v>
      </c>
      <c r="O8128" s="283">
        <f t="shared" si="1808"/>
        <v>0.54719906677473884</v>
      </c>
      <c r="P8128" s="21">
        <f t="shared" si="1800"/>
        <v>0</v>
      </c>
      <c r="Q8128" s="21">
        <f t="shared" si="1801"/>
        <v>0.84355555031342389</v>
      </c>
      <c r="R8128">
        <f t="shared" si="1802"/>
        <v>0.9421089825381942</v>
      </c>
      <c r="S8128" s="296">
        <f t="shared" si="1809"/>
        <v>0</v>
      </c>
      <c r="T8128" s="283">
        <f t="shared" si="1810"/>
        <v>0.40192217663976504</v>
      </c>
    </row>
    <row r="8129" spans="1:20" x14ac:dyDescent="0.25">
      <c r="A8129" s="286">
        <v>43439</v>
      </c>
      <c r="B8129" s="1">
        <f t="shared" si="1803"/>
        <v>3</v>
      </c>
      <c r="C8129" s="285">
        <v>15</v>
      </c>
      <c r="D8129" t="s">
        <v>714</v>
      </c>
      <c r="F8129" s="16">
        <v>27</v>
      </c>
      <c r="G8129" t="str">
        <f t="shared" si="1797"/>
        <v>heating</v>
      </c>
      <c r="H8129" s="283">
        <f>IF(G8129="heating",F8129*Assumptions!M$4+Assumptions!M$7,0)</f>
        <v>0.45519928950013722</v>
      </c>
      <c r="I8129" s="15">
        <f t="shared" si="1798"/>
        <v>0.85754515037175039</v>
      </c>
      <c r="J8129" s="15">
        <f t="shared" si="1799"/>
        <v>1.0263036171733995</v>
      </c>
      <c r="K8129" s="283">
        <f t="shared" si="1804"/>
        <v>0.40062166384660902</v>
      </c>
      <c r="L8129" s="283">
        <f t="shared" si="1805"/>
        <v>3.1143580678163376</v>
      </c>
      <c r="M8129" s="283">
        <f t="shared" si="1806"/>
        <v>4.2570818089364639</v>
      </c>
      <c r="N8129" s="283">
        <f t="shared" si="1807"/>
        <v>2.2875213966102126</v>
      </c>
      <c r="O8129" s="283">
        <f t="shared" si="1808"/>
        <v>0.54542847677472139</v>
      </c>
      <c r="P8129" s="21">
        <f t="shared" si="1800"/>
        <v>0</v>
      </c>
      <c r="Q8129" s="21">
        <f t="shared" si="1801"/>
        <v>0.96592607327566882</v>
      </c>
      <c r="R8129">
        <f t="shared" si="1802"/>
        <v>0.9421089825381942</v>
      </c>
      <c r="S8129" s="296">
        <f t="shared" si="1809"/>
        <v>0</v>
      </c>
      <c r="T8129" s="283">
        <f t="shared" si="1810"/>
        <v>0.40062166384660902</v>
      </c>
    </row>
    <row r="8130" spans="1:20" x14ac:dyDescent="0.25">
      <c r="A8130" s="286">
        <v>43439</v>
      </c>
      <c r="B8130" s="1">
        <f t="shared" si="1803"/>
        <v>3</v>
      </c>
      <c r="C8130" s="285">
        <v>16</v>
      </c>
      <c r="D8130" t="s">
        <v>714</v>
      </c>
      <c r="F8130" s="16">
        <v>27</v>
      </c>
      <c r="G8130" t="str">
        <f t="shared" ref="G8130:G8193" si="1811">VLOOKUP(A8130,U$2:W$366,3,FALSE)</f>
        <v>heating</v>
      </c>
      <c r="H8130" s="283">
        <f>IF(G8130="heating",F8130*Assumptions!M$4+Assumptions!M$7,0)</f>
        <v>0.45519928950013722</v>
      </c>
      <c r="I8130" s="15">
        <f t="shared" ref="I8130:I8193" si="1812">VLOOKUP(C8130,AO$2:AQ$25,3,FALSE)</f>
        <v>0.88344815438260227</v>
      </c>
      <c r="J8130" s="15">
        <f t="shared" ref="J8130:J8193" si="1813">VLOOKUP(B8130,AS$4:AU$10,3,FALSE)</f>
        <v>1.0263036171733995</v>
      </c>
      <c r="K8130" s="283">
        <f t="shared" si="1804"/>
        <v>0.41272283958173411</v>
      </c>
      <c r="L8130" s="283">
        <f t="shared" si="1805"/>
        <v>3.1143580678163376</v>
      </c>
      <c r="M8130" s="283">
        <f t="shared" si="1806"/>
        <v>4.3856711982223828</v>
      </c>
      <c r="N8130" s="283">
        <f t="shared" si="1807"/>
        <v>2.2875213966102126</v>
      </c>
      <c r="O8130" s="283">
        <f t="shared" si="1808"/>
        <v>0.56190368629039955</v>
      </c>
      <c r="P8130" s="21">
        <f t="shared" ref="P8130:P8193" si="1814">IF(G8130="cooling",IF(F8130&lt;61,0.025,(F8130^2*AX$25+F8130*AY$25+AZ$25)),0)</f>
        <v>0</v>
      </c>
      <c r="Q8130" s="21">
        <f t="shared" ref="Q8130:Q8193" si="1815">VLOOKUP(C8130,BB$2:BC$25,2,FALSE)</f>
        <v>1.1649354943302594</v>
      </c>
      <c r="R8130">
        <f t="shared" ref="R8130:R8193" si="1816">VLOOKUP(B8130,AS$4:AV$10,4,FALSE)</f>
        <v>0.9421089825381942</v>
      </c>
      <c r="S8130" s="296">
        <f t="shared" si="1809"/>
        <v>0</v>
      </c>
      <c r="T8130" s="283">
        <f t="shared" si="1810"/>
        <v>0.41272283958173411</v>
      </c>
    </row>
    <row r="8131" spans="1:20" x14ac:dyDescent="0.25">
      <c r="A8131" s="286">
        <v>43439</v>
      </c>
      <c r="B8131" s="1">
        <f t="shared" ref="B8131:B8194" si="1817">WEEKDAY(A8131,2)</f>
        <v>3</v>
      </c>
      <c r="C8131" s="285">
        <v>17</v>
      </c>
      <c r="D8131" t="s">
        <v>714</v>
      </c>
      <c r="E8131" t="s">
        <v>685</v>
      </c>
      <c r="F8131" s="16">
        <v>27</v>
      </c>
      <c r="G8131" t="str">
        <f t="shared" si="1811"/>
        <v>heating</v>
      </c>
      <c r="H8131" s="283">
        <f>IF(G8131="heating",F8131*Assumptions!M$4+Assumptions!M$7,0)</f>
        <v>0.45519928950013722</v>
      </c>
      <c r="I8131" s="15">
        <f t="shared" si="1812"/>
        <v>0.94025748850374469</v>
      </c>
      <c r="J8131" s="15">
        <f t="shared" si="1813"/>
        <v>1.0263036171733995</v>
      </c>
      <c r="K8131" s="283">
        <f t="shared" ref="K8131:K8194" si="1818">H8131*I8131*J8131</f>
        <v>0.43926260830150804</v>
      </c>
      <c r="L8131" s="283">
        <f t="shared" ref="L8131:L8194" si="1819">VLOOKUP(F8131,BL$2:BN$92,2,FALSE)</f>
        <v>3.1143580678163376</v>
      </c>
      <c r="M8131" s="283">
        <f t="shared" ref="M8131:M8194" si="1820">IF(G8131="heating",K8131*(L8131*3.412),0)</f>
        <v>4.6676878159597335</v>
      </c>
      <c r="N8131" s="283">
        <f t="shared" ref="N8131:N8194" si="1821">VLOOKUP(F8131,BL$2:BN$92,3,FALSE)</f>
        <v>2.2875213966102126</v>
      </c>
      <c r="O8131" s="283">
        <f t="shared" ref="O8131:O8194" si="1822">IF(F8131&lt;=61,IF(G8131="heating",IF(F8131&gt;=5,K8131*L8131/N8131,0),0),0)</f>
        <v>0.59803639436162892</v>
      </c>
      <c r="P8131" s="21">
        <f t="shared" si="1814"/>
        <v>0</v>
      </c>
      <c r="Q8131" s="21">
        <f t="shared" si="1815"/>
        <v>1.3521540118753073</v>
      </c>
      <c r="R8131">
        <f t="shared" si="1816"/>
        <v>0.9421089825381942</v>
      </c>
      <c r="S8131" s="296">
        <f t="shared" ref="S8131:S8194" si="1823">P8131*Q8131*R8131</f>
        <v>0</v>
      </c>
      <c r="T8131" s="283">
        <f t="shared" ref="T8131:T8194" si="1824">K8131+S8131</f>
        <v>0.43926260830150804</v>
      </c>
    </row>
    <row r="8132" spans="1:20" x14ac:dyDescent="0.25">
      <c r="A8132" s="286">
        <v>43439</v>
      </c>
      <c r="B8132" s="1">
        <f t="shared" si="1817"/>
        <v>3</v>
      </c>
      <c r="C8132" s="285">
        <v>18</v>
      </c>
      <c r="D8132" t="s">
        <v>714</v>
      </c>
      <c r="E8132" t="s">
        <v>685</v>
      </c>
      <c r="F8132" s="16">
        <v>25</v>
      </c>
      <c r="G8132" t="str">
        <f t="shared" si="1811"/>
        <v>heating</v>
      </c>
      <c r="H8132" s="283">
        <f>IF(G8132="heating",F8132*Assumptions!M$4+Assumptions!M$7,0)</f>
        <v>0.47659103797421726</v>
      </c>
      <c r="I8132" s="15">
        <f t="shared" si="1812"/>
        <v>0.98182363790757687</v>
      </c>
      <c r="J8132" s="15">
        <f t="shared" si="1813"/>
        <v>1.0263036171733995</v>
      </c>
      <c r="K8132" s="283">
        <f t="shared" si="1818"/>
        <v>0.48023655479411986</v>
      </c>
      <c r="L8132" s="283">
        <f t="shared" si="1819"/>
        <v>3.0939281817466902</v>
      </c>
      <c r="M8132" s="283">
        <f t="shared" si="1820"/>
        <v>5.0696090055897738</v>
      </c>
      <c r="N8132" s="283">
        <f t="shared" si="1821"/>
        <v>2.1843738559015753</v>
      </c>
      <c r="O8132" s="283">
        <f t="shared" si="1822"/>
        <v>0.68020289053002414</v>
      </c>
      <c r="P8132" s="21">
        <f t="shared" si="1814"/>
        <v>0</v>
      </c>
      <c r="Q8132" s="21">
        <f t="shared" si="1815"/>
        <v>1.5598916921549892</v>
      </c>
      <c r="R8132">
        <f t="shared" si="1816"/>
        <v>0.9421089825381942</v>
      </c>
      <c r="S8132" s="296">
        <f t="shared" si="1823"/>
        <v>0</v>
      </c>
      <c r="T8132" s="283">
        <f t="shared" si="1824"/>
        <v>0.48023655479411986</v>
      </c>
    </row>
    <row r="8133" spans="1:20" x14ac:dyDescent="0.25">
      <c r="A8133" s="286">
        <v>43439</v>
      </c>
      <c r="B8133" s="1">
        <f t="shared" si="1817"/>
        <v>3</v>
      </c>
      <c r="C8133" s="285">
        <v>19</v>
      </c>
      <c r="D8133" t="s">
        <v>714</v>
      </c>
      <c r="F8133" s="16">
        <v>25</v>
      </c>
      <c r="G8133" t="str">
        <f t="shared" si="1811"/>
        <v>heating</v>
      </c>
      <c r="H8133" s="283">
        <f>IF(G8133="heating",F8133*Assumptions!M$4+Assumptions!M$7,0)</f>
        <v>0.47659103797421726</v>
      </c>
      <c r="I8133" s="15">
        <f t="shared" si="1812"/>
        <v>0.98418842963438757</v>
      </c>
      <c r="J8133" s="15">
        <f t="shared" si="1813"/>
        <v>1.0263036171733995</v>
      </c>
      <c r="K8133" s="283">
        <f t="shared" si="1818"/>
        <v>0.48139323852818589</v>
      </c>
      <c r="L8133" s="283">
        <f t="shared" si="1819"/>
        <v>3.0939281817466902</v>
      </c>
      <c r="M8133" s="283">
        <f t="shared" si="1820"/>
        <v>5.081819517714063</v>
      </c>
      <c r="N8133" s="283">
        <f t="shared" si="1821"/>
        <v>2.1843738559015753</v>
      </c>
      <c r="O8133" s="283">
        <f t="shared" si="1822"/>
        <v>0.68184120733761922</v>
      </c>
      <c r="P8133" s="21">
        <f t="shared" si="1814"/>
        <v>0</v>
      </c>
      <c r="Q8133" s="21">
        <f t="shared" si="1815"/>
        <v>1.6764212681468484</v>
      </c>
      <c r="R8133">
        <f t="shared" si="1816"/>
        <v>0.9421089825381942</v>
      </c>
      <c r="S8133" s="296">
        <f t="shared" si="1823"/>
        <v>0</v>
      </c>
      <c r="T8133" s="283">
        <f t="shared" si="1824"/>
        <v>0.48139323852818589</v>
      </c>
    </row>
    <row r="8134" spans="1:20" x14ac:dyDescent="0.25">
      <c r="A8134" s="286">
        <v>43439</v>
      </c>
      <c r="B8134" s="1">
        <f t="shared" si="1817"/>
        <v>3</v>
      </c>
      <c r="C8134" s="285">
        <v>20</v>
      </c>
      <c r="D8134" t="s">
        <v>714</v>
      </c>
      <c r="F8134" s="16">
        <v>25</v>
      </c>
      <c r="G8134" t="str">
        <f t="shared" si="1811"/>
        <v>heating</v>
      </c>
      <c r="H8134" s="283">
        <f>IF(G8134="heating",F8134*Assumptions!M$4+Assumptions!M$7,0)</f>
        <v>0.47659103797421726</v>
      </c>
      <c r="I8134" s="15">
        <f t="shared" si="1812"/>
        <v>0.97071962311712034</v>
      </c>
      <c r="J8134" s="15">
        <f t="shared" si="1813"/>
        <v>1.0263036171733995</v>
      </c>
      <c r="K8134" s="283">
        <f t="shared" si="1818"/>
        <v>0.47480528017262441</v>
      </c>
      <c r="L8134" s="283">
        <f t="shared" si="1819"/>
        <v>3.0939281817466902</v>
      </c>
      <c r="M8134" s="283">
        <f t="shared" si="1820"/>
        <v>5.0122738476179514</v>
      </c>
      <c r="N8134" s="283">
        <f t="shared" si="1821"/>
        <v>2.1843738559015753</v>
      </c>
      <c r="O8134" s="283">
        <f t="shared" si="1822"/>
        <v>0.672510080268241</v>
      </c>
      <c r="P8134" s="21">
        <f t="shared" si="1814"/>
        <v>0</v>
      </c>
      <c r="Q8134" s="21">
        <f t="shared" si="1815"/>
        <v>1.52436960139122</v>
      </c>
      <c r="R8134">
        <f t="shared" si="1816"/>
        <v>0.9421089825381942</v>
      </c>
      <c r="S8134" s="296">
        <f t="shared" si="1823"/>
        <v>0</v>
      </c>
      <c r="T8134" s="283">
        <f t="shared" si="1824"/>
        <v>0.47480528017262441</v>
      </c>
    </row>
    <row r="8135" spans="1:20" x14ac:dyDescent="0.25">
      <c r="A8135" s="286">
        <v>43439</v>
      </c>
      <c r="B8135" s="1">
        <f t="shared" si="1817"/>
        <v>3</v>
      </c>
      <c r="C8135" s="285">
        <v>21</v>
      </c>
      <c r="D8135" t="s">
        <v>714</v>
      </c>
      <c r="F8135" s="16">
        <v>25</v>
      </c>
      <c r="G8135" t="str">
        <f t="shared" si="1811"/>
        <v>heating</v>
      </c>
      <c r="H8135" s="283">
        <f>IF(G8135="heating",F8135*Assumptions!M$4+Assumptions!M$7,0)</f>
        <v>0.47659103797421726</v>
      </c>
      <c r="I8135" s="15">
        <f t="shared" si="1812"/>
        <v>0.95751150862929935</v>
      </c>
      <c r="J8135" s="15">
        <f t="shared" si="1813"/>
        <v>1.0263036171733995</v>
      </c>
      <c r="K8135" s="283">
        <f t="shared" si="1818"/>
        <v>0.46834483335503152</v>
      </c>
      <c r="L8135" s="283">
        <f t="shared" si="1819"/>
        <v>3.0939281817466902</v>
      </c>
      <c r="M8135" s="283">
        <f t="shared" si="1820"/>
        <v>4.9440742508991145</v>
      </c>
      <c r="N8135" s="283">
        <f t="shared" si="1821"/>
        <v>2.1843738559015753</v>
      </c>
      <c r="O8135" s="283">
        <f t="shared" si="1822"/>
        <v>0.66335955943517766</v>
      </c>
      <c r="P8135" s="21">
        <f t="shared" si="1814"/>
        <v>0</v>
      </c>
      <c r="Q8135" s="21">
        <f t="shared" si="1815"/>
        <v>1.4448604713749031</v>
      </c>
      <c r="R8135">
        <f t="shared" si="1816"/>
        <v>0.9421089825381942</v>
      </c>
      <c r="S8135" s="296">
        <f t="shared" si="1823"/>
        <v>0</v>
      </c>
      <c r="T8135" s="283">
        <f t="shared" si="1824"/>
        <v>0.46834483335503152</v>
      </c>
    </row>
    <row r="8136" spans="1:20" x14ac:dyDescent="0.25">
      <c r="A8136" s="286">
        <v>43439</v>
      </c>
      <c r="B8136" s="1">
        <f t="shared" si="1817"/>
        <v>3</v>
      </c>
      <c r="C8136" s="285">
        <v>22</v>
      </c>
      <c r="D8136" t="s">
        <v>714</v>
      </c>
      <c r="F8136" s="16">
        <v>23</v>
      </c>
      <c r="G8136" t="str">
        <f t="shared" si="1811"/>
        <v>heating</v>
      </c>
      <c r="H8136" s="283">
        <f>IF(G8136="heating",F8136*Assumptions!M$4+Assumptions!M$7,0)</f>
        <v>0.4979827864482973</v>
      </c>
      <c r="I8136" s="15">
        <f t="shared" si="1812"/>
        <v>0.9426530227543114</v>
      </c>
      <c r="J8136" s="15">
        <f t="shared" si="1813"/>
        <v>1.0263036171733995</v>
      </c>
      <c r="K8136" s="283">
        <f t="shared" si="1818"/>
        <v>0.48177255386237922</v>
      </c>
      <c r="L8136" s="283">
        <f t="shared" si="1819"/>
        <v>3.0592830131973998</v>
      </c>
      <c r="M8136" s="283">
        <f t="shared" si="1820"/>
        <v>5.028873749953152</v>
      </c>
      <c r="N8136" s="283">
        <f t="shared" si="1821"/>
        <v>2.0731424140202046</v>
      </c>
      <c r="O8136" s="283">
        <f t="shared" si="1822"/>
        <v>0.71093938375308452</v>
      </c>
      <c r="P8136" s="21">
        <f t="shared" si="1814"/>
        <v>0</v>
      </c>
      <c r="Q8136" s="21">
        <f t="shared" si="1815"/>
        <v>1.2427137171080138</v>
      </c>
      <c r="R8136">
        <f t="shared" si="1816"/>
        <v>0.9421089825381942</v>
      </c>
      <c r="S8136" s="296">
        <f t="shared" si="1823"/>
        <v>0</v>
      </c>
      <c r="T8136" s="283">
        <f t="shared" si="1824"/>
        <v>0.48177255386237922</v>
      </c>
    </row>
    <row r="8137" spans="1:20" x14ac:dyDescent="0.25">
      <c r="A8137" s="286">
        <v>43439</v>
      </c>
      <c r="B8137" s="1">
        <f t="shared" si="1817"/>
        <v>3</v>
      </c>
      <c r="C8137" s="285">
        <v>23</v>
      </c>
      <c r="D8137" t="s">
        <v>713</v>
      </c>
      <c r="F8137" s="16">
        <v>23</v>
      </c>
      <c r="G8137" t="str">
        <f t="shared" si="1811"/>
        <v>heating</v>
      </c>
      <c r="H8137" s="283">
        <f>IF(G8137="heating",F8137*Assumptions!M$4+Assumptions!M$7,0)</f>
        <v>0.4979827864482973</v>
      </c>
      <c r="I8137" s="15">
        <f t="shared" si="1812"/>
        <v>0.94450710149963013</v>
      </c>
      <c r="J8137" s="15">
        <f t="shared" si="1813"/>
        <v>1.0263036171733995</v>
      </c>
      <c r="K8137" s="283">
        <f t="shared" si="1818"/>
        <v>0.48272013927358831</v>
      </c>
      <c r="L8137" s="283">
        <f t="shared" si="1819"/>
        <v>3.0592830131973998</v>
      </c>
      <c r="M8137" s="283">
        <f t="shared" si="1820"/>
        <v>5.0387649057735997</v>
      </c>
      <c r="N8137" s="283">
        <f t="shared" si="1821"/>
        <v>2.0731424140202046</v>
      </c>
      <c r="O8137" s="283">
        <f t="shared" si="1822"/>
        <v>0.71233771120635581</v>
      </c>
      <c r="P8137" s="21">
        <f t="shared" si="1814"/>
        <v>0</v>
      </c>
      <c r="Q8137" s="21">
        <f t="shared" si="1815"/>
        <v>1.0297519246597011</v>
      </c>
      <c r="R8137">
        <f t="shared" si="1816"/>
        <v>0.9421089825381942</v>
      </c>
      <c r="S8137" s="296">
        <f t="shared" si="1823"/>
        <v>0</v>
      </c>
      <c r="T8137" s="283">
        <f t="shared" si="1824"/>
        <v>0.48272013927358831</v>
      </c>
    </row>
    <row r="8138" spans="1:20" x14ac:dyDescent="0.25">
      <c r="A8138" s="286">
        <v>43440</v>
      </c>
      <c r="B8138" s="1">
        <f t="shared" si="1817"/>
        <v>4</v>
      </c>
      <c r="C8138" s="285">
        <v>0</v>
      </c>
      <c r="D8138" t="s">
        <v>713</v>
      </c>
      <c r="F8138" s="16">
        <v>23</v>
      </c>
      <c r="G8138" t="str">
        <f t="shared" si="1811"/>
        <v>heating</v>
      </c>
      <c r="H8138" s="283">
        <f>IF(G8138="heating",F8138*Assumptions!M$4+Assumptions!M$7,0)</f>
        <v>0.4979827864482973</v>
      </c>
      <c r="I8138" s="15">
        <f t="shared" si="1812"/>
        <v>0.97481507806017154</v>
      </c>
      <c r="J8138" s="15">
        <f t="shared" si="1813"/>
        <v>1.0020455199443592</v>
      </c>
      <c r="K8138" s="283">
        <f t="shared" si="1818"/>
        <v>0.48643410835508172</v>
      </c>
      <c r="L8138" s="283">
        <f t="shared" si="1819"/>
        <v>3.0592830131973998</v>
      </c>
      <c r="M8138" s="283">
        <f t="shared" si="1820"/>
        <v>5.0775323313405512</v>
      </c>
      <c r="N8138" s="283">
        <f t="shared" si="1821"/>
        <v>2.0731424140202046</v>
      </c>
      <c r="O8138" s="283">
        <f t="shared" si="1822"/>
        <v>0.71781831998929024</v>
      </c>
      <c r="P8138" s="21">
        <f t="shared" si="1814"/>
        <v>0</v>
      </c>
      <c r="Q8138" s="21">
        <f t="shared" si="1815"/>
        <v>0.90668853391740301</v>
      </c>
      <c r="R8138">
        <f t="shared" si="1816"/>
        <v>1.0705685074825908</v>
      </c>
      <c r="S8138" s="296">
        <f t="shared" si="1823"/>
        <v>0</v>
      </c>
      <c r="T8138" s="283">
        <f t="shared" si="1824"/>
        <v>0.48643410835508172</v>
      </c>
    </row>
    <row r="8139" spans="1:20" x14ac:dyDescent="0.25">
      <c r="A8139" s="286">
        <v>43440</v>
      </c>
      <c r="B8139" s="1">
        <f t="shared" si="1817"/>
        <v>4</v>
      </c>
      <c r="C8139" s="285">
        <v>1</v>
      </c>
      <c r="D8139" t="s">
        <v>713</v>
      </c>
      <c r="F8139" s="16">
        <v>23</v>
      </c>
      <c r="G8139" t="str">
        <f t="shared" si="1811"/>
        <v>heating</v>
      </c>
      <c r="H8139" s="283">
        <f>IF(G8139="heating",F8139*Assumptions!M$4+Assumptions!M$7,0)</f>
        <v>0.4979827864482973</v>
      </c>
      <c r="I8139" s="15">
        <f t="shared" si="1812"/>
        <v>1.012242869806885</v>
      </c>
      <c r="J8139" s="15">
        <f t="shared" si="1813"/>
        <v>1.0020455199443592</v>
      </c>
      <c r="K8139" s="283">
        <f t="shared" si="1818"/>
        <v>0.505110629590516</v>
      </c>
      <c r="L8139" s="283">
        <f t="shared" si="1819"/>
        <v>3.0592830131973998</v>
      </c>
      <c r="M8139" s="283">
        <f t="shared" si="1820"/>
        <v>5.2724829706585128</v>
      </c>
      <c r="N8139" s="283">
        <f t="shared" si="1821"/>
        <v>2.0731424140202046</v>
      </c>
      <c r="O8139" s="283">
        <f t="shared" si="1822"/>
        <v>0.74537878268340196</v>
      </c>
      <c r="P8139" s="21">
        <f t="shared" si="1814"/>
        <v>0</v>
      </c>
      <c r="Q8139" s="21">
        <f t="shared" si="1815"/>
        <v>0.81803459285312596</v>
      </c>
      <c r="R8139">
        <f t="shared" si="1816"/>
        <v>1.0705685074825908</v>
      </c>
      <c r="S8139" s="296">
        <f t="shared" si="1823"/>
        <v>0</v>
      </c>
      <c r="T8139" s="283">
        <f t="shared" si="1824"/>
        <v>0.505110629590516</v>
      </c>
    </row>
    <row r="8140" spans="1:20" x14ac:dyDescent="0.25">
      <c r="A8140" s="286">
        <v>43440</v>
      </c>
      <c r="B8140" s="1">
        <f t="shared" si="1817"/>
        <v>4</v>
      </c>
      <c r="C8140" s="285">
        <v>2</v>
      </c>
      <c r="D8140" t="s">
        <v>713</v>
      </c>
      <c r="F8140" s="16">
        <v>25</v>
      </c>
      <c r="G8140" t="str">
        <f t="shared" si="1811"/>
        <v>heating</v>
      </c>
      <c r="H8140" s="283">
        <f>IF(G8140="heating",F8140*Assumptions!M$4+Assumptions!M$7,0)</f>
        <v>0.47659103797421726</v>
      </c>
      <c r="I8140" s="15">
        <f t="shared" si="1812"/>
        <v>1.0509704703585963</v>
      </c>
      <c r="J8140" s="15">
        <f t="shared" si="1813"/>
        <v>1.0020455199443592</v>
      </c>
      <c r="K8140" s="283">
        <f t="shared" si="1818"/>
        <v>0.50190767373432865</v>
      </c>
      <c r="L8140" s="283">
        <f t="shared" si="1819"/>
        <v>3.0939281817466902</v>
      </c>
      <c r="M8140" s="283">
        <f t="shared" si="1820"/>
        <v>5.2983798033221312</v>
      </c>
      <c r="N8140" s="283">
        <f t="shared" si="1821"/>
        <v>2.1843738559015753</v>
      </c>
      <c r="O8140" s="283">
        <f t="shared" si="1822"/>
        <v>0.71089767541675453</v>
      </c>
      <c r="P8140" s="21">
        <f t="shared" si="1814"/>
        <v>0</v>
      </c>
      <c r="Q8140" s="21">
        <f t="shared" si="1815"/>
        <v>0.74507607494346417</v>
      </c>
      <c r="R8140">
        <f t="shared" si="1816"/>
        <v>1.0705685074825908</v>
      </c>
      <c r="S8140" s="296">
        <f t="shared" si="1823"/>
        <v>0</v>
      </c>
      <c r="T8140" s="283">
        <f t="shared" si="1824"/>
        <v>0.50190767373432865</v>
      </c>
    </row>
    <row r="8141" spans="1:20" x14ac:dyDescent="0.25">
      <c r="A8141" s="286">
        <v>43440</v>
      </c>
      <c r="B8141" s="1">
        <f t="shared" si="1817"/>
        <v>4</v>
      </c>
      <c r="C8141" s="285">
        <v>3</v>
      </c>
      <c r="D8141" t="s">
        <v>713</v>
      </c>
      <c r="F8141" s="16">
        <v>25</v>
      </c>
      <c r="G8141" t="str">
        <f t="shared" si="1811"/>
        <v>heating</v>
      </c>
      <c r="H8141" s="283">
        <f>IF(G8141="heating",F8141*Assumptions!M$4+Assumptions!M$7,0)</f>
        <v>0.47659103797421726</v>
      </c>
      <c r="I8141" s="15">
        <f t="shared" si="1812"/>
        <v>1.0924036124451033</v>
      </c>
      <c r="J8141" s="15">
        <f t="shared" si="1813"/>
        <v>1.0020455199443592</v>
      </c>
      <c r="K8141" s="283">
        <f t="shared" si="1818"/>
        <v>0.52169473012331258</v>
      </c>
      <c r="L8141" s="283">
        <f t="shared" si="1819"/>
        <v>3.0939281817466902</v>
      </c>
      <c r="M8141" s="283">
        <f t="shared" si="1820"/>
        <v>5.5072615268442195</v>
      </c>
      <c r="N8141" s="283">
        <f t="shared" si="1821"/>
        <v>2.1843738559015753</v>
      </c>
      <c r="O8141" s="283">
        <f t="shared" si="1822"/>
        <v>0.73892389044871398</v>
      </c>
      <c r="P8141" s="21">
        <f t="shared" si="1814"/>
        <v>0</v>
      </c>
      <c r="Q8141" s="21">
        <f t="shared" si="1815"/>
        <v>0.69158980876382303</v>
      </c>
      <c r="R8141">
        <f t="shared" si="1816"/>
        <v>1.0705685074825908</v>
      </c>
      <c r="S8141" s="296">
        <f t="shared" si="1823"/>
        <v>0</v>
      </c>
      <c r="T8141" s="283">
        <f t="shared" si="1824"/>
        <v>0.52169473012331258</v>
      </c>
    </row>
    <row r="8142" spans="1:20" x14ac:dyDescent="0.25">
      <c r="A8142" s="286">
        <v>43440</v>
      </c>
      <c r="B8142" s="1">
        <f t="shared" si="1817"/>
        <v>4</v>
      </c>
      <c r="C8142" s="285">
        <v>4</v>
      </c>
      <c r="D8142" t="s">
        <v>713</v>
      </c>
      <c r="F8142" s="16">
        <v>23</v>
      </c>
      <c r="G8142" t="str">
        <f t="shared" si="1811"/>
        <v>heating</v>
      </c>
      <c r="H8142" s="283">
        <f>IF(G8142="heating",F8142*Assumptions!M$4+Assumptions!M$7,0)</f>
        <v>0.4979827864482973</v>
      </c>
      <c r="I8142" s="15">
        <f t="shared" si="1812"/>
        <v>1.1348296917927807</v>
      </c>
      <c r="J8142" s="15">
        <f t="shared" si="1813"/>
        <v>1.0020455199443592</v>
      </c>
      <c r="K8142" s="283">
        <f t="shared" si="1818"/>
        <v>0.56628162785559577</v>
      </c>
      <c r="L8142" s="283">
        <f t="shared" si="1819"/>
        <v>3.0592830131973998</v>
      </c>
      <c r="M8142" s="283">
        <f t="shared" si="1820"/>
        <v>5.9110025894443581</v>
      </c>
      <c r="N8142" s="283">
        <f t="shared" si="1821"/>
        <v>2.0731424140202046</v>
      </c>
      <c r="O8142" s="283">
        <f t="shared" si="1822"/>
        <v>0.83564725369007464</v>
      </c>
      <c r="P8142" s="21">
        <f t="shared" si="1814"/>
        <v>0</v>
      </c>
      <c r="Q8142" s="21">
        <f t="shared" si="1815"/>
        <v>0.6473875548762833</v>
      </c>
      <c r="R8142">
        <f t="shared" si="1816"/>
        <v>1.0705685074825908</v>
      </c>
      <c r="S8142" s="296">
        <f t="shared" si="1823"/>
        <v>0</v>
      </c>
      <c r="T8142" s="283">
        <f t="shared" si="1824"/>
        <v>0.56628162785559577</v>
      </c>
    </row>
    <row r="8143" spans="1:20" x14ac:dyDescent="0.25">
      <c r="A8143" s="286">
        <v>43440</v>
      </c>
      <c r="B8143" s="1">
        <f t="shared" si="1817"/>
        <v>4</v>
      </c>
      <c r="C8143" s="285">
        <v>5</v>
      </c>
      <c r="D8143" t="s">
        <v>713</v>
      </c>
      <c r="F8143" s="16">
        <v>23</v>
      </c>
      <c r="G8143" t="str">
        <f t="shared" si="1811"/>
        <v>heating</v>
      </c>
      <c r="H8143" s="283">
        <f>IF(G8143="heating",F8143*Assumptions!M$4+Assumptions!M$7,0)</f>
        <v>0.4979827864482973</v>
      </c>
      <c r="I8143" s="15">
        <f t="shared" si="1812"/>
        <v>1.1635558681477385</v>
      </c>
      <c r="J8143" s="15">
        <f t="shared" si="1813"/>
        <v>1.0020455199443592</v>
      </c>
      <c r="K8143" s="283">
        <f t="shared" si="1818"/>
        <v>0.58061603065277134</v>
      </c>
      <c r="L8143" s="283">
        <f t="shared" si="1819"/>
        <v>3.0592830131973998</v>
      </c>
      <c r="M8143" s="283">
        <f t="shared" si="1820"/>
        <v>6.0606290083220156</v>
      </c>
      <c r="N8143" s="283">
        <f t="shared" si="1821"/>
        <v>2.0731424140202046</v>
      </c>
      <c r="O8143" s="283">
        <f t="shared" si="1822"/>
        <v>0.85680016372903789</v>
      </c>
      <c r="P8143" s="21">
        <f t="shared" si="1814"/>
        <v>0</v>
      </c>
      <c r="Q8143" s="21">
        <f t="shared" si="1815"/>
        <v>0.72139578924615555</v>
      </c>
      <c r="R8143">
        <f t="shared" si="1816"/>
        <v>1.0705685074825908</v>
      </c>
      <c r="S8143" s="296">
        <f t="shared" si="1823"/>
        <v>0</v>
      </c>
      <c r="T8143" s="283">
        <f t="shared" si="1824"/>
        <v>0.58061603065277134</v>
      </c>
    </row>
    <row r="8144" spans="1:20" x14ac:dyDescent="0.25">
      <c r="A8144" s="286">
        <v>43440</v>
      </c>
      <c r="B8144" s="1">
        <f t="shared" si="1817"/>
        <v>4</v>
      </c>
      <c r="C8144" s="285">
        <v>6</v>
      </c>
      <c r="D8144" t="s">
        <v>713</v>
      </c>
      <c r="F8144" s="16">
        <v>23</v>
      </c>
      <c r="G8144" t="str">
        <f t="shared" si="1811"/>
        <v>heating</v>
      </c>
      <c r="H8144" s="283">
        <f>IF(G8144="heating",F8144*Assumptions!M$4+Assumptions!M$7,0)</f>
        <v>0.4979827864482973</v>
      </c>
      <c r="I8144" s="15">
        <f t="shared" si="1812"/>
        <v>1.2083911162615524</v>
      </c>
      <c r="J8144" s="15">
        <f t="shared" si="1813"/>
        <v>1.0020455199443592</v>
      </c>
      <c r="K8144" s="283">
        <f t="shared" si="1818"/>
        <v>0.60298888313523547</v>
      </c>
      <c r="L8144" s="283">
        <f t="shared" si="1819"/>
        <v>3.0592830131973998</v>
      </c>
      <c r="M8144" s="283">
        <f t="shared" si="1820"/>
        <v>6.2941629646643635</v>
      </c>
      <c r="N8144" s="283">
        <f t="shared" si="1821"/>
        <v>2.0731424140202046</v>
      </c>
      <c r="O8144" s="283">
        <f t="shared" si="1822"/>
        <v>0.88981520750678134</v>
      </c>
      <c r="P8144" s="21">
        <f t="shared" si="1814"/>
        <v>0</v>
      </c>
      <c r="Q8144" s="21">
        <f t="shared" si="1815"/>
        <v>0.87787080972652631</v>
      </c>
      <c r="R8144">
        <f t="shared" si="1816"/>
        <v>1.0705685074825908</v>
      </c>
      <c r="S8144" s="296">
        <f t="shared" si="1823"/>
        <v>0</v>
      </c>
      <c r="T8144" s="283">
        <f t="shared" si="1824"/>
        <v>0.60298888313523547</v>
      </c>
    </row>
    <row r="8145" spans="1:20" x14ac:dyDescent="0.25">
      <c r="A8145" s="286">
        <v>43440</v>
      </c>
      <c r="B8145" s="1">
        <f t="shared" si="1817"/>
        <v>4</v>
      </c>
      <c r="C8145" s="285">
        <v>7</v>
      </c>
      <c r="D8145" t="s">
        <v>714</v>
      </c>
      <c r="F8145" s="16">
        <v>21</v>
      </c>
      <c r="G8145" t="str">
        <f t="shared" si="1811"/>
        <v>heating</v>
      </c>
      <c r="H8145" s="283">
        <f>IF(G8145="heating",F8145*Assumptions!M$4+Assumptions!M$7,0)</f>
        <v>0.51937453492237728</v>
      </c>
      <c r="I8145" s="15">
        <f t="shared" si="1812"/>
        <v>1.1637425769249583</v>
      </c>
      <c r="J8145" s="15">
        <f t="shared" si="1813"/>
        <v>1.0020455199443592</v>
      </c>
      <c r="K8145" s="283">
        <f t="shared" si="1818"/>
        <v>0.6056546092646381</v>
      </c>
      <c r="L8145" s="283">
        <f t="shared" si="1819"/>
        <v>3.0222800846604434</v>
      </c>
      <c r="M8145" s="283">
        <f t="shared" si="1820"/>
        <v>6.2455222311604421</v>
      </c>
      <c r="N8145" s="283">
        <f t="shared" si="1821"/>
        <v>1.9596958788221039</v>
      </c>
      <c r="O8145" s="283">
        <f t="shared" si="1822"/>
        <v>0.93405200446894565</v>
      </c>
      <c r="P8145" s="21">
        <f t="shared" si="1814"/>
        <v>0</v>
      </c>
      <c r="Q8145" s="21">
        <f t="shared" si="1815"/>
        <v>0.97331382064367777</v>
      </c>
      <c r="R8145">
        <f t="shared" si="1816"/>
        <v>1.0705685074825908</v>
      </c>
      <c r="S8145" s="296">
        <f t="shared" si="1823"/>
        <v>0</v>
      </c>
      <c r="T8145" s="283">
        <f t="shared" si="1824"/>
        <v>0.6056546092646381</v>
      </c>
    </row>
    <row r="8146" spans="1:20" x14ac:dyDescent="0.25">
      <c r="A8146" s="286">
        <v>43440</v>
      </c>
      <c r="B8146" s="1">
        <f t="shared" si="1817"/>
        <v>4</v>
      </c>
      <c r="C8146" s="285">
        <v>8</v>
      </c>
      <c r="D8146" t="s">
        <v>714</v>
      </c>
      <c r="F8146" s="16">
        <v>21</v>
      </c>
      <c r="G8146" t="str">
        <f t="shared" si="1811"/>
        <v>heating</v>
      </c>
      <c r="H8146" s="283">
        <f>IF(G8146="heating",F8146*Assumptions!M$4+Assumptions!M$7,0)</f>
        <v>0.51937453492237728</v>
      </c>
      <c r="I8146" s="15">
        <f t="shared" si="1812"/>
        <v>1.094193721037565</v>
      </c>
      <c r="J8146" s="15">
        <f t="shared" si="1813"/>
        <v>1.0020455199443592</v>
      </c>
      <c r="K8146" s="283">
        <f t="shared" si="1818"/>
        <v>0.56945881650728669</v>
      </c>
      <c r="L8146" s="283">
        <f t="shared" si="1819"/>
        <v>3.0222800846604434</v>
      </c>
      <c r="M8146" s="283">
        <f t="shared" si="1820"/>
        <v>5.8722705050405182</v>
      </c>
      <c r="N8146" s="283">
        <f t="shared" si="1821"/>
        <v>1.9596958788221039</v>
      </c>
      <c r="O8146" s="283">
        <f t="shared" si="1822"/>
        <v>0.87823016763128681</v>
      </c>
      <c r="P8146" s="21">
        <f t="shared" si="1814"/>
        <v>0</v>
      </c>
      <c r="Q8146" s="21">
        <f t="shared" si="1815"/>
        <v>0.94940007506179924</v>
      </c>
      <c r="R8146">
        <f t="shared" si="1816"/>
        <v>1.0705685074825908</v>
      </c>
      <c r="S8146" s="296">
        <f t="shared" si="1823"/>
        <v>0</v>
      </c>
      <c r="T8146" s="283">
        <f t="shared" si="1824"/>
        <v>0.56945881650728669</v>
      </c>
    </row>
    <row r="8147" spans="1:20" x14ac:dyDescent="0.25">
      <c r="A8147" s="286">
        <v>43440</v>
      </c>
      <c r="B8147" s="1">
        <f t="shared" si="1817"/>
        <v>4</v>
      </c>
      <c r="C8147" s="285">
        <v>9</v>
      </c>
      <c r="D8147" t="s">
        <v>714</v>
      </c>
      <c r="F8147" s="16">
        <v>21</v>
      </c>
      <c r="G8147" t="str">
        <f t="shared" si="1811"/>
        <v>heating</v>
      </c>
      <c r="H8147" s="283">
        <f>IF(G8147="heating",F8147*Assumptions!M$4+Assumptions!M$7,0)</f>
        <v>0.51937453492237728</v>
      </c>
      <c r="I8147" s="15">
        <f t="shared" si="1812"/>
        <v>1.0343009000871222</v>
      </c>
      <c r="J8147" s="15">
        <f t="shared" si="1813"/>
        <v>1.0020455199443592</v>
      </c>
      <c r="K8147" s="283">
        <f t="shared" si="1818"/>
        <v>0.53828838088882913</v>
      </c>
      <c r="L8147" s="283">
        <f t="shared" si="1819"/>
        <v>3.0222800846604434</v>
      </c>
      <c r="M8147" s="283">
        <f t="shared" si="1820"/>
        <v>5.5508403604794134</v>
      </c>
      <c r="N8147" s="283">
        <f t="shared" si="1821"/>
        <v>1.9596958788221039</v>
      </c>
      <c r="O8147" s="283">
        <f t="shared" si="1822"/>
        <v>0.83015853171169807</v>
      </c>
      <c r="P8147" s="21">
        <f t="shared" si="1814"/>
        <v>0</v>
      </c>
      <c r="Q8147" s="21">
        <f t="shared" si="1815"/>
        <v>0.8408485371888097</v>
      </c>
      <c r="R8147">
        <f t="shared" si="1816"/>
        <v>1.0705685074825908</v>
      </c>
      <c r="S8147" s="296">
        <f t="shared" si="1823"/>
        <v>0</v>
      </c>
      <c r="T8147" s="283">
        <f t="shared" si="1824"/>
        <v>0.53828838088882913</v>
      </c>
    </row>
    <row r="8148" spans="1:20" x14ac:dyDescent="0.25">
      <c r="A8148" s="286">
        <v>43440</v>
      </c>
      <c r="B8148" s="1">
        <f t="shared" si="1817"/>
        <v>4</v>
      </c>
      <c r="C8148" s="285">
        <v>10</v>
      </c>
      <c r="D8148" t="s">
        <v>714</v>
      </c>
      <c r="F8148" s="16">
        <v>21</v>
      </c>
      <c r="G8148" t="str">
        <f t="shared" si="1811"/>
        <v>heating</v>
      </c>
      <c r="H8148" s="283">
        <f>IF(G8148="heating",F8148*Assumptions!M$4+Assumptions!M$7,0)</f>
        <v>0.51937453492237728</v>
      </c>
      <c r="I8148" s="15">
        <f t="shared" si="1812"/>
        <v>0.98112329028689171</v>
      </c>
      <c r="J8148" s="15">
        <f t="shared" si="1813"/>
        <v>1.0020455199443592</v>
      </c>
      <c r="K8148" s="283">
        <f t="shared" si="1818"/>
        <v>0.51061278911810459</v>
      </c>
      <c r="L8148" s="283">
        <f t="shared" si="1819"/>
        <v>3.0222800846604434</v>
      </c>
      <c r="M8148" s="283">
        <f t="shared" si="1820"/>
        <v>5.2654491143458344</v>
      </c>
      <c r="N8148" s="283">
        <f t="shared" si="1821"/>
        <v>1.9596958788221039</v>
      </c>
      <c r="O8148" s="283">
        <f t="shared" si="1822"/>
        <v>0.78747671013735876</v>
      </c>
      <c r="P8148" s="21">
        <f t="shared" si="1814"/>
        <v>0</v>
      </c>
      <c r="Q8148" s="21">
        <f t="shared" si="1815"/>
        <v>0.74504051125983206</v>
      </c>
      <c r="R8148">
        <f t="shared" si="1816"/>
        <v>1.0705685074825908</v>
      </c>
      <c r="S8148" s="296">
        <f t="shared" si="1823"/>
        <v>0</v>
      </c>
      <c r="T8148" s="283">
        <f t="shared" si="1824"/>
        <v>0.51061278911810459</v>
      </c>
    </row>
    <row r="8149" spans="1:20" x14ac:dyDescent="0.25">
      <c r="A8149" s="286">
        <v>43440</v>
      </c>
      <c r="B8149" s="1">
        <f t="shared" si="1817"/>
        <v>4</v>
      </c>
      <c r="C8149" s="285">
        <v>11</v>
      </c>
      <c r="D8149" t="s">
        <v>714</v>
      </c>
      <c r="F8149" s="16">
        <v>23</v>
      </c>
      <c r="G8149" t="str">
        <f t="shared" si="1811"/>
        <v>heating</v>
      </c>
      <c r="H8149" s="283">
        <f>IF(G8149="heating",F8149*Assumptions!M$4+Assumptions!M$7,0)</f>
        <v>0.4979827864482973</v>
      </c>
      <c r="I8149" s="15">
        <f t="shared" si="1812"/>
        <v>0.94956163997961163</v>
      </c>
      <c r="J8149" s="15">
        <f t="shared" si="1813"/>
        <v>1.0020455199443592</v>
      </c>
      <c r="K8149" s="283">
        <f t="shared" si="1818"/>
        <v>0.4738326068887091</v>
      </c>
      <c r="L8149" s="283">
        <f t="shared" si="1819"/>
        <v>3.0592830131973998</v>
      </c>
      <c r="M8149" s="283">
        <f t="shared" si="1820"/>
        <v>4.9459944107467191</v>
      </c>
      <c r="N8149" s="283">
        <f t="shared" si="1821"/>
        <v>2.0731424140202046</v>
      </c>
      <c r="O8149" s="283">
        <f t="shared" si="1822"/>
        <v>0.69922260793586821</v>
      </c>
      <c r="P8149" s="21">
        <f t="shared" si="1814"/>
        <v>0</v>
      </c>
      <c r="Q8149" s="21">
        <f t="shared" si="1815"/>
        <v>0.72850690893675296</v>
      </c>
      <c r="R8149">
        <f t="shared" si="1816"/>
        <v>1.0705685074825908</v>
      </c>
      <c r="S8149" s="296">
        <f t="shared" si="1823"/>
        <v>0</v>
      </c>
      <c r="T8149" s="283">
        <f t="shared" si="1824"/>
        <v>0.4738326068887091</v>
      </c>
    </row>
    <row r="8150" spans="1:20" x14ac:dyDescent="0.25">
      <c r="A8150" s="286">
        <v>43440</v>
      </c>
      <c r="B8150" s="1">
        <f t="shared" si="1817"/>
        <v>4</v>
      </c>
      <c r="C8150" s="285">
        <v>12</v>
      </c>
      <c r="D8150" t="s">
        <v>714</v>
      </c>
      <c r="F8150" s="16">
        <v>25</v>
      </c>
      <c r="G8150" t="str">
        <f t="shared" si="1811"/>
        <v>heating</v>
      </c>
      <c r="H8150" s="283">
        <f>IF(G8150="heating",F8150*Assumptions!M$4+Assumptions!M$7,0)</f>
        <v>0.47659103797421726</v>
      </c>
      <c r="I8150" s="15">
        <f t="shared" si="1812"/>
        <v>0.91648403420261149</v>
      </c>
      <c r="J8150" s="15">
        <f t="shared" si="1813"/>
        <v>1.0020455199443592</v>
      </c>
      <c r="K8150" s="283">
        <f t="shared" si="1818"/>
        <v>0.43768153587068398</v>
      </c>
      <c r="L8150" s="283">
        <f t="shared" si="1819"/>
        <v>3.0939281817466902</v>
      </c>
      <c r="M8150" s="283">
        <f t="shared" si="1820"/>
        <v>4.6203776736271713</v>
      </c>
      <c r="N8150" s="283">
        <f t="shared" si="1821"/>
        <v>2.1843738559015753</v>
      </c>
      <c r="O8150" s="283">
        <f t="shared" si="1822"/>
        <v>0.61992833085871735</v>
      </c>
      <c r="P8150" s="21">
        <f t="shared" si="1814"/>
        <v>0</v>
      </c>
      <c r="Q8150" s="21">
        <f t="shared" si="1815"/>
        <v>0.75910815787401487</v>
      </c>
      <c r="R8150">
        <f t="shared" si="1816"/>
        <v>1.0705685074825908</v>
      </c>
      <c r="S8150" s="296">
        <f t="shared" si="1823"/>
        <v>0</v>
      </c>
      <c r="T8150" s="283">
        <f t="shared" si="1824"/>
        <v>0.43768153587068398</v>
      </c>
    </row>
    <row r="8151" spans="1:20" x14ac:dyDescent="0.25">
      <c r="A8151" s="286">
        <v>43440</v>
      </c>
      <c r="B8151" s="1">
        <f t="shared" si="1817"/>
        <v>4</v>
      </c>
      <c r="C8151" s="285">
        <v>13</v>
      </c>
      <c r="D8151" t="s">
        <v>714</v>
      </c>
      <c r="F8151" s="16">
        <v>25</v>
      </c>
      <c r="G8151" t="str">
        <f t="shared" si="1811"/>
        <v>heating</v>
      </c>
      <c r="H8151" s="283">
        <f>IF(G8151="heating",F8151*Assumptions!M$4+Assumptions!M$7,0)</f>
        <v>0.47659103797421726</v>
      </c>
      <c r="I8151" s="15">
        <f t="shared" si="1812"/>
        <v>0.90040206880052787</v>
      </c>
      <c r="J8151" s="15">
        <f t="shared" si="1813"/>
        <v>1.0020455199443592</v>
      </c>
      <c r="K8151" s="283">
        <f t="shared" si="1818"/>
        <v>0.43000133735732171</v>
      </c>
      <c r="L8151" s="283">
        <f t="shared" si="1819"/>
        <v>3.0939281817466902</v>
      </c>
      <c r="M8151" s="283">
        <f t="shared" si="1820"/>
        <v>4.5393017889212466</v>
      </c>
      <c r="N8151" s="283">
        <f t="shared" si="1821"/>
        <v>2.1843738559015753</v>
      </c>
      <c r="O8151" s="283">
        <f t="shared" si="1822"/>
        <v>0.60905016430416792</v>
      </c>
      <c r="P8151" s="21">
        <f t="shared" si="1814"/>
        <v>0</v>
      </c>
      <c r="Q8151" s="21">
        <f t="shared" si="1815"/>
        <v>0.79115902007799765</v>
      </c>
      <c r="R8151">
        <f t="shared" si="1816"/>
        <v>1.0705685074825908</v>
      </c>
      <c r="S8151" s="296">
        <f t="shared" si="1823"/>
        <v>0</v>
      </c>
      <c r="T8151" s="283">
        <f t="shared" si="1824"/>
        <v>0.43000133735732171</v>
      </c>
    </row>
    <row r="8152" spans="1:20" x14ac:dyDescent="0.25">
      <c r="A8152" s="286">
        <v>43440</v>
      </c>
      <c r="B8152" s="1">
        <f t="shared" si="1817"/>
        <v>4</v>
      </c>
      <c r="C8152" s="285">
        <v>14</v>
      </c>
      <c r="D8152" t="s">
        <v>714</v>
      </c>
      <c r="F8152" s="16">
        <v>25</v>
      </c>
      <c r="G8152" t="str">
        <f t="shared" si="1811"/>
        <v>heating</v>
      </c>
      <c r="H8152" s="283">
        <f>IF(G8152="heating",F8152*Assumptions!M$4+Assumptions!M$7,0)</f>
        <v>0.47659103797421726</v>
      </c>
      <c r="I8152" s="15">
        <f t="shared" si="1812"/>
        <v>0.86032894500746537</v>
      </c>
      <c r="J8152" s="15">
        <f t="shared" si="1813"/>
        <v>1.0020455199443592</v>
      </c>
      <c r="K8152" s="283">
        <f t="shared" si="1818"/>
        <v>0.41086377934831209</v>
      </c>
      <c r="L8152" s="283">
        <f t="shared" si="1819"/>
        <v>3.0939281817466902</v>
      </c>
      <c r="M8152" s="283">
        <f t="shared" si="1820"/>
        <v>4.3372764839773845</v>
      </c>
      <c r="N8152" s="283">
        <f t="shared" si="1821"/>
        <v>2.1843738559015753</v>
      </c>
      <c r="O8152" s="283">
        <f t="shared" si="1822"/>
        <v>0.58194389314370842</v>
      </c>
      <c r="P8152" s="21">
        <f t="shared" si="1814"/>
        <v>0</v>
      </c>
      <c r="Q8152" s="21">
        <f t="shared" si="1815"/>
        <v>0.84355555031342389</v>
      </c>
      <c r="R8152">
        <f t="shared" si="1816"/>
        <v>1.0705685074825908</v>
      </c>
      <c r="S8152" s="296">
        <f t="shared" si="1823"/>
        <v>0</v>
      </c>
      <c r="T8152" s="283">
        <f t="shared" si="1824"/>
        <v>0.41086377934831209</v>
      </c>
    </row>
    <row r="8153" spans="1:20" x14ac:dyDescent="0.25">
      <c r="A8153" s="286">
        <v>43440</v>
      </c>
      <c r="B8153" s="1">
        <f t="shared" si="1817"/>
        <v>4</v>
      </c>
      <c r="C8153" s="285">
        <v>15</v>
      </c>
      <c r="D8153" t="s">
        <v>714</v>
      </c>
      <c r="F8153" s="16">
        <v>23</v>
      </c>
      <c r="G8153" t="str">
        <f t="shared" si="1811"/>
        <v>heating</v>
      </c>
      <c r="H8153" s="283">
        <f>IF(G8153="heating",F8153*Assumptions!M$4+Assumptions!M$7,0)</f>
        <v>0.4979827864482973</v>
      </c>
      <c r="I8153" s="15">
        <f t="shared" si="1812"/>
        <v>0.85754515037175039</v>
      </c>
      <c r="J8153" s="15">
        <f t="shared" si="1813"/>
        <v>1.0020455199443592</v>
      </c>
      <c r="K8153" s="283">
        <f t="shared" si="1818"/>
        <v>0.42791624789533517</v>
      </c>
      <c r="L8153" s="283">
        <f t="shared" si="1819"/>
        <v>3.0592830131973998</v>
      </c>
      <c r="M8153" s="283">
        <f t="shared" si="1820"/>
        <v>4.4667068909741348</v>
      </c>
      <c r="N8153" s="283">
        <f t="shared" si="1821"/>
        <v>2.0731424140202046</v>
      </c>
      <c r="O8153" s="283">
        <f t="shared" si="1822"/>
        <v>0.63146501629801099</v>
      </c>
      <c r="P8153" s="21">
        <f t="shared" si="1814"/>
        <v>0</v>
      </c>
      <c r="Q8153" s="21">
        <f t="shared" si="1815"/>
        <v>0.96592607327566882</v>
      </c>
      <c r="R8153">
        <f t="shared" si="1816"/>
        <v>1.0705685074825908</v>
      </c>
      <c r="S8153" s="296">
        <f t="shared" si="1823"/>
        <v>0</v>
      </c>
      <c r="T8153" s="283">
        <f t="shared" si="1824"/>
        <v>0.42791624789533517</v>
      </c>
    </row>
    <row r="8154" spans="1:20" x14ac:dyDescent="0.25">
      <c r="A8154" s="286">
        <v>43440</v>
      </c>
      <c r="B8154" s="1">
        <f t="shared" si="1817"/>
        <v>4</v>
      </c>
      <c r="C8154" s="285">
        <v>16</v>
      </c>
      <c r="D8154" t="s">
        <v>714</v>
      </c>
      <c r="F8154" s="16">
        <v>21</v>
      </c>
      <c r="G8154" t="str">
        <f t="shared" si="1811"/>
        <v>heating</v>
      </c>
      <c r="H8154" s="283">
        <f>IF(G8154="heating",F8154*Assumptions!M$4+Assumptions!M$7,0)</f>
        <v>0.51937453492237728</v>
      </c>
      <c r="I8154" s="15">
        <f t="shared" si="1812"/>
        <v>0.88344815438260227</v>
      </c>
      <c r="J8154" s="15">
        <f t="shared" si="1813"/>
        <v>1.0020455199443592</v>
      </c>
      <c r="K8154" s="283">
        <f t="shared" si="1818"/>
        <v>0.45977904165197797</v>
      </c>
      <c r="L8154" s="283">
        <f t="shared" si="1819"/>
        <v>3.0222800846604434</v>
      </c>
      <c r="M8154" s="283">
        <f t="shared" si="1820"/>
        <v>4.7412505116498762</v>
      </c>
      <c r="N8154" s="283">
        <f t="shared" si="1821"/>
        <v>1.9596958788221039</v>
      </c>
      <c r="O8154" s="283">
        <f t="shared" si="1822"/>
        <v>0.70907994242670958</v>
      </c>
      <c r="P8154" s="21">
        <f t="shared" si="1814"/>
        <v>0</v>
      </c>
      <c r="Q8154" s="21">
        <f t="shared" si="1815"/>
        <v>1.1649354943302594</v>
      </c>
      <c r="R8154">
        <f t="shared" si="1816"/>
        <v>1.0705685074825908</v>
      </c>
      <c r="S8154" s="296">
        <f t="shared" si="1823"/>
        <v>0</v>
      </c>
      <c r="T8154" s="283">
        <f t="shared" si="1824"/>
        <v>0.45977904165197797</v>
      </c>
    </row>
    <row r="8155" spans="1:20" x14ac:dyDescent="0.25">
      <c r="A8155" s="286">
        <v>43440</v>
      </c>
      <c r="B8155" s="1">
        <f t="shared" si="1817"/>
        <v>4</v>
      </c>
      <c r="C8155" s="285">
        <v>17</v>
      </c>
      <c r="D8155" t="s">
        <v>714</v>
      </c>
      <c r="E8155" t="s">
        <v>685</v>
      </c>
      <c r="F8155" s="16">
        <v>21</v>
      </c>
      <c r="G8155" t="str">
        <f t="shared" si="1811"/>
        <v>heating</v>
      </c>
      <c r="H8155" s="283">
        <f>IF(G8155="heating",F8155*Assumptions!M$4+Assumptions!M$7,0)</f>
        <v>0.51937453492237728</v>
      </c>
      <c r="I8155" s="15">
        <f t="shared" si="1812"/>
        <v>0.94025748850374469</v>
      </c>
      <c r="J8155" s="15">
        <f t="shared" si="1813"/>
        <v>1.0020455199443592</v>
      </c>
      <c r="K8155" s="283">
        <f t="shared" si="1818"/>
        <v>0.48934471686396552</v>
      </c>
      <c r="L8155" s="283">
        <f t="shared" si="1819"/>
        <v>3.0222800846604434</v>
      </c>
      <c r="M8155" s="283">
        <f t="shared" si="1820"/>
        <v>5.046132335367747</v>
      </c>
      <c r="N8155" s="283">
        <f t="shared" si="1821"/>
        <v>1.9596958788221039</v>
      </c>
      <c r="O8155" s="283">
        <f t="shared" si="1822"/>
        <v>0.75467668646662522</v>
      </c>
      <c r="P8155" s="21">
        <f t="shared" si="1814"/>
        <v>0</v>
      </c>
      <c r="Q8155" s="21">
        <f t="shared" si="1815"/>
        <v>1.3521540118753073</v>
      </c>
      <c r="R8155">
        <f t="shared" si="1816"/>
        <v>1.0705685074825908</v>
      </c>
      <c r="S8155" s="296">
        <f t="shared" si="1823"/>
        <v>0</v>
      </c>
      <c r="T8155" s="283">
        <f t="shared" si="1824"/>
        <v>0.48934471686396552</v>
      </c>
    </row>
    <row r="8156" spans="1:20" x14ac:dyDescent="0.25">
      <c r="A8156" s="286">
        <v>43440</v>
      </c>
      <c r="B8156" s="1">
        <f t="shared" si="1817"/>
        <v>4</v>
      </c>
      <c r="C8156" s="285">
        <v>18</v>
      </c>
      <c r="D8156" t="s">
        <v>714</v>
      </c>
      <c r="E8156" t="s">
        <v>685</v>
      </c>
      <c r="F8156" s="16">
        <v>21</v>
      </c>
      <c r="G8156" t="str">
        <f t="shared" si="1811"/>
        <v>heating</v>
      </c>
      <c r="H8156" s="283">
        <f>IF(G8156="heating",F8156*Assumptions!M$4+Assumptions!M$7,0)</f>
        <v>0.51937453492237728</v>
      </c>
      <c r="I8156" s="15">
        <f t="shared" si="1812"/>
        <v>0.98182363790757687</v>
      </c>
      <c r="J8156" s="15">
        <f t="shared" si="1813"/>
        <v>1.0020455199443592</v>
      </c>
      <c r="K8156" s="283">
        <f t="shared" si="1818"/>
        <v>0.51097727588086994</v>
      </c>
      <c r="L8156" s="283">
        <f t="shared" si="1819"/>
        <v>3.0222800846604434</v>
      </c>
      <c r="M8156" s="283">
        <f t="shared" si="1820"/>
        <v>5.2692077090052205</v>
      </c>
      <c r="N8156" s="283">
        <f t="shared" si="1821"/>
        <v>1.9596958788221039</v>
      </c>
      <c r="O8156" s="283">
        <f t="shared" si="1822"/>
        <v>0.78803882852324314</v>
      </c>
      <c r="P8156" s="21">
        <f t="shared" si="1814"/>
        <v>0</v>
      </c>
      <c r="Q8156" s="21">
        <f t="shared" si="1815"/>
        <v>1.5598916921549892</v>
      </c>
      <c r="R8156">
        <f t="shared" si="1816"/>
        <v>1.0705685074825908</v>
      </c>
      <c r="S8156" s="296">
        <f t="shared" si="1823"/>
        <v>0</v>
      </c>
      <c r="T8156" s="283">
        <f t="shared" si="1824"/>
        <v>0.51097727588086994</v>
      </c>
    </row>
    <row r="8157" spans="1:20" x14ac:dyDescent="0.25">
      <c r="A8157" s="286">
        <v>43440</v>
      </c>
      <c r="B8157" s="1">
        <f t="shared" si="1817"/>
        <v>4</v>
      </c>
      <c r="C8157" s="285">
        <v>19</v>
      </c>
      <c r="D8157" t="s">
        <v>714</v>
      </c>
      <c r="F8157" s="16">
        <v>21</v>
      </c>
      <c r="G8157" t="str">
        <f t="shared" si="1811"/>
        <v>heating</v>
      </c>
      <c r="H8157" s="283">
        <f>IF(G8157="heating",F8157*Assumptions!M$4+Assumptions!M$7,0)</f>
        <v>0.51937453492237728</v>
      </c>
      <c r="I8157" s="15">
        <f t="shared" si="1812"/>
        <v>0.98418842963438757</v>
      </c>
      <c r="J8157" s="15">
        <f t="shared" si="1813"/>
        <v>1.0020455199443592</v>
      </c>
      <c r="K8157" s="283">
        <f t="shared" si="1818"/>
        <v>0.51220800081754647</v>
      </c>
      <c r="L8157" s="283">
        <f t="shared" si="1819"/>
        <v>3.0222800846604434</v>
      </c>
      <c r="M8157" s="283">
        <f t="shared" si="1820"/>
        <v>5.2818989687345725</v>
      </c>
      <c r="N8157" s="283">
        <f t="shared" si="1821"/>
        <v>1.9596958788221039</v>
      </c>
      <c r="O8157" s="283">
        <f t="shared" si="1822"/>
        <v>0.78993687582027994</v>
      </c>
      <c r="P8157" s="21">
        <f t="shared" si="1814"/>
        <v>0</v>
      </c>
      <c r="Q8157" s="21">
        <f t="shared" si="1815"/>
        <v>1.6764212681468484</v>
      </c>
      <c r="R8157">
        <f t="shared" si="1816"/>
        <v>1.0705685074825908</v>
      </c>
      <c r="S8157" s="296">
        <f t="shared" si="1823"/>
        <v>0</v>
      </c>
      <c r="T8157" s="283">
        <f t="shared" si="1824"/>
        <v>0.51220800081754647</v>
      </c>
    </row>
    <row r="8158" spans="1:20" x14ac:dyDescent="0.25">
      <c r="A8158" s="286">
        <v>43440</v>
      </c>
      <c r="B8158" s="1">
        <f t="shared" si="1817"/>
        <v>4</v>
      </c>
      <c r="C8158" s="285">
        <v>20</v>
      </c>
      <c r="D8158" t="s">
        <v>714</v>
      </c>
      <c r="F8158" s="16">
        <v>21</v>
      </c>
      <c r="G8158" t="str">
        <f t="shared" si="1811"/>
        <v>heating</v>
      </c>
      <c r="H8158" s="283">
        <f>IF(G8158="heating",F8158*Assumptions!M$4+Assumptions!M$7,0)</f>
        <v>0.51937453492237728</v>
      </c>
      <c r="I8158" s="15">
        <f t="shared" si="1812"/>
        <v>0.97071962311712034</v>
      </c>
      <c r="J8158" s="15">
        <f t="shared" si="1813"/>
        <v>1.0020455199443592</v>
      </c>
      <c r="K8158" s="283">
        <f t="shared" si="1818"/>
        <v>0.50519833655826374</v>
      </c>
      <c r="L8158" s="283">
        <f t="shared" si="1819"/>
        <v>3.0222800846604434</v>
      </c>
      <c r="M8158" s="283">
        <f t="shared" si="1820"/>
        <v>5.2096151731609268</v>
      </c>
      <c r="N8158" s="283">
        <f t="shared" si="1821"/>
        <v>1.9596958788221039</v>
      </c>
      <c r="O8158" s="283">
        <f t="shared" si="1822"/>
        <v>0.77912643889487299</v>
      </c>
      <c r="P8158" s="21">
        <f t="shared" si="1814"/>
        <v>0</v>
      </c>
      <c r="Q8158" s="21">
        <f t="shared" si="1815"/>
        <v>1.52436960139122</v>
      </c>
      <c r="R8158">
        <f t="shared" si="1816"/>
        <v>1.0705685074825908</v>
      </c>
      <c r="S8158" s="296">
        <f t="shared" si="1823"/>
        <v>0</v>
      </c>
      <c r="T8158" s="283">
        <f t="shared" si="1824"/>
        <v>0.50519833655826374</v>
      </c>
    </row>
    <row r="8159" spans="1:20" x14ac:dyDescent="0.25">
      <c r="A8159" s="286">
        <v>43440</v>
      </c>
      <c r="B8159" s="1">
        <f t="shared" si="1817"/>
        <v>4</v>
      </c>
      <c r="C8159" s="285">
        <v>21</v>
      </c>
      <c r="D8159" t="s">
        <v>714</v>
      </c>
      <c r="F8159" s="16">
        <v>21</v>
      </c>
      <c r="G8159" t="str">
        <f t="shared" si="1811"/>
        <v>heating</v>
      </c>
      <c r="H8159" s="283">
        <f>IF(G8159="heating",F8159*Assumptions!M$4+Assumptions!M$7,0)</f>
        <v>0.51937453492237728</v>
      </c>
      <c r="I8159" s="15">
        <f t="shared" si="1812"/>
        <v>0.95751150862929935</v>
      </c>
      <c r="J8159" s="15">
        <f t="shared" si="1813"/>
        <v>1.0020455199443592</v>
      </c>
      <c r="K8159" s="283">
        <f t="shared" si="1818"/>
        <v>0.49832434605739057</v>
      </c>
      <c r="L8159" s="283">
        <f t="shared" si="1819"/>
        <v>3.0222800846604434</v>
      </c>
      <c r="M8159" s="283">
        <f t="shared" si="1820"/>
        <v>5.1387304480498361</v>
      </c>
      <c r="N8159" s="283">
        <f t="shared" si="1821"/>
        <v>1.9596958788221039</v>
      </c>
      <c r="O8159" s="283">
        <f t="shared" si="1822"/>
        <v>0.76852524060821792</v>
      </c>
      <c r="P8159" s="21">
        <f t="shared" si="1814"/>
        <v>0</v>
      </c>
      <c r="Q8159" s="21">
        <f t="shared" si="1815"/>
        <v>1.4448604713749031</v>
      </c>
      <c r="R8159">
        <f t="shared" si="1816"/>
        <v>1.0705685074825908</v>
      </c>
      <c r="S8159" s="296">
        <f t="shared" si="1823"/>
        <v>0</v>
      </c>
      <c r="T8159" s="283">
        <f t="shared" si="1824"/>
        <v>0.49832434605739057</v>
      </c>
    </row>
    <row r="8160" spans="1:20" x14ac:dyDescent="0.25">
      <c r="A8160" s="286">
        <v>43440</v>
      </c>
      <c r="B8160" s="1">
        <f t="shared" si="1817"/>
        <v>4</v>
      </c>
      <c r="C8160" s="285">
        <v>22</v>
      </c>
      <c r="D8160" t="s">
        <v>714</v>
      </c>
      <c r="F8160" s="16">
        <v>21</v>
      </c>
      <c r="G8160" t="str">
        <f t="shared" si="1811"/>
        <v>heating</v>
      </c>
      <c r="H8160" s="283">
        <f>IF(G8160="heating",F8160*Assumptions!M$4+Assumptions!M$7,0)</f>
        <v>0.51937453492237728</v>
      </c>
      <c r="I8160" s="15">
        <f t="shared" si="1812"/>
        <v>0.9426530227543114</v>
      </c>
      <c r="J8160" s="15">
        <f t="shared" si="1813"/>
        <v>1.0020455199443592</v>
      </c>
      <c r="K8160" s="283">
        <f t="shared" si="1818"/>
        <v>0.49059144134519989</v>
      </c>
      <c r="L8160" s="283">
        <f t="shared" si="1819"/>
        <v>3.0222800846604434</v>
      </c>
      <c r="M8160" s="283">
        <f t="shared" si="1820"/>
        <v>5.058988582714953</v>
      </c>
      <c r="N8160" s="283">
        <f t="shared" si="1821"/>
        <v>1.9596958788221039</v>
      </c>
      <c r="O8160" s="283">
        <f t="shared" si="1822"/>
        <v>0.75659940856417729</v>
      </c>
      <c r="P8160" s="21">
        <f t="shared" si="1814"/>
        <v>0</v>
      </c>
      <c r="Q8160" s="21">
        <f t="shared" si="1815"/>
        <v>1.2427137171080138</v>
      </c>
      <c r="R8160">
        <f t="shared" si="1816"/>
        <v>1.0705685074825908</v>
      </c>
      <c r="S8160" s="296">
        <f t="shared" si="1823"/>
        <v>0</v>
      </c>
      <c r="T8160" s="283">
        <f t="shared" si="1824"/>
        <v>0.49059144134519989</v>
      </c>
    </row>
    <row r="8161" spans="1:20" x14ac:dyDescent="0.25">
      <c r="A8161" s="286">
        <v>43440</v>
      </c>
      <c r="B8161" s="1">
        <f t="shared" si="1817"/>
        <v>4</v>
      </c>
      <c r="C8161" s="285">
        <v>23</v>
      </c>
      <c r="D8161" t="s">
        <v>713</v>
      </c>
      <c r="F8161" s="16">
        <v>21</v>
      </c>
      <c r="G8161" t="str">
        <f t="shared" si="1811"/>
        <v>heating</v>
      </c>
      <c r="H8161" s="283">
        <f>IF(G8161="heating",F8161*Assumptions!M$4+Assumptions!M$7,0)</f>
        <v>0.51937453492237728</v>
      </c>
      <c r="I8161" s="15">
        <f t="shared" si="1812"/>
        <v>0.94450710149963013</v>
      </c>
      <c r="J8161" s="15">
        <f t="shared" si="1813"/>
        <v>1.0020455199443592</v>
      </c>
      <c r="K8161" s="283">
        <f t="shared" si="1818"/>
        <v>0.49155637238777555</v>
      </c>
      <c r="L8161" s="283">
        <f t="shared" si="1819"/>
        <v>3.0222800846604434</v>
      </c>
      <c r="M8161" s="283">
        <f t="shared" si="1820"/>
        <v>5.0689389705857888</v>
      </c>
      <c r="N8161" s="283">
        <f t="shared" si="1821"/>
        <v>1.9596958788221039</v>
      </c>
      <c r="O8161" s="283">
        <f t="shared" si="1822"/>
        <v>0.75808754348580609</v>
      </c>
      <c r="P8161" s="21">
        <f t="shared" si="1814"/>
        <v>0</v>
      </c>
      <c r="Q8161" s="21">
        <f t="shared" si="1815"/>
        <v>1.0297519246597011</v>
      </c>
      <c r="R8161">
        <f t="shared" si="1816"/>
        <v>1.0705685074825908</v>
      </c>
      <c r="S8161" s="296">
        <f t="shared" si="1823"/>
        <v>0</v>
      </c>
      <c r="T8161" s="283">
        <f t="shared" si="1824"/>
        <v>0.49155637238777555</v>
      </c>
    </row>
    <row r="8162" spans="1:20" x14ac:dyDescent="0.25">
      <c r="A8162" s="286">
        <v>43441</v>
      </c>
      <c r="B8162" s="1">
        <f t="shared" si="1817"/>
        <v>5</v>
      </c>
      <c r="C8162" s="285">
        <v>0</v>
      </c>
      <c r="D8162" t="s">
        <v>713</v>
      </c>
      <c r="F8162" s="16">
        <v>21</v>
      </c>
      <c r="G8162" t="str">
        <f t="shared" si="1811"/>
        <v>heating</v>
      </c>
      <c r="H8162" s="283">
        <f>IF(G8162="heating",F8162*Assumptions!M$4+Assumptions!M$7,0)</f>
        <v>0.51937453492237728</v>
      </c>
      <c r="I8162" s="15">
        <f t="shared" si="1812"/>
        <v>0.97481507806017154</v>
      </c>
      <c r="J8162" s="15">
        <f t="shared" si="1813"/>
        <v>1.0078033906966741</v>
      </c>
      <c r="K8162" s="283">
        <f t="shared" si="1818"/>
        <v>0.51024493868949972</v>
      </c>
      <c r="L8162" s="283">
        <f t="shared" si="1819"/>
        <v>3.0222800846604434</v>
      </c>
      <c r="M8162" s="283">
        <f t="shared" si="1820"/>
        <v>5.2616558334982182</v>
      </c>
      <c r="N8162" s="283">
        <f t="shared" si="1821"/>
        <v>1.9596958788221039</v>
      </c>
      <c r="O8162" s="283">
        <f t="shared" si="1822"/>
        <v>0.78690940424233657</v>
      </c>
      <c r="P8162" s="21">
        <f t="shared" si="1814"/>
        <v>0</v>
      </c>
      <c r="Q8162" s="21">
        <f t="shared" si="1815"/>
        <v>0.90668853391740301</v>
      </c>
      <c r="R8162">
        <f t="shared" si="1816"/>
        <v>1.1856283047139096</v>
      </c>
      <c r="S8162" s="296">
        <f t="shared" si="1823"/>
        <v>0</v>
      </c>
      <c r="T8162" s="283">
        <f t="shared" si="1824"/>
        <v>0.51024493868949972</v>
      </c>
    </row>
    <row r="8163" spans="1:20" x14ac:dyDescent="0.25">
      <c r="A8163" s="286">
        <v>43441</v>
      </c>
      <c r="B8163" s="1">
        <f t="shared" si="1817"/>
        <v>5</v>
      </c>
      <c r="C8163" s="285">
        <v>1</v>
      </c>
      <c r="D8163" t="s">
        <v>713</v>
      </c>
      <c r="F8163" s="16">
        <v>21</v>
      </c>
      <c r="G8163" t="str">
        <f t="shared" si="1811"/>
        <v>heating</v>
      </c>
      <c r="H8163" s="283">
        <f>IF(G8163="heating",F8163*Assumptions!M$4+Assumptions!M$7,0)</f>
        <v>0.51937453492237728</v>
      </c>
      <c r="I8163" s="15">
        <f t="shared" si="1812"/>
        <v>1.012242869806885</v>
      </c>
      <c r="J8163" s="15">
        <f t="shared" si="1813"/>
        <v>1.0078033906966741</v>
      </c>
      <c r="K8163" s="283">
        <f t="shared" si="1818"/>
        <v>0.52983567106008211</v>
      </c>
      <c r="L8163" s="283">
        <f t="shared" si="1819"/>
        <v>3.0222800846604434</v>
      </c>
      <c r="M8163" s="283">
        <f t="shared" si="1820"/>
        <v>5.46367585063925</v>
      </c>
      <c r="N8163" s="283">
        <f t="shared" si="1821"/>
        <v>1.9596958788221039</v>
      </c>
      <c r="O8163" s="283">
        <f t="shared" si="1822"/>
        <v>0.81712260258978209</v>
      </c>
      <c r="P8163" s="21">
        <f t="shared" si="1814"/>
        <v>0</v>
      </c>
      <c r="Q8163" s="21">
        <f t="shared" si="1815"/>
        <v>0.81803459285312596</v>
      </c>
      <c r="R8163">
        <f t="shared" si="1816"/>
        <v>1.1856283047139096</v>
      </c>
      <c r="S8163" s="296">
        <f t="shared" si="1823"/>
        <v>0</v>
      </c>
      <c r="T8163" s="283">
        <f t="shared" si="1824"/>
        <v>0.52983567106008211</v>
      </c>
    </row>
    <row r="8164" spans="1:20" x14ac:dyDescent="0.25">
      <c r="A8164" s="286">
        <v>43441</v>
      </c>
      <c r="B8164" s="1">
        <f t="shared" si="1817"/>
        <v>5</v>
      </c>
      <c r="C8164" s="285">
        <v>2</v>
      </c>
      <c r="D8164" t="s">
        <v>713</v>
      </c>
      <c r="F8164" s="16">
        <v>21</v>
      </c>
      <c r="G8164" t="str">
        <f t="shared" si="1811"/>
        <v>heating</v>
      </c>
      <c r="H8164" s="283">
        <f>IF(G8164="heating",F8164*Assumptions!M$4+Assumptions!M$7,0)</f>
        <v>0.51937453492237728</v>
      </c>
      <c r="I8164" s="15">
        <f t="shared" si="1812"/>
        <v>1.0509704703585963</v>
      </c>
      <c r="J8164" s="15">
        <f t="shared" si="1813"/>
        <v>1.0078033906966741</v>
      </c>
      <c r="K8164" s="283">
        <f t="shared" si="1818"/>
        <v>0.55010675899649542</v>
      </c>
      <c r="L8164" s="283">
        <f t="shared" si="1819"/>
        <v>3.0222800846604434</v>
      </c>
      <c r="M8164" s="283">
        <f t="shared" si="1820"/>
        <v>5.6727117077433418</v>
      </c>
      <c r="N8164" s="283">
        <f t="shared" si="1821"/>
        <v>1.9596958788221039</v>
      </c>
      <c r="O8164" s="283">
        <f t="shared" si="1822"/>
        <v>0.84838505817112786</v>
      </c>
      <c r="P8164" s="21">
        <f t="shared" si="1814"/>
        <v>0</v>
      </c>
      <c r="Q8164" s="21">
        <f t="shared" si="1815"/>
        <v>0.74507607494346417</v>
      </c>
      <c r="R8164">
        <f t="shared" si="1816"/>
        <v>1.1856283047139096</v>
      </c>
      <c r="S8164" s="296">
        <f t="shared" si="1823"/>
        <v>0</v>
      </c>
      <c r="T8164" s="283">
        <f t="shared" si="1824"/>
        <v>0.55010675899649542</v>
      </c>
    </row>
    <row r="8165" spans="1:20" x14ac:dyDescent="0.25">
      <c r="A8165" s="286">
        <v>43441</v>
      </c>
      <c r="B8165" s="1">
        <f t="shared" si="1817"/>
        <v>5</v>
      </c>
      <c r="C8165" s="285">
        <v>3</v>
      </c>
      <c r="D8165" t="s">
        <v>713</v>
      </c>
      <c r="F8165" s="16">
        <v>21</v>
      </c>
      <c r="G8165" t="str">
        <f t="shared" si="1811"/>
        <v>heating</v>
      </c>
      <c r="H8165" s="283">
        <f>IF(G8165="heating",F8165*Assumptions!M$4+Assumptions!M$7,0)</f>
        <v>0.51937453492237728</v>
      </c>
      <c r="I8165" s="15">
        <f t="shared" si="1812"/>
        <v>1.0924036124451033</v>
      </c>
      <c r="J8165" s="15">
        <f t="shared" si="1813"/>
        <v>1.0078033906966741</v>
      </c>
      <c r="K8165" s="283">
        <f t="shared" si="1818"/>
        <v>0.57179400155096294</v>
      </c>
      <c r="L8165" s="283">
        <f t="shared" si="1819"/>
        <v>3.0222800846604434</v>
      </c>
      <c r="M8165" s="283">
        <f t="shared" si="1820"/>
        <v>5.8963509790946347</v>
      </c>
      <c r="N8165" s="283">
        <f t="shared" si="1821"/>
        <v>1.9596958788221039</v>
      </c>
      <c r="O8165" s="283">
        <f t="shared" si="1822"/>
        <v>0.88183153421462712</v>
      </c>
      <c r="P8165" s="21">
        <f t="shared" si="1814"/>
        <v>0</v>
      </c>
      <c r="Q8165" s="21">
        <f t="shared" si="1815"/>
        <v>0.69158980876382303</v>
      </c>
      <c r="R8165">
        <f t="shared" si="1816"/>
        <v>1.1856283047139096</v>
      </c>
      <c r="S8165" s="296">
        <f t="shared" si="1823"/>
        <v>0</v>
      </c>
      <c r="T8165" s="283">
        <f t="shared" si="1824"/>
        <v>0.57179400155096294</v>
      </c>
    </row>
    <row r="8166" spans="1:20" x14ac:dyDescent="0.25">
      <c r="A8166" s="286">
        <v>43441</v>
      </c>
      <c r="B8166" s="1">
        <f t="shared" si="1817"/>
        <v>5</v>
      </c>
      <c r="C8166" s="285">
        <v>4</v>
      </c>
      <c r="D8166" t="s">
        <v>713</v>
      </c>
      <c r="F8166" s="16">
        <v>21</v>
      </c>
      <c r="G8166" t="str">
        <f t="shared" si="1811"/>
        <v>heating</v>
      </c>
      <c r="H8166" s="283">
        <f>IF(G8166="heating",F8166*Assumptions!M$4+Assumptions!M$7,0)</f>
        <v>0.51937453492237728</v>
      </c>
      <c r="I8166" s="15">
        <f t="shared" si="1812"/>
        <v>1.1348296917927807</v>
      </c>
      <c r="J8166" s="15">
        <f t="shared" si="1813"/>
        <v>1.0078033906966741</v>
      </c>
      <c r="K8166" s="283">
        <f t="shared" si="1818"/>
        <v>0.59400097469162183</v>
      </c>
      <c r="L8166" s="283">
        <f t="shared" si="1819"/>
        <v>3.0222800846604434</v>
      </c>
      <c r="M8166" s="283">
        <f t="shared" si="1820"/>
        <v>6.1253497224628477</v>
      </c>
      <c r="N8166" s="283">
        <f t="shared" si="1821"/>
        <v>1.9596958788221039</v>
      </c>
      <c r="O8166" s="283">
        <f t="shared" si="1822"/>
        <v>0.91607954860752538</v>
      </c>
      <c r="P8166" s="21">
        <f t="shared" si="1814"/>
        <v>0</v>
      </c>
      <c r="Q8166" s="21">
        <f t="shared" si="1815"/>
        <v>0.6473875548762833</v>
      </c>
      <c r="R8166">
        <f t="shared" si="1816"/>
        <v>1.1856283047139096</v>
      </c>
      <c r="S8166" s="296">
        <f t="shared" si="1823"/>
        <v>0</v>
      </c>
      <c r="T8166" s="283">
        <f t="shared" si="1824"/>
        <v>0.59400097469162183</v>
      </c>
    </row>
    <row r="8167" spans="1:20" x14ac:dyDescent="0.25">
      <c r="A8167" s="286">
        <v>43441</v>
      </c>
      <c r="B8167" s="1">
        <f t="shared" si="1817"/>
        <v>5</v>
      </c>
      <c r="C8167" s="285">
        <v>5</v>
      </c>
      <c r="D8167" t="s">
        <v>713</v>
      </c>
      <c r="F8167" s="16">
        <v>21</v>
      </c>
      <c r="G8167" t="str">
        <f t="shared" si="1811"/>
        <v>heating</v>
      </c>
      <c r="H8167" s="283">
        <f>IF(G8167="heating",F8167*Assumptions!M$4+Assumptions!M$7,0)</f>
        <v>0.51937453492237728</v>
      </c>
      <c r="I8167" s="15">
        <f t="shared" si="1812"/>
        <v>1.1635558681477385</v>
      </c>
      <c r="J8167" s="15">
        <f t="shared" si="1813"/>
        <v>1.0078033906966741</v>
      </c>
      <c r="K8167" s="283">
        <f t="shared" si="1818"/>
        <v>0.60903704299104389</v>
      </c>
      <c r="L8167" s="283">
        <f t="shared" si="1819"/>
        <v>3.0222800846604434</v>
      </c>
      <c r="M8167" s="283">
        <f t="shared" si="1820"/>
        <v>6.2804019542081102</v>
      </c>
      <c r="N8167" s="283">
        <f t="shared" si="1821"/>
        <v>1.9596958788221039</v>
      </c>
      <c r="O8167" s="283">
        <f t="shared" si="1822"/>
        <v>0.93926845779697143</v>
      </c>
      <c r="P8167" s="21">
        <f t="shared" si="1814"/>
        <v>0</v>
      </c>
      <c r="Q8167" s="21">
        <f t="shared" si="1815"/>
        <v>0.72139578924615555</v>
      </c>
      <c r="R8167">
        <f t="shared" si="1816"/>
        <v>1.1856283047139096</v>
      </c>
      <c r="S8167" s="296">
        <f t="shared" si="1823"/>
        <v>0</v>
      </c>
      <c r="T8167" s="283">
        <f t="shared" si="1824"/>
        <v>0.60903704299104389</v>
      </c>
    </row>
    <row r="8168" spans="1:20" x14ac:dyDescent="0.25">
      <c r="A8168" s="286">
        <v>43441</v>
      </c>
      <c r="B8168" s="1">
        <f t="shared" si="1817"/>
        <v>5</v>
      </c>
      <c r="C8168" s="285">
        <v>6</v>
      </c>
      <c r="D8168" t="s">
        <v>713</v>
      </c>
      <c r="F8168" s="16">
        <v>21</v>
      </c>
      <c r="G8168" t="str">
        <f t="shared" si="1811"/>
        <v>heating</v>
      </c>
      <c r="H8168" s="283">
        <f>IF(G8168="heating",F8168*Assumptions!M$4+Assumptions!M$7,0)</f>
        <v>0.51937453492237728</v>
      </c>
      <c r="I8168" s="15">
        <f t="shared" si="1812"/>
        <v>1.2083911162615524</v>
      </c>
      <c r="J8168" s="15">
        <f t="shared" si="1813"/>
        <v>1.0078033906966741</v>
      </c>
      <c r="K8168" s="283">
        <f t="shared" si="1818"/>
        <v>0.63250504111688877</v>
      </c>
      <c r="L8168" s="283">
        <f t="shared" si="1819"/>
        <v>3.0222800846604434</v>
      </c>
      <c r="M8168" s="283">
        <f t="shared" si="1820"/>
        <v>6.5224044120012659</v>
      </c>
      <c r="N8168" s="283">
        <f t="shared" si="1821"/>
        <v>1.9596958788221039</v>
      </c>
      <c r="O8168" s="283">
        <f t="shared" si="1822"/>
        <v>0.97546124879534868</v>
      </c>
      <c r="P8168" s="21">
        <f t="shared" si="1814"/>
        <v>0</v>
      </c>
      <c r="Q8168" s="21">
        <f t="shared" si="1815"/>
        <v>0.87787080972652631</v>
      </c>
      <c r="R8168">
        <f t="shared" si="1816"/>
        <v>1.1856283047139096</v>
      </c>
      <c r="S8168" s="296">
        <f t="shared" si="1823"/>
        <v>0</v>
      </c>
      <c r="T8168" s="283">
        <f t="shared" si="1824"/>
        <v>0.63250504111688877</v>
      </c>
    </row>
    <row r="8169" spans="1:20" x14ac:dyDescent="0.25">
      <c r="A8169" s="286">
        <v>43441</v>
      </c>
      <c r="B8169" s="1">
        <f t="shared" si="1817"/>
        <v>5</v>
      </c>
      <c r="C8169" s="285">
        <v>7</v>
      </c>
      <c r="D8169" t="s">
        <v>714</v>
      </c>
      <c r="F8169" s="16">
        <v>21</v>
      </c>
      <c r="G8169" t="str">
        <f t="shared" si="1811"/>
        <v>heating</v>
      </c>
      <c r="H8169" s="283">
        <f>IF(G8169="heating",F8169*Assumptions!M$4+Assumptions!M$7,0)</f>
        <v>0.51937453492237728</v>
      </c>
      <c r="I8169" s="15">
        <f t="shared" si="1812"/>
        <v>1.1637425769249583</v>
      </c>
      <c r="J8169" s="15">
        <f t="shared" si="1813"/>
        <v>1.0078033906966741</v>
      </c>
      <c r="K8169" s="283">
        <f t="shared" si="1818"/>
        <v>0.60913477148409811</v>
      </c>
      <c r="L8169" s="283">
        <f t="shared" si="1819"/>
        <v>3.0222800846604434</v>
      </c>
      <c r="M8169" s="283">
        <f t="shared" si="1820"/>
        <v>6.281409732348739</v>
      </c>
      <c r="N8169" s="283">
        <f t="shared" si="1821"/>
        <v>1.9596958788221039</v>
      </c>
      <c r="O8169" s="283">
        <f t="shared" si="1822"/>
        <v>0.93941917652912454</v>
      </c>
      <c r="P8169" s="21">
        <f t="shared" si="1814"/>
        <v>0</v>
      </c>
      <c r="Q8169" s="21">
        <f t="shared" si="1815"/>
        <v>0.97331382064367777</v>
      </c>
      <c r="R8169">
        <f t="shared" si="1816"/>
        <v>1.1856283047139096</v>
      </c>
      <c r="S8169" s="296">
        <f t="shared" si="1823"/>
        <v>0</v>
      </c>
      <c r="T8169" s="283">
        <f t="shared" si="1824"/>
        <v>0.60913477148409811</v>
      </c>
    </row>
    <row r="8170" spans="1:20" x14ac:dyDescent="0.25">
      <c r="A8170" s="286">
        <v>43441</v>
      </c>
      <c r="B8170" s="1">
        <f t="shared" si="1817"/>
        <v>5</v>
      </c>
      <c r="C8170" s="285">
        <v>8</v>
      </c>
      <c r="D8170" t="s">
        <v>714</v>
      </c>
      <c r="F8170" s="16">
        <v>21</v>
      </c>
      <c r="G8170" t="str">
        <f t="shared" si="1811"/>
        <v>heating</v>
      </c>
      <c r="H8170" s="283">
        <f>IF(G8170="heating",F8170*Assumptions!M$4+Assumptions!M$7,0)</f>
        <v>0.51937453492237728</v>
      </c>
      <c r="I8170" s="15">
        <f t="shared" si="1812"/>
        <v>1.094193721037565</v>
      </c>
      <c r="J8170" s="15">
        <f t="shared" si="1813"/>
        <v>1.0078033906966741</v>
      </c>
      <c r="K8170" s="283">
        <f t="shared" si="1818"/>
        <v>0.57273099346826672</v>
      </c>
      <c r="L8170" s="283">
        <f t="shared" si="1819"/>
        <v>3.0222800846604434</v>
      </c>
      <c r="M8170" s="283">
        <f t="shared" si="1820"/>
        <v>5.9060132581566958</v>
      </c>
      <c r="N8170" s="283">
        <f t="shared" si="1821"/>
        <v>1.9596958788221039</v>
      </c>
      <c r="O8170" s="283">
        <f t="shared" si="1822"/>
        <v>0.88327658088832695</v>
      </c>
      <c r="P8170" s="21">
        <f t="shared" si="1814"/>
        <v>0</v>
      </c>
      <c r="Q8170" s="21">
        <f t="shared" si="1815"/>
        <v>0.94940007506179924</v>
      </c>
      <c r="R8170">
        <f t="shared" si="1816"/>
        <v>1.1856283047139096</v>
      </c>
      <c r="S8170" s="296">
        <f t="shared" si="1823"/>
        <v>0</v>
      </c>
      <c r="T8170" s="283">
        <f t="shared" si="1824"/>
        <v>0.57273099346826672</v>
      </c>
    </row>
    <row r="8171" spans="1:20" x14ac:dyDescent="0.25">
      <c r="A8171" s="286">
        <v>43441</v>
      </c>
      <c r="B8171" s="1">
        <f t="shared" si="1817"/>
        <v>5</v>
      </c>
      <c r="C8171" s="285">
        <v>9</v>
      </c>
      <c r="D8171" t="s">
        <v>714</v>
      </c>
      <c r="F8171" s="16">
        <v>23</v>
      </c>
      <c r="G8171" t="str">
        <f t="shared" si="1811"/>
        <v>heating</v>
      </c>
      <c r="H8171" s="283">
        <f>IF(G8171="heating",F8171*Assumptions!M$4+Assumptions!M$7,0)</f>
        <v>0.4979827864482973</v>
      </c>
      <c r="I8171" s="15">
        <f t="shared" si="1812"/>
        <v>1.0343009000871222</v>
      </c>
      <c r="J8171" s="15">
        <f t="shared" si="1813"/>
        <v>1.0078033906966741</v>
      </c>
      <c r="K8171" s="283">
        <f t="shared" si="1818"/>
        <v>0.51908329022246957</v>
      </c>
      <c r="L8171" s="283">
        <f t="shared" si="1819"/>
        <v>3.0592830131973998</v>
      </c>
      <c r="M8171" s="283">
        <f t="shared" si="1820"/>
        <v>5.4183334258280853</v>
      </c>
      <c r="N8171" s="283">
        <f t="shared" si="1821"/>
        <v>2.0731424140202046</v>
      </c>
      <c r="O8171" s="283">
        <f t="shared" si="1822"/>
        <v>0.76599787910023454</v>
      </c>
      <c r="P8171" s="21">
        <f t="shared" si="1814"/>
        <v>0</v>
      </c>
      <c r="Q8171" s="21">
        <f t="shared" si="1815"/>
        <v>0.8408485371888097</v>
      </c>
      <c r="R8171">
        <f t="shared" si="1816"/>
        <v>1.1856283047139096</v>
      </c>
      <c r="S8171" s="296">
        <f t="shared" si="1823"/>
        <v>0</v>
      </c>
      <c r="T8171" s="283">
        <f t="shared" si="1824"/>
        <v>0.51908329022246957</v>
      </c>
    </row>
    <row r="8172" spans="1:20" x14ac:dyDescent="0.25">
      <c r="A8172" s="286">
        <v>43441</v>
      </c>
      <c r="B8172" s="1">
        <f t="shared" si="1817"/>
        <v>5</v>
      </c>
      <c r="C8172" s="285">
        <v>10</v>
      </c>
      <c r="D8172" t="s">
        <v>714</v>
      </c>
      <c r="F8172" s="16">
        <v>25</v>
      </c>
      <c r="G8172" t="str">
        <f t="shared" si="1811"/>
        <v>heating</v>
      </c>
      <c r="H8172" s="283">
        <f>IF(G8172="heating",F8172*Assumptions!M$4+Assumptions!M$7,0)</f>
        <v>0.47659103797421726</v>
      </c>
      <c r="I8172" s="15">
        <f t="shared" si="1812"/>
        <v>0.98112329028689171</v>
      </c>
      <c r="J8172" s="15">
        <f t="shared" si="1813"/>
        <v>1.0078033906966741</v>
      </c>
      <c r="K8172" s="283">
        <f t="shared" si="1818"/>
        <v>0.47124339039478158</v>
      </c>
      <c r="L8172" s="283">
        <f t="shared" si="1819"/>
        <v>3.0939281817466902</v>
      </c>
      <c r="M8172" s="283">
        <f t="shared" si="1820"/>
        <v>4.9746728188865772</v>
      </c>
      <c r="N8172" s="283">
        <f t="shared" si="1821"/>
        <v>2.1843738559015753</v>
      </c>
      <c r="O8172" s="283">
        <f t="shared" si="1822"/>
        <v>0.6674650504835411</v>
      </c>
      <c r="P8172" s="21">
        <f t="shared" si="1814"/>
        <v>0</v>
      </c>
      <c r="Q8172" s="21">
        <f t="shared" si="1815"/>
        <v>0.74504051125983206</v>
      </c>
      <c r="R8172">
        <f t="shared" si="1816"/>
        <v>1.1856283047139096</v>
      </c>
      <c r="S8172" s="296">
        <f t="shared" si="1823"/>
        <v>0</v>
      </c>
      <c r="T8172" s="283">
        <f t="shared" si="1824"/>
        <v>0.47124339039478158</v>
      </c>
    </row>
    <row r="8173" spans="1:20" x14ac:dyDescent="0.25">
      <c r="A8173" s="286">
        <v>43441</v>
      </c>
      <c r="B8173" s="1">
        <f t="shared" si="1817"/>
        <v>5</v>
      </c>
      <c r="C8173" s="285">
        <v>11</v>
      </c>
      <c r="D8173" t="s">
        <v>714</v>
      </c>
      <c r="F8173" s="16">
        <v>25</v>
      </c>
      <c r="G8173" t="str">
        <f t="shared" si="1811"/>
        <v>heating</v>
      </c>
      <c r="H8173" s="283">
        <f>IF(G8173="heating",F8173*Assumptions!M$4+Assumptions!M$7,0)</f>
        <v>0.47659103797421726</v>
      </c>
      <c r="I8173" s="15">
        <f t="shared" si="1812"/>
        <v>0.94956163997961163</v>
      </c>
      <c r="J8173" s="15">
        <f t="shared" si="1813"/>
        <v>1.0078033906966741</v>
      </c>
      <c r="K8173" s="283">
        <f t="shared" si="1818"/>
        <v>0.45608401211429234</v>
      </c>
      <c r="L8173" s="283">
        <f t="shared" si="1819"/>
        <v>3.0939281817466902</v>
      </c>
      <c r="M8173" s="283">
        <f t="shared" si="1820"/>
        <v>4.8146431004432211</v>
      </c>
      <c r="N8173" s="283">
        <f t="shared" si="1821"/>
        <v>2.1843738559015753</v>
      </c>
      <c r="O8173" s="283">
        <f t="shared" si="1822"/>
        <v>0.64599343858292801</v>
      </c>
      <c r="P8173" s="21">
        <f t="shared" si="1814"/>
        <v>0</v>
      </c>
      <c r="Q8173" s="21">
        <f t="shared" si="1815"/>
        <v>0.72850690893675296</v>
      </c>
      <c r="R8173">
        <f t="shared" si="1816"/>
        <v>1.1856283047139096</v>
      </c>
      <c r="S8173" s="296">
        <f t="shared" si="1823"/>
        <v>0</v>
      </c>
      <c r="T8173" s="283">
        <f t="shared" si="1824"/>
        <v>0.45608401211429234</v>
      </c>
    </row>
    <row r="8174" spans="1:20" x14ac:dyDescent="0.25">
      <c r="A8174" s="286">
        <v>43441</v>
      </c>
      <c r="B8174" s="1">
        <f t="shared" si="1817"/>
        <v>5</v>
      </c>
      <c r="C8174" s="285">
        <v>12</v>
      </c>
      <c r="D8174" t="s">
        <v>714</v>
      </c>
      <c r="F8174" s="16">
        <v>25</v>
      </c>
      <c r="G8174" t="str">
        <f t="shared" si="1811"/>
        <v>heating</v>
      </c>
      <c r="H8174" s="283">
        <f>IF(G8174="heating",F8174*Assumptions!M$4+Assumptions!M$7,0)</f>
        <v>0.47659103797421726</v>
      </c>
      <c r="I8174" s="15">
        <f t="shared" si="1812"/>
        <v>0.91648403420261149</v>
      </c>
      <c r="J8174" s="15">
        <f t="shared" si="1813"/>
        <v>1.0078033906966741</v>
      </c>
      <c r="K8174" s="283">
        <f t="shared" si="1818"/>
        <v>0.44019650516505099</v>
      </c>
      <c r="L8174" s="283">
        <f t="shared" si="1819"/>
        <v>3.0939281817466902</v>
      </c>
      <c r="M8174" s="283">
        <f t="shared" si="1820"/>
        <v>4.6469269041183212</v>
      </c>
      <c r="N8174" s="283">
        <f t="shared" si="1821"/>
        <v>2.1843738559015753</v>
      </c>
      <c r="O8174" s="283">
        <f t="shared" si="1822"/>
        <v>0.62349051155184698</v>
      </c>
      <c r="P8174" s="21">
        <f t="shared" si="1814"/>
        <v>0</v>
      </c>
      <c r="Q8174" s="21">
        <f t="shared" si="1815"/>
        <v>0.75910815787401487</v>
      </c>
      <c r="R8174">
        <f t="shared" si="1816"/>
        <v>1.1856283047139096</v>
      </c>
      <c r="S8174" s="296">
        <f t="shared" si="1823"/>
        <v>0</v>
      </c>
      <c r="T8174" s="283">
        <f t="shared" si="1824"/>
        <v>0.44019650516505099</v>
      </c>
    </row>
    <row r="8175" spans="1:20" x14ac:dyDescent="0.25">
      <c r="A8175" s="286">
        <v>43441</v>
      </c>
      <c r="B8175" s="1">
        <f t="shared" si="1817"/>
        <v>5</v>
      </c>
      <c r="C8175" s="285">
        <v>13</v>
      </c>
      <c r="D8175" t="s">
        <v>714</v>
      </c>
      <c r="F8175" s="16">
        <v>25</v>
      </c>
      <c r="G8175" t="str">
        <f t="shared" si="1811"/>
        <v>heating</v>
      </c>
      <c r="H8175" s="283">
        <f>IF(G8175="heating",F8175*Assumptions!M$4+Assumptions!M$7,0)</f>
        <v>0.47659103797421726</v>
      </c>
      <c r="I8175" s="15">
        <f t="shared" si="1812"/>
        <v>0.90040206880052787</v>
      </c>
      <c r="J8175" s="15">
        <f t="shared" si="1813"/>
        <v>1.0078033906966741</v>
      </c>
      <c r="K8175" s="283">
        <f t="shared" si="1818"/>
        <v>0.43247217533278964</v>
      </c>
      <c r="L8175" s="283">
        <f t="shared" si="1819"/>
        <v>3.0939281817466902</v>
      </c>
      <c r="M8175" s="283">
        <f t="shared" si="1820"/>
        <v>4.565385147896607</v>
      </c>
      <c r="N8175" s="283">
        <f t="shared" si="1821"/>
        <v>2.1843738559015753</v>
      </c>
      <c r="O8175" s="283">
        <f t="shared" si="1822"/>
        <v>0.61254983778001404</v>
      </c>
      <c r="P8175" s="21">
        <f t="shared" si="1814"/>
        <v>0</v>
      </c>
      <c r="Q8175" s="21">
        <f t="shared" si="1815"/>
        <v>0.79115902007799765</v>
      </c>
      <c r="R8175">
        <f t="shared" si="1816"/>
        <v>1.1856283047139096</v>
      </c>
      <c r="S8175" s="296">
        <f t="shared" si="1823"/>
        <v>0</v>
      </c>
      <c r="T8175" s="283">
        <f t="shared" si="1824"/>
        <v>0.43247217533278964</v>
      </c>
    </row>
    <row r="8176" spans="1:20" x14ac:dyDescent="0.25">
      <c r="A8176" s="286">
        <v>43441</v>
      </c>
      <c r="B8176" s="1">
        <f t="shared" si="1817"/>
        <v>5</v>
      </c>
      <c r="C8176" s="285">
        <v>14</v>
      </c>
      <c r="D8176" t="s">
        <v>714</v>
      </c>
      <c r="F8176" s="16">
        <v>25</v>
      </c>
      <c r="G8176" t="str">
        <f t="shared" si="1811"/>
        <v>heating</v>
      </c>
      <c r="H8176" s="283">
        <f>IF(G8176="heating",F8176*Assumptions!M$4+Assumptions!M$7,0)</f>
        <v>0.47659103797421726</v>
      </c>
      <c r="I8176" s="15">
        <f t="shared" si="1812"/>
        <v>0.86032894500746537</v>
      </c>
      <c r="J8176" s="15">
        <f t="shared" si="1813"/>
        <v>1.0078033906966741</v>
      </c>
      <c r="K8176" s="283">
        <f t="shared" si="1818"/>
        <v>0.41322465067721798</v>
      </c>
      <c r="L8176" s="283">
        <f t="shared" si="1819"/>
        <v>3.0939281817466902</v>
      </c>
      <c r="M8176" s="283">
        <f t="shared" si="1820"/>
        <v>4.3621989819225711</v>
      </c>
      <c r="N8176" s="283">
        <f t="shared" si="1821"/>
        <v>2.1843738559015753</v>
      </c>
      <c r="O8176" s="283">
        <f t="shared" si="1822"/>
        <v>0.5852878108152394</v>
      </c>
      <c r="P8176" s="21">
        <f t="shared" si="1814"/>
        <v>0</v>
      </c>
      <c r="Q8176" s="21">
        <f t="shared" si="1815"/>
        <v>0.84355555031342389</v>
      </c>
      <c r="R8176">
        <f t="shared" si="1816"/>
        <v>1.1856283047139096</v>
      </c>
      <c r="S8176" s="296">
        <f t="shared" si="1823"/>
        <v>0</v>
      </c>
      <c r="T8176" s="283">
        <f t="shared" si="1824"/>
        <v>0.41322465067721798</v>
      </c>
    </row>
    <row r="8177" spans="1:20" x14ac:dyDescent="0.25">
      <c r="A8177" s="286">
        <v>43441</v>
      </c>
      <c r="B8177" s="1">
        <f t="shared" si="1817"/>
        <v>5</v>
      </c>
      <c r="C8177" s="285">
        <v>15</v>
      </c>
      <c r="D8177" t="s">
        <v>714</v>
      </c>
      <c r="F8177" s="16">
        <v>25</v>
      </c>
      <c r="G8177" t="str">
        <f t="shared" si="1811"/>
        <v>heating</v>
      </c>
      <c r="H8177" s="283">
        <f>IF(G8177="heating",F8177*Assumptions!M$4+Assumptions!M$7,0)</f>
        <v>0.47659103797421726</v>
      </c>
      <c r="I8177" s="15">
        <f t="shared" si="1812"/>
        <v>0.85754515037175039</v>
      </c>
      <c r="J8177" s="15">
        <f t="shared" si="1813"/>
        <v>1.0078033906966741</v>
      </c>
      <c r="K8177" s="283">
        <f t="shared" si="1818"/>
        <v>0.41188756609744664</v>
      </c>
      <c r="L8177" s="283">
        <f t="shared" si="1819"/>
        <v>3.0939281817466902</v>
      </c>
      <c r="M8177" s="283">
        <f t="shared" si="1820"/>
        <v>4.3480840713453244</v>
      </c>
      <c r="N8177" s="283">
        <f t="shared" si="1821"/>
        <v>2.1843738559015753</v>
      </c>
      <c r="O8177" s="283">
        <f t="shared" si="1822"/>
        <v>0.58339397581462493</v>
      </c>
      <c r="P8177" s="21">
        <f t="shared" si="1814"/>
        <v>0</v>
      </c>
      <c r="Q8177" s="21">
        <f t="shared" si="1815"/>
        <v>0.96592607327566882</v>
      </c>
      <c r="R8177">
        <f t="shared" si="1816"/>
        <v>1.1856283047139096</v>
      </c>
      <c r="S8177" s="296">
        <f t="shared" si="1823"/>
        <v>0</v>
      </c>
      <c r="T8177" s="283">
        <f t="shared" si="1824"/>
        <v>0.41188756609744664</v>
      </c>
    </row>
    <row r="8178" spans="1:20" x14ac:dyDescent="0.25">
      <c r="A8178" s="286">
        <v>43441</v>
      </c>
      <c r="B8178" s="1">
        <f t="shared" si="1817"/>
        <v>5</v>
      </c>
      <c r="C8178" s="285">
        <v>16</v>
      </c>
      <c r="D8178" t="s">
        <v>714</v>
      </c>
      <c r="F8178" s="16">
        <v>23</v>
      </c>
      <c r="G8178" t="str">
        <f t="shared" si="1811"/>
        <v>heating</v>
      </c>
      <c r="H8178" s="283">
        <f>IF(G8178="heating",F8178*Assumptions!M$4+Assumptions!M$7,0)</f>
        <v>0.4979827864482973</v>
      </c>
      <c r="I8178" s="15">
        <f t="shared" si="1812"/>
        <v>0.88344815438260227</v>
      </c>
      <c r="J8178" s="15">
        <f t="shared" si="1813"/>
        <v>1.0078033906966741</v>
      </c>
      <c r="K8178" s="283">
        <f t="shared" si="1818"/>
        <v>0.44337501270593649</v>
      </c>
      <c r="L8178" s="283">
        <f t="shared" si="1819"/>
        <v>3.0592830131973998</v>
      </c>
      <c r="M8178" s="283">
        <f t="shared" si="1820"/>
        <v>4.6280697082195088</v>
      </c>
      <c r="N8178" s="283">
        <f t="shared" si="1821"/>
        <v>2.0731424140202046</v>
      </c>
      <c r="O8178" s="283">
        <f t="shared" si="1822"/>
        <v>0.65427711848175685</v>
      </c>
      <c r="P8178" s="21">
        <f t="shared" si="1814"/>
        <v>0</v>
      </c>
      <c r="Q8178" s="21">
        <f t="shared" si="1815"/>
        <v>1.1649354943302594</v>
      </c>
      <c r="R8178">
        <f t="shared" si="1816"/>
        <v>1.1856283047139096</v>
      </c>
      <c r="S8178" s="296">
        <f t="shared" si="1823"/>
        <v>0</v>
      </c>
      <c r="T8178" s="283">
        <f t="shared" si="1824"/>
        <v>0.44337501270593649</v>
      </c>
    </row>
    <row r="8179" spans="1:20" x14ac:dyDescent="0.25">
      <c r="A8179" s="286">
        <v>43441</v>
      </c>
      <c r="B8179" s="1">
        <f t="shared" si="1817"/>
        <v>5</v>
      </c>
      <c r="C8179" s="285">
        <v>17</v>
      </c>
      <c r="D8179" t="s">
        <v>714</v>
      </c>
      <c r="E8179" t="s">
        <v>685</v>
      </c>
      <c r="F8179" s="16">
        <v>23</v>
      </c>
      <c r="G8179" t="str">
        <f t="shared" si="1811"/>
        <v>heating</v>
      </c>
      <c r="H8179" s="283">
        <f>IF(G8179="heating",F8179*Assumptions!M$4+Assumptions!M$7,0)</f>
        <v>0.4979827864482973</v>
      </c>
      <c r="I8179" s="15">
        <f t="shared" si="1812"/>
        <v>0.94025748850374469</v>
      </c>
      <c r="J8179" s="15">
        <f t="shared" si="1813"/>
        <v>1.0078033906966741</v>
      </c>
      <c r="K8179" s="283">
        <f t="shared" si="1818"/>
        <v>0.47188584168081826</v>
      </c>
      <c r="L8179" s="283">
        <f t="shared" si="1819"/>
        <v>3.0592830131973998</v>
      </c>
      <c r="M8179" s="283">
        <f t="shared" si="1820"/>
        <v>4.9256735427919187</v>
      </c>
      <c r="N8179" s="283">
        <f t="shared" si="1821"/>
        <v>2.0731424140202046</v>
      </c>
      <c r="O8179" s="283">
        <f t="shared" si="1822"/>
        <v>0.69634981651984829</v>
      </c>
      <c r="P8179" s="21">
        <f t="shared" si="1814"/>
        <v>0</v>
      </c>
      <c r="Q8179" s="21">
        <f t="shared" si="1815"/>
        <v>1.3521540118753073</v>
      </c>
      <c r="R8179">
        <f t="shared" si="1816"/>
        <v>1.1856283047139096</v>
      </c>
      <c r="S8179" s="296">
        <f t="shared" si="1823"/>
        <v>0</v>
      </c>
      <c r="T8179" s="283">
        <f t="shared" si="1824"/>
        <v>0.47188584168081826</v>
      </c>
    </row>
    <row r="8180" spans="1:20" x14ac:dyDescent="0.25">
      <c r="A8180" s="286">
        <v>43441</v>
      </c>
      <c r="B8180" s="1">
        <f t="shared" si="1817"/>
        <v>5</v>
      </c>
      <c r="C8180" s="285">
        <v>18</v>
      </c>
      <c r="D8180" t="s">
        <v>714</v>
      </c>
      <c r="E8180" t="s">
        <v>685</v>
      </c>
      <c r="F8180" s="16">
        <v>23</v>
      </c>
      <c r="G8180" t="str">
        <f t="shared" si="1811"/>
        <v>heating</v>
      </c>
      <c r="H8180" s="283">
        <f>IF(G8180="heating",F8180*Assumptions!M$4+Assumptions!M$7,0)</f>
        <v>0.4979827864482973</v>
      </c>
      <c r="I8180" s="15">
        <f t="shared" si="1812"/>
        <v>0.98182363790757687</v>
      </c>
      <c r="J8180" s="15">
        <f t="shared" si="1813"/>
        <v>1.0078033906966741</v>
      </c>
      <c r="K8180" s="283">
        <f t="shared" si="1818"/>
        <v>0.49274659273750065</v>
      </c>
      <c r="L8180" s="283">
        <f t="shared" si="1819"/>
        <v>3.0592830131973998</v>
      </c>
      <c r="M8180" s="283">
        <f t="shared" si="1820"/>
        <v>5.1434237706789654</v>
      </c>
      <c r="N8180" s="283">
        <f t="shared" si="1821"/>
        <v>2.0731424140202046</v>
      </c>
      <c r="O8180" s="283">
        <f t="shared" si="1822"/>
        <v>0.72713349106080349</v>
      </c>
      <c r="P8180" s="21">
        <f t="shared" si="1814"/>
        <v>0</v>
      </c>
      <c r="Q8180" s="21">
        <f t="shared" si="1815"/>
        <v>1.5598916921549892</v>
      </c>
      <c r="R8180">
        <f t="shared" si="1816"/>
        <v>1.1856283047139096</v>
      </c>
      <c r="S8180" s="296">
        <f t="shared" si="1823"/>
        <v>0</v>
      </c>
      <c r="T8180" s="283">
        <f t="shared" si="1824"/>
        <v>0.49274659273750065</v>
      </c>
    </row>
    <row r="8181" spans="1:20" x14ac:dyDescent="0.25">
      <c r="A8181" s="286">
        <v>43441</v>
      </c>
      <c r="B8181" s="1">
        <f t="shared" si="1817"/>
        <v>5</v>
      </c>
      <c r="C8181" s="285">
        <v>19</v>
      </c>
      <c r="D8181" t="s">
        <v>714</v>
      </c>
      <c r="F8181" s="16">
        <v>23</v>
      </c>
      <c r="G8181" t="str">
        <f t="shared" si="1811"/>
        <v>heating</v>
      </c>
      <c r="H8181" s="283">
        <f>IF(G8181="heating",F8181*Assumptions!M$4+Assumptions!M$7,0)</f>
        <v>0.4979827864482973</v>
      </c>
      <c r="I8181" s="15">
        <f t="shared" si="1812"/>
        <v>0.98418842963438757</v>
      </c>
      <c r="J8181" s="15">
        <f t="shared" si="1813"/>
        <v>1.0078033906966741</v>
      </c>
      <c r="K8181" s="283">
        <f t="shared" si="1818"/>
        <v>0.49393340778343203</v>
      </c>
      <c r="L8181" s="283">
        <f t="shared" si="1819"/>
        <v>3.0592830131973998</v>
      </c>
      <c r="M8181" s="283">
        <f t="shared" si="1820"/>
        <v>5.155812070889688</v>
      </c>
      <c r="N8181" s="283">
        <f t="shared" si="1821"/>
        <v>2.0731424140202046</v>
      </c>
      <c r="O8181" s="283">
        <f t="shared" si="1822"/>
        <v>0.72888484354159344</v>
      </c>
      <c r="P8181" s="21">
        <f t="shared" si="1814"/>
        <v>0</v>
      </c>
      <c r="Q8181" s="21">
        <f t="shared" si="1815"/>
        <v>1.6764212681468484</v>
      </c>
      <c r="R8181">
        <f t="shared" si="1816"/>
        <v>1.1856283047139096</v>
      </c>
      <c r="S8181" s="296">
        <f t="shared" si="1823"/>
        <v>0</v>
      </c>
      <c r="T8181" s="283">
        <f t="shared" si="1824"/>
        <v>0.49393340778343203</v>
      </c>
    </row>
    <row r="8182" spans="1:20" x14ac:dyDescent="0.25">
      <c r="A8182" s="286">
        <v>43441</v>
      </c>
      <c r="B8182" s="1">
        <f t="shared" si="1817"/>
        <v>5</v>
      </c>
      <c r="C8182" s="285">
        <v>20</v>
      </c>
      <c r="D8182" t="s">
        <v>714</v>
      </c>
      <c r="F8182" s="16">
        <v>23</v>
      </c>
      <c r="G8182" t="str">
        <f t="shared" si="1811"/>
        <v>heating</v>
      </c>
      <c r="H8182" s="283">
        <f>IF(G8182="heating",F8182*Assumptions!M$4+Assumptions!M$7,0)</f>
        <v>0.4979827864482973</v>
      </c>
      <c r="I8182" s="15">
        <f t="shared" si="1812"/>
        <v>0.97071962311712034</v>
      </c>
      <c r="J8182" s="15">
        <f t="shared" si="1813"/>
        <v>1.0078033906966741</v>
      </c>
      <c r="K8182" s="283">
        <f t="shared" si="1818"/>
        <v>0.48717383481799809</v>
      </c>
      <c r="L8182" s="283">
        <f t="shared" si="1819"/>
        <v>3.0592830131973998</v>
      </c>
      <c r="M8182" s="283">
        <f t="shared" si="1820"/>
        <v>5.0852537985799833</v>
      </c>
      <c r="N8182" s="283">
        <f t="shared" si="1821"/>
        <v>2.0731424140202046</v>
      </c>
      <c r="O8182" s="283">
        <f t="shared" si="1822"/>
        <v>0.71890991533127369</v>
      </c>
      <c r="P8182" s="21">
        <f t="shared" si="1814"/>
        <v>0</v>
      </c>
      <c r="Q8182" s="21">
        <f t="shared" si="1815"/>
        <v>1.52436960139122</v>
      </c>
      <c r="R8182">
        <f t="shared" si="1816"/>
        <v>1.1856283047139096</v>
      </c>
      <c r="S8182" s="296">
        <f t="shared" si="1823"/>
        <v>0</v>
      </c>
      <c r="T8182" s="283">
        <f t="shared" si="1824"/>
        <v>0.48717383481799809</v>
      </c>
    </row>
    <row r="8183" spans="1:20" x14ac:dyDescent="0.25">
      <c r="A8183" s="286">
        <v>43441</v>
      </c>
      <c r="B8183" s="1">
        <f t="shared" si="1817"/>
        <v>5</v>
      </c>
      <c r="C8183" s="285">
        <v>21</v>
      </c>
      <c r="D8183" t="s">
        <v>714</v>
      </c>
      <c r="F8183" s="16">
        <v>21</v>
      </c>
      <c r="G8183" t="str">
        <f t="shared" si="1811"/>
        <v>heating</v>
      </c>
      <c r="H8183" s="283">
        <f>IF(G8183="heating",F8183*Assumptions!M$4+Assumptions!M$7,0)</f>
        <v>0.51937453492237728</v>
      </c>
      <c r="I8183" s="15">
        <f t="shared" si="1812"/>
        <v>0.95751150862929935</v>
      </c>
      <c r="J8183" s="15">
        <f t="shared" si="1813"/>
        <v>1.0078033906966741</v>
      </c>
      <c r="K8183" s="283">
        <f t="shared" si="1818"/>
        <v>0.50118777603159936</v>
      </c>
      <c r="L8183" s="283">
        <f t="shared" si="1819"/>
        <v>3.0222800846604434</v>
      </c>
      <c r="M8183" s="283">
        <f t="shared" si="1820"/>
        <v>5.1682581942070156</v>
      </c>
      <c r="N8183" s="283">
        <f t="shared" si="1821"/>
        <v>1.9596958788221039</v>
      </c>
      <c r="O8183" s="283">
        <f t="shared" si="1822"/>
        <v>0.77294127652399103</v>
      </c>
      <c r="P8183" s="21">
        <f t="shared" si="1814"/>
        <v>0</v>
      </c>
      <c r="Q8183" s="21">
        <f t="shared" si="1815"/>
        <v>1.4448604713749031</v>
      </c>
      <c r="R8183">
        <f t="shared" si="1816"/>
        <v>1.1856283047139096</v>
      </c>
      <c r="S8183" s="296">
        <f t="shared" si="1823"/>
        <v>0</v>
      </c>
      <c r="T8183" s="283">
        <f t="shared" si="1824"/>
        <v>0.50118777603159936</v>
      </c>
    </row>
    <row r="8184" spans="1:20" x14ac:dyDescent="0.25">
      <c r="A8184" s="286">
        <v>43441</v>
      </c>
      <c r="B8184" s="1">
        <f t="shared" si="1817"/>
        <v>5</v>
      </c>
      <c r="C8184" s="285">
        <v>22</v>
      </c>
      <c r="D8184" t="s">
        <v>714</v>
      </c>
      <c r="F8184" s="16">
        <v>21</v>
      </c>
      <c r="G8184" t="str">
        <f t="shared" si="1811"/>
        <v>heating</v>
      </c>
      <c r="H8184" s="283">
        <f>IF(G8184="heating",F8184*Assumptions!M$4+Assumptions!M$7,0)</f>
        <v>0.51937453492237728</v>
      </c>
      <c r="I8184" s="15">
        <f t="shared" si="1812"/>
        <v>0.9426530227543114</v>
      </c>
      <c r="J8184" s="15">
        <f t="shared" si="1813"/>
        <v>1.0078033906966741</v>
      </c>
      <c r="K8184" s="283">
        <f t="shared" si="1818"/>
        <v>0.49341043714452681</v>
      </c>
      <c r="L8184" s="283">
        <f t="shared" si="1819"/>
        <v>3.0222800846604434</v>
      </c>
      <c r="M8184" s="283">
        <f t="shared" si="1820"/>
        <v>5.08805812278767</v>
      </c>
      <c r="N8184" s="283">
        <f t="shared" si="1821"/>
        <v>1.9596958788221039</v>
      </c>
      <c r="O8184" s="283">
        <f t="shared" si="1822"/>
        <v>0.76094691725423402</v>
      </c>
      <c r="P8184" s="21">
        <f t="shared" si="1814"/>
        <v>0</v>
      </c>
      <c r="Q8184" s="21">
        <f t="shared" si="1815"/>
        <v>1.2427137171080138</v>
      </c>
      <c r="R8184">
        <f t="shared" si="1816"/>
        <v>1.1856283047139096</v>
      </c>
      <c r="S8184" s="296">
        <f t="shared" si="1823"/>
        <v>0</v>
      </c>
      <c r="T8184" s="283">
        <f t="shared" si="1824"/>
        <v>0.49341043714452681</v>
      </c>
    </row>
    <row r="8185" spans="1:20" x14ac:dyDescent="0.25">
      <c r="A8185" s="286">
        <v>43441</v>
      </c>
      <c r="B8185" s="1">
        <f t="shared" si="1817"/>
        <v>5</v>
      </c>
      <c r="C8185" s="285">
        <v>23</v>
      </c>
      <c r="D8185" t="s">
        <v>713</v>
      </c>
      <c r="F8185" s="16">
        <v>21</v>
      </c>
      <c r="G8185" t="str">
        <f t="shared" si="1811"/>
        <v>heating</v>
      </c>
      <c r="H8185" s="283">
        <f>IF(G8185="heating",F8185*Assumptions!M$4+Assumptions!M$7,0)</f>
        <v>0.51937453492237728</v>
      </c>
      <c r="I8185" s="15">
        <f t="shared" si="1812"/>
        <v>0.94450710149963013</v>
      </c>
      <c r="J8185" s="15">
        <f t="shared" si="1813"/>
        <v>1.0078033906966741</v>
      </c>
      <c r="K8185" s="283">
        <f t="shared" si="1818"/>
        <v>0.49438091279372709</v>
      </c>
      <c r="L8185" s="283">
        <f t="shared" si="1819"/>
        <v>3.0222800846604434</v>
      </c>
      <c r="M8185" s="283">
        <f t="shared" si="1820"/>
        <v>5.0980656867509646</v>
      </c>
      <c r="N8185" s="283">
        <f t="shared" si="1821"/>
        <v>1.9596958788221039</v>
      </c>
      <c r="O8185" s="283">
        <f t="shared" si="1822"/>
        <v>0.76244360317316795</v>
      </c>
      <c r="P8185" s="21">
        <f t="shared" si="1814"/>
        <v>0</v>
      </c>
      <c r="Q8185" s="21">
        <f t="shared" si="1815"/>
        <v>1.0297519246597011</v>
      </c>
      <c r="R8185">
        <f t="shared" si="1816"/>
        <v>1.1856283047139096</v>
      </c>
      <c r="S8185" s="296">
        <f t="shared" si="1823"/>
        <v>0</v>
      </c>
      <c r="T8185" s="283">
        <f t="shared" si="1824"/>
        <v>0.49438091279372709</v>
      </c>
    </row>
    <row r="8186" spans="1:20" x14ac:dyDescent="0.25">
      <c r="A8186" s="286">
        <v>43442</v>
      </c>
      <c r="B8186" s="1">
        <f t="shared" si="1817"/>
        <v>6</v>
      </c>
      <c r="C8186" s="285">
        <v>0</v>
      </c>
      <c r="D8186" t="s">
        <v>713</v>
      </c>
      <c r="F8186" s="16">
        <v>21</v>
      </c>
      <c r="G8186" t="str">
        <f t="shared" si="1811"/>
        <v>heating</v>
      </c>
      <c r="H8186" s="283">
        <f>IF(G8186="heating",F8186*Assumptions!M$4+Assumptions!M$7,0)</f>
        <v>0.51937453492237728</v>
      </c>
      <c r="I8186" s="15">
        <f t="shared" si="1812"/>
        <v>0.97481507806017154</v>
      </c>
      <c r="J8186" s="15">
        <f t="shared" si="1813"/>
        <v>0.9885470267915587</v>
      </c>
      <c r="K8186" s="283">
        <f t="shared" si="1818"/>
        <v>0.50049555472150553</v>
      </c>
      <c r="L8186" s="283">
        <f t="shared" si="1819"/>
        <v>3.0222800846604434</v>
      </c>
      <c r="M8186" s="283">
        <f t="shared" si="1820"/>
        <v>5.1611199944559676</v>
      </c>
      <c r="N8186" s="283">
        <f t="shared" si="1821"/>
        <v>1.9596958788221039</v>
      </c>
      <c r="O8186" s="283">
        <f t="shared" si="1822"/>
        <v>0.77187371971465002</v>
      </c>
      <c r="P8186" s="21">
        <f t="shared" si="1814"/>
        <v>0</v>
      </c>
      <c r="Q8186" s="21">
        <f t="shared" si="1815"/>
        <v>0.90668853391740301</v>
      </c>
      <c r="R8186">
        <f t="shared" si="1816"/>
        <v>1.0112882868167345</v>
      </c>
      <c r="S8186" s="296">
        <f t="shared" si="1823"/>
        <v>0</v>
      </c>
      <c r="T8186" s="283">
        <f t="shared" si="1824"/>
        <v>0.50049555472150553</v>
      </c>
    </row>
    <row r="8187" spans="1:20" x14ac:dyDescent="0.25">
      <c r="A8187" s="286">
        <v>43442</v>
      </c>
      <c r="B8187" s="1">
        <f t="shared" si="1817"/>
        <v>6</v>
      </c>
      <c r="C8187" s="285">
        <v>1</v>
      </c>
      <c r="D8187" t="s">
        <v>713</v>
      </c>
      <c r="F8187" s="16">
        <v>19</v>
      </c>
      <c r="G8187" t="str">
        <f t="shared" si="1811"/>
        <v>heating</v>
      </c>
      <c r="H8187" s="283">
        <f>IF(G8187="heating",F8187*Assumptions!M$4+Assumptions!M$7,0)</f>
        <v>0.54076628339645738</v>
      </c>
      <c r="I8187" s="15">
        <f t="shared" si="1812"/>
        <v>1.012242869806885</v>
      </c>
      <c r="J8187" s="15">
        <f t="shared" si="1813"/>
        <v>0.9885470267915587</v>
      </c>
      <c r="K8187" s="283">
        <f t="shared" si="1818"/>
        <v>0.5411176080777651</v>
      </c>
      <c r="L8187" s="283">
        <f t="shared" si="1819"/>
        <v>2.9437809613584625</v>
      </c>
      <c r="M8187" s="283">
        <f t="shared" si="1820"/>
        <v>5.4350830031017088</v>
      </c>
      <c r="N8187" s="283">
        <f t="shared" si="1821"/>
        <v>1.8289671560163632</v>
      </c>
      <c r="O8187" s="283">
        <f t="shared" si="1822"/>
        <v>0.870946045846273</v>
      </c>
      <c r="P8187" s="21">
        <f t="shared" si="1814"/>
        <v>0</v>
      </c>
      <c r="Q8187" s="21">
        <f t="shared" si="1815"/>
        <v>0.81803459285312596</v>
      </c>
      <c r="R8187">
        <f t="shared" si="1816"/>
        <v>1.0112882868167345</v>
      </c>
      <c r="S8187" s="296">
        <f t="shared" si="1823"/>
        <v>0</v>
      </c>
      <c r="T8187" s="283">
        <f t="shared" si="1824"/>
        <v>0.5411176080777651</v>
      </c>
    </row>
    <row r="8188" spans="1:20" x14ac:dyDescent="0.25">
      <c r="A8188" s="286">
        <v>43442</v>
      </c>
      <c r="B8188" s="1">
        <f t="shared" si="1817"/>
        <v>6</v>
      </c>
      <c r="C8188" s="285">
        <v>2</v>
      </c>
      <c r="D8188" t="s">
        <v>713</v>
      </c>
      <c r="F8188" s="16">
        <v>19</v>
      </c>
      <c r="G8188" t="str">
        <f t="shared" si="1811"/>
        <v>heating</v>
      </c>
      <c r="H8188" s="283">
        <f>IF(G8188="heating",F8188*Assumptions!M$4+Assumptions!M$7,0)</f>
        <v>0.54076628339645738</v>
      </c>
      <c r="I8188" s="15">
        <f t="shared" si="1812"/>
        <v>1.0509704703585963</v>
      </c>
      <c r="J8188" s="15">
        <f t="shared" si="1813"/>
        <v>0.9885470267915587</v>
      </c>
      <c r="K8188" s="283">
        <f t="shared" si="1818"/>
        <v>0.5618203338782749</v>
      </c>
      <c r="L8188" s="283">
        <f t="shared" si="1819"/>
        <v>2.9437809613584625</v>
      </c>
      <c r="M8188" s="283">
        <f t="shared" si="1820"/>
        <v>5.6430249207856278</v>
      </c>
      <c r="N8188" s="283">
        <f t="shared" si="1821"/>
        <v>1.8289671560163632</v>
      </c>
      <c r="O8188" s="283">
        <f t="shared" si="1822"/>
        <v>0.90426774320933934</v>
      </c>
      <c r="P8188" s="21">
        <f t="shared" si="1814"/>
        <v>0</v>
      </c>
      <c r="Q8188" s="21">
        <f t="shared" si="1815"/>
        <v>0.74507607494346417</v>
      </c>
      <c r="R8188">
        <f t="shared" si="1816"/>
        <v>1.0112882868167345</v>
      </c>
      <c r="S8188" s="296">
        <f t="shared" si="1823"/>
        <v>0</v>
      </c>
      <c r="T8188" s="283">
        <f t="shared" si="1824"/>
        <v>0.5618203338782749</v>
      </c>
    </row>
    <row r="8189" spans="1:20" x14ac:dyDescent="0.25">
      <c r="A8189" s="286">
        <v>43442</v>
      </c>
      <c r="B8189" s="1">
        <f t="shared" si="1817"/>
        <v>6</v>
      </c>
      <c r="C8189" s="285">
        <v>3</v>
      </c>
      <c r="D8189" t="s">
        <v>713</v>
      </c>
      <c r="F8189" s="16">
        <v>19</v>
      </c>
      <c r="G8189" t="str">
        <f t="shared" si="1811"/>
        <v>heating</v>
      </c>
      <c r="H8189" s="283">
        <f>IF(G8189="heating",F8189*Assumptions!M$4+Assumptions!M$7,0)</f>
        <v>0.54076628339645738</v>
      </c>
      <c r="I8189" s="15">
        <f t="shared" si="1812"/>
        <v>1.0924036124451033</v>
      </c>
      <c r="J8189" s="15">
        <f t="shared" si="1813"/>
        <v>0.9885470267915587</v>
      </c>
      <c r="K8189" s="283">
        <f t="shared" si="1818"/>
        <v>0.58396936886755002</v>
      </c>
      <c r="L8189" s="283">
        <f t="shared" si="1819"/>
        <v>2.9437809613584625</v>
      </c>
      <c r="M8189" s="283">
        <f t="shared" si="1820"/>
        <v>5.8654938292230225</v>
      </c>
      <c r="N8189" s="283">
        <f t="shared" si="1821"/>
        <v>1.8289671560163632</v>
      </c>
      <c r="O8189" s="283">
        <f t="shared" si="1822"/>
        <v>0.93991732133293204</v>
      </c>
      <c r="P8189" s="21">
        <f t="shared" si="1814"/>
        <v>0</v>
      </c>
      <c r="Q8189" s="21">
        <f t="shared" si="1815"/>
        <v>0.69158980876382303</v>
      </c>
      <c r="R8189">
        <f t="shared" si="1816"/>
        <v>1.0112882868167345</v>
      </c>
      <c r="S8189" s="296">
        <f t="shared" si="1823"/>
        <v>0</v>
      </c>
      <c r="T8189" s="283">
        <f t="shared" si="1824"/>
        <v>0.58396936886755002</v>
      </c>
    </row>
    <row r="8190" spans="1:20" x14ac:dyDescent="0.25">
      <c r="A8190" s="286">
        <v>43442</v>
      </c>
      <c r="B8190" s="1">
        <f t="shared" si="1817"/>
        <v>6</v>
      </c>
      <c r="C8190" s="285">
        <v>4</v>
      </c>
      <c r="D8190" t="s">
        <v>713</v>
      </c>
      <c r="F8190" s="16">
        <v>19</v>
      </c>
      <c r="G8190" t="str">
        <f t="shared" si="1811"/>
        <v>heating</v>
      </c>
      <c r="H8190" s="283">
        <f>IF(G8190="heating",F8190*Assumptions!M$4+Assumptions!M$7,0)</f>
        <v>0.54076628339645738</v>
      </c>
      <c r="I8190" s="15">
        <f t="shared" si="1812"/>
        <v>1.1348296917927807</v>
      </c>
      <c r="J8190" s="15">
        <f t="shared" si="1813"/>
        <v>0.9885470267915587</v>
      </c>
      <c r="K8190" s="283">
        <f t="shared" si="1818"/>
        <v>0.60664920120967603</v>
      </c>
      <c r="L8190" s="283">
        <f t="shared" si="1819"/>
        <v>2.9437809613584625</v>
      </c>
      <c r="M8190" s="283">
        <f t="shared" si="1820"/>
        <v>6.0932941621557672</v>
      </c>
      <c r="N8190" s="283">
        <f t="shared" si="1821"/>
        <v>1.8289671560163632</v>
      </c>
      <c r="O8190" s="283">
        <f t="shared" si="1822"/>
        <v>0.97642123472248188</v>
      </c>
      <c r="P8190" s="21">
        <f t="shared" si="1814"/>
        <v>0</v>
      </c>
      <c r="Q8190" s="21">
        <f t="shared" si="1815"/>
        <v>0.6473875548762833</v>
      </c>
      <c r="R8190">
        <f t="shared" si="1816"/>
        <v>1.0112882868167345</v>
      </c>
      <c r="S8190" s="296">
        <f t="shared" si="1823"/>
        <v>0</v>
      </c>
      <c r="T8190" s="283">
        <f t="shared" si="1824"/>
        <v>0.60664920120967603</v>
      </c>
    </row>
    <row r="8191" spans="1:20" x14ac:dyDescent="0.25">
      <c r="A8191" s="286">
        <v>43442</v>
      </c>
      <c r="B8191" s="1">
        <f t="shared" si="1817"/>
        <v>6</v>
      </c>
      <c r="C8191" s="285">
        <v>5</v>
      </c>
      <c r="D8191" t="s">
        <v>713</v>
      </c>
      <c r="F8191" s="16">
        <v>19</v>
      </c>
      <c r="G8191" t="str">
        <f t="shared" si="1811"/>
        <v>heating</v>
      </c>
      <c r="H8191" s="283">
        <f>IF(G8191="heating",F8191*Assumptions!M$4+Assumptions!M$7,0)</f>
        <v>0.54076628339645738</v>
      </c>
      <c r="I8191" s="15">
        <f t="shared" si="1812"/>
        <v>1.1635558681477385</v>
      </c>
      <c r="J8191" s="15">
        <f t="shared" si="1813"/>
        <v>0.9885470267915587</v>
      </c>
      <c r="K8191" s="283">
        <f t="shared" si="1818"/>
        <v>0.62200543665678798</v>
      </c>
      <c r="L8191" s="283">
        <f t="shared" si="1819"/>
        <v>2.9437809613584625</v>
      </c>
      <c r="M8191" s="283">
        <f t="shared" si="1820"/>
        <v>6.2475349649393124</v>
      </c>
      <c r="N8191" s="283">
        <f t="shared" si="1821"/>
        <v>1.8289671560163632</v>
      </c>
      <c r="O8191" s="283">
        <f t="shared" si="1822"/>
        <v>1.00113758536806</v>
      </c>
      <c r="P8191" s="21">
        <f t="shared" si="1814"/>
        <v>0</v>
      </c>
      <c r="Q8191" s="21">
        <f t="shared" si="1815"/>
        <v>0.72139578924615555</v>
      </c>
      <c r="R8191">
        <f t="shared" si="1816"/>
        <v>1.0112882868167345</v>
      </c>
      <c r="S8191" s="296">
        <f t="shared" si="1823"/>
        <v>0</v>
      </c>
      <c r="T8191" s="283">
        <f t="shared" si="1824"/>
        <v>0.62200543665678798</v>
      </c>
    </row>
    <row r="8192" spans="1:20" x14ac:dyDescent="0.25">
      <c r="A8192" s="286">
        <v>43442</v>
      </c>
      <c r="B8192" s="1">
        <f t="shared" si="1817"/>
        <v>6</v>
      </c>
      <c r="C8192" s="285">
        <v>6</v>
      </c>
      <c r="D8192" t="s">
        <v>713</v>
      </c>
      <c r="F8192" s="16">
        <v>19</v>
      </c>
      <c r="G8192" t="str">
        <f t="shared" si="1811"/>
        <v>heating</v>
      </c>
      <c r="H8192" s="283">
        <f>IF(G8192="heating",F8192*Assumptions!M$4+Assumptions!M$7,0)</f>
        <v>0.54076628339645738</v>
      </c>
      <c r="I8192" s="15">
        <f t="shared" si="1812"/>
        <v>1.2083911162615524</v>
      </c>
      <c r="J8192" s="15">
        <f t="shared" si="1813"/>
        <v>0.9885470267915587</v>
      </c>
      <c r="K8192" s="283">
        <f t="shared" si="1818"/>
        <v>0.64597314533676964</v>
      </c>
      <c r="L8192" s="283">
        <f t="shared" si="1819"/>
        <v>2.9437809613584625</v>
      </c>
      <c r="M8192" s="283">
        <f t="shared" si="1820"/>
        <v>6.4882709604516604</v>
      </c>
      <c r="N8192" s="283">
        <f t="shared" si="1821"/>
        <v>1.8289671560163632</v>
      </c>
      <c r="O8192" s="283">
        <f t="shared" si="1822"/>
        <v>1.0397143767923476</v>
      </c>
      <c r="P8192" s="21">
        <f t="shared" si="1814"/>
        <v>0</v>
      </c>
      <c r="Q8192" s="21">
        <f t="shared" si="1815"/>
        <v>0.87787080972652631</v>
      </c>
      <c r="R8192">
        <f t="shared" si="1816"/>
        <v>1.0112882868167345</v>
      </c>
      <c r="S8192" s="296">
        <f t="shared" si="1823"/>
        <v>0</v>
      </c>
      <c r="T8192" s="283">
        <f t="shared" si="1824"/>
        <v>0.64597314533676964</v>
      </c>
    </row>
    <row r="8193" spans="1:20" x14ac:dyDescent="0.25">
      <c r="A8193" s="286">
        <v>43442</v>
      </c>
      <c r="B8193" s="1">
        <f t="shared" si="1817"/>
        <v>6</v>
      </c>
      <c r="C8193" s="285">
        <v>7</v>
      </c>
      <c r="D8193" t="s">
        <v>713</v>
      </c>
      <c r="F8193" s="16">
        <v>18</v>
      </c>
      <c r="G8193" t="str">
        <f t="shared" si="1811"/>
        <v>heating</v>
      </c>
      <c r="H8193" s="283">
        <f>IF(G8193="heating",F8193*Assumptions!M$4+Assumptions!M$7,0)</f>
        <v>0.55146215763349737</v>
      </c>
      <c r="I8193" s="15">
        <f t="shared" si="1812"/>
        <v>1.1637425769249583</v>
      </c>
      <c r="J8193" s="15">
        <f t="shared" si="1813"/>
        <v>0.9885470267915587</v>
      </c>
      <c r="K8193" s="283">
        <f t="shared" si="1818"/>
        <v>0.63440993240178556</v>
      </c>
      <c r="L8193" s="283">
        <f t="shared" si="1819"/>
        <v>2.9050026706454841</v>
      </c>
      <c r="M8193" s="283">
        <f t="shared" si="1820"/>
        <v>6.2881882134730418</v>
      </c>
      <c r="N8193" s="283">
        <f t="shared" si="1821"/>
        <v>1.7641684145174241</v>
      </c>
      <c r="O8193" s="283">
        <f t="shared" si="1822"/>
        <v>1.0446636119008725</v>
      </c>
      <c r="P8193" s="21">
        <f t="shared" si="1814"/>
        <v>0</v>
      </c>
      <c r="Q8193" s="21">
        <f t="shared" si="1815"/>
        <v>0.97331382064367777</v>
      </c>
      <c r="R8193">
        <f t="shared" si="1816"/>
        <v>1.0112882868167345</v>
      </c>
      <c r="S8193" s="296">
        <f t="shared" si="1823"/>
        <v>0</v>
      </c>
      <c r="T8193" s="283">
        <f t="shared" si="1824"/>
        <v>0.63440993240178556</v>
      </c>
    </row>
    <row r="8194" spans="1:20" x14ac:dyDescent="0.25">
      <c r="A8194" s="286">
        <v>43442</v>
      </c>
      <c r="B8194" s="1">
        <f t="shared" si="1817"/>
        <v>6</v>
      </c>
      <c r="C8194" s="285">
        <v>8</v>
      </c>
      <c r="D8194" t="s">
        <v>713</v>
      </c>
      <c r="F8194" s="16">
        <v>18</v>
      </c>
      <c r="G8194" t="str">
        <f t="shared" ref="G8194:G8257" si="1825">VLOOKUP(A8194,U$2:W$366,3,FALSE)</f>
        <v>heating</v>
      </c>
      <c r="H8194" s="283">
        <f>IF(G8194="heating",F8194*Assumptions!M$4+Assumptions!M$7,0)</f>
        <v>0.55146215763349737</v>
      </c>
      <c r="I8194" s="15">
        <f t="shared" ref="I8194:I8257" si="1826">VLOOKUP(C8194,AO$2:AQ$25,3,FALSE)</f>
        <v>1.094193721037565</v>
      </c>
      <c r="J8194" s="15">
        <f t="shared" ref="J8194:J8257" si="1827">VLOOKUP(B8194,AS$4:AU$10,3,FALSE)</f>
        <v>0.9885470267915587</v>
      </c>
      <c r="K8194" s="283">
        <f t="shared" si="1818"/>
        <v>0.59649563259268967</v>
      </c>
      <c r="L8194" s="283">
        <f t="shared" si="1819"/>
        <v>2.9050026706454841</v>
      </c>
      <c r="M8194" s="283">
        <f t="shared" si="1820"/>
        <v>5.9123866362829665</v>
      </c>
      <c r="N8194" s="283">
        <f t="shared" si="1821"/>
        <v>1.7641684145174241</v>
      </c>
      <c r="O8194" s="283">
        <f t="shared" si="1822"/>
        <v>0.98223128327809461</v>
      </c>
      <c r="P8194" s="21">
        <f t="shared" ref="P8194:P8257" si="1828">IF(G8194="cooling",IF(F8194&lt;61,0.025,(F8194^2*AX$25+F8194*AY$25+AZ$25)),0)</f>
        <v>0</v>
      </c>
      <c r="Q8194" s="21">
        <f t="shared" ref="Q8194:Q8257" si="1829">VLOOKUP(C8194,BB$2:BC$25,2,FALSE)</f>
        <v>0.94940007506179924</v>
      </c>
      <c r="R8194">
        <f t="shared" ref="R8194:R8257" si="1830">VLOOKUP(B8194,AS$4:AV$10,4,FALSE)</f>
        <v>1.0112882868167345</v>
      </c>
      <c r="S8194" s="296">
        <f t="shared" si="1823"/>
        <v>0</v>
      </c>
      <c r="T8194" s="283">
        <f t="shared" si="1824"/>
        <v>0.59649563259268967</v>
      </c>
    </row>
    <row r="8195" spans="1:20" x14ac:dyDescent="0.25">
      <c r="A8195" s="286">
        <v>43442</v>
      </c>
      <c r="B8195" s="1">
        <f t="shared" ref="B8195:B8258" si="1831">WEEKDAY(A8195,2)</f>
        <v>6</v>
      </c>
      <c r="C8195" s="285">
        <v>9</v>
      </c>
      <c r="D8195" t="s">
        <v>713</v>
      </c>
      <c r="F8195" s="16">
        <v>18</v>
      </c>
      <c r="G8195" t="str">
        <f t="shared" si="1825"/>
        <v>heating</v>
      </c>
      <c r="H8195" s="283">
        <f>IF(G8195="heating",F8195*Assumptions!M$4+Assumptions!M$7,0)</f>
        <v>0.55146215763349737</v>
      </c>
      <c r="I8195" s="15">
        <f t="shared" si="1826"/>
        <v>1.0343009000871222</v>
      </c>
      <c r="J8195" s="15">
        <f t="shared" si="1827"/>
        <v>0.9885470267915587</v>
      </c>
      <c r="K8195" s="283">
        <f t="shared" ref="K8195:K8258" si="1832">H8195*I8195*J8195</f>
        <v>0.56384528427345582</v>
      </c>
      <c r="L8195" s="283">
        <f t="shared" ref="L8195:L8258" si="1833">VLOOKUP(F8195,BL$2:BN$92,2,FALSE)</f>
        <v>2.9050026706454841</v>
      </c>
      <c r="M8195" s="283">
        <f t="shared" ref="M8195:M8258" si="1834">IF(G8195="heating",K8195*(L8195*3.412),0)</f>
        <v>5.5887606572735971</v>
      </c>
      <c r="N8195" s="283">
        <f t="shared" ref="N8195:N8258" si="1835">VLOOKUP(F8195,BL$2:BN$92,3,FALSE)</f>
        <v>1.7641684145174241</v>
      </c>
      <c r="O8195" s="283">
        <f t="shared" ref="O8195:O8258" si="1836">IF(F8195&lt;=61,IF(G8195="heating",IF(F8195&gt;=5,K8195*L8195/N8195,0),0),0)</f>
        <v>0.92846694406628238</v>
      </c>
      <c r="P8195" s="21">
        <f t="shared" si="1828"/>
        <v>0</v>
      </c>
      <c r="Q8195" s="21">
        <f t="shared" si="1829"/>
        <v>0.8408485371888097</v>
      </c>
      <c r="R8195">
        <f t="shared" si="1830"/>
        <v>1.0112882868167345</v>
      </c>
      <c r="S8195" s="296">
        <f t="shared" ref="S8195:S8258" si="1837">P8195*Q8195*R8195</f>
        <v>0</v>
      </c>
      <c r="T8195" s="283">
        <f t="shared" ref="T8195:T8258" si="1838">K8195+S8195</f>
        <v>0.56384528427345582</v>
      </c>
    </row>
    <row r="8196" spans="1:20" x14ac:dyDescent="0.25">
      <c r="A8196" s="286">
        <v>43442</v>
      </c>
      <c r="B8196" s="1">
        <f t="shared" si="1831"/>
        <v>6</v>
      </c>
      <c r="C8196" s="285">
        <v>10</v>
      </c>
      <c r="D8196" t="s">
        <v>713</v>
      </c>
      <c r="F8196" s="16">
        <v>19</v>
      </c>
      <c r="G8196" t="str">
        <f t="shared" si="1825"/>
        <v>heating</v>
      </c>
      <c r="H8196" s="283">
        <f>IF(G8196="heating",F8196*Assumptions!M$4+Assumptions!M$7,0)</f>
        <v>0.54076628339645738</v>
      </c>
      <c r="I8196" s="15">
        <f t="shared" si="1826"/>
        <v>0.98112329028689171</v>
      </c>
      <c r="J8196" s="15">
        <f t="shared" si="1827"/>
        <v>0.9885470267915587</v>
      </c>
      <c r="K8196" s="283">
        <f t="shared" si="1832"/>
        <v>0.5244819241559241</v>
      </c>
      <c r="L8196" s="283">
        <f t="shared" si="1833"/>
        <v>2.9437809613584625</v>
      </c>
      <c r="M8196" s="283">
        <f t="shared" si="1834"/>
        <v>5.2679911887182138</v>
      </c>
      <c r="N8196" s="283">
        <f t="shared" si="1835"/>
        <v>1.8289671560163632</v>
      </c>
      <c r="O8196" s="283">
        <f t="shared" si="1836"/>
        <v>0.84417038208041451</v>
      </c>
      <c r="P8196" s="21">
        <f t="shared" si="1828"/>
        <v>0</v>
      </c>
      <c r="Q8196" s="21">
        <f t="shared" si="1829"/>
        <v>0.74504051125983206</v>
      </c>
      <c r="R8196">
        <f t="shared" si="1830"/>
        <v>1.0112882868167345</v>
      </c>
      <c r="S8196" s="296">
        <f t="shared" si="1837"/>
        <v>0</v>
      </c>
      <c r="T8196" s="283">
        <f t="shared" si="1838"/>
        <v>0.5244819241559241</v>
      </c>
    </row>
    <row r="8197" spans="1:20" x14ac:dyDescent="0.25">
      <c r="A8197" s="286">
        <v>43442</v>
      </c>
      <c r="B8197" s="1">
        <f t="shared" si="1831"/>
        <v>6</v>
      </c>
      <c r="C8197" s="285">
        <v>11</v>
      </c>
      <c r="D8197" t="s">
        <v>713</v>
      </c>
      <c r="F8197" s="16">
        <v>19</v>
      </c>
      <c r="G8197" t="str">
        <f t="shared" si="1825"/>
        <v>heating</v>
      </c>
      <c r="H8197" s="283">
        <f>IF(G8197="heating",F8197*Assumptions!M$4+Assumptions!M$7,0)</f>
        <v>0.54076628339645738</v>
      </c>
      <c r="I8197" s="15">
        <f t="shared" si="1826"/>
        <v>0.94956163997961163</v>
      </c>
      <c r="J8197" s="15">
        <f t="shared" si="1827"/>
        <v>0.9885470267915587</v>
      </c>
      <c r="K8197" s="283">
        <f t="shared" si="1832"/>
        <v>0.50760992117059256</v>
      </c>
      <c r="L8197" s="283">
        <f t="shared" si="1833"/>
        <v>2.9437809613584625</v>
      </c>
      <c r="M8197" s="283">
        <f t="shared" si="1834"/>
        <v>5.0985257429723081</v>
      </c>
      <c r="N8197" s="283">
        <f t="shared" si="1835"/>
        <v>1.8289671560163632</v>
      </c>
      <c r="O8197" s="283">
        <f t="shared" si="1836"/>
        <v>0.81701435524591315</v>
      </c>
      <c r="P8197" s="21">
        <f t="shared" si="1828"/>
        <v>0</v>
      </c>
      <c r="Q8197" s="21">
        <f t="shared" si="1829"/>
        <v>0.72850690893675296</v>
      </c>
      <c r="R8197">
        <f t="shared" si="1830"/>
        <v>1.0112882868167345</v>
      </c>
      <c r="S8197" s="296">
        <f t="shared" si="1837"/>
        <v>0</v>
      </c>
      <c r="T8197" s="283">
        <f t="shared" si="1838"/>
        <v>0.50760992117059256</v>
      </c>
    </row>
    <row r="8198" spans="1:20" x14ac:dyDescent="0.25">
      <c r="A8198" s="286">
        <v>43442</v>
      </c>
      <c r="B8198" s="1">
        <f t="shared" si="1831"/>
        <v>6</v>
      </c>
      <c r="C8198" s="285">
        <v>12</v>
      </c>
      <c r="D8198" t="s">
        <v>713</v>
      </c>
      <c r="F8198" s="16">
        <v>21</v>
      </c>
      <c r="G8198" t="str">
        <f t="shared" si="1825"/>
        <v>heating</v>
      </c>
      <c r="H8198" s="283">
        <f>IF(G8198="heating",F8198*Assumptions!M$4+Assumptions!M$7,0)</f>
        <v>0.51937453492237728</v>
      </c>
      <c r="I8198" s="15">
        <f t="shared" si="1826"/>
        <v>0.91648403420261149</v>
      </c>
      <c r="J8198" s="15">
        <f t="shared" si="1827"/>
        <v>0.9885470267915587</v>
      </c>
      <c r="K8198" s="283">
        <f t="shared" si="1832"/>
        <v>0.47054687131473139</v>
      </c>
      <c r="L8198" s="283">
        <f t="shared" si="1833"/>
        <v>3.0222800846604434</v>
      </c>
      <c r="M8198" s="283">
        <f t="shared" si="1834"/>
        <v>4.8522885827077822</v>
      </c>
      <c r="N8198" s="283">
        <f t="shared" si="1835"/>
        <v>1.9596958788221039</v>
      </c>
      <c r="O8198" s="283">
        <f t="shared" si="1836"/>
        <v>0.72568629318574485</v>
      </c>
      <c r="P8198" s="21">
        <f t="shared" si="1828"/>
        <v>0</v>
      </c>
      <c r="Q8198" s="21">
        <f t="shared" si="1829"/>
        <v>0.75910815787401487</v>
      </c>
      <c r="R8198">
        <f t="shared" si="1830"/>
        <v>1.0112882868167345</v>
      </c>
      <c r="S8198" s="296">
        <f t="shared" si="1837"/>
        <v>0</v>
      </c>
      <c r="T8198" s="283">
        <f t="shared" si="1838"/>
        <v>0.47054687131473139</v>
      </c>
    </row>
    <row r="8199" spans="1:20" x14ac:dyDescent="0.25">
      <c r="A8199" s="286">
        <v>43442</v>
      </c>
      <c r="B8199" s="1">
        <f t="shared" si="1831"/>
        <v>6</v>
      </c>
      <c r="C8199" s="285">
        <v>13</v>
      </c>
      <c r="D8199" t="s">
        <v>713</v>
      </c>
      <c r="F8199" s="16">
        <v>21</v>
      </c>
      <c r="G8199" t="str">
        <f t="shared" si="1825"/>
        <v>heating</v>
      </c>
      <c r="H8199" s="283">
        <f>IF(G8199="heating",F8199*Assumptions!M$4+Assumptions!M$7,0)</f>
        <v>0.51937453492237728</v>
      </c>
      <c r="I8199" s="15">
        <f t="shared" si="1826"/>
        <v>0.90040206880052787</v>
      </c>
      <c r="J8199" s="15">
        <f t="shared" si="1827"/>
        <v>0.9885470267915587</v>
      </c>
      <c r="K8199" s="283">
        <f t="shared" si="1832"/>
        <v>0.46228996969709857</v>
      </c>
      <c r="L8199" s="283">
        <f t="shared" si="1833"/>
        <v>3.0222800846604434</v>
      </c>
      <c r="M8199" s="283">
        <f t="shared" si="1834"/>
        <v>4.7671432509880374</v>
      </c>
      <c r="N8199" s="283">
        <f t="shared" si="1835"/>
        <v>1.9596958788221039</v>
      </c>
      <c r="O8199" s="283">
        <f t="shared" si="1836"/>
        <v>0.71295234319398815</v>
      </c>
      <c r="P8199" s="21">
        <f t="shared" si="1828"/>
        <v>0</v>
      </c>
      <c r="Q8199" s="21">
        <f t="shared" si="1829"/>
        <v>0.79115902007799765</v>
      </c>
      <c r="R8199">
        <f t="shared" si="1830"/>
        <v>1.0112882868167345</v>
      </c>
      <c r="S8199" s="296">
        <f t="shared" si="1837"/>
        <v>0</v>
      </c>
      <c r="T8199" s="283">
        <f t="shared" si="1838"/>
        <v>0.46228996969709857</v>
      </c>
    </row>
    <row r="8200" spans="1:20" x14ac:dyDescent="0.25">
      <c r="A8200" s="286">
        <v>43442</v>
      </c>
      <c r="B8200" s="1">
        <f t="shared" si="1831"/>
        <v>6</v>
      </c>
      <c r="C8200" s="285">
        <v>14</v>
      </c>
      <c r="D8200" t="s">
        <v>713</v>
      </c>
      <c r="F8200" s="16">
        <v>23</v>
      </c>
      <c r="G8200" t="str">
        <f t="shared" si="1825"/>
        <v>heating</v>
      </c>
      <c r="H8200" s="283">
        <f>IF(G8200="heating",F8200*Assumptions!M$4+Assumptions!M$7,0)</f>
        <v>0.4979827864482973</v>
      </c>
      <c r="I8200" s="15">
        <f t="shared" si="1826"/>
        <v>0.86032894500746537</v>
      </c>
      <c r="J8200" s="15">
        <f t="shared" si="1827"/>
        <v>0.9885470267915587</v>
      </c>
      <c r="K8200" s="283">
        <f t="shared" si="1832"/>
        <v>0.42352221937755652</v>
      </c>
      <c r="L8200" s="283">
        <f t="shared" si="1833"/>
        <v>3.0592830131973998</v>
      </c>
      <c r="M8200" s="283">
        <f t="shared" si="1834"/>
        <v>4.420840818919074</v>
      </c>
      <c r="N8200" s="283">
        <f t="shared" si="1835"/>
        <v>2.0731424140202046</v>
      </c>
      <c r="O8200" s="283">
        <f t="shared" si="1836"/>
        <v>0.62498086127178809</v>
      </c>
      <c r="P8200" s="21">
        <f t="shared" si="1828"/>
        <v>0</v>
      </c>
      <c r="Q8200" s="21">
        <f t="shared" si="1829"/>
        <v>0.84355555031342389</v>
      </c>
      <c r="R8200">
        <f t="shared" si="1830"/>
        <v>1.0112882868167345</v>
      </c>
      <c r="S8200" s="296">
        <f t="shared" si="1837"/>
        <v>0</v>
      </c>
      <c r="T8200" s="283">
        <f t="shared" si="1838"/>
        <v>0.42352221937755652</v>
      </c>
    </row>
    <row r="8201" spans="1:20" x14ac:dyDescent="0.25">
      <c r="A8201" s="286">
        <v>43442</v>
      </c>
      <c r="B8201" s="1">
        <f t="shared" si="1831"/>
        <v>6</v>
      </c>
      <c r="C8201" s="285">
        <v>15</v>
      </c>
      <c r="D8201" t="s">
        <v>713</v>
      </c>
      <c r="F8201" s="16">
        <v>23</v>
      </c>
      <c r="G8201" t="str">
        <f t="shared" si="1825"/>
        <v>heating</v>
      </c>
      <c r="H8201" s="283">
        <f>IF(G8201="heating",F8201*Assumptions!M$4+Assumptions!M$7,0)</f>
        <v>0.4979827864482973</v>
      </c>
      <c r="I8201" s="15">
        <f t="shared" si="1826"/>
        <v>0.85754515037175039</v>
      </c>
      <c r="J8201" s="15">
        <f t="shared" si="1827"/>
        <v>0.9885470267915587</v>
      </c>
      <c r="K8201" s="283">
        <f t="shared" si="1832"/>
        <v>0.42215181461638795</v>
      </c>
      <c r="L8201" s="283">
        <f t="shared" si="1833"/>
        <v>3.0592830131973998</v>
      </c>
      <c r="M8201" s="283">
        <f t="shared" si="1834"/>
        <v>4.4065361590230268</v>
      </c>
      <c r="N8201" s="283">
        <f t="shared" si="1835"/>
        <v>2.0731424140202046</v>
      </c>
      <c r="O8201" s="283">
        <f t="shared" si="1836"/>
        <v>0.62295859016359256</v>
      </c>
      <c r="P8201" s="21">
        <f t="shared" si="1828"/>
        <v>0</v>
      </c>
      <c r="Q8201" s="21">
        <f t="shared" si="1829"/>
        <v>0.96592607327566882</v>
      </c>
      <c r="R8201">
        <f t="shared" si="1830"/>
        <v>1.0112882868167345</v>
      </c>
      <c r="S8201" s="296">
        <f t="shared" si="1837"/>
        <v>0</v>
      </c>
      <c r="T8201" s="283">
        <f t="shared" si="1838"/>
        <v>0.42215181461638795</v>
      </c>
    </row>
    <row r="8202" spans="1:20" x14ac:dyDescent="0.25">
      <c r="A8202" s="286">
        <v>43442</v>
      </c>
      <c r="B8202" s="1">
        <f t="shared" si="1831"/>
        <v>6</v>
      </c>
      <c r="C8202" s="285">
        <v>16</v>
      </c>
      <c r="D8202" t="s">
        <v>713</v>
      </c>
      <c r="F8202" s="16">
        <v>21</v>
      </c>
      <c r="G8202" t="str">
        <f t="shared" si="1825"/>
        <v>heating</v>
      </c>
      <c r="H8202" s="283">
        <f>IF(G8202="heating",F8202*Assumptions!M$4+Assumptions!M$7,0)</f>
        <v>0.51937453492237728</v>
      </c>
      <c r="I8202" s="15">
        <f t="shared" si="1826"/>
        <v>0.88344815438260227</v>
      </c>
      <c r="J8202" s="15">
        <f t="shared" si="1827"/>
        <v>0.9885470267915587</v>
      </c>
      <c r="K8202" s="283">
        <f t="shared" si="1832"/>
        <v>0.45358538665127002</v>
      </c>
      <c r="L8202" s="283">
        <f t="shared" si="1833"/>
        <v>3.0222800846604434</v>
      </c>
      <c r="M8202" s="283">
        <f t="shared" si="1834"/>
        <v>4.6773814195843073</v>
      </c>
      <c r="N8202" s="283">
        <f t="shared" si="1835"/>
        <v>1.9596958788221039</v>
      </c>
      <c r="O8202" s="283">
        <f t="shared" si="1836"/>
        <v>0.69952797042830517</v>
      </c>
      <c r="P8202" s="21">
        <f t="shared" si="1828"/>
        <v>0</v>
      </c>
      <c r="Q8202" s="21">
        <f t="shared" si="1829"/>
        <v>1.1649354943302594</v>
      </c>
      <c r="R8202">
        <f t="shared" si="1830"/>
        <v>1.0112882868167345</v>
      </c>
      <c r="S8202" s="296">
        <f t="shared" si="1837"/>
        <v>0</v>
      </c>
      <c r="T8202" s="283">
        <f t="shared" si="1838"/>
        <v>0.45358538665127002</v>
      </c>
    </row>
    <row r="8203" spans="1:20" x14ac:dyDescent="0.25">
      <c r="A8203" s="286">
        <v>43442</v>
      </c>
      <c r="B8203" s="1">
        <f t="shared" si="1831"/>
        <v>6</v>
      </c>
      <c r="C8203" s="285">
        <v>17</v>
      </c>
      <c r="D8203" t="s">
        <v>713</v>
      </c>
      <c r="F8203" s="16">
        <v>21</v>
      </c>
      <c r="G8203" t="str">
        <f t="shared" si="1825"/>
        <v>heating</v>
      </c>
      <c r="H8203" s="283">
        <f>IF(G8203="heating",F8203*Assumptions!M$4+Assumptions!M$7,0)</f>
        <v>0.51937453492237728</v>
      </c>
      <c r="I8203" s="15">
        <f t="shared" si="1826"/>
        <v>0.94025748850374469</v>
      </c>
      <c r="J8203" s="15">
        <f t="shared" si="1827"/>
        <v>0.9885470267915587</v>
      </c>
      <c r="K8203" s="283">
        <f t="shared" si="1832"/>
        <v>0.48275278448317499</v>
      </c>
      <c r="L8203" s="283">
        <f t="shared" si="1833"/>
        <v>3.0222800846604434</v>
      </c>
      <c r="M8203" s="283">
        <f t="shared" si="1834"/>
        <v>4.9781561991330694</v>
      </c>
      <c r="N8203" s="283">
        <f t="shared" si="1835"/>
        <v>1.9596958788221039</v>
      </c>
      <c r="O8203" s="283">
        <f t="shared" si="1836"/>
        <v>0.7445104835525963</v>
      </c>
      <c r="P8203" s="21">
        <f t="shared" si="1828"/>
        <v>0</v>
      </c>
      <c r="Q8203" s="21">
        <f t="shared" si="1829"/>
        <v>1.3521540118753073</v>
      </c>
      <c r="R8203">
        <f t="shared" si="1830"/>
        <v>1.0112882868167345</v>
      </c>
      <c r="S8203" s="296">
        <f t="shared" si="1837"/>
        <v>0</v>
      </c>
      <c r="T8203" s="283">
        <f t="shared" si="1838"/>
        <v>0.48275278448317499</v>
      </c>
    </row>
    <row r="8204" spans="1:20" x14ac:dyDescent="0.25">
      <c r="A8204" s="286">
        <v>43442</v>
      </c>
      <c r="B8204" s="1">
        <f t="shared" si="1831"/>
        <v>6</v>
      </c>
      <c r="C8204" s="285">
        <v>18</v>
      </c>
      <c r="D8204" t="s">
        <v>713</v>
      </c>
      <c r="F8204" s="16">
        <v>21</v>
      </c>
      <c r="G8204" t="str">
        <f t="shared" si="1825"/>
        <v>heating</v>
      </c>
      <c r="H8204" s="283">
        <f>IF(G8204="heating",F8204*Assumptions!M$4+Assumptions!M$7,0)</f>
        <v>0.51937453492237728</v>
      </c>
      <c r="I8204" s="15">
        <f t="shared" si="1826"/>
        <v>0.98182363790757687</v>
      </c>
      <c r="J8204" s="15">
        <f t="shared" si="1827"/>
        <v>0.9885470267915587</v>
      </c>
      <c r="K8204" s="283">
        <f t="shared" si="1832"/>
        <v>0.5040939326370445</v>
      </c>
      <c r="L8204" s="283">
        <f t="shared" si="1833"/>
        <v>3.0222800846604434</v>
      </c>
      <c r="M8204" s="283">
        <f t="shared" si="1834"/>
        <v>5.1982265382250343</v>
      </c>
      <c r="N8204" s="283">
        <f t="shared" si="1835"/>
        <v>1.9596958788221039</v>
      </c>
      <c r="O8204" s="283">
        <f t="shared" si="1836"/>
        <v>0.7774232062593438</v>
      </c>
      <c r="P8204" s="21">
        <f t="shared" si="1828"/>
        <v>0</v>
      </c>
      <c r="Q8204" s="21">
        <f t="shared" si="1829"/>
        <v>1.5598916921549892</v>
      </c>
      <c r="R8204">
        <f t="shared" si="1830"/>
        <v>1.0112882868167345</v>
      </c>
      <c r="S8204" s="296">
        <f t="shared" si="1837"/>
        <v>0</v>
      </c>
      <c r="T8204" s="283">
        <f t="shared" si="1838"/>
        <v>0.5040939326370445</v>
      </c>
    </row>
    <row r="8205" spans="1:20" x14ac:dyDescent="0.25">
      <c r="A8205" s="286">
        <v>43442</v>
      </c>
      <c r="B8205" s="1">
        <f t="shared" si="1831"/>
        <v>6</v>
      </c>
      <c r="C8205" s="285">
        <v>19</v>
      </c>
      <c r="D8205" t="s">
        <v>713</v>
      </c>
      <c r="F8205" s="16">
        <v>19</v>
      </c>
      <c r="G8205" t="str">
        <f t="shared" si="1825"/>
        <v>heating</v>
      </c>
      <c r="H8205" s="283">
        <f>IF(G8205="heating",F8205*Assumptions!M$4+Assumptions!M$7,0)</f>
        <v>0.54076628339645738</v>
      </c>
      <c r="I8205" s="15">
        <f t="shared" si="1826"/>
        <v>0.98418842963438757</v>
      </c>
      <c r="J8205" s="15">
        <f t="shared" si="1827"/>
        <v>0.9885470267915587</v>
      </c>
      <c r="K8205" s="283">
        <f t="shared" si="1832"/>
        <v>0.52612046459084805</v>
      </c>
      <c r="L8205" s="283">
        <f t="shared" si="1833"/>
        <v>2.9437809613584625</v>
      </c>
      <c r="M8205" s="283">
        <f t="shared" si="1834"/>
        <v>5.2844489848327889</v>
      </c>
      <c r="N8205" s="283">
        <f t="shared" si="1835"/>
        <v>1.8289671560163632</v>
      </c>
      <c r="O8205" s="283">
        <f t="shared" si="1836"/>
        <v>0.84680766516167616</v>
      </c>
      <c r="P8205" s="21">
        <f t="shared" si="1828"/>
        <v>0</v>
      </c>
      <c r="Q8205" s="21">
        <f t="shared" si="1829"/>
        <v>1.6764212681468484</v>
      </c>
      <c r="R8205">
        <f t="shared" si="1830"/>
        <v>1.0112882868167345</v>
      </c>
      <c r="S8205" s="296">
        <f t="shared" si="1837"/>
        <v>0</v>
      </c>
      <c r="T8205" s="283">
        <f t="shared" si="1838"/>
        <v>0.52612046459084805</v>
      </c>
    </row>
    <row r="8206" spans="1:20" x14ac:dyDescent="0.25">
      <c r="A8206" s="286">
        <v>43442</v>
      </c>
      <c r="B8206" s="1">
        <f t="shared" si="1831"/>
        <v>6</v>
      </c>
      <c r="C8206" s="285">
        <v>20</v>
      </c>
      <c r="D8206" t="s">
        <v>713</v>
      </c>
      <c r="F8206" s="16">
        <v>19</v>
      </c>
      <c r="G8206" t="str">
        <f t="shared" si="1825"/>
        <v>heating</v>
      </c>
      <c r="H8206" s="283">
        <f>IF(G8206="heating",F8206*Assumptions!M$4+Assumptions!M$7,0)</f>
        <v>0.54076628339645738</v>
      </c>
      <c r="I8206" s="15">
        <f t="shared" si="1826"/>
        <v>0.97071962311712034</v>
      </c>
      <c r="J8206" s="15">
        <f t="shared" si="1827"/>
        <v>0.9885470267915587</v>
      </c>
      <c r="K8206" s="283">
        <f t="shared" si="1832"/>
        <v>0.51892040560927544</v>
      </c>
      <c r="L8206" s="283">
        <f t="shared" si="1833"/>
        <v>2.9437809613584625</v>
      </c>
      <c r="M8206" s="283">
        <f t="shared" si="1834"/>
        <v>5.2121302918021026</v>
      </c>
      <c r="N8206" s="283">
        <f t="shared" si="1835"/>
        <v>1.8289671560163632</v>
      </c>
      <c r="O8206" s="283">
        <f t="shared" si="1836"/>
        <v>0.83521894062887669</v>
      </c>
      <c r="P8206" s="21">
        <f t="shared" si="1828"/>
        <v>0</v>
      </c>
      <c r="Q8206" s="21">
        <f t="shared" si="1829"/>
        <v>1.52436960139122</v>
      </c>
      <c r="R8206">
        <f t="shared" si="1830"/>
        <v>1.0112882868167345</v>
      </c>
      <c r="S8206" s="296">
        <f t="shared" si="1837"/>
        <v>0</v>
      </c>
      <c r="T8206" s="283">
        <f t="shared" si="1838"/>
        <v>0.51892040560927544</v>
      </c>
    </row>
    <row r="8207" spans="1:20" x14ac:dyDescent="0.25">
      <c r="A8207" s="286">
        <v>43442</v>
      </c>
      <c r="B8207" s="1">
        <f t="shared" si="1831"/>
        <v>6</v>
      </c>
      <c r="C8207" s="285">
        <v>21</v>
      </c>
      <c r="D8207" t="s">
        <v>713</v>
      </c>
      <c r="F8207" s="16">
        <v>18</v>
      </c>
      <c r="G8207" t="str">
        <f t="shared" si="1825"/>
        <v>heating</v>
      </c>
      <c r="H8207" s="283">
        <f>IF(G8207="heating",F8207*Assumptions!M$4+Assumptions!M$7,0)</f>
        <v>0.55146215763349737</v>
      </c>
      <c r="I8207" s="15">
        <f t="shared" si="1826"/>
        <v>0.95751150862929935</v>
      </c>
      <c r="J8207" s="15">
        <f t="shared" si="1827"/>
        <v>0.9885470267915587</v>
      </c>
      <c r="K8207" s="283">
        <f t="shared" si="1832"/>
        <v>0.52198383345960198</v>
      </c>
      <c r="L8207" s="283">
        <f t="shared" si="1833"/>
        <v>2.9050026706454841</v>
      </c>
      <c r="M8207" s="283">
        <f t="shared" si="1834"/>
        <v>5.1738354359581047</v>
      </c>
      <c r="N8207" s="283">
        <f t="shared" si="1835"/>
        <v>1.7641684145174241</v>
      </c>
      <c r="O8207" s="283">
        <f t="shared" si="1836"/>
        <v>0.85953496148988828</v>
      </c>
      <c r="P8207" s="21">
        <f t="shared" si="1828"/>
        <v>0</v>
      </c>
      <c r="Q8207" s="21">
        <f t="shared" si="1829"/>
        <v>1.4448604713749031</v>
      </c>
      <c r="R8207">
        <f t="shared" si="1830"/>
        <v>1.0112882868167345</v>
      </c>
      <c r="S8207" s="296">
        <f t="shared" si="1837"/>
        <v>0</v>
      </c>
      <c r="T8207" s="283">
        <f t="shared" si="1838"/>
        <v>0.52198383345960198</v>
      </c>
    </row>
    <row r="8208" spans="1:20" x14ac:dyDescent="0.25">
      <c r="A8208" s="286">
        <v>43442</v>
      </c>
      <c r="B8208" s="1">
        <f t="shared" si="1831"/>
        <v>6</v>
      </c>
      <c r="C8208" s="285">
        <v>22</v>
      </c>
      <c r="D8208" t="s">
        <v>713</v>
      </c>
      <c r="F8208" s="16">
        <v>18</v>
      </c>
      <c r="G8208" t="str">
        <f t="shared" si="1825"/>
        <v>heating</v>
      </c>
      <c r="H8208" s="283">
        <f>IF(G8208="heating",F8208*Assumptions!M$4+Assumptions!M$7,0)</f>
        <v>0.55146215763349737</v>
      </c>
      <c r="I8208" s="15">
        <f t="shared" si="1826"/>
        <v>0.9426530227543114</v>
      </c>
      <c r="J8208" s="15">
        <f t="shared" si="1827"/>
        <v>0.9885470267915587</v>
      </c>
      <c r="K8208" s="283">
        <f t="shared" si="1832"/>
        <v>0.51388378521314881</v>
      </c>
      <c r="L8208" s="283">
        <f t="shared" si="1833"/>
        <v>2.9050026706454841</v>
      </c>
      <c r="M8208" s="283">
        <f t="shared" si="1834"/>
        <v>5.093548817936413</v>
      </c>
      <c r="N8208" s="283">
        <f t="shared" si="1835"/>
        <v>1.7641684145174241</v>
      </c>
      <c r="O8208" s="283">
        <f t="shared" si="1836"/>
        <v>0.84619685748877993</v>
      </c>
      <c r="P8208" s="21">
        <f t="shared" si="1828"/>
        <v>0</v>
      </c>
      <c r="Q8208" s="21">
        <f t="shared" si="1829"/>
        <v>1.2427137171080138</v>
      </c>
      <c r="R8208">
        <f t="shared" si="1830"/>
        <v>1.0112882868167345</v>
      </c>
      <c r="S8208" s="296">
        <f t="shared" si="1837"/>
        <v>0</v>
      </c>
      <c r="T8208" s="283">
        <f t="shared" si="1838"/>
        <v>0.51388378521314881</v>
      </c>
    </row>
    <row r="8209" spans="1:20" x14ac:dyDescent="0.25">
      <c r="A8209" s="286">
        <v>43442</v>
      </c>
      <c r="B8209" s="1">
        <f t="shared" si="1831"/>
        <v>6</v>
      </c>
      <c r="C8209" s="285">
        <v>23</v>
      </c>
      <c r="D8209" t="s">
        <v>713</v>
      </c>
      <c r="F8209" s="16">
        <v>18</v>
      </c>
      <c r="G8209" t="str">
        <f t="shared" si="1825"/>
        <v>heating</v>
      </c>
      <c r="H8209" s="283">
        <f>IF(G8209="heating",F8209*Assumptions!M$4+Assumptions!M$7,0)</f>
        <v>0.55146215763349737</v>
      </c>
      <c r="I8209" s="15">
        <f t="shared" si="1826"/>
        <v>0.94450710149963013</v>
      </c>
      <c r="J8209" s="15">
        <f t="shared" si="1827"/>
        <v>0.9885470267915587</v>
      </c>
      <c r="K8209" s="283">
        <f t="shared" si="1832"/>
        <v>0.51489452933715718</v>
      </c>
      <c r="L8209" s="283">
        <f t="shared" si="1833"/>
        <v>2.9050026706454841</v>
      </c>
      <c r="M8209" s="283">
        <f t="shared" si="1834"/>
        <v>5.1035671813995513</v>
      </c>
      <c r="N8209" s="283">
        <f t="shared" si="1835"/>
        <v>1.7641684145174241</v>
      </c>
      <c r="O8209" s="283">
        <f t="shared" si="1836"/>
        <v>0.84786121921038271</v>
      </c>
      <c r="P8209" s="21">
        <f t="shared" si="1828"/>
        <v>0</v>
      </c>
      <c r="Q8209" s="21">
        <f t="shared" si="1829"/>
        <v>1.0297519246597011</v>
      </c>
      <c r="R8209">
        <f t="shared" si="1830"/>
        <v>1.0112882868167345</v>
      </c>
      <c r="S8209" s="296">
        <f t="shared" si="1837"/>
        <v>0</v>
      </c>
      <c r="T8209" s="283">
        <f t="shared" si="1838"/>
        <v>0.51489452933715718</v>
      </c>
    </row>
    <row r="8210" spans="1:20" x14ac:dyDescent="0.25">
      <c r="A8210" s="286">
        <v>43443</v>
      </c>
      <c r="B8210" s="1">
        <f t="shared" si="1831"/>
        <v>7</v>
      </c>
      <c r="C8210" s="285">
        <v>0</v>
      </c>
      <c r="D8210" t="s">
        <v>713</v>
      </c>
      <c r="F8210" s="16">
        <v>16</v>
      </c>
      <c r="G8210" t="str">
        <f t="shared" si="1825"/>
        <v>heating</v>
      </c>
      <c r="H8210" s="283">
        <f>IF(G8210="heating",F8210*Assumptions!M$4+Assumptions!M$7,0)</f>
        <v>0.57285390610757747</v>
      </c>
      <c r="I8210" s="15">
        <f t="shared" si="1826"/>
        <v>0.97481507806017154</v>
      </c>
      <c r="J8210" s="15">
        <f t="shared" si="1827"/>
        <v>0.93760781206536892</v>
      </c>
      <c r="K8210" s="283">
        <f t="shared" si="1832"/>
        <v>0.52358516625219376</v>
      </c>
      <c r="L8210" s="283">
        <f t="shared" si="1833"/>
        <v>2.8179276134894917</v>
      </c>
      <c r="M8210" s="283">
        <f t="shared" si="1834"/>
        <v>5.034150434360793</v>
      </c>
      <c r="N8210" s="283">
        <f t="shared" si="1835"/>
        <v>1.6317545686209942</v>
      </c>
      <c r="O8210" s="283">
        <f t="shared" si="1836"/>
        <v>0.90419547545219014</v>
      </c>
      <c r="P8210" s="21">
        <f t="shared" si="1828"/>
        <v>0</v>
      </c>
      <c r="Q8210" s="21">
        <f t="shared" si="1829"/>
        <v>0.90668853391740301</v>
      </c>
      <c r="R8210">
        <f t="shared" si="1830"/>
        <v>1.0096214758538746</v>
      </c>
      <c r="S8210" s="296">
        <f t="shared" si="1837"/>
        <v>0</v>
      </c>
      <c r="T8210" s="283">
        <f t="shared" si="1838"/>
        <v>0.52358516625219376</v>
      </c>
    </row>
    <row r="8211" spans="1:20" x14ac:dyDescent="0.25">
      <c r="A8211" s="286">
        <v>43443</v>
      </c>
      <c r="B8211" s="1">
        <f t="shared" si="1831"/>
        <v>7</v>
      </c>
      <c r="C8211" s="285">
        <v>1</v>
      </c>
      <c r="D8211" t="s">
        <v>713</v>
      </c>
      <c r="F8211" s="16">
        <v>14</v>
      </c>
      <c r="G8211" t="str">
        <f t="shared" si="1825"/>
        <v>heating</v>
      </c>
      <c r="H8211" s="283">
        <f>IF(G8211="heating",F8211*Assumptions!M$4+Assumptions!M$7,0)</f>
        <v>0.59424565458165746</v>
      </c>
      <c r="I8211" s="15">
        <f t="shared" si="1826"/>
        <v>1.012242869806885</v>
      </c>
      <c r="J8211" s="15">
        <f t="shared" si="1827"/>
        <v>0.93760781206536892</v>
      </c>
      <c r="K8211" s="283">
        <f t="shared" si="1832"/>
        <v>0.5639907200547345</v>
      </c>
      <c r="L8211" s="283">
        <f t="shared" si="1833"/>
        <v>2.7335244633277975</v>
      </c>
      <c r="M8211" s="283">
        <f t="shared" si="1834"/>
        <v>5.2602204523865321</v>
      </c>
      <c r="N8211" s="283">
        <f t="shared" si="1835"/>
        <v>1.5010922485335794</v>
      </c>
      <c r="O8211" s="283">
        <f t="shared" si="1836"/>
        <v>1.0270404313029726</v>
      </c>
      <c r="P8211" s="21">
        <f t="shared" si="1828"/>
        <v>0</v>
      </c>
      <c r="Q8211" s="21">
        <f t="shared" si="1829"/>
        <v>0.81803459285312596</v>
      </c>
      <c r="R8211">
        <f t="shared" si="1830"/>
        <v>1.0096214758538746</v>
      </c>
      <c r="S8211" s="296">
        <f t="shared" si="1837"/>
        <v>0</v>
      </c>
      <c r="T8211" s="283">
        <f t="shared" si="1838"/>
        <v>0.5639907200547345</v>
      </c>
    </row>
    <row r="8212" spans="1:20" x14ac:dyDescent="0.25">
      <c r="A8212" s="286">
        <v>43443</v>
      </c>
      <c r="B8212" s="1">
        <f t="shared" si="1831"/>
        <v>7</v>
      </c>
      <c r="C8212" s="285">
        <v>2</v>
      </c>
      <c r="D8212" t="s">
        <v>713</v>
      </c>
      <c r="F8212" s="16">
        <v>14</v>
      </c>
      <c r="G8212" t="str">
        <f t="shared" si="1825"/>
        <v>heating</v>
      </c>
      <c r="H8212" s="283">
        <f>IF(G8212="heating",F8212*Assumptions!M$4+Assumptions!M$7,0)</f>
        <v>0.59424565458165746</v>
      </c>
      <c r="I8212" s="15">
        <f t="shared" si="1826"/>
        <v>1.0509704703585963</v>
      </c>
      <c r="J8212" s="15">
        <f t="shared" si="1827"/>
        <v>0.93760781206536892</v>
      </c>
      <c r="K8212" s="283">
        <f t="shared" si="1832"/>
        <v>0.58556855277912667</v>
      </c>
      <c r="L8212" s="283">
        <f t="shared" si="1833"/>
        <v>2.7335244633277975</v>
      </c>
      <c r="M8212" s="283">
        <f t="shared" si="1834"/>
        <v>5.4614722690901969</v>
      </c>
      <c r="N8212" s="283">
        <f t="shared" si="1835"/>
        <v>1.5010922485335794</v>
      </c>
      <c r="O8212" s="283">
        <f t="shared" si="1836"/>
        <v>1.0663341746923893</v>
      </c>
      <c r="P8212" s="21">
        <f t="shared" si="1828"/>
        <v>0</v>
      </c>
      <c r="Q8212" s="21">
        <f t="shared" si="1829"/>
        <v>0.74507607494346417</v>
      </c>
      <c r="R8212">
        <f t="shared" si="1830"/>
        <v>1.0096214758538746</v>
      </c>
      <c r="S8212" s="296">
        <f t="shared" si="1837"/>
        <v>0</v>
      </c>
      <c r="T8212" s="283">
        <f t="shared" si="1838"/>
        <v>0.58556855277912667</v>
      </c>
    </row>
    <row r="8213" spans="1:20" x14ac:dyDescent="0.25">
      <c r="A8213" s="286">
        <v>43443</v>
      </c>
      <c r="B8213" s="1">
        <f t="shared" si="1831"/>
        <v>7</v>
      </c>
      <c r="C8213" s="285">
        <v>3</v>
      </c>
      <c r="D8213" t="s">
        <v>713</v>
      </c>
      <c r="F8213" s="16">
        <v>16</v>
      </c>
      <c r="G8213" t="str">
        <f t="shared" si="1825"/>
        <v>heating</v>
      </c>
      <c r="H8213" s="283">
        <f>IF(G8213="heating",F8213*Assumptions!M$4+Assumptions!M$7,0)</f>
        <v>0.57285390610757747</v>
      </c>
      <c r="I8213" s="15">
        <f t="shared" si="1826"/>
        <v>1.0924036124451033</v>
      </c>
      <c r="J8213" s="15">
        <f t="shared" si="1827"/>
        <v>0.93760781206536892</v>
      </c>
      <c r="K8213" s="283">
        <f t="shared" si="1832"/>
        <v>0.58674341411988418</v>
      </c>
      <c r="L8213" s="283">
        <f t="shared" si="1833"/>
        <v>2.8179276134894917</v>
      </c>
      <c r="M8213" s="283">
        <f t="shared" si="1834"/>
        <v>5.6414023991413513</v>
      </c>
      <c r="N8213" s="283">
        <f t="shared" si="1835"/>
        <v>1.6317545686209942</v>
      </c>
      <c r="O8213" s="283">
        <f t="shared" si="1836"/>
        <v>1.0132654140988988</v>
      </c>
      <c r="P8213" s="21">
        <f t="shared" si="1828"/>
        <v>0</v>
      </c>
      <c r="Q8213" s="21">
        <f t="shared" si="1829"/>
        <v>0.69158980876382303</v>
      </c>
      <c r="R8213">
        <f t="shared" si="1830"/>
        <v>1.0096214758538746</v>
      </c>
      <c r="S8213" s="296">
        <f t="shared" si="1837"/>
        <v>0</v>
      </c>
      <c r="T8213" s="283">
        <f t="shared" si="1838"/>
        <v>0.58674341411988418</v>
      </c>
    </row>
    <row r="8214" spans="1:20" x14ac:dyDescent="0.25">
      <c r="A8214" s="286">
        <v>43443</v>
      </c>
      <c r="B8214" s="1">
        <f t="shared" si="1831"/>
        <v>7</v>
      </c>
      <c r="C8214" s="285">
        <v>4</v>
      </c>
      <c r="D8214" t="s">
        <v>713</v>
      </c>
      <c r="F8214" s="16">
        <v>16</v>
      </c>
      <c r="G8214" t="str">
        <f t="shared" si="1825"/>
        <v>heating</v>
      </c>
      <c r="H8214" s="283">
        <f>IF(G8214="heating",F8214*Assumptions!M$4+Assumptions!M$7,0)</f>
        <v>0.57285390610757747</v>
      </c>
      <c r="I8214" s="15">
        <f t="shared" si="1826"/>
        <v>1.1348296917927807</v>
      </c>
      <c r="J8214" s="15">
        <f t="shared" si="1827"/>
        <v>0.93760781206536892</v>
      </c>
      <c r="K8214" s="283">
        <f t="shared" si="1832"/>
        <v>0.60953098307387132</v>
      </c>
      <c r="L8214" s="283">
        <f t="shared" si="1833"/>
        <v>2.8179276134894917</v>
      </c>
      <c r="M8214" s="283">
        <f t="shared" si="1834"/>
        <v>5.8604996110980521</v>
      </c>
      <c r="N8214" s="283">
        <f t="shared" si="1835"/>
        <v>1.6317545686209942</v>
      </c>
      <c r="O8214" s="283">
        <f t="shared" si="1836"/>
        <v>1.05261797424157</v>
      </c>
      <c r="P8214" s="21">
        <f t="shared" si="1828"/>
        <v>0</v>
      </c>
      <c r="Q8214" s="21">
        <f t="shared" si="1829"/>
        <v>0.6473875548762833</v>
      </c>
      <c r="R8214">
        <f t="shared" si="1830"/>
        <v>1.0096214758538746</v>
      </c>
      <c r="S8214" s="296">
        <f t="shared" si="1837"/>
        <v>0</v>
      </c>
      <c r="T8214" s="283">
        <f t="shared" si="1838"/>
        <v>0.60953098307387132</v>
      </c>
    </row>
    <row r="8215" spans="1:20" x14ac:dyDescent="0.25">
      <c r="A8215" s="286">
        <v>43443</v>
      </c>
      <c r="B8215" s="1">
        <f t="shared" si="1831"/>
        <v>7</v>
      </c>
      <c r="C8215" s="285">
        <v>5</v>
      </c>
      <c r="D8215" t="s">
        <v>713</v>
      </c>
      <c r="F8215" s="16">
        <v>16</v>
      </c>
      <c r="G8215" t="str">
        <f t="shared" si="1825"/>
        <v>heating</v>
      </c>
      <c r="H8215" s="283">
        <f>IF(G8215="heating",F8215*Assumptions!M$4+Assumptions!M$7,0)</f>
        <v>0.57285390610757747</v>
      </c>
      <c r="I8215" s="15">
        <f t="shared" si="1826"/>
        <v>1.1635558681477385</v>
      </c>
      <c r="J8215" s="15">
        <f t="shared" si="1827"/>
        <v>0.93760781206536892</v>
      </c>
      <c r="K8215" s="283">
        <f t="shared" si="1832"/>
        <v>0.62496016565538237</v>
      </c>
      <c r="L8215" s="283">
        <f t="shared" si="1833"/>
        <v>2.8179276134894917</v>
      </c>
      <c r="M8215" s="283">
        <f t="shared" si="1834"/>
        <v>6.0088476377438891</v>
      </c>
      <c r="N8215" s="283">
        <f t="shared" si="1835"/>
        <v>1.6317545686209942</v>
      </c>
      <c r="O8215" s="283">
        <f t="shared" si="1836"/>
        <v>1.0792631085565638</v>
      </c>
      <c r="P8215" s="21">
        <f t="shared" si="1828"/>
        <v>0</v>
      </c>
      <c r="Q8215" s="21">
        <f t="shared" si="1829"/>
        <v>0.72139578924615555</v>
      </c>
      <c r="R8215">
        <f t="shared" si="1830"/>
        <v>1.0096214758538746</v>
      </c>
      <c r="S8215" s="296">
        <f t="shared" si="1837"/>
        <v>0</v>
      </c>
      <c r="T8215" s="283">
        <f t="shared" si="1838"/>
        <v>0.62496016565538237</v>
      </c>
    </row>
    <row r="8216" spans="1:20" x14ac:dyDescent="0.25">
      <c r="A8216" s="286">
        <v>43443</v>
      </c>
      <c r="B8216" s="1">
        <f t="shared" si="1831"/>
        <v>7</v>
      </c>
      <c r="C8216" s="285">
        <v>6</v>
      </c>
      <c r="D8216" t="s">
        <v>713</v>
      </c>
      <c r="F8216" s="16">
        <v>16</v>
      </c>
      <c r="G8216" t="str">
        <f t="shared" si="1825"/>
        <v>heating</v>
      </c>
      <c r="H8216" s="283">
        <f>IF(G8216="heating",F8216*Assumptions!M$4+Assumptions!M$7,0)</f>
        <v>0.57285390610757747</v>
      </c>
      <c r="I8216" s="15">
        <f t="shared" si="1826"/>
        <v>1.2083911162615524</v>
      </c>
      <c r="J8216" s="15">
        <f t="shared" si="1827"/>
        <v>0.93760781206536892</v>
      </c>
      <c r="K8216" s="283">
        <f t="shared" si="1832"/>
        <v>0.64904172878050737</v>
      </c>
      <c r="L8216" s="283">
        <f t="shared" si="1833"/>
        <v>2.8179276134894917</v>
      </c>
      <c r="M8216" s="283">
        <f t="shared" si="1834"/>
        <v>6.2403863047657167</v>
      </c>
      <c r="N8216" s="283">
        <f t="shared" si="1835"/>
        <v>1.6317545686209942</v>
      </c>
      <c r="O8216" s="283">
        <f t="shared" si="1836"/>
        <v>1.120850307398378</v>
      </c>
      <c r="P8216" s="21">
        <f t="shared" si="1828"/>
        <v>0</v>
      </c>
      <c r="Q8216" s="21">
        <f t="shared" si="1829"/>
        <v>0.87787080972652631</v>
      </c>
      <c r="R8216">
        <f t="shared" si="1830"/>
        <v>1.0096214758538746</v>
      </c>
      <c r="S8216" s="296">
        <f t="shared" si="1837"/>
        <v>0</v>
      </c>
      <c r="T8216" s="283">
        <f t="shared" si="1838"/>
        <v>0.64904172878050737</v>
      </c>
    </row>
    <row r="8217" spans="1:20" x14ac:dyDescent="0.25">
      <c r="A8217" s="286">
        <v>43443</v>
      </c>
      <c r="B8217" s="1">
        <f t="shared" si="1831"/>
        <v>7</v>
      </c>
      <c r="C8217" s="285">
        <v>7</v>
      </c>
      <c r="D8217" t="s">
        <v>713</v>
      </c>
      <c r="F8217" s="16">
        <v>14</v>
      </c>
      <c r="G8217" t="str">
        <f t="shared" si="1825"/>
        <v>heating</v>
      </c>
      <c r="H8217" s="283">
        <f>IF(G8217="heating",F8217*Assumptions!M$4+Assumptions!M$7,0)</f>
        <v>0.59424565458165746</v>
      </c>
      <c r="I8217" s="15">
        <f t="shared" si="1826"/>
        <v>1.1637425769249583</v>
      </c>
      <c r="J8217" s="15">
        <f t="shared" si="1827"/>
        <v>0.93760781206536892</v>
      </c>
      <c r="K8217" s="283">
        <f t="shared" si="1832"/>
        <v>0.64840171612517805</v>
      </c>
      <c r="L8217" s="283">
        <f t="shared" si="1833"/>
        <v>2.7335244633277975</v>
      </c>
      <c r="M8217" s="283">
        <f t="shared" si="1834"/>
        <v>6.0475037039495634</v>
      </c>
      <c r="N8217" s="283">
        <f t="shared" si="1835"/>
        <v>1.5010922485335794</v>
      </c>
      <c r="O8217" s="283">
        <f t="shared" si="1836"/>
        <v>1.1807548502254832</v>
      </c>
      <c r="P8217" s="21">
        <f t="shared" si="1828"/>
        <v>0</v>
      </c>
      <c r="Q8217" s="21">
        <f t="shared" si="1829"/>
        <v>0.97331382064367777</v>
      </c>
      <c r="R8217">
        <f t="shared" si="1830"/>
        <v>1.0096214758538746</v>
      </c>
      <c r="S8217" s="296">
        <f t="shared" si="1837"/>
        <v>0</v>
      </c>
      <c r="T8217" s="283">
        <f t="shared" si="1838"/>
        <v>0.64840171612517805</v>
      </c>
    </row>
    <row r="8218" spans="1:20" x14ac:dyDescent="0.25">
      <c r="A8218" s="286">
        <v>43443</v>
      </c>
      <c r="B8218" s="1">
        <f t="shared" si="1831"/>
        <v>7</v>
      </c>
      <c r="C8218" s="285">
        <v>8</v>
      </c>
      <c r="D8218" t="s">
        <v>713</v>
      </c>
      <c r="F8218" s="16">
        <v>14</v>
      </c>
      <c r="G8218" t="str">
        <f t="shared" si="1825"/>
        <v>heating</v>
      </c>
      <c r="H8218" s="283">
        <f>IF(G8218="heating",F8218*Assumptions!M$4+Assumptions!M$7,0)</f>
        <v>0.59424565458165746</v>
      </c>
      <c r="I8218" s="15">
        <f t="shared" si="1826"/>
        <v>1.094193721037565</v>
      </c>
      <c r="J8218" s="15">
        <f t="shared" si="1827"/>
        <v>0.93760781206536892</v>
      </c>
      <c r="K8218" s="283">
        <f t="shared" si="1832"/>
        <v>0.60965122404376948</v>
      </c>
      <c r="L8218" s="283">
        <f t="shared" si="1833"/>
        <v>2.7335244633277975</v>
      </c>
      <c r="M8218" s="283">
        <f t="shared" si="1834"/>
        <v>5.686086177492947</v>
      </c>
      <c r="N8218" s="283">
        <f t="shared" si="1835"/>
        <v>1.5010922485335794</v>
      </c>
      <c r="O8218" s="283">
        <f t="shared" si="1836"/>
        <v>1.1101892882661837</v>
      </c>
      <c r="P8218" s="21">
        <f t="shared" si="1828"/>
        <v>0</v>
      </c>
      <c r="Q8218" s="21">
        <f t="shared" si="1829"/>
        <v>0.94940007506179924</v>
      </c>
      <c r="R8218">
        <f t="shared" si="1830"/>
        <v>1.0096214758538746</v>
      </c>
      <c r="S8218" s="296">
        <f t="shared" si="1837"/>
        <v>0</v>
      </c>
      <c r="T8218" s="283">
        <f t="shared" si="1838"/>
        <v>0.60965122404376948</v>
      </c>
    </row>
    <row r="8219" spans="1:20" x14ac:dyDescent="0.25">
      <c r="A8219" s="286">
        <v>43443</v>
      </c>
      <c r="B8219" s="1">
        <f t="shared" si="1831"/>
        <v>7</v>
      </c>
      <c r="C8219" s="285">
        <v>9</v>
      </c>
      <c r="D8219" t="s">
        <v>713</v>
      </c>
      <c r="F8219" s="16">
        <v>14</v>
      </c>
      <c r="G8219" t="str">
        <f t="shared" si="1825"/>
        <v>heating</v>
      </c>
      <c r="H8219" s="283">
        <f>IF(G8219="heating",F8219*Assumptions!M$4+Assumptions!M$7,0)</f>
        <v>0.59424565458165746</v>
      </c>
      <c r="I8219" s="15">
        <f t="shared" si="1826"/>
        <v>1.0343009000871222</v>
      </c>
      <c r="J8219" s="15">
        <f t="shared" si="1827"/>
        <v>0.93760781206536892</v>
      </c>
      <c r="K8219" s="283">
        <f t="shared" si="1832"/>
        <v>0.57628077884577678</v>
      </c>
      <c r="L8219" s="283">
        <f t="shared" si="1833"/>
        <v>2.7335244633277975</v>
      </c>
      <c r="M8219" s="283">
        <f t="shared" si="1834"/>
        <v>5.3748471941304379</v>
      </c>
      <c r="N8219" s="283">
        <f t="shared" si="1835"/>
        <v>1.5010922485335794</v>
      </c>
      <c r="O8219" s="283">
        <f t="shared" si="1836"/>
        <v>1.0494209188405441</v>
      </c>
      <c r="P8219" s="21">
        <f t="shared" si="1828"/>
        <v>0</v>
      </c>
      <c r="Q8219" s="21">
        <f t="shared" si="1829"/>
        <v>0.8408485371888097</v>
      </c>
      <c r="R8219">
        <f t="shared" si="1830"/>
        <v>1.0096214758538746</v>
      </c>
      <c r="S8219" s="296">
        <f t="shared" si="1837"/>
        <v>0</v>
      </c>
      <c r="T8219" s="283">
        <f t="shared" si="1838"/>
        <v>0.57628077884577678</v>
      </c>
    </row>
    <row r="8220" spans="1:20" x14ac:dyDescent="0.25">
      <c r="A8220" s="286">
        <v>43443</v>
      </c>
      <c r="B8220" s="1">
        <f t="shared" si="1831"/>
        <v>7</v>
      </c>
      <c r="C8220" s="285">
        <v>10</v>
      </c>
      <c r="D8220" t="s">
        <v>713</v>
      </c>
      <c r="F8220" s="16">
        <v>16</v>
      </c>
      <c r="G8220" t="str">
        <f t="shared" si="1825"/>
        <v>heating</v>
      </c>
      <c r="H8220" s="283">
        <f>IF(G8220="heating",F8220*Assumptions!M$4+Assumptions!M$7,0)</f>
        <v>0.57285390610757747</v>
      </c>
      <c r="I8220" s="15">
        <f t="shared" si="1826"/>
        <v>0.98112329028689171</v>
      </c>
      <c r="J8220" s="15">
        <f t="shared" si="1827"/>
        <v>0.93760781206536892</v>
      </c>
      <c r="K8220" s="283">
        <f t="shared" si="1832"/>
        <v>0.52697338461464871</v>
      </c>
      <c r="L8220" s="283">
        <f t="shared" si="1833"/>
        <v>2.8179276134894917</v>
      </c>
      <c r="M8220" s="283">
        <f t="shared" si="1834"/>
        <v>5.0667273712957215</v>
      </c>
      <c r="N8220" s="283">
        <f t="shared" si="1835"/>
        <v>1.6317545686209942</v>
      </c>
      <c r="O8220" s="283">
        <f t="shared" si="1836"/>
        <v>0.91004669491110823</v>
      </c>
      <c r="P8220" s="21">
        <f t="shared" si="1828"/>
        <v>0</v>
      </c>
      <c r="Q8220" s="21">
        <f t="shared" si="1829"/>
        <v>0.74504051125983206</v>
      </c>
      <c r="R8220">
        <f t="shared" si="1830"/>
        <v>1.0096214758538746</v>
      </c>
      <c r="S8220" s="296">
        <f t="shared" si="1837"/>
        <v>0</v>
      </c>
      <c r="T8220" s="283">
        <f t="shared" si="1838"/>
        <v>0.52697338461464871</v>
      </c>
    </row>
    <row r="8221" spans="1:20" x14ac:dyDescent="0.25">
      <c r="A8221" s="286">
        <v>43443</v>
      </c>
      <c r="B8221" s="1">
        <f t="shared" si="1831"/>
        <v>7</v>
      </c>
      <c r="C8221" s="285">
        <v>11</v>
      </c>
      <c r="D8221" t="s">
        <v>713</v>
      </c>
      <c r="F8221" s="16">
        <v>16</v>
      </c>
      <c r="G8221" t="str">
        <f t="shared" si="1825"/>
        <v>heating</v>
      </c>
      <c r="H8221" s="283">
        <f>IF(G8221="heating",F8221*Assumptions!M$4+Assumptions!M$7,0)</f>
        <v>0.57285390610757747</v>
      </c>
      <c r="I8221" s="15">
        <f t="shared" si="1826"/>
        <v>0.94956163997961163</v>
      </c>
      <c r="J8221" s="15">
        <f t="shared" si="1827"/>
        <v>0.93760781206536892</v>
      </c>
      <c r="K8221" s="283">
        <f t="shared" si="1832"/>
        <v>0.5100212341039948</v>
      </c>
      <c r="L8221" s="283">
        <f t="shared" si="1833"/>
        <v>2.8179276134894917</v>
      </c>
      <c r="M8221" s="283">
        <f t="shared" si="1834"/>
        <v>4.9037363597905319</v>
      </c>
      <c r="N8221" s="283">
        <f t="shared" si="1835"/>
        <v>1.6317545686209942</v>
      </c>
      <c r="O8221" s="283">
        <f t="shared" si="1836"/>
        <v>0.88077150000702886</v>
      </c>
      <c r="P8221" s="21">
        <f t="shared" si="1828"/>
        <v>0</v>
      </c>
      <c r="Q8221" s="21">
        <f t="shared" si="1829"/>
        <v>0.72850690893675296</v>
      </c>
      <c r="R8221">
        <f t="shared" si="1830"/>
        <v>1.0096214758538746</v>
      </c>
      <c r="S8221" s="296">
        <f t="shared" si="1837"/>
        <v>0</v>
      </c>
      <c r="T8221" s="283">
        <f t="shared" si="1838"/>
        <v>0.5100212341039948</v>
      </c>
    </row>
    <row r="8222" spans="1:20" x14ac:dyDescent="0.25">
      <c r="A8222" s="286">
        <v>43443</v>
      </c>
      <c r="B8222" s="1">
        <f t="shared" si="1831"/>
        <v>7</v>
      </c>
      <c r="C8222" s="285">
        <v>12</v>
      </c>
      <c r="D8222" t="s">
        <v>713</v>
      </c>
      <c r="F8222" s="16">
        <v>18</v>
      </c>
      <c r="G8222" t="str">
        <f t="shared" si="1825"/>
        <v>heating</v>
      </c>
      <c r="H8222" s="283">
        <f>IF(G8222="heating",F8222*Assumptions!M$4+Assumptions!M$7,0)</f>
        <v>0.55146215763349737</v>
      </c>
      <c r="I8222" s="15">
        <f t="shared" si="1826"/>
        <v>0.91648403420261149</v>
      </c>
      <c r="J8222" s="15">
        <f t="shared" si="1827"/>
        <v>0.93760781206536892</v>
      </c>
      <c r="K8222" s="283">
        <f t="shared" si="1832"/>
        <v>0.47387286039745535</v>
      </c>
      <c r="L8222" s="283">
        <f t="shared" si="1833"/>
        <v>2.9050026706454841</v>
      </c>
      <c r="M8222" s="283">
        <f t="shared" si="1834"/>
        <v>4.696965768103488</v>
      </c>
      <c r="N8222" s="283">
        <f t="shared" si="1835"/>
        <v>1.7641684145174241</v>
      </c>
      <c r="O8222" s="283">
        <f t="shared" si="1836"/>
        <v>0.78031207999922281</v>
      </c>
      <c r="P8222" s="21">
        <f t="shared" si="1828"/>
        <v>0</v>
      </c>
      <c r="Q8222" s="21">
        <f t="shared" si="1829"/>
        <v>0.75910815787401487</v>
      </c>
      <c r="R8222">
        <f t="shared" si="1830"/>
        <v>1.0096214758538746</v>
      </c>
      <c r="S8222" s="296">
        <f t="shared" si="1837"/>
        <v>0</v>
      </c>
      <c r="T8222" s="283">
        <f t="shared" si="1838"/>
        <v>0.47387286039745535</v>
      </c>
    </row>
    <row r="8223" spans="1:20" x14ac:dyDescent="0.25">
      <c r="A8223" s="286">
        <v>43443</v>
      </c>
      <c r="B8223" s="1">
        <f t="shared" si="1831"/>
        <v>7</v>
      </c>
      <c r="C8223" s="285">
        <v>13</v>
      </c>
      <c r="D8223" t="s">
        <v>713</v>
      </c>
      <c r="F8223" s="16">
        <v>18</v>
      </c>
      <c r="G8223" t="str">
        <f t="shared" si="1825"/>
        <v>heating</v>
      </c>
      <c r="H8223" s="283">
        <f>IF(G8223="heating",F8223*Assumptions!M$4+Assumptions!M$7,0)</f>
        <v>0.55146215763349737</v>
      </c>
      <c r="I8223" s="15">
        <f t="shared" si="1826"/>
        <v>0.90040206880052787</v>
      </c>
      <c r="J8223" s="15">
        <f t="shared" si="1827"/>
        <v>0.93760781206536892</v>
      </c>
      <c r="K8223" s="283">
        <f t="shared" si="1832"/>
        <v>0.46555759612498088</v>
      </c>
      <c r="L8223" s="283">
        <f t="shared" si="1833"/>
        <v>2.9050026706454841</v>
      </c>
      <c r="M8223" s="283">
        <f t="shared" si="1834"/>
        <v>4.6145459570010159</v>
      </c>
      <c r="N8223" s="283">
        <f t="shared" si="1835"/>
        <v>1.7641684145174241</v>
      </c>
      <c r="O8223" s="283">
        <f t="shared" si="1836"/>
        <v>0.76661958628950588</v>
      </c>
      <c r="P8223" s="21">
        <f t="shared" si="1828"/>
        <v>0</v>
      </c>
      <c r="Q8223" s="21">
        <f t="shared" si="1829"/>
        <v>0.79115902007799765</v>
      </c>
      <c r="R8223">
        <f t="shared" si="1830"/>
        <v>1.0096214758538746</v>
      </c>
      <c r="S8223" s="296">
        <f t="shared" si="1837"/>
        <v>0</v>
      </c>
      <c r="T8223" s="283">
        <f t="shared" si="1838"/>
        <v>0.46555759612498088</v>
      </c>
    </row>
    <row r="8224" spans="1:20" x14ac:dyDescent="0.25">
      <c r="A8224" s="286">
        <v>43443</v>
      </c>
      <c r="B8224" s="1">
        <f t="shared" si="1831"/>
        <v>7</v>
      </c>
      <c r="C8224" s="285">
        <v>14</v>
      </c>
      <c r="D8224" t="s">
        <v>713</v>
      </c>
      <c r="F8224" s="16">
        <v>19</v>
      </c>
      <c r="G8224" t="str">
        <f t="shared" si="1825"/>
        <v>heating</v>
      </c>
      <c r="H8224" s="283">
        <f>IF(G8224="heating",F8224*Assumptions!M$4+Assumptions!M$7,0)</f>
        <v>0.54076628339645738</v>
      </c>
      <c r="I8224" s="15">
        <f t="shared" si="1826"/>
        <v>0.86032894500746537</v>
      </c>
      <c r="J8224" s="15">
        <f t="shared" si="1827"/>
        <v>0.93760781206536892</v>
      </c>
      <c r="K8224" s="283">
        <f t="shared" si="1832"/>
        <v>0.43620973885902725</v>
      </c>
      <c r="L8224" s="283">
        <f t="shared" si="1833"/>
        <v>2.9437809613584625</v>
      </c>
      <c r="M8224" s="283">
        <f t="shared" si="1834"/>
        <v>4.3813694140949417</v>
      </c>
      <c r="N8224" s="283">
        <f t="shared" si="1835"/>
        <v>1.8289671560163632</v>
      </c>
      <c r="O8224" s="283">
        <f t="shared" si="1836"/>
        <v>0.70209348494219903</v>
      </c>
      <c r="P8224" s="21">
        <f t="shared" si="1828"/>
        <v>0</v>
      </c>
      <c r="Q8224" s="21">
        <f t="shared" si="1829"/>
        <v>0.84355555031342389</v>
      </c>
      <c r="R8224">
        <f t="shared" si="1830"/>
        <v>1.0096214758538746</v>
      </c>
      <c r="S8224" s="296">
        <f t="shared" si="1837"/>
        <v>0</v>
      </c>
      <c r="T8224" s="283">
        <f t="shared" si="1838"/>
        <v>0.43620973885902725</v>
      </c>
    </row>
    <row r="8225" spans="1:20" x14ac:dyDescent="0.25">
      <c r="A8225" s="286">
        <v>43443</v>
      </c>
      <c r="B8225" s="1">
        <f t="shared" si="1831"/>
        <v>7</v>
      </c>
      <c r="C8225" s="285">
        <v>15</v>
      </c>
      <c r="D8225" t="s">
        <v>713</v>
      </c>
      <c r="F8225" s="16">
        <v>19</v>
      </c>
      <c r="G8225" t="str">
        <f t="shared" si="1825"/>
        <v>heating</v>
      </c>
      <c r="H8225" s="283">
        <f>IF(G8225="heating",F8225*Assumptions!M$4+Assumptions!M$7,0)</f>
        <v>0.54076628339645738</v>
      </c>
      <c r="I8225" s="15">
        <f t="shared" si="1826"/>
        <v>0.85754515037175039</v>
      </c>
      <c r="J8225" s="15">
        <f t="shared" si="1827"/>
        <v>0.93760781206536892</v>
      </c>
      <c r="K8225" s="283">
        <f t="shared" si="1832"/>
        <v>0.43479828067419091</v>
      </c>
      <c r="L8225" s="283">
        <f t="shared" si="1833"/>
        <v>2.9437809613584625</v>
      </c>
      <c r="M8225" s="283">
        <f t="shared" si="1834"/>
        <v>4.3671924731204195</v>
      </c>
      <c r="N8225" s="283">
        <f t="shared" si="1835"/>
        <v>1.8289671560163632</v>
      </c>
      <c r="O8225" s="283">
        <f t="shared" si="1836"/>
        <v>0.69982169798385652</v>
      </c>
      <c r="P8225" s="21">
        <f t="shared" si="1828"/>
        <v>0</v>
      </c>
      <c r="Q8225" s="21">
        <f t="shared" si="1829"/>
        <v>0.96592607327566882</v>
      </c>
      <c r="R8225">
        <f t="shared" si="1830"/>
        <v>1.0096214758538746</v>
      </c>
      <c r="S8225" s="296">
        <f t="shared" si="1837"/>
        <v>0</v>
      </c>
      <c r="T8225" s="283">
        <f t="shared" si="1838"/>
        <v>0.43479828067419091</v>
      </c>
    </row>
    <row r="8226" spans="1:20" x14ac:dyDescent="0.25">
      <c r="A8226" s="286">
        <v>43443</v>
      </c>
      <c r="B8226" s="1">
        <f t="shared" si="1831"/>
        <v>7</v>
      </c>
      <c r="C8226" s="285">
        <v>16</v>
      </c>
      <c r="D8226" t="s">
        <v>713</v>
      </c>
      <c r="F8226" s="16">
        <v>18</v>
      </c>
      <c r="G8226" t="str">
        <f t="shared" si="1825"/>
        <v>heating</v>
      </c>
      <c r="H8226" s="283">
        <f>IF(G8226="heating",F8226*Assumptions!M$4+Assumptions!M$7,0)</f>
        <v>0.55146215763349737</v>
      </c>
      <c r="I8226" s="15">
        <f t="shared" si="1826"/>
        <v>0.88344815438260227</v>
      </c>
      <c r="J8226" s="15">
        <f t="shared" si="1827"/>
        <v>0.93760781206536892</v>
      </c>
      <c r="K8226" s="283">
        <f t="shared" si="1832"/>
        <v>0.45679148605613928</v>
      </c>
      <c r="L8226" s="283">
        <f t="shared" si="1833"/>
        <v>2.9050026706454841</v>
      </c>
      <c r="M8226" s="283">
        <f t="shared" si="1834"/>
        <v>4.5276574213751477</v>
      </c>
      <c r="N8226" s="283">
        <f t="shared" si="1835"/>
        <v>1.7641684145174241</v>
      </c>
      <c r="O8226" s="283">
        <f t="shared" si="1836"/>
        <v>0.752184698468366</v>
      </c>
      <c r="P8226" s="21">
        <f t="shared" si="1828"/>
        <v>0</v>
      </c>
      <c r="Q8226" s="21">
        <f t="shared" si="1829"/>
        <v>1.1649354943302594</v>
      </c>
      <c r="R8226">
        <f t="shared" si="1830"/>
        <v>1.0096214758538746</v>
      </c>
      <c r="S8226" s="296">
        <f t="shared" si="1837"/>
        <v>0</v>
      </c>
      <c r="T8226" s="283">
        <f t="shared" si="1838"/>
        <v>0.45679148605613928</v>
      </c>
    </row>
    <row r="8227" spans="1:20" x14ac:dyDescent="0.25">
      <c r="A8227" s="286">
        <v>43443</v>
      </c>
      <c r="B8227" s="1">
        <f t="shared" si="1831"/>
        <v>7</v>
      </c>
      <c r="C8227" s="285">
        <v>17</v>
      </c>
      <c r="D8227" t="s">
        <v>713</v>
      </c>
      <c r="F8227" s="16">
        <v>16</v>
      </c>
      <c r="G8227" t="str">
        <f t="shared" si="1825"/>
        <v>heating</v>
      </c>
      <c r="H8227" s="283">
        <f>IF(G8227="heating",F8227*Assumptions!M$4+Assumptions!M$7,0)</f>
        <v>0.57285390610757747</v>
      </c>
      <c r="I8227" s="15">
        <f t="shared" si="1826"/>
        <v>0.94025748850374469</v>
      </c>
      <c r="J8227" s="15">
        <f t="shared" si="1827"/>
        <v>0.93760781206536892</v>
      </c>
      <c r="K8227" s="283">
        <f t="shared" si="1832"/>
        <v>0.50502385992814447</v>
      </c>
      <c r="L8227" s="283">
        <f t="shared" si="1833"/>
        <v>2.8179276134894917</v>
      </c>
      <c r="M8227" s="283">
        <f t="shared" si="1834"/>
        <v>4.8556877613970801</v>
      </c>
      <c r="N8227" s="283">
        <f t="shared" si="1835"/>
        <v>1.6317545686209942</v>
      </c>
      <c r="O8227" s="283">
        <f t="shared" si="1836"/>
        <v>0.87214137942647563</v>
      </c>
      <c r="P8227" s="21">
        <f t="shared" si="1828"/>
        <v>0</v>
      </c>
      <c r="Q8227" s="21">
        <f t="shared" si="1829"/>
        <v>1.3521540118753073</v>
      </c>
      <c r="R8227">
        <f t="shared" si="1830"/>
        <v>1.0096214758538746</v>
      </c>
      <c r="S8227" s="296">
        <f t="shared" si="1837"/>
        <v>0</v>
      </c>
      <c r="T8227" s="283">
        <f t="shared" si="1838"/>
        <v>0.50502385992814447</v>
      </c>
    </row>
    <row r="8228" spans="1:20" x14ac:dyDescent="0.25">
      <c r="A8228" s="286">
        <v>43443</v>
      </c>
      <c r="B8228" s="1">
        <f t="shared" si="1831"/>
        <v>7</v>
      </c>
      <c r="C8228" s="285">
        <v>18</v>
      </c>
      <c r="D8228" t="s">
        <v>713</v>
      </c>
      <c r="F8228" s="16">
        <v>14</v>
      </c>
      <c r="G8228" t="str">
        <f t="shared" si="1825"/>
        <v>heating</v>
      </c>
      <c r="H8228" s="283">
        <f>IF(G8228="heating",F8228*Assumptions!M$4+Assumptions!M$7,0)</f>
        <v>0.59424565458165746</v>
      </c>
      <c r="I8228" s="15">
        <f t="shared" si="1826"/>
        <v>0.98182363790757687</v>
      </c>
      <c r="J8228" s="15">
        <f t="shared" si="1827"/>
        <v>0.93760781206536892</v>
      </c>
      <c r="K8228" s="283">
        <f t="shared" si="1832"/>
        <v>0.54704205584169252</v>
      </c>
      <c r="L8228" s="283">
        <f t="shared" si="1833"/>
        <v>2.7335244633277975</v>
      </c>
      <c r="M8228" s="283">
        <f t="shared" si="1834"/>
        <v>5.1021438972875002</v>
      </c>
      <c r="N8228" s="283">
        <f t="shared" si="1835"/>
        <v>1.5010922485335794</v>
      </c>
      <c r="O8228" s="283">
        <f t="shared" si="1836"/>
        <v>0.9961765131844571</v>
      </c>
      <c r="P8228" s="21">
        <f t="shared" si="1828"/>
        <v>0</v>
      </c>
      <c r="Q8228" s="21">
        <f t="shared" si="1829"/>
        <v>1.5598916921549892</v>
      </c>
      <c r="R8228">
        <f t="shared" si="1830"/>
        <v>1.0096214758538746</v>
      </c>
      <c r="S8228" s="296">
        <f t="shared" si="1837"/>
        <v>0</v>
      </c>
      <c r="T8228" s="283">
        <f t="shared" si="1838"/>
        <v>0.54704205584169252</v>
      </c>
    </row>
    <row r="8229" spans="1:20" x14ac:dyDescent="0.25">
      <c r="A8229" s="286">
        <v>43443</v>
      </c>
      <c r="B8229" s="1">
        <f t="shared" si="1831"/>
        <v>7</v>
      </c>
      <c r="C8229" s="285">
        <v>19</v>
      </c>
      <c r="D8229" t="s">
        <v>713</v>
      </c>
      <c r="F8229" s="16">
        <v>14</v>
      </c>
      <c r="G8229" t="str">
        <f t="shared" si="1825"/>
        <v>heating</v>
      </c>
      <c r="H8229" s="283">
        <f>IF(G8229="heating",F8229*Assumptions!M$4+Assumptions!M$7,0)</f>
        <v>0.59424565458165746</v>
      </c>
      <c r="I8229" s="15">
        <f t="shared" si="1826"/>
        <v>0.98418842963438757</v>
      </c>
      <c r="J8229" s="15">
        <f t="shared" si="1827"/>
        <v>0.93760781206536892</v>
      </c>
      <c r="K8229" s="283">
        <f t="shared" si="1832"/>
        <v>0.54835964535362247</v>
      </c>
      <c r="L8229" s="283">
        <f t="shared" si="1833"/>
        <v>2.7335244633277975</v>
      </c>
      <c r="M8229" s="283">
        <f t="shared" si="1834"/>
        <v>5.1144327720013099</v>
      </c>
      <c r="N8229" s="283">
        <f t="shared" si="1835"/>
        <v>1.5010922485335794</v>
      </c>
      <c r="O8229" s="283">
        <f t="shared" si="1836"/>
        <v>0.99857587482728949</v>
      </c>
      <c r="P8229" s="21">
        <f t="shared" si="1828"/>
        <v>0</v>
      </c>
      <c r="Q8229" s="21">
        <f t="shared" si="1829"/>
        <v>1.6764212681468484</v>
      </c>
      <c r="R8229">
        <f t="shared" si="1830"/>
        <v>1.0096214758538746</v>
      </c>
      <c r="S8229" s="296">
        <f t="shared" si="1837"/>
        <v>0</v>
      </c>
      <c r="T8229" s="283">
        <f t="shared" si="1838"/>
        <v>0.54835964535362247</v>
      </c>
    </row>
    <row r="8230" spans="1:20" x14ac:dyDescent="0.25">
      <c r="A8230" s="286">
        <v>43443</v>
      </c>
      <c r="B8230" s="1">
        <f t="shared" si="1831"/>
        <v>7</v>
      </c>
      <c r="C8230" s="285">
        <v>20</v>
      </c>
      <c r="D8230" t="s">
        <v>713</v>
      </c>
      <c r="F8230" s="16">
        <v>12</v>
      </c>
      <c r="G8230" t="str">
        <f t="shared" si="1825"/>
        <v>heating</v>
      </c>
      <c r="H8230" s="283">
        <f>IF(G8230="heating",F8230*Assumptions!M$4+Assumptions!M$7,0)</f>
        <v>0.61563740305573755</v>
      </c>
      <c r="I8230" s="15">
        <f t="shared" si="1826"/>
        <v>0.97071962311712034</v>
      </c>
      <c r="J8230" s="15">
        <f t="shared" si="1827"/>
        <v>0.93760781206536892</v>
      </c>
      <c r="K8230" s="283">
        <f t="shared" si="1832"/>
        <v>0.56032503083851593</v>
      </c>
      <c r="L8230" s="283">
        <f t="shared" si="1833"/>
        <v>2.6646546875967734</v>
      </c>
      <c r="M8230" s="283">
        <f t="shared" si="1834"/>
        <v>5.0943641206456567</v>
      </c>
      <c r="N8230" s="283">
        <f t="shared" si="1835"/>
        <v>1.3760333699069704</v>
      </c>
      <c r="O8230" s="283">
        <f t="shared" si="1836"/>
        <v>1.0850556045036903</v>
      </c>
      <c r="P8230" s="21">
        <f t="shared" si="1828"/>
        <v>0</v>
      </c>
      <c r="Q8230" s="21">
        <f t="shared" si="1829"/>
        <v>1.52436960139122</v>
      </c>
      <c r="R8230">
        <f t="shared" si="1830"/>
        <v>1.0096214758538746</v>
      </c>
      <c r="S8230" s="296">
        <f t="shared" si="1837"/>
        <v>0</v>
      </c>
      <c r="T8230" s="283">
        <f t="shared" si="1838"/>
        <v>0.56032503083851593</v>
      </c>
    </row>
    <row r="8231" spans="1:20" x14ac:dyDescent="0.25">
      <c r="A8231" s="286">
        <v>43443</v>
      </c>
      <c r="B8231" s="1">
        <f t="shared" si="1831"/>
        <v>7</v>
      </c>
      <c r="C8231" s="285">
        <v>21</v>
      </c>
      <c r="D8231" t="s">
        <v>713</v>
      </c>
      <c r="F8231" s="16">
        <v>10</v>
      </c>
      <c r="G8231" t="str">
        <f t="shared" si="1825"/>
        <v>heating</v>
      </c>
      <c r="H8231" s="283">
        <f>IF(G8231="heating",F8231*Assumptions!M$4+Assumptions!M$7,0)</f>
        <v>0.63702915152981754</v>
      </c>
      <c r="I8231" s="15">
        <f t="shared" si="1826"/>
        <v>0.95751150862929935</v>
      </c>
      <c r="J8231" s="15">
        <f t="shared" si="1827"/>
        <v>0.93760781206536892</v>
      </c>
      <c r="K8231" s="283">
        <f t="shared" si="1832"/>
        <v>0.57190583377024351</v>
      </c>
      <c r="L8231" s="283">
        <f t="shared" si="1833"/>
        <v>2.5948150733280251</v>
      </c>
      <c r="M8231" s="283">
        <f t="shared" si="1834"/>
        <v>5.0633734637061778</v>
      </c>
      <c r="N8231" s="283">
        <f t="shared" si="1835"/>
        <v>1.2546470767287967</v>
      </c>
      <c r="O8231" s="283">
        <f t="shared" si="1836"/>
        <v>1.1827946723156775</v>
      </c>
      <c r="P8231" s="21">
        <f t="shared" si="1828"/>
        <v>0</v>
      </c>
      <c r="Q8231" s="21">
        <f t="shared" si="1829"/>
        <v>1.4448604713749031</v>
      </c>
      <c r="R8231">
        <f t="shared" si="1830"/>
        <v>1.0096214758538746</v>
      </c>
      <c r="S8231" s="296">
        <f t="shared" si="1837"/>
        <v>0</v>
      </c>
      <c r="T8231" s="283">
        <f t="shared" si="1838"/>
        <v>0.57190583377024351</v>
      </c>
    </row>
    <row r="8232" spans="1:20" x14ac:dyDescent="0.25">
      <c r="A8232" s="286">
        <v>43443</v>
      </c>
      <c r="B8232" s="1">
        <f t="shared" si="1831"/>
        <v>7</v>
      </c>
      <c r="C8232" s="285">
        <v>22</v>
      </c>
      <c r="D8232" t="s">
        <v>713</v>
      </c>
      <c r="F8232" s="16">
        <v>7</v>
      </c>
      <c r="G8232" t="str">
        <f t="shared" si="1825"/>
        <v>heating</v>
      </c>
      <c r="H8232" s="283">
        <f>IF(G8232="heating",F8232*Assumptions!M$4+Assumptions!M$7,0)</f>
        <v>0.66911677424093763</v>
      </c>
      <c r="I8232" s="15">
        <f t="shared" si="1826"/>
        <v>0.9426530227543114</v>
      </c>
      <c r="J8232" s="15">
        <f t="shared" si="1827"/>
        <v>0.93760781206536892</v>
      </c>
      <c r="K8232" s="283">
        <f t="shared" si="1832"/>
        <v>0.59139139236622984</v>
      </c>
      <c r="L8232" s="283">
        <f t="shared" si="1833"/>
        <v>2.4800267097410909</v>
      </c>
      <c r="M8232" s="283">
        <f t="shared" si="1834"/>
        <v>5.0042659239171101</v>
      </c>
      <c r="N8232" s="283">
        <f t="shared" si="1835"/>
        <v>1.1216076842493865</v>
      </c>
      <c r="O8232" s="283">
        <f t="shared" si="1836"/>
        <v>1.3076465769408139</v>
      </c>
      <c r="P8232" s="21">
        <f t="shared" si="1828"/>
        <v>0</v>
      </c>
      <c r="Q8232" s="21">
        <f t="shared" si="1829"/>
        <v>1.2427137171080138</v>
      </c>
      <c r="R8232">
        <f t="shared" si="1830"/>
        <v>1.0096214758538746</v>
      </c>
      <c r="S8232" s="296">
        <f t="shared" si="1837"/>
        <v>0</v>
      </c>
      <c r="T8232" s="283">
        <f t="shared" si="1838"/>
        <v>0.59139139236622984</v>
      </c>
    </row>
    <row r="8233" spans="1:20" x14ac:dyDescent="0.25">
      <c r="A8233" s="286">
        <v>43443</v>
      </c>
      <c r="B8233" s="1">
        <f t="shared" si="1831"/>
        <v>7</v>
      </c>
      <c r="C8233" s="285">
        <v>23</v>
      </c>
      <c r="D8233" t="s">
        <v>713</v>
      </c>
      <c r="F8233" s="16">
        <v>5</v>
      </c>
      <c r="G8233" t="str">
        <f t="shared" si="1825"/>
        <v>heating</v>
      </c>
      <c r="H8233" s="283">
        <f>IF(G8233="heating",F8233*Assumptions!M$4+Assumptions!M$7,0)</f>
        <v>0.69050852271501773</v>
      </c>
      <c r="I8233" s="15">
        <f t="shared" si="1826"/>
        <v>0.94450710149963013</v>
      </c>
      <c r="J8233" s="15">
        <f t="shared" si="1827"/>
        <v>0.93760781206536892</v>
      </c>
      <c r="K8233" s="283">
        <f t="shared" si="1832"/>
        <v>0.61149862961379242</v>
      </c>
      <c r="L8233" s="283">
        <f t="shared" si="1833"/>
        <v>2.3843508685445598</v>
      </c>
      <c r="M8233" s="283">
        <f t="shared" si="1834"/>
        <v>4.9747891088173457</v>
      </c>
      <c r="N8233" s="283">
        <f t="shared" si="1835"/>
        <v>1.0471958284399543</v>
      </c>
      <c r="O8233" s="283">
        <f t="shared" si="1836"/>
        <v>1.3923157914079263</v>
      </c>
      <c r="P8233" s="21">
        <f t="shared" si="1828"/>
        <v>0</v>
      </c>
      <c r="Q8233" s="21">
        <f t="shared" si="1829"/>
        <v>1.0297519246597011</v>
      </c>
      <c r="R8233">
        <f t="shared" si="1830"/>
        <v>1.0096214758538746</v>
      </c>
      <c r="S8233" s="296">
        <f t="shared" si="1837"/>
        <v>0</v>
      </c>
      <c r="T8233" s="283">
        <f t="shared" si="1838"/>
        <v>0.61149862961379242</v>
      </c>
    </row>
    <row r="8234" spans="1:20" x14ac:dyDescent="0.25">
      <c r="A8234" s="286">
        <v>43444</v>
      </c>
      <c r="B8234" s="1">
        <f t="shared" si="1831"/>
        <v>1</v>
      </c>
      <c r="C8234" s="285">
        <v>0</v>
      </c>
      <c r="D8234" t="s">
        <v>713</v>
      </c>
      <c r="F8234" s="16">
        <v>3</v>
      </c>
      <c r="G8234" t="str">
        <f t="shared" si="1825"/>
        <v>heating</v>
      </c>
      <c r="H8234" s="283">
        <f>IF(G8234="heating",F8234*Assumptions!M$4+Assumptions!M$7,0)</f>
        <v>0.71190027118909771</v>
      </c>
      <c r="I8234" s="15">
        <f t="shared" si="1826"/>
        <v>0.97481507806017154</v>
      </c>
      <c r="J8234" s="15">
        <f t="shared" si="1827"/>
        <v>1.017726725449043</v>
      </c>
      <c r="K8234" s="283">
        <f t="shared" si="1832"/>
        <v>0.70627295391623601</v>
      </c>
      <c r="L8234" s="283">
        <f t="shared" si="1833"/>
        <v>2.2496218138612099</v>
      </c>
      <c r="M8234" s="283">
        <f t="shared" si="1834"/>
        <v>5.4211461130025773</v>
      </c>
      <c r="N8234" s="283" t="e">
        <f t="shared" si="1835"/>
        <v>#N/A</v>
      </c>
      <c r="O8234" s="283">
        <f t="shared" si="1836"/>
        <v>0</v>
      </c>
      <c r="P8234" s="21">
        <f t="shared" si="1828"/>
        <v>0</v>
      </c>
      <c r="Q8234" s="21">
        <f t="shared" si="1829"/>
        <v>0.90668853391740301</v>
      </c>
      <c r="R8234">
        <f t="shared" si="1830"/>
        <v>0.9440993384982781</v>
      </c>
      <c r="S8234" s="296">
        <f t="shared" si="1837"/>
        <v>0</v>
      </c>
      <c r="T8234" s="283">
        <f t="shared" si="1838"/>
        <v>0.70627295391623601</v>
      </c>
    </row>
    <row r="8235" spans="1:20" x14ac:dyDescent="0.25">
      <c r="A8235" s="286">
        <v>43444</v>
      </c>
      <c r="B8235" s="1">
        <f t="shared" si="1831"/>
        <v>1</v>
      </c>
      <c r="C8235" s="285">
        <v>1</v>
      </c>
      <c r="D8235" t="s">
        <v>713</v>
      </c>
      <c r="F8235" s="16">
        <v>3</v>
      </c>
      <c r="G8235" t="str">
        <f t="shared" si="1825"/>
        <v>heating</v>
      </c>
      <c r="H8235" s="283">
        <f>IF(G8235="heating",F8235*Assumptions!M$4+Assumptions!M$7,0)</f>
        <v>0.71190027118909771</v>
      </c>
      <c r="I8235" s="15">
        <f t="shared" si="1826"/>
        <v>1.012242869806885</v>
      </c>
      <c r="J8235" s="15">
        <f t="shared" si="1827"/>
        <v>1.017726725449043</v>
      </c>
      <c r="K8235" s="283">
        <f t="shared" si="1832"/>
        <v>0.73339013504162009</v>
      </c>
      <c r="L8235" s="283">
        <f t="shared" si="1833"/>
        <v>2.2496218138612099</v>
      </c>
      <c r="M8235" s="283">
        <f t="shared" si="1834"/>
        <v>5.6292897212751631</v>
      </c>
      <c r="N8235" s="283" t="e">
        <f t="shared" si="1835"/>
        <v>#N/A</v>
      </c>
      <c r="O8235" s="283">
        <f t="shared" si="1836"/>
        <v>0</v>
      </c>
      <c r="P8235" s="21">
        <f t="shared" si="1828"/>
        <v>0</v>
      </c>
      <c r="Q8235" s="21">
        <f t="shared" si="1829"/>
        <v>0.81803459285312596</v>
      </c>
      <c r="R8235">
        <f t="shared" si="1830"/>
        <v>0.9440993384982781</v>
      </c>
      <c r="S8235" s="296">
        <f t="shared" si="1837"/>
        <v>0</v>
      </c>
      <c r="T8235" s="283">
        <f t="shared" si="1838"/>
        <v>0.73339013504162009</v>
      </c>
    </row>
    <row r="8236" spans="1:20" x14ac:dyDescent="0.25">
      <c r="A8236" s="286">
        <v>43444</v>
      </c>
      <c r="B8236" s="1">
        <f t="shared" si="1831"/>
        <v>1</v>
      </c>
      <c r="C8236" s="285">
        <v>2</v>
      </c>
      <c r="D8236" t="s">
        <v>713</v>
      </c>
      <c r="F8236" s="16">
        <v>3</v>
      </c>
      <c r="G8236" t="str">
        <f t="shared" si="1825"/>
        <v>heating</v>
      </c>
      <c r="H8236" s="283">
        <f>IF(G8236="heating",F8236*Assumptions!M$4+Assumptions!M$7,0)</f>
        <v>0.71190027118909771</v>
      </c>
      <c r="I8236" s="15">
        <f t="shared" si="1826"/>
        <v>1.0509704703585963</v>
      </c>
      <c r="J8236" s="15">
        <f t="shared" si="1827"/>
        <v>1.017726725449043</v>
      </c>
      <c r="K8236" s="283">
        <f t="shared" si="1832"/>
        <v>0.76144905355381076</v>
      </c>
      <c r="L8236" s="283">
        <f t="shared" si="1833"/>
        <v>2.2496218138612099</v>
      </c>
      <c r="M8236" s="283">
        <f t="shared" si="1834"/>
        <v>5.8446618322755493</v>
      </c>
      <c r="N8236" s="283" t="e">
        <f t="shared" si="1835"/>
        <v>#N/A</v>
      </c>
      <c r="O8236" s="283">
        <f t="shared" si="1836"/>
        <v>0</v>
      </c>
      <c r="P8236" s="21">
        <f t="shared" si="1828"/>
        <v>0</v>
      </c>
      <c r="Q8236" s="21">
        <f t="shared" si="1829"/>
        <v>0.74507607494346417</v>
      </c>
      <c r="R8236">
        <f t="shared" si="1830"/>
        <v>0.9440993384982781</v>
      </c>
      <c r="S8236" s="296">
        <f t="shared" si="1837"/>
        <v>0</v>
      </c>
      <c r="T8236" s="283">
        <f t="shared" si="1838"/>
        <v>0.76144905355381076</v>
      </c>
    </row>
    <row r="8237" spans="1:20" x14ac:dyDescent="0.25">
      <c r="A8237" s="286">
        <v>43444</v>
      </c>
      <c r="B8237" s="1">
        <f t="shared" si="1831"/>
        <v>1</v>
      </c>
      <c r="C8237" s="285">
        <v>3</v>
      </c>
      <c r="D8237" t="s">
        <v>713</v>
      </c>
      <c r="F8237" s="16">
        <v>1</v>
      </c>
      <c r="G8237" t="str">
        <f t="shared" si="1825"/>
        <v>heating</v>
      </c>
      <c r="H8237" s="283">
        <f>IF(G8237="heating",F8237*Assumptions!M$4+Assumptions!M$7,0)</f>
        <v>0.73329201966317781</v>
      </c>
      <c r="I8237" s="15">
        <f t="shared" si="1826"/>
        <v>1.0924036124451033</v>
      </c>
      <c r="J8237" s="15">
        <f t="shared" si="1827"/>
        <v>1.017726725449043</v>
      </c>
      <c r="K8237" s="283">
        <f t="shared" si="1832"/>
        <v>0.81525085976818013</v>
      </c>
      <c r="L8237" s="283">
        <f t="shared" si="1833"/>
        <v>2.2890548970082816</v>
      </c>
      <c r="M8237" s="283">
        <f t="shared" si="1834"/>
        <v>6.3673173553388303</v>
      </c>
      <c r="N8237" s="283" t="e">
        <f t="shared" si="1835"/>
        <v>#N/A</v>
      </c>
      <c r="O8237" s="283">
        <f t="shared" si="1836"/>
        <v>0</v>
      </c>
      <c r="P8237" s="21">
        <f t="shared" si="1828"/>
        <v>0</v>
      </c>
      <c r="Q8237" s="21">
        <f t="shared" si="1829"/>
        <v>0.69158980876382303</v>
      </c>
      <c r="R8237">
        <f t="shared" si="1830"/>
        <v>0.9440993384982781</v>
      </c>
      <c r="S8237" s="296">
        <f t="shared" si="1837"/>
        <v>0</v>
      </c>
      <c r="T8237" s="283">
        <f t="shared" si="1838"/>
        <v>0.81525085976818013</v>
      </c>
    </row>
    <row r="8238" spans="1:20" x14ac:dyDescent="0.25">
      <c r="A8238" s="286">
        <v>43444</v>
      </c>
      <c r="B8238" s="1">
        <f t="shared" si="1831"/>
        <v>1</v>
      </c>
      <c r="C8238" s="285">
        <v>4</v>
      </c>
      <c r="D8238" t="s">
        <v>713</v>
      </c>
      <c r="F8238" s="16">
        <v>1</v>
      </c>
      <c r="G8238" t="str">
        <f t="shared" si="1825"/>
        <v>heating</v>
      </c>
      <c r="H8238" s="283">
        <f>IF(G8238="heating",F8238*Assumptions!M$4+Assumptions!M$7,0)</f>
        <v>0.73329201966317781</v>
      </c>
      <c r="I8238" s="15">
        <f t="shared" si="1826"/>
        <v>1.1348296917927807</v>
      </c>
      <c r="J8238" s="15">
        <f t="shared" si="1827"/>
        <v>1.017726725449043</v>
      </c>
      <c r="K8238" s="283">
        <f t="shared" si="1832"/>
        <v>0.84691305611278</v>
      </c>
      <c r="L8238" s="283">
        <f t="shared" si="1833"/>
        <v>2.2890548970082816</v>
      </c>
      <c r="M8238" s="283">
        <f t="shared" si="1834"/>
        <v>6.6146071924209311</v>
      </c>
      <c r="N8238" s="283" t="e">
        <f t="shared" si="1835"/>
        <v>#N/A</v>
      </c>
      <c r="O8238" s="283">
        <f t="shared" si="1836"/>
        <v>0</v>
      </c>
      <c r="P8238" s="21">
        <f t="shared" si="1828"/>
        <v>0</v>
      </c>
      <c r="Q8238" s="21">
        <f t="shared" si="1829"/>
        <v>0.6473875548762833</v>
      </c>
      <c r="R8238">
        <f t="shared" si="1830"/>
        <v>0.9440993384982781</v>
      </c>
      <c r="S8238" s="296">
        <f t="shared" si="1837"/>
        <v>0</v>
      </c>
      <c r="T8238" s="283">
        <f t="shared" si="1838"/>
        <v>0.84691305611278</v>
      </c>
    </row>
    <row r="8239" spans="1:20" x14ac:dyDescent="0.25">
      <c r="A8239" s="286">
        <v>43444</v>
      </c>
      <c r="B8239" s="1">
        <f t="shared" si="1831"/>
        <v>1</v>
      </c>
      <c r="C8239" s="285">
        <v>5</v>
      </c>
      <c r="D8239" t="s">
        <v>713</v>
      </c>
      <c r="F8239" s="16">
        <v>1</v>
      </c>
      <c r="G8239" t="str">
        <f t="shared" si="1825"/>
        <v>heating</v>
      </c>
      <c r="H8239" s="283">
        <f>IF(G8239="heating",F8239*Assumptions!M$4+Assumptions!M$7,0)</f>
        <v>0.73329201966317781</v>
      </c>
      <c r="I8239" s="15">
        <f t="shared" si="1826"/>
        <v>1.1635558681477385</v>
      </c>
      <c r="J8239" s="15">
        <f t="shared" si="1827"/>
        <v>1.017726725449043</v>
      </c>
      <c r="K8239" s="283">
        <f t="shared" si="1832"/>
        <v>0.86835113971524391</v>
      </c>
      <c r="L8239" s="283">
        <f t="shared" si="1833"/>
        <v>2.2890548970082816</v>
      </c>
      <c r="M8239" s="283">
        <f t="shared" si="1834"/>
        <v>6.7820440986831203</v>
      </c>
      <c r="N8239" s="283" t="e">
        <f t="shared" si="1835"/>
        <v>#N/A</v>
      </c>
      <c r="O8239" s="283">
        <f t="shared" si="1836"/>
        <v>0</v>
      </c>
      <c r="P8239" s="21">
        <f t="shared" si="1828"/>
        <v>0</v>
      </c>
      <c r="Q8239" s="21">
        <f t="shared" si="1829"/>
        <v>0.72139578924615555</v>
      </c>
      <c r="R8239">
        <f t="shared" si="1830"/>
        <v>0.9440993384982781</v>
      </c>
      <c r="S8239" s="296">
        <f t="shared" si="1837"/>
        <v>0</v>
      </c>
      <c r="T8239" s="283">
        <f t="shared" si="1838"/>
        <v>0.86835113971524391</v>
      </c>
    </row>
    <row r="8240" spans="1:20" x14ac:dyDescent="0.25">
      <c r="A8240" s="286">
        <v>43444</v>
      </c>
      <c r="B8240" s="1">
        <f t="shared" si="1831"/>
        <v>1</v>
      </c>
      <c r="C8240" s="285">
        <v>6</v>
      </c>
      <c r="D8240" t="s">
        <v>713</v>
      </c>
      <c r="F8240" s="16">
        <v>1</v>
      </c>
      <c r="G8240" t="str">
        <f t="shared" si="1825"/>
        <v>heating</v>
      </c>
      <c r="H8240" s="283">
        <f>IF(G8240="heating",F8240*Assumptions!M$4+Assumptions!M$7,0)</f>
        <v>0.73329201966317781</v>
      </c>
      <c r="I8240" s="15">
        <f t="shared" si="1826"/>
        <v>1.2083911162615524</v>
      </c>
      <c r="J8240" s="15">
        <f t="shared" si="1827"/>
        <v>1.017726725449043</v>
      </c>
      <c r="K8240" s="283">
        <f t="shared" si="1832"/>
        <v>0.90181127675277428</v>
      </c>
      <c r="L8240" s="283">
        <f t="shared" si="1833"/>
        <v>2.2890548970082816</v>
      </c>
      <c r="M8240" s="283">
        <f t="shared" si="1834"/>
        <v>7.0433763116067158</v>
      </c>
      <c r="N8240" s="283" t="e">
        <f t="shared" si="1835"/>
        <v>#N/A</v>
      </c>
      <c r="O8240" s="283">
        <f t="shared" si="1836"/>
        <v>0</v>
      </c>
      <c r="P8240" s="21">
        <f t="shared" si="1828"/>
        <v>0</v>
      </c>
      <c r="Q8240" s="21">
        <f t="shared" si="1829"/>
        <v>0.87787080972652631</v>
      </c>
      <c r="R8240">
        <f t="shared" si="1830"/>
        <v>0.9440993384982781</v>
      </c>
      <c r="S8240" s="296">
        <f t="shared" si="1837"/>
        <v>0</v>
      </c>
      <c r="T8240" s="283">
        <f t="shared" si="1838"/>
        <v>0.90181127675277428</v>
      </c>
    </row>
    <row r="8241" spans="1:20" x14ac:dyDescent="0.25">
      <c r="A8241" s="286">
        <v>43444</v>
      </c>
      <c r="B8241" s="1">
        <f t="shared" si="1831"/>
        <v>1</v>
      </c>
      <c r="C8241" s="285">
        <v>7</v>
      </c>
      <c r="D8241" t="s">
        <v>714</v>
      </c>
      <c r="F8241" s="16">
        <v>1</v>
      </c>
      <c r="G8241" t="str">
        <f t="shared" si="1825"/>
        <v>heating</v>
      </c>
      <c r="H8241" s="283">
        <f>IF(G8241="heating",F8241*Assumptions!M$4+Assumptions!M$7,0)</f>
        <v>0.73329201966317781</v>
      </c>
      <c r="I8241" s="15">
        <f t="shared" si="1826"/>
        <v>1.1637425769249583</v>
      </c>
      <c r="J8241" s="15">
        <f t="shared" si="1827"/>
        <v>1.017726725449043</v>
      </c>
      <c r="K8241" s="283">
        <f t="shared" si="1832"/>
        <v>0.86849047877401353</v>
      </c>
      <c r="L8241" s="283">
        <f t="shared" si="1833"/>
        <v>2.2890548970082816</v>
      </c>
      <c r="M8241" s="283">
        <f t="shared" si="1834"/>
        <v>6.7831323723065697</v>
      </c>
      <c r="N8241" s="283" t="e">
        <f t="shared" si="1835"/>
        <v>#N/A</v>
      </c>
      <c r="O8241" s="283">
        <f t="shared" si="1836"/>
        <v>0</v>
      </c>
      <c r="P8241" s="21">
        <f t="shared" si="1828"/>
        <v>0</v>
      </c>
      <c r="Q8241" s="21">
        <f t="shared" si="1829"/>
        <v>0.97331382064367777</v>
      </c>
      <c r="R8241">
        <f t="shared" si="1830"/>
        <v>0.9440993384982781</v>
      </c>
      <c r="S8241" s="296">
        <f t="shared" si="1837"/>
        <v>0</v>
      </c>
      <c r="T8241" s="283">
        <f t="shared" si="1838"/>
        <v>0.86849047877401353</v>
      </c>
    </row>
    <row r="8242" spans="1:20" x14ac:dyDescent="0.25">
      <c r="A8242" s="286">
        <v>43444</v>
      </c>
      <c r="B8242" s="1">
        <f t="shared" si="1831"/>
        <v>1</v>
      </c>
      <c r="C8242" s="285">
        <v>8</v>
      </c>
      <c r="D8242" t="s">
        <v>714</v>
      </c>
      <c r="F8242" s="16">
        <v>3</v>
      </c>
      <c r="G8242" t="str">
        <f t="shared" si="1825"/>
        <v>heating</v>
      </c>
      <c r="H8242" s="283">
        <f>IF(G8242="heating",F8242*Assumptions!M$4+Assumptions!M$7,0)</f>
        <v>0.71190027118909771</v>
      </c>
      <c r="I8242" s="15">
        <f t="shared" si="1826"/>
        <v>1.094193721037565</v>
      </c>
      <c r="J8242" s="15">
        <f t="shared" si="1827"/>
        <v>1.017726725449043</v>
      </c>
      <c r="K8242" s="283">
        <f t="shared" si="1832"/>
        <v>0.79276516018979448</v>
      </c>
      <c r="L8242" s="283">
        <f t="shared" si="1833"/>
        <v>2.2496218138612099</v>
      </c>
      <c r="M8242" s="283">
        <f t="shared" si="1834"/>
        <v>6.085035173520855</v>
      </c>
      <c r="N8242" s="283" t="e">
        <f t="shared" si="1835"/>
        <v>#N/A</v>
      </c>
      <c r="O8242" s="283">
        <f t="shared" si="1836"/>
        <v>0</v>
      </c>
      <c r="P8242" s="21">
        <f t="shared" si="1828"/>
        <v>0</v>
      </c>
      <c r="Q8242" s="21">
        <f t="shared" si="1829"/>
        <v>0.94940007506179924</v>
      </c>
      <c r="R8242">
        <f t="shared" si="1830"/>
        <v>0.9440993384982781</v>
      </c>
      <c r="S8242" s="296">
        <f t="shared" si="1837"/>
        <v>0</v>
      </c>
      <c r="T8242" s="283">
        <f t="shared" si="1838"/>
        <v>0.79276516018979448</v>
      </c>
    </row>
    <row r="8243" spans="1:20" x14ac:dyDescent="0.25">
      <c r="A8243" s="286">
        <v>43444</v>
      </c>
      <c r="B8243" s="1">
        <f t="shared" si="1831"/>
        <v>1</v>
      </c>
      <c r="C8243" s="285">
        <v>9</v>
      </c>
      <c r="D8243" t="s">
        <v>714</v>
      </c>
      <c r="F8243" s="16">
        <v>7</v>
      </c>
      <c r="G8243" t="str">
        <f t="shared" si="1825"/>
        <v>heating</v>
      </c>
      <c r="H8243" s="283">
        <f>IF(G8243="heating",F8243*Assumptions!M$4+Assumptions!M$7,0)</f>
        <v>0.66911677424093763</v>
      </c>
      <c r="I8243" s="15">
        <f t="shared" si="1826"/>
        <v>1.0343009000871222</v>
      </c>
      <c r="J8243" s="15">
        <f t="shared" si="1827"/>
        <v>1.017726725449043</v>
      </c>
      <c r="K8243" s="283">
        <f t="shared" si="1832"/>
        <v>0.70433618273998555</v>
      </c>
      <c r="L8243" s="283">
        <f t="shared" si="1833"/>
        <v>2.4800267097410909</v>
      </c>
      <c r="M8243" s="283">
        <f t="shared" si="1834"/>
        <v>5.9599879263796236</v>
      </c>
      <c r="N8243" s="283">
        <f t="shared" si="1835"/>
        <v>1.1216076842493865</v>
      </c>
      <c r="O8243" s="283">
        <f t="shared" si="1836"/>
        <v>1.557382826778009</v>
      </c>
      <c r="P8243" s="21">
        <f t="shared" si="1828"/>
        <v>0</v>
      </c>
      <c r="Q8243" s="21">
        <f t="shared" si="1829"/>
        <v>0.8408485371888097</v>
      </c>
      <c r="R8243">
        <f t="shared" si="1830"/>
        <v>0.9440993384982781</v>
      </c>
      <c r="S8243" s="296">
        <f t="shared" si="1837"/>
        <v>0</v>
      </c>
      <c r="T8243" s="283">
        <f t="shared" si="1838"/>
        <v>0.70433618273998555</v>
      </c>
    </row>
    <row r="8244" spans="1:20" x14ac:dyDescent="0.25">
      <c r="A8244" s="286">
        <v>43444</v>
      </c>
      <c r="B8244" s="1">
        <f t="shared" si="1831"/>
        <v>1</v>
      </c>
      <c r="C8244" s="285">
        <v>10</v>
      </c>
      <c r="D8244" t="s">
        <v>714</v>
      </c>
      <c r="F8244" s="16">
        <v>10</v>
      </c>
      <c r="G8244" t="str">
        <f t="shared" si="1825"/>
        <v>heating</v>
      </c>
      <c r="H8244" s="283">
        <f>IF(G8244="heating",F8244*Assumptions!M$4+Assumptions!M$7,0)</f>
        <v>0.63702915152981754</v>
      </c>
      <c r="I8244" s="15">
        <f t="shared" si="1826"/>
        <v>0.98112329028689171</v>
      </c>
      <c r="J8244" s="15">
        <f t="shared" si="1827"/>
        <v>1.017726725449043</v>
      </c>
      <c r="K8244" s="283">
        <f t="shared" si="1832"/>
        <v>0.63608341390151035</v>
      </c>
      <c r="L8244" s="283">
        <f t="shared" si="1833"/>
        <v>2.5948150733280251</v>
      </c>
      <c r="M8244" s="283">
        <f t="shared" si="1834"/>
        <v>5.6315702489344268</v>
      </c>
      <c r="N8244" s="283">
        <f t="shared" si="1835"/>
        <v>1.2546470767287967</v>
      </c>
      <c r="O8244" s="283">
        <f t="shared" si="1836"/>
        <v>1.315524390005304</v>
      </c>
      <c r="P8244" s="21">
        <f t="shared" si="1828"/>
        <v>0</v>
      </c>
      <c r="Q8244" s="21">
        <f t="shared" si="1829"/>
        <v>0.74504051125983206</v>
      </c>
      <c r="R8244">
        <f t="shared" si="1830"/>
        <v>0.9440993384982781</v>
      </c>
      <c r="S8244" s="296">
        <f t="shared" si="1837"/>
        <v>0</v>
      </c>
      <c r="T8244" s="283">
        <f t="shared" si="1838"/>
        <v>0.63608341390151035</v>
      </c>
    </row>
    <row r="8245" spans="1:20" x14ac:dyDescent="0.25">
      <c r="A8245" s="286">
        <v>43444</v>
      </c>
      <c r="B8245" s="1">
        <f t="shared" si="1831"/>
        <v>1</v>
      </c>
      <c r="C8245" s="285">
        <v>11</v>
      </c>
      <c r="D8245" t="s">
        <v>714</v>
      </c>
      <c r="F8245" s="16">
        <v>14</v>
      </c>
      <c r="G8245" t="str">
        <f t="shared" si="1825"/>
        <v>heating</v>
      </c>
      <c r="H8245" s="283">
        <f>IF(G8245="heating",F8245*Assumptions!M$4+Assumptions!M$7,0)</f>
        <v>0.59424565458165746</v>
      </c>
      <c r="I8245" s="15">
        <f t="shared" si="1826"/>
        <v>0.94956163997961163</v>
      </c>
      <c r="J8245" s="15">
        <f t="shared" si="1827"/>
        <v>1.017726725449043</v>
      </c>
      <c r="K8245" s="283">
        <f t="shared" si="1832"/>
        <v>0.57427558870755335</v>
      </c>
      <c r="L8245" s="283">
        <f t="shared" si="1833"/>
        <v>2.7335244633277975</v>
      </c>
      <c r="M8245" s="283">
        <f t="shared" si="1834"/>
        <v>5.3561452158869258</v>
      </c>
      <c r="N8245" s="283">
        <f t="shared" si="1835"/>
        <v>1.5010922485335794</v>
      </c>
      <c r="O8245" s="283">
        <f t="shared" si="1836"/>
        <v>1.045769420205592</v>
      </c>
      <c r="P8245" s="21">
        <f t="shared" si="1828"/>
        <v>0</v>
      </c>
      <c r="Q8245" s="21">
        <f t="shared" si="1829"/>
        <v>0.72850690893675296</v>
      </c>
      <c r="R8245">
        <f t="shared" si="1830"/>
        <v>0.9440993384982781</v>
      </c>
      <c r="S8245" s="296">
        <f t="shared" si="1837"/>
        <v>0</v>
      </c>
      <c r="T8245" s="283">
        <f t="shared" si="1838"/>
        <v>0.57427558870755335</v>
      </c>
    </row>
    <row r="8246" spans="1:20" x14ac:dyDescent="0.25">
      <c r="A8246" s="286">
        <v>43444</v>
      </c>
      <c r="B8246" s="1">
        <f t="shared" si="1831"/>
        <v>1</v>
      </c>
      <c r="C8246" s="285">
        <v>12</v>
      </c>
      <c r="D8246" t="s">
        <v>714</v>
      </c>
      <c r="F8246" s="16">
        <v>18</v>
      </c>
      <c r="G8246" t="str">
        <f t="shared" si="1825"/>
        <v>heating</v>
      </c>
      <c r="H8246" s="283">
        <f>IF(G8246="heating",F8246*Assumptions!M$4+Assumptions!M$7,0)</f>
        <v>0.55146215763349737</v>
      </c>
      <c r="I8246" s="15">
        <f t="shared" si="1826"/>
        <v>0.91648403420261149</v>
      </c>
      <c r="J8246" s="15">
        <f t="shared" si="1827"/>
        <v>1.017726725449043</v>
      </c>
      <c r="K8246" s="283">
        <f t="shared" si="1832"/>
        <v>0.51436546100135327</v>
      </c>
      <c r="L8246" s="283">
        <f t="shared" si="1833"/>
        <v>2.9050026706454841</v>
      </c>
      <c r="M8246" s="283">
        <f t="shared" si="1834"/>
        <v>5.0983231253036312</v>
      </c>
      <c r="N8246" s="283">
        <f t="shared" si="1835"/>
        <v>1.7641684145174241</v>
      </c>
      <c r="O8246" s="283">
        <f t="shared" si="1836"/>
        <v>0.84699001841355592</v>
      </c>
      <c r="P8246" s="21">
        <f t="shared" si="1828"/>
        <v>0</v>
      </c>
      <c r="Q8246" s="21">
        <f t="shared" si="1829"/>
        <v>0.75910815787401487</v>
      </c>
      <c r="R8246">
        <f t="shared" si="1830"/>
        <v>0.9440993384982781</v>
      </c>
      <c r="S8246" s="296">
        <f t="shared" si="1837"/>
        <v>0</v>
      </c>
      <c r="T8246" s="283">
        <f t="shared" si="1838"/>
        <v>0.51436546100135327</v>
      </c>
    </row>
    <row r="8247" spans="1:20" x14ac:dyDescent="0.25">
      <c r="A8247" s="286">
        <v>43444</v>
      </c>
      <c r="B8247" s="1">
        <f t="shared" si="1831"/>
        <v>1</v>
      </c>
      <c r="C8247" s="285">
        <v>13</v>
      </c>
      <c r="D8247" t="s">
        <v>714</v>
      </c>
      <c r="F8247" s="16">
        <v>19</v>
      </c>
      <c r="G8247" t="str">
        <f t="shared" si="1825"/>
        <v>heating</v>
      </c>
      <c r="H8247" s="283">
        <f>IF(G8247="heating",F8247*Assumptions!M$4+Assumptions!M$7,0)</f>
        <v>0.54076628339645738</v>
      </c>
      <c r="I8247" s="15">
        <f t="shared" si="1826"/>
        <v>0.90040206880052787</v>
      </c>
      <c r="J8247" s="15">
        <f t="shared" si="1827"/>
        <v>1.017726725449043</v>
      </c>
      <c r="K8247" s="283">
        <f t="shared" si="1832"/>
        <v>0.49553834843955324</v>
      </c>
      <c r="L8247" s="283">
        <f t="shared" si="1833"/>
        <v>2.9437809613584625</v>
      </c>
      <c r="M8247" s="283">
        <f t="shared" si="1834"/>
        <v>4.9772766858509794</v>
      </c>
      <c r="N8247" s="283">
        <f t="shared" si="1835"/>
        <v>1.8289671560163632</v>
      </c>
      <c r="O8247" s="283">
        <f t="shared" si="1836"/>
        <v>0.7975847739861337</v>
      </c>
      <c r="P8247" s="21">
        <f t="shared" si="1828"/>
        <v>0</v>
      </c>
      <c r="Q8247" s="21">
        <f t="shared" si="1829"/>
        <v>0.79115902007799765</v>
      </c>
      <c r="R8247">
        <f t="shared" si="1830"/>
        <v>0.9440993384982781</v>
      </c>
      <c r="S8247" s="296">
        <f t="shared" si="1837"/>
        <v>0</v>
      </c>
      <c r="T8247" s="283">
        <f t="shared" si="1838"/>
        <v>0.49553834843955324</v>
      </c>
    </row>
    <row r="8248" spans="1:20" x14ac:dyDescent="0.25">
      <c r="A8248" s="286">
        <v>43444</v>
      </c>
      <c r="B8248" s="1">
        <f t="shared" si="1831"/>
        <v>1</v>
      </c>
      <c r="C8248" s="285">
        <v>14</v>
      </c>
      <c r="D8248" t="s">
        <v>714</v>
      </c>
      <c r="F8248" s="16">
        <v>21</v>
      </c>
      <c r="G8248" t="str">
        <f t="shared" si="1825"/>
        <v>heating</v>
      </c>
      <c r="H8248" s="283">
        <f>IF(G8248="heating",F8248*Assumptions!M$4+Assumptions!M$7,0)</f>
        <v>0.51937453492237728</v>
      </c>
      <c r="I8248" s="15">
        <f t="shared" si="1826"/>
        <v>0.86032894500746537</v>
      </c>
      <c r="J8248" s="15">
        <f t="shared" si="1827"/>
        <v>1.017726725449043</v>
      </c>
      <c r="K8248" s="283">
        <f t="shared" si="1832"/>
        <v>0.45475383064340785</v>
      </c>
      <c r="L8248" s="283">
        <f t="shared" si="1833"/>
        <v>3.0222800846604434</v>
      </c>
      <c r="M8248" s="283">
        <f t="shared" si="1834"/>
        <v>4.6894304369898263</v>
      </c>
      <c r="N8248" s="283">
        <f t="shared" si="1835"/>
        <v>1.9596958788221039</v>
      </c>
      <c r="O8248" s="283">
        <f t="shared" si="1836"/>
        <v>0.70132996687359128</v>
      </c>
      <c r="P8248" s="21">
        <f t="shared" si="1828"/>
        <v>0</v>
      </c>
      <c r="Q8248" s="21">
        <f t="shared" si="1829"/>
        <v>0.84355555031342389</v>
      </c>
      <c r="R8248">
        <f t="shared" si="1830"/>
        <v>0.9440993384982781</v>
      </c>
      <c r="S8248" s="296">
        <f t="shared" si="1837"/>
        <v>0</v>
      </c>
      <c r="T8248" s="283">
        <f t="shared" si="1838"/>
        <v>0.45475383064340785</v>
      </c>
    </row>
    <row r="8249" spans="1:20" x14ac:dyDescent="0.25">
      <c r="A8249" s="286">
        <v>43444</v>
      </c>
      <c r="B8249" s="1">
        <f t="shared" si="1831"/>
        <v>1</v>
      </c>
      <c r="C8249" s="285">
        <v>15</v>
      </c>
      <c r="D8249" t="s">
        <v>714</v>
      </c>
      <c r="F8249" s="16">
        <v>21</v>
      </c>
      <c r="G8249" t="str">
        <f t="shared" si="1825"/>
        <v>heating</v>
      </c>
      <c r="H8249" s="283">
        <f>IF(G8249="heating",F8249*Assumptions!M$4+Assumptions!M$7,0)</f>
        <v>0.51937453492237728</v>
      </c>
      <c r="I8249" s="15">
        <f t="shared" si="1826"/>
        <v>0.85754515037175039</v>
      </c>
      <c r="J8249" s="15">
        <f t="shared" si="1827"/>
        <v>1.017726725449043</v>
      </c>
      <c r="K8249" s="283">
        <f t="shared" si="1832"/>
        <v>0.45328236873147026</v>
      </c>
      <c r="L8249" s="283">
        <f t="shared" si="1833"/>
        <v>3.0222800846604434</v>
      </c>
      <c r="M8249" s="283">
        <f t="shared" si="1834"/>
        <v>4.6742566928413751</v>
      </c>
      <c r="N8249" s="283">
        <f t="shared" si="1835"/>
        <v>1.9596958788221039</v>
      </c>
      <c r="O8249" s="283">
        <f t="shared" si="1836"/>
        <v>0.69906065045575083</v>
      </c>
      <c r="P8249" s="21">
        <f t="shared" si="1828"/>
        <v>0</v>
      </c>
      <c r="Q8249" s="21">
        <f t="shared" si="1829"/>
        <v>0.96592607327566882</v>
      </c>
      <c r="R8249">
        <f t="shared" si="1830"/>
        <v>0.9440993384982781</v>
      </c>
      <c r="S8249" s="296">
        <f t="shared" si="1837"/>
        <v>0</v>
      </c>
      <c r="T8249" s="283">
        <f t="shared" si="1838"/>
        <v>0.45328236873147026</v>
      </c>
    </row>
    <row r="8250" spans="1:20" x14ac:dyDescent="0.25">
      <c r="A8250" s="286">
        <v>43444</v>
      </c>
      <c r="B8250" s="1">
        <f t="shared" si="1831"/>
        <v>1</v>
      </c>
      <c r="C8250" s="285">
        <v>16</v>
      </c>
      <c r="D8250" t="s">
        <v>714</v>
      </c>
      <c r="F8250" s="16">
        <v>19</v>
      </c>
      <c r="G8250" t="str">
        <f t="shared" si="1825"/>
        <v>heating</v>
      </c>
      <c r="H8250" s="283">
        <f>IF(G8250="heating",F8250*Assumptions!M$4+Assumptions!M$7,0)</f>
        <v>0.54076628339645738</v>
      </c>
      <c r="I8250" s="15">
        <f t="shared" si="1826"/>
        <v>0.88344815438260227</v>
      </c>
      <c r="J8250" s="15">
        <f t="shared" si="1827"/>
        <v>1.017726725449043</v>
      </c>
      <c r="K8250" s="283">
        <f t="shared" si="1832"/>
        <v>0.48620772266540746</v>
      </c>
      <c r="L8250" s="283">
        <f t="shared" si="1833"/>
        <v>2.9437809613584625</v>
      </c>
      <c r="M8250" s="283">
        <f t="shared" si="1834"/>
        <v>4.8835581950897726</v>
      </c>
      <c r="N8250" s="283">
        <f t="shared" si="1835"/>
        <v>1.8289671560163632</v>
      </c>
      <c r="O8250" s="283">
        <f t="shared" si="1836"/>
        <v>0.78256683425925699</v>
      </c>
      <c r="P8250" s="21">
        <f t="shared" si="1828"/>
        <v>0</v>
      </c>
      <c r="Q8250" s="21">
        <f t="shared" si="1829"/>
        <v>1.1649354943302594</v>
      </c>
      <c r="R8250">
        <f t="shared" si="1830"/>
        <v>0.9440993384982781</v>
      </c>
      <c r="S8250" s="296">
        <f t="shared" si="1837"/>
        <v>0</v>
      </c>
      <c r="T8250" s="283">
        <f t="shared" si="1838"/>
        <v>0.48620772266540746</v>
      </c>
    </row>
    <row r="8251" spans="1:20" x14ac:dyDescent="0.25">
      <c r="A8251" s="286">
        <v>43444</v>
      </c>
      <c r="B8251" s="1">
        <f t="shared" si="1831"/>
        <v>1</v>
      </c>
      <c r="C8251" s="285">
        <v>17</v>
      </c>
      <c r="D8251" t="s">
        <v>714</v>
      </c>
      <c r="E8251" t="s">
        <v>685</v>
      </c>
      <c r="F8251" s="16">
        <v>19</v>
      </c>
      <c r="G8251" t="str">
        <f t="shared" si="1825"/>
        <v>heating</v>
      </c>
      <c r="H8251" s="283">
        <f>IF(G8251="heating",F8251*Assumptions!M$4+Assumptions!M$7,0)</f>
        <v>0.54076628339645738</v>
      </c>
      <c r="I8251" s="15">
        <f t="shared" si="1826"/>
        <v>0.94025748850374469</v>
      </c>
      <c r="J8251" s="15">
        <f t="shared" si="1827"/>
        <v>1.017726725449043</v>
      </c>
      <c r="K8251" s="283">
        <f t="shared" si="1832"/>
        <v>0.51747287029422551</v>
      </c>
      <c r="L8251" s="283">
        <f t="shared" si="1833"/>
        <v>2.9437809613584625</v>
      </c>
      <c r="M8251" s="283">
        <f t="shared" si="1834"/>
        <v>5.1975909856147373</v>
      </c>
      <c r="N8251" s="283">
        <f t="shared" si="1835"/>
        <v>1.8289671560163632</v>
      </c>
      <c r="O8251" s="283">
        <f t="shared" si="1836"/>
        <v>0.83288908637899539</v>
      </c>
      <c r="P8251" s="21">
        <f t="shared" si="1828"/>
        <v>0</v>
      </c>
      <c r="Q8251" s="21">
        <f t="shared" si="1829"/>
        <v>1.3521540118753073</v>
      </c>
      <c r="R8251">
        <f t="shared" si="1830"/>
        <v>0.9440993384982781</v>
      </c>
      <c r="S8251" s="296">
        <f t="shared" si="1837"/>
        <v>0</v>
      </c>
      <c r="T8251" s="283">
        <f t="shared" si="1838"/>
        <v>0.51747287029422551</v>
      </c>
    </row>
    <row r="8252" spans="1:20" x14ac:dyDescent="0.25">
      <c r="A8252" s="286">
        <v>43444</v>
      </c>
      <c r="B8252" s="1">
        <f t="shared" si="1831"/>
        <v>1</v>
      </c>
      <c r="C8252" s="285">
        <v>18</v>
      </c>
      <c r="D8252" t="s">
        <v>714</v>
      </c>
      <c r="E8252" t="s">
        <v>685</v>
      </c>
      <c r="F8252" s="16">
        <v>19</v>
      </c>
      <c r="G8252" t="str">
        <f t="shared" si="1825"/>
        <v>heating</v>
      </c>
      <c r="H8252" s="283">
        <f>IF(G8252="heating",F8252*Assumptions!M$4+Assumptions!M$7,0)</f>
        <v>0.54076628339645738</v>
      </c>
      <c r="I8252" s="15">
        <f t="shared" si="1826"/>
        <v>0.98182363790757687</v>
      </c>
      <c r="J8252" s="15">
        <f t="shared" si="1827"/>
        <v>1.017726725449043</v>
      </c>
      <c r="K8252" s="283">
        <f t="shared" si="1832"/>
        <v>0.54034889617231563</v>
      </c>
      <c r="L8252" s="283">
        <f t="shared" si="1833"/>
        <v>2.9437809613584625</v>
      </c>
      <c r="M8252" s="283">
        <f t="shared" si="1834"/>
        <v>5.4273619218631364</v>
      </c>
      <c r="N8252" s="283">
        <f t="shared" si="1835"/>
        <v>1.8289671560163632</v>
      </c>
      <c r="O8252" s="283">
        <f t="shared" si="1836"/>
        <v>0.86970877952107528</v>
      </c>
      <c r="P8252" s="21">
        <f t="shared" si="1828"/>
        <v>0</v>
      </c>
      <c r="Q8252" s="21">
        <f t="shared" si="1829"/>
        <v>1.5598916921549892</v>
      </c>
      <c r="R8252">
        <f t="shared" si="1830"/>
        <v>0.9440993384982781</v>
      </c>
      <c r="S8252" s="296">
        <f t="shared" si="1837"/>
        <v>0</v>
      </c>
      <c r="T8252" s="283">
        <f t="shared" si="1838"/>
        <v>0.54034889617231563</v>
      </c>
    </row>
    <row r="8253" spans="1:20" x14ac:dyDescent="0.25">
      <c r="A8253" s="286">
        <v>43444</v>
      </c>
      <c r="B8253" s="1">
        <f t="shared" si="1831"/>
        <v>1</v>
      </c>
      <c r="C8253" s="285">
        <v>19</v>
      </c>
      <c r="D8253" t="s">
        <v>714</v>
      </c>
      <c r="F8253" s="16">
        <v>19</v>
      </c>
      <c r="G8253" t="str">
        <f t="shared" si="1825"/>
        <v>heating</v>
      </c>
      <c r="H8253" s="283">
        <f>IF(G8253="heating",F8253*Assumptions!M$4+Assumptions!M$7,0)</f>
        <v>0.54076628339645738</v>
      </c>
      <c r="I8253" s="15">
        <f t="shared" si="1826"/>
        <v>0.98418842963438757</v>
      </c>
      <c r="J8253" s="15">
        <f t="shared" si="1827"/>
        <v>1.017726725449043</v>
      </c>
      <c r="K8253" s="283">
        <f t="shared" si="1832"/>
        <v>0.54165036473543027</v>
      </c>
      <c r="L8253" s="283">
        <f t="shared" si="1833"/>
        <v>2.9437809613584625</v>
      </c>
      <c r="M8253" s="283">
        <f t="shared" si="1834"/>
        <v>5.4404341072085423</v>
      </c>
      <c r="N8253" s="283">
        <f t="shared" si="1835"/>
        <v>1.8289671560163632</v>
      </c>
      <c r="O8253" s="283">
        <f t="shared" si="1836"/>
        <v>0.87180353467580873</v>
      </c>
      <c r="P8253" s="21">
        <f t="shared" si="1828"/>
        <v>0</v>
      </c>
      <c r="Q8253" s="21">
        <f t="shared" si="1829"/>
        <v>1.6764212681468484</v>
      </c>
      <c r="R8253">
        <f t="shared" si="1830"/>
        <v>0.9440993384982781</v>
      </c>
      <c r="S8253" s="296">
        <f t="shared" si="1837"/>
        <v>0</v>
      </c>
      <c r="T8253" s="283">
        <f t="shared" si="1838"/>
        <v>0.54165036473543027</v>
      </c>
    </row>
    <row r="8254" spans="1:20" x14ac:dyDescent="0.25">
      <c r="A8254" s="286">
        <v>43444</v>
      </c>
      <c r="B8254" s="1">
        <f t="shared" si="1831"/>
        <v>1</v>
      </c>
      <c r="C8254" s="285">
        <v>20</v>
      </c>
      <c r="D8254" t="s">
        <v>714</v>
      </c>
      <c r="F8254" s="16">
        <v>19</v>
      </c>
      <c r="G8254" t="str">
        <f t="shared" si="1825"/>
        <v>heating</v>
      </c>
      <c r="H8254" s="283">
        <f>IF(G8254="heating",F8254*Assumptions!M$4+Assumptions!M$7,0)</f>
        <v>0.54076628339645738</v>
      </c>
      <c r="I8254" s="15">
        <f t="shared" si="1826"/>
        <v>0.97071962311712034</v>
      </c>
      <c r="J8254" s="15">
        <f t="shared" si="1827"/>
        <v>1.017726725449043</v>
      </c>
      <c r="K8254" s="283">
        <f t="shared" si="1832"/>
        <v>0.53423777610609746</v>
      </c>
      <c r="L8254" s="283">
        <f t="shared" si="1833"/>
        <v>2.9437809613584625</v>
      </c>
      <c r="M8254" s="283">
        <f t="shared" si="1834"/>
        <v>5.3659807280043648</v>
      </c>
      <c r="N8254" s="283">
        <f t="shared" si="1835"/>
        <v>1.8289671560163632</v>
      </c>
      <c r="O8254" s="283">
        <f t="shared" si="1836"/>
        <v>0.85987273689760257</v>
      </c>
      <c r="P8254" s="21">
        <f t="shared" si="1828"/>
        <v>0</v>
      </c>
      <c r="Q8254" s="21">
        <f t="shared" si="1829"/>
        <v>1.52436960139122</v>
      </c>
      <c r="R8254">
        <f t="shared" si="1830"/>
        <v>0.9440993384982781</v>
      </c>
      <c r="S8254" s="296">
        <f t="shared" si="1837"/>
        <v>0</v>
      </c>
      <c r="T8254" s="283">
        <f t="shared" si="1838"/>
        <v>0.53423777610609746</v>
      </c>
    </row>
    <row r="8255" spans="1:20" x14ac:dyDescent="0.25">
      <c r="A8255" s="286">
        <v>43444</v>
      </c>
      <c r="B8255" s="1">
        <f t="shared" si="1831"/>
        <v>1</v>
      </c>
      <c r="C8255" s="285">
        <v>21</v>
      </c>
      <c r="D8255" t="s">
        <v>714</v>
      </c>
      <c r="F8255" s="16">
        <v>19</v>
      </c>
      <c r="G8255" t="str">
        <f t="shared" si="1825"/>
        <v>heating</v>
      </c>
      <c r="H8255" s="283">
        <f>IF(G8255="heating",F8255*Assumptions!M$4+Assumptions!M$7,0)</f>
        <v>0.54076628339645738</v>
      </c>
      <c r="I8255" s="15">
        <f t="shared" si="1826"/>
        <v>0.95751150862929935</v>
      </c>
      <c r="J8255" s="15">
        <f t="shared" si="1827"/>
        <v>1.017726725449043</v>
      </c>
      <c r="K8255" s="283">
        <f t="shared" si="1832"/>
        <v>0.52696865993445818</v>
      </c>
      <c r="L8255" s="283">
        <f t="shared" si="1833"/>
        <v>2.9437809613584625</v>
      </c>
      <c r="M8255" s="283">
        <f t="shared" si="1834"/>
        <v>5.2929684120821472</v>
      </c>
      <c r="N8255" s="283">
        <f t="shared" si="1835"/>
        <v>1.8289671560163632</v>
      </c>
      <c r="O8255" s="283">
        <f t="shared" si="1836"/>
        <v>0.84817286261523295</v>
      </c>
      <c r="P8255" s="21">
        <f t="shared" si="1828"/>
        <v>0</v>
      </c>
      <c r="Q8255" s="21">
        <f t="shared" si="1829"/>
        <v>1.4448604713749031</v>
      </c>
      <c r="R8255">
        <f t="shared" si="1830"/>
        <v>0.9440993384982781</v>
      </c>
      <c r="S8255" s="296">
        <f t="shared" si="1837"/>
        <v>0</v>
      </c>
      <c r="T8255" s="283">
        <f t="shared" si="1838"/>
        <v>0.52696865993445818</v>
      </c>
    </row>
    <row r="8256" spans="1:20" x14ac:dyDescent="0.25">
      <c r="A8256" s="286">
        <v>43444</v>
      </c>
      <c r="B8256" s="1">
        <f t="shared" si="1831"/>
        <v>1</v>
      </c>
      <c r="C8256" s="285">
        <v>22</v>
      </c>
      <c r="D8256" t="s">
        <v>714</v>
      </c>
      <c r="F8256" s="16">
        <v>19</v>
      </c>
      <c r="G8256" t="str">
        <f t="shared" si="1825"/>
        <v>heating</v>
      </c>
      <c r="H8256" s="283">
        <f>IF(G8256="heating",F8256*Assumptions!M$4+Assumptions!M$7,0)</f>
        <v>0.54076628339645738</v>
      </c>
      <c r="I8256" s="15">
        <f t="shared" si="1826"/>
        <v>0.9426530227543114</v>
      </c>
      <c r="J8256" s="15">
        <f t="shared" si="1827"/>
        <v>1.017726725449043</v>
      </c>
      <c r="K8256" s="283">
        <f t="shared" si="1832"/>
        <v>0.51879125807596127</v>
      </c>
      <c r="L8256" s="283">
        <f t="shared" si="1833"/>
        <v>2.9437809613584625</v>
      </c>
      <c r="M8256" s="283">
        <f t="shared" si="1834"/>
        <v>5.2108331106482639</v>
      </c>
      <c r="N8256" s="283">
        <f t="shared" si="1835"/>
        <v>1.8289671560163632</v>
      </c>
      <c r="O8256" s="283">
        <f t="shared" si="1836"/>
        <v>0.83501107355563475</v>
      </c>
      <c r="P8256" s="21">
        <f t="shared" si="1828"/>
        <v>0</v>
      </c>
      <c r="Q8256" s="21">
        <f t="shared" si="1829"/>
        <v>1.2427137171080138</v>
      </c>
      <c r="R8256">
        <f t="shared" si="1830"/>
        <v>0.9440993384982781</v>
      </c>
      <c r="S8256" s="296">
        <f t="shared" si="1837"/>
        <v>0</v>
      </c>
      <c r="T8256" s="283">
        <f t="shared" si="1838"/>
        <v>0.51879125807596127</v>
      </c>
    </row>
    <row r="8257" spans="1:20" x14ac:dyDescent="0.25">
      <c r="A8257" s="286">
        <v>43444</v>
      </c>
      <c r="B8257" s="1">
        <f t="shared" si="1831"/>
        <v>1</v>
      </c>
      <c r="C8257" s="285">
        <v>23</v>
      </c>
      <c r="D8257" t="s">
        <v>713</v>
      </c>
      <c r="F8257" s="16">
        <v>21</v>
      </c>
      <c r="G8257" t="str">
        <f t="shared" si="1825"/>
        <v>heating</v>
      </c>
      <c r="H8257" s="283">
        <f>IF(G8257="heating",F8257*Assumptions!M$4+Assumptions!M$7,0)</f>
        <v>0.51937453492237728</v>
      </c>
      <c r="I8257" s="15">
        <f t="shared" si="1826"/>
        <v>0.94450710149963013</v>
      </c>
      <c r="J8257" s="15">
        <f t="shared" si="1827"/>
        <v>1.017726725449043</v>
      </c>
      <c r="K8257" s="283">
        <f t="shared" si="1832"/>
        <v>0.49924883379709112</v>
      </c>
      <c r="L8257" s="283">
        <f t="shared" si="1833"/>
        <v>3.0222800846604434</v>
      </c>
      <c r="M8257" s="283">
        <f t="shared" si="1834"/>
        <v>5.14826378378676</v>
      </c>
      <c r="N8257" s="283">
        <f t="shared" si="1835"/>
        <v>1.9596958788221039</v>
      </c>
      <c r="O8257" s="283">
        <f t="shared" si="1836"/>
        <v>0.76995100310249276</v>
      </c>
      <c r="P8257" s="21">
        <f t="shared" si="1828"/>
        <v>0</v>
      </c>
      <c r="Q8257" s="21">
        <f t="shared" si="1829"/>
        <v>1.0297519246597011</v>
      </c>
      <c r="R8257">
        <f t="shared" si="1830"/>
        <v>0.9440993384982781</v>
      </c>
      <c r="S8257" s="296">
        <f t="shared" si="1837"/>
        <v>0</v>
      </c>
      <c r="T8257" s="283">
        <f t="shared" si="1838"/>
        <v>0.49924883379709112</v>
      </c>
    </row>
    <row r="8258" spans="1:20" x14ac:dyDescent="0.25">
      <c r="A8258" s="286">
        <v>43445</v>
      </c>
      <c r="B8258" s="1">
        <f t="shared" si="1831"/>
        <v>2</v>
      </c>
      <c r="C8258" s="285">
        <v>0</v>
      </c>
      <c r="D8258" t="s">
        <v>713</v>
      </c>
      <c r="F8258" s="16">
        <v>25</v>
      </c>
      <c r="G8258" t="str">
        <f t="shared" ref="G8258:G8321" si="1839">VLOOKUP(A8258,U$2:W$366,3,FALSE)</f>
        <v>heating</v>
      </c>
      <c r="H8258" s="283">
        <f>IF(G8258="heating",F8258*Assumptions!M$4+Assumptions!M$7,0)</f>
        <v>0.47659103797421726</v>
      </c>
      <c r="I8258" s="15">
        <f t="shared" ref="I8258:I8321" si="1840">VLOOKUP(C8258,AO$2:AQ$25,3,FALSE)</f>
        <v>0.97481507806017154</v>
      </c>
      <c r="J8258" s="15">
        <f t="shared" ref="J8258:J8321" si="1841">VLOOKUP(B8258,AS$4:AU$10,3,FALSE)</f>
        <v>1.0199659078795975</v>
      </c>
      <c r="K8258" s="283">
        <f t="shared" si="1832"/>
        <v>0.47386405368886542</v>
      </c>
      <c r="L8258" s="283">
        <f t="shared" si="1833"/>
        <v>3.0939281817466902</v>
      </c>
      <c r="M8258" s="283">
        <f t="shared" si="1834"/>
        <v>5.0023378062843014</v>
      </c>
      <c r="N8258" s="283">
        <f t="shared" si="1835"/>
        <v>2.1843738559015753</v>
      </c>
      <c r="O8258" s="283">
        <f t="shared" si="1836"/>
        <v>0.67117693524105593</v>
      </c>
      <c r="P8258" s="21">
        <f t="shared" ref="P8258:P8321" si="1842">IF(G8258="cooling",IF(F8258&lt;61,0.025,(F8258^2*AX$25+F8258*AY$25+AZ$25)),0)</f>
        <v>0</v>
      </c>
      <c r="Q8258" s="21">
        <f t="shared" ref="Q8258:Q8321" si="1843">VLOOKUP(C8258,BB$2:BC$25,2,FALSE)</f>
        <v>0.90668853391740301</v>
      </c>
      <c r="R8258">
        <f t="shared" ref="R8258:R8321" si="1844">VLOOKUP(B8258,AS$4:AV$10,4,FALSE)</f>
        <v>0.83668510409641816</v>
      </c>
      <c r="S8258" s="296">
        <f t="shared" si="1837"/>
        <v>0</v>
      </c>
      <c r="T8258" s="283">
        <f t="shared" si="1838"/>
        <v>0.47386405368886542</v>
      </c>
    </row>
    <row r="8259" spans="1:20" x14ac:dyDescent="0.25">
      <c r="A8259" s="286">
        <v>43445</v>
      </c>
      <c r="B8259" s="1">
        <f t="shared" ref="B8259:B8322" si="1845">WEEKDAY(A8259,2)</f>
        <v>2</v>
      </c>
      <c r="C8259" s="285">
        <v>1</v>
      </c>
      <c r="D8259" t="s">
        <v>713</v>
      </c>
      <c r="F8259" s="16">
        <v>25</v>
      </c>
      <c r="G8259" t="str">
        <f t="shared" si="1839"/>
        <v>heating</v>
      </c>
      <c r="H8259" s="283">
        <f>IF(G8259="heating",F8259*Assumptions!M$4+Assumptions!M$7,0)</f>
        <v>0.47659103797421726</v>
      </c>
      <c r="I8259" s="15">
        <f t="shared" si="1840"/>
        <v>1.012242869806885</v>
      </c>
      <c r="J8259" s="15">
        <f t="shared" si="1841"/>
        <v>1.0199659078795975</v>
      </c>
      <c r="K8259" s="283">
        <f t="shared" ref="K8259:K8322" si="1846">H8259*I8259*J8259</f>
        <v>0.49205795068214275</v>
      </c>
      <c r="L8259" s="283">
        <f t="shared" ref="L8259:L8322" si="1847">VLOOKUP(F8259,BL$2:BN$92,2,FALSE)</f>
        <v>3.0939281817466902</v>
      </c>
      <c r="M8259" s="283">
        <f t="shared" ref="M8259:M8322" si="1848">IF(G8259="heating",K8259*(L8259*3.412),0)</f>
        <v>5.1944013697992313</v>
      </c>
      <c r="N8259" s="283">
        <f t="shared" ref="N8259:N8322" si="1849">VLOOKUP(F8259,BL$2:BN$92,3,FALSE)</f>
        <v>2.1843738559015753</v>
      </c>
      <c r="O8259" s="283">
        <f t="shared" ref="O8259:O8322" si="1850">IF(F8259&lt;=61,IF(G8259="heating",IF(F8259&gt;=5,K8259*L8259/N8259,0),0),0)</f>
        <v>0.69694661312436135</v>
      </c>
      <c r="P8259" s="21">
        <f t="shared" si="1842"/>
        <v>0</v>
      </c>
      <c r="Q8259" s="21">
        <f t="shared" si="1843"/>
        <v>0.81803459285312596</v>
      </c>
      <c r="R8259">
        <f t="shared" si="1844"/>
        <v>0.83668510409641816</v>
      </c>
      <c r="S8259" s="296">
        <f t="shared" ref="S8259:S8322" si="1851">P8259*Q8259*R8259</f>
        <v>0</v>
      </c>
      <c r="T8259" s="283">
        <f t="shared" ref="T8259:T8322" si="1852">K8259+S8259</f>
        <v>0.49205795068214275</v>
      </c>
    </row>
    <row r="8260" spans="1:20" x14ac:dyDescent="0.25">
      <c r="A8260" s="286">
        <v>43445</v>
      </c>
      <c r="B8260" s="1">
        <f t="shared" si="1845"/>
        <v>2</v>
      </c>
      <c r="C8260" s="285">
        <v>2</v>
      </c>
      <c r="D8260" t="s">
        <v>713</v>
      </c>
      <c r="F8260" s="16">
        <v>25</v>
      </c>
      <c r="G8260" t="str">
        <f t="shared" si="1839"/>
        <v>heating</v>
      </c>
      <c r="H8260" s="283">
        <f>IF(G8260="heating",F8260*Assumptions!M$4+Assumptions!M$7,0)</f>
        <v>0.47659103797421726</v>
      </c>
      <c r="I8260" s="15">
        <f t="shared" si="1840"/>
        <v>1.0509704703585963</v>
      </c>
      <c r="J8260" s="15">
        <f t="shared" si="1841"/>
        <v>1.0199659078795975</v>
      </c>
      <c r="K8260" s="283">
        <f t="shared" si="1846"/>
        <v>0.51088369332822059</v>
      </c>
      <c r="L8260" s="283">
        <f t="shared" si="1847"/>
        <v>3.0939281817466902</v>
      </c>
      <c r="M8260" s="283">
        <f t="shared" si="1848"/>
        <v>5.3931350011788481</v>
      </c>
      <c r="N8260" s="283">
        <f t="shared" si="1849"/>
        <v>2.1843738559015753</v>
      </c>
      <c r="O8260" s="283">
        <f t="shared" si="1850"/>
        <v>0.72361123170952124</v>
      </c>
      <c r="P8260" s="21">
        <f t="shared" si="1842"/>
        <v>0</v>
      </c>
      <c r="Q8260" s="21">
        <f t="shared" si="1843"/>
        <v>0.74507607494346417</v>
      </c>
      <c r="R8260">
        <f t="shared" si="1844"/>
        <v>0.83668510409641816</v>
      </c>
      <c r="S8260" s="296">
        <f t="shared" si="1851"/>
        <v>0</v>
      </c>
      <c r="T8260" s="283">
        <f t="shared" si="1852"/>
        <v>0.51088369332822059</v>
      </c>
    </row>
    <row r="8261" spans="1:20" x14ac:dyDescent="0.25">
      <c r="A8261" s="286">
        <v>43445</v>
      </c>
      <c r="B8261" s="1">
        <f t="shared" si="1845"/>
        <v>2</v>
      </c>
      <c r="C8261" s="285">
        <v>3</v>
      </c>
      <c r="D8261" t="s">
        <v>713</v>
      </c>
      <c r="F8261" s="16">
        <v>25</v>
      </c>
      <c r="G8261" t="str">
        <f t="shared" si="1839"/>
        <v>heating</v>
      </c>
      <c r="H8261" s="283">
        <f>IF(G8261="heating",F8261*Assumptions!M$4+Assumptions!M$7,0)</f>
        <v>0.47659103797421726</v>
      </c>
      <c r="I8261" s="15">
        <f t="shared" si="1840"/>
        <v>1.0924036124451033</v>
      </c>
      <c r="J8261" s="15">
        <f t="shared" si="1841"/>
        <v>1.0199659078795975</v>
      </c>
      <c r="K8261" s="283">
        <f t="shared" si="1846"/>
        <v>0.53102461759997965</v>
      </c>
      <c r="L8261" s="283">
        <f t="shared" si="1847"/>
        <v>3.0939281817466902</v>
      </c>
      <c r="M8261" s="283">
        <f t="shared" si="1848"/>
        <v>5.6057523249741701</v>
      </c>
      <c r="N8261" s="283">
        <f t="shared" si="1849"/>
        <v>2.1843738559015753</v>
      </c>
      <c r="O8261" s="283">
        <f t="shared" si="1850"/>
        <v>0.75213866214111358</v>
      </c>
      <c r="P8261" s="21">
        <f t="shared" si="1842"/>
        <v>0</v>
      </c>
      <c r="Q8261" s="21">
        <f t="shared" si="1843"/>
        <v>0.69158980876382303</v>
      </c>
      <c r="R8261">
        <f t="shared" si="1844"/>
        <v>0.83668510409641816</v>
      </c>
      <c r="S8261" s="296">
        <f t="shared" si="1851"/>
        <v>0</v>
      </c>
      <c r="T8261" s="283">
        <f t="shared" si="1852"/>
        <v>0.53102461759997965</v>
      </c>
    </row>
    <row r="8262" spans="1:20" x14ac:dyDescent="0.25">
      <c r="A8262" s="286">
        <v>43445</v>
      </c>
      <c r="B8262" s="1">
        <f t="shared" si="1845"/>
        <v>2</v>
      </c>
      <c r="C8262" s="285">
        <v>4</v>
      </c>
      <c r="D8262" t="s">
        <v>713</v>
      </c>
      <c r="F8262" s="16">
        <v>25</v>
      </c>
      <c r="G8262" t="str">
        <f t="shared" si="1839"/>
        <v>heating</v>
      </c>
      <c r="H8262" s="283">
        <f>IF(G8262="heating",F8262*Assumptions!M$4+Assumptions!M$7,0)</f>
        <v>0.47659103797421726</v>
      </c>
      <c r="I8262" s="15">
        <f t="shared" si="1840"/>
        <v>1.1348296917927807</v>
      </c>
      <c r="J8262" s="15">
        <f t="shared" si="1841"/>
        <v>1.0199659078795975</v>
      </c>
      <c r="K8262" s="283">
        <f t="shared" si="1846"/>
        <v>0.55164821523843866</v>
      </c>
      <c r="L8262" s="283">
        <f t="shared" si="1847"/>
        <v>3.0939281817466902</v>
      </c>
      <c r="M8262" s="283">
        <f t="shared" si="1848"/>
        <v>5.8234649819384332</v>
      </c>
      <c r="N8262" s="283">
        <f t="shared" si="1849"/>
        <v>2.1843738559015753</v>
      </c>
      <c r="O8262" s="283">
        <f t="shared" si="1850"/>
        <v>0.78134974694248194</v>
      </c>
      <c r="P8262" s="21">
        <f t="shared" si="1842"/>
        <v>0</v>
      </c>
      <c r="Q8262" s="21">
        <f t="shared" si="1843"/>
        <v>0.6473875548762833</v>
      </c>
      <c r="R8262">
        <f t="shared" si="1844"/>
        <v>0.83668510409641816</v>
      </c>
      <c r="S8262" s="296">
        <f t="shared" si="1851"/>
        <v>0</v>
      </c>
      <c r="T8262" s="283">
        <f t="shared" si="1852"/>
        <v>0.55164821523843866</v>
      </c>
    </row>
    <row r="8263" spans="1:20" x14ac:dyDescent="0.25">
      <c r="A8263" s="286">
        <v>43445</v>
      </c>
      <c r="B8263" s="1">
        <f t="shared" si="1845"/>
        <v>2</v>
      </c>
      <c r="C8263" s="285">
        <v>5</v>
      </c>
      <c r="D8263" t="s">
        <v>713</v>
      </c>
      <c r="F8263" s="16">
        <v>27</v>
      </c>
      <c r="G8263" t="str">
        <f t="shared" si="1839"/>
        <v>heating</v>
      </c>
      <c r="H8263" s="283">
        <f>IF(G8263="heating",F8263*Assumptions!M$4+Assumptions!M$7,0)</f>
        <v>0.45519928950013722</v>
      </c>
      <c r="I8263" s="15">
        <f t="shared" si="1840"/>
        <v>1.1635558681477385</v>
      </c>
      <c r="J8263" s="15">
        <f t="shared" si="1841"/>
        <v>1.0199659078795975</v>
      </c>
      <c r="K8263" s="283">
        <f t="shared" si="1846"/>
        <v>0.54022474367915185</v>
      </c>
      <c r="L8263" s="283">
        <f t="shared" si="1847"/>
        <v>3.1143580678163376</v>
      </c>
      <c r="M8263" s="283">
        <f t="shared" si="1848"/>
        <v>5.740530621764945</v>
      </c>
      <c r="N8263" s="283">
        <f t="shared" si="1849"/>
        <v>2.2875213966102126</v>
      </c>
      <c r="O8263" s="283">
        <f t="shared" si="1850"/>
        <v>0.73549182595814866</v>
      </c>
      <c r="P8263" s="21">
        <f t="shared" si="1842"/>
        <v>0</v>
      </c>
      <c r="Q8263" s="21">
        <f t="shared" si="1843"/>
        <v>0.72139578924615555</v>
      </c>
      <c r="R8263">
        <f t="shared" si="1844"/>
        <v>0.83668510409641816</v>
      </c>
      <c r="S8263" s="296">
        <f t="shared" si="1851"/>
        <v>0</v>
      </c>
      <c r="T8263" s="283">
        <f t="shared" si="1852"/>
        <v>0.54022474367915185</v>
      </c>
    </row>
    <row r="8264" spans="1:20" x14ac:dyDescent="0.25">
      <c r="A8264" s="286">
        <v>43445</v>
      </c>
      <c r="B8264" s="1">
        <f t="shared" si="1845"/>
        <v>2</v>
      </c>
      <c r="C8264" s="285">
        <v>6</v>
      </c>
      <c r="D8264" t="s">
        <v>713</v>
      </c>
      <c r="F8264" s="16">
        <v>27</v>
      </c>
      <c r="G8264" t="str">
        <f t="shared" si="1839"/>
        <v>heating</v>
      </c>
      <c r="H8264" s="283">
        <f>IF(G8264="heating",F8264*Assumptions!M$4+Assumptions!M$7,0)</f>
        <v>0.45519928950013722</v>
      </c>
      <c r="I8264" s="15">
        <f t="shared" si="1840"/>
        <v>1.2083911162615524</v>
      </c>
      <c r="J8264" s="15">
        <f t="shared" si="1841"/>
        <v>1.0199659078795975</v>
      </c>
      <c r="K8264" s="283">
        <f t="shared" si="1846"/>
        <v>0.56104120044167405</v>
      </c>
      <c r="L8264" s="283">
        <f t="shared" si="1847"/>
        <v>3.1143580678163376</v>
      </c>
      <c r="M8264" s="283">
        <f t="shared" si="1848"/>
        <v>5.961730240775502</v>
      </c>
      <c r="N8264" s="283">
        <f t="shared" si="1849"/>
        <v>2.2875213966102126</v>
      </c>
      <c r="O8264" s="283">
        <f t="shared" si="1850"/>
        <v>0.76383250078540044</v>
      </c>
      <c r="P8264" s="21">
        <f t="shared" si="1842"/>
        <v>0</v>
      </c>
      <c r="Q8264" s="21">
        <f t="shared" si="1843"/>
        <v>0.87787080972652631</v>
      </c>
      <c r="R8264">
        <f t="shared" si="1844"/>
        <v>0.83668510409641816</v>
      </c>
      <c r="S8264" s="296">
        <f t="shared" si="1851"/>
        <v>0</v>
      </c>
      <c r="T8264" s="283">
        <f t="shared" si="1852"/>
        <v>0.56104120044167405</v>
      </c>
    </row>
    <row r="8265" spans="1:20" x14ac:dyDescent="0.25">
      <c r="A8265" s="286">
        <v>43445</v>
      </c>
      <c r="B8265" s="1">
        <f t="shared" si="1845"/>
        <v>2</v>
      </c>
      <c r="C8265" s="285">
        <v>7</v>
      </c>
      <c r="D8265" t="s">
        <v>714</v>
      </c>
      <c r="F8265" s="16">
        <v>27</v>
      </c>
      <c r="G8265" t="str">
        <f t="shared" si="1839"/>
        <v>heating</v>
      </c>
      <c r="H8265" s="283">
        <f>IF(G8265="heating",F8265*Assumptions!M$4+Assumptions!M$7,0)</f>
        <v>0.45519928950013722</v>
      </c>
      <c r="I8265" s="15">
        <f t="shared" si="1840"/>
        <v>1.1637425769249583</v>
      </c>
      <c r="J8265" s="15">
        <f t="shared" si="1841"/>
        <v>1.0199659078795975</v>
      </c>
      <c r="K8265" s="283">
        <f t="shared" si="1846"/>
        <v>0.5403114302784614</v>
      </c>
      <c r="L8265" s="283">
        <f t="shared" si="1847"/>
        <v>3.1143580678163376</v>
      </c>
      <c r="M8265" s="283">
        <f t="shared" si="1848"/>
        <v>5.7414517700160301</v>
      </c>
      <c r="N8265" s="283">
        <f t="shared" si="1849"/>
        <v>2.2875213966102126</v>
      </c>
      <c r="O8265" s="283">
        <f t="shared" si="1850"/>
        <v>0.7356098458858884</v>
      </c>
      <c r="P8265" s="21">
        <f t="shared" si="1842"/>
        <v>0</v>
      </c>
      <c r="Q8265" s="21">
        <f t="shared" si="1843"/>
        <v>0.97331382064367777</v>
      </c>
      <c r="R8265">
        <f t="shared" si="1844"/>
        <v>0.83668510409641816</v>
      </c>
      <c r="S8265" s="296">
        <f t="shared" si="1851"/>
        <v>0</v>
      </c>
      <c r="T8265" s="283">
        <f t="shared" si="1852"/>
        <v>0.5403114302784614</v>
      </c>
    </row>
    <row r="8266" spans="1:20" x14ac:dyDescent="0.25">
      <c r="A8266" s="286">
        <v>43445</v>
      </c>
      <c r="B8266" s="1">
        <f t="shared" si="1845"/>
        <v>2</v>
      </c>
      <c r="C8266" s="285">
        <v>8</v>
      </c>
      <c r="D8266" t="s">
        <v>714</v>
      </c>
      <c r="F8266" s="16">
        <v>27</v>
      </c>
      <c r="G8266" t="str">
        <f t="shared" si="1839"/>
        <v>heating</v>
      </c>
      <c r="H8266" s="283">
        <f>IF(G8266="heating",F8266*Assumptions!M$4+Assumptions!M$7,0)</f>
        <v>0.45519928950013722</v>
      </c>
      <c r="I8266" s="15">
        <f t="shared" si="1840"/>
        <v>1.094193721037565</v>
      </c>
      <c r="J8266" s="15">
        <f t="shared" si="1841"/>
        <v>1.0199659078795975</v>
      </c>
      <c r="K8266" s="283">
        <f t="shared" si="1846"/>
        <v>0.50802074800571739</v>
      </c>
      <c r="L8266" s="283">
        <f t="shared" si="1847"/>
        <v>3.1143580678163376</v>
      </c>
      <c r="M8266" s="283">
        <f t="shared" si="1848"/>
        <v>5.3983248537590045</v>
      </c>
      <c r="N8266" s="283">
        <f t="shared" si="1849"/>
        <v>2.2875213966102126</v>
      </c>
      <c r="O8266" s="283">
        <f t="shared" si="1850"/>
        <v>0.69164752623264403</v>
      </c>
      <c r="P8266" s="21">
        <f t="shared" si="1842"/>
        <v>0</v>
      </c>
      <c r="Q8266" s="21">
        <f t="shared" si="1843"/>
        <v>0.94940007506179924</v>
      </c>
      <c r="R8266">
        <f t="shared" si="1844"/>
        <v>0.83668510409641816</v>
      </c>
      <c r="S8266" s="296">
        <f t="shared" si="1851"/>
        <v>0</v>
      </c>
      <c r="T8266" s="283">
        <f t="shared" si="1852"/>
        <v>0.50802074800571739</v>
      </c>
    </row>
    <row r="8267" spans="1:20" x14ac:dyDescent="0.25">
      <c r="A8267" s="286">
        <v>43445</v>
      </c>
      <c r="B8267" s="1">
        <f t="shared" si="1845"/>
        <v>2</v>
      </c>
      <c r="C8267" s="285">
        <v>9</v>
      </c>
      <c r="D8267" t="s">
        <v>714</v>
      </c>
      <c r="F8267" s="16">
        <v>32</v>
      </c>
      <c r="G8267" t="str">
        <f t="shared" si="1839"/>
        <v>heating</v>
      </c>
      <c r="H8267" s="283">
        <f>IF(G8267="heating",F8267*Assumptions!M$4+Assumptions!M$7,0)</f>
        <v>0.40171991831493709</v>
      </c>
      <c r="I8267" s="15">
        <f t="shared" si="1840"/>
        <v>1.0343009000871222</v>
      </c>
      <c r="J8267" s="15">
        <f t="shared" si="1841"/>
        <v>1.0199659078795975</v>
      </c>
      <c r="K8267" s="283">
        <f t="shared" si="1846"/>
        <v>0.42379509330674037</v>
      </c>
      <c r="L8267" s="283">
        <f t="shared" si="1847"/>
        <v>3.1003620880617868</v>
      </c>
      <c r="M8267" s="283">
        <f t="shared" si="1848"/>
        <v>4.4830890362271436</v>
      </c>
      <c r="N8267" s="283">
        <f t="shared" si="1849"/>
        <v>2.4522803312945656</v>
      </c>
      <c r="O8267" s="283">
        <f t="shared" si="1850"/>
        <v>0.53579446999895164</v>
      </c>
      <c r="P8267" s="21">
        <f t="shared" si="1842"/>
        <v>0</v>
      </c>
      <c r="Q8267" s="21">
        <f t="shared" si="1843"/>
        <v>0.8408485371888097</v>
      </c>
      <c r="R8267">
        <f t="shared" si="1844"/>
        <v>0.83668510409641816</v>
      </c>
      <c r="S8267" s="296">
        <f t="shared" si="1851"/>
        <v>0</v>
      </c>
      <c r="T8267" s="283">
        <f t="shared" si="1852"/>
        <v>0.42379509330674037</v>
      </c>
    </row>
    <row r="8268" spans="1:20" x14ac:dyDescent="0.25">
      <c r="A8268" s="286">
        <v>43445</v>
      </c>
      <c r="B8268" s="1">
        <f t="shared" si="1845"/>
        <v>2</v>
      </c>
      <c r="C8268" s="285">
        <v>10</v>
      </c>
      <c r="D8268" t="s">
        <v>714</v>
      </c>
      <c r="F8268" s="16">
        <v>34</v>
      </c>
      <c r="G8268" t="str">
        <f t="shared" si="1839"/>
        <v>heating</v>
      </c>
      <c r="H8268" s="283">
        <f>IF(G8268="heating",F8268*Assumptions!M$4+Assumptions!M$7,0)</f>
        <v>0.38032816984085704</v>
      </c>
      <c r="I8268" s="15">
        <f t="shared" si="1840"/>
        <v>0.98112329028689171</v>
      </c>
      <c r="J8268" s="15">
        <f t="shared" si="1841"/>
        <v>1.0199659078795975</v>
      </c>
      <c r="K8268" s="283">
        <f t="shared" si="1846"/>
        <v>0.38059908045603152</v>
      </c>
      <c r="L8268" s="283">
        <f t="shared" si="1847"/>
        <v>3.1617728735566879</v>
      </c>
      <c r="M8268" s="283">
        <f t="shared" si="1848"/>
        <v>4.1058910983535375</v>
      </c>
      <c r="N8268" s="283">
        <f t="shared" si="1849"/>
        <v>2.582445701090049</v>
      </c>
      <c r="O8268" s="283">
        <f t="shared" si="1850"/>
        <v>0.46597992274476818</v>
      </c>
      <c r="P8268" s="21">
        <f t="shared" si="1842"/>
        <v>0</v>
      </c>
      <c r="Q8268" s="21">
        <f t="shared" si="1843"/>
        <v>0.74504051125983206</v>
      </c>
      <c r="R8268">
        <f t="shared" si="1844"/>
        <v>0.83668510409641816</v>
      </c>
      <c r="S8268" s="296">
        <f t="shared" si="1851"/>
        <v>0</v>
      </c>
      <c r="T8268" s="283">
        <f t="shared" si="1852"/>
        <v>0.38059908045603152</v>
      </c>
    </row>
    <row r="8269" spans="1:20" x14ac:dyDescent="0.25">
      <c r="A8269" s="286">
        <v>43445</v>
      </c>
      <c r="B8269" s="1">
        <f t="shared" si="1845"/>
        <v>2</v>
      </c>
      <c r="C8269" s="285">
        <v>11</v>
      </c>
      <c r="D8269" t="s">
        <v>714</v>
      </c>
      <c r="F8269" s="16">
        <v>36</v>
      </c>
      <c r="G8269" t="str">
        <f t="shared" si="1839"/>
        <v>heating</v>
      </c>
      <c r="H8269" s="283">
        <f>IF(G8269="heating",F8269*Assumptions!M$4+Assumptions!M$7,0)</f>
        <v>0.358936421366777</v>
      </c>
      <c r="I8269" s="15">
        <f t="shared" si="1840"/>
        <v>0.94956163997961163</v>
      </c>
      <c r="J8269" s="15">
        <f t="shared" si="1841"/>
        <v>1.0199659078795975</v>
      </c>
      <c r="K8269" s="283">
        <f t="shared" si="1846"/>
        <v>0.34763728236553865</v>
      </c>
      <c r="L8269" s="283">
        <f t="shared" si="1847"/>
        <v>3.2767200477248446</v>
      </c>
      <c r="M8269" s="283">
        <f t="shared" si="1848"/>
        <v>3.8866434990062912</v>
      </c>
      <c r="N8269" s="283">
        <f t="shared" si="1849"/>
        <v>2.7263288431388362</v>
      </c>
      <c r="O8269" s="283">
        <f t="shared" si="1850"/>
        <v>0.41781828898977563</v>
      </c>
      <c r="P8269" s="21">
        <f t="shared" si="1842"/>
        <v>0</v>
      </c>
      <c r="Q8269" s="21">
        <f t="shared" si="1843"/>
        <v>0.72850690893675296</v>
      </c>
      <c r="R8269">
        <f t="shared" si="1844"/>
        <v>0.83668510409641816</v>
      </c>
      <c r="S8269" s="296">
        <f t="shared" si="1851"/>
        <v>0</v>
      </c>
      <c r="T8269" s="283">
        <f t="shared" si="1852"/>
        <v>0.34763728236553865</v>
      </c>
    </row>
    <row r="8270" spans="1:20" x14ac:dyDescent="0.25">
      <c r="A8270" s="286">
        <v>43445</v>
      </c>
      <c r="B8270" s="1">
        <f t="shared" si="1845"/>
        <v>2</v>
      </c>
      <c r="C8270" s="285">
        <v>12</v>
      </c>
      <c r="D8270" t="s">
        <v>714</v>
      </c>
      <c r="F8270" s="16">
        <v>36</v>
      </c>
      <c r="G8270" t="str">
        <f t="shared" si="1839"/>
        <v>heating</v>
      </c>
      <c r="H8270" s="283">
        <f>IF(G8270="heating",F8270*Assumptions!M$4+Assumptions!M$7,0)</f>
        <v>0.358936421366777</v>
      </c>
      <c r="I8270" s="15">
        <f t="shared" si="1840"/>
        <v>0.91648403420261149</v>
      </c>
      <c r="J8270" s="15">
        <f t="shared" si="1841"/>
        <v>1.0199659078795975</v>
      </c>
      <c r="K8270" s="283">
        <f t="shared" si="1846"/>
        <v>0.335527474539138</v>
      </c>
      <c r="L8270" s="283">
        <f t="shared" si="1847"/>
        <v>3.2767200477248446</v>
      </c>
      <c r="M8270" s="283">
        <f t="shared" si="1848"/>
        <v>3.7512538033372134</v>
      </c>
      <c r="N8270" s="283">
        <f t="shared" si="1849"/>
        <v>2.7263288431388362</v>
      </c>
      <c r="O8270" s="283">
        <f t="shared" si="1850"/>
        <v>0.40326375343595822</v>
      </c>
      <c r="P8270" s="21">
        <f t="shared" si="1842"/>
        <v>0</v>
      </c>
      <c r="Q8270" s="21">
        <f t="shared" si="1843"/>
        <v>0.75910815787401487</v>
      </c>
      <c r="R8270">
        <f t="shared" si="1844"/>
        <v>0.83668510409641816</v>
      </c>
      <c r="S8270" s="296">
        <f t="shared" si="1851"/>
        <v>0</v>
      </c>
      <c r="T8270" s="283">
        <f t="shared" si="1852"/>
        <v>0.335527474539138</v>
      </c>
    </row>
    <row r="8271" spans="1:20" x14ac:dyDescent="0.25">
      <c r="A8271" s="286">
        <v>43445</v>
      </c>
      <c r="B8271" s="1">
        <f t="shared" si="1845"/>
        <v>2</v>
      </c>
      <c r="C8271" s="285">
        <v>13</v>
      </c>
      <c r="D8271" t="s">
        <v>714</v>
      </c>
      <c r="F8271" s="16">
        <v>36</v>
      </c>
      <c r="G8271" t="str">
        <f t="shared" si="1839"/>
        <v>heating</v>
      </c>
      <c r="H8271" s="283">
        <f>IF(G8271="heating",F8271*Assumptions!M$4+Assumptions!M$7,0)</f>
        <v>0.358936421366777</v>
      </c>
      <c r="I8271" s="15">
        <f t="shared" si="1840"/>
        <v>0.90040206880052787</v>
      </c>
      <c r="J8271" s="15">
        <f t="shared" si="1841"/>
        <v>1.0199659078795975</v>
      </c>
      <c r="K8271" s="283">
        <f t="shared" si="1846"/>
        <v>0.32963982016043225</v>
      </c>
      <c r="L8271" s="283">
        <f t="shared" si="1847"/>
        <v>3.2767200477248446</v>
      </c>
      <c r="M8271" s="283">
        <f t="shared" si="1848"/>
        <v>3.6854288335305196</v>
      </c>
      <c r="N8271" s="283">
        <f t="shared" si="1849"/>
        <v>2.7263288431388362</v>
      </c>
      <c r="O8271" s="283">
        <f t="shared" si="1850"/>
        <v>0.396187499525748</v>
      </c>
      <c r="P8271" s="21">
        <f t="shared" si="1842"/>
        <v>0</v>
      </c>
      <c r="Q8271" s="21">
        <f t="shared" si="1843"/>
        <v>0.79115902007799765</v>
      </c>
      <c r="R8271">
        <f t="shared" si="1844"/>
        <v>0.83668510409641816</v>
      </c>
      <c r="S8271" s="296">
        <f t="shared" si="1851"/>
        <v>0</v>
      </c>
      <c r="T8271" s="283">
        <f t="shared" si="1852"/>
        <v>0.32963982016043225</v>
      </c>
    </row>
    <row r="8272" spans="1:20" x14ac:dyDescent="0.25">
      <c r="A8272" s="286">
        <v>43445</v>
      </c>
      <c r="B8272" s="1">
        <f t="shared" si="1845"/>
        <v>2</v>
      </c>
      <c r="C8272" s="285">
        <v>14</v>
      </c>
      <c r="D8272" t="s">
        <v>714</v>
      </c>
      <c r="F8272" s="16">
        <v>36</v>
      </c>
      <c r="G8272" t="str">
        <f t="shared" si="1839"/>
        <v>heating</v>
      </c>
      <c r="H8272" s="283">
        <f>IF(G8272="heating",F8272*Assumptions!M$4+Assumptions!M$7,0)</f>
        <v>0.358936421366777</v>
      </c>
      <c r="I8272" s="15">
        <f t="shared" si="1840"/>
        <v>0.86032894500746537</v>
      </c>
      <c r="J8272" s="15">
        <f t="shared" si="1841"/>
        <v>1.0199659078795975</v>
      </c>
      <c r="K8272" s="283">
        <f t="shared" si="1846"/>
        <v>0.31496893281117372</v>
      </c>
      <c r="L8272" s="283">
        <f t="shared" si="1847"/>
        <v>3.2767200477248446</v>
      </c>
      <c r="M8272" s="283">
        <f t="shared" si="1848"/>
        <v>3.5214058364784009</v>
      </c>
      <c r="N8272" s="283">
        <f t="shared" si="1849"/>
        <v>2.7263288431388362</v>
      </c>
      <c r="O8272" s="283">
        <f t="shared" si="1850"/>
        <v>0.3785548537734908</v>
      </c>
      <c r="P8272" s="21">
        <f t="shared" si="1842"/>
        <v>0</v>
      </c>
      <c r="Q8272" s="21">
        <f t="shared" si="1843"/>
        <v>0.84355555031342389</v>
      </c>
      <c r="R8272">
        <f t="shared" si="1844"/>
        <v>0.83668510409641816</v>
      </c>
      <c r="S8272" s="296">
        <f t="shared" si="1851"/>
        <v>0</v>
      </c>
      <c r="T8272" s="283">
        <f t="shared" si="1852"/>
        <v>0.31496893281117372</v>
      </c>
    </row>
    <row r="8273" spans="1:20" x14ac:dyDescent="0.25">
      <c r="A8273" s="286">
        <v>43445</v>
      </c>
      <c r="B8273" s="1">
        <f t="shared" si="1845"/>
        <v>2</v>
      </c>
      <c r="C8273" s="285">
        <v>15</v>
      </c>
      <c r="D8273" t="s">
        <v>714</v>
      </c>
      <c r="F8273" s="16">
        <v>36</v>
      </c>
      <c r="G8273" t="str">
        <f t="shared" si="1839"/>
        <v>heating</v>
      </c>
      <c r="H8273" s="283">
        <f>IF(G8273="heating",F8273*Assumptions!M$4+Assumptions!M$7,0)</f>
        <v>0.358936421366777</v>
      </c>
      <c r="I8273" s="15">
        <f t="shared" si="1840"/>
        <v>0.85754515037175039</v>
      </c>
      <c r="J8273" s="15">
        <f t="shared" si="1841"/>
        <v>1.0199659078795975</v>
      </c>
      <c r="K8273" s="283">
        <f t="shared" si="1846"/>
        <v>0.31394977748614977</v>
      </c>
      <c r="L8273" s="283">
        <f t="shared" si="1847"/>
        <v>3.2767200477248446</v>
      </c>
      <c r="M8273" s="283">
        <f t="shared" si="1848"/>
        <v>3.5100115079083229</v>
      </c>
      <c r="N8273" s="283">
        <f t="shared" si="1849"/>
        <v>2.7263288431388362</v>
      </c>
      <c r="O8273" s="283">
        <f t="shared" si="1850"/>
        <v>0.37732995139472764</v>
      </c>
      <c r="P8273" s="21">
        <f t="shared" si="1842"/>
        <v>0</v>
      </c>
      <c r="Q8273" s="21">
        <f t="shared" si="1843"/>
        <v>0.96592607327566882</v>
      </c>
      <c r="R8273">
        <f t="shared" si="1844"/>
        <v>0.83668510409641816</v>
      </c>
      <c r="S8273" s="296">
        <f t="shared" si="1851"/>
        <v>0</v>
      </c>
      <c r="T8273" s="283">
        <f t="shared" si="1852"/>
        <v>0.31394977748614977</v>
      </c>
    </row>
    <row r="8274" spans="1:20" x14ac:dyDescent="0.25">
      <c r="A8274" s="286">
        <v>43445</v>
      </c>
      <c r="B8274" s="1">
        <f t="shared" si="1845"/>
        <v>2</v>
      </c>
      <c r="C8274" s="285">
        <v>16</v>
      </c>
      <c r="D8274" t="s">
        <v>714</v>
      </c>
      <c r="F8274" s="16">
        <v>36</v>
      </c>
      <c r="G8274" t="str">
        <f t="shared" si="1839"/>
        <v>heating</v>
      </c>
      <c r="H8274" s="283">
        <f>IF(G8274="heating",F8274*Assumptions!M$4+Assumptions!M$7,0)</f>
        <v>0.358936421366777</v>
      </c>
      <c r="I8274" s="15">
        <f t="shared" si="1840"/>
        <v>0.88344815438260227</v>
      </c>
      <c r="J8274" s="15">
        <f t="shared" si="1841"/>
        <v>1.0199659078795975</v>
      </c>
      <c r="K8274" s="283">
        <f t="shared" si="1846"/>
        <v>0.32343294270713485</v>
      </c>
      <c r="L8274" s="283">
        <f t="shared" si="1847"/>
        <v>3.2767200477248446</v>
      </c>
      <c r="M8274" s="283">
        <f t="shared" si="1848"/>
        <v>3.6160348958641304</v>
      </c>
      <c r="N8274" s="283">
        <f t="shared" si="1849"/>
        <v>2.7263288431388362</v>
      </c>
      <c r="O8274" s="283">
        <f t="shared" si="1850"/>
        <v>0.38872757779393829</v>
      </c>
      <c r="P8274" s="21">
        <f t="shared" si="1842"/>
        <v>0</v>
      </c>
      <c r="Q8274" s="21">
        <f t="shared" si="1843"/>
        <v>1.1649354943302594</v>
      </c>
      <c r="R8274">
        <f t="shared" si="1844"/>
        <v>0.83668510409641816</v>
      </c>
      <c r="S8274" s="296">
        <f t="shared" si="1851"/>
        <v>0</v>
      </c>
      <c r="T8274" s="283">
        <f t="shared" si="1852"/>
        <v>0.32343294270713485</v>
      </c>
    </row>
    <row r="8275" spans="1:20" x14ac:dyDescent="0.25">
      <c r="A8275" s="286">
        <v>43445</v>
      </c>
      <c r="B8275" s="1">
        <f t="shared" si="1845"/>
        <v>2</v>
      </c>
      <c r="C8275" s="285">
        <v>17</v>
      </c>
      <c r="D8275" t="s">
        <v>714</v>
      </c>
      <c r="E8275" t="s">
        <v>685</v>
      </c>
      <c r="F8275" s="16">
        <v>36</v>
      </c>
      <c r="G8275" t="str">
        <f t="shared" si="1839"/>
        <v>heating</v>
      </c>
      <c r="H8275" s="283">
        <f>IF(G8275="heating",F8275*Assumptions!M$4+Assumptions!M$7,0)</f>
        <v>0.358936421366777</v>
      </c>
      <c r="I8275" s="15">
        <f t="shared" si="1840"/>
        <v>0.94025748850374469</v>
      </c>
      <c r="J8275" s="15">
        <f t="shared" si="1841"/>
        <v>1.0199659078795975</v>
      </c>
      <c r="K8275" s="283">
        <f t="shared" si="1846"/>
        <v>0.34423100540825008</v>
      </c>
      <c r="L8275" s="283">
        <f t="shared" si="1847"/>
        <v>3.2767200477248446</v>
      </c>
      <c r="M8275" s="283">
        <f t="shared" si="1848"/>
        <v>3.8485607476345902</v>
      </c>
      <c r="N8275" s="283">
        <f t="shared" si="1849"/>
        <v>2.7263288431388362</v>
      </c>
      <c r="O8275" s="283">
        <f t="shared" si="1850"/>
        <v>0.41372435291814597</v>
      </c>
      <c r="P8275" s="21">
        <f t="shared" si="1842"/>
        <v>0</v>
      </c>
      <c r="Q8275" s="21">
        <f t="shared" si="1843"/>
        <v>1.3521540118753073</v>
      </c>
      <c r="R8275">
        <f t="shared" si="1844"/>
        <v>0.83668510409641816</v>
      </c>
      <c r="S8275" s="296">
        <f t="shared" si="1851"/>
        <v>0</v>
      </c>
      <c r="T8275" s="283">
        <f t="shared" si="1852"/>
        <v>0.34423100540825008</v>
      </c>
    </row>
    <row r="8276" spans="1:20" x14ac:dyDescent="0.25">
      <c r="A8276" s="286">
        <v>43445</v>
      </c>
      <c r="B8276" s="1">
        <f t="shared" si="1845"/>
        <v>2</v>
      </c>
      <c r="C8276" s="285">
        <v>18</v>
      </c>
      <c r="D8276" t="s">
        <v>714</v>
      </c>
      <c r="E8276" t="s">
        <v>685</v>
      </c>
      <c r="F8276" s="16">
        <v>34</v>
      </c>
      <c r="G8276" t="str">
        <f t="shared" si="1839"/>
        <v>heating</v>
      </c>
      <c r="H8276" s="283">
        <f>IF(G8276="heating",F8276*Assumptions!M$4+Assumptions!M$7,0)</f>
        <v>0.38032816984085704</v>
      </c>
      <c r="I8276" s="15">
        <f t="shared" si="1840"/>
        <v>0.98182363790757687</v>
      </c>
      <c r="J8276" s="15">
        <f t="shared" si="1841"/>
        <v>1.0199659078795975</v>
      </c>
      <c r="K8276" s="283">
        <f t="shared" si="1846"/>
        <v>0.38087076054259267</v>
      </c>
      <c r="L8276" s="283">
        <f t="shared" si="1847"/>
        <v>3.1617728735566879</v>
      </c>
      <c r="M8276" s="283">
        <f t="shared" si="1848"/>
        <v>4.1088219747173866</v>
      </c>
      <c r="N8276" s="283">
        <f t="shared" si="1849"/>
        <v>2.582445701090049</v>
      </c>
      <c r="O8276" s="283">
        <f t="shared" si="1850"/>
        <v>0.46631254957506785</v>
      </c>
      <c r="P8276" s="21">
        <f t="shared" si="1842"/>
        <v>0</v>
      </c>
      <c r="Q8276" s="21">
        <f t="shared" si="1843"/>
        <v>1.5598916921549892</v>
      </c>
      <c r="R8276">
        <f t="shared" si="1844"/>
        <v>0.83668510409641816</v>
      </c>
      <c r="S8276" s="296">
        <f t="shared" si="1851"/>
        <v>0</v>
      </c>
      <c r="T8276" s="283">
        <f t="shared" si="1852"/>
        <v>0.38087076054259267</v>
      </c>
    </row>
    <row r="8277" spans="1:20" x14ac:dyDescent="0.25">
      <c r="A8277" s="286">
        <v>43445</v>
      </c>
      <c r="B8277" s="1">
        <f t="shared" si="1845"/>
        <v>2</v>
      </c>
      <c r="C8277" s="285">
        <v>19</v>
      </c>
      <c r="D8277" t="s">
        <v>714</v>
      </c>
      <c r="F8277" s="16">
        <v>32</v>
      </c>
      <c r="G8277" t="str">
        <f t="shared" si="1839"/>
        <v>heating</v>
      </c>
      <c r="H8277" s="283">
        <f>IF(G8277="heating",F8277*Assumptions!M$4+Assumptions!M$7,0)</f>
        <v>0.40171991831493709</v>
      </c>
      <c r="I8277" s="15">
        <f t="shared" si="1840"/>
        <v>0.98418842963438757</v>
      </c>
      <c r="J8277" s="15">
        <f t="shared" si="1841"/>
        <v>1.0199659078795975</v>
      </c>
      <c r="K8277" s="283">
        <f t="shared" si="1846"/>
        <v>0.40326197853369988</v>
      </c>
      <c r="L8277" s="283">
        <f t="shared" si="1847"/>
        <v>3.1003620880617868</v>
      </c>
      <c r="M8277" s="283">
        <f t="shared" si="1848"/>
        <v>4.2658808071267069</v>
      </c>
      <c r="N8277" s="283">
        <f t="shared" si="1849"/>
        <v>2.4522803312945656</v>
      </c>
      <c r="O8277" s="283">
        <f t="shared" si="1850"/>
        <v>0.50983492133733932</v>
      </c>
      <c r="P8277" s="21">
        <f t="shared" si="1842"/>
        <v>0</v>
      </c>
      <c r="Q8277" s="21">
        <f t="shared" si="1843"/>
        <v>1.6764212681468484</v>
      </c>
      <c r="R8277">
        <f t="shared" si="1844"/>
        <v>0.83668510409641816</v>
      </c>
      <c r="S8277" s="296">
        <f t="shared" si="1851"/>
        <v>0</v>
      </c>
      <c r="T8277" s="283">
        <f t="shared" si="1852"/>
        <v>0.40326197853369988</v>
      </c>
    </row>
    <row r="8278" spans="1:20" x14ac:dyDescent="0.25">
      <c r="A8278" s="286">
        <v>43445</v>
      </c>
      <c r="B8278" s="1">
        <f t="shared" si="1845"/>
        <v>2</v>
      </c>
      <c r="C8278" s="285">
        <v>20</v>
      </c>
      <c r="D8278" t="s">
        <v>714</v>
      </c>
      <c r="F8278" s="16">
        <v>32</v>
      </c>
      <c r="G8278" t="str">
        <f t="shared" si="1839"/>
        <v>heating</v>
      </c>
      <c r="H8278" s="283">
        <f>IF(G8278="heating",F8278*Assumptions!M$4+Assumptions!M$7,0)</f>
        <v>0.40171991831493709</v>
      </c>
      <c r="I8278" s="15">
        <f t="shared" si="1840"/>
        <v>0.97071962311712034</v>
      </c>
      <c r="J8278" s="15">
        <f t="shared" si="1841"/>
        <v>1.0199659078795975</v>
      </c>
      <c r="K8278" s="283">
        <f t="shared" si="1846"/>
        <v>0.39774326138452709</v>
      </c>
      <c r="L8278" s="283">
        <f t="shared" si="1847"/>
        <v>3.1003620880617868</v>
      </c>
      <c r="M8278" s="283">
        <f t="shared" si="1848"/>
        <v>4.2075014140279112</v>
      </c>
      <c r="N8278" s="283">
        <f t="shared" si="1849"/>
        <v>2.4522803312945656</v>
      </c>
      <c r="O8278" s="283">
        <f t="shared" si="1850"/>
        <v>0.50285773312370663</v>
      </c>
      <c r="P8278" s="21">
        <f t="shared" si="1842"/>
        <v>0</v>
      </c>
      <c r="Q8278" s="21">
        <f t="shared" si="1843"/>
        <v>1.52436960139122</v>
      </c>
      <c r="R8278">
        <f t="shared" si="1844"/>
        <v>0.83668510409641816</v>
      </c>
      <c r="S8278" s="296">
        <f t="shared" si="1851"/>
        <v>0</v>
      </c>
      <c r="T8278" s="283">
        <f t="shared" si="1852"/>
        <v>0.39774326138452709</v>
      </c>
    </row>
    <row r="8279" spans="1:20" x14ac:dyDescent="0.25">
      <c r="A8279" s="286">
        <v>43445</v>
      </c>
      <c r="B8279" s="1">
        <f t="shared" si="1845"/>
        <v>2</v>
      </c>
      <c r="C8279" s="285">
        <v>21</v>
      </c>
      <c r="D8279" t="s">
        <v>714</v>
      </c>
      <c r="F8279" s="16">
        <v>30</v>
      </c>
      <c r="G8279" t="str">
        <f t="shared" si="1839"/>
        <v>heating</v>
      </c>
      <c r="H8279" s="283">
        <f>IF(G8279="heating",F8279*Assumptions!M$4+Assumptions!M$7,0)</f>
        <v>0.42311166678901713</v>
      </c>
      <c r="I8279" s="15">
        <f t="shared" si="1840"/>
        <v>0.95751150862929935</v>
      </c>
      <c r="J8279" s="15">
        <f t="shared" si="1841"/>
        <v>1.0199659078795975</v>
      </c>
      <c r="K8279" s="283">
        <f t="shared" si="1846"/>
        <v>0.4132231643065184</v>
      </c>
      <c r="L8279" s="283">
        <f t="shared" si="1847"/>
        <v>3.0747565450814909</v>
      </c>
      <c r="M8279" s="283">
        <f t="shared" si="1848"/>
        <v>4.3351528662529244</v>
      </c>
      <c r="N8279" s="283">
        <f t="shared" si="1849"/>
        <v>2.3339835549601151</v>
      </c>
      <c r="O8279" s="283">
        <f t="shared" si="1850"/>
        <v>0.54437428504180874</v>
      </c>
      <c r="P8279" s="21">
        <f t="shared" si="1842"/>
        <v>0</v>
      </c>
      <c r="Q8279" s="21">
        <f t="shared" si="1843"/>
        <v>1.4448604713749031</v>
      </c>
      <c r="R8279">
        <f t="shared" si="1844"/>
        <v>0.83668510409641816</v>
      </c>
      <c r="S8279" s="296">
        <f t="shared" si="1851"/>
        <v>0</v>
      </c>
      <c r="T8279" s="283">
        <f t="shared" si="1852"/>
        <v>0.4132231643065184</v>
      </c>
    </row>
    <row r="8280" spans="1:20" x14ac:dyDescent="0.25">
      <c r="A8280" s="286">
        <v>43445</v>
      </c>
      <c r="B8280" s="1">
        <f t="shared" si="1845"/>
        <v>2</v>
      </c>
      <c r="C8280" s="285">
        <v>22</v>
      </c>
      <c r="D8280" t="s">
        <v>714</v>
      </c>
      <c r="F8280" s="16">
        <v>28</v>
      </c>
      <c r="G8280" t="str">
        <f t="shared" si="1839"/>
        <v>heating</v>
      </c>
      <c r="H8280" s="283">
        <f>IF(G8280="heating",F8280*Assumptions!M$4+Assumptions!M$7,0)</f>
        <v>0.44450341526309717</v>
      </c>
      <c r="I8280" s="15">
        <f t="shared" si="1840"/>
        <v>0.9426530227543114</v>
      </c>
      <c r="J8280" s="15">
        <f t="shared" si="1841"/>
        <v>1.0199659078795975</v>
      </c>
      <c r="K8280" s="283">
        <f t="shared" si="1846"/>
        <v>0.42737845275862912</v>
      </c>
      <c r="L8280" s="283">
        <f t="shared" si="1847"/>
        <v>3.0941723472618432</v>
      </c>
      <c r="M8280" s="283">
        <f t="shared" si="1848"/>
        <v>4.5119693982445233</v>
      </c>
      <c r="N8280" s="283">
        <f t="shared" si="1849"/>
        <v>2.2832919573072399</v>
      </c>
      <c r="O8280" s="283">
        <f t="shared" si="1850"/>
        <v>0.57915615482692406</v>
      </c>
      <c r="P8280" s="21">
        <f t="shared" si="1842"/>
        <v>0</v>
      </c>
      <c r="Q8280" s="21">
        <f t="shared" si="1843"/>
        <v>1.2427137171080138</v>
      </c>
      <c r="R8280">
        <f t="shared" si="1844"/>
        <v>0.83668510409641816</v>
      </c>
      <c r="S8280" s="296">
        <f t="shared" si="1851"/>
        <v>0</v>
      </c>
      <c r="T8280" s="283">
        <f t="shared" si="1852"/>
        <v>0.42737845275862912</v>
      </c>
    </row>
    <row r="8281" spans="1:20" x14ac:dyDescent="0.25">
      <c r="A8281" s="286">
        <v>43445</v>
      </c>
      <c r="B8281" s="1">
        <f t="shared" si="1845"/>
        <v>2</v>
      </c>
      <c r="C8281" s="285">
        <v>23</v>
      </c>
      <c r="D8281" t="s">
        <v>713</v>
      </c>
      <c r="F8281" s="16">
        <v>30</v>
      </c>
      <c r="G8281" t="str">
        <f t="shared" si="1839"/>
        <v>heating</v>
      </c>
      <c r="H8281" s="283">
        <f>IF(G8281="heating",F8281*Assumptions!M$4+Assumptions!M$7,0)</f>
        <v>0.42311166678901713</v>
      </c>
      <c r="I8281" s="15">
        <f t="shared" si="1840"/>
        <v>0.94450710149963013</v>
      </c>
      <c r="J8281" s="15">
        <f t="shared" si="1841"/>
        <v>1.0199659078795975</v>
      </c>
      <c r="K8281" s="283">
        <f t="shared" si="1846"/>
        <v>0.40761098918838873</v>
      </c>
      <c r="L8281" s="283">
        <f t="shared" si="1847"/>
        <v>3.0747565450814909</v>
      </c>
      <c r="M8281" s="283">
        <f t="shared" si="1848"/>
        <v>4.2762751479863219</v>
      </c>
      <c r="N8281" s="283">
        <f t="shared" si="1849"/>
        <v>2.3339835549601151</v>
      </c>
      <c r="O8281" s="283">
        <f t="shared" si="1850"/>
        <v>0.53698088582957326</v>
      </c>
      <c r="P8281" s="21">
        <f t="shared" si="1842"/>
        <v>0</v>
      </c>
      <c r="Q8281" s="21">
        <f t="shared" si="1843"/>
        <v>1.0297519246597011</v>
      </c>
      <c r="R8281">
        <f t="shared" si="1844"/>
        <v>0.83668510409641816</v>
      </c>
      <c r="S8281" s="296">
        <f t="shared" si="1851"/>
        <v>0</v>
      </c>
      <c r="T8281" s="283">
        <f t="shared" si="1852"/>
        <v>0.40761098918838873</v>
      </c>
    </row>
    <row r="8282" spans="1:20" x14ac:dyDescent="0.25">
      <c r="A8282" s="286">
        <v>43446</v>
      </c>
      <c r="B8282" s="1">
        <f t="shared" si="1845"/>
        <v>3</v>
      </c>
      <c r="C8282" s="285">
        <v>0</v>
      </c>
      <c r="D8282" t="s">
        <v>713</v>
      </c>
      <c r="F8282" s="16">
        <v>30</v>
      </c>
      <c r="G8282" t="str">
        <f t="shared" si="1839"/>
        <v>heating</v>
      </c>
      <c r="H8282" s="283">
        <f>IF(G8282="heating",F8282*Assumptions!M$4+Assumptions!M$7,0)</f>
        <v>0.42311166678901713</v>
      </c>
      <c r="I8282" s="15">
        <f t="shared" si="1840"/>
        <v>0.97481507806017154</v>
      </c>
      <c r="J8282" s="15">
        <f t="shared" si="1841"/>
        <v>1.0263036171733995</v>
      </c>
      <c r="K8282" s="283">
        <f t="shared" si="1846"/>
        <v>0.42330470754711075</v>
      </c>
      <c r="L8282" s="283">
        <f t="shared" si="1847"/>
        <v>3.0747565450814909</v>
      </c>
      <c r="M8282" s="283">
        <f t="shared" si="1848"/>
        <v>4.4409190353617003</v>
      </c>
      <c r="N8282" s="283">
        <f t="shared" si="1849"/>
        <v>2.3339835549601151</v>
      </c>
      <c r="O8282" s="283">
        <f t="shared" si="1850"/>
        <v>0.55765556587930942</v>
      </c>
      <c r="P8282" s="21">
        <f t="shared" si="1842"/>
        <v>0</v>
      </c>
      <c r="Q8282" s="21">
        <f t="shared" si="1843"/>
        <v>0.90668853391740301</v>
      </c>
      <c r="R8282">
        <f t="shared" si="1844"/>
        <v>0.9421089825381942</v>
      </c>
      <c r="S8282" s="296">
        <f t="shared" si="1851"/>
        <v>0</v>
      </c>
      <c r="T8282" s="283">
        <f t="shared" si="1852"/>
        <v>0.42330470754711075</v>
      </c>
    </row>
    <row r="8283" spans="1:20" x14ac:dyDescent="0.25">
      <c r="A8283" s="286">
        <v>43446</v>
      </c>
      <c r="B8283" s="1">
        <f t="shared" si="1845"/>
        <v>3</v>
      </c>
      <c r="C8283" s="285">
        <v>1</v>
      </c>
      <c r="D8283" t="s">
        <v>713</v>
      </c>
      <c r="F8283" s="16">
        <v>34</v>
      </c>
      <c r="G8283" t="str">
        <f t="shared" si="1839"/>
        <v>heating</v>
      </c>
      <c r="H8283" s="283">
        <f>IF(G8283="heating",F8283*Assumptions!M$4+Assumptions!M$7,0)</f>
        <v>0.38032816984085704</v>
      </c>
      <c r="I8283" s="15">
        <f t="shared" si="1840"/>
        <v>1.012242869806885</v>
      </c>
      <c r="J8283" s="15">
        <f t="shared" si="1841"/>
        <v>1.0263036171733995</v>
      </c>
      <c r="K8283" s="283">
        <f t="shared" si="1846"/>
        <v>0.39511096243796623</v>
      </c>
      <c r="L8283" s="283">
        <f t="shared" si="1847"/>
        <v>3.1617728735566879</v>
      </c>
      <c r="M8283" s="283">
        <f t="shared" si="1848"/>
        <v>4.2624448319531805</v>
      </c>
      <c r="N8283" s="283">
        <f t="shared" si="1849"/>
        <v>2.582445701090049</v>
      </c>
      <c r="O8283" s="283">
        <f t="shared" si="1850"/>
        <v>0.48374729526894944</v>
      </c>
      <c r="P8283" s="21">
        <f t="shared" si="1842"/>
        <v>0</v>
      </c>
      <c r="Q8283" s="21">
        <f t="shared" si="1843"/>
        <v>0.81803459285312596</v>
      </c>
      <c r="R8283">
        <f t="shared" si="1844"/>
        <v>0.9421089825381942</v>
      </c>
      <c r="S8283" s="296">
        <f t="shared" si="1851"/>
        <v>0</v>
      </c>
      <c r="T8283" s="283">
        <f t="shared" si="1852"/>
        <v>0.39511096243796623</v>
      </c>
    </row>
    <row r="8284" spans="1:20" x14ac:dyDescent="0.25">
      <c r="A8284" s="286">
        <v>43446</v>
      </c>
      <c r="B8284" s="1">
        <f t="shared" si="1845"/>
        <v>3</v>
      </c>
      <c r="C8284" s="285">
        <v>2</v>
      </c>
      <c r="D8284" t="s">
        <v>713</v>
      </c>
      <c r="F8284" s="16">
        <v>34</v>
      </c>
      <c r="G8284" t="str">
        <f t="shared" si="1839"/>
        <v>heating</v>
      </c>
      <c r="H8284" s="283">
        <f>IF(G8284="heating",F8284*Assumptions!M$4+Assumptions!M$7,0)</f>
        <v>0.38032816984085704</v>
      </c>
      <c r="I8284" s="15">
        <f t="shared" si="1840"/>
        <v>1.0509704703585963</v>
      </c>
      <c r="J8284" s="15">
        <f t="shared" si="1841"/>
        <v>1.0263036171733995</v>
      </c>
      <c r="K8284" s="283">
        <f t="shared" si="1846"/>
        <v>0.41022759104886369</v>
      </c>
      <c r="L8284" s="283">
        <f t="shared" si="1847"/>
        <v>3.1617728735566879</v>
      </c>
      <c r="M8284" s="283">
        <f t="shared" si="1848"/>
        <v>4.4255225534658855</v>
      </c>
      <c r="N8284" s="283">
        <f t="shared" si="1849"/>
        <v>2.582445701090049</v>
      </c>
      <c r="O8284" s="283">
        <f t="shared" si="1850"/>
        <v>0.50225507890265453</v>
      </c>
      <c r="P8284" s="21">
        <f t="shared" si="1842"/>
        <v>0</v>
      </c>
      <c r="Q8284" s="21">
        <f t="shared" si="1843"/>
        <v>0.74507607494346417</v>
      </c>
      <c r="R8284">
        <f t="shared" si="1844"/>
        <v>0.9421089825381942</v>
      </c>
      <c r="S8284" s="296">
        <f t="shared" si="1851"/>
        <v>0</v>
      </c>
      <c r="T8284" s="283">
        <f t="shared" si="1852"/>
        <v>0.41022759104886369</v>
      </c>
    </row>
    <row r="8285" spans="1:20" x14ac:dyDescent="0.25">
      <c r="A8285" s="286">
        <v>43446</v>
      </c>
      <c r="B8285" s="1">
        <f t="shared" si="1845"/>
        <v>3</v>
      </c>
      <c r="C8285" s="285">
        <v>3</v>
      </c>
      <c r="D8285" t="s">
        <v>713</v>
      </c>
      <c r="F8285" s="16">
        <v>34</v>
      </c>
      <c r="G8285" t="str">
        <f t="shared" si="1839"/>
        <v>heating</v>
      </c>
      <c r="H8285" s="283">
        <f>IF(G8285="heating",F8285*Assumptions!M$4+Assumptions!M$7,0)</f>
        <v>0.38032816984085704</v>
      </c>
      <c r="I8285" s="15">
        <f t="shared" si="1840"/>
        <v>1.0924036124451033</v>
      </c>
      <c r="J8285" s="15">
        <f t="shared" si="1841"/>
        <v>1.0263036171733995</v>
      </c>
      <c r="K8285" s="283">
        <f t="shared" si="1846"/>
        <v>0.42640027957543442</v>
      </c>
      <c r="L8285" s="283">
        <f t="shared" si="1847"/>
        <v>3.1617728735566879</v>
      </c>
      <c r="M8285" s="283">
        <f t="shared" si="1848"/>
        <v>4.5999930166580905</v>
      </c>
      <c r="N8285" s="283">
        <f t="shared" si="1849"/>
        <v>2.582445701090049</v>
      </c>
      <c r="O8285" s="283">
        <f t="shared" si="1850"/>
        <v>0.52205583128796473</v>
      </c>
      <c r="P8285" s="21">
        <f t="shared" si="1842"/>
        <v>0</v>
      </c>
      <c r="Q8285" s="21">
        <f t="shared" si="1843"/>
        <v>0.69158980876382303</v>
      </c>
      <c r="R8285">
        <f t="shared" si="1844"/>
        <v>0.9421089825381942</v>
      </c>
      <c r="S8285" s="296">
        <f t="shared" si="1851"/>
        <v>0</v>
      </c>
      <c r="T8285" s="283">
        <f t="shared" si="1852"/>
        <v>0.42640027957543442</v>
      </c>
    </row>
    <row r="8286" spans="1:20" x14ac:dyDescent="0.25">
      <c r="A8286" s="286">
        <v>43446</v>
      </c>
      <c r="B8286" s="1">
        <f t="shared" si="1845"/>
        <v>3</v>
      </c>
      <c r="C8286" s="285">
        <v>4</v>
      </c>
      <c r="D8286" t="s">
        <v>713</v>
      </c>
      <c r="F8286" s="16">
        <v>34</v>
      </c>
      <c r="G8286" t="str">
        <f t="shared" si="1839"/>
        <v>heating</v>
      </c>
      <c r="H8286" s="283">
        <f>IF(G8286="heating",F8286*Assumptions!M$4+Assumptions!M$7,0)</f>
        <v>0.38032816984085704</v>
      </c>
      <c r="I8286" s="15">
        <f t="shared" si="1840"/>
        <v>1.1348296917927807</v>
      </c>
      <c r="J8286" s="15">
        <f t="shared" si="1841"/>
        <v>1.0263036171733995</v>
      </c>
      <c r="K8286" s="283">
        <f t="shared" si="1846"/>
        <v>0.44296054346420682</v>
      </c>
      <c r="L8286" s="283">
        <f t="shared" si="1847"/>
        <v>3.1617728735566879</v>
      </c>
      <c r="M8286" s="283">
        <f t="shared" si="1848"/>
        <v>4.7786446308601676</v>
      </c>
      <c r="N8286" s="283">
        <f t="shared" si="1849"/>
        <v>2.582445701090049</v>
      </c>
      <c r="O8286" s="283">
        <f t="shared" si="1850"/>
        <v>0.54233110488630598</v>
      </c>
      <c r="P8286" s="21">
        <f t="shared" si="1842"/>
        <v>0</v>
      </c>
      <c r="Q8286" s="21">
        <f t="shared" si="1843"/>
        <v>0.6473875548762833</v>
      </c>
      <c r="R8286">
        <f t="shared" si="1844"/>
        <v>0.9421089825381942</v>
      </c>
      <c r="S8286" s="296">
        <f t="shared" si="1851"/>
        <v>0</v>
      </c>
      <c r="T8286" s="283">
        <f t="shared" si="1852"/>
        <v>0.44296054346420682</v>
      </c>
    </row>
    <row r="8287" spans="1:20" x14ac:dyDescent="0.25">
      <c r="A8287" s="286">
        <v>43446</v>
      </c>
      <c r="B8287" s="1">
        <f t="shared" si="1845"/>
        <v>3</v>
      </c>
      <c r="C8287" s="285">
        <v>5</v>
      </c>
      <c r="D8287" t="s">
        <v>713</v>
      </c>
      <c r="F8287" s="16">
        <v>34</v>
      </c>
      <c r="G8287" t="str">
        <f t="shared" si="1839"/>
        <v>heating</v>
      </c>
      <c r="H8287" s="283">
        <f>IF(G8287="heating",F8287*Assumptions!M$4+Assumptions!M$7,0)</f>
        <v>0.38032816984085704</v>
      </c>
      <c r="I8287" s="15">
        <f t="shared" si="1840"/>
        <v>1.1635558681477385</v>
      </c>
      <c r="J8287" s="15">
        <f t="shared" si="1841"/>
        <v>1.0263036171733995</v>
      </c>
      <c r="K8287" s="283">
        <f t="shared" si="1846"/>
        <v>0.45417329440107979</v>
      </c>
      <c r="L8287" s="283">
        <f t="shared" si="1847"/>
        <v>3.1617728735566879</v>
      </c>
      <c r="M8287" s="283">
        <f t="shared" si="1848"/>
        <v>4.8996074408716872</v>
      </c>
      <c r="N8287" s="283">
        <f t="shared" si="1849"/>
        <v>2.582445701090049</v>
      </c>
      <c r="O8287" s="283">
        <f t="shared" si="1850"/>
        <v>0.55605924319147459</v>
      </c>
      <c r="P8287" s="21">
        <f t="shared" si="1842"/>
        <v>0</v>
      </c>
      <c r="Q8287" s="21">
        <f t="shared" si="1843"/>
        <v>0.72139578924615555</v>
      </c>
      <c r="R8287">
        <f t="shared" si="1844"/>
        <v>0.9421089825381942</v>
      </c>
      <c r="S8287" s="296">
        <f t="shared" si="1851"/>
        <v>0</v>
      </c>
      <c r="T8287" s="283">
        <f t="shared" si="1852"/>
        <v>0.45417329440107979</v>
      </c>
    </row>
    <row r="8288" spans="1:20" x14ac:dyDescent="0.25">
      <c r="A8288" s="286">
        <v>43446</v>
      </c>
      <c r="B8288" s="1">
        <f t="shared" si="1845"/>
        <v>3</v>
      </c>
      <c r="C8288" s="285">
        <v>6</v>
      </c>
      <c r="D8288" t="s">
        <v>713</v>
      </c>
      <c r="F8288" s="16">
        <v>34</v>
      </c>
      <c r="G8288" t="str">
        <f t="shared" si="1839"/>
        <v>heating</v>
      </c>
      <c r="H8288" s="283">
        <f>IF(G8288="heating",F8288*Assumptions!M$4+Assumptions!M$7,0)</f>
        <v>0.38032816984085704</v>
      </c>
      <c r="I8288" s="15">
        <f t="shared" si="1840"/>
        <v>1.2083911162615524</v>
      </c>
      <c r="J8288" s="15">
        <f t="shared" si="1841"/>
        <v>1.0263036171733995</v>
      </c>
      <c r="K8288" s="283">
        <f t="shared" si="1846"/>
        <v>0.47167393437770283</v>
      </c>
      <c r="L8288" s="283">
        <f t="shared" si="1847"/>
        <v>3.1617728735566879</v>
      </c>
      <c r="M8288" s="283">
        <f t="shared" si="1848"/>
        <v>5.088403803199756</v>
      </c>
      <c r="N8288" s="283">
        <f t="shared" si="1849"/>
        <v>2.582445701090049</v>
      </c>
      <c r="O8288" s="283">
        <f t="shared" si="1850"/>
        <v>0.57748585004118003</v>
      </c>
      <c r="P8288" s="21">
        <f t="shared" si="1842"/>
        <v>0</v>
      </c>
      <c r="Q8288" s="21">
        <f t="shared" si="1843"/>
        <v>0.87787080972652631</v>
      </c>
      <c r="R8288">
        <f t="shared" si="1844"/>
        <v>0.9421089825381942</v>
      </c>
      <c r="S8288" s="296">
        <f t="shared" si="1851"/>
        <v>0</v>
      </c>
      <c r="T8288" s="283">
        <f t="shared" si="1852"/>
        <v>0.47167393437770283</v>
      </c>
    </row>
    <row r="8289" spans="1:20" x14ac:dyDescent="0.25">
      <c r="A8289" s="286">
        <v>43446</v>
      </c>
      <c r="B8289" s="1">
        <f t="shared" si="1845"/>
        <v>3</v>
      </c>
      <c r="C8289" s="285">
        <v>7</v>
      </c>
      <c r="D8289" t="s">
        <v>714</v>
      </c>
      <c r="F8289" s="16">
        <v>34</v>
      </c>
      <c r="G8289" t="str">
        <f t="shared" si="1839"/>
        <v>heating</v>
      </c>
      <c r="H8289" s="283">
        <f>IF(G8289="heating",F8289*Assumptions!M$4+Assumptions!M$7,0)</f>
        <v>0.38032816984085704</v>
      </c>
      <c r="I8289" s="15">
        <f t="shared" si="1840"/>
        <v>1.1637425769249583</v>
      </c>
      <c r="J8289" s="15">
        <f t="shared" si="1841"/>
        <v>1.0263036171733995</v>
      </c>
      <c r="K8289" s="283">
        <f t="shared" si="1846"/>
        <v>0.45424617284444879</v>
      </c>
      <c r="L8289" s="283">
        <f t="shared" si="1847"/>
        <v>3.1617728735566879</v>
      </c>
      <c r="M8289" s="283">
        <f t="shared" si="1848"/>
        <v>4.9003936512627693</v>
      </c>
      <c r="N8289" s="283">
        <f t="shared" si="1849"/>
        <v>2.582445701090049</v>
      </c>
      <c r="O8289" s="283">
        <f t="shared" si="1850"/>
        <v>0.5561484706572114</v>
      </c>
      <c r="P8289" s="21">
        <f t="shared" si="1842"/>
        <v>0</v>
      </c>
      <c r="Q8289" s="21">
        <f t="shared" si="1843"/>
        <v>0.97331382064367777</v>
      </c>
      <c r="R8289">
        <f t="shared" si="1844"/>
        <v>0.9421089825381942</v>
      </c>
      <c r="S8289" s="296">
        <f t="shared" si="1851"/>
        <v>0</v>
      </c>
      <c r="T8289" s="283">
        <f t="shared" si="1852"/>
        <v>0.45424617284444879</v>
      </c>
    </row>
    <row r="8290" spans="1:20" x14ac:dyDescent="0.25">
      <c r="A8290" s="286">
        <v>43446</v>
      </c>
      <c r="B8290" s="1">
        <f t="shared" si="1845"/>
        <v>3</v>
      </c>
      <c r="C8290" s="285">
        <v>8</v>
      </c>
      <c r="D8290" t="s">
        <v>714</v>
      </c>
      <c r="F8290" s="16">
        <v>34</v>
      </c>
      <c r="G8290" t="str">
        <f t="shared" si="1839"/>
        <v>heating</v>
      </c>
      <c r="H8290" s="283">
        <f>IF(G8290="heating",F8290*Assumptions!M$4+Assumptions!M$7,0)</f>
        <v>0.38032816984085704</v>
      </c>
      <c r="I8290" s="15">
        <f t="shared" si="1840"/>
        <v>1.094193721037565</v>
      </c>
      <c r="J8290" s="15">
        <f t="shared" si="1841"/>
        <v>1.0263036171733995</v>
      </c>
      <c r="K8290" s="283">
        <f t="shared" si="1846"/>
        <v>0.42709901655835919</v>
      </c>
      <c r="L8290" s="283">
        <f t="shared" si="1847"/>
        <v>3.1617728735566879</v>
      </c>
      <c r="M8290" s="283">
        <f t="shared" si="1848"/>
        <v>4.6075309696001829</v>
      </c>
      <c r="N8290" s="283">
        <f t="shared" si="1849"/>
        <v>2.582445701090049</v>
      </c>
      <c r="O8290" s="283">
        <f t="shared" si="1850"/>
        <v>0.52291131786699707</v>
      </c>
      <c r="P8290" s="21">
        <f t="shared" si="1842"/>
        <v>0</v>
      </c>
      <c r="Q8290" s="21">
        <f t="shared" si="1843"/>
        <v>0.94940007506179924</v>
      </c>
      <c r="R8290">
        <f t="shared" si="1844"/>
        <v>0.9421089825381942</v>
      </c>
      <c r="S8290" s="296">
        <f t="shared" si="1851"/>
        <v>0</v>
      </c>
      <c r="T8290" s="283">
        <f t="shared" si="1852"/>
        <v>0.42709901655835919</v>
      </c>
    </row>
    <row r="8291" spans="1:20" x14ac:dyDescent="0.25">
      <c r="A8291" s="286">
        <v>43446</v>
      </c>
      <c r="B8291" s="1">
        <f t="shared" si="1845"/>
        <v>3</v>
      </c>
      <c r="C8291" s="285">
        <v>9</v>
      </c>
      <c r="D8291" t="s">
        <v>714</v>
      </c>
      <c r="F8291" s="16">
        <v>34</v>
      </c>
      <c r="G8291" t="str">
        <f t="shared" si="1839"/>
        <v>heating</v>
      </c>
      <c r="H8291" s="283">
        <f>IF(G8291="heating",F8291*Assumptions!M$4+Assumptions!M$7,0)</f>
        <v>0.38032816984085704</v>
      </c>
      <c r="I8291" s="15">
        <f t="shared" si="1840"/>
        <v>1.0343009000871222</v>
      </c>
      <c r="J8291" s="15">
        <f t="shared" si="1841"/>
        <v>1.0263036171733995</v>
      </c>
      <c r="K8291" s="283">
        <f t="shared" si="1846"/>
        <v>0.40372092140480292</v>
      </c>
      <c r="L8291" s="283">
        <f t="shared" si="1847"/>
        <v>3.1617728735566879</v>
      </c>
      <c r="M8291" s="283">
        <f t="shared" si="1848"/>
        <v>4.3553288027624797</v>
      </c>
      <c r="N8291" s="283">
        <f t="shared" si="1849"/>
        <v>2.582445701090049</v>
      </c>
      <c r="O8291" s="283">
        <f t="shared" si="1850"/>
        <v>0.49428875009694045</v>
      </c>
      <c r="P8291" s="21">
        <f t="shared" si="1842"/>
        <v>0</v>
      </c>
      <c r="Q8291" s="21">
        <f t="shared" si="1843"/>
        <v>0.8408485371888097</v>
      </c>
      <c r="R8291">
        <f t="shared" si="1844"/>
        <v>0.9421089825381942</v>
      </c>
      <c r="S8291" s="296">
        <f t="shared" si="1851"/>
        <v>0</v>
      </c>
      <c r="T8291" s="283">
        <f t="shared" si="1852"/>
        <v>0.40372092140480292</v>
      </c>
    </row>
    <row r="8292" spans="1:20" x14ac:dyDescent="0.25">
      <c r="A8292" s="286">
        <v>43446</v>
      </c>
      <c r="B8292" s="1">
        <f t="shared" si="1845"/>
        <v>3</v>
      </c>
      <c r="C8292" s="285">
        <v>10</v>
      </c>
      <c r="D8292" t="s">
        <v>714</v>
      </c>
      <c r="F8292" s="16">
        <v>36</v>
      </c>
      <c r="G8292" t="str">
        <f t="shared" si="1839"/>
        <v>heating</v>
      </c>
      <c r="H8292" s="283">
        <f>IF(G8292="heating",F8292*Assumptions!M$4+Assumptions!M$7,0)</f>
        <v>0.358936421366777</v>
      </c>
      <c r="I8292" s="15">
        <f t="shared" si="1840"/>
        <v>0.98112329028689171</v>
      </c>
      <c r="J8292" s="15">
        <f t="shared" si="1841"/>
        <v>1.0263036171733995</v>
      </c>
      <c r="K8292" s="283">
        <f t="shared" si="1846"/>
        <v>0.36142398777808687</v>
      </c>
      <c r="L8292" s="283">
        <f t="shared" si="1847"/>
        <v>3.2767200477248446</v>
      </c>
      <c r="M8292" s="283">
        <f t="shared" si="1848"/>
        <v>4.0407811927535695</v>
      </c>
      <c r="N8292" s="283">
        <f t="shared" si="1849"/>
        <v>2.7263288431388362</v>
      </c>
      <c r="O8292" s="283">
        <f t="shared" si="1850"/>
        <v>0.43438825417613341</v>
      </c>
      <c r="P8292" s="21">
        <f t="shared" si="1842"/>
        <v>0</v>
      </c>
      <c r="Q8292" s="21">
        <f t="shared" si="1843"/>
        <v>0.74504051125983206</v>
      </c>
      <c r="R8292">
        <f t="shared" si="1844"/>
        <v>0.9421089825381942</v>
      </c>
      <c r="S8292" s="296">
        <f t="shared" si="1851"/>
        <v>0</v>
      </c>
      <c r="T8292" s="283">
        <f t="shared" si="1852"/>
        <v>0.36142398777808687</v>
      </c>
    </row>
    <row r="8293" spans="1:20" x14ac:dyDescent="0.25">
      <c r="A8293" s="286">
        <v>43446</v>
      </c>
      <c r="B8293" s="1">
        <f t="shared" si="1845"/>
        <v>3</v>
      </c>
      <c r="C8293" s="285">
        <v>11</v>
      </c>
      <c r="D8293" t="s">
        <v>714</v>
      </c>
      <c r="F8293" s="16">
        <v>36</v>
      </c>
      <c r="G8293" t="str">
        <f t="shared" si="1839"/>
        <v>heating</v>
      </c>
      <c r="H8293" s="283">
        <f>IF(G8293="heating",F8293*Assumptions!M$4+Assumptions!M$7,0)</f>
        <v>0.358936421366777</v>
      </c>
      <c r="I8293" s="15">
        <f t="shared" si="1840"/>
        <v>0.94956163997961163</v>
      </c>
      <c r="J8293" s="15">
        <f t="shared" si="1841"/>
        <v>1.0263036171733995</v>
      </c>
      <c r="K8293" s="283">
        <f t="shared" si="1846"/>
        <v>0.34979737812785722</v>
      </c>
      <c r="L8293" s="283">
        <f t="shared" si="1847"/>
        <v>3.2767200477248446</v>
      </c>
      <c r="M8293" s="283">
        <f t="shared" si="1848"/>
        <v>3.9107937342593062</v>
      </c>
      <c r="N8293" s="283">
        <f t="shared" si="1849"/>
        <v>2.7263288431388362</v>
      </c>
      <c r="O8293" s="283">
        <f t="shared" si="1850"/>
        <v>0.42041446483525652</v>
      </c>
      <c r="P8293" s="21">
        <f t="shared" si="1842"/>
        <v>0</v>
      </c>
      <c r="Q8293" s="21">
        <f t="shared" si="1843"/>
        <v>0.72850690893675296</v>
      </c>
      <c r="R8293">
        <f t="shared" si="1844"/>
        <v>0.9421089825381942</v>
      </c>
      <c r="S8293" s="296">
        <f t="shared" si="1851"/>
        <v>0</v>
      </c>
      <c r="T8293" s="283">
        <f t="shared" si="1852"/>
        <v>0.34979737812785722</v>
      </c>
    </row>
    <row r="8294" spans="1:20" x14ac:dyDescent="0.25">
      <c r="A8294" s="286">
        <v>43446</v>
      </c>
      <c r="B8294" s="1">
        <f t="shared" si="1845"/>
        <v>3</v>
      </c>
      <c r="C8294" s="285">
        <v>12</v>
      </c>
      <c r="D8294" t="s">
        <v>714</v>
      </c>
      <c r="F8294" s="16">
        <v>37</v>
      </c>
      <c r="G8294" t="str">
        <f t="shared" si="1839"/>
        <v>heating</v>
      </c>
      <c r="H8294" s="283">
        <f>IF(G8294="heating",F8294*Assumptions!M$4+Assumptions!M$7,0)</f>
        <v>0.34824054712973695</v>
      </c>
      <c r="I8294" s="15">
        <f t="shared" si="1840"/>
        <v>0.91648403420261149</v>
      </c>
      <c r="J8294" s="15">
        <f t="shared" si="1841"/>
        <v>1.0263036171733995</v>
      </c>
      <c r="K8294" s="283">
        <f t="shared" si="1846"/>
        <v>0.32755188246185829</v>
      </c>
      <c r="L8294" s="283">
        <f t="shared" si="1847"/>
        <v>3.3550920610042541</v>
      </c>
      <c r="M8294" s="283">
        <f t="shared" si="1848"/>
        <v>3.7496744500552266</v>
      </c>
      <c r="N8294" s="283">
        <f t="shared" si="1849"/>
        <v>2.8034223547707424</v>
      </c>
      <c r="O8294" s="283">
        <f t="shared" si="1850"/>
        <v>0.39200897379754623</v>
      </c>
      <c r="P8294" s="21">
        <f t="shared" si="1842"/>
        <v>0</v>
      </c>
      <c r="Q8294" s="21">
        <f t="shared" si="1843"/>
        <v>0.75910815787401487</v>
      </c>
      <c r="R8294">
        <f t="shared" si="1844"/>
        <v>0.9421089825381942</v>
      </c>
      <c r="S8294" s="296">
        <f t="shared" si="1851"/>
        <v>0</v>
      </c>
      <c r="T8294" s="283">
        <f t="shared" si="1852"/>
        <v>0.32755188246185829</v>
      </c>
    </row>
    <row r="8295" spans="1:20" x14ac:dyDescent="0.25">
      <c r="A8295" s="286">
        <v>43446</v>
      </c>
      <c r="B8295" s="1">
        <f t="shared" si="1845"/>
        <v>3</v>
      </c>
      <c r="C8295" s="285">
        <v>13</v>
      </c>
      <c r="D8295" t="s">
        <v>714</v>
      </c>
      <c r="F8295" s="16">
        <v>37</v>
      </c>
      <c r="G8295" t="str">
        <f t="shared" si="1839"/>
        <v>heating</v>
      </c>
      <c r="H8295" s="283">
        <f>IF(G8295="heating",F8295*Assumptions!M$4+Assumptions!M$7,0)</f>
        <v>0.34824054712973695</v>
      </c>
      <c r="I8295" s="15">
        <f t="shared" si="1840"/>
        <v>0.90040206880052787</v>
      </c>
      <c r="J8295" s="15">
        <f t="shared" si="1841"/>
        <v>1.0263036171733995</v>
      </c>
      <c r="K8295" s="283">
        <f t="shared" si="1846"/>
        <v>0.32180417945280138</v>
      </c>
      <c r="L8295" s="283">
        <f t="shared" si="1847"/>
        <v>3.3550920610042541</v>
      </c>
      <c r="M8295" s="283">
        <f t="shared" si="1848"/>
        <v>3.6838771938844399</v>
      </c>
      <c r="N8295" s="283">
        <f t="shared" si="1849"/>
        <v>2.8034223547707424</v>
      </c>
      <c r="O8295" s="283">
        <f t="shared" si="1850"/>
        <v>0.38513021266407654</v>
      </c>
      <c r="P8295" s="21">
        <f t="shared" si="1842"/>
        <v>0</v>
      </c>
      <c r="Q8295" s="21">
        <f t="shared" si="1843"/>
        <v>0.79115902007799765</v>
      </c>
      <c r="R8295">
        <f t="shared" si="1844"/>
        <v>0.9421089825381942</v>
      </c>
      <c r="S8295" s="296">
        <f t="shared" si="1851"/>
        <v>0</v>
      </c>
      <c r="T8295" s="283">
        <f t="shared" si="1852"/>
        <v>0.32180417945280138</v>
      </c>
    </row>
    <row r="8296" spans="1:20" x14ac:dyDescent="0.25">
      <c r="A8296" s="286">
        <v>43446</v>
      </c>
      <c r="B8296" s="1">
        <f t="shared" si="1845"/>
        <v>3</v>
      </c>
      <c r="C8296" s="285">
        <v>14</v>
      </c>
      <c r="D8296" t="s">
        <v>714</v>
      </c>
      <c r="F8296" s="16">
        <v>39</v>
      </c>
      <c r="G8296" t="str">
        <f t="shared" si="1839"/>
        <v>heating</v>
      </c>
      <c r="H8296" s="283">
        <f>IF(G8296="heating",F8296*Assumptions!M$4+Assumptions!M$7,0)</f>
        <v>0.32684879865565691</v>
      </c>
      <c r="I8296" s="15">
        <f t="shared" si="1840"/>
        <v>0.86032894500746537</v>
      </c>
      <c r="J8296" s="15">
        <f t="shared" si="1841"/>
        <v>1.0263036171733995</v>
      </c>
      <c r="K8296" s="283">
        <f t="shared" si="1846"/>
        <v>0.28859399304430228</v>
      </c>
      <c r="L8296" s="283">
        <f t="shared" si="1847"/>
        <v>3.4953736047983544</v>
      </c>
      <c r="M8296" s="283">
        <f t="shared" si="1848"/>
        <v>3.4418339335968926</v>
      </c>
      <c r="N8296" s="283">
        <f t="shared" si="1849"/>
        <v>2.9501734199721237</v>
      </c>
      <c r="O8296" s="283">
        <f t="shared" si="1850"/>
        <v>0.34192695892431491</v>
      </c>
      <c r="P8296" s="21">
        <f t="shared" si="1842"/>
        <v>0</v>
      </c>
      <c r="Q8296" s="21">
        <f t="shared" si="1843"/>
        <v>0.84355555031342389</v>
      </c>
      <c r="R8296">
        <f t="shared" si="1844"/>
        <v>0.9421089825381942</v>
      </c>
      <c r="S8296" s="296">
        <f t="shared" si="1851"/>
        <v>0</v>
      </c>
      <c r="T8296" s="283">
        <f t="shared" si="1852"/>
        <v>0.28859399304430228</v>
      </c>
    </row>
    <row r="8297" spans="1:20" x14ac:dyDescent="0.25">
      <c r="A8297" s="286">
        <v>43446</v>
      </c>
      <c r="B8297" s="1">
        <f t="shared" si="1845"/>
        <v>3</v>
      </c>
      <c r="C8297" s="285">
        <v>15</v>
      </c>
      <c r="D8297" t="s">
        <v>714</v>
      </c>
      <c r="F8297" s="16">
        <v>43</v>
      </c>
      <c r="G8297" t="str">
        <f t="shared" si="1839"/>
        <v>heating</v>
      </c>
      <c r="H8297" s="283">
        <f>IF(G8297="heating",F8297*Assumptions!M$4+Assumptions!M$7,0)</f>
        <v>0.28406530170749683</v>
      </c>
      <c r="I8297" s="15">
        <f t="shared" si="1840"/>
        <v>0.85754515037175039</v>
      </c>
      <c r="J8297" s="15">
        <f t="shared" si="1841"/>
        <v>1.0263036171733995</v>
      </c>
      <c r="K8297" s="283">
        <f t="shared" si="1846"/>
        <v>0.25000635202246302</v>
      </c>
      <c r="L8297" s="283">
        <f t="shared" si="1847"/>
        <v>3.7370271581932331</v>
      </c>
      <c r="M8297" s="283">
        <f t="shared" si="1848"/>
        <v>3.1877651589045359</v>
      </c>
      <c r="N8297" s="283">
        <f t="shared" si="1849"/>
        <v>3.2278965655525562</v>
      </c>
      <c r="O8297" s="283">
        <f t="shared" si="1850"/>
        <v>0.28943942541381601</v>
      </c>
      <c r="P8297" s="21">
        <f t="shared" si="1842"/>
        <v>0</v>
      </c>
      <c r="Q8297" s="21">
        <f t="shared" si="1843"/>
        <v>0.96592607327566882</v>
      </c>
      <c r="R8297">
        <f t="shared" si="1844"/>
        <v>0.9421089825381942</v>
      </c>
      <c r="S8297" s="296">
        <f t="shared" si="1851"/>
        <v>0</v>
      </c>
      <c r="T8297" s="283">
        <f t="shared" si="1852"/>
        <v>0.25000635202246302</v>
      </c>
    </row>
    <row r="8298" spans="1:20" x14ac:dyDescent="0.25">
      <c r="A8298" s="286">
        <v>43446</v>
      </c>
      <c r="B8298" s="1">
        <f t="shared" si="1845"/>
        <v>3</v>
      </c>
      <c r="C8298" s="285">
        <v>16</v>
      </c>
      <c r="D8298" t="s">
        <v>714</v>
      </c>
      <c r="F8298" s="16">
        <v>43</v>
      </c>
      <c r="G8298" t="str">
        <f t="shared" si="1839"/>
        <v>heating</v>
      </c>
      <c r="H8298" s="283">
        <f>IF(G8298="heating",F8298*Assumptions!M$4+Assumptions!M$7,0)</f>
        <v>0.28406530170749683</v>
      </c>
      <c r="I8298" s="15">
        <f t="shared" si="1840"/>
        <v>0.88344815438260227</v>
      </c>
      <c r="J8298" s="15">
        <f t="shared" si="1841"/>
        <v>1.0263036171733995</v>
      </c>
      <c r="K8298" s="283">
        <f t="shared" si="1846"/>
        <v>0.25755804249190239</v>
      </c>
      <c r="L8298" s="283">
        <f t="shared" si="1847"/>
        <v>3.7370271581932331</v>
      </c>
      <c r="M8298" s="283">
        <f t="shared" si="1848"/>
        <v>3.2840547754465481</v>
      </c>
      <c r="N8298" s="283">
        <f t="shared" si="1849"/>
        <v>3.2278965655525562</v>
      </c>
      <c r="O8298" s="283">
        <f t="shared" si="1850"/>
        <v>0.29818223107733427</v>
      </c>
      <c r="P8298" s="21">
        <f t="shared" si="1842"/>
        <v>0</v>
      </c>
      <c r="Q8298" s="21">
        <f t="shared" si="1843"/>
        <v>1.1649354943302594</v>
      </c>
      <c r="R8298">
        <f t="shared" si="1844"/>
        <v>0.9421089825381942</v>
      </c>
      <c r="S8298" s="296">
        <f t="shared" si="1851"/>
        <v>0</v>
      </c>
      <c r="T8298" s="283">
        <f t="shared" si="1852"/>
        <v>0.25755804249190239</v>
      </c>
    </row>
    <row r="8299" spans="1:20" x14ac:dyDescent="0.25">
      <c r="A8299" s="286">
        <v>43446</v>
      </c>
      <c r="B8299" s="1">
        <f t="shared" si="1845"/>
        <v>3</v>
      </c>
      <c r="C8299" s="285">
        <v>17</v>
      </c>
      <c r="D8299" t="s">
        <v>714</v>
      </c>
      <c r="E8299" t="s">
        <v>685</v>
      </c>
      <c r="F8299" s="16">
        <v>45</v>
      </c>
      <c r="G8299" t="str">
        <f t="shared" si="1839"/>
        <v>heating</v>
      </c>
      <c r="H8299" s="283">
        <f>IF(G8299="heating",F8299*Assumptions!M$4+Assumptions!M$7,0)</f>
        <v>0.26267355323341679</v>
      </c>
      <c r="I8299" s="15">
        <f t="shared" si="1840"/>
        <v>0.94025748850374469</v>
      </c>
      <c r="J8299" s="15">
        <f t="shared" si="1841"/>
        <v>1.0263036171733995</v>
      </c>
      <c r="K8299" s="283">
        <f t="shared" si="1846"/>
        <v>0.253477263226486</v>
      </c>
      <c r="L8299" s="283">
        <f t="shared" si="1847"/>
        <v>3.8225513186096443</v>
      </c>
      <c r="M8299" s="283">
        <f t="shared" si="1848"/>
        <v>3.3059886372268985</v>
      </c>
      <c r="N8299" s="283">
        <f t="shared" si="1849"/>
        <v>3.3574836377085973</v>
      </c>
      <c r="O8299" s="283">
        <f t="shared" si="1850"/>
        <v>0.28858810684934255</v>
      </c>
      <c r="P8299" s="21">
        <f t="shared" si="1842"/>
        <v>0</v>
      </c>
      <c r="Q8299" s="21">
        <f t="shared" si="1843"/>
        <v>1.3521540118753073</v>
      </c>
      <c r="R8299">
        <f t="shared" si="1844"/>
        <v>0.9421089825381942</v>
      </c>
      <c r="S8299" s="296">
        <f t="shared" si="1851"/>
        <v>0</v>
      </c>
      <c r="T8299" s="283">
        <f t="shared" si="1852"/>
        <v>0.253477263226486</v>
      </c>
    </row>
    <row r="8300" spans="1:20" x14ac:dyDescent="0.25">
      <c r="A8300" s="286">
        <v>43446</v>
      </c>
      <c r="B8300" s="1">
        <f t="shared" si="1845"/>
        <v>3</v>
      </c>
      <c r="C8300" s="285">
        <v>18</v>
      </c>
      <c r="D8300" t="s">
        <v>714</v>
      </c>
      <c r="E8300" t="s">
        <v>685</v>
      </c>
      <c r="F8300" s="16">
        <v>46</v>
      </c>
      <c r="G8300" t="str">
        <f t="shared" si="1839"/>
        <v>heating</v>
      </c>
      <c r="H8300" s="283">
        <f>IF(G8300="heating",F8300*Assumptions!M$4+Assumptions!M$7,0)</f>
        <v>0.2519776789963768</v>
      </c>
      <c r="I8300" s="15">
        <f t="shared" si="1840"/>
        <v>0.98182363790757687</v>
      </c>
      <c r="J8300" s="15">
        <f t="shared" si="1841"/>
        <v>1.0263036171733995</v>
      </c>
      <c r="K8300" s="283">
        <f t="shared" si="1846"/>
        <v>0.25390509431439418</v>
      </c>
      <c r="L8300" s="283">
        <f t="shared" si="1847"/>
        <v>3.8708416397494121</v>
      </c>
      <c r="M8300" s="283">
        <f t="shared" si="1848"/>
        <v>3.3534037164360391</v>
      </c>
      <c r="N8300" s="283">
        <f t="shared" si="1849"/>
        <v>3.4228778732085736</v>
      </c>
      <c r="O8300" s="283">
        <f t="shared" si="1850"/>
        <v>0.28713452481299495</v>
      </c>
      <c r="P8300" s="21">
        <f t="shared" si="1842"/>
        <v>0</v>
      </c>
      <c r="Q8300" s="21">
        <f t="shared" si="1843"/>
        <v>1.5598916921549892</v>
      </c>
      <c r="R8300">
        <f t="shared" si="1844"/>
        <v>0.9421089825381942</v>
      </c>
      <c r="S8300" s="296">
        <f t="shared" si="1851"/>
        <v>0</v>
      </c>
      <c r="T8300" s="283">
        <f t="shared" si="1852"/>
        <v>0.25390509431439418</v>
      </c>
    </row>
    <row r="8301" spans="1:20" x14ac:dyDescent="0.25">
      <c r="A8301" s="286">
        <v>43446</v>
      </c>
      <c r="B8301" s="1">
        <f t="shared" si="1845"/>
        <v>3</v>
      </c>
      <c r="C8301" s="285">
        <v>19</v>
      </c>
      <c r="D8301" t="s">
        <v>714</v>
      </c>
      <c r="F8301" s="16">
        <v>48</v>
      </c>
      <c r="G8301" t="str">
        <f t="shared" si="1839"/>
        <v>heating</v>
      </c>
      <c r="H8301" s="283">
        <f>IF(G8301="heating",F8301*Assumptions!M$4+Assumptions!M$7,0)</f>
        <v>0.2305859305222967</v>
      </c>
      <c r="I8301" s="15">
        <f t="shared" si="1840"/>
        <v>0.98418842963438757</v>
      </c>
      <c r="J8301" s="15">
        <f t="shared" si="1841"/>
        <v>1.0263036171733995</v>
      </c>
      <c r="K8301" s="283">
        <f t="shared" si="1846"/>
        <v>0.23290934786559858</v>
      </c>
      <c r="L8301" s="283">
        <f t="shared" si="1847"/>
        <v>3.9630740889572826</v>
      </c>
      <c r="M8301" s="283">
        <f t="shared" si="1848"/>
        <v>3.1494022494663376</v>
      </c>
      <c r="N8301" s="283">
        <f t="shared" si="1849"/>
        <v>3.5524856183738187</v>
      </c>
      <c r="O8301" s="283">
        <f t="shared" si="1850"/>
        <v>0.25982849777858358</v>
      </c>
      <c r="P8301" s="21">
        <f t="shared" si="1842"/>
        <v>0</v>
      </c>
      <c r="Q8301" s="21">
        <f t="shared" si="1843"/>
        <v>1.6764212681468484</v>
      </c>
      <c r="R8301">
        <f t="shared" si="1844"/>
        <v>0.9421089825381942</v>
      </c>
      <c r="S8301" s="296">
        <f t="shared" si="1851"/>
        <v>0</v>
      </c>
      <c r="T8301" s="283">
        <f t="shared" si="1852"/>
        <v>0.23290934786559858</v>
      </c>
    </row>
    <row r="8302" spans="1:20" x14ac:dyDescent="0.25">
      <c r="A8302" s="286">
        <v>43446</v>
      </c>
      <c r="B8302" s="1">
        <f t="shared" si="1845"/>
        <v>3</v>
      </c>
      <c r="C8302" s="285">
        <v>20</v>
      </c>
      <c r="D8302" t="s">
        <v>714</v>
      </c>
      <c r="F8302" s="16">
        <v>50</v>
      </c>
      <c r="G8302" t="str">
        <f t="shared" si="1839"/>
        <v>heating</v>
      </c>
      <c r="H8302" s="283">
        <f>IF(G8302="heating",F8302*Assumptions!M$4+Assumptions!M$7,0)</f>
        <v>0.20919418204821671</v>
      </c>
      <c r="I8302" s="15">
        <f t="shared" si="1840"/>
        <v>0.97071962311712034</v>
      </c>
      <c r="J8302" s="15">
        <f t="shared" si="1841"/>
        <v>1.0263036171733995</v>
      </c>
      <c r="K8302" s="283">
        <f t="shared" si="1846"/>
        <v>0.20841034409728015</v>
      </c>
      <c r="L8302" s="283">
        <f t="shared" si="1847"/>
        <v>4.0351685236640416</v>
      </c>
      <c r="M8302" s="283">
        <f t="shared" si="1848"/>
        <v>2.8693925760510335</v>
      </c>
      <c r="N8302" s="283">
        <f t="shared" si="1849"/>
        <v>3.6783220436298789</v>
      </c>
      <c r="O8302" s="283">
        <f t="shared" si="1850"/>
        <v>0.22862893746993437</v>
      </c>
      <c r="P8302" s="21">
        <f t="shared" si="1842"/>
        <v>0</v>
      </c>
      <c r="Q8302" s="21">
        <f t="shared" si="1843"/>
        <v>1.52436960139122</v>
      </c>
      <c r="R8302">
        <f t="shared" si="1844"/>
        <v>0.9421089825381942</v>
      </c>
      <c r="S8302" s="296">
        <f t="shared" si="1851"/>
        <v>0</v>
      </c>
      <c r="T8302" s="283">
        <f t="shared" si="1852"/>
        <v>0.20841034409728015</v>
      </c>
    </row>
    <row r="8303" spans="1:20" x14ac:dyDescent="0.25">
      <c r="A8303" s="286">
        <v>43446</v>
      </c>
      <c r="B8303" s="1">
        <f t="shared" si="1845"/>
        <v>3</v>
      </c>
      <c r="C8303" s="285">
        <v>21</v>
      </c>
      <c r="D8303" t="s">
        <v>714</v>
      </c>
      <c r="F8303" s="16">
        <v>50</v>
      </c>
      <c r="G8303" t="str">
        <f t="shared" si="1839"/>
        <v>heating</v>
      </c>
      <c r="H8303" s="283">
        <f>IF(G8303="heating",F8303*Assumptions!M$4+Assumptions!M$7,0)</f>
        <v>0.20919418204821671</v>
      </c>
      <c r="I8303" s="15">
        <f t="shared" si="1840"/>
        <v>0.95751150862929935</v>
      </c>
      <c r="J8303" s="15">
        <f t="shared" si="1841"/>
        <v>1.0263036171733995</v>
      </c>
      <c r="K8303" s="283">
        <f t="shared" si="1846"/>
        <v>0.20557460489954588</v>
      </c>
      <c r="L8303" s="283">
        <f t="shared" si="1847"/>
        <v>4.0351685236640416</v>
      </c>
      <c r="M8303" s="283">
        <f t="shared" si="1848"/>
        <v>2.8303501329475491</v>
      </c>
      <c r="N8303" s="283">
        <f t="shared" si="1849"/>
        <v>3.6783220436298789</v>
      </c>
      <c r="O8303" s="283">
        <f t="shared" si="1850"/>
        <v>0.2255180936078984</v>
      </c>
      <c r="P8303" s="21">
        <f t="shared" si="1842"/>
        <v>0</v>
      </c>
      <c r="Q8303" s="21">
        <f t="shared" si="1843"/>
        <v>1.4448604713749031</v>
      </c>
      <c r="R8303">
        <f t="shared" si="1844"/>
        <v>0.9421089825381942</v>
      </c>
      <c r="S8303" s="296">
        <f t="shared" si="1851"/>
        <v>0</v>
      </c>
      <c r="T8303" s="283">
        <f t="shared" si="1852"/>
        <v>0.20557460489954588</v>
      </c>
    </row>
    <row r="8304" spans="1:20" x14ac:dyDescent="0.25">
      <c r="A8304" s="286">
        <v>43446</v>
      </c>
      <c r="B8304" s="1">
        <f t="shared" si="1845"/>
        <v>3</v>
      </c>
      <c r="C8304" s="285">
        <v>22</v>
      </c>
      <c r="D8304" t="s">
        <v>714</v>
      </c>
      <c r="F8304" s="16">
        <v>50</v>
      </c>
      <c r="G8304" t="str">
        <f t="shared" si="1839"/>
        <v>heating</v>
      </c>
      <c r="H8304" s="283">
        <f>IF(G8304="heating",F8304*Assumptions!M$4+Assumptions!M$7,0)</f>
        <v>0.20919418204821671</v>
      </c>
      <c r="I8304" s="15">
        <f t="shared" si="1840"/>
        <v>0.9426530227543114</v>
      </c>
      <c r="J8304" s="15">
        <f t="shared" si="1841"/>
        <v>1.0263036171733995</v>
      </c>
      <c r="K8304" s="283">
        <f t="shared" si="1846"/>
        <v>0.20238453633574474</v>
      </c>
      <c r="L8304" s="283">
        <f t="shared" si="1847"/>
        <v>4.0351685236640416</v>
      </c>
      <c r="M8304" s="283">
        <f t="shared" si="1848"/>
        <v>2.7864292849027317</v>
      </c>
      <c r="N8304" s="283">
        <f t="shared" si="1849"/>
        <v>3.6783220436298789</v>
      </c>
      <c r="O8304" s="283">
        <f t="shared" si="1850"/>
        <v>0.22201854568786974</v>
      </c>
      <c r="P8304" s="21">
        <f t="shared" si="1842"/>
        <v>0</v>
      </c>
      <c r="Q8304" s="21">
        <f t="shared" si="1843"/>
        <v>1.2427137171080138</v>
      </c>
      <c r="R8304">
        <f t="shared" si="1844"/>
        <v>0.9421089825381942</v>
      </c>
      <c r="S8304" s="296">
        <f t="shared" si="1851"/>
        <v>0</v>
      </c>
      <c r="T8304" s="283">
        <f t="shared" si="1852"/>
        <v>0.20238453633574474</v>
      </c>
    </row>
    <row r="8305" spans="1:20" x14ac:dyDescent="0.25">
      <c r="A8305" s="286">
        <v>43446</v>
      </c>
      <c r="B8305" s="1">
        <f t="shared" si="1845"/>
        <v>3</v>
      </c>
      <c r="C8305" s="285">
        <v>23</v>
      </c>
      <c r="D8305" t="s">
        <v>713</v>
      </c>
      <c r="F8305" s="16">
        <v>50</v>
      </c>
      <c r="G8305" t="str">
        <f t="shared" si="1839"/>
        <v>heating</v>
      </c>
      <c r="H8305" s="283">
        <f>IF(G8305="heating",F8305*Assumptions!M$4+Assumptions!M$7,0)</f>
        <v>0.20919418204821671</v>
      </c>
      <c r="I8305" s="15">
        <f t="shared" si="1840"/>
        <v>0.94450710149963013</v>
      </c>
      <c r="J8305" s="15">
        <f t="shared" si="1841"/>
        <v>1.0263036171733995</v>
      </c>
      <c r="K8305" s="283">
        <f t="shared" si="1846"/>
        <v>0.20278260100868761</v>
      </c>
      <c r="L8305" s="283">
        <f t="shared" si="1847"/>
        <v>4.0351685236640416</v>
      </c>
      <c r="M8305" s="283">
        <f t="shared" si="1848"/>
        <v>2.7919098373305773</v>
      </c>
      <c r="N8305" s="283">
        <f t="shared" si="1849"/>
        <v>3.6783220436298789</v>
      </c>
      <c r="O8305" s="283">
        <f t="shared" si="1850"/>
        <v>0.22245522796299122</v>
      </c>
      <c r="P8305" s="21">
        <f t="shared" si="1842"/>
        <v>0</v>
      </c>
      <c r="Q8305" s="21">
        <f t="shared" si="1843"/>
        <v>1.0297519246597011</v>
      </c>
      <c r="R8305">
        <f t="shared" si="1844"/>
        <v>0.9421089825381942</v>
      </c>
      <c r="S8305" s="296">
        <f t="shared" si="1851"/>
        <v>0</v>
      </c>
      <c r="T8305" s="283">
        <f t="shared" si="1852"/>
        <v>0.20278260100868761</v>
      </c>
    </row>
    <row r="8306" spans="1:20" x14ac:dyDescent="0.25">
      <c r="A8306" s="286">
        <v>43447</v>
      </c>
      <c r="B8306" s="1">
        <f t="shared" si="1845"/>
        <v>4</v>
      </c>
      <c r="C8306" s="285">
        <v>0</v>
      </c>
      <c r="D8306" t="s">
        <v>713</v>
      </c>
      <c r="F8306" s="16">
        <v>48</v>
      </c>
      <c r="G8306" t="str">
        <f t="shared" si="1839"/>
        <v>heating</v>
      </c>
      <c r="H8306" s="283">
        <f>IF(G8306="heating",F8306*Assumptions!M$4+Assumptions!M$7,0)</f>
        <v>0.2305859305222967</v>
      </c>
      <c r="I8306" s="15">
        <f t="shared" si="1840"/>
        <v>0.97481507806017154</v>
      </c>
      <c r="J8306" s="15">
        <f t="shared" si="1841"/>
        <v>1.0020455199443592</v>
      </c>
      <c r="K8306" s="283">
        <f t="shared" si="1846"/>
        <v>0.22523843105666397</v>
      </c>
      <c r="L8306" s="283">
        <f t="shared" si="1847"/>
        <v>3.9630740889572826</v>
      </c>
      <c r="M8306" s="283">
        <f t="shared" si="1848"/>
        <v>3.0456760449368878</v>
      </c>
      <c r="N8306" s="283">
        <f t="shared" si="1849"/>
        <v>3.5524856183738187</v>
      </c>
      <c r="O8306" s="283">
        <f t="shared" si="1850"/>
        <v>0.25127099328460295</v>
      </c>
      <c r="P8306" s="21">
        <f t="shared" si="1842"/>
        <v>0</v>
      </c>
      <c r="Q8306" s="21">
        <f t="shared" si="1843"/>
        <v>0.90668853391740301</v>
      </c>
      <c r="R8306">
        <f t="shared" si="1844"/>
        <v>1.0705685074825908</v>
      </c>
      <c r="S8306" s="296">
        <f t="shared" si="1851"/>
        <v>0</v>
      </c>
      <c r="T8306" s="283">
        <f t="shared" si="1852"/>
        <v>0.22523843105666397</v>
      </c>
    </row>
    <row r="8307" spans="1:20" x14ac:dyDescent="0.25">
      <c r="A8307" s="286">
        <v>43447</v>
      </c>
      <c r="B8307" s="1">
        <f t="shared" si="1845"/>
        <v>4</v>
      </c>
      <c r="C8307" s="285">
        <v>1</v>
      </c>
      <c r="D8307" t="s">
        <v>713</v>
      </c>
      <c r="F8307" s="16">
        <v>48</v>
      </c>
      <c r="G8307" t="str">
        <f t="shared" si="1839"/>
        <v>heating</v>
      </c>
      <c r="H8307" s="283">
        <f>IF(G8307="heating",F8307*Assumptions!M$4+Assumptions!M$7,0)</f>
        <v>0.2305859305222967</v>
      </c>
      <c r="I8307" s="15">
        <f t="shared" si="1840"/>
        <v>1.012242869806885</v>
      </c>
      <c r="J8307" s="15">
        <f t="shared" si="1841"/>
        <v>1.0020455199443592</v>
      </c>
      <c r="K8307" s="283">
        <f t="shared" si="1846"/>
        <v>0.23388640674013503</v>
      </c>
      <c r="L8307" s="283">
        <f t="shared" si="1847"/>
        <v>3.9630740889572826</v>
      </c>
      <c r="M8307" s="283">
        <f t="shared" si="1848"/>
        <v>3.1626140481576543</v>
      </c>
      <c r="N8307" s="283">
        <f t="shared" si="1849"/>
        <v>3.5524856183738187</v>
      </c>
      <c r="O8307" s="283">
        <f t="shared" si="1850"/>
        <v>0.26091848296783643</v>
      </c>
      <c r="P8307" s="21">
        <f t="shared" si="1842"/>
        <v>0</v>
      </c>
      <c r="Q8307" s="21">
        <f t="shared" si="1843"/>
        <v>0.81803459285312596</v>
      </c>
      <c r="R8307">
        <f t="shared" si="1844"/>
        <v>1.0705685074825908</v>
      </c>
      <c r="S8307" s="296">
        <f t="shared" si="1851"/>
        <v>0</v>
      </c>
      <c r="T8307" s="283">
        <f t="shared" si="1852"/>
        <v>0.23388640674013503</v>
      </c>
    </row>
    <row r="8308" spans="1:20" x14ac:dyDescent="0.25">
      <c r="A8308" s="286">
        <v>43447</v>
      </c>
      <c r="B8308" s="1">
        <f t="shared" si="1845"/>
        <v>4</v>
      </c>
      <c r="C8308" s="285">
        <v>2</v>
      </c>
      <c r="D8308" t="s">
        <v>713</v>
      </c>
      <c r="F8308" s="16">
        <v>48</v>
      </c>
      <c r="G8308" t="str">
        <f t="shared" si="1839"/>
        <v>heating</v>
      </c>
      <c r="H8308" s="283">
        <f>IF(G8308="heating",F8308*Assumptions!M$4+Assumptions!M$7,0)</f>
        <v>0.2305859305222967</v>
      </c>
      <c r="I8308" s="15">
        <f t="shared" si="1840"/>
        <v>1.0509704703585963</v>
      </c>
      <c r="J8308" s="15">
        <f t="shared" si="1841"/>
        <v>1.0020455199443592</v>
      </c>
      <c r="K8308" s="283">
        <f t="shared" si="1846"/>
        <v>0.24283471312478269</v>
      </c>
      <c r="L8308" s="283">
        <f t="shared" si="1847"/>
        <v>3.9630740889572826</v>
      </c>
      <c r="M8308" s="283">
        <f t="shared" si="1848"/>
        <v>3.2836131257600947</v>
      </c>
      <c r="N8308" s="283">
        <f t="shared" si="1849"/>
        <v>3.5524856183738187</v>
      </c>
      <c r="O8308" s="283">
        <f t="shared" si="1850"/>
        <v>0.27090101491381557</v>
      </c>
      <c r="P8308" s="21">
        <f t="shared" si="1842"/>
        <v>0</v>
      </c>
      <c r="Q8308" s="21">
        <f t="shared" si="1843"/>
        <v>0.74507607494346417</v>
      </c>
      <c r="R8308">
        <f t="shared" si="1844"/>
        <v>1.0705685074825908</v>
      </c>
      <c r="S8308" s="296">
        <f t="shared" si="1851"/>
        <v>0</v>
      </c>
      <c r="T8308" s="283">
        <f t="shared" si="1852"/>
        <v>0.24283471312478269</v>
      </c>
    </row>
    <row r="8309" spans="1:20" x14ac:dyDescent="0.25">
      <c r="A8309" s="286">
        <v>43447</v>
      </c>
      <c r="B8309" s="1">
        <f t="shared" si="1845"/>
        <v>4</v>
      </c>
      <c r="C8309" s="285">
        <v>3</v>
      </c>
      <c r="D8309" t="s">
        <v>713</v>
      </c>
      <c r="F8309" s="16">
        <v>46</v>
      </c>
      <c r="G8309" t="str">
        <f t="shared" si="1839"/>
        <v>heating</v>
      </c>
      <c r="H8309" s="283">
        <f>IF(G8309="heating",F8309*Assumptions!M$4+Assumptions!M$7,0)</f>
        <v>0.2519776789963768</v>
      </c>
      <c r="I8309" s="15">
        <f t="shared" si="1840"/>
        <v>1.0924036124451033</v>
      </c>
      <c r="J8309" s="15">
        <f t="shared" si="1841"/>
        <v>1.0020455199443592</v>
      </c>
      <c r="K8309" s="283">
        <f t="shared" si="1846"/>
        <v>0.27582437932503678</v>
      </c>
      <c r="L8309" s="283">
        <f t="shared" si="1847"/>
        <v>3.8708416397494121</v>
      </c>
      <c r="M8309" s="283">
        <f t="shared" si="1848"/>
        <v>3.6428985452609157</v>
      </c>
      <c r="N8309" s="283">
        <f t="shared" si="1849"/>
        <v>3.4228778732085736</v>
      </c>
      <c r="O8309" s="283">
        <f t="shared" si="1850"/>
        <v>0.31192246182846223</v>
      </c>
      <c r="P8309" s="21">
        <f t="shared" si="1842"/>
        <v>0</v>
      </c>
      <c r="Q8309" s="21">
        <f t="shared" si="1843"/>
        <v>0.69158980876382303</v>
      </c>
      <c r="R8309">
        <f t="shared" si="1844"/>
        <v>1.0705685074825908</v>
      </c>
      <c r="S8309" s="296">
        <f t="shared" si="1851"/>
        <v>0</v>
      </c>
      <c r="T8309" s="283">
        <f t="shared" si="1852"/>
        <v>0.27582437932503678</v>
      </c>
    </row>
    <row r="8310" spans="1:20" x14ac:dyDescent="0.25">
      <c r="A8310" s="286">
        <v>43447</v>
      </c>
      <c r="B8310" s="1">
        <f t="shared" si="1845"/>
        <v>4</v>
      </c>
      <c r="C8310" s="285">
        <v>4</v>
      </c>
      <c r="D8310" t="s">
        <v>713</v>
      </c>
      <c r="F8310" s="16">
        <v>46</v>
      </c>
      <c r="G8310" t="str">
        <f t="shared" si="1839"/>
        <v>heating</v>
      </c>
      <c r="H8310" s="283">
        <f>IF(G8310="heating",F8310*Assumptions!M$4+Assumptions!M$7,0)</f>
        <v>0.2519776789963768</v>
      </c>
      <c r="I8310" s="15">
        <f t="shared" si="1840"/>
        <v>1.1348296917927807</v>
      </c>
      <c r="J8310" s="15">
        <f t="shared" si="1841"/>
        <v>1.0020455199443592</v>
      </c>
      <c r="K8310" s="283">
        <f t="shared" si="1846"/>
        <v>0.28653667180553782</v>
      </c>
      <c r="L8310" s="283">
        <f t="shared" si="1847"/>
        <v>3.8708416397494121</v>
      </c>
      <c r="M8310" s="283">
        <f t="shared" si="1848"/>
        <v>3.784379130802777</v>
      </c>
      <c r="N8310" s="283">
        <f t="shared" si="1849"/>
        <v>3.4228778732085736</v>
      </c>
      <c r="O8310" s="283">
        <f t="shared" si="1850"/>
        <v>0.32403670876530327</v>
      </c>
      <c r="P8310" s="21">
        <f t="shared" si="1842"/>
        <v>0</v>
      </c>
      <c r="Q8310" s="21">
        <f t="shared" si="1843"/>
        <v>0.6473875548762833</v>
      </c>
      <c r="R8310">
        <f t="shared" si="1844"/>
        <v>1.0705685074825908</v>
      </c>
      <c r="S8310" s="296">
        <f t="shared" si="1851"/>
        <v>0</v>
      </c>
      <c r="T8310" s="283">
        <f t="shared" si="1852"/>
        <v>0.28653667180553782</v>
      </c>
    </row>
    <row r="8311" spans="1:20" x14ac:dyDescent="0.25">
      <c r="A8311" s="286">
        <v>43447</v>
      </c>
      <c r="B8311" s="1">
        <f t="shared" si="1845"/>
        <v>4</v>
      </c>
      <c r="C8311" s="285">
        <v>5</v>
      </c>
      <c r="D8311" t="s">
        <v>713</v>
      </c>
      <c r="F8311" s="16">
        <v>45</v>
      </c>
      <c r="G8311" t="str">
        <f t="shared" si="1839"/>
        <v>heating</v>
      </c>
      <c r="H8311" s="283">
        <f>IF(G8311="heating",F8311*Assumptions!M$4+Assumptions!M$7,0)</f>
        <v>0.26267355323341679</v>
      </c>
      <c r="I8311" s="15">
        <f t="shared" si="1840"/>
        <v>1.1635558681477385</v>
      </c>
      <c r="J8311" s="15">
        <f t="shared" si="1841"/>
        <v>1.0020455199443592</v>
      </c>
      <c r="K8311" s="283">
        <f t="shared" si="1846"/>
        <v>0.30626053748482407</v>
      </c>
      <c r="L8311" s="283">
        <f t="shared" si="1847"/>
        <v>3.8225513186096443</v>
      </c>
      <c r="M8311" s="283">
        <f t="shared" si="1848"/>
        <v>3.9944168722192313</v>
      </c>
      <c r="N8311" s="283">
        <f t="shared" si="1849"/>
        <v>3.3574836377085973</v>
      </c>
      <c r="O8311" s="283">
        <f t="shared" si="1850"/>
        <v>0.34868274807131605</v>
      </c>
      <c r="P8311" s="21">
        <f t="shared" si="1842"/>
        <v>0</v>
      </c>
      <c r="Q8311" s="21">
        <f t="shared" si="1843"/>
        <v>0.72139578924615555</v>
      </c>
      <c r="R8311">
        <f t="shared" si="1844"/>
        <v>1.0705685074825908</v>
      </c>
      <c r="S8311" s="296">
        <f t="shared" si="1851"/>
        <v>0</v>
      </c>
      <c r="T8311" s="283">
        <f t="shared" si="1852"/>
        <v>0.30626053748482407</v>
      </c>
    </row>
    <row r="8312" spans="1:20" x14ac:dyDescent="0.25">
      <c r="A8312" s="286">
        <v>43447</v>
      </c>
      <c r="B8312" s="1">
        <f t="shared" si="1845"/>
        <v>4</v>
      </c>
      <c r="C8312" s="285">
        <v>6</v>
      </c>
      <c r="D8312" t="s">
        <v>713</v>
      </c>
      <c r="F8312" s="16">
        <v>45</v>
      </c>
      <c r="G8312" t="str">
        <f t="shared" si="1839"/>
        <v>heating</v>
      </c>
      <c r="H8312" s="283">
        <f>IF(G8312="heating",F8312*Assumptions!M$4+Assumptions!M$7,0)</f>
        <v>0.26267355323341679</v>
      </c>
      <c r="I8312" s="15">
        <f t="shared" si="1840"/>
        <v>1.2083911162615524</v>
      </c>
      <c r="J8312" s="15">
        <f t="shared" si="1841"/>
        <v>1.0020455199443592</v>
      </c>
      <c r="K8312" s="283">
        <f t="shared" si="1846"/>
        <v>0.31806166157477506</v>
      </c>
      <c r="L8312" s="283">
        <f t="shared" si="1847"/>
        <v>3.8225513186096443</v>
      </c>
      <c r="M8312" s="283">
        <f t="shared" si="1848"/>
        <v>4.1483335653824467</v>
      </c>
      <c r="N8312" s="283">
        <f t="shared" si="1849"/>
        <v>3.3574836377085973</v>
      </c>
      <c r="O8312" s="283">
        <f t="shared" si="1850"/>
        <v>0.36211852537324357</v>
      </c>
      <c r="P8312" s="21">
        <f t="shared" si="1842"/>
        <v>0</v>
      </c>
      <c r="Q8312" s="21">
        <f t="shared" si="1843"/>
        <v>0.87787080972652631</v>
      </c>
      <c r="R8312">
        <f t="shared" si="1844"/>
        <v>1.0705685074825908</v>
      </c>
      <c r="S8312" s="296">
        <f t="shared" si="1851"/>
        <v>0</v>
      </c>
      <c r="T8312" s="283">
        <f t="shared" si="1852"/>
        <v>0.31806166157477506</v>
      </c>
    </row>
    <row r="8313" spans="1:20" x14ac:dyDescent="0.25">
      <c r="A8313" s="286">
        <v>43447</v>
      </c>
      <c r="B8313" s="1">
        <f t="shared" si="1845"/>
        <v>4</v>
      </c>
      <c r="C8313" s="285">
        <v>7</v>
      </c>
      <c r="D8313" t="s">
        <v>714</v>
      </c>
      <c r="F8313" s="16">
        <v>43</v>
      </c>
      <c r="G8313" t="str">
        <f t="shared" si="1839"/>
        <v>heating</v>
      </c>
      <c r="H8313" s="283">
        <f>IF(G8313="heating",F8313*Assumptions!M$4+Assumptions!M$7,0)</f>
        <v>0.28406530170749683</v>
      </c>
      <c r="I8313" s="15">
        <f t="shared" si="1840"/>
        <v>1.1637425769249583</v>
      </c>
      <c r="J8313" s="15">
        <f t="shared" si="1841"/>
        <v>1.0020455199443592</v>
      </c>
      <c r="K8313" s="283">
        <f t="shared" si="1846"/>
        <v>0.33125509192900349</v>
      </c>
      <c r="L8313" s="283">
        <f t="shared" si="1847"/>
        <v>3.7370271581932331</v>
      </c>
      <c r="M8313" s="283">
        <f t="shared" si="1848"/>
        <v>4.2237464457147809</v>
      </c>
      <c r="N8313" s="283">
        <f t="shared" si="1849"/>
        <v>3.2278965655525562</v>
      </c>
      <c r="O8313" s="283">
        <f t="shared" si="1850"/>
        <v>0.38350338980473958</v>
      </c>
      <c r="P8313" s="21">
        <f t="shared" si="1842"/>
        <v>0</v>
      </c>
      <c r="Q8313" s="21">
        <f t="shared" si="1843"/>
        <v>0.97331382064367777</v>
      </c>
      <c r="R8313">
        <f t="shared" si="1844"/>
        <v>1.0705685074825908</v>
      </c>
      <c r="S8313" s="296">
        <f t="shared" si="1851"/>
        <v>0</v>
      </c>
      <c r="T8313" s="283">
        <f t="shared" si="1852"/>
        <v>0.33125509192900349</v>
      </c>
    </row>
    <row r="8314" spans="1:20" x14ac:dyDescent="0.25">
      <c r="A8314" s="286">
        <v>43447</v>
      </c>
      <c r="B8314" s="1">
        <f t="shared" si="1845"/>
        <v>4</v>
      </c>
      <c r="C8314" s="285">
        <v>8</v>
      </c>
      <c r="D8314" t="s">
        <v>714</v>
      </c>
      <c r="F8314" s="16">
        <v>43</v>
      </c>
      <c r="G8314" t="str">
        <f t="shared" si="1839"/>
        <v>heating</v>
      </c>
      <c r="H8314" s="283">
        <f>IF(G8314="heating",F8314*Assumptions!M$4+Assumptions!M$7,0)</f>
        <v>0.28406530170749683</v>
      </c>
      <c r="I8314" s="15">
        <f t="shared" si="1840"/>
        <v>1.094193721037565</v>
      </c>
      <c r="J8314" s="15">
        <f t="shared" si="1841"/>
        <v>1.0020455199443592</v>
      </c>
      <c r="K8314" s="283">
        <f t="shared" si="1846"/>
        <v>0.31145826305348739</v>
      </c>
      <c r="L8314" s="283">
        <f t="shared" si="1847"/>
        <v>3.7370271581932331</v>
      </c>
      <c r="M8314" s="283">
        <f t="shared" si="1848"/>
        <v>3.9713222939456476</v>
      </c>
      <c r="N8314" s="283">
        <f t="shared" si="1849"/>
        <v>3.2278965655525562</v>
      </c>
      <c r="O8314" s="283">
        <f t="shared" si="1850"/>
        <v>0.3605840410426322</v>
      </c>
      <c r="P8314" s="21">
        <f t="shared" si="1842"/>
        <v>0</v>
      </c>
      <c r="Q8314" s="21">
        <f t="shared" si="1843"/>
        <v>0.94940007506179924</v>
      </c>
      <c r="R8314">
        <f t="shared" si="1844"/>
        <v>1.0705685074825908</v>
      </c>
      <c r="S8314" s="296">
        <f t="shared" si="1851"/>
        <v>0</v>
      </c>
      <c r="T8314" s="283">
        <f t="shared" si="1852"/>
        <v>0.31145826305348739</v>
      </c>
    </row>
    <row r="8315" spans="1:20" x14ac:dyDescent="0.25">
      <c r="A8315" s="286">
        <v>43447</v>
      </c>
      <c r="B8315" s="1">
        <f t="shared" si="1845"/>
        <v>4</v>
      </c>
      <c r="C8315" s="285">
        <v>9</v>
      </c>
      <c r="D8315" t="s">
        <v>714</v>
      </c>
      <c r="F8315" s="16">
        <v>43</v>
      </c>
      <c r="G8315" t="str">
        <f t="shared" si="1839"/>
        <v>heating</v>
      </c>
      <c r="H8315" s="283">
        <f>IF(G8315="heating",F8315*Assumptions!M$4+Assumptions!M$7,0)</f>
        <v>0.28406530170749683</v>
      </c>
      <c r="I8315" s="15">
        <f t="shared" si="1840"/>
        <v>1.0343009000871222</v>
      </c>
      <c r="J8315" s="15">
        <f t="shared" si="1841"/>
        <v>1.0020455199443592</v>
      </c>
      <c r="K8315" s="283">
        <f t="shared" si="1846"/>
        <v>0.29440998940326962</v>
      </c>
      <c r="L8315" s="283">
        <f t="shared" si="1847"/>
        <v>3.7370271581932331</v>
      </c>
      <c r="M8315" s="283">
        <f t="shared" si="1848"/>
        <v>3.7539442460600823</v>
      </c>
      <c r="N8315" s="283">
        <f t="shared" si="1849"/>
        <v>3.2278965655525562</v>
      </c>
      <c r="O8315" s="283">
        <f t="shared" si="1850"/>
        <v>0.34084677241046091</v>
      </c>
      <c r="P8315" s="21">
        <f t="shared" si="1842"/>
        <v>0</v>
      </c>
      <c r="Q8315" s="21">
        <f t="shared" si="1843"/>
        <v>0.8408485371888097</v>
      </c>
      <c r="R8315">
        <f t="shared" si="1844"/>
        <v>1.0705685074825908</v>
      </c>
      <c r="S8315" s="296">
        <f t="shared" si="1851"/>
        <v>0</v>
      </c>
      <c r="T8315" s="283">
        <f t="shared" si="1852"/>
        <v>0.29440998940326962</v>
      </c>
    </row>
    <row r="8316" spans="1:20" x14ac:dyDescent="0.25">
      <c r="A8316" s="286">
        <v>43447</v>
      </c>
      <c r="B8316" s="1">
        <f t="shared" si="1845"/>
        <v>4</v>
      </c>
      <c r="C8316" s="285">
        <v>10</v>
      </c>
      <c r="D8316" t="s">
        <v>714</v>
      </c>
      <c r="F8316" s="16">
        <v>43</v>
      </c>
      <c r="G8316" t="str">
        <f t="shared" si="1839"/>
        <v>heating</v>
      </c>
      <c r="H8316" s="283">
        <f>IF(G8316="heating",F8316*Assumptions!M$4+Assumptions!M$7,0)</f>
        <v>0.28406530170749683</v>
      </c>
      <c r="I8316" s="15">
        <f t="shared" si="1840"/>
        <v>0.98112329028689171</v>
      </c>
      <c r="J8316" s="15">
        <f t="shared" si="1841"/>
        <v>1.0020455199443592</v>
      </c>
      <c r="K8316" s="283">
        <f t="shared" si="1846"/>
        <v>0.27927317618338526</v>
      </c>
      <c r="L8316" s="283">
        <f t="shared" si="1847"/>
        <v>3.7370271581932331</v>
      </c>
      <c r="M8316" s="283">
        <f t="shared" si="1848"/>
        <v>3.5609387267648867</v>
      </c>
      <c r="N8316" s="283">
        <f t="shared" si="1849"/>
        <v>3.2278965655525562</v>
      </c>
      <c r="O8316" s="283">
        <f t="shared" si="1850"/>
        <v>0.323322455586039</v>
      </c>
      <c r="P8316" s="21">
        <f t="shared" si="1842"/>
        <v>0</v>
      </c>
      <c r="Q8316" s="21">
        <f t="shared" si="1843"/>
        <v>0.74504051125983206</v>
      </c>
      <c r="R8316">
        <f t="shared" si="1844"/>
        <v>1.0705685074825908</v>
      </c>
      <c r="S8316" s="296">
        <f t="shared" si="1851"/>
        <v>0</v>
      </c>
      <c r="T8316" s="283">
        <f t="shared" si="1852"/>
        <v>0.27927317618338526</v>
      </c>
    </row>
    <row r="8317" spans="1:20" x14ac:dyDescent="0.25">
      <c r="A8317" s="286">
        <v>43447</v>
      </c>
      <c r="B8317" s="1">
        <f t="shared" si="1845"/>
        <v>4</v>
      </c>
      <c r="C8317" s="285">
        <v>11</v>
      </c>
      <c r="D8317" t="s">
        <v>714</v>
      </c>
      <c r="F8317" s="16">
        <v>39</v>
      </c>
      <c r="G8317" t="str">
        <f t="shared" si="1839"/>
        <v>heating</v>
      </c>
      <c r="H8317" s="283">
        <f>IF(G8317="heating",F8317*Assumptions!M$4+Assumptions!M$7,0)</f>
        <v>0.32684879865565691</v>
      </c>
      <c r="I8317" s="15">
        <f t="shared" si="1840"/>
        <v>0.94956163997961163</v>
      </c>
      <c r="J8317" s="15">
        <f t="shared" si="1841"/>
        <v>1.0020455199443592</v>
      </c>
      <c r="K8317" s="283">
        <f t="shared" si="1846"/>
        <v>0.31099793514957597</v>
      </c>
      <c r="L8317" s="283">
        <f t="shared" si="1847"/>
        <v>3.4953736047983544</v>
      </c>
      <c r="M8317" s="283">
        <f t="shared" si="1848"/>
        <v>3.709028158157325</v>
      </c>
      <c r="N8317" s="283">
        <f t="shared" si="1849"/>
        <v>2.9501734199721237</v>
      </c>
      <c r="O8317" s="283">
        <f t="shared" si="1850"/>
        <v>0.36847121132251603</v>
      </c>
      <c r="P8317" s="21">
        <f t="shared" si="1842"/>
        <v>0</v>
      </c>
      <c r="Q8317" s="21">
        <f t="shared" si="1843"/>
        <v>0.72850690893675296</v>
      </c>
      <c r="R8317">
        <f t="shared" si="1844"/>
        <v>1.0705685074825908</v>
      </c>
      <c r="S8317" s="296">
        <f t="shared" si="1851"/>
        <v>0</v>
      </c>
      <c r="T8317" s="283">
        <f t="shared" si="1852"/>
        <v>0.31099793514957597</v>
      </c>
    </row>
    <row r="8318" spans="1:20" x14ac:dyDescent="0.25">
      <c r="A8318" s="286">
        <v>43447</v>
      </c>
      <c r="B8318" s="1">
        <f t="shared" si="1845"/>
        <v>4</v>
      </c>
      <c r="C8318" s="285">
        <v>12</v>
      </c>
      <c r="D8318" t="s">
        <v>714</v>
      </c>
      <c r="F8318" s="16">
        <v>39</v>
      </c>
      <c r="G8318" t="str">
        <f t="shared" si="1839"/>
        <v>heating</v>
      </c>
      <c r="H8318" s="283">
        <f>IF(G8318="heating",F8318*Assumptions!M$4+Assumptions!M$7,0)</f>
        <v>0.32684879865565691</v>
      </c>
      <c r="I8318" s="15">
        <f t="shared" si="1840"/>
        <v>0.91648403420261149</v>
      </c>
      <c r="J8318" s="15">
        <f t="shared" si="1841"/>
        <v>1.0020455199443592</v>
      </c>
      <c r="K8318" s="283">
        <f t="shared" si="1846"/>
        <v>0.30016444455431601</v>
      </c>
      <c r="L8318" s="283">
        <f t="shared" si="1847"/>
        <v>3.4953736047983544</v>
      </c>
      <c r="M8318" s="283">
        <f t="shared" si="1848"/>
        <v>3.5798256229391212</v>
      </c>
      <c r="N8318" s="283">
        <f t="shared" si="1849"/>
        <v>2.9501734199721237</v>
      </c>
      <c r="O8318" s="283">
        <f t="shared" si="1850"/>
        <v>0.35563566178561429</v>
      </c>
      <c r="P8318" s="21">
        <f t="shared" si="1842"/>
        <v>0</v>
      </c>
      <c r="Q8318" s="21">
        <f t="shared" si="1843"/>
        <v>0.75910815787401487</v>
      </c>
      <c r="R8318">
        <f t="shared" si="1844"/>
        <v>1.0705685074825908</v>
      </c>
      <c r="S8318" s="296">
        <f t="shared" si="1851"/>
        <v>0</v>
      </c>
      <c r="T8318" s="283">
        <f t="shared" si="1852"/>
        <v>0.30016444455431601</v>
      </c>
    </row>
    <row r="8319" spans="1:20" x14ac:dyDescent="0.25">
      <c r="A8319" s="286">
        <v>43447</v>
      </c>
      <c r="B8319" s="1">
        <f t="shared" si="1845"/>
        <v>4</v>
      </c>
      <c r="C8319" s="285">
        <v>13</v>
      </c>
      <c r="D8319" t="s">
        <v>714</v>
      </c>
      <c r="F8319" s="16">
        <v>37</v>
      </c>
      <c r="G8319" t="str">
        <f t="shared" si="1839"/>
        <v>heating</v>
      </c>
      <c r="H8319" s="283">
        <f>IF(G8319="heating",F8319*Assumptions!M$4+Assumptions!M$7,0)</f>
        <v>0.34824054712973695</v>
      </c>
      <c r="I8319" s="15">
        <f t="shared" si="1840"/>
        <v>0.90040206880052787</v>
      </c>
      <c r="J8319" s="15">
        <f t="shared" si="1841"/>
        <v>1.0020455199443592</v>
      </c>
      <c r="K8319" s="283">
        <f t="shared" si="1846"/>
        <v>0.31419789516884117</v>
      </c>
      <c r="L8319" s="283">
        <f t="shared" si="1847"/>
        <v>3.3550920610042541</v>
      </c>
      <c r="M8319" s="283">
        <f t="shared" si="1848"/>
        <v>3.5968036908257504</v>
      </c>
      <c r="N8319" s="283">
        <f t="shared" si="1849"/>
        <v>2.8034223547707424</v>
      </c>
      <c r="O8319" s="283">
        <f t="shared" si="1850"/>
        <v>0.37602713050757308</v>
      </c>
      <c r="P8319" s="21">
        <f t="shared" si="1842"/>
        <v>0</v>
      </c>
      <c r="Q8319" s="21">
        <f t="shared" si="1843"/>
        <v>0.79115902007799765</v>
      </c>
      <c r="R8319">
        <f t="shared" si="1844"/>
        <v>1.0705685074825908</v>
      </c>
      <c r="S8319" s="296">
        <f t="shared" si="1851"/>
        <v>0</v>
      </c>
      <c r="T8319" s="283">
        <f t="shared" si="1852"/>
        <v>0.31419789516884117</v>
      </c>
    </row>
    <row r="8320" spans="1:20" x14ac:dyDescent="0.25">
      <c r="A8320" s="286">
        <v>43447</v>
      </c>
      <c r="B8320" s="1">
        <f t="shared" si="1845"/>
        <v>4</v>
      </c>
      <c r="C8320" s="285">
        <v>14</v>
      </c>
      <c r="D8320" t="s">
        <v>714</v>
      </c>
      <c r="F8320" s="16">
        <v>36</v>
      </c>
      <c r="G8320" t="str">
        <f t="shared" si="1839"/>
        <v>heating</v>
      </c>
      <c r="H8320" s="283">
        <f>IF(G8320="heating",F8320*Assumptions!M$4+Assumptions!M$7,0)</f>
        <v>0.358936421366777</v>
      </c>
      <c r="I8320" s="15">
        <f t="shared" si="1840"/>
        <v>0.86032894500746537</v>
      </c>
      <c r="J8320" s="15">
        <f t="shared" si="1841"/>
        <v>1.0020455199443592</v>
      </c>
      <c r="K8320" s="283">
        <f t="shared" si="1846"/>
        <v>0.30943505621792727</v>
      </c>
      <c r="L8320" s="283">
        <f t="shared" si="1847"/>
        <v>3.2767200477248446</v>
      </c>
      <c r="M8320" s="283">
        <f t="shared" si="1848"/>
        <v>3.4595361620318363</v>
      </c>
      <c r="N8320" s="283">
        <f t="shared" si="1849"/>
        <v>2.7263288431388362</v>
      </c>
      <c r="O8320" s="283">
        <f t="shared" si="1850"/>
        <v>0.37190379829998843</v>
      </c>
      <c r="P8320" s="21">
        <f t="shared" si="1842"/>
        <v>0</v>
      </c>
      <c r="Q8320" s="21">
        <f t="shared" si="1843"/>
        <v>0.84355555031342389</v>
      </c>
      <c r="R8320">
        <f t="shared" si="1844"/>
        <v>1.0705685074825908</v>
      </c>
      <c r="S8320" s="296">
        <f t="shared" si="1851"/>
        <v>0</v>
      </c>
      <c r="T8320" s="283">
        <f t="shared" si="1852"/>
        <v>0.30943505621792727</v>
      </c>
    </row>
    <row r="8321" spans="1:20" x14ac:dyDescent="0.25">
      <c r="A8321" s="286">
        <v>43447</v>
      </c>
      <c r="B8321" s="1">
        <f t="shared" si="1845"/>
        <v>4</v>
      </c>
      <c r="C8321" s="285">
        <v>15</v>
      </c>
      <c r="D8321" t="s">
        <v>714</v>
      </c>
      <c r="F8321" s="16">
        <v>34</v>
      </c>
      <c r="G8321" t="str">
        <f t="shared" si="1839"/>
        <v>heating</v>
      </c>
      <c r="H8321" s="283">
        <f>IF(G8321="heating",F8321*Assumptions!M$4+Assumptions!M$7,0)</f>
        <v>0.38032816984085704</v>
      </c>
      <c r="I8321" s="15">
        <f t="shared" si="1840"/>
        <v>0.85754515037175039</v>
      </c>
      <c r="J8321" s="15">
        <f t="shared" si="1841"/>
        <v>1.0020455199443592</v>
      </c>
      <c r="K8321" s="283">
        <f t="shared" si="1846"/>
        <v>0.326815721017089</v>
      </c>
      <c r="L8321" s="283">
        <f t="shared" si="1847"/>
        <v>3.1617728735566879</v>
      </c>
      <c r="M8321" s="283">
        <f t="shared" si="1848"/>
        <v>3.5256778816129524</v>
      </c>
      <c r="N8321" s="283">
        <f t="shared" si="1849"/>
        <v>2.582445701090049</v>
      </c>
      <c r="O8321" s="283">
        <f t="shared" si="1850"/>
        <v>0.40013119382434242</v>
      </c>
      <c r="P8321" s="21">
        <f t="shared" si="1842"/>
        <v>0</v>
      </c>
      <c r="Q8321" s="21">
        <f t="shared" si="1843"/>
        <v>0.96592607327566882</v>
      </c>
      <c r="R8321">
        <f t="shared" si="1844"/>
        <v>1.0705685074825908</v>
      </c>
      <c r="S8321" s="296">
        <f t="shared" si="1851"/>
        <v>0</v>
      </c>
      <c r="T8321" s="283">
        <f t="shared" si="1852"/>
        <v>0.326815721017089</v>
      </c>
    </row>
    <row r="8322" spans="1:20" x14ac:dyDescent="0.25">
      <c r="A8322" s="286">
        <v>43447</v>
      </c>
      <c r="B8322" s="1">
        <f t="shared" si="1845"/>
        <v>4</v>
      </c>
      <c r="C8322" s="285">
        <v>16</v>
      </c>
      <c r="D8322" t="s">
        <v>714</v>
      </c>
      <c r="F8322" s="16">
        <v>34</v>
      </c>
      <c r="G8322" t="str">
        <f t="shared" ref="G8322:G8385" si="1853">VLOOKUP(A8322,U$2:W$366,3,FALSE)</f>
        <v>heating</v>
      </c>
      <c r="H8322" s="283">
        <f>IF(G8322="heating",F8322*Assumptions!M$4+Assumptions!M$7,0)</f>
        <v>0.38032816984085704</v>
      </c>
      <c r="I8322" s="15">
        <f t="shared" ref="I8322:I8385" si="1854">VLOOKUP(C8322,AO$2:AQ$25,3,FALSE)</f>
        <v>0.88344815438260227</v>
      </c>
      <c r="J8322" s="15">
        <f t="shared" ref="J8322:J8385" si="1855">VLOOKUP(B8322,AS$4:AU$10,3,FALSE)</f>
        <v>1.0020455199443592</v>
      </c>
      <c r="K8322" s="283">
        <f t="shared" si="1846"/>
        <v>0.33668751485633497</v>
      </c>
      <c r="L8322" s="283">
        <f t="shared" si="1847"/>
        <v>3.1617728735566879</v>
      </c>
      <c r="M8322" s="283">
        <f t="shared" si="1848"/>
        <v>3.6321744879651683</v>
      </c>
      <c r="N8322" s="283">
        <f t="shared" si="1849"/>
        <v>2.582445701090049</v>
      </c>
      <c r="O8322" s="283">
        <f t="shared" si="1850"/>
        <v>0.41221755442472102</v>
      </c>
      <c r="P8322" s="21">
        <f t="shared" ref="P8322:P8385" si="1856">IF(G8322="cooling",IF(F8322&lt;61,0.025,(F8322^2*AX$25+F8322*AY$25+AZ$25)),0)</f>
        <v>0</v>
      </c>
      <c r="Q8322" s="21">
        <f t="shared" ref="Q8322:Q8385" si="1857">VLOOKUP(C8322,BB$2:BC$25,2,FALSE)</f>
        <v>1.1649354943302594</v>
      </c>
      <c r="R8322">
        <f t="shared" ref="R8322:R8385" si="1858">VLOOKUP(B8322,AS$4:AV$10,4,FALSE)</f>
        <v>1.0705685074825908</v>
      </c>
      <c r="S8322" s="296">
        <f t="shared" si="1851"/>
        <v>0</v>
      </c>
      <c r="T8322" s="283">
        <f t="shared" si="1852"/>
        <v>0.33668751485633497</v>
      </c>
    </row>
    <row r="8323" spans="1:20" x14ac:dyDescent="0.25">
      <c r="A8323" s="286">
        <v>43447</v>
      </c>
      <c r="B8323" s="1">
        <f t="shared" ref="B8323:B8386" si="1859">WEEKDAY(A8323,2)</f>
        <v>4</v>
      </c>
      <c r="C8323" s="285">
        <v>17</v>
      </c>
      <c r="D8323" t="s">
        <v>714</v>
      </c>
      <c r="E8323" t="s">
        <v>685</v>
      </c>
      <c r="F8323" s="16">
        <v>32</v>
      </c>
      <c r="G8323" t="str">
        <f t="shared" si="1853"/>
        <v>heating</v>
      </c>
      <c r="H8323" s="283">
        <f>IF(G8323="heating",F8323*Assumptions!M$4+Assumptions!M$7,0)</f>
        <v>0.40171991831493709</v>
      </c>
      <c r="I8323" s="15">
        <f t="shared" si="1854"/>
        <v>0.94025748850374469</v>
      </c>
      <c r="J8323" s="15">
        <f t="shared" si="1855"/>
        <v>1.0020455199443592</v>
      </c>
      <c r="K8323" s="283">
        <f t="shared" ref="K8323:K8386" si="1860">H8323*I8323*J8323</f>
        <v>0.37849279560041943</v>
      </c>
      <c r="L8323" s="283">
        <f t="shared" ref="L8323:L8386" si="1861">VLOOKUP(F8323,BL$2:BN$92,2,FALSE)</f>
        <v>3.1003620880617868</v>
      </c>
      <c r="M8323" s="283">
        <f t="shared" ref="M8323:M8386" si="1862">IF(G8323="heating",K8323*(L8323*3.412),0)</f>
        <v>4.0038616044548103</v>
      </c>
      <c r="N8323" s="283">
        <f t="shared" ref="N8323:N8386" si="1863">VLOOKUP(F8323,BL$2:BN$92,3,FALSE)</f>
        <v>2.4522803312945656</v>
      </c>
      <c r="O8323" s="283">
        <f t="shared" ref="O8323:O8386" si="1864">IF(F8323&lt;=61,IF(G8323="heating",IF(F8323&gt;=5,K8323*L8323/N8323,0),0),0)</f>
        <v>0.47851980832247848</v>
      </c>
      <c r="P8323" s="21">
        <f t="shared" si="1856"/>
        <v>0</v>
      </c>
      <c r="Q8323" s="21">
        <f t="shared" si="1857"/>
        <v>1.3521540118753073</v>
      </c>
      <c r="R8323">
        <f t="shared" si="1858"/>
        <v>1.0705685074825908</v>
      </c>
      <c r="S8323" s="296">
        <f t="shared" ref="S8323:S8386" si="1865">P8323*Q8323*R8323</f>
        <v>0</v>
      </c>
      <c r="T8323" s="283">
        <f t="shared" ref="T8323:T8386" si="1866">K8323+S8323</f>
        <v>0.37849279560041943</v>
      </c>
    </row>
    <row r="8324" spans="1:20" x14ac:dyDescent="0.25">
      <c r="A8324" s="286">
        <v>43447</v>
      </c>
      <c r="B8324" s="1">
        <f t="shared" si="1859"/>
        <v>4</v>
      </c>
      <c r="C8324" s="285">
        <v>18</v>
      </c>
      <c r="D8324" t="s">
        <v>714</v>
      </c>
      <c r="E8324" t="s">
        <v>685</v>
      </c>
      <c r="F8324" s="16">
        <v>30</v>
      </c>
      <c r="G8324" t="str">
        <f t="shared" si="1853"/>
        <v>heating</v>
      </c>
      <c r="H8324" s="283">
        <f>IF(G8324="heating",F8324*Assumptions!M$4+Assumptions!M$7,0)</f>
        <v>0.42311166678901713</v>
      </c>
      <c r="I8324" s="15">
        <f t="shared" si="1854"/>
        <v>0.98182363790757687</v>
      </c>
      <c r="J8324" s="15">
        <f t="shared" si="1855"/>
        <v>1.0020455199443592</v>
      </c>
      <c r="K8324" s="283">
        <f t="shared" si="1860"/>
        <v>0.41627078794222822</v>
      </c>
      <c r="L8324" s="283">
        <f t="shared" si="1861"/>
        <v>3.0747565450814909</v>
      </c>
      <c r="M8324" s="283">
        <f t="shared" si="1862"/>
        <v>4.3671256971124439</v>
      </c>
      <c r="N8324" s="283">
        <f t="shared" si="1863"/>
        <v>2.3339835549601151</v>
      </c>
      <c r="O8324" s="283">
        <f t="shared" si="1864"/>
        <v>0.5483891808198571</v>
      </c>
      <c r="P8324" s="21">
        <f t="shared" si="1856"/>
        <v>0</v>
      </c>
      <c r="Q8324" s="21">
        <f t="shared" si="1857"/>
        <v>1.5598916921549892</v>
      </c>
      <c r="R8324">
        <f t="shared" si="1858"/>
        <v>1.0705685074825908</v>
      </c>
      <c r="S8324" s="296">
        <f t="shared" si="1865"/>
        <v>0</v>
      </c>
      <c r="T8324" s="283">
        <f t="shared" si="1866"/>
        <v>0.41627078794222822</v>
      </c>
    </row>
    <row r="8325" spans="1:20" x14ac:dyDescent="0.25">
      <c r="A8325" s="286">
        <v>43447</v>
      </c>
      <c r="B8325" s="1">
        <f t="shared" si="1859"/>
        <v>4</v>
      </c>
      <c r="C8325" s="285">
        <v>19</v>
      </c>
      <c r="D8325" t="s">
        <v>714</v>
      </c>
      <c r="F8325" s="16">
        <v>28</v>
      </c>
      <c r="G8325" t="str">
        <f t="shared" si="1853"/>
        <v>heating</v>
      </c>
      <c r="H8325" s="283">
        <f>IF(G8325="heating",F8325*Assumptions!M$4+Assumptions!M$7,0)</f>
        <v>0.44450341526309717</v>
      </c>
      <c r="I8325" s="15">
        <f t="shared" si="1854"/>
        <v>0.98418842963438757</v>
      </c>
      <c r="J8325" s="15">
        <f t="shared" si="1855"/>
        <v>1.0020455199443592</v>
      </c>
      <c r="K8325" s="283">
        <f t="shared" si="1860"/>
        <v>0.43836998231442004</v>
      </c>
      <c r="L8325" s="283">
        <f t="shared" si="1861"/>
        <v>3.0941723472618432</v>
      </c>
      <c r="M8325" s="283">
        <f t="shared" si="1862"/>
        <v>4.6280104496253651</v>
      </c>
      <c r="N8325" s="283">
        <f t="shared" si="1863"/>
        <v>2.2832919573072399</v>
      </c>
      <c r="O8325" s="283">
        <f t="shared" si="1864"/>
        <v>0.59405117808349794</v>
      </c>
      <c r="P8325" s="21">
        <f t="shared" si="1856"/>
        <v>0</v>
      </c>
      <c r="Q8325" s="21">
        <f t="shared" si="1857"/>
        <v>1.6764212681468484</v>
      </c>
      <c r="R8325">
        <f t="shared" si="1858"/>
        <v>1.0705685074825908</v>
      </c>
      <c r="S8325" s="296">
        <f t="shared" si="1865"/>
        <v>0</v>
      </c>
      <c r="T8325" s="283">
        <f t="shared" si="1866"/>
        <v>0.43836998231442004</v>
      </c>
    </row>
    <row r="8326" spans="1:20" x14ac:dyDescent="0.25">
      <c r="A8326" s="286">
        <v>43447</v>
      </c>
      <c r="B8326" s="1">
        <f t="shared" si="1859"/>
        <v>4</v>
      </c>
      <c r="C8326" s="285">
        <v>20</v>
      </c>
      <c r="D8326" t="s">
        <v>714</v>
      </c>
      <c r="F8326" s="16">
        <v>27</v>
      </c>
      <c r="G8326" t="str">
        <f t="shared" si="1853"/>
        <v>heating</v>
      </c>
      <c r="H8326" s="283">
        <f>IF(G8326="heating",F8326*Assumptions!M$4+Assumptions!M$7,0)</f>
        <v>0.45519928950013722</v>
      </c>
      <c r="I8326" s="15">
        <f t="shared" si="1854"/>
        <v>0.97071962311712034</v>
      </c>
      <c r="J8326" s="15">
        <f t="shared" si="1855"/>
        <v>1.0020455199443592</v>
      </c>
      <c r="K8326" s="283">
        <f t="shared" si="1860"/>
        <v>0.44277473845024429</v>
      </c>
      <c r="L8326" s="283">
        <f t="shared" si="1861"/>
        <v>3.1143580678163376</v>
      </c>
      <c r="M8326" s="283">
        <f t="shared" si="1862"/>
        <v>4.7050083772674895</v>
      </c>
      <c r="N8326" s="283">
        <f t="shared" si="1863"/>
        <v>2.2875213966102126</v>
      </c>
      <c r="O8326" s="283">
        <f t="shared" si="1864"/>
        <v>0.60281800247255035</v>
      </c>
      <c r="P8326" s="21">
        <f t="shared" si="1856"/>
        <v>0</v>
      </c>
      <c r="Q8326" s="21">
        <f t="shared" si="1857"/>
        <v>1.52436960139122</v>
      </c>
      <c r="R8326">
        <f t="shared" si="1858"/>
        <v>1.0705685074825908</v>
      </c>
      <c r="S8326" s="296">
        <f t="shared" si="1865"/>
        <v>0</v>
      </c>
      <c r="T8326" s="283">
        <f t="shared" si="1866"/>
        <v>0.44277473845024429</v>
      </c>
    </row>
    <row r="8327" spans="1:20" x14ac:dyDescent="0.25">
      <c r="A8327" s="286">
        <v>43447</v>
      </c>
      <c r="B8327" s="1">
        <f t="shared" si="1859"/>
        <v>4</v>
      </c>
      <c r="C8327" s="285">
        <v>21</v>
      </c>
      <c r="D8327" t="s">
        <v>714</v>
      </c>
      <c r="F8327" s="16">
        <v>25</v>
      </c>
      <c r="G8327" t="str">
        <f t="shared" si="1853"/>
        <v>heating</v>
      </c>
      <c r="H8327" s="283">
        <f>IF(G8327="heating",F8327*Assumptions!M$4+Assumptions!M$7,0)</f>
        <v>0.47659103797421726</v>
      </c>
      <c r="I8327" s="15">
        <f t="shared" si="1854"/>
        <v>0.95751150862929935</v>
      </c>
      <c r="J8327" s="15">
        <f t="shared" si="1855"/>
        <v>1.0020455199443592</v>
      </c>
      <c r="K8327" s="283">
        <f t="shared" si="1860"/>
        <v>0.45727485921274463</v>
      </c>
      <c r="L8327" s="283">
        <f t="shared" si="1861"/>
        <v>3.0939281817466902</v>
      </c>
      <c r="M8327" s="283">
        <f t="shared" si="1862"/>
        <v>4.8272142575413772</v>
      </c>
      <c r="N8327" s="283">
        <f t="shared" si="1863"/>
        <v>2.1843738559015753</v>
      </c>
      <c r="O8327" s="283">
        <f t="shared" si="1864"/>
        <v>0.64768014408349905</v>
      </c>
      <c r="P8327" s="21">
        <f t="shared" si="1856"/>
        <v>0</v>
      </c>
      <c r="Q8327" s="21">
        <f t="shared" si="1857"/>
        <v>1.4448604713749031</v>
      </c>
      <c r="R8327">
        <f t="shared" si="1858"/>
        <v>1.0705685074825908</v>
      </c>
      <c r="S8327" s="296">
        <f t="shared" si="1865"/>
        <v>0</v>
      </c>
      <c r="T8327" s="283">
        <f t="shared" si="1866"/>
        <v>0.45727485921274463</v>
      </c>
    </row>
    <row r="8328" spans="1:20" x14ac:dyDescent="0.25">
      <c r="A8328" s="286">
        <v>43447</v>
      </c>
      <c r="B8328" s="1">
        <f t="shared" si="1859"/>
        <v>4</v>
      </c>
      <c r="C8328" s="285">
        <v>22</v>
      </c>
      <c r="D8328" t="s">
        <v>714</v>
      </c>
      <c r="F8328" s="16">
        <v>23</v>
      </c>
      <c r="G8328" t="str">
        <f t="shared" si="1853"/>
        <v>heating</v>
      </c>
      <c r="H8328" s="283">
        <f>IF(G8328="heating",F8328*Assumptions!M$4+Assumptions!M$7,0)</f>
        <v>0.4979827864482973</v>
      </c>
      <c r="I8328" s="15">
        <f t="shared" si="1854"/>
        <v>0.9426530227543114</v>
      </c>
      <c r="J8328" s="15">
        <f t="shared" si="1855"/>
        <v>1.0020455199443592</v>
      </c>
      <c r="K8328" s="283">
        <f t="shared" si="1860"/>
        <v>0.47038519708187393</v>
      </c>
      <c r="L8328" s="283">
        <f t="shared" si="1861"/>
        <v>3.0592830131973998</v>
      </c>
      <c r="M8328" s="283">
        <f t="shared" si="1862"/>
        <v>4.9100094038302045</v>
      </c>
      <c r="N8328" s="283">
        <f t="shared" si="1863"/>
        <v>2.0731424140202046</v>
      </c>
      <c r="O8328" s="283">
        <f t="shared" si="1864"/>
        <v>0.6941353538281636</v>
      </c>
      <c r="P8328" s="21">
        <f t="shared" si="1856"/>
        <v>0</v>
      </c>
      <c r="Q8328" s="21">
        <f t="shared" si="1857"/>
        <v>1.2427137171080138</v>
      </c>
      <c r="R8328">
        <f t="shared" si="1858"/>
        <v>1.0705685074825908</v>
      </c>
      <c r="S8328" s="296">
        <f t="shared" si="1865"/>
        <v>0</v>
      </c>
      <c r="T8328" s="283">
        <f t="shared" si="1866"/>
        <v>0.47038519708187393</v>
      </c>
    </row>
    <row r="8329" spans="1:20" x14ac:dyDescent="0.25">
      <c r="A8329" s="286">
        <v>43447</v>
      </c>
      <c r="B8329" s="1">
        <f t="shared" si="1859"/>
        <v>4</v>
      </c>
      <c r="C8329" s="285">
        <v>23</v>
      </c>
      <c r="D8329" t="s">
        <v>713</v>
      </c>
      <c r="F8329" s="16">
        <v>21</v>
      </c>
      <c r="G8329" t="str">
        <f t="shared" si="1853"/>
        <v>heating</v>
      </c>
      <c r="H8329" s="283">
        <f>IF(G8329="heating",F8329*Assumptions!M$4+Assumptions!M$7,0)</f>
        <v>0.51937453492237728</v>
      </c>
      <c r="I8329" s="15">
        <f t="shared" si="1854"/>
        <v>0.94450710149963013</v>
      </c>
      <c r="J8329" s="15">
        <f t="shared" si="1855"/>
        <v>1.0020455199443592</v>
      </c>
      <c r="K8329" s="283">
        <f t="shared" si="1860"/>
        <v>0.49155637238777555</v>
      </c>
      <c r="L8329" s="283">
        <f t="shared" si="1861"/>
        <v>3.0222800846604434</v>
      </c>
      <c r="M8329" s="283">
        <f t="shared" si="1862"/>
        <v>5.0689389705857888</v>
      </c>
      <c r="N8329" s="283">
        <f t="shared" si="1863"/>
        <v>1.9596958788221039</v>
      </c>
      <c r="O8329" s="283">
        <f t="shared" si="1864"/>
        <v>0.75808754348580609</v>
      </c>
      <c r="P8329" s="21">
        <f t="shared" si="1856"/>
        <v>0</v>
      </c>
      <c r="Q8329" s="21">
        <f t="shared" si="1857"/>
        <v>1.0297519246597011</v>
      </c>
      <c r="R8329">
        <f t="shared" si="1858"/>
        <v>1.0705685074825908</v>
      </c>
      <c r="S8329" s="296">
        <f t="shared" si="1865"/>
        <v>0</v>
      </c>
      <c r="T8329" s="283">
        <f t="shared" si="1866"/>
        <v>0.49155637238777555</v>
      </c>
    </row>
    <row r="8330" spans="1:20" x14ac:dyDescent="0.25">
      <c r="A8330" s="286">
        <v>43448</v>
      </c>
      <c r="B8330" s="1">
        <f t="shared" si="1859"/>
        <v>5</v>
      </c>
      <c r="C8330" s="285">
        <v>0</v>
      </c>
      <c r="D8330" t="s">
        <v>713</v>
      </c>
      <c r="F8330" s="16">
        <v>21</v>
      </c>
      <c r="G8330" t="str">
        <f t="shared" si="1853"/>
        <v>heating</v>
      </c>
      <c r="H8330" s="283">
        <f>IF(G8330="heating",F8330*Assumptions!M$4+Assumptions!M$7,0)</f>
        <v>0.51937453492237728</v>
      </c>
      <c r="I8330" s="15">
        <f t="shared" si="1854"/>
        <v>0.97481507806017154</v>
      </c>
      <c r="J8330" s="15">
        <f t="shared" si="1855"/>
        <v>1.0078033906966741</v>
      </c>
      <c r="K8330" s="283">
        <f t="shared" si="1860"/>
        <v>0.51024493868949972</v>
      </c>
      <c r="L8330" s="283">
        <f t="shared" si="1861"/>
        <v>3.0222800846604434</v>
      </c>
      <c r="M8330" s="283">
        <f t="shared" si="1862"/>
        <v>5.2616558334982182</v>
      </c>
      <c r="N8330" s="283">
        <f t="shared" si="1863"/>
        <v>1.9596958788221039</v>
      </c>
      <c r="O8330" s="283">
        <f t="shared" si="1864"/>
        <v>0.78690940424233657</v>
      </c>
      <c r="P8330" s="21">
        <f t="shared" si="1856"/>
        <v>0</v>
      </c>
      <c r="Q8330" s="21">
        <f t="shared" si="1857"/>
        <v>0.90668853391740301</v>
      </c>
      <c r="R8330">
        <f t="shared" si="1858"/>
        <v>1.1856283047139096</v>
      </c>
      <c r="S8330" s="296">
        <f t="shared" si="1865"/>
        <v>0</v>
      </c>
      <c r="T8330" s="283">
        <f t="shared" si="1866"/>
        <v>0.51024493868949972</v>
      </c>
    </row>
    <row r="8331" spans="1:20" x14ac:dyDescent="0.25">
      <c r="A8331" s="286">
        <v>43448</v>
      </c>
      <c r="B8331" s="1">
        <f t="shared" si="1859"/>
        <v>5</v>
      </c>
      <c r="C8331" s="285">
        <v>1</v>
      </c>
      <c r="D8331" t="s">
        <v>713</v>
      </c>
      <c r="F8331" s="16">
        <v>19</v>
      </c>
      <c r="G8331" t="str">
        <f t="shared" si="1853"/>
        <v>heating</v>
      </c>
      <c r="H8331" s="283">
        <f>IF(G8331="heating",F8331*Assumptions!M$4+Assumptions!M$7,0)</f>
        <v>0.54076628339645738</v>
      </c>
      <c r="I8331" s="15">
        <f t="shared" si="1854"/>
        <v>1.012242869806885</v>
      </c>
      <c r="J8331" s="15">
        <f t="shared" si="1855"/>
        <v>1.0078033906966741</v>
      </c>
      <c r="K8331" s="283">
        <f t="shared" si="1860"/>
        <v>0.55165828777656534</v>
      </c>
      <c r="L8331" s="283">
        <f t="shared" si="1861"/>
        <v>2.9437809613584625</v>
      </c>
      <c r="M8331" s="283">
        <f t="shared" si="1862"/>
        <v>5.5409554940664734</v>
      </c>
      <c r="N8331" s="283">
        <f t="shared" si="1863"/>
        <v>1.8289671560163632</v>
      </c>
      <c r="O8331" s="283">
        <f t="shared" si="1864"/>
        <v>0.88791160595216934</v>
      </c>
      <c r="P8331" s="21">
        <f t="shared" si="1856"/>
        <v>0</v>
      </c>
      <c r="Q8331" s="21">
        <f t="shared" si="1857"/>
        <v>0.81803459285312596</v>
      </c>
      <c r="R8331">
        <f t="shared" si="1858"/>
        <v>1.1856283047139096</v>
      </c>
      <c r="S8331" s="296">
        <f t="shared" si="1865"/>
        <v>0</v>
      </c>
      <c r="T8331" s="283">
        <f t="shared" si="1866"/>
        <v>0.55165828777656534</v>
      </c>
    </row>
    <row r="8332" spans="1:20" x14ac:dyDescent="0.25">
      <c r="A8332" s="286">
        <v>43448</v>
      </c>
      <c r="B8332" s="1">
        <f t="shared" si="1859"/>
        <v>5</v>
      </c>
      <c r="C8332" s="285">
        <v>2</v>
      </c>
      <c r="D8332" t="s">
        <v>713</v>
      </c>
      <c r="F8332" s="16">
        <v>18</v>
      </c>
      <c r="G8332" t="str">
        <f t="shared" si="1853"/>
        <v>heating</v>
      </c>
      <c r="H8332" s="283">
        <f>IF(G8332="heating",F8332*Assumptions!M$4+Assumptions!M$7,0)</f>
        <v>0.55146215763349737</v>
      </c>
      <c r="I8332" s="15">
        <f t="shared" si="1854"/>
        <v>1.0509704703585963</v>
      </c>
      <c r="J8332" s="15">
        <f t="shared" si="1855"/>
        <v>1.0078033906966741</v>
      </c>
      <c r="K8332" s="283">
        <f t="shared" si="1860"/>
        <v>0.58409305779752296</v>
      </c>
      <c r="L8332" s="283">
        <f t="shared" si="1861"/>
        <v>2.9050026706454841</v>
      </c>
      <c r="M8332" s="283">
        <f t="shared" si="1862"/>
        <v>5.7894539382584771</v>
      </c>
      <c r="N8332" s="283">
        <f t="shared" si="1863"/>
        <v>1.7641684145174241</v>
      </c>
      <c r="O8332" s="283">
        <f t="shared" si="1864"/>
        <v>0.96180833918366959</v>
      </c>
      <c r="P8332" s="21">
        <f t="shared" si="1856"/>
        <v>0</v>
      </c>
      <c r="Q8332" s="21">
        <f t="shared" si="1857"/>
        <v>0.74507607494346417</v>
      </c>
      <c r="R8332">
        <f t="shared" si="1858"/>
        <v>1.1856283047139096</v>
      </c>
      <c r="S8332" s="296">
        <f t="shared" si="1865"/>
        <v>0</v>
      </c>
      <c r="T8332" s="283">
        <f t="shared" si="1866"/>
        <v>0.58409305779752296</v>
      </c>
    </row>
    <row r="8333" spans="1:20" x14ac:dyDescent="0.25">
      <c r="A8333" s="286">
        <v>43448</v>
      </c>
      <c r="B8333" s="1">
        <f t="shared" si="1859"/>
        <v>5</v>
      </c>
      <c r="C8333" s="285">
        <v>3</v>
      </c>
      <c r="D8333" t="s">
        <v>713</v>
      </c>
      <c r="F8333" s="16">
        <v>16</v>
      </c>
      <c r="G8333" t="str">
        <f t="shared" si="1853"/>
        <v>heating</v>
      </c>
      <c r="H8333" s="283">
        <f>IF(G8333="heating",F8333*Assumptions!M$4+Assumptions!M$7,0)</f>
        <v>0.57285390610757747</v>
      </c>
      <c r="I8333" s="15">
        <f t="shared" si="1854"/>
        <v>1.0924036124451033</v>
      </c>
      <c r="J8333" s="15">
        <f t="shared" si="1855"/>
        <v>1.0078033906966741</v>
      </c>
      <c r="K8333" s="283">
        <f t="shared" si="1860"/>
        <v>0.63067094216759345</v>
      </c>
      <c r="L8333" s="283">
        <f t="shared" si="1861"/>
        <v>2.8179276134894917</v>
      </c>
      <c r="M8333" s="283">
        <f t="shared" si="1862"/>
        <v>6.0637554348177991</v>
      </c>
      <c r="N8333" s="283">
        <f t="shared" si="1863"/>
        <v>1.6317545686209942</v>
      </c>
      <c r="O8333" s="283">
        <f t="shared" si="1864"/>
        <v>1.0891252257754704</v>
      </c>
      <c r="P8333" s="21">
        <f t="shared" si="1856"/>
        <v>0</v>
      </c>
      <c r="Q8333" s="21">
        <f t="shared" si="1857"/>
        <v>0.69158980876382303</v>
      </c>
      <c r="R8333">
        <f t="shared" si="1858"/>
        <v>1.1856283047139096</v>
      </c>
      <c r="S8333" s="296">
        <f t="shared" si="1865"/>
        <v>0</v>
      </c>
      <c r="T8333" s="283">
        <f t="shared" si="1866"/>
        <v>0.63067094216759345</v>
      </c>
    </row>
    <row r="8334" spans="1:20" x14ac:dyDescent="0.25">
      <c r="A8334" s="286">
        <v>43448</v>
      </c>
      <c r="B8334" s="1">
        <f t="shared" si="1859"/>
        <v>5</v>
      </c>
      <c r="C8334" s="285">
        <v>4</v>
      </c>
      <c r="D8334" t="s">
        <v>713</v>
      </c>
      <c r="F8334" s="16">
        <v>16</v>
      </c>
      <c r="G8334" t="str">
        <f t="shared" si="1853"/>
        <v>heating</v>
      </c>
      <c r="H8334" s="283">
        <f>IF(G8334="heating",F8334*Assumptions!M$4+Assumptions!M$7,0)</f>
        <v>0.57285390610757747</v>
      </c>
      <c r="I8334" s="15">
        <f t="shared" si="1854"/>
        <v>1.1348296917927807</v>
      </c>
      <c r="J8334" s="15">
        <f t="shared" si="1855"/>
        <v>1.0078033906966741</v>
      </c>
      <c r="K8334" s="283">
        <f t="shared" si="1860"/>
        <v>0.65516454062319307</v>
      </c>
      <c r="L8334" s="283">
        <f t="shared" si="1861"/>
        <v>2.8179276134894917</v>
      </c>
      <c r="M8334" s="283">
        <f t="shared" si="1862"/>
        <v>6.2992557263690765</v>
      </c>
      <c r="N8334" s="283">
        <f t="shared" si="1863"/>
        <v>1.6317545686209942</v>
      </c>
      <c r="O8334" s="283">
        <f t="shared" si="1864"/>
        <v>1.1314239812188751</v>
      </c>
      <c r="P8334" s="21">
        <f t="shared" si="1856"/>
        <v>0</v>
      </c>
      <c r="Q8334" s="21">
        <f t="shared" si="1857"/>
        <v>0.6473875548762833</v>
      </c>
      <c r="R8334">
        <f t="shared" si="1858"/>
        <v>1.1856283047139096</v>
      </c>
      <c r="S8334" s="296">
        <f t="shared" si="1865"/>
        <v>0</v>
      </c>
      <c r="T8334" s="283">
        <f t="shared" si="1866"/>
        <v>0.65516454062319307</v>
      </c>
    </row>
    <row r="8335" spans="1:20" x14ac:dyDescent="0.25">
      <c r="A8335" s="286">
        <v>43448</v>
      </c>
      <c r="B8335" s="1">
        <f t="shared" si="1859"/>
        <v>5</v>
      </c>
      <c r="C8335" s="285">
        <v>5</v>
      </c>
      <c r="D8335" t="s">
        <v>713</v>
      </c>
      <c r="F8335" s="16">
        <v>14</v>
      </c>
      <c r="G8335" t="str">
        <f t="shared" si="1853"/>
        <v>heating</v>
      </c>
      <c r="H8335" s="283">
        <f>IF(G8335="heating",F8335*Assumptions!M$4+Assumptions!M$7,0)</f>
        <v>0.59424565458165746</v>
      </c>
      <c r="I8335" s="15">
        <f t="shared" si="1854"/>
        <v>1.1635558681477385</v>
      </c>
      <c r="J8335" s="15">
        <f t="shared" si="1855"/>
        <v>1.0078033906966741</v>
      </c>
      <c r="K8335" s="283">
        <f t="shared" si="1860"/>
        <v>0.69683357951074765</v>
      </c>
      <c r="L8335" s="283">
        <f t="shared" si="1861"/>
        <v>2.7335244633277975</v>
      </c>
      <c r="M8335" s="283">
        <f t="shared" si="1862"/>
        <v>6.4992173036046061</v>
      </c>
      <c r="N8335" s="283">
        <f t="shared" si="1863"/>
        <v>1.5010922485335794</v>
      </c>
      <c r="O8335" s="283">
        <f t="shared" si="1864"/>
        <v>1.2689504181516624</v>
      </c>
      <c r="P8335" s="21">
        <f t="shared" si="1856"/>
        <v>0</v>
      </c>
      <c r="Q8335" s="21">
        <f t="shared" si="1857"/>
        <v>0.72139578924615555</v>
      </c>
      <c r="R8335">
        <f t="shared" si="1858"/>
        <v>1.1856283047139096</v>
      </c>
      <c r="S8335" s="296">
        <f t="shared" si="1865"/>
        <v>0</v>
      </c>
      <c r="T8335" s="283">
        <f t="shared" si="1866"/>
        <v>0.69683357951074765</v>
      </c>
    </row>
    <row r="8336" spans="1:20" x14ac:dyDescent="0.25">
      <c r="A8336" s="286">
        <v>43448</v>
      </c>
      <c r="B8336" s="1">
        <f t="shared" si="1859"/>
        <v>5</v>
      </c>
      <c r="C8336" s="285">
        <v>6</v>
      </c>
      <c r="D8336" t="s">
        <v>713</v>
      </c>
      <c r="F8336" s="16">
        <v>14</v>
      </c>
      <c r="G8336" t="str">
        <f t="shared" si="1853"/>
        <v>heating</v>
      </c>
      <c r="H8336" s="283">
        <f>IF(G8336="heating",F8336*Assumptions!M$4+Assumptions!M$7,0)</f>
        <v>0.59424565458165746</v>
      </c>
      <c r="I8336" s="15">
        <f t="shared" si="1854"/>
        <v>1.2083911162615524</v>
      </c>
      <c r="J8336" s="15">
        <f t="shared" si="1855"/>
        <v>1.0078033906966741</v>
      </c>
      <c r="K8336" s="283">
        <f t="shared" si="1860"/>
        <v>0.72368463779395364</v>
      </c>
      <c r="L8336" s="283">
        <f t="shared" si="1861"/>
        <v>2.7335244633277975</v>
      </c>
      <c r="M8336" s="283">
        <f t="shared" si="1862"/>
        <v>6.7496513638243121</v>
      </c>
      <c r="N8336" s="283">
        <f t="shared" si="1863"/>
        <v>1.5010922485335794</v>
      </c>
      <c r="O8336" s="283">
        <f t="shared" si="1864"/>
        <v>1.3178468299178858</v>
      </c>
      <c r="P8336" s="21">
        <f t="shared" si="1856"/>
        <v>0</v>
      </c>
      <c r="Q8336" s="21">
        <f t="shared" si="1857"/>
        <v>0.87787080972652631</v>
      </c>
      <c r="R8336">
        <f t="shared" si="1858"/>
        <v>1.1856283047139096</v>
      </c>
      <c r="S8336" s="296">
        <f t="shared" si="1865"/>
        <v>0</v>
      </c>
      <c r="T8336" s="283">
        <f t="shared" si="1866"/>
        <v>0.72368463779395364</v>
      </c>
    </row>
    <row r="8337" spans="1:20" x14ac:dyDescent="0.25">
      <c r="A8337" s="286">
        <v>43448</v>
      </c>
      <c r="B8337" s="1">
        <f t="shared" si="1859"/>
        <v>5</v>
      </c>
      <c r="C8337" s="285">
        <v>7</v>
      </c>
      <c r="D8337" t="s">
        <v>714</v>
      </c>
      <c r="F8337" s="16">
        <v>12</v>
      </c>
      <c r="G8337" t="str">
        <f t="shared" si="1853"/>
        <v>heating</v>
      </c>
      <c r="H8337" s="283">
        <f>IF(G8337="heating",F8337*Assumptions!M$4+Assumptions!M$7,0)</f>
        <v>0.61563740305573755</v>
      </c>
      <c r="I8337" s="15">
        <f t="shared" si="1854"/>
        <v>1.1637425769249583</v>
      </c>
      <c r="J8337" s="15">
        <f t="shared" si="1855"/>
        <v>1.0078033906966741</v>
      </c>
      <c r="K8337" s="283">
        <f t="shared" si="1860"/>
        <v>0.72203414609741412</v>
      </c>
      <c r="L8337" s="283">
        <f t="shared" si="1861"/>
        <v>2.6646546875967734</v>
      </c>
      <c r="M8337" s="283">
        <f t="shared" si="1862"/>
        <v>6.5645913448756277</v>
      </c>
      <c r="N8337" s="283">
        <f t="shared" si="1863"/>
        <v>1.3760333699069704</v>
      </c>
      <c r="O8337" s="283">
        <f t="shared" si="1864"/>
        <v>1.3982013184269522</v>
      </c>
      <c r="P8337" s="21">
        <f t="shared" si="1856"/>
        <v>0</v>
      </c>
      <c r="Q8337" s="21">
        <f t="shared" si="1857"/>
        <v>0.97331382064367777</v>
      </c>
      <c r="R8337">
        <f t="shared" si="1858"/>
        <v>1.1856283047139096</v>
      </c>
      <c r="S8337" s="296">
        <f t="shared" si="1865"/>
        <v>0</v>
      </c>
      <c r="T8337" s="283">
        <f t="shared" si="1866"/>
        <v>0.72203414609741412</v>
      </c>
    </row>
    <row r="8338" spans="1:20" x14ac:dyDescent="0.25">
      <c r="A8338" s="286">
        <v>43448</v>
      </c>
      <c r="B8338" s="1">
        <f t="shared" si="1859"/>
        <v>5</v>
      </c>
      <c r="C8338" s="285">
        <v>8</v>
      </c>
      <c r="D8338" t="s">
        <v>714</v>
      </c>
      <c r="F8338" s="16">
        <v>12</v>
      </c>
      <c r="G8338" t="str">
        <f t="shared" si="1853"/>
        <v>heating</v>
      </c>
      <c r="H8338" s="283">
        <f>IF(G8338="heating",F8338*Assumptions!M$4+Assumptions!M$7,0)</f>
        <v>0.61563740305573755</v>
      </c>
      <c r="I8338" s="15">
        <f t="shared" si="1854"/>
        <v>1.094193721037565</v>
      </c>
      <c r="J8338" s="15">
        <f t="shared" si="1855"/>
        <v>1.0078033906966741</v>
      </c>
      <c r="K8338" s="283">
        <f t="shared" si="1860"/>
        <v>0.67888315225357165</v>
      </c>
      <c r="L8338" s="283">
        <f t="shared" si="1861"/>
        <v>2.6646546875967734</v>
      </c>
      <c r="M8338" s="283">
        <f t="shared" si="1862"/>
        <v>6.1722710616298375</v>
      </c>
      <c r="N8338" s="283">
        <f t="shared" si="1863"/>
        <v>1.3760333699069704</v>
      </c>
      <c r="O8338" s="283">
        <f t="shared" si="1864"/>
        <v>1.3146404829595479</v>
      </c>
      <c r="P8338" s="21">
        <f t="shared" si="1856"/>
        <v>0</v>
      </c>
      <c r="Q8338" s="21">
        <f t="shared" si="1857"/>
        <v>0.94940007506179924</v>
      </c>
      <c r="R8338">
        <f t="shared" si="1858"/>
        <v>1.1856283047139096</v>
      </c>
      <c r="S8338" s="296">
        <f t="shared" si="1865"/>
        <v>0</v>
      </c>
      <c r="T8338" s="283">
        <f t="shared" si="1866"/>
        <v>0.67888315225357165</v>
      </c>
    </row>
    <row r="8339" spans="1:20" x14ac:dyDescent="0.25">
      <c r="A8339" s="286">
        <v>43448</v>
      </c>
      <c r="B8339" s="1">
        <f t="shared" si="1859"/>
        <v>5</v>
      </c>
      <c r="C8339" s="285">
        <v>9</v>
      </c>
      <c r="D8339" t="s">
        <v>714</v>
      </c>
      <c r="F8339" s="16">
        <v>12</v>
      </c>
      <c r="G8339" t="str">
        <f t="shared" si="1853"/>
        <v>heating</v>
      </c>
      <c r="H8339" s="283">
        <f>IF(G8339="heating",F8339*Assumptions!M$4+Assumptions!M$7,0)</f>
        <v>0.61563740305573755</v>
      </c>
      <c r="I8339" s="15">
        <f t="shared" si="1854"/>
        <v>1.0343009000871222</v>
      </c>
      <c r="J8339" s="15">
        <f t="shared" si="1855"/>
        <v>1.0078033906966741</v>
      </c>
      <c r="K8339" s="283">
        <f t="shared" si="1860"/>
        <v>0.64172316284544439</v>
      </c>
      <c r="L8339" s="283">
        <f t="shared" si="1861"/>
        <v>2.6646546875967734</v>
      </c>
      <c r="M8339" s="283">
        <f t="shared" si="1862"/>
        <v>5.8344198032610253</v>
      </c>
      <c r="N8339" s="283">
        <f t="shared" si="1863"/>
        <v>1.3760333699069704</v>
      </c>
      <c r="O8339" s="283">
        <f t="shared" si="1864"/>
        <v>1.2426810798426691</v>
      </c>
      <c r="P8339" s="21">
        <f t="shared" si="1856"/>
        <v>0</v>
      </c>
      <c r="Q8339" s="21">
        <f t="shared" si="1857"/>
        <v>0.8408485371888097</v>
      </c>
      <c r="R8339">
        <f t="shared" si="1858"/>
        <v>1.1856283047139096</v>
      </c>
      <c r="S8339" s="296">
        <f t="shared" si="1865"/>
        <v>0</v>
      </c>
      <c r="T8339" s="283">
        <f t="shared" si="1866"/>
        <v>0.64172316284544439</v>
      </c>
    </row>
    <row r="8340" spans="1:20" x14ac:dyDescent="0.25">
      <c r="A8340" s="286">
        <v>43448</v>
      </c>
      <c r="B8340" s="1">
        <f t="shared" si="1859"/>
        <v>5</v>
      </c>
      <c r="C8340" s="285">
        <v>10</v>
      </c>
      <c r="D8340" t="s">
        <v>714</v>
      </c>
      <c r="F8340" s="16">
        <v>12</v>
      </c>
      <c r="G8340" t="str">
        <f t="shared" si="1853"/>
        <v>heating</v>
      </c>
      <c r="H8340" s="283">
        <f>IF(G8340="heating",F8340*Assumptions!M$4+Assumptions!M$7,0)</f>
        <v>0.61563740305573755</v>
      </c>
      <c r="I8340" s="15">
        <f t="shared" si="1854"/>
        <v>0.98112329028689171</v>
      </c>
      <c r="J8340" s="15">
        <f t="shared" si="1855"/>
        <v>1.0078033906966741</v>
      </c>
      <c r="K8340" s="283">
        <f t="shared" si="1860"/>
        <v>0.60872956886260021</v>
      </c>
      <c r="L8340" s="283">
        <f t="shared" si="1861"/>
        <v>2.6646546875967734</v>
      </c>
      <c r="M8340" s="283">
        <f t="shared" si="1862"/>
        <v>5.5344485862946495</v>
      </c>
      <c r="N8340" s="283">
        <f t="shared" si="1863"/>
        <v>1.3760333699069704</v>
      </c>
      <c r="O8340" s="283">
        <f t="shared" si="1864"/>
        <v>1.1787897987227975</v>
      </c>
      <c r="P8340" s="21">
        <f t="shared" si="1856"/>
        <v>0</v>
      </c>
      <c r="Q8340" s="21">
        <f t="shared" si="1857"/>
        <v>0.74504051125983206</v>
      </c>
      <c r="R8340">
        <f t="shared" si="1858"/>
        <v>1.1856283047139096</v>
      </c>
      <c r="S8340" s="296">
        <f t="shared" si="1865"/>
        <v>0</v>
      </c>
      <c r="T8340" s="283">
        <f t="shared" si="1866"/>
        <v>0.60872956886260021</v>
      </c>
    </row>
    <row r="8341" spans="1:20" x14ac:dyDescent="0.25">
      <c r="A8341" s="286">
        <v>43448</v>
      </c>
      <c r="B8341" s="1">
        <f t="shared" si="1859"/>
        <v>5</v>
      </c>
      <c r="C8341" s="285">
        <v>11</v>
      </c>
      <c r="D8341" t="s">
        <v>714</v>
      </c>
      <c r="F8341" s="16">
        <v>16</v>
      </c>
      <c r="G8341" t="str">
        <f t="shared" si="1853"/>
        <v>heating</v>
      </c>
      <c r="H8341" s="283">
        <f>IF(G8341="heating",F8341*Assumptions!M$4+Assumptions!M$7,0)</f>
        <v>0.57285390610757747</v>
      </c>
      <c r="I8341" s="15">
        <f t="shared" si="1854"/>
        <v>0.94956163997961163</v>
      </c>
      <c r="J8341" s="15">
        <f t="shared" si="1855"/>
        <v>1.0078033906966741</v>
      </c>
      <c r="K8341" s="283">
        <f t="shared" si="1860"/>
        <v>0.5482048276934286</v>
      </c>
      <c r="L8341" s="283">
        <f t="shared" si="1861"/>
        <v>2.8179276134894917</v>
      </c>
      <c r="M8341" s="283">
        <f t="shared" si="1862"/>
        <v>5.2708627924005746</v>
      </c>
      <c r="N8341" s="283">
        <f t="shared" si="1863"/>
        <v>1.6317545686209942</v>
      </c>
      <c r="O8341" s="283">
        <f t="shared" si="1864"/>
        <v>0.94671193297842737</v>
      </c>
      <c r="P8341" s="21">
        <f t="shared" si="1856"/>
        <v>0</v>
      </c>
      <c r="Q8341" s="21">
        <f t="shared" si="1857"/>
        <v>0.72850690893675296</v>
      </c>
      <c r="R8341">
        <f t="shared" si="1858"/>
        <v>1.1856283047139096</v>
      </c>
      <c r="S8341" s="296">
        <f t="shared" si="1865"/>
        <v>0</v>
      </c>
      <c r="T8341" s="283">
        <f t="shared" si="1866"/>
        <v>0.5482048276934286</v>
      </c>
    </row>
    <row r="8342" spans="1:20" x14ac:dyDescent="0.25">
      <c r="A8342" s="286">
        <v>43448</v>
      </c>
      <c r="B8342" s="1">
        <f t="shared" si="1859"/>
        <v>5</v>
      </c>
      <c r="C8342" s="285">
        <v>12</v>
      </c>
      <c r="D8342" t="s">
        <v>714</v>
      </c>
      <c r="F8342" s="16">
        <v>16</v>
      </c>
      <c r="G8342" t="str">
        <f t="shared" si="1853"/>
        <v>heating</v>
      </c>
      <c r="H8342" s="283">
        <f>IF(G8342="heating",F8342*Assumptions!M$4+Assumptions!M$7,0)</f>
        <v>0.57285390610757747</v>
      </c>
      <c r="I8342" s="15">
        <f t="shared" si="1854"/>
        <v>0.91648403420261149</v>
      </c>
      <c r="J8342" s="15">
        <f t="shared" si="1855"/>
        <v>1.0078033906966741</v>
      </c>
      <c r="K8342" s="283">
        <f t="shared" si="1860"/>
        <v>0.52910832841205413</v>
      </c>
      <c r="L8342" s="283">
        <f t="shared" si="1861"/>
        <v>2.8179276134894917</v>
      </c>
      <c r="M8342" s="283">
        <f t="shared" si="1862"/>
        <v>5.0872543627725344</v>
      </c>
      <c r="N8342" s="283">
        <f t="shared" si="1863"/>
        <v>1.6317545686209942</v>
      </c>
      <c r="O8342" s="283">
        <f t="shared" si="1864"/>
        <v>0.91373359562255607</v>
      </c>
      <c r="P8342" s="21">
        <f t="shared" si="1856"/>
        <v>0</v>
      </c>
      <c r="Q8342" s="21">
        <f t="shared" si="1857"/>
        <v>0.75910815787401487</v>
      </c>
      <c r="R8342">
        <f t="shared" si="1858"/>
        <v>1.1856283047139096</v>
      </c>
      <c r="S8342" s="296">
        <f t="shared" si="1865"/>
        <v>0</v>
      </c>
      <c r="T8342" s="283">
        <f t="shared" si="1866"/>
        <v>0.52910832841205413</v>
      </c>
    </row>
    <row r="8343" spans="1:20" x14ac:dyDescent="0.25">
      <c r="A8343" s="286">
        <v>43448</v>
      </c>
      <c r="B8343" s="1">
        <f t="shared" si="1859"/>
        <v>5</v>
      </c>
      <c r="C8343" s="285">
        <v>13</v>
      </c>
      <c r="D8343" t="s">
        <v>714</v>
      </c>
      <c r="F8343" s="16">
        <v>16</v>
      </c>
      <c r="G8343" t="str">
        <f t="shared" si="1853"/>
        <v>heating</v>
      </c>
      <c r="H8343" s="283">
        <f>IF(G8343="heating",F8343*Assumptions!M$4+Assumptions!M$7,0)</f>
        <v>0.57285390610757747</v>
      </c>
      <c r="I8343" s="15">
        <f t="shared" si="1854"/>
        <v>0.90040206880052787</v>
      </c>
      <c r="J8343" s="15">
        <f t="shared" si="1855"/>
        <v>1.0078033906966741</v>
      </c>
      <c r="K8343" s="283">
        <f t="shared" si="1860"/>
        <v>0.51982382206614663</v>
      </c>
      <c r="L8343" s="283">
        <f t="shared" si="1861"/>
        <v>2.8179276134894917</v>
      </c>
      <c r="M8343" s="283">
        <f t="shared" si="1862"/>
        <v>4.9979859788176633</v>
      </c>
      <c r="N8343" s="283">
        <f t="shared" si="1863"/>
        <v>1.6317545686209942</v>
      </c>
      <c r="O8343" s="283">
        <f t="shared" si="1864"/>
        <v>0.8976998934268503</v>
      </c>
      <c r="P8343" s="21">
        <f t="shared" si="1856"/>
        <v>0</v>
      </c>
      <c r="Q8343" s="21">
        <f t="shared" si="1857"/>
        <v>0.79115902007799765</v>
      </c>
      <c r="R8343">
        <f t="shared" si="1858"/>
        <v>1.1856283047139096</v>
      </c>
      <c r="S8343" s="296">
        <f t="shared" si="1865"/>
        <v>0</v>
      </c>
      <c r="T8343" s="283">
        <f t="shared" si="1866"/>
        <v>0.51982382206614663</v>
      </c>
    </row>
    <row r="8344" spans="1:20" x14ac:dyDescent="0.25">
      <c r="A8344" s="286">
        <v>43448</v>
      </c>
      <c r="B8344" s="1">
        <f t="shared" si="1859"/>
        <v>5</v>
      </c>
      <c r="C8344" s="285">
        <v>14</v>
      </c>
      <c r="D8344" t="s">
        <v>714</v>
      </c>
      <c r="F8344" s="16">
        <v>16</v>
      </c>
      <c r="G8344" t="str">
        <f t="shared" si="1853"/>
        <v>heating</v>
      </c>
      <c r="H8344" s="283">
        <f>IF(G8344="heating",F8344*Assumptions!M$4+Assumptions!M$7,0)</f>
        <v>0.57285390610757747</v>
      </c>
      <c r="I8344" s="15">
        <f t="shared" si="1854"/>
        <v>0.86032894500746537</v>
      </c>
      <c r="J8344" s="15">
        <f t="shared" si="1855"/>
        <v>1.0078033906966741</v>
      </c>
      <c r="K8344" s="283">
        <f t="shared" si="1860"/>
        <v>0.49668864157951187</v>
      </c>
      <c r="L8344" s="283">
        <f t="shared" si="1861"/>
        <v>2.8179276134894917</v>
      </c>
      <c r="M8344" s="283">
        <f t="shared" si="1862"/>
        <v>4.7755465622668325</v>
      </c>
      <c r="N8344" s="283">
        <f t="shared" si="1863"/>
        <v>1.6317545686209942</v>
      </c>
      <c r="O8344" s="283">
        <f t="shared" si="1864"/>
        <v>0.85774703213874226</v>
      </c>
      <c r="P8344" s="21">
        <f t="shared" si="1856"/>
        <v>0</v>
      </c>
      <c r="Q8344" s="21">
        <f t="shared" si="1857"/>
        <v>0.84355555031342389</v>
      </c>
      <c r="R8344">
        <f t="shared" si="1858"/>
        <v>1.1856283047139096</v>
      </c>
      <c r="S8344" s="296">
        <f t="shared" si="1865"/>
        <v>0</v>
      </c>
      <c r="T8344" s="283">
        <f t="shared" si="1866"/>
        <v>0.49668864157951187</v>
      </c>
    </row>
    <row r="8345" spans="1:20" x14ac:dyDescent="0.25">
      <c r="A8345" s="286">
        <v>43448</v>
      </c>
      <c r="B8345" s="1">
        <f t="shared" si="1859"/>
        <v>5</v>
      </c>
      <c r="C8345" s="285">
        <v>15</v>
      </c>
      <c r="D8345" t="s">
        <v>714</v>
      </c>
      <c r="F8345" s="16">
        <v>16</v>
      </c>
      <c r="G8345" t="str">
        <f t="shared" si="1853"/>
        <v>heating</v>
      </c>
      <c r="H8345" s="283">
        <f>IF(G8345="heating",F8345*Assumptions!M$4+Assumptions!M$7,0)</f>
        <v>0.57285390610757747</v>
      </c>
      <c r="I8345" s="15">
        <f t="shared" si="1854"/>
        <v>0.85754515037175039</v>
      </c>
      <c r="J8345" s="15">
        <f t="shared" si="1855"/>
        <v>1.0078033906966741</v>
      </c>
      <c r="K8345" s="283">
        <f t="shared" si="1860"/>
        <v>0.49508148982195055</v>
      </c>
      <c r="L8345" s="283">
        <f t="shared" si="1861"/>
        <v>2.8179276134894917</v>
      </c>
      <c r="M8345" s="283">
        <f t="shared" si="1862"/>
        <v>4.7600941693422509</v>
      </c>
      <c r="N8345" s="283">
        <f t="shared" si="1863"/>
        <v>1.6317545686209942</v>
      </c>
      <c r="O8345" s="283">
        <f t="shared" si="1864"/>
        <v>0.85497159188333194</v>
      </c>
      <c r="P8345" s="21">
        <f t="shared" si="1856"/>
        <v>0</v>
      </c>
      <c r="Q8345" s="21">
        <f t="shared" si="1857"/>
        <v>0.96592607327566882</v>
      </c>
      <c r="R8345">
        <f t="shared" si="1858"/>
        <v>1.1856283047139096</v>
      </c>
      <c r="S8345" s="296">
        <f t="shared" si="1865"/>
        <v>0</v>
      </c>
      <c r="T8345" s="283">
        <f t="shared" si="1866"/>
        <v>0.49508148982195055</v>
      </c>
    </row>
    <row r="8346" spans="1:20" x14ac:dyDescent="0.25">
      <c r="A8346" s="286">
        <v>43448</v>
      </c>
      <c r="B8346" s="1">
        <f t="shared" si="1859"/>
        <v>5</v>
      </c>
      <c r="C8346" s="285">
        <v>16</v>
      </c>
      <c r="D8346" t="s">
        <v>714</v>
      </c>
      <c r="F8346" s="16">
        <v>16</v>
      </c>
      <c r="G8346" t="str">
        <f t="shared" si="1853"/>
        <v>heating</v>
      </c>
      <c r="H8346" s="283">
        <f>IF(G8346="heating",F8346*Assumptions!M$4+Assumptions!M$7,0)</f>
        <v>0.57285390610757747</v>
      </c>
      <c r="I8346" s="15">
        <f t="shared" si="1854"/>
        <v>0.88344815438260227</v>
      </c>
      <c r="J8346" s="15">
        <f t="shared" si="1855"/>
        <v>1.0078033906966741</v>
      </c>
      <c r="K8346" s="283">
        <f t="shared" si="1860"/>
        <v>0.51003591853161934</v>
      </c>
      <c r="L8346" s="283">
        <f t="shared" si="1861"/>
        <v>2.8179276134894917</v>
      </c>
      <c r="M8346" s="283">
        <f t="shared" si="1862"/>
        <v>4.9038775471702918</v>
      </c>
      <c r="N8346" s="283">
        <f t="shared" si="1863"/>
        <v>1.6317545686209942</v>
      </c>
      <c r="O8346" s="283">
        <f t="shared" si="1864"/>
        <v>0.88079685900089177</v>
      </c>
      <c r="P8346" s="21">
        <f t="shared" si="1856"/>
        <v>0</v>
      </c>
      <c r="Q8346" s="21">
        <f t="shared" si="1857"/>
        <v>1.1649354943302594</v>
      </c>
      <c r="R8346">
        <f t="shared" si="1858"/>
        <v>1.1856283047139096</v>
      </c>
      <c r="S8346" s="296">
        <f t="shared" si="1865"/>
        <v>0</v>
      </c>
      <c r="T8346" s="283">
        <f t="shared" si="1866"/>
        <v>0.51003591853161934</v>
      </c>
    </row>
    <row r="8347" spans="1:20" x14ac:dyDescent="0.25">
      <c r="A8347" s="286">
        <v>43448</v>
      </c>
      <c r="B8347" s="1">
        <f t="shared" si="1859"/>
        <v>5</v>
      </c>
      <c r="C8347" s="285">
        <v>17</v>
      </c>
      <c r="D8347" t="s">
        <v>714</v>
      </c>
      <c r="E8347" t="s">
        <v>685</v>
      </c>
      <c r="F8347" s="16">
        <v>14</v>
      </c>
      <c r="G8347" t="str">
        <f t="shared" si="1853"/>
        <v>heating</v>
      </c>
      <c r="H8347" s="283">
        <f>IF(G8347="heating",F8347*Assumptions!M$4+Assumptions!M$7,0)</f>
        <v>0.59424565458165746</v>
      </c>
      <c r="I8347" s="15">
        <f t="shared" si="1854"/>
        <v>0.94025748850374469</v>
      </c>
      <c r="J8347" s="15">
        <f t="shared" si="1855"/>
        <v>1.0078033906966741</v>
      </c>
      <c r="K8347" s="283">
        <f t="shared" si="1860"/>
        <v>0.56310402389089054</v>
      </c>
      <c r="L8347" s="283">
        <f t="shared" si="1861"/>
        <v>2.7335244633277975</v>
      </c>
      <c r="M8347" s="283">
        <f t="shared" si="1862"/>
        <v>5.2519504274902857</v>
      </c>
      <c r="N8347" s="283">
        <f t="shared" si="1863"/>
        <v>1.5010922485335794</v>
      </c>
      <c r="O8347" s="283">
        <f t="shared" si="1864"/>
        <v>1.0254257366312931</v>
      </c>
      <c r="P8347" s="21">
        <f t="shared" si="1856"/>
        <v>0</v>
      </c>
      <c r="Q8347" s="21">
        <f t="shared" si="1857"/>
        <v>1.3521540118753073</v>
      </c>
      <c r="R8347">
        <f t="shared" si="1858"/>
        <v>1.1856283047139096</v>
      </c>
      <c r="S8347" s="296">
        <f t="shared" si="1865"/>
        <v>0</v>
      </c>
      <c r="T8347" s="283">
        <f t="shared" si="1866"/>
        <v>0.56310402389089054</v>
      </c>
    </row>
    <row r="8348" spans="1:20" x14ac:dyDescent="0.25">
      <c r="A8348" s="286">
        <v>43448</v>
      </c>
      <c r="B8348" s="1">
        <f t="shared" si="1859"/>
        <v>5</v>
      </c>
      <c r="C8348" s="285">
        <v>18</v>
      </c>
      <c r="D8348" t="s">
        <v>714</v>
      </c>
      <c r="E8348" t="s">
        <v>685</v>
      </c>
      <c r="F8348" s="16">
        <v>14</v>
      </c>
      <c r="G8348" t="str">
        <f t="shared" si="1853"/>
        <v>heating</v>
      </c>
      <c r="H8348" s="283">
        <f>IF(G8348="heating",F8348*Assumptions!M$4+Assumptions!M$7,0)</f>
        <v>0.59424565458165746</v>
      </c>
      <c r="I8348" s="15">
        <f t="shared" si="1854"/>
        <v>0.98182363790757687</v>
      </c>
      <c r="J8348" s="15">
        <f t="shared" si="1855"/>
        <v>1.0078033906966741</v>
      </c>
      <c r="K8348" s="283">
        <f t="shared" si="1860"/>
        <v>0.58799727523228051</v>
      </c>
      <c r="L8348" s="283">
        <f t="shared" si="1861"/>
        <v>2.7335244633277975</v>
      </c>
      <c r="M8348" s="283">
        <f t="shared" si="1862"/>
        <v>5.4841244423742008</v>
      </c>
      <c r="N8348" s="283">
        <f t="shared" si="1863"/>
        <v>1.5010922485335794</v>
      </c>
      <c r="O8348" s="283">
        <f t="shared" si="1864"/>
        <v>1.0707569356831381</v>
      </c>
      <c r="P8348" s="21">
        <f t="shared" si="1856"/>
        <v>0</v>
      </c>
      <c r="Q8348" s="21">
        <f t="shared" si="1857"/>
        <v>1.5598916921549892</v>
      </c>
      <c r="R8348">
        <f t="shared" si="1858"/>
        <v>1.1856283047139096</v>
      </c>
      <c r="S8348" s="296">
        <f t="shared" si="1865"/>
        <v>0</v>
      </c>
      <c r="T8348" s="283">
        <f t="shared" si="1866"/>
        <v>0.58799727523228051</v>
      </c>
    </row>
    <row r="8349" spans="1:20" x14ac:dyDescent="0.25">
      <c r="A8349" s="286">
        <v>43448</v>
      </c>
      <c r="B8349" s="1">
        <f t="shared" si="1859"/>
        <v>5</v>
      </c>
      <c r="C8349" s="285">
        <v>19</v>
      </c>
      <c r="D8349" t="s">
        <v>714</v>
      </c>
      <c r="F8349" s="16">
        <v>14</v>
      </c>
      <c r="G8349" t="str">
        <f t="shared" si="1853"/>
        <v>heating</v>
      </c>
      <c r="H8349" s="283">
        <f>IF(G8349="heating",F8349*Assumptions!M$4+Assumptions!M$7,0)</f>
        <v>0.59424565458165746</v>
      </c>
      <c r="I8349" s="15">
        <f t="shared" si="1854"/>
        <v>0.98418842963438757</v>
      </c>
      <c r="J8349" s="15">
        <f t="shared" si="1855"/>
        <v>1.0078033906966741</v>
      </c>
      <c r="K8349" s="283">
        <f t="shared" si="1860"/>
        <v>0.58941350828898287</v>
      </c>
      <c r="L8349" s="283">
        <f t="shared" si="1861"/>
        <v>2.7335244633277975</v>
      </c>
      <c r="M8349" s="283">
        <f t="shared" si="1862"/>
        <v>5.4973333442679921</v>
      </c>
      <c r="N8349" s="283">
        <f t="shared" si="1863"/>
        <v>1.5010922485335794</v>
      </c>
      <c r="O8349" s="283">
        <f t="shared" si="1864"/>
        <v>1.0733359295524696</v>
      </c>
      <c r="P8349" s="21">
        <f t="shared" si="1856"/>
        <v>0</v>
      </c>
      <c r="Q8349" s="21">
        <f t="shared" si="1857"/>
        <v>1.6764212681468484</v>
      </c>
      <c r="R8349">
        <f t="shared" si="1858"/>
        <v>1.1856283047139096</v>
      </c>
      <c r="S8349" s="296">
        <f t="shared" si="1865"/>
        <v>0</v>
      </c>
      <c r="T8349" s="283">
        <f t="shared" si="1866"/>
        <v>0.58941350828898287</v>
      </c>
    </row>
    <row r="8350" spans="1:20" x14ac:dyDescent="0.25">
      <c r="A8350" s="286">
        <v>43448</v>
      </c>
      <c r="B8350" s="1">
        <f t="shared" si="1859"/>
        <v>5</v>
      </c>
      <c r="C8350" s="285">
        <v>20</v>
      </c>
      <c r="D8350" t="s">
        <v>714</v>
      </c>
      <c r="F8350" s="16">
        <v>12</v>
      </c>
      <c r="G8350" t="str">
        <f t="shared" si="1853"/>
        <v>heating</v>
      </c>
      <c r="H8350" s="283">
        <f>IF(G8350="heating",F8350*Assumptions!M$4+Assumptions!M$7,0)</f>
        <v>0.61563740305573755</v>
      </c>
      <c r="I8350" s="15">
        <f t="shared" si="1854"/>
        <v>0.97071962311712034</v>
      </c>
      <c r="J8350" s="15">
        <f t="shared" si="1855"/>
        <v>1.0078033906966741</v>
      </c>
      <c r="K8350" s="283">
        <f t="shared" si="1860"/>
        <v>0.60227470239113667</v>
      </c>
      <c r="L8350" s="283">
        <f t="shared" si="1861"/>
        <v>2.6646546875967734</v>
      </c>
      <c r="M8350" s="283">
        <f t="shared" si="1862"/>
        <v>5.4757622197288489</v>
      </c>
      <c r="N8350" s="283">
        <f t="shared" si="1863"/>
        <v>1.3760333699069704</v>
      </c>
      <c r="O8350" s="283">
        <f t="shared" si="1864"/>
        <v>1.1662901089789657</v>
      </c>
      <c r="P8350" s="21">
        <f t="shared" si="1856"/>
        <v>0</v>
      </c>
      <c r="Q8350" s="21">
        <f t="shared" si="1857"/>
        <v>1.52436960139122</v>
      </c>
      <c r="R8350">
        <f t="shared" si="1858"/>
        <v>1.1856283047139096</v>
      </c>
      <c r="S8350" s="296">
        <f t="shared" si="1865"/>
        <v>0</v>
      </c>
      <c r="T8350" s="283">
        <f t="shared" si="1866"/>
        <v>0.60227470239113667</v>
      </c>
    </row>
    <row r="8351" spans="1:20" x14ac:dyDescent="0.25">
      <c r="A8351" s="286">
        <v>43448</v>
      </c>
      <c r="B8351" s="1">
        <f t="shared" si="1859"/>
        <v>5</v>
      </c>
      <c r="C8351" s="285">
        <v>21</v>
      </c>
      <c r="D8351" t="s">
        <v>714</v>
      </c>
      <c r="F8351" s="16">
        <v>12</v>
      </c>
      <c r="G8351" t="str">
        <f t="shared" si="1853"/>
        <v>heating</v>
      </c>
      <c r="H8351" s="283">
        <f>IF(G8351="heating",F8351*Assumptions!M$4+Assumptions!M$7,0)</f>
        <v>0.61563740305573755</v>
      </c>
      <c r="I8351" s="15">
        <f t="shared" si="1854"/>
        <v>0.95751150862929935</v>
      </c>
      <c r="J8351" s="15">
        <f t="shared" si="1855"/>
        <v>1.0078033906966741</v>
      </c>
      <c r="K8351" s="283">
        <f t="shared" si="1860"/>
        <v>0.59407984052488938</v>
      </c>
      <c r="L8351" s="283">
        <f t="shared" si="1861"/>
        <v>2.6646546875967734</v>
      </c>
      <c r="M8351" s="283">
        <f t="shared" si="1862"/>
        <v>5.4012561599110622</v>
      </c>
      <c r="N8351" s="283">
        <f t="shared" si="1863"/>
        <v>1.3760333699069704</v>
      </c>
      <c r="O8351" s="283">
        <f t="shared" si="1864"/>
        <v>1.1504209610617315</v>
      </c>
      <c r="P8351" s="21">
        <f t="shared" si="1856"/>
        <v>0</v>
      </c>
      <c r="Q8351" s="21">
        <f t="shared" si="1857"/>
        <v>1.4448604713749031</v>
      </c>
      <c r="R8351">
        <f t="shared" si="1858"/>
        <v>1.1856283047139096</v>
      </c>
      <c r="S8351" s="296">
        <f t="shared" si="1865"/>
        <v>0</v>
      </c>
      <c r="T8351" s="283">
        <f t="shared" si="1866"/>
        <v>0.59407984052488938</v>
      </c>
    </row>
    <row r="8352" spans="1:20" x14ac:dyDescent="0.25">
      <c r="A8352" s="286">
        <v>43448</v>
      </c>
      <c r="B8352" s="1">
        <f t="shared" si="1859"/>
        <v>5</v>
      </c>
      <c r="C8352" s="285">
        <v>22</v>
      </c>
      <c r="D8352" t="s">
        <v>714</v>
      </c>
      <c r="F8352" s="16">
        <v>10</v>
      </c>
      <c r="G8352" t="str">
        <f t="shared" si="1853"/>
        <v>heating</v>
      </c>
      <c r="H8352" s="283">
        <f>IF(G8352="heating",F8352*Assumptions!M$4+Assumptions!M$7,0)</f>
        <v>0.63702915152981754</v>
      </c>
      <c r="I8352" s="15">
        <f t="shared" si="1854"/>
        <v>0.9426530227543114</v>
      </c>
      <c r="J8352" s="15">
        <f t="shared" si="1855"/>
        <v>1.0078033906966741</v>
      </c>
      <c r="K8352" s="283">
        <f t="shared" si="1860"/>
        <v>0.60518337152804436</v>
      </c>
      <c r="L8352" s="283">
        <f t="shared" si="1861"/>
        <v>2.5948150733280251</v>
      </c>
      <c r="M8352" s="283">
        <f t="shared" si="1862"/>
        <v>5.3579964447475303</v>
      </c>
      <c r="N8352" s="283">
        <f t="shared" si="1863"/>
        <v>1.2546470767287967</v>
      </c>
      <c r="O8352" s="283">
        <f t="shared" si="1864"/>
        <v>1.2516180555433492</v>
      </c>
      <c r="P8352" s="21">
        <f t="shared" si="1856"/>
        <v>0</v>
      </c>
      <c r="Q8352" s="21">
        <f t="shared" si="1857"/>
        <v>1.2427137171080138</v>
      </c>
      <c r="R8352">
        <f t="shared" si="1858"/>
        <v>1.1856283047139096</v>
      </c>
      <c r="S8352" s="296">
        <f t="shared" si="1865"/>
        <v>0</v>
      </c>
      <c r="T8352" s="283">
        <f t="shared" si="1866"/>
        <v>0.60518337152804436</v>
      </c>
    </row>
    <row r="8353" spans="1:20" x14ac:dyDescent="0.25">
      <c r="A8353" s="286">
        <v>43448</v>
      </c>
      <c r="B8353" s="1">
        <f t="shared" si="1859"/>
        <v>5</v>
      </c>
      <c r="C8353" s="285">
        <v>23</v>
      </c>
      <c r="D8353" t="s">
        <v>713</v>
      </c>
      <c r="F8353" s="16">
        <v>9</v>
      </c>
      <c r="G8353" t="str">
        <f t="shared" si="1853"/>
        <v>heating</v>
      </c>
      <c r="H8353" s="283">
        <f>IF(G8353="heating",F8353*Assumptions!M$4+Assumptions!M$7,0)</f>
        <v>0.64772502576685764</v>
      </c>
      <c r="I8353" s="15">
        <f t="shared" si="1854"/>
        <v>0.94450710149963013</v>
      </c>
      <c r="J8353" s="15">
        <f t="shared" si="1855"/>
        <v>1.0078033906966741</v>
      </c>
      <c r="K8353" s="283">
        <f t="shared" si="1860"/>
        <v>0.61655485193516113</v>
      </c>
      <c r="L8353" s="283">
        <f t="shared" si="1861"/>
        <v>2.5577388510716212</v>
      </c>
      <c r="M8353" s="283">
        <f t="shared" si="1862"/>
        <v>5.3806772508616616</v>
      </c>
      <c r="N8353" s="283">
        <f t="shared" si="1863"/>
        <v>1.1952724464873081</v>
      </c>
      <c r="O8353" s="283">
        <f t="shared" si="1864"/>
        <v>1.3193530088020964</v>
      </c>
      <c r="P8353" s="21">
        <f t="shared" si="1856"/>
        <v>0</v>
      </c>
      <c r="Q8353" s="21">
        <f t="shared" si="1857"/>
        <v>1.0297519246597011</v>
      </c>
      <c r="R8353">
        <f t="shared" si="1858"/>
        <v>1.1856283047139096</v>
      </c>
      <c r="S8353" s="296">
        <f t="shared" si="1865"/>
        <v>0</v>
      </c>
      <c r="T8353" s="283">
        <f t="shared" si="1866"/>
        <v>0.61655485193516113</v>
      </c>
    </row>
    <row r="8354" spans="1:20" x14ac:dyDescent="0.25">
      <c r="A8354" s="286">
        <v>43449</v>
      </c>
      <c r="B8354" s="1">
        <f t="shared" si="1859"/>
        <v>6</v>
      </c>
      <c r="C8354" s="285">
        <v>0</v>
      </c>
      <c r="D8354" t="s">
        <v>713</v>
      </c>
      <c r="F8354" s="16">
        <v>9</v>
      </c>
      <c r="G8354" t="str">
        <f t="shared" si="1853"/>
        <v>heating</v>
      </c>
      <c r="H8354" s="283">
        <f>IF(G8354="heating",F8354*Assumptions!M$4+Assumptions!M$7,0)</f>
        <v>0.64772502576685764</v>
      </c>
      <c r="I8354" s="15">
        <f t="shared" si="1854"/>
        <v>0.97481507806017154</v>
      </c>
      <c r="J8354" s="15">
        <f t="shared" si="1855"/>
        <v>0.9885470267915587</v>
      </c>
      <c r="K8354" s="283">
        <f t="shared" si="1860"/>
        <v>0.62418057544279781</v>
      </c>
      <c r="L8354" s="283">
        <f t="shared" si="1861"/>
        <v>2.5577388510716212</v>
      </c>
      <c r="M8354" s="283">
        <f t="shared" si="1862"/>
        <v>5.4472269777353004</v>
      </c>
      <c r="N8354" s="283">
        <f t="shared" si="1863"/>
        <v>1.1952724464873081</v>
      </c>
      <c r="O8354" s="283">
        <f t="shared" si="1864"/>
        <v>1.3356711372257315</v>
      </c>
      <c r="P8354" s="21">
        <f t="shared" si="1856"/>
        <v>0</v>
      </c>
      <c r="Q8354" s="21">
        <f t="shared" si="1857"/>
        <v>0.90668853391740301</v>
      </c>
      <c r="R8354">
        <f t="shared" si="1858"/>
        <v>1.0112882868167345</v>
      </c>
      <c r="S8354" s="296">
        <f t="shared" si="1865"/>
        <v>0</v>
      </c>
      <c r="T8354" s="283">
        <f t="shared" si="1866"/>
        <v>0.62418057544279781</v>
      </c>
    </row>
    <row r="8355" spans="1:20" x14ac:dyDescent="0.25">
      <c r="A8355" s="286">
        <v>43449</v>
      </c>
      <c r="B8355" s="1">
        <f t="shared" si="1859"/>
        <v>6</v>
      </c>
      <c r="C8355" s="285">
        <v>1</v>
      </c>
      <c r="D8355" t="s">
        <v>713</v>
      </c>
      <c r="F8355" s="16">
        <v>7</v>
      </c>
      <c r="G8355" t="str">
        <f t="shared" si="1853"/>
        <v>heating</v>
      </c>
      <c r="H8355" s="283">
        <f>IF(G8355="heating",F8355*Assumptions!M$4+Assumptions!M$7,0)</f>
        <v>0.66911677424093763</v>
      </c>
      <c r="I8355" s="15">
        <f t="shared" si="1854"/>
        <v>1.012242869806885</v>
      </c>
      <c r="J8355" s="15">
        <f t="shared" si="1855"/>
        <v>0.9885470267915587</v>
      </c>
      <c r="K8355" s="283">
        <f t="shared" si="1860"/>
        <v>0.66955148558423994</v>
      </c>
      <c r="L8355" s="283">
        <f t="shared" si="1861"/>
        <v>2.4800267097410909</v>
      </c>
      <c r="M8355" s="283">
        <f t="shared" si="1862"/>
        <v>5.6656449973190712</v>
      </c>
      <c r="N8355" s="283">
        <f t="shared" si="1863"/>
        <v>1.1216076842493865</v>
      </c>
      <c r="O8355" s="283">
        <f t="shared" si="1864"/>
        <v>1.4804691436355504</v>
      </c>
      <c r="P8355" s="21">
        <f t="shared" si="1856"/>
        <v>0</v>
      </c>
      <c r="Q8355" s="21">
        <f t="shared" si="1857"/>
        <v>0.81803459285312596</v>
      </c>
      <c r="R8355">
        <f t="shared" si="1858"/>
        <v>1.0112882868167345</v>
      </c>
      <c r="S8355" s="296">
        <f t="shared" si="1865"/>
        <v>0</v>
      </c>
      <c r="T8355" s="283">
        <f t="shared" si="1866"/>
        <v>0.66955148558423994</v>
      </c>
    </row>
    <row r="8356" spans="1:20" x14ac:dyDescent="0.25">
      <c r="A8356" s="286">
        <v>43449</v>
      </c>
      <c r="B8356" s="1">
        <f t="shared" si="1859"/>
        <v>6</v>
      </c>
      <c r="C8356" s="285">
        <v>2</v>
      </c>
      <c r="D8356" t="s">
        <v>713</v>
      </c>
      <c r="F8356" s="16">
        <v>7</v>
      </c>
      <c r="G8356" t="str">
        <f t="shared" si="1853"/>
        <v>heating</v>
      </c>
      <c r="H8356" s="283">
        <f>IF(G8356="heating",F8356*Assumptions!M$4+Assumptions!M$7,0)</f>
        <v>0.66911677424093763</v>
      </c>
      <c r="I8356" s="15">
        <f t="shared" si="1854"/>
        <v>1.0509704703585963</v>
      </c>
      <c r="J8356" s="15">
        <f t="shared" si="1855"/>
        <v>0.9885470267915587</v>
      </c>
      <c r="K8356" s="283">
        <f t="shared" si="1860"/>
        <v>0.69516798855596074</v>
      </c>
      <c r="L8356" s="283">
        <f t="shared" si="1861"/>
        <v>2.4800267097410909</v>
      </c>
      <c r="M8356" s="283">
        <f t="shared" si="1862"/>
        <v>5.8824080320301322</v>
      </c>
      <c r="N8356" s="283">
        <f t="shared" si="1863"/>
        <v>1.1216076842493865</v>
      </c>
      <c r="O8356" s="283">
        <f t="shared" si="1864"/>
        <v>1.5371107059858882</v>
      </c>
      <c r="P8356" s="21">
        <f t="shared" si="1856"/>
        <v>0</v>
      </c>
      <c r="Q8356" s="21">
        <f t="shared" si="1857"/>
        <v>0.74507607494346417</v>
      </c>
      <c r="R8356">
        <f t="shared" si="1858"/>
        <v>1.0112882868167345</v>
      </c>
      <c r="S8356" s="296">
        <f t="shared" si="1865"/>
        <v>0</v>
      </c>
      <c r="T8356" s="283">
        <f t="shared" si="1866"/>
        <v>0.69516798855596074</v>
      </c>
    </row>
    <row r="8357" spans="1:20" x14ac:dyDescent="0.25">
      <c r="A8357" s="286">
        <v>43449</v>
      </c>
      <c r="B8357" s="1">
        <f t="shared" si="1859"/>
        <v>6</v>
      </c>
      <c r="C8357" s="285">
        <v>3</v>
      </c>
      <c r="D8357" t="s">
        <v>713</v>
      </c>
      <c r="F8357" s="16">
        <v>7</v>
      </c>
      <c r="G8357" t="str">
        <f t="shared" si="1853"/>
        <v>heating</v>
      </c>
      <c r="H8357" s="283">
        <f>IF(G8357="heating",F8357*Assumptions!M$4+Assumptions!M$7,0)</f>
        <v>0.66911677424093763</v>
      </c>
      <c r="I8357" s="15">
        <f t="shared" si="1854"/>
        <v>1.0924036124451033</v>
      </c>
      <c r="J8357" s="15">
        <f t="shared" si="1855"/>
        <v>0.9885470267915587</v>
      </c>
      <c r="K8357" s="283">
        <f t="shared" si="1860"/>
        <v>0.72257408116863209</v>
      </c>
      <c r="L8357" s="283">
        <f t="shared" si="1861"/>
        <v>2.4800267097410909</v>
      </c>
      <c r="M8357" s="283">
        <f t="shared" si="1862"/>
        <v>6.1143143078732152</v>
      </c>
      <c r="N8357" s="283">
        <f t="shared" si="1863"/>
        <v>1.1216076842493865</v>
      </c>
      <c r="O8357" s="283">
        <f t="shared" si="1864"/>
        <v>1.5977092937483721</v>
      </c>
      <c r="P8357" s="21">
        <f t="shared" si="1856"/>
        <v>0</v>
      </c>
      <c r="Q8357" s="21">
        <f t="shared" si="1857"/>
        <v>0.69158980876382303</v>
      </c>
      <c r="R8357">
        <f t="shared" si="1858"/>
        <v>1.0112882868167345</v>
      </c>
      <c r="S8357" s="296">
        <f t="shared" si="1865"/>
        <v>0</v>
      </c>
      <c r="T8357" s="283">
        <f t="shared" si="1866"/>
        <v>0.72257408116863209</v>
      </c>
    </row>
    <row r="8358" spans="1:20" x14ac:dyDescent="0.25">
      <c r="A8358" s="286">
        <v>43449</v>
      </c>
      <c r="B8358" s="1">
        <f t="shared" si="1859"/>
        <v>6</v>
      </c>
      <c r="C8358" s="285">
        <v>4</v>
      </c>
      <c r="D8358" t="s">
        <v>713</v>
      </c>
      <c r="F8358" s="16">
        <v>7</v>
      </c>
      <c r="G8358" t="str">
        <f t="shared" si="1853"/>
        <v>heating</v>
      </c>
      <c r="H8358" s="283">
        <f>IF(G8358="heating",F8358*Assumptions!M$4+Assumptions!M$7,0)</f>
        <v>0.66911677424093763</v>
      </c>
      <c r="I8358" s="15">
        <f t="shared" si="1854"/>
        <v>1.1348296917927807</v>
      </c>
      <c r="J8358" s="15">
        <f t="shared" si="1855"/>
        <v>0.9885470267915587</v>
      </c>
      <c r="K8358" s="283">
        <f t="shared" si="1860"/>
        <v>0.75063695550645926</v>
      </c>
      <c r="L8358" s="283">
        <f t="shared" si="1861"/>
        <v>2.4800267097410909</v>
      </c>
      <c r="M8358" s="283">
        <f t="shared" si="1862"/>
        <v>6.3517781729018594</v>
      </c>
      <c r="N8358" s="283">
        <f t="shared" si="1863"/>
        <v>1.1216076842493865</v>
      </c>
      <c r="O8358" s="283">
        <f t="shared" si="1864"/>
        <v>1.6597601149822652</v>
      </c>
      <c r="P8358" s="21">
        <f t="shared" si="1856"/>
        <v>0</v>
      </c>
      <c r="Q8358" s="21">
        <f t="shared" si="1857"/>
        <v>0.6473875548762833</v>
      </c>
      <c r="R8358">
        <f t="shared" si="1858"/>
        <v>1.0112882868167345</v>
      </c>
      <c r="S8358" s="296">
        <f t="shared" si="1865"/>
        <v>0</v>
      </c>
      <c r="T8358" s="283">
        <f t="shared" si="1866"/>
        <v>0.75063695550645926</v>
      </c>
    </row>
    <row r="8359" spans="1:20" x14ac:dyDescent="0.25">
      <c r="A8359" s="286">
        <v>43449</v>
      </c>
      <c r="B8359" s="1">
        <f t="shared" si="1859"/>
        <v>6</v>
      </c>
      <c r="C8359" s="285">
        <v>5</v>
      </c>
      <c r="D8359" t="s">
        <v>713</v>
      </c>
      <c r="F8359" s="16">
        <v>7</v>
      </c>
      <c r="G8359" t="str">
        <f t="shared" si="1853"/>
        <v>heating</v>
      </c>
      <c r="H8359" s="283">
        <f>IF(G8359="heating",F8359*Assumptions!M$4+Assumptions!M$7,0)</f>
        <v>0.66911677424093763</v>
      </c>
      <c r="I8359" s="15">
        <f t="shared" si="1854"/>
        <v>1.1635558681477385</v>
      </c>
      <c r="J8359" s="15">
        <f t="shared" si="1855"/>
        <v>0.9885470267915587</v>
      </c>
      <c r="K8359" s="283">
        <f t="shared" si="1860"/>
        <v>0.769637982460876</v>
      </c>
      <c r="L8359" s="283">
        <f t="shared" si="1861"/>
        <v>2.4800267097410909</v>
      </c>
      <c r="M8359" s="283">
        <f t="shared" si="1862"/>
        <v>6.5125620343763506</v>
      </c>
      <c r="N8359" s="283">
        <f t="shared" si="1863"/>
        <v>1.1216076842493865</v>
      </c>
      <c r="O8359" s="283">
        <f t="shared" si="1864"/>
        <v>1.7017739626236532</v>
      </c>
      <c r="P8359" s="21">
        <f t="shared" si="1856"/>
        <v>0</v>
      </c>
      <c r="Q8359" s="21">
        <f t="shared" si="1857"/>
        <v>0.72139578924615555</v>
      </c>
      <c r="R8359">
        <f t="shared" si="1858"/>
        <v>1.0112882868167345</v>
      </c>
      <c r="S8359" s="296">
        <f t="shared" si="1865"/>
        <v>0</v>
      </c>
      <c r="T8359" s="283">
        <f t="shared" si="1866"/>
        <v>0.769637982460876</v>
      </c>
    </row>
    <row r="8360" spans="1:20" x14ac:dyDescent="0.25">
      <c r="A8360" s="286">
        <v>43449</v>
      </c>
      <c r="B8360" s="1">
        <f t="shared" si="1859"/>
        <v>6</v>
      </c>
      <c r="C8360" s="285">
        <v>6</v>
      </c>
      <c r="D8360" t="s">
        <v>713</v>
      </c>
      <c r="F8360" s="16">
        <v>9</v>
      </c>
      <c r="G8360" t="str">
        <f t="shared" si="1853"/>
        <v>heating</v>
      </c>
      <c r="H8360" s="283">
        <f>IF(G8360="heating",F8360*Assumptions!M$4+Assumptions!M$7,0)</f>
        <v>0.64772502576685764</v>
      </c>
      <c r="I8360" s="15">
        <f t="shared" si="1854"/>
        <v>1.2083911162615524</v>
      </c>
      <c r="J8360" s="15">
        <f t="shared" si="1855"/>
        <v>0.9885470267915587</v>
      </c>
      <c r="K8360" s="283">
        <f t="shared" si="1860"/>
        <v>0.77374086561014743</v>
      </c>
      <c r="L8360" s="283">
        <f t="shared" si="1861"/>
        <v>2.5577388510716212</v>
      </c>
      <c r="M8360" s="283">
        <f t="shared" si="1862"/>
        <v>6.7524403718233188</v>
      </c>
      <c r="N8360" s="283">
        <f t="shared" si="1863"/>
        <v>1.1952724464873081</v>
      </c>
      <c r="O8360" s="283">
        <f t="shared" si="1864"/>
        <v>1.6557121168892219</v>
      </c>
      <c r="P8360" s="21">
        <f t="shared" si="1856"/>
        <v>0</v>
      </c>
      <c r="Q8360" s="21">
        <f t="shared" si="1857"/>
        <v>0.87787080972652631</v>
      </c>
      <c r="R8360">
        <f t="shared" si="1858"/>
        <v>1.0112882868167345</v>
      </c>
      <c r="S8360" s="296">
        <f t="shared" si="1865"/>
        <v>0</v>
      </c>
      <c r="T8360" s="283">
        <f t="shared" si="1866"/>
        <v>0.77374086561014743</v>
      </c>
    </row>
    <row r="8361" spans="1:20" x14ac:dyDescent="0.25">
      <c r="A8361" s="286">
        <v>43449</v>
      </c>
      <c r="B8361" s="1">
        <f t="shared" si="1859"/>
        <v>6</v>
      </c>
      <c r="C8361" s="285">
        <v>7</v>
      </c>
      <c r="D8361" t="s">
        <v>713</v>
      </c>
      <c r="F8361" s="16">
        <v>10</v>
      </c>
      <c r="G8361" t="str">
        <f t="shared" si="1853"/>
        <v>heating</v>
      </c>
      <c r="H8361" s="283">
        <f>IF(G8361="heating",F8361*Assumptions!M$4+Assumptions!M$7,0)</f>
        <v>0.63702915152981754</v>
      </c>
      <c r="I8361" s="15">
        <f t="shared" si="1854"/>
        <v>1.1637425769249583</v>
      </c>
      <c r="J8361" s="15">
        <f t="shared" si="1855"/>
        <v>0.9885470267915587</v>
      </c>
      <c r="K8361" s="283">
        <f t="shared" si="1860"/>
        <v>0.73284742273936576</v>
      </c>
      <c r="L8361" s="283">
        <f t="shared" si="1861"/>
        <v>2.5948150733280251</v>
      </c>
      <c r="M8361" s="283">
        <f t="shared" si="1862"/>
        <v>6.4882712749782696</v>
      </c>
      <c r="N8361" s="283">
        <f t="shared" si="1863"/>
        <v>1.2546470767287967</v>
      </c>
      <c r="O8361" s="283">
        <f t="shared" si="1864"/>
        <v>1.5156481645274262</v>
      </c>
      <c r="P8361" s="21">
        <f t="shared" si="1856"/>
        <v>0</v>
      </c>
      <c r="Q8361" s="21">
        <f t="shared" si="1857"/>
        <v>0.97331382064367777</v>
      </c>
      <c r="R8361">
        <f t="shared" si="1858"/>
        <v>1.0112882868167345</v>
      </c>
      <c r="S8361" s="296">
        <f t="shared" si="1865"/>
        <v>0</v>
      </c>
      <c r="T8361" s="283">
        <f t="shared" si="1866"/>
        <v>0.73284742273936576</v>
      </c>
    </row>
    <row r="8362" spans="1:20" x14ac:dyDescent="0.25">
      <c r="A8362" s="286">
        <v>43449</v>
      </c>
      <c r="B8362" s="1">
        <f t="shared" si="1859"/>
        <v>6</v>
      </c>
      <c r="C8362" s="285">
        <v>8</v>
      </c>
      <c r="D8362" t="s">
        <v>713</v>
      </c>
      <c r="F8362" s="16">
        <v>10</v>
      </c>
      <c r="G8362" t="str">
        <f t="shared" si="1853"/>
        <v>heating</v>
      </c>
      <c r="H8362" s="283">
        <f>IF(G8362="heating",F8362*Assumptions!M$4+Assumptions!M$7,0)</f>
        <v>0.63702915152981754</v>
      </c>
      <c r="I8362" s="15">
        <f t="shared" si="1854"/>
        <v>1.094193721037565</v>
      </c>
      <c r="J8362" s="15">
        <f t="shared" si="1855"/>
        <v>0.9885470267915587</v>
      </c>
      <c r="K8362" s="283">
        <f t="shared" si="1860"/>
        <v>0.68905019403761447</v>
      </c>
      <c r="L8362" s="283">
        <f t="shared" si="1861"/>
        <v>2.5948150733280251</v>
      </c>
      <c r="M8362" s="283">
        <f t="shared" si="1862"/>
        <v>6.1005121151697894</v>
      </c>
      <c r="N8362" s="283">
        <f t="shared" si="1863"/>
        <v>1.2546470767287967</v>
      </c>
      <c r="O8362" s="283">
        <f t="shared" si="1864"/>
        <v>1.425068342270474</v>
      </c>
      <c r="P8362" s="21">
        <f t="shared" si="1856"/>
        <v>0</v>
      </c>
      <c r="Q8362" s="21">
        <f t="shared" si="1857"/>
        <v>0.94940007506179924</v>
      </c>
      <c r="R8362">
        <f t="shared" si="1858"/>
        <v>1.0112882868167345</v>
      </c>
      <c r="S8362" s="296">
        <f t="shared" si="1865"/>
        <v>0</v>
      </c>
      <c r="T8362" s="283">
        <f t="shared" si="1866"/>
        <v>0.68905019403761447</v>
      </c>
    </row>
    <row r="8363" spans="1:20" x14ac:dyDescent="0.25">
      <c r="A8363" s="286">
        <v>43449</v>
      </c>
      <c r="B8363" s="1">
        <f t="shared" si="1859"/>
        <v>6</v>
      </c>
      <c r="C8363" s="285">
        <v>9</v>
      </c>
      <c r="D8363" t="s">
        <v>713</v>
      </c>
      <c r="F8363" s="16">
        <v>10</v>
      </c>
      <c r="G8363" t="str">
        <f t="shared" si="1853"/>
        <v>heating</v>
      </c>
      <c r="H8363" s="283">
        <f>IF(G8363="heating",F8363*Assumptions!M$4+Assumptions!M$7,0)</f>
        <v>0.63702915152981754</v>
      </c>
      <c r="I8363" s="15">
        <f t="shared" si="1854"/>
        <v>1.0343009000871222</v>
      </c>
      <c r="J8363" s="15">
        <f t="shared" si="1855"/>
        <v>0.9885470267915587</v>
      </c>
      <c r="K8363" s="283">
        <f t="shared" si="1860"/>
        <v>0.65133369182790579</v>
      </c>
      <c r="L8363" s="283">
        <f t="shared" si="1861"/>
        <v>2.5948150733280251</v>
      </c>
      <c r="M8363" s="283">
        <f t="shared" si="1862"/>
        <v>5.7665887222687555</v>
      </c>
      <c r="N8363" s="283">
        <f t="shared" si="1863"/>
        <v>1.2546470767287967</v>
      </c>
      <c r="O8363" s="283">
        <f t="shared" si="1864"/>
        <v>1.3470644555502909</v>
      </c>
      <c r="P8363" s="21">
        <f t="shared" si="1856"/>
        <v>0</v>
      </c>
      <c r="Q8363" s="21">
        <f t="shared" si="1857"/>
        <v>0.8408485371888097</v>
      </c>
      <c r="R8363">
        <f t="shared" si="1858"/>
        <v>1.0112882868167345</v>
      </c>
      <c r="S8363" s="296">
        <f t="shared" si="1865"/>
        <v>0</v>
      </c>
      <c r="T8363" s="283">
        <f t="shared" si="1866"/>
        <v>0.65133369182790579</v>
      </c>
    </row>
    <row r="8364" spans="1:20" x14ac:dyDescent="0.25">
      <c r="A8364" s="286">
        <v>43449</v>
      </c>
      <c r="B8364" s="1">
        <f t="shared" si="1859"/>
        <v>6</v>
      </c>
      <c r="C8364" s="285">
        <v>10</v>
      </c>
      <c r="D8364" t="s">
        <v>713</v>
      </c>
      <c r="F8364" s="16">
        <v>10</v>
      </c>
      <c r="G8364" t="str">
        <f t="shared" si="1853"/>
        <v>heating</v>
      </c>
      <c r="H8364" s="283">
        <f>IF(G8364="heating",F8364*Assumptions!M$4+Assumptions!M$7,0)</f>
        <v>0.63702915152981754</v>
      </c>
      <c r="I8364" s="15">
        <f t="shared" si="1854"/>
        <v>0.98112329028689171</v>
      </c>
      <c r="J8364" s="15">
        <f t="shared" si="1855"/>
        <v>0.9885470267915587</v>
      </c>
      <c r="K8364" s="283">
        <f t="shared" si="1860"/>
        <v>0.61784598151957049</v>
      </c>
      <c r="L8364" s="283">
        <f t="shared" si="1861"/>
        <v>2.5948150733280251</v>
      </c>
      <c r="M8364" s="283">
        <f t="shared" si="1862"/>
        <v>5.4701049766533467</v>
      </c>
      <c r="N8364" s="283">
        <f t="shared" si="1863"/>
        <v>1.2546470767287967</v>
      </c>
      <c r="O8364" s="283">
        <f t="shared" si="1864"/>
        <v>1.2778064011611092</v>
      </c>
      <c r="P8364" s="21">
        <f t="shared" si="1856"/>
        <v>0</v>
      </c>
      <c r="Q8364" s="21">
        <f t="shared" si="1857"/>
        <v>0.74504051125983206</v>
      </c>
      <c r="R8364">
        <f t="shared" si="1858"/>
        <v>1.0112882868167345</v>
      </c>
      <c r="S8364" s="296">
        <f t="shared" si="1865"/>
        <v>0</v>
      </c>
      <c r="T8364" s="283">
        <f t="shared" si="1866"/>
        <v>0.61784598151957049</v>
      </c>
    </row>
    <row r="8365" spans="1:20" x14ac:dyDescent="0.25">
      <c r="A8365" s="286">
        <v>43449</v>
      </c>
      <c r="B8365" s="1">
        <f t="shared" si="1859"/>
        <v>6</v>
      </c>
      <c r="C8365" s="285">
        <v>11</v>
      </c>
      <c r="D8365" t="s">
        <v>713</v>
      </c>
      <c r="F8365" s="16">
        <v>12</v>
      </c>
      <c r="G8365" t="str">
        <f t="shared" si="1853"/>
        <v>heating</v>
      </c>
      <c r="H8365" s="283">
        <f>IF(G8365="heating",F8365*Assumptions!M$4+Assumptions!M$7,0)</f>
        <v>0.61563740305573755</v>
      </c>
      <c r="I8365" s="15">
        <f t="shared" si="1854"/>
        <v>0.94956163997961163</v>
      </c>
      <c r="J8365" s="15">
        <f t="shared" si="1855"/>
        <v>0.9885470267915587</v>
      </c>
      <c r="K8365" s="283">
        <f t="shared" si="1860"/>
        <v>0.57789041815257258</v>
      </c>
      <c r="L8365" s="283">
        <f t="shared" si="1861"/>
        <v>2.6646546875967734</v>
      </c>
      <c r="M8365" s="283">
        <f t="shared" si="1862"/>
        <v>5.2540651405413108</v>
      </c>
      <c r="N8365" s="283">
        <f t="shared" si="1863"/>
        <v>1.3760333699069704</v>
      </c>
      <c r="O8365" s="283">
        <f t="shared" si="1864"/>
        <v>1.1190705438717803</v>
      </c>
      <c r="P8365" s="21">
        <f t="shared" si="1856"/>
        <v>0</v>
      </c>
      <c r="Q8365" s="21">
        <f t="shared" si="1857"/>
        <v>0.72850690893675296</v>
      </c>
      <c r="R8365">
        <f t="shared" si="1858"/>
        <v>1.0112882868167345</v>
      </c>
      <c r="S8365" s="296">
        <f t="shared" si="1865"/>
        <v>0</v>
      </c>
      <c r="T8365" s="283">
        <f t="shared" si="1866"/>
        <v>0.57789041815257258</v>
      </c>
    </row>
    <row r="8366" spans="1:20" x14ac:dyDescent="0.25">
      <c r="A8366" s="286">
        <v>43449</v>
      </c>
      <c r="B8366" s="1">
        <f t="shared" si="1859"/>
        <v>6</v>
      </c>
      <c r="C8366" s="285">
        <v>12</v>
      </c>
      <c r="D8366" t="s">
        <v>713</v>
      </c>
      <c r="F8366" s="16">
        <v>16</v>
      </c>
      <c r="G8366" t="str">
        <f t="shared" si="1853"/>
        <v>heating</v>
      </c>
      <c r="H8366" s="283">
        <f>IF(G8366="heating",F8366*Assumptions!M$4+Assumptions!M$7,0)</f>
        <v>0.57285390610757747</v>
      </c>
      <c r="I8366" s="15">
        <f t="shared" si="1854"/>
        <v>0.91648403420261149</v>
      </c>
      <c r="J8366" s="15">
        <f t="shared" si="1855"/>
        <v>0.9885470267915587</v>
      </c>
      <c r="K8366" s="283">
        <f t="shared" si="1860"/>
        <v>0.51899851670553998</v>
      </c>
      <c r="L8366" s="283">
        <f t="shared" si="1861"/>
        <v>2.8179276134894917</v>
      </c>
      <c r="M8366" s="283">
        <f t="shared" si="1862"/>
        <v>4.990050858406752</v>
      </c>
      <c r="N8366" s="283">
        <f t="shared" si="1863"/>
        <v>1.6317545686209942</v>
      </c>
      <c r="O8366" s="283">
        <f t="shared" si="1864"/>
        <v>0.89627464798250656</v>
      </c>
      <c r="P8366" s="21">
        <f t="shared" si="1856"/>
        <v>0</v>
      </c>
      <c r="Q8366" s="21">
        <f t="shared" si="1857"/>
        <v>0.75910815787401487</v>
      </c>
      <c r="R8366">
        <f t="shared" si="1858"/>
        <v>1.0112882868167345</v>
      </c>
      <c r="S8366" s="296">
        <f t="shared" si="1865"/>
        <v>0</v>
      </c>
      <c r="T8366" s="283">
        <f t="shared" si="1866"/>
        <v>0.51899851670553998</v>
      </c>
    </row>
    <row r="8367" spans="1:20" x14ac:dyDescent="0.25">
      <c r="A8367" s="286">
        <v>43449</v>
      </c>
      <c r="B8367" s="1">
        <f t="shared" si="1859"/>
        <v>6</v>
      </c>
      <c r="C8367" s="285">
        <v>13</v>
      </c>
      <c r="D8367" t="s">
        <v>713</v>
      </c>
      <c r="F8367" s="16">
        <v>16</v>
      </c>
      <c r="G8367" t="str">
        <f t="shared" si="1853"/>
        <v>heating</v>
      </c>
      <c r="H8367" s="283">
        <f>IF(G8367="heating",F8367*Assumptions!M$4+Assumptions!M$7,0)</f>
        <v>0.57285390610757747</v>
      </c>
      <c r="I8367" s="15">
        <f t="shared" si="1854"/>
        <v>0.90040206880052787</v>
      </c>
      <c r="J8367" s="15">
        <f t="shared" si="1855"/>
        <v>0.9885470267915587</v>
      </c>
      <c r="K8367" s="283">
        <f t="shared" si="1860"/>
        <v>0.50989141185929665</v>
      </c>
      <c r="L8367" s="283">
        <f t="shared" si="1861"/>
        <v>2.8179276134894917</v>
      </c>
      <c r="M8367" s="283">
        <f t="shared" si="1862"/>
        <v>4.9024881488944612</v>
      </c>
      <c r="N8367" s="283">
        <f t="shared" si="1863"/>
        <v>1.6317545686209942</v>
      </c>
      <c r="O8367" s="283">
        <f t="shared" si="1864"/>
        <v>0.88054730594303476</v>
      </c>
      <c r="P8367" s="21">
        <f t="shared" si="1856"/>
        <v>0</v>
      </c>
      <c r="Q8367" s="21">
        <f t="shared" si="1857"/>
        <v>0.79115902007799765</v>
      </c>
      <c r="R8367">
        <f t="shared" si="1858"/>
        <v>1.0112882868167345</v>
      </c>
      <c r="S8367" s="296">
        <f t="shared" si="1865"/>
        <v>0</v>
      </c>
      <c r="T8367" s="283">
        <f t="shared" si="1866"/>
        <v>0.50989141185929665</v>
      </c>
    </row>
    <row r="8368" spans="1:20" x14ac:dyDescent="0.25">
      <c r="A8368" s="286">
        <v>43449</v>
      </c>
      <c r="B8368" s="1">
        <f t="shared" si="1859"/>
        <v>6</v>
      </c>
      <c r="C8368" s="285">
        <v>14</v>
      </c>
      <c r="D8368" t="s">
        <v>713</v>
      </c>
      <c r="F8368" s="16">
        <v>16</v>
      </c>
      <c r="G8368" t="str">
        <f t="shared" si="1853"/>
        <v>heating</v>
      </c>
      <c r="H8368" s="283">
        <f>IF(G8368="heating",F8368*Assumptions!M$4+Assumptions!M$7,0)</f>
        <v>0.57285390610757747</v>
      </c>
      <c r="I8368" s="15">
        <f t="shared" si="1854"/>
        <v>0.86032894500746537</v>
      </c>
      <c r="J8368" s="15">
        <f t="shared" si="1855"/>
        <v>0.9885470267915587</v>
      </c>
      <c r="K8368" s="283">
        <f t="shared" si="1860"/>
        <v>0.48719828133853188</v>
      </c>
      <c r="L8368" s="283">
        <f t="shared" si="1861"/>
        <v>2.8179276134894917</v>
      </c>
      <c r="M8368" s="283">
        <f t="shared" si="1862"/>
        <v>4.6842989406595432</v>
      </c>
      <c r="N8368" s="283">
        <f t="shared" si="1863"/>
        <v>1.6317545686209942</v>
      </c>
      <c r="O8368" s="283">
        <f t="shared" si="1864"/>
        <v>0.84135783446202239</v>
      </c>
      <c r="P8368" s="21">
        <f t="shared" si="1856"/>
        <v>0</v>
      </c>
      <c r="Q8368" s="21">
        <f t="shared" si="1857"/>
        <v>0.84355555031342389</v>
      </c>
      <c r="R8368">
        <f t="shared" si="1858"/>
        <v>1.0112882868167345</v>
      </c>
      <c r="S8368" s="296">
        <f t="shared" si="1865"/>
        <v>0</v>
      </c>
      <c r="T8368" s="283">
        <f t="shared" si="1866"/>
        <v>0.48719828133853188</v>
      </c>
    </row>
    <row r="8369" spans="1:20" x14ac:dyDescent="0.25">
      <c r="A8369" s="286">
        <v>43449</v>
      </c>
      <c r="B8369" s="1">
        <f t="shared" si="1859"/>
        <v>6</v>
      </c>
      <c r="C8369" s="285">
        <v>15</v>
      </c>
      <c r="D8369" t="s">
        <v>713</v>
      </c>
      <c r="F8369" s="16">
        <v>16</v>
      </c>
      <c r="G8369" t="str">
        <f t="shared" si="1853"/>
        <v>heating</v>
      </c>
      <c r="H8369" s="283">
        <f>IF(G8369="heating",F8369*Assumptions!M$4+Assumptions!M$7,0)</f>
        <v>0.57285390610757747</v>
      </c>
      <c r="I8369" s="15">
        <f t="shared" si="1854"/>
        <v>0.85754515037175039</v>
      </c>
      <c r="J8369" s="15">
        <f t="shared" si="1855"/>
        <v>0.9885470267915587</v>
      </c>
      <c r="K8369" s="283">
        <f t="shared" si="1860"/>
        <v>0.48562183785143287</v>
      </c>
      <c r="L8369" s="283">
        <f t="shared" si="1861"/>
        <v>2.8179276134894917</v>
      </c>
      <c r="M8369" s="283">
        <f t="shared" si="1862"/>
        <v>4.6691418006623753</v>
      </c>
      <c r="N8369" s="283">
        <f t="shared" si="1863"/>
        <v>1.6317545686209942</v>
      </c>
      <c r="O8369" s="283">
        <f t="shared" si="1864"/>
        <v>0.8386354252720446</v>
      </c>
      <c r="P8369" s="21">
        <f t="shared" si="1856"/>
        <v>0</v>
      </c>
      <c r="Q8369" s="21">
        <f t="shared" si="1857"/>
        <v>0.96592607327566882</v>
      </c>
      <c r="R8369">
        <f t="shared" si="1858"/>
        <v>1.0112882868167345</v>
      </c>
      <c r="S8369" s="296">
        <f t="shared" si="1865"/>
        <v>0</v>
      </c>
      <c r="T8369" s="283">
        <f t="shared" si="1866"/>
        <v>0.48562183785143287</v>
      </c>
    </row>
    <row r="8370" spans="1:20" x14ac:dyDescent="0.25">
      <c r="A8370" s="286">
        <v>43449</v>
      </c>
      <c r="B8370" s="1">
        <f t="shared" si="1859"/>
        <v>6</v>
      </c>
      <c r="C8370" s="285">
        <v>16</v>
      </c>
      <c r="D8370" t="s">
        <v>713</v>
      </c>
      <c r="F8370" s="16">
        <v>16</v>
      </c>
      <c r="G8370" t="str">
        <f t="shared" si="1853"/>
        <v>heating</v>
      </c>
      <c r="H8370" s="283">
        <f>IF(G8370="heating",F8370*Assumptions!M$4+Assumptions!M$7,0)</f>
        <v>0.57285390610757747</v>
      </c>
      <c r="I8370" s="15">
        <f t="shared" si="1854"/>
        <v>0.88344815438260227</v>
      </c>
      <c r="J8370" s="15">
        <f t="shared" si="1855"/>
        <v>0.9885470267915587</v>
      </c>
      <c r="K8370" s="283">
        <f t="shared" si="1860"/>
        <v>0.50029052836664345</v>
      </c>
      <c r="L8370" s="283">
        <f t="shared" si="1861"/>
        <v>2.8179276134894917</v>
      </c>
      <c r="M8370" s="283">
        <f t="shared" si="1862"/>
        <v>4.8101778717513008</v>
      </c>
      <c r="N8370" s="283">
        <f t="shared" si="1863"/>
        <v>1.6317545686209942</v>
      </c>
      <c r="O8370" s="283">
        <f t="shared" si="1864"/>
        <v>0.86396724223240773</v>
      </c>
      <c r="P8370" s="21">
        <f t="shared" si="1856"/>
        <v>0</v>
      </c>
      <c r="Q8370" s="21">
        <f t="shared" si="1857"/>
        <v>1.1649354943302594</v>
      </c>
      <c r="R8370">
        <f t="shared" si="1858"/>
        <v>1.0112882868167345</v>
      </c>
      <c r="S8370" s="296">
        <f t="shared" si="1865"/>
        <v>0</v>
      </c>
      <c r="T8370" s="283">
        <f t="shared" si="1866"/>
        <v>0.50029052836664345</v>
      </c>
    </row>
    <row r="8371" spans="1:20" x14ac:dyDescent="0.25">
      <c r="A8371" s="286">
        <v>43449</v>
      </c>
      <c r="B8371" s="1">
        <f t="shared" si="1859"/>
        <v>6</v>
      </c>
      <c r="C8371" s="285">
        <v>17</v>
      </c>
      <c r="D8371" t="s">
        <v>713</v>
      </c>
      <c r="F8371" s="16">
        <v>16</v>
      </c>
      <c r="G8371" t="str">
        <f t="shared" si="1853"/>
        <v>heating</v>
      </c>
      <c r="H8371" s="283">
        <f>IF(G8371="heating",F8371*Assumptions!M$4+Assumptions!M$7,0)</f>
        <v>0.57285390610757747</v>
      </c>
      <c r="I8371" s="15">
        <f t="shared" si="1854"/>
        <v>0.94025748850374469</v>
      </c>
      <c r="J8371" s="15">
        <f t="shared" si="1855"/>
        <v>0.9885470267915587</v>
      </c>
      <c r="K8371" s="283">
        <f t="shared" si="1860"/>
        <v>0.53246125807232225</v>
      </c>
      <c r="L8371" s="283">
        <f t="shared" si="1861"/>
        <v>2.8179276134894917</v>
      </c>
      <c r="M8371" s="283">
        <f t="shared" si="1862"/>
        <v>5.1194920069870182</v>
      </c>
      <c r="N8371" s="283">
        <f t="shared" si="1863"/>
        <v>1.6317545686209942</v>
      </c>
      <c r="O8371" s="283">
        <f t="shared" si="1864"/>
        <v>0.91952387392632218</v>
      </c>
      <c r="P8371" s="21">
        <f t="shared" si="1856"/>
        <v>0</v>
      </c>
      <c r="Q8371" s="21">
        <f t="shared" si="1857"/>
        <v>1.3521540118753073</v>
      </c>
      <c r="R8371">
        <f t="shared" si="1858"/>
        <v>1.0112882868167345</v>
      </c>
      <c r="S8371" s="296">
        <f t="shared" si="1865"/>
        <v>0</v>
      </c>
      <c r="T8371" s="283">
        <f t="shared" si="1866"/>
        <v>0.53246125807232225</v>
      </c>
    </row>
    <row r="8372" spans="1:20" x14ac:dyDescent="0.25">
      <c r="A8372" s="286">
        <v>43449</v>
      </c>
      <c r="B8372" s="1">
        <f t="shared" si="1859"/>
        <v>6</v>
      </c>
      <c r="C8372" s="285">
        <v>18</v>
      </c>
      <c r="D8372" t="s">
        <v>713</v>
      </c>
      <c r="F8372" s="16">
        <v>16</v>
      </c>
      <c r="G8372" t="str">
        <f t="shared" si="1853"/>
        <v>heating</v>
      </c>
      <c r="H8372" s="283">
        <f>IF(G8372="heating",F8372*Assumptions!M$4+Assumptions!M$7,0)</f>
        <v>0.57285390610757747</v>
      </c>
      <c r="I8372" s="15">
        <f t="shared" si="1854"/>
        <v>0.98182363790757687</v>
      </c>
      <c r="J8372" s="15">
        <f t="shared" si="1855"/>
        <v>0.9885470267915587</v>
      </c>
      <c r="K8372" s="283">
        <f t="shared" si="1860"/>
        <v>0.55599987858361044</v>
      </c>
      <c r="L8372" s="283">
        <f t="shared" si="1861"/>
        <v>2.8179276134894917</v>
      </c>
      <c r="M8372" s="283">
        <f t="shared" si="1862"/>
        <v>5.3458104061871961</v>
      </c>
      <c r="N8372" s="283">
        <f t="shared" si="1863"/>
        <v>1.6317545686209942</v>
      </c>
      <c r="O8372" s="283">
        <f t="shared" si="1864"/>
        <v>0.96017344831560369</v>
      </c>
      <c r="P8372" s="21">
        <f t="shared" si="1856"/>
        <v>0</v>
      </c>
      <c r="Q8372" s="21">
        <f t="shared" si="1857"/>
        <v>1.5598916921549892</v>
      </c>
      <c r="R8372">
        <f t="shared" si="1858"/>
        <v>1.0112882868167345</v>
      </c>
      <c r="S8372" s="296">
        <f t="shared" si="1865"/>
        <v>0</v>
      </c>
      <c r="T8372" s="283">
        <f t="shared" si="1866"/>
        <v>0.55599987858361044</v>
      </c>
    </row>
    <row r="8373" spans="1:20" x14ac:dyDescent="0.25">
      <c r="A8373" s="286">
        <v>43449</v>
      </c>
      <c r="B8373" s="1">
        <f t="shared" si="1859"/>
        <v>6</v>
      </c>
      <c r="C8373" s="285">
        <v>19</v>
      </c>
      <c r="D8373" t="s">
        <v>713</v>
      </c>
      <c r="F8373" s="16">
        <v>14</v>
      </c>
      <c r="G8373" t="str">
        <f t="shared" si="1853"/>
        <v>heating</v>
      </c>
      <c r="H8373" s="283">
        <f>IF(G8373="heating",F8373*Assumptions!M$4+Assumptions!M$7,0)</f>
        <v>0.59424565458165746</v>
      </c>
      <c r="I8373" s="15">
        <f t="shared" si="1854"/>
        <v>0.98418842963438757</v>
      </c>
      <c r="J8373" s="15">
        <f t="shared" si="1855"/>
        <v>0.9885470267915587</v>
      </c>
      <c r="K8373" s="283">
        <f t="shared" si="1860"/>
        <v>0.57815142968220479</v>
      </c>
      <c r="L8373" s="283">
        <f t="shared" si="1861"/>
        <v>2.7335244633277975</v>
      </c>
      <c r="M8373" s="283">
        <f t="shared" si="1862"/>
        <v>5.3922943531689729</v>
      </c>
      <c r="N8373" s="283">
        <f t="shared" si="1863"/>
        <v>1.5010922485335794</v>
      </c>
      <c r="O8373" s="283">
        <f t="shared" si="1864"/>
        <v>1.0528274182270514</v>
      </c>
      <c r="P8373" s="21">
        <f t="shared" si="1856"/>
        <v>0</v>
      </c>
      <c r="Q8373" s="21">
        <f t="shared" si="1857"/>
        <v>1.6764212681468484</v>
      </c>
      <c r="R8373">
        <f t="shared" si="1858"/>
        <v>1.0112882868167345</v>
      </c>
      <c r="S8373" s="296">
        <f t="shared" si="1865"/>
        <v>0</v>
      </c>
      <c r="T8373" s="283">
        <f t="shared" si="1866"/>
        <v>0.57815142968220479</v>
      </c>
    </row>
    <row r="8374" spans="1:20" x14ac:dyDescent="0.25">
      <c r="A8374" s="286">
        <v>43449</v>
      </c>
      <c r="B8374" s="1">
        <f t="shared" si="1859"/>
        <v>6</v>
      </c>
      <c r="C8374" s="285">
        <v>20</v>
      </c>
      <c r="D8374" t="s">
        <v>713</v>
      </c>
      <c r="F8374" s="16">
        <v>12</v>
      </c>
      <c r="G8374" t="str">
        <f t="shared" si="1853"/>
        <v>heating</v>
      </c>
      <c r="H8374" s="283">
        <f>IF(G8374="heating",F8374*Assumptions!M$4+Assumptions!M$7,0)</f>
        <v>0.61563740305573755</v>
      </c>
      <c r="I8374" s="15">
        <f t="shared" si="1854"/>
        <v>0.97071962311712034</v>
      </c>
      <c r="J8374" s="15">
        <f t="shared" si="1855"/>
        <v>0.9885470267915587</v>
      </c>
      <c r="K8374" s="283">
        <f t="shared" si="1860"/>
        <v>0.59076688157295942</v>
      </c>
      <c r="L8374" s="283">
        <f t="shared" si="1861"/>
        <v>2.6646546875967734</v>
      </c>
      <c r="M8374" s="283">
        <f t="shared" si="1862"/>
        <v>5.371135393768192</v>
      </c>
      <c r="N8374" s="283">
        <f t="shared" si="1863"/>
        <v>1.3760333699069704</v>
      </c>
      <c r="O8374" s="283">
        <f t="shared" si="1864"/>
        <v>1.1440054977494771</v>
      </c>
      <c r="P8374" s="21">
        <f t="shared" si="1856"/>
        <v>0</v>
      </c>
      <c r="Q8374" s="21">
        <f t="shared" si="1857"/>
        <v>1.52436960139122</v>
      </c>
      <c r="R8374">
        <f t="shared" si="1858"/>
        <v>1.0112882868167345</v>
      </c>
      <c r="S8374" s="296">
        <f t="shared" si="1865"/>
        <v>0</v>
      </c>
      <c r="T8374" s="283">
        <f t="shared" si="1866"/>
        <v>0.59076688157295942</v>
      </c>
    </row>
    <row r="8375" spans="1:20" x14ac:dyDescent="0.25">
      <c r="A8375" s="286">
        <v>43449</v>
      </c>
      <c r="B8375" s="1">
        <f t="shared" si="1859"/>
        <v>6</v>
      </c>
      <c r="C8375" s="285">
        <v>21</v>
      </c>
      <c r="D8375" t="s">
        <v>713</v>
      </c>
      <c r="F8375" s="16">
        <v>12</v>
      </c>
      <c r="G8375" t="str">
        <f t="shared" si="1853"/>
        <v>heating</v>
      </c>
      <c r="H8375" s="283">
        <f>IF(G8375="heating",F8375*Assumptions!M$4+Assumptions!M$7,0)</f>
        <v>0.61563740305573755</v>
      </c>
      <c r="I8375" s="15">
        <f t="shared" si="1854"/>
        <v>0.95751150862929935</v>
      </c>
      <c r="J8375" s="15">
        <f t="shared" si="1855"/>
        <v>0.9885470267915587</v>
      </c>
      <c r="K8375" s="283">
        <f t="shared" si="1860"/>
        <v>0.58272860108330338</v>
      </c>
      <c r="L8375" s="283">
        <f t="shared" si="1861"/>
        <v>2.6646546875967734</v>
      </c>
      <c r="M8375" s="283">
        <f t="shared" si="1862"/>
        <v>5.2980529407910169</v>
      </c>
      <c r="N8375" s="283">
        <f t="shared" si="1863"/>
        <v>1.3760333699069704</v>
      </c>
      <c r="O8375" s="283">
        <f t="shared" si="1864"/>
        <v>1.1284395658066875</v>
      </c>
      <c r="P8375" s="21">
        <f t="shared" si="1856"/>
        <v>0</v>
      </c>
      <c r="Q8375" s="21">
        <f t="shared" si="1857"/>
        <v>1.4448604713749031</v>
      </c>
      <c r="R8375">
        <f t="shared" si="1858"/>
        <v>1.0112882868167345</v>
      </c>
      <c r="S8375" s="296">
        <f t="shared" si="1865"/>
        <v>0</v>
      </c>
      <c r="T8375" s="283">
        <f t="shared" si="1866"/>
        <v>0.58272860108330338</v>
      </c>
    </row>
    <row r="8376" spans="1:20" x14ac:dyDescent="0.25">
      <c r="A8376" s="286">
        <v>43449</v>
      </c>
      <c r="B8376" s="1">
        <f t="shared" si="1859"/>
        <v>6</v>
      </c>
      <c r="C8376" s="285">
        <v>22</v>
      </c>
      <c r="D8376" t="s">
        <v>713</v>
      </c>
      <c r="F8376" s="16">
        <v>12</v>
      </c>
      <c r="G8376" t="str">
        <f t="shared" si="1853"/>
        <v>heating</v>
      </c>
      <c r="H8376" s="283">
        <f>IF(G8376="heating",F8376*Assumptions!M$4+Assumptions!M$7,0)</f>
        <v>0.61563740305573755</v>
      </c>
      <c r="I8376" s="15">
        <f t="shared" si="1854"/>
        <v>0.9426530227543114</v>
      </c>
      <c r="J8376" s="15">
        <f t="shared" si="1855"/>
        <v>0.9885470267915587</v>
      </c>
      <c r="K8376" s="283">
        <f t="shared" si="1860"/>
        <v>0.57368592680720754</v>
      </c>
      <c r="L8376" s="283">
        <f t="shared" si="1861"/>
        <v>2.6646546875967734</v>
      </c>
      <c r="M8376" s="283">
        <f t="shared" si="1862"/>
        <v>5.2158387385843259</v>
      </c>
      <c r="N8376" s="283">
        <f t="shared" si="1863"/>
        <v>1.3760333699069704</v>
      </c>
      <c r="O8376" s="283">
        <f t="shared" si="1864"/>
        <v>1.1109286500649864</v>
      </c>
      <c r="P8376" s="21">
        <f t="shared" si="1856"/>
        <v>0</v>
      </c>
      <c r="Q8376" s="21">
        <f t="shared" si="1857"/>
        <v>1.2427137171080138</v>
      </c>
      <c r="R8376">
        <f t="shared" si="1858"/>
        <v>1.0112882868167345</v>
      </c>
      <c r="S8376" s="296">
        <f t="shared" si="1865"/>
        <v>0</v>
      </c>
      <c r="T8376" s="283">
        <f t="shared" si="1866"/>
        <v>0.57368592680720754</v>
      </c>
    </row>
    <row r="8377" spans="1:20" x14ac:dyDescent="0.25">
      <c r="A8377" s="286">
        <v>43449</v>
      </c>
      <c r="B8377" s="1">
        <f t="shared" si="1859"/>
        <v>6</v>
      </c>
      <c r="C8377" s="285">
        <v>23</v>
      </c>
      <c r="D8377" t="s">
        <v>713</v>
      </c>
      <c r="F8377" s="16">
        <v>12</v>
      </c>
      <c r="G8377" t="str">
        <f t="shared" si="1853"/>
        <v>heating</v>
      </c>
      <c r="H8377" s="283">
        <f>IF(G8377="heating",F8377*Assumptions!M$4+Assumptions!M$7,0)</f>
        <v>0.61563740305573755</v>
      </c>
      <c r="I8377" s="15">
        <f t="shared" si="1854"/>
        <v>0.94450710149963013</v>
      </c>
      <c r="J8377" s="15">
        <f t="shared" si="1855"/>
        <v>0.9885470267915587</v>
      </c>
      <c r="K8377" s="283">
        <f t="shared" si="1860"/>
        <v>0.57481429414673391</v>
      </c>
      <c r="L8377" s="283">
        <f t="shared" si="1861"/>
        <v>2.6646546875967734</v>
      </c>
      <c r="M8377" s="283">
        <f t="shared" si="1862"/>
        <v>5.2260976307862137</v>
      </c>
      <c r="N8377" s="283">
        <f t="shared" si="1863"/>
        <v>1.3760333699069704</v>
      </c>
      <c r="O8377" s="283">
        <f t="shared" si="1864"/>
        <v>1.1131137055922398</v>
      </c>
      <c r="P8377" s="21">
        <f t="shared" si="1856"/>
        <v>0</v>
      </c>
      <c r="Q8377" s="21">
        <f t="shared" si="1857"/>
        <v>1.0297519246597011</v>
      </c>
      <c r="R8377">
        <f t="shared" si="1858"/>
        <v>1.0112882868167345</v>
      </c>
      <c r="S8377" s="296">
        <f t="shared" si="1865"/>
        <v>0</v>
      </c>
      <c r="T8377" s="283">
        <f t="shared" si="1866"/>
        <v>0.57481429414673391</v>
      </c>
    </row>
    <row r="8378" spans="1:20" x14ac:dyDescent="0.25">
      <c r="A8378" s="286">
        <v>43450</v>
      </c>
      <c r="B8378" s="1">
        <f t="shared" si="1859"/>
        <v>7</v>
      </c>
      <c r="C8378" s="285">
        <v>0</v>
      </c>
      <c r="D8378" t="s">
        <v>713</v>
      </c>
      <c r="F8378" s="16">
        <v>12</v>
      </c>
      <c r="G8378" t="str">
        <f t="shared" si="1853"/>
        <v>heating</v>
      </c>
      <c r="H8378" s="283">
        <f>IF(G8378="heating",F8378*Assumptions!M$4+Assumptions!M$7,0)</f>
        <v>0.61563740305573755</v>
      </c>
      <c r="I8378" s="15">
        <f t="shared" si="1854"/>
        <v>0.97481507806017154</v>
      </c>
      <c r="J8378" s="15">
        <f t="shared" si="1855"/>
        <v>0.93760781206536892</v>
      </c>
      <c r="K8378" s="283">
        <f t="shared" si="1860"/>
        <v>0.56268903570934981</v>
      </c>
      <c r="L8378" s="283">
        <f t="shared" si="1861"/>
        <v>2.6646546875967734</v>
      </c>
      <c r="M8378" s="283">
        <f t="shared" si="1862"/>
        <v>5.115857184371519</v>
      </c>
      <c r="N8378" s="283">
        <f t="shared" si="1863"/>
        <v>1.3760333699069704</v>
      </c>
      <c r="O8378" s="283">
        <f t="shared" si="1864"/>
        <v>1.0896334416392788</v>
      </c>
      <c r="P8378" s="21">
        <f t="shared" si="1856"/>
        <v>0</v>
      </c>
      <c r="Q8378" s="21">
        <f t="shared" si="1857"/>
        <v>0.90668853391740301</v>
      </c>
      <c r="R8378">
        <f t="shared" si="1858"/>
        <v>1.0096214758538746</v>
      </c>
      <c r="S8378" s="296">
        <f t="shared" si="1865"/>
        <v>0</v>
      </c>
      <c r="T8378" s="283">
        <f t="shared" si="1866"/>
        <v>0.56268903570934981</v>
      </c>
    </row>
    <row r="8379" spans="1:20" x14ac:dyDescent="0.25">
      <c r="A8379" s="286">
        <v>43450</v>
      </c>
      <c r="B8379" s="1">
        <f t="shared" si="1859"/>
        <v>7</v>
      </c>
      <c r="C8379" s="285">
        <v>1</v>
      </c>
      <c r="D8379" t="s">
        <v>713</v>
      </c>
      <c r="F8379" s="16">
        <v>12</v>
      </c>
      <c r="G8379" t="str">
        <f t="shared" si="1853"/>
        <v>heating</v>
      </c>
      <c r="H8379" s="283">
        <f>IF(G8379="heating",F8379*Assumptions!M$4+Assumptions!M$7,0)</f>
        <v>0.61563740305573755</v>
      </c>
      <c r="I8379" s="15">
        <f t="shared" si="1854"/>
        <v>1.012242869806885</v>
      </c>
      <c r="J8379" s="15">
        <f t="shared" si="1855"/>
        <v>0.93760781206536892</v>
      </c>
      <c r="K8379" s="283">
        <f t="shared" si="1860"/>
        <v>0.58429334664040067</v>
      </c>
      <c r="L8379" s="283">
        <f t="shared" si="1861"/>
        <v>2.6646546875967734</v>
      </c>
      <c r="M8379" s="283">
        <f t="shared" si="1862"/>
        <v>5.3122792972543129</v>
      </c>
      <c r="N8379" s="283">
        <f t="shared" si="1863"/>
        <v>1.3760333699069704</v>
      </c>
      <c r="O8379" s="283">
        <f t="shared" si="1864"/>
        <v>1.131469656991102</v>
      </c>
      <c r="P8379" s="21">
        <f t="shared" si="1856"/>
        <v>0</v>
      </c>
      <c r="Q8379" s="21">
        <f t="shared" si="1857"/>
        <v>0.81803459285312596</v>
      </c>
      <c r="R8379">
        <f t="shared" si="1858"/>
        <v>1.0096214758538746</v>
      </c>
      <c r="S8379" s="296">
        <f t="shared" si="1865"/>
        <v>0</v>
      </c>
      <c r="T8379" s="283">
        <f t="shared" si="1866"/>
        <v>0.58429334664040067</v>
      </c>
    </row>
    <row r="8380" spans="1:20" x14ac:dyDescent="0.25">
      <c r="A8380" s="286">
        <v>43450</v>
      </c>
      <c r="B8380" s="1">
        <f t="shared" si="1859"/>
        <v>7</v>
      </c>
      <c r="C8380" s="285">
        <v>2</v>
      </c>
      <c r="D8380" t="s">
        <v>713</v>
      </c>
      <c r="F8380" s="16">
        <v>14</v>
      </c>
      <c r="G8380" t="str">
        <f t="shared" si="1853"/>
        <v>heating</v>
      </c>
      <c r="H8380" s="283">
        <f>IF(G8380="heating",F8380*Assumptions!M$4+Assumptions!M$7,0)</f>
        <v>0.59424565458165746</v>
      </c>
      <c r="I8380" s="15">
        <f t="shared" si="1854"/>
        <v>1.0509704703585963</v>
      </c>
      <c r="J8380" s="15">
        <f t="shared" si="1855"/>
        <v>0.93760781206536892</v>
      </c>
      <c r="K8380" s="283">
        <f t="shared" si="1860"/>
        <v>0.58556855277912667</v>
      </c>
      <c r="L8380" s="283">
        <f t="shared" si="1861"/>
        <v>2.7335244633277975</v>
      </c>
      <c r="M8380" s="283">
        <f t="shared" si="1862"/>
        <v>5.4614722690901969</v>
      </c>
      <c r="N8380" s="283">
        <f t="shared" si="1863"/>
        <v>1.5010922485335794</v>
      </c>
      <c r="O8380" s="283">
        <f t="shared" si="1864"/>
        <v>1.0663341746923893</v>
      </c>
      <c r="P8380" s="21">
        <f t="shared" si="1856"/>
        <v>0</v>
      </c>
      <c r="Q8380" s="21">
        <f t="shared" si="1857"/>
        <v>0.74507607494346417</v>
      </c>
      <c r="R8380">
        <f t="shared" si="1858"/>
        <v>1.0096214758538746</v>
      </c>
      <c r="S8380" s="296">
        <f t="shared" si="1865"/>
        <v>0</v>
      </c>
      <c r="T8380" s="283">
        <f t="shared" si="1866"/>
        <v>0.58556855277912667</v>
      </c>
    </row>
    <row r="8381" spans="1:20" x14ac:dyDescent="0.25">
      <c r="A8381" s="286">
        <v>43450</v>
      </c>
      <c r="B8381" s="1">
        <f t="shared" si="1859"/>
        <v>7</v>
      </c>
      <c r="C8381" s="285">
        <v>3</v>
      </c>
      <c r="D8381" t="s">
        <v>713</v>
      </c>
      <c r="F8381" s="16">
        <v>14</v>
      </c>
      <c r="G8381" t="str">
        <f t="shared" si="1853"/>
        <v>heating</v>
      </c>
      <c r="H8381" s="283">
        <f>IF(G8381="heating",F8381*Assumptions!M$4+Assumptions!M$7,0)</f>
        <v>0.59424565458165746</v>
      </c>
      <c r="I8381" s="15">
        <f t="shared" si="1854"/>
        <v>1.0924036124451033</v>
      </c>
      <c r="J8381" s="15">
        <f t="shared" si="1855"/>
        <v>0.93760781206536892</v>
      </c>
      <c r="K8381" s="283">
        <f t="shared" si="1860"/>
        <v>0.60865383037061749</v>
      </c>
      <c r="L8381" s="283">
        <f t="shared" si="1861"/>
        <v>2.7335244633277975</v>
      </c>
      <c r="M8381" s="283">
        <f t="shared" si="1862"/>
        <v>5.676783700675446</v>
      </c>
      <c r="N8381" s="283">
        <f t="shared" si="1863"/>
        <v>1.5010922485335794</v>
      </c>
      <c r="O8381" s="283">
        <f t="shared" si="1864"/>
        <v>1.1083730108136869</v>
      </c>
      <c r="P8381" s="21">
        <f t="shared" si="1856"/>
        <v>0</v>
      </c>
      <c r="Q8381" s="21">
        <f t="shared" si="1857"/>
        <v>0.69158980876382303</v>
      </c>
      <c r="R8381">
        <f t="shared" si="1858"/>
        <v>1.0096214758538746</v>
      </c>
      <c r="S8381" s="296">
        <f t="shared" si="1865"/>
        <v>0</v>
      </c>
      <c r="T8381" s="283">
        <f t="shared" si="1866"/>
        <v>0.60865383037061749</v>
      </c>
    </row>
    <row r="8382" spans="1:20" x14ac:dyDescent="0.25">
      <c r="A8382" s="286">
        <v>43450</v>
      </c>
      <c r="B8382" s="1">
        <f t="shared" si="1859"/>
        <v>7</v>
      </c>
      <c r="C8382" s="285">
        <v>4</v>
      </c>
      <c r="D8382" t="s">
        <v>713</v>
      </c>
      <c r="F8382" s="16">
        <v>12</v>
      </c>
      <c r="G8382" t="str">
        <f t="shared" si="1853"/>
        <v>heating</v>
      </c>
      <c r="H8382" s="283">
        <f>IF(G8382="heating",F8382*Assumptions!M$4+Assumptions!M$7,0)</f>
        <v>0.61563740305573755</v>
      </c>
      <c r="I8382" s="15">
        <f t="shared" si="1854"/>
        <v>1.1348296917927807</v>
      </c>
      <c r="J8382" s="15">
        <f t="shared" si="1855"/>
        <v>0.93760781206536892</v>
      </c>
      <c r="K8382" s="283">
        <f t="shared" si="1860"/>
        <v>0.65505370130292839</v>
      </c>
      <c r="L8382" s="283">
        <f t="shared" si="1861"/>
        <v>2.6646546875967734</v>
      </c>
      <c r="M8382" s="283">
        <f t="shared" si="1862"/>
        <v>5.9556184167248336</v>
      </c>
      <c r="N8382" s="283">
        <f t="shared" si="1863"/>
        <v>1.3760333699069704</v>
      </c>
      <c r="O8382" s="283">
        <f t="shared" si="1864"/>
        <v>1.2684953388321334</v>
      </c>
      <c r="P8382" s="21">
        <f t="shared" si="1856"/>
        <v>0</v>
      </c>
      <c r="Q8382" s="21">
        <f t="shared" si="1857"/>
        <v>0.6473875548762833</v>
      </c>
      <c r="R8382">
        <f t="shared" si="1858"/>
        <v>1.0096214758538746</v>
      </c>
      <c r="S8382" s="296">
        <f t="shared" si="1865"/>
        <v>0</v>
      </c>
      <c r="T8382" s="283">
        <f t="shared" si="1866"/>
        <v>0.65505370130292839</v>
      </c>
    </row>
    <row r="8383" spans="1:20" x14ac:dyDescent="0.25">
      <c r="A8383" s="286">
        <v>43450</v>
      </c>
      <c r="B8383" s="1">
        <f t="shared" si="1859"/>
        <v>7</v>
      </c>
      <c r="C8383" s="285">
        <v>5</v>
      </c>
      <c r="D8383" t="s">
        <v>713</v>
      </c>
      <c r="F8383" s="16">
        <v>12</v>
      </c>
      <c r="G8383" t="str">
        <f t="shared" si="1853"/>
        <v>heating</v>
      </c>
      <c r="H8383" s="283">
        <f>IF(G8383="heating",F8383*Assumptions!M$4+Assumptions!M$7,0)</f>
        <v>0.61563740305573755</v>
      </c>
      <c r="I8383" s="15">
        <f t="shared" si="1854"/>
        <v>1.1635558681477385</v>
      </c>
      <c r="J8383" s="15">
        <f t="shared" si="1855"/>
        <v>0.93760781206536892</v>
      </c>
      <c r="K8383" s="283">
        <f t="shared" si="1860"/>
        <v>0.67163520977215851</v>
      </c>
      <c r="L8383" s="283">
        <f t="shared" si="1861"/>
        <v>2.6646546875967734</v>
      </c>
      <c r="M8383" s="283">
        <f t="shared" si="1862"/>
        <v>6.1063742051739354</v>
      </c>
      <c r="N8383" s="283">
        <f t="shared" si="1863"/>
        <v>1.3760333699069704</v>
      </c>
      <c r="O8383" s="283">
        <f t="shared" si="1864"/>
        <v>1.3006050210798443</v>
      </c>
      <c r="P8383" s="21">
        <f t="shared" si="1856"/>
        <v>0</v>
      </c>
      <c r="Q8383" s="21">
        <f t="shared" si="1857"/>
        <v>0.72139578924615555</v>
      </c>
      <c r="R8383">
        <f t="shared" si="1858"/>
        <v>1.0096214758538746</v>
      </c>
      <c r="S8383" s="296">
        <f t="shared" si="1865"/>
        <v>0</v>
      </c>
      <c r="T8383" s="283">
        <f t="shared" si="1866"/>
        <v>0.67163520977215851</v>
      </c>
    </row>
    <row r="8384" spans="1:20" x14ac:dyDescent="0.25">
      <c r="A8384" s="286">
        <v>43450</v>
      </c>
      <c r="B8384" s="1">
        <f t="shared" si="1859"/>
        <v>7</v>
      </c>
      <c r="C8384" s="285">
        <v>6</v>
      </c>
      <c r="D8384" t="s">
        <v>713</v>
      </c>
      <c r="F8384" s="16">
        <v>14</v>
      </c>
      <c r="G8384" t="str">
        <f t="shared" si="1853"/>
        <v>heating</v>
      </c>
      <c r="H8384" s="283">
        <f>IF(G8384="heating",F8384*Assumptions!M$4+Assumptions!M$7,0)</f>
        <v>0.59424565458165746</v>
      </c>
      <c r="I8384" s="15">
        <f t="shared" si="1854"/>
        <v>1.2083911162615524</v>
      </c>
      <c r="J8384" s="15">
        <f t="shared" si="1855"/>
        <v>0.93760781206536892</v>
      </c>
      <c r="K8384" s="283">
        <f t="shared" si="1860"/>
        <v>0.67327851457043841</v>
      </c>
      <c r="L8384" s="283">
        <f t="shared" si="1861"/>
        <v>2.7335244633277975</v>
      </c>
      <c r="M8384" s="283">
        <f t="shared" si="1862"/>
        <v>6.2795242662009354</v>
      </c>
      <c r="N8384" s="283">
        <f t="shared" si="1863"/>
        <v>1.5010922485335794</v>
      </c>
      <c r="O8384" s="283">
        <f t="shared" si="1864"/>
        <v>1.226056088164607</v>
      </c>
      <c r="P8384" s="21">
        <f t="shared" si="1856"/>
        <v>0</v>
      </c>
      <c r="Q8384" s="21">
        <f t="shared" si="1857"/>
        <v>0.87787080972652631</v>
      </c>
      <c r="R8384">
        <f t="shared" si="1858"/>
        <v>1.0096214758538746</v>
      </c>
      <c r="S8384" s="296">
        <f t="shared" si="1865"/>
        <v>0</v>
      </c>
      <c r="T8384" s="283">
        <f t="shared" si="1866"/>
        <v>0.67327851457043841</v>
      </c>
    </row>
    <row r="8385" spans="1:20" x14ac:dyDescent="0.25">
      <c r="A8385" s="286">
        <v>43450</v>
      </c>
      <c r="B8385" s="1">
        <f t="shared" si="1859"/>
        <v>7</v>
      </c>
      <c r="C8385" s="285">
        <v>7</v>
      </c>
      <c r="D8385" t="s">
        <v>713</v>
      </c>
      <c r="F8385" s="16">
        <v>16</v>
      </c>
      <c r="G8385" t="str">
        <f t="shared" si="1853"/>
        <v>heating</v>
      </c>
      <c r="H8385" s="283">
        <f>IF(G8385="heating",F8385*Assumptions!M$4+Assumptions!M$7,0)</f>
        <v>0.57285390610757747</v>
      </c>
      <c r="I8385" s="15">
        <f t="shared" si="1854"/>
        <v>1.1637425769249583</v>
      </c>
      <c r="J8385" s="15">
        <f t="shared" si="1855"/>
        <v>0.93760781206536892</v>
      </c>
      <c r="K8385" s="283">
        <f t="shared" si="1860"/>
        <v>0.6250604492356856</v>
      </c>
      <c r="L8385" s="283">
        <f t="shared" si="1861"/>
        <v>2.8179276134894917</v>
      </c>
      <c r="M8385" s="283">
        <f t="shared" si="1862"/>
        <v>6.0098118412047254</v>
      </c>
      <c r="N8385" s="283">
        <f t="shared" si="1863"/>
        <v>1.6317545686209942</v>
      </c>
      <c r="O8385" s="283">
        <f t="shared" si="1864"/>
        <v>1.0794362913841473</v>
      </c>
      <c r="P8385" s="21">
        <f t="shared" si="1856"/>
        <v>0</v>
      </c>
      <c r="Q8385" s="21">
        <f t="shared" si="1857"/>
        <v>0.97331382064367777</v>
      </c>
      <c r="R8385">
        <f t="shared" si="1858"/>
        <v>1.0096214758538746</v>
      </c>
      <c r="S8385" s="296">
        <f t="shared" si="1865"/>
        <v>0</v>
      </c>
      <c r="T8385" s="283">
        <f t="shared" si="1866"/>
        <v>0.6250604492356856</v>
      </c>
    </row>
    <row r="8386" spans="1:20" x14ac:dyDescent="0.25">
      <c r="A8386" s="286">
        <v>43450</v>
      </c>
      <c r="B8386" s="1">
        <f t="shared" si="1859"/>
        <v>7</v>
      </c>
      <c r="C8386" s="285">
        <v>8</v>
      </c>
      <c r="D8386" t="s">
        <v>713</v>
      </c>
      <c r="F8386" s="16">
        <v>16</v>
      </c>
      <c r="G8386" t="str">
        <f t="shared" ref="G8386:G8449" si="1867">VLOOKUP(A8386,U$2:W$366,3,FALSE)</f>
        <v>heating</v>
      </c>
      <c r="H8386" s="283">
        <f>IF(G8386="heating",F8386*Assumptions!M$4+Assumptions!M$7,0)</f>
        <v>0.57285390610757747</v>
      </c>
      <c r="I8386" s="15">
        <f t="shared" ref="I8386:I8449" si="1868">VLOOKUP(C8386,AO$2:AQ$25,3,FALSE)</f>
        <v>1.094193721037565</v>
      </c>
      <c r="J8386" s="15">
        <f t="shared" ref="J8386:J8449" si="1869">VLOOKUP(B8386,AS$4:AU$10,3,FALSE)</f>
        <v>0.93760781206536892</v>
      </c>
      <c r="K8386" s="283">
        <f t="shared" si="1860"/>
        <v>0.58770490345882487</v>
      </c>
      <c r="L8386" s="283">
        <f t="shared" si="1861"/>
        <v>2.8179276134894917</v>
      </c>
      <c r="M8386" s="283">
        <f t="shared" si="1862"/>
        <v>5.6506468970477917</v>
      </c>
      <c r="N8386" s="283">
        <f t="shared" si="1863"/>
        <v>1.6317545686209942</v>
      </c>
      <c r="O8386" s="283">
        <f t="shared" si="1864"/>
        <v>1.0149258398825181</v>
      </c>
      <c r="P8386" s="21">
        <f t="shared" ref="P8386:P8449" si="1870">IF(G8386="cooling",IF(F8386&lt;61,0.025,(F8386^2*AX$25+F8386*AY$25+AZ$25)),0)</f>
        <v>0</v>
      </c>
      <c r="Q8386" s="21">
        <f t="shared" ref="Q8386:Q8449" si="1871">VLOOKUP(C8386,BB$2:BC$25,2,FALSE)</f>
        <v>0.94940007506179924</v>
      </c>
      <c r="R8386">
        <f t="shared" ref="R8386:R8449" si="1872">VLOOKUP(B8386,AS$4:AV$10,4,FALSE)</f>
        <v>1.0096214758538746</v>
      </c>
      <c r="S8386" s="296">
        <f t="shared" si="1865"/>
        <v>0</v>
      </c>
      <c r="T8386" s="283">
        <f t="shared" si="1866"/>
        <v>0.58770490345882487</v>
      </c>
    </row>
    <row r="8387" spans="1:20" x14ac:dyDescent="0.25">
      <c r="A8387" s="286">
        <v>43450</v>
      </c>
      <c r="B8387" s="1">
        <f t="shared" ref="B8387:B8450" si="1873">WEEKDAY(A8387,2)</f>
        <v>7</v>
      </c>
      <c r="C8387" s="285">
        <v>9</v>
      </c>
      <c r="D8387" t="s">
        <v>713</v>
      </c>
      <c r="F8387" s="16">
        <v>18</v>
      </c>
      <c r="G8387" t="str">
        <f t="shared" si="1867"/>
        <v>heating</v>
      </c>
      <c r="H8387" s="283">
        <f>IF(G8387="heating",F8387*Assumptions!M$4+Assumptions!M$7,0)</f>
        <v>0.55146215763349737</v>
      </c>
      <c r="I8387" s="15">
        <f t="shared" si="1868"/>
        <v>1.0343009000871222</v>
      </c>
      <c r="J8387" s="15">
        <f t="shared" si="1869"/>
        <v>0.93760781206536892</v>
      </c>
      <c r="K8387" s="283">
        <f t="shared" ref="K8387:K8450" si="1874">H8387*I8387*J8387</f>
        <v>0.53479068673834917</v>
      </c>
      <c r="L8387" s="283">
        <f t="shared" ref="L8387:L8450" si="1875">VLOOKUP(F8387,BL$2:BN$92,2,FALSE)</f>
        <v>2.9050026706454841</v>
      </c>
      <c r="M8387" s="283">
        <f t="shared" ref="M8387:M8450" si="1876">IF(G8387="heating",K8387*(L8387*3.412),0)</f>
        <v>5.3007752893967393</v>
      </c>
      <c r="N8387" s="283">
        <f t="shared" ref="N8387:N8450" si="1877">VLOOKUP(F8387,BL$2:BN$92,3,FALSE)</f>
        <v>1.7641684145174241</v>
      </c>
      <c r="O8387" s="283">
        <f t="shared" ref="O8387:O8450" si="1878">IF(F8387&lt;=61,IF(G8387="heating",IF(F8387&gt;=5,K8387*L8387/N8387,0),0),0)</f>
        <v>0.88062361871284522</v>
      </c>
      <c r="P8387" s="21">
        <f t="shared" si="1870"/>
        <v>0</v>
      </c>
      <c r="Q8387" s="21">
        <f t="shared" si="1871"/>
        <v>0.8408485371888097</v>
      </c>
      <c r="R8387">
        <f t="shared" si="1872"/>
        <v>1.0096214758538746</v>
      </c>
      <c r="S8387" s="296">
        <f t="shared" ref="S8387:S8450" si="1879">P8387*Q8387*R8387</f>
        <v>0</v>
      </c>
      <c r="T8387" s="283">
        <f t="shared" ref="T8387:T8450" si="1880">K8387+S8387</f>
        <v>0.53479068673834917</v>
      </c>
    </row>
    <row r="8388" spans="1:20" x14ac:dyDescent="0.25">
      <c r="A8388" s="286">
        <v>43450</v>
      </c>
      <c r="B8388" s="1">
        <f t="shared" si="1873"/>
        <v>7</v>
      </c>
      <c r="C8388" s="285">
        <v>10</v>
      </c>
      <c r="D8388" t="s">
        <v>713</v>
      </c>
      <c r="F8388" s="16">
        <v>19</v>
      </c>
      <c r="G8388" t="str">
        <f t="shared" si="1867"/>
        <v>heating</v>
      </c>
      <c r="H8388" s="283">
        <f>IF(G8388="heating",F8388*Assumptions!M$4+Assumptions!M$7,0)</f>
        <v>0.54076628339645738</v>
      </c>
      <c r="I8388" s="15">
        <f t="shared" si="1868"/>
        <v>0.98112329028689171</v>
      </c>
      <c r="J8388" s="15">
        <f t="shared" si="1869"/>
        <v>0.93760781206536892</v>
      </c>
      <c r="K8388" s="283">
        <f t="shared" si="1874"/>
        <v>0.49745569613590174</v>
      </c>
      <c r="L8388" s="283">
        <f t="shared" si="1875"/>
        <v>2.9437809613584625</v>
      </c>
      <c r="M8388" s="283">
        <f t="shared" si="1876"/>
        <v>4.9965348724630889</v>
      </c>
      <c r="N8388" s="283">
        <f t="shared" si="1877"/>
        <v>1.8289671560163632</v>
      </c>
      <c r="O8388" s="283">
        <f t="shared" si="1878"/>
        <v>0.8006708062455149</v>
      </c>
      <c r="P8388" s="21">
        <f t="shared" si="1870"/>
        <v>0</v>
      </c>
      <c r="Q8388" s="21">
        <f t="shared" si="1871"/>
        <v>0.74504051125983206</v>
      </c>
      <c r="R8388">
        <f t="shared" si="1872"/>
        <v>1.0096214758538746</v>
      </c>
      <c r="S8388" s="296">
        <f t="shared" si="1879"/>
        <v>0</v>
      </c>
      <c r="T8388" s="283">
        <f t="shared" si="1880"/>
        <v>0.49745569613590174</v>
      </c>
    </row>
    <row r="8389" spans="1:20" x14ac:dyDescent="0.25">
      <c r="A8389" s="286">
        <v>43450</v>
      </c>
      <c r="B8389" s="1">
        <f t="shared" si="1873"/>
        <v>7</v>
      </c>
      <c r="C8389" s="285">
        <v>11</v>
      </c>
      <c r="D8389" t="s">
        <v>713</v>
      </c>
      <c r="F8389" s="16">
        <v>21</v>
      </c>
      <c r="G8389" t="str">
        <f t="shared" si="1867"/>
        <v>heating</v>
      </c>
      <c r="H8389" s="283">
        <f>IF(G8389="heating",F8389*Assumptions!M$4+Assumptions!M$7,0)</f>
        <v>0.51937453492237728</v>
      </c>
      <c r="I8389" s="15">
        <f t="shared" si="1868"/>
        <v>0.94956163997961163</v>
      </c>
      <c r="J8389" s="15">
        <f t="shared" si="1869"/>
        <v>0.93760781206536892</v>
      </c>
      <c r="K8389" s="283">
        <f t="shared" si="1874"/>
        <v>0.46240767225135154</v>
      </c>
      <c r="L8389" s="283">
        <f t="shared" si="1875"/>
        <v>3.0222800846604434</v>
      </c>
      <c r="M8389" s="283">
        <f t="shared" si="1876"/>
        <v>4.7683570020402151</v>
      </c>
      <c r="N8389" s="283">
        <f t="shared" si="1877"/>
        <v>1.9596958788221039</v>
      </c>
      <c r="O8389" s="283">
        <f t="shared" si="1878"/>
        <v>0.71313386630146447</v>
      </c>
      <c r="P8389" s="21">
        <f t="shared" si="1870"/>
        <v>0</v>
      </c>
      <c r="Q8389" s="21">
        <f t="shared" si="1871"/>
        <v>0.72850690893675296</v>
      </c>
      <c r="R8389">
        <f t="shared" si="1872"/>
        <v>1.0096214758538746</v>
      </c>
      <c r="S8389" s="296">
        <f t="shared" si="1879"/>
        <v>0</v>
      </c>
      <c r="T8389" s="283">
        <f t="shared" si="1880"/>
        <v>0.46240767225135154</v>
      </c>
    </row>
    <row r="8390" spans="1:20" x14ac:dyDescent="0.25">
      <c r="A8390" s="286">
        <v>43450</v>
      </c>
      <c r="B8390" s="1">
        <f t="shared" si="1873"/>
        <v>7</v>
      </c>
      <c r="C8390" s="285">
        <v>12</v>
      </c>
      <c r="D8390" t="s">
        <v>713</v>
      </c>
      <c r="F8390" s="16">
        <v>23</v>
      </c>
      <c r="G8390" t="str">
        <f t="shared" si="1867"/>
        <v>heating</v>
      </c>
      <c r="H8390" s="283">
        <f>IF(G8390="heating",F8390*Assumptions!M$4+Assumptions!M$7,0)</f>
        <v>0.4979827864482973</v>
      </c>
      <c r="I8390" s="15">
        <f t="shared" si="1868"/>
        <v>0.91648403420261149</v>
      </c>
      <c r="J8390" s="15">
        <f t="shared" si="1869"/>
        <v>0.93760781206536892</v>
      </c>
      <c r="K8390" s="283">
        <f t="shared" si="1874"/>
        <v>0.42791789822101056</v>
      </c>
      <c r="L8390" s="283">
        <f t="shared" si="1875"/>
        <v>3.0592830131973998</v>
      </c>
      <c r="M8390" s="283">
        <f t="shared" si="1876"/>
        <v>4.4667241175251311</v>
      </c>
      <c r="N8390" s="283">
        <f t="shared" si="1877"/>
        <v>2.0731424140202046</v>
      </c>
      <c r="O8390" s="283">
        <f t="shared" si="1878"/>
        <v>0.63146745164122275</v>
      </c>
      <c r="P8390" s="21">
        <f t="shared" si="1870"/>
        <v>0</v>
      </c>
      <c r="Q8390" s="21">
        <f t="shared" si="1871"/>
        <v>0.75910815787401487</v>
      </c>
      <c r="R8390">
        <f t="shared" si="1872"/>
        <v>1.0096214758538746</v>
      </c>
      <c r="S8390" s="296">
        <f t="shared" si="1879"/>
        <v>0</v>
      </c>
      <c r="T8390" s="283">
        <f t="shared" si="1880"/>
        <v>0.42791789822101056</v>
      </c>
    </row>
    <row r="8391" spans="1:20" x14ac:dyDescent="0.25">
      <c r="A8391" s="286">
        <v>43450</v>
      </c>
      <c r="B8391" s="1">
        <f t="shared" si="1873"/>
        <v>7</v>
      </c>
      <c r="C8391" s="285">
        <v>13</v>
      </c>
      <c r="D8391" t="s">
        <v>713</v>
      </c>
      <c r="F8391" s="16">
        <v>25</v>
      </c>
      <c r="G8391" t="str">
        <f t="shared" si="1867"/>
        <v>heating</v>
      </c>
      <c r="H8391" s="283">
        <f>IF(G8391="heating",F8391*Assumptions!M$4+Assumptions!M$7,0)</f>
        <v>0.47659103797421726</v>
      </c>
      <c r="I8391" s="15">
        <f t="shared" si="1868"/>
        <v>0.90040206880052787</v>
      </c>
      <c r="J8391" s="15">
        <f t="shared" si="1869"/>
        <v>0.93760781206536892</v>
      </c>
      <c r="K8391" s="283">
        <f t="shared" si="1874"/>
        <v>0.40234959897547173</v>
      </c>
      <c r="L8391" s="283">
        <f t="shared" si="1875"/>
        <v>3.0939281817466902</v>
      </c>
      <c r="M8391" s="283">
        <f t="shared" si="1876"/>
        <v>4.2473966839861665</v>
      </c>
      <c r="N8391" s="283">
        <f t="shared" si="1877"/>
        <v>2.1843738559015753</v>
      </c>
      <c r="O8391" s="283">
        <f t="shared" si="1878"/>
        <v>0.56988448191754126</v>
      </c>
      <c r="P8391" s="21">
        <f t="shared" si="1870"/>
        <v>0</v>
      </c>
      <c r="Q8391" s="21">
        <f t="shared" si="1871"/>
        <v>0.79115902007799765</v>
      </c>
      <c r="R8391">
        <f t="shared" si="1872"/>
        <v>1.0096214758538746</v>
      </c>
      <c r="S8391" s="296">
        <f t="shared" si="1879"/>
        <v>0</v>
      </c>
      <c r="T8391" s="283">
        <f t="shared" si="1880"/>
        <v>0.40234959897547173</v>
      </c>
    </row>
    <row r="8392" spans="1:20" x14ac:dyDescent="0.25">
      <c r="A8392" s="286">
        <v>43450</v>
      </c>
      <c r="B8392" s="1">
        <f t="shared" si="1873"/>
        <v>7</v>
      </c>
      <c r="C8392" s="285">
        <v>14</v>
      </c>
      <c r="D8392" t="s">
        <v>713</v>
      </c>
      <c r="F8392" s="16">
        <v>25</v>
      </c>
      <c r="G8392" t="str">
        <f t="shared" si="1867"/>
        <v>heating</v>
      </c>
      <c r="H8392" s="283">
        <f>IF(G8392="heating",F8392*Assumptions!M$4+Assumptions!M$7,0)</f>
        <v>0.47659103797421726</v>
      </c>
      <c r="I8392" s="15">
        <f t="shared" si="1868"/>
        <v>0.86032894500746537</v>
      </c>
      <c r="J8392" s="15">
        <f t="shared" si="1869"/>
        <v>0.93760781206536892</v>
      </c>
      <c r="K8392" s="283">
        <f t="shared" si="1874"/>
        <v>0.38444270399319797</v>
      </c>
      <c r="L8392" s="283">
        <f t="shared" si="1875"/>
        <v>3.0939281817466902</v>
      </c>
      <c r="M8392" s="283">
        <f t="shared" si="1876"/>
        <v>4.0583628523087683</v>
      </c>
      <c r="N8392" s="283">
        <f t="shared" si="1877"/>
        <v>2.1843738559015753</v>
      </c>
      <c r="O8392" s="283">
        <f t="shared" si="1878"/>
        <v>0.54452131119310121</v>
      </c>
      <c r="P8392" s="21">
        <f t="shared" si="1870"/>
        <v>0</v>
      </c>
      <c r="Q8392" s="21">
        <f t="shared" si="1871"/>
        <v>0.84355555031342389</v>
      </c>
      <c r="R8392">
        <f t="shared" si="1872"/>
        <v>1.0096214758538746</v>
      </c>
      <c r="S8392" s="296">
        <f t="shared" si="1879"/>
        <v>0</v>
      </c>
      <c r="T8392" s="283">
        <f t="shared" si="1880"/>
        <v>0.38444270399319797</v>
      </c>
    </row>
    <row r="8393" spans="1:20" x14ac:dyDescent="0.25">
      <c r="A8393" s="286">
        <v>43450</v>
      </c>
      <c r="B8393" s="1">
        <f t="shared" si="1873"/>
        <v>7</v>
      </c>
      <c r="C8393" s="285">
        <v>15</v>
      </c>
      <c r="D8393" t="s">
        <v>713</v>
      </c>
      <c r="F8393" s="16">
        <v>25</v>
      </c>
      <c r="G8393" t="str">
        <f t="shared" si="1867"/>
        <v>heating</v>
      </c>
      <c r="H8393" s="283">
        <f>IF(G8393="heating",F8393*Assumptions!M$4+Assumptions!M$7,0)</f>
        <v>0.47659103797421726</v>
      </c>
      <c r="I8393" s="15">
        <f t="shared" si="1868"/>
        <v>0.85754515037175039</v>
      </c>
      <c r="J8393" s="15">
        <f t="shared" si="1869"/>
        <v>0.93760781206536892</v>
      </c>
      <c r="K8393" s="283">
        <f t="shared" si="1874"/>
        <v>0.3831987501040181</v>
      </c>
      <c r="L8393" s="283">
        <f t="shared" si="1875"/>
        <v>3.0939281817466902</v>
      </c>
      <c r="M8393" s="283">
        <f t="shared" si="1876"/>
        <v>4.0452310742794415</v>
      </c>
      <c r="N8393" s="283">
        <f t="shared" si="1877"/>
        <v>2.1843738559015753</v>
      </c>
      <c r="O8393" s="283">
        <f t="shared" si="1878"/>
        <v>0.54275938569480386</v>
      </c>
      <c r="P8393" s="21">
        <f t="shared" si="1870"/>
        <v>0</v>
      </c>
      <c r="Q8393" s="21">
        <f t="shared" si="1871"/>
        <v>0.96592607327566882</v>
      </c>
      <c r="R8393">
        <f t="shared" si="1872"/>
        <v>1.0096214758538746</v>
      </c>
      <c r="S8393" s="296">
        <f t="shared" si="1879"/>
        <v>0</v>
      </c>
      <c r="T8393" s="283">
        <f t="shared" si="1880"/>
        <v>0.3831987501040181</v>
      </c>
    </row>
    <row r="8394" spans="1:20" x14ac:dyDescent="0.25">
      <c r="A8394" s="286">
        <v>43450</v>
      </c>
      <c r="B8394" s="1">
        <f t="shared" si="1873"/>
        <v>7</v>
      </c>
      <c r="C8394" s="285">
        <v>16</v>
      </c>
      <c r="D8394" t="s">
        <v>713</v>
      </c>
      <c r="F8394" s="16">
        <v>25</v>
      </c>
      <c r="G8394" t="str">
        <f t="shared" si="1867"/>
        <v>heating</v>
      </c>
      <c r="H8394" s="283">
        <f>IF(G8394="heating",F8394*Assumptions!M$4+Assumptions!M$7,0)</f>
        <v>0.47659103797421726</v>
      </c>
      <c r="I8394" s="15">
        <f t="shared" si="1868"/>
        <v>0.88344815438260227</v>
      </c>
      <c r="J8394" s="15">
        <f t="shared" si="1869"/>
        <v>0.93760781206536892</v>
      </c>
      <c r="K8394" s="283">
        <f t="shared" si="1874"/>
        <v>0.39477364940418302</v>
      </c>
      <c r="L8394" s="283">
        <f t="shared" si="1875"/>
        <v>3.0939281817466902</v>
      </c>
      <c r="M8394" s="283">
        <f t="shared" si="1876"/>
        <v>4.1674213014604344</v>
      </c>
      <c r="N8394" s="283">
        <f t="shared" si="1877"/>
        <v>2.1843738559015753</v>
      </c>
      <c r="O8394" s="283">
        <f t="shared" si="1878"/>
        <v>0.55915397266026601</v>
      </c>
      <c r="P8394" s="21">
        <f t="shared" si="1870"/>
        <v>0</v>
      </c>
      <c r="Q8394" s="21">
        <f t="shared" si="1871"/>
        <v>1.1649354943302594</v>
      </c>
      <c r="R8394">
        <f t="shared" si="1872"/>
        <v>1.0096214758538746</v>
      </c>
      <c r="S8394" s="296">
        <f t="shared" si="1879"/>
        <v>0</v>
      </c>
      <c r="T8394" s="283">
        <f t="shared" si="1880"/>
        <v>0.39477364940418302</v>
      </c>
    </row>
    <row r="8395" spans="1:20" x14ac:dyDescent="0.25">
      <c r="A8395" s="286">
        <v>43450</v>
      </c>
      <c r="B8395" s="1">
        <f t="shared" si="1873"/>
        <v>7</v>
      </c>
      <c r="C8395" s="285">
        <v>17</v>
      </c>
      <c r="D8395" t="s">
        <v>713</v>
      </c>
      <c r="F8395" s="16">
        <v>25</v>
      </c>
      <c r="G8395" t="str">
        <f t="shared" si="1867"/>
        <v>heating</v>
      </c>
      <c r="H8395" s="283">
        <f>IF(G8395="heating",F8395*Assumptions!M$4+Assumptions!M$7,0)</f>
        <v>0.47659103797421726</v>
      </c>
      <c r="I8395" s="15">
        <f t="shared" si="1868"/>
        <v>0.94025748850374469</v>
      </c>
      <c r="J8395" s="15">
        <f t="shared" si="1869"/>
        <v>0.93760781206536892</v>
      </c>
      <c r="K8395" s="283">
        <f t="shared" si="1874"/>
        <v>0.42015921169210013</v>
      </c>
      <c r="L8395" s="283">
        <f t="shared" si="1875"/>
        <v>3.0939281817466902</v>
      </c>
      <c r="M8395" s="283">
        <f t="shared" si="1876"/>
        <v>4.4354035570843466</v>
      </c>
      <c r="N8395" s="283">
        <f t="shared" si="1877"/>
        <v>2.1843738559015753</v>
      </c>
      <c r="O8395" s="283">
        <f t="shared" si="1878"/>
        <v>0.59510986288476964</v>
      </c>
      <c r="P8395" s="21">
        <f t="shared" si="1870"/>
        <v>0</v>
      </c>
      <c r="Q8395" s="21">
        <f t="shared" si="1871"/>
        <v>1.3521540118753073</v>
      </c>
      <c r="R8395">
        <f t="shared" si="1872"/>
        <v>1.0096214758538746</v>
      </c>
      <c r="S8395" s="296">
        <f t="shared" si="1879"/>
        <v>0</v>
      </c>
      <c r="T8395" s="283">
        <f t="shared" si="1880"/>
        <v>0.42015921169210013</v>
      </c>
    </row>
    <row r="8396" spans="1:20" x14ac:dyDescent="0.25">
      <c r="A8396" s="286">
        <v>43450</v>
      </c>
      <c r="B8396" s="1">
        <f t="shared" si="1873"/>
        <v>7</v>
      </c>
      <c r="C8396" s="285">
        <v>18</v>
      </c>
      <c r="D8396" t="s">
        <v>713</v>
      </c>
      <c r="F8396" s="16">
        <v>23</v>
      </c>
      <c r="G8396" t="str">
        <f t="shared" si="1867"/>
        <v>heating</v>
      </c>
      <c r="H8396" s="283">
        <f>IF(G8396="heating",F8396*Assumptions!M$4+Assumptions!M$7,0)</f>
        <v>0.4979827864482973</v>
      </c>
      <c r="I8396" s="15">
        <f t="shared" si="1868"/>
        <v>0.98182363790757687</v>
      </c>
      <c r="J8396" s="15">
        <f t="shared" si="1869"/>
        <v>0.93760781206536892</v>
      </c>
      <c r="K8396" s="283">
        <f t="shared" si="1874"/>
        <v>0.45842577925829364</v>
      </c>
      <c r="L8396" s="283">
        <f t="shared" si="1875"/>
        <v>3.0592830131973998</v>
      </c>
      <c r="M8396" s="283">
        <f t="shared" si="1876"/>
        <v>4.7851737280002675</v>
      </c>
      <c r="N8396" s="283">
        <f t="shared" si="1877"/>
        <v>2.0731424140202046</v>
      </c>
      <c r="O8396" s="283">
        <f t="shared" si="1878"/>
        <v>0.67648714811495358</v>
      </c>
      <c r="P8396" s="21">
        <f t="shared" si="1870"/>
        <v>0</v>
      </c>
      <c r="Q8396" s="21">
        <f t="shared" si="1871"/>
        <v>1.5598916921549892</v>
      </c>
      <c r="R8396">
        <f t="shared" si="1872"/>
        <v>1.0096214758538746</v>
      </c>
      <c r="S8396" s="296">
        <f t="shared" si="1879"/>
        <v>0</v>
      </c>
      <c r="T8396" s="283">
        <f t="shared" si="1880"/>
        <v>0.45842577925829364</v>
      </c>
    </row>
    <row r="8397" spans="1:20" x14ac:dyDescent="0.25">
      <c r="A8397" s="286">
        <v>43450</v>
      </c>
      <c r="B8397" s="1">
        <f t="shared" si="1873"/>
        <v>7</v>
      </c>
      <c r="C8397" s="285">
        <v>19</v>
      </c>
      <c r="D8397" t="s">
        <v>713</v>
      </c>
      <c r="F8397" s="16">
        <v>21</v>
      </c>
      <c r="G8397" t="str">
        <f t="shared" si="1867"/>
        <v>heating</v>
      </c>
      <c r="H8397" s="283">
        <f>IF(G8397="heating",F8397*Assumptions!M$4+Assumptions!M$7,0)</f>
        <v>0.51937453492237728</v>
      </c>
      <c r="I8397" s="15">
        <f t="shared" si="1868"/>
        <v>0.98418842963438757</v>
      </c>
      <c r="J8397" s="15">
        <f t="shared" si="1869"/>
        <v>0.93760781206536892</v>
      </c>
      <c r="K8397" s="283">
        <f t="shared" si="1874"/>
        <v>0.47926986689744738</v>
      </c>
      <c r="L8397" s="283">
        <f t="shared" si="1875"/>
        <v>3.0222800846604434</v>
      </c>
      <c r="M8397" s="283">
        <f t="shared" si="1876"/>
        <v>4.942240284553681</v>
      </c>
      <c r="N8397" s="283">
        <f t="shared" si="1877"/>
        <v>1.9596958788221039</v>
      </c>
      <c r="O8397" s="283">
        <f t="shared" si="1878"/>
        <v>0.73913906211439595</v>
      </c>
      <c r="P8397" s="21">
        <f t="shared" si="1870"/>
        <v>0</v>
      </c>
      <c r="Q8397" s="21">
        <f t="shared" si="1871"/>
        <v>1.6764212681468484</v>
      </c>
      <c r="R8397">
        <f t="shared" si="1872"/>
        <v>1.0096214758538746</v>
      </c>
      <c r="S8397" s="296">
        <f t="shared" si="1879"/>
        <v>0</v>
      </c>
      <c r="T8397" s="283">
        <f t="shared" si="1880"/>
        <v>0.47926986689744738</v>
      </c>
    </row>
    <row r="8398" spans="1:20" x14ac:dyDescent="0.25">
      <c r="A8398" s="286">
        <v>43450</v>
      </c>
      <c r="B8398" s="1">
        <f t="shared" si="1873"/>
        <v>7</v>
      </c>
      <c r="C8398" s="285">
        <v>20</v>
      </c>
      <c r="D8398" t="s">
        <v>713</v>
      </c>
      <c r="F8398" s="16">
        <v>21</v>
      </c>
      <c r="G8398" t="str">
        <f t="shared" si="1867"/>
        <v>heating</v>
      </c>
      <c r="H8398" s="283">
        <f>IF(G8398="heating",F8398*Assumptions!M$4+Assumptions!M$7,0)</f>
        <v>0.51937453492237728</v>
      </c>
      <c r="I8398" s="15">
        <f t="shared" si="1868"/>
        <v>0.97071962311712034</v>
      </c>
      <c r="J8398" s="15">
        <f t="shared" si="1869"/>
        <v>0.93760781206536892</v>
      </c>
      <c r="K8398" s="283">
        <f t="shared" si="1874"/>
        <v>0.47271096728795275</v>
      </c>
      <c r="L8398" s="283">
        <f t="shared" si="1875"/>
        <v>3.0222800846604434</v>
      </c>
      <c r="M8398" s="283">
        <f t="shared" si="1876"/>
        <v>4.8746047829056627</v>
      </c>
      <c r="N8398" s="283">
        <f t="shared" si="1877"/>
        <v>1.9596958788221039</v>
      </c>
      <c r="O8398" s="283">
        <f t="shared" si="1878"/>
        <v>0.72902380296562563</v>
      </c>
      <c r="P8398" s="21">
        <f t="shared" si="1870"/>
        <v>0</v>
      </c>
      <c r="Q8398" s="21">
        <f t="shared" si="1871"/>
        <v>1.52436960139122</v>
      </c>
      <c r="R8398">
        <f t="shared" si="1872"/>
        <v>1.0096214758538746</v>
      </c>
      <c r="S8398" s="296">
        <f t="shared" si="1879"/>
        <v>0</v>
      </c>
      <c r="T8398" s="283">
        <f t="shared" si="1880"/>
        <v>0.47271096728795275</v>
      </c>
    </row>
    <row r="8399" spans="1:20" x14ac:dyDescent="0.25">
      <c r="A8399" s="286">
        <v>43450</v>
      </c>
      <c r="B8399" s="1">
        <f t="shared" si="1873"/>
        <v>7</v>
      </c>
      <c r="C8399" s="285">
        <v>21</v>
      </c>
      <c r="D8399" t="s">
        <v>713</v>
      </c>
      <c r="F8399" s="16">
        <v>19</v>
      </c>
      <c r="G8399" t="str">
        <f t="shared" si="1867"/>
        <v>heating</v>
      </c>
      <c r="H8399" s="283">
        <f>IF(G8399="heating",F8399*Assumptions!M$4+Assumptions!M$7,0)</f>
        <v>0.54076628339645738</v>
      </c>
      <c r="I8399" s="15">
        <f t="shared" si="1868"/>
        <v>0.95751150862929935</v>
      </c>
      <c r="J8399" s="15">
        <f t="shared" si="1869"/>
        <v>0.93760781206536892</v>
      </c>
      <c r="K8399" s="283">
        <f t="shared" si="1874"/>
        <v>0.48548389259421648</v>
      </c>
      <c r="L8399" s="283">
        <f t="shared" si="1875"/>
        <v>2.9437809613584625</v>
      </c>
      <c r="M8399" s="283">
        <f t="shared" si="1876"/>
        <v>4.8762879151019538</v>
      </c>
      <c r="N8399" s="283">
        <f t="shared" si="1877"/>
        <v>1.8289671560163632</v>
      </c>
      <c r="O8399" s="283">
        <f t="shared" si="1878"/>
        <v>0.78140180667753056</v>
      </c>
      <c r="P8399" s="21">
        <f t="shared" si="1870"/>
        <v>0</v>
      </c>
      <c r="Q8399" s="21">
        <f t="shared" si="1871"/>
        <v>1.4448604713749031</v>
      </c>
      <c r="R8399">
        <f t="shared" si="1872"/>
        <v>1.0096214758538746</v>
      </c>
      <c r="S8399" s="296">
        <f t="shared" si="1879"/>
        <v>0</v>
      </c>
      <c r="T8399" s="283">
        <f t="shared" si="1880"/>
        <v>0.48548389259421648</v>
      </c>
    </row>
    <row r="8400" spans="1:20" x14ac:dyDescent="0.25">
      <c r="A8400" s="286">
        <v>43450</v>
      </c>
      <c r="B8400" s="1">
        <f t="shared" si="1873"/>
        <v>7</v>
      </c>
      <c r="C8400" s="285">
        <v>22</v>
      </c>
      <c r="D8400" t="s">
        <v>713</v>
      </c>
      <c r="F8400" s="16">
        <v>18</v>
      </c>
      <c r="G8400" t="str">
        <f t="shared" si="1867"/>
        <v>heating</v>
      </c>
      <c r="H8400" s="283">
        <f>IF(G8400="heating",F8400*Assumptions!M$4+Assumptions!M$7,0)</f>
        <v>0.55146215763349737</v>
      </c>
      <c r="I8400" s="15">
        <f t="shared" si="1868"/>
        <v>0.9426530227543114</v>
      </c>
      <c r="J8400" s="15">
        <f t="shared" si="1869"/>
        <v>0.93760781206536892</v>
      </c>
      <c r="K8400" s="283">
        <f t="shared" si="1874"/>
        <v>0.48740367271486973</v>
      </c>
      <c r="L8400" s="283">
        <f t="shared" si="1875"/>
        <v>2.9050026706454841</v>
      </c>
      <c r="M8400" s="283">
        <f t="shared" si="1876"/>
        <v>4.8310814087760168</v>
      </c>
      <c r="N8400" s="283">
        <f t="shared" si="1877"/>
        <v>1.7641684145174241</v>
      </c>
      <c r="O8400" s="283">
        <f t="shared" si="1878"/>
        <v>0.80259285863386565</v>
      </c>
      <c r="P8400" s="21">
        <f t="shared" si="1870"/>
        <v>0</v>
      </c>
      <c r="Q8400" s="21">
        <f t="shared" si="1871"/>
        <v>1.2427137171080138</v>
      </c>
      <c r="R8400">
        <f t="shared" si="1872"/>
        <v>1.0096214758538746</v>
      </c>
      <c r="S8400" s="296">
        <f t="shared" si="1879"/>
        <v>0</v>
      </c>
      <c r="T8400" s="283">
        <f t="shared" si="1880"/>
        <v>0.48740367271486973</v>
      </c>
    </row>
    <row r="8401" spans="1:20" x14ac:dyDescent="0.25">
      <c r="A8401" s="286">
        <v>43450</v>
      </c>
      <c r="B8401" s="1">
        <f t="shared" si="1873"/>
        <v>7</v>
      </c>
      <c r="C8401" s="285">
        <v>23</v>
      </c>
      <c r="D8401" t="s">
        <v>713</v>
      </c>
      <c r="F8401" s="16">
        <v>16</v>
      </c>
      <c r="G8401" t="str">
        <f t="shared" si="1867"/>
        <v>heating</v>
      </c>
      <c r="H8401" s="283">
        <f>IF(G8401="heating",F8401*Assumptions!M$4+Assumptions!M$7,0)</f>
        <v>0.57285390610757747</v>
      </c>
      <c r="I8401" s="15">
        <f t="shared" si="1868"/>
        <v>0.94450710149963013</v>
      </c>
      <c r="J8401" s="15">
        <f t="shared" si="1869"/>
        <v>0.93760781206536892</v>
      </c>
      <c r="K8401" s="283">
        <f t="shared" si="1874"/>
        <v>0.50730637932801448</v>
      </c>
      <c r="L8401" s="283">
        <f t="shared" si="1875"/>
        <v>2.8179276134894917</v>
      </c>
      <c r="M8401" s="283">
        <f t="shared" si="1876"/>
        <v>4.8776336582041679</v>
      </c>
      <c r="N8401" s="283">
        <f t="shared" si="1877"/>
        <v>1.6317545686209942</v>
      </c>
      <c r="O8401" s="283">
        <f t="shared" si="1878"/>
        <v>0.87608313302650065</v>
      </c>
      <c r="P8401" s="21">
        <f t="shared" si="1870"/>
        <v>0</v>
      </c>
      <c r="Q8401" s="21">
        <f t="shared" si="1871"/>
        <v>1.0297519246597011</v>
      </c>
      <c r="R8401">
        <f t="shared" si="1872"/>
        <v>1.0096214758538746</v>
      </c>
      <c r="S8401" s="296">
        <f t="shared" si="1879"/>
        <v>0</v>
      </c>
      <c r="T8401" s="283">
        <f t="shared" si="1880"/>
        <v>0.50730637932801448</v>
      </c>
    </row>
    <row r="8402" spans="1:20" x14ac:dyDescent="0.25">
      <c r="A8402" s="286">
        <v>43451</v>
      </c>
      <c r="B8402" s="1">
        <f t="shared" si="1873"/>
        <v>1</v>
      </c>
      <c r="C8402" s="285">
        <v>0</v>
      </c>
      <c r="D8402" t="s">
        <v>713</v>
      </c>
      <c r="F8402" s="16">
        <v>16</v>
      </c>
      <c r="G8402" t="str">
        <f t="shared" si="1867"/>
        <v>heating</v>
      </c>
      <c r="H8402" s="283">
        <f>IF(G8402="heating",F8402*Assumptions!M$4+Assumptions!M$7,0)</f>
        <v>0.57285390610757747</v>
      </c>
      <c r="I8402" s="15">
        <f t="shared" si="1868"/>
        <v>0.97481507806017154</v>
      </c>
      <c r="J8402" s="15">
        <f t="shared" si="1869"/>
        <v>1.017726725449043</v>
      </c>
      <c r="K8402" s="283">
        <f t="shared" si="1874"/>
        <v>0.56832570066767651</v>
      </c>
      <c r="L8402" s="283">
        <f t="shared" si="1875"/>
        <v>2.8179276134894917</v>
      </c>
      <c r="M8402" s="283">
        <f t="shared" si="1876"/>
        <v>5.4643203384729162</v>
      </c>
      <c r="N8402" s="283">
        <f t="shared" si="1877"/>
        <v>1.6317545686209942</v>
      </c>
      <c r="O8402" s="283">
        <f t="shared" si="1878"/>
        <v>0.98145929306062674</v>
      </c>
      <c r="P8402" s="21">
        <f t="shared" si="1870"/>
        <v>0</v>
      </c>
      <c r="Q8402" s="21">
        <f t="shared" si="1871"/>
        <v>0.90668853391740301</v>
      </c>
      <c r="R8402">
        <f t="shared" si="1872"/>
        <v>0.9440993384982781</v>
      </c>
      <c r="S8402" s="296">
        <f t="shared" si="1879"/>
        <v>0</v>
      </c>
      <c r="T8402" s="283">
        <f t="shared" si="1880"/>
        <v>0.56832570066767651</v>
      </c>
    </row>
    <row r="8403" spans="1:20" x14ac:dyDescent="0.25">
      <c r="A8403" s="286">
        <v>43451</v>
      </c>
      <c r="B8403" s="1">
        <f t="shared" si="1873"/>
        <v>1</v>
      </c>
      <c r="C8403" s="285">
        <v>1</v>
      </c>
      <c r="D8403" t="s">
        <v>713</v>
      </c>
      <c r="F8403" s="16">
        <v>12</v>
      </c>
      <c r="G8403" t="str">
        <f t="shared" si="1867"/>
        <v>heating</v>
      </c>
      <c r="H8403" s="283">
        <f>IF(G8403="heating",F8403*Assumptions!M$4+Assumptions!M$7,0)</f>
        <v>0.61563740305573755</v>
      </c>
      <c r="I8403" s="15">
        <f t="shared" si="1868"/>
        <v>1.012242869806885</v>
      </c>
      <c r="J8403" s="15">
        <f t="shared" si="1869"/>
        <v>1.017726725449043</v>
      </c>
      <c r="K8403" s="283">
        <f t="shared" si="1874"/>
        <v>0.63422141616770067</v>
      </c>
      <c r="L8403" s="283">
        <f t="shared" si="1875"/>
        <v>2.6646546875967734</v>
      </c>
      <c r="M8403" s="283">
        <f t="shared" si="1876"/>
        <v>5.7662154093575797</v>
      </c>
      <c r="N8403" s="283">
        <f t="shared" si="1877"/>
        <v>1.3760333699069704</v>
      </c>
      <c r="O8403" s="283">
        <f t="shared" si="1878"/>
        <v>1.228154132395628</v>
      </c>
      <c r="P8403" s="21">
        <f t="shared" si="1870"/>
        <v>0</v>
      </c>
      <c r="Q8403" s="21">
        <f t="shared" si="1871"/>
        <v>0.81803459285312596</v>
      </c>
      <c r="R8403">
        <f t="shared" si="1872"/>
        <v>0.9440993384982781</v>
      </c>
      <c r="S8403" s="296">
        <f t="shared" si="1879"/>
        <v>0</v>
      </c>
      <c r="T8403" s="283">
        <f t="shared" si="1880"/>
        <v>0.63422141616770067</v>
      </c>
    </row>
    <row r="8404" spans="1:20" x14ac:dyDescent="0.25">
      <c r="A8404" s="286">
        <v>43451</v>
      </c>
      <c r="B8404" s="1">
        <f t="shared" si="1873"/>
        <v>1</v>
      </c>
      <c r="C8404" s="285">
        <v>2</v>
      </c>
      <c r="D8404" t="s">
        <v>713</v>
      </c>
      <c r="F8404" s="16">
        <v>10</v>
      </c>
      <c r="G8404" t="str">
        <f t="shared" si="1867"/>
        <v>heating</v>
      </c>
      <c r="H8404" s="283">
        <f>IF(G8404="heating",F8404*Assumptions!M$4+Assumptions!M$7,0)</f>
        <v>0.63702915152981754</v>
      </c>
      <c r="I8404" s="15">
        <f t="shared" si="1868"/>
        <v>1.0509704703585963</v>
      </c>
      <c r="J8404" s="15">
        <f t="shared" si="1869"/>
        <v>1.017726725449043</v>
      </c>
      <c r="K8404" s="283">
        <f t="shared" si="1874"/>
        <v>0.68136684891038868</v>
      </c>
      <c r="L8404" s="283">
        <f t="shared" si="1875"/>
        <v>2.5948150733280251</v>
      </c>
      <c r="M8404" s="283">
        <f t="shared" si="1876"/>
        <v>6.0324875497037889</v>
      </c>
      <c r="N8404" s="283">
        <f t="shared" si="1877"/>
        <v>1.2546470767287967</v>
      </c>
      <c r="O8404" s="283">
        <f t="shared" si="1878"/>
        <v>1.4091779296440901</v>
      </c>
      <c r="P8404" s="21">
        <f t="shared" si="1870"/>
        <v>0</v>
      </c>
      <c r="Q8404" s="21">
        <f t="shared" si="1871"/>
        <v>0.74507607494346417</v>
      </c>
      <c r="R8404">
        <f t="shared" si="1872"/>
        <v>0.9440993384982781</v>
      </c>
      <c r="S8404" s="296">
        <f t="shared" si="1879"/>
        <v>0</v>
      </c>
      <c r="T8404" s="283">
        <f t="shared" si="1880"/>
        <v>0.68136684891038868</v>
      </c>
    </row>
    <row r="8405" spans="1:20" x14ac:dyDescent="0.25">
      <c r="A8405" s="286">
        <v>43451</v>
      </c>
      <c r="B8405" s="1">
        <f t="shared" si="1873"/>
        <v>1</v>
      </c>
      <c r="C8405" s="285">
        <v>3</v>
      </c>
      <c r="D8405" t="s">
        <v>713</v>
      </c>
      <c r="F8405" s="16">
        <v>10</v>
      </c>
      <c r="G8405" t="str">
        <f t="shared" si="1867"/>
        <v>heating</v>
      </c>
      <c r="H8405" s="283">
        <f>IF(G8405="heating",F8405*Assumptions!M$4+Assumptions!M$7,0)</f>
        <v>0.63702915152981754</v>
      </c>
      <c r="I8405" s="15">
        <f t="shared" si="1868"/>
        <v>1.0924036124451033</v>
      </c>
      <c r="J8405" s="15">
        <f t="shared" si="1869"/>
        <v>1.017726725449043</v>
      </c>
      <c r="K8405" s="283">
        <f t="shared" si="1874"/>
        <v>0.70822884956613219</v>
      </c>
      <c r="L8405" s="283">
        <f t="shared" si="1875"/>
        <v>2.5948150733280251</v>
      </c>
      <c r="M8405" s="283">
        <f t="shared" si="1876"/>
        <v>6.2703105150785241</v>
      </c>
      <c r="N8405" s="283">
        <f t="shared" si="1877"/>
        <v>1.2546470767287967</v>
      </c>
      <c r="O8405" s="283">
        <f t="shared" si="1878"/>
        <v>1.4647329343096269</v>
      </c>
      <c r="P8405" s="21">
        <f t="shared" si="1870"/>
        <v>0</v>
      </c>
      <c r="Q8405" s="21">
        <f t="shared" si="1871"/>
        <v>0.69158980876382303</v>
      </c>
      <c r="R8405">
        <f t="shared" si="1872"/>
        <v>0.9440993384982781</v>
      </c>
      <c r="S8405" s="296">
        <f t="shared" si="1879"/>
        <v>0</v>
      </c>
      <c r="T8405" s="283">
        <f t="shared" si="1880"/>
        <v>0.70822884956613219</v>
      </c>
    </row>
    <row r="8406" spans="1:20" x14ac:dyDescent="0.25">
      <c r="A8406" s="286">
        <v>43451</v>
      </c>
      <c r="B8406" s="1">
        <f t="shared" si="1873"/>
        <v>1</v>
      </c>
      <c r="C8406" s="285">
        <v>4</v>
      </c>
      <c r="D8406" t="s">
        <v>713</v>
      </c>
      <c r="F8406" s="16">
        <v>9</v>
      </c>
      <c r="G8406" t="str">
        <f t="shared" si="1867"/>
        <v>heating</v>
      </c>
      <c r="H8406" s="283">
        <f>IF(G8406="heating",F8406*Assumptions!M$4+Assumptions!M$7,0)</f>
        <v>0.64772502576685764</v>
      </c>
      <c r="I8406" s="15">
        <f t="shared" si="1868"/>
        <v>1.1348296917927807</v>
      </c>
      <c r="J8406" s="15">
        <f t="shared" si="1869"/>
        <v>1.017726725449043</v>
      </c>
      <c r="K8406" s="283">
        <f t="shared" si="1874"/>
        <v>0.74808775546870276</v>
      </c>
      <c r="L8406" s="283">
        <f t="shared" si="1875"/>
        <v>2.5577388510716212</v>
      </c>
      <c r="M8406" s="283">
        <f t="shared" si="1876"/>
        <v>6.5285655523831894</v>
      </c>
      <c r="N8406" s="283">
        <f t="shared" si="1877"/>
        <v>1.1952724464873081</v>
      </c>
      <c r="O8406" s="283">
        <f t="shared" si="1878"/>
        <v>1.60081755569322</v>
      </c>
      <c r="P8406" s="21">
        <f t="shared" si="1870"/>
        <v>0</v>
      </c>
      <c r="Q8406" s="21">
        <f t="shared" si="1871"/>
        <v>0.6473875548762833</v>
      </c>
      <c r="R8406">
        <f t="shared" si="1872"/>
        <v>0.9440993384982781</v>
      </c>
      <c r="S8406" s="296">
        <f t="shared" si="1879"/>
        <v>0</v>
      </c>
      <c r="T8406" s="283">
        <f t="shared" si="1880"/>
        <v>0.74808775546870276</v>
      </c>
    </row>
    <row r="8407" spans="1:20" x14ac:dyDescent="0.25">
      <c r="A8407" s="286">
        <v>43451</v>
      </c>
      <c r="B8407" s="1">
        <f t="shared" si="1873"/>
        <v>1</v>
      </c>
      <c r="C8407" s="285">
        <v>5</v>
      </c>
      <c r="D8407" t="s">
        <v>713</v>
      </c>
      <c r="F8407" s="16">
        <v>9</v>
      </c>
      <c r="G8407" t="str">
        <f t="shared" si="1867"/>
        <v>heating</v>
      </c>
      <c r="H8407" s="283">
        <f>IF(G8407="heating",F8407*Assumptions!M$4+Assumptions!M$7,0)</f>
        <v>0.64772502576685764</v>
      </c>
      <c r="I8407" s="15">
        <f t="shared" si="1868"/>
        <v>1.1635558681477385</v>
      </c>
      <c r="J8407" s="15">
        <f t="shared" si="1869"/>
        <v>1.017726725449043</v>
      </c>
      <c r="K8407" s="283">
        <f t="shared" si="1874"/>
        <v>0.76702425400059215</v>
      </c>
      <c r="L8407" s="283">
        <f t="shared" si="1875"/>
        <v>2.5577388510716212</v>
      </c>
      <c r="M8407" s="283">
        <f t="shared" si="1876"/>
        <v>6.6938244689933004</v>
      </c>
      <c r="N8407" s="283">
        <f t="shared" si="1877"/>
        <v>1.1952724464873081</v>
      </c>
      <c r="O8407" s="283">
        <f t="shared" si="1878"/>
        <v>1.6413393782623045</v>
      </c>
      <c r="P8407" s="21">
        <f t="shared" si="1870"/>
        <v>0</v>
      </c>
      <c r="Q8407" s="21">
        <f t="shared" si="1871"/>
        <v>0.72139578924615555</v>
      </c>
      <c r="R8407">
        <f t="shared" si="1872"/>
        <v>0.9440993384982781</v>
      </c>
      <c r="S8407" s="296">
        <f t="shared" si="1879"/>
        <v>0</v>
      </c>
      <c r="T8407" s="283">
        <f t="shared" si="1880"/>
        <v>0.76702425400059215</v>
      </c>
    </row>
    <row r="8408" spans="1:20" x14ac:dyDescent="0.25">
      <c r="A8408" s="286">
        <v>43451</v>
      </c>
      <c r="B8408" s="1">
        <f t="shared" si="1873"/>
        <v>1</v>
      </c>
      <c r="C8408" s="285">
        <v>6</v>
      </c>
      <c r="D8408" t="s">
        <v>713</v>
      </c>
      <c r="F8408" s="16">
        <v>9</v>
      </c>
      <c r="G8408" t="str">
        <f t="shared" si="1867"/>
        <v>heating</v>
      </c>
      <c r="H8408" s="283">
        <f>IF(G8408="heating",F8408*Assumptions!M$4+Assumptions!M$7,0)</f>
        <v>0.64772502576685764</v>
      </c>
      <c r="I8408" s="15">
        <f t="shared" si="1868"/>
        <v>1.2083911162615524</v>
      </c>
      <c r="J8408" s="15">
        <f t="shared" si="1869"/>
        <v>1.017726725449043</v>
      </c>
      <c r="K8408" s="283">
        <f t="shared" si="1874"/>
        <v>0.7965799665184401</v>
      </c>
      <c r="L8408" s="283">
        <f t="shared" si="1875"/>
        <v>2.5577388510716212</v>
      </c>
      <c r="M8408" s="283">
        <f t="shared" si="1876"/>
        <v>6.9517573187286485</v>
      </c>
      <c r="N8408" s="283">
        <f t="shared" si="1877"/>
        <v>1.1952724464873081</v>
      </c>
      <c r="O8408" s="283">
        <f t="shared" si="1878"/>
        <v>1.7045850377771423</v>
      </c>
      <c r="P8408" s="21">
        <f t="shared" si="1870"/>
        <v>0</v>
      </c>
      <c r="Q8408" s="21">
        <f t="shared" si="1871"/>
        <v>0.87787080972652631</v>
      </c>
      <c r="R8408">
        <f t="shared" si="1872"/>
        <v>0.9440993384982781</v>
      </c>
      <c r="S8408" s="296">
        <f t="shared" si="1879"/>
        <v>0</v>
      </c>
      <c r="T8408" s="283">
        <f t="shared" si="1880"/>
        <v>0.7965799665184401</v>
      </c>
    </row>
    <row r="8409" spans="1:20" x14ac:dyDescent="0.25">
      <c r="A8409" s="286">
        <v>43451</v>
      </c>
      <c r="B8409" s="1">
        <f t="shared" si="1873"/>
        <v>1</v>
      </c>
      <c r="C8409" s="285">
        <v>7</v>
      </c>
      <c r="D8409" t="s">
        <v>714</v>
      </c>
      <c r="F8409" s="16">
        <v>7</v>
      </c>
      <c r="G8409" t="str">
        <f t="shared" si="1867"/>
        <v>heating</v>
      </c>
      <c r="H8409" s="283">
        <f>IF(G8409="heating",F8409*Assumptions!M$4+Assumptions!M$7,0)</f>
        <v>0.66911677424093763</v>
      </c>
      <c r="I8409" s="15">
        <f t="shared" si="1868"/>
        <v>1.1637425769249583</v>
      </c>
      <c r="J8409" s="15">
        <f t="shared" si="1869"/>
        <v>1.017726725449043</v>
      </c>
      <c r="K8409" s="283">
        <f t="shared" si="1874"/>
        <v>0.7924831200033533</v>
      </c>
      <c r="L8409" s="283">
        <f t="shared" si="1875"/>
        <v>2.4800267097410909</v>
      </c>
      <c r="M8409" s="283">
        <f t="shared" si="1876"/>
        <v>6.7058741873882459</v>
      </c>
      <c r="N8409" s="283">
        <f t="shared" si="1877"/>
        <v>1.1216076842493865</v>
      </c>
      <c r="O8409" s="283">
        <f t="shared" si="1878"/>
        <v>1.7522876601389916</v>
      </c>
      <c r="P8409" s="21">
        <f t="shared" si="1870"/>
        <v>0</v>
      </c>
      <c r="Q8409" s="21">
        <f t="shared" si="1871"/>
        <v>0.97331382064367777</v>
      </c>
      <c r="R8409">
        <f t="shared" si="1872"/>
        <v>0.9440993384982781</v>
      </c>
      <c r="S8409" s="296">
        <f t="shared" si="1879"/>
        <v>0</v>
      </c>
      <c r="T8409" s="283">
        <f t="shared" si="1880"/>
        <v>0.7924831200033533</v>
      </c>
    </row>
    <row r="8410" spans="1:20" x14ac:dyDescent="0.25">
      <c r="A8410" s="286">
        <v>43451</v>
      </c>
      <c r="B8410" s="1">
        <f t="shared" si="1873"/>
        <v>1</v>
      </c>
      <c r="C8410" s="285">
        <v>8</v>
      </c>
      <c r="D8410" t="s">
        <v>714</v>
      </c>
      <c r="F8410" s="16">
        <v>9</v>
      </c>
      <c r="G8410" t="str">
        <f t="shared" si="1867"/>
        <v>heating</v>
      </c>
      <c r="H8410" s="283">
        <f>IF(G8410="heating",F8410*Assumptions!M$4+Assumptions!M$7,0)</f>
        <v>0.64772502576685764</v>
      </c>
      <c r="I8410" s="15">
        <f t="shared" si="1868"/>
        <v>1.094193721037565</v>
      </c>
      <c r="J8410" s="15">
        <f t="shared" si="1869"/>
        <v>1.017726725449043</v>
      </c>
      <c r="K8410" s="283">
        <f t="shared" si="1874"/>
        <v>0.72130023627228745</v>
      </c>
      <c r="L8410" s="283">
        <f t="shared" si="1875"/>
        <v>2.5577388510716212</v>
      </c>
      <c r="M8410" s="283">
        <f t="shared" si="1876"/>
        <v>6.2947907394938252</v>
      </c>
      <c r="N8410" s="283">
        <f t="shared" si="1877"/>
        <v>1.1952724464873081</v>
      </c>
      <c r="O8410" s="283">
        <f t="shared" si="1878"/>
        <v>1.5434954959621077</v>
      </c>
      <c r="P8410" s="21">
        <f t="shared" si="1870"/>
        <v>0</v>
      </c>
      <c r="Q8410" s="21">
        <f t="shared" si="1871"/>
        <v>0.94940007506179924</v>
      </c>
      <c r="R8410">
        <f t="shared" si="1872"/>
        <v>0.9440993384982781</v>
      </c>
      <c r="S8410" s="296">
        <f t="shared" si="1879"/>
        <v>0</v>
      </c>
      <c r="T8410" s="283">
        <f t="shared" si="1880"/>
        <v>0.72130023627228745</v>
      </c>
    </row>
    <row r="8411" spans="1:20" x14ac:dyDescent="0.25">
      <c r="A8411" s="286">
        <v>43451</v>
      </c>
      <c r="B8411" s="1">
        <f t="shared" si="1873"/>
        <v>1</v>
      </c>
      <c r="C8411" s="285">
        <v>9</v>
      </c>
      <c r="D8411" t="s">
        <v>714</v>
      </c>
      <c r="F8411" s="16">
        <v>18</v>
      </c>
      <c r="G8411" t="str">
        <f t="shared" si="1867"/>
        <v>heating</v>
      </c>
      <c r="H8411" s="283">
        <f>IF(G8411="heating",F8411*Assumptions!M$4+Assumptions!M$7,0)</f>
        <v>0.55146215763349737</v>
      </c>
      <c r="I8411" s="15">
        <f t="shared" si="1868"/>
        <v>1.0343009000871222</v>
      </c>
      <c r="J8411" s="15">
        <f t="shared" si="1869"/>
        <v>1.017726725449043</v>
      </c>
      <c r="K8411" s="283">
        <f t="shared" si="1874"/>
        <v>0.58048873677357871</v>
      </c>
      <c r="L8411" s="283">
        <f t="shared" si="1875"/>
        <v>2.9050026706454841</v>
      </c>
      <c r="M8411" s="283">
        <f t="shared" si="1876"/>
        <v>5.7537283800306387</v>
      </c>
      <c r="N8411" s="283">
        <f t="shared" si="1877"/>
        <v>1.7641684145174241</v>
      </c>
      <c r="O8411" s="283">
        <f t="shared" si="1878"/>
        <v>0.95587321297108185</v>
      </c>
      <c r="P8411" s="21">
        <f t="shared" si="1870"/>
        <v>0</v>
      </c>
      <c r="Q8411" s="21">
        <f t="shared" si="1871"/>
        <v>0.8408485371888097</v>
      </c>
      <c r="R8411">
        <f t="shared" si="1872"/>
        <v>0.9440993384982781</v>
      </c>
      <c r="S8411" s="296">
        <f t="shared" si="1879"/>
        <v>0</v>
      </c>
      <c r="T8411" s="283">
        <f t="shared" si="1880"/>
        <v>0.58048873677357871</v>
      </c>
    </row>
    <row r="8412" spans="1:20" x14ac:dyDescent="0.25">
      <c r="A8412" s="286">
        <v>43451</v>
      </c>
      <c r="B8412" s="1">
        <f t="shared" si="1873"/>
        <v>1</v>
      </c>
      <c r="C8412" s="285">
        <v>10</v>
      </c>
      <c r="D8412" t="s">
        <v>714</v>
      </c>
      <c r="F8412" s="16">
        <v>23</v>
      </c>
      <c r="G8412" t="str">
        <f t="shared" si="1867"/>
        <v>heating</v>
      </c>
      <c r="H8412" s="283">
        <f>IF(G8412="heating",F8412*Assumptions!M$4+Assumptions!M$7,0)</f>
        <v>0.4979827864482973</v>
      </c>
      <c r="I8412" s="15">
        <f t="shared" si="1868"/>
        <v>0.98112329028689171</v>
      </c>
      <c r="J8412" s="15">
        <f t="shared" si="1869"/>
        <v>1.017726725449043</v>
      </c>
      <c r="K8412" s="283">
        <f t="shared" si="1874"/>
        <v>0.49724347795941193</v>
      </c>
      <c r="L8412" s="283">
        <f t="shared" si="1875"/>
        <v>3.0592830131973998</v>
      </c>
      <c r="M8412" s="283">
        <f t="shared" si="1876"/>
        <v>5.1903634891575772</v>
      </c>
      <c r="N8412" s="283">
        <f t="shared" si="1877"/>
        <v>2.0731424140202046</v>
      </c>
      <c r="O8412" s="283">
        <f t="shared" si="1878"/>
        <v>0.7337694290835145</v>
      </c>
      <c r="P8412" s="21">
        <f t="shared" si="1870"/>
        <v>0</v>
      </c>
      <c r="Q8412" s="21">
        <f t="shared" si="1871"/>
        <v>0.74504051125983206</v>
      </c>
      <c r="R8412">
        <f t="shared" si="1872"/>
        <v>0.9440993384982781</v>
      </c>
      <c r="S8412" s="296">
        <f t="shared" si="1879"/>
        <v>0</v>
      </c>
      <c r="T8412" s="283">
        <f t="shared" si="1880"/>
        <v>0.49724347795941193</v>
      </c>
    </row>
    <row r="8413" spans="1:20" x14ac:dyDescent="0.25">
      <c r="A8413" s="286">
        <v>43451</v>
      </c>
      <c r="B8413" s="1">
        <f t="shared" si="1873"/>
        <v>1</v>
      </c>
      <c r="C8413" s="285">
        <v>11</v>
      </c>
      <c r="D8413" t="s">
        <v>714</v>
      </c>
      <c r="F8413" s="16">
        <v>23</v>
      </c>
      <c r="G8413" t="str">
        <f t="shared" si="1867"/>
        <v>heating</v>
      </c>
      <c r="H8413" s="283">
        <f>IF(G8413="heating",F8413*Assumptions!M$4+Assumptions!M$7,0)</f>
        <v>0.4979827864482973</v>
      </c>
      <c r="I8413" s="15">
        <f t="shared" si="1868"/>
        <v>0.94956163997961163</v>
      </c>
      <c r="J8413" s="15">
        <f t="shared" si="1869"/>
        <v>1.017726725449043</v>
      </c>
      <c r="K8413" s="283">
        <f t="shared" si="1874"/>
        <v>0.48124770563976632</v>
      </c>
      <c r="L8413" s="283">
        <f t="shared" si="1875"/>
        <v>3.0592830131973998</v>
      </c>
      <c r="M8413" s="283">
        <f t="shared" si="1876"/>
        <v>5.0233952405855105</v>
      </c>
      <c r="N8413" s="283">
        <f t="shared" si="1877"/>
        <v>2.0731424140202046</v>
      </c>
      <c r="O8413" s="283">
        <f t="shared" si="1878"/>
        <v>0.71016487871132372</v>
      </c>
      <c r="P8413" s="21">
        <f t="shared" si="1870"/>
        <v>0</v>
      </c>
      <c r="Q8413" s="21">
        <f t="shared" si="1871"/>
        <v>0.72850690893675296</v>
      </c>
      <c r="R8413">
        <f t="shared" si="1872"/>
        <v>0.9440993384982781</v>
      </c>
      <c r="S8413" s="296">
        <f t="shared" si="1879"/>
        <v>0</v>
      </c>
      <c r="T8413" s="283">
        <f t="shared" si="1880"/>
        <v>0.48124770563976632</v>
      </c>
    </row>
    <row r="8414" spans="1:20" x14ac:dyDescent="0.25">
      <c r="A8414" s="286">
        <v>43451</v>
      </c>
      <c r="B8414" s="1">
        <f t="shared" si="1873"/>
        <v>1</v>
      </c>
      <c r="C8414" s="285">
        <v>12</v>
      </c>
      <c r="D8414" t="s">
        <v>714</v>
      </c>
      <c r="F8414" s="16">
        <v>21</v>
      </c>
      <c r="G8414" t="str">
        <f t="shared" si="1867"/>
        <v>heating</v>
      </c>
      <c r="H8414" s="283">
        <f>IF(G8414="heating",F8414*Assumptions!M$4+Assumptions!M$7,0)</f>
        <v>0.51937453492237728</v>
      </c>
      <c r="I8414" s="15">
        <f t="shared" si="1868"/>
        <v>0.91648403420261149</v>
      </c>
      <c r="J8414" s="15">
        <f t="shared" si="1869"/>
        <v>1.017726725449043</v>
      </c>
      <c r="K8414" s="283">
        <f t="shared" si="1874"/>
        <v>0.48443636320238542</v>
      </c>
      <c r="L8414" s="283">
        <f t="shared" si="1875"/>
        <v>3.0222800846604434</v>
      </c>
      <c r="M8414" s="283">
        <f t="shared" si="1876"/>
        <v>4.9955172959659722</v>
      </c>
      <c r="N8414" s="283">
        <f t="shared" si="1877"/>
        <v>1.9596958788221039</v>
      </c>
      <c r="O8414" s="283">
        <f t="shared" si="1878"/>
        <v>0.74710693052634114</v>
      </c>
      <c r="P8414" s="21">
        <f t="shared" si="1870"/>
        <v>0</v>
      </c>
      <c r="Q8414" s="21">
        <f t="shared" si="1871"/>
        <v>0.75910815787401487</v>
      </c>
      <c r="R8414">
        <f t="shared" si="1872"/>
        <v>0.9440993384982781</v>
      </c>
      <c r="S8414" s="296">
        <f t="shared" si="1879"/>
        <v>0</v>
      </c>
      <c r="T8414" s="283">
        <f t="shared" si="1880"/>
        <v>0.48443636320238542</v>
      </c>
    </row>
    <row r="8415" spans="1:20" x14ac:dyDescent="0.25">
      <c r="A8415" s="286">
        <v>43451</v>
      </c>
      <c r="B8415" s="1">
        <f t="shared" si="1873"/>
        <v>1</v>
      </c>
      <c r="C8415" s="285">
        <v>13</v>
      </c>
      <c r="D8415" t="s">
        <v>714</v>
      </c>
      <c r="F8415" s="16">
        <v>23</v>
      </c>
      <c r="G8415" t="str">
        <f t="shared" si="1867"/>
        <v>heating</v>
      </c>
      <c r="H8415" s="283">
        <f>IF(G8415="heating",F8415*Assumptions!M$4+Assumptions!M$7,0)</f>
        <v>0.4979827864482973</v>
      </c>
      <c r="I8415" s="15">
        <f t="shared" si="1868"/>
        <v>0.90040206880052787</v>
      </c>
      <c r="J8415" s="15">
        <f t="shared" si="1869"/>
        <v>1.017726725449043</v>
      </c>
      <c r="K8415" s="283">
        <f t="shared" si="1874"/>
        <v>0.45633312416965044</v>
      </c>
      <c r="L8415" s="283">
        <f t="shared" si="1875"/>
        <v>3.0592830131973998</v>
      </c>
      <c r="M8415" s="283">
        <f t="shared" si="1876"/>
        <v>4.7633300215487173</v>
      </c>
      <c r="N8415" s="283">
        <f t="shared" si="1877"/>
        <v>2.0731424140202046</v>
      </c>
      <c r="O8415" s="283">
        <f t="shared" si="1878"/>
        <v>0.67339907074898409</v>
      </c>
      <c r="P8415" s="21">
        <f t="shared" si="1870"/>
        <v>0</v>
      </c>
      <c r="Q8415" s="21">
        <f t="shared" si="1871"/>
        <v>0.79115902007799765</v>
      </c>
      <c r="R8415">
        <f t="shared" si="1872"/>
        <v>0.9440993384982781</v>
      </c>
      <c r="S8415" s="296">
        <f t="shared" si="1879"/>
        <v>0</v>
      </c>
      <c r="T8415" s="283">
        <f t="shared" si="1880"/>
        <v>0.45633312416965044</v>
      </c>
    </row>
    <row r="8416" spans="1:20" x14ac:dyDescent="0.25">
      <c r="A8416" s="286">
        <v>43451</v>
      </c>
      <c r="B8416" s="1">
        <f t="shared" si="1873"/>
        <v>1</v>
      </c>
      <c r="C8416" s="285">
        <v>14</v>
      </c>
      <c r="D8416" t="s">
        <v>714</v>
      </c>
      <c r="F8416" s="16">
        <v>25</v>
      </c>
      <c r="G8416" t="str">
        <f t="shared" si="1867"/>
        <v>heating</v>
      </c>
      <c r="H8416" s="283">
        <f>IF(G8416="heating",F8416*Assumptions!M$4+Assumptions!M$7,0)</f>
        <v>0.47659103797421726</v>
      </c>
      <c r="I8416" s="15">
        <f t="shared" si="1868"/>
        <v>0.86032894500746537</v>
      </c>
      <c r="J8416" s="15">
        <f t="shared" si="1869"/>
        <v>1.017726725449043</v>
      </c>
      <c r="K8416" s="283">
        <f t="shared" si="1874"/>
        <v>0.41729346665308614</v>
      </c>
      <c r="L8416" s="283">
        <f t="shared" si="1875"/>
        <v>3.0939281817466902</v>
      </c>
      <c r="M8416" s="283">
        <f t="shared" si="1876"/>
        <v>4.4051513684234109</v>
      </c>
      <c r="N8416" s="283">
        <f t="shared" si="1877"/>
        <v>2.1843738559015753</v>
      </c>
      <c r="O8416" s="283">
        <f t="shared" si="1878"/>
        <v>0.59105084646963013</v>
      </c>
      <c r="P8416" s="21">
        <f t="shared" si="1870"/>
        <v>0</v>
      </c>
      <c r="Q8416" s="21">
        <f t="shared" si="1871"/>
        <v>0.84355555031342389</v>
      </c>
      <c r="R8416">
        <f t="shared" si="1872"/>
        <v>0.9440993384982781</v>
      </c>
      <c r="S8416" s="296">
        <f t="shared" si="1879"/>
        <v>0</v>
      </c>
      <c r="T8416" s="283">
        <f t="shared" si="1880"/>
        <v>0.41729346665308614</v>
      </c>
    </row>
    <row r="8417" spans="1:20" x14ac:dyDescent="0.25">
      <c r="A8417" s="286">
        <v>43451</v>
      </c>
      <c r="B8417" s="1">
        <f t="shared" si="1873"/>
        <v>1</v>
      </c>
      <c r="C8417" s="285">
        <v>15</v>
      </c>
      <c r="D8417" t="s">
        <v>714</v>
      </c>
      <c r="F8417" s="16">
        <v>25</v>
      </c>
      <c r="G8417" t="str">
        <f t="shared" si="1867"/>
        <v>heating</v>
      </c>
      <c r="H8417" s="283">
        <f>IF(G8417="heating",F8417*Assumptions!M$4+Assumptions!M$7,0)</f>
        <v>0.47659103797421726</v>
      </c>
      <c r="I8417" s="15">
        <f t="shared" si="1868"/>
        <v>0.85754515037175039</v>
      </c>
      <c r="J8417" s="15">
        <f t="shared" si="1869"/>
        <v>1.017726725449043</v>
      </c>
      <c r="K8417" s="283">
        <f t="shared" si="1874"/>
        <v>0.41594321647177007</v>
      </c>
      <c r="L8417" s="283">
        <f t="shared" si="1875"/>
        <v>3.0939281817466902</v>
      </c>
      <c r="M8417" s="283">
        <f t="shared" si="1876"/>
        <v>4.3908974753978507</v>
      </c>
      <c r="N8417" s="283">
        <f t="shared" si="1877"/>
        <v>2.1843738559015753</v>
      </c>
      <c r="O8417" s="283">
        <f t="shared" si="1878"/>
        <v>0.58913836382518914</v>
      </c>
      <c r="P8417" s="21">
        <f t="shared" si="1870"/>
        <v>0</v>
      </c>
      <c r="Q8417" s="21">
        <f t="shared" si="1871"/>
        <v>0.96592607327566882</v>
      </c>
      <c r="R8417">
        <f t="shared" si="1872"/>
        <v>0.9440993384982781</v>
      </c>
      <c r="S8417" s="296">
        <f t="shared" si="1879"/>
        <v>0</v>
      </c>
      <c r="T8417" s="283">
        <f t="shared" si="1880"/>
        <v>0.41594321647177007</v>
      </c>
    </row>
    <row r="8418" spans="1:20" x14ac:dyDescent="0.25">
      <c r="A8418" s="286">
        <v>43451</v>
      </c>
      <c r="B8418" s="1">
        <f t="shared" si="1873"/>
        <v>1</v>
      </c>
      <c r="C8418" s="285">
        <v>16</v>
      </c>
      <c r="D8418" t="s">
        <v>714</v>
      </c>
      <c r="F8418" s="16">
        <v>25</v>
      </c>
      <c r="G8418" t="str">
        <f t="shared" si="1867"/>
        <v>heating</v>
      </c>
      <c r="H8418" s="283">
        <f>IF(G8418="heating",F8418*Assumptions!M$4+Assumptions!M$7,0)</f>
        <v>0.47659103797421726</v>
      </c>
      <c r="I8418" s="15">
        <f t="shared" si="1868"/>
        <v>0.88344815438260227</v>
      </c>
      <c r="J8418" s="15">
        <f t="shared" si="1869"/>
        <v>1.017726725449043</v>
      </c>
      <c r="K8418" s="283">
        <f t="shared" si="1874"/>
        <v>0.42850719493970757</v>
      </c>
      <c r="L8418" s="283">
        <f t="shared" si="1875"/>
        <v>3.0939281817466902</v>
      </c>
      <c r="M8418" s="283">
        <f t="shared" si="1876"/>
        <v>4.5235288999556875</v>
      </c>
      <c r="N8418" s="283">
        <f t="shared" si="1877"/>
        <v>2.1843738559015753</v>
      </c>
      <c r="O8418" s="283">
        <f t="shared" si="1878"/>
        <v>0.60693387394438825</v>
      </c>
      <c r="P8418" s="21">
        <f t="shared" si="1870"/>
        <v>0</v>
      </c>
      <c r="Q8418" s="21">
        <f t="shared" si="1871"/>
        <v>1.1649354943302594</v>
      </c>
      <c r="R8418">
        <f t="shared" si="1872"/>
        <v>0.9440993384982781</v>
      </c>
      <c r="S8418" s="296">
        <f t="shared" si="1879"/>
        <v>0</v>
      </c>
      <c r="T8418" s="283">
        <f t="shared" si="1880"/>
        <v>0.42850719493970757</v>
      </c>
    </row>
    <row r="8419" spans="1:20" x14ac:dyDescent="0.25">
      <c r="A8419" s="286">
        <v>43451</v>
      </c>
      <c r="B8419" s="1">
        <f t="shared" si="1873"/>
        <v>1</v>
      </c>
      <c r="C8419" s="285">
        <v>17</v>
      </c>
      <c r="D8419" t="s">
        <v>714</v>
      </c>
      <c r="E8419" t="s">
        <v>685</v>
      </c>
      <c r="F8419" s="16">
        <v>23</v>
      </c>
      <c r="G8419" t="str">
        <f t="shared" si="1867"/>
        <v>heating</v>
      </c>
      <c r="H8419" s="283">
        <f>IF(G8419="heating",F8419*Assumptions!M$4+Assumptions!M$7,0)</f>
        <v>0.4979827864482973</v>
      </c>
      <c r="I8419" s="15">
        <f t="shared" si="1868"/>
        <v>0.94025748850374469</v>
      </c>
      <c r="J8419" s="15">
        <f t="shared" si="1869"/>
        <v>1.017726725449043</v>
      </c>
      <c r="K8419" s="283">
        <f t="shared" si="1874"/>
        <v>0.4765322649962479</v>
      </c>
      <c r="L8419" s="283">
        <f t="shared" si="1875"/>
        <v>3.0592830131973998</v>
      </c>
      <c r="M8419" s="283">
        <f t="shared" si="1876"/>
        <v>4.9741741808104329</v>
      </c>
      <c r="N8419" s="283">
        <f t="shared" si="1877"/>
        <v>2.0731424140202046</v>
      </c>
      <c r="O8419" s="283">
        <f t="shared" si="1878"/>
        <v>0.70320642406638589</v>
      </c>
      <c r="P8419" s="21">
        <f t="shared" si="1870"/>
        <v>0</v>
      </c>
      <c r="Q8419" s="21">
        <f t="shared" si="1871"/>
        <v>1.3521540118753073</v>
      </c>
      <c r="R8419">
        <f t="shared" si="1872"/>
        <v>0.9440993384982781</v>
      </c>
      <c r="S8419" s="296">
        <f t="shared" si="1879"/>
        <v>0</v>
      </c>
      <c r="T8419" s="283">
        <f t="shared" si="1880"/>
        <v>0.4765322649962479</v>
      </c>
    </row>
    <row r="8420" spans="1:20" x14ac:dyDescent="0.25">
      <c r="A8420" s="286">
        <v>43451</v>
      </c>
      <c r="B8420" s="1">
        <f t="shared" si="1873"/>
        <v>1</v>
      </c>
      <c r="C8420" s="285">
        <v>18</v>
      </c>
      <c r="D8420" t="s">
        <v>714</v>
      </c>
      <c r="E8420" t="s">
        <v>685</v>
      </c>
      <c r="F8420" s="16">
        <v>21</v>
      </c>
      <c r="G8420" t="str">
        <f t="shared" si="1867"/>
        <v>heating</v>
      </c>
      <c r="H8420" s="283">
        <f>IF(G8420="heating",F8420*Assumptions!M$4+Assumptions!M$7,0)</f>
        <v>0.51937453492237728</v>
      </c>
      <c r="I8420" s="15">
        <f t="shared" si="1868"/>
        <v>0.98182363790757687</v>
      </c>
      <c r="J8420" s="15">
        <f t="shared" si="1869"/>
        <v>1.017726725449043</v>
      </c>
      <c r="K8420" s="283">
        <f t="shared" si="1874"/>
        <v>0.51897365879145496</v>
      </c>
      <c r="L8420" s="283">
        <f t="shared" si="1875"/>
        <v>3.0222800846604434</v>
      </c>
      <c r="M8420" s="283">
        <f t="shared" si="1876"/>
        <v>5.3516665666989924</v>
      </c>
      <c r="N8420" s="283">
        <f t="shared" si="1877"/>
        <v>1.9596958788221039</v>
      </c>
      <c r="O8420" s="283">
        <f t="shared" si="1878"/>
        <v>0.80037100163293318</v>
      </c>
      <c r="P8420" s="21">
        <f t="shared" si="1870"/>
        <v>0</v>
      </c>
      <c r="Q8420" s="21">
        <f t="shared" si="1871"/>
        <v>1.5598916921549892</v>
      </c>
      <c r="R8420">
        <f t="shared" si="1872"/>
        <v>0.9440993384982781</v>
      </c>
      <c r="S8420" s="296">
        <f t="shared" si="1879"/>
        <v>0</v>
      </c>
      <c r="T8420" s="283">
        <f t="shared" si="1880"/>
        <v>0.51897365879145496</v>
      </c>
    </row>
    <row r="8421" spans="1:20" x14ac:dyDescent="0.25">
      <c r="A8421" s="286">
        <v>43451</v>
      </c>
      <c r="B8421" s="1">
        <f t="shared" si="1873"/>
        <v>1</v>
      </c>
      <c r="C8421" s="285">
        <v>19</v>
      </c>
      <c r="D8421" t="s">
        <v>714</v>
      </c>
      <c r="F8421" s="16">
        <v>21</v>
      </c>
      <c r="G8421" t="str">
        <f t="shared" si="1867"/>
        <v>heating</v>
      </c>
      <c r="H8421" s="283">
        <f>IF(G8421="heating",F8421*Assumptions!M$4+Assumptions!M$7,0)</f>
        <v>0.51937453492237728</v>
      </c>
      <c r="I8421" s="15">
        <f t="shared" si="1868"/>
        <v>0.98418842963438757</v>
      </c>
      <c r="J8421" s="15">
        <f t="shared" si="1869"/>
        <v>1.017726725449043</v>
      </c>
      <c r="K8421" s="283">
        <f t="shared" si="1874"/>
        <v>0.52022364358236739</v>
      </c>
      <c r="L8421" s="283">
        <f t="shared" si="1875"/>
        <v>3.0222800846604434</v>
      </c>
      <c r="M8421" s="283">
        <f t="shared" si="1876"/>
        <v>5.36455643442366</v>
      </c>
      <c r="N8421" s="283">
        <f t="shared" si="1877"/>
        <v>1.9596958788221039</v>
      </c>
      <c r="O8421" s="283">
        <f t="shared" si="1878"/>
        <v>0.80229875184179411</v>
      </c>
      <c r="P8421" s="21">
        <f t="shared" si="1870"/>
        <v>0</v>
      </c>
      <c r="Q8421" s="21">
        <f t="shared" si="1871"/>
        <v>1.6764212681468484</v>
      </c>
      <c r="R8421">
        <f t="shared" si="1872"/>
        <v>0.9440993384982781</v>
      </c>
      <c r="S8421" s="296">
        <f t="shared" si="1879"/>
        <v>0</v>
      </c>
      <c r="T8421" s="283">
        <f t="shared" si="1880"/>
        <v>0.52022364358236739</v>
      </c>
    </row>
    <row r="8422" spans="1:20" x14ac:dyDescent="0.25">
      <c r="A8422" s="286">
        <v>43451</v>
      </c>
      <c r="B8422" s="1">
        <f t="shared" si="1873"/>
        <v>1</v>
      </c>
      <c r="C8422" s="285">
        <v>20</v>
      </c>
      <c r="D8422" t="s">
        <v>714</v>
      </c>
      <c r="F8422" s="16">
        <v>21</v>
      </c>
      <c r="G8422" t="str">
        <f t="shared" si="1867"/>
        <v>heating</v>
      </c>
      <c r="H8422" s="283">
        <f>IF(G8422="heating",F8422*Assumptions!M$4+Assumptions!M$7,0)</f>
        <v>0.51937453492237728</v>
      </c>
      <c r="I8422" s="15">
        <f t="shared" si="1868"/>
        <v>0.97071962311712034</v>
      </c>
      <c r="J8422" s="15">
        <f t="shared" si="1869"/>
        <v>1.017726725449043</v>
      </c>
      <c r="K8422" s="283">
        <f t="shared" si="1874"/>
        <v>0.51310428372185612</v>
      </c>
      <c r="L8422" s="283">
        <f t="shared" si="1875"/>
        <v>3.0222800846604434</v>
      </c>
      <c r="M8422" s="283">
        <f t="shared" si="1876"/>
        <v>5.2911414556547518</v>
      </c>
      <c r="N8422" s="283">
        <f t="shared" si="1877"/>
        <v>1.9596958788221039</v>
      </c>
      <c r="O8422" s="283">
        <f t="shared" si="1878"/>
        <v>0.79131914028345007</v>
      </c>
      <c r="P8422" s="21">
        <f t="shared" si="1870"/>
        <v>0</v>
      </c>
      <c r="Q8422" s="21">
        <f t="shared" si="1871"/>
        <v>1.52436960139122</v>
      </c>
      <c r="R8422">
        <f t="shared" si="1872"/>
        <v>0.9440993384982781</v>
      </c>
      <c r="S8422" s="296">
        <f t="shared" si="1879"/>
        <v>0</v>
      </c>
      <c r="T8422" s="283">
        <f t="shared" si="1880"/>
        <v>0.51310428372185612</v>
      </c>
    </row>
    <row r="8423" spans="1:20" x14ac:dyDescent="0.25">
      <c r="A8423" s="286">
        <v>43451</v>
      </c>
      <c r="B8423" s="1">
        <f t="shared" si="1873"/>
        <v>1</v>
      </c>
      <c r="C8423" s="285">
        <v>21</v>
      </c>
      <c r="D8423" t="s">
        <v>714</v>
      </c>
      <c r="F8423" s="16">
        <v>21</v>
      </c>
      <c r="G8423" t="str">
        <f t="shared" si="1867"/>
        <v>heating</v>
      </c>
      <c r="H8423" s="283">
        <f>IF(G8423="heating",F8423*Assumptions!M$4+Assumptions!M$7,0)</f>
        <v>0.51937453492237728</v>
      </c>
      <c r="I8423" s="15">
        <f t="shared" si="1868"/>
        <v>0.95751150862929935</v>
      </c>
      <c r="J8423" s="15">
        <f t="shared" si="1869"/>
        <v>1.017726725449043</v>
      </c>
      <c r="K8423" s="283">
        <f t="shared" si="1874"/>
        <v>0.50612272080482423</v>
      </c>
      <c r="L8423" s="283">
        <f t="shared" si="1875"/>
        <v>3.0222800846604434</v>
      </c>
      <c r="M8423" s="283">
        <f t="shared" si="1876"/>
        <v>5.2191474416745569</v>
      </c>
      <c r="N8423" s="283">
        <f t="shared" si="1877"/>
        <v>1.9596958788221039</v>
      </c>
      <c r="O8423" s="283">
        <f t="shared" si="1878"/>
        <v>0.7805520417800681</v>
      </c>
      <c r="P8423" s="21">
        <f t="shared" si="1870"/>
        <v>0</v>
      </c>
      <c r="Q8423" s="21">
        <f t="shared" si="1871"/>
        <v>1.4448604713749031</v>
      </c>
      <c r="R8423">
        <f t="shared" si="1872"/>
        <v>0.9440993384982781</v>
      </c>
      <c r="S8423" s="296">
        <f t="shared" si="1879"/>
        <v>0</v>
      </c>
      <c r="T8423" s="283">
        <f t="shared" si="1880"/>
        <v>0.50612272080482423</v>
      </c>
    </row>
    <row r="8424" spans="1:20" x14ac:dyDescent="0.25">
      <c r="A8424" s="286">
        <v>43451</v>
      </c>
      <c r="B8424" s="1">
        <f t="shared" si="1873"/>
        <v>1</v>
      </c>
      <c r="C8424" s="285">
        <v>22</v>
      </c>
      <c r="D8424" t="s">
        <v>714</v>
      </c>
      <c r="F8424" s="16">
        <v>21</v>
      </c>
      <c r="G8424" t="str">
        <f t="shared" si="1867"/>
        <v>heating</v>
      </c>
      <c r="H8424" s="283">
        <f>IF(G8424="heating",F8424*Assumptions!M$4+Assumptions!M$7,0)</f>
        <v>0.51937453492237728</v>
      </c>
      <c r="I8424" s="15">
        <f t="shared" si="1868"/>
        <v>0.9426530227543114</v>
      </c>
      <c r="J8424" s="15">
        <f t="shared" si="1869"/>
        <v>1.017726725449043</v>
      </c>
      <c r="K8424" s="283">
        <f t="shared" si="1874"/>
        <v>0.49826880236069571</v>
      </c>
      <c r="L8424" s="283">
        <f t="shared" si="1875"/>
        <v>3.0222800846604434</v>
      </c>
      <c r="M8424" s="283">
        <f t="shared" si="1876"/>
        <v>5.1381576803581481</v>
      </c>
      <c r="N8424" s="283">
        <f t="shared" si="1877"/>
        <v>1.9596958788221039</v>
      </c>
      <c r="O8424" s="283">
        <f t="shared" si="1878"/>
        <v>0.76843958006763946</v>
      </c>
      <c r="P8424" s="21">
        <f t="shared" si="1870"/>
        <v>0</v>
      </c>
      <c r="Q8424" s="21">
        <f t="shared" si="1871"/>
        <v>1.2427137171080138</v>
      </c>
      <c r="R8424">
        <f t="shared" si="1872"/>
        <v>0.9440993384982781</v>
      </c>
      <c r="S8424" s="296">
        <f t="shared" si="1879"/>
        <v>0</v>
      </c>
      <c r="T8424" s="283">
        <f t="shared" si="1880"/>
        <v>0.49826880236069571</v>
      </c>
    </row>
    <row r="8425" spans="1:20" x14ac:dyDescent="0.25">
      <c r="A8425" s="286">
        <v>43451</v>
      </c>
      <c r="B8425" s="1">
        <f t="shared" si="1873"/>
        <v>1</v>
      </c>
      <c r="C8425" s="285">
        <v>23</v>
      </c>
      <c r="D8425" t="s">
        <v>713</v>
      </c>
      <c r="F8425" s="16">
        <v>21</v>
      </c>
      <c r="G8425" t="str">
        <f t="shared" si="1867"/>
        <v>heating</v>
      </c>
      <c r="H8425" s="283">
        <f>IF(G8425="heating",F8425*Assumptions!M$4+Assumptions!M$7,0)</f>
        <v>0.51937453492237728</v>
      </c>
      <c r="I8425" s="15">
        <f t="shared" si="1868"/>
        <v>0.94450710149963013</v>
      </c>
      <c r="J8425" s="15">
        <f t="shared" si="1869"/>
        <v>1.017726725449043</v>
      </c>
      <c r="K8425" s="283">
        <f t="shared" si="1874"/>
        <v>0.49924883379709112</v>
      </c>
      <c r="L8425" s="283">
        <f t="shared" si="1875"/>
        <v>3.0222800846604434</v>
      </c>
      <c r="M8425" s="283">
        <f t="shared" si="1876"/>
        <v>5.14826378378676</v>
      </c>
      <c r="N8425" s="283">
        <f t="shared" si="1877"/>
        <v>1.9596958788221039</v>
      </c>
      <c r="O8425" s="283">
        <f t="shared" si="1878"/>
        <v>0.76995100310249276</v>
      </c>
      <c r="P8425" s="21">
        <f t="shared" si="1870"/>
        <v>0</v>
      </c>
      <c r="Q8425" s="21">
        <f t="shared" si="1871"/>
        <v>1.0297519246597011</v>
      </c>
      <c r="R8425">
        <f t="shared" si="1872"/>
        <v>0.9440993384982781</v>
      </c>
      <c r="S8425" s="296">
        <f t="shared" si="1879"/>
        <v>0</v>
      </c>
      <c r="T8425" s="283">
        <f t="shared" si="1880"/>
        <v>0.49924883379709112</v>
      </c>
    </row>
    <row r="8426" spans="1:20" x14ac:dyDescent="0.25">
      <c r="A8426" s="286">
        <v>43452</v>
      </c>
      <c r="B8426" s="1">
        <f t="shared" si="1873"/>
        <v>2</v>
      </c>
      <c r="C8426" s="285">
        <v>0</v>
      </c>
      <c r="D8426" t="s">
        <v>713</v>
      </c>
      <c r="F8426" s="16">
        <v>23</v>
      </c>
      <c r="G8426" t="str">
        <f t="shared" si="1867"/>
        <v>heating</v>
      </c>
      <c r="H8426" s="283">
        <f>IF(G8426="heating",F8426*Assumptions!M$4+Assumptions!M$7,0)</f>
        <v>0.4979827864482973</v>
      </c>
      <c r="I8426" s="15">
        <f t="shared" si="1868"/>
        <v>0.97481507806017154</v>
      </c>
      <c r="J8426" s="15">
        <f t="shared" si="1869"/>
        <v>1.0199659078795975</v>
      </c>
      <c r="K8426" s="283">
        <f t="shared" si="1874"/>
        <v>0.49513340170369013</v>
      </c>
      <c r="L8426" s="283">
        <f t="shared" si="1875"/>
        <v>3.0592830131973998</v>
      </c>
      <c r="M8426" s="283">
        <f t="shared" si="1876"/>
        <v>5.1683379357969139</v>
      </c>
      <c r="N8426" s="283">
        <f t="shared" si="1877"/>
        <v>2.0731424140202046</v>
      </c>
      <c r="O8426" s="283">
        <f t="shared" si="1878"/>
        <v>0.73065564374873726</v>
      </c>
      <c r="P8426" s="21">
        <f t="shared" si="1870"/>
        <v>0</v>
      </c>
      <c r="Q8426" s="21">
        <f t="shared" si="1871"/>
        <v>0.90668853391740301</v>
      </c>
      <c r="R8426">
        <f t="shared" si="1872"/>
        <v>0.83668510409641816</v>
      </c>
      <c r="S8426" s="296">
        <f t="shared" si="1879"/>
        <v>0</v>
      </c>
      <c r="T8426" s="283">
        <f t="shared" si="1880"/>
        <v>0.49513340170369013</v>
      </c>
    </row>
    <row r="8427" spans="1:20" x14ac:dyDescent="0.25">
      <c r="A8427" s="286">
        <v>43452</v>
      </c>
      <c r="B8427" s="1">
        <f t="shared" si="1873"/>
        <v>2</v>
      </c>
      <c r="C8427" s="285">
        <v>1</v>
      </c>
      <c r="D8427" t="s">
        <v>713</v>
      </c>
      <c r="F8427" s="16">
        <v>23</v>
      </c>
      <c r="G8427" t="str">
        <f t="shared" si="1867"/>
        <v>heating</v>
      </c>
      <c r="H8427" s="283">
        <f>IF(G8427="heating",F8427*Assumptions!M$4+Assumptions!M$7,0)</f>
        <v>0.4979827864482973</v>
      </c>
      <c r="I8427" s="15">
        <f t="shared" si="1868"/>
        <v>1.012242869806885</v>
      </c>
      <c r="J8427" s="15">
        <f t="shared" si="1869"/>
        <v>1.0199659078795975</v>
      </c>
      <c r="K8427" s="283">
        <f t="shared" si="1874"/>
        <v>0.5141439302263765</v>
      </c>
      <c r="L8427" s="283">
        <f t="shared" si="1875"/>
        <v>3.0592830131973998</v>
      </c>
      <c r="M8427" s="283">
        <f t="shared" si="1876"/>
        <v>5.3667750345773113</v>
      </c>
      <c r="N8427" s="283">
        <f t="shared" si="1877"/>
        <v>2.0731424140202046</v>
      </c>
      <c r="O8427" s="283">
        <f t="shared" si="1878"/>
        <v>0.7587089924179099</v>
      </c>
      <c r="P8427" s="21">
        <f t="shared" si="1870"/>
        <v>0</v>
      </c>
      <c r="Q8427" s="21">
        <f t="shared" si="1871"/>
        <v>0.81803459285312596</v>
      </c>
      <c r="R8427">
        <f t="shared" si="1872"/>
        <v>0.83668510409641816</v>
      </c>
      <c r="S8427" s="296">
        <f t="shared" si="1879"/>
        <v>0</v>
      </c>
      <c r="T8427" s="283">
        <f t="shared" si="1880"/>
        <v>0.5141439302263765</v>
      </c>
    </row>
    <row r="8428" spans="1:20" x14ac:dyDescent="0.25">
      <c r="A8428" s="286">
        <v>43452</v>
      </c>
      <c r="B8428" s="1">
        <f t="shared" si="1873"/>
        <v>2</v>
      </c>
      <c r="C8428" s="285">
        <v>2</v>
      </c>
      <c r="D8428" t="s">
        <v>713</v>
      </c>
      <c r="F8428" s="16">
        <v>25</v>
      </c>
      <c r="G8428" t="str">
        <f t="shared" si="1867"/>
        <v>heating</v>
      </c>
      <c r="H8428" s="283">
        <f>IF(G8428="heating",F8428*Assumptions!M$4+Assumptions!M$7,0)</f>
        <v>0.47659103797421726</v>
      </c>
      <c r="I8428" s="15">
        <f t="shared" si="1868"/>
        <v>1.0509704703585963</v>
      </c>
      <c r="J8428" s="15">
        <f t="shared" si="1869"/>
        <v>1.0199659078795975</v>
      </c>
      <c r="K8428" s="283">
        <f t="shared" si="1874"/>
        <v>0.51088369332822059</v>
      </c>
      <c r="L8428" s="283">
        <f t="shared" si="1875"/>
        <v>3.0939281817466902</v>
      </c>
      <c r="M8428" s="283">
        <f t="shared" si="1876"/>
        <v>5.3931350011788481</v>
      </c>
      <c r="N8428" s="283">
        <f t="shared" si="1877"/>
        <v>2.1843738559015753</v>
      </c>
      <c r="O8428" s="283">
        <f t="shared" si="1878"/>
        <v>0.72361123170952124</v>
      </c>
      <c r="P8428" s="21">
        <f t="shared" si="1870"/>
        <v>0</v>
      </c>
      <c r="Q8428" s="21">
        <f t="shared" si="1871"/>
        <v>0.74507607494346417</v>
      </c>
      <c r="R8428">
        <f t="shared" si="1872"/>
        <v>0.83668510409641816</v>
      </c>
      <c r="S8428" s="296">
        <f t="shared" si="1879"/>
        <v>0</v>
      </c>
      <c r="T8428" s="283">
        <f t="shared" si="1880"/>
        <v>0.51088369332822059</v>
      </c>
    </row>
    <row r="8429" spans="1:20" x14ac:dyDescent="0.25">
      <c r="A8429" s="286">
        <v>43452</v>
      </c>
      <c r="B8429" s="1">
        <f t="shared" si="1873"/>
        <v>2</v>
      </c>
      <c r="C8429" s="285">
        <v>3</v>
      </c>
      <c r="D8429" t="s">
        <v>713</v>
      </c>
      <c r="F8429" s="16">
        <v>25</v>
      </c>
      <c r="G8429" t="str">
        <f t="shared" si="1867"/>
        <v>heating</v>
      </c>
      <c r="H8429" s="283">
        <f>IF(G8429="heating",F8429*Assumptions!M$4+Assumptions!M$7,0)</f>
        <v>0.47659103797421726</v>
      </c>
      <c r="I8429" s="15">
        <f t="shared" si="1868"/>
        <v>1.0924036124451033</v>
      </c>
      <c r="J8429" s="15">
        <f t="shared" si="1869"/>
        <v>1.0199659078795975</v>
      </c>
      <c r="K8429" s="283">
        <f t="shared" si="1874"/>
        <v>0.53102461759997965</v>
      </c>
      <c r="L8429" s="283">
        <f t="shared" si="1875"/>
        <v>3.0939281817466902</v>
      </c>
      <c r="M8429" s="283">
        <f t="shared" si="1876"/>
        <v>5.6057523249741701</v>
      </c>
      <c r="N8429" s="283">
        <f t="shared" si="1877"/>
        <v>2.1843738559015753</v>
      </c>
      <c r="O8429" s="283">
        <f t="shared" si="1878"/>
        <v>0.75213866214111358</v>
      </c>
      <c r="P8429" s="21">
        <f t="shared" si="1870"/>
        <v>0</v>
      </c>
      <c r="Q8429" s="21">
        <f t="shared" si="1871"/>
        <v>0.69158980876382303</v>
      </c>
      <c r="R8429">
        <f t="shared" si="1872"/>
        <v>0.83668510409641816</v>
      </c>
      <c r="S8429" s="296">
        <f t="shared" si="1879"/>
        <v>0</v>
      </c>
      <c r="T8429" s="283">
        <f t="shared" si="1880"/>
        <v>0.53102461759997965</v>
      </c>
    </row>
    <row r="8430" spans="1:20" x14ac:dyDescent="0.25">
      <c r="A8430" s="286">
        <v>43452</v>
      </c>
      <c r="B8430" s="1">
        <f t="shared" si="1873"/>
        <v>2</v>
      </c>
      <c r="C8430" s="285">
        <v>4</v>
      </c>
      <c r="D8430" t="s">
        <v>713</v>
      </c>
      <c r="F8430" s="16">
        <v>25</v>
      </c>
      <c r="G8430" t="str">
        <f t="shared" si="1867"/>
        <v>heating</v>
      </c>
      <c r="H8430" s="283">
        <f>IF(G8430="heating",F8430*Assumptions!M$4+Assumptions!M$7,0)</f>
        <v>0.47659103797421726</v>
      </c>
      <c r="I8430" s="15">
        <f t="shared" si="1868"/>
        <v>1.1348296917927807</v>
      </c>
      <c r="J8430" s="15">
        <f t="shared" si="1869"/>
        <v>1.0199659078795975</v>
      </c>
      <c r="K8430" s="283">
        <f t="shared" si="1874"/>
        <v>0.55164821523843866</v>
      </c>
      <c r="L8430" s="283">
        <f t="shared" si="1875"/>
        <v>3.0939281817466902</v>
      </c>
      <c r="M8430" s="283">
        <f t="shared" si="1876"/>
        <v>5.8234649819384332</v>
      </c>
      <c r="N8430" s="283">
        <f t="shared" si="1877"/>
        <v>2.1843738559015753</v>
      </c>
      <c r="O8430" s="283">
        <f t="shared" si="1878"/>
        <v>0.78134974694248194</v>
      </c>
      <c r="P8430" s="21">
        <f t="shared" si="1870"/>
        <v>0</v>
      </c>
      <c r="Q8430" s="21">
        <f t="shared" si="1871"/>
        <v>0.6473875548762833</v>
      </c>
      <c r="R8430">
        <f t="shared" si="1872"/>
        <v>0.83668510409641816</v>
      </c>
      <c r="S8430" s="296">
        <f t="shared" si="1879"/>
        <v>0</v>
      </c>
      <c r="T8430" s="283">
        <f t="shared" si="1880"/>
        <v>0.55164821523843866</v>
      </c>
    </row>
    <row r="8431" spans="1:20" x14ac:dyDescent="0.25">
      <c r="A8431" s="286">
        <v>43452</v>
      </c>
      <c r="B8431" s="1">
        <f t="shared" si="1873"/>
        <v>2</v>
      </c>
      <c r="C8431" s="285">
        <v>5</v>
      </c>
      <c r="D8431" t="s">
        <v>713</v>
      </c>
      <c r="F8431" s="16">
        <v>25</v>
      </c>
      <c r="G8431" t="str">
        <f t="shared" si="1867"/>
        <v>heating</v>
      </c>
      <c r="H8431" s="283">
        <f>IF(G8431="heating",F8431*Assumptions!M$4+Assumptions!M$7,0)</f>
        <v>0.47659103797421726</v>
      </c>
      <c r="I8431" s="15">
        <f t="shared" si="1868"/>
        <v>1.1635558681477385</v>
      </c>
      <c r="J8431" s="15">
        <f t="shared" si="1869"/>
        <v>1.0199659078795975</v>
      </c>
      <c r="K8431" s="283">
        <f t="shared" si="1874"/>
        <v>0.56561219946571306</v>
      </c>
      <c r="L8431" s="283">
        <f t="shared" si="1875"/>
        <v>3.0939281817466902</v>
      </c>
      <c r="M8431" s="283">
        <f t="shared" si="1876"/>
        <v>5.9708755434331797</v>
      </c>
      <c r="N8431" s="283">
        <f t="shared" si="1877"/>
        <v>2.1843738559015753</v>
      </c>
      <c r="O8431" s="283">
        <f t="shared" si="1878"/>
        <v>0.80112821307523963</v>
      </c>
      <c r="P8431" s="21">
        <f t="shared" si="1870"/>
        <v>0</v>
      </c>
      <c r="Q8431" s="21">
        <f t="shared" si="1871"/>
        <v>0.72139578924615555</v>
      </c>
      <c r="R8431">
        <f t="shared" si="1872"/>
        <v>0.83668510409641816</v>
      </c>
      <c r="S8431" s="296">
        <f t="shared" si="1879"/>
        <v>0</v>
      </c>
      <c r="T8431" s="283">
        <f t="shared" si="1880"/>
        <v>0.56561219946571306</v>
      </c>
    </row>
    <row r="8432" spans="1:20" x14ac:dyDescent="0.25">
      <c r="A8432" s="286">
        <v>43452</v>
      </c>
      <c r="B8432" s="1">
        <f t="shared" si="1873"/>
        <v>2</v>
      </c>
      <c r="C8432" s="285">
        <v>6</v>
      </c>
      <c r="D8432" t="s">
        <v>713</v>
      </c>
      <c r="F8432" s="16">
        <v>25</v>
      </c>
      <c r="G8432" t="str">
        <f t="shared" si="1867"/>
        <v>heating</v>
      </c>
      <c r="H8432" s="283">
        <f>IF(G8432="heating",F8432*Assumptions!M$4+Assumptions!M$7,0)</f>
        <v>0.47659103797421726</v>
      </c>
      <c r="I8432" s="15">
        <f t="shared" si="1868"/>
        <v>1.2083911162615524</v>
      </c>
      <c r="J8432" s="15">
        <f t="shared" si="1869"/>
        <v>1.0199659078795975</v>
      </c>
      <c r="K8432" s="283">
        <f t="shared" si="1874"/>
        <v>0.58740690996776634</v>
      </c>
      <c r="L8432" s="283">
        <f t="shared" si="1875"/>
        <v>3.0939281817466902</v>
      </c>
      <c r="M8432" s="283">
        <f t="shared" si="1876"/>
        <v>6.2009510333816689</v>
      </c>
      <c r="N8432" s="283">
        <f t="shared" si="1877"/>
        <v>2.1843738559015753</v>
      </c>
      <c r="O8432" s="283">
        <f t="shared" si="1878"/>
        <v>0.83199805197810528</v>
      </c>
      <c r="P8432" s="21">
        <f t="shared" si="1870"/>
        <v>0</v>
      </c>
      <c r="Q8432" s="21">
        <f t="shared" si="1871"/>
        <v>0.87787080972652631</v>
      </c>
      <c r="R8432">
        <f t="shared" si="1872"/>
        <v>0.83668510409641816</v>
      </c>
      <c r="S8432" s="296">
        <f t="shared" si="1879"/>
        <v>0</v>
      </c>
      <c r="T8432" s="283">
        <f t="shared" si="1880"/>
        <v>0.58740690996776634</v>
      </c>
    </row>
    <row r="8433" spans="1:20" x14ac:dyDescent="0.25">
      <c r="A8433" s="286">
        <v>43452</v>
      </c>
      <c r="B8433" s="1">
        <f t="shared" si="1873"/>
        <v>2</v>
      </c>
      <c r="C8433" s="285">
        <v>7</v>
      </c>
      <c r="D8433" t="s">
        <v>714</v>
      </c>
      <c r="F8433" s="16">
        <v>25</v>
      </c>
      <c r="G8433" t="str">
        <f t="shared" si="1867"/>
        <v>heating</v>
      </c>
      <c r="H8433" s="283">
        <f>IF(G8433="heating",F8433*Assumptions!M$4+Assumptions!M$7,0)</f>
        <v>0.47659103797421726</v>
      </c>
      <c r="I8433" s="15">
        <f t="shared" si="1868"/>
        <v>1.1637425769249583</v>
      </c>
      <c r="J8433" s="15">
        <f t="shared" si="1869"/>
        <v>1.0199659078795975</v>
      </c>
      <c r="K8433" s="283">
        <f t="shared" si="1874"/>
        <v>0.56570295983660179</v>
      </c>
      <c r="L8433" s="283">
        <f t="shared" si="1875"/>
        <v>3.0939281817466902</v>
      </c>
      <c r="M8433" s="283">
        <f t="shared" si="1876"/>
        <v>5.9718336537415579</v>
      </c>
      <c r="N8433" s="283">
        <f t="shared" si="1877"/>
        <v>2.1843738559015753</v>
      </c>
      <c r="O8433" s="283">
        <f t="shared" si="1878"/>
        <v>0.80125676527729039</v>
      </c>
      <c r="P8433" s="21">
        <f t="shared" si="1870"/>
        <v>0</v>
      </c>
      <c r="Q8433" s="21">
        <f t="shared" si="1871"/>
        <v>0.97331382064367777</v>
      </c>
      <c r="R8433">
        <f t="shared" si="1872"/>
        <v>0.83668510409641816</v>
      </c>
      <c r="S8433" s="296">
        <f t="shared" si="1879"/>
        <v>0</v>
      </c>
      <c r="T8433" s="283">
        <f t="shared" si="1880"/>
        <v>0.56570295983660179</v>
      </c>
    </row>
    <row r="8434" spans="1:20" x14ac:dyDescent="0.25">
      <c r="A8434" s="286">
        <v>43452</v>
      </c>
      <c r="B8434" s="1">
        <f t="shared" si="1873"/>
        <v>2</v>
      </c>
      <c r="C8434" s="285">
        <v>8</v>
      </c>
      <c r="D8434" t="s">
        <v>714</v>
      </c>
      <c r="F8434" s="16">
        <v>25</v>
      </c>
      <c r="G8434" t="str">
        <f t="shared" si="1867"/>
        <v>heating</v>
      </c>
      <c r="H8434" s="283">
        <f>IF(G8434="heating",F8434*Assumptions!M$4+Assumptions!M$7,0)</f>
        <v>0.47659103797421726</v>
      </c>
      <c r="I8434" s="15">
        <f t="shared" si="1868"/>
        <v>1.094193721037565</v>
      </c>
      <c r="J8434" s="15">
        <f t="shared" si="1869"/>
        <v>1.0199659078795975</v>
      </c>
      <c r="K8434" s="283">
        <f t="shared" si="1874"/>
        <v>0.5318948012207082</v>
      </c>
      <c r="L8434" s="283">
        <f t="shared" si="1875"/>
        <v>3.0939281817466902</v>
      </c>
      <c r="M8434" s="283">
        <f t="shared" si="1876"/>
        <v>5.6149384035350858</v>
      </c>
      <c r="N8434" s="283">
        <f t="shared" si="1877"/>
        <v>2.1843738559015753</v>
      </c>
      <c r="O8434" s="283">
        <f t="shared" si="1878"/>
        <v>0.75337118267334424</v>
      </c>
      <c r="P8434" s="21">
        <f t="shared" si="1870"/>
        <v>0</v>
      </c>
      <c r="Q8434" s="21">
        <f t="shared" si="1871"/>
        <v>0.94940007506179924</v>
      </c>
      <c r="R8434">
        <f t="shared" si="1872"/>
        <v>0.83668510409641816</v>
      </c>
      <c r="S8434" s="296">
        <f t="shared" si="1879"/>
        <v>0</v>
      </c>
      <c r="T8434" s="283">
        <f t="shared" si="1880"/>
        <v>0.5318948012207082</v>
      </c>
    </row>
    <row r="8435" spans="1:20" x14ac:dyDescent="0.25">
      <c r="A8435" s="286">
        <v>43452</v>
      </c>
      <c r="B8435" s="1">
        <f t="shared" si="1873"/>
        <v>2</v>
      </c>
      <c r="C8435" s="285">
        <v>9</v>
      </c>
      <c r="D8435" t="s">
        <v>714</v>
      </c>
      <c r="F8435" s="16">
        <v>28</v>
      </c>
      <c r="G8435" t="str">
        <f t="shared" si="1867"/>
        <v>heating</v>
      </c>
      <c r="H8435" s="283">
        <f>IF(G8435="heating",F8435*Assumptions!M$4+Assumptions!M$7,0)</f>
        <v>0.44450341526309717</v>
      </c>
      <c r="I8435" s="15">
        <f t="shared" si="1868"/>
        <v>1.0343009000871222</v>
      </c>
      <c r="J8435" s="15">
        <f t="shared" si="1869"/>
        <v>1.0199659078795975</v>
      </c>
      <c r="K8435" s="283">
        <f t="shared" si="1874"/>
        <v>0.46892961428640367</v>
      </c>
      <c r="L8435" s="283">
        <f t="shared" si="1875"/>
        <v>3.0941723472618432</v>
      </c>
      <c r="M8435" s="283">
        <f t="shared" si="1876"/>
        <v>4.9506381426903641</v>
      </c>
      <c r="N8435" s="283">
        <f t="shared" si="1877"/>
        <v>2.2832919573072399</v>
      </c>
      <c r="O8435" s="283">
        <f t="shared" si="1878"/>
        <v>0.63546365180925168</v>
      </c>
      <c r="P8435" s="21">
        <f t="shared" si="1870"/>
        <v>0</v>
      </c>
      <c r="Q8435" s="21">
        <f t="shared" si="1871"/>
        <v>0.8408485371888097</v>
      </c>
      <c r="R8435">
        <f t="shared" si="1872"/>
        <v>0.83668510409641816</v>
      </c>
      <c r="S8435" s="296">
        <f t="shared" si="1879"/>
        <v>0</v>
      </c>
      <c r="T8435" s="283">
        <f t="shared" si="1880"/>
        <v>0.46892961428640367</v>
      </c>
    </row>
    <row r="8436" spans="1:20" x14ac:dyDescent="0.25">
      <c r="A8436" s="286">
        <v>43452</v>
      </c>
      <c r="B8436" s="1">
        <f t="shared" si="1873"/>
        <v>2</v>
      </c>
      <c r="C8436" s="285">
        <v>10</v>
      </c>
      <c r="D8436" t="s">
        <v>714</v>
      </c>
      <c r="F8436" s="16">
        <v>28</v>
      </c>
      <c r="G8436" t="str">
        <f t="shared" si="1867"/>
        <v>heating</v>
      </c>
      <c r="H8436" s="283">
        <f>IF(G8436="heating",F8436*Assumptions!M$4+Assumptions!M$7,0)</f>
        <v>0.44450341526309717</v>
      </c>
      <c r="I8436" s="15">
        <f t="shared" si="1868"/>
        <v>0.98112329028689171</v>
      </c>
      <c r="J8436" s="15">
        <f t="shared" si="1869"/>
        <v>1.0199659078795975</v>
      </c>
      <c r="K8436" s="283">
        <f t="shared" si="1874"/>
        <v>0.44482003838813799</v>
      </c>
      <c r="L8436" s="283">
        <f t="shared" si="1875"/>
        <v>3.0941723472618432</v>
      </c>
      <c r="M8436" s="283">
        <f t="shared" si="1876"/>
        <v>4.6961057301284583</v>
      </c>
      <c r="N8436" s="283">
        <f t="shared" si="1877"/>
        <v>2.2832919573072399</v>
      </c>
      <c r="O8436" s="283">
        <f t="shared" si="1878"/>
        <v>0.60279188471004919</v>
      </c>
      <c r="P8436" s="21">
        <f t="shared" si="1870"/>
        <v>0</v>
      </c>
      <c r="Q8436" s="21">
        <f t="shared" si="1871"/>
        <v>0.74504051125983206</v>
      </c>
      <c r="R8436">
        <f t="shared" si="1872"/>
        <v>0.83668510409641816</v>
      </c>
      <c r="S8436" s="296">
        <f t="shared" si="1879"/>
        <v>0</v>
      </c>
      <c r="T8436" s="283">
        <f t="shared" si="1880"/>
        <v>0.44482003838813799</v>
      </c>
    </row>
    <row r="8437" spans="1:20" x14ac:dyDescent="0.25">
      <c r="A8437" s="286">
        <v>43452</v>
      </c>
      <c r="B8437" s="1">
        <f t="shared" si="1873"/>
        <v>2</v>
      </c>
      <c r="C8437" s="285">
        <v>11</v>
      </c>
      <c r="D8437" t="s">
        <v>714</v>
      </c>
      <c r="F8437" s="16">
        <v>28</v>
      </c>
      <c r="G8437" t="str">
        <f t="shared" si="1867"/>
        <v>heating</v>
      </c>
      <c r="H8437" s="283">
        <f>IF(G8437="heating",F8437*Assumptions!M$4+Assumptions!M$7,0)</f>
        <v>0.44450341526309717</v>
      </c>
      <c r="I8437" s="15">
        <f t="shared" si="1868"/>
        <v>0.94956163997961163</v>
      </c>
      <c r="J8437" s="15">
        <f t="shared" si="1869"/>
        <v>1.0199659078795975</v>
      </c>
      <c r="K8437" s="283">
        <f t="shared" si="1874"/>
        <v>0.4305106700954211</v>
      </c>
      <c r="L8437" s="283">
        <f t="shared" si="1875"/>
        <v>3.0941723472618432</v>
      </c>
      <c r="M8437" s="283">
        <f t="shared" si="1876"/>
        <v>4.5450372066027462</v>
      </c>
      <c r="N8437" s="283">
        <f t="shared" si="1877"/>
        <v>2.2832919573072399</v>
      </c>
      <c r="O8437" s="283">
        <f t="shared" si="1878"/>
        <v>0.58340073696986894</v>
      </c>
      <c r="P8437" s="21">
        <f t="shared" si="1870"/>
        <v>0</v>
      </c>
      <c r="Q8437" s="21">
        <f t="shared" si="1871"/>
        <v>0.72850690893675296</v>
      </c>
      <c r="R8437">
        <f t="shared" si="1872"/>
        <v>0.83668510409641816</v>
      </c>
      <c r="S8437" s="296">
        <f t="shared" si="1879"/>
        <v>0</v>
      </c>
      <c r="T8437" s="283">
        <f t="shared" si="1880"/>
        <v>0.4305106700954211</v>
      </c>
    </row>
    <row r="8438" spans="1:20" x14ac:dyDescent="0.25">
      <c r="A8438" s="286">
        <v>43452</v>
      </c>
      <c r="B8438" s="1">
        <f t="shared" si="1873"/>
        <v>2</v>
      </c>
      <c r="C8438" s="285">
        <v>12</v>
      </c>
      <c r="D8438" t="s">
        <v>714</v>
      </c>
      <c r="F8438" s="16">
        <v>30</v>
      </c>
      <c r="G8438" t="str">
        <f t="shared" si="1867"/>
        <v>heating</v>
      </c>
      <c r="H8438" s="283">
        <f>IF(G8438="heating",F8438*Assumptions!M$4+Assumptions!M$7,0)</f>
        <v>0.42311166678901713</v>
      </c>
      <c r="I8438" s="15">
        <f t="shared" si="1868"/>
        <v>0.91648403420261149</v>
      </c>
      <c r="J8438" s="15">
        <f t="shared" si="1869"/>
        <v>1.0199659078795975</v>
      </c>
      <c r="K8438" s="283">
        <f t="shared" si="1874"/>
        <v>0.39551736896796408</v>
      </c>
      <c r="L8438" s="283">
        <f t="shared" si="1875"/>
        <v>3.0747565450814909</v>
      </c>
      <c r="M8438" s="283">
        <f t="shared" si="1876"/>
        <v>4.1494001397811706</v>
      </c>
      <c r="N8438" s="283">
        <f t="shared" si="1877"/>
        <v>2.3339835549601151</v>
      </c>
      <c r="O8438" s="283">
        <f t="shared" si="1878"/>
        <v>0.52104892356383392</v>
      </c>
      <c r="P8438" s="21">
        <f t="shared" si="1870"/>
        <v>0</v>
      </c>
      <c r="Q8438" s="21">
        <f t="shared" si="1871"/>
        <v>0.75910815787401487</v>
      </c>
      <c r="R8438">
        <f t="shared" si="1872"/>
        <v>0.83668510409641816</v>
      </c>
      <c r="S8438" s="296">
        <f t="shared" si="1879"/>
        <v>0</v>
      </c>
      <c r="T8438" s="283">
        <f t="shared" si="1880"/>
        <v>0.39551736896796408</v>
      </c>
    </row>
    <row r="8439" spans="1:20" x14ac:dyDescent="0.25">
      <c r="A8439" s="286">
        <v>43452</v>
      </c>
      <c r="B8439" s="1">
        <f t="shared" si="1873"/>
        <v>2</v>
      </c>
      <c r="C8439" s="285">
        <v>13</v>
      </c>
      <c r="D8439" t="s">
        <v>714</v>
      </c>
      <c r="F8439" s="16">
        <v>28</v>
      </c>
      <c r="G8439" t="str">
        <f t="shared" si="1867"/>
        <v>heating</v>
      </c>
      <c r="H8439" s="283">
        <f>IF(G8439="heating",F8439*Assumptions!M$4+Assumptions!M$7,0)</f>
        <v>0.44450341526309717</v>
      </c>
      <c r="I8439" s="15">
        <f t="shared" si="1868"/>
        <v>0.90040206880052787</v>
      </c>
      <c r="J8439" s="15">
        <f t="shared" si="1869"/>
        <v>1.0199659078795975</v>
      </c>
      <c r="K8439" s="283">
        <f t="shared" si="1874"/>
        <v>0.40822278583509514</v>
      </c>
      <c r="L8439" s="283">
        <f t="shared" si="1875"/>
        <v>3.0941723472618432</v>
      </c>
      <c r="M8439" s="283">
        <f t="shared" si="1876"/>
        <v>4.3097369684061304</v>
      </c>
      <c r="N8439" s="283">
        <f t="shared" si="1877"/>
        <v>2.2832919573072399</v>
      </c>
      <c r="O8439" s="283">
        <f t="shared" si="1878"/>
        <v>0.55319761076142604</v>
      </c>
      <c r="P8439" s="21">
        <f t="shared" si="1870"/>
        <v>0</v>
      </c>
      <c r="Q8439" s="21">
        <f t="shared" si="1871"/>
        <v>0.79115902007799765</v>
      </c>
      <c r="R8439">
        <f t="shared" si="1872"/>
        <v>0.83668510409641816</v>
      </c>
      <c r="S8439" s="296">
        <f t="shared" si="1879"/>
        <v>0</v>
      </c>
      <c r="T8439" s="283">
        <f t="shared" si="1880"/>
        <v>0.40822278583509514</v>
      </c>
    </row>
    <row r="8440" spans="1:20" x14ac:dyDescent="0.25">
      <c r="A8440" s="286">
        <v>43452</v>
      </c>
      <c r="B8440" s="1">
        <f t="shared" si="1873"/>
        <v>2</v>
      </c>
      <c r="C8440" s="285">
        <v>14</v>
      </c>
      <c r="D8440" t="s">
        <v>714</v>
      </c>
      <c r="F8440" s="16">
        <v>28</v>
      </c>
      <c r="G8440" t="str">
        <f t="shared" si="1867"/>
        <v>heating</v>
      </c>
      <c r="H8440" s="283">
        <f>IF(G8440="heating",F8440*Assumptions!M$4+Assumptions!M$7,0)</f>
        <v>0.44450341526309717</v>
      </c>
      <c r="I8440" s="15">
        <f t="shared" si="1868"/>
        <v>0.86032894500746537</v>
      </c>
      <c r="J8440" s="15">
        <f t="shared" si="1869"/>
        <v>1.0199659078795975</v>
      </c>
      <c r="K8440" s="283">
        <f t="shared" si="1874"/>
        <v>0.39005449991177316</v>
      </c>
      <c r="L8440" s="283">
        <f t="shared" si="1875"/>
        <v>3.0941723472618432</v>
      </c>
      <c r="M8440" s="283">
        <f t="shared" si="1876"/>
        <v>4.1179286318476134</v>
      </c>
      <c r="N8440" s="283">
        <f t="shared" si="1877"/>
        <v>2.2832919573072399</v>
      </c>
      <c r="O8440" s="283">
        <f t="shared" si="1878"/>
        <v>0.52857710276148251</v>
      </c>
      <c r="P8440" s="21">
        <f t="shared" si="1870"/>
        <v>0</v>
      </c>
      <c r="Q8440" s="21">
        <f t="shared" si="1871"/>
        <v>0.84355555031342389</v>
      </c>
      <c r="R8440">
        <f t="shared" si="1872"/>
        <v>0.83668510409641816</v>
      </c>
      <c r="S8440" s="296">
        <f t="shared" si="1879"/>
        <v>0</v>
      </c>
      <c r="T8440" s="283">
        <f t="shared" si="1880"/>
        <v>0.39005449991177316</v>
      </c>
    </row>
    <row r="8441" spans="1:20" x14ac:dyDescent="0.25">
      <c r="A8441" s="286">
        <v>43452</v>
      </c>
      <c r="B8441" s="1">
        <f t="shared" si="1873"/>
        <v>2</v>
      </c>
      <c r="C8441" s="285">
        <v>15</v>
      </c>
      <c r="D8441" t="s">
        <v>714</v>
      </c>
      <c r="F8441" s="16">
        <v>28</v>
      </c>
      <c r="G8441" t="str">
        <f t="shared" si="1867"/>
        <v>heating</v>
      </c>
      <c r="H8441" s="283">
        <f>IF(G8441="heating",F8441*Assumptions!M$4+Assumptions!M$7,0)</f>
        <v>0.44450341526309717</v>
      </c>
      <c r="I8441" s="15">
        <f t="shared" si="1868"/>
        <v>0.85754515037175039</v>
      </c>
      <c r="J8441" s="15">
        <f t="shared" si="1869"/>
        <v>1.0199659078795975</v>
      </c>
      <c r="K8441" s="283">
        <f t="shared" si="1874"/>
        <v>0.3887923877501494</v>
      </c>
      <c r="L8441" s="283">
        <f t="shared" si="1875"/>
        <v>3.0941723472618432</v>
      </c>
      <c r="M8441" s="283">
        <f t="shared" si="1876"/>
        <v>4.1046041148682448</v>
      </c>
      <c r="N8441" s="283">
        <f t="shared" si="1877"/>
        <v>2.2832919573072399</v>
      </c>
      <c r="O8441" s="283">
        <f t="shared" si="1878"/>
        <v>0.52686676846229619</v>
      </c>
      <c r="P8441" s="21">
        <f t="shared" si="1870"/>
        <v>0</v>
      </c>
      <c r="Q8441" s="21">
        <f t="shared" si="1871"/>
        <v>0.96592607327566882</v>
      </c>
      <c r="R8441">
        <f t="shared" si="1872"/>
        <v>0.83668510409641816</v>
      </c>
      <c r="S8441" s="296">
        <f t="shared" si="1879"/>
        <v>0</v>
      </c>
      <c r="T8441" s="283">
        <f t="shared" si="1880"/>
        <v>0.3887923877501494</v>
      </c>
    </row>
    <row r="8442" spans="1:20" x14ac:dyDescent="0.25">
      <c r="A8442" s="286">
        <v>43452</v>
      </c>
      <c r="B8442" s="1">
        <f t="shared" si="1873"/>
        <v>2</v>
      </c>
      <c r="C8442" s="285">
        <v>16</v>
      </c>
      <c r="D8442" t="s">
        <v>714</v>
      </c>
      <c r="F8442" s="16">
        <v>28</v>
      </c>
      <c r="G8442" t="str">
        <f t="shared" si="1867"/>
        <v>heating</v>
      </c>
      <c r="H8442" s="283">
        <f>IF(G8442="heating",F8442*Assumptions!M$4+Assumptions!M$7,0)</f>
        <v>0.44450341526309717</v>
      </c>
      <c r="I8442" s="15">
        <f t="shared" si="1868"/>
        <v>0.88344815438260227</v>
      </c>
      <c r="J8442" s="15">
        <f t="shared" si="1869"/>
        <v>1.0199659078795975</v>
      </c>
      <c r="K8442" s="283">
        <f t="shared" si="1874"/>
        <v>0.40053624843773539</v>
      </c>
      <c r="L8442" s="283">
        <f t="shared" si="1875"/>
        <v>3.0941723472618432</v>
      </c>
      <c r="M8442" s="283">
        <f t="shared" si="1876"/>
        <v>4.2285877637808422</v>
      </c>
      <c r="N8442" s="283">
        <f t="shared" si="1877"/>
        <v>2.2832919573072399</v>
      </c>
      <c r="O8442" s="283">
        <f t="shared" si="1878"/>
        <v>0.54278130312061379</v>
      </c>
      <c r="P8442" s="21">
        <f t="shared" si="1870"/>
        <v>0</v>
      </c>
      <c r="Q8442" s="21">
        <f t="shared" si="1871"/>
        <v>1.1649354943302594</v>
      </c>
      <c r="R8442">
        <f t="shared" si="1872"/>
        <v>0.83668510409641816</v>
      </c>
      <c r="S8442" s="296">
        <f t="shared" si="1879"/>
        <v>0</v>
      </c>
      <c r="T8442" s="283">
        <f t="shared" si="1880"/>
        <v>0.40053624843773539</v>
      </c>
    </row>
    <row r="8443" spans="1:20" x14ac:dyDescent="0.25">
      <c r="A8443" s="286">
        <v>43452</v>
      </c>
      <c r="B8443" s="1">
        <f t="shared" si="1873"/>
        <v>2</v>
      </c>
      <c r="C8443" s="285">
        <v>17</v>
      </c>
      <c r="D8443" t="s">
        <v>714</v>
      </c>
      <c r="E8443" t="s">
        <v>685</v>
      </c>
      <c r="F8443" s="16">
        <v>28</v>
      </c>
      <c r="G8443" t="str">
        <f t="shared" si="1867"/>
        <v>heating</v>
      </c>
      <c r="H8443" s="283">
        <f>IF(G8443="heating",F8443*Assumptions!M$4+Assumptions!M$7,0)</f>
        <v>0.44450341526309717</v>
      </c>
      <c r="I8443" s="15">
        <f t="shared" si="1868"/>
        <v>0.94025748850374469</v>
      </c>
      <c r="J8443" s="15">
        <f t="shared" si="1869"/>
        <v>1.0199659078795975</v>
      </c>
      <c r="K8443" s="283">
        <f t="shared" si="1874"/>
        <v>0.42629236944183657</v>
      </c>
      <c r="L8443" s="283">
        <f t="shared" si="1875"/>
        <v>3.0941723472618432</v>
      </c>
      <c r="M8443" s="283">
        <f t="shared" si="1876"/>
        <v>4.5005032734137531</v>
      </c>
      <c r="N8443" s="283">
        <f t="shared" si="1877"/>
        <v>2.2832919573072399</v>
      </c>
      <c r="O8443" s="283">
        <f t="shared" si="1878"/>
        <v>0.57768436364626174</v>
      </c>
      <c r="P8443" s="21">
        <f t="shared" si="1870"/>
        <v>0</v>
      </c>
      <c r="Q8443" s="21">
        <f t="shared" si="1871"/>
        <v>1.3521540118753073</v>
      </c>
      <c r="R8443">
        <f t="shared" si="1872"/>
        <v>0.83668510409641816</v>
      </c>
      <c r="S8443" s="296">
        <f t="shared" si="1879"/>
        <v>0</v>
      </c>
      <c r="T8443" s="283">
        <f t="shared" si="1880"/>
        <v>0.42629236944183657</v>
      </c>
    </row>
    <row r="8444" spans="1:20" x14ac:dyDescent="0.25">
      <c r="A8444" s="286">
        <v>43452</v>
      </c>
      <c r="B8444" s="1">
        <f t="shared" si="1873"/>
        <v>2</v>
      </c>
      <c r="C8444" s="285">
        <v>18</v>
      </c>
      <c r="D8444" t="s">
        <v>714</v>
      </c>
      <c r="E8444" t="s">
        <v>685</v>
      </c>
      <c r="F8444" s="16">
        <v>28</v>
      </c>
      <c r="G8444" t="str">
        <f t="shared" si="1867"/>
        <v>heating</v>
      </c>
      <c r="H8444" s="283">
        <f>IF(G8444="heating",F8444*Assumptions!M$4+Assumptions!M$7,0)</f>
        <v>0.44450341526309717</v>
      </c>
      <c r="I8444" s="15">
        <f t="shared" si="1868"/>
        <v>0.98182363790757687</v>
      </c>
      <c r="J8444" s="15">
        <f t="shared" si="1869"/>
        <v>1.0199659078795975</v>
      </c>
      <c r="K8444" s="283">
        <f t="shared" si="1874"/>
        <v>0.44513756082247663</v>
      </c>
      <c r="L8444" s="283">
        <f t="shared" si="1875"/>
        <v>3.0941723472618432</v>
      </c>
      <c r="M8444" s="283">
        <f t="shared" si="1876"/>
        <v>4.6994579148203739</v>
      </c>
      <c r="N8444" s="283">
        <f t="shared" si="1877"/>
        <v>2.2832919573072399</v>
      </c>
      <c r="O8444" s="283">
        <f t="shared" si="1878"/>
        <v>0.60322217096092545</v>
      </c>
      <c r="P8444" s="21">
        <f t="shared" si="1870"/>
        <v>0</v>
      </c>
      <c r="Q8444" s="21">
        <f t="shared" si="1871"/>
        <v>1.5598916921549892</v>
      </c>
      <c r="R8444">
        <f t="shared" si="1872"/>
        <v>0.83668510409641816</v>
      </c>
      <c r="S8444" s="296">
        <f t="shared" si="1879"/>
        <v>0</v>
      </c>
      <c r="T8444" s="283">
        <f t="shared" si="1880"/>
        <v>0.44513756082247663</v>
      </c>
    </row>
    <row r="8445" spans="1:20" x14ac:dyDescent="0.25">
      <c r="A8445" s="286">
        <v>43452</v>
      </c>
      <c r="B8445" s="1">
        <f t="shared" si="1873"/>
        <v>2</v>
      </c>
      <c r="C8445" s="285">
        <v>19</v>
      </c>
      <c r="D8445" t="s">
        <v>714</v>
      </c>
      <c r="F8445" s="16">
        <v>28</v>
      </c>
      <c r="G8445" t="str">
        <f t="shared" si="1867"/>
        <v>heating</v>
      </c>
      <c r="H8445" s="283">
        <f>IF(G8445="heating",F8445*Assumptions!M$4+Assumptions!M$7,0)</f>
        <v>0.44450341526309717</v>
      </c>
      <c r="I8445" s="15">
        <f t="shared" si="1868"/>
        <v>0.98418842963438757</v>
      </c>
      <c r="J8445" s="15">
        <f t="shared" si="1869"/>
        <v>1.0199659078795975</v>
      </c>
      <c r="K8445" s="283">
        <f t="shared" si="1874"/>
        <v>0.44620970614520389</v>
      </c>
      <c r="L8445" s="283">
        <f t="shared" si="1875"/>
        <v>3.0941723472618432</v>
      </c>
      <c r="M8445" s="283">
        <f t="shared" si="1876"/>
        <v>4.7107768918427091</v>
      </c>
      <c r="N8445" s="283">
        <f t="shared" si="1877"/>
        <v>2.2832919573072399</v>
      </c>
      <c r="O8445" s="283">
        <f t="shared" si="1878"/>
        <v>0.6046750742566307</v>
      </c>
      <c r="P8445" s="21">
        <f t="shared" si="1870"/>
        <v>0</v>
      </c>
      <c r="Q8445" s="21">
        <f t="shared" si="1871"/>
        <v>1.6764212681468484</v>
      </c>
      <c r="R8445">
        <f t="shared" si="1872"/>
        <v>0.83668510409641816</v>
      </c>
      <c r="S8445" s="296">
        <f t="shared" si="1879"/>
        <v>0</v>
      </c>
      <c r="T8445" s="283">
        <f t="shared" si="1880"/>
        <v>0.44620970614520389</v>
      </c>
    </row>
    <row r="8446" spans="1:20" x14ac:dyDescent="0.25">
      <c r="A8446" s="286">
        <v>43452</v>
      </c>
      <c r="B8446" s="1">
        <f t="shared" si="1873"/>
        <v>2</v>
      </c>
      <c r="C8446" s="285">
        <v>20</v>
      </c>
      <c r="D8446" t="s">
        <v>714</v>
      </c>
      <c r="F8446" s="16">
        <v>27</v>
      </c>
      <c r="G8446" t="str">
        <f t="shared" si="1867"/>
        <v>heating</v>
      </c>
      <c r="H8446" s="283">
        <f>IF(G8446="heating",F8446*Assumptions!M$4+Assumptions!M$7,0)</f>
        <v>0.45519928950013722</v>
      </c>
      <c r="I8446" s="15">
        <f t="shared" si="1868"/>
        <v>0.97071962311712034</v>
      </c>
      <c r="J8446" s="15">
        <f t="shared" si="1869"/>
        <v>1.0199659078795975</v>
      </c>
      <c r="K8446" s="283">
        <f t="shared" si="1874"/>
        <v>0.45069323608635231</v>
      </c>
      <c r="L8446" s="283">
        <f t="shared" si="1875"/>
        <v>3.1143580678163376</v>
      </c>
      <c r="M8446" s="283">
        <f t="shared" si="1876"/>
        <v>4.789151835504657</v>
      </c>
      <c r="N8446" s="283">
        <f t="shared" si="1877"/>
        <v>2.2875213966102126</v>
      </c>
      <c r="O8446" s="283">
        <f t="shared" si="1878"/>
        <v>0.6135986828345098</v>
      </c>
      <c r="P8446" s="21">
        <f t="shared" si="1870"/>
        <v>0</v>
      </c>
      <c r="Q8446" s="21">
        <f t="shared" si="1871"/>
        <v>1.52436960139122</v>
      </c>
      <c r="R8446">
        <f t="shared" si="1872"/>
        <v>0.83668510409641816</v>
      </c>
      <c r="S8446" s="296">
        <f t="shared" si="1879"/>
        <v>0</v>
      </c>
      <c r="T8446" s="283">
        <f t="shared" si="1880"/>
        <v>0.45069323608635231</v>
      </c>
    </row>
    <row r="8447" spans="1:20" x14ac:dyDescent="0.25">
      <c r="A8447" s="286">
        <v>43452</v>
      </c>
      <c r="B8447" s="1">
        <f t="shared" si="1873"/>
        <v>2</v>
      </c>
      <c r="C8447" s="285">
        <v>21</v>
      </c>
      <c r="D8447" t="s">
        <v>714</v>
      </c>
      <c r="F8447" s="16">
        <v>27</v>
      </c>
      <c r="G8447" t="str">
        <f t="shared" si="1867"/>
        <v>heating</v>
      </c>
      <c r="H8447" s="283">
        <f>IF(G8447="heating",F8447*Assumptions!M$4+Assumptions!M$7,0)</f>
        <v>0.45519928950013722</v>
      </c>
      <c r="I8447" s="15">
        <f t="shared" si="1868"/>
        <v>0.95751150862929935</v>
      </c>
      <c r="J8447" s="15">
        <f t="shared" si="1869"/>
        <v>1.0199659078795975</v>
      </c>
      <c r="K8447" s="283">
        <f t="shared" si="1874"/>
        <v>0.44456087024213486</v>
      </c>
      <c r="L8447" s="283">
        <f t="shared" si="1875"/>
        <v>3.1143580678163376</v>
      </c>
      <c r="M8447" s="283">
        <f t="shared" si="1876"/>
        <v>4.7239881525662408</v>
      </c>
      <c r="N8447" s="283">
        <f t="shared" si="1877"/>
        <v>2.2875213966102126</v>
      </c>
      <c r="O8447" s="283">
        <f t="shared" si="1878"/>
        <v>0.60524974101912776</v>
      </c>
      <c r="P8447" s="21">
        <f t="shared" si="1870"/>
        <v>0</v>
      </c>
      <c r="Q8447" s="21">
        <f t="shared" si="1871"/>
        <v>1.4448604713749031</v>
      </c>
      <c r="R8447">
        <f t="shared" si="1872"/>
        <v>0.83668510409641816</v>
      </c>
      <c r="S8447" s="296">
        <f t="shared" si="1879"/>
        <v>0</v>
      </c>
      <c r="T8447" s="283">
        <f t="shared" si="1880"/>
        <v>0.44456087024213486</v>
      </c>
    </row>
    <row r="8448" spans="1:20" x14ac:dyDescent="0.25">
      <c r="A8448" s="286">
        <v>43452</v>
      </c>
      <c r="B8448" s="1">
        <f t="shared" si="1873"/>
        <v>2</v>
      </c>
      <c r="C8448" s="285">
        <v>22</v>
      </c>
      <c r="D8448" t="s">
        <v>714</v>
      </c>
      <c r="F8448" s="16">
        <v>25</v>
      </c>
      <c r="G8448" t="str">
        <f t="shared" si="1867"/>
        <v>heating</v>
      </c>
      <c r="H8448" s="283">
        <f>IF(G8448="heating",F8448*Assumptions!M$4+Assumptions!M$7,0)</f>
        <v>0.47659103797421726</v>
      </c>
      <c r="I8448" s="15">
        <f t="shared" si="1868"/>
        <v>0.9426530227543114</v>
      </c>
      <c r="J8448" s="15">
        <f t="shared" si="1869"/>
        <v>1.0199659078795975</v>
      </c>
      <c r="K8448" s="283">
        <f t="shared" si="1874"/>
        <v>0.45822986598987336</v>
      </c>
      <c r="L8448" s="283">
        <f t="shared" si="1875"/>
        <v>3.0939281817466902</v>
      </c>
      <c r="M8448" s="283">
        <f t="shared" si="1876"/>
        <v>4.8372957703071151</v>
      </c>
      <c r="N8448" s="283">
        <f t="shared" si="1877"/>
        <v>2.1843738559015753</v>
      </c>
      <c r="O8448" s="283">
        <f t="shared" si="1878"/>
        <v>0.64903280739867963</v>
      </c>
      <c r="P8448" s="21">
        <f t="shared" si="1870"/>
        <v>0</v>
      </c>
      <c r="Q8448" s="21">
        <f t="shared" si="1871"/>
        <v>1.2427137171080138</v>
      </c>
      <c r="R8448">
        <f t="shared" si="1872"/>
        <v>0.83668510409641816</v>
      </c>
      <c r="S8448" s="296">
        <f t="shared" si="1879"/>
        <v>0</v>
      </c>
      <c r="T8448" s="283">
        <f t="shared" si="1880"/>
        <v>0.45822986598987336</v>
      </c>
    </row>
    <row r="8449" spans="1:20" x14ac:dyDescent="0.25">
      <c r="A8449" s="286">
        <v>43452</v>
      </c>
      <c r="B8449" s="1">
        <f t="shared" si="1873"/>
        <v>2</v>
      </c>
      <c r="C8449" s="285">
        <v>23</v>
      </c>
      <c r="D8449" t="s">
        <v>713</v>
      </c>
      <c r="F8449" s="16">
        <v>21</v>
      </c>
      <c r="G8449" t="str">
        <f t="shared" si="1867"/>
        <v>heating</v>
      </c>
      <c r="H8449" s="283">
        <f>IF(G8449="heating",F8449*Assumptions!M$4+Assumptions!M$7,0)</f>
        <v>0.51937453492237728</v>
      </c>
      <c r="I8449" s="15">
        <f t="shared" si="1868"/>
        <v>0.94450710149963013</v>
      </c>
      <c r="J8449" s="15">
        <f t="shared" si="1869"/>
        <v>1.0199659078795975</v>
      </c>
      <c r="K8449" s="283">
        <f t="shared" si="1874"/>
        <v>0.50034727131392065</v>
      </c>
      <c r="L8449" s="283">
        <f t="shared" si="1875"/>
        <v>3.0222800846604434</v>
      </c>
      <c r="M8449" s="283">
        <f t="shared" si="1876"/>
        <v>5.1595908930433527</v>
      </c>
      <c r="N8449" s="283">
        <f t="shared" si="1877"/>
        <v>1.9596958788221039</v>
      </c>
      <c r="O8449" s="283">
        <f t="shared" si="1878"/>
        <v>0.77164503423621811</v>
      </c>
      <c r="P8449" s="21">
        <f t="shared" si="1870"/>
        <v>0</v>
      </c>
      <c r="Q8449" s="21">
        <f t="shared" si="1871"/>
        <v>1.0297519246597011</v>
      </c>
      <c r="R8449">
        <f t="shared" si="1872"/>
        <v>0.83668510409641816</v>
      </c>
      <c r="S8449" s="296">
        <f t="shared" si="1879"/>
        <v>0</v>
      </c>
      <c r="T8449" s="283">
        <f t="shared" si="1880"/>
        <v>0.50034727131392065</v>
      </c>
    </row>
    <row r="8450" spans="1:20" x14ac:dyDescent="0.25">
      <c r="A8450" s="286">
        <v>43453</v>
      </c>
      <c r="B8450" s="1">
        <f t="shared" si="1873"/>
        <v>3</v>
      </c>
      <c r="C8450" s="285">
        <v>0</v>
      </c>
      <c r="D8450" t="s">
        <v>713</v>
      </c>
      <c r="F8450" s="16">
        <v>19</v>
      </c>
      <c r="G8450" t="str">
        <f t="shared" ref="G8450:G8513" si="1881">VLOOKUP(A8450,U$2:W$366,3,FALSE)</f>
        <v>heating</v>
      </c>
      <c r="H8450" s="283">
        <f>IF(G8450="heating",F8450*Assumptions!M$4+Assumptions!M$7,0)</f>
        <v>0.54076628339645738</v>
      </c>
      <c r="I8450" s="15">
        <f t="shared" ref="I8450:I8513" si="1882">VLOOKUP(C8450,AO$2:AQ$25,3,FALSE)</f>
        <v>0.97481507806017154</v>
      </c>
      <c r="J8450" s="15">
        <f t="shared" ref="J8450:J8513" si="1883">VLOOKUP(B8450,AS$4:AU$10,3,FALSE)</f>
        <v>1.0263036171733995</v>
      </c>
      <c r="K8450" s="283">
        <f t="shared" si="1874"/>
        <v>0.54101300297781652</v>
      </c>
      <c r="L8450" s="283">
        <f t="shared" si="1875"/>
        <v>2.9437809613584625</v>
      </c>
      <c r="M8450" s="283">
        <f t="shared" si="1876"/>
        <v>5.4340323305819433</v>
      </c>
      <c r="N8450" s="283">
        <f t="shared" si="1877"/>
        <v>1.8289671560163632</v>
      </c>
      <c r="O8450" s="283">
        <f t="shared" si="1878"/>
        <v>0.87077768060216421</v>
      </c>
      <c r="P8450" s="21">
        <f t="shared" ref="P8450:P8513" si="1884">IF(G8450="cooling",IF(F8450&lt;61,0.025,(F8450^2*AX$25+F8450*AY$25+AZ$25)),0)</f>
        <v>0</v>
      </c>
      <c r="Q8450" s="21">
        <f t="shared" ref="Q8450:Q8513" si="1885">VLOOKUP(C8450,BB$2:BC$25,2,FALSE)</f>
        <v>0.90668853391740301</v>
      </c>
      <c r="R8450">
        <f t="shared" ref="R8450:R8513" si="1886">VLOOKUP(B8450,AS$4:AV$10,4,FALSE)</f>
        <v>0.9421089825381942</v>
      </c>
      <c r="S8450" s="296">
        <f t="shared" si="1879"/>
        <v>0</v>
      </c>
      <c r="T8450" s="283">
        <f t="shared" si="1880"/>
        <v>0.54101300297781652</v>
      </c>
    </row>
    <row r="8451" spans="1:20" x14ac:dyDescent="0.25">
      <c r="A8451" s="286">
        <v>43453</v>
      </c>
      <c r="B8451" s="1">
        <f t="shared" ref="B8451:B8514" si="1887">WEEKDAY(A8451,2)</f>
        <v>3</v>
      </c>
      <c r="C8451" s="285">
        <v>1</v>
      </c>
      <c r="D8451" t="s">
        <v>713</v>
      </c>
      <c r="F8451" s="16">
        <v>19</v>
      </c>
      <c r="G8451" t="str">
        <f t="shared" si="1881"/>
        <v>heating</v>
      </c>
      <c r="H8451" s="283">
        <f>IF(G8451="heating",F8451*Assumptions!M$4+Assumptions!M$7,0)</f>
        <v>0.54076628339645738</v>
      </c>
      <c r="I8451" s="15">
        <f t="shared" si="1882"/>
        <v>1.012242869806885</v>
      </c>
      <c r="J8451" s="15">
        <f t="shared" si="1883"/>
        <v>1.0263036171733995</v>
      </c>
      <c r="K8451" s="283">
        <f t="shared" ref="K8451:K8514" si="1888">H8451*I8451*J8451</f>
        <v>0.56178506781703919</v>
      </c>
      <c r="L8451" s="283">
        <f t="shared" ref="L8451:L8514" si="1889">VLOOKUP(F8451,BL$2:BN$92,2,FALSE)</f>
        <v>2.9437809613584625</v>
      </c>
      <c r="M8451" s="283">
        <f t="shared" ref="M8451:M8514" si="1890">IF(G8451="heating",K8451*(L8451*3.412),0)</f>
        <v>5.64267070209611</v>
      </c>
      <c r="N8451" s="283">
        <f t="shared" ref="N8451:N8514" si="1891">VLOOKUP(F8451,BL$2:BN$92,3,FALSE)</f>
        <v>1.8289671560163632</v>
      </c>
      <c r="O8451" s="283">
        <f t="shared" ref="O8451:O8514" si="1892">IF(F8451&lt;=61,IF(G8451="heating",IF(F8451&gt;=5,K8451*L8451/N8451,0),0),0)</f>
        <v>0.90421098135918454</v>
      </c>
      <c r="P8451" s="21">
        <f t="shared" si="1884"/>
        <v>0</v>
      </c>
      <c r="Q8451" s="21">
        <f t="shared" si="1885"/>
        <v>0.81803459285312596</v>
      </c>
      <c r="R8451">
        <f t="shared" si="1886"/>
        <v>0.9421089825381942</v>
      </c>
      <c r="S8451" s="296">
        <f t="shared" ref="S8451:S8514" si="1893">P8451*Q8451*R8451</f>
        <v>0</v>
      </c>
      <c r="T8451" s="283">
        <f t="shared" ref="T8451:T8514" si="1894">K8451+S8451</f>
        <v>0.56178506781703919</v>
      </c>
    </row>
    <row r="8452" spans="1:20" x14ac:dyDescent="0.25">
      <c r="A8452" s="286">
        <v>43453</v>
      </c>
      <c r="B8452" s="1">
        <f t="shared" si="1887"/>
        <v>3</v>
      </c>
      <c r="C8452" s="285">
        <v>2</v>
      </c>
      <c r="D8452" t="s">
        <v>713</v>
      </c>
      <c r="F8452" s="16">
        <v>16</v>
      </c>
      <c r="G8452" t="str">
        <f t="shared" si="1881"/>
        <v>heating</v>
      </c>
      <c r="H8452" s="283">
        <f>IF(G8452="heating",F8452*Assumptions!M$4+Assumptions!M$7,0)</f>
        <v>0.57285390610757747</v>
      </c>
      <c r="I8452" s="15">
        <f t="shared" si="1882"/>
        <v>1.0509704703585963</v>
      </c>
      <c r="J8452" s="15">
        <f t="shared" si="1883"/>
        <v>1.0263036171733995</v>
      </c>
      <c r="K8452" s="283">
        <f t="shared" si="1888"/>
        <v>0.61788869865667884</v>
      </c>
      <c r="L8452" s="283">
        <f t="shared" si="1889"/>
        <v>2.8179276134894917</v>
      </c>
      <c r="M8452" s="283">
        <f t="shared" si="1890"/>
        <v>5.9408571159384174</v>
      </c>
      <c r="N8452" s="283">
        <f t="shared" si="1891"/>
        <v>1.6317545686209942</v>
      </c>
      <c r="O8452" s="283">
        <f t="shared" si="1892"/>
        <v>1.0670511727013041</v>
      </c>
      <c r="P8452" s="21">
        <f t="shared" si="1884"/>
        <v>0</v>
      </c>
      <c r="Q8452" s="21">
        <f t="shared" si="1885"/>
        <v>0.74507607494346417</v>
      </c>
      <c r="R8452">
        <f t="shared" si="1886"/>
        <v>0.9421089825381942</v>
      </c>
      <c r="S8452" s="296">
        <f t="shared" si="1893"/>
        <v>0</v>
      </c>
      <c r="T8452" s="283">
        <f t="shared" si="1894"/>
        <v>0.61788869865667884</v>
      </c>
    </row>
    <row r="8453" spans="1:20" x14ac:dyDescent="0.25">
      <c r="A8453" s="286">
        <v>43453</v>
      </c>
      <c r="B8453" s="1">
        <f t="shared" si="1887"/>
        <v>3</v>
      </c>
      <c r="C8453" s="285">
        <v>3</v>
      </c>
      <c r="D8453" t="s">
        <v>713</v>
      </c>
      <c r="F8453" s="16">
        <v>16</v>
      </c>
      <c r="G8453" t="str">
        <f t="shared" si="1881"/>
        <v>heating</v>
      </c>
      <c r="H8453" s="283">
        <f>IF(G8453="heating",F8453*Assumptions!M$4+Assumptions!M$7,0)</f>
        <v>0.57285390610757747</v>
      </c>
      <c r="I8453" s="15">
        <f t="shared" si="1882"/>
        <v>1.0924036124451033</v>
      </c>
      <c r="J8453" s="15">
        <f t="shared" si="1883"/>
        <v>1.0263036171733995</v>
      </c>
      <c r="K8453" s="283">
        <f t="shared" si="1888"/>
        <v>0.64224815590798845</v>
      </c>
      <c r="L8453" s="283">
        <f t="shared" si="1889"/>
        <v>2.8179276134894917</v>
      </c>
      <c r="M8453" s="283">
        <f t="shared" si="1890"/>
        <v>6.1750676707947543</v>
      </c>
      <c r="N8453" s="283">
        <f t="shared" si="1891"/>
        <v>1.6317545686209942</v>
      </c>
      <c r="O8453" s="283">
        <f t="shared" si="1892"/>
        <v>1.109118275535337</v>
      </c>
      <c r="P8453" s="21">
        <f t="shared" si="1884"/>
        <v>0</v>
      </c>
      <c r="Q8453" s="21">
        <f t="shared" si="1885"/>
        <v>0.69158980876382303</v>
      </c>
      <c r="R8453">
        <f t="shared" si="1886"/>
        <v>0.9421089825381942</v>
      </c>
      <c r="S8453" s="296">
        <f t="shared" si="1893"/>
        <v>0</v>
      </c>
      <c r="T8453" s="283">
        <f t="shared" si="1894"/>
        <v>0.64224815590798845</v>
      </c>
    </row>
    <row r="8454" spans="1:20" x14ac:dyDescent="0.25">
      <c r="A8454" s="286">
        <v>43453</v>
      </c>
      <c r="B8454" s="1">
        <f t="shared" si="1887"/>
        <v>3</v>
      </c>
      <c r="C8454" s="285">
        <v>4</v>
      </c>
      <c r="D8454" t="s">
        <v>713</v>
      </c>
      <c r="F8454" s="16">
        <v>14</v>
      </c>
      <c r="G8454" t="str">
        <f t="shared" si="1881"/>
        <v>heating</v>
      </c>
      <c r="H8454" s="283">
        <f>IF(G8454="heating",F8454*Assumptions!M$4+Assumptions!M$7,0)</f>
        <v>0.59424565458165746</v>
      </c>
      <c r="I8454" s="15">
        <f t="shared" si="1882"/>
        <v>1.1348296917927807</v>
      </c>
      <c r="J8454" s="15">
        <f t="shared" si="1883"/>
        <v>1.0263036171733995</v>
      </c>
      <c r="K8454" s="283">
        <f t="shared" si="1888"/>
        <v>0.69210592056559495</v>
      </c>
      <c r="L8454" s="283">
        <f t="shared" si="1889"/>
        <v>2.7335244633277975</v>
      </c>
      <c r="M8454" s="283">
        <f t="shared" si="1890"/>
        <v>6.4551234428531616</v>
      </c>
      <c r="N8454" s="283">
        <f t="shared" si="1891"/>
        <v>1.5010922485335794</v>
      </c>
      <c r="O8454" s="283">
        <f t="shared" si="1892"/>
        <v>1.2603412394729567</v>
      </c>
      <c r="P8454" s="21">
        <f t="shared" si="1884"/>
        <v>0</v>
      </c>
      <c r="Q8454" s="21">
        <f t="shared" si="1885"/>
        <v>0.6473875548762833</v>
      </c>
      <c r="R8454">
        <f t="shared" si="1886"/>
        <v>0.9421089825381942</v>
      </c>
      <c r="S8454" s="296">
        <f t="shared" si="1893"/>
        <v>0</v>
      </c>
      <c r="T8454" s="283">
        <f t="shared" si="1894"/>
        <v>0.69210592056559495</v>
      </c>
    </row>
    <row r="8455" spans="1:20" x14ac:dyDescent="0.25">
      <c r="A8455" s="286">
        <v>43453</v>
      </c>
      <c r="B8455" s="1">
        <f t="shared" si="1887"/>
        <v>3</v>
      </c>
      <c r="C8455" s="285">
        <v>5</v>
      </c>
      <c r="D8455" t="s">
        <v>713</v>
      </c>
      <c r="F8455" s="16">
        <v>14</v>
      </c>
      <c r="G8455" t="str">
        <f t="shared" si="1881"/>
        <v>heating</v>
      </c>
      <c r="H8455" s="283">
        <f>IF(G8455="heating",F8455*Assumptions!M$4+Assumptions!M$7,0)</f>
        <v>0.59424565458165746</v>
      </c>
      <c r="I8455" s="15">
        <f t="shared" si="1882"/>
        <v>1.1635558681477385</v>
      </c>
      <c r="J8455" s="15">
        <f t="shared" si="1883"/>
        <v>1.0263036171733995</v>
      </c>
      <c r="K8455" s="283">
        <f t="shared" si="1888"/>
        <v>0.70962533944779682</v>
      </c>
      <c r="L8455" s="283">
        <f t="shared" si="1889"/>
        <v>2.7335244633277975</v>
      </c>
      <c r="M8455" s="283">
        <f t="shared" si="1890"/>
        <v>6.6185233043068061</v>
      </c>
      <c r="N8455" s="283">
        <f t="shared" si="1891"/>
        <v>1.5010922485335794</v>
      </c>
      <c r="O8455" s="283">
        <f t="shared" si="1892"/>
        <v>1.2922445153339637</v>
      </c>
      <c r="P8455" s="21">
        <f t="shared" si="1884"/>
        <v>0</v>
      </c>
      <c r="Q8455" s="21">
        <f t="shared" si="1885"/>
        <v>0.72139578924615555</v>
      </c>
      <c r="R8455">
        <f t="shared" si="1886"/>
        <v>0.9421089825381942</v>
      </c>
      <c r="S8455" s="296">
        <f t="shared" si="1893"/>
        <v>0</v>
      </c>
      <c r="T8455" s="283">
        <f t="shared" si="1894"/>
        <v>0.70962533944779682</v>
      </c>
    </row>
    <row r="8456" spans="1:20" x14ac:dyDescent="0.25">
      <c r="A8456" s="286">
        <v>43453</v>
      </c>
      <c r="B8456" s="1">
        <f t="shared" si="1887"/>
        <v>3</v>
      </c>
      <c r="C8456" s="285">
        <v>6</v>
      </c>
      <c r="D8456" t="s">
        <v>713</v>
      </c>
      <c r="F8456" s="16">
        <v>12</v>
      </c>
      <c r="G8456" t="str">
        <f t="shared" si="1881"/>
        <v>heating</v>
      </c>
      <c r="H8456" s="283">
        <f>IF(G8456="heating",F8456*Assumptions!M$4+Assumptions!M$7,0)</f>
        <v>0.61563740305573755</v>
      </c>
      <c r="I8456" s="15">
        <f t="shared" si="1882"/>
        <v>1.2083911162615524</v>
      </c>
      <c r="J8456" s="15">
        <f t="shared" si="1883"/>
        <v>1.0263036171733995</v>
      </c>
      <c r="K8456" s="283">
        <f t="shared" si="1888"/>
        <v>0.76349883883404379</v>
      </c>
      <c r="L8456" s="283">
        <f t="shared" si="1889"/>
        <v>2.6646546875967734</v>
      </c>
      <c r="M8456" s="283">
        <f t="shared" si="1890"/>
        <v>6.9415801126895014</v>
      </c>
      <c r="N8456" s="283">
        <f t="shared" si="1891"/>
        <v>1.3760333699069704</v>
      </c>
      <c r="O8456" s="283">
        <f t="shared" si="1892"/>
        <v>1.4784966733847247</v>
      </c>
      <c r="P8456" s="21">
        <f t="shared" si="1884"/>
        <v>0</v>
      </c>
      <c r="Q8456" s="21">
        <f t="shared" si="1885"/>
        <v>0.87787080972652631</v>
      </c>
      <c r="R8456">
        <f t="shared" si="1886"/>
        <v>0.9421089825381942</v>
      </c>
      <c r="S8456" s="296">
        <f t="shared" si="1893"/>
        <v>0</v>
      </c>
      <c r="T8456" s="283">
        <f t="shared" si="1894"/>
        <v>0.76349883883404379</v>
      </c>
    </row>
    <row r="8457" spans="1:20" x14ac:dyDescent="0.25">
      <c r="A8457" s="286">
        <v>43453</v>
      </c>
      <c r="B8457" s="1">
        <f t="shared" si="1887"/>
        <v>3</v>
      </c>
      <c r="C8457" s="285">
        <v>7</v>
      </c>
      <c r="D8457" t="s">
        <v>714</v>
      </c>
      <c r="F8457" s="16">
        <v>10</v>
      </c>
      <c r="G8457" t="str">
        <f t="shared" si="1881"/>
        <v>heating</v>
      </c>
      <c r="H8457" s="283">
        <f>IF(G8457="heating",F8457*Assumptions!M$4+Assumptions!M$7,0)</f>
        <v>0.63702915152981754</v>
      </c>
      <c r="I8457" s="15">
        <f t="shared" si="1882"/>
        <v>1.1637425769249583</v>
      </c>
      <c r="J8457" s="15">
        <f t="shared" si="1883"/>
        <v>1.0263036171733995</v>
      </c>
      <c r="K8457" s="283">
        <f t="shared" si="1888"/>
        <v>0.7608378159152609</v>
      </c>
      <c r="L8457" s="283">
        <f t="shared" si="1889"/>
        <v>2.5948150733280251</v>
      </c>
      <c r="M8457" s="283">
        <f t="shared" si="1890"/>
        <v>6.7360844737197718</v>
      </c>
      <c r="N8457" s="283">
        <f t="shared" si="1891"/>
        <v>1.2546470767287967</v>
      </c>
      <c r="O8457" s="283">
        <f t="shared" si="1892"/>
        <v>1.5735368692224199</v>
      </c>
      <c r="P8457" s="21">
        <f t="shared" si="1884"/>
        <v>0</v>
      </c>
      <c r="Q8457" s="21">
        <f t="shared" si="1885"/>
        <v>0.97331382064367777</v>
      </c>
      <c r="R8457">
        <f t="shared" si="1886"/>
        <v>0.9421089825381942</v>
      </c>
      <c r="S8457" s="296">
        <f t="shared" si="1893"/>
        <v>0</v>
      </c>
      <c r="T8457" s="283">
        <f t="shared" si="1894"/>
        <v>0.7608378159152609</v>
      </c>
    </row>
    <row r="8458" spans="1:20" x14ac:dyDescent="0.25">
      <c r="A8458" s="286">
        <v>43453</v>
      </c>
      <c r="B8458" s="1">
        <f t="shared" si="1887"/>
        <v>3</v>
      </c>
      <c r="C8458" s="285">
        <v>8</v>
      </c>
      <c r="D8458" t="s">
        <v>714</v>
      </c>
      <c r="F8458" s="16">
        <v>10</v>
      </c>
      <c r="G8458" t="str">
        <f t="shared" si="1881"/>
        <v>heating</v>
      </c>
      <c r="H8458" s="283">
        <f>IF(G8458="heating",F8458*Assumptions!M$4+Assumptions!M$7,0)</f>
        <v>0.63702915152981754</v>
      </c>
      <c r="I8458" s="15">
        <f t="shared" si="1882"/>
        <v>1.094193721037565</v>
      </c>
      <c r="J8458" s="15">
        <f t="shared" si="1883"/>
        <v>1.0263036171733995</v>
      </c>
      <c r="K8458" s="283">
        <f t="shared" si="1888"/>
        <v>0.71536779474220069</v>
      </c>
      <c r="L8458" s="283">
        <f t="shared" si="1889"/>
        <v>2.5948150733280251</v>
      </c>
      <c r="M8458" s="283">
        <f t="shared" si="1890"/>
        <v>6.3335152306609155</v>
      </c>
      <c r="N8458" s="283">
        <f t="shared" si="1891"/>
        <v>1.2546470767287967</v>
      </c>
      <c r="O8458" s="283">
        <f t="shared" si="1892"/>
        <v>1.4794974389214122</v>
      </c>
      <c r="P8458" s="21">
        <f t="shared" si="1884"/>
        <v>0</v>
      </c>
      <c r="Q8458" s="21">
        <f t="shared" si="1885"/>
        <v>0.94940007506179924</v>
      </c>
      <c r="R8458">
        <f t="shared" si="1886"/>
        <v>0.9421089825381942</v>
      </c>
      <c r="S8458" s="296">
        <f t="shared" si="1893"/>
        <v>0</v>
      </c>
      <c r="T8458" s="283">
        <f t="shared" si="1894"/>
        <v>0.71536779474220069</v>
      </c>
    </row>
    <row r="8459" spans="1:20" x14ac:dyDescent="0.25">
      <c r="A8459" s="286">
        <v>43453</v>
      </c>
      <c r="B8459" s="1">
        <f t="shared" si="1887"/>
        <v>3</v>
      </c>
      <c r="C8459" s="285">
        <v>9</v>
      </c>
      <c r="D8459" t="s">
        <v>714</v>
      </c>
      <c r="F8459" s="16">
        <v>16</v>
      </c>
      <c r="G8459" t="str">
        <f t="shared" si="1881"/>
        <v>heating</v>
      </c>
      <c r="H8459" s="283">
        <f>IF(G8459="heating",F8459*Assumptions!M$4+Assumptions!M$7,0)</f>
        <v>0.57285390610757747</v>
      </c>
      <c r="I8459" s="15">
        <f t="shared" si="1882"/>
        <v>1.0343009000871222</v>
      </c>
      <c r="J8459" s="15">
        <f t="shared" si="1883"/>
        <v>1.0263036171733995</v>
      </c>
      <c r="K8459" s="283">
        <f t="shared" si="1888"/>
        <v>0.60808829096426009</v>
      </c>
      <c r="L8459" s="283">
        <f t="shared" si="1889"/>
        <v>2.8179276134894917</v>
      </c>
      <c r="M8459" s="283">
        <f t="shared" si="1890"/>
        <v>5.8466284597011651</v>
      </c>
      <c r="N8459" s="283">
        <f t="shared" si="1891"/>
        <v>1.6317545686209942</v>
      </c>
      <c r="O8459" s="283">
        <f t="shared" si="1892"/>
        <v>1.0501265444569594</v>
      </c>
      <c r="P8459" s="21">
        <f t="shared" si="1884"/>
        <v>0</v>
      </c>
      <c r="Q8459" s="21">
        <f t="shared" si="1885"/>
        <v>0.8408485371888097</v>
      </c>
      <c r="R8459">
        <f t="shared" si="1886"/>
        <v>0.9421089825381942</v>
      </c>
      <c r="S8459" s="296">
        <f t="shared" si="1893"/>
        <v>0</v>
      </c>
      <c r="T8459" s="283">
        <f t="shared" si="1894"/>
        <v>0.60808829096426009</v>
      </c>
    </row>
    <row r="8460" spans="1:20" x14ac:dyDescent="0.25">
      <c r="A8460" s="286">
        <v>43453</v>
      </c>
      <c r="B8460" s="1">
        <f t="shared" si="1887"/>
        <v>3</v>
      </c>
      <c r="C8460" s="285">
        <v>10</v>
      </c>
      <c r="D8460" t="s">
        <v>714</v>
      </c>
      <c r="F8460" s="16">
        <v>18</v>
      </c>
      <c r="G8460" t="str">
        <f t="shared" si="1881"/>
        <v>heating</v>
      </c>
      <c r="H8460" s="283">
        <f>IF(G8460="heating",F8460*Assumptions!M$4+Assumptions!M$7,0)</f>
        <v>0.55146215763349737</v>
      </c>
      <c r="I8460" s="15">
        <f t="shared" si="1882"/>
        <v>0.98112329028689171</v>
      </c>
      <c r="J8460" s="15">
        <f t="shared" si="1883"/>
        <v>1.0263036171733995</v>
      </c>
      <c r="K8460" s="283">
        <f t="shared" si="1888"/>
        <v>0.55528400088700158</v>
      </c>
      <c r="L8460" s="283">
        <f t="shared" si="1889"/>
        <v>2.9050026706454841</v>
      </c>
      <c r="M8460" s="283">
        <f t="shared" si="1890"/>
        <v>5.5039023369142477</v>
      </c>
      <c r="N8460" s="283">
        <f t="shared" si="1891"/>
        <v>1.7641684145174241</v>
      </c>
      <c r="O8460" s="283">
        <f t="shared" si="1892"/>
        <v>0.91436933813640553</v>
      </c>
      <c r="P8460" s="21">
        <f t="shared" si="1884"/>
        <v>0</v>
      </c>
      <c r="Q8460" s="21">
        <f t="shared" si="1885"/>
        <v>0.74504051125983206</v>
      </c>
      <c r="R8460">
        <f t="shared" si="1886"/>
        <v>0.9421089825381942</v>
      </c>
      <c r="S8460" s="296">
        <f t="shared" si="1893"/>
        <v>0</v>
      </c>
      <c r="T8460" s="283">
        <f t="shared" si="1894"/>
        <v>0.55528400088700158</v>
      </c>
    </row>
    <row r="8461" spans="1:20" x14ac:dyDescent="0.25">
      <c r="A8461" s="286">
        <v>43453</v>
      </c>
      <c r="B8461" s="1">
        <f t="shared" si="1887"/>
        <v>3</v>
      </c>
      <c r="C8461" s="285">
        <v>11</v>
      </c>
      <c r="D8461" t="s">
        <v>714</v>
      </c>
      <c r="F8461" s="16">
        <v>21</v>
      </c>
      <c r="G8461" t="str">
        <f t="shared" si="1881"/>
        <v>heating</v>
      </c>
      <c r="H8461" s="283">
        <f>IF(G8461="heating",F8461*Assumptions!M$4+Assumptions!M$7,0)</f>
        <v>0.51937453492237728</v>
      </c>
      <c r="I8461" s="15">
        <f t="shared" si="1882"/>
        <v>0.94956163997961163</v>
      </c>
      <c r="J8461" s="15">
        <f t="shared" si="1883"/>
        <v>1.0263036171733995</v>
      </c>
      <c r="K8461" s="283">
        <f t="shared" si="1888"/>
        <v>0.50615050400967365</v>
      </c>
      <c r="L8461" s="283">
        <f t="shared" si="1889"/>
        <v>3.0222800846604434</v>
      </c>
      <c r="M8461" s="283">
        <f t="shared" si="1890"/>
        <v>5.2194339426288723</v>
      </c>
      <c r="N8461" s="283">
        <f t="shared" si="1891"/>
        <v>1.9596958788221039</v>
      </c>
      <c r="O8461" s="283">
        <f t="shared" si="1892"/>
        <v>0.78059488956456968</v>
      </c>
      <c r="P8461" s="21">
        <f t="shared" si="1884"/>
        <v>0</v>
      </c>
      <c r="Q8461" s="21">
        <f t="shared" si="1885"/>
        <v>0.72850690893675296</v>
      </c>
      <c r="R8461">
        <f t="shared" si="1886"/>
        <v>0.9421089825381942</v>
      </c>
      <c r="S8461" s="296">
        <f t="shared" si="1893"/>
        <v>0</v>
      </c>
      <c r="T8461" s="283">
        <f t="shared" si="1894"/>
        <v>0.50615050400967365</v>
      </c>
    </row>
    <row r="8462" spans="1:20" x14ac:dyDescent="0.25">
      <c r="A8462" s="286">
        <v>43453</v>
      </c>
      <c r="B8462" s="1">
        <f t="shared" si="1887"/>
        <v>3</v>
      </c>
      <c r="C8462" s="285">
        <v>12</v>
      </c>
      <c r="D8462" t="s">
        <v>714</v>
      </c>
      <c r="F8462" s="16">
        <v>23</v>
      </c>
      <c r="G8462" t="str">
        <f t="shared" si="1881"/>
        <v>heating</v>
      </c>
      <c r="H8462" s="283">
        <f>IF(G8462="heating",F8462*Assumptions!M$4+Assumptions!M$7,0)</f>
        <v>0.4979827864482973</v>
      </c>
      <c r="I8462" s="15">
        <f t="shared" si="1882"/>
        <v>0.91648403420261149</v>
      </c>
      <c r="J8462" s="15">
        <f t="shared" si="1883"/>
        <v>1.0263036171733995</v>
      </c>
      <c r="K8462" s="283">
        <f t="shared" si="1888"/>
        <v>0.46839806702340392</v>
      </c>
      <c r="L8462" s="283">
        <f t="shared" si="1889"/>
        <v>3.0592830131973998</v>
      </c>
      <c r="M8462" s="283">
        <f t="shared" si="1890"/>
        <v>4.8892671965195795</v>
      </c>
      <c r="N8462" s="283">
        <f t="shared" si="1891"/>
        <v>2.0731424140202046</v>
      </c>
      <c r="O8462" s="283">
        <f t="shared" si="1892"/>
        <v>0.6912029970388861</v>
      </c>
      <c r="P8462" s="21">
        <f t="shared" si="1884"/>
        <v>0</v>
      </c>
      <c r="Q8462" s="21">
        <f t="shared" si="1885"/>
        <v>0.75910815787401487</v>
      </c>
      <c r="R8462">
        <f t="shared" si="1886"/>
        <v>0.9421089825381942</v>
      </c>
      <c r="S8462" s="296">
        <f t="shared" si="1893"/>
        <v>0</v>
      </c>
      <c r="T8462" s="283">
        <f t="shared" si="1894"/>
        <v>0.46839806702340392</v>
      </c>
    </row>
    <row r="8463" spans="1:20" x14ac:dyDescent="0.25">
      <c r="A8463" s="286">
        <v>43453</v>
      </c>
      <c r="B8463" s="1">
        <f t="shared" si="1887"/>
        <v>3</v>
      </c>
      <c r="C8463" s="285">
        <v>13</v>
      </c>
      <c r="D8463" t="s">
        <v>714</v>
      </c>
      <c r="F8463" s="16">
        <v>27</v>
      </c>
      <c r="G8463" t="str">
        <f t="shared" si="1881"/>
        <v>heating</v>
      </c>
      <c r="H8463" s="283">
        <f>IF(G8463="heating",F8463*Assumptions!M$4+Assumptions!M$7,0)</f>
        <v>0.45519928950013722</v>
      </c>
      <c r="I8463" s="15">
        <f t="shared" si="1882"/>
        <v>0.90040206880052787</v>
      </c>
      <c r="J8463" s="15">
        <f t="shared" si="1883"/>
        <v>1.0263036171733995</v>
      </c>
      <c r="K8463" s="283">
        <f t="shared" si="1888"/>
        <v>0.42064324517189805</v>
      </c>
      <c r="L8463" s="283">
        <f t="shared" si="1889"/>
        <v>3.1143580678163376</v>
      </c>
      <c r="M8463" s="283">
        <f t="shared" si="1890"/>
        <v>4.4698349307413405</v>
      </c>
      <c r="N8463" s="283">
        <f t="shared" si="1891"/>
        <v>2.2875213966102126</v>
      </c>
      <c r="O8463" s="283">
        <f t="shared" si="1892"/>
        <v>0.57268696424646937</v>
      </c>
      <c r="P8463" s="21">
        <f t="shared" si="1884"/>
        <v>0</v>
      </c>
      <c r="Q8463" s="21">
        <f t="shared" si="1885"/>
        <v>0.79115902007799765</v>
      </c>
      <c r="R8463">
        <f t="shared" si="1886"/>
        <v>0.9421089825381942</v>
      </c>
      <c r="S8463" s="296">
        <f t="shared" si="1893"/>
        <v>0</v>
      </c>
      <c r="T8463" s="283">
        <f t="shared" si="1894"/>
        <v>0.42064324517189805</v>
      </c>
    </row>
    <row r="8464" spans="1:20" x14ac:dyDescent="0.25">
      <c r="A8464" s="286">
        <v>43453</v>
      </c>
      <c r="B8464" s="1">
        <f t="shared" si="1887"/>
        <v>3</v>
      </c>
      <c r="C8464" s="285">
        <v>14</v>
      </c>
      <c r="D8464" t="s">
        <v>714</v>
      </c>
      <c r="F8464" s="16">
        <v>27</v>
      </c>
      <c r="G8464" t="str">
        <f t="shared" si="1881"/>
        <v>heating</v>
      </c>
      <c r="H8464" s="283">
        <f>IF(G8464="heating",F8464*Assumptions!M$4+Assumptions!M$7,0)</f>
        <v>0.45519928950013722</v>
      </c>
      <c r="I8464" s="15">
        <f t="shared" si="1882"/>
        <v>0.86032894500746537</v>
      </c>
      <c r="J8464" s="15">
        <f t="shared" si="1883"/>
        <v>1.0263036171733995</v>
      </c>
      <c r="K8464" s="283">
        <f t="shared" si="1888"/>
        <v>0.40192217663976504</v>
      </c>
      <c r="L8464" s="283">
        <f t="shared" si="1889"/>
        <v>3.1143580678163376</v>
      </c>
      <c r="M8464" s="283">
        <f t="shared" si="1890"/>
        <v>4.2709013046194366</v>
      </c>
      <c r="N8464" s="283">
        <f t="shared" si="1891"/>
        <v>2.2875213966102126</v>
      </c>
      <c r="O8464" s="283">
        <f t="shared" si="1892"/>
        <v>0.54719906677473884</v>
      </c>
      <c r="P8464" s="21">
        <f t="shared" si="1884"/>
        <v>0</v>
      </c>
      <c r="Q8464" s="21">
        <f t="shared" si="1885"/>
        <v>0.84355555031342389</v>
      </c>
      <c r="R8464">
        <f t="shared" si="1886"/>
        <v>0.9421089825381942</v>
      </c>
      <c r="S8464" s="296">
        <f t="shared" si="1893"/>
        <v>0</v>
      </c>
      <c r="T8464" s="283">
        <f t="shared" si="1894"/>
        <v>0.40192217663976504</v>
      </c>
    </row>
    <row r="8465" spans="1:20" x14ac:dyDescent="0.25">
      <c r="A8465" s="286">
        <v>43453</v>
      </c>
      <c r="B8465" s="1">
        <f t="shared" si="1887"/>
        <v>3</v>
      </c>
      <c r="C8465" s="285">
        <v>15</v>
      </c>
      <c r="D8465" t="s">
        <v>714</v>
      </c>
      <c r="F8465" s="16">
        <v>27</v>
      </c>
      <c r="G8465" t="str">
        <f t="shared" si="1881"/>
        <v>heating</v>
      </c>
      <c r="H8465" s="283">
        <f>IF(G8465="heating",F8465*Assumptions!M$4+Assumptions!M$7,0)</f>
        <v>0.45519928950013722</v>
      </c>
      <c r="I8465" s="15">
        <f t="shared" si="1882"/>
        <v>0.85754515037175039</v>
      </c>
      <c r="J8465" s="15">
        <f t="shared" si="1883"/>
        <v>1.0263036171733995</v>
      </c>
      <c r="K8465" s="283">
        <f t="shared" si="1888"/>
        <v>0.40062166384660902</v>
      </c>
      <c r="L8465" s="283">
        <f t="shared" si="1889"/>
        <v>3.1143580678163376</v>
      </c>
      <c r="M8465" s="283">
        <f t="shared" si="1890"/>
        <v>4.2570818089364639</v>
      </c>
      <c r="N8465" s="283">
        <f t="shared" si="1891"/>
        <v>2.2875213966102126</v>
      </c>
      <c r="O8465" s="283">
        <f t="shared" si="1892"/>
        <v>0.54542847677472139</v>
      </c>
      <c r="P8465" s="21">
        <f t="shared" si="1884"/>
        <v>0</v>
      </c>
      <c r="Q8465" s="21">
        <f t="shared" si="1885"/>
        <v>0.96592607327566882</v>
      </c>
      <c r="R8465">
        <f t="shared" si="1886"/>
        <v>0.9421089825381942</v>
      </c>
      <c r="S8465" s="296">
        <f t="shared" si="1893"/>
        <v>0</v>
      </c>
      <c r="T8465" s="283">
        <f t="shared" si="1894"/>
        <v>0.40062166384660902</v>
      </c>
    </row>
    <row r="8466" spans="1:20" x14ac:dyDescent="0.25">
      <c r="A8466" s="286">
        <v>43453</v>
      </c>
      <c r="B8466" s="1">
        <f t="shared" si="1887"/>
        <v>3</v>
      </c>
      <c r="C8466" s="285">
        <v>16</v>
      </c>
      <c r="D8466" t="s">
        <v>714</v>
      </c>
      <c r="F8466" s="16">
        <v>27</v>
      </c>
      <c r="G8466" t="str">
        <f t="shared" si="1881"/>
        <v>heating</v>
      </c>
      <c r="H8466" s="283">
        <f>IF(G8466="heating",F8466*Assumptions!M$4+Assumptions!M$7,0)</f>
        <v>0.45519928950013722</v>
      </c>
      <c r="I8466" s="15">
        <f t="shared" si="1882"/>
        <v>0.88344815438260227</v>
      </c>
      <c r="J8466" s="15">
        <f t="shared" si="1883"/>
        <v>1.0263036171733995</v>
      </c>
      <c r="K8466" s="283">
        <f t="shared" si="1888"/>
        <v>0.41272283958173411</v>
      </c>
      <c r="L8466" s="283">
        <f t="shared" si="1889"/>
        <v>3.1143580678163376</v>
      </c>
      <c r="M8466" s="283">
        <f t="shared" si="1890"/>
        <v>4.3856711982223828</v>
      </c>
      <c r="N8466" s="283">
        <f t="shared" si="1891"/>
        <v>2.2875213966102126</v>
      </c>
      <c r="O8466" s="283">
        <f t="shared" si="1892"/>
        <v>0.56190368629039955</v>
      </c>
      <c r="P8466" s="21">
        <f t="shared" si="1884"/>
        <v>0</v>
      </c>
      <c r="Q8466" s="21">
        <f t="shared" si="1885"/>
        <v>1.1649354943302594</v>
      </c>
      <c r="R8466">
        <f t="shared" si="1886"/>
        <v>0.9421089825381942</v>
      </c>
      <c r="S8466" s="296">
        <f t="shared" si="1893"/>
        <v>0</v>
      </c>
      <c r="T8466" s="283">
        <f t="shared" si="1894"/>
        <v>0.41272283958173411</v>
      </c>
    </row>
    <row r="8467" spans="1:20" x14ac:dyDescent="0.25">
      <c r="A8467" s="286">
        <v>43453</v>
      </c>
      <c r="B8467" s="1">
        <f t="shared" si="1887"/>
        <v>3</v>
      </c>
      <c r="C8467" s="285">
        <v>17</v>
      </c>
      <c r="D8467" t="s">
        <v>714</v>
      </c>
      <c r="E8467" t="s">
        <v>685</v>
      </c>
      <c r="F8467" s="16">
        <v>25</v>
      </c>
      <c r="G8467" t="str">
        <f t="shared" si="1881"/>
        <v>heating</v>
      </c>
      <c r="H8467" s="283">
        <f>IF(G8467="heating",F8467*Assumptions!M$4+Assumptions!M$7,0)</f>
        <v>0.47659103797421726</v>
      </c>
      <c r="I8467" s="15">
        <f t="shared" si="1882"/>
        <v>0.94025748850374469</v>
      </c>
      <c r="J8467" s="15">
        <f t="shared" si="1883"/>
        <v>1.0263036171733995</v>
      </c>
      <c r="K8467" s="283">
        <f t="shared" si="1888"/>
        <v>0.45990542442095494</v>
      </c>
      <c r="L8467" s="283">
        <f t="shared" si="1889"/>
        <v>3.0939281817466902</v>
      </c>
      <c r="M8467" s="283">
        <f t="shared" si="1890"/>
        <v>4.8549837743268105</v>
      </c>
      <c r="N8467" s="283">
        <f t="shared" si="1891"/>
        <v>2.1843738559015753</v>
      </c>
      <c r="O8467" s="283">
        <f t="shared" si="1892"/>
        <v>0.65140605382629135</v>
      </c>
      <c r="P8467" s="21">
        <f t="shared" si="1884"/>
        <v>0</v>
      </c>
      <c r="Q8467" s="21">
        <f t="shared" si="1885"/>
        <v>1.3521540118753073</v>
      </c>
      <c r="R8467">
        <f t="shared" si="1886"/>
        <v>0.9421089825381942</v>
      </c>
      <c r="S8467" s="296">
        <f t="shared" si="1893"/>
        <v>0</v>
      </c>
      <c r="T8467" s="283">
        <f t="shared" si="1894"/>
        <v>0.45990542442095494</v>
      </c>
    </row>
    <row r="8468" spans="1:20" x14ac:dyDescent="0.25">
      <c r="A8468" s="286">
        <v>43453</v>
      </c>
      <c r="B8468" s="1">
        <f t="shared" si="1887"/>
        <v>3</v>
      </c>
      <c r="C8468" s="285">
        <v>18</v>
      </c>
      <c r="D8468" t="s">
        <v>714</v>
      </c>
      <c r="E8468" t="s">
        <v>685</v>
      </c>
      <c r="F8468" s="16">
        <v>19</v>
      </c>
      <c r="G8468" t="str">
        <f t="shared" si="1881"/>
        <v>heating</v>
      </c>
      <c r="H8468" s="283">
        <f>IF(G8468="heating",F8468*Assumptions!M$4+Assumptions!M$7,0)</f>
        <v>0.54076628339645738</v>
      </c>
      <c r="I8468" s="15">
        <f t="shared" si="1882"/>
        <v>0.98182363790757687</v>
      </c>
      <c r="J8468" s="15">
        <f t="shared" si="1883"/>
        <v>1.0263036171733995</v>
      </c>
      <c r="K8468" s="283">
        <f t="shared" si="1888"/>
        <v>0.54490268635975581</v>
      </c>
      <c r="L8468" s="283">
        <f t="shared" si="1889"/>
        <v>2.9437809613584625</v>
      </c>
      <c r="M8468" s="283">
        <f t="shared" si="1890"/>
        <v>5.4731010131031512</v>
      </c>
      <c r="N8468" s="283">
        <f t="shared" si="1891"/>
        <v>1.8289671560163632</v>
      </c>
      <c r="O8468" s="283">
        <f t="shared" si="1892"/>
        <v>0.87703825004311864</v>
      </c>
      <c r="P8468" s="21">
        <f t="shared" si="1884"/>
        <v>0</v>
      </c>
      <c r="Q8468" s="21">
        <f t="shared" si="1885"/>
        <v>1.5598916921549892</v>
      </c>
      <c r="R8468">
        <f t="shared" si="1886"/>
        <v>0.9421089825381942</v>
      </c>
      <c r="S8468" s="296">
        <f t="shared" si="1893"/>
        <v>0</v>
      </c>
      <c r="T8468" s="283">
        <f t="shared" si="1894"/>
        <v>0.54490268635975581</v>
      </c>
    </row>
    <row r="8469" spans="1:20" x14ac:dyDescent="0.25">
      <c r="A8469" s="286">
        <v>43453</v>
      </c>
      <c r="B8469" s="1">
        <f t="shared" si="1887"/>
        <v>3</v>
      </c>
      <c r="C8469" s="285">
        <v>19</v>
      </c>
      <c r="D8469" t="s">
        <v>714</v>
      </c>
      <c r="F8469" s="16">
        <v>18</v>
      </c>
      <c r="G8469" t="str">
        <f t="shared" si="1881"/>
        <v>heating</v>
      </c>
      <c r="H8469" s="283">
        <f>IF(G8469="heating",F8469*Assumptions!M$4+Assumptions!M$7,0)</f>
        <v>0.55146215763349737</v>
      </c>
      <c r="I8469" s="15">
        <f t="shared" si="1882"/>
        <v>0.98418842963438757</v>
      </c>
      <c r="J8469" s="15">
        <f t="shared" si="1883"/>
        <v>1.0263036171733995</v>
      </c>
      <c r="K8469" s="283">
        <f t="shared" si="1888"/>
        <v>0.5570187704689733</v>
      </c>
      <c r="L8469" s="283">
        <f t="shared" si="1889"/>
        <v>2.9050026706454841</v>
      </c>
      <c r="M8469" s="283">
        <f t="shared" si="1890"/>
        <v>5.5210971459506508</v>
      </c>
      <c r="N8469" s="283">
        <f t="shared" si="1891"/>
        <v>1.7641684145174241</v>
      </c>
      <c r="O8469" s="283">
        <f t="shared" si="1892"/>
        <v>0.91722593064033653</v>
      </c>
      <c r="P8469" s="21">
        <f t="shared" si="1884"/>
        <v>0</v>
      </c>
      <c r="Q8469" s="21">
        <f t="shared" si="1885"/>
        <v>1.6764212681468484</v>
      </c>
      <c r="R8469">
        <f t="shared" si="1886"/>
        <v>0.9421089825381942</v>
      </c>
      <c r="S8469" s="296">
        <f t="shared" si="1893"/>
        <v>0</v>
      </c>
      <c r="T8469" s="283">
        <f t="shared" si="1894"/>
        <v>0.5570187704689733</v>
      </c>
    </row>
    <row r="8470" spans="1:20" x14ac:dyDescent="0.25">
      <c r="A8470" s="286">
        <v>43453</v>
      </c>
      <c r="B8470" s="1">
        <f t="shared" si="1887"/>
        <v>3</v>
      </c>
      <c r="C8470" s="285">
        <v>20</v>
      </c>
      <c r="D8470" t="s">
        <v>714</v>
      </c>
      <c r="F8470" s="16">
        <v>18</v>
      </c>
      <c r="G8470" t="str">
        <f t="shared" si="1881"/>
        <v>heating</v>
      </c>
      <c r="H8470" s="283">
        <f>IF(G8470="heating",F8470*Assumptions!M$4+Assumptions!M$7,0)</f>
        <v>0.55146215763349737</v>
      </c>
      <c r="I8470" s="15">
        <f t="shared" si="1882"/>
        <v>0.97071962311712034</v>
      </c>
      <c r="J8470" s="15">
        <f t="shared" si="1883"/>
        <v>1.0263036171733995</v>
      </c>
      <c r="K8470" s="283">
        <f t="shared" si="1888"/>
        <v>0.54939586227372073</v>
      </c>
      <c r="L8470" s="283">
        <f t="shared" si="1889"/>
        <v>2.9050026706454841</v>
      </c>
      <c r="M8470" s="283">
        <f t="shared" si="1890"/>
        <v>5.4455398776646673</v>
      </c>
      <c r="N8470" s="283">
        <f t="shared" si="1891"/>
        <v>1.7641684145174241</v>
      </c>
      <c r="O8470" s="283">
        <f t="shared" si="1892"/>
        <v>0.90467351870332124</v>
      </c>
      <c r="P8470" s="21">
        <f t="shared" si="1884"/>
        <v>0</v>
      </c>
      <c r="Q8470" s="21">
        <f t="shared" si="1885"/>
        <v>1.52436960139122</v>
      </c>
      <c r="R8470">
        <f t="shared" si="1886"/>
        <v>0.9421089825381942</v>
      </c>
      <c r="S8470" s="296">
        <f t="shared" si="1893"/>
        <v>0</v>
      </c>
      <c r="T8470" s="283">
        <f t="shared" si="1894"/>
        <v>0.54939586227372073</v>
      </c>
    </row>
    <row r="8471" spans="1:20" x14ac:dyDescent="0.25">
      <c r="A8471" s="286">
        <v>43453</v>
      </c>
      <c r="B8471" s="1">
        <f t="shared" si="1887"/>
        <v>3</v>
      </c>
      <c r="C8471" s="285">
        <v>21</v>
      </c>
      <c r="D8471" t="s">
        <v>714</v>
      </c>
      <c r="F8471" s="16">
        <v>16</v>
      </c>
      <c r="G8471" t="str">
        <f t="shared" si="1881"/>
        <v>heating</v>
      </c>
      <c r="H8471" s="283">
        <f>IF(G8471="heating",F8471*Assumptions!M$4+Assumptions!M$7,0)</f>
        <v>0.57285390610757747</v>
      </c>
      <c r="I8471" s="15">
        <f t="shared" si="1882"/>
        <v>0.95751150862929935</v>
      </c>
      <c r="J8471" s="15">
        <f t="shared" si="1883"/>
        <v>1.0263036171733995</v>
      </c>
      <c r="K8471" s="283">
        <f t="shared" si="1888"/>
        <v>0.56294211559900631</v>
      </c>
      <c r="L8471" s="283">
        <f t="shared" si="1889"/>
        <v>2.8179276134894917</v>
      </c>
      <c r="M8471" s="283">
        <f t="shared" si="1890"/>
        <v>5.4125584115530652</v>
      </c>
      <c r="N8471" s="283">
        <f t="shared" si="1891"/>
        <v>1.6317545686209942</v>
      </c>
      <c r="O8471" s="283">
        <f t="shared" si="1892"/>
        <v>0.97216221290144789</v>
      </c>
      <c r="P8471" s="21">
        <f t="shared" si="1884"/>
        <v>0</v>
      </c>
      <c r="Q8471" s="21">
        <f t="shared" si="1885"/>
        <v>1.4448604713749031</v>
      </c>
      <c r="R8471">
        <f t="shared" si="1886"/>
        <v>0.9421089825381942</v>
      </c>
      <c r="S8471" s="296">
        <f t="shared" si="1893"/>
        <v>0</v>
      </c>
      <c r="T8471" s="283">
        <f t="shared" si="1894"/>
        <v>0.56294211559900631</v>
      </c>
    </row>
    <row r="8472" spans="1:20" x14ac:dyDescent="0.25">
      <c r="A8472" s="286">
        <v>43453</v>
      </c>
      <c r="B8472" s="1">
        <f t="shared" si="1887"/>
        <v>3</v>
      </c>
      <c r="C8472" s="285">
        <v>22</v>
      </c>
      <c r="D8472" t="s">
        <v>714</v>
      </c>
      <c r="F8472" s="16">
        <v>16</v>
      </c>
      <c r="G8472" t="str">
        <f t="shared" si="1881"/>
        <v>heating</v>
      </c>
      <c r="H8472" s="283">
        <f>IF(G8472="heating",F8472*Assumptions!M$4+Assumptions!M$7,0)</f>
        <v>0.57285390610757747</v>
      </c>
      <c r="I8472" s="15">
        <f t="shared" si="1882"/>
        <v>0.9426530227543114</v>
      </c>
      <c r="J8472" s="15">
        <f t="shared" si="1883"/>
        <v>1.0263036171733995</v>
      </c>
      <c r="K8472" s="283">
        <f t="shared" si="1888"/>
        <v>0.55420648433224728</v>
      </c>
      <c r="L8472" s="283">
        <f t="shared" si="1889"/>
        <v>2.8179276134894917</v>
      </c>
      <c r="M8472" s="283">
        <f t="shared" si="1890"/>
        <v>5.3285673347035178</v>
      </c>
      <c r="N8472" s="283">
        <f t="shared" si="1891"/>
        <v>1.6317545686209942</v>
      </c>
      <c r="O8472" s="283">
        <f t="shared" si="1892"/>
        <v>0.95707638011676277</v>
      </c>
      <c r="P8472" s="21">
        <f t="shared" si="1884"/>
        <v>0</v>
      </c>
      <c r="Q8472" s="21">
        <f t="shared" si="1885"/>
        <v>1.2427137171080138</v>
      </c>
      <c r="R8472">
        <f t="shared" si="1886"/>
        <v>0.9421089825381942</v>
      </c>
      <c r="S8472" s="296">
        <f t="shared" si="1893"/>
        <v>0</v>
      </c>
      <c r="T8472" s="283">
        <f t="shared" si="1894"/>
        <v>0.55420648433224728</v>
      </c>
    </row>
    <row r="8473" spans="1:20" x14ac:dyDescent="0.25">
      <c r="A8473" s="286">
        <v>43453</v>
      </c>
      <c r="B8473" s="1">
        <f t="shared" si="1887"/>
        <v>3</v>
      </c>
      <c r="C8473" s="285">
        <v>23</v>
      </c>
      <c r="D8473" t="s">
        <v>713</v>
      </c>
      <c r="F8473" s="16">
        <v>18</v>
      </c>
      <c r="G8473" t="str">
        <f t="shared" si="1881"/>
        <v>heating</v>
      </c>
      <c r="H8473" s="283">
        <f>IF(G8473="heating",F8473*Assumptions!M$4+Assumptions!M$7,0)</f>
        <v>0.55146215763349737</v>
      </c>
      <c r="I8473" s="15">
        <f t="shared" si="1882"/>
        <v>0.94450710149963013</v>
      </c>
      <c r="J8473" s="15">
        <f t="shared" si="1883"/>
        <v>1.0263036171733995</v>
      </c>
      <c r="K8473" s="283">
        <f t="shared" si="1888"/>
        <v>0.53456042413745875</v>
      </c>
      <c r="L8473" s="283">
        <f t="shared" si="1889"/>
        <v>2.9050026706454841</v>
      </c>
      <c r="M8473" s="283">
        <f t="shared" si="1890"/>
        <v>5.2984929566352692</v>
      </c>
      <c r="N8473" s="283">
        <f t="shared" si="1891"/>
        <v>1.7641684145174241</v>
      </c>
      <c r="O8473" s="283">
        <f t="shared" si="1892"/>
        <v>0.88024445226533843</v>
      </c>
      <c r="P8473" s="21">
        <f t="shared" si="1884"/>
        <v>0</v>
      </c>
      <c r="Q8473" s="21">
        <f t="shared" si="1885"/>
        <v>1.0297519246597011</v>
      </c>
      <c r="R8473">
        <f t="shared" si="1886"/>
        <v>0.9421089825381942</v>
      </c>
      <c r="S8473" s="296">
        <f t="shared" si="1893"/>
        <v>0</v>
      </c>
      <c r="T8473" s="283">
        <f t="shared" si="1894"/>
        <v>0.53456042413745875</v>
      </c>
    </row>
    <row r="8474" spans="1:20" x14ac:dyDescent="0.25">
      <c r="A8474" s="286">
        <v>43454</v>
      </c>
      <c r="B8474" s="1">
        <f t="shared" si="1887"/>
        <v>4</v>
      </c>
      <c r="C8474" s="285">
        <v>0</v>
      </c>
      <c r="D8474" t="s">
        <v>713</v>
      </c>
      <c r="F8474" s="16">
        <v>18</v>
      </c>
      <c r="G8474" t="str">
        <f t="shared" si="1881"/>
        <v>heating</v>
      </c>
      <c r="H8474" s="283">
        <f>IF(G8474="heating",F8474*Assumptions!M$4+Assumptions!M$7,0)</f>
        <v>0.55146215763349737</v>
      </c>
      <c r="I8474" s="15">
        <f t="shared" si="1882"/>
        <v>0.97481507806017154</v>
      </c>
      <c r="J8474" s="15">
        <f t="shared" si="1883"/>
        <v>1.0020455199443592</v>
      </c>
      <c r="K8474" s="283">
        <f t="shared" si="1888"/>
        <v>0.53867324381476522</v>
      </c>
      <c r="L8474" s="283">
        <f t="shared" si="1889"/>
        <v>2.9050026706454841</v>
      </c>
      <c r="M8474" s="283">
        <f t="shared" si="1890"/>
        <v>5.3392586869589858</v>
      </c>
      <c r="N8474" s="283">
        <f t="shared" si="1891"/>
        <v>1.7641684145174241</v>
      </c>
      <c r="O8474" s="283">
        <f t="shared" si="1892"/>
        <v>0.8870169078019754</v>
      </c>
      <c r="P8474" s="21">
        <f t="shared" si="1884"/>
        <v>0</v>
      </c>
      <c r="Q8474" s="21">
        <f t="shared" si="1885"/>
        <v>0.90668853391740301</v>
      </c>
      <c r="R8474">
        <f t="shared" si="1886"/>
        <v>1.0705685074825908</v>
      </c>
      <c r="S8474" s="296">
        <f t="shared" si="1893"/>
        <v>0</v>
      </c>
      <c r="T8474" s="283">
        <f t="shared" si="1894"/>
        <v>0.53867324381476522</v>
      </c>
    </row>
    <row r="8475" spans="1:20" x14ac:dyDescent="0.25">
      <c r="A8475" s="286">
        <v>43454</v>
      </c>
      <c r="B8475" s="1">
        <f t="shared" si="1887"/>
        <v>4</v>
      </c>
      <c r="C8475" s="285">
        <v>1</v>
      </c>
      <c r="D8475" t="s">
        <v>713</v>
      </c>
      <c r="F8475" s="16">
        <v>18</v>
      </c>
      <c r="G8475" t="str">
        <f t="shared" si="1881"/>
        <v>heating</v>
      </c>
      <c r="H8475" s="283">
        <f>IF(G8475="heating",F8475*Assumptions!M$4+Assumptions!M$7,0)</f>
        <v>0.55146215763349737</v>
      </c>
      <c r="I8475" s="15">
        <f t="shared" si="1882"/>
        <v>1.012242869806885</v>
      </c>
      <c r="J8475" s="15">
        <f t="shared" si="1883"/>
        <v>1.0020455199443592</v>
      </c>
      <c r="K8475" s="283">
        <f t="shared" si="1888"/>
        <v>0.55935547416059217</v>
      </c>
      <c r="L8475" s="283">
        <f t="shared" si="1889"/>
        <v>2.9050026706454841</v>
      </c>
      <c r="M8475" s="283">
        <f t="shared" si="1890"/>
        <v>5.54425824709607</v>
      </c>
      <c r="N8475" s="283">
        <f t="shared" si="1891"/>
        <v>1.7641684145174241</v>
      </c>
      <c r="O8475" s="283">
        <f t="shared" si="1892"/>
        <v>0.92107370980291536</v>
      </c>
      <c r="P8475" s="21">
        <f t="shared" si="1884"/>
        <v>0</v>
      </c>
      <c r="Q8475" s="21">
        <f t="shared" si="1885"/>
        <v>0.81803459285312596</v>
      </c>
      <c r="R8475">
        <f t="shared" si="1886"/>
        <v>1.0705685074825908</v>
      </c>
      <c r="S8475" s="296">
        <f t="shared" si="1893"/>
        <v>0</v>
      </c>
      <c r="T8475" s="283">
        <f t="shared" si="1894"/>
        <v>0.55935547416059217</v>
      </c>
    </row>
    <row r="8476" spans="1:20" x14ac:dyDescent="0.25">
      <c r="A8476" s="286">
        <v>43454</v>
      </c>
      <c r="B8476" s="1">
        <f t="shared" si="1887"/>
        <v>4</v>
      </c>
      <c r="C8476" s="285">
        <v>2</v>
      </c>
      <c r="D8476" t="s">
        <v>713</v>
      </c>
      <c r="F8476" s="16">
        <v>18</v>
      </c>
      <c r="G8476" t="str">
        <f t="shared" si="1881"/>
        <v>heating</v>
      </c>
      <c r="H8476" s="283">
        <f>IF(G8476="heating",F8476*Assumptions!M$4+Assumptions!M$7,0)</f>
        <v>0.55146215763349737</v>
      </c>
      <c r="I8476" s="15">
        <f t="shared" si="1882"/>
        <v>1.0509704703585963</v>
      </c>
      <c r="J8476" s="15">
        <f t="shared" si="1883"/>
        <v>1.0020455199443592</v>
      </c>
      <c r="K8476" s="283">
        <f t="shared" si="1888"/>
        <v>0.58075596609375557</v>
      </c>
      <c r="L8476" s="283">
        <f t="shared" si="1889"/>
        <v>2.9050026706454841</v>
      </c>
      <c r="M8476" s="283">
        <f t="shared" si="1890"/>
        <v>5.7563771220751851</v>
      </c>
      <c r="N8476" s="283">
        <f t="shared" si="1891"/>
        <v>1.7641684145174241</v>
      </c>
      <c r="O8476" s="283">
        <f t="shared" si="1892"/>
        <v>0.95631325139507828</v>
      </c>
      <c r="P8476" s="21">
        <f t="shared" si="1884"/>
        <v>0</v>
      </c>
      <c r="Q8476" s="21">
        <f t="shared" si="1885"/>
        <v>0.74507607494346417</v>
      </c>
      <c r="R8476">
        <f t="shared" si="1886"/>
        <v>1.0705685074825908</v>
      </c>
      <c r="S8476" s="296">
        <f t="shared" si="1893"/>
        <v>0</v>
      </c>
      <c r="T8476" s="283">
        <f t="shared" si="1894"/>
        <v>0.58075596609375557</v>
      </c>
    </row>
    <row r="8477" spans="1:20" x14ac:dyDescent="0.25">
      <c r="A8477" s="286">
        <v>43454</v>
      </c>
      <c r="B8477" s="1">
        <f t="shared" si="1887"/>
        <v>4</v>
      </c>
      <c r="C8477" s="285">
        <v>3</v>
      </c>
      <c r="D8477" t="s">
        <v>713</v>
      </c>
      <c r="F8477" s="16">
        <v>18</v>
      </c>
      <c r="G8477" t="str">
        <f t="shared" si="1881"/>
        <v>heating</v>
      </c>
      <c r="H8477" s="283">
        <f>IF(G8477="heating",F8477*Assumptions!M$4+Assumptions!M$7,0)</f>
        <v>0.55146215763349737</v>
      </c>
      <c r="I8477" s="15">
        <f t="shared" si="1882"/>
        <v>1.0924036124451033</v>
      </c>
      <c r="J8477" s="15">
        <f t="shared" si="1883"/>
        <v>1.0020455199443592</v>
      </c>
      <c r="K8477" s="283">
        <f t="shared" si="1888"/>
        <v>0.60365151372273795</v>
      </c>
      <c r="L8477" s="283">
        <f t="shared" si="1889"/>
        <v>2.9050026706454841</v>
      </c>
      <c r="M8477" s="283">
        <f t="shared" si="1890"/>
        <v>5.9833147934267696</v>
      </c>
      <c r="N8477" s="283">
        <f t="shared" si="1891"/>
        <v>1.7641684145174241</v>
      </c>
      <c r="O8477" s="283">
        <f t="shared" si="1892"/>
        <v>0.99401465589861526</v>
      </c>
      <c r="P8477" s="21">
        <f t="shared" si="1884"/>
        <v>0</v>
      </c>
      <c r="Q8477" s="21">
        <f t="shared" si="1885"/>
        <v>0.69158980876382303</v>
      </c>
      <c r="R8477">
        <f t="shared" si="1886"/>
        <v>1.0705685074825908</v>
      </c>
      <c r="S8477" s="296">
        <f t="shared" si="1893"/>
        <v>0</v>
      </c>
      <c r="T8477" s="283">
        <f t="shared" si="1894"/>
        <v>0.60365151372273795</v>
      </c>
    </row>
    <row r="8478" spans="1:20" x14ac:dyDescent="0.25">
      <c r="A8478" s="286">
        <v>43454</v>
      </c>
      <c r="B8478" s="1">
        <f t="shared" si="1887"/>
        <v>4</v>
      </c>
      <c r="C8478" s="285">
        <v>4</v>
      </c>
      <c r="D8478" t="s">
        <v>713</v>
      </c>
      <c r="F8478" s="16">
        <v>18</v>
      </c>
      <c r="G8478" t="str">
        <f t="shared" si="1881"/>
        <v>heating</v>
      </c>
      <c r="H8478" s="283">
        <f>IF(G8478="heating",F8478*Assumptions!M$4+Assumptions!M$7,0)</f>
        <v>0.55146215763349737</v>
      </c>
      <c r="I8478" s="15">
        <f t="shared" si="1882"/>
        <v>1.1348296917927807</v>
      </c>
      <c r="J8478" s="15">
        <f t="shared" si="1883"/>
        <v>1.0020455199443592</v>
      </c>
      <c r="K8478" s="283">
        <f t="shared" si="1888"/>
        <v>0.62709574873604301</v>
      </c>
      <c r="L8478" s="283">
        <f t="shared" si="1889"/>
        <v>2.9050026706454841</v>
      </c>
      <c r="M8478" s="283">
        <f t="shared" si="1890"/>
        <v>6.2156909823152997</v>
      </c>
      <c r="N8478" s="283">
        <f t="shared" si="1891"/>
        <v>1.7641684145174241</v>
      </c>
      <c r="O8478" s="283">
        <f t="shared" si="1892"/>
        <v>1.0326195672916816</v>
      </c>
      <c r="P8478" s="21">
        <f t="shared" si="1884"/>
        <v>0</v>
      </c>
      <c r="Q8478" s="21">
        <f t="shared" si="1885"/>
        <v>0.6473875548762833</v>
      </c>
      <c r="R8478">
        <f t="shared" si="1886"/>
        <v>1.0705685074825908</v>
      </c>
      <c r="S8478" s="296">
        <f t="shared" si="1893"/>
        <v>0</v>
      </c>
      <c r="T8478" s="283">
        <f t="shared" si="1894"/>
        <v>0.62709574873604301</v>
      </c>
    </row>
    <row r="8479" spans="1:20" x14ac:dyDescent="0.25">
      <c r="A8479" s="286">
        <v>43454</v>
      </c>
      <c r="B8479" s="1">
        <f t="shared" si="1887"/>
        <v>4</v>
      </c>
      <c r="C8479" s="285">
        <v>5</v>
      </c>
      <c r="D8479" t="s">
        <v>713</v>
      </c>
      <c r="F8479" s="16">
        <v>18</v>
      </c>
      <c r="G8479" t="str">
        <f t="shared" si="1881"/>
        <v>heating</v>
      </c>
      <c r="H8479" s="283">
        <f>IF(G8479="heating",F8479*Assumptions!M$4+Assumptions!M$7,0)</f>
        <v>0.55146215763349737</v>
      </c>
      <c r="I8479" s="15">
        <f t="shared" si="1882"/>
        <v>1.1635558681477385</v>
      </c>
      <c r="J8479" s="15">
        <f t="shared" si="1883"/>
        <v>1.0020455199443592</v>
      </c>
      <c r="K8479" s="283">
        <f t="shared" si="1888"/>
        <v>0.64296955182730475</v>
      </c>
      <c r="L8479" s="283">
        <f t="shared" si="1889"/>
        <v>2.9050026706454841</v>
      </c>
      <c r="M8479" s="283">
        <f t="shared" si="1890"/>
        <v>6.373030040869395</v>
      </c>
      <c r="N8479" s="283">
        <f t="shared" si="1891"/>
        <v>1.7641684145174241</v>
      </c>
      <c r="O8479" s="283">
        <f t="shared" si="1892"/>
        <v>1.058758477836699</v>
      </c>
      <c r="P8479" s="21">
        <f t="shared" si="1884"/>
        <v>0</v>
      </c>
      <c r="Q8479" s="21">
        <f t="shared" si="1885"/>
        <v>0.72139578924615555</v>
      </c>
      <c r="R8479">
        <f t="shared" si="1886"/>
        <v>1.0705685074825908</v>
      </c>
      <c r="S8479" s="296">
        <f t="shared" si="1893"/>
        <v>0</v>
      </c>
      <c r="T8479" s="283">
        <f t="shared" si="1894"/>
        <v>0.64296955182730475</v>
      </c>
    </row>
    <row r="8480" spans="1:20" x14ac:dyDescent="0.25">
      <c r="A8480" s="286">
        <v>43454</v>
      </c>
      <c r="B8480" s="1">
        <f t="shared" si="1887"/>
        <v>4</v>
      </c>
      <c r="C8480" s="285">
        <v>6</v>
      </c>
      <c r="D8480" t="s">
        <v>713</v>
      </c>
      <c r="F8480" s="16">
        <v>18</v>
      </c>
      <c r="G8480" t="str">
        <f t="shared" si="1881"/>
        <v>heating</v>
      </c>
      <c r="H8480" s="283">
        <f>IF(G8480="heating",F8480*Assumptions!M$4+Assumptions!M$7,0)</f>
        <v>0.55146215763349737</v>
      </c>
      <c r="I8480" s="15">
        <f t="shared" si="1882"/>
        <v>1.2083911162615524</v>
      </c>
      <c r="J8480" s="15">
        <f t="shared" si="1883"/>
        <v>1.0020455199443592</v>
      </c>
      <c r="K8480" s="283">
        <f t="shared" si="1888"/>
        <v>0.66774506985352189</v>
      </c>
      <c r="L8480" s="283">
        <f t="shared" si="1889"/>
        <v>2.9050026706454841</v>
      </c>
      <c r="M8480" s="283">
        <f t="shared" si="1890"/>
        <v>6.6186017327332616</v>
      </c>
      <c r="N8480" s="283">
        <f t="shared" si="1891"/>
        <v>1.7641684145174241</v>
      </c>
      <c r="O8480" s="283">
        <f t="shared" si="1892"/>
        <v>1.0995555726268091</v>
      </c>
      <c r="P8480" s="21">
        <f t="shared" si="1884"/>
        <v>0</v>
      </c>
      <c r="Q8480" s="21">
        <f t="shared" si="1885"/>
        <v>0.87787080972652631</v>
      </c>
      <c r="R8480">
        <f t="shared" si="1886"/>
        <v>1.0705685074825908</v>
      </c>
      <c r="S8480" s="296">
        <f t="shared" si="1893"/>
        <v>0</v>
      </c>
      <c r="T8480" s="283">
        <f t="shared" si="1894"/>
        <v>0.66774506985352189</v>
      </c>
    </row>
    <row r="8481" spans="1:20" x14ac:dyDescent="0.25">
      <c r="A8481" s="286">
        <v>43454</v>
      </c>
      <c r="B8481" s="1">
        <f t="shared" si="1887"/>
        <v>4</v>
      </c>
      <c r="C8481" s="285">
        <v>7</v>
      </c>
      <c r="D8481" t="s">
        <v>714</v>
      </c>
      <c r="F8481" s="16">
        <v>18</v>
      </c>
      <c r="G8481" t="str">
        <f t="shared" si="1881"/>
        <v>heating</v>
      </c>
      <c r="H8481" s="283">
        <f>IF(G8481="heating",F8481*Assumptions!M$4+Assumptions!M$7,0)</f>
        <v>0.55146215763349737</v>
      </c>
      <c r="I8481" s="15">
        <f t="shared" si="1882"/>
        <v>1.1637425769249583</v>
      </c>
      <c r="J8481" s="15">
        <f t="shared" si="1883"/>
        <v>1.0020455199443592</v>
      </c>
      <c r="K8481" s="283">
        <f t="shared" si="1888"/>
        <v>0.64307272526495185</v>
      </c>
      <c r="L8481" s="283">
        <f t="shared" si="1889"/>
        <v>2.9050026706454841</v>
      </c>
      <c r="M8481" s="283">
        <f t="shared" si="1890"/>
        <v>6.3740526824792134</v>
      </c>
      <c r="N8481" s="283">
        <f t="shared" si="1891"/>
        <v>1.7641684145174241</v>
      </c>
      <c r="O8481" s="283">
        <f t="shared" si="1892"/>
        <v>1.0589283704101278</v>
      </c>
      <c r="P8481" s="21">
        <f t="shared" si="1884"/>
        <v>0</v>
      </c>
      <c r="Q8481" s="21">
        <f t="shared" si="1885"/>
        <v>0.97331382064367777</v>
      </c>
      <c r="R8481">
        <f t="shared" si="1886"/>
        <v>1.0705685074825908</v>
      </c>
      <c r="S8481" s="296">
        <f t="shared" si="1893"/>
        <v>0</v>
      </c>
      <c r="T8481" s="283">
        <f t="shared" si="1894"/>
        <v>0.64307272526495185</v>
      </c>
    </row>
    <row r="8482" spans="1:20" x14ac:dyDescent="0.25">
      <c r="A8482" s="286">
        <v>43454</v>
      </c>
      <c r="B8482" s="1">
        <f t="shared" si="1887"/>
        <v>4</v>
      </c>
      <c r="C8482" s="285">
        <v>8</v>
      </c>
      <c r="D8482" t="s">
        <v>714</v>
      </c>
      <c r="F8482" s="16">
        <v>18</v>
      </c>
      <c r="G8482" t="str">
        <f t="shared" si="1881"/>
        <v>heating</v>
      </c>
      <c r="H8482" s="283">
        <f>IF(G8482="heating",F8482*Assumptions!M$4+Assumptions!M$7,0)</f>
        <v>0.55146215763349737</v>
      </c>
      <c r="I8482" s="15">
        <f t="shared" si="1882"/>
        <v>1.094193721037565</v>
      </c>
      <c r="J8482" s="15">
        <f t="shared" si="1883"/>
        <v>1.0020455199443592</v>
      </c>
      <c r="K8482" s="283">
        <f t="shared" si="1888"/>
        <v>0.60464071016007748</v>
      </c>
      <c r="L8482" s="283">
        <f t="shared" si="1889"/>
        <v>2.9050026706454841</v>
      </c>
      <c r="M8482" s="283">
        <f t="shared" si="1890"/>
        <v>5.9931195790399761</v>
      </c>
      <c r="N8482" s="283">
        <f t="shared" si="1891"/>
        <v>1.7641684145174241</v>
      </c>
      <c r="O8482" s="283">
        <f t="shared" si="1892"/>
        <v>0.99564353569751485</v>
      </c>
      <c r="P8482" s="21">
        <f t="shared" si="1884"/>
        <v>0</v>
      </c>
      <c r="Q8482" s="21">
        <f t="shared" si="1885"/>
        <v>0.94940007506179924</v>
      </c>
      <c r="R8482">
        <f t="shared" si="1886"/>
        <v>1.0705685074825908</v>
      </c>
      <c r="S8482" s="296">
        <f t="shared" si="1893"/>
        <v>0</v>
      </c>
      <c r="T8482" s="283">
        <f t="shared" si="1894"/>
        <v>0.60464071016007748</v>
      </c>
    </row>
    <row r="8483" spans="1:20" x14ac:dyDescent="0.25">
      <c r="A8483" s="286">
        <v>43454</v>
      </c>
      <c r="B8483" s="1">
        <f t="shared" si="1887"/>
        <v>4</v>
      </c>
      <c r="C8483" s="285">
        <v>9</v>
      </c>
      <c r="D8483" t="s">
        <v>714</v>
      </c>
      <c r="F8483" s="16">
        <v>18</v>
      </c>
      <c r="G8483" t="str">
        <f t="shared" si="1881"/>
        <v>heating</v>
      </c>
      <c r="H8483" s="283">
        <f>IF(G8483="heating",F8483*Assumptions!M$4+Assumptions!M$7,0)</f>
        <v>0.55146215763349737</v>
      </c>
      <c r="I8483" s="15">
        <f t="shared" si="1882"/>
        <v>1.0343009000871222</v>
      </c>
      <c r="J8483" s="15">
        <f t="shared" si="1883"/>
        <v>1.0020455199443592</v>
      </c>
      <c r="K8483" s="283">
        <f t="shared" si="1888"/>
        <v>0.57154452518231447</v>
      </c>
      <c r="L8483" s="283">
        <f t="shared" si="1889"/>
        <v>2.9050026706454841</v>
      </c>
      <c r="M8483" s="283">
        <f t="shared" si="1890"/>
        <v>5.6650745254258261</v>
      </c>
      <c r="N8483" s="283">
        <f t="shared" si="1891"/>
        <v>1.7641684145174241</v>
      </c>
      <c r="O8483" s="283">
        <f t="shared" si="1892"/>
        <v>0.94114505076977173</v>
      </c>
      <c r="P8483" s="21">
        <f t="shared" si="1884"/>
        <v>0</v>
      </c>
      <c r="Q8483" s="21">
        <f t="shared" si="1885"/>
        <v>0.8408485371888097</v>
      </c>
      <c r="R8483">
        <f t="shared" si="1886"/>
        <v>1.0705685074825908</v>
      </c>
      <c r="S8483" s="296">
        <f t="shared" si="1893"/>
        <v>0</v>
      </c>
      <c r="T8483" s="283">
        <f t="shared" si="1894"/>
        <v>0.57154452518231447</v>
      </c>
    </row>
    <row r="8484" spans="1:20" x14ac:dyDescent="0.25">
      <c r="A8484" s="286">
        <v>43454</v>
      </c>
      <c r="B8484" s="1">
        <f t="shared" si="1887"/>
        <v>4</v>
      </c>
      <c r="C8484" s="285">
        <v>10</v>
      </c>
      <c r="D8484" t="s">
        <v>714</v>
      </c>
      <c r="F8484" s="16">
        <v>18</v>
      </c>
      <c r="G8484" t="str">
        <f t="shared" si="1881"/>
        <v>heating</v>
      </c>
      <c r="H8484" s="283">
        <f>IF(G8484="heating",F8484*Assumptions!M$4+Assumptions!M$7,0)</f>
        <v>0.55146215763349737</v>
      </c>
      <c r="I8484" s="15">
        <f t="shared" si="1882"/>
        <v>0.98112329028689171</v>
      </c>
      <c r="J8484" s="15">
        <f t="shared" si="1883"/>
        <v>1.0020455199443592</v>
      </c>
      <c r="K8484" s="283">
        <f t="shared" si="1888"/>
        <v>0.54215909997283918</v>
      </c>
      <c r="L8484" s="283">
        <f t="shared" si="1889"/>
        <v>2.9050026706454841</v>
      </c>
      <c r="M8484" s="283">
        <f t="shared" si="1890"/>
        <v>5.3738100369419186</v>
      </c>
      <c r="N8484" s="283">
        <f t="shared" si="1891"/>
        <v>1.7641684145174241</v>
      </c>
      <c r="O8484" s="283">
        <f t="shared" si="1892"/>
        <v>0.89275696150963724</v>
      </c>
      <c r="P8484" s="21">
        <f t="shared" si="1884"/>
        <v>0</v>
      </c>
      <c r="Q8484" s="21">
        <f t="shared" si="1885"/>
        <v>0.74504051125983206</v>
      </c>
      <c r="R8484">
        <f t="shared" si="1886"/>
        <v>1.0705685074825908</v>
      </c>
      <c r="S8484" s="296">
        <f t="shared" si="1893"/>
        <v>0</v>
      </c>
      <c r="T8484" s="283">
        <f t="shared" si="1894"/>
        <v>0.54215909997283918</v>
      </c>
    </row>
    <row r="8485" spans="1:20" x14ac:dyDescent="0.25">
      <c r="A8485" s="286">
        <v>43454</v>
      </c>
      <c r="B8485" s="1">
        <f t="shared" si="1887"/>
        <v>4</v>
      </c>
      <c r="C8485" s="285">
        <v>11</v>
      </c>
      <c r="D8485" t="s">
        <v>714</v>
      </c>
      <c r="F8485" s="16">
        <v>21</v>
      </c>
      <c r="G8485" t="str">
        <f t="shared" si="1881"/>
        <v>heating</v>
      </c>
      <c r="H8485" s="283">
        <f>IF(G8485="heating",F8485*Assumptions!M$4+Assumptions!M$7,0)</f>
        <v>0.51937453492237728</v>
      </c>
      <c r="I8485" s="15">
        <f t="shared" si="1882"/>
        <v>0.94956163997961163</v>
      </c>
      <c r="J8485" s="15">
        <f t="shared" si="1883"/>
        <v>1.0020455199443592</v>
      </c>
      <c r="K8485" s="283">
        <f t="shared" si="1888"/>
        <v>0.49418694085610065</v>
      </c>
      <c r="L8485" s="283">
        <f t="shared" si="1889"/>
        <v>3.0222800846604434</v>
      </c>
      <c r="M8485" s="283">
        <f t="shared" si="1890"/>
        <v>5.0960654443188327</v>
      </c>
      <c r="N8485" s="283">
        <f t="shared" si="1891"/>
        <v>1.9596958788221039</v>
      </c>
      <c r="O8485" s="283">
        <f t="shared" si="1892"/>
        <v>0.76214445597874514</v>
      </c>
      <c r="P8485" s="21">
        <f t="shared" si="1884"/>
        <v>0</v>
      </c>
      <c r="Q8485" s="21">
        <f t="shared" si="1885"/>
        <v>0.72850690893675296</v>
      </c>
      <c r="R8485">
        <f t="shared" si="1886"/>
        <v>1.0705685074825908</v>
      </c>
      <c r="S8485" s="296">
        <f t="shared" si="1893"/>
        <v>0</v>
      </c>
      <c r="T8485" s="283">
        <f t="shared" si="1894"/>
        <v>0.49418694085610065</v>
      </c>
    </row>
    <row r="8486" spans="1:20" x14ac:dyDescent="0.25">
      <c r="A8486" s="286">
        <v>43454</v>
      </c>
      <c r="B8486" s="1">
        <f t="shared" si="1887"/>
        <v>4</v>
      </c>
      <c r="C8486" s="285">
        <v>12</v>
      </c>
      <c r="D8486" t="s">
        <v>714</v>
      </c>
      <c r="F8486" s="16">
        <v>23</v>
      </c>
      <c r="G8486" t="str">
        <f t="shared" si="1881"/>
        <v>heating</v>
      </c>
      <c r="H8486" s="283">
        <f>IF(G8486="heating",F8486*Assumptions!M$4+Assumptions!M$7,0)</f>
        <v>0.4979827864482973</v>
      </c>
      <c r="I8486" s="15">
        <f t="shared" si="1882"/>
        <v>0.91648403420261149</v>
      </c>
      <c r="J8486" s="15">
        <f t="shared" si="1883"/>
        <v>1.0020455199443592</v>
      </c>
      <c r="K8486" s="283">
        <f t="shared" si="1888"/>
        <v>0.45732683463016516</v>
      </c>
      <c r="L8486" s="283">
        <f t="shared" si="1889"/>
        <v>3.0592830131973998</v>
      </c>
      <c r="M8486" s="283">
        <f t="shared" si="1890"/>
        <v>4.7737026432555236</v>
      </c>
      <c r="N8486" s="283">
        <f t="shared" si="1891"/>
        <v>2.0731424140202046</v>
      </c>
      <c r="O8486" s="283">
        <f t="shared" si="1892"/>
        <v>0.67486546375282697</v>
      </c>
      <c r="P8486" s="21">
        <f t="shared" si="1884"/>
        <v>0</v>
      </c>
      <c r="Q8486" s="21">
        <f t="shared" si="1885"/>
        <v>0.75910815787401487</v>
      </c>
      <c r="R8486">
        <f t="shared" si="1886"/>
        <v>1.0705685074825908</v>
      </c>
      <c r="S8486" s="296">
        <f t="shared" si="1893"/>
        <v>0</v>
      </c>
      <c r="T8486" s="283">
        <f t="shared" si="1894"/>
        <v>0.45732683463016516</v>
      </c>
    </row>
    <row r="8487" spans="1:20" x14ac:dyDescent="0.25">
      <c r="A8487" s="286">
        <v>43454</v>
      </c>
      <c r="B8487" s="1">
        <f t="shared" si="1887"/>
        <v>4</v>
      </c>
      <c r="C8487" s="285">
        <v>13</v>
      </c>
      <c r="D8487" t="s">
        <v>714</v>
      </c>
      <c r="F8487" s="16">
        <v>25</v>
      </c>
      <c r="G8487" t="str">
        <f t="shared" si="1881"/>
        <v>heating</v>
      </c>
      <c r="H8487" s="283">
        <f>IF(G8487="heating",F8487*Assumptions!M$4+Assumptions!M$7,0)</f>
        <v>0.47659103797421726</v>
      </c>
      <c r="I8487" s="15">
        <f t="shared" si="1882"/>
        <v>0.90040206880052787</v>
      </c>
      <c r="J8487" s="15">
        <f t="shared" si="1883"/>
        <v>1.0020455199443592</v>
      </c>
      <c r="K8487" s="283">
        <f t="shared" si="1888"/>
        <v>0.43000133735732171</v>
      </c>
      <c r="L8487" s="283">
        <f t="shared" si="1889"/>
        <v>3.0939281817466902</v>
      </c>
      <c r="M8487" s="283">
        <f t="shared" si="1890"/>
        <v>4.5393017889212466</v>
      </c>
      <c r="N8487" s="283">
        <f t="shared" si="1891"/>
        <v>2.1843738559015753</v>
      </c>
      <c r="O8487" s="283">
        <f t="shared" si="1892"/>
        <v>0.60905016430416792</v>
      </c>
      <c r="P8487" s="21">
        <f t="shared" si="1884"/>
        <v>0</v>
      </c>
      <c r="Q8487" s="21">
        <f t="shared" si="1885"/>
        <v>0.79115902007799765</v>
      </c>
      <c r="R8487">
        <f t="shared" si="1886"/>
        <v>1.0705685074825908</v>
      </c>
      <c r="S8487" s="296">
        <f t="shared" si="1893"/>
        <v>0</v>
      </c>
      <c r="T8487" s="283">
        <f t="shared" si="1894"/>
        <v>0.43000133735732171</v>
      </c>
    </row>
    <row r="8488" spans="1:20" x14ac:dyDescent="0.25">
      <c r="A8488" s="286">
        <v>43454</v>
      </c>
      <c r="B8488" s="1">
        <f t="shared" si="1887"/>
        <v>4</v>
      </c>
      <c r="C8488" s="285">
        <v>14</v>
      </c>
      <c r="D8488" t="s">
        <v>714</v>
      </c>
      <c r="F8488" s="16">
        <v>25</v>
      </c>
      <c r="G8488" t="str">
        <f t="shared" si="1881"/>
        <v>heating</v>
      </c>
      <c r="H8488" s="283">
        <f>IF(G8488="heating",F8488*Assumptions!M$4+Assumptions!M$7,0)</f>
        <v>0.47659103797421726</v>
      </c>
      <c r="I8488" s="15">
        <f t="shared" si="1882"/>
        <v>0.86032894500746537</v>
      </c>
      <c r="J8488" s="15">
        <f t="shared" si="1883"/>
        <v>1.0020455199443592</v>
      </c>
      <c r="K8488" s="283">
        <f t="shared" si="1888"/>
        <v>0.41086377934831209</v>
      </c>
      <c r="L8488" s="283">
        <f t="shared" si="1889"/>
        <v>3.0939281817466902</v>
      </c>
      <c r="M8488" s="283">
        <f t="shared" si="1890"/>
        <v>4.3372764839773845</v>
      </c>
      <c r="N8488" s="283">
        <f t="shared" si="1891"/>
        <v>2.1843738559015753</v>
      </c>
      <c r="O8488" s="283">
        <f t="shared" si="1892"/>
        <v>0.58194389314370842</v>
      </c>
      <c r="P8488" s="21">
        <f t="shared" si="1884"/>
        <v>0</v>
      </c>
      <c r="Q8488" s="21">
        <f t="shared" si="1885"/>
        <v>0.84355555031342389</v>
      </c>
      <c r="R8488">
        <f t="shared" si="1886"/>
        <v>1.0705685074825908</v>
      </c>
      <c r="S8488" s="296">
        <f t="shared" si="1893"/>
        <v>0</v>
      </c>
      <c r="T8488" s="283">
        <f t="shared" si="1894"/>
        <v>0.41086377934831209</v>
      </c>
    </row>
    <row r="8489" spans="1:20" x14ac:dyDescent="0.25">
      <c r="A8489" s="286">
        <v>43454</v>
      </c>
      <c r="B8489" s="1">
        <f t="shared" si="1887"/>
        <v>4</v>
      </c>
      <c r="C8489" s="285">
        <v>15</v>
      </c>
      <c r="D8489" t="s">
        <v>714</v>
      </c>
      <c r="F8489" s="16">
        <v>25</v>
      </c>
      <c r="G8489" t="str">
        <f t="shared" si="1881"/>
        <v>heating</v>
      </c>
      <c r="H8489" s="283">
        <f>IF(G8489="heating",F8489*Assumptions!M$4+Assumptions!M$7,0)</f>
        <v>0.47659103797421726</v>
      </c>
      <c r="I8489" s="15">
        <f t="shared" si="1882"/>
        <v>0.85754515037175039</v>
      </c>
      <c r="J8489" s="15">
        <f t="shared" si="1883"/>
        <v>1.0020455199443592</v>
      </c>
      <c r="K8489" s="283">
        <f t="shared" si="1888"/>
        <v>0.40953433391747229</v>
      </c>
      <c r="L8489" s="283">
        <f t="shared" si="1889"/>
        <v>3.0939281817466902</v>
      </c>
      <c r="M8489" s="283">
        <f t="shared" si="1890"/>
        <v>4.3232422159456334</v>
      </c>
      <c r="N8489" s="283">
        <f t="shared" si="1891"/>
        <v>2.1843738559015753</v>
      </c>
      <c r="O8489" s="283">
        <f t="shared" si="1892"/>
        <v>0.58006087816737684</v>
      </c>
      <c r="P8489" s="21">
        <f t="shared" si="1884"/>
        <v>0</v>
      </c>
      <c r="Q8489" s="21">
        <f t="shared" si="1885"/>
        <v>0.96592607327566882</v>
      </c>
      <c r="R8489">
        <f t="shared" si="1886"/>
        <v>1.0705685074825908</v>
      </c>
      <c r="S8489" s="296">
        <f t="shared" si="1893"/>
        <v>0</v>
      </c>
      <c r="T8489" s="283">
        <f t="shared" si="1894"/>
        <v>0.40953433391747229</v>
      </c>
    </row>
    <row r="8490" spans="1:20" x14ac:dyDescent="0.25">
      <c r="A8490" s="286">
        <v>43454</v>
      </c>
      <c r="B8490" s="1">
        <f t="shared" si="1887"/>
        <v>4</v>
      </c>
      <c r="C8490" s="285">
        <v>16</v>
      </c>
      <c r="D8490" t="s">
        <v>714</v>
      </c>
      <c r="F8490" s="16">
        <v>23</v>
      </c>
      <c r="G8490" t="str">
        <f t="shared" si="1881"/>
        <v>heating</v>
      </c>
      <c r="H8490" s="283">
        <f>IF(G8490="heating",F8490*Assumptions!M$4+Assumptions!M$7,0)</f>
        <v>0.4979827864482973</v>
      </c>
      <c r="I8490" s="15">
        <f t="shared" si="1882"/>
        <v>0.88344815438260227</v>
      </c>
      <c r="J8490" s="15">
        <f t="shared" si="1883"/>
        <v>1.0020455199443592</v>
      </c>
      <c r="K8490" s="283">
        <f t="shared" si="1888"/>
        <v>0.44084188368341753</v>
      </c>
      <c r="L8490" s="283">
        <f t="shared" si="1889"/>
        <v>3.0592830131973998</v>
      </c>
      <c r="M8490" s="283">
        <f t="shared" si="1890"/>
        <v>4.6016282143144229</v>
      </c>
      <c r="N8490" s="283">
        <f t="shared" si="1891"/>
        <v>2.0731424140202046</v>
      </c>
      <c r="O8490" s="283">
        <f t="shared" si="1892"/>
        <v>0.65053904504482318</v>
      </c>
      <c r="P8490" s="21">
        <f t="shared" si="1884"/>
        <v>0</v>
      </c>
      <c r="Q8490" s="21">
        <f t="shared" si="1885"/>
        <v>1.1649354943302594</v>
      </c>
      <c r="R8490">
        <f t="shared" si="1886"/>
        <v>1.0705685074825908</v>
      </c>
      <c r="S8490" s="296">
        <f t="shared" si="1893"/>
        <v>0</v>
      </c>
      <c r="T8490" s="283">
        <f t="shared" si="1894"/>
        <v>0.44084188368341753</v>
      </c>
    </row>
    <row r="8491" spans="1:20" x14ac:dyDescent="0.25">
      <c r="A8491" s="286">
        <v>43454</v>
      </c>
      <c r="B8491" s="1">
        <f t="shared" si="1887"/>
        <v>4</v>
      </c>
      <c r="C8491" s="285">
        <v>17</v>
      </c>
      <c r="D8491" t="s">
        <v>714</v>
      </c>
      <c r="E8491" t="s">
        <v>685</v>
      </c>
      <c r="F8491" s="16">
        <v>21</v>
      </c>
      <c r="G8491" t="str">
        <f t="shared" si="1881"/>
        <v>heating</v>
      </c>
      <c r="H8491" s="283">
        <f>IF(G8491="heating",F8491*Assumptions!M$4+Assumptions!M$7,0)</f>
        <v>0.51937453492237728</v>
      </c>
      <c r="I8491" s="15">
        <f t="shared" si="1882"/>
        <v>0.94025748850374469</v>
      </c>
      <c r="J8491" s="15">
        <f t="shared" si="1883"/>
        <v>1.0020455199443592</v>
      </c>
      <c r="K8491" s="283">
        <f t="shared" si="1888"/>
        <v>0.48934471686396552</v>
      </c>
      <c r="L8491" s="283">
        <f t="shared" si="1889"/>
        <v>3.0222800846604434</v>
      </c>
      <c r="M8491" s="283">
        <f t="shared" si="1890"/>
        <v>5.046132335367747</v>
      </c>
      <c r="N8491" s="283">
        <f t="shared" si="1891"/>
        <v>1.9596958788221039</v>
      </c>
      <c r="O8491" s="283">
        <f t="shared" si="1892"/>
        <v>0.75467668646662522</v>
      </c>
      <c r="P8491" s="21">
        <f t="shared" si="1884"/>
        <v>0</v>
      </c>
      <c r="Q8491" s="21">
        <f t="shared" si="1885"/>
        <v>1.3521540118753073</v>
      </c>
      <c r="R8491">
        <f t="shared" si="1886"/>
        <v>1.0705685074825908</v>
      </c>
      <c r="S8491" s="296">
        <f t="shared" si="1893"/>
        <v>0</v>
      </c>
      <c r="T8491" s="283">
        <f t="shared" si="1894"/>
        <v>0.48934471686396552</v>
      </c>
    </row>
    <row r="8492" spans="1:20" x14ac:dyDescent="0.25">
      <c r="A8492" s="286">
        <v>43454</v>
      </c>
      <c r="B8492" s="1">
        <f t="shared" si="1887"/>
        <v>4</v>
      </c>
      <c r="C8492" s="285">
        <v>18</v>
      </c>
      <c r="D8492" t="s">
        <v>714</v>
      </c>
      <c r="E8492" t="s">
        <v>685</v>
      </c>
      <c r="F8492" s="16">
        <v>21</v>
      </c>
      <c r="G8492" t="str">
        <f t="shared" si="1881"/>
        <v>heating</v>
      </c>
      <c r="H8492" s="283">
        <f>IF(G8492="heating",F8492*Assumptions!M$4+Assumptions!M$7,0)</f>
        <v>0.51937453492237728</v>
      </c>
      <c r="I8492" s="15">
        <f t="shared" si="1882"/>
        <v>0.98182363790757687</v>
      </c>
      <c r="J8492" s="15">
        <f t="shared" si="1883"/>
        <v>1.0020455199443592</v>
      </c>
      <c r="K8492" s="283">
        <f t="shared" si="1888"/>
        <v>0.51097727588086994</v>
      </c>
      <c r="L8492" s="283">
        <f t="shared" si="1889"/>
        <v>3.0222800846604434</v>
      </c>
      <c r="M8492" s="283">
        <f t="shared" si="1890"/>
        <v>5.2692077090052205</v>
      </c>
      <c r="N8492" s="283">
        <f t="shared" si="1891"/>
        <v>1.9596958788221039</v>
      </c>
      <c r="O8492" s="283">
        <f t="shared" si="1892"/>
        <v>0.78803882852324314</v>
      </c>
      <c r="P8492" s="21">
        <f t="shared" si="1884"/>
        <v>0</v>
      </c>
      <c r="Q8492" s="21">
        <f t="shared" si="1885"/>
        <v>1.5598916921549892</v>
      </c>
      <c r="R8492">
        <f t="shared" si="1886"/>
        <v>1.0705685074825908</v>
      </c>
      <c r="S8492" s="296">
        <f t="shared" si="1893"/>
        <v>0</v>
      </c>
      <c r="T8492" s="283">
        <f t="shared" si="1894"/>
        <v>0.51097727588086994</v>
      </c>
    </row>
    <row r="8493" spans="1:20" x14ac:dyDescent="0.25">
      <c r="A8493" s="286">
        <v>43454</v>
      </c>
      <c r="B8493" s="1">
        <f t="shared" si="1887"/>
        <v>4</v>
      </c>
      <c r="C8493" s="285">
        <v>19</v>
      </c>
      <c r="D8493" t="s">
        <v>714</v>
      </c>
      <c r="F8493" s="16">
        <v>21</v>
      </c>
      <c r="G8493" t="str">
        <f t="shared" si="1881"/>
        <v>heating</v>
      </c>
      <c r="H8493" s="283">
        <f>IF(G8493="heating",F8493*Assumptions!M$4+Assumptions!M$7,0)</f>
        <v>0.51937453492237728</v>
      </c>
      <c r="I8493" s="15">
        <f t="shared" si="1882"/>
        <v>0.98418842963438757</v>
      </c>
      <c r="J8493" s="15">
        <f t="shared" si="1883"/>
        <v>1.0020455199443592</v>
      </c>
      <c r="K8493" s="283">
        <f t="shared" si="1888"/>
        <v>0.51220800081754647</v>
      </c>
      <c r="L8493" s="283">
        <f t="shared" si="1889"/>
        <v>3.0222800846604434</v>
      </c>
      <c r="M8493" s="283">
        <f t="shared" si="1890"/>
        <v>5.2818989687345725</v>
      </c>
      <c r="N8493" s="283">
        <f t="shared" si="1891"/>
        <v>1.9596958788221039</v>
      </c>
      <c r="O8493" s="283">
        <f t="shared" si="1892"/>
        <v>0.78993687582027994</v>
      </c>
      <c r="P8493" s="21">
        <f t="shared" si="1884"/>
        <v>0</v>
      </c>
      <c r="Q8493" s="21">
        <f t="shared" si="1885"/>
        <v>1.6764212681468484</v>
      </c>
      <c r="R8493">
        <f t="shared" si="1886"/>
        <v>1.0705685074825908</v>
      </c>
      <c r="S8493" s="296">
        <f t="shared" si="1893"/>
        <v>0</v>
      </c>
      <c r="T8493" s="283">
        <f t="shared" si="1894"/>
        <v>0.51220800081754647</v>
      </c>
    </row>
    <row r="8494" spans="1:20" x14ac:dyDescent="0.25">
      <c r="A8494" s="286">
        <v>43454</v>
      </c>
      <c r="B8494" s="1">
        <f t="shared" si="1887"/>
        <v>4</v>
      </c>
      <c r="C8494" s="285">
        <v>20</v>
      </c>
      <c r="D8494" t="s">
        <v>714</v>
      </c>
      <c r="F8494" s="16">
        <v>21</v>
      </c>
      <c r="G8494" t="str">
        <f t="shared" si="1881"/>
        <v>heating</v>
      </c>
      <c r="H8494" s="283">
        <f>IF(G8494="heating",F8494*Assumptions!M$4+Assumptions!M$7,0)</f>
        <v>0.51937453492237728</v>
      </c>
      <c r="I8494" s="15">
        <f t="shared" si="1882"/>
        <v>0.97071962311712034</v>
      </c>
      <c r="J8494" s="15">
        <f t="shared" si="1883"/>
        <v>1.0020455199443592</v>
      </c>
      <c r="K8494" s="283">
        <f t="shared" si="1888"/>
        <v>0.50519833655826374</v>
      </c>
      <c r="L8494" s="283">
        <f t="shared" si="1889"/>
        <v>3.0222800846604434</v>
      </c>
      <c r="M8494" s="283">
        <f t="shared" si="1890"/>
        <v>5.2096151731609268</v>
      </c>
      <c r="N8494" s="283">
        <f t="shared" si="1891"/>
        <v>1.9596958788221039</v>
      </c>
      <c r="O8494" s="283">
        <f t="shared" si="1892"/>
        <v>0.77912643889487299</v>
      </c>
      <c r="P8494" s="21">
        <f t="shared" si="1884"/>
        <v>0</v>
      </c>
      <c r="Q8494" s="21">
        <f t="shared" si="1885"/>
        <v>1.52436960139122</v>
      </c>
      <c r="R8494">
        <f t="shared" si="1886"/>
        <v>1.0705685074825908</v>
      </c>
      <c r="S8494" s="296">
        <f t="shared" si="1893"/>
        <v>0</v>
      </c>
      <c r="T8494" s="283">
        <f t="shared" si="1894"/>
        <v>0.50519833655826374</v>
      </c>
    </row>
    <row r="8495" spans="1:20" x14ac:dyDescent="0.25">
      <c r="A8495" s="286">
        <v>43454</v>
      </c>
      <c r="B8495" s="1">
        <f t="shared" si="1887"/>
        <v>4</v>
      </c>
      <c r="C8495" s="285">
        <v>21</v>
      </c>
      <c r="D8495" t="s">
        <v>714</v>
      </c>
      <c r="F8495" s="16">
        <v>21</v>
      </c>
      <c r="G8495" t="str">
        <f t="shared" si="1881"/>
        <v>heating</v>
      </c>
      <c r="H8495" s="283">
        <f>IF(G8495="heating",F8495*Assumptions!M$4+Assumptions!M$7,0)</f>
        <v>0.51937453492237728</v>
      </c>
      <c r="I8495" s="15">
        <f t="shared" si="1882"/>
        <v>0.95751150862929935</v>
      </c>
      <c r="J8495" s="15">
        <f t="shared" si="1883"/>
        <v>1.0020455199443592</v>
      </c>
      <c r="K8495" s="283">
        <f t="shared" si="1888"/>
        <v>0.49832434605739057</v>
      </c>
      <c r="L8495" s="283">
        <f t="shared" si="1889"/>
        <v>3.0222800846604434</v>
      </c>
      <c r="M8495" s="283">
        <f t="shared" si="1890"/>
        <v>5.1387304480498361</v>
      </c>
      <c r="N8495" s="283">
        <f t="shared" si="1891"/>
        <v>1.9596958788221039</v>
      </c>
      <c r="O8495" s="283">
        <f t="shared" si="1892"/>
        <v>0.76852524060821792</v>
      </c>
      <c r="P8495" s="21">
        <f t="shared" si="1884"/>
        <v>0</v>
      </c>
      <c r="Q8495" s="21">
        <f t="shared" si="1885"/>
        <v>1.4448604713749031</v>
      </c>
      <c r="R8495">
        <f t="shared" si="1886"/>
        <v>1.0705685074825908</v>
      </c>
      <c r="S8495" s="296">
        <f t="shared" si="1893"/>
        <v>0</v>
      </c>
      <c r="T8495" s="283">
        <f t="shared" si="1894"/>
        <v>0.49832434605739057</v>
      </c>
    </row>
    <row r="8496" spans="1:20" x14ac:dyDescent="0.25">
      <c r="A8496" s="286">
        <v>43454</v>
      </c>
      <c r="B8496" s="1">
        <f t="shared" si="1887"/>
        <v>4</v>
      </c>
      <c r="C8496" s="285">
        <v>22</v>
      </c>
      <c r="D8496" t="s">
        <v>714</v>
      </c>
      <c r="F8496" s="16">
        <v>21</v>
      </c>
      <c r="G8496" t="str">
        <f t="shared" si="1881"/>
        <v>heating</v>
      </c>
      <c r="H8496" s="283">
        <f>IF(G8496="heating",F8496*Assumptions!M$4+Assumptions!M$7,0)</f>
        <v>0.51937453492237728</v>
      </c>
      <c r="I8496" s="15">
        <f t="shared" si="1882"/>
        <v>0.9426530227543114</v>
      </c>
      <c r="J8496" s="15">
        <f t="shared" si="1883"/>
        <v>1.0020455199443592</v>
      </c>
      <c r="K8496" s="283">
        <f t="shared" si="1888"/>
        <v>0.49059144134519989</v>
      </c>
      <c r="L8496" s="283">
        <f t="shared" si="1889"/>
        <v>3.0222800846604434</v>
      </c>
      <c r="M8496" s="283">
        <f t="shared" si="1890"/>
        <v>5.058988582714953</v>
      </c>
      <c r="N8496" s="283">
        <f t="shared" si="1891"/>
        <v>1.9596958788221039</v>
      </c>
      <c r="O8496" s="283">
        <f t="shared" si="1892"/>
        <v>0.75659940856417729</v>
      </c>
      <c r="P8496" s="21">
        <f t="shared" si="1884"/>
        <v>0</v>
      </c>
      <c r="Q8496" s="21">
        <f t="shared" si="1885"/>
        <v>1.2427137171080138</v>
      </c>
      <c r="R8496">
        <f t="shared" si="1886"/>
        <v>1.0705685074825908</v>
      </c>
      <c r="S8496" s="296">
        <f t="shared" si="1893"/>
        <v>0</v>
      </c>
      <c r="T8496" s="283">
        <f t="shared" si="1894"/>
        <v>0.49059144134519989</v>
      </c>
    </row>
    <row r="8497" spans="1:20" x14ac:dyDescent="0.25">
      <c r="A8497" s="286">
        <v>43454</v>
      </c>
      <c r="B8497" s="1">
        <f t="shared" si="1887"/>
        <v>4</v>
      </c>
      <c r="C8497" s="285">
        <v>23</v>
      </c>
      <c r="D8497" t="s">
        <v>713</v>
      </c>
      <c r="F8497" s="16">
        <v>21</v>
      </c>
      <c r="G8497" t="str">
        <f t="shared" si="1881"/>
        <v>heating</v>
      </c>
      <c r="H8497" s="283">
        <f>IF(G8497="heating",F8497*Assumptions!M$4+Assumptions!M$7,0)</f>
        <v>0.51937453492237728</v>
      </c>
      <c r="I8497" s="15">
        <f t="shared" si="1882"/>
        <v>0.94450710149963013</v>
      </c>
      <c r="J8497" s="15">
        <f t="shared" si="1883"/>
        <v>1.0020455199443592</v>
      </c>
      <c r="K8497" s="283">
        <f t="shared" si="1888"/>
        <v>0.49155637238777555</v>
      </c>
      <c r="L8497" s="283">
        <f t="shared" si="1889"/>
        <v>3.0222800846604434</v>
      </c>
      <c r="M8497" s="283">
        <f t="shared" si="1890"/>
        <v>5.0689389705857888</v>
      </c>
      <c r="N8497" s="283">
        <f t="shared" si="1891"/>
        <v>1.9596958788221039</v>
      </c>
      <c r="O8497" s="283">
        <f t="shared" si="1892"/>
        <v>0.75808754348580609</v>
      </c>
      <c r="P8497" s="21">
        <f t="shared" si="1884"/>
        <v>0</v>
      </c>
      <c r="Q8497" s="21">
        <f t="shared" si="1885"/>
        <v>1.0297519246597011</v>
      </c>
      <c r="R8497">
        <f t="shared" si="1886"/>
        <v>1.0705685074825908</v>
      </c>
      <c r="S8497" s="296">
        <f t="shared" si="1893"/>
        <v>0</v>
      </c>
      <c r="T8497" s="283">
        <f t="shared" si="1894"/>
        <v>0.49155637238777555</v>
      </c>
    </row>
    <row r="8498" spans="1:20" x14ac:dyDescent="0.25">
      <c r="A8498" s="286">
        <v>43455</v>
      </c>
      <c r="B8498" s="1">
        <f t="shared" si="1887"/>
        <v>5</v>
      </c>
      <c r="C8498" s="285">
        <v>0</v>
      </c>
      <c r="D8498" t="s">
        <v>713</v>
      </c>
      <c r="F8498" s="16">
        <v>19</v>
      </c>
      <c r="G8498" t="str">
        <f t="shared" si="1881"/>
        <v>heating</v>
      </c>
      <c r="H8498" s="283">
        <f>IF(G8498="heating",F8498*Assumptions!M$4+Assumptions!M$7,0)</f>
        <v>0.54076628339645738</v>
      </c>
      <c r="I8498" s="15">
        <f t="shared" si="1882"/>
        <v>0.97481507806017154</v>
      </c>
      <c r="J8498" s="15">
        <f t="shared" si="1883"/>
        <v>1.0078033906966741</v>
      </c>
      <c r="K8498" s="283">
        <f t="shared" si="1888"/>
        <v>0.53126066174617514</v>
      </c>
      <c r="L8498" s="283">
        <f t="shared" si="1889"/>
        <v>2.9437809613584625</v>
      </c>
      <c r="M8498" s="283">
        <f t="shared" si="1890"/>
        <v>5.3360780535869052</v>
      </c>
      <c r="N8498" s="283">
        <f t="shared" si="1891"/>
        <v>1.8289671560163632</v>
      </c>
      <c r="O8498" s="283">
        <f t="shared" si="1892"/>
        <v>0.85508097639840652</v>
      </c>
      <c r="P8498" s="21">
        <f t="shared" si="1884"/>
        <v>0</v>
      </c>
      <c r="Q8498" s="21">
        <f t="shared" si="1885"/>
        <v>0.90668853391740301</v>
      </c>
      <c r="R8498">
        <f t="shared" si="1886"/>
        <v>1.1856283047139096</v>
      </c>
      <c r="S8498" s="296">
        <f t="shared" si="1893"/>
        <v>0</v>
      </c>
      <c r="T8498" s="283">
        <f t="shared" si="1894"/>
        <v>0.53126066174617514</v>
      </c>
    </row>
    <row r="8499" spans="1:20" x14ac:dyDescent="0.25">
      <c r="A8499" s="286">
        <v>43455</v>
      </c>
      <c r="B8499" s="1">
        <f t="shared" si="1887"/>
        <v>5</v>
      </c>
      <c r="C8499" s="285">
        <v>1</v>
      </c>
      <c r="D8499" t="s">
        <v>713</v>
      </c>
      <c r="F8499" s="16">
        <v>19</v>
      </c>
      <c r="G8499" t="str">
        <f t="shared" si="1881"/>
        <v>heating</v>
      </c>
      <c r="H8499" s="283">
        <f>IF(G8499="heating",F8499*Assumptions!M$4+Assumptions!M$7,0)</f>
        <v>0.54076628339645738</v>
      </c>
      <c r="I8499" s="15">
        <f t="shared" si="1882"/>
        <v>1.012242869806885</v>
      </c>
      <c r="J8499" s="15">
        <f t="shared" si="1883"/>
        <v>1.0078033906966741</v>
      </c>
      <c r="K8499" s="283">
        <f t="shared" si="1888"/>
        <v>0.55165828777656534</v>
      </c>
      <c r="L8499" s="283">
        <f t="shared" si="1889"/>
        <v>2.9437809613584625</v>
      </c>
      <c r="M8499" s="283">
        <f t="shared" si="1890"/>
        <v>5.5409554940664734</v>
      </c>
      <c r="N8499" s="283">
        <f t="shared" si="1891"/>
        <v>1.8289671560163632</v>
      </c>
      <c r="O8499" s="283">
        <f t="shared" si="1892"/>
        <v>0.88791160595216934</v>
      </c>
      <c r="P8499" s="21">
        <f t="shared" si="1884"/>
        <v>0</v>
      </c>
      <c r="Q8499" s="21">
        <f t="shared" si="1885"/>
        <v>0.81803459285312596</v>
      </c>
      <c r="R8499">
        <f t="shared" si="1886"/>
        <v>1.1856283047139096</v>
      </c>
      <c r="S8499" s="296">
        <f t="shared" si="1893"/>
        <v>0</v>
      </c>
      <c r="T8499" s="283">
        <f t="shared" si="1894"/>
        <v>0.55165828777656534</v>
      </c>
    </row>
    <row r="8500" spans="1:20" x14ac:dyDescent="0.25">
      <c r="A8500" s="286">
        <v>43455</v>
      </c>
      <c r="B8500" s="1">
        <f t="shared" si="1887"/>
        <v>5</v>
      </c>
      <c r="C8500" s="285">
        <v>2</v>
      </c>
      <c r="D8500" t="s">
        <v>713</v>
      </c>
      <c r="F8500" s="16">
        <v>21</v>
      </c>
      <c r="G8500" t="str">
        <f t="shared" si="1881"/>
        <v>heating</v>
      </c>
      <c r="H8500" s="283">
        <f>IF(G8500="heating",F8500*Assumptions!M$4+Assumptions!M$7,0)</f>
        <v>0.51937453492237728</v>
      </c>
      <c r="I8500" s="15">
        <f t="shared" si="1882"/>
        <v>1.0509704703585963</v>
      </c>
      <c r="J8500" s="15">
        <f t="shared" si="1883"/>
        <v>1.0078033906966741</v>
      </c>
      <c r="K8500" s="283">
        <f t="shared" si="1888"/>
        <v>0.55010675899649542</v>
      </c>
      <c r="L8500" s="283">
        <f t="shared" si="1889"/>
        <v>3.0222800846604434</v>
      </c>
      <c r="M8500" s="283">
        <f t="shared" si="1890"/>
        <v>5.6727117077433418</v>
      </c>
      <c r="N8500" s="283">
        <f t="shared" si="1891"/>
        <v>1.9596958788221039</v>
      </c>
      <c r="O8500" s="283">
        <f t="shared" si="1892"/>
        <v>0.84838505817112786</v>
      </c>
      <c r="P8500" s="21">
        <f t="shared" si="1884"/>
        <v>0</v>
      </c>
      <c r="Q8500" s="21">
        <f t="shared" si="1885"/>
        <v>0.74507607494346417</v>
      </c>
      <c r="R8500">
        <f t="shared" si="1886"/>
        <v>1.1856283047139096</v>
      </c>
      <c r="S8500" s="296">
        <f t="shared" si="1893"/>
        <v>0</v>
      </c>
      <c r="T8500" s="283">
        <f t="shared" si="1894"/>
        <v>0.55010675899649542</v>
      </c>
    </row>
    <row r="8501" spans="1:20" x14ac:dyDescent="0.25">
      <c r="A8501" s="286">
        <v>43455</v>
      </c>
      <c r="B8501" s="1">
        <f t="shared" si="1887"/>
        <v>5</v>
      </c>
      <c r="C8501" s="285">
        <v>3</v>
      </c>
      <c r="D8501" t="s">
        <v>713</v>
      </c>
      <c r="F8501" s="16">
        <v>21</v>
      </c>
      <c r="G8501" t="str">
        <f t="shared" si="1881"/>
        <v>heating</v>
      </c>
      <c r="H8501" s="283">
        <f>IF(G8501="heating",F8501*Assumptions!M$4+Assumptions!M$7,0)</f>
        <v>0.51937453492237728</v>
      </c>
      <c r="I8501" s="15">
        <f t="shared" si="1882"/>
        <v>1.0924036124451033</v>
      </c>
      <c r="J8501" s="15">
        <f t="shared" si="1883"/>
        <v>1.0078033906966741</v>
      </c>
      <c r="K8501" s="283">
        <f t="shared" si="1888"/>
        <v>0.57179400155096294</v>
      </c>
      <c r="L8501" s="283">
        <f t="shared" si="1889"/>
        <v>3.0222800846604434</v>
      </c>
      <c r="M8501" s="283">
        <f t="shared" si="1890"/>
        <v>5.8963509790946347</v>
      </c>
      <c r="N8501" s="283">
        <f t="shared" si="1891"/>
        <v>1.9596958788221039</v>
      </c>
      <c r="O8501" s="283">
        <f t="shared" si="1892"/>
        <v>0.88183153421462712</v>
      </c>
      <c r="P8501" s="21">
        <f t="shared" si="1884"/>
        <v>0</v>
      </c>
      <c r="Q8501" s="21">
        <f t="shared" si="1885"/>
        <v>0.69158980876382303</v>
      </c>
      <c r="R8501">
        <f t="shared" si="1886"/>
        <v>1.1856283047139096</v>
      </c>
      <c r="S8501" s="296">
        <f t="shared" si="1893"/>
        <v>0</v>
      </c>
      <c r="T8501" s="283">
        <f t="shared" si="1894"/>
        <v>0.57179400155096294</v>
      </c>
    </row>
    <row r="8502" spans="1:20" x14ac:dyDescent="0.25">
      <c r="A8502" s="286">
        <v>43455</v>
      </c>
      <c r="B8502" s="1">
        <f t="shared" si="1887"/>
        <v>5</v>
      </c>
      <c r="C8502" s="285">
        <v>4</v>
      </c>
      <c r="D8502" t="s">
        <v>713</v>
      </c>
      <c r="F8502" s="16">
        <v>21</v>
      </c>
      <c r="G8502" t="str">
        <f t="shared" si="1881"/>
        <v>heating</v>
      </c>
      <c r="H8502" s="283">
        <f>IF(G8502="heating",F8502*Assumptions!M$4+Assumptions!M$7,0)</f>
        <v>0.51937453492237728</v>
      </c>
      <c r="I8502" s="15">
        <f t="shared" si="1882"/>
        <v>1.1348296917927807</v>
      </c>
      <c r="J8502" s="15">
        <f t="shared" si="1883"/>
        <v>1.0078033906966741</v>
      </c>
      <c r="K8502" s="283">
        <f t="shared" si="1888"/>
        <v>0.59400097469162183</v>
      </c>
      <c r="L8502" s="283">
        <f t="shared" si="1889"/>
        <v>3.0222800846604434</v>
      </c>
      <c r="M8502" s="283">
        <f t="shared" si="1890"/>
        <v>6.1253497224628477</v>
      </c>
      <c r="N8502" s="283">
        <f t="shared" si="1891"/>
        <v>1.9596958788221039</v>
      </c>
      <c r="O8502" s="283">
        <f t="shared" si="1892"/>
        <v>0.91607954860752538</v>
      </c>
      <c r="P8502" s="21">
        <f t="shared" si="1884"/>
        <v>0</v>
      </c>
      <c r="Q8502" s="21">
        <f t="shared" si="1885"/>
        <v>0.6473875548762833</v>
      </c>
      <c r="R8502">
        <f t="shared" si="1886"/>
        <v>1.1856283047139096</v>
      </c>
      <c r="S8502" s="296">
        <f t="shared" si="1893"/>
        <v>0</v>
      </c>
      <c r="T8502" s="283">
        <f t="shared" si="1894"/>
        <v>0.59400097469162183</v>
      </c>
    </row>
    <row r="8503" spans="1:20" x14ac:dyDescent="0.25">
      <c r="A8503" s="286">
        <v>43455</v>
      </c>
      <c r="B8503" s="1">
        <f t="shared" si="1887"/>
        <v>5</v>
      </c>
      <c r="C8503" s="285">
        <v>5</v>
      </c>
      <c r="D8503" t="s">
        <v>713</v>
      </c>
      <c r="F8503" s="16">
        <v>21</v>
      </c>
      <c r="G8503" t="str">
        <f t="shared" si="1881"/>
        <v>heating</v>
      </c>
      <c r="H8503" s="283">
        <f>IF(G8503="heating",F8503*Assumptions!M$4+Assumptions!M$7,0)</f>
        <v>0.51937453492237728</v>
      </c>
      <c r="I8503" s="15">
        <f t="shared" si="1882"/>
        <v>1.1635558681477385</v>
      </c>
      <c r="J8503" s="15">
        <f t="shared" si="1883"/>
        <v>1.0078033906966741</v>
      </c>
      <c r="K8503" s="283">
        <f t="shared" si="1888"/>
        <v>0.60903704299104389</v>
      </c>
      <c r="L8503" s="283">
        <f t="shared" si="1889"/>
        <v>3.0222800846604434</v>
      </c>
      <c r="M8503" s="283">
        <f t="shared" si="1890"/>
        <v>6.2804019542081102</v>
      </c>
      <c r="N8503" s="283">
        <f t="shared" si="1891"/>
        <v>1.9596958788221039</v>
      </c>
      <c r="O8503" s="283">
        <f t="shared" si="1892"/>
        <v>0.93926845779697143</v>
      </c>
      <c r="P8503" s="21">
        <f t="shared" si="1884"/>
        <v>0</v>
      </c>
      <c r="Q8503" s="21">
        <f t="shared" si="1885"/>
        <v>0.72139578924615555</v>
      </c>
      <c r="R8503">
        <f t="shared" si="1886"/>
        <v>1.1856283047139096</v>
      </c>
      <c r="S8503" s="296">
        <f t="shared" si="1893"/>
        <v>0</v>
      </c>
      <c r="T8503" s="283">
        <f t="shared" si="1894"/>
        <v>0.60903704299104389</v>
      </c>
    </row>
    <row r="8504" spans="1:20" x14ac:dyDescent="0.25">
      <c r="A8504" s="286">
        <v>43455</v>
      </c>
      <c r="B8504" s="1">
        <f t="shared" si="1887"/>
        <v>5</v>
      </c>
      <c r="C8504" s="285">
        <v>6</v>
      </c>
      <c r="D8504" t="s">
        <v>713</v>
      </c>
      <c r="F8504" s="16">
        <v>21</v>
      </c>
      <c r="G8504" t="str">
        <f t="shared" si="1881"/>
        <v>heating</v>
      </c>
      <c r="H8504" s="283">
        <f>IF(G8504="heating",F8504*Assumptions!M$4+Assumptions!M$7,0)</f>
        <v>0.51937453492237728</v>
      </c>
      <c r="I8504" s="15">
        <f t="shared" si="1882"/>
        <v>1.2083911162615524</v>
      </c>
      <c r="J8504" s="15">
        <f t="shared" si="1883"/>
        <v>1.0078033906966741</v>
      </c>
      <c r="K8504" s="283">
        <f t="shared" si="1888"/>
        <v>0.63250504111688877</v>
      </c>
      <c r="L8504" s="283">
        <f t="shared" si="1889"/>
        <v>3.0222800846604434</v>
      </c>
      <c r="M8504" s="283">
        <f t="shared" si="1890"/>
        <v>6.5224044120012659</v>
      </c>
      <c r="N8504" s="283">
        <f t="shared" si="1891"/>
        <v>1.9596958788221039</v>
      </c>
      <c r="O8504" s="283">
        <f t="shared" si="1892"/>
        <v>0.97546124879534868</v>
      </c>
      <c r="P8504" s="21">
        <f t="shared" si="1884"/>
        <v>0</v>
      </c>
      <c r="Q8504" s="21">
        <f t="shared" si="1885"/>
        <v>0.87787080972652631</v>
      </c>
      <c r="R8504">
        <f t="shared" si="1886"/>
        <v>1.1856283047139096</v>
      </c>
      <c r="S8504" s="296">
        <f t="shared" si="1893"/>
        <v>0</v>
      </c>
      <c r="T8504" s="283">
        <f t="shared" si="1894"/>
        <v>0.63250504111688877</v>
      </c>
    </row>
    <row r="8505" spans="1:20" x14ac:dyDescent="0.25">
      <c r="A8505" s="286">
        <v>43455</v>
      </c>
      <c r="B8505" s="1">
        <f t="shared" si="1887"/>
        <v>5</v>
      </c>
      <c r="C8505" s="285">
        <v>7</v>
      </c>
      <c r="D8505" t="s">
        <v>714</v>
      </c>
      <c r="F8505" s="16">
        <v>21</v>
      </c>
      <c r="G8505" t="str">
        <f t="shared" si="1881"/>
        <v>heating</v>
      </c>
      <c r="H8505" s="283">
        <f>IF(G8505="heating",F8505*Assumptions!M$4+Assumptions!M$7,0)</f>
        <v>0.51937453492237728</v>
      </c>
      <c r="I8505" s="15">
        <f t="shared" si="1882"/>
        <v>1.1637425769249583</v>
      </c>
      <c r="J8505" s="15">
        <f t="shared" si="1883"/>
        <v>1.0078033906966741</v>
      </c>
      <c r="K8505" s="283">
        <f t="shared" si="1888"/>
        <v>0.60913477148409811</v>
      </c>
      <c r="L8505" s="283">
        <f t="shared" si="1889"/>
        <v>3.0222800846604434</v>
      </c>
      <c r="M8505" s="283">
        <f t="shared" si="1890"/>
        <v>6.281409732348739</v>
      </c>
      <c r="N8505" s="283">
        <f t="shared" si="1891"/>
        <v>1.9596958788221039</v>
      </c>
      <c r="O8505" s="283">
        <f t="shared" si="1892"/>
        <v>0.93941917652912454</v>
      </c>
      <c r="P8505" s="21">
        <f t="shared" si="1884"/>
        <v>0</v>
      </c>
      <c r="Q8505" s="21">
        <f t="shared" si="1885"/>
        <v>0.97331382064367777</v>
      </c>
      <c r="R8505">
        <f t="shared" si="1886"/>
        <v>1.1856283047139096</v>
      </c>
      <c r="S8505" s="296">
        <f t="shared" si="1893"/>
        <v>0</v>
      </c>
      <c r="T8505" s="283">
        <f t="shared" si="1894"/>
        <v>0.60913477148409811</v>
      </c>
    </row>
    <row r="8506" spans="1:20" x14ac:dyDescent="0.25">
      <c r="A8506" s="286">
        <v>43455</v>
      </c>
      <c r="B8506" s="1">
        <f t="shared" si="1887"/>
        <v>5</v>
      </c>
      <c r="C8506" s="285">
        <v>8</v>
      </c>
      <c r="D8506" t="s">
        <v>714</v>
      </c>
      <c r="F8506" s="16">
        <v>21</v>
      </c>
      <c r="G8506" t="str">
        <f t="shared" si="1881"/>
        <v>heating</v>
      </c>
      <c r="H8506" s="283">
        <f>IF(G8506="heating",F8506*Assumptions!M$4+Assumptions!M$7,0)</f>
        <v>0.51937453492237728</v>
      </c>
      <c r="I8506" s="15">
        <f t="shared" si="1882"/>
        <v>1.094193721037565</v>
      </c>
      <c r="J8506" s="15">
        <f t="shared" si="1883"/>
        <v>1.0078033906966741</v>
      </c>
      <c r="K8506" s="283">
        <f t="shared" si="1888"/>
        <v>0.57273099346826672</v>
      </c>
      <c r="L8506" s="283">
        <f t="shared" si="1889"/>
        <v>3.0222800846604434</v>
      </c>
      <c r="M8506" s="283">
        <f t="shared" si="1890"/>
        <v>5.9060132581566958</v>
      </c>
      <c r="N8506" s="283">
        <f t="shared" si="1891"/>
        <v>1.9596958788221039</v>
      </c>
      <c r="O8506" s="283">
        <f t="shared" si="1892"/>
        <v>0.88327658088832695</v>
      </c>
      <c r="P8506" s="21">
        <f t="shared" si="1884"/>
        <v>0</v>
      </c>
      <c r="Q8506" s="21">
        <f t="shared" si="1885"/>
        <v>0.94940007506179924</v>
      </c>
      <c r="R8506">
        <f t="shared" si="1886"/>
        <v>1.1856283047139096</v>
      </c>
      <c r="S8506" s="296">
        <f t="shared" si="1893"/>
        <v>0</v>
      </c>
      <c r="T8506" s="283">
        <f t="shared" si="1894"/>
        <v>0.57273099346826672</v>
      </c>
    </row>
    <row r="8507" spans="1:20" x14ac:dyDescent="0.25">
      <c r="A8507" s="286">
        <v>43455</v>
      </c>
      <c r="B8507" s="1">
        <f t="shared" si="1887"/>
        <v>5</v>
      </c>
      <c r="C8507" s="285">
        <v>9</v>
      </c>
      <c r="D8507" t="s">
        <v>714</v>
      </c>
      <c r="F8507" s="16">
        <v>23</v>
      </c>
      <c r="G8507" t="str">
        <f t="shared" si="1881"/>
        <v>heating</v>
      </c>
      <c r="H8507" s="283">
        <f>IF(G8507="heating",F8507*Assumptions!M$4+Assumptions!M$7,0)</f>
        <v>0.4979827864482973</v>
      </c>
      <c r="I8507" s="15">
        <f t="shared" si="1882"/>
        <v>1.0343009000871222</v>
      </c>
      <c r="J8507" s="15">
        <f t="shared" si="1883"/>
        <v>1.0078033906966741</v>
      </c>
      <c r="K8507" s="283">
        <f t="shared" si="1888"/>
        <v>0.51908329022246957</v>
      </c>
      <c r="L8507" s="283">
        <f t="shared" si="1889"/>
        <v>3.0592830131973998</v>
      </c>
      <c r="M8507" s="283">
        <f t="shared" si="1890"/>
        <v>5.4183334258280853</v>
      </c>
      <c r="N8507" s="283">
        <f t="shared" si="1891"/>
        <v>2.0731424140202046</v>
      </c>
      <c r="O8507" s="283">
        <f t="shared" si="1892"/>
        <v>0.76599787910023454</v>
      </c>
      <c r="P8507" s="21">
        <f t="shared" si="1884"/>
        <v>0</v>
      </c>
      <c r="Q8507" s="21">
        <f t="shared" si="1885"/>
        <v>0.8408485371888097</v>
      </c>
      <c r="R8507">
        <f t="shared" si="1886"/>
        <v>1.1856283047139096</v>
      </c>
      <c r="S8507" s="296">
        <f t="shared" si="1893"/>
        <v>0</v>
      </c>
      <c r="T8507" s="283">
        <f t="shared" si="1894"/>
        <v>0.51908329022246957</v>
      </c>
    </row>
    <row r="8508" spans="1:20" x14ac:dyDescent="0.25">
      <c r="A8508" s="286">
        <v>43455</v>
      </c>
      <c r="B8508" s="1">
        <f t="shared" si="1887"/>
        <v>5</v>
      </c>
      <c r="C8508" s="285">
        <v>10</v>
      </c>
      <c r="D8508" t="s">
        <v>714</v>
      </c>
      <c r="F8508" s="16">
        <v>23</v>
      </c>
      <c r="G8508" t="str">
        <f t="shared" si="1881"/>
        <v>heating</v>
      </c>
      <c r="H8508" s="283">
        <f>IF(G8508="heating",F8508*Assumptions!M$4+Assumptions!M$7,0)</f>
        <v>0.4979827864482973</v>
      </c>
      <c r="I8508" s="15">
        <f t="shared" si="1882"/>
        <v>0.98112329028689171</v>
      </c>
      <c r="J8508" s="15">
        <f t="shared" si="1883"/>
        <v>1.0078033906966741</v>
      </c>
      <c r="K8508" s="283">
        <f t="shared" si="1888"/>
        <v>0.49239511015906134</v>
      </c>
      <c r="L8508" s="283">
        <f t="shared" si="1889"/>
        <v>3.0592830131973998</v>
      </c>
      <c r="M8508" s="283">
        <f t="shared" si="1890"/>
        <v>5.1397548993451609</v>
      </c>
      <c r="N8508" s="283">
        <f t="shared" si="1891"/>
        <v>2.0731424140202046</v>
      </c>
      <c r="O8508" s="283">
        <f t="shared" si="1892"/>
        <v>0.72661481724737786</v>
      </c>
      <c r="P8508" s="21">
        <f t="shared" si="1884"/>
        <v>0</v>
      </c>
      <c r="Q8508" s="21">
        <f t="shared" si="1885"/>
        <v>0.74504051125983206</v>
      </c>
      <c r="R8508">
        <f t="shared" si="1886"/>
        <v>1.1856283047139096</v>
      </c>
      <c r="S8508" s="296">
        <f t="shared" si="1893"/>
        <v>0</v>
      </c>
      <c r="T8508" s="283">
        <f t="shared" si="1894"/>
        <v>0.49239511015906134</v>
      </c>
    </row>
    <row r="8509" spans="1:20" x14ac:dyDescent="0.25">
      <c r="A8509" s="286">
        <v>43455</v>
      </c>
      <c r="B8509" s="1">
        <f t="shared" si="1887"/>
        <v>5</v>
      </c>
      <c r="C8509" s="285">
        <v>11</v>
      </c>
      <c r="D8509" t="s">
        <v>714</v>
      </c>
      <c r="F8509" s="16">
        <v>25</v>
      </c>
      <c r="G8509" t="str">
        <f t="shared" si="1881"/>
        <v>heating</v>
      </c>
      <c r="H8509" s="283">
        <f>IF(G8509="heating",F8509*Assumptions!M$4+Assumptions!M$7,0)</f>
        <v>0.47659103797421726</v>
      </c>
      <c r="I8509" s="15">
        <f t="shared" si="1882"/>
        <v>0.94956163997961163</v>
      </c>
      <c r="J8509" s="15">
        <f t="shared" si="1883"/>
        <v>1.0078033906966741</v>
      </c>
      <c r="K8509" s="283">
        <f t="shared" si="1888"/>
        <v>0.45608401211429234</v>
      </c>
      <c r="L8509" s="283">
        <f t="shared" si="1889"/>
        <v>3.0939281817466902</v>
      </c>
      <c r="M8509" s="283">
        <f t="shared" si="1890"/>
        <v>4.8146431004432211</v>
      </c>
      <c r="N8509" s="283">
        <f t="shared" si="1891"/>
        <v>2.1843738559015753</v>
      </c>
      <c r="O8509" s="283">
        <f t="shared" si="1892"/>
        <v>0.64599343858292801</v>
      </c>
      <c r="P8509" s="21">
        <f t="shared" si="1884"/>
        <v>0</v>
      </c>
      <c r="Q8509" s="21">
        <f t="shared" si="1885"/>
        <v>0.72850690893675296</v>
      </c>
      <c r="R8509">
        <f t="shared" si="1886"/>
        <v>1.1856283047139096</v>
      </c>
      <c r="S8509" s="296">
        <f t="shared" si="1893"/>
        <v>0</v>
      </c>
      <c r="T8509" s="283">
        <f t="shared" si="1894"/>
        <v>0.45608401211429234</v>
      </c>
    </row>
    <row r="8510" spans="1:20" x14ac:dyDescent="0.25">
      <c r="A8510" s="286">
        <v>43455</v>
      </c>
      <c r="B8510" s="1">
        <f t="shared" si="1887"/>
        <v>5</v>
      </c>
      <c r="C8510" s="285">
        <v>12</v>
      </c>
      <c r="D8510" t="s">
        <v>714</v>
      </c>
      <c r="F8510" s="16">
        <v>25</v>
      </c>
      <c r="G8510" t="str">
        <f t="shared" si="1881"/>
        <v>heating</v>
      </c>
      <c r="H8510" s="283">
        <f>IF(G8510="heating",F8510*Assumptions!M$4+Assumptions!M$7,0)</f>
        <v>0.47659103797421726</v>
      </c>
      <c r="I8510" s="15">
        <f t="shared" si="1882"/>
        <v>0.91648403420261149</v>
      </c>
      <c r="J8510" s="15">
        <f t="shared" si="1883"/>
        <v>1.0078033906966741</v>
      </c>
      <c r="K8510" s="283">
        <f t="shared" si="1888"/>
        <v>0.44019650516505099</v>
      </c>
      <c r="L8510" s="283">
        <f t="shared" si="1889"/>
        <v>3.0939281817466902</v>
      </c>
      <c r="M8510" s="283">
        <f t="shared" si="1890"/>
        <v>4.6469269041183212</v>
      </c>
      <c r="N8510" s="283">
        <f t="shared" si="1891"/>
        <v>2.1843738559015753</v>
      </c>
      <c r="O8510" s="283">
        <f t="shared" si="1892"/>
        <v>0.62349051155184698</v>
      </c>
      <c r="P8510" s="21">
        <f t="shared" si="1884"/>
        <v>0</v>
      </c>
      <c r="Q8510" s="21">
        <f t="shared" si="1885"/>
        <v>0.75910815787401487</v>
      </c>
      <c r="R8510">
        <f t="shared" si="1886"/>
        <v>1.1856283047139096</v>
      </c>
      <c r="S8510" s="296">
        <f t="shared" si="1893"/>
        <v>0</v>
      </c>
      <c r="T8510" s="283">
        <f t="shared" si="1894"/>
        <v>0.44019650516505099</v>
      </c>
    </row>
    <row r="8511" spans="1:20" x14ac:dyDescent="0.25">
      <c r="A8511" s="286">
        <v>43455</v>
      </c>
      <c r="B8511" s="1">
        <f t="shared" si="1887"/>
        <v>5</v>
      </c>
      <c r="C8511" s="285">
        <v>13</v>
      </c>
      <c r="D8511" t="s">
        <v>714</v>
      </c>
      <c r="F8511" s="16">
        <v>25</v>
      </c>
      <c r="G8511" t="str">
        <f t="shared" si="1881"/>
        <v>heating</v>
      </c>
      <c r="H8511" s="283">
        <f>IF(G8511="heating",F8511*Assumptions!M$4+Assumptions!M$7,0)</f>
        <v>0.47659103797421726</v>
      </c>
      <c r="I8511" s="15">
        <f t="shared" si="1882"/>
        <v>0.90040206880052787</v>
      </c>
      <c r="J8511" s="15">
        <f t="shared" si="1883"/>
        <v>1.0078033906966741</v>
      </c>
      <c r="K8511" s="283">
        <f t="shared" si="1888"/>
        <v>0.43247217533278964</v>
      </c>
      <c r="L8511" s="283">
        <f t="shared" si="1889"/>
        <v>3.0939281817466902</v>
      </c>
      <c r="M8511" s="283">
        <f t="shared" si="1890"/>
        <v>4.565385147896607</v>
      </c>
      <c r="N8511" s="283">
        <f t="shared" si="1891"/>
        <v>2.1843738559015753</v>
      </c>
      <c r="O8511" s="283">
        <f t="shared" si="1892"/>
        <v>0.61254983778001404</v>
      </c>
      <c r="P8511" s="21">
        <f t="shared" si="1884"/>
        <v>0</v>
      </c>
      <c r="Q8511" s="21">
        <f t="shared" si="1885"/>
        <v>0.79115902007799765</v>
      </c>
      <c r="R8511">
        <f t="shared" si="1886"/>
        <v>1.1856283047139096</v>
      </c>
      <c r="S8511" s="296">
        <f t="shared" si="1893"/>
        <v>0</v>
      </c>
      <c r="T8511" s="283">
        <f t="shared" si="1894"/>
        <v>0.43247217533278964</v>
      </c>
    </row>
    <row r="8512" spans="1:20" x14ac:dyDescent="0.25">
      <c r="A8512" s="286">
        <v>43455</v>
      </c>
      <c r="B8512" s="1">
        <f t="shared" si="1887"/>
        <v>5</v>
      </c>
      <c r="C8512" s="285">
        <v>14</v>
      </c>
      <c r="D8512" t="s">
        <v>714</v>
      </c>
      <c r="F8512" s="16">
        <v>25</v>
      </c>
      <c r="G8512" t="str">
        <f t="shared" si="1881"/>
        <v>heating</v>
      </c>
      <c r="H8512" s="283">
        <f>IF(G8512="heating",F8512*Assumptions!M$4+Assumptions!M$7,0)</f>
        <v>0.47659103797421726</v>
      </c>
      <c r="I8512" s="15">
        <f t="shared" si="1882"/>
        <v>0.86032894500746537</v>
      </c>
      <c r="J8512" s="15">
        <f t="shared" si="1883"/>
        <v>1.0078033906966741</v>
      </c>
      <c r="K8512" s="283">
        <f t="shared" si="1888"/>
        <v>0.41322465067721798</v>
      </c>
      <c r="L8512" s="283">
        <f t="shared" si="1889"/>
        <v>3.0939281817466902</v>
      </c>
      <c r="M8512" s="283">
        <f t="shared" si="1890"/>
        <v>4.3621989819225711</v>
      </c>
      <c r="N8512" s="283">
        <f t="shared" si="1891"/>
        <v>2.1843738559015753</v>
      </c>
      <c r="O8512" s="283">
        <f t="shared" si="1892"/>
        <v>0.5852878108152394</v>
      </c>
      <c r="P8512" s="21">
        <f t="shared" si="1884"/>
        <v>0</v>
      </c>
      <c r="Q8512" s="21">
        <f t="shared" si="1885"/>
        <v>0.84355555031342389</v>
      </c>
      <c r="R8512">
        <f t="shared" si="1886"/>
        <v>1.1856283047139096</v>
      </c>
      <c r="S8512" s="296">
        <f t="shared" si="1893"/>
        <v>0</v>
      </c>
      <c r="T8512" s="283">
        <f t="shared" si="1894"/>
        <v>0.41322465067721798</v>
      </c>
    </row>
    <row r="8513" spans="1:20" x14ac:dyDescent="0.25">
      <c r="A8513" s="286">
        <v>43455</v>
      </c>
      <c r="B8513" s="1">
        <f t="shared" si="1887"/>
        <v>5</v>
      </c>
      <c r="C8513" s="285">
        <v>15</v>
      </c>
      <c r="D8513" t="s">
        <v>714</v>
      </c>
      <c r="F8513" s="16">
        <v>25</v>
      </c>
      <c r="G8513" t="str">
        <f t="shared" si="1881"/>
        <v>heating</v>
      </c>
      <c r="H8513" s="283">
        <f>IF(G8513="heating",F8513*Assumptions!M$4+Assumptions!M$7,0)</f>
        <v>0.47659103797421726</v>
      </c>
      <c r="I8513" s="15">
        <f t="shared" si="1882"/>
        <v>0.85754515037175039</v>
      </c>
      <c r="J8513" s="15">
        <f t="shared" si="1883"/>
        <v>1.0078033906966741</v>
      </c>
      <c r="K8513" s="283">
        <f t="shared" si="1888"/>
        <v>0.41188756609744664</v>
      </c>
      <c r="L8513" s="283">
        <f t="shared" si="1889"/>
        <v>3.0939281817466902</v>
      </c>
      <c r="M8513" s="283">
        <f t="shared" si="1890"/>
        <v>4.3480840713453244</v>
      </c>
      <c r="N8513" s="283">
        <f t="shared" si="1891"/>
        <v>2.1843738559015753</v>
      </c>
      <c r="O8513" s="283">
        <f t="shared" si="1892"/>
        <v>0.58339397581462493</v>
      </c>
      <c r="P8513" s="21">
        <f t="shared" si="1884"/>
        <v>0</v>
      </c>
      <c r="Q8513" s="21">
        <f t="shared" si="1885"/>
        <v>0.96592607327566882</v>
      </c>
      <c r="R8513">
        <f t="shared" si="1886"/>
        <v>1.1856283047139096</v>
      </c>
      <c r="S8513" s="296">
        <f t="shared" si="1893"/>
        <v>0</v>
      </c>
      <c r="T8513" s="283">
        <f t="shared" si="1894"/>
        <v>0.41188756609744664</v>
      </c>
    </row>
    <row r="8514" spans="1:20" x14ac:dyDescent="0.25">
      <c r="A8514" s="286">
        <v>43455</v>
      </c>
      <c r="B8514" s="1">
        <f t="shared" si="1887"/>
        <v>5</v>
      </c>
      <c r="C8514" s="285">
        <v>16</v>
      </c>
      <c r="D8514" t="s">
        <v>714</v>
      </c>
      <c r="F8514" s="16">
        <v>25</v>
      </c>
      <c r="G8514" t="str">
        <f t="shared" ref="G8514:G8577" si="1895">VLOOKUP(A8514,U$2:W$366,3,FALSE)</f>
        <v>heating</v>
      </c>
      <c r="H8514" s="283">
        <f>IF(G8514="heating",F8514*Assumptions!M$4+Assumptions!M$7,0)</f>
        <v>0.47659103797421726</v>
      </c>
      <c r="I8514" s="15">
        <f t="shared" ref="I8514:I8577" si="1896">VLOOKUP(C8514,AO$2:AQ$25,3,FALSE)</f>
        <v>0.88344815438260227</v>
      </c>
      <c r="J8514" s="15">
        <f t="shared" ref="J8514:J8577" si="1897">VLOOKUP(B8514,AS$4:AU$10,3,FALSE)</f>
        <v>1.0078033906966741</v>
      </c>
      <c r="K8514" s="283">
        <f t="shared" si="1888"/>
        <v>0.42432903961288432</v>
      </c>
      <c r="L8514" s="283">
        <f t="shared" si="1889"/>
        <v>3.0939281817466902</v>
      </c>
      <c r="M8514" s="283">
        <f t="shared" si="1890"/>
        <v>4.4794222744600569</v>
      </c>
      <c r="N8514" s="283">
        <f t="shared" si="1891"/>
        <v>2.1843738559015753</v>
      </c>
      <c r="O8514" s="283">
        <f t="shared" si="1892"/>
        <v>0.60101597098173898</v>
      </c>
      <c r="P8514" s="21">
        <f t="shared" ref="P8514:P8577" si="1898">IF(G8514="cooling",IF(F8514&lt;61,0.025,(F8514^2*AX$25+F8514*AY$25+AZ$25)),0)</f>
        <v>0</v>
      </c>
      <c r="Q8514" s="21">
        <f t="shared" ref="Q8514:Q8577" si="1899">VLOOKUP(C8514,BB$2:BC$25,2,FALSE)</f>
        <v>1.1649354943302594</v>
      </c>
      <c r="R8514">
        <f t="shared" ref="R8514:R8577" si="1900">VLOOKUP(B8514,AS$4:AV$10,4,FALSE)</f>
        <v>1.1856283047139096</v>
      </c>
      <c r="S8514" s="296">
        <f t="shared" si="1893"/>
        <v>0</v>
      </c>
      <c r="T8514" s="283">
        <f t="shared" si="1894"/>
        <v>0.42432903961288432</v>
      </c>
    </row>
    <row r="8515" spans="1:20" x14ac:dyDescent="0.25">
      <c r="A8515" s="286">
        <v>43455</v>
      </c>
      <c r="B8515" s="1">
        <f t="shared" ref="B8515:B8578" si="1901">WEEKDAY(A8515,2)</f>
        <v>5</v>
      </c>
      <c r="C8515" s="285">
        <v>17</v>
      </c>
      <c r="D8515" t="s">
        <v>714</v>
      </c>
      <c r="E8515" t="s">
        <v>685</v>
      </c>
      <c r="F8515" s="16">
        <v>25</v>
      </c>
      <c r="G8515" t="str">
        <f t="shared" si="1895"/>
        <v>heating</v>
      </c>
      <c r="H8515" s="283">
        <f>IF(G8515="heating",F8515*Assumptions!M$4+Assumptions!M$7,0)</f>
        <v>0.47659103797421726</v>
      </c>
      <c r="I8515" s="15">
        <f t="shared" si="1896"/>
        <v>0.94025748850374469</v>
      </c>
      <c r="J8515" s="15">
        <f t="shared" si="1897"/>
        <v>1.0078033906966741</v>
      </c>
      <c r="K8515" s="283">
        <f t="shared" ref="K8515:K8578" si="1902">H8515*I8515*J8515</f>
        <v>0.45161513452302449</v>
      </c>
      <c r="L8515" s="283">
        <f t="shared" ref="L8515:L8578" si="1903">VLOOKUP(F8515,BL$2:BN$92,2,FALSE)</f>
        <v>3.0939281817466902</v>
      </c>
      <c r="M8515" s="283">
        <f t="shared" ref="M8515:M8578" si="1904">IF(G8515="heating",K8515*(L8515*3.412),0)</f>
        <v>4.7674674703180164</v>
      </c>
      <c r="N8515" s="283">
        <f t="shared" ref="N8515:N8578" si="1905">VLOOKUP(F8515,BL$2:BN$92,3,FALSE)</f>
        <v>2.1843738559015753</v>
      </c>
      <c r="O8515" s="283">
        <f t="shared" ref="O8515:O8578" si="1906">IF(F8515&lt;=61,IF(G8515="heating",IF(F8515&gt;=5,K8515*L8515/N8515,0),0),0)</f>
        <v>0.63966375912671003</v>
      </c>
      <c r="P8515" s="21">
        <f t="shared" si="1898"/>
        <v>0</v>
      </c>
      <c r="Q8515" s="21">
        <f t="shared" si="1899"/>
        <v>1.3521540118753073</v>
      </c>
      <c r="R8515">
        <f t="shared" si="1900"/>
        <v>1.1856283047139096</v>
      </c>
      <c r="S8515" s="296">
        <f t="shared" ref="S8515:S8578" si="1907">P8515*Q8515*R8515</f>
        <v>0</v>
      </c>
      <c r="T8515" s="283">
        <f t="shared" ref="T8515:T8578" si="1908">K8515+S8515</f>
        <v>0.45161513452302449</v>
      </c>
    </row>
    <row r="8516" spans="1:20" x14ac:dyDescent="0.25">
      <c r="A8516" s="286">
        <v>43455</v>
      </c>
      <c r="B8516" s="1">
        <f t="shared" si="1901"/>
        <v>5</v>
      </c>
      <c r="C8516" s="285">
        <v>18</v>
      </c>
      <c r="D8516" t="s">
        <v>714</v>
      </c>
      <c r="E8516" t="s">
        <v>685</v>
      </c>
      <c r="F8516" s="16">
        <v>27</v>
      </c>
      <c r="G8516" t="str">
        <f t="shared" si="1895"/>
        <v>heating</v>
      </c>
      <c r="H8516" s="283">
        <f>IF(G8516="heating",F8516*Assumptions!M$4+Assumptions!M$7,0)</f>
        <v>0.45519928950013722</v>
      </c>
      <c r="I8516" s="15">
        <f t="shared" si="1896"/>
        <v>0.98182363790757687</v>
      </c>
      <c r="J8516" s="15">
        <f t="shared" si="1897"/>
        <v>1.0078033906966741</v>
      </c>
      <c r="K8516" s="283">
        <f t="shared" si="1902"/>
        <v>0.45041295607315401</v>
      </c>
      <c r="L8516" s="283">
        <f t="shared" si="1903"/>
        <v>3.1143580678163376</v>
      </c>
      <c r="M8516" s="283">
        <f t="shared" si="1904"/>
        <v>4.7861735269076169</v>
      </c>
      <c r="N8516" s="283">
        <f t="shared" si="1905"/>
        <v>2.2875213966102126</v>
      </c>
      <c r="O8516" s="283">
        <f t="shared" si="1906"/>
        <v>0.61321709413258751</v>
      </c>
      <c r="P8516" s="21">
        <f t="shared" si="1898"/>
        <v>0</v>
      </c>
      <c r="Q8516" s="21">
        <f t="shared" si="1899"/>
        <v>1.5598916921549892</v>
      </c>
      <c r="R8516">
        <f t="shared" si="1900"/>
        <v>1.1856283047139096</v>
      </c>
      <c r="S8516" s="296">
        <f t="shared" si="1907"/>
        <v>0</v>
      </c>
      <c r="T8516" s="283">
        <f t="shared" si="1908"/>
        <v>0.45041295607315401</v>
      </c>
    </row>
    <row r="8517" spans="1:20" x14ac:dyDescent="0.25">
      <c r="A8517" s="286">
        <v>43455</v>
      </c>
      <c r="B8517" s="1">
        <f t="shared" si="1901"/>
        <v>5</v>
      </c>
      <c r="C8517" s="285">
        <v>19</v>
      </c>
      <c r="D8517" t="s">
        <v>714</v>
      </c>
      <c r="F8517" s="16">
        <v>27</v>
      </c>
      <c r="G8517" t="str">
        <f t="shared" si="1895"/>
        <v>heating</v>
      </c>
      <c r="H8517" s="283">
        <f>IF(G8517="heating",F8517*Assumptions!M$4+Assumptions!M$7,0)</f>
        <v>0.45519928950013722</v>
      </c>
      <c r="I8517" s="15">
        <f t="shared" si="1896"/>
        <v>0.98418842963438757</v>
      </c>
      <c r="J8517" s="15">
        <f t="shared" si="1897"/>
        <v>1.0078033906966741</v>
      </c>
      <c r="K8517" s="283">
        <f t="shared" si="1902"/>
        <v>0.45149780755874275</v>
      </c>
      <c r="L8517" s="283">
        <f t="shared" si="1903"/>
        <v>3.1143580678163376</v>
      </c>
      <c r="M8517" s="283">
        <f t="shared" si="1904"/>
        <v>4.797701364619523</v>
      </c>
      <c r="N8517" s="283">
        <f t="shared" si="1905"/>
        <v>2.2875213966102126</v>
      </c>
      <c r="O8517" s="283">
        <f t="shared" si="1906"/>
        <v>0.61469407090820694</v>
      </c>
      <c r="P8517" s="21">
        <f t="shared" si="1898"/>
        <v>0</v>
      </c>
      <c r="Q8517" s="21">
        <f t="shared" si="1899"/>
        <v>1.6764212681468484</v>
      </c>
      <c r="R8517">
        <f t="shared" si="1900"/>
        <v>1.1856283047139096</v>
      </c>
      <c r="S8517" s="296">
        <f t="shared" si="1907"/>
        <v>0</v>
      </c>
      <c r="T8517" s="283">
        <f t="shared" si="1908"/>
        <v>0.45149780755874275</v>
      </c>
    </row>
    <row r="8518" spans="1:20" x14ac:dyDescent="0.25">
      <c r="A8518" s="286">
        <v>43455</v>
      </c>
      <c r="B8518" s="1">
        <f t="shared" si="1901"/>
        <v>5</v>
      </c>
      <c r="C8518" s="285">
        <v>20</v>
      </c>
      <c r="D8518" t="s">
        <v>714</v>
      </c>
      <c r="F8518" s="16">
        <v>27</v>
      </c>
      <c r="G8518" t="str">
        <f t="shared" si="1895"/>
        <v>heating</v>
      </c>
      <c r="H8518" s="283">
        <f>IF(G8518="heating",F8518*Assumptions!M$4+Assumptions!M$7,0)</f>
        <v>0.45519928950013722</v>
      </c>
      <c r="I8518" s="15">
        <f t="shared" si="1896"/>
        <v>0.97071962311712034</v>
      </c>
      <c r="J8518" s="15">
        <f t="shared" si="1897"/>
        <v>1.0078033906966741</v>
      </c>
      <c r="K8518" s="283">
        <f t="shared" si="1902"/>
        <v>0.4453189738823114</v>
      </c>
      <c r="L8518" s="283">
        <f t="shared" si="1903"/>
        <v>3.1143580678163376</v>
      </c>
      <c r="M8518" s="283">
        <f t="shared" si="1904"/>
        <v>4.7320439056797809</v>
      </c>
      <c r="N8518" s="283">
        <f t="shared" si="1905"/>
        <v>2.2875213966102126</v>
      </c>
      <c r="O8518" s="283">
        <f t="shared" si="1906"/>
        <v>0.60628186521762639</v>
      </c>
      <c r="P8518" s="21">
        <f t="shared" si="1898"/>
        <v>0</v>
      </c>
      <c r="Q8518" s="21">
        <f t="shared" si="1899"/>
        <v>1.52436960139122</v>
      </c>
      <c r="R8518">
        <f t="shared" si="1900"/>
        <v>1.1856283047139096</v>
      </c>
      <c r="S8518" s="296">
        <f t="shared" si="1907"/>
        <v>0</v>
      </c>
      <c r="T8518" s="283">
        <f t="shared" si="1908"/>
        <v>0.4453189738823114</v>
      </c>
    </row>
    <row r="8519" spans="1:20" x14ac:dyDescent="0.25">
      <c r="A8519" s="286">
        <v>43455</v>
      </c>
      <c r="B8519" s="1">
        <f t="shared" si="1901"/>
        <v>5</v>
      </c>
      <c r="C8519" s="285">
        <v>21</v>
      </c>
      <c r="D8519" t="s">
        <v>714</v>
      </c>
      <c r="F8519" s="16">
        <v>27</v>
      </c>
      <c r="G8519" t="str">
        <f t="shared" si="1895"/>
        <v>heating</v>
      </c>
      <c r="H8519" s="283">
        <f>IF(G8519="heating",F8519*Assumptions!M$4+Assumptions!M$7,0)</f>
        <v>0.45519928950013722</v>
      </c>
      <c r="I8519" s="15">
        <f t="shared" si="1896"/>
        <v>0.95751150862929935</v>
      </c>
      <c r="J8519" s="15">
        <f t="shared" si="1897"/>
        <v>1.0078033906966741</v>
      </c>
      <c r="K8519" s="283">
        <f t="shared" si="1902"/>
        <v>0.43925973303607285</v>
      </c>
      <c r="L8519" s="283">
        <f t="shared" si="1903"/>
        <v>3.1143580678163376</v>
      </c>
      <c r="M8519" s="283">
        <f t="shared" si="1904"/>
        <v>4.6676572628437025</v>
      </c>
      <c r="N8519" s="283">
        <f t="shared" si="1905"/>
        <v>2.2875213966102126</v>
      </c>
      <c r="O8519" s="283">
        <f t="shared" si="1906"/>
        <v>0.59803247981634056</v>
      </c>
      <c r="P8519" s="21">
        <f t="shared" si="1898"/>
        <v>0</v>
      </c>
      <c r="Q8519" s="21">
        <f t="shared" si="1899"/>
        <v>1.4448604713749031</v>
      </c>
      <c r="R8519">
        <f t="shared" si="1900"/>
        <v>1.1856283047139096</v>
      </c>
      <c r="S8519" s="296">
        <f t="shared" si="1907"/>
        <v>0</v>
      </c>
      <c r="T8519" s="283">
        <f t="shared" si="1908"/>
        <v>0.43925973303607285</v>
      </c>
    </row>
    <row r="8520" spans="1:20" x14ac:dyDescent="0.25">
      <c r="A8520" s="286">
        <v>43455</v>
      </c>
      <c r="B8520" s="1">
        <f t="shared" si="1901"/>
        <v>5</v>
      </c>
      <c r="C8520" s="285">
        <v>22</v>
      </c>
      <c r="D8520" t="s">
        <v>714</v>
      </c>
      <c r="F8520" s="16">
        <v>27</v>
      </c>
      <c r="G8520" t="str">
        <f t="shared" si="1895"/>
        <v>heating</v>
      </c>
      <c r="H8520" s="283">
        <f>IF(G8520="heating",F8520*Assumptions!M$4+Assumptions!M$7,0)</f>
        <v>0.45519928950013722</v>
      </c>
      <c r="I8520" s="15">
        <f t="shared" si="1896"/>
        <v>0.9426530227543114</v>
      </c>
      <c r="J8520" s="15">
        <f t="shared" si="1897"/>
        <v>1.0078033906966741</v>
      </c>
      <c r="K8520" s="283">
        <f t="shared" si="1902"/>
        <v>0.4324433820262446</v>
      </c>
      <c r="L8520" s="283">
        <f t="shared" si="1903"/>
        <v>3.1143580678163376</v>
      </c>
      <c r="M8520" s="283">
        <f t="shared" si="1904"/>
        <v>4.595225423764786</v>
      </c>
      <c r="N8520" s="283">
        <f t="shared" si="1905"/>
        <v>2.2875213966102126</v>
      </c>
      <c r="O8520" s="283">
        <f t="shared" si="1906"/>
        <v>0.58875232279049405</v>
      </c>
      <c r="P8520" s="21">
        <f t="shared" si="1898"/>
        <v>0</v>
      </c>
      <c r="Q8520" s="21">
        <f t="shared" si="1899"/>
        <v>1.2427137171080138</v>
      </c>
      <c r="R8520">
        <f t="shared" si="1900"/>
        <v>1.1856283047139096</v>
      </c>
      <c r="S8520" s="296">
        <f t="shared" si="1907"/>
        <v>0</v>
      </c>
      <c r="T8520" s="283">
        <f t="shared" si="1908"/>
        <v>0.4324433820262446</v>
      </c>
    </row>
    <row r="8521" spans="1:20" x14ac:dyDescent="0.25">
      <c r="A8521" s="286">
        <v>43455</v>
      </c>
      <c r="B8521" s="1">
        <f t="shared" si="1901"/>
        <v>5</v>
      </c>
      <c r="C8521" s="285">
        <v>23</v>
      </c>
      <c r="D8521" t="s">
        <v>713</v>
      </c>
      <c r="F8521" s="16">
        <v>27</v>
      </c>
      <c r="G8521" t="str">
        <f t="shared" si="1895"/>
        <v>heating</v>
      </c>
      <c r="H8521" s="283">
        <f>IF(G8521="heating",F8521*Assumptions!M$4+Assumptions!M$7,0)</f>
        <v>0.45519928950013722</v>
      </c>
      <c r="I8521" s="15">
        <f t="shared" si="1896"/>
        <v>0.94450710149963013</v>
      </c>
      <c r="J8521" s="15">
        <f t="shared" si="1897"/>
        <v>1.0078033906966741</v>
      </c>
      <c r="K8521" s="283">
        <f t="shared" si="1902"/>
        <v>0.43329394322301018</v>
      </c>
      <c r="L8521" s="283">
        <f t="shared" si="1903"/>
        <v>3.1143580678163376</v>
      </c>
      <c r="M8521" s="283">
        <f t="shared" si="1904"/>
        <v>4.6042636484163726</v>
      </c>
      <c r="N8521" s="283">
        <f t="shared" si="1905"/>
        <v>2.2875213966102126</v>
      </c>
      <c r="O8521" s="283">
        <f t="shared" si="1906"/>
        <v>0.58991032381695163</v>
      </c>
      <c r="P8521" s="21">
        <f t="shared" si="1898"/>
        <v>0</v>
      </c>
      <c r="Q8521" s="21">
        <f t="shared" si="1899"/>
        <v>1.0297519246597011</v>
      </c>
      <c r="R8521">
        <f t="shared" si="1900"/>
        <v>1.1856283047139096</v>
      </c>
      <c r="S8521" s="296">
        <f t="shared" si="1907"/>
        <v>0</v>
      </c>
      <c r="T8521" s="283">
        <f t="shared" si="1908"/>
        <v>0.43329394322301018</v>
      </c>
    </row>
    <row r="8522" spans="1:20" x14ac:dyDescent="0.25">
      <c r="A8522" s="286">
        <v>43456</v>
      </c>
      <c r="B8522" s="1">
        <f t="shared" si="1901"/>
        <v>6</v>
      </c>
      <c r="C8522" s="285">
        <v>0</v>
      </c>
      <c r="D8522" t="s">
        <v>713</v>
      </c>
      <c r="F8522" s="16">
        <v>27</v>
      </c>
      <c r="G8522" t="str">
        <f t="shared" si="1895"/>
        <v>heating</v>
      </c>
      <c r="H8522" s="283">
        <f>IF(G8522="heating",F8522*Assumptions!M$4+Assumptions!M$7,0)</f>
        <v>0.45519928950013722</v>
      </c>
      <c r="I8522" s="15">
        <f t="shared" si="1896"/>
        <v>0.97481507806017154</v>
      </c>
      <c r="J8522" s="15">
        <f t="shared" si="1897"/>
        <v>0.9885470267915587</v>
      </c>
      <c r="K8522" s="283">
        <f t="shared" si="1902"/>
        <v>0.43865304436085967</v>
      </c>
      <c r="L8522" s="283">
        <f t="shared" si="1903"/>
        <v>3.1143580678163376</v>
      </c>
      <c r="M8522" s="283">
        <f t="shared" si="1904"/>
        <v>4.6612104738754292</v>
      </c>
      <c r="N8522" s="283">
        <f t="shared" si="1905"/>
        <v>2.2875213966102126</v>
      </c>
      <c r="O8522" s="283">
        <f t="shared" si="1906"/>
        <v>0.5972065003203223</v>
      </c>
      <c r="P8522" s="21">
        <f t="shared" si="1898"/>
        <v>0</v>
      </c>
      <c r="Q8522" s="21">
        <f t="shared" si="1899"/>
        <v>0.90668853391740301</v>
      </c>
      <c r="R8522">
        <f t="shared" si="1900"/>
        <v>1.0112882868167345</v>
      </c>
      <c r="S8522" s="296">
        <f t="shared" si="1907"/>
        <v>0</v>
      </c>
      <c r="T8522" s="283">
        <f t="shared" si="1908"/>
        <v>0.43865304436085967</v>
      </c>
    </row>
    <row r="8523" spans="1:20" x14ac:dyDescent="0.25">
      <c r="A8523" s="286">
        <v>43456</v>
      </c>
      <c r="B8523" s="1">
        <f t="shared" si="1901"/>
        <v>6</v>
      </c>
      <c r="C8523" s="285">
        <v>1</v>
      </c>
      <c r="D8523" t="s">
        <v>713</v>
      </c>
      <c r="F8523" s="16">
        <v>27</v>
      </c>
      <c r="G8523" t="str">
        <f t="shared" si="1895"/>
        <v>heating</v>
      </c>
      <c r="H8523" s="283">
        <f>IF(G8523="heating",F8523*Assumptions!M$4+Assumptions!M$7,0)</f>
        <v>0.45519928950013722</v>
      </c>
      <c r="I8523" s="15">
        <f t="shared" si="1896"/>
        <v>1.012242869806885</v>
      </c>
      <c r="J8523" s="15">
        <f t="shared" si="1897"/>
        <v>0.9885470267915587</v>
      </c>
      <c r="K8523" s="283">
        <f t="shared" si="1902"/>
        <v>0.45549502307344858</v>
      </c>
      <c r="L8523" s="283">
        <f t="shared" si="1903"/>
        <v>3.1143580678163376</v>
      </c>
      <c r="M8523" s="283">
        <f t="shared" si="1904"/>
        <v>4.840176535060051</v>
      </c>
      <c r="N8523" s="283">
        <f t="shared" si="1905"/>
        <v>2.2875213966102126</v>
      </c>
      <c r="O8523" s="283">
        <f t="shared" si="1906"/>
        <v>0.62013610104854666</v>
      </c>
      <c r="P8523" s="21">
        <f t="shared" si="1898"/>
        <v>0</v>
      </c>
      <c r="Q8523" s="21">
        <f t="shared" si="1899"/>
        <v>0.81803459285312596</v>
      </c>
      <c r="R8523">
        <f t="shared" si="1900"/>
        <v>1.0112882868167345</v>
      </c>
      <c r="S8523" s="296">
        <f t="shared" si="1907"/>
        <v>0</v>
      </c>
      <c r="T8523" s="283">
        <f t="shared" si="1908"/>
        <v>0.45549502307344858</v>
      </c>
    </row>
    <row r="8524" spans="1:20" x14ac:dyDescent="0.25">
      <c r="A8524" s="286">
        <v>43456</v>
      </c>
      <c r="B8524" s="1">
        <f t="shared" si="1901"/>
        <v>6</v>
      </c>
      <c r="C8524" s="285">
        <v>2</v>
      </c>
      <c r="D8524" t="s">
        <v>713</v>
      </c>
      <c r="F8524" s="16">
        <v>27</v>
      </c>
      <c r="G8524" t="str">
        <f t="shared" si="1895"/>
        <v>heating</v>
      </c>
      <c r="H8524" s="283">
        <f>IF(G8524="heating",F8524*Assumptions!M$4+Assumptions!M$7,0)</f>
        <v>0.45519928950013722</v>
      </c>
      <c r="I8524" s="15">
        <f t="shared" si="1896"/>
        <v>1.0509704703585963</v>
      </c>
      <c r="J8524" s="15">
        <f t="shared" si="1897"/>
        <v>0.9885470267915587</v>
      </c>
      <c r="K8524" s="283">
        <f t="shared" si="1902"/>
        <v>0.47292189742648438</v>
      </c>
      <c r="L8524" s="283">
        <f t="shared" si="1903"/>
        <v>3.1143580678163376</v>
      </c>
      <c r="M8524" s="283">
        <f t="shared" si="1904"/>
        <v>5.025357808290785</v>
      </c>
      <c r="N8524" s="283">
        <f t="shared" si="1905"/>
        <v>2.2875213966102126</v>
      </c>
      <c r="O8524" s="283">
        <f t="shared" si="1906"/>
        <v>0.64386201103068907</v>
      </c>
      <c r="P8524" s="21">
        <f t="shared" si="1898"/>
        <v>0</v>
      </c>
      <c r="Q8524" s="21">
        <f t="shared" si="1899"/>
        <v>0.74507607494346417</v>
      </c>
      <c r="R8524">
        <f t="shared" si="1900"/>
        <v>1.0112882868167345</v>
      </c>
      <c r="S8524" s="296">
        <f t="shared" si="1907"/>
        <v>0</v>
      </c>
      <c r="T8524" s="283">
        <f t="shared" si="1908"/>
        <v>0.47292189742648438</v>
      </c>
    </row>
    <row r="8525" spans="1:20" x14ac:dyDescent="0.25">
      <c r="A8525" s="286">
        <v>43456</v>
      </c>
      <c r="B8525" s="1">
        <f t="shared" si="1901"/>
        <v>6</v>
      </c>
      <c r="C8525" s="285">
        <v>3</v>
      </c>
      <c r="D8525" t="s">
        <v>713</v>
      </c>
      <c r="F8525" s="16">
        <v>27</v>
      </c>
      <c r="G8525" t="str">
        <f t="shared" si="1895"/>
        <v>heating</v>
      </c>
      <c r="H8525" s="283">
        <f>IF(G8525="heating",F8525*Assumptions!M$4+Assumptions!M$7,0)</f>
        <v>0.45519928950013722</v>
      </c>
      <c r="I8525" s="15">
        <f t="shared" si="1896"/>
        <v>1.0924036124451033</v>
      </c>
      <c r="J8525" s="15">
        <f t="shared" si="1897"/>
        <v>0.9885470267915587</v>
      </c>
      <c r="K8525" s="283">
        <f t="shared" si="1902"/>
        <v>0.49156622733349525</v>
      </c>
      <c r="L8525" s="283">
        <f t="shared" si="1903"/>
        <v>3.1143580678163376</v>
      </c>
      <c r="M8525" s="283">
        <f t="shared" si="1904"/>
        <v>5.2234759952227217</v>
      </c>
      <c r="N8525" s="283">
        <f t="shared" si="1905"/>
        <v>2.2875213966102126</v>
      </c>
      <c r="O8525" s="283">
        <f t="shared" si="1906"/>
        <v>0.66924543229659428</v>
      </c>
      <c r="P8525" s="21">
        <f t="shared" si="1898"/>
        <v>0</v>
      </c>
      <c r="Q8525" s="21">
        <f t="shared" si="1899"/>
        <v>0.69158980876382303</v>
      </c>
      <c r="R8525">
        <f t="shared" si="1900"/>
        <v>1.0112882868167345</v>
      </c>
      <c r="S8525" s="296">
        <f t="shared" si="1907"/>
        <v>0</v>
      </c>
      <c r="T8525" s="283">
        <f t="shared" si="1908"/>
        <v>0.49156622733349525</v>
      </c>
    </row>
    <row r="8526" spans="1:20" x14ac:dyDescent="0.25">
      <c r="A8526" s="286">
        <v>43456</v>
      </c>
      <c r="B8526" s="1">
        <f t="shared" si="1901"/>
        <v>6</v>
      </c>
      <c r="C8526" s="285">
        <v>4</v>
      </c>
      <c r="D8526" t="s">
        <v>713</v>
      </c>
      <c r="F8526" s="16">
        <v>27</v>
      </c>
      <c r="G8526" t="str">
        <f t="shared" si="1895"/>
        <v>heating</v>
      </c>
      <c r="H8526" s="283">
        <f>IF(G8526="heating",F8526*Assumptions!M$4+Assumptions!M$7,0)</f>
        <v>0.45519928950013722</v>
      </c>
      <c r="I8526" s="15">
        <f t="shared" si="1896"/>
        <v>1.1348296917927807</v>
      </c>
      <c r="J8526" s="15">
        <f t="shared" si="1897"/>
        <v>0.9885470267915587</v>
      </c>
      <c r="K8526" s="283">
        <f t="shared" si="1902"/>
        <v>0.51065736501182057</v>
      </c>
      <c r="L8526" s="283">
        <f t="shared" si="1903"/>
        <v>3.1143580678163376</v>
      </c>
      <c r="M8526" s="283">
        <f t="shared" si="1904"/>
        <v>5.4263420463043186</v>
      </c>
      <c r="N8526" s="283">
        <f t="shared" si="1905"/>
        <v>2.2875213966102126</v>
      </c>
      <c r="O8526" s="283">
        <f t="shared" si="1906"/>
        <v>0.69523716235883171</v>
      </c>
      <c r="P8526" s="21">
        <f t="shared" si="1898"/>
        <v>0</v>
      </c>
      <c r="Q8526" s="21">
        <f t="shared" si="1899"/>
        <v>0.6473875548762833</v>
      </c>
      <c r="R8526">
        <f t="shared" si="1900"/>
        <v>1.0112882868167345</v>
      </c>
      <c r="S8526" s="296">
        <f t="shared" si="1907"/>
        <v>0</v>
      </c>
      <c r="T8526" s="283">
        <f t="shared" si="1908"/>
        <v>0.51065736501182057</v>
      </c>
    </row>
    <row r="8527" spans="1:20" x14ac:dyDescent="0.25">
      <c r="A8527" s="286">
        <v>43456</v>
      </c>
      <c r="B8527" s="1">
        <f t="shared" si="1901"/>
        <v>6</v>
      </c>
      <c r="C8527" s="285">
        <v>5</v>
      </c>
      <c r="D8527" t="s">
        <v>713</v>
      </c>
      <c r="F8527" s="16">
        <v>27</v>
      </c>
      <c r="G8527" t="str">
        <f t="shared" si="1895"/>
        <v>heating</v>
      </c>
      <c r="H8527" s="283">
        <f>IF(G8527="heating",F8527*Assumptions!M$4+Assumptions!M$7,0)</f>
        <v>0.45519928950013722</v>
      </c>
      <c r="I8527" s="15">
        <f t="shared" si="1896"/>
        <v>1.1635558681477385</v>
      </c>
      <c r="J8527" s="15">
        <f t="shared" si="1897"/>
        <v>0.9885470267915587</v>
      </c>
      <c r="K8527" s="283">
        <f t="shared" si="1902"/>
        <v>0.52358373945406256</v>
      </c>
      <c r="L8527" s="283">
        <f t="shared" si="1903"/>
        <v>3.1143580678163376</v>
      </c>
      <c r="M8527" s="283">
        <f t="shared" si="1904"/>
        <v>5.5637001536148585</v>
      </c>
      <c r="N8527" s="283">
        <f t="shared" si="1905"/>
        <v>2.2875213966102126</v>
      </c>
      <c r="O8527" s="283">
        <f t="shared" si="1906"/>
        <v>0.71283584300569558</v>
      </c>
      <c r="P8527" s="21">
        <f t="shared" si="1898"/>
        <v>0</v>
      </c>
      <c r="Q8527" s="21">
        <f t="shared" si="1899"/>
        <v>0.72139578924615555</v>
      </c>
      <c r="R8527">
        <f t="shared" si="1900"/>
        <v>1.0112882868167345</v>
      </c>
      <c r="S8527" s="296">
        <f t="shared" si="1907"/>
        <v>0</v>
      </c>
      <c r="T8527" s="283">
        <f t="shared" si="1908"/>
        <v>0.52358373945406256</v>
      </c>
    </row>
    <row r="8528" spans="1:20" x14ac:dyDescent="0.25">
      <c r="A8528" s="286">
        <v>43456</v>
      </c>
      <c r="B8528" s="1">
        <f t="shared" si="1901"/>
        <v>6</v>
      </c>
      <c r="C8528" s="285">
        <v>6</v>
      </c>
      <c r="D8528" t="s">
        <v>713</v>
      </c>
      <c r="F8528" s="16">
        <v>27</v>
      </c>
      <c r="G8528" t="str">
        <f t="shared" si="1895"/>
        <v>heating</v>
      </c>
      <c r="H8528" s="283">
        <f>IF(G8528="heating",F8528*Assumptions!M$4+Assumptions!M$7,0)</f>
        <v>0.45519928950013722</v>
      </c>
      <c r="I8528" s="15">
        <f t="shared" si="1896"/>
        <v>1.2083911162615524</v>
      </c>
      <c r="J8528" s="15">
        <f t="shared" si="1897"/>
        <v>0.9885470267915587</v>
      </c>
      <c r="K8528" s="283">
        <f t="shared" si="1902"/>
        <v>0.54375896911806754</v>
      </c>
      <c r="L8528" s="283">
        <f t="shared" si="1903"/>
        <v>3.1143580678163376</v>
      </c>
      <c r="M8528" s="283">
        <f t="shared" si="1904"/>
        <v>5.7780859718182285</v>
      </c>
      <c r="N8528" s="283">
        <f t="shared" si="1905"/>
        <v>2.2875213966102126</v>
      </c>
      <c r="O8528" s="283">
        <f t="shared" si="1906"/>
        <v>0.74030351581839626</v>
      </c>
      <c r="P8528" s="21">
        <f t="shared" si="1898"/>
        <v>0</v>
      </c>
      <c r="Q8528" s="21">
        <f t="shared" si="1899"/>
        <v>0.87787080972652631</v>
      </c>
      <c r="R8528">
        <f t="shared" si="1900"/>
        <v>1.0112882868167345</v>
      </c>
      <c r="S8528" s="296">
        <f t="shared" si="1907"/>
        <v>0</v>
      </c>
      <c r="T8528" s="283">
        <f t="shared" si="1908"/>
        <v>0.54375896911806754</v>
      </c>
    </row>
    <row r="8529" spans="1:20" x14ac:dyDescent="0.25">
      <c r="A8529" s="286">
        <v>43456</v>
      </c>
      <c r="B8529" s="1">
        <f t="shared" si="1901"/>
        <v>6</v>
      </c>
      <c r="C8529" s="285">
        <v>7</v>
      </c>
      <c r="D8529" t="s">
        <v>713</v>
      </c>
      <c r="F8529" s="16">
        <v>27</v>
      </c>
      <c r="G8529" t="str">
        <f t="shared" si="1895"/>
        <v>heating</v>
      </c>
      <c r="H8529" s="283">
        <f>IF(G8529="heating",F8529*Assumptions!M$4+Assumptions!M$7,0)</f>
        <v>0.45519928950013722</v>
      </c>
      <c r="I8529" s="15">
        <f t="shared" si="1896"/>
        <v>1.1637425769249583</v>
      </c>
      <c r="J8529" s="15">
        <f t="shared" si="1897"/>
        <v>0.9885470267915587</v>
      </c>
      <c r="K8529" s="283">
        <f t="shared" si="1902"/>
        <v>0.52366775577200808</v>
      </c>
      <c r="L8529" s="283">
        <f t="shared" si="1903"/>
        <v>3.1143580678163376</v>
      </c>
      <c r="M8529" s="283">
        <f t="shared" si="1904"/>
        <v>5.564592926949544</v>
      </c>
      <c r="N8529" s="283">
        <f t="shared" si="1905"/>
        <v>2.2875213966102126</v>
      </c>
      <c r="O8529" s="283">
        <f t="shared" si="1906"/>
        <v>0.71295022746479164</v>
      </c>
      <c r="P8529" s="21">
        <f t="shared" si="1898"/>
        <v>0</v>
      </c>
      <c r="Q8529" s="21">
        <f t="shared" si="1899"/>
        <v>0.97331382064367777</v>
      </c>
      <c r="R8529">
        <f t="shared" si="1900"/>
        <v>1.0112882868167345</v>
      </c>
      <c r="S8529" s="296">
        <f t="shared" si="1907"/>
        <v>0</v>
      </c>
      <c r="T8529" s="283">
        <f t="shared" si="1908"/>
        <v>0.52366775577200808</v>
      </c>
    </row>
    <row r="8530" spans="1:20" x14ac:dyDescent="0.25">
      <c r="A8530" s="286">
        <v>43456</v>
      </c>
      <c r="B8530" s="1">
        <f t="shared" si="1901"/>
        <v>6</v>
      </c>
      <c r="C8530" s="285">
        <v>8</v>
      </c>
      <c r="D8530" t="s">
        <v>713</v>
      </c>
      <c r="F8530" s="16">
        <v>27</v>
      </c>
      <c r="G8530" t="str">
        <f t="shared" si="1895"/>
        <v>heating</v>
      </c>
      <c r="H8530" s="283">
        <f>IF(G8530="heating",F8530*Assumptions!M$4+Assumptions!M$7,0)</f>
        <v>0.45519928950013722</v>
      </c>
      <c r="I8530" s="15">
        <f t="shared" si="1896"/>
        <v>1.094193721037565</v>
      </c>
      <c r="J8530" s="15">
        <f t="shared" si="1897"/>
        <v>0.9885470267915587</v>
      </c>
      <c r="K8530" s="283">
        <f t="shared" si="1902"/>
        <v>0.49237175096714941</v>
      </c>
      <c r="L8530" s="283">
        <f t="shared" si="1903"/>
        <v>3.1143580678163376</v>
      </c>
      <c r="M8530" s="283">
        <f t="shared" si="1904"/>
        <v>5.2320356421838268</v>
      </c>
      <c r="N8530" s="283">
        <f t="shared" si="1905"/>
        <v>2.2875213966102126</v>
      </c>
      <c r="O8530" s="283">
        <f t="shared" si="1906"/>
        <v>0.67034211669526489</v>
      </c>
      <c r="P8530" s="21">
        <f t="shared" si="1898"/>
        <v>0</v>
      </c>
      <c r="Q8530" s="21">
        <f t="shared" si="1899"/>
        <v>0.94940007506179924</v>
      </c>
      <c r="R8530">
        <f t="shared" si="1900"/>
        <v>1.0112882868167345</v>
      </c>
      <c r="S8530" s="296">
        <f t="shared" si="1907"/>
        <v>0</v>
      </c>
      <c r="T8530" s="283">
        <f t="shared" si="1908"/>
        <v>0.49237175096714941</v>
      </c>
    </row>
    <row r="8531" spans="1:20" x14ac:dyDescent="0.25">
      <c r="A8531" s="286">
        <v>43456</v>
      </c>
      <c r="B8531" s="1">
        <f t="shared" si="1901"/>
        <v>6</v>
      </c>
      <c r="C8531" s="285">
        <v>9</v>
      </c>
      <c r="D8531" t="s">
        <v>713</v>
      </c>
      <c r="F8531" s="16">
        <v>27</v>
      </c>
      <c r="G8531" t="str">
        <f t="shared" si="1895"/>
        <v>heating</v>
      </c>
      <c r="H8531" s="283">
        <f>IF(G8531="heating",F8531*Assumptions!M$4+Assumptions!M$7,0)</f>
        <v>0.45519928950013722</v>
      </c>
      <c r="I8531" s="15">
        <f t="shared" si="1896"/>
        <v>1.0343009000871222</v>
      </c>
      <c r="J8531" s="15">
        <f t="shared" si="1897"/>
        <v>0.9885470267915587</v>
      </c>
      <c r="K8531" s="283">
        <f t="shared" si="1902"/>
        <v>0.46542082577469979</v>
      </c>
      <c r="L8531" s="283">
        <f t="shared" si="1903"/>
        <v>3.1143580678163376</v>
      </c>
      <c r="M8531" s="283">
        <f t="shared" si="1904"/>
        <v>4.9456499977601807</v>
      </c>
      <c r="N8531" s="283">
        <f t="shared" si="1905"/>
        <v>2.2875213966102126</v>
      </c>
      <c r="O8531" s="283">
        <f t="shared" si="1906"/>
        <v>0.63364963747622904</v>
      </c>
      <c r="P8531" s="21">
        <f t="shared" si="1898"/>
        <v>0</v>
      </c>
      <c r="Q8531" s="21">
        <f t="shared" si="1899"/>
        <v>0.8408485371888097</v>
      </c>
      <c r="R8531">
        <f t="shared" si="1900"/>
        <v>1.0112882868167345</v>
      </c>
      <c r="S8531" s="296">
        <f t="shared" si="1907"/>
        <v>0</v>
      </c>
      <c r="T8531" s="283">
        <f t="shared" si="1908"/>
        <v>0.46542082577469979</v>
      </c>
    </row>
    <row r="8532" spans="1:20" x14ac:dyDescent="0.25">
      <c r="A8532" s="286">
        <v>43456</v>
      </c>
      <c r="B8532" s="1">
        <f t="shared" si="1901"/>
        <v>6</v>
      </c>
      <c r="C8532" s="285">
        <v>10</v>
      </c>
      <c r="D8532" t="s">
        <v>713</v>
      </c>
      <c r="F8532" s="16">
        <v>27</v>
      </c>
      <c r="G8532" t="str">
        <f t="shared" si="1895"/>
        <v>heating</v>
      </c>
      <c r="H8532" s="283">
        <f>IF(G8532="heating",F8532*Assumptions!M$4+Assumptions!M$7,0)</f>
        <v>0.45519928950013722</v>
      </c>
      <c r="I8532" s="15">
        <f t="shared" si="1896"/>
        <v>0.98112329028689171</v>
      </c>
      <c r="J8532" s="15">
        <f t="shared" si="1897"/>
        <v>0.9885470267915587</v>
      </c>
      <c r="K8532" s="283">
        <f t="shared" si="1902"/>
        <v>0.44149165094379395</v>
      </c>
      <c r="L8532" s="283">
        <f t="shared" si="1903"/>
        <v>3.1143580678163376</v>
      </c>
      <c r="M8532" s="283">
        <f t="shared" si="1904"/>
        <v>4.6913740459871054</v>
      </c>
      <c r="N8532" s="283">
        <f t="shared" si="1905"/>
        <v>2.2875213966102126</v>
      </c>
      <c r="O8532" s="283">
        <f t="shared" si="1906"/>
        <v>0.60107113622100428</v>
      </c>
      <c r="P8532" s="21">
        <f t="shared" si="1898"/>
        <v>0</v>
      </c>
      <c r="Q8532" s="21">
        <f t="shared" si="1899"/>
        <v>0.74504051125983206</v>
      </c>
      <c r="R8532">
        <f t="shared" si="1900"/>
        <v>1.0112882868167345</v>
      </c>
      <c r="S8532" s="296">
        <f t="shared" si="1907"/>
        <v>0</v>
      </c>
      <c r="T8532" s="283">
        <f t="shared" si="1908"/>
        <v>0.44149165094379395</v>
      </c>
    </row>
    <row r="8533" spans="1:20" x14ac:dyDescent="0.25">
      <c r="A8533" s="286">
        <v>43456</v>
      </c>
      <c r="B8533" s="1">
        <f t="shared" si="1901"/>
        <v>6</v>
      </c>
      <c r="C8533" s="285">
        <v>11</v>
      </c>
      <c r="D8533" t="s">
        <v>713</v>
      </c>
      <c r="F8533" s="16">
        <v>27</v>
      </c>
      <c r="G8533" t="str">
        <f t="shared" si="1895"/>
        <v>heating</v>
      </c>
      <c r="H8533" s="283">
        <f>IF(G8533="heating",F8533*Assumptions!M$4+Assumptions!M$7,0)</f>
        <v>0.45519928950013722</v>
      </c>
      <c r="I8533" s="15">
        <f t="shared" si="1896"/>
        <v>0.94956163997961163</v>
      </c>
      <c r="J8533" s="15">
        <f t="shared" si="1897"/>
        <v>0.9885470267915587</v>
      </c>
      <c r="K8533" s="283">
        <f t="shared" si="1902"/>
        <v>0.42728935319118705</v>
      </c>
      <c r="L8533" s="283">
        <f t="shared" si="1903"/>
        <v>3.1143580678163376</v>
      </c>
      <c r="M8533" s="283">
        <f t="shared" si="1904"/>
        <v>4.5404577355030291</v>
      </c>
      <c r="N8533" s="283">
        <f t="shared" si="1905"/>
        <v>2.2875213966102126</v>
      </c>
      <c r="O8533" s="283">
        <f t="shared" si="1906"/>
        <v>0.58173534305513253</v>
      </c>
      <c r="P8533" s="21">
        <f t="shared" si="1898"/>
        <v>0</v>
      </c>
      <c r="Q8533" s="21">
        <f t="shared" si="1899"/>
        <v>0.72850690893675296</v>
      </c>
      <c r="R8533">
        <f t="shared" si="1900"/>
        <v>1.0112882868167345</v>
      </c>
      <c r="S8533" s="296">
        <f t="shared" si="1907"/>
        <v>0</v>
      </c>
      <c r="T8533" s="283">
        <f t="shared" si="1908"/>
        <v>0.42728935319118705</v>
      </c>
    </row>
    <row r="8534" spans="1:20" x14ac:dyDescent="0.25">
      <c r="A8534" s="286">
        <v>43456</v>
      </c>
      <c r="B8534" s="1">
        <f t="shared" si="1901"/>
        <v>6</v>
      </c>
      <c r="C8534" s="285">
        <v>12</v>
      </c>
      <c r="D8534" t="s">
        <v>713</v>
      </c>
      <c r="F8534" s="16">
        <v>27</v>
      </c>
      <c r="G8534" t="str">
        <f t="shared" si="1895"/>
        <v>heating</v>
      </c>
      <c r="H8534" s="283">
        <f>IF(G8534="heating",F8534*Assumptions!M$4+Assumptions!M$7,0)</f>
        <v>0.45519928950013722</v>
      </c>
      <c r="I8534" s="15">
        <f t="shared" si="1896"/>
        <v>0.91648403420261149</v>
      </c>
      <c r="J8534" s="15">
        <f t="shared" si="1897"/>
        <v>0.9885470267915587</v>
      </c>
      <c r="K8534" s="283">
        <f t="shared" si="1902"/>
        <v>0.41240489684576126</v>
      </c>
      <c r="L8534" s="283">
        <f t="shared" si="1903"/>
        <v>3.1143580678163376</v>
      </c>
      <c r="M8534" s="283">
        <f t="shared" si="1904"/>
        <v>4.3822926783874898</v>
      </c>
      <c r="N8534" s="283">
        <f t="shared" si="1905"/>
        <v>2.2875213966102126</v>
      </c>
      <c r="O8534" s="283">
        <f t="shared" si="1906"/>
        <v>0.56147082147595551</v>
      </c>
      <c r="P8534" s="21">
        <f t="shared" si="1898"/>
        <v>0</v>
      </c>
      <c r="Q8534" s="21">
        <f t="shared" si="1899"/>
        <v>0.75910815787401487</v>
      </c>
      <c r="R8534">
        <f t="shared" si="1900"/>
        <v>1.0112882868167345</v>
      </c>
      <c r="S8534" s="296">
        <f t="shared" si="1907"/>
        <v>0</v>
      </c>
      <c r="T8534" s="283">
        <f t="shared" si="1908"/>
        <v>0.41240489684576126</v>
      </c>
    </row>
    <row r="8535" spans="1:20" x14ac:dyDescent="0.25">
      <c r="A8535" s="286">
        <v>43456</v>
      </c>
      <c r="B8535" s="1">
        <f t="shared" si="1901"/>
        <v>6</v>
      </c>
      <c r="C8535" s="285">
        <v>13</v>
      </c>
      <c r="D8535" t="s">
        <v>713</v>
      </c>
      <c r="F8535" s="16">
        <v>27</v>
      </c>
      <c r="G8535" t="str">
        <f t="shared" si="1895"/>
        <v>heating</v>
      </c>
      <c r="H8535" s="283">
        <f>IF(G8535="heating",F8535*Assumptions!M$4+Assumptions!M$7,0)</f>
        <v>0.45519928950013722</v>
      </c>
      <c r="I8535" s="15">
        <f t="shared" si="1896"/>
        <v>0.90040206880052787</v>
      </c>
      <c r="J8535" s="15">
        <f t="shared" si="1897"/>
        <v>0.9885470267915587</v>
      </c>
      <c r="K8535" s="283">
        <f t="shared" si="1902"/>
        <v>0.40516823910246097</v>
      </c>
      <c r="L8535" s="283">
        <f t="shared" si="1903"/>
        <v>3.1143580678163376</v>
      </c>
      <c r="M8535" s="283">
        <f t="shared" si="1904"/>
        <v>4.3053945802150002</v>
      </c>
      <c r="N8535" s="283">
        <f t="shared" si="1905"/>
        <v>2.2875213966102126</v>
      </c>
      <c r="O8535" s="283">
        <f t="shared" si="1906"/>
        <v>0.55161843563149071</v>
      </c>
      <c r="P8535" s="21">
        <f t="shared" si="1898"/>
        <v>0</v>
      </c>
      <c r="Q8535" s="21">
        <f t="shared" si="1899"/>
        <v>0.79115902007799765</v>
      </c>
      <c r="R8535">
        <f t="shared" si="1900"/>
        <v>1.0112882868167345</v>
      </c>
      <c r="S8535" s="296">
        <f t="shared" si="1907"/>
        <v>0</v>
      </c>
      <c r="T8535" s="283">
        <f t="shared" si="1908"/>
        <v>0.40516823910246097</v>
      </c>
    </row>
    <row r="8536" spans="1:20" x14ac:dyDescent="0.25">
      <c r="A8536" s="286">
        <v>43456</v>
      </c>
      <c r="B8536" s="1">
        <f t="shared" si="1901"/>
        <v>6</v>
      </c>
      <c r="C8536" s="285">
        <v>14</v>
      </c>
      <c r="D8536" t="s">
        <v>713</v>
      </c>
      <c r="F8536" s="16">
        <v>28</v>
      </c>
      <c r="G8536" t="str">
        <f t="shared" si="1895"/>
        <v>heating</v>
      </c>
      <c r="H8536" s="283">
        <f>IF(G8536="heating",F8536*Assumptions!M$4+Assumptions!M$7,0)</f>
        <v>0.44450341526309717</v>
      </c>
      <c r="I8536" s="15">
        <f t="shared" si="1896"/>
        <v>0.86032894500746537</v>
      </c>
      <c r="J8536" s="15">
        <f t="shared" si="1897"/>
        <v>0.9885470267915587</v>
      </c>
      <c r="K8536" s="283">
        <f t="shared" si="1902"/>
        <v>0.3780393179768598</v>
      </c>
      <c r="L8536" s="283">
        <f t="shared" si="1903"/>
        <v>3.0941723472618432</v>
      </c>
      <c r="M8536" s="283">
        <f t="shared" si="1904"/>
        <v>3.9910805587762113</v>
      </c>
      <c r="N8536" s="283">
        <f t="shared" si="1905"/>
        <v>2.2832919573072399</v>
      </c>
      <c r="O8536" s="283">
        <f t="shared" si="1906"/>
        <v>0.51229489076868373</v>
      </c>
      <c r="P8536" s="21">
        <f t="shared" si="1898"/>
        <v>0</v>
      </c>
      <c r="Q8536" s="21">
        <f t="shared" si="1899"/>
        <v>0.84355555031342389</v>
      </c>
      <c r="R8536">
        <f t="shared" si="1900"/>
        <v>1.0112882868167345</v>
      </c>
      <c r="S8536" s="296">
        <f t="shared" si="1907"/>
        <v>0</v>
      </c>
      <c r="T8536" s="283">
        <f t="shared" si="1908"/>
        <v>0.3780393179768598</v>
      </c>
    </row>
    <row r="8537" spans="1:20" x14ac:dyDescent="0.25">
      <c r="A8537" s="286">
        <v>43456</v>
      </c>
      <c r="B8537" s="1">
        <f t="shared" si="1901"/>
        <v>6</v>
      </c>
      <c r="C8537" s="285">
        <v>15</v>
      </c>
      <c r="D8537" t="s">
        <v>713</v>
      </c>
      <c r="F8537" s="16">
        <v>27</v>
      </c>
      <c r="G8537" t="str">
        <f t="shared" si="1895"/>
        <v>heating</v>
      </c>
      <c r="H8537" s="283">
        <f>IF(G8537="heating",F8537*Assumptions!M$4+Assumptions!M$7,0)</f>
        <v>0.45519928950013722</v>
      </c>
      <c r="I8537" s="15">
        <f t="shared" si="1896"/>
        <v>0.85754515037175039</v>
      </c>
      <c r="J8537" s="15">
        <f t="shared" si="1897"/>
        <v>0.9885470267915587</v>
      </c>
      <c r="K8537" s="283">
        <f t="shared" si="1902"/>
        <v>0.38588322991064805</v>
      </c>
      <c r="L8537" s="283">
        <f t="shared" si="1903"/>
        <v>3.1143580678163376</v>
      </c>
      <c r="M8537" s="283">
        <f t="shared" si="1904"/>
        <v>4.1004684136483487</v>
      </c>
      <c r="N8537" s="283">
        <f t="shared" si="1905"/>
        <v>2.2875213966102126</v>
      </c>
      <c r="O8537" s="283">
        <f t="shared" si="1906"/>
        <v>0.52536275817490552</v>
      </c>
      <c r="P8537" s="21">
        <f t="shared" si="1898"/>
        <v>0</v>
      </c>
      <c r="Q8537" s="21">
        <f t="shared" si="1899"/>
        <v>0.96592607327566882</v>
      </c>
      <c r="R8537">
        <f t="shared" si="1900"/>
        <v>1.0112882868167345</v>
      </c>
      <c r="S8537" s="296">
        <f t="shared" si="1907"/>
        <v>0</v>
      </c>
      <c r="T8537" s="283">
        <f t="shared" si="1908"/>
        <v>0.38588322991064805</v>
      </c>
    </row>
    <row r="8538" spans="1:20" x14ac:dyDescent="0.25">
      <c r="A8538" s="286">
        <v>43456</v>
      </c>
      <c r="B8538" s="1">
        <f t="shared" si="1901"/>
        <v>6</v>
      </c>
      <c r="C8538" s="285">
        <v>16</v>
      </c>
      <c r="D8538" t="s">
        <v>713</v>
      </c>
      <c r="F8538" s="16">
        <v>27</v>
      </c>
      <c r="G8538" t="str">
        <f t="shared" si="1895"/>
        <v>heating</v>
      </c>
      <c r="H8538" s="283">
        <f>IF(G8538="heating",F8538*Assumptions!M$4+Assumptions!M$7,0)</f>
        <v>0.45519928950013722</v>
      </c>
      <c r="I8538" s="15">
        <f t="shared" si="1896"/>
        <v>0.88344815438260227</v>
      </c>
      <c r="J8538" s="15">
        <f t="shared" si="1897"/>
        <v>0.9885470267915587</v>
      </c>
      <c r="K8538" s="283">
        <f t="shared" si="1902"/>
        <v>0.39753921659282199</v>
      </c>
      <c r="L8538" s="283">
        <f t="shared" si="1903"/>
        <v>3.1143580678163376</v>
      </c>
      <c r="M8538" s="283">
        <f t="shared" si="1904"/>
        <v>4.2243271395930524</v>
      </c>
      <c r="N8538" s="283">
        <f t="shared" si="1905"/>
        <v>2.2875213966102126</v>
      </c>
      <c r="O8538" s="283">
        <f t="shared" si="1906"/>
        <v>0.54123186270690304</v>
      </c>
      <c r="P8538" s="21">
        <f t="shared" si="1898"/>
        <v>0</v>
      </c>
      <c r="Q8538" s="21">
        <f t="shared" si="1899"/>
        <v>1.1649354943302594</v>
      </c>
      <c r="R8538">
        <f t="shared" si="1900"/>
        <v>1.0112882868167345</v>
      </c>
      <c r="S8538" s="296">
        <f t="shared" si="1907"/>
        <v>0</v>
      </c>
      <c r="T8538" s="283">
        <f t="shared" si="1908"/>
        <v>0.39753921659282199</v>
      </c>
    </row>
    <row r="8539" spans="1:20" x14ac:dyDescent="0.25">
      <c r="A8539" s="286">
        <v>43456</v>
      </c>
      <c r="B8539" s="1">
        <f t="shared" si="1901"/>
        <v>6</v>
      </c>
      <c r="C8539" s="285">
        <v>17</v>
      </c>
      <c r="D8539" t="s">
        <v>713</v>
      </c>
      <c r="F8539" s="16">
        <v>27</v>
      </c>
      <c r="G8539" t="str">
        <f t="shared" si="1895"/>
        <v>heating</v>
      </c>
      <c r="H8539" s="283">
        <f>IF(G8539="heating",F8539*Assumptions!M$4+Assumptions!M$7,0)</f>
        <v>0.45519928950013722</v>
      </c>
      <c r="I8539" s="15">
        <f t="shared" si="1896"/>
        <v>0.94025748850374469</v>
      </c>
      <c r="J8539" s="15">
        <f t="shared" si="1897"/>
        <v>0.9885470267915587</v>
      </c>
      <c r="K8539" s="283">
        <f t="shared" si="1902"/>
        <v>0.42310261617619832</v>
      </c>
      <c r="L8539" s="283">
        <f t="shared" si="1903"/>
        <v>3.1143580678163376</v>
      </c>
      <c r="M8539" s="283">
        <f t="shared" si="1904"/>
        <v>4.4959686736430751</v>
      </c>
      <c r="N8539" s="283">
        <f t="shared" si="1905"/>
        <v>2.2875213966102126</v>
      </c>
      <c r="O8539" s="283">
        <f t="shared" si="1906"/>
        <v>0.57603528786886082</v>
      </c>
      <c r="P8539" s="21">
        <f t="shared" si="1898"/>
        <v>0</v>
      </c>
      <c r="Q8539" s="21">
        <f t="shared" si="1899"/>
        <v>1.3521540118753073</v>
      </c>
      <c r="R8539">
        <f t="shared" si="1900"/>
        <v>1.0112882868167345</v>
      </c>
      <c r="S8539" s="296">
        <f t="shared" si="1907"/>
        <v>0</v>
      </c>
      <c r="T8539" s="283">
        <f t="shared" si="1908"/>
        <v>0.42310261617619832</v>
      </c>
    </row>
    <row r="8540" spans="1:20" x14ac:dyDescent="0.25">
      <c r="A8540" s="286">
        <v>43456</v>
      </c>
      <c r="B8540" s="1">
        <f t="shared" si="1901"/>
        <v>6</v>
      </c>
      <c r="C8540" s="285">
        <v>18</v>
      </c>
      <c r="D8540" t="s">
        <v>713</v>
      </c>
      <c r="F8540" s="16">
        <v>27</v>
      </c>
      <c r="G8540" t="str">
        <f t="shared" si="1895"/>
        <v>heating</v>
      </c>
      <c r="H8540" s="283">
        <f>IF(G8540="heating",F8540*Assumptions!M$4+Assumptions!M$7,0)</f>
        <v>0.45519928950013722</v>
      </c>
      <c r="I8540" s="15">
        <f t="shared" si="1896"/>
        <v>0.98182363790757687</v>
      </c>
      <c r="J8540" s="15">
        <f t="shared" si="1897"/>
        <v>0.9885470267915587</v>
      </c>
      <c r="K8540" s="283">
        <f t="shared" si="1902"/>
        <v>0.44180679750116536</v>
      </c>
      <c r="L8540" s="283">
        <f t="shared" si="1903"/>
        <v>3.1143580678163376</v>
      </c>
      <c r="M8540" s="283">
        <f t="shared" si="1904"/>
        <v>4.6947228530976677</v>
      </c>
      <c r="N8540" s="283">
        <f t="shared" si="1905"/>
        <v>2.2875213966102126</v>
      </c>
      <c r="O8540" s="283">
        <f t="shared" si="1906"/>
        <v>0.60150019416334688</v>
      </c>
      <c r="P8540" s="21">
        <f t="shared" si="1898"/>
        <v>0</v>
      </c>
      <c r="Q8540" s="21">
        <f t="shared" si="1899"/>
        <v>1.5598916921549892</v>
      </c>
      <c r="R8540">
        <f t="shared" si="1900"/>
        <v>1.0112882868167345</v>
      </c>
      <c r="S8540" s="296">
        <f t="shared" si="1907"/>
        <v>0</v>
      </c>
      <c r="T8540" s="283">
        <f t="shared" si="1908"/>
        <v>0.44180679750116536</v>
      </c>
    </row>
    <row r="8541" spans="1:20" x14ac:dyDescent="0.25">
      <c r="A8541" s="286">
        <v>43456</v>
      </c>
      <c r="B8541" s="1">
        <f t="shared" si="1901"/>
        <v>6</v>
      </c>
      <c r="C8541" s="285">
        <v>19</v>
      </c>
      <c r="D8541" t="s">
        <v>713</v>
      </c>
      <c r="F8541" s="16">
        <v>27</v>
      </c>
      <c r="G8541" t="str">
        <f t="shared" si="1895"/>
        <v>heating</v>
      </c>
      <c r="H8541" s="283">
        <f>IF(G8541="heating",F8541*Assumptions!M$4+Assumptions!M$7,0)</f>
        <v>0.45519928950013722</v>
      </c>
      <c r="I8541" s="15">
        <f t="shared" si="1896"/>
        <v>0.98418842963438757</v>
      </c>
      <c r="J8541" s="15">
        <f t="shared" si="1897"/>
        <v>0.9885470267915587</v>
      </c>
      <c r="K8541" s="283">
        <f t="shared" si="1902"/>
        <v>0.44287092044467696</v>
      </c>
      <c r="L8541" s="283">
        <f t="shared" si="1903"/>
        <v>3.1143580678163376</v>
      </c>
      <c r="M8541" s="283">
        <f t="shared" si="1904"/>
        <v>4.7060304253886898</v>
      </c>
      <c r="N8541" s="283">
        <f t="shared" si="1905"/>
        <v>2.2875213966102126</v>
      </c>
      <c r="O8541" s="283">
        <f t="shared" si="1906"/>
        <v>0.60294894995605108</v>
      </c>
      <c r="P8541" s="21">
        <f t="shared" si="1898"/>
        <v>0</v>
      </c>
      <c r="Q8541" s="21">
        <f t="shared" si="1899"/>
        <v>1.6764212681468484</v>
      </c>
      <c r="R8541">
        <f t="shared" si="1900"/>
        <v>1.0112882868167345</v>
      </c>
      <c r="S8541" s="296">
        <f t="shared" si="1907"/>
        <v>0</v>
      </c>
      <c r="T8541" s="283">
        <f t="shared" si="1908"/>
        <v>0.44287092044467696</v>
      </c>
    </row>
    <row r="8542" spans="1:20" x14ac:dyDescent="0.25">
      <c r="A8542" s="286">
        <v>43456</v>
      </c>
      <c r="B8542" s="1">
        <f t="shared" si="1901"/>
        <v>6</v>
      </c>
      <c r="C8542" s="285">
        <v>20</v>
      </c>
      <c r="D8542" t="s">
        <v>713</v>
      </c>
      <c r="F8542" s="16">
        <v>27</v>
      </c>
      <c r="G8542" t="str">
        <f t="shared" si="1895"/>
        <v>heating</v>
      </c>
      <c r="H8542" s="283">
        <f>IF(G8542="heating",F8542*Assumptions!M$4+Assumptions!M$7,0)</f>
        <v>0.45519928950013722</v>
      </c>
      <c r="I8542" s="15">
        <f t="shared" si="1896"/>
        <v>0.97071962311712034</v>
      </c>
      <c r="J8542" s="15">
        <f t="shared" si="1897"/>
        <v>0.9885470267915587</v>
      </c>
      <c r="K8542" s="283">
        <f t="shared" si="1902"/>
        <v>0.43681014736506529</v>
      </c>
      <c r="L8542" s="283">
        <f t="shared" si="1903"/>
        <v>3.1143580678163376</v>
      </c>
      <c r="M8542" s="283">
        <f t="shared" si="1904"/>
        <v>4.641627500750082</v>
      </c>
      <c r="N8542" s="283">
        <f t="shared" si="1905"/>
        <v>2.2875213966102126</v>
      </c>
      <c r="O8542" s="283">
        <f t="shared" si="1906"/>
        <v>0.59469747848755972</v>
      </c>
      <c r="P8542" s="21">
        <f t="shared" si="1898"/>
        <v>0</v>
      </c>
      <c r="Q8542" s="21">
        <f t="shared" si="1899"/>
        <v>1.52436960139122</v>
      </c>
      <c r="R8542">
        <f t="shared" si="1900"/>
        <v>1.0112882868167345</v>
      </c>
      <c r="S8542" s="296">
        <f t="shared" si="1907"/>
        <v>0</v>
      </c>
      <c r="T8542" s="283">
        <f t="shared" si="1908"/>
        <v>0.43681014736506529</v>
      </c>
    </row>
    <row r="8543" spans="1:20" x14ac:dyDescent="0.25">
      <c r="A8543" s="286">
        <v>43456</v>
      </c>
      <c r="B8543" s="1">
        <f t="shared" si="1901"/>
        <v>6</v>
      </c>
      <c r="C8543" s="285">
        <v>21</v>
      </c>
      <c r="D8543" t="s">
        <v>713</v>
      </c>
      <c r="F8543" s="16">
        <v>27</v>
      </c>
      <c r="G8543" t="str">
        <f t="shared" si="1895"/>
        <v>heating</v>
      </c>
      <c r="H8543" s="283">
        <f>IF(G8543="heating",F8543*Assumptions!M$4+Assumptions!M$7,0)</f>
        <v>0.45519928950013722</v>
      </c>
      <c r="I8543" s="15">
        <f t="shared" si="1896"/>
        <v>0.95751150862929935</v>
      </c>
      <c r="J8543" s="15">
        <f t="shared" si="1897"/>
        <v>0.9885470267915587</v>
      </c>
      <c r="K8543" s="283">
        <f t="shared" si="1902"/>
        <v>0.43086668202405032</v>
      </c>
      <c r="L8543" s="283">
        <f t="shared" si="1903"/>
        <v>3.1143580678163376</v>
      </c>
      <c r="M8543" s="283">
        <f t="shared" si="1904"/>
        <v>4.5784711103982945</v>
      </c>
      <c r="N8543" s="283">
        <f t="shared" si="1905"/>
        <v>2.2875213966102126</v>
      </c>
      <c r="O8543" s="283">
        <f t="shared" si="1906"/>
        <v>0.58660571625836</v>
      </c>
      <c r="P8543" s="21">
        <f t="shared" si="1898"/>
        <v>0</v>
      </c>
      <c r="Q8543" s="21">
        <f t="shared" si="1899"/>
        <v>1.4448604713749031</v>
      </c>
      <c r="R8543">
        <f t="shared" si="1900"/>
        <v>1.0112882868167345</v>
      </c>
      <c r="S8543" s="296">
        <f t="shared" si="1907"/>
        <v>0</v>
      </c>
      <c r="T8543" s="283">
        <f t="shared" si="1908"/>
        <v>0.43086668202405032</v>
      </c>
    </row>
    <row r="8544" spans="1:20" x14ac:dyDescent="0.25">
      <c r="A8544" s="286">
        <v>43456</v>
      </c>
      <c r="B8544" s="1">
        <f t="shared" si="1901"/>
        <v>6</v>
      </c>
      <c r="C8544" s="285">
        <v>22</v>
      </c>
      <c r="D8544" t="s">
        <v>713</v>
      </c>
      <c r="F8544" s="16">
        <v>27</v>
      </c>
      <c r="G8544" t="str">
        <f t="shared" si="1895"/>
        <v>heating</v>
      </c>
      <c r="H8544" s="283">
        <f>IF(G8544="heating",F8544*Assumptions!M$4+Assumptions!M$7,0)</f>
        <v>0.45519928950013722</v>
      </c>
      <c r="I8544" s="15">
        <f t="shared" si="1896"/>
        <v>0.9426530227543114</v>
      </c>
      <c r="J8544" s="15">
        <f t="shared" si="1897"/>
        <v>0.9885470267915587</v>
      </c>
      <c r="K8544" s="283">
        <f t="shared" si="1902"/>
        <v>0.42418057282206073</v>
      </c>
      <c r="L8544" s="283">
        <f t="shared" si="1903"/>
        <v>3.1143580678163376</v>
      </c>
      <c r="M8544" s="283">
        <f t="shared" si="1904"/>
        <v>4.5074232454799095</v>
      </c>
      <c r="N8544" s="283">
        <f t="shared" si="1905"/>
        <v>2.2875213966102126</v>
      </c>
      <c r="O8544" s="283">
        <f t="shared" si="1906"/>
        <v>0.57750287762857744</v>
      </c>
      <c r="P8544" s="21">
        <f t="shared" si="1898"/>
        <v>0</v>
      </c>
      <c r="Q8544" s="21">
        <f t="shared" si="1899"/>
        <v>1.2427137171080138</v>
      </c>
      <c r="R8544">
        <f t="shared" si="1900"/>
        <v>1.0112882868167345</v>
      </c>
      <c r="S8544" s="296">
        <f t="shared" si="1907"/>
        <v>0</v>
      </c>
      <c r="T8544" s="283">
        <f t="shared" si="1908"/>
        <v>0.42418057282206073</v>
      </c>
    </row>
    <row r="8545" spans="1:20" x14ac:dyDescent="0.25">
      <c r="A8545" s="286">
        <v>43456</v>
      </c>
      <c r="B8545" s="1">
        <f t="shared" si="1901"/>
        <v>6</v>
      </c>
      <c r="C8545" s="285">
        <v>23</v>
      </c>
      <c r="D8545" t="s">
        <v>713</v>
      </c>
      <c r="F8545" s="16">
        <v>27</v>
      </c>
      <c r="G8545" t="str">
        <f t="shared" si="1895"/>
        <v>heating</v>
      </c>
      <c r="H8545" s="283">
        <f>IF(G8545="heating",F8545*Assumptions!M$4+Assumptions!M$7,0)</f>
        <v>0.45519928950013722</v>
      </c>
      <c r="I8545" s="15">
        <f t="shared" si="1896"/>
        <v>0.94450710149963013</v>
      </c>
      <c r="J8545" s="15">
        <f t="shared" si="1897"/>
        <v>0.9885470267915587</v>
      </c>
      <c r="K8545" s="283">
        <f t="shared" si="1902"/>
        <v>0.42501488212279215</v>
      </c>
      <c r="L8545" s="283">
        <f t="shared" si="1903"/>
        <v>3.1143580678163376</v>
      </c>
      <c r="M8545" s="283">
        <f t="shared" si="1904"/>
        <v>4.5162887744008069</v>
      </c>
      <c r="N8545" s="283">
        <f t="shared" si="1905"/>
        <v>2.2875213966102126</v>
      </c>
      <c r="O8545" s="283">
        <f t="shared" si="1906"/>
        <v>0.57863875242548102</v>
      </c>
      <c r="P8545" s="21">
        <f t="shared" si="1898"/>
        <v>0</v>
      </c>
      <c r="Q8545" s="21">
        <f t="shared" si="1899"/>
        <v>1.0297519246597011</v>
      </c>
      <c r="R8545">
        <f t="shared" si="1900"/>
        <v>1.0112882868167345</v>
      </c>
      <c r="S8545" s="296">
        <f t="shared" si="1907"/>
        <v>0</v>
      </c>
      <c r="T8545" s="283">
        <f t="shared" si="1908"/>
        <v>0.42501488212279215</v>
      </c>
    </row>
    <row r="8546" spans="1:20" x14ac:dyDescent="0.25">
      <c r="A8546" s="286">
        <v>43457</v>
      </c>
      <c r="B8546" s="1">
        <f t="shared" si="1901"/>
        <v>7</v>
      </c>
      <c r="C8546" s="285">
        <v>0</v>
      </c>
      <c r="D8546" t="s">
        <v>713</v>
      </c>
      <c r="F8546" s="16">
        <v>27</v>
      </c>
      <c r="G8546" t="str">
        <f t="shared" si="1895"/>
        <v>heating</v>
      </c>
      <c r="H8546" s="283">
        <f>IF(G8546="heating",F8546*Assumptions!M$4+Assumptions!M$7,0)</f>
        <v>0.45519928950013722</v>
      </c>
      <c r="I8546" s="15">
        <f t="shared" si="1896"/>
        <v>0.97481507806017154</v>
      </c>
      <c r="J8546" s="15">
        <f t="shared" si="1897"/>
        <v>0.93760781206536892</v>
      </c>
      <c r="K8546" s="283">
        <f t="shared" si="1902"/>
        <v>0.41604952524501471</v>
      </c>
      <c r="L8546" s="283">
        <f t="shared" si="1903"/>
        <v>3.1143580678163376</v>
      </c>
      <c r="M8546" s="283">
        <f t="shared" si="1904"/>
        <v>4.4210211912437885</v>
      </c>
      <c r="N8546" s="283">
        <f t="shared" si="1905"/>
        <v>2.2875213966102126</v>
      </c>
      <c r="O8546" s="283">
        <f t="shared" si="1906"/>
        <v>0.5664328200287243</v>
      </c>
      <c r="P8546" s="21">
        <f t="shared" si="1898"/>
        <v>0</v>
      </c>
      <c r="Q8546" s="21">
        <f t="shared" si="1899"/>
        <v>0.90668853391740301</v>
      </c>
      <c r="R8546">
        <f t="shared" si="1900"/>
        <v>1.0096214758538746</v>
      </c>
      <c r="S8546" s="296">
        <f t="shared" si="1907"/>
        <v>0</v>
      </c>
      <c r="T8546" s="283">
        <f t="shared" si="1908"/>
        <v>0.41604952524501471</v>
      </c>
    </row>
    <row r="8547" spans="1:20" x14ac:dyDescent="0.25">
      <c r="A8547" s="286">
        <v>43457</v>
      </c>
      <c r="B8547" s="1">
        <f t="shared" si="1901"/>
        <v>7</v>
      </c>
      <c r="C8547" s="285">
        <v>1</v>
      </c>
      <c r="D8547" t="s">
        <v>713</v>
      </c>
      <c r="F8547" s="16">
        <v>27</v>
      </c>
      <c r="G8547" t="str">
        <f t="shared" si="1895"/>
        <v>heating</v>
      </c>
      <c r="H8547" s="283">
        <f>IF(G8547="heating",F8547*Assumptions!M$4+Assumptions!M$7,0)</f>
        <v>0.45519928950013722</v>
      </c>
      <c r="I8547" s="15">
        <f t="shared" si="1896"/>
        <v>1.012242869806885</v>
      </c>
      <c r="J8547" s="15">
        <f t="shared" si="1897"/>
        <v>0.93760781206536892</v>
      </c>
      <c r="K8547" s="283">
        <f t="shared" si="1902"/>
        <v>0.43202364724790421</v>
      </c>
      <c r="L8547" s="283">
        <f t="shared" si="1903"/>
        <v>3.1143580678163376</v>
      </c>
      <c r="M8547" s="283">
        <f t="shared" si="1904"/>
        <v>4.5907652423749568</v>
      </c>
      <c r="N8547" s="283">
        <f t="shared" si="1905"/>
        <v>2.2875213966102126</v>
      </c>
      <c r="O8547" s="283">
        <f t="shared" si="1906"/>
        <v>0.58818087266320573</v>
      </c>
      <c r="P8547" s="21">
        <f t="shared" si="1898"/>
        <v>0</v>
      </c>
      <c r="Q8547" s="21">
        <f t="shared" si="1899"/>
        <v>0.81803459285312596</v>
      </c>
      <c r="R8547">
        <f t="shared" si="1900"/>
        <v>1.0096214758538746</v>
      </c>
      <c r="S8547" s="296">
        <f t="shared" si="1907"/>
        <v>0</v>
      </c>
      <c r="T8547" s="283">
        <f t="shared" si="1908"/>
        <v>0.43202364724790421</v>
      </c>
    </row>
    <row r="8548" spans="1:20" x14ac:dyDescent="0.25">
      <c r="A8548" s="286">
        <v>43457</v>
      </c>
      <c r="B8548" s="1">
        <f t="shared" si="1901"/>
        <v>7</v>
      </c>
      <c r="C8548" s="285">
        <v>2</v>
      </c>
      <c r="D8548" t="s">
        <v>713</v>
      </c>
      <c r="F8548" s="16">
        <v>27</v>
      </c>
      <c r="G8548" t="str">
        <f t="shared" si="1895"/>
        <v>heating</v>
      </c>
      <c r="H8548" s="283">
        <f>IF(G8548="heating",F8548*Assumptions!M$4+Assumptions!M$7,0)</f>
        <v>0.45519928950013722</v>
      </c>
      <c r="I8548" s="15">
        <f t="shared" si="1896"/>
        <v>1.0509704703585963</v>
      </c>
      <c r="J8548" s="15">
        <f t="shared" si="1897"/>
        <v>0.93760781206536892</v>
      </c>
      <c r="K8548" s="283">
        <f t="shared" si="1902"/>
        <v>0.44855252558191722</v>
      </c>
      <c r="L8548" s="283">
        <f t="shared" si="1903"/>
        <v>3.1143580678163376</v>
      </c>
      <c r="M8548" s="283">
        <f t="shared" si="1904"/>
        <v>4.7664042395331148</v>
      </c>
      <c r="N8548" s="283">
        <f t="shared" si="1905"/>
        <v>2.2875213966102126</v>
      </c>
      <c r="O8548" s="283">
        <f t="shared" si="1906"/>
        <v>0.61068420122999834</v>
      </c>
      <c r="P8548" s="21">
        <f t="shared" si="1898"/>
        <v>0</v>
      </c>
      <c r="Q8548" s="21">
        <f t="shared" si="1899"/>
        <v>0.74507607494346417</v>
      </c>
      <c r="R8548">
        <f t="shared" si="1900"/>
        <v>1.0096214758538746</v>
      </c>
      <c r="S8548" s="296">
        <f t="shared" si="1907"/>
        <v>0</v>
      </c>
      <c r="T8548" s="283">
        <f t="shared" si="1908"/>
        <v>0.44855252558191722</v>
      </c>
    </row>
    <row r="8549" spans="1:20" x14ac:dyDescent="0.25">
      <c r="A8549" s="286">
        <v>43457</v>
      </c>
      <c r="B8549" s="1">
        <f t="shared" si="1901"/>
        <v>7</v>
      </c>
      <c r="C8549" s="285">
        <v>3</v>
      </c>
      <c r="D8549" t="s">
        <v>713</v>
      </c>
      <c r="F8549" s="16">
        <v>27</v>
      </c>
      <c r="G8549" t="str">
        <f t="shared" si="1895"/>
        <v>heating</v>
      </c>
      <c r="H8549" s="283">
        <f>IF(G8549="heating",F8549*Assumptions!M$4+Assumptions!M$7,0)</f>
        <v>0.45519928950013722</v>
      </c>
      <c r="I8549" s="15">
        <f t="shared" si="1896"/>
        <v>1.0924036124451033</v>
      </c>
      <c r="J8549" s="15">
        <f t="shared" si="1897"/>
        <v>0.93760781206536892</v>
      </c>
      <c r="K8549" s="283">
        <f t="shared" si="1902"/>
        <v>0.46623612474085069</v>
      </c>
      <c r="L8549" s="283">
        <f t="shared" si="1903"/>
        <v>3.1143580678163376</v>
      </c>
      <c r="M8549" s="283">
        <f t="shared" si="1904"/>
        <v>4.9543135192590437</v>
      </c>
      <c r="N8549" s="283">
        <f t="shared" si="1905"/>
        <v>2.2875213966102126</v>
      </c>
      <c r="O8549" s="283">
        <f t="shared" si="1906"/>
        <v>0.63475963055287399</v>
      </c>
      <c r="P8549" s="21">
        <f t="shared" si="1898"/>
        <v>0</v>
      </c>
      <c r="Q8549" s="21">
        <f t="shared" si="1899"/>
        <v>0.69158980876382303</v>
      </c>
      <c r="R8549">
        <f t="shared" si="1900"/>
        <v>1.0096214758538746</v>
      </c>
      <c r="S8549" s="296">
        <f t="shared" si="1907"/>
        <v>0</v>
      </c>
      <c r="T8549" s="283">
        <f t="shared" si="1908"/>
        <v>0.46623612474085069</v>
      </c>
    </row>
    <row r="8550" spans="1:20" x14ac:dyDescent="0.25">
      <c r="A8550" s="286">
        <v>43457</v>
      </c>
      <c r="B8550" s="1">
        <f t="shared" si="1901"/>
        <v>7</v>
      </c>
      <c r="C8550" s="285">
        <v>4</v>
      </c>
      <c r="D8550" t="s">
        <v>713</v>
      </c>
      <c r="F8550" s="16">
        <v>27</v>
      </c>
      <c r="G8550" t="str">
        <f t="shared" si="1895"/>
        <v>heating</v>
      </c>
      <c r="H8550" s="283">
        <f>IF(G8550="heating",F8550*Assumptions!M$4+Assumptions!M$7,0)</f>
        <v>0.45519928950013722</v>
      </c>
      <c r="I8550" s="15">
        <f t="shared" si="1896"/>
        <v>1.1348296917927807</v>
      </c>
      <c r="J8550" s="15">
        <f t="shared" si="1897"/>
        <v>0.93760781206536892</v>
      </c>
      <c r="K8550" s="283">
        <f t="shared" si="1902"/>
        <v>0.48434350794396425</v>
      </c>
      <c r="L8550" s="283">
        <f t="shared" si="1903"/>
        <v>3.1143580678163376</v>
      </c>
      <c r="M8550" s="283">
        <f t="shared" si="1904"/>
        <v>5.1467260086418714</v>
      </c>
      <c r="N8550" s="283">
        <f t="shared" si="1905"/>
        <v>2.2875213966102126</v>
      </c>
      <c r="O8550" s="283">
        <f t="shared" si="1906"/>
        <v>0.65941202289736744</v>
      </c>
      <c r="P8550" s="21">
        <f t="shared" si="1898"/>
        <v>0</v>
      </c>
      <c r="Q8550" s="21">
        <f t="shared" si="1899"/>
        <v>0.6473875548762833</v>
      </c>
      <c r="R8550">
        <f t="shared" si="1900"/>
        <v>1.0096214758538746</v>
      </c>
      <c r="S8550" s="296">
        <f t="shared" si="1907"/>
        <v>0</v>
      </c>
      <c r="T8550" s="283">
        <f t="shared" si="1908"/>
        <v>0.48434350794396425</v>
      </c>
    </row>
    <row r="8551" spans="1:20" x14ac:dyDescent="0.25">
      <c r="A8551" s="286">
        <v>43457</v>
      </c>
      <c r="B8551" s="1">
        <f t="shared" si="1901"/>
        <v>7</v>
      </c>
      <c r="C8551" s="285">
        <v>5</v>
      </c>
      <c r="D8551" t="s">
        <v>713</v>
      </c>
      <c r="F8551" s="16">
        <v>27</v>
      </c>
      <c r="G8551" t="str">
        <f t="shared" si="1895"/>
        <v>heating</v>
      </c>
      <c r="H8551" s="283">
        <f>IF(G8551="heating",F8551*Assumptions!M$4+Assumptions!M$7,0)</f>
        <v>0.45519928950013722</v>
      </c>
      <c r="I8551" s="15">
        <f t="shared" si="1896"/>
        <v>1.1635558681477385</v>
      </c>
      <c r="J8551" s="15">
        <f t="shared" si="1897"/>
        <v>0.93760781206536892</v>
      </c>
      <c r="K8551" s="283">
        <f t="shared" si="1902"/>
        <v>0.49660379433424817</v>
      </c>
      <c r="L8551" s="283">
        <f t="shared" si="1903"/>
        <v>3.1143580678163376</v>
      </c>
      <c r="M8551" s="283">
        <f t="shared" si="1904"/>
        <v>5.2770061379371578</v>
      </c>
      <c r="N8551" s="283">
        <f t="shared" si="1905"/>
        <v>2.2875213966102126</v>
      </c>
      <c r="O8551" s="283">
        <f t="shared" si="1906"/>
        <v>0.67610385445352306</v>
      </c>
      <c r="P8551" s="21">
        <f t="shared" si="1898"/>
        <v>0</v>
      </c>
      <c r="Q8551" s="21">
        <f t="shared" si="1899"/>
        <v>0.72139578924615555</v>
      </c>
      <c r="R8551">
        <f t="shared" si="1900"/>
        <v>1.0096214758538746</v>
      </c>
      <c r="S8551" s="296">
        <f t="shared" si="1907"/>
        <v>0</v>
      </c>
      <c r="T8551" s="283">
        <f t="shared" si="1908"/>
        <v>0.49660379433424817</v>
      </c>
    </row>
    <row r="8552" spans="1:20" x14ac:dyDescent="0.25">
      <c r="A8552" s="286">
        <v>43457</v>
      </c>
      <c r="B8552" s="1">
        <f t="shared" si="1901"/>
        <v>7</v>
      </c>
      <c r="C8552" s="285">
        <v>6</v>
      </c>
      <c r="D8552" t="s">
        <v>713</v>
      </c>
      <c r="F8552" s="16">
        <v>27</v>
      </c>
      <c r="G8552" t="str">
        <f t="shared" si="1895"/>
        <v>heating</v>
      </c>
      <c r="H8552" s="283">
        <f>IF(G8552="heating",F8552*Assumptions!M$4+Assumptions!M$7,0)</f>
        <v>0.45519928950013722</v>
      </c>
      <c r="I8552" s="15">
        <f t="shared" si="1896"/>
        <v>1.2083911162615524</v>
      </c>
      <c r="J8552" s="15">
        <f t="shared" si="1897"/>
        <v>0.93760781206536892</v>
      </c>
      <c r="K8552" s="283">
        <f t="shared" si="1902"/>
        <v>0.51573940693588594</v>
      </c>
      <c r="L8552" s="283">
        <f t="shared" si="1903"/>
        <v>3.1143580678163376</v>
      </c>
      <c r="M8552" s="283">
        <f t="shared" si="1904"/>
        <v>5.4803447879919833</v>
      </c>
      <c r="N8552" s="283">
        <f t="shared" si="1905"/>
        <v>2.2875213966102126</v>
      </c>
      <c r="O8552" s="283">
        <f t="shared" si="1906"/>
        <v>0.70215613513462627</v>
      </c>
      <c r="P8552" s="21">
        <f t="shared" si="1898"/>
        <v>0</v>
      </c>
      <c r="Q8552" s="21">
        <f t="shared" si="1899"/>
        <v>0.87787080972652631</v>
      </c>
      <c r="R8552">
        <f t="shared" si="1900"/>
        <v>1.0096214758538746</v>
      </c>
      <c r="S8552" s="296">
        <f t="shared" si="1907"/>
        <v>0</v>
      </c>
      <c r="T8552" s="283">
        <f t="shared" si="1908"/>
        <v>0.51573940693588594</v>
      </c>
    </row>
    <row r="8553" spans="1:20" x14ac:dyDescent="0.25">
      <c r="A8553" s="286">
        <v>43457</v>
      </c>
      <c r="B8553" s="1">
        <f t="shared" si="1901"/>
        <v>7</v>
      </c>
      <c r="C8553" s="285">
        <v>7</v>
      </c>
      <c r="D8553" t="s">
        <v>713</v>
      </c>
      <c r="F8553" s="16">
        <v>25</v>
      </c>
      <c r="G8553" t="str">
        <f t="shared" si="1895"/>
        <v>heating</v>
      </c>
      <c r="H8553" s="283">
        <f>IF(G8553="heating",F8553*Assumptions!M$4+Assumptions!M$7,0)</f>
        <v>0.47659103797421726</v>
      </c>
      <c r="I8553" s="15">
        <f t="shared" si="1896"/>
        <v>1.1637425769249583</v>
      </c>
      <c r="J8553" s="15">
        <f t="shared" si="1897"/>
        <v>0.93760781206536892</v>
      </c>
      <c r="K8553" s="283">
        <f t="shared" si="1902"/>
        <v>0.52002474823296918</v>
      </c>
      <c r="L8553" s="283">
        <f t="shared" si="1903"/>
        <v>3.0939281817466902</v>
      </c>
      <c r="M8553" s="283">
        <f t="shared" si="1904"/>
        <v>5.4896323914817806</v>
      </c>
      <c r="N8553" s="283">
        <f t="shared" si="1905"/>
        <v>2.1843738559015753</v>
      </c>
      <c r="O8553" s="283">
        <f t="shared" si="1906"/>
        <v>0.73655854258503184</v>
      </c>
      <c r="P8553" s="21">
        <f t="shared" si="1898"/>
        <v>0</v>
      </c>
      <c r="Q8553" s="21">
        <f t="shared" si="1899"/>
        <v>0.97331382064367777</v>
      </c>
      <c r="R8553">
        <f t="shared" si="1900"/>
        <v>1.0096214758538746</v>
      </c>
      <c r="S8553" s="296">
        <f t="shared" si="1907"/>
        <v>0</v>
      </c>
      <c r="T8553" s="283">
        <f t="shared" si="1908"/>
        <v>0.52002474823296918</v>
      </c>
    </row>
    <row r="8554" spans="1:20" x14ac:dyDescent="0.25">
      <c r="A8554" s="286">
        <v>43457</v>
      </c>
      <c r="B8554" s="1">
        <f t="shared" si="1901"/>
        <v>7</v>
      </c>
      <c r="C8554" s="285">
        <v>8</v>
      </c>
      <c r="D8554" t="s">
        <v>713</v>
      </c>
      <c r="F8554" s="16">
        <v>27</v>
      </c>
      <c r="G8554" t="str">
        <f t="shared" si="1895"/>
        <v>heating</v>
      </c>
      <c r="H8554" s="283">
        <f>IF(G8554="heating",F8554*Assumptions!M$4+Assumptions!M$7,0)</f>
        <v>0.45519928950013722</v>
      </c>
      <c r="I8554" s="15">
        <f t="shared" si="1896"/>
        <v>1.094193721037565</v>
      </c>
      <c r="J8554" s="15">
        <f t="shared" si="1897"/>
        <v>0.93760781206536892</v>
      </c>
      <c r="K8554" s="283">
        <f t="shared" si="1902"/>
        <v>0.46700014024162934</v>
      </c>
      <c r="L8554" s="283">
        <f t="shared" si="1903"/>
        <v>3.1143580678163376</v>
      </c>
      <c r="M8554" s="283">
        <f t="shared" si="1904"/>
        <v>4.9624320929249848</v>
      </c>
      <c r="N8554" s="283">
        <f t="shared" si="1905"/>
        <v>2.2875213966102126</v>
      </c>
      <c r="O8554" s="283">
        <f t="shared" si="1906"/>
        <v>0.6357998034851633</v>
      </c>
      <c r="P8554" s="21">
        <f t="shared" si="1898"/>
        <v>0</v>
      </c>
      <c r="Q8554" s="21">
        <f t="shared" si="1899"/>
        <v>0.94940007506179924</v>
      </c>
      <c r="R8554">
        <f t="shared" si="1900"/>
        <v>1.0096214758538746</v>
      </c>
      <c r="S8554" s="296">
        <f t="shared" si="1907"/>
        <v>0</v>
      </c>
      <c r="T8554" s="283">
        <f t="shared" si="1908"/>
        <v>0.46700014024162934</v>
      </c>
    </row>
    <row r="8555" spans="1:20" x14ac:dyDescent="0.25">
      <c r="A8555" s="286">
        <v>43457</v>
      </c>
      <c r="B8555" s="1">
        <f t="shared" si="1901"/>
        <v>7</v>
      </c>
      <c r="C8555" s="285">
        <v>9</v>
      </c>
      <c r="D8555" t="s">
        <v>713</v>
      </c>
      <c r="F8555" s="16">
        <v>25</v>
      </c>
      <c r="G8555" t="str">
        <f t="shared" si="1895"/>
        <v>heating</v>
      </c>
      <c r="H8555" s="283">
        <f>IF(G8555="heating",F8555*Assumptions!M$4+Assumptions!M$7,0)</f>
        <v>0.47659103797421726</v>
      </c>
      <c r="I8555" s="15">
        <f t="shared" si="1896"/>
        <v>1.0343009000871222</v>
      </c>
      <c r="J8555" s="15">
        <f t="shared" si="1897"/>
        <v>0.93760781206536892</v>
      </c>
      <c r="K8555" s="283">
        <f t="shared" si="1902"/>
        <v>0.46218302555035079</v>
      </c>
      <c r="L8555" s="283">
        <f t="shared" si="1903"/>
        <v>3.0939281817466902</v>
      </c>
      <c r="M8555" s="283">
        <f t="shared" si="1904"/>
        <v>4.8790272318301176</v>
      </c>
      <c r="N8555" s="283">
        <f t="shared" si="1905"/>
        <v>2.1843738559015753</v>
      </c>
      <c r="O8555" s="283">
        <f t="shared" si="1906"/>
        <v>0.65463202830954081</v>
      </c>
      <c r="P8555" s="21">
        <f t="shared" si="1898"/>
        <v>0</v>
      </c>
      <c r="Q8555" s="21">
        <f t="shared" si="1899"/>
        <v>0.8408485371888097</v>
      </c>
      <c r="R8555">
        <f t="shared" si="1900"/>
        <v>1.0096214758538746</v>
      </c>
      <c r="S8555" s="296">
        <f t="shared" si="1907"/>
        <v>0</v>
      </c>
      <c r="T8555" s="283">
        <f t="shared" si="1908"/>
        <v>0.46218302555035079</v>
      </c>
    </row>
    <row r="8556" spans="1:20" x14ac:dyDescent="0.25">
      <c r="A8556" s="286">
        <v>43457</v>
      </c>
      <c r="B8556" s="1">
        <f t="shared" si="1901"/>
        <v>7</v>
      </c>
      <c r="C8556" s="285">
        <v>10</v>
      </c>
      <c r="D8556" t="s">
        <v>713</v>
      </c>
      <c r="F8556" s="16">
        <v>27</v>
      </c>
      <c r="G8556" t="str">
        <f t="shared" si="1895"/>
        <v>heating</v>
      </c>
      <c r="H8556" s="283">
        <f>IF(G8556="heating",F8556*Assumptions!M$4+Assumptions!M$7,0)</f>
        <v>0.45519928950013722</v>
      </c>
      <c r="I8556" s="15">
        <f t="shared" si="1896"/>
        <v>0.98112329028689171</v>
      </c>
      <c r="J8556" s="15">
        <f t="shared" si="1897"/>
        <v>0.93760781206536892</v>
      </c>
      <c r="K8556" s="283">
        <f t="shared" si="1902"/>
        <v>0.41874186019257664</v>
      </c>
      <c r="L8556" s="283">
        <f t="shared" si="1903"/>
        <v>3.1143580678163376</v>
      </c>
      <c r="M8556" s="283">
        <f t="shared" si="1904"/>
        <v>4.4496304532062627</v>
      </c>
      <c r="N8556" s="283">
        <f t="shared" si="1905"/>
        <v>2.2875213966102126</v>
      </c>
      <c r="O8556" s="283">
        <f t="shared" si="1906"/>
        <v>0.57009831364011898</v>
      </c>
      <c r="P8556" s="21">
        <f t="shared" si="1898"/>
        <v>0</v>
      </c>
      <c r="Q8556" s="21">
        <f t="shared" si="1899"/>
        <v>0.74504051125983206</v>
      </c>
      <c r="R8556">
        <f t="shared" si="1900"/>
        <v>1.0096214758538746</v>
      </c>
      <c r="S8556" s="296">
        <f t="shared" si="1907"/>
        <v>0</v>
      </c>
      <c r="T8556" s="283">
        <f t="shared" si="1908"/>
        <v>0.41874186019257664</v>
      </c>
    </row>
    <row r="8557" spans="1:20" x14ac:dyDescent="0.25">
      <c r="A8557" s="286">
        <v>43457</v>
      </c>
      <c r="B8557" s="1">
        <f t="shared" si="1901"/>
        <v>7</v>
      </c>
      <c r="C8557" s="285">
        <v>11</v>
      </c>
      <c r="D8557" t="s">
        <v>713</v>
      </c>
      <c r="F8557" s="16">
        <v>27</v>
      </c>
      <c r="G8557" t="str">
        <f t="shared" si="1895"/>
        <v>heating</v>
      </c>
      <c r="H8557" s="283">
        <f>IF(G8557="heating",F8557*Assumptions!M$4+Assumptions!M$7,0)</f>
        <v>0.45519928950013722</v>
      </c>
      <c r="I8557" s="15">
        <f t="shared" si="1896"/>
        <v>0.94956163997961163</v>
      </c>
      <c r="J8557" s="15">
        <f t="shared" si="1897"/>
        <v>0.93760781206536892</v>
      </c>
      <c r="K8557" s="283">
        <f t="shared" si="1902"/>
        <v>0.40527139802817985</v>
      </c>
      <c r="L8557" s="283">
        <f t="shared" si="1903"/>
        <v>3.1143580678163376</v>
      </c>
      <c r="M8557" s="283">
        <f t="shared" si="1904"/>
        <v>4.3064907665317627</v>
      </c>
      <c r="N8557" s="283">
        <f t="shared" si="1905"/>
        <v>2.2875213966102126</v>
      </c>
      <c r="O8557" s="283">
        <f t="shared" si="1906"/>
        <v>0.55175888189488131</v>
      </c>
      <c r="P8557" s="21">
        <f t="shared" si="1898"/>
        <v>0</v>
      </c>
      <c r="Q8557" s="21">
        <f t="shared" si="1899"/>
        <v>0.72850690893675296</v>
      </c>
      <c r="R8557">
        <f t="shared" si="1900"/>
        <v>1.0096214758538746</v>
      </c>
      <c r="S8557" s="296">
        <f t="shared" si="1907"/>
        <v>0</v>
      </c>
      <c r="T8557" s="283">
        <f t="shared" si="1908"/>
        <v>0.40527139802817985</v>
      </c>
    </row>
    <row r="8558" spans="1:20" x14ac:dyDescent="0.25">
      <c r="A8558" s="286">
        <v>43457</v>
      </c>
      <c r="B8558" s="1">
        <f t="shared" si="1901"/>
        <v>7</v>
      </c>
      <c r="C8558" s="285">
        <v>12</v>
      </c>
      <c r="D8558" t="s">
        <v>713</v>
      </c>
      <c r="F8558" s="16">
        <v>27</v>
      </c>
      <c r="G8558" t="str">
        <f t="shared" si="1895"/>
        <v>heating</v>
      </c>
      <c r="H8558" s="283">
        <f>IF(G8558="heating",F8558*Assumptions!M$4+Assumptions!M$7,0)</f>
        <v>0.45519928950013722</v>
      </c>
      <c r="I8558" s="15">
        <f t="shared" si="1896"/>
        <v>0.91648403420261149</v>
      </c>
      <c r="J8558" s="15">
        <f t="shared" si="1897"/>
        <v>0.93760781206536892</v>
      </c>
      <c r="K8558" s="283">
        <f t="shared" si="1902"/>
        <v>0.3911539284798547</v>
      </c>
      <c r="L8558" s="283">
        <f t="shared" si="1903"/>
        <v>3.1143580678163376</v>
      </c>
      <c r="M8558" s="283">
        <f t="shared" si="1904"/>
        <v>4.1564758566406184</v>
      </c>
      <c r="N8558" s="283">
        <f t="shared" si="1905"/>
        <v>2.2875213966102126</v>
      </c>
      <c r="O8558" s="283">
        <f t="shared" si="1906"/>
        <v>0.53253857853503916</v>
      </c>
      <c r="P8558" s="21">
        <f t="shared" si="1898"/>
        <v>0</v>
      </c>
      <c r="Q8558" s="21">
        <f t="shared" si="1899"/>
        <v>0.75910815787401487</v>
      </c>
      <c r="R8558">
        <f t="shared" si="1900"/>
        <v>1.0096214758538746</v>
      </c>
      <c r="S8558" s="296">
        <f t="shared" si="1907"/>
        <v>0</v>
      </c>
      <c r="T8558" s="283">
        <f t="shared" si="1908"/>
        <v>0.3911539284798547</v>
      </c>
    </row>
    <row r="8559" spans="1:20" x14ac:dyDescent="0.25">
      <c r="A8559" s="286">
        <v>43457</v>
      </c>
      <c r="B8559" s="1">
        <f t="shared" si="1901"/>
        <v>7</v>
      </c>
      <c r="C8559" s="285">
        <v>13</v>
      </c>
      <c r="D8559" t="s">
        <v>713</v>
      </c>
      <c r="F8559" s="16">
        <v>27</v>
      </c>
      <c r="G8559" t="str">
        <f t="shared" si="1895"/>
        <v>heating</v>
      </c>
      <c r="H8559" s="283">
        <f>IF(G8559="heating",F8559*Assumptions!M$4+Assumptions!M$7,0)</f>
        <v>0.45519928950013722</v>
      </c>
      <c r="I8559" s="15">
        <f t="shared" si="1896"/>
        <v>0.90040206880052787</v>
      </c>
      <c r="J8559" s="15">
        <f t="shared" si="1897"/>
        <v>0.93760781206536892</v>
      </c>
      <c r="K8559" s="283">
        <f t="shared" si="1902"/>
        <v>0.38429017121846915</v>
      </c>
      <c r="L8559" s="283">
        <f t="shared" si="1903"/>
        <v>3.1143580678163376</v>
      </c>
      <c r="M8559" s="283">
        <f t="shared" si="1904"/>
        <v>4.0835402697383891</v>
      </c>
      <c r="N8559" s="283">
        <f t="shared" si="1905"/>
        <v>2.2875213966102126</v>
      </c>
      <c r="O8559" s="283">
        <f t="shared" si="1906"/>
        <v>0.52319388001803058</v>
      </c>
      <c r="P8559" s="21">
        <f t="shared" si="1898"/>
        <v>0</v>
      </c>
      <c r="Q8559" s="21">
        <f t="shared" si="1899"/>
        <v>0.79115902007799765</v>
      </c>
      <c r="R8559">
        <f t="shared" si="1900"/>
        <v>1.0096214758538746</v>
      </c>
      <c r="S8559" s="296">
        <f t="shared" si="1907"/>
        <v>0</v>
      </c>
      <c r="T8559" s="283">
        <f t="shared" si="1908"/>
        <v>0.38429017121846915</v>
      </c>
    </row>
    <row r="8560" spans="1:20" x14ac:dyDescent="0.25">
      <c r="A8560" s="286">
        <v>43457</v>
      </c>
      <c r="B8560" s="1">
        <f t="shared" si="1901"/>
        <v>7</v>
      </c>
      <c r="C8560" s="285">
        <v>14</v>
      </c>
      <c r="D8560" t="s">
        <v>713</v>
      </c>
      <c r="F8560" s="16">
        <v>27</v>
      </c>
      <c r="G8560" t="str">
        <f t="shared" si="1895"/>
        <v>heating</v>
      </c>
      <c r="H8560" s="283">
        <f>IF(G8560="heating",F8560*Assumptions!M$4+Assumptions!M$7,0)</f>
        <v>0.45519928950013722</v>
      </c>
      <c r="I8560" s="15">
        <f t="shared" si="1896"/>
        <v>0.86032894500746537</v>
      </c>
      <c r="J8560" s="15">
        <f t="shared" si="1897"/>
        <v>0.93760781206536892</v>
      </c>
      <c r="K8560" s="283">
        <f t="shared" si="1902"/>
        <v>0.36718702570458817</v>
      </c>
      <c r="L8560" s="283">
        <f t="shared" si="1903"/>
        <v>3.1143580678163376</v>
      </c>
      <c r="M8560" s="283">
        <f t="shared" si="1904"/>
        <v>3.9017990005727414</v>
      </c>
      <c r="N8560" s="283">
        <f t="shared" si="1905"/>
        <v>2.2875213966102126</v>
      </c>
      <c r="O8560" s="283">
        <f t="shared" si="1906"/>
        <v>0.49990871237102019</v>
      </c>
      <c r="P8560" s="21">
        <f t="shared" si="1898"/>
        <v>0</v>
      </c>
      <c r="Q8560" s="21">
        <f t="shared" si="1899"/>
        <v>0.84355555031342389</v>
      </c>
      <c r="R8560">
        <f t="shared" si="1900"/>
        <v>1.0096214758538746</v>
      </c>
      <c r="S8560" s="296">
        <f t="shared" si="1907"/>
        <v>0</v>
      </c>
      <c r="T8560" s="283">
        <f t="shared" si="1908"/>
        <v>0.36718702570458817</v>
      </c>
    </row>
    <row r="8561" spans="1:20" x14ac:dyDescent="0.25">
      <c r="A8561" s="286">
        <v>43457</v>
      </c>
      <c r="B8561" s="1">
        <f t="shared" si="1901"/>
        <v>7</v>
      </c>
      <c r="C8561" s="285">
        <v>15</v>
      </c>
      <c r="D8561" t="s">
        <v>713</v>
      </c>
      <c r="F8561" s="16">
        <v>27</v>
      </c>
      <c r="G8561" t="str">
        <f t="shared" si="1895"/>
        <v>heating</v>
      </c>
      <c r="H8561" s="283">
        <f>IF(G8561="heating",F8561*Assumptions!M$4+Assumptions!M$7,0)</f>
        <v>0.45519928950013722</v>
      </c>
      <c r="I8561" s="15">
        <f t="shared" si="1896"/>
        <v>0.85754515037175039</v>
      </c>
      <c r="J8561" s="15">
        <f t="shared" si="1897"/>
        <v>0.93760781206536892</v>
      </c>
      <c r="K8561" s="283">
        <f t="shared" si="1902"/>
        <v>0.36599890658062717</v>
      </c>
      <c r="L8561" s="283">
        <f t="shared" si="1903"/>
        <v>3.1143580678163376</v>
      </c>
      <c r="M8561" s="283">
        <f t="shared" si="1904"/>
        <v>3.8891738213427924</v>
      </c>
      <c r="N8561" s="283">
        <f t="shared" si="1905"/>
        <v>2.2875213966102126</v>
      </c>
      <c r="O8561" s="283">
        <f t="shared" si="1906"/>
        <v>0.49829114132459496</v>
      </c>
      <c r="P8561" s="21">
        <f t="shared" si="1898"/>
        <v>0</v>
      </c>
      <c r="Q8561" s="21">
        <f t="shared" si="1899"/>
        <v>0.96592607327566882</v>
      </c>
      <c r="R8561">
        <f t="shared" si="1900"/>
        <v>1.0096214758538746</v>
      </c>
      <c r="S8561" s="296">
        <f t="shared" si="1907"/>
        <v>0</v>
      </c>
      <c r="T8561" s="283">
        <f t="shared" si="1908"/>
        <v>0.36599890658062717</v>
      </c>
    </row>
    <row r="8562" spans="1:20" x14ac:dyDescent="0.25">
      <c r="A8562" s="286">
        <v>43457</v>
      </c>
      <c r="B8562" s="1">
        <f t="shared" si="1901"/>
        <v>7</v>
      </c>
      <c r="C8562" s="285">
        <v>16</v>
      </c>
      <c r="D8562" t="s">
        <v>713</v>
      </c>
      <c r="F8562" s="16">
        <v>27</v>
      </c>
      <c r="G8562" t="str">
        <f t="shared" si="1895"/>
        <v>heating</v>
      </c>
      <c r="H8562" s="283">
        <f>IF(G8562="heating",F8562*Assumptions!M$4+Assumptions!M$7,0)</f>
        <v>0.45519928950013722</v>
      </c>
      <c r="I8562" s="15">
        <f t="shared" si="1896"/>
        <v>0.88344815438260227</v>
      </c>
      <c r="J8562" s="15">
        <f t="shared" si="1897"/>
        <v>0.93760781206536892</v>
      </c>
      <c r="K8562" s="283">
        <f t="shared" si="1902"/>
        <v>0.37705426750362409</v>
      </c>
      <c r="L8562" s="283">
        <f t="shared" si="1903"/>
        <v>3.1143580678163376</v>
      </c>
      <c r="M8562" s="283">
        <f t="shared" si="1904"/>
        <v>4.0066501840153235</v>
      </c>
      <c r="N8562" s="283">
        <f t="shared" si="1905"/>
        <v>2.2875213966102126</v>
      </c>
      <c r="O8562" s="283">
        <f t="shared" si="1906"/>
        <v>0.51334252074958209</v>
      </c>
      <c r="P8562" s="21">
        <f t="shared" si="1898"/>
        <v>0</v>
      </c>
      <c r="Q8562" s="21">
        <f t="shared" si="1899"/>
        <v>1.1649354943302594</v>
      </c>
      <c r="R8562">
        <f t="shared" si="1900"/>
        <v>1.0096214758538746</v>
      </c>
      <c r="S8562" s="296">
        <f t="shared" si="1907"/>
        <v>0</v>
      </c>
      <c r="T8562" s="283">
        <f t="shared" si="1908"/>
        <v>0.37705426750362409</v>
      </c>
    </row>
    <row r="8563" spans="1:20" x14ac:dyDescent="0.25">
      <c r="A8563" s="286">
        <v>43457</v>
      </c>
      <c r="B8563" s="1">
        <f t="shared" si="1901"/>
        <v>7</v>
      </c>
      <c r="C8563" s="285">
        <v>17</v>
      </c>
      <c r="D8563" t="s">
        <v>713</v>
      </c>
      <c r="F8563" s="16">
        <v>27</v>
      </c>
      <c r="G8563" t="str">
        <f t="shared" si="1895"/>
        <v>heating</v>
      </c>
      <c r="H8563" s="283">
        <f>IF(G8563="heating",F8563*Assumptions!M$4+Assumptions!M$7,0)</f>
        <v>0.45519928950013722</v>
      </c>
      <c r="I8563" s="15">
        <f t="shared" si="1896"/>
        <v>0.94025748850374469</v>
      </c>
      <c r="J8563" s="15">
        <f t="shared" si="1897"/>
        <v>0.93760781206536892</v>
      </c>
      <c r="K8563" s="283">
        <f t="shared" si="1902"/>
        <v>0.40130040097297914</v>
      </c>
      <c r="L8563" s="283">
        <f t="shared" si="1903"/>
        <v>3.1143580678163376</v>
      </c>
      <c r="M8563" s="283">
        <f t="shared" si="1904"/>
        <v>4.2642941984162954</v>
      </c>
      <c r="N8563" s="283">
        <f t="shared" si="1905"/>
        <v>2.2875213966102126</v>
      </c>
      <c r="O8563" s="283">
        <f t="shared" si="1906"/>
        <v>0.54635254701448821</v>
      </c>
      <c r="P8563" s="21">
        <f t="shared" si="1898"/>
        <v>0</v>
      </c>
      <c r="Q8563" s="21">
        <f t="shared" si="1899"/>
        <v>1.3521540118753073</v>
      </c>
      <c r="R8563">
        <f t="shared" si="1900"/>
        <v>1.0096214758538746</v>
      </c>
      <c r="S8563" s="296">
        <f t="shared" si="1907"/>
        <v>0</v>
      </c>
      <c r="T8563" s="283">
        <f t="shared" si="1908"/>
        <v>0.40130040097297914</v>
      </c>
    </row>
    <row r="8564" spans="1:20" x14ac:dyDescent="0.25">
      <c r="A8564" s="286">
        <v>43457</v>
      </c>
      <c r="B8564" s="1">
        <f t="shared" si="1901"/>
        <v>7</v>
      </c>
      <c r="C8564" s="285">
        <v>18</v>
      </c>
      <c r="D8564" t="s">
        <v>713</v>
      </c>
      <c r="F8564" s="16">
        <v>27</v>
      </c>
      <c r="G8564" t="str">
        <f t="shared" si="1895"/>
        <v>heating</v>
      </c>
      <c r="H8564" s="283">
        <f>IF(G8564="heating",F8564*Assumptions!M$4+Assumptions!M$7,0)</f>
        <v>0.45519928950013722</v>
      </c>
      <c r="I8564" s="15">
        <f t="shared" si="1896"/>
        <v>0.98182363790757687</v>
      </c>
      <c r="J8564" s="15">
        <f t="shared" si="1897"/>
        <v>0.93760781206536892</v>
      </c>
      <c r="K8564" s="283">
        <f t="shared" si="1902"/>
        <v>0.41904076744344965</v>
      </c>
      <c r="L8564" s="283">
        <f t="shared" si="1903"/>
        <v>3.1143580678163376</v>
      </c>
      <c r="M8564" s="283">
        <f t="shared" si="1904"/>
        <v>4.4528066983649319</v>
      </c>
      <c r="N8564" s="283">
        <f t="shared" si="1905"/>
        <v>2.2875213966102126</v>
      </c>
      <c r="O8564" s="283">
        <f t="shared" si="1906"/>
        <v>0.57050526249299727</v>
      </c>
      <c r="P8564" s="21">
        <f t="shared" si="1898"/>
        <v>0</v>
      </c>
      <c r="Q8564" s="21">
        <f t="shared" si="1899"/>
        <v>1.5598916921549892</v>
      </c>
      <c r="R8564">
        <f t="shared" si="1900"/>
        <v>1.0096214758538746</v>
      </c>
      <c r="S8564" s="296">
        <f t="shared" si="1907"/>
        <v>0</v>
      </c>
      <c r="T8564" s="283">
        <f t="shared" si="1908"/>
        <v>0.41904076744344965</v>
      </c>
    </row>
    <row r="8565" spans="1:20" x14ac:dyDescent="0.25">
      <c r="A8565" s="286">
        <v>43457</v>
      </c>
      <c r="B8565" s="1">
        <f t="shared" si="1901"/>
        <v>7</v>
      </c>
      <c r="C8565" s="285">
        <v>19</v>
      </c>
      <c r="D8565" t="s">
        <v>713</v>
      </c>
      <c r="F8565" s="16">
        <v>27</v>
      </c>
      <c r="G8565" t="str">
        <f t="shared" si="1895"/>
        <v>heating</v>
      </c>
      <c r="H8565" s="283">
        <f>IF(G8565="heating",F8565*Assumptions!M$4+Assumptions!M$7,0)</f>
        <v>0.45519928950013722</v>
      </c>
      <c r="I8565" s="15">
        <f t="shared" si="1896"/>
        <v>0.98418842963438757</v>
      </c>
      <c r="J8565" s="15">
        <f t="shared" si="1897"/>
        <v>0.93760781206536892</v>
      </c>
      <c r="K8565" s="283">
        <f t="shared" si="1902"/>
        <v>0.4200500567921544</v>
      </c>
      <c r="L8565" s="283">
        <f t="shared" si="1903"/>
        <v>3.1143580678163376</v>
      </c>
      <c r="M8565" s="283">
        <f t="shared" si="1904"/>
        <v>4.4635315984741011</v>
      </c>
      <c r="N8565" s="283">
        <f t="shared" si="1905"/>
        <v>2.2875213966102126</v>
      </c>
      <c r="O8565" s="283">
        <f t="shared" si="1906"/>
        <v>0.571879364798907</v>
      </c>
      <c r="P8565" s="21">
        <f t="shared" si="1898"/>
        <v>0</v>
      </c>
      <c r="Q8565" s="21">
        <f t="shared" si="1899"/>
        <v>1.6764212681468484</v>
      </c>
      <c r="R8565">
        <f t="shared" si="1900"/>
        <v>1.0096214758538746</v>
      </c>
      <c r="S8565" s="296">
        <f t="shared" si="1907"/>
        <v>0</v>
      </c>
      <c r="T8565" s="283">
        <f t="shared" si="1908"/>
        <v>0.4200500567921544</v>
      </c>
    </row>
    <row r="8566" spans="1:20" x14ac:dyDescent="0.25">
      <c r="A8566" s="286">
        <v>43457</v>
      </c>
      <c r="B8566" s="1">
        <f t="shared" si="1901"/>
        <v>7</v>
      </c>
      <c r="C8566" s="285">
        <v>20</v>
      </c>
      <c r="D8566" t="s">
        <v>713</v>
      </c>
      <c r="F8566" s="16">
        <v>27</v>
      </c>
      <c r="G8566" t="str">
        <f t="shared" si="1895"/>
        <v>heating</v>
      </c>
      <c r="H8566" s="283">
        <f>IF(G8566="heating",F8566*Assumptions!M$4+Assumptions!M$7,0)</f>
        <v>0.45519928950013722</v>
      </c>
      <c r="I8566" s="15">
        <f t="shared" si="1896"/>
        <v>0.97071962311712034</v>
      </c>
      <c r="J8566" s="15">
        <f t="shared" si="1897"/>
        <v>0.93760781206536892</v>
      </c>
      <c r="K8566" s="283">
        <f t="shared" si="1902"/>
        <v>0.41430159158757734</v>
      </c>
      <c r="L8566" s="283">
        <f t="shared" si="1903"/>
        <v>3.1143580678163376</v>
      </c>
      <c r="M8566" s="283">
        <f t="shared" si="1904"/>
        <v>4.4024473165689697</v>
      </c>
      <c r="N8566" s="283">
        <f t="shared" si="1905"/>
        <v>2.2875213966102126</v>
      </c>
      <c r="O8566" s="283">
        <f t="shared" si="1906"/>
        <v>0.56405308653372199</v>
      </c>
      <c r="P8566" s="21">
        <f t="shared" si="1898"/>
        <v>0</v>
      </c>
      <c r="Q8566" s="21">
        <f t="shared" si="1899"/>
        <v>1.52436960139122</v>
      </c>
      <c r="R8566">
        <f t="shared" si="1900"/>
        <v>1.0096214758538746</v>
      </c>
      <c r="S8566" s="296">
        <f t="shared" si="1907"/>
        <v>0</v>
      </c>
      <c r="T8566" s="283">
        <f t="shared" si="1908"/>
        <v>0.41430159158757734</v>
      </c>
    </row>
    <row r="8567" spans="1:20" x14ac:dyDescent="0.25">
      <c r="A8567" s="286">
        <v>43457</v>
      </c>
      <c r="B8567" s="1">
        <f t="shared" si="1901"/>
        <v>7</v>
      </c>
      <c r="C8567" s="285">
        <v>21</v>
      </c>
      <c r="D8567" t="s">
        <v>713</v>
      </c>
      <c r="F8567" s="16">
        <v>27</v>
      </c>
      <c r="G8567" t="str">
        <f t="shared" si="1895"/>
        <v>heating</v>
      </c>
      <c r="H8567" s="283">
        <f>IF(G8567="heating",F8567*Assumptions!M$4+Assumptions!M$7,0)</f>
        <v>0.45519928950013722</v>
      </c>
      <c r="I8567" s="15">
        <f t="shared" si="1896"/>
        <v>0.95751150862929935</v>
      </c>
      <c r="J8567" s="15">
        <f t="shared" si="1897"/>
        <v>0.93760781206536892</v>
      </c>
      <c r="K8567" s="283">
        <f t="shared" si="1902"/>
        <v>0.40866438932663679</v>
      </c>
      <c r="L8567" s="283">
        <f t="shared" si="1903"/>
        <v>3.1143580678163376</v>
      </c>
      <c r="M8567" s="283">
        <f t="shared" si="1904"/>
        <v>4.342545335812547</v>
      </c>
      <c r="N8567" s="283">
        <f t="shared" si="1905"/>
        <v>2.2875213966102126</v>
      </c>
      <c r="O8567" s="283">
        <f t="shared" si="1906"/>
        <v>0.5563782877898551</v>
      </c>
      <c r="P8567" s="21">
        <f t="shared" si="1898"/>
        <v>0</v>
      </c>
      <c r="Q8567" s="21">
        <f t="shared" si="1899"/>
        <v>1.4448604713749031</v>
      </c>
      <c r="R8567">
        <f t="shared" si="1900"/>
        <v>1.0096214758538746</v>
      </c>
      <c r="S8567" s="296">
        <f t="shared" si="1907"/>
        <v>0</v>
      </c>
      <c r="T8567" s="283">
        <f t="shared" si="1908"/>
        <v>0.40866438932663679</v>
      </c>
    </row>
    <row r="8568" spans="1:20" x14ac:dyDescent="0.25">
      <c r="A8568" s="286">
        <v>43457</v>
      </c>
      <c r="B8568" s="1">
        <f t="shared" si="1901"/>
        <v>7</v>
      </c>
      <c r="C8568" s="285">
        <v>22</v>
      </c>
      <c r="D8568" t="s">
        <v>713</v>
      </c>
      <c r="F8568" s="16">
        <v>27</v>
      </c>
      <c r="G8568" t="str">
        <f t="shared" si="1895"/>
        <v>heating</v>
      </c>
      <c r="H8568" s="283">
        <f>IF(G8568="heating",F8568*Assumptions!M$4+Assumptions!M$7,0)</f>
        <v>0.45519928950013722</v>
      </c>
      <c r="I8568" s="15">
        <f t="shared" si="1896"/>
        <v>0.9426530227543114</v>
      </c>
      <c r="J8568" s="15">
        <f t="shared" si="1897"/>
        <v>0.93760781206536892</v>
      </c>
      <c r="K8568" s="283">
        <f t="shared" si="1902"/>
        <v>0.4023228111819388</v>
      </c>
      <c r="L8568" s="283">
        <f t="shared" si="1903"/>
        <v>3.1143580678163376</v>
      </c>
      <c r="M8568" s="283">
        <f t="shared" si="1904"/>
        <v>4.2751585232759206</v>
      </c>
      <c r="N8568" s="283">
        <f t="shared" si="1905"/>
        <v>2.2875213966102126</v>
      </c>
      <c r="O8568" s="283">
        <f t="shared" si="1906"/>
        <v>0.54774451278477987</v>
      </c>
      <c r="P8568" s="21">
        <f t="shared" si="1898"/>
        <v>0</v>
      </c>
      <c r="Q8568" s="21">
        <f t="shared" si="1899"/>
        <v>1.2427137171080138</v>
      </c>
      <c r="R8568">
        <f t="shared" si="1900"/>
        <v>1.0096214758538746</v>
      </c>
      <c r="S8568" s="296">
        <f t="shared" si="1907"/>
        <v>0</v>
      </c>
      <c r="T8568" s="283">
        <f t="shared" si="1908"/>
        <v>0.4023228111819388</v>
      </c>
    </row>
    <row r="8569" spans="1:20" x14ac:dyDescent="0.25">
      <c r="A8569" s="286">
        <v>43457</v>
      </c>
      <c r="B8569" s="1">
        <f t="shared" si="1901"/>
        <v>7</v>
      </c>
      <c r="C8569" s="285">
        <v>23</v>
      </c>
      <c r="D8569" t="s">
        <v>713</v>
      </c>
      <c r="F8569" s="16">
        <v>27</v>
      </c>
      <c r="G8569" t="str">
        <f t="shared" si="1895"/>
        <v>heating</v>
      </c>
      <c r="H8569" s="283">
        <f>IF(G8569="heating",F8569*Assumptions!M$4+Assumptions!M$7,0)</f>
        <v>0.45519928950013722</v>
      </c>
      <c r="I8569" s="15">
        <f t="shared" si="1896"/>
        <v>0.94450710149963013</v>
      </c>
      <c r="J8569" s="15">
        <f t="shared" si="1897"/>
        <v>0.93760781206536892</v>
      </c>
      <c r="K8569" s="283">
        <f t="shared" si="1902"/>
        <v>0.4031141290422367</v>
      </c>
      <c r="L8569" s="283">
        <f t="shared" si="1903"/>
        <v>3.1143580678163376</v>
      </c>
      <c r="M8569" s="283">
        <f t="shared" si="1904"/>
        <v>4.2835672169941175</v>
      </c>
      <c r="N8569" s="283">
        <f t="shared" si="1905"/>
        <v>2.2875213966102126</v>
      </c>
      <c r="O8569" s="283">
        <f t="shared" si="1906"/>
        <v>0.54882185665840566</v>
      </c>
      <c r="P8569" s="21">
        <f t="shared" si="1898"/>
        <v>0</v>
      </c>
      <c r="Q8569" s="21">
        <f t="shared" si="1899"/>
        <v>1.0297519246597011</v>
      </c>
      <c r="R8569">
        <f t="shared" si="1900"/>
        <v>1.0096214758538746</v>
      </c>
      <c r="S8569" s="296">
        <f t="shared" si="1907"/>
        <v>0</v>
      </c>
      <c r="T8569" s="283">
        <f t="shared" si="1908"/>
        <v>0.4031141290422367</v>
      </c>
    </row>
    <row r="8570" spans="1:20" x14ac:dyDescent="0.25">
      <c r="A8570" s="286">
        <v>43458</v>
      </c>
      <c r="B8570" s="1">
        <f t="shared" si="1901"/>
        <v>1</v>
      </c>
      <c r="C8570" s="285">
        <v>0</v>
      </c>
      <c r="D8570" t="s">
        <v>713</v>
      </c>
      <c r="F8570" s="16">
        <v>25</v>
      </c>
      <c r="G8570" t="str">
        <f t="shared" si="1895"/>
        <v>heating</v>
      </c>
      <c r="H8570" s="283">
        <f>IF(G8570="heating",F8570*Assumptions!M$4+Assumptions!M$7,0)</f>
        <v>0.47659103797421726</v>
      </c>
      <c r="I8570" s="15">
        <f t="shared" si="1896"/>
        <v>0.97481507806017154</v>
      </c>
      <c r="J8570" s="15">
        <f t="shared" si="1897"/>
        <v>1.017726725449043</v>
      </c>
      <c r="K8570" s="283">
        <f t="shared" si="1902"/>
        <v>0.47282375611098137</v>
      </c>
      <c r="L8570" s="283">
        <f t="shared" si="1903"/>
        <v>3.0939281817466902</v>
      </c>
      <c r="M8570" s="283">
        <f t="shared" si="1904"/>
        <v>4.9913559226340762</v>
      </c>
      <c r="N8570" s="283">
        <f t="shared" si="1905"/>
        <v>2.1843738559015753</v>
      </c>
      <c r="O8570" s="283">
        <f t="shared" si="1906"/>
        <v>0.66970346677551718</v>
      </c>
      <c r="P8570" s="21">
        <f t="shared" si="1898"/>
        <v>0</v>
      </c>
      <c r="Q8570" s="21">
        <f t="shared" si="1899"/>
        <v>0.90668853391740301</v>
      </c>
      <c r="R8570">
        <f t="shared" si="1900"/>
        <v>0.9440993384982781</v>
      </c>
      <c r="S8570" s="296">
        <f t="shared" si="1907"/>
        <v>0</v>
      </c>
      <c r="T8570" s="283">
        <f t="shared" si="1908"/>
        <v>0.47282375611098137</v>
      </c>
    </row>
    <row r="8571" spans="1:20" x14ac:dyDescent="0.25">
      <c r="A8571" s="286">
        <v>43458</v>
      </c>
      <c r="B8571" s="1">
        <f t="shared" si="1901"/>
        <v>1</v>
      </c>
      <c r="C8571" s="285">
        <v>1</v>
      </c>
      <c r="D8571" t="s">
        <v>713</v>
      </c>
      <c r="F8571" s="16">
        <v>25</v>
      </c>
      <c r="G8571" t="str">
        <f t="shared" si="1895"/>
        <v>heating</v>
      </c>
      <c r="H8571" s="283">
        <f>IF(G8571="heating",F8571*Assumptions!M$4+Assumptions!M$7,0)</f>
        <v>0.47659103797421726</v>
      </c>
      <c r="I8571" s="15">
        <f t="shared" si="1896"/>
        <v>1.012242869806885</v>
      </c>
      <c r="J8571" s="15">
        <f t="shared" si="1897"/>
        <v>1.017726725449043</v>
      </c>
      <c r="K8571" s="283">
        <f t="shared" si="1902"/>
        <v>0.49097771112759464</v>
      </c>
      <c r="L8571" s="283">
        <f t="shared" si="1903"/>
        <v>3.0939281817466902</v>
      </c>
      <c r="M8571" s="283">
        <f t="shared" si="1904"/>
        <v>5.182997839353118</v>
      </c>
      <c r="N8571" s="283">
        <f t="shared" si="1905"/>
        <v>2.1843738559015753</v>
      </c>
      <c r="O8571" s="283">
        <f t="shared" si="1906"/>
        <v>0.69541657118954125</v>
      </c>
      <c r="P8571" s="21">
        <f t="shared" si="1898"/>
        <v>0</v>
      </c>
      <c r="Q8571" s="21">
        <f t="shared" si="1899"/>
        <v>0.81803459285312596</v>
      </c>
      <c r="R8571">
        <f t="shared" si="1900"/>
        <v>0.9440993384982781</v>
      </c>
      <c r="S8571" s="296">
        <f t="shared" si="1907"/>
        <v>0</v>
      </c>
      <c r="T8571" s="283">
        <f t="shared" si="1908"/>
        <v>0.49097771112759464</v>
      </c>
    </row>
    <row r="8572" spans="1:20" x14ac:dyDescent="0.25">
      <c r="A8572" s="286">
        <v>43458</v>
      </c>
      <c r="B8572" s="1">
        <f t="shared" si="1901"/>
        <v>1</v>
      </c>
      <c r="C8572" s="285">
        <v>2</v>
      </c>
      <c r="D8572" t="s">
        <v>713</v>
      </c>
      <c r="F8572" s="16">
        <v>23</v>
      </c>
      <c r="G8572" t="str">
        <f t="shared" si="1895"/>
        <v>heating</v>
      </c>
      <c r="H8572" s="283">
        <f>IF(G8572="heating",F8572*Assumptions!M$4+Assumptions!M$7,0)</f>
        <v>0.4979827864482973</v>
      </c>
      <c r="I8572" s="15">
        <f t="shared" si="1896"/>
        <v>1.0509704703585963</v>
      </c>
      <c r="J8572" s="15">
        <f t="shared" si="1897"/>
        <v>1.017726725449043</v>
      </c>
      <c r="K8572" s="283">
        <f t="shared" si="1902"/>
        <v>0.5326427545726049</v>
      </c>
      <c r="L8572" s="283">
        <f t="shared" si="1903"/>
        <v>3.0592830131973998</v>
      </c>
      <c r="M8572" s="283">
        <f t="shared" si="1904"/>
        <v>5.5598708251405826</v>
      </c>
      <c r="N8572" s="283">
        <f t="shared" si="1905"/>
        <v>2.0731424140202046</v>
      </c>
      <c r="O8572" s="283">
        <f t="shared" si="1906"/>
        <v>0.78600723237663739</v>
      </c>
      <c r="P8572" s="21">
        <f t="shared" si="1898"/>
        <v>0</v>
      </c>
      <c r="Q8572" s="21">
        <f t="shared" si="1899"/>
        <v>0.74507607494346417</v>
      </c>
      <c r="R8572">
        <f t="shared" si="1900"/>
        <v>0.9440993384982781</v>
      </c>
      <c r="S8572" s="296">
        <f t="shared" si="1907"/>
        <v>0</v>
      </c>
      <c r="T8572" s="283">
        <f t="shared" si="1908"/>
        <v>0.5326427545726049</v>
      </c>
    </row>
    <row r="8573" spans="1:20" x14ac:dyDescent="0.25">
      <c r="A8573" s="286">
        <v>43458</v>
      </c>
      <c r="B8573" s="1">
        <f t="shared" si="1901"/>
        <v>1</v>
      </c>
      <c r="C8573" s="285">
        <v>3</v>
      </c>
      <c r="D8573" t="s">
        <v>713</v>
      </c>
      <c r="F8573" s="16">
        <v>23</v>
      </c>
      <c r="G8573" t="str">
        <f t="shared" si="1895"/>
        <v>heating</v>
      </c>
      <c r="H8573" s="283">
        <f>IF(G8573="heating",F8573*Assumptions!M$4+Assumptions!M$7,0)</f>
        <v>0.4979827864482973</v>
      </c>
      <c r="I8573" s="15">
        <f t="shared" si="1896"/>
        <v>1.0924036124451033</v>
      </c>
      <c r="J8573" s="15">
        <f t="shared" si="1897"/>
        <v>1.017726725449043</v>
      </c>
      <c r="K8573" s="283">
        <f t="shared" si="1902"/>
        <v>0.5536415014965077</v>
      </c>
      <c r="L8573" s="283">
        <f t="shared" si="1903"/>
        <v>3.0592830131973998</v>
      </c>
      <c r="M8573" s="283">
        <f t="shared" si="1904"/>
        <v>5.7790614916510066</v>
      </c>
      <c r="N8573" s="283">
        <f t="shared" si="1905"/>
        <v>2.0731424140202046</v>
      </c>
      <c r="O8573" s="283">
        <f t="shared" si="1906"/>
        <v>0.81699454387452497</v>
      </c>
      <c r="P8573" s="21">
        <f t="shared" si="1898"/>
        <v>0</v>
      </c>
      <c r="Q8573" s="21">
        <f t="shared" si="1899"/>
        <v>0.69158980876382303</v>
      </c>
      <c r="R8573">
        <f t="shared" si="1900"/>
        <v>0.9440993384982781</v>
      </c>
      <c r="S8573" s="296">
        <f t="shared" si="1907"/>
        <v>0</v>
      </c>
      <c r="T8573" s="283">
        <f t="shared" si="1908"/>
        <v>0.5536415014965077</v>
      </c>
    </row>
    <row r="8574" spans="1:20" x14ac:dyDescent="0.25">
      <c r="A8574" s="286">
        <v>43458</v>
      </c>
      <c r="B8574" s="1">
        <f t="shared" si="1901"/>
        <v>1</v>
      </c>
      <c r="C8574" s="285">
        <v>4</v>
      </c>
      <c r="D8574" t="s">
        <v>713</v>
      </c>
      <c r="F8574" s="16">
        <v>21</v>
      </c>
      <c r="G8574" t="str">
        <f t="shared" si="1895"/>
        <v>heating</v>
      </c>
      <c r="H8574" s="283">
        <f>IF(G8574="heating",F8574*Assumptions!M$4+Assumptions!M$7,0)</f>
        <v>0.51937453492237728</v>
      </c>
      <c r="I8574" s="15">
        <f t="shared" si="1896"/>
        <v>1.1348296917927807</v>
      </c>
      <c r="J8574" s="15">
        <f t="shared" si="1897"/>
        <v>1.017726725449043</v>
      </c>
      <c r="K8574" s="283">
        <f t="shared" si="1902"/>
        <v>0.59984980450258685</v>
      </c>
      <c r="L8574" s="283">
        <f t="shared" si="1903"/>
        <v>3.0222800846604434</v>
      </c>
      <c r="M8574" s="283">
        <f t="shared" si="1904"/>
        <v>6.1856629703963648</v>
      </c>
      <c r="N8574" s="283">
        <f t="shared" si="1905"/>
        <v>1.9596958788221039</v>
      </c>
      <c r="O8574" s="283">
        <f t="shared" si="1906"/>
        <v>0.92509972467018697</v>
      </c>
      <c r="P8574" s="21">
        <f t="shared" si="1898"/>
        <v>0</v>
      </c>
      <c r="Q8574" s="21">
        <f t="shared" si="1899"/>
        <v>0.6473875548762833</v>
      </c>
      <c r="R8574">
        <f t="shared" si="1900"/>
        <v>0.9440993384982781</v>
      </c>
      <c r="S8574" s="296">
        <f t="shared" si="1907"/>
        <v>0</v>
      </c>
      <c r="T8574" s="283">
        <f t="shared" si="1908"/>
        <v>0.59984980450258685</v>
      </c>
    </row>
    <row r="8575" spans="1:20" x14ac:dyDescent="0.25">
      <c r="A8575" s="286">
        <v>43458</v>
      </c>
      <c r="B8575" s="1">
        <f t="shared" si="1901"/>
        <v>1</v>
      </c>
      <c r="C8575" s="285">
        <v>5</v>
      </c>
      <c r="D8575" t="s">
        <v>713</v>
      </c>
      <c r="F8575" s="16">
        <v>21</v>
      </c>
      <c r="G8575" t="str">
        <f t="shared" si="1895"/>
        <v>heating</v>
      </c>
      <c r="H8575" s="283">
        <f>IF(G8575="heating",F8575*Assumptions!M$4+Assumptions!M$7,0)</f>
        <v>0.51937453492237728</v>
      </c>
      <c r="I8575" s="15">
        <f t="shared" si="1896"/>
        <v>1.1635558681477385</v>
      </c>
      <c r="J8575" s="15">
        <f t="shared" si="1897"/>
        <v>1.017726725449043</v>
      </c>
      <c r="K8575" s="283">
        <f t="shared" si="1902"/>
        <v>0.61503392542861446</v>
      </c>
      <c r="L8575" s="283">
        <f t="shared" si="1903"/>
        <v>3.0222800846604434</v>
      </c>
      <c r="M8575" s="283">
        <f t="shared" si="1904"/>
        <v>6.3422419237362497</v>
      </c>
      <c r="N8575" s="283">
        <f t="shared" si="1905"/>
        <v>1.9596958788221039</v>
      </c>
      <c r="O8575" s="283">
        <f t="shared" si="1906"/>
        <v>0.94851696342326952</v>
      </c>
      <c r="P8575" s="21">
        <f t="shared" si="1898"/>
        <v>0</v>
      </c>
      <c r="Q8575" s="21">
        <f t="shared" si="1899"/>
        <v>0.72139578924615555</v>
      </c>
      <c r="R8575">
        <f t="shared" si="1900"/>
        <v>0.9440993384982781</v>
      </c>
      <c r="S8575" s="296">
        <f t="shared" si="1907"/>
        <v>0</v>
      </c>
      <c r="T8575" s="283">
        <f t="shared" si="1908"/>
        <v>0.61503392542861446</v>
      </c>
    </row>
    <row r="8576" spans="1:20" x14ac:dyDescent="0.25">
      <c r="A8576" s="286">
        <v>43458</v>
      </c>
      <c r="B8576" s="1">
        <f t="shared" si="1901"/>
        <v>1</v>
      </c>
      <c r="C8576" s="285">
        <v>6</v>
      </c>
      <c r="D8576" t="s">
        <v>713</v>
      </c>
      <c r="F8576" s="16">
        <v>21</v>
      </c>
      <c r="G8576" t="str">
        <f t="shared" si="1895"/>
        <v>heating</v>
      </c>
      <c r="H8576" s="283">
        <f>IF(G8576="heating",F8576*Assumptions!M$4+Assumptions!M$7,0)</f>
        <v>0.51937453492237728</v>
      </c>
      <c r="I8576" s="15">
        <f t="shared" si="1896"/>
        <v>1.2083911162615524</v>
      </c>
      <c r="J8576" s="15">
        <f t="shared" si="1897"/>
        <v>1.017726725449043</v>
      </c>
      <c r="K8576" s="283">
        <f t="shared" si="1902"/>
        <v>0.63873300116693865</v>
      </c>
      <c r="L8576" s="283">
        <f t="shared" si="1903"/>
        <v>3.0222800846604434</v>
      </c>
      <c r="M8576" s="283">
        <f t="shared" si="1904"/>
        <v>6.5866272584097043</v>
      </c>
      <c r="N8576" s="283">
        <f t="shared" si="1905"/>
        <v>1.9596958788221039</v>
      </c>
      <c r="O8576" s="283">
        <f t="shared" si="1906"/>
        <v>0.98506612669030058</v>
      </c>
      <c r="P8576" s="21">
        <f t="shared" si="1898"/>
        <v>0</v>
      </c>
      <c r="Q8576" s="21">
        <f t="shared" si="1899"/>
        <v>0.87787080972652631</v>
      </c>
      <c r="R8576">
        <f t="shared" si="1900"/>
        <v>0.9440993384982781</v>
      </c>
      <c r="S8576" s="296">
        <f t="shared" si="1907"/>
        <v>0</v>
      </c>
      <c r="T8576" s="283">
        <f t="shared" si="1908"/>
        <v>0.63873300116693865</v>
      </c>
    </row>
    <row r="8577" spans="1:20" x14ac:dyDescent="0.25">
      <c r="A8577" s="286">
        <v>43458</v>
      </c>
      <c r="B8577" s="1">
        <f t="shared" si="1901"/>
        <v>1</v>
      </c>
      <c r="C8577" s="285">
        <v>7</v>
      </c>
      <c r="D8577" t="s">
        <v>714</v>
      </c>
      <c r="F8577" s="16">
        <v>21</v>
      </c>
      <c r="G8577" t="str">
        <f t="shared" si="1895"/>
        <v>heating</v>
      </c>
      <c r="H8577" s="283">
        <f>IF(G8577="heating",F8577*Assumptions!M$4+Assumptions!M$7,0)</f>
        <v>0.51937453492237728</v>
      </c>
      <c r="I8577" s="15">
        <f t="shared" si="1896"/>
        <v>1.1637425769249583</v>
      </c>
      <c r="J8577" s="15">
        <f t="shared" si="1897"/>
        <v>1.017726725449043</v>
      </c>
      <c r="K8577" s="283">
        <f t="shared" si="1902"/>
        <v>0.61513261620514625</v>
      </c>
      <c r="L8577" s="283">
        <f t="shared" si="1903"/>
        <v>3.0222800846604434</v>
      </c>
      <c r="M8577" s="283">
        <f t="shared" si="1904"/>
        <v>6.3432596249630073</v>
      </c>
      <c r="N8577" s="283">
        <f t="shared" si="1905"/>
        <v>1.9596958788221039</v>
      </c>
      <c r="O8577" s="283">
        <f t="shared" si="1906"/>
        <v>0.94866916620721942</v>
      </c>
      <c r="P8577" s="21">
        <f t="shared" si="1898"/>
        <v>0</v>
      </c>
      <c r="Q8577" s="21">
        <f t="shared" si="1899"/>
        <v>0.97331382064367777</v>
      </c>
      <c r="R8577">
        <f t="shared" si="1900"/>
        <v>0.9440993384982781</v>
      </c>
      <c r="S8577" s="296">
        <f t="shared" si="1907"/>
        <v>0</v>
      </c>
      <c r="T8577" s="283">
        <f t="shared" si="1908"/>
        <v>0.61513261620514625</v>
      </c>
    </row>
    <row r="8578" spans="1:20" x14ac:dyDescent="0.25">
      <c r="A8578" s="286">
        <v>43458</v>
      </c>
      <c r="B8578" s="1">
        <f t="shared" si="1901"/>
        <v>1</v>
      </c>
      <c r="C8578" s="285">
        <v>8</v>
      </c>
      <c r="D8578" t="s">
        <v>714</v>
      </c>
      <c r="F8578" s="16">
        <v>21</v>
      </c>
      <c r="G8578" t="str">
        <f t="shared" ref="G8578:G8641" si="1909">VLOOKUP(A8578,U$2:W$366,3,FALSE)</f>
        <v>heating</v>
      </c>
      <c r="H8578" s="283">
        <f>IF(G8578="heating",F8578*Assumptions!M$4+Assumptions!M$7,0)</f>
        <v>0.51937453492237728</v>
      </c>
      <c r="I8578" s="15">
        <f t="shared" ref="I8578:I8641" si="1910">VLOOKUP(C8578,AO$2:AQ$25,3,FALSE)</f>
        <v>1.094193721037565</v>
      </c>
      <c r="J8578" s="15">
        <f t="shared" ref="J8578:J8641" si="1911">VLOOKUP(B8578,AS$4:AU$10,3,FALSE)</f>
        <v>1.017726725449043</v>
      </c>
      <c r="K8578" s="283">
        <f t="shared" si="1902"/>
        <v>0.57837038843727306</v>
      </c>
      <c r="L8578" s="283">
        <f t="shared" si="1903"/>
        <v>3.0222800846604434</v>
      </c>
      <c r="M8578" s="283">
        <f t="shared" si="1904"/>
        <v>5.9641668098847793</v>
      </c>
      <c r="N8578" s="283">
        <f t="shared" si="1905"/>
        <v>1.9596958788221039</v>
      </c>
      <c r="O8578" s="283">
        <f t="shared" si="1906"/>
        <v>0.89197376257276595</v>
      </c>
      <c r="P8578" s="21">
        <f t="shared" ref="P8578:P8641" si="1912">IF(G8578="cooling",IF(F8578&lt;61,0.025,(F8578^2*AX$25+F8578*AY$25+AZ$25)),0)</f>
        <v>0</v>
      </c>
      <c r="Q8578" s="21">
        <f t="shared" ref="Q8578:Q8641" si="1913">VLOOKUP(C8578,BB$2:BC$25,2,FALSE)</f>
        <v>0.94940007506179924</v>
      </c>
      <c r="R8578">
        <f t="shared" ref="R8578:R8641" si="1914">VLOOKUP(B8578,AS$4:AV$10,4,FALSE)</f>
        <v>0.9440993384982781</v>
      </c>
      <c r="S8578" s="296">
        <f t="shared" si="1907"/>
        <v>0</v>
      </c>
      <c r="T8578" s="283">
        <f t="shared" si="1908"/>
        <v>0.57837038843727306</v>
      </c>
    </row>
    <row r="8579" spans="1:20" x14ac:dyDescent="0.25">
      <c r="A8579" s="286">
        <v>43458</v>
      </c>
      <c r="B8579" s="1">
        <f t="shared" ref="B8579:B8642" si="1915">WEEKDAY(A8579,2)</f>
        <v>1</v>
      </c>
      <c r="C8579" s="285">
        <v>9</v>
      </c>
      <c r="D8579" t="s">
        <v>714</v>
      </c>
      <c r="F8579" s="16">
        <v>21</v>
      </c>
      <c r="G8579" t="str">
        <f t="shared" si="1909"/>
        <v>heating</v>
      </c>
      <c r="H8579" s="283">
        <f>IF(G8579="heating",F8579*Assumptions!M$4+Assumptions!M$7,0)</f>
        <v>0.51937453492237728</v>
      </c>
      <c r="I8579" s="15">
        <f t="shared" si="1910"/>
        <v>1.0343009000871222</v>
      </c>
      <c r="J8579" s="15">
        <f t="shared" si="1911"/>
        <v>1.017726725449043</v>
      </c>
      <c r="K8579" s="283">
        <f t="shared" ref="K8579:K8642" si="1916">H8579*I8579*J8579</f>
        <v>0.54671216060092231</v>
      </c>
      <c r="L8579" s="283">
        <f t="shared" ref="L8579:L8642" si="1917">VLOOKUP(F8579,BL$2:BN$92,2,FALSE)</f>
        <v>3.0222800846604434</v>
      </c>
      <c r="M8579" s="283">
        <f t="shared" ref="M8579:M8642" si="1918">IF(G8579="heating",K8579*(L8579*3.412),0)</f>
        <v>5.637706542388198</v>
      </c>
      <c r="N8579" s="283">
        <f t="shared" ref="N8579:N8642" si="1919">VLOOKUP(F8579,BL$2:BN$92,3,FALSE)</f>
        <v>1.9596958788221039</v>
      </c>
      <c r="O8579" s="283">
        <f t="shared" ref="O8579:O8642" si="1920">IF(F8579&lt;=61,IF(G8579="heating",IF(F8579&gt;=5,K8579*L8579/N8579,0),0),0)</f>
        <v>0.8431498442600146</v>
      </c>
      <c r="P8579" s="21">
        <f t="shared" si="1912"/>
        <v>0</v>
      </c>
      <c r="Q8579" s="21">
        <f t="shared" si="1913"/>
        <v>0.8408485371888097</v>
      </c>
      <c r="R8579">
        <f t="shared" si="1914"/>
        <v>0.9440993384982781</v>
      </c>
      <c r="S8579" s="296">
        <f t="shared" ref="S8579:S8642" si="1921">P8579*Q8579*R8579</f>
        <v>0</v>
      </c>
      <c r="T8579" s="283">
        <f t="shared" ref="T8579:T8642" si="1922">K8579+S8579</f>
        <v>0.54671216060092231</v>
      </c>
    </row>
    <row r="8580" spans="1:20" x14ac:dyDescent="0.25">
      <c r="A8580" s="286">
        <v>43458</v>
      </c>
      <c r="B8580" s="1">
        <f t="shared" si="1915"/>
        <v>1</v>
      </c>
      <c r="C8580" s="285">
        <v>10</v>
      </c>
      <c r="D8580" t="s">
        <v>714</v>
      </c>
      <c r="F8580" s="16">
        <v>21</v>
      </c>
      <c r="G8580" t="str">
        <f t="shared" si="1909"/>
        <v>heating</v>
      </c>
      <c r="H8580" s="283">
        <f>IF(G8580="heating",F8580*Assumptions!M$4+Assumptions!M$7,0)</f>
        <v>0.51937453492237728</v>
      </c>
      <c r="I8580" s="15">
        <f t="shared" si="1910"/>
        <v>0.98112329028689171</v>
      </c>
      <c r="J8580" s="15">
        <f t="shared" si="1911"/>
        <v>1.017726725449043</v>
      </c>
      <c r="K8580" s="283">
        <f t="shared" si="1916"/>
        <v>0.5186034681043501</v>
      </c>
      <c r="L8580" s="283">
        <f t="shared" si="1917"/>
        <v>3.0222800846604434</v>
      </c>
      <c r="M8580" s="283">
        <f t="shared" si="1918"/>
        <v>5.3478491530597418</v>
      </c>
      <c r="N8580" s="283">
        <f t="shared" si="1919"/>
        <v>1.9596958788221039</v>
      </c>
      <c r="O8580" s="283">
        <f t="shared" si="1920"/>
        <v>0.79980008654694734</v>
      </c>
      <c r="P8580" s="21">
        <f t="shared" si="1912"/>
        <v>0</v>
      </c>
      <c r="Q8580" s="21">
        <f t="shared" si="1913"/>
        <v>0.74504051125983206</v>
      </c>
      <c r="R8580">
        <f t="shared" si="1914"/>
        <v>0.9440993384982781</v>
      </c>
      <c r="S8580" s="296">
        <f t="shared" si="1921"/>
        <v>0</v>
      </c>
      <c r="T8580" s="283">
        <f t="shared" si="1922"/>
        <v>0.5186034681043501</v>
      </c>
    </row>
    <row r="8581" spans="1:20" x14ac:dyDescent="0.25">
      <c r="A8581" s="286">
        <v>43458</v>
      </c>
      <c r="B8581" s="1">
        <f t="shared" si="1915"/>
        <v>1</v>
      </c>
      <c r="C8581" s="285">
        <v>11</v>
      </c>
      <c r="D8581" t="s">
        <v>714</v>
      </c>
      <c r="F8581" s="16">
        <v>23</v>
      </c>
      <c r="G8581" t="str">
        <f t="shared" si="1909"/>
        <v>heating</v>
      </c>
      <c r="H8581" s="283">
        <f>IF(G8581="heating",F8581*Assumptions!M$4+Assumptions!M$7,0)</f>
        <v>0.4979827864482973</v>
      </c>
      <c r="I8581" s="15">
        <f t="shared" si="1910"/>
        <v>0.94956163997961163</v>
      </c>
      <c r="J8581" s="15">
        <f t="shared" si="1911"/>
        <v>1.017726725449043</v>
      </c>
      <c r="K8581" s="283">
        <f t="shared" si="1916"/>
        <v>0.48124770563976632</v>
      </c>
      <c r="L8581" s="283">
        <f t="shared" si="1917"/>
        <v>3.0592830131973998</v>
      </c>
      <c r="M8581" s="283">
        <f t="shared" si="1918"/>
        <v>5.0233952405855105</v>
      </c>
      <c r="N8581" s="283">
        <f t="shared" si="1919"/>
        <v>2.0731424140202046</v>
      </c>
      <c r="O8581" s="283">
        <f t="shared" si="1920"/>
        <v>0.71016487871132372</v>
      </c>
      <c r="P8581" s="21">
        <f t="shared" si="1912"/>
        <v>0</v>
      </c>
      <c r="Q8581" s="21">
        <f t="shared" si="1913"/>
        <v>0.72850690893675296</v>
      </c>
      <c r="R8581">
        <f t="shared" si="1914"/>
        <v>0.9440993384982781</v>
      </c>
      <c r="S8581" s="296">
        <f t="shared" si="1921"/>
        <v>0</v>
      </c>
      <c r="T8581" s="283">
        <f t="shared" si="1922"/>
        <v>0.48124770563976632</v>
      </c>
    </row>
    <row r="8582" spans="1:20" x14ac:dyDescent="0.25">
      <c r="A8582" s="286">
        <v>43458</v>
      </c>
      <c r="B8582" s="1">
        <f t="shared" si="1915"/>
        <v>1</v>
      </c>
      <c r="C8582" s="285">
        <v>12</v>
      </c>
      <c r="D8582" t="s">
        <v>714</v>
      </c>
      <c r="F8582" s="16">
        <v>25</v>
      </c>
      <c r="G8582" t="str">
        <f t="shared" si="1909"/>
        <v>heating</v>
      </c>
      <c r="H8582" s="283">
        <f>IF(G8582="heating",F8582*Assumptions!M$4+Assumptions!M$7,0)</f>
        <v>0.47659103797421726</v>
      </c>
      <c r="I8582" s="15">
        <f t="shared" si="1910"/>
        <v>0.91648403420261149</v>
      </c>
      <c r="J8582" s="15">
        <f t="shared" si="1911"/>
        <v>1.017726725449043</v>
      </c>
      <c r="K8582" s="283">
        <f t="shared" si="1916"/>
        <v>0.44453089947042834</v>
      </c>
      <c r="L8582" s="283">
        <f t="shared" si="1917"/>
        <v>3.0939281817466902</v>
      </c>
      <c r="M8582" s="283">
        <f t="shared" si="1918"/>
        <v>4.6926828637281393</v>
      </c>
      <c r="N8582" s="283">
        <f t="shared" si="1919"/>
        <v>2.1843738559015753</v>
      </c>
      <c r="O8582" s="283">
        <f t="shared" si="1920"/>
        <v>0.62962971004846813</v>
      </c>
      <c r="P8582" s="21">
        <f t="shared" si="1912"/>
        <v>0</v>
      </c>
      <c r="Q8582" s="21">
        <f t="shared" si="1913"/>
        <v>0.75910815787401487</v>
      </c>
      <c r="R8582">
        <f t="shared" si="1914"/>
        <v>0.9440993384982781</v>
      </c>
      <c r="S8582" s="296">
        <f t="shared" si="1921"/>
        <v>0</v>
      </c>
      <c r="T8582" s="283">
        <f t="shared" si="1922"/>
        <v>0.44453089947042834</v>
      </c>
    </row>
    <row r="8583" spans="1:20" x14ac:dyDescent="0.25">
      <c r="A8583" s="286">
        <v>43458</v>
      </c>
      <c r="B8583" s="1">
        <f t="shared" si="1915"/>
        <v>1</v>
      </c>
      <c r="C8583" s="285">
        <v>13</v>
      </c>
      <c r="D8583" t="s">
        <v>714</v>
      </c>
      <c r="F8583" s="16">
        <v>25</v>
      </c>
      <c r="G8583" t="str">
        <f t="shared" si="1909"/>
        <v>heating</v>
      </c>
      <c r="H8583" s="283">
        <f>IF(G8583="heating",F8583*Assumptions!M$4+Assumptions!M$7,0)</f>
        <v>0.47659103797421726</v>
      </c>
      <c r="I8583" s="15">
        <f t="shared" si="1910"/>
        <v>0.90040206880052787</v>
      </c>
      <c r="J8583" s="15">
        <f t="shared" si="1911"/>
        <v>1.017726725449043</v>
      </c>
      <c r="K8583" s="283">
        <f t="shared" si="1916"/>
        <v>0.43673051203469909</v>
      </c>
      <c r="L8583" s="283">
        <f t="shared" si="1917"/>
        <v>3.0939281817466902</v>
      </c>
      <c r="M8583" s="283">
        <f t="shared" si="1918"/>
        <v>4.6103382067117336</v>
      </c>
      <c r="N8583" s="283">
        <f t="shared" si="1919"/>
        <v>2.1843738559015753</v>
      </c>
      <c r="O8583" s="283">
        <f t="shared" si="1920"/>
        <v>0.61858130894682395</v>
      </c>
      <c r="P8583" s="21">
        <f t="shared" si="1912"/>
        <v>0</v>
      </c>
      <c r="Q8583" s="21">
        <f t="shared" si="1913"/>
        <v>0.79115902007799765</v>
      </c>
      <c r="R8583">
        <f t="shared" si="1914"/>
        <v>0.9440993384982781</v>
      </c>
      <c r="S8583" s="296">
        <f t="shared" si="1921"/>
        <v>0</v>
      </c>
      <c r="T8583" s="283">
        <f t="shared" si="1922"/>
        <v>0.43673051203469909</v>
      </c>
    </row>
    <row r="8584" spans="1:20" x14ac:dyDescent="0.25">
      <c r="A8584" s="286">
        <v>43458</v>
      </c>
      <c r="B8584" s="1">
        <f t="shared" si="1915"/>
        <v>1</v>
      </c>
      <c r="C8584" s="285">
        <v>14</v>
      </c>
      <c r="D8584" t="s">
        <v>714</v>
      </c>
      <c r="F8584" s="16">
        <v>27</v>
      </c>
      <c r="G8584" t="str">
        <f t="shared" si="1909"/>
        <v>heating</v>
      </c>
      <c r="H8584" s="283">
        <f>IF(G8584="heating",F8584*Assumptions!M$4+Assumptions!M$7,0)</f>
        <v>0.45519928950013722</v>
      </c>
      <c r="I8584" s="15">
        <f t="shared" si="1910"/>
        <v>0.86032894500746537</v>
      </c>
      <c r="J8584" s="15">
        <f t="shared" si="1911"/>
        <v>1.017726725449043</v>
      </c>
      <c r="K8584" s="283">
        <f t="shared" si="1916"/>
        <v>0.39856328465792523</v>
      </c>
      <c r="L8584" s="283">
        <f t="shared" si="1917"/>
        <v>3.1143580678163376</v>
      </c>
      <c r="M8584" s="283">
        <f t="shared" si="1918"/>
        <v>4.2352090811465999</v>
      </c>
      <c r="N8584" s="283">
        <f t="shared" si="1919"/>
        <v>2.2875213966102126</v>
      </c>
      <c r="O8584" s="283">
        <f t="shared" si="1920"/>
        <v>0.54262608557418346</v>
      </c>
      <c r="P8584" s="21">
        <f t="shared" si="1912"/>
        <v>0</v>
      </c>
      <c r="Q8584" s="21">
        <f t="shared" si="1913"/>
        <v>0.84355555031342389</v>
      </c>
      <c r="R8584">
        <f t="shared" si="1914"/>
        <v>0.9440993384982781</v>
      </c>
      <c r="S8584" s="296">
        <f t="shared" si="1921"/>
        <v>0</v>
      </c>
      <c r="T8584" s="283">
        <f t="shared" si="1922"/>
        <v>0.39856328465792523</v>
      </c>
    </row>
    <row r="8585" spans="1:20" x14ac:dyDescent="0.25">
      <c r="A8585" s="286">
        <v>43458</v>
      </c>
      <c r="B8585" s="1">
        <f t="shared" si="1915"/>
        <v>1</v>
      </c>
      <c r="C8585" s="285">
        <v>15</v>
      </c>
      <c r="D8585" t="s">
        <v>714</v>
      </c>
      <c r="F8585" s="16">
        <v>25</v>
      </c>
      <c r="G8585" t="str">
        <f t="shared" si="1909"/>
        <v>heating</v>
      </c>
      <c r="H8585" s="283">
        <f>IF(G8585="heating",F8585*Assumptions!M$4+Assumptions!M$7,0)</f>
        <v>0.47659103797421726</v>
      </c>
      <c r="I8585" s="15">
        <f t="shared" si="1910"/>
        <v>0.85754515037175039</v>
      </c>
      <c r="J8585" s="15">
        <f t="shared" si="1911"/>
        <v>1.017726725449043</v>
      </c>
      <c r="K8585" s="283">
        <f t="shared" si="1916"/>
        <v>0.41594321647177007</v>
      </c>
      <c r="L8585" s="283">
        <f t="shared" si="1917"/>
        <v>3.0939281817466902</v>
      </c>
      <c r="M8585" s="283">
        <f t="shared" si="1918"/>
        <v>4.3908974753978507</v>
      </c>
      <c r="N8585" s="283">
        <f t="shared" si="1919"/>
        <v>2.1843738559015753</v>
      </c>
      <c r="O8585" s="283">
        <f t="shared" si="1920"/>
        <v>0.58913836382518914</v>
      </c>
      <c r="P8585" s="21">
        <f t="shared" si="1912"/>
        <v>0</v>
      </c>
      <c r="Q8585" s="21">
        <f t="shared" si="1913"/>
        <v>0.96592607327566882</v>
      </c>
      <c r="R8585">
        <f t="shared" si="1914"/>
        <v>0.9440993384982781</v>
      </c>
      <c r="S8585" s="296">
        <f t="shared" si="1921"/>
        <v>0</v>
      </c>
      <c r="T8585" s="283">
        <f t="shared" si="1922"/>
        <v>0.41594321647177007</v>
      </c>
    </row>
    <row r="8586" spans="1:20" x14ac:dyDescent="0.25">
      <c r="A8586" s="286">
        <v>43458</v>
      </c>
      <c r="B8586" s="1">
        <f t="shared" si="1915"/>
        <v>1</v>
      </c>
      <c r="C8586" s="285">
        <v>16</v>
      </c>
      <c r="D8586" t="s">
        <v>714</v>
      </c>
      <c r="F8586" s="16">
        <v>23</v>
      </c>
      <c r="G8586" t="str">
        <f t="shared" si="1909"/>
        <v>heating</v>
      </c>
      <c r="H8586" s="283">
        <f>IF(G8586="heating",F8586*Assumptions!M$4+Assumptions!M$7,0)</f>
        <v>0.4979827864482973</v>
      </c>
      <c r="I8586" s="15">
        <f t="shared" si="1910"/>
        <v>0.88344815438260227</v>
      </c>
      <c r="J8586" s="15">
        <f t="shared" si="1911"/>
        <v>1.017726725449043</v>
      </c>
      <c r="K8586" s="283">
        <f t="shared" si="1916"/>
        <v>0.4477407041816075</v>
      </c>
      <c r="L8586" s="283">
        <f t="shared" si="1917"/>
        <v>3.0592830131973998</v>
      </c>
      <c r="M8586" s="283">
        <f t="shared" si="1918"/>
        <v>4.6736399904748733</v>
      </c>
      <c r="N8586" s="283">
        <f t="shared" si="1919"/>
        <v>2.0731424140202046</v>
      </c>
      <c r="O8586" s="283">
        <f t="shared" si="1920"/>
        <v>0.66071945726275816</v>
      </c>
      <c r="P8586" s="21">
        <f t="shared" si="1912"/>
        <v>0</v>
      </c>
      <c r="Q8586" s="21">
        <f t="shared" si="1913"/>
        <v>1.1649354943302594</v>
      </c>
      <c r="R8586">
        <f t="shared" si="1914"/>
        <v>0.9440993384982781</v>
      </c>
      <c r="S8586" s="296">
        <f t="shared" si="1921"/>
        <v>0</v>
      </c>
      <c r="T8586" s="283">
        <f t="shared" si="1922"/>
        <v>0.4477407041816075</v>
      </c>
    </row>
    <row r="8587" spans="1:20" x14ac:dyDescent="0.25">
      <c r="A8587" s="286">
        <v>43458</v>
      </c>
      <c r="B8587" s="1">
        <f t="shared" si="1915"/>
        <v>1</v>
      </c>
      <c r="C8587" s="285">
        <v>17</v>
      </c>
      <c r="D8587" t="s">
        <v>714</v>
      </c>
      <c r="E8587" t="s">
        <v>685</v>
      </c>
      <c r="F8587" s="16">
        <v>21</v>
      </c>
      <c r="G8587" t="str">
        <f t="shared" si="1909"/>
        <v>heating</v>
      </c>
      <c r="H8587" s="283">
        <f>IF(G8587="heating",F8587*Assumptions!M$4+Assumptions!M$7,0)</f>
        <v>0.51937453492237728</v>
      </c>
      <c r="I8587" s="15">
        <f t="shared" si="1910"/>
        <v>0.94025748850374469</v>
      </c>
      <c r="J8587" s="15">
        <f t="shared" si="1911"/>
        <v>1.017726725449043</v>
      </c>
      <c r="K8587" s="283">
        <f t="shared" si="1916"/>
        <v>0.49700256764523665</v>
      </c>
      <c r="L8587" s="283">
        <f t="shared" si="1917"/>
        <v>3.0222800846604434</v>
      </c>
      <c r="M8587" s="283">
        <f t="shared" si="1918"/>
        <v>5.1251002430922643</v>
      </c>
      <c r="N8587" s="283">
        <f t="shared" si="1919"/>
        <v>1.9596958788221039</v>
      </c>
      <c r="O8587" s="283">
        <f t="shared" si="1920"/>
        <v>0.76648676891750434</v>
      </c>
      <c r="P8587" s="21">
        <f t="shared" si="1912"/>
        <v>0</v>
      </c>
      <c r="Q8587" s="21">
        <f t="shared" si="1913"/>
        <v>1.3521540118753073</v>
      </c>
      <c r="R8587">
        <f t="shared" si="1914"/>
        <v>0.9440993384982781</v>
      </c>
      <c r="S8587" s="296">
        <f t="shared" si="1921"/>
        <v>0</v>
      </c>
      <c r="T8587" s="283">
        <f t="shared" si="1922"/>
        <v>0.49700256764523665</v>
      </c>
    </row>
    <row r="8588" spans="1:20" x14ac:dyDescent="0.25">
      <c r="A8588" s="286">
        <v>43458</v>
      </c>
      <c r="B8588" s="1">
        <f t="shared" si="1915"/>
        <v>1</v>
      </c>
      <c r="C8588" s="285">
        <v>18</v>
      </c>
      <c r="D8588" t="s">
        <v>714</v>
      </c>
      <c r="E8588" t="s">
        <v>685</v>
      </c>
      <c r="F8588" s="16">
        <v>19</v>
      </c>
      <c r="G8588" t="str">
        <f t="shared" si="1909"/>
        <v>heating</v>
      </c>
      <c r="H8588" s="283">
        <f>IF(G8588="heating",F8588*Assumptions!M$4+Assumptions!M$7,0)</f>
        <v>0.54076628339645738</v>
      </c>
      <c r="I8588" s="15">
        <f t="shared" si="1910"/>
        <v>0.98182363790757687</v>
      </c>
      <c r="J8588" s="15">
        <f t="shared" si="1911"/>
        <v>1.017726725449043</v>
      </c>
      <c r="K8588" s="283">
        <f t="shared" si="1916"/>
        <v>0.54034889617231563</v>
      </c>
      <c r="L8588" s="283">
        <f t="shared" si="1917"/>
        <v>2.9437809613584625</v>
      </c>
      <c r="M8588" s="283">
        <f t="shared" si="1918"/>
        <v>5.4273619218631364</v>
      </c>
      <c r="N8588" s="283">
        <f t="shared" si="1919"/>
        <v>1.8289671560163632</v>
      </c>
      <c r="O8588" s="283">
        <f t="shared" si="1920"/>
        <v>0.86970877952107528</v>
      </c>
      <c r="P8588" s="21">
        <f t="shared" si="1912"/>
        <v>0</v>
      </c>
      <c r="Q8588" s="21">
        <f t="shared" si="1913"/>
        <v>1.5598916921549892</v>
      </c>
      <c r="R8588">
        <f t="shared" si="1914"/>
        <v>0.9440993384982781</v>
      </c>
      <c r="S8588" s="296">
        <f t="shared" si="1921"/>
        <v>0</v>
      </c>
      <c r="T8588" s="283">
        <f t="shared" si="1922"/>
        <v>0.54034889617231563</v>
      </c>
    </row>
    <row r="8589" spans="1:20" x14ac:dyDescent="0.25">
      <c r="A8589" s="286">
        <v>43458</v>
      </c>
      <c r="B8589" s="1">
        <f t="shared" si="1915"/>
        <v>1</v>
      </c>
      <c r="C8589" s="285">
        <v>19</v>
      </c>
      <c r="D8589" t="s">
        <v>714</v>
      </c>
      <c r="F8589" s="16">
        <v>19</v>
      </c>
      <c r="G8589" t="str">
        <f t="shared" si="1909"/>
        <v>heating</v>
      </c>
      <c r="H8589" s="283">
        <f>IF(G8589="heating",F8589*Assumptions!M$4+Assumptions!M$7,0)</f>
        <v>0.54076628339645738</v>
      </c>
      <c r="I8589" s="15">
        <f t="shared" si="1910"/>
        <v>0.98418842963438757</v>
      </c>
      <c r="J8589" s="15">
        <f t="shared" si="1911"/>
        <v>1.017726725449043</v>
      </c>
      <c r="K8589" s="283">
        <f t="shared" si="1916"/>
        <v>0.54165036473543027</v>
      </c>
      <c r="L8589" s="283">
        <f t="shared" si="1917"/>
        <v>2.9437809613584625</v>
      </c>
      <c r="M8589" s="283">
        <f t="shared" si="1918"/>
        <v>5.4404341072085423</v>
      </c>
      <c r="N8589" s="283">
        <f t="shared" si="1919"/>
        <v>1.8289671560163632</v>
      </c>
      <c r="O8589" s="283">
        <f t="shared" si="1920"/>
        <v>0.87180353467580873</v>
      </c>
      <c r="P8589" s="21">
        <f t="shared" si="1912"/>
        <v>0</v>
      </c>
      <c r="Q8589" s="21">
        <f t="shared" si="1913"/>
        <v>1.6764212681468484</v>
      </c>
      <c r="R8589">
        <f t="shared" si="1914"/>
        <v>0.9440993384982781</v>
      </c>
      <c r="S8589" s="296">
        <f t="shared" si="1921"/>
        <v>0</v>
      </c>
      <c r="T8589" s="283">
        <f t="shared" si="1922"/>
        <v>0.54165036473543027</v>
      </c>
    </row>
    <row r="8590" spans="1:20" x14ac:dyDescent="0.25">
      <c r="A8590" s="286">
        <v>43458</v>
      </c>
      <c r="B8590" s="1">
        <f t="shared" si="1915"/>
        <v>1</v>
      </c>
      <c r="C8590" s="285">
        <v>20</v>
      </c>
      <c r="D8590" t="s">
        <v>714</v>
      </c>
      <c r="F8590" s="16">
        <v>18</v>
      </c>
      <c r="G8590" t="str">
        <f t="shared" si="1909"/>
        <v>heating</v>
      </c>
      <c r="H8590" s="283">
        <f>IF(G8590="heating",F8590*Assumptions!M$4+Assumptions!M$7,0)</f>
        <v>0.55146215763349737</v>
      </c>
      <c r="I8590" s="15">
        <f t="shared" si="1910"/>
        <v>0.97071962311712034</v>
      </c>
      <c r="J8590" s="15">
        <f t="shared" si="1911"/>
        <v>1.017726725449043</v>
      </c>
      <c r="K8590" s="283">
        <f t="shared" si="1916"/>
        <v>0.54480452229821807</v>
      </c>
      <c r="L8590" s="283">
        <f t="shared" si="1917"/>
        <v>2.9050026706454841</v>
      </c>
      <c r="M8590" s="283">
        <f t="shared" si="1918"/>
        <v>5.4000311167776784</v>
      </c>
      <c r="N8590" s="283">
        <f t="shared" si="1919"/>
        <v>1.7641684145174241</v>
      </c>
      <c r="O8590" s="283">
        <f t="shared" si="1920"/>
        <v>0.89711309829168773</v>
      </c>
      <c r="P8590" s="21">
        <f t="shared" si="1912"/>
        <v>0</v>
      </c>
      <c r="Q8590" s="21">
        <f t="shared" si="1913"/>
        <v>1.52436960139122</v>
      </c>
      <c r="R8590">
        <f t="shared" si="1914"/>
        <v>0.9440993384982781</v>
      </c>
      <c r="S8590" s="296">
        <f t="shared" si="1921"/>
        <v>0</v>
      </c>
      <c r="T8590" s="283">
        <f t="shared" si="1922"/>
        <v>0.54480452229821807</v>
      </c>
    </row>
    <row r="8591" spans="1:20" x14ac:dyDescent="0.25">
      <c r="A8591" s="286">
        <v>43458</v>
      </c>
      <c r="B8591" s="1">
        <f t="shared" si="1915"/>
        <v>1</v>
      </c>
      <c r="C8591" s="285">
        <v>21</v>
      </c>
      <c r="D8591" t="s">
        <v>714</v>
      </c>
      <c r="F8591" s="16">
        <v>18</v>
      </c>
      <c r="G8591" t="str">
        <f t="shared" si="1909"/>
        <v>heating</v>
      </c>
      <c r="H8591" s="283">
        <f>IF(G8591="heating",F8591*Assumptions!M$4+Assumptions!M$7,0)</f>
        <v>0.55146215763349737</v>
      </c>
      <c r="I8591" s="15">
        <f t="shared" si="1910"/>
        <v>0.95751150862929935</v>
      </c>
      <c r="J8591" s="15">
        <f t="shared" si="1911"/>
        <v>1.017726725449043</v>
      </c>
      <c r="K8591" s="283">
        <f t="shared" si="1916"/>
        <v>0.5373916294992751</v>
      </c>
      <c r="L8591" s="283">
        <f t="shared" si="1917"/>
        <v>2.9050026706454841</v>
      </c>
      <c r="M8591" s="283">
        <f t="shared" si="1918"/>
        <v>5.3265554936114716</v>
      </c>
      <c r="N8591" s="283">
        <f t="shared" si="1919"/>
        <v>1.7641684145174241</v>
      </c>
      <c r="O8591" s="283">
        <f t="shared" si="1920"/>
        <v>0.88490651234392348</v>
      </c>
      <c r="P8591" s="21">
        <f t="shared" si="1912"/>
        <v>0</v>
      </c>
      <c r="Q8591" s="21">
        <f t="shared" si="1913"/>
        <v>1.4448604713749031</v>
      </c>
      <c r="R8591">
        <f t="shared" si="1914"/>
        <v>0.9440993384982781</v>
      </c>
      <c r="S8591" s="296">
        <f t="shared" si="1921"/>
        <v>0</v>
      </c>
      <c r="T8591" s="283">
        <f t="shared" si="1922"/>
        <v>0.5373916294992751</v>
      </c>
    </row>
    <row r="8592" spans="1:20" x14ac:dyDescent="0.25">
      <c r="A8592" s="286">
        <v>43458</v>
      </c>
      <c r="B8592" s="1">
        <f t="shared" si="1915"/>
        <v>1</v>
      </c>
      <c r="C8592" s="285">
        <v>22</v>
      </c>
      <c r="D8592" t="s">
        <v>714</v>
      </c>
      <c r="F8592" s="16">
        <v>18</v>
      </c>
      <c r="G8592" t="str">
        <f t="shared" si="1909"/>
        <v>heating</v>
      </c>
      <c r="H8592" s="283">
        <f>IF(G8592="heating",F8592*Assumptions!M$4+Assumptions!M$7,0)</f>
        <v>0.55146215763349737</v>
      </c>
      <c r="I8592" s="15">
        <f t="shared" si="1910"/>
        <v>0.9426530227543114</v>
      </c>
      <c r="J8592" s="15">
        <f t="shared" si="1911"/>
        <v>1.017726725449043</v>
      </c>
      <c r="K8592" s="283">
        <f t="shared" si="1916"/>
        <v>0.529052485933594</v>
      </c>
      <c r="L8592" s="283">
        <f t="shared" si="1917"/>
        <v>2.9050026706454841</v>
      </c>
      <c r="M8592" s="283">
        <f t="shared" si="1918"/>
        <v>5.2438989940802418</v>
      </c>
      <c r="N8592" s="283">
        <f t="shared" si="1919"/>
        <v>1.7641684145174241</v>
      </c>
      <c r="O8592" s="283">
        <f t="shared" si="1920"/>
        <v>0.87117469732566943</v>
      </c>
      <c r="P8592" s="21">
        <f t="shared" si="1912"/>
        <v>0</v>
      </c>
      <c r="Q8592" s="21">
        <f t="shared" si="1913"/>
        <v>1.2427137171080138</v>
      </c>
      <c r="R8592">
        <f t="shared" si="1914"/>
        <v>0.9440993384982781</v>
      </c>
      <c r="S8592" s="296">
        <f t="shared" si="1921"/>
        <v>0</v>
      </c>
      <c r="T8592" s="283">
        <f t="shared" si="1922"/>
        <v>0.529052485933594</v>
      </c>
    </row>
    <row r="8593" spans="1:20" x14ac:dyDescent="0.25">
      <c r="A8593" s="286">
        <v>43458</v>
      </c>
      <c r="B8593" s="1">
        <f t="shared" si="1915"/>
        <v>1</v>
      </c>
      <c r="C8593" s="285">
        <v>23</v>
      </c>
      <c r="D8593" t="s">
        <v>713</v>
      </c>
      <c r="F8593" s="16">
        <v>16</v>
      </c>
      <c r="G8593" t="str">
        <f t="shared" si="1909"/>
        <v>heating</v>
      </c>
      <c r="H8593" s="283">
        <f>IF(G8593="heating",F8593*Assumptions!M$4+Assumptions!M$7,0)</f>
        <v>0.57285390610757747</v>
      </c>
      <c r="I8593" s="15">
        <f t="shared" si="1910"/>
        <v>0.94450710149963013</v>
      </c>
      <c r="J8593" s="15">
        <f t="shared" si="1911"/>
        <v>1.017726725449043</v>
      </c>
      <c r="K8593" s="283">
        <f t="shared" si="1916"/>
        <v>0.55065588574353141</v>
      </c>
      <c r="L8593" s="283">
        <f t="shared" si="1917"/>
        <v>2.8179276134894917</v>
      </c>
      <c r="M8593" s="283">
        <f t="shared" si="1918"/>
        <v>5.2944291494001261</v>
      </c>
      <c r="N8593" s="283">
        <f t="shared" si="1919"/>
        <v>1.6317545686209942</v>
      </c>
      <c r="O8593" s="283">
        <f t="shared" si="1920"/>
        <v>0.95094474120490446</v>
      </c>
      <c r="P8593" s="21">
        <f t="shared" si="1912"/>
        <v>0</v>
      </c>
      <c r="Q8593" s="21">
        <f t="shared" si="1913"/>
        <v>1.0297519246597011</v>
      </c>
      <c r="R8593">
        <f t="shared" si="1914"/>
        <v>0.9440993384982781</v>
      </c>
      <c r="S8593" s="296">
        <f t="shared" si="1921"/>
        <v>0</v>
      </c>
      <c r="T8593" s="283">
        <f t="shared" si="1922"/>
        <v>0.55065588574353141</v>
      </c>
    </row>
    <row r="8594" spans="1:20" x14ac:dyDescent="0.25">
      <c r="A8594" s="286">
        <v>43459</v>
      </c>
      <c r="B8594" s="1">
        <f t="shared" si="1915"/>
        <v>2</v>
      </c>
      <c r="C8594" s="285">
        <v>0</v>
      </c>
      <c r="D8594" t="s">
        <v>713</v>
      </c>
      <c r="F8594" s="16">
        <v>16</v>
      </c>
      <c r="G8594" t="str">
        <f t="shared" si="1909"/>
        <v>heating</v>
      </c>
      <c r="H8594" s="283">
        <f>IF(G8594="heating",F8594*Assumptions!M$4+Assumptions!M$7,0)</f>
        <v>0.57285390610757747</v>
      </c>
      <c r="I8594" s="15">
        <f t="shared" si="1910"/>
        <v>0.97481507806017154</v>
      </c>
      <c r="J8594" s="15">
        <f t="shared" si="1911"/>
        <v>1.0199659078795975</v>
      </c>
      <c r="K8594" s="283">
        <f t="shared" si="1916"/>
        <v>0.56957611975557665</v>
      </c>
      <c r="L8594" s="283">
        <f t="shared" si="1917"/>
        <v>2.8179276134894917</v>
      </c>
      <c r="M8594" s="283">
        <f t="shared" si="1918"/>
        <v>5.4763428291778071</v>
      </c>
      <c r="N8594" s="283">
        <f t="shared" si="1919"/>
        <v>1.6317545686209942</v>
      </c>
      <c r="O8594" s="283">
        <f t="shared" si="1920"/>
        <v>0.98361868059597524</v>
      </c>
      <c r="P8594" s="21">
        <f t="shared" si="1912"/>
        <v>0</v>
      </c>
      <c r="Q8594" s="21">
        <f t="shared" si="1913"/>
        <v>0.90668853391740301</v>
      </c>
      <c r="R8594">
        <f t="shared" si="1914"/>
        <v>0.83668510409641816</v>
      </c>
      <c r="S8594" s="296">
        <f t="shared" si="1921"/>
        <v>0</v>
      </c>
      <c r="T8594" s="283">
        <f t="shared" si="1922"/>
        <v>0.56957611975557665</v>
      </c>
    </row>
    <row r="8595" spans="1:20" x14ac:dyDescent="0.25">
      <c r="A8595" s="286">
        <v>43459</v>
      </c>
      <c r="B8595" s="1">
        <f t="shared" si="1915"/>
        <v>2</v>
      </c>
      <c r="C8595" s="285">
        <v>1</v>
      </c>
      <c r="D8595" t="s">
        <v>713</v>
      </c>
      <c r="F8595" s="16">
        <v>12</v>
      </c>
      <c r="G8595" t="str">
        <f t="shared" si="1909"/>
        <v>heating</v>
      </c>
      <c r="H8595" s="283">
        <f>IF(G8595="heating",F8595*Assumptions!M$4+Assumptions!M$7,0)</f>
        <v>0.61563740305573755</v>
      </c>
      <c r="I8595" s="15">
        <f t="shared" si="1910"/>
        <v>1.012242869806885</v>
      </c>
      <c r="J8595" s="15">
        <f t="shared" si="1911"/>
        <v>1.0199659078795975</v>
      </c>
      <c r="K8595" s="283">
        <f t="shared" si="1916"/>
        <v>0.63561681771966194</v>
      </c>
      <c r="L8595" s="283">
        <f t="shared" si="1917"/>
        <v>2.6646546875967734</v>
      </c>
      <c r="M8595" s="283">
        <f t="shared" si="1918"/>
        <v>5.7789021236911635</v>
      </c>
      <c r="N8595" s="283">
        <f t="shared" si="1919"/>
        <v>1.3760333699069704</v>
      </c>
      <c r="O8595" s="283">
        <f t="shared" si="1920"/>
        <v>1.2308562930901503</v>
      </c>
      <c r="P8595" s="21">
        <f t="shared" si="1912"/>
        <v>0</v>
      </c>
      <c r="Q8595" s="21">
        <f t="shared" si="1913"/>
        <v>0.81803459285312596</v>
      </c>
      <c r="R8595">
        <f t="shared" si="1914"/>
        <v>0.83668510409641816</v>
      </c>
      <c r="S8595" s="296">
        <f t="shared" si="1921"/>
        <v>0</v>
      </c>
      <c r="T8595" s="283">
        <f t="shared" si="1922"/>
        <v>0.63561681771966194</v>
      </c>
    </row>
    <row r="8596" spans="1:20" x14ac:dyDescent="0.25">
      <c r="A8596" s="286">
        <v>43459</v>
      </c>
      <c r="B8596" s="1">
        <f t="shared" si="1915"/>
        <v>2</v>
      </c>
      <c r="C8596" s="285">
        <v>2</v>
      </c>
      <c r="D8596" t="s">
        <v>713</v>
      </c>
      <c r="F8596" s="16">
        <v>12</v>
      </c>
      <c r="G8596" t="str">
        <f t="shared" si="1909"/>
        <v>heating</v>
      </c>
      <c r="H8596" s="283">
        <f>IF(G8596="heating",F8596*Assumptions!M$4+Assumptions!M$7,0)</f>
        <v>0.61563740305573755</v>
      </c>
      <c r="I8596" s="15">
        <f t="shared" si="1910"/>
        <v>1.0509704703585963</v>
      </c>
      <c r="J8596" s="15">
        <f t="shared" si="1911"/>
        <v>1.0199659078795975</v>
      </c>
      <c r="K8596" s="283">
        <f t="shared" si="1916"/>
        <v>0.65993500750873213</v>
      </c>
      <c r="L8596" s="283">
        <f t="shared" si="1917"/>
        <v>2.6646546875967734</v>
      </c>
      <c r="M8596" s="283">
        <f t="shared" si="1918"/>
        <v>5.9999982852442146</v>
      </c>
      <c r="N8596" s="283">
        <f t="shared" si="1919"/>
        <v>1.3760333699069704</v>
      </c>
      <c r="O8596" s="283">
        <f t="shared" si="1920"/>
        <v>1.2779478679257914</v>
      </c>
      <c r="P8596" s="21">
        <f t="shared" si="1912"/>
        <v>0</v>
      </c>
      <c r="Q8596" s="21">
        <f t="shared" si="1913"/>
        <v>0.74507607494346417</v>
      </c>
      <c r="R8596">
        <f t="shared" si="1914"/>
        <v>0.83668510409641816</v>
      </c>
      <c r="S8596" s="296">
        <f t="shared" si="1921"/>
        <v>0</v>
      </c>
      <c r="T8596" s="283">
        <f t="shared" si="1922"/>
        <v>0.65993500750873213</v>
      </c>
    </row>
    <row r="8597" spans="1:20" x14ac:dyDescent="0.25">
      <c r="A8597" s="286">
        <v>43459</v>
      </c>
      <c r="B8597" s="1">
        <f t="shared" si="1915"/>
        <v>2</v>
      </c>
      <c r="C8597" s="285">
        <v>3</v>
      </c>
      <c r="D8597" t="s">
        <v>713</v>
      </c>
      <c r="F8597" s="16">
        <v>12</v>
      </c>
      <c r="G8597" t="str">
        <f t="shared" si="1909"/>
        <v>heating</v>
      </c>
      <c r="H8597" s="283">
        <f>IF(G8597="heating",F8597*Assumptions!M$4+Assumptions!M$7,0)</f>
        <v>0.61563740305573755</v>
      </c>
      <c r="I8597" s="15">
        <f t="shared" si="1910"/>
        <v>1.0924036124451033</v>
      </c>
      <c r="J8597" s="15">
        <f t="shared" si="1911"/>
        <v>1.0199659078795975</v>
      </c>
      <c r="K8597" s="283">
        <f t="shared" si="1916"/>
        <v>0.68595208572848443</v>
      </c>
      <c r="L8597" s="283">
        <f t="shared" si="1917"/>
        <v>2.6646546875967734</v>
      </c>
      <c r="M8597" s="283">
        <f t="shared" si="1918"/>
        <v>6.2365404036792835</v>
      </c>
      <c r="N8597" s="283">
        <f t="shared" si="1919"/>
        <v>1.3760333699069704</v>
      </c>
      <c r="O8597" s="283">
        <f t="shared" si="1920"/>
        <v>1.3283292983125574</v>
      </c>
      <c r="P8597" s="21">
        <f t="shared" si="1912"/>
        <v>0</v>
      </c>
      <c r="Q8597" s="21">
        <f t="shared" si="1913"/>
        <v>0.69158980876382303</v>
      </c>
      <c r="R8597">
        <f t="shared" si="1914"/>
        <v>0.83668510409641816</v>
      </c>
      <c r="S8597" s="296">
        <f t="shared" si="1921"/>
        <v>0</v>
      </c>
      <c r="T8597" s="283">
        <f t="shared" si="1922"/>
        <v>0.68595208572848443</v>
      </c>
    </row>
    <row r="8598" spans="1:20" x14ac:dyDescent="0.25">
      <c r="A8598" s="286">
        <v>43459</v>
      </c>
      <c r="B8598" s="1">
        <f t="shared" si="1915"/>
        <v>2</v>
      </c>
      <c r="C8598" s="285">
        <v>4</v>
      </c>
      <c r="D8598" t="s">
        <v>713</v>
      </c>
      <c r="F8598" s="16">
        <v>14</v>
      </c>
      <c r="G8598" t="str">
        <f t="shared" si="1909"/>
        <v>heating</v>
      </c>
      <c r="H8598" s="283">
        <f>IF(G8598="heating",F8598*Assumptions!M$4+Assumptions!M$7,0)</f>
        <v>0.59424565458165746</v>
      </c>
      <c r="I8598" s="15">
        <f t="shared" si="1910"/>
        <v>1.1348296917927807</v>
      </c>
      <c r="J8598" s="15">
        <f t="shared" si="1911"/>
        <v>1.0199659078795975</v>
      </c>
      <c r="K8598" s="283">
        <f t="shared" si="1916"/>
        <v>0.6878319746770043</v>
      </c>
      <c r="L8598" s="283">
        <f t="shared" si="1917"/>
        <v>2.7335244633277975</v>
      </c>
      <c r="M8598" s="283">
        <f t="shared" si="1918"/>
        <v>6.4152612664446984</v>
      </c>
      <c r="N8598" s="283">
        <f t="shared" si="1919"/>
        <v>1.5010922485335794</v>
      </c>
      <c r="O8598" s="283">
        <f t="shared" si="1920"/>
        <v>1.2525582829938897</v>
      </c>
      <c r="P8598" s="21">
        <f t="shared" si="1912"/>
        <v>0</v>
      </c>
      <c r="Q8598" s="21">
        <f t="shared" si="1913"/>
        <v>0.6473875548762833</v>
      </c>
      <c r="R8598">
        <f t="shared" si="1914"/>
        <v>0.83668510409641816</v>
      </c>
      <c r="S8598" s="296">
        <f t="shared" si="1921"/>
        <v>0</v>
      </c>
      <c r="T8598" s="283">
        <f t="shared" si="1922"/>
        <v>0.6878319746770043</v>
      </c>
    </row>
    <row r="8599" spans="1:20" x14ac:dyDescent="0.25">
      <c r="A8599" s="286">
        <v>43459</v>
      </c>
      <c r="B8599" s="1">
        <f t="shared" si="1915"/>
        <v>2</v>
      </c>
      <c r="C8599" s="285">
        <v>5</v>
      </c>
      <c r="D8599" t="s">
        <v>713</v>
      </c>
      <c r="F8599" s="16">
        <v>12</v>
      </c>
      <c r="G8599" t="str">
        <f t="shared" si="1909"/>
        <v>heating</v>
      </c>
      <c r="H8599" s="283">
        <f>IF(G8599="heating",F8599*Assumptions!M$4+Assumptions!M$7,0)</f>
        <v>0.61563740305573755</v>
      </c>
      <c r="I8599" s="15">
        <f t="shared" si="1910"/>
        <v>1.1635558681477385</v>
      </c>
      <c r="J8599" s="15">
        <f t="shared" si="1911"/>
        <v>1.0199659078795975</v>
      </c>
      <c r="K8599" s="283">
        <f t="shared" si="1916"/>
        <v>0.73063066207836058</v>
      </c>
      <c r="L8599" s="283">
        <f t="shared" si="1917"/>
        <v>2.6646546875967734</v>
      </c>
      <c r="M8599" s="283">
        <f t="shared" si="1918"/>
        <v>6.6427491642940364</v>
      </c>
      <c r="N8599" s="283">
        <f t="shared" si="1919"/>
        <v>1.3760333699069704</v>
      </c>
      <c r="O8599" s="283">
        <f t="shared" si="1920"/>
        <v>1.4148482596324392</v>
      </c>
      <c r="P8599" s="21">
        <f t="shared" si="1912"/>
        <v>0</v>
      </c>
      <c r="Q8599" s="21">
        <f t="shared" si="1913"/>
        <v>0.72139578924615555</v>
      </c>
      <c r="R8599">
        <f t="shared" si="1914"/>
        <v>0.83668510409641816</v>
      </c>
      <c r="S8599" s="296">
        <f t="shared" si="1921"/>
        <v>0</v>
      </c>
      <c r="T8599" s="283">
        <f t="shared" si="1922"/>
        <v>0.73063066207836058</v>
      </c>
    </row>
    <row r="8600" spans="1:20" x14ac:dyDescent="0.25">
      <c r="A8600" s="286">
        <v>43459</v>
      </c>
      <c r="B8600" s="1">
        <f t="shared" si="1915"/>
        <v>2</v>
      </c>
      <c r="C8600" s="285">
        <v>6</v>
      </c>
      <c r="D8600" t="s">
        <v>713</v>
      </c>
      <c r="F8600" s="16">
        <v>14</v>
      </c>
      <c r="G8600" t="str">
        <f t="shared" si="1909"/>
        <v>heating</v>
      </c>
      <c r="H8600" s="283">
        <f>IF(G8600="heating",F8600*Assumptions!M$4+Assumptions!M$7,0)</f>
        <v>0.59424565458165746</v>
      </c>
      <c r="I8600" s="15">
        <f t="shared" si="1910"/>
        <v>1.2083911162615524</v>
      </c>
      <c r="J8600" s="15">
        <f t="shared" si="1911"/>
        <v>1.0199659078795975</v>
      </c>
      <c r="K8600" s="283">
        <f t="shared" si="1916"/>
        <v>0.73241831236127397</v>
      </c>
      <c r="L8600" s="283">
        <f t="shared" si="1917"/>
        <v>2.7335244633277975</v>
      </c>
      <c r="M8600" s="283">
        <f t="shared" si="1918"/>
        <v>6.8311084728686735</v>
      </c>
      <c r="N8600" s="283">
        <f t="shared" si="1919"/>
        <v>1.5010922485335794</v>
      </c>
      <c r="O8600" s="283">
        <f t="shared" si="1920"/>
        <v>1.3337510577278928</v>
      </c>
      <c r="P8600" s="21">
        <f t="shared" si="1912"/>
        <v>0</v>
      </c>
      <c r="Q8600" s="21">
        <f t="shared" si="1913"/>
        <v>0.87787080972652631</v>
      </c>
      <c r="R8600">
        <f t="shared" si="1914"/>
        <v>0.83668510409641816</v>
      </c>
      <c r="S8600" s="296">
        <f t="shared" si="1921"/>
        <v>0</v>
      </c>
      <c r="T8600" s="283">
        <f t="shared" si="1922"/>
        <v>0.73241831236127397</v>
      </c>
    </row>
    <row r="8601" spans="1:20" x14ac:dyDescent="0.25">
      <c r="A8601" s="286">
        <v>43459</v>
      </c>
      <c r="B8601" s="1">
        <f t="shared" si="1915"/>
        <v>2</v>
      </c>
      <c r="C8601" s="285">
        <v>7</v>
      </c>
      <c r="D8601" t="s">
        <v>714</v>
      </c>
      <c r="F8601" s="16">
        <v>12</v>
      </c>
      <c r="G8601" t="str">
        <f t="shared" si="1909"/>
        <v>heating</v>
      </c>
      <c r="H8601" s="283">
        <f>IF(G8601="heating",F8601*Assumptions!M$4+Assumptions!M$7,0)</f>
        <v>0.61563740305573755</v>
      </c>
      <c r="I8601" s="15">
        <f t="shared" si="1910"/>
        <v>1.1637425769249583</v>
      </c>
      <c r="J8601" s="15">
        <f t="shared" si="1911"/>
        <v>1.0199659078795975</v>
      </c>
      <c r="K8601" s="283">
        <f t="shared" si="1916"/>
        <v>0.73074790196451489</v>
      </c>
      <c r="L8601" s="283">
        <f t="shared" si="1917"/>
        <v>2.6646546875967734</v>
      </c>
      <c r="M8601" s="283">
        <f t="shared" si="1918"/>
        <v>6.6438150861013119</v>
      </c>
      <c r="N8601" s="283">
        <f t="shared" si="1919"/>
        <v>1.3760333699069704</v>
      </c>
      <c r="O8601" s="283">
        <f t="shared" si="1920"/>
        <v>1.4150752917808205</v>
      </c>
      <c r="P8601" s="21">
        <f t="shared" si="1912"/>
        <v>0</v>
      </c>
      <c r="Q8601" s="21">
        <f t="shared" si="1913"/>
        <v>0.97331382064367777</v>
      </c>
      <c r="R8601">
        <f t="shared" si="1914"/>
        <v>0.83668510409641816</v>
      </c>
      <c r="S8601" s="296">
        <f t="shared" si="1921"/>
        <v>0</v>
      </c>
      <c r="T8601" s="283">
        <f t="shared" si="1922"/>
        <v>0.73074790196451489</v>
      </c>
    </row>
    <row r="8602" spans="1:20" x14ac:dyDescent="0.25">
      <c r="A8602" s="286">
        <v>43459</v>
      </c>
      <c r="B8602" s="1">
        <f t="shared" si="1915"/>
        <v>2</v>
      </c>
      <c r="C8602" s="285">
        <v>8</v>
      </c>
      <c r="D8602" t="s">
        <v>714</v>
      </c>
      <c r="F8602" s="16">
        <v>12</v>
      </c>
      <c r="G8602" t="str">
        <f t="shared" si="1909"/>
        <v>heating</v>
      </c>
      <c r="H8602" s="283">
        <f>IF(G8602="heating",F8602*Assumptions!M$4+Assumptions!M$7,0)</f>
        <v>0.61563740305573755</v>
      </c>
      <c r="I8602" s="15">
        <f t="shared" si="1910"/>
        <v>1.094193721037565</v>
      </c>
      <c r="J8602" s="15">
        <f t="shared" si="1911"/>
        <v>1.0199659078795975</v>
      </c>
      <c r="K8602" s="283">
        <f t="shared" si="1916"/>
        <v>0.68707614711814879</v>
      </c>
      <c r="L8602" s="283">
        <f t="shared" si="1917"/>
        <v>2.6646546875967734</v>
      </c>
      <c r="M8602" s="283">
        <f t="shared" si="1918"/>
        <v>6.2467601470384899</v>
      </c>
      <c r="N8602" s="283">
        <f t="shared" si="1919"/>
        <v>1.3760333699069704</v>
      </c>
      <c r="O8602" s="283">
        <f t="shared" si="1920"/>
        <v>1.3305060154740884</v>
      </c>
      <c r="P8602" s="21">
        <f t="shared" si="1912"/>
        <v>0</v>
      </c>
      <c r="Q8602" s="21">
        <f t="shared" si="1913"/>
        <v>0.94940007506179924</v>
      </c>
      <c r="R8602">
        <f t="shared" si="1914"/>
        <v>0.83668510409641816</v>
      </c>
      <c r="S8602" s="296">
        <f t="shared" si="1921"/>
        <v>0</v>
      </c>
      <c r="T8602" s="283">
        <f t="shared" si="1922"/>
        <v>0.68707614711814879</v>
      </c>
    </row>
    <row r="8603" spans="1:20" x14ac:dyDescent="0.25">
      <c r="A8603" s="286">
        <v>43459</v>
      </c>
      <c r="B8603" s="1">
        <f t="shared" si="1915"/>
        <v>2</v>
      </c>
      <c r="C8603" s="285">
        <v>9</v>
      </c>
      <c r="D8603" t="s">
        <v>714</v>
      </c>
      <c r="F8603" s="16">
        <v>14</v>
      </c>
      <c r="G8603" t="str">
        <f t="shared" si="1909"/>
        <v>heating</v>
      </c>
      <c r="H8603" s="283">
        <f>IF(G8603="heating",F8603*Assumptions!M$4+Assumptions!M$7,0)</f>
        <v>0.59424565458165746</v>
      </c>
      <c r="I8603" s="15">
        <f t="shared" si="1910"/>
        <v>1.0343009000871222</v>
      </c>
      <c r="J8603" s="15">
        <f t="shared" si="1911"/>
        <v>1.0199659078795975</v>
      </c>
      <c r="K8603" s="283">
        <f t="shared" si="1916"/>
        <v>0.62690043771522508</v>
      </c>
      <c r="L8603" s="283">
        <f t="shared" si="1917"/>
        <v>2.7335244633277975</v>
      </c>
      <c r="M8603" s="283">
        <f t="shared" si="1918"/>
        <v>5.8469658929133903</v>
      </c>
      <c r="N8603" s="283">
        <f t="shared" si="1919"/>
        <v>1.5010922485335794</v>
      </c>
      <c r="O8603" s="283">
        <f t="shared" si="1920"/>
        <v>1.1416005140520435</v>
      </c>
      <c r="P8603" s="21">
        <f t="shared" si="1912"/>
        <v>0</v>
      </c>
      <c r="Q8603" s="21">
        <f t="shared" si="1913"/>
        <v>0.8408485371888097</v>
      </c>
      <c r="R8603">
        <f t="shared" si="1914"/>
        <v>0.83668510409641816</v>
      </c>
      <c r="S8603" s="296">
        <f t="shared" si="1921"/>
        <v>0</v>
      </c>
      <c r="T8603" s="283">
        <f t="shared" si="1922"/>
        <v>0.62690043771522508</v>
      </c>
    </row>
    <row r="8604" spans="1:20" x14ac:dyDescent="0.25">
      <c r="A8604" s="286">
        <v>43459</v>
      </c>
      <c r="B8604" s="1">
        <f t="shared" si="1915"/>
        <v>2</v>
      </c>
      <c r="C8604" s="285">
        <v>10</v>
      </c>
      <c r="D8604" t="s">
        <v>714</v>
      </c>
      <c r="F8604" s="16">
        <v>16</v>
      </c>
      <c r="G8604" t="str">
        <f t="shared" si="1909"/>
        <v>heating</v>
      </c>
      <c r="H8604" s="283">
        <f>IF(G8604="heating",F8604*Assumptions!M$4+Assumptions!M$7,0)</f>
        <v>0.57285390610757747</v>
      </c>
      <c r="I8604" s="15">
        <f t="shared" si="1910"/>
        <v>0.98112329028689171</v>
      </c>
      <c r="J8604" s="15">
        <f t="shared" si="1911"/>
        <v>1.0199659078795975</v>
      </c>
      <c r="K8604" s="283">
        <f t="shared" si="1916"/>
        <v>0.57326195425235105</v>
      </c>
      <c r="L8604" s="283">
        <f t="shared" si="1917"/>
        <v>2.8179276134894917</v>
      </c>
      <c r="M8604" s="283">
        <f t="shared" si="1918"/>
        <v>5.5117812765000167</v>
      </c>
      <c r="N8604" s="283">
        <f t="shared" si="1919"/>
        <v>1.6317545686209942</v>
      </c>
      <c r="O8604" s="283">
        <f t="shared" si="1920"/>
        <v>0.9899838625951225</v>
      </c>
      <c r="P8604" s="21">
        <f t="shared" si="1912"/>
        <v>0</v>
      </c>
      <c r="Q8604" s="21">
        <f t="shared" si="1913"/>
        <v>0.74504051125983206</v>
      </c>
      <c r="R8604">
        <f t="shared" si="1914"/>
        <v>0.83668510409641816</v>
      </c>
      <c r="S8604" s="296">
        <f t="shared" si="1921"/>
        <v>0</v>
      </c>
      <c r="T8604" s="283">
        <f t="shared" si="1922"/>
        <v>0.57326195425235105</v>
      </c>
    </row>
    <row r="8605" spans="1:20" x14ac:dyDescent="0.25">
      <c r="A8605" s="286">
        <v>43459</v>
      </c>
      <c r="B8605" s="1">
        <f t="shared" si="1915"/>
        <v>2</v>
      </c>
      <c r="C8605" s="285">
        <v>11</v>
      </c>
      <c r="D8605" t="s">
        <v>714</v>
      </c>
      <c r="F8605" s="16">
        <v>16</v>
      </c>
      <c r="G8605" t="str">
        <f t="shared" si="1909"/>
        <v>heating</v>
      </c>
      <c r="H8605" s="283">
        <f>IF(G8605="heating",F8605*Assumptions!M$4+Assumptions!M$7,0)</f>
        <v>0.57285390610757747</v>
      </c>
      <c r="I8605" s="15">
        <f t="shared" si="1910"/>
        <v>0.94956163997961163</v>
      </c>
      <c r="J8605" s="15">
        <f t="shared" si="1911"/>
        <v>1.0199659078795975</v>
      </c>
      <c r="K8605" s="283">
        <f t="shared" si="1916"/>
        <v>0.55482075169024481</v>
      </c>
      <c r="L8605" s="283">
        <f t="shared" si="1917"/>
        <v>2.8179276134894917</v>
      </c>
      <c r="M8605" s="283">
        <f t="shared" si="1918"/>
        <v>5.3344733734654861</v>
      </c>
      <c r="N8605" s="283">
        <f t="shared" si="1919"/>
        <v>1.6317545686209942</v>
      </c>
      <c r="O8605" s="283">
        <f t="shared" si="1920"/>
        <v>0.95813717748387506</v>
      </c>
      <c r="P8605" s="21">
        <f t="shared" si="1912"/>
        <v>0</v>
      </c>
      <c r="Q8605" s="21">
        <f t="shared" si="1913"/>
        <v>0.72850690893675296</v>
      </c>
      <c r="R8605">
        <f t="shared" si="1914"/>
        <v>0.83668510409641816</v>
      </c>
      <c r="S8605" s="296">
        <f t="shared" si="1921"/>
        <v>0</v>
      </c>
      <c r="T8605" s="283">
        <f t="shared" si="1922"/>
        <v>0.55482075169024481</v>
      </c>
    </row>
    <row r="8606" spans="1:20" x14ac:dyDescent="0.25">
      <c r="A8606" s="286">
        <v>43459</v>
      </c>
      <c r="B8606" s="1">
        <f t="shared" si="1915"/>
        <v>2</v>
      </c>
      <c r="C8606" s="285">
        <v>12</v>
      </c>
      <c r="D8606" t="s">
        <v>714</v>
      </c>
      <c r="F8606" s="16">
        <v>18</v>
      </c>
      <c r="G8606" t="str">
        <f t="shared" si="1909"/>
        <v>heating</v>
      </c>
      <c r="H8606" s="283">
        <f>IF(G8606="heating",F8606*Assumptions!M$4+Assumptions!M$7,0)</f>
        <v>0.55146215763349737</v>
      </c>
      <c r="I8606" s="15">
        <f t="shared" si="1910"/>
        <v>0.91648403420261149</v>
      </c>
      <c r="J8606" s="15">
        <f t="shared" si="1911"/>
        <v>1.0199659078795975</v>
      </c>
      <c r="K8606" s="283">
        <f t="shared" si="1916"/>
        <v>0.51549715782561634</v>
      </c>
      <c r="L8606" s="283">
        <f t="shared" si="1917"/>
        <v>2.9050026706454841</v>
      </c>
      <c r="M8606" s="283">
        <f t="shared" si="1918"/>
        <v>5.1095403561004673</v>
      </c>
      <c r="N8606" s="283">
        <f t="shared" si="1919"/>
        <v>1.7641684145174241</v>
      </c>
      <c r="O8606" s="283">
        <f t="shared" si="1920"/>
        <v>0.84885354928157941</v>
      </c>
      <c r="P8606" s="21">
        <f t="shared" si="1912"/>
        <v>0</v>
      </c>
      <c r="Q8606" s="21">
        <f t="shared" si="1913"/>
        <v>0.75910815787401487</v>
      </c>
      <c r="R8606">
        <f t="shared" si="1914"/>
        <v>0.83668510409641816</v>
      </c>
      <c r="S8606" s="296">
        <f t="shared" si="1921"/>
        <v>0</v>
      </c>
      <c r="T8606" s="283">
        <f t="shared" si="1922"/>
        <v>0.51549715782561634</v>
      </c>
    </row>
    <row r="8607" spans="1:20" x14ac:dyDescent="0.25">
      <c r="A8607" s="286">
        <v>43459</v>
      </c>
      <c r="B8607" s="1">
        <f t="shared" si="1915"/>
        <v>2</v>
      </c>
      <c r="C8607" s="285">
        <v>13</v>
      </c>
      <c r="D8607" t="s">
        <v>714</v>
      </c>
      <c r="F8607" s="16">
        <v>18</v>
      </c>
      <c r="G8607" t="str">
        <f t="shared" si="1909"/>
        <v>heating</v>
      </c>
      <c r="H8607" s="283">
        <f>IF(G8607="heating",F8607*Assumptions!M$4+Assumptions!M$7,0)</f>
        <v>0.55146215763349737</v>
      </c>
      <c r="I8607" s="15">
        <f t="shared" si="1910"/>
        <v>0.90040206880052787</v>
      </c>
      <c r="J8607" s="15">
        <f t="shared" si="1911"/>
        <v>1.0199659078795975</v>
      </c>
      <c r="K8607" s="283">
        <f t="shared" si="1916"/>
        <v>0.50645149292842373</v>
      </c>
      <c r="L8607" s="283">
        <f t="shared" si="1917"/>
        <v>2.9050026706454841</v>
      </c>
      <c r="M8607" s="283">
        <f t="shared" si="1918"/>
        <v>5.0198809096062886</v>
      </c>
      <c r="N8607" s="283">
        <f t="shared" si="1919"/>
        <v>1.7641684145174241</v>
      </c>
      <c r="O8607" s="283">
        <f t="shared" si="1920"/>
        <v>0.83395832699561834</v>
      </c>
      <c r="P8607" s="21">
        <f t="shared" si="1912"/>
        <v>0</v>
      </c>
      <c r="Q8607" s="21">
        <f t="shared" si="1913"/>
        <v>0.79115902007799765</v>
      </c>
      <c r="R8607">
        <f t="shared" si="1914"/>
        <v>0.83668510409641816</v>
      </c>
      <c r="S8607" s="296">
        <f t="shared" si="1921"/>
        <v>0</v>
      </c>
      <c r="T8607" s="283">
        <f t="shared" si="1922"/>
        <v>0.50645149292842373</v>
      </c>
    </row>
    <row r="8608" spans="1:20" x14ac:dyDescent="0.25">
      <c r="A8608" s="286">
        <v>43459</v>
      </c>
      <c r="B8608" s="1">
        <f t="shared" si="1915"/>
        <v>2</v>
      </c>
      <c r="C8608" s="285">
        <v>14</v>
      </c>
      <c r="D8608" t="s">
        <v>714</v>
      </c>
      <c r="F8608" s="16">
        <v>19</v>
      </c>
      <c r="G8608" t="str">
        <f t="shared" si="1909"/>
        <v>heating</v>
      </c>
      <c r="H8608" s="283">
        <f>IF(G8608="heating",F8608*Assumptions!M$4+Assumptions!M$7,0)</f>
        <v>0.54076628339645738</v>
      </c>
      <c r="I8608" s="15">
        <f t="shared" si="1910"/>
        <v>0.86032894500746537</v>
      </c>
      <c r="J8608" s="15">
        <f t="shared" si="1911"/>
        <v>1.0199659078795975</v>
      </c>
      <c r="K8608" s="283">
        <f t="shared" si="1916"/>
        <v>0.47452576289994763</v>
      </c>
      <c r="L8608" s="283">
        <f t="shared" si="1917"/>
        <v>2.9437809613584625</v>
      </c>
      <c r="M8608" s="283">
        <f t="shared" si="1918"/>
        <v>4.76622248097447</v>
      </c>
      <c r="N8608" s="283">
        <f t="shared" si="1919"/>
        <v>1.8289671560163632</v>
      </c>
      <c r="O8608" s="283">
        <f t="shared" si="1920"/>
        <v>0.76376434749190647</v>
      </c>
      <c r="P8608" s="21">
        <f t="shared" si="1912"/>
        <v>0</v>
      </c>
      <c r="Q8608" s="21">
        <f t="shared" si="1913"/>
        <v>0.84355555031342389</v>
      </c>
      <c r="R8608">
        <f t="shared" si="1914"/>
        <v>0.83668510409641816</v>
      </c>
      <c r="S8608" s="296">
        <f t="shared" si="1921"/>
        <v>0</v>
      </c>
      <c r="T8608" s="283">
        <f t="shared" si="1922"/>
        <v>0.47452576289994763</v>
      </c>
    </row>
    <row r="8609" spans="1:20" x14ac:dyDescent="0.25">
      <c r="A8609" s="286">
        <v>43459</v>
      </c>
      <c r="B8609" s="1">
        <f t="shared" si="1915"/>
        <v>2</v>
      </c>
      <c r="C8609" s="285">
        <v>15</v>
      </c>
      <c r="D8609" t="s">
        <v>714</v>
      </c>
      <c r="F8609" s="16">
        <v>19</v>
      </c>
      <c r="G8609" t="str">
        <f t="shared" si="1909"/>
        <v>heating</v>
      </c>
      <c r="H8609" s="283">
        <f>IF(G8609="heating",F8609*Assumptions!M$4+Assumptions!M$7,0)</f>
        <v>0.54076628339645738</v>
      </c>
      <c r="I8609" s="15">
        <f t="shared" si="1910"/>
        <v>0.85754515037175039</v>
      </c>
      <c r="J8609" s="15">
        <f t="shared" si="1911"/>
        <v>1.0199659078795975</v>
      </c>
      <c r="K8609" s="283">
        <f t="shared" si="1916"/>
        <v>0.47299032429714899</v>
      </c>
      <c r="L8609" s="283">
        <f t="shared" si="1917"/>
        <v>2.9437809613584625</v>
      </c>
      <c r="M8609" s="283">
        <f t="shared" si="1918"/>
        <v>4.7508002582860938</v>
      </c>
      <c r="N8609" s="283">
        <f t="shared" si="1919"/>
        <v>1.8289671560163632</v>
      </c>
      <c r="O8609" s="283">
        <f t="shared" si="1920"/>
        <v>0.76129301009725459</v>
      </c>
      <c r="P8609" s="21">
        <f t="shared" si="1912"/>
        <v>0</v>
      </c>
      <c r="Q8609" s="21">
        <f t="shared" si="1913"/>
        <v>0.96592607327566882</v>
      </c>
      <c r="R8609">
        <f t="shared" si="1914"/>
        <v>0.83668510409641816</v>
      </c>
      <c r="S8609" s="296">
        <f t="shared" si="1921"/>
        <v>0</v>
      </c>
      <c r="T8609" s="283">
        <f t="shared" si="1922"/>
        <v>0.47299032429714899</v>
      </c>
    </row>
    <row r="8610" spans="1:20" x14ac:dyDescent="0.25">
      <c r="A8610" s="286">
        <v>43459</v>
      </c>
      <c r="B8610" s="1">
        <f t="shared" si="1915"/>
        <v>2</v>
      </c>
      <c r="C8610" s="285">
        <v>16</v>
      </c>
      <c r="D8610" t="s">
        <v>714</v>
      </c>
      <c r="F8610" s="16">
        <v>19</v>
      </c>
      <c r="G8610" t="str">
        <f t="shared" si="1909"/>
        <v>heating</v>
      </c>
      <c r="H8610" s="283">
        <f>IF(G8610="heating",F8610*Assumptions!M$4+Assumptions!M$7,0)</f>
        <v>0.54076628339645738</v>
      </c>
      <c r="I8610" s="15">
        <f t="shared" si="1910"/>
        <v>0.88344815438260227</v>
      </c>
      <c r="J8610" s="15">
        <f t="shared" si="1911"/>
        <v>1.0199659078795975</v>
      </c>
      <c r="K8610" s="283">
        <f t="shared" si="1916"/>
        <v>0.48727746738466099</v>
      </c>
      <c r="L8610" s="283">
        <f t="shared" si="1917"/>
        <v>2.9437809613584625</v>
      </c>
      <c r="M8610" s="283">
        <f t="shared" si="1918"/>
        <v>4.8943029042888071</v>
      </c>
      <c r="N8610" s="283">
        <f t="shared" si="1919"/>
        <v>1.8289671560163632</v>
      </c>
      <c r="O8610" s="283">
        <f t="shared" si="1920"/>
        <v>0.78428862249787756</v>
      </c>
      <c r="P8610" s="21">
        <f t="shared" si="1912"/>
        <v>0</v>
      </c>
      <c r="Q8610" s="21">
        <f t="shared" si="1913"/>
        <v>1.1649354943302594</v>
      </c>
      <c r="R8610">
        <f t="shared" si="1914"/>
        <v>0.83668510409641816</v>
      </c>
      <c r="S8610" s="296">
        <f t="shared" si="1921"/>
        <v>0</v>
      </c>
      <c r="T8610" s="283">
        <f t="shared" si="1922"/>
        <v>0.48727746738466099</v>
      </c>
    </row>
    <row r="8611" spans="1:20" x14ac:dyDescent="0.25">
      <c r="A8611" s="286">
        <v>43459</v>
      </c>
      <c r="B8611" s="1">
        <f t="shared" si="1915"/>
        <v>2</v>
      </c>
      <c r="C8611" s="285">
        <v>17</v>
      </c>
      <c r="D8611" t="s">
        <v>714</v>
      </c>
      <c r="F8611" s="16">
        <v>18</v>
      </c>
      <c r="G8611" t="str">
        <f t="shared" si="1909"/>
        <v>heating</v>
      </c>
      <c r="H8611" s="283">
        <f>IF(G8611="heating",F8611*Assumptions!M$4+Assumptions!M$7,0)</f>
        <v>0.55146215763349737</v>
      </c>
      <c r="I8611" s="15">
        <f t="shared" si="1910"/>
        <v>0.94025748850374469</v>
      </c>
      <c r="J8611" s="15">
        <f t="shared" si="1911"/>
        <v>1.0199659078795975</v>
      </c>
      <c r="K8611" s="283">
        <f t="shared" si="1916"/>
        <v>0.52886907448381981</v>
      </c>
      <c r="L8611" s="283">
        <f t="shared" si="1917"/>
        <v>2.9050026706454841</v>
      </c>
      <c r="M8611" s="283">
        <f t="shared" si="1918"/>
        <v>5.2420810437963938</v>
      </c>
      <c r="N8611" s="283">
        <f t="shared" si="1919"/>
        <v>1.7641684145174241</v>
      </c>
      <c r="O8611" s="283">
        <f t="shared" si="1920"/>
        <v>0.87087267924902967</v>
      </c>
      <c r="P8611" s="21">
        <f t="shared" si="1912"/>
        <v>0</v>
      </c>
      <c r="Q8611" s="21">
        <f t="shared" si="1913"/>
        <v>1.3521540118753073</v>
      </c>
      <c r="R8611">
        <f t="shared" si="1914"/>
        <v>0.83668510409641816</v>
      </c>
      <c r="S8611" s="296">
        <f t="shared" si="1921"/>
        <v>0</v>
      </c>
      <c r="T8611" s="283">
        <f t="shared" si="1922"/>
        <v>0.52886907448381981</v>
      </c>
    </row>
    <row r="8612" spans="1:20" x14ac:dyDescent="0.25">
      <c r="A8612" s="286">
        <v>43459</v>
      </c>
      <c r="B8612" s="1">
        <f t="shared" si="1915"/>
        <v>2</v>
      </c>
      <c r="C8612" s="285">
        <v>18</v>
      </c>
      <c r="D8612" t="s">
        <v>714</v>
      </c>
      <c r="F8612" s="16">
        <v>16</v>
      </c>
      <c r="G8612" t="str">
        <f t="shared" si="1909"/>
        <v>heating</v>
      </c>
      <c r="H8612" s="283">
        <f>IF(G8612="heating",F8612*Assumptions!M$4+Assumptions!M$7,0)</f>
        <v>0.57285390610757747</v>
      </c>
      <c r="I8612" s="15">
        <f t="shared" si="1910"/>
        <v>0.98182363790757687</v>
      </c>
      <c r="J8612" s="15">
        <f t="shared" si="1911"/>
        <v>1.0199659078795975</v>
      </c>
      <c r="K8612" s="283">
        <f t="shared" si="1916"/>
        <v>0.5736711613822445</v>
      </c>
      <c r="L8612" s="283">
        <f t="shared" si="1917"/>
        <v>2.8179276134894917</v>
      </c>
      <c r="M8612" s="283">
        <f t="shared" si="1918"/>
        <v>5.5157157085341444</v>
      </c>
      <c r="N8612" s="283">
        <f t="shared" si="1919"/>
        <v>1.6317545686209942</v>
      </c>
      <c r="O8612" s="283">
        <f t="shared" si="1920"/>
        <v>0.99069053508934324</v>
      </c>
      <c r="P8612" s="21">
        <f t="shared" si="1912"/>
        <v>0</v>
      </c>
      <c r="Q8612" s="21">
        <f t="shared" si="1913"/>
        <v>1.5598916921549892</v>
      </c>
      <c r="R8612">
        <f t="shared" si="1914"/>
        <v>0.83668510409641816</v>
      </c>
      <c r="S8612" s="296">
        <f t="shared" si="1921"/>
        <v>0</v>
      </c>
      <c r="T8612" s="283">
        <f t="shared" si="1922"/>
        <v>0.5736711613822445</v>
      </c>
    </row>
    <row r="8613" spans="1:20" x14ac:dyDescent="0.25">
      <c r="A8613" s="286">
        <v>43459</v>
      </c>
      <c r="B8613" s="1">
        <f t="shared" si="1915"/>
        <v>2</v>
      </c>
      <c r="C8613" s="285">
        <v>19</v>
      </c>
      <c r="D8613" t="s">
        <v>714</v>
      </c>
      <c r="F8613" s="16">
        <v>16</v>
      </c>
      <c r="G8613" t="str">
        <f t="shared" si="1909"/>
        <v>heating</v>
      </c>
      <c r="H8613" s="283">
        <f>IF(G8613="heating",F8613*Assumptions!M$4+Assumptions!M$7,0)</f>
        <v>0.57285390610757747</v>
      </c>
      <c r="I8613" s="15">
        <f t="shared" si="1910"/>
        <v>0.98418842963438757</v>
      </c>
      <c r="J8613" s="15">
        <f t="shared" si="1911"/>
        <v>1.0199659078795975</v>
      </c>
      <c r="K8613" s="283">
        <f t="shared" si="1916"/>
        <v>0.57505288897971596</v>
      </c>
      <c r="L8613" s="283">
        <f t="shared" si="1917"/>
        <v>2.8179276134894917</v>
      </c>
      <c r="M8613" s="283">
        <f t="shared" si="1918"/>
        <v>5.5290007002285586</v>
      </c>
      <c r="N8613" s="283">
        <f t="shared" si="1919"/>
        <v>1.6317545686209942</v>
      </c>
      <c r="O8613" s="283">
        <f t="shared" si="1920"/>
        <v>0.99307668336562838</v>
      </c>
      <c r="P8613" s="21">
        <f t="shared" si="1912"/>
        <v>0</v>
      </c>
      <c r="Q8613" s="21">
        <f t="shared" si="1913"/>
        <v>1.6764212681468484</v>
      </c>
      <c r="R8613">
        <f t="shared" si="1914"/>
        <v>0.83668510409641816</v>
      </c>
      <c r="S8613" s="296">
        <f t="shared" si="1921"/>
        <v>0</v>
      </c>
      <c r="T8613" s="283">
        <f t="shared" si="1922"/>
        <v>0.57505288897971596</v>
      </c>
    </row>
    <row r="8614" spans="1:20" x14ac:dyDescent="0.25">
      <c r="A8614" s="286">
        <v>43459</v>
      </c>
      <c r="B8614" s="1">
        <f t="shared" si="1915"/>
        <v>2</v>
      </c>
      <c r="C8614" s="285">
        <v>20</v>
      </c>
      <c r="D8614" t="s">
        <v>714</v>
      </c>
      <c r="F8614" s="16">
        <v>14</v>
      </c>
      <c r="G8614" t="str">
        <f t="shared" si="1909"/>
        <v>heating</v>
      </c>
      <c r="H8614" s="283">
        <f>IF(G8614="heating",F8614*Assumptions!M$4+Assumptions!M$7,0)</f>
        <v>0.59424565458165746</v>
      </c>
      <c r="I8614" s="15">
        <f t="shared" si="1910"/>
        <v>0.97071962311712034</v>
      </c>
      <c r="J8614" s="15">
        <f t="shared" si="1911"/>
        <v>1.0199659078795975</v>
      </c>
      <c r="K8614" s="283">
        <f t="shared" si="1916"/>
        <v>0.58836317031109775</v>
      </c>
      <c r="L8614" s="283">
        <f t="shared" si="1917"/>
        <v>2.7335244633277975</v>
      </c>
      <c r="M8614" s="283">
        <f t="shared" si="1918"/>
        <v>5.4875370672784465</v>
      </c>
      <c r="N8614" s="283">
        <f t="shared" si="1919"/>
        <v>1.5010922485335794</v>
      </c>
      <c r="O8614" s="283">
        <f t="shared" si="1920"/>
        <v>1.0714232392696998</v>
      </c>
      <c r="P8614" s="21">
        <f t="shared" si="1912"/>
        <v>0</v>
      </c>
      <c r="Q8614" s="21">
        <f t="shared" si="1913"/>
        <v>1.52436960139122</v>
      </c>
      <c r="R8614">
        <f t="shared" si="1914"/>
        <v>0.83668510409641816</v>
      </c>
      <c r="S8614" s="296">
        <f t="shared" si="1921"/>
        <v>0</v>
      </c>
      <c r="T8614" s="283">
        <f t="shared" si="1922"/>
        <v>0.58836317031109775</v>
      </c>
    </row>
    <row r="8615" spans="1:20" x14ac:dyDescent="0.25">
      <c r="A8615" s="286">
        <v>43459</v>
      </c>
      <c r="B8615" s="1">
        <f t="shared" si="1915"/>
        <v>2</v>
      </c>
      <c r="C8615" s="285">
        <v>21</v>
      </c>
      <c r="D8615" t="s">
        <v>714</v>
      </c>
      <c r="F8615" s="16">
        <v>12</v>
      </c>
      <c r="G8615" t="str">
        <f t="shared" si="1909"/>
        <v>heating</v>
      </c>
      <c r="H8615" s="283">
        <f>IF(G8615="heating",F8615*Assumptions!M$4+Assumptions!M$7,0)</f>
        <v>0.61563740305573755</v>
      </c>
      <c r="I8615" s="15">
        <f t="shared" si="1910"/>
        <v>0.95751150862929935</v>
      </c>
      <c r="J8615" s="15">
        <f t="shared" si="1911"/>
        <v>1.0199659078795975</v>
      </c>
      <c r="K8615" s="283">
        <f t="shared" si="1916"/>
        <v>0.60124939992021698</v>
      </c>
      <c r="L8615" s="283">
        <f t="shared" si="1917"/>
        <v>2.6646546875967734</v>
      </c>
      <c r="M8615" s="283">
        <f t="shared" si="1918"/>
        <v>5.4664403728842661</v>
      </c>
      <c r="N8615" s="283">
        <f t="shared" si="1919"/>
        <v>1.3760333699069704</v>
      </c>
      <c r="O8615" s="283">
        <f t="shared" si="1920"/>
        <v>1.1643046360281712</v>
      </c>
      <c r="P8615" s="21">
        <f t="shared" si="1912"/>
        <v>0</v>
      </c>
      <c r="Q8615" s="21">
        <f t="shared" si="1913"/>
        <v>1.4448604713749031</v>
      </c>
      <c r="R8615">
        <f t="shared" si="1914"/>
        <v>0.83668510409641816</v>
      </c>
      <c r="S8615" s="296">
        <f t="shared" si="1921"/>
        <v>0</v>
      </c>
      <c r="T8615" s="283">
        <f t="shared" si="1922"/>
        <v>0.60124939992021698</v>
      </c>
    </row>
    <row r="8616" spans="1:20" x14ac:dyDescent="0.25">
      <c r="A8616" s="286">
        <v>43459</v>
      </c>
      <c r="B8616" s="1">
        <f t="shared" si="1915"/>
        <v>2</v>
      </c>
      <c r="C8616" s="285">
        <v>22</v>
      </c>
      <c r="D8616" t="s">
        <v>714</v>
      </c>
      <c r="F8616" s="16">
        <v>12</v>
      </c>
      <c r="G8616" t="str">
        <f t="shared" si="1909"/>
        <v>heating</v>
      </c>
      <c r="H8616" s="283">
        <f>IF(G8616="heating",F8616*Assumptions!M$4+Assumptions!M$7,0)</f>
        <v>0.61563740305573755</v>
      </c>
      <c r="I8616" s="15">
        <f t="shared" si="1910"/>
        <v>0.9426530227543114</v>
      </c>
      <c r="J8616" s="15">
        <f t="shared" si="1911"/>
        <v>1.0199659078795975</v>
      </c>
      <c r="K8616" s="283">
        <f t="shared" si="1916"/>
        <v>0.59191932332526476</v>
      </c>
      <c r="L8616" s="283">
        <f t="shared" si="1917"/>
        <v>2.6646546875967734</v>
      </c>
      <c r="M8616" s="283">
        <f t="shared" si="1918"/>
        <v>5.381613165759374</v>
      </c>
      <c r="N8616" s="283">
        <f t="shared" si="1919"/>
        <v>1.3760333699069704</v>
      </c>
      <c r="O8616" s="283">
        <f t="shared" si="1920"/>
        <v>1.1462371727833975</v>
      </c>
      <c r="P8616" s="21">
        <f t="shared" si="1912"/>
        <v>0</v>
      </c>
      <c r="Q8616" s="21">
        <f t="shared" si="1913"/>
        <v>1.2427137171080138</v>
      </c>
      <c r="R8616">
        <f t="shared" si="1914"/>
        <v>0.83668510409641816</v>
      </c>
      <c r="S8616" s="296">
        <f t="shared" si="1921"/>
        <v>0</v>
      </c>
      <c r="T8616" s="283">
        <f t="shared" si="1922"/>
        <v>0.59191932332526476</v>
      </c>
    </row>
    <row r="8617" spans="1:20" x14ac:dyDescent="0.25">
      <c r="A8617" s="286">
        <v>43459</v>
      </c>
      <c r="B8617" s="1">
        <f t="shared" si="1915"/>
        <v>2</v>
      </c>
      <c r="C8617" s="285">
        <v>23</v>
      </c>
      <c r="D8617" t="s">
        <v>713</v>
      </c>
      <c r="F8617" s="16">
        <v>12</v>
      </c>
      <c r="G8617" t="str">
        <f t="shared" si="1909"/>
        <v>heating</v>
      </c>
      <c r="H8617" s="283">
        <f>IF(G8617="heating",F8617*Assumptions!M$4+Assumptions!M$7,0)</f>
        <v>0.61563740305573755</v>
      </c>
      <c r="I8617" s="15">
        <f t="shared" si="1910"/>
        <v>0.94450710149963013</v>
      </c>
      <c r="J8617" s="15">
        <f t="shared" si="1911"/>
        <v>1.0199659078795975</v>
      </c>
      <c r="K8617" s="283">
        <f t="shared" si="1916"/>
        <v>0.59308355343945263</v>
      </c>
      <c r="L8617" s="283">
        <f t="shared" si="1917"/>
        <v>2.6646546875967734</v>
      </c>
      <c r="M8617" s="283">
        <f t="shared" si="1918"/>
        <v>5.3921981152002694</v>
      </c>
      <c r="N8617" s="283">
        <f t="shared" si="1919"/>
        <v>1.3760333699069704</v>
      </c>
      <c r="O8617" s="283">
        <f t="shared" si="1920"/>
        <v>1.1484916756894004</v>
      </c>
      <c r="P8617" s="21">
        <f t="shared" si="1912"/>
        <v>0</v>
      </c>
      <c r="Q8617" s="21">
        <f t="shared" si="1913"/>
        <v>1.0297519246597011</v>
      </c>
      <c r="R8617">
        <f t="shared" si="1914"/>
        <v>0.83668510409641816</v>
      </c>
      <c r="S8617" s="296">
        <f t="shared" si="1921"/>
        <v>0</v>
      </c>
      <c r="T8617" s="283">
        <f t="shared" si="1922"/>
        <v>0.59308355343945263</v>
      </c>
    </row>
    <row r="8618" spans="1:20" x14ac:dyDescent="0.25">
      <c r="A8618" s="286">
        <v>43460</v>
      </c>
      <c r="B8618" s="1">
        <f t="shared" si="1915"/>
        <v>3</v>
      </c>
      <c r="C8618" s="285">
        <v>0</v>
      </c>
      <c r="D8618" t="s">
        <v>713</v>
      </c>
      <c r="F8618" s="16">
        <v>12</v>
      </c>
      <c r="G8618" t="str">
        <f t="shared" si="1909"/>
        <v>heating</v>
      </c>
      <c r="H8618" s="283">
        <f>IF(G8618="heating",F8618*Assumptions!M$4+Assumptions!M$7,0)</f>
        <v>0.61563740305573755</v>
      </c>
      <c r="I8618" s="15">
        <f t="shared" si="1910"/>
        <v>0.97481507806017154</v>
      </c>
      <c r="J8618" s="15">
        <f t="shared" si="1911"/>
        <v>1.0263036171733995</v>
      </c>
      <c r="K8618" s="283">
        <f t="shared" si="1916"/>
        <v>0.61591828188826558</v>
      </c>
      <c r="L8618" s="283">
        <f t="shared" si="1917"/>
        <v>2.6646546875967734</v>
      </c>
      <c r="M8618" s="283">
        <f t="shared" si="1918"/>
        <v>5.5998069402785218</v>
      </c>
      <c r="N8618" s="283">
        <f t="shared" si="1919"/>
        <v>1.3760333699069704</v>
      </c>
      <c r="O8618" s="283">
        <f t="shared" si="1920"/>
        <v>1.1927105642220543</v>
      </c>
      <c r="P8618" s="21">
        <f t="shared" si="1912"/>
        <v>0</v>
      </c>
      <c r="Q8618" s="21">
        <f t="shared" si="1913"/>
        <v>0.90668853391740301</v>
      </c>
      <c r="R8618">
        <f t="shared" si="1914"/>
        <v>0.9421089825381942</v>
      </c>
      <c r="S8618" s="296">
        <f t="shared" si="1921"/>
        <v>0</v>
      </c>
      <c r="T8618" s="283">
        <f t="shared" si="1922"/>
        <v>0.61591828188826558</v>
      </c>
    </row>
    <row r="8619" spans="1:20" x14ac:dyDescent="0.25">
      <c r="A8619" s="286">
        <v>43460</v>
      </c>
      <c r="B8619" s="1">
        <f t="shared" si="1915"/>
        <v>3</v>
      </c>
      <c r="C8619" s="285">
        <v>1</v>
      </c>
      <c r="D8619" t="s">
        <v>713</v>
      </c>
      <c r="F8619" s="16">
        <v>10</v>
      </c>
      <c r="G8619" t="str">
        <f t="shared" si="1909"/>
        <v>heating</v>
      </c>
      <c r="H8619" s="283">
        <f>IF(G8619="heating",F8619*Assumptions!M$4+Assumptions!M$7,0)</f>
        <v>0.63702915152981754</v>
      </c>
      <c r="I8619" s="15">
        <f t="shared" si="1910"/>
        <v>1.012242869806885</v>
      </c>
      <c r="J8619" s="15">
        <f t="shared" si="1911"/>
        <v>1.0263036171733995</v>
      </c>
      <c r="K8619" s="283">
        <f t="shared" si="1916"/>
        <v>0.6617895310444829</v>
      </c>
      <c r="L8619" s="283">
        <f t="shared" si="1917"/>
        <v>2.5948150733280251</v>
      </c>
      <c r="M8619" s="283">
        <f t="shared" si="1918"/>
        <v>5.8591595891909902</v>
      </c>
      <c r="N8619" s="283">
        <f t="shared" si="1919"/>
        <v>1.2546470767287967</v>
      </c>
      <c r="O8619" s="283">
        <f t="shared" si="1920"/>
        <v>1.368688838778606</v>
      </c>
      <c r="P8619" s="21">
        <f t="shared" si="1912"/>
        <v>0</v>
      </c>
      <c r="Q8619" s="21">
        <f t="shared" si="1913"/>
        <v>0.81803459285312596</v>
      </c>
      <c r="R8619">
        <f t="shared" si="1914"/>
        <v>0.9421089825381942</v>
      </c>
      <c r="S8619" s="296">
        <f t="shared" si="1921"/>
        <v>0</v>
      </c>
      <c r="T8619" s="283">
        <f t="shared" si="1922"/>
        <v>0.6617895310444829</v>
      </c>
    </row>
    <row r="8620" spans="1:20" x14ac:dyDescent="0.25">
      <c r="A8620" s="286">
        <v>43460</v>
      </c>
      <c r="B8620" s="1">
        <f t="shared" si="1915"/>
        <v>3</v>
      </c>
      <c r="C8620" s="285">
        <v>2</v>
      </c>
      <c r="D8620" t="s">
        <v>713</v>
      </c>
      <c r="F8620" s="16">
        <v>10</v>
      </c>
      <c r="G8620" t="str">
        <f t="shared" si="1909"/>
        <v>heating</v>
      </c>
      <c r="H8620" s="283">
        <f>IF(G8620="heating",F8620*Assumptions!M$4+Assumptions!M$7,0)</f>
        <v>0.63702915152981754</v>
      </c>
      <c r="I8620" s="15">
        <f t="shared" si="1910"/>
        <v>1.0509704703585963</v>
      </c>
      <c r="J8620" s="15">
        <f t="shared" si="1911"/>
        <v>1.0263036171733995</v>
      </c>
      <c r="K8620" s="283">
        <f t="shared" si="1916"/>
        <v>0.68710906785928372</v>
      </c>
      <c r="L8620" s="283">
        <f t="shared" si="1917"/>
        <v>2.5948150733280251</v>
      </c>
      <c r="M8620" s="283">
        <f t="shared" si="1918"/>
        <v>6.0833263370211892</v>
      </c>
      <c r="N8620" s="283">
        <f t="shared" si="1919"/>
        <v>1.2546470767287967</v>
      </c>
      <c r="O8620" s="283">
        <f t="shared" si="1920"/>
        <v>1.4210537762939632</v>
      </c>
      <c r="P8620" s="21">
        <f t="shared" si="1912"/>
        <v>0</v>
      </c>
      <c r="Q8620" s="21">
        <f t="shared" si="1913"/>
        <v>0.74507607494346417</v>
      </c>
      <c r="R8620">
        <f t="shared" si="1914"/>
        <v>0.9421089825381942</v>
      </c>
      <c r="S8620" s="296">
        <f t="shared" si="1921"/>
        <v>0</v>
      </c>
      <c r="T8620" s="283">
        <f t="shared" si="1922"/>
        <v>0.68710906785928372</v>
      </c>
    </row>
    <row r="8621" spans="1:20" x14ac:dyDescent="0.25">
      <c r="A8621" s="286">
        <v>43460</v>
      </c>
      <c r="B8621" s="1">
        <f t="shared" si="1915"/>
        <v>3</v>
      </c>
      <c r="C8621" s="285">
        <v>3</v>
      </c>
      <c r="D8621" t="s">
        <v>713</v>
      </c>
      <c r="F8621" s="16">
        <v>10</v>
      </c>
      <c r="G8621" t="str">
        <f t="shared" si="1909"/>
        <v>heating</v>
      </c>
      <c r="H8621" s="283">
        <f>IF(G8621="heating",F8621*Assumptions!M$4+Assumptions!M$7,0)</f>
        <v>0.63702915152981754</v>
      </c>
      <c r="I8621" s="15">
        <f t="shared" si="1910"/>
        <v>1.0924036124451033</v>
      </c>
      <c r="J8621" s="15">
        <f t="shared" si="1911"/>
        <v>1.0263036171733995</v>
      </c>
      <c r="K8621" s="283">
        <f t="shared" si="1916"/>
        <v>0.71419744801883978</v>
      </c>
      <c r="L8621" s="283">
        <f t="shared" si="1917"/>
        <v>2.5948150733280251</v>
      </c>
      <c r="M8621" s="283">
        <f t="shared" si="1918"/>
        <v>6.3231535553771803</v>
      </c>
      <c r="N8621" s="283">
        <f t="shared" si="1919"/>
        <v>1.2546470767287967</v>
      </c>
      <c r="O8621" s="283">
        <f t="shared" si="1920"/>
        <v>1.4770769707474336</v>
      </c>
      <c r="P8621" s="21">
        <f t="shared" si="1912"/>
        <v>0</v>
      </c>
      <c r="Q8621" s="21">
        <f t="shared" si="1913"/>
        <v>0.69158980876382303</v>
      </c>
      <c r="R8621">
        <f t="shared" si="1914"/>
        <v>0.9421089825381942</v>
      </c>
      <c r="S8621" s="296">
        <f t="shared" si="1921"/>
        <v>0</v>
      </c>
      <c r="T8621" s="283">
        <f t="shared" si="1922"/>
        <v>0.71419744801883978</v>
      </c>
    </row>
    <row r="8622" spans="1:20" x14ac:dyDescent="0.25">
      <c r="A8622" s="286">
        <v>43460</v>
      </c>
      <c r="B8622" s="1">
        <f t="shared" si="1915"/>
        <v>3</v>
      </c>
      <c r="C8622" s="285">
        <v>4</v>
      </c>
      <c r="D8622" t="s">
        <v>713</v>
      </c>
      <c r="F8622" s="16">
        <v>10</v>
      </c>
      <c r="G8622" t="str">
        <f t="shared" si="1909"/>
        <v>heating</v>
      </c>
      <c r="H8622" s="283">
        <f>IF(G8622="heating",F8622*Assumptions!M$4+Assumptions!M$7,0)</f>
        <v>0.63702915152981754</v>
      </c>
      <c r="I8622" s="15">
        <f t="shared" si="1910"/>
        <v>1.1348296917927807</v>
      </c>
      <c r="J8622" s="15">
        <f t="shared" si="1911"/>
        <v>1.0263036171733995</v>
      </c>
      <c r="K8622" s="283">
        <f t="shared" si="1916"/>
        <v>0.74193499598587254</v>
      </c>
      <c r="L8622" s="283">
        <f t="shared" si="1917"/>
        <v>2.5948150733280251</v>
      </c>
      <c r="M8622" s="283">
        <f t="shared" si="1918"/>
        <v>6.5687281867787775</v>
      </c>
      <c r="N8622" s="283">
        <f t="shared" si="1919"/>
        <v>1.2546470767287967</v>
      </c>
      <c r="O8622" s="283">
        <f t="shared" si="1920"/>
        <v>1.5344427502538673</v>
      </c>
      <c r="P8622" s="21">
        <f t="shared" si="1912"/>
        <v>0</v>
      </c>
      <c r="Q8622" s="21">
        <f t="shared" si="1913"/>
        <v>0.6473875548762833</v>
      </c>
      <c r="R8622">
        <f t="shared" si="1914"/>
        <v>0.9421089825381942</v>
      </c>
      <c r="S8622" s="296">
        <f t="shared" si="1921"/>
        <v>0</v>
      </c>
      <c r="T8622" s="283">
        <f t="shared" si="1922"/>
        <v>0.74193499598587254</v>
      </c>
    </row>
    <row r="8623" spans="1:20" x14ac:dyDescent="0.25">
      <c r="A8623" s="286">
        <v>43460</v>
      </c>
      <c r="B8623" s="1">
        <f t="shared" si="1915"/>
        <v>3</v>
      </c>
      <c r="C8623" s="285">
        <v>5</v>
      </c>
      <c r="D8623" t="s">
        <v>713</v>
      </c>
      <c r="F8623" s="16">
        <v>10</v>
      </c>
      <c r="G8623" t="str">
        <f t="shared" si="1909"/>
        <v>heating</v>
      </c>
      <c r="H8623" s="283">
        <f>IF(G8623="heating",F8623*Assumptions!M$4+Assumptions!M$7,0)</f>
        <v>0.63702915152981754</v>
      </c>
      <c r="I8623" s="15">
        <f t="shared" si="1910"/>
        <v>1.1635558681477385</v>
      </c>
      <c r="J8623" s="15">
        <f t="shared" si="1911"/>
        <v>1.0263036171733995</v>
      </c>
      <c r="K8623" s="283">
        <f t="shared" si="1916"/>
        <v>0.76071574845714007</v>
      </c>
      <c r="L8623" s="283">
        <f t="shared" si="1917"/>
        <v>2.5948150733280251</v>
      </c>
      <c r="M8623" s="283">
        <f t="shared" si="1918"/>
        <v>6.7350037483770064</v>
      </c>
      <c r="N8623" s="283">
        <f t="shared" si="1919"/>
        <v>1.2546470767287967</v>
      </c>
      <c r="O8623" s="283">
        <f t="shared" si="1920"/>
        <v>1.5732844137820259</v>
      </c>
      <c r="P8623" s="21">
        <f t="shared" si="1912"/>
        <v>0</v>
      </c>
      <c r="Q8623" s="21">
        <f t="shared" si="1913"/>
        <v>0.72139578924615555</v>
      </c>
      <c r="R8623">
        <f t="shared" si="1914"/>
        <v>0.9421089825381942</v>
      </c>
      <c r="S8623" s="296">
        <f t="shared" si="1921"/>
        <v>0</v>
      </c>
      <c r="T8623" s="283">
        <f t="shared" si="1922"/>
        <v>0.76071574845714007</v>
      </c>
    </row>
    <row r="8624" spans="1:20" x14ac:dyDescent="0.25">
      <c r="A8624" s="286">
        <v>43460</v>
      </c>
      <c r="B8624" s="1">
        <f t="shared" si="1915"/>
        <v>3</v>
      </c>
      <c r="C8624" s="285">
        <v>6</v>
      </c>
      <c r="D8624" t="s">
        <v>713</v>
      </c>
      <c r="F8624" s="16">
        <v>10</v>
      </c>
      <c r="G8624" t="str">
        <f t="shared" si="1909"/>
        <v>heating</v>
      </c>
      <c r="H8624" s="283">
        <f>IF(G8624="heating",F8624*Assumptions!M$4+Assumptions!M$7,0)</f>
        <v>0.63702915152981754</v>
      </c>
      <c r="I8624" s="15">
        <f t="shared" si="1910"/>
        <v>1.2083911162615524</v>
      </c>
      <c r="J8624" s="15">
        <f t="shared" si="1911"/>
        <v>1.0263036171733995</v>
      </c>
      <c r="K8624" s="283">
        <f t="shared" si="1916"/>
        <v>0.79002837560280204</v>
      </c>
      <c r="L8624" s="283">
        <f t="shared" si="1917"/>
        <v>2.5948150733280251</v>
      </c>
      <c r="M8624" s="283">
        <f t="shared" si="1918"/>
        <v>6.9945233575098698</v>
      </c>
      <c r="N8624" s="283">
        <f t="shared" si="1919"/>
        <v>1.2546470767287967</v>
      </c>
      <c r="O8624" s="283">
        <f t="shared" si="1920"/>
        <v>1.6339077142839638</v>
      </c>
      <c r="P8624" s="21">
        <f t="shared" si="1912"/>
        <v>0</v>
      </c>
      <c r="Q8624" s="21">
        <f t="shared" si="1913"/>
        <v>0.87787080972652631</v>
      </c>
      <c r="R8624">
        <f t="shared" si="1914"/>
        <v>0.9421089825381942</v>
      </c>
      <c r="S8624" s="296">
        <f t="shared" si="1921"/>
        <v>0</v>
      </c>
      <c r="T8624" s="283">
        <f t="shared" si="1922"/>
        <v>0.79002837560280204</v>
      </c>
    </row>
    <row r="8625" spans="1:20" x14ac:dyDescent="0.25">
      <c r="A8625" s="286">
        <v>43460</v>
      </c>
      <c r="B8625" s="1">
        <f t="shared" si="1915"/>
        <v>3</v>
      </c>
      <c r="C8625" s="285">
        <v>7</v>
      </c>
      <c r="D8625" t="s">
        <v>714</v>
      </c>
      <c r="F8625" s="16">
        <v>10</v>
      </c>
      <c r="G8625" t="str">
        <f t="shared" si="1909"/>
        <v>heating</v>
      </c>
      <c r="H8625" s="283">
        <f>IF(G8625="heating",F8625*Assumptions!M$4+Assumptions!M$7,0)</f>
        <v>0.63702915152981754</v>
      </c>
      <c r="I8625" s="15">
        <f t="shared" si="1910"/>
        <v>1.1637425769249583</v>
      </c>
      <c r="J8625" s="15">
        <f t="shared" si="1911"/>
        <v>1.0263036171733995</v>
      </c>
      <c r="K8625" s="283">
        <f t="shared" si="1916"/>
        <v>0.7608378159152609</v>
      </c>
      <c r="L8625" s="283">
        <f t="shared" si="1917"/>
        <v>2.5948150733280251</v>
      </c>
      <c r="M8625" s="283">
        <f t="shared" si="1918"/>
        <v>6.7360844737197718</v>
      </c>
      <c r="N8625" s="283">
        <f t="shared" si="1919"/>
        <v>1.2546470767287967</v>
      </c>
      <c r="O8625" s="283">
        <f t="shared" si="1920"/>
        <v>1.5735368692224199</v>
      </c>
      <c r="P8625" s="21">
        <f t="shared" si="1912"/>
        <v>0</v>
      </c>
      <c r="Q8625" s="21">
        <f t="shared" si="1913"/>
        <v>0.97331382064367777</v>
      </c>
      <c r="R8625">
        <f t="shared" si="1914"/>
        <v>0.9421089825381942</v>
      </c>
      <c r="S8625" s="296">
        <f t="shared" si="1921"/>
        <v>0</v>
      </c>
      <c r="T8625" s="283">
        <f t="shared" si="1922"/>
        <v>0.7608378159152609</v>
      </c>
    </row>
    <row r="8626" spans="1:20" x14ac:dyDescent="0.25">
      <c r="A8626" s="286">
        <v>43460</v>
      </c>
      <c r="B8626" s="1">
        <f t="shared" si="1915"/>
        <v>3</v>
      </c>
      <c r="C8626" s="285">
        <v>8</v>
      </c>
      <c r="D8626" t="s">
        <v>714</v>
      </c>
      <c r="F8626" s="16">
        <v>10</v>
      </c>
      <c r="G8626" t="str">
        <f t="shared" si="1909"/>
        <v>heating</v>
      </c>
      <c r="H8626" s="283">
        <f>IF(G8626="heating",F8626*Assumptions!M$4+Assumptions!M$7,0)</f>
        <v>0.63702915152981754</v>
      </c>
      <c r="I8626" s="15">
        <f t="shared" si="1910"/>
        <v>1.094193721037565</v>
      </c>
      <c r="J8626" s="15">
        <f t="shared" si="1911"/>
        <v>1.0263036171733995</v>
      </c>
      <c r="K8626" s="283">
        <f t="shared" si="1916"/>
        <v>0.71536779474220069</v>
      </c>
      <c r="L8626" s="283">
        <f t="shared" si="1917"/>
        <v>2.5948150733280251</v>
      </c>
      <c r="M8626" s="283">
        <f t="shared" si="1918"/>
        <v>6.3335152306609155</v>
      </c>
      <c r="N8626" s="283">
        <f t="shared" si="1919"/>
        <v>1.2546470767287967</v>
      </c>
      <c r="O8626" s="283">
        <f t="shared" si="1920"/>
        <v>1.4794974389214122</v>
      </c>
      <c r="P8626" s="21">
        <f t="shared" si="1912"/>
        <v>0</v>
      </c>
      <c r="Q8626" s="21">
        <f t="shared" si="1913"/>
        <v>0.94940007506179924</v>
      </c>
      <c r="R8626">
        <f t="shared" si="1914"/>
        <v>0.9421089825381942</v>
      </c>
      <c r="S8626" s="296">
        <f t="shared" si="1921"/>
        <v>0</v>
      </c>
      <c r="T8626" s="283">
        <f t="shared" si="1922"/>
        <v>0.71536779474220069</v>
      </c>
    </row>
    <row r="8627" spans="1:20" x14ac:dyDescent="0.25">
      <c r="A8627" s="286">
        <v>43460</v>
      </c>
      <c r="B8627" s="1">
        <f t="shared" si="1915"/>
        <v>3</v>
      </c>
      <c r="C8627" s="285">
        <v>9</v>
      </c>
      <c r="D8627" t="s">
        <v>714</v>
      </c>
      <c r="F8627" s="16">
        <v>12</v>
      </c>
      <c r="G8627" t="str">
        <f t="shared" si="1909"/>
        <v>heating</v>
      </c>
      <c r="H8627" s="283">
        <f>IF(G8627="heating",F8627*Assumptions!M$4+Assumptions!M$7,0)</f>
        <v>0.61563740305573755</v>
      </c>
      <c r="I8627" s="15">
        <f t="shared" si="1910"/>
        <v>1.0343009000871222</v>
      </c>
      <c r="J8627" s="15">
        <f t="shared" si="1911"/>
        <v>1.0263036171733995</v>
      </c>
      <c r="K8627" s="283">
        <f t="shared" si="1916"/>
        <v>0.65350326197747277</v>
      </c>
      <c r="L8627" s="283">
        <f t="shared" si="1917"/>
        <v>2.6646546875967734</v>
      </c>
      <c r="M8627" s="283">
        <f t="shared" si="1918"/>
        <v>5.9415221296840439</v>
      </c>
      <c r="N8627" s="283">
        <f t="shared" si="1919"/>
        <v>1.3760333699069704</v>
      </c>
      <c r="O8627" s="283">
        <f t="shared" si="1920"/>
        <v>1.2654929513124986</v>
      </c>
      <c r="P8627" s="21">
        <f t="shared" si="1912"/>
        <v>0</v>
      </c>
      <c r="Q8627" s="21">
        <f t="shared" si="1913"/>
        <v>0.8408485371888097</v>
      </c>
      <c r="R8627">
        <f t="shared" si="1914"/>
        <v>0.9421089825381942</v>
      </c>
      <c r="S8627" s="296">
        <f t="shared" si="1921"/>
        <v>0</v>
      </c>
      <c r="T8627" s="283">
        <f t="shared" si="1922"/>
        <v>0.65350326197747277</v>
      </c>
    </row>
    <row r="8628" spans="1:20" x14ac:dyDescent="0.25">
      <c r="A8628" s="286">
        <v>43460</v>
      </c>
      <c r="B8628" s="1">
        <f t="shared" si="1915"/>
        <v>3</v>
      </c>
      <c r="C8628" s="285">
        <v>10</v>
      </c>
      <c r="D8628" t="s">
        <v>714</v>
      </c>
      <c r="F8628" s="16">
        <v>12</v>
      </c>
      <c r="G8628" t="str">
        <f t="shared" si="1909"/>
        <v>heating</v>
      </c>
      <c r="H8628" s="283">
        <f>IF(G8628="heating",F8628*Assumptions!M$4+Assumptions!M$7,0)</f>
        <v>0.61563740305573755</v>
      </c>
      <c r="I8628" s="15">
        <f t="shared" si="1910"/>
        <v>0.98112329028689171</v>
      </c>
      <c r="J8628" s="15">
        <f t="shared" si="1911"/>
        <v>1.0263036171733995</v>
      </c>
      <c r="K8628" s="283">
        <f t="shared" si="1916"/>
        <v>0.61990400525663991</v>
      </c>
      <c r="L8628" s="283">
        <f t="shared" si="1917"/>
        <v>2.6646546875967734</v>
      </c>
      <c r="M8628" s="283">
        <f t="shared" si="1918"/>
        <v>5.6360443471498147</v>
      </c>
      <c r="N8628" s="283">
        <f t="shared" si="1919"/>
        <v>1.3760333699069704</v>
      </c>
      <c r="O8628" s="283">
        <f t="shared" si="1920"/>
        <v>1.2004288192362629</v>
      </c>
      <c r="P8628" s="21">
        <f t="shared" si="1912"/>
        <v>0</v>
      </c>
      <c r="Q8628" s="21">
        <f t="shared" si="1913"/>
        <v>0.74504051125983206</v>
      </c>
      <c r="R8628">
        <f t="shared" si="1914"/>
        <v>0.9421089825381942</v>
      </c>
      <c r="S8628" s="296">
        <f t="shared" si="1921"/>
        <v>0</v>
      </c>
      <c r="T8628" s="283">
        <f t="shared" si="1922"/>
        <v>0.61990400525663991</v>
      </c>
    </row>
    <row r="8629" spans="1:20" x14ac:dyDescent="0.25">
      <c r="A8629" s="286">
        <v>43460</v>
      </c>
      <c r="B8629" s="1">
        <f t="shared" si="1915"/>
        <v>3</v>
      </c>
      <c r="C8629" s="285">
        <v>11</v>
      </c>
      <c r="D8629" t="s">
        <v>714</v>
      </c>
      <c r="F8629" s="16">
        <v>14</v>
      </c>
      <c r="G8629" t="str">
        <f t="shared" si="1909"/>
        <v>heating</v>
      </c>
      <c r="H8629" s="283">
        <f>IF(G8629="heating",F8629*Assumptions!M$4+Assumptions!M$7,0)</f>
        <v>0.59424565458165746</v>
      </c>
      <c r="I8629" s="15">
        <f t="shared" si="1910"/>
        <v>0.94956163997961163</v>
      </c>
      <c r="J8629" s="15">
        <f t="shared" si="1911"/>
        <v>1.0263036171733995</v>
      </c>
      <c r="K8629" s="283">
        <f t="shared" si="1916"/>
        <v>0.57911529608785473</v>
      </c>
      <c r="L8629" s="283">
        <f t="shared" si="1917"/>
        <v>2.7335244633277975</v>
      </c>
      <c r="M8629" s="283">
        <f t="shared" si="1918"/>
        <v>5.4012841283551252</v>
      </c>
      <c r="N8629" s="283">
        <f t="shared" si="1919"/>
        <v>1.5010922485335794</v>
      </c>
      <c r="O8629" s="283">
        <f t="shared" si="1920"/>
        <v>1.0545826417330002</v>
      </c>
      <c r="P8629" s="21">
        <f t="shared" si="1912"/>
        <v>0</v>
      </c>
      <c r="Q8629" s="21">
        <f t="shared" si="1913"/>
        <v>0.72850690893675296</v>
      </c>
      <c r="R8629">
        <f t="shared" si="1914"/>
        <v>0.9421089825381942</v>
      </c>
      <c r="S8629" s="296">
        <f t="shared" si="1921"/>
        <v>0</v>
      </c>
      <c r="T8629" s="283">
        <f t="shared" si="1922"/>
        <v>0.57911529608785473</v>
      </c>
    </row>
    <row r="8630" spans="1:20" x14ac:dyDescent="0.25">
      <c r="A8630" s="286">
        <v>43460</v>
      </c>
      <c r="B8630" s="1">
        <f t="shared" si="1915"/>
        <v>3</v>
      </c>
      <c r="C8630" s="285">
        <v>12</v>
      </c>
      <c r="D8630" t="s">
        <v>714</v>
      </c>
      <c r="F8630" s="16">
        <v>14</v>
      </c>
      <c r="G8630" t="str">
        <f t="shared" si="1909"/>
        <v>heating</v>
      </c>
      <c r="H8630" s="283">
        <f>IF(G8630="heating",F8630*Assumptions!M$4+Assumptions!M$7,0)</f>
        <v>0.59424565458165746</v>
      </c>
      <c r="I8630" s="15">
        <f t="shared" si="1910"/>
        <v>0.91648403420261149</v>
      </c>
      <c r="J8630" s="15">
        <f t="shared" si="1911"/>
        <v>1.0263036171733995</v>
      </c>
      <c r="K8630" s="283">
        <f t="shared" si="1916"/>
        <v>0.55894204281296878</v>
      </c>
      <c r="L8630" s="283">
        <f t="shared" si="1917"/>
        <v>2.7335244633277975</v>
      </c>
      <c r="M8630" s="283">
        <f t="shared" si="1918"/>
        <v>5.2131325228509944</v>
      </c>
      <c r="N8630" s="283">
        <f t="shared" si="1919"/>
        <v>1.5010922485335794</v>
      </c>
      <c r="O8630" s="283">
        <f t="shared" si="1920"/>
        <v>1.0178466707187748</v>
      </c>
      <c r="P8630" s="21">
        <f t="shared" si="1912"/>
        <v>0</v>
      </c>
      <c r="Q8630" s="21">
        <f t="shared" si="1913"/>
        <v>0.75910815787401487</v>
      </c>
      <c r="R8630">
        <f t="shared" si="1914"/>
        <v>0.9421089825381942</v>
      </c>
      <c r="S8630" s="296">
        <f t="shared" si="1921"/>
        <v>0</v>
      </c>
      <c r="T8630" s="283">
        <f t="shared" si="1922"/>
        <v>0.55894204281296878</v>
      </c>
    </row>
    <row r="8631" spans="1:20" x14ac:dyDescent="0.25">
      <c r="A8631" s="286">
        <v>43460</v>
      </c>
      <c r="B8631" s="1">
        <f t="shared" si="1915"/>
        <v>3</v>
      </c>
      <c r="C8631" s="285">
        <v>13</v>
      </c>
      <c r="D8631" t="s">
        <v>714</v>
      </c>
      <c r="F8631" s="16">
        <v>16</v>
      </c>
      <c r="G8631" t="str">
        <f t="shared" si="1909"/>
        <v>heating</v>
      </c>
      <c r="H8631" s="283">
        <f>IF(G8631="heating",F8631*Assumptions!M$4+Assumptions!M$7,0)</f>
        <v>0.57285390610757747</v>
      </c>
      <c r="I8631" s="15">
        <f t="shared" si="1910"/>
        <v>0.90040206880052787</v>
      </c>
      <c r="J8631" s="15">
        <f t="shared" si="1911"/>
        <v>1.0263036171733995</v>
      </c>
      <c r="K8631" s="283">
        <f t="shared" si="1916"/>
        <v>0.52936621746290424</v>
      </c>
      <c r="L8631" s="283">
        <f t="shared" si="1917"/>
        <v>2.8179276134894917</v>
      </c>
      <c r="M8631" s="283">
        <f t="shared" si="1918"/>
        <v>5.0897339064285294</v>
      </c>
      <c r="N8631" s="283">
        <f t="shared" si="1919"/>
        <v>1.6317545686209942</v>
      </c>
      <c r="O8631" s="283">
        <f t="shared" si="1920"/>
        <v>0.91417895222923085</v>
      </c>
      <c r="P8631" s="21">
        <f t="shared" si="1912"/>
        <v>0</v>
      </c>
      <c r="Q8631" s="21">
        <f t="shared" si="1913"/>
        <v>0.79115902007799765</v>
      </c>
      <c r="R8631">
        <f t="shared" si="1914"/>
        <v>0.9421089825381942</v>
      </c>
      <c r="S8631" s="296">
        <f t="shared" si="1921"/>
        <v>0</v>
      </c>
      <c r="T8631" s="283">
        <f t="shared" si="1922"/>
        <v>0.52936621746290424</v>
      </c>
    </row>
    <row r="8632" spans="1:20" x14ac:dyDescent="0.25">
      <c r="A8632" s="286">
        <v>43460</v>
      </c>
      <c r="B8632" s="1">
        <f t="shared" si="1915"/>
        <v>3</v>
      </c>
      <c r="C8632" s="285">
        <v>14</v>
      </c>
      <c r="D8632" t="s">
        <v>714</v>
      </c>
      <c r="F8632" s="16">
        <v>16</v>
      </c>
      <c r="G8632" t="str">
        <f t="shared" si="1909"/>
        <v>heating</v>
      </c>
      <c r="H8632" s="283">
        <f>IF(G8632="heating",F8632*Assumptions!M$4+Assumptions!M$7,0)</f>
        <v>0.57285390610757747</v>
      </c>
      <c r="I8632" s="15">
        <f t="shared" si="1910"/>
        <v>0.86032894500746537</v>
      </c>
      <c r="J8632" s="15">
        <f t="shared" si="1911"/>
        <v>1.0263036171733995</v>
      </c>
      <c r="K8632" s="283">
        <f t="shared" si="1916"/>
        <v>0.50580634493560594</v>
      </c>
      <c r="L8632" s="283">
        <f t="shared" si="1917"/>
        <v>2.8179276134894917</v>
      </c>
      <c r="M8632" s="283">
        <f t="shared" si="1918"/>
        <v>4.863211174003264</v>
      </c>
      <c r="N8632" s="283">
        <f t="shared" si="1919"/>
        <v>1.6317545686209942</v>
      </c>
      <c r="O8632" s="283">
        <f t="shared" si="1920"/>
        <v>0.87349267707384826</v>
      </c>
      <c r="P8632" s="21">
        <f t="shared" si="1912"/>
        <v>0</v>
      </c>
      <c r="Q8632" s="21">
        <f t="shared" si="1913"/>
        <v>0.84355555031342389</v>
      </c>
      <c r="R8632">
        <f t="shared" si="1914"/>
        <v>0.9421089825381942</v>
      </c>
      <c r="S8632" s="296">
        <f t="shared" si="1921"/>
        <v>0</v>
      </c>
      <c r="T8632" s="283">
        <f t="shared" si="1922"/>
        <v>0.50580634493560594</v>
      </c>
    </row>
    <row r="8633" spans="1:20" x14ac:dyDescent="0.25">
      <c r="A8633" s="286">
        <v>43460</v>
      </c>
      <c r="B8633" s="1">
        <f t="shared" si="1915"/>
        <v>3</v>
      </c>
      <c r="C8633" s="285">
        <v>15</v>
      </c>
      <c r="D8633" t="s">
        <v>714</v>
      </c>
      <c r="F8633" s="16">
        <v>14</v>
      </c>
      <c r="G8633" t="str">
        <f t="shared" si="1909"/>
        <v>heating</v>
      </c>
      <c r="H8633" s="283">
        <f>IF(G8633="heating",F8633*Assumptions!M$4+Assumptions!M$7,0)</f>
        <v>0.59424565458165746</v>
      </c>
      <c r="I8633" s="15">
        <f t="shared" si="1910"/>
        <v>0.85754515037175039</v>
      </c>
      <c r="J8633" s="15">
        <f t="shared" si="1911"/>
        <v>1.0263036171733995</v>
      </c>
      <c r="K8633" s="283">
        <f t="shared" si="1916"/>
        <v>0.52299660470372755</v>
      </c>
      <c r="L8633" s="283">
        <f t="shared" si="1917"/>
        <v>2.7335244633277975</v>
      </c>
      <c r="M8633" s="283">
        <f t="shared" si="1918"/>
        <v>4.8778771330213981</v>
      </c>
      <c r="N8633" s="283">
        <f t="shared" si="1919"/>
        <v>1.5010922485335794</v>
      </c>
      <c r="O8633" s="283">
        <f t="shared" si="1920"/>
        <v>0.95238917834105152</v>
      </c>
      <c r="P8633" s="21">
        <f t="shared" si="1912"/>
        <v>0</v>
      </c>
      <c r="Q8633" s="21">
        <f t="shared" si="1913"/>
        <v>0.96592607327566882</v>
      </c>
      <c r="R8633">
        <f t="shared" si="1914"/>
        <v>0.9421089825381942</v>
      </c>
      <c r="S8633" s="296">
        <f t="shared" si="1921"/>
        <v>0</v>
      </c>
      <c r="T8633" s="283">
        <f t="shared" si="1922"/>
        <v>0.52299660470372755</v>
      </c>
    </row>
    <row r="8634" spans="1:20" x14ac:dyDescent="0.25">
      <c r="A8634" s="286">
        <v>43460</v>
      </c>
      <c r="B8634" s="1">
        <f t="shared" si="1915"/>
        <v>3</v>
      </c>
      <c r="C8634" s="285">
        <v>16</v>
      </c>
      <c r="D8634" t="s">
        <v>714</v>
      </c>
      <c r="F8634" s="16">
        <v>12</v>
      </c>
      <c r="G8634" t="str">
        <f t="shared" si="1909"/>
        <v>heating</v>
      </c>
      <c r="H8634" s="283">
        <f>IF(G8634="heating",F8634*Assumptions!M$4+Assumptions!M$7,0)</f>
        <v>0.61563740305573755</v>
      </c>
      <c r="I8634" s="15">
        <f t="shared" si="1910"/>
        <v>0.88344815438260227</v>
      </c>
      <c r="J8634" s="15">
        <f t="shared" si="1911"/>
        <v>1.0263036171733995</v>
      </c>
      <c r="K8634" s="283">
        <f t="shared" si="1916"/>
        <v>0.55818983685345136</v>
      </c>
      <c r="L8634" s="283">
        <f t="shared" si="1917"/>
        <v>2.6646546875967734</v>
      </c>
      <c r="M8634" s="283">
        <f t="shared" si="1918"/>
        <v>5.0749513601415375</v>
      </c>
      <c r="N8634" s="283">
        <f t="shared" si="1919"/>
        <v>1.3760333699069704</v>
      </c>
      <c r="O8634" s="283">
        <f t="shared" si="1920"/>
        <v>1.080920854005877</v>
      </c>
      <c r="P8634" s="21">
        <f t="shared" si="1912"/>
        <v>0</v>
      </c>
      <c r="Q8634" s="21">
        <f t="shared" si="1913"/>
        <v>1.1649354943302594</v>
      </c>
      <c r="R8634">
        <f t="shared" si="1914"/>
        <v>0.9421089825381942</v>
      </c>
      <c r="S8634" s="296">
        <f t="shared" si="1921"/>
        <v>0</v>
      </c>
      <c r="T8634" s="283">
        <f t="shared" si="1922"/>
        <v>0.55818983685345136</v>
      </c>
    </row>
    <row r="8635" spans="1:20" x14ac:dyDescent="0.25">
      <c r="A8635" s="286">
        <v>43460</v>
      </c>
      <c r="B8635" s="1">
        <f t="shared" si="1915"/>
        <v>3</v>
      </c>
      <c r="C8635" s="285">
        <v>17</v>
      </c>
      <c r="D8635" t="s">
        <v>714</v>
      </c>
      <c r="E8635" t="s">
        <v>685</v>
      </c>
      <c r="F8635" s="16">
        <v>12</v>
      </c>
      <c r="G8635" t="str">
        <f t="shared" si="1909"/>
        <v>heating</v>
      </c>
      <c r="H8635" s="283">
        <f>IF(G8635="heating",F8635*Assumptions!M$4+Assumptions!M$7,0)</f>
        <v>0.61563740305573755</v>
      </c>
      <c r="I8635" s="15">
        <f t="shared" si="1910"/>
        <v>0.94025748850374469</v>
      </c>
      <c r="J8635" s="15">
        <f t="shared" si="1911"/>
        <v>1.0263036171733995</v>
      </c>
      <c r="K8635" s="283">
        <f t="shared" si="1916"/>
        <v>0.59408372919735974</v>
      </c>
      <c r="L8635" s="283">
        <f t="shared" si="1917"/>
        <v>2.6646546875967734</v>
      </c>
      <c r="M8635" s="283">
        <f t="shared" si="1918"/>
        <v>5.4012915149504055</v>
      </c>
      <c r="N8635" s="283">
        <f t="shared" si="1919"/>
        <v>1.3760333699069704</v>
      </c>
      <c r="O8635" s="283">
        <f t="shared" si="1920"/>
        <v>1.1504284913800751</v>
      </c>
      <c r="P8635" s="21">
        <f t="shared" si="1912"/>
        <v>0</v>
      </c>
      <c r="Q8635" s="21">
        <f t="shared" si="1913"/>
        <v>1.3521540118753073</v>
      </c>
      <c r="R8635">
        <f t="shared" si="1914"/>
        <v>0.9421089825381942</v>
      </c>
      <c r="S8635" s="296">
        <f t="shared" si="1921"/>
        <v>0</v>
      </c>
      <c r="T8635" s="283">
        <f t="shared" si="1922"/>
        <v>0.59408372919735974</v>
      </c>
    </row>
    <row r="8636" spans="1:20" x14ac:dyDescent="0.25">
      <c r="A8636" s="286">
        <v>43460</v>
      </c>
      <c r="B8636" s="1">
        <f t="shared" si="1915"/>
        <v>3</v>
      </c>
      <c r="C8636" s="285">
        <v>18</v>
      </c>
      <c r="D8636" t="s">
        <v>714</v>
      </c>
      <c r="E8636" t="s">
        <v>685</v>
      </c>
      <c r="F8636" s="16">
        <v>10</v>
      </c>
      <c r="G8636" t="str">
        <f t="shared" si="1909"/>
        <v>heating</v>
      </c>
      <c r="H8636" s="283">
        <f>IF(G8636="heating",F8636*Assumptions!M$4+Assumptions!M$7,0)</f>
        <v>0.63702915152981754</v>
      </c>
      <c r="I8636" s="15">
        <f t="shared" si="1910"/>
        <v>0.98182363790757687</v>
      </c>
      <c r="J8636" s="15">
        <f t="shared" si="1911"/>
        <v>1.0263036171733995</v>
      </c>
      <c r="K8636" s="283">
        <f t="shared" si="1916"/>
        <v>0.64190188370820966</v>
      </c>
      <c r="L8636" s="283">
        <f t="shared" si="1917"/>
        <v>2.5948150733280251</v>
      </c>
      <c r="M8636" s="283">
        <f t="shared" si="1918"/>
        <v>5.683084123909957</v>
      </c>
      <c r="N8636" s="283">
        <f t="shared" si="1919"/>
        <v>1.2546470767287967</v>
      </c>
      <c r="O8636" s="283">
        <f t="shared" si="1920"/>
        <v>1.3275579358829952</v>
      </c>
      <c r="P8636" s="21">
        <f t="shared" si="1912"/>
        <v>0</v>
      </c>
      <c r="Q8636" s="21">
        <f t="shared" si="1913"/>
        <v>1.5598916921549892</v>
      </c>
      <c r="R8636">
        <f t="shared" si="1914"/>
        <v>0.9421089825381942</v>
      </c>
      <c r="S8636" s="296">
        <f t="shared" si="1921"/>
        <v>0</v>
      </c>
      <c r="T8636" s="283">
        <f t="shared" si="1922"/>
        <v>0.64190188370820966</v>
      </c>
    </row>
    <row r="8637" spans="1:20" x14ac:dyDescent="0.25">
      <c r="A8637" s="286">
        <v>43460</v>
      </c>
      <c r="B8637" s="1">
        <f t="shared" si="1915"/>
        <v>3</v>
      </c>
      <c r="C8637" s="285">
        <v>19</v>
      </c>
      <c r="D8637" t="s">
        <v>714</v>
      </c>
      <c r="F8637" s="16">
        <v>10</v>
      </c>
      <c r="G8637" t="str">
        <f t="shared" si="1909"/>
        <v>heating</v>
      </c>
      <c r="H8637" s="283">
        <f>IF(G8637="heating",F8637*Assumptions!M$4+Assumptions!M$7,0)</f>
        <v>0.63702915152981754</v>
      </c>
      <c r="I8637" s="15">
        <f t="shared" si="1910"/>
        <v>0.98418842963438757</v>
      </c>
      <c r="J8637" s="15">
        <f t="shared" si="1911"/>
        <v>1.0263036171733995</v>
      </c>
      <c r="K8637" s="283">
        <f t="shared" si="1916"/>
        <v>0.64344794982987319</v>
      </c>
      <c r="L8637" s="283">
        <f t="shared" si="1917"/>
        <v>2.5948150733280251</v>
      </c>
      <c r="M8637" s="283">
        <f t="shared" si="1918"/>
        <v>5.6967722342793836</v>
      </c>
      <c r="N8637" s="283">
        <f t="shared" si="1919"/>
        <v>1.2546470767287967</v>
      </c>
      <c r="O8637" s="283">
        <f t="shared" si="1920"/>
        <v>1.3307554531380581</v>
      </c>
      <c r="P8637" s="21">
        <f t="shared" si="1912"/>
        <v>0</v>
      </c>
      <c r="Q8637" s="21">
        <f t="shared" si="1913"/>
        <v>1.6764212681468484</v>
      </c>
      <c r="R8637">
        <f t="shared" si="1914"/>
        <v>0.9421089825381942</v>
      </c>
      <c r="S8637" s="296">
        <f t="shared" si="1921"/>
        <v>0</v>
      </c>
      <c r="T8637" s="283">
        <f t="shared" si="1922"/>
        <v>0.64344794982987319</v>
      </c>
    </row>
    <row r="8638" spans="1:20" x14ac:dyDescent="0.25">
      <c r="A8638" s="286">
        <v>43460</v>
      </c>
      <c r="B8638" s="1">
        <f t="shared" si="1915"/>
        <v>3</v>
      </c>
      <c r="C8638" s="285">
        <v>20</v>
      </c>
      <c r="D8638" t="s">
        <v>714</v>
      </c>
      <c r="F8638" s="16">
        <v>10</v>
      </c>
      <c r="G8638" t="str">
        <f t="shared" si="1909"/>
        <v>heating</v>
      </c>
      <c r="H8638" s="283">
        <f>IF(G8638="heating",F8638*Assumptions!M$4+Assumptions!M$7,0)</f>
        <v>0.63702915152981754</v>
      </c>
      <c r="I8638" s="15">
        <f t="shared" si="1910"/>
        <v>0.97071962311712034</v>
      </c>
      <c r="J8638" s="15">
        <f t="shared" si="1911"/>
        <v>1.0263036171733995</v>
      </c>
      <c r="K8638" s="283">
        <f t="shared" si="1916"/>
        <v>0.6346422418178308</v>
      </c>
      <c r="L8638" s="283">
        <f t="shared" si="1917"/>
        <v>2.5948150733280251</v>
      </c>
      <c r="M8638" s="283">
        <f t="shared" si="1918"/>
        <v>5.6188108188775043</v>
      </c>
      <c r="N8638" s="283">
        <f t="shared" si="1919"/>
        <v>1.2546470767287967</v>
      </c>
      <c r="O8638" s="283">
        <f t="shared" si="1920"/>
        <v>1.3125438107528966</v>
      </c>
      <c r="P8638" s="21">
        <f t="shared" si="1912"/>
        <v>0</v>
      </c>
      <c r="Q8638" s="21">
        <f t="shared" si="1913"/>
        <v>1.52436960139122</v>
      </c>
      <c r="R8638">
        <f t="shared" si="1914"/>
        <v>0.9421089825381942</v>
      </c>
      <c r="S8638" s="296">
        <f t="shared" si="1921"/>
        <v>0</v>
      </c>
      <c r="T8638" s="283">
        <f t="shared" si="1922"/>
        <v>0.6346422418178308</v>
      </c>
    </row>
    <row r="8639" spans="1:20" x14ac:dyDescent="0.25">
      <c r="A8639" s="286">
        <v>43460</v>
      </c>
      <c r="B8639" s="1">
        <f t="shared" si="1915"/>
        <v>3</v>
      </c>
      <c r="C8639" s="285">
        <v>21</v>
      </c>
      <c r="D8639" t="s">
        <v>714</v>
      </c>
      <c r="F8639" s="16">
        <v>12</v>
      </c>
      <c r="G8639" t="str">
        <f t="shared" si="1909"/>
        <v>heating</v>
      </c>
      <c r="H8639" s="283">
        <f>IF(G8639="heating",F8639*Assumptions!M$4+Assumptions!M$7,0)</f>
        <v>0.61563740305573755</v>
      </c>
      <c r="I8639" s="15">
        <f t="shared" si="1910"/>
        <v>0.95751150862929935</v>
      </c>
      <c r="J8639" s="15">
        <f t="shared" si="1911"/>
        <v>1.0263036171733995</v>
      </c>
      <c r="K8639" s="283">
        <f t="shared" si="1916"/>
        <v>0.60498535215188409</v>
      </c>
      <c r="L8639" s="283">
        <f t="shared" si="1917"/>
        <v>2.6646546875967734</v>
      </c>
      <c r="M8639" s="283">
        <f t="shared" si="1918"/>
        <v>5.5004069100867357</v>
      </c>
      <c r="N8639" s="283">
        <f t="shared" si="1919"/>
        <v>1.3760333699069704</v>
      </c>
      <c r="O8639" s="283">
        <f t="shared" si="1920"/>
        <v>1.1715392153955471</v>
      </c>
      <c r="P8639" s="21">
        <f t="shared" si="1912"/>
        <v>0</v>
      </c>
      <c r="Q8639" s="21">
        <f t="shared" si="1913"/>
        <v>1.4448604713749031</v>
      </c>
      <c r="R8639">
        <f t="shared" si="1914"/>
        <v>0.9421089825381942</v>
      </c>
      <c r="S8639" s="296">
        <f t="shared" si="1921"/>
        <v>0</v>
      </c>
      <c r="T8639" s="283">
        <f t="shared" si="1922"/>
        <v>0.60498535215188409</v>
      </c>
    </row>
    <row r="8640" spans="1:20" x14ac:dyDescent="0.25">
      <c r="A8640" s="286">
        <v>43460</v>
      </c>
      <c r="B8640" s="1">
        <f t="shared" si="1915"/>
        <v>3</v>
      </c>
      <c r="C8640" s="285">
        <v>22</v>
      </c>
      <c r="D8640" t="s">
        <v>714</v>
      </c>
      <c r="F8640" s="16">
        <v>12</v>
      </c>
      <c r="G8640" t="str">
        <f t="shared" si="1909"/>
        <v>heating</v>
      </c>
      <c r="H8640" s="283">
        <f>IF(G8640="heating",F8640*Assumptions!M$4+Assumptions!M$7,0)</f>
        <v>0.61563740305573755</v>
      </c>
      <c r="I8640" s="15">
        <f t="shared" si="1910"/>
        <v>0.9426530227543114</v>
      </c>
      <c r="J8640" s="15">
        <f t="shared" si="1911"/>
        <v>1.0263036171733995</v>
      </c>
      <c r="K8640" s="283">
        <f t="shared" si="1916"/>
        <v>0.59559730174360059</v>
      </c>
      <c r="L8640" s="283">
        <f t="shared" si="1917"/>
        <v>2.6646546875967734</v>
      </c>
      <c r="M8640" s="283">
        <f t="shared" si="1918"/>
        <v>5.4150526165417885</v>
      </c>
      <c r="N8640" s="283">
        <f t="shared" si="1919"/>
        <v>1.3760333699069704</v>
      </c>
      <c r="O8640" s="283">
        <f t="shared" si="1920"/>
        <v>1.1533594872909017</v>
      </c>
      <c r="P8640" s="21">
        <f t="shared" si="1912"/>
        <v>0</v>
      </c>
      <c r="Q8640" s="21">
        <f t="shared" si="1913"/>
        <v>1.2427137171080138</v>
      </c>
      <c r="R8640">
        <f t="shared" si="1914"/>
        <v>0.9421089825381942</v>
      </c>
      <c r="S8640" s="296">
        <f t="shared" si="1921"/>
        <v>0</v>
      </c>
      <c r="T8640" s="283">
        <f t="shared" si="1922"/>
        <v>0.59559730174360059</v>
      </c>
    </row>
    <row r="8641" spans="1:20" x14ac:dyDescent="0.25">
      <c r="A8641" s="286">
        <v>43460</v>
      </c>
      <c r="B8641" s="1">
        <f t="shared" si="1915"/>
        <v>3</v>
      </c>
      <c r="C8641" s="285">
        <v>23</v>
      </c>
      <c r="D8641" t="s">
        <v>713</v>
      </c>
      <c r="F8641" s="16">
        <v>12</v>
      </c>
      <c r="G8641" t="str">
        <f t="shared" si="1909"/>
        <v>heating</v>
      </c>
      <c r="H8641" s="283">
        <f>IF(G8641="heating",F8641*Assumptions!M$4+Assumptions!M$7,0)</f>
        <v>0.61563740305573755</v>
      </c>
      <c r="I8641" s="15">
        <f t="shared" si="1910"/>
        <v>0.94450710149963013</v>
      </c>
      <c r="J8641" s="15">
        <f t="shared" si="1911"/>
        <v>1.0263036171733995</v>
      </c>
      <c r="K8641" s="283">
        <f t="shared" si="1916"/>
        <v>0.59676876597410344</v>
      </c>
      <c r="L8641" s="283">
        <f t="shared" si="1917"/>
        <v>2.6646546875967734</v>
      </c>
      <c r="M8641" s="283">
        <f t="shared" si="1918"/>
        <v>5.425703337134375</v>
      </c>
      <c r="N8641" s="283">
        <f t="shared" si="1919"/>
        <v>1.3760333699069704</v>
      </c>
      <c r="O8641" s="283">
        <f t="shared" si="1920"/>
        <v>1.155627998884754</v>
      </c>
      <c r="P8641" s="21">
        <f t="shared" si="1912"/>
        <v>0</v>
      </c>
      <c r="Q8641" s="21">
        <f t="shared" si="1913"/>
        <v>1.0297519246597011</v>
      </c>
      <c r="R8641">
        <f t="shared" si="1914"/>
        <v>0.9421089825381942</v>
      </c>
      <c r="S8641" s="296">
        <f t="shared" si="1921"/>
        <v>0</v>
      </c>
      <c r="T8641" s="283">
        <f t="shared" si="1922"/>
        <v>0.59676876597410344</v>
      </c>
    </row>
    <row r="8642" spans="1:20" x14ac:dyDescent="0.25">
      <c r="A8642" s="286">
        <v>43461</v>
      </c>
      <c r="B8642" s="1">
        <f t="shared" si="1915"/>
        <v>4</v>
      </c>
      <c r="C8642" s="285">
        <v>0</v>
      </c>
      <c r="D8642" t="s">
        <v>713</v>
      </c>
      <c r="F8642" s="16">
        <v>12</v>
      </c>
      <c r="G8642" t="str">
        <f t="shared" ref="G8642:G8705" si="1923">VLOOKUP(A8642,U$2:W$366,3,FALSE)</f>
        <v>heating</v>
      </c>
      <c r="H8642" s="283">
        <f>IF(G8642="heating",F8642*Assumptions!M$4+Assumptions!M$7,0)</f>
        <v>0.61563740305573755</v>
      </c>
      <c r="I8642" s="15">
        <f t="shared" ref="I8642:I8705" si="1924">VLOOKUP(C8642,AO$2:AQ$25,3,FALSE)</f>
        <v>0.97481507806017154</v>
      </c>
      <c r="J8642" s="15">
        <f t="shared" ref="J8642:J8705" si="1925">VLOOKUP(B8642,AS$4:AU$10,3,FALSE)</f>
        <v>1.0020455199443592</v>
      </c>
      <c r="K8642" s="283">
        <f t="shared" si="1916"/>
        <v>0.60136020636638565</v>
      </c>
      <c r="L8642" s="283">
        <f t="shared" si="1917"/>
        <v>2.6646546875967734</v>
      </c>
      <c r="M8642" s="283">
        <f t="shared" si="1918"/>
        <v>5.4674478031303382</v>
      </c>
      <c r="N8642" s="283">
        <f t="shared" si="1919"/>
        <v>1.3760333699069704</v>
      </c>
      <c r="O8642" s="283">
        <f t="shared" si="1920"/>
        <v>1.1645192099786701</v>
      </c>
      <c r="P8642" s="21">
        <f t="shared" ref="P8642:P8705" si="1926">IF(G8642="cooling",IF(F8642&lt;61,0.025,(F8642^2*AX$25+F8642*AY$25+AZ$25)),0)</f>
        <v>0</v>
      </c>
      <c r="Q8642" s="21">
        <f t="shared" ref="Q8642:Q8705" si="1927">VLOOKUP(C8642,BB$2:BC$25,2,FALSE)</f>
        <v>0.90668853391740301</v>
      </c>
      <c r="R8642">
        <f t="shared" ref="R8642:R8705" si="1928">VLOOKUP(B8642,AS$4:AV$10,4,FALSE)</f>
        <v>1.0705685074825908</v>
      </c>
      <c r="S8642" s="296">
        <f t="shared" si="1921"/>
        <v>0</v>
      </c>
      <c r="T8642" s="283">
        <f t="shared" si="1922"/>
        <v>0.60136020636638565</v>
      </c>
    </row>
    <row r="8643" spans="1:20" x14ac:dyDescent="0.25">
      <c r="A8643" s="286">
        <v>43461</v>
      </c>
      <c r="B8643" s="1">
        <f t="shared" ref="B8643:B8706" si="1929">WEEKDAY(A8643,2)</f>
        <v>4</v>
      </c>
      <c r="C8643" s="285">
        <v>1</v>
      </c>
      <c r="D8643" t="s">
        <v>713</v>
      </c>
      <c r="F8643" s="16">
        <v>12</v>
      </c>
      <c r="G8643" t="str">
        <f t="shared" si="1923"/>
        <v>heating</v>
      </c>
      <c r="H8643" s="283">
        <f>IF(G8643="heating",F8643*Assumptions!M$4+Assumptions!M$7,0)</f>
        <v>0.61563740305573755</v>
      </c>
      <c r="I8643" s="15">
        <f t="shared" si="1924"/>
        <v>1.012242869806885</v>
      </c>
      <c r="J8643" s="15">
        <f t="shared" si="1925"/>
        <v>1.0020455199443592</v>
      </c>
      <c r="K8643" s="283">
        <f t="shared" ref="K8643:K8706" si="1930">H8643*I8643*J8643</f>
        <v>0.62444928764468366</v>
      </c>
      <c r="L8643" s="283">
        <f t="shared" ref="L8643:L8706" si="1931">VLOOKUP(F8643,BL$2:BN$92,2,FALSE)</f>
        <v>2.6646546875967734</v>
      </c>
      <c r="M8643" s="283">
        <f t="shared" ref="M8643:M8706" si="1932">IF(G8643="heating",K8643*(L8643*3.412),0)</f>
        <v>5.6773691537200319</v>
      </c>
      <c r="N8643" s="283">
        <f t="shared" ref="N8643:N8706" si="1933">VLOOKUP(F8643,BL$2:BN$92,3,FALSE)</f>
        <v>1.3760333699069704</v>
      </c>
      <c r="O8643" s="283">
        <f t="shared" ref="O8643:O8706" si="1934">IF(F8643&lt;=61,IF(G8643="heating",IF(F8643&gt;=5,K8643*L8643/N8643,0),0),0)</f>
        <v>1.2092306464932363</v>
      </c>
      <c r="P8643" s="21">
        <f t="shared" si="1926"/>
        <v>0</v>
      </c>
      <c r="Q8643" s="21">
        <f t="shared" si="1927"/>
        <v>0.81803459285312596</v>
      </c>
      <c r="R8643">
        <f t="shared" si="1928"/>
        <v>1.0705685074825908</v>
      </c>
      <c r="S8643" s="296">
        <f t="shared" ref="S8643:S8706" si="1935">P8643*Q8643*R8643</f>
        <v>0</v>
      </c>
      <c r="T8643" s="283">
        <f t="shared" ref="T8643:T8706" si="1936">K8643+S8643</f>
        <v>0.62444928764468366</v>
      </c>
    </row>
    <row r="8644" spans="1:20" x14ac:dyDescent="0.25">
      <c r="A8644" s="286">
        <v>43461</v>
      </c>
      <c r="B8644" s="1">
        <f t="shared" si="1929"/>
        <v>4</v>
      </c>
      <c r="C8644" s="285">
        <v>2</v>
      </c>
      <c r="D8644" t="s">
        <v>713</v>
      </c>
      <c r="F8644" s="16">
        <v>12</v>
      </c>
      <c r="G8644" t="str">
        <f t="shared" si="1923"/>
        <v>heating</v>
      </c>
      <c r="H8644" s="283">
        <f>IF(G8644="heating",F8644*Assumptions!M$4+Assumptions!M$7,0)</f>
        <v>0.61563740305573755</v>
      </c>
      <c r="I8644" s="15">
        <f t="shared" si="1924"/>
        <v>1.0509704703585963</v>
      </c>
      <c r="J8644" s="15">
        <f t="shared" si="1925"/>
        <v>1.0020455199443592</v>
      </c>
      <c r="K8644" s="283">
        <f t="shared" si="1930"/>
        <v>0.64834021668755015</v>
      </c>
      <c r="L8644" s="283">
        <f t="shared" si="1931"/>
        <v>2.6646546875967734</v>
      </c>
      <c r="M8644" s="283">
        <f t="shared" si="1932"/>
        <v>5.8945807452542081</v>
      </c>
      <c r="N8644" s="283">
        <f t="shared" si="1933"/>
        <v>1.3760333699069704</v>
      </c>
      <c r="O8644" s="283">
        <f t="shared" si="1934"/>
        <v>1.2554948414301801</v>
      </c>
      <c r="P8644" s="21">
        <f t="shared" si="1926"/>
        <v>0</v>
      </c>
      <c r="Q8644" s="21">
        <f t="shared" si="1927"/>
        <v>0.74507607494346417</v>
      </c>
      <c r="R8644">
        <f t="shared" si="1928"/>
        <v>1.0705685074825908</v>
      </c>
      <c r="S8644" s="296">
        <f t="shared" si="1935"/>
        <v>0</v>
      </c>
      <c r="T8644" s="283">
        <f t="shared" si="1936"/>
        <v>0.64834021668755015</v>
      </c>
    </row>
    <row r="8645" spans="1:20" x14ac:dyDescent="0.25">
      <c r="A8645" s="286">
        <v>43461</v>
      </c>
      <c r="B8645" s="1">
        <f t="shared" si="1929"/>
        <v>4</v>
      </c>
      <c r="C8645" s="285">
        <v>3</v>
      </c>
      <c r="D8645" t="s">
        <v>713</v>
      </c>
      <c r="F8645" s="16">
        <v>12</v>
      </c>
      <c r="G8645" t="str">
        <f t="shared" si="1923"/>
        <v>heating</v>
      </c>
      <c r="H8645" s="283">
        <f>IF(G8645="heating",F8645*Assumptions!M$4+Assumptions!M$7,0)</f>
        <v>0.61563740305573755</v>
      </c>
      <c r="I8645" s="15">
        <f t="shared" si="1924"/>
        <v>1.0924036124451033</v>
      </c>
      <c r="J8645" s="15">
        <f t="shared" si="1925"/>
        <v>1.0020455199443592</v>
      </c>
      <c r="K8645" s="283">
        <f t="shared" si="1930"/>
        <v>0.67390018537938823</v>
      </c>
      <c r="L8645" s="283">
        <f t="shared" si="1931"/>
        <v>2.6646546875967734</v>
      </c>
      <c r="M8645" s="283">
        <f t="shared" si="1932"/>
        <v>6.1269669144632948</v>
      </c>
      <c r="N8645" s="283">
        <f t="shared" si="1933"/>
        <v>1.3760333699069704</v>
      </c>
      <c r="O8645" s="283">
        <f t="shared" si="1934"/>
        <v>1.3049910904885424</v>
      </c>
      <c r="P8645" s="21">
        <f t="shared" si="1926"/>
        <v>0</v>
      </c>
      <c r="Q8645" s="21">
        <f t="shared" si="1927"/>
        <v>0.69158980876382303</v>
      </c>
      <c r="R8645">
        <f t="shared" si="1928"/>
        <v>1.0705685074825908</v>
      </c>
      <c r="S8645" s="296">
        <f t="shared" si="1935"/>
        <v>0</v>
      </c>
      <c r="T8645" s="283">
        <f t="shared" si="1936"/>
        <v>0.67390018537938823</v>
      </c>
    </row>
    <row r="8646" spans="1:20" x14ac:dyDescent="0.25">
      <c r="A8646" s="286">
        <v>43461</v>
      </c>
      <c r="B8646" s="1">
        <f t="shared" si="1929"/>
        <v>4</v>
      </c>
      <c r="C8646" s="285">
        <v>4</v>
      </c>
      <c r="D8646" t="s">
        <v>713</v>
      </c>
      <c r="F8646" s="16">
        <v>10</v>
      </c>
      <c r="G8646" t="str">
        <f t="shared" si="1923"/>
        <v>heating</v>
      </c>
      <c r="H8646" s="283">
        <f>IF(G8646="heating",F8646*Assumptions!M$4+Assumptions!M$7,0)</f>
        <v>0.63702915152981754</v>
      </c>
      <c r="I8646" s="15">
        <f t="shared" si="1924"/>
        <v>1.1348296917927807</v>
      </c>
      <c r="J8646" s="15">
        <f t="shared" si="1925"/>
        <v>1.0020455199443592</v>
      </c>
      <c r="K8646" s="283">
        <f t="shared" si="1930"/>
        <v>0.72439834214475873</v>
      </c>
      <c r="L8646" s="283">
        <f t="shared" si="1931"/>
        <v>2.5948150733280251</v>
      </c>
      <c r="M8646" s="283">
        <f t="shared" si="1932"/>
        <v>6.4134672636370693</v>
      </c>
      <c r="N8646" s="283">
        <f t="shared" si="1933"/>
        <v>1.2546470767287967</v>
      </c>
      <c r="O8646" s="283">
        <f t="shared" si="1934"/>
        <v>1.4981740858886659</v>
      </c>
      <c r="P8646" s="21">
        <f t="shared" si="1926"/>
        <v>0</v>
      </c>
      <c r="Q8646" s="21">
        <f t="shared" si="1927"/>
        <v>0.6473875548762833</v>
      </c>
      <c r="R8646">
        <f t="shared" si="1928"/>
        <v>1.0705685074825908</v>
      </c>
      <c r="S8646" s="296">
        <f t="shared" si="1935"/>
        <v>0</v>
      </c>
      <c r="T8646" s="283">
        <f t="shared" si="1936"/>
        <v>0.72439834214475873</v>
      </c>
    </row>
    <row r="8647" spans="1:20" x14ac:dyDescent="0.25">
      <c r="A8647" s="286">
        <v>43461</v>
      </c>
      <c r="B8647" s="1">
        <f t="shared" si="1929"/>
        <v>4</v>
      </c>
      <c r="C8647" s="285">
        <v>5</v>
      </c>
      <c r="D8647" t="s">
        <v>713</v>
      </c>
      <c r="F8647" s="16">
        <v>10</v>
      </c>
      <c r="G8647" t="str">
        <f t="shared" si="1923"/>
        <v>heating</v>
      </c>
      <c r="H8647" s="283">
        <f>IF(G8647="heating",F8647*Assumptions!M$4+Assumptions!M$7,0)</f>
        <v>0.63702915152981754</v>
      </c>
      <c r="I8647" s="15">
        <f t="shared" si="1924"/>
        <v>1.1635558681477385</v>
      </c>
      <c r="J8647" s="15">
        <f t="shared" si="1925"/>
        <v>1.0020455199443592</v>
      </c>
      <c r="K8647" s="283">
        <f t="shared" si="1930"/>
        <v>0.74273518570655828</v>
      </c>
      <c r="L8647" s="283">
        <f t="shared" si="1931"/>
        <v>2.5948150733280251</v>
      </c>
      <c r="M8647" s="283">
        <f t="shared" si="1932"/>
        <v>6.5758126736967384</v>
      </c>
      <c r="N8647" s="283">
        <f t="shared" si="1933"/>
        <v>1.2546470767287967</v>
      </c>
      <c r="O8647" s="283">
        <f t="shared" si="1934"/>
        <v>1.5360976732894123</v>
      </c>
      <c r="P8647" s="21">
        <f t="shared" si="1926"/>
        <v>0</v>
      </c>
      <c r="Q8647" s="21">
        <f t="shared" si="1927"/>
        <v>0.72139578924615555</v>
      </c>
      <c r="R8647">
        <f t="shared" si="1928"/>
        <v>1.0705685074825908</v>
      </c>
      <c r="S8647" s="296">
        <f t="shared" si="1935"/>
        <v>0</v>
      </c>
      <c r="T8647" s="283">
        <f t="shared" si="1936"/>
        <v>0.74273518570655828</v>
      </c>
    </row>
    <row r="8648" spans="1:20" x14ac:dyDescent="0.25">
      <c r="A8648" s="286">
        <v>43461</v>
      </c>
      <c r="B8648" s="1">
        <f t="shared" si="1929"/>
        <v>4</v>
      </c>
      <c r="C8648" s="285">
        <v>6</v>
      </c>
      <c r="D8648" t="s">
        <v>713</v>
      </c>
      <c r="F8648" s="16">
        <v>10</v>
      </c>
      <c r="G8648" t="str">
        <f t="shared" si="1923"/>
        <v>heating</v>
      </c>
      <c r="H8648" s="283">
        <f>IF(G8648="heating",F8648*Assumptions!M$4+Assumptions!M$7,0)</f>
        <v>0.63702915152981754</v>
      </c>
      <c r="I8648" s="15">
        <f t="shared" si="1924"/>
        <v>1.2083911162615524</v>
      </c>
      <c r="J8648" s="15">
        <f t="shared" si="1925"/>
        <v>1.0020455199443592</v>
      </c>
      <c r="K8648" s="283">
        <f t="shared" si="1930"/>
        <v>0.77135496860278019</v>
      </c>
      <c r="L8648" s="283">
        <f t="shared" si="1931"/>
        <v>2.5948150733280251</v>
      </c>
      <c r="M8648" s="283">
        <f t="shared" si="1932"/>
        <v>6.8291981800106658</v>
      </c>
      <c r="N8648" s="283">
        <f t="shared" si="1933"/>
        <v>1.2546470767287967</v>
      </c>
      <c r="O8648" s="283">
        <f t="shared" si="1934"/>
        <v>1.5952880587228331</v>
      </c>
      <c r="P8648" s="21">
        <f t="shared" si="1926"/>
        <v>0</v>
      </c>
      <c r="Q8648" s="21">
        <f t="shared" si="1927"/>
        <v>0.87787080972652631</v>
      </c>
      <c r="R8648">
        <f t="shared" si="1928"/>
        <v>1.0705685074825908</v>
      </c>
      <c r="S8648" s="296">
        <f t="shared" si="1935"/>
        <v>0</v>
      </c>
      <c r="T8648" s="283">
        <f t="shared" si="1936"/>
        <v>0.77135496860278019</v>
      </c>
    </row>
    <row r="8649" spans="1:20" x14ac:dyDescent="0.25">
      <c r="A8649" s="286">
        <v>43461</v>
      </c>
      <c r="B8649" s="1">
        <f t="shared" si="1929"/>
        <v>4</v>
      </c>
      <c r="C8649" s="285">
        <v>7</v>
      </c>
      <c r="D8649" t="s">
        <v>714</v>
      </c>
      <c r="F8649" s="16">
        <v>10</v>
      </c>
      <c r="G8649" t="str">
        <f t="shared" si="1923"/>
        <v>heating</v>
      </c>
      <c r="H8649" s="283">
        <f>IF(G8649="heating",F8649*Assumptions!M$4+Assumptions!M$7,0)</f>
        <v>0.63702915152981754</v>
      </c>
      <c r="I8649" s="15">
        <f t="shared" si="1924"/>
        <v>1.1637425769249583</v>
      </c>
      <c r="J8649" s="15">
        <f t="shared" si="1925"/>
        <v>1.0020455199443592</v>
      </c>
      <c r="K8649" s="283">
        <f t="shared" si="1930"/>
        <v>0.7428543679324553</v>
      </c>
      <c r="L8649" s="283">
        <f t="shared" si="1931"/>
        <v>2.5948150733280251</v>
      </c>
      <c r="M8649" s="283">
        <f t="shared" si="1932"/>
        <v>6.5768678546099562</v>
      </c>
      <c r="N8649" s="283">
        <f t="shared" si="1933"/>
        <v>1.2546470767287967</v>
      </c>
      <c r="O8649" s="283">
        <f t="shared" si="1934"/>
        <v>1.5363441615983291</v>
      </c>
      <c r="P8649" s="21">
        <f t="shared" si="1926"/>
        <v>0</v>
      </c>
      <c r="Q8649" s="21">
        <f t="shared" si="1927"/>
        <v>0.97331382064367777</v>
      </c>
      <c r="R8649">
        <f t="shared" si="1928"/>
        <v>1.0705685074825908</v>
      </c>
      <c r="S8649" s="296">
        <f t="shared" si="1935"/>
        <v>0</v>
      </c>
      <c r="T8649" s="283">
        <f t="shared" si="1936"/>
        <v>0.7428543679324553</v>
      </c>
    </row>
    <row r="8650" spans="1:20" x14ac:dyDescent="0.25">
      <c r="A8650" s="286">
        <v>43461</v>
      </c>
      <c r="B8650" s="1">
        <f t="shared" si="1929"/>
        <v>4</v>
      </c>
      <c r="C8650" s="285">
        <v>8</v>
      </c>
      <c r="D8650" t="s">
        <v>714</v>
      </c>
      <c r="F8650" s="16">
        <v>10</v>
      </c>
      <c r="G8650" t="str">
        <f t="shared" si="1923"/>
        <v>heating</v>
      </c>
      <c r="H8650" s="283">
        <f>IF(G8650="heating",F8650*Assumptions!M$4+Assumptions!M$7,0)</f>
        <v>0.63702915152981754</v>
      </c>
      <c r="I8650" s="15">
        <f t="shared" si="1924"/>
        <v>1.094193721037565</v>
      </c>
      <c r="J8650" s="15">
        <f t="shared" si="1925"/>
        <v>1.0020455199443592</v>
      </c>
      <c r="K8650" s="283">
        <f t="shared" si="1930"/>
        <v>0.69845909323418631</v>
      </c>
      <c r="L8650" s="283">
        <f t="shared" si="1931"/>
        <v>2.5948150733280251</v>
      </c>
      <c r="M8650" s="283">
        <f t="shared" si="1932"/>
        <v>6.1838138891708345</v>
      </c>
      <c r="N8650" s="283">
        <f t="shared" si="1933"/>
        <v>1.2546470767287967</v>
      </c>
      <c r="O8650" s="283">
        <f t="shared" si="1934"/>
        <v>1.4445274825430863</v>
      </c>
      <c r="P8650" s="21">
        <f t="shared" si="1926"/>
        <v>0</v>
      </c>
      <c r="Q8650" s="21">
        <f t="shared" si="1927"/>
        <v>0.94940007506179924</v>
      </c>
      <c r="R8650">
        <f t="shared" si="1928"/>
        <v>1.0705685074825908</v>
      </c>
      <c r="S8650" s="296">
        <f t="shared" si="1935"/>
        <v>0</v>
      </c>
      <c r="T8650" s="283">
        <f t="shared" si="1936"/>
        <v>0.69845909323418631</v>
      </c>
    </row>
    <row r="8651" spans="1:20" x14ac:dyDescent="0.25">
      <c r="A8651" s="286">
        <v>43461</v>
      </c>
      <c r="B8651" s="1">
        <f t="shared" si="1929"/>
        <v>4</v>
      </c>
      <c r="C8651" s="285">
        <v>9</v>
      </c>
      <c r="D8651" t="s">
        <v>714</v>
      </c>
      <c r="F8651" s="16">
        <v>10</v>
      </c>
      <c r="G8651" t="str">
        <f t="shared" si="1923"/>
        <v>heating</v>
      </c>
      <c r="H8651" s="283">
        <f>IF(G8651="heating",F8651*Assumptions!M$4+Assumptions!M$7,0)</f>
        <v>0.63702915152981754</v>
      </c>
      <c r="I8651" s="15">
        <f t="shared" si="1924"/>
        <v>1.0343009000871222</v>
      </c>
      <c r="J8651" s="15">
        <f t="shared" si="1925"/>
        <v>1.0020455199443592</v>
      </c>
      <c r="K8651" s="283">
        <f t="shared" si="1930"/>
        <v>0.6602275766316088</v>
      </c>
      <c r="L8651" s="283">
        <f t="shared" si="1931"/>
        <v>2.5948150733280251</v>
      </c>
      <c r="M8651" s="283">
        <f t="shared" si="1932"/>
        <v>5.8453308116918556</v>
      </c>
      <c r="N8651" s="283">
        <f t="shared" si="1933"/>
        <v>1.2546470767287967</v>
      </c>
      <c r="O8651" s="283">
        <f t="shared" si="1934"/>
        <v>1.3654584619423213</v>
      </c>
      <c r="P8651" s="21">
        <f t="shared" si="1926"/>
        <v>0</v>
      </c>
      <c r="Q8651" s="21">
        <f t="shared" si="1927"/>
        <v>0.8408485371888097</v>
      </c>
      <c r="R8651">
        <f t="shared" si="1928"/>
        <v>1.0705685074825908</v>
      </c>
      <c r="S8651" s="296">
        <f t="shared" si="1935"/>
        <v>0</v>
      </c>
      <c r="T8651" s="283">
        <f t="shared" si="1936"/>
        <v>0.6602275766316088</v>
      </c>
    </row>
    <row r="8652" spans="1:20" x14ac:dyDescent="0.25">
      <c r="A8652" s="286">
        <v>43461</v>
      </c>
      <c r="B8652" s="1">
        <f t="shared" si="1929"/>
        <v>4</v>
      </c>
      <c r="C8652" s="285">
        <v>10</v>
      </c>
      <c r="D8652" t="s">
        <v>714</v>
      </c>
      <c r="F8652" s="16">
        <v>10</v>
      </c>
      <c r="G8652" t="str">
        <f t="shared" si="1923"/>
        <v>heating</v>
      </c>
      <c r="H8652" s="283">
        <f>IF(G8652="heating",F8652*Assumptions!M$4+Assumptions!M$7,0)</f>
        <v>0.63702915152981754</v>
      </c>
      <c r="I8652" s="15">
        <f t="shared" si="1924"/>
        <v>0.98112329028689171</v>
      </c>
      <c r="J8652" s="15">
        <f t="shared" si="1925"/>
        <v>1.0020455199443592</v>
      </c>
      <c r="K8652" s="283">
        <f t="shared" si="1930"/>
        <v>0.6262825955854644</v>
      </c>
      <c r="L8652" s="283">
        <f t="shared" si="1931"/>
        <v>2.5948150733280251</v>
      </c>
      <c r="M8652" s="283">
        <f t="shared" si="1932"/>
        <v>5.5447986154700111</v>
      </c>
      <c r="N8652" s="283">
        <f t="shared" si="1933"/>
        <v>1.2546470767287967</v>
      </c>
      <c r="O8652" s="283">
        <f t="shared" si="1934"/>
        <v>1.2952546969823611</v>
      </c>
      <c r="P8652" s="21">
        <f t="shared" si="1926"/>
        <v>0</v>
      </c>
      <c r="Q8652" s="21">
        <f t="shared" si="1927"/>
        <v>0.74504051125983206</v>
      </c>
      <c r="R8652">
        <f t="shared" si="1928"/>
        <v>1.0705685074825908</v>
      </c>
      <c r="S8652" s="296">
        <f t="shared" si="1935"/>
        <v>0</v>
      </c>
      <c r="T8652" s="283">
        <f t="shared" si="1936"/>
        <v>0.6262825955854644</v>
      </c>
    </row>
    <row r="8653" spans="1:20" x14ac:dyDescent="0.25">
      <c r="A8653" s="286">
        <v>43461</v>
      </c>
      <c r="B8653" s="1">
        <f t="shared" si="1929"/>
        <v>4</v>
      </c>
      <c r="C8653" s="285">
        <v>11</v>
      </c>
      <c r="D8653" t="s">
        <v>714</v>
      </c>
      <c r="F8653" s="16">
        <v>10</v>
      </c>
      <c r="G8653" t="str">
        <f t="shared" si="1923"/>
        <v>heating</v>
      </c>
      <c r="H8653" s="283">
        <f>IF(G8653="heating",F8653*Assumptions!M$4+Assumptions!M$7,0)</f>
        <v>0.63702915152981754</v>
      </c>
      <c r="I8653" s="15">
        <f t="shared" si="1924"/>
        <v>0.94956163997961163</v>
      </c>
      <c r="J8653" s="15">
        <f t="shared" si="1925"/>
        <v>1.0020455199443592</v>
      </c>
      <c r="K8653" s="283">
        <f t="shared" si="1930"/>
        <v>0.60613577767675464</v>
      </c>
      <c r="L8653" s="283">
        <f t="shared" si="1931"/>
        <v>2.5948150733280251</v>
      </c>
      <c r="M8653" s="283">
        <f t="shared" si="1932"/>
        <v>5.3664285811855503</v>
      </c>
      <c r="N8653" s="283">
        <f t="shared" si="1933"/>
        <v>1.2546470767287967</v>
      </c>
      <c r="O8653" s="283">
        <f t="shared" si="1934"/>
        <v>1.2535877870132119</v>
      </c>
      <c r="P8653" s="21">
        <f t="shared" si="1926"/>
        <v>0</v>
      </c>
      <c r="Q8653" s="21">
        <f t="shared" si="1927"/>
        <v>0.72850690893675296</v>
      </c>
      <c r="R8653">
        <f t="shared" si="1928"/>
        <v>1.0705685074825908</v>
      </c>
      <c r="S8653" s="296">
        <f t="shared" si="1935"/>
        <v>0</v>
      </c>
      <c r="T8653" s="283">
        <f t="shared" si="1936"/>
        <v>0.60613577767675464</v>
      </c>
    </row>
    <row r="8654" spans="1:20" x14ac:dyDescent="0.25">
      <c r="A8654" s="286">
        <v>43461</v>
      </c>
      <c r="B8654" s="1">
        <f t="shared" si="1929"/>
        <v>4</v>
      </c>
      <c r="C8654" s="285">
        <v>12</v>
      </c>
      <c r="D8654" t="s">
        <v>714</v>
      </c>
      <c r="F8654" s="16">
        <v>10</v>
      </c>
      <c r="G8654" t="str">
        <f t="shared" si="1923"/>
        <v>heating</v>
      </c>
      <c r="H8654" s="283">
        <f>IF(G8654="heating",F8654*Assumptions!M$4+Assumptions!M$7,0)</f>
        <v>0.63702915152981754</v>
      </c>
      <c r="I8654" s="15">
        <f t="shared" si="1924"/>
        <v>0.91648403420261149</v>
      </c>
      <c r="J8654" s="15">
        <f t="shared" si="1925"/>
        <v>1.0020455199443592</v>
      </c>
      <c r="K8654" s="283">
        <f t="shared" si="1930"/>
        <v>0.58502127656679248</v>
      </c>
      <c r="L8654" s="283">
        <f t="shared" si="1931"/>
        <v>2.5948150733280251</v>
      </c>
      <c r="M8654" s="283">
        <f t="shared" si="1932"/>
        <v>5.1794911549404334</v>
      </c>
      <c r="N8654" s="283">
        <f t="shared" si="1933"/>
        <v>1.2546470767287967</v>
      </c>
      <c r="O8654" s="283">
        <f t="shared" si="1934"/>
        <v>1.2099195501343765</v>
      </c>
      <c r="P8654" s="21">
        <f t="shared" si="1926"/>
        <v>0</v>
      </c>
      <c r="Q8654" s="21">
        <f t="shared" si="1927"/>
        <v>0.75910815787401487</v>
      </c>
      <c r="R8654">
        <f t="shared" si="1928"/>
        <v>1.0705685074825908</v>
      </c>
      <c r="S8654" s="296">
        <f t="shared" si="1935"/>
        <v>0</v>
      </c>
      <c r="T8654" s="283">
        <f t="shared" si="1936"/>
        <v>0.58502127656679248</v>
      </c>
    </row>
    <row r="8655" spans="1:20" x14ac:dyDescent="0.25">
      <c r="A8655" s="286">
        <v>43461</v>
      </c>
      <c r="B8655" s="1">
        <f t="shared" si="1929"/>
        <v>4</v>
      </c>
      <c r="C8655" s="285">
        <v>13</v>
      </c>
      <c r="D8655" t="s">
        <v>714</v>
      </c>
      <c r="F8655" s="16">
        <v>10</v>
      </c>
      <c r="G8655" t="str">
        <f t="shared" si="1923"/>
        <v>heating</v>
      </c>
      <c r="H8655" s="283">
        <f>IF(G8655="heating",F8655*Assumptions!M$4+Assumptions!M$7,0)</f>
        <v>0.63702915152981754</v>
      </c>
      <c r="I8655" s="15">
        <f t="shared" si="1924"/>
        <v>0.90040206880052787</v>
      </c>
      <c r="J8655" s="15">
        <f t="shared" si="1925"/>
        <v>1.0020455199443592</v>
      </c>
      <c r="K8655" s="283">
        <f t="shared" si="1930"/>
        <v>0.57475564009292235</v>
      </c>
      <c r="L8655" s="283">
        <f t="shared" si="1931"/>
        <v>2.5948150733280251</v>
      </c>
      <c r="M8655" s="283">
        <f t="shared" si="1932"/>
        <v>5.0886042497183226</v>
      </c>
      <c r="N8655" s="283">
        <f t="shared" si="1933"/>
        <v>1.2546470767287967</v>
      </c>
      <c r="O8655" s="283">
        <f t="shared" si="1934"/>
        <v>1.1886885372433609</v>
      </c>
      <c r="P8655" s="21">
        <f t="shared" si="1926"/>
        <v>0</v>
      </c>
      <c r="Q8655" s="21">
        <f t="shared" si="1927"/>
        <v>0.79115902007799765</v>
      </c>
      <c r="R8655">
        <f t="shared" si="1928"/>
        <v>1.0705685074825908</v>
      </c>
      <c r="S8655" s="296">
        <f t="shared" si="1935"/>
        <v>0</v>
      </c>
      <c r="T8655" s="283">
        <f t="shared" si="1936"/>
        <v>0.57475564009292235</v>
      </c>
    </row>
    <row r="8656" spans="1:20" x14ac:dyDescent="0.25">
      <c r="A8656" s="286">
        <v>43461</v>
      </c>
      <c r="B8656" s="1">
        <f t="shared" si="1929"/>
        <v>4</v>
      </c>
      <c r="C8656" s="285">
        <v>14</v>
      </c>
      <c r="D8656" t="s">
        <v>714</v>
      </c>
      <c r="F8656" s="16">
        <v>10</v>
      </c>
      <c r="G8656" t="str">
        <f t="shared" si="1923"/>
        <v>heating</v>
      </c>
      <c r="H8656" s="283">
        <f>IF(G8656="heating",F8656*Assumptions!M$4+Assumptions!M$7,0)</f>
        <v>0.63702915152981754</v>
      </c>
      <c r="I8656" s="15">
        <f t="shared" si="1924"/>
        <v>0.86032894500746537</v>
      </c>
      <c r="J8656" s="15">
        <f t="shared" si="1925"/>
        <v>1.0020455199443592</v>
      </c>
      <c r="K8656" s="283">
        <f t="shared" si="1930"/>
        <v>0.54917567452610949</v>
      </c>
      <c r="L8656" s="283">
        <f t="shared" si="1931"/>
        <v>2.5948150733280251</v>
      </c>
      <c r="M8656" s="283">
        <f t="shared" si="1932"/>
        <v>4.8621317935804624</v>
      </c>
      <c r="N8656" s="283">
        <f t="shared" si="1933"/>
        <v>1.2546470767287967</v>
      </c>
      <c r="O8656" s="283">
        <f t="shared" si="1934"/>
        <v>1.1357849905336073</v>
      </c>
      <c r="P8656" s="21">
        <f t="shared" si="1926"/>
        <v>0</v>
      </c>
      <c r="Q8656" s="21">
        <f t="shared" si="1927"/>
        <v>0.84355555031342389</v>
      </c>
      <c r="R8656">
        <f t="shared" si="1928"/>
        <v>1.0705685074825908</v>
      </c>
      <c r="S8656" s="296">
        <f t="shared" si="1935"/>
        <v>0</v>
      </c>
      <c r="T8656" s="283">
        <f t="shared" si="1936"/>
        <v>0.54917567452610949</v>
      </c>
    </row>
    <row r="8657" spans="1:20" x14ac:dyDescent="0.25">
      <c r="A8657" s="286">
        <v>43461</v>
      </c>
      <c r="B8657" s="1">
        <f t="shared" si="1929"/>
        <v>4</v>
      </c>
      <c r="C8657" s="285">
        <v>15</v>
      </c>
      <c r="D8657" t="s">
        <v>714</v>
      </c>
      <c r="F8657" s="16">
        <v>10</v>
      </c>
      <c r="G8657" t="str">
        <f t="shared" si="1923"/>
        <v>heating</v>
      </c>
      <c r="H8657" s="283">
        <f>IF(G8657="heating",F8657*Assumptions!M$4+Assumptions!M$7,0)</f>
        <v>0.63702915152981754</v>
      </c>
      <c r="I8657" s="15">
        <f t="shared" si="1924"/>
        <v>0.85754515037175039</v>
      </c>
      <c r="J8657" s="15">
        <f t="shared" si="1925"/>
        <v>1.0020455199443592</v>
      </c>
      <c r="K8657" s="283">
        <f t="shared" si="1930"/>
        <v>0.54739868875144437</v>
      </c>
      <c r="L8657" s="283">
        <f t="shared" si="1931"/>
        <v>2.5948150733280251</v>
      </c>
      <c r="M8657" s="283">
        <f t="shared" si="1932"/>
        <v>4.8463992339779365</v>
      </c>
      <c r="N8657" s="283">
        <f t="shared" si="1933"/>
        <v>1.2546470767287967</v>
      </c>
      <c r="O8657" s="283">
        <f t="shared" si="1934"/>
        <v>1.1321098937205556</v>
      </c>
      <c r="P8657" s="21">
        <f t="shared" si="1926"/>
        <v>0</v>
      </c>
      <c r="Q8657" s="21">
        <f t="shared" si="1927"/>
        <v>0.96592607327566882</v>
      </c>
      <c r="R8657">
        <f t="shared" si="1928"/>
        <v>1.0705685074825908</v>
      </c>
      <c r="S8657" s="296">
        <f t="shared" si="1935"/>
        <v>0</v>
      </c>
      <c r="T8657" s="283">
        <f t="shared" si="1936"/>
        <v>0.54739868875144437</v>
      </c>
    </row>
    <row r="8658" spans="1:20" x14ac:dyDescent="0.25">
      <c r="A8658" s="286">
        <v>43461</v>
      </c>
      <c r="B8658" s="1">
        <f t="shared" si="1929"/>
        <v>4</v>
      </c>
      <c r="C8658" s="285">
        <v>16</v>
      </c>
      <c r="D8658" t="s">
        <v>714</v>
      </c>
      <c r="F8658" s="16">
        <v>12</v>
      </c>
      <c r="G8658" t="str">
        <f t="shared" si="1923"/>
        <v>heating</v>
      </c>
      <c r="H8658" s="283">
        <f>IF(G8658="heating",F8658*Assumptions!M$4+Assumptions!M$7,0)</f>
        <v>0.61563740305573755</v>
      </c>
      <c r="I8658" s="15">
        <f t="shared" si="1924"/>
        <v>0.88344815438260227</v>
      </c>
      <c r="J8658" s="15">
        <f t="shared" si="1925"/>
        <v>1.0020455199443592</v>
      </c>
      <c r="K8658" s="283">
        <f t="shared" si="1930"/>
        <v>0.5449962525105001</v>
      </c>
      <c r="L8658" s="283">
        <f t="shared" si="1931"/>
        <v>2.6646546875967734</v>
      </c>
      <c r="M8658" s="283">
        <f t="shared" si="1932"/>
        <v>4.9549979063419451</v>
      </c>
      <c r="N8658" s="283">
        <f t="shared" si="1933"/>
        <v>1.3760333699069704</v>
      </c>
      <c r="O8658" s="283">
        <f t="shared" si="1934"/>
        <v>1.0553718032818926</v>
      </c>
      <c r="P8658" s="21">
        <f t="shared" si="1926"/>
        <v>0</v>
      </c>
      <c r="Q8658" s="21">
        <f t="shared" si="1927"/>
        <v>1.1649354943302594</v>
      </c>
      <c r="R8658">
        <f t="shared" si="1928"/>
        <v>1.0705685074825908</v>
      </c>
      <c r="S8658" s="296">
        <f t="shared" si="1935"/>
        <v>0</v>
      </c>
      <c r="T8658" s="283">
        <f t="shared" si="1936"/>
        <v>0.5449962525105001</v>
      </c>
    </row>
    <row r="8659" spans="1:20" x14ac:dyDescent="0.25">
      <c r="A8659" s="286">
        <v>43461</v>
      </c>
      <c r="B8659" s="1">
        <f t="shared" si="1929"/>
        <v>4</v>
      </c>
      <c r="C8659" s="285">
        <v>17</v>
      </c>
      <c r="D8659" t="s">
        <v>714</v>
      </c>
      <c r="E8659" t="s">
        <v>685</v>
      </c>
      <c r="F8659" s="16">
        <v>12</v>
      </c>
      <c r="G8659" t="str">
        <f t="shared" si="1923"/>
        <v>heating</v>
      </c>
      <c r="H8659" s="283">
        <f>IF(G8659="heating",F8659*Assumptions!M$4+Assumptions!M$7,0)</f>
        <v>0.61563740305573755</v>
      </c>
      <c r="I8659" s="15">
        <f t="shared" si="1924"/>
        <v>0.94025748850374469</v>
      </c>
      <c r="J8659" s="15">
        <f t="shared" si="1925"/>
        <v>1.0020455199443592</v>
      </c>
      <c r="K8659" s="283">
        <f t="shared" si="1930"/>
        <v>0.58004174335232161</v>
      </c>
      <c r="L8659" s="283">
        <f t="shared" si="1931"/>
        <v>2.6646546875967734</v>
      </c>
      <c r="M8659" s="283">
        <f t="shared" si="1932"/>
        <v>5.2736245628520386</v>
      </c>
      <c r="N8659" s="283">
        <f t="shared" si="1933"/>
        <v>1.3760333699069704</v>
      </c>
      <c r="O8659" s="283">
        <f t="shared" si="1934"/>
        <v>1.1232365320690316</v>
      </c>
      <c r="P8659" s="21">
        <f t="shared" si="1926"/>
        <v>0</v>
      </c>
      <c r="Q8659" s="21">
        <f t="shared" si="1927"/>
        <v>1.3521540118753073</v>
      </c>
      <c r="R8659">
        <f t="shared" si="1928"/>
        <v>1.0705685074825908</v>
      </c>
      <c r="S8659" s="296">
        <f t="shared" si="1935"/>
        <v>0</v>
      </c>
      <c r="T8659" s="283">
        <f t="shared" si="1936"/>
        <v>0.58004174335232161</v>
      </c>
    </row>
    <row r="8660" spans="1:20" x14ac:dyDescent="0.25">
      <c r="A8660" s="286">
        <v>43461</v>
      </c>
      <c r="B8660" s="1">
        <f t="shared" si="1929"/>
        <v>4</v>
      </c>
      <c r="C8660" s="285">
        <v>18</v>
      </c>
      <c r="D8660" t="s">
        <v>714</v>
      </c>
      <c r="E8660" t="s">
        <v>685</v>
      </c>
      <c r="F8660" s="16">
        <v>14</v>
      </c>
      <c r="G8660" t="str">
        <f t="shared" si="1923"/>
        <v>heating</v>
      </c>
      <c r="H8660" s="283">
        <f>IF(G8660="heating",F8660*Assumptions!M$4+Assumptions!M$7,0)</f>
        <v>0.59424565458165746</v>
      </c>
      <c r="I8660" s="15">
        <f t="shared" si="1924"/>
        <v>0.98182363790757687</v>
      </c>
      <c r="J8660" s="15">
        <f t="shared" si="1925"/>
        <v>1.0020455199443592</v>
      </c>
      <c r="K8660" s="283">
        <f t="shared" si="1930"/>
        <v>0.58463787761092467</v>
      </c>
      <c r="L8660" s="283">
        <f t="shared" si="1931"/>
        <v>2.7335244633277975</v>
      </c>
      <c r="M8660" s="283">
        <f t="shared" si="1932"/>
        <v>5.4527920614551677</v>
      </c>
      <c r="N8660" s="283">
        <f t="shared" si="1933"/>
        <v>1.5010922485335794</v>
      </c>
      <c r="O8660" s="283">
        <f t="shared" si="1934"/>
        <v>1.0646393932143174</v>
      </c>
      <c r="P8660" s="21">
        <f t="shared" si="1926"/>
        <v>0</v>
      </c>
      <c r="Q8660" s="21">
        <f t="shared" si="1927"/>
        <v>1.5598916921549892</v>
      </c>
      <c r="R8660">
        <f t="shared" si="1928"/>
        <v>1.0705685074825908</v>
      </c>
      <c r="S8660" s="296">
        <f t="shared" si="1935"/>
        <v>0</v>
      </c>
      <c r="T8660" s="283">
        <f t="shared" si="1936"/>
        <v>0.58463787761092467</v>
      </c>
    </row>
    <row r="8661" spans="1:20" x14ac:dyDescent="0.25">
      <c r="A8661" s="286">
        <v>43461</v>
      </c>
      <c r="B8661" s="1">
        <f t="shared" si="1929"/>
        <v>4</v>
      </c>
      <c r="C8661" s="285">
        <v>19</v>
      </c>
      <c r="D8661" t="s">
        <v>714</v>
      </c>
      <c r="F8661" s="16">
        <v>16</v>
      </c>
      <c r="G8661" t="str">
        <f t="shared" si="1923"/>
        <v>heating</v>
      </c>
      <c r="H8661" s="283">
        <f>IF(G8661="heating",F8661*Assumptions!M$4+Assumptions!M$7,0)</f>
        <v>0.57285390610757747</v>
      </c>
      <c r="I8661" s="15">
        <f t="shared" si="1924"/>
        <v>0.98418842963438757</v>
      </c>
      <c r="J8661" s="15">
        <f t="shared" si="1925"/>
        <v>1.0020455199443592</v>
      </c>
      <c r="K8661" s="283">
        <f t="shared" si="1930"/>
        <v>0.56494944260549407</v>
      </c>
      <c r="L8661" s="283">
        <f t="shared" si="1931"/>
        <v>2.8179276134894917</v>
      </c>
      <c r="M8661" s="283">
        <f t="shared" si="1932"/>
        <v>5.4318583970624843</v>
      </c>
      <c r="N8661" s="283">
        <f t="shared" si="1933"/>
        <v>1.6317545686209942</v>
      </c>
      <c r="O8661" s="283">
        <f t="shared" si="1934"/>
        <v>0.97562872821549151</v>
      </c>
      <c r="P8661" s="21">
        <f t="shared" si="1926"/>
        <v>0</v>
      </c>
      <c r="Q8661" s="21">
        <f t="shared" si="1927"/>
        <v>1.6764212681468484</v>
      </c>
      <c r="R8661">
        <f t="shared" si="1928"/>
        <v>1.0705685074825908</v>
      </c>
      <c r="S8661" s="296">
        <f t="shared" si="1935"/>
        <v>0</v>
      </c>
      <c r="T8661" s="283">
        <f t="shared" si="1936"/>
        <v>0.56494944260549407</v>
      </c>
    </row>
    <row r="8662" spans="1:20" x14ac:dyDescent="0.25">
      <c r="A8662" s="286">
        <v>43461</v>
      </c>
      <c r="B8662" s="1">
        <f t="shared" si="1929"/>
        <v>4</v>
      </c>
      <c r="C8662" s="285">
        <v>20</v>
      </c>
      <c r="D8662" t="s">
        <v>714</v>
      </c>
      <c r="F8662" s="16">
        <v>16</v>
      </c>
      <c r="G8662" t="str">
        <f t="shared" si="1923"/>
        <v>heating</v>
      </c>
      <c r="H8662" s="283">
        <f>IF(G8662="heating",F8662*Assumptions!M$4+Assumptions!M$7,0)</f>
        <v>0.57285390610757747</v>
      </c>
      <c r="I8662" s="15">
        <f t="shared" si="1924"/>
        <v>0.97071962311712034</v>
      </c>
      <c r="J8662" s="15">
        <f t="shared" si="1925"/>
        <v>1.0020455199443592</v>
      </c>
      <c r="K8662" s="283">
        <f t="shared" si="1930"/>
        <v>0.55721800164828006</v>
      </c>
      <c r="L8662" s="283">
        <f t="shared" si="1931"/>
        <v>2.8179276134894917</v>
      </c>
      <c r="M8662" s="283">
        <f t="shared" si="1932"/>
        <v>5.3575223780885501</v>
      </c>
      <c r="N8662" s="283">
        <f t="shared" si="1933"/>
        <v>1.6317545686209942</v>
      </c>
      <c r="O8662" s="283">
        <f t="shared" si="1934"/>
        <v>0.96227706284598125</v>
      </c>
      <c r="P8662" s="21">
        <f t="shared" si="1926"/>
        <v>0</v>
      </c>
      <c r="Q8662" s="21">
        <f t="shared" si="1927"/>
        <v>1.52436960139122</v>
      </c>
      <c r="R8662">
        <f t="shared" si="1928"/>
        <v>1.0705685074825908</v>
      </c>
      <c r="S8662" s="296">
        <f t="shared" si="1935"/>
        <v>0</v>
      </c>
      <c r="T8662" s="283">
        <f t="shared" si="1936"/>
        <v>0.55721800164828006</v>
      </c>
    </row>
    <row r="8663" spans="1:20" x14ac:dyDescent="0.25">
      <c r="A8663" s="286">
        <v>43461</v>
      </c>
      <c r="B8663" s="1">
        <f t="shared" si="1929"/>
        <v>4</v>
      </c>
      <c r="C8663" s="285">
        <v>21</v>
      </c>
      <c r="D8663" t="s">
        <v>714</v>
      </c>
      <c r="F8663" s="16">
        <v>14</v>
      </c>
      <c r="G8663" t="str">
        <f t="shared" si="1923"/>
        <v>heating</v>
      </c>
      <c r="H8663" s="283">
        <f>IF(G8663="heating",F8663*Assumptions!M$4+Assumptions!M$7,0)</f>
        <v>0.59424565458165746</v>
      </c>
      <c r="I8663" s="15">
        <f t="shared" si="1924"/>
        <v>0.95751150862929935</v>
      </c>
      <c r="J8663" s="15">
        <f t="shared" si="1925"/>
        <v>1.0020455199443592</v>
      </c>
      <c r="K8663" s="283">
        <f t="shared" si="1930"/>
        <v>0.57016094803552098</v>
      </c>
      <c r="L8663" s="283">
        <f t="shared" si="1931"/>
        <v>2.7335244633277975</v>
      </c>
      <c r="M8663" s="283">
        <f t="shared" si="1932"/>
        <v>5.3177688450573743</v>
      </c>
      <c r="N8663" s="283">
        <f t="shared" si="1933"/>
        <v>1.5010922485335794</v>
      </c>
      <c r="O8663" s="283">
        <f t="shared" si="1934"/>
        <v>1.0382765622911023</v>
      </c>
      <c r="P8663" s="21">
        <f t="shared" si="1926"/>
        <v>0</v>
      </c>
      <c r="Q8663" s="21">
        <f t="shared" si="1927"/>
        <v>1.4448604713749031</v>
      </c>
      <c r="R8663">
        <f t="shared" si="1928"/>
        <v>1.0705685074825908</v>
      </c>
      <c r="S8663" s="296">
        <f t="shared" si="1935"/>
        <v>0</v>
      </c>
      <c r="T8663" s="283">
        <f t="shared" si="1936"/>
        <v>0.57016094803552098</v>
      </c>
    </row>
    <row r="8664" spans="1:20" x14ac:dyDescent="0.25">
      <c r="A8664" s="286">
        <v>43461</v>
      </c>
      <c r="B8664" s="1">
        <f t="shared" si="1929"/>
        <v>4</v>
      </c>
      <c r="C8664" s="285">
        <v>22</v>
      </c>
      <c r="D8664" t="s">
        <v>714</v>
      </c>
      <c r="F8664" s="16">
        <v>14</v>
      </c>
      <c r="G8664" t="str">
        <f t="shared" si="1923"/>
        <v>heating</v>
      </c>
      <c r="H8664" s="283">
        <f>IF(G8664="heating",F8664*Assumptions!M$4+Assumptions!M$7,0)</f>
        <v>0.59424565458165746</v>
      </c>
      <c r="I8664" s="15">
        <f t="shared" si="1924"/>
        <v>0.9426530227543114</v>
      </c>
      <c r="J8664" s="15">
        <f t="shared" si="1925"/>
        <v>1.0020455199443592</v>
      </c>
      <c r="K8664" s="283">
        <f t="shared" si="1930"/>
        <v>0.5613132962668409</v>
      </c>
      <c r="L8664" s="283">
        <f t="shared" si="1931"/>
        <v>2.7335244633277975</v>
      </c>
      <c r="M8664" s="283">
        <f t="shared" si="1932"/>
        <v>5.2352486951075878</v>
      </c>
      <c r="N8664" s="283">
        <f t="shared" si="1933"/>
        <v>1.5010922485335794</v>
      </c>
      <c r="O8664" s="283">
        <f t="shared" si="1934"/>
        <v>1.0221647793035349</v>
      </c>
      <c r="P8664" s="21">
        <f t="shared" si="1926"/>
        <v>0</v>
      </c>
      <c r="Q8664" s="21">
        <f t="shared" si="1927"/>
        <v>1.2427137171080138</v>
      </c>
      <c r="R8664">
        <f t="shared" si="1928"/>
        <v>1.0705685074825908</v>
      </c>
      <c r="S8664" s="296">
        <f t="shared" si="1935"/>
        <v>0</v>
      </c>
      <c r="T8664" s="283">
        <f t="shared" si="1936"/>
        <v>0.5613132962668409</v>
      </c>
    </row>
    <row r="8665" spans="1:20" x14ac:dyDescent="0.25">
      <c r="A8665" s="286">
        <v>43461</v>
      </c>
      <c r="B8665" s="1">
        <f t="shared" si="1929"/>
        <v>4</v>
      </c>
      <c r="C8665" s="285">
        <v>23</v>
      </c>
      <c r="D8665" t="s">
        <v>713</v>
      </c>
      <c r="F8665" s="16">
        <v>14</v>
      </c>
      <c r="G8665" t="str">
        <f t="shared" si="1923"/>
        <v>heating</v>
      </c>
      <c r="H8665" s="283">
        <f>IF(G8665="heating",F8665*Assumptions!M$4+Assumptions!M$7,0)</f>
        <v>0.59424565458165746</v>
      </c>
      <c r="I8665" s="15">
        <f t="shared" si="1924"/>
        <v>0.94450710149963013</v>
      </c>
      <c r="J8665" s="15">
        <f t="shared" si="1925"/>
        <v>1.0020455199443592</v>
      </c>
      <c r="K8665" s="283">
        <f t="shared" si="1930"/>
        <v>0.56241732821385826</v>
      </c>
      <c r="L8665" s="283">
        <f t="shared" si="1931"/>
        <v>2.7335244633277975</v>
      </c>
      <c r="M8665" s="283">
        <f t="shared" si="1932"/>
        <v>5.2455457642282024</v>
      </c>
      <c r="N8665" s="283">
        <f t="shared" si="1933"/>
        <v>1.5010922485335794</v>
      </c>
      <c r="O8665" s="283">
        <f t="shared" si="1934"/>
        <v>1.0241752475731671</v>
      </c>
      <c r="P8665" s="21">
        <f t="shared" si="1926"/>
        <v>0</v>
      </c>
      <c r="Q8665" s="21">
        <f t="shared" si="1927"/>
        <v>1.0297519246597011</v>
      </c>
      <c r="R8665">
        <f t="shared" si="1928"/>
        <v>1.0705685074825908</v>
      </c>
      <c r="S8665" s="296">
        <f t="shared" si="1935"/>
        <v>0</v>
      </c>
      <c r="T8665" s="283">
        <f t="shared" si="1936"/>
        <v>0.56241732821385826</v>
      </c>
    </row>
    <row r="8666" spans="1:20" x14ac:dyDescent="0.25">
      <c r="A8666" s="286">
        <v>43462</v>
      </c>
      <c r="B8666" s="1">
        <f t="shared" si="1929"/>
        <v>5</v>
      </c>
      <c r="C8666" s="285">
        <v>0</v>
      </c>
      <c r="D8666" t="s">
        <v>713</v>
      </c>
      <c r="F8666" s="16">
        <v>12</v>
      </c>
      <c r="G8666" t="str">
        <f t="shared" si="1923"/>
        <v>heating</v>
      </c>
      <c r="H8666" s="283">
        <f>IF(G8666="heating",F8666*Assumptions!M$4+Assumptions!M$7,0)</f>
        <v>0.61563740305573755</v>
      </c>
      <c r="I8666" s="15">
        <f t="shared" si="1924"/>
        <v>0.97481507806017154</v>
      </c>
      <c r="J8666" s="15">
        <f t="shared" si="1925"/>
        <v>1.0078033906966741</v>
      </c>
      <c r="K8666" s="283">
        <f t="shared" si="1930"/>
        <v>0.60481569244453837</v>
      </c>
      <c r="L8666" s="283">
        <f t="shared" si="1931"/>
        <v>2.6646546875967734</v>
      </c>
      <c r="M8666" s="283">
        <f t="shared" si="1932"/>
        <v>5.4988643976551064</v>
      </c>
      <c r="N8666" s="283">
        <f t="shared" si="1933"/>
        <v>1.3760333699069704</v>
      </c>
      <c r="O8666" s="283">
        <f t="shared" si="1934"/>
        <v>1.1712106735561107</v>
      </c>
      <c r="P8666" s="21">
        <f t="shared" si="1926"/>
        <v>0</v>
      </c>
      <c r="Q8666" s="21">
        <f t="shared" si="1927"/>
        <v>0.90668853391740301</v>
      </c>
      <c r="R8666">
        <f t="shared" si="1928"/>
        <v>1.1856283047139096</v>
      </c>
      <c r="S8666" s="296">
        <f t="shared" si="1935"/>
        <v>0</v>
      </c>
      <c r="T8666" s="283">
        <f t="shared" si="1936"/>
        <v>0.60481569244453837</v>
      </c>
    </row>
    <row r="8667" spans="1:20" x14ac:dyDescent="0.25">
      <c r="A8667" s="286">
        <v>43462</v>
      </c>
      <c r="B8667" s="1">
        <f t="shared" si="1929"/>
        <v>5</v>
      </c>
      <c r="C8667" s="285">
        <v>1</v>
      </c>
      <c r="D8667" t="s">
        <v>713</v>
      </c>
      <c r="F8667" s="16">
        <v>10</v>
      </c>
      <c r="G8667" t="str">
        <f t="shared" si="1923"/>
        <v>heating</v>
      </c>
      <c r="H8667" s="283">
        <f>IF(G8667="heating",F8667*Assumptions!M$4+Assumptions!M$7,0)</f>
        <v>0.63702915152981754</v>
      </c>
      <c r="I8667" s="15">
        <f t="shared" si="1924"/>
        <v>1.012242869806885</v>
      </c>
      <c r="J8667" s="15">
        <f t="shared" si="1925"/>
        <v>1.0078033906966741</v>
      </c>
      <c r="K8667" s="283">
        <f t="shared" si="1930"/>
        <v>0.64986006300073906</v>
      </c>
      <c r="L8667" s="283">
        <f t="shared" si="1931"/>
        <v>2.5948150733280251</v>
      </c>
      <c r="M8667" s="283">
        <f t="shared" si="1932"/>
        <v>5.7535419361402784</v>
      </c>
      <c r="N8667" s="283">
        <f t="shared" si="1933"/>
        <v>1.2546470767287967</v>
      </c>
      <c r="O8667" s="283">
        <f t="shared" si="1934"/>
        <v>1.3440167504512661</v>
      </c>
      <c r="P8667" s="21">
        <f t="shared" si="1926"/>
        <v>0</v>
      </c>
      <c r="Q8667" s="21">
        <f t="shared" si="1927"/>
        <v>0.81803459285312596</v>
      </c>
      <c r="R8667">
        <f t="shared" si="1928"/>
        <v>1.1856283047139096</v>
      </c>
      <c r="S8667" s="296">
        <f t="shared" si="1935"/>
        <v>0</v>
      </c>
      <c r="T8667" s="283">
        <f t="shared" si="1936"/>
        <v>0.64986006300073906</v>
      </c>
    </row>
    <row r="8668" spans="1:20" x14ac:dyDescent="0.25">
      <c r="A8668" s="286">
        <v>43462</v>
      </c>
      <c r="B8668" s="1">
        <f t="shared" si="1929"/>
        <v>5</v>
      </c>
      <c r="C8668" s="285">
        <v>2</v>
      </c>
      <c r="D8668" t="s">
        <v>713</v>
      </c>
      <c r="F8668" s="16">
        <v>10</v>
      </c>
      <c r="G8668" t="str">
        <f t="shared" si="1923"/>
        <v>heating</v>
      </c>
      <c r="H8668" s="283">
        <f>IF(G8668="heating",F8668*Assumptions!M$4+Assumptions!M$7,0)</f>
        <v>0.63702915152981754</v>
      </c>
      <c r="I8668" s="15">
        <f t="shared" si="1924"/>
        <v>1.0509704703585963</v>
      </c>
      <c r="J8668" s="15">
        <f t="shared" si="1925"/>
        <v>1.0078033906966741</v>
      </c>
      <c r="K8668" s="283">
        <f t="shared" si="1930"/>
        <v>0.67472318793359631</v>
      </c>
      <c r="L8668" s="283">
        <f t="shared" si="1931"/>
        <v>2.5948150733280251</v>
      </c>
      <c r="M8668" s="283">
        <f t="shared" si="1932"/>
        <v>5.9736678372522025</v>
      </c>
      <c r="N8668" s="283">
        <f t="shared" si="1933"/>
        <v>1.2546470767287967</v>
      </c>
      <c r="O8668" s="283">
        <f t="shared" si="1934"/>
        <v>1.3954377536500495</v>
      </c>
      <c r="P8668" s="21">
        <f t="shared" si="1926"/>
        <v>0</v>
      </c>
      <c r="Q8668" s="21">
        <f t="shared" si="1927"/>
        <v>0.74507607494346417</v>
      </c>
      <c r="R8668">
        <f t="shared" si="1928"/>
        <v>1.1856283047139096</v>
      </c>
      <c r="S8668" s="296">
        <f t="shared" si="1935"/>
        <v>0</v>
      </c>
      <c r="T8668" s="283">
        <f t="shared" si="1936"/>
        <v>0.67472318793359631</v>
      </c>
    </row>
    <row r="8669" spans="1:20" x14ac:dyDescent="0.25">
      <c r="A8669" s="286">
        <v>43462</v>
      </c>
      <c r="B8669" s="1">
        <f t="shared" si="1929"/>
        <v>5</v>
      </c>
      <c r="C8669" s="285">
        <v>3</v>
      </c>
      <c r="D8669" t="s">
        <v>713</v>
      </c>
      <c r="F8669" s="16">
        <v>10</v>
      </c>
      <c r="G8669" t="str">
        <f t="shared" si="1923"/>
        <v>heating</v>
      </c>
      <c r="H8669" s="283">
        <f>IF(G8669="heating",F8669*Assumptions!M$4+Assumptions!M$7,0)</f>
        <v>0.63702915152981754</v>
      </c>
      <c r="I8669" s="15">
        <f t="shared" si="1924"/>
        <v>1.0924036124451033</v>
      </c>
      <c r="J8669" s="15">
        <f t="shared" si="1925"/>
        <v>1.0078033906966741</v>
      </c>
      <c r="K8669" s="283">
        <f t="shared" si="1930"/>
        <v>0.70132327090754987</v>
      </c>
      <c r="L8669" s="283">
        <f t="shared" si="1931"/>
        <v>2.5948150733280251</v>
      </c>
      <c r="M8669" s="283">
        <f t="shared" si="1932"/>
        <v>6.2091719120660427</v>
      </c>
      <c r="N8669" s="283">
        <f t="shared" si="1933"/>
        <v>1.2546470767287967</v>
      </c>
      <c r="O8669" s="283">
        <f t="shared" si="1934"/>
        <v>1.4504510697712258</v>
      </c>
      <c r="P8669" s="21">
        <f t="shared" si="1926"/>
        <v>0</v>
      </c>
      <c r="Q8669" s="21">
        <f t="shared" si="1927"/>
        <v>0.69158980876382303</v>
      </c>
      <c r="R8669">
        <f t="shared" si="1928"/>
        <v>1.1856283047139096</v>
      </c>
      <c r="S8669" s="296">
        <f t="shared" si="1935"/>
        <v>0</v>
      </c>
      <c r="T8669" s="283">
        <f t="shared" si="1936"/>
        <v>0.70132327090754987</v>
      </c>
    </row>
    <row r="8670" spans="1:20" x14ac:dyDescent="0.25">
      <c r="A8670" s="286">
        <v>43462</v>
      </c>
      <c r="B8670" s="1">
        <f t="shared" si="1929"/>
        <v>5</v>
      </c>
      <c r="C8670" s="285">
        <v>4</v>
      </c>
      <c r="D8670" t="s">
        <v>713</v>
      </c>
      <c r="F8670" s="16">
        <v>7</v>
      </c>
      <c r="G8670" t="str">
        <f t="shared" si="1923"/>
        <v>heating</v>
      </c>
      <c r="H8670" s="283">
        <f>IF(G8670="heating",F8670*Assumptions!M$4+Assumptions!M$7,0)</f>
        <v>0.66911677424093763</v>
      </c>
      <c r="I8670" s="15">
        <f t="shared" si="1924"/>
        <v>1.1348296917927807</v>
      </c>
      <c r="J8670" s="15">
        <f t="shared" si="1925"/>
        <v>1.0078033906966741</v>
      </c>
      <c r="K8670" s="283">
        <f t="shared" si="1930"/>
        <v>0.76525895930002097</v>
      </c>
      <c r="L8670" s="283">
        <f t="shared" si="1931"/>
        <v>2.4800267097410909</v>
      </c>
      <c r="M8670" s="283">
        <f t="shared" si="1932"/>
        <v>6.4755073922784483</v>
      </c>
      <c r="N8670" s="283">
        <f t="shared" si="1933"/>
        <v>1.1216076842493865</v>
      </c>
      <c r="O8670" s="283">
        <f t="shared" si="1934"/>
        <v>1.692091348502867</v>
      </c>
      <c r="P8670" s="21">
        <f t="shared" si="1926"/>
        <v>0</v>
      </c>
      <c r="Q8670" s="21">
        <f t="shared" si="1927"/>
        <v>0.6473875548762833</v>
      </c>
      <c r="R8670">
        <f t="shared" si="1928"/>
        <v>1.1856283047139096</v>
      </c>
      <c r="S8670" s="296">
        <f t="shared" si="1935"/>
        <v>0</v>
      </c>
      <c r="T8670" s="283">
        <f t="shared" si="1936"/>
        <v>0.76525895930002097</v>
      </c>
    </row>
    <row r="8671" spans="1:20" x14ac:dyDescent="0.25">
      <c r="A8671" s="286">
        <v>43462</v>
      </c>
      <c r="B8671" s="1">
        <f t="shared" si="1929"/>
        <v>5</v>
      </c>
      <c r="C8671" s="285">
        <v>5</v>
      </c>
      <c r="D8671" t="s">
        <v>713</v>
      </c>
      <c r="F8671" s="16">
        <v>3</v>
      </c>
      <c r="G8671" t="str">
        <f t="shared" si="1923"/>
        <v>heating</v>
      </c>
      <c r="H8671" s="283">
        <f>IF(G8671="heating",F8671*Assumptions!M$4+Assumptions!M$7,0)</f>
        <v>0.71190027118909771</v>
      </c>
      <c r="I8671" s="15">
        <f t="shared" si="1924"/>
        <v>1.1635558681477385</v>
      </c>
      <c r="J8671" s="15">
        <f t="shared" si="1925"/>
        <v>1.0078033906966741</v>
      </c>
      <c r="K8671" s="283">
        <f t="shared" si="1930"/>
        <v>0.83479956547028189</v>
      </c>
      <c r="L8671" s="283">
        <f t="shared" si="1931"/>
        <v>2.2496218138612099</v>
      </c>
      <c r="M8671" s="283">
        <f t="shared" si="1932"/>
        <v>6.4076790628771434</v>
      </c>
      <c r="N8671" s="283" t="e">
        <f t="shared" si="1933"/>
        <v>#N/A</v>
      </c>
      <c r="O8671" s="283">
        <f t="shared" si="1934"/>
        <v>0</v>
      </c>
      <c r="P8671" s="21">
        <f t="shared" si="1926"/>
        <v>0</v>
      </c>
      <c r="Q8671" s="21">
        <f t="shared" si="1927"/>
        <v>0.72139578924615555</v>
      </c>
      <c r="R8671">
        <f t="shared" si="1928"/>
        <v>1.1856283047139096</v>
      </c>
      <c r="S8671" s="296">
        <f t="shared" si="1935"/>
        <v>0</v>
      </c>
      <c r="T8671" s="283">
        <f t="shared" si="1936"/>
        <v>0.83479956547028189</v>
      </c>
    </row>
    <row r="8672" spans="1:20" x14ac:dyDescent="0.25">
      <c r="A8672" s="286">
        <v>43462</v>
      </c>
      <c r="B8672" s="1">
        <f t="shared" si="1929"/>
        <v>5</v>
      </c>
      <c r="C8672" s="285">
        <v>6</v>
      </c>
      <c r="D8672" t="s">
        <v>713</v>
      </c>
      <c r="F8672" s="16">
        <v>3</v>
      </c>
      <c r="G8672" t="str">
        <f t="shared" si="1923"/>
        <v>heating</v>
      </c>
      <c r="H8672" s="283">
        <f>IF(G8672="heating",F8672*Assumptions!M$4+Assumptions!M$7,0)</f>
        <v>0.71190027118909771</v>
      </c>
      <c r="I8672" s="15">
        <f t="shared" si="1924"/>
        <v>1.2083911162615524</v>
      </c>
      <c r="J8672" s="15">
        <f t="shared" si="1925"/>
        <v>1.0078033906966741</v>
      </c>
      <c r="K8672" s="283">
        <f t="shared" si="1930"/>
        <v>0.86696686114362709</v>
      </c>
      <c r="L8672" s="283">
        <f t="shared" si="1931"/>
        <v>2.2496218138612099</v>
      </c>
      <c r="M8672" s="283">
        <f t="shared" si="1932"/>
        <v>6.6545858840125343</v>
      </c>
      <c r="N8672" s="283" t="e">
        <f t="shared" si="1933"/>
        <v>#N/A</v>
      </c>
      <c r="O8672" s="283">
        <f t="shared" si="1934"/>
        <v>0</v>
      </c>
      <c r="P8672" s="21">
        <f t="shared" si="1926"/>
        <v>0</v>
      </c>
      <c r="Q8672" s="21">
        <f t="shared" si="1927"/>
        <v>0.87787080972652631</v>
      </c>
      <c r="R8672">
        <f t="shared" si="1928"/>
        <v>1.1856283047139096</v>
      </c>
      <c r="S8672" s="296">
        <f t="shared" si="1935"/>
        <v>0</v>
      </c>
      <c r="T8672" s="283">
        <f t="shared" si="1936"/>
        <v>0.86696686114362709</v>
      </c>
    </row>
    <row r="8673" spans="1:20" x14ac:dyDescent="0.25">
      <c r="A8673" s="286">
        <v>43462</v>
      </c>
      <c r="B8673" s="1">
        <f t="shared" si="1929"/>
        <v>5</v>
      </c>
      <c r="C8673" s="285">
        <v>7</v>
      </c>
      <c r="D8673" t="s">
        <v>714</v>
      </c>
      <c r="F8673" s="16">
        <v>1</v>
      </c>
      <c r="G8673" t="str">
        <f t="shared" si="1923"/>
        <v>heating</v>
      </c>
      <c r="H8673" s="283">
        <f>IF(G8673="heating",F8673*Assumptions!M$4+Assumptions!M$7,0)</f>
        <v>0.73329201966317781</v>
      </c>
      <c r="I8673" s="15">
        <f t="shared" si="1924"/>
        <v>1.1637425769249583</v>
      </c>
      <c r="J8673" s="15">
        <f t="shared" si="1925"/>
        <v>1.0078033906966741</v>
      </c>
      <c r="K8673" s="283">
        <f t="shared" si="1930"/>
        <v>0.86002227062480041</v>
      </c>
      <c r="L8673" s="283">
        <f t="shared" si="1931"/>
        <v>2.2890548970082816</v>
      </c>
      <c r="M8673" s="283">
        <f t="shared" si="1932"/>
        <v>6.7169935046549138</v>
      </c>
      <c r="N8673" s="283" t="e">
        <f t="shared" si="1933"/>
        <v>#N/A</v>
      </c>
      <c r="O8673" s="283">
        <f t="shared" si="1934"/>
        <v>0</v>
      </c>
      <c r="P8673" s="21">
        <f t="shared" si="1926"/>
        <v>0</v>
      </c>
      <c r="Q8673" s="21">
        <f t="shared" si="1927"/>
        <v>0.97331382064367777</v>
      </c>
      <c r="R8673">
        <f t="shared" si="1928"/>
        <v>1.1856283047139096</v>
      </c>
      <c r="S8673" s="296">
        <f t="shared" si="1935"/>
        <v>0</v>
      </c>
      <c r="T8673" s="283">
        <f t="shared" si="1936"/>
        <v>0.86002227062480041</v>
      </c>
    </row>
    <row r="8674" spans="1:20" x14ac:dyDescent="0.25">
      <c r="A8674" s="286">
        <v>43462</v>
      </c>
      <c r="B8674" s="1">
        <f t="shared" si="1929"/>
        <v>5</v>
      </c>
      <c r="C8674" s="285">
        <v>8</v>
      </c>
      <c r="D8674" t="s">
        <v>714</v>
      </c>
      <c r="F8674" s="16">
        <v>0</v>
      </c>
      <c r="G8674" t="str">
        <f t="shared" si="1923"/>
        <v>heating</v>
      </c>
      <c r="H8674" s="283">
        <f>IF(G8674="heating",F8674*Assumptions!M$4+Assumptions!M$7,0)</f>
        <v>0.7439878939002178</v>
      </c>
      <c r="I8674" s="15">
        <f t="shared" si="1924"/>
        <v>1.094193721037565</v>
      </c>
      <c r="J8674" s="15">
        <f t="shared" si="1925"/>
        <v>1.0078033906966741</v>
      </c>
      <c r="K8674" s="283">
        <f t="shared" si="1930"/>
        <v>0.82041936396731174</v>
      </c>
      <c r="L8674" s="283">
        <f t="shared" si="1931"/>
        <v>2.2465435841600243</v>
      </c>
      <c r="M8674" s="283">
        <f t="shared" si="1932"/>
        <v>6.2886840130020971</v>
      </c>
      <c r="N8674" s="283" t="e">
        <f t="shared" si="1933"/>
        <v>#N/A</v>
      </c>
      <c r="O8674" s="283">
        <f t="shared" si="1934"/>
        <v>0</v>
      </c>
      <c r="P8674" s="21">
        <f t="shared" si="1926"/>
        <v>0</v>
      </c>
      <c r="Q8674" s="21">
        <f t="shared" si="1927"/>
        <v>0.94940007506179924</v>
      </c>
      <c r="R8674">
        <f t="shared" si="1928"/>
        <v>1.1856283047139096</v>
      </c>
      <c r="S8674" s="296">
        <f t="shared" si="1935"/>
        <v>0</v>
      </c>
      <c r="T8674" s="283">
        <f t="shared" si="1936"/>
        <v>0.82041936396731174</v>
      </c>
    </row>
    <row r="8675" spans="1:20" x14ac:dyDescent="0.25">
      <c r="A8675" s="286">
        <v>43462</v>
      </c>
      <c r="B8675" s="1">
        <f t="shared" si="1929"/>
        <v>5</v>
      </c>
      <c r="C8675" s="285">
        <v>9</v>
      </c>
      <c r="D8675" t="s">
        <v>714</v>
      </c>
      <c r="F8675" s="16">
        <v>7</v>
      </c>
      <c r="G8675" t="str">
        <f t="shared" si="1923"/>
        <v>heating</v>
      </c>
      <c r="H8675" s="283">
        <f>IF(G8675="heating",F8675*Assumptions!M$4+Assumptions!M$7,0)</f>
        <v>0.66911677424093763</v>
      </c>
      <c r="I8675" s="15">
        <f t="shared" si="1924"/>
        <v>1.0343009000871222</v>
      </c>
      <c r="J8675" s="15">
        <f t="shared" si="1925"/>
        <v>1.0078033906966741</v>
      </c>
      <c r="K8675" s="283">
        <f t="shared" si="1930"/>
        <v>0.69746855949225117</v>
      </c>
      <c r="L8675" s="283">
        <f t="shared" si="1931"/>
        <v>2.4800267097410909</v>
      </c>
      <c r="M8675" s="283">
        <f t="shared" si="1932"/>
        <v>5.9018751208153928</v>
      </c>
      <c r="N8675" s="283">
        <f t="shared" si="1933"/>
        <v>1.1216076842493865</v>
      </c>
      <c r="O8675" s="283">
        <f t="shared" si="1934"/>
        <v>1.5421975803446997</v>
      </c>
      <c r="P8675" s="21">
        <f t="shared" si="1926"/>
        <v>0</v>
      </c>
      <c r="Q8675" s="21">
        <f t="shared" si="1927"/>
        <v>0.8408485371888097</v>
      </c>
      <c r="R8675">
        <f t="shared" si="1928"/>
        <v>1.1856283047139096</v>
      </c>
      <c r="S8675" s="296">
        <f t="shared" si="1935"/>
        <v>0</v>
      </c>
      <c r="T8675" s="283">
        <f t="shared" si="1936"/>
        <v>0.69746855949225117</v>
      </c>
    </row>
    <row r="8676" spans="1:20" x14ac:dyDescent="0.25">
      <c r="A8676" s="286">
        <v>43462</v>
      </c>
      <c r="B8676" s="1">
        <f t="shared" si="1929"/>
        <v>5</v>
      </c>
      <c r="C8676" s="285">
        <v>10</v>
      </c>
      <c r="D8676" t="s">
        <v>714</v>
      </c>
      <c r="F8676" s="16">
        <v>12</v>
      </c>
      <c r="G8676" t="str">
        <f t="shared" si="1923"/>
        <v>heating</v>
      </c>
      <c r="H8676" s="283">
        <f>IF(G8676="heating",F8676*Assumptions!M$4+Assumptions!M$7,0)</f>
        <v>0.61563740305573755</v>
      </c>
      <c r="I8676" s="15">
        <f t="shared" si="1924"/>
        <v>0.98112329028689171</v>
      </c>
      <c r="J8676" s="15">
        <f t="shared" si="1925"/>
        <v>1.0078033906966741</v>
      </c>
      <c r="K8676" s="283">
        <f t="shared" si="1930"/>
        <v>0.60872956886260021</v>
      </c>
      <c r="L8676" s="283">
        <f t="shared" si="1931"/>
        <v>2.6646546875967734</v>
      </c>
      <c r="M8676" s="283">
        <f t="shared" si="1932"/>
        <v>5.5344485862946495</v>
      </c>
      <c r="N8676" s="283">
        <f t="shared" si="1933"/>
        <v>1.3760333699069704</v>
      </c>
      <c r="O8676" s="283">
        <f t="shared" si="1934"/>
        <v>1.1787897987227975</v>
      </c>
      <c r="P8676" s="21">
        <f t="shared" si="1926"/>
        <v>0</v>
      </c>
      <c r="Q8676" s="21">
        <f t="shared" si="1927"/>
        <v>0.74504051125983206</v>
      </c>
      <c r="R8676">
        <f t="shared" si="1928"/>
        <v>1.1856283047139096</v>
      </c>
      <c r="S8676" s="296">
        <f t="shared" si="1935"/>
        <v>0</v>
      </c>
      <c r="T8676" s="283">
        <f t="shared" si="1936"/>
        <v>0.60872956886260021</v>
      </c>
    </row>
    <row r="8677" spans="1:20" x14ac:dyDescent="0.25">
      <c r="A8677" s="286">
        <v>43462</v>
      </c>
      <c r="B8677" s="1">
        <f t="shared" si="1929"/>
        <v>5</v>
      </c>
      <c r="C8677" s="285">
        <v>11</v>
      </c>
      <c r="D8677" t="s">
        <v>714</v>
      </c>
      <c r="F8677" s="16">
        <v>18</v>
      </c>
      <c r="G8677" t="str">
        <f t="shared" si="1923"/>
        <v>heating</v>
      </c>
      <c r="H8677" s="283">
        <f>IF(G8677="heating",F8677*Assumptions!M$4+Assumptions!M$7,0)</f>
        <v>0.55146215763349737</v>
      </c>
      <c r="I8677" s="15">
        <f t="shared" si="1924"/>
        <v>0.94956163997961163</v>
      </c>
      <c r="J8677" s="15">
        <f t="shared" si="1925"/>
        <v>1.0078033906966741</v>
      </c>
      <c r="K8677" s="283">
        <f t="shared" si="1930"/>
        <v>0.52773353534250933</v>
      </c>
      <c r="L8677" s="283">
        <f t="shared" si="1931"/>
        <v>2.9050026706454841</v>
      </c>
      <c r="M8677" s="283">
        <f t="shared" si="1932"/>
        <v>5.2308257284558959</v>
      </c>
      <c r="N8677" s="283">
        <f t="shared" si="1933"/>
        <v>1.7641684145174241</v>
      </c>
      <c r="O8677" s="283">
        <f t="shared" si="1934"/>
        <v>0.86900282135395357</v>
      </c>
      <c r="P8677" s="21">
        <f t="shared" si="1926"/>
        <v>0</v>
      </c>
      <c r="Q8677" s="21">
        <f t="shared" si="1927"/>
        <v>0.72850690893675296</v>
      </c>
      <c r="R8677">
        <f t="shared" si="1928"/>
        <v>1.1856283047139096</v>
      </c>
      <c r="S8677" s="296">
        <f t="shared" si="1935"/>
        <v>0</v>
      </c>
      <c r="T8677" s="283">
        <f t="shared" si="1936"/>
        <v>0.52773353534250933</v>
      </c>
    </row>
    <row r="8678" spans="1:20" x14ac:dyDescent="0.25">
      <c r="A8678" s="286">
        <v>43462</v>
      </c>
      <c r="B8678" s="1">
        <f t="shared" si="1929"/>
        <v>5</v>
      </c>
      <c r="C8678" s="285">
        <v>12</v>
      </c>
      <c r="D8678" t="s">
        <v>714</v>
      </c>
      <c r="F8678" s="16">
        <v>25</v>
      </c>
      <c r="G8678" t="str">
        <f t="shared" si="1923"/>
        <v>heating</v>
      </c>
      <c r="H8678" s="283">
        <f>IF(G8678="heating",F8678*Assumptions!M$4+Assumptions!M$7,0)</f>
        <v>0.47659103797421726</v>
      </c>
      <c r="I8678" s="15">
        <f t="shared" si="1924"/>
        <v>0.91648403420261149</v>
      </c>
      <c r="J8678" s="15">
        <f t="shared" si="1925"/>
        <v>1.0078033906966741</v>
      </c>
      <c r="K8678" s="283">
        <f t="shared" si="1930"/>
        <v>0.44019650516505099</v>
      </c>
      <c r="L8678" s="283">
        <f t="shared" si="1931"/>
        <v>3.0939281817466902</v>
      </c>
      <c r="M8678" s="283">
        <f t="shared" si="1932"/>
        <v>4.6469269041183212</v>
      </c>
      <c r="N8678" s="283">
        <f t="shared" si="1933"/>
        <v>2.1843738559015753</v>
      </c>
      <c r="O8678" s="283">
        <f t="shared" si="1934"/>
        <v>0.62349051155184698</v>
      </c>
      <c r="P8678" s="21">
        <f t="shared" si="1926"/>
        <v>0</v>
      </c>
      <c r="Q8678" s="21">
        <f t="shared" si="1927"/>
        <v>0.75910815787401487</v>
      </c>
      <c r="R8678">
        <f t="shared" si="1928"/>
        <v>1.1856283047139096</v>
      </c>
      <c r="S8678" s="296">
        <f t="shared" si="1935"/>
        <v>0</v>
      </c>
      <c r="T8678" s="283">
        <f t="shared" si="1936"/>
        <v>0.44019650516505099</v>
      </c>
    </row>
    <row r="8679" spans="1:20" x14ac:dyDescent="0.25">
      <c r="A8679" s="286">
        <v>43462</v>
      </c>
      <c r="B8679" s="1">
        <f t="shared" si="1929"/>
        <v>5</v>
      </c>
      <c r="C8679" s="285">
        <v>13</v>
      </c>
      <c r="D8679" t="s">
        <v>714</v>
      </c>
      <c r="F8679" s="16">
        <v>27</v>
      </c>
      <c r="G8679" t="str">
        <f t="shared" si="1923"/>
        <v>heating</v>
      </c>
      <c r="H8679" s="283">
        <f>IF(G8679="heating",F8679*Assumptions!M$4+Assumptions!M$7,0)</f>
        <v>0.45519928950013722</v>
      </c>
      <c r="I8679" s="15">
        <f t="shared" si="1924"/>
        <v>0.90040206880052787</v>
      </c>
      <c r="J8679" s="15">
        <f t="shared" si="1925"/>
        <v>1.0078033906966741</v>
      </c>
      <c r="K8679" s="283">
        <f t="shared" si="1930"/>
        <v>0.4130606982809325</v>
      </c>
      <c r="L8679" s="283">
        <f t="shared" si="1931"/>
        <v>3.1143580678163376</v>
      </c>
      <c r="M8679" s="283">
        <f t="shared" si="1932"/>
        <v>4.3892613488611136</v>
      </c>
      <c r="N8679" s="283">
        <f t="shared" si="1933"/>
        <v>2.2875213966102126</v>
      </c>
      <c r="O8679" s="283">
        <f t="shared" si="1934"/>
        <v>0.56236366579799668</v>
      </c>
      <c r="P8679" s="21">
        <f t="shared" si="1926"/>
        <v>0</v>
      </c>
      <c r="Q8679" s="21">
        <f t="shared" si="1927"/>
        <v>0.79115902007799765</v>
      </c>
      <c r="R8679">
        <f t="shared" si="1928"/>
        <v>1.1856283047139096</v>
      </c>
      <c r="S8679" s="296">
        <f t="shared" si="1935"/>
        <v>0</v>
      </c>
      <c r="T8679" s="283">
        <f t="shared" si="1936"/>
        <v>0.4130606982809325</v>
      </c>
    </row>
    <row r="8680" spans="1:20" x14ac:dyDescent="0.25">
      <c r="A8680" s="286">
        <v>43462</v>
      </c>
      <c r="B8680" s="1">
        <f t="shared" si="1929"/>
        <v>5</v>
      </c>
      <c r="C8680" s="285">
        <v>14</v>
      </c>
      <c r="D8680" t="s">
        <v>714</v>
      </c>
      <c r="F8680" s="16">
        <v>27</v>
      </c>
      <c r="G8680" t="str">
        <f t="shared" si="1923"/>
        <v>heating</v>
      </c>
      <c r="H8680" s="283">
        <f>IF(G8680="heating",F8680*Assumptions!M$4+Assumptions!M$7,0)</f>
        <v>0.45519928950013722</v>
      </c>
      <c r="I8680" s="15">
        <f t="shared" si="1924"/>
        <v>0.86032894500746537</v>
      </c>
      <c r="J8680" s="15">
        <f t="shared" si="1925"/>
        <v>1.0078033906966741</v>
      </c>
      <c r="K8680" s="283">
        <f t="shared" si="1930"/>
        <v>0.3946770971433749</v>
      </c>
      <c r="L8680" s="283">
        <f t="shared" si="1931"/>
        <v>3.1143580678163376</v>
      </c>
      <c r="M8680" s="283">
        <f t="shared" si="1932"/>
        <v>4.1939137153007762</v>
      </c>
      <c r="N8680" s="283">
        <f t="shared" si="1933"/>
        <v>2.2875213966102126</v>
      </c>
      <c r="O8680" s="283">
        <f t="shared" si="1934"/>
        <v>0.53733521509012072</v>
      </c>
      <c r="P8680" s="21">
        <f t="shared" si="1926"/>
        <v>0</v>
      </c>
      <c r="Q8680" s="21">
        <f t="shared" si="1927"/>
        <v>0.84355555031342389</v>
      </c>
      <c r="R8680">
        <f t="shared" si="1928"/>
        <v>1.1856283047139096</v>
      </c>
      <c r="S8680" s="296">
        <f t="shared" si="1935"/>
        <v>0</v>
      </c>
      <c r="T8680" s="283">
        <f t="shared" si="1936"/>
        <v>0.3946770971433749</v>
      </c>
    </row>
    <row r="8681" spans="1:20" x14ac:dyDescent="0.25">
      <c r="A8681" s="286">
        <v>43462</v>
      </c>
      <c r="B8681" s="1">
        <f t="shared" si="1929"/>
        <v>5</v>
      </c>
      <c r="C8681" s="285">
        <v>15</v>
      </c>
      <c r="D8681" t="s">
        <v>714</v>
      </c>
      <c r="F8681" s="16">
        <v>28</v>
      </c>
      <c r="G8681" t="str">
        <f t="shared" si="1923"/>
        <v>heating</v>
      </c>
      <c r="H8681" s="283">
        <f>IF(G8681="heating",F8681*Assumptions!M$4+Assumptions!M$7,0)</f>
        <v>0.44450341526309717</v>
      </c>
      <c r="I8681" s="15">
        <f t="shared" si="1924"/>
        <v>0.85754515037175039</v>
      </c>
      <c r="J8681" s="15">
        <f t="shared" si="1925"/>
        <v>1.0078033906966741</v>
      </c>
      <c r="K8681" s="283">
        <f t="shared" si="1930"/>
        <v>0.38415625818927862</v>
      </c>
      <c r="L8681" s="283">
        <f t="shared" si="1931"/>
        <v>3.0941723472618432</v>
      </c>
      <c r="M8681" s="283">
        <f t="shared" si="1932"/>
        <v>4.0556590298506814</v>
      </c>
      <c r="N8681" s="283">
        <f t="shared" si="1933"/>
        <v>2.2832919573072399</v>
      </c>
      <c r="O8681" s="283">
        <f t="shared" si="1934"/>
        <v>0.52058417992180694</v>
      </c>
      <c r="P8681" s="21">
        <f t="shared" si="1926"/>
        <v>0</v>
      </c>
      <c r="Q8681" s="21">
        <f t="shared" si="1927"/>
        <v>0.96592607327566882</v>
      </c>
      <c r="R8681">
        <f t="shared" si="1928"/>
        <v>1.1856283047139096</v>
      </c>
      <c r="S8681" s="296">
        <f t="shared" si="1935"/>
        <v>0</v>
      </c>
      <c r="T8681" s="283">
        <f t="shared" si="1936"/>
        <v>0.38415625818927862</v>
      </c>
    </row>
    <row r="8682" spans="1:20" x14ac:dyDescent="0.25">
      <c r="A8682" s="286">
        <v>43462</v>
      </c>
      <c r="B8682" s="1">
        <f t="shared" si="1929"/>
        <v>5</v>
      </c>
      <c r="C8682" s="285">
        <v>16</v>
      </c>
      <c r="D8682" t="s">
        <v>714</v>
      </c>
      <c r="F8682" s="16">
        <v>27</v>
      </c>
      <c r="G8682" t="str">
        <f t="shared" si="1923"/>
        <v>heating</v>
      </c>
      <c r="H8682" s="283">
        <f>IF(G8682="heating",F8682*Assumptions!M$4+Assumptions!M$7,0)</f>
        <v>0.45519928950013722</v>
      </c>
      <c r="I8682" s="15">
        <f t="shared" si="1924"/>
        <v>0.88344815438260227</v>
      </c>
      <c r="J8682" s="15">
        <f t="shared" si="1925"/>
        <v>1.0078033906966741</v>
      </c>
      <c r="K8682" s="283">
        <f t="shared" si="1930"/>
        <v>0.40528306651983209</v>
      </c>
      <c r="L8682" s="283">
        <f t="shared" si="1931"/>
        <v>3.1143580678163376</v>
      </c>
      <c r="M8682" s="283">
        <f t="shared" si="1932"/>
        <v>4.3066147581378917</v>
      </c>
      <c r="N8682" s="283">
        <f t="shared" si="1933"/>
        <v>2.2875213966102126</v>
      </c>
      <c r="O8682" s="283">
        <f t="shared" si="1934"/>
        <v>0.55177476802437064</v>
      </c>
      <c r="P8682" s="21">
        <f t="shared" si="1926"/>
        <v>0</v>
      </c>
      <c r="Q8682" s="21">
        <f t="shared" si="1927"/>
        <v>1.1649354943302594</v>
      </c>
      <c r="R8682">
        <f t="shared" si="1928"/>
        <v>1.1856283047139096</v>
      </c>
      <c r="S8682" s="296">
        <f t="shared" si="1935"/>
        <v>0</v>
      </c>
      <c r="T8682" s="283">
        <f t="shared" si="1936"/>
        <v>0.40528306651983209</v>
      </c>
    </row>
    <row r="8683" spans="1:20" x14ac:dyDescent="0.25">
      <c r="A8683" s="286">
        <v>43462</v>
      </c>
      <c r="B8683" s="1">
        <f t="shared" si="1929"/>
        <v>5</v>
      </c>
      <c r="C8683" s="285">
        <v>17</v>
      </c>
      <c r="D8683" t="s">
        <v>714</v>
      </c>
      <c r="E8683" t="s">
        <v>685</v>
      </c>
      <c r="F8683" s="16">
        <v>25</v>
      </c>
      <c r="G8683" t="str">
        <f t="shared" si="1923"/>
        <v>heating</v>
      </c>
      <c r="H8683" s="283">
        <f>IF(G8683="heating",F8683*Assumptions!M$4+Assumptions!M$7,0)</f>
        <v>0.47659103797421726</v>
      </c>
      <c r="I8683" s="15">
        <f t="shared" si="1924"/>
        <v>0.94025748850374469</v>
      </c>
      <c r="J8683" s="15">
        <f t="shared" si="1925"/>
        <v>1.0078033906966741</v>
      </c>
      <c r="K8683" s="283">
        <f t="shared" si="1930"/>
        <v>0.45161513452302449</v>
      </c>
      <c r="L8683" s="283">
        <f t="shared" si="1931"/>
        <v>3.0939281817466902</v>
      </c>
      <c r="M8683" s="283">
        <f t="shared" si="1932"/>
        <v>4.7674674703180164</v>
      </c>
      <c r="N8683" s="283">
        <f t="shared" si="1933"/>
        <v>2.1843738559015753</v>
      </c>
      <c r="O8683" s="283">
        <f t="shared" si="1934"/>
        <v>0.63966375912671003</v>
      </c>
      <c r="P8683" s="21">
        <f t="shared" si="1926"/>
        <v>0</v>
      </c>
      <c r="Q8683" s="21">
        <f t="shared" si="1927"/>
        <v>1.3521540118753073</v>
      </c>
      <c r="R8683">
        <f t="shared" si="1928"/>
        <v>1.1856283047139096</v>
      </c>
      <c r="S8683" s="296">
        <f t="shared" si="1935"/>
        <v>0</v>
      </c>
      <c r="T8683" s="283">
        <f t="shared" si="1936"/>
        <v>0.45161513452302449</v>
      </c>
    </row>
    <row r="8684" spans="1:20" x14ac:dyDescent="0.25">
      <c r="A8684" s="286">
        <v>43462</v>
      </c>
      <c r="B8684" s="1">
        <f t="shared" si="1929"/>
        <v>5</v>
      </c>
      <c r="C8684" s="285">
        <v>18</v>
      </c>
      <c r="D8684" t="s">
        <v>714</v>
      </c>
      <c r="E8684" t="s">
        <v>685</v>
      </c>
      <c r="F8684" s="16">
        <v>23</v>
      </c>
      <c r="G8684" t="str">
        <f t="shared" si="1923"/>
        <v>heating</v>
      </c>
      <c r="H8684" s="283">
        <f>IF(G8684="heating",F8684*Assumptions!M$4+Assumptions!M$7,0)</f>
        <v>0.4979827864482973</v>
      </c>
      <c r="I8684" s="15">
        <f t="shared" si="1924"/>
        <v>0.98182363790757687</v>
      </c>
      <c r="J8684" s="15">
        <f t="shared" si="1925"/>
        <v>1.0078033906966741</v>
      </c>
      <c r="K8684" s="283">
        <f t="shared" si="1930"/>
        <v>0.49274659273750065</v>
      </c>
      <c r="L8684" s="283">
        <f t="shared" si="1931"/>
        <v>3.0592830131973998</v>
      </c>
      <c r="M8684" s="283">
        <f t="shared" si="1932"/>
        <v>5.1434237706789654</v>
      </c>
      <c r="N8684" s="283">
        <f t="shared" si="1933"/>
        <v>2.0731424140202046</v>
      </c>
      <c r="O8684" s="283">
        <f t="shared" si="1934"/>
        <v>0.72713349106080349</v>
      </c>
      <c r="P8684" s="21">
        <f t="shared" si="1926"/>
        <v>0</v>
      </c>
      <c r="Q8684" s="21">
        <f t="shared" si="1927"/>
        <v>1.5598916921549892</v>
      </c>
      <c r="R8684">
        <f t="shared" si="1928"/>
        <v>1.1856283047139096</v>
      </c>
      <c r="S8684" s="296">
        <f t="shared" si="1935"/>
        <v>0</v>
      </c>
      <c r="T8684" s="283">
        <f t="shared" si="1936"/>
        <v>0.49274659273750065</v>
      </c>
    </row>
    <row r="8685" spans="1:20" x14ac:dyDescent="0.25">
      <c r="A8685" s="286">
        <v>43462</v>
      </c>
      <c r="B8685" s="1">
        <f t="shared" si="1929"/>
        <v>5</v>
      </c>
      <c r="C8685" s="285">
        <v>19</v>
      </c>
      <c r="D8685" t="s">
        <v>714</v>
      </c>
      <c r="F8685" s="16">
        <v>21</v>
      </c>
      <c r="G8685" t="str">
        <f t="shared" si="1923"/>
        <v>heating</v>
      </c>
      <c r="H8685" s="283">
        <f>IF(G8685="heating",F8685*Assumptions!M$4+Assumptions!M$7,0)</f>
        <v>0.51937453492237728</v>
      </c>
      <c r="I8685" s="15">
        <f t="shared" si="1924"/>
        <v>0.98418842963438757</v>
      </c>
      <c r="J8685" s="15">
        <f t="shared" si="1925"/>
        <v>1.0078033906966741</v>
      </c>
      <c r="K8685" s="283">
        <f t="shared" si="1930"/>
        <v>0.51515120789577662</v>
      </c>
      <c r="L8685" s="283">
        <f t="shared" si="1931"/>
        <v>3.0222800846604434</v>
      </c>
      <c r="M8685" s="283">
        <f t="shared" si="1932"/>
        <v>5.3122493779559496</v>
      </c>
      <c r="N8685" s="283">
        <f t="shared" si="1933"/>
        <v>1.9596958788221039</v>
      </c>
      <c r="O8685" s="283">
        <f t="shared" si="1934"/>
        <v>0.79447594549618972</v>
      </c>
      <c r="P8685" s="21">
        <f t="shared" si="1926"/>
        <v>0</v>
      </c>
      <c r="Q8685" s="21">
        <f t="shared" si="1927"/>
        <v>1.6764212681468484</v>
      </c>
      <c r="R8685">
        <f t="shared" si="1928"/>
        <v>1.1856283047139096</v>
      </c>
      <c r="S8685" s="296">
        <f t="shared" si="1935"/>
        <v>0</v>
      </c>
      <c r="T8685" s="283">
        <f t="shared" si="1936"/>
        <v>0.51515120789577662</v>
      </c>
    </row>
    <row r="8686" spans="1:20" x14ac:dyDescent="0.25">
      <c r="A8686" s="286">
        <v>43462</v>
      </c>
      <c r="B8686" s="1">
        <f t="shared" si="1929"/>
        <v>5</v>
      </c>
      <c r="C8686" s="285">
        <v>20</v>
      </c>
      <c r="D8686" t="s">
        <v>714</v>
      </c>
      <c r="F8686" s="16">
        <v>19</v>
      </c>
      <c r="G8686" t="str">
        <f t="shared" si="1923"/>
        <v>heating</v>
      </c>
      <c r="H8686" s="283">
        <f>IF(G8686="heating",F8686*Assumptions!M$4+Assumptions!M$7,0)</f>
        <v>0.54076628339645738</v>
      </c>
      <c r="I8686" s="15">
        <f t="shared" si="1924"/>
        <v>0.97071962311712034</v>
      </c>
      <c r="J8686" s="15">
        <f t="shared" si="1925"/>
        <v>1.0078033906966741</v>
      </c>
      <c r="K8686" s="283">
        <f t="shared" si="1930"/>
        <v>0.52902869575368472</v>
      </c>
      <c r="L8686" s="283">
        <f t="shared" si="1931"/>
        <v>2.9437809613584625</v>
      </c>
      <c r="M8686" s="283">
        <f t="shared" si="1932"/>
        <v>5.3136597839756483</v>
      </c>
      <c r="N8686" s="283">
        <f t="shared" si="1933"/>
        <v>1.8289671560163632</v>
      </c>
      <c r="O8686" s="283">
        <f t="shared" si="1934"/>
        <v>0.85148855595855344</v>
      </c>
      <c r="P8686" s="21">
        <f t="shared" si="1926"/>
        <v>0</v>
      </c>
      <c r="Q8686" s="21">
        <f t="shared" si="1927"/>
        <v>1.52436960139122</v>
      </c>
      <c r="R8686">
        <f t="shared" si="1928"/>
        <v>1.1856283047139096</v>
      </c>
      <c r="S8686" s="296">
        <f t="shared" si="1935"/>
        <v>0</v>
      </c>
      <c r="T8686" s="283">
        <f t="shared" si="1936"/>
        <v>0.52902869575368472</v>
      </c>
    </row>
    <row r="8687" spans="1:20" x14ac:dyDescent="0.25">
      <c r="A8687" s="286">
        <v>43462</v>
      </c>
      <c r="B8687" s="1">
        <f t="shared" si="1929"/>
        <v>5</v>
      </c>
      <c r="C8687" s="285">
        <v>21</v>
      </c>
      <c r="D8687" t="s">
        <v>714</v>
      </c>
      <c r="F8687" s="16">
        <v>16</v>
      </c>
      <c r="G8687" t="str">
        <f t="shared" si="1923"/>
        <v>heating</v>
      </c>
      <c r="H8687" s="283">
        <f>IF(G8687="heating",F8687*Assumptions!M$4+Assumptions!M$7,0)</f>
        <v>0.57285390610757747</v>
      </c>
      <c r="I8687" s="15">
        <f t="shared" si="1924"/>
        <v>0.95751150862929935</v>
      </c>
      <c r="J8687" s="15">
        <f t="shared" si="1925"/>
        <v>1.0078033906966741</v>
      </c>
      <c r="K8687" s="283">
        <f t="shared" si="1930"/>
        <v>0.55279447852787156</v>
      </c>
      <c r="L8687" s="283">
        <f t="shared" si="1931"/>
        <v>2.8179276134894917</v>
      </c>
      <c r="M8687" s="283">
        <f t="shared" si="1932"/>
        <v>5.314991225043463</v>
      </c>
      <c r="N8687" s="283">
        <f t="shared" si="1933"/>
        <v>1.6317545686209942</v>
      </c>
      <c r="O8687" s="283">
        <f t="shared" si="1934"/>
        <v>0.95463794346515252</v>
      </c>
      <c r="P8687" s="21">
        <f t="shared" si="1926"/>
        <v>0</v>
      </c>
      <c r="Q8687" s="21">
        <f t="shared" si="1927"/>
        <v>1.4448604713749031</v>
      </c>
      <c r="R8687">
        <f t="shared" si="1928"/>
        <v>1.1856283047139096</v>
      </c>
      <c r="S8687" s="296">
        <f t="shared" si="1935"/>
        <v>0</v>
      </c>
      <c r="T8687" s="283">
        <f t="shared" si="1936"/>
        <v>0.55279447852787156</v>
      </c>
    </row>
    <row r="8688" spans="1:20" x14ac:dyDescent="0.25">
      <c r="A8688" s="286">
        <v>43462</v>
      </c>
      <c r="B8688" s="1">
        <f t="shared" si="1929"/>
        <v>5</v>
      </c>
      <c r="C8688" s="285">
        <v>22</v>
      </c>
      <c r="D8688" t="s">
        <v>714</v>
      </c>
      <c r="F8688" s="16">
        <v>12</v>
      </c>
      <c r="G8688" t="str">
        <f t="shared" si="1923"/>
        <v>heating</v>
      </c>
      <c r="H8688" s="283">
        <f>IF(G8688="heating",F8688*Assumptions!M$4+Assumptions!M$7,0)</f>
        <v>0.61563740305573755</v>
      </c>
      <c r="I8688" s="15">
        <f t="shared" si="1924"/>
        <v>0.9426530227543114</v>
      </c>
      <c r="J8688" s="15">
        <f t="shared" si="1925"/>
        <v>1.0078033906966741</v>
      </c>
      <c r="K8688" s="283">
        <f t="shared" si="1930"/>
        <v>0.58486101982195027</v>
      </c>
      <c r="L8688" s="283">
        <f t="shared" si="1931"/>
        <v>2.6646546875967734</v>
      </c>
      <c r="M8688" s="283">
        <f t="shared" si="1932"/>
        <v>5.3174404693047768</v>
      </c>
      <c r="N8688" s="283">
        <f t="shared" si="1933"/>
        <v>1.3760333699069704</v>
      </c>
      <c r="O8688" s="283">
        <f t="shared" si="1934"/>
        <v>1.132568942108251</v>
      </c>
      <c r="P8688" s="21">
        <f t="shared" si="1926"/>
        <v>0</v>
      </c>
      <c r="Q8688" s="21">
        <f t="shared" si="1927"/>
        <v>1.2427137171080138</v>
      </c>
      <c r="R8688">
        <f t="shared" si="1928"/>
        <v>1.1856283047139096</v>
      </c>
      <c r="S8688" s="296">
        <f t="shared" si="1935"/>
        <v>0</v>
      </c>
      <c r="T8688" s="283">
        <f t="shared" si="1936"/>
        <v>0.58486101982195027</v>
      </c>
    </row>
    <row r="8689" spans="1:20" x14ac:dyDescent="0.25">
      <c r="A8689" s="286">
        <v>43462</v>
      </c>
      <c r="B8689" s="1">
        <f t="shared" si="1929"/>
        <v>5</v>
      </c>
      <c r="C8689" s="285">
        <v>23</v>
      </c>
      <c r="D8689" t="s">
        <v>713</v>
      </c>
      <c r="F8689" s="16">
        <v>14</v>
      </c>
      <c r="G8689" t="str">
        <f t="shared" si="1923"/>
        <v>heating</v>
      </c>
      <c r="H8689" s="283">
        <f>IF(G8689="heating",F8689*Assumptions!M$4+Assumptions!M$7,0)</f>
        <v>0.59424565458165746</v>
      </c>
      <c r="I8689" s="15">
        <f t="shared" si="1924"/>
        <v>0.94450710149963013</v>
      </c>
      <c r="J8689" s="15">
        <f t="shared" si="1925"/>
        <v>1.0078033906966741</v>
      </c>
      <c r="K8689" s="283">
        <f t="shared" si="1930"/>
        <v>0.56564904395956361</v>
      </c>
      <c r="L8689" s="283">
        <f t="shared" si="1931"/>
        <v>2.7335244633277975</v>
      </c>
      <c r="M8689" s="283">
        <f t="shared" si="1932"/>
        <v>5.2756872836847792</v>
      </c>
      <c r="N8689" s="283">
        <f t="shared" si="1933"/>
        <v>1.5010922485335794</v>
      </c>
      <c r="O8689" s="283">
        <f t="shared" si="1934"/>
        <v>1.0300602783286301</v>
      </c>
      <c r="P8689" s="21">
        <f t="shared" si="1926"/>
        <v>0</v>
      </c>
      <c r="Q8689" s="21">
        <f t="shared" si="1927"/>
        <v>1.0297519246597011</v>
      </c>
      <c r="R8689">
        <f t="shared" si="1928"/>
        <v>1.1856283047139096</v>
      </c>
      <c r="S8689" s="296">
        <f t="shared" si="1935"/>
        <v>0</v>
      </c>
      <c r="T8689" s="283">
        <f t="shared" si="1936"/>
        <v>0.56564904395956361</v>
      </c>
    </row>
    <row r="8690" spans="1:20" x14ac:dyDescent="0.25">
      <c r="A8690" s="286">
        <v>43463</v>
      </c>
      <c r="B8690" s="1">
        <f t="shared" si="1929"/>
        <v>6</v>
      </c>
      <c r="C8690" s="285">
        <v>0</v>
      </c>
      <c r="D8690" t="s">
        <v>713</v>
      </c>
      <c r="F8690" s="16">
        <v>16</v>
      </c>
      <c r="G8690" t="str">
        <f t="shared" si="1923"/>
        <v>heating</v>
      </c>
      <c r="H8690" s="283">
        <f>IF(G8690="heating",F8690*Assumptions!M$4+Assumptions!M$7,0)</f>
        <v>0.57285390610757747</v>
      </c>
      <c r="I8690" s="15">
        <f t="shared" si="1924"/>
        <v>0.97481507806017154</v>
      </c>
      <c r="J8690" s="15">
        <f t="shared" si="1925"/>
        <v>0.9885470267915587</v>
      </c>
      <c r="K8690" s="283">
        <f t="shared" si="1930"/>
        <v>0.55203098002204409</v>
      </c>
      <c r="L8690" s="283">
        <f t="shared" si="1931"/>
        <v>2.8179276134894917</v>
      </c>
      <c r="M8690" s="283">
        <f t="shared" si="1932"/>
        <v>5.3076503632649343</v>
      </c>
      <c r="N8690" s="283">
        <f t="shared" si="1933"/>
        <v>1.6317545686209942</v>
      </c>
      <c r="O8690" s="283">
        <f t="shared" si="1934"/>
        <v>0.95331943419678433</v>
      </c>
      <c r="P8690" s="21">
        <f t="shared" si="1926"/>
        <v>0</v>
      </c>
      <c r="Q8690" s="21">
        <f t="shared" si="1927"/>
        <v>0.90668853391740301</v>
      </c>
      <c r="R8690">
        <f t="shared" si="1928"/>
        <v>1.0112882868167345</v>
      </c>
      <c r="S8690" s="296">
        <f t="shared" si="1935"/>
        <v>0</v>
      </c>
      <c r="T8690" s="283">
        <f t="shared" si="1936"/>
        <v>0.55203098002204409</v>
      </c>
    </row>
    <row r="8691" spans="1:20" x14ac:dyDescent="0.25">
      <c r="A8691" s="286">
        <v>43463</v>
      </c>
      <c r="B8691" s="1">
        <f t="shared" si="1929"/>
        <v>6</v>
      </c>
      <c r="C8691" s="285">
        <v>1</v>
      </c>
      <c r="D8691" t="s">
        <v>713</v>
      </c>
      <c r="F8691" s="16">
        <v>16</v>
      </c>
      <c r="G8691" t="str">
        <f t="shared" si="1923"/>
        <v>heating</v>
      </c>
      <c r="H8691" s="283">
        <f>IF(G8691="heating",F8691*Assumptions!M$4+Assumptions!M$7,0)</f>
        <v>0.57285390610757747</v>
      </c>
      <c r="I8691" s="15">
        <f t="shared" si="1924"/>
        <v>1.012242869806885</v>
      </c>
      <c r="J8691" s="15">
        <f t="shared" si="1925"/>
        <v>0.9885470267915587</v>
      </c>
      <c r="K8691" s="283">
        <f t="shared" si="1930"/>
        <v>0.57322607745438381</v>
      </c>
      <c r="L8691" s="283">
        <f t="shared" si="1931"/>
        <v>2.8179276134894917</v>
      </c>
      <c r="M8691" s="283">
        <f t="shared" si="1932"/>
        <v>5.5114363293744839</v>
      </c>
      <c r="N8691" s="283">
        <f t="shared" si="1933"/>
        <v>1.6317545686209942</v>
      </c>
      <c r="O8691" s="283">
        <f t="shared" si="1934"/>
        <v>0.9899219058391131</v>
      </c>
      <c r="P8691" s="21">
        <f t="shared" si="1926"/>
        <v>0</v>
      </c>
      <c r="Q8691" s="21">
        <f t="shared" si="1927"/>
        <v>0.81803459285312596</v>
      </c>
      <c r="R8691">
        <f t="shared" si="1928"/>
        <v>1.0112882868167345</v>
      </c>
      <c r="S8691" s="296">
        <f t="shared" si="1935"/>
        <v>0</v>
      </c>
      <c r="T8691" s="283">
        <f t="shared" si="1936"/>
        <v>0.57322607745438381</v>
      </c>
    </row>
    <row r="8692" spans="1:20" x14ac:dyDescent="0.25">
      <c r="A8692" s="286">
        <v>43463</v>
      </c>
      <c r="B8692" s="1">
        <f t="shared" si="1929"/>
        <v>6</v>
      </c>
      <c r="C8692" s="285">
        <v>2</v>
      </c>
      <c r="D8692" t="s">
        <v>713</v>
      </c>
      <c r="F8692" s="16">
        <v>18</v>
      </c>
      <c r="G8692" t="str">
        <f t="shared" si="1923"/>
        <v>heating</v>
      </c>
      <c r="H8692" s="283">
        <f>IF(G8692="heating",F8692*Assumptions!M$4+Assumptions!M$7,0)</f>
        <v>0.55146215763349737</v>
      </c>
      <c r="I8692" s="15">
        <f t="shared" si="1924"/>
        <v>1.0509704703585963</v>
      </c>
      <c r="J8692" s="15">
        <f t="shared" si="1925"/>
        <v>0.9885470267915587</v>
      </c>
      <c r="K8692" s="283">
        <f t="shared" si="1930"/>
        <v>0.57293263843474873</v>
      </c>
      <c r="L8692" s="283">
        <f t="shared" si="1931"/>
        <v>2.9050026706454841</v>
      </c>
      <c r="M8692" s="283">
        <f t="shared" si="1932"/>
        <v>5.6788333222969234</v>
      </c>
      <c r="N8692" s="283">
        <f t="shared" si="1933"/>
        <v>1.7641684145174241</v>
      </c>
      <c r="O8692" s="283">
        <f t="shared" si="1934"/>
        <v>0.94343081480017632</v>
      </c>
      <c r="P8692" s="21">
        <f t="shared" si="1926"/>
        <v>0</v>
      </c>
      <c r="Q8692" s="21">
        <f t="shared" si="1927"/>
        <v>0.74507607494346417</v>
      </c>
      <c r="R8692">
        <f t="shared" si="1928"/>
        <v>1.0112882868167345</v>
      </c>
      <c r="S8692" s="296">
        <f t="shared" si="1935"/>
        <v>0</v>
      </c>
      <c r="T8692" s="283">
        <f t="shared" si="1936"/>
        <v>0.57293263843474873</v>
      </c>
    </row>
    <row r="8693" spans="1:20" x14ac:dyDescent="0.25">
      <c r="A8693" s="286">
        <v>43463</v>
      </c>
      <c r="B8693" s="1">
        <f t="shared" si="1929"/>
        <v>6</v>
      </c>
      <c r="C8693" s="285">
        <v>3</v>
      </c>
      <c r="D8693" t="s">
        <v>713</v>
      </c>
      <c r="F8693" s="16">
        <v>19</v>
      </c>
      <c r="G8693" t="str">
        <f t="shared" si="1923"/>
        <v>heating</v>
      </c>
      <c r="H8693" s="283">
        <f>IF(G8693="heating",F8693*Assumptions!M$4+Assumptions!M$7,0)</f>
        <v>0.54076628339645738</v>
      </c>
      <c r="I8693" s="15">
        <f t="shared" si="1924"/>
        <v>1.0924036124451033</v>
      </c>
      <c r="J8693" s="15">
        <f t="shared" si="1925"/>
        <v>0.9885470267915587</v>
      </c>
      <c r="K8693" s="283">
        <f t="shared" si="1930"/>
        <v>0.58396936886755002</v>
      </c>
      <c r="L8693" s="283">
        <f t="shared" si="1931"/>
        <v>2.9437809613584625</v>
      </c>
      <c r="M8693" s="283">
        <f t="shared" si="1932"/>
        <v>5.8654938292230225</v>
      </c>
      <c r="N8693" s="283">
        <f t="shared" si="1933"/>
        <v>1.8289671560163632</v>
      </c>
      <c r="O8693" s="283">
        <f t="shared" si="1934"/>
        <v>0.93991732133293204</v>
      </c>
      <c r="P8693" s="21">
        <f t="shared" si="1926"/>
        <v>0</v>
      </c>
      <c r="Q8693" s="21">
        <f t="shared" si="1927"/>
        <v>0.69158980876382303</v>
      </c>
      <c r="R8693">
        <f t="shared" si="1928"/>
        <v>1.0112882868167345</v>
      </c>
      <c r="S8693" s="296">
        <f t="shared" si="1935"/>
        <v>0</v>
      </c>
      <c r="T8693" s="283">
        <f t="shared" si="1936"/>
        <v>0.58396936886755002</v>
      </c>
    </row>
    <row r="8694" spans="1:20" x14ac:dyDescent="0.25">
      <c r="A8694" s="286">
        <v>43463</v>
      </c>
      <c r="B8694" s="1">
        <f t="shared" si="1929"/>
        <v>6</v>
      </c>
      <c r="C8694" s="285">
        <v>4</v>
      </c>
      <c r="D8694" t="s">
        <v>713</v>
      </c>
      <c r="F8694" s="16">
        <v>19</v>
      </c>
      <c r="G8694" t="str">
        <f t="shared" si="1923"/>
        <v>heating</v>
      </c>
      <c r="H8694" s="283">
        <f>IF(G8694="heating",F8694*Assumptions!M$4+Assumptions!M$7,0)</f>
        <v>0.54076628339645738</v>
      </c>
      <c r="I8694" s="15">
        <f t="shared" si="1924"/>
        <v>1.1348296917927807</v>
      </c>
      <c r="J8694" s="15">
        <f t="shared" si="1925"/>
        <v>0.9885470267915587</v>
      </c>
      <c r="K8694" s="283">
        <f t="shared" si="1930"/>
        <v>0.60664920120967603</v>
      </c>
      <c r="L8694" s="283">
        <f t="shared" si="1931"/>
        <v>2.9437809613584625</v>
      </c>
      <c r="M8694" s="283">
        <f t="shared" si="1932"/>
        <v>6.0932941621557672</v>
      </c>
      <c r="N8694" s="283">
        <f t="shared" si="1933"/>
        <v>1.8289671560163632</v>
      </c>
      <c r="O8694" s="283">
        <f t="shared" si="1934"/>
        <v>0.97642123472248188</v>
      </c>
      <c r="P8694" s="21">
        <f t="shared" si="1926"/>
        <v>0</v>
      </c>
      <c r="Q8694" s="21">
        <f t="shared" si="1927"/>
        <v>0.6473875548762833</v>
      </c>
      <c r="R8694">
        <f t="shared" si="1928"/>
        <v>1.0112882868167345</v>
      </c>
      <c r="S8694" s="296">
        <f t="shared" si="1935"/>
        <v>0</v>
      </c>
      <c r="T8694" s="283">
        <f t="shared" si="1936"/>
        <v>0.60664920120967603</v>
      </c>
    </row>
    <row r="8695" spans="1:20" x14ac:dyDescent="0.25">
      <c r="A8695" s="286">
        <v>43463</v>
      </c>
      <c r="B8695" s="1">
        <f t="shared" si="1929"/>
        <v>6</v>
      </c>
      <c r="C8695" s="285">
        <v>5</v>
      </c>
      <c r="D8695" t="s">
        <v>713</v>
      </c>
      <c r="F8695" s="16">
        <v>19</v>
      </c>
      <c r="G8695" t="str">
        <f t="shared" si="1923"/>
        <v>heating</v>
      </c>
      <c r="H8695" s="283">
        <f>IF(G8695="heating",F8695*Assumptions!M$4+Assumptions!M$7,0)</f>
        <v>0.54076628339645738</v>
      </c>
      <c r="I8695" s="15">
        <f t="shared" si="1924"/>
        <v>1.1635558681477385</v>
      </c>
      <c r="J8695" s="15">
        <f t="shared" si="1925"/>
        <v>0.9885470267915587</v>
      </c>
      <c r="K8695" s="283">
        <f t="shared" si="1930"/>
        <v>0.62200543665678798</v>
      </c>
      <c r="L8695" s="283">
        <f t="shared" si="1931"/>
        <v>2.9437809613584625</v>
      </c>
      <c r="M8695" s="283">
        <f t="shared" si="1932"/>
        <v>6.2475349649393124</v>
      </c>
      <c r="N8695" s="283">
        <f t="shared" si="1933"/>
        <v>1.8289671560163632</v>
      </c>
      <c r="O8695" s="283">
        <f t="shared" si="1934"/>
        <v>1.00113758536806</v>
      </c>
      <c r="P8695" s="21">
        <f t="shared" si="1926"/>
        <v>0</v>
      </c>
      <c r="Q8695" s="21">
        <f t="shared" si="1927"/>
        <v>0.72139578924615555</v>
      </c>
      <c r="R8695">
        <f t="shared" si="1928"/>
        <v>1.0112882868167345</v>
      </c>
      <c r="S8695" s="296">
        <f t="shared" si="1935"/>
        <v>0</v>
      </c>
      <c r="T8695" s="283">
        <f t="shared" si="1936"/>
        <v>0.62200543665678798</v>
      </c>
    </row>
    <row r="8696" spans="1:20" x14ac:dyDescent="0.25">
      <c r="A8696" s="286">
        <v>43463</v>
      </c>
      <c r="B8696" s="1">
        <f t="shared" si="1929"/>
        <v>6</v>
      </c>
      <c r="C8696" s="285">
        <v>6</v>
      </c>
      <c r="D8696" t="s">
        <v>713</v>
      </c>
      <c r="F8696" s="16">
        <v>21</v>
      </c>
      <c r="G8696" t="str">
        <f t="shared" si="1923"/>
        <v>heating</v>
      </c>
      <c r="H8696" s="283">
        <f>IF(G8696="heating",F8696*Assumptions!M$4+Assumptions!M$7,0)</f>
        <v>0.51937453492237728</v>
      </c>
      <c r="I8696" s="15">
        <f t="shared" si="1924"/>
        <v>1.2083911162615524</v>
      </c>
      <c r="J8696" s="15">
        <f t="shared" si="1925"/>
        <v>0.9885470267915587</v>
      </c>
      <c r="K8696" s="283">
        <f t="shared" si="1930"/>
        <v>0.62041960128209406</v>
      </c>
      <c r="L8696" s="283">
        <f t="shared" si="1931"/>
        <v>3.0222800846604434</v>
      </c>
      <c r="M8696" s="283">
        <f t="shared" si="1932"/>
        <v>6.3977791189597299</v>
      </c>
      <c r="N8696" s="283">
        <f t="shared" si="1933"/>
        <v>1.9596958788221039</v>
      </c>
      <c r="O8696" s="283">
        <f t="shared" si="1934"/>
        <v>0.95682285468441342</v>
      </c>
      <c r="P8696" s="21">
        <f t="shared" si="1926"/>
        <v>0</v>
      </c>
      <c r="Q8696" s="21">
        <f t="shared" si="1927"/>
        <v>0.87787080972652631</v>
      </c>
      <c r="R8696">
        <f t="shared" si="1928"/>
        <v>1.0112882868167345</v>
      </c>
      <c r="S8696" s="296">
        <f t="shared" si="1935"/>
        <v>0</v>
      </c>
      <c r="T8696" s="283">
        <f t="shared" si="1936"/>
        <v>0.62041960128209406</v>
      </c>
    </row>
    <row r="8697" spans="1:20" x14ac:dyDescent="0.25">
      <c r="A8697" s="286">
        <v>43463</v>
      </c>
      <c r="B8697" s="1">
        <f t="shared" si="1929"/>
        <v>6</v>
      </c>
      <c r="C8697" s="285">
        <v>7</v>
      </c>
      <c r="D8697" t="s">
        <v>713</v>
      </c>
      <c r="F8697" s="16">
        <v>21</v>
      </c>
      <c r="G8697" t="str">
        <f t="shared" si="1923"/>
        <v>heating</v>
      </c>
      <c r="H8697" s="283">
        <f>IF(G8697="heating",F8697*Assumptions!M$4+Assumptions!M$7,0)</f>
        <v>0.51937453492237728</v>
      </c>
      <c r="I8697" s="15">
        <f t="shared" si="1924"/>
        <v>1.1637425769249583</v>
      </c>
      <c r="J8697" s="15">
        <f t="shared" si="1925"/>
        <v>0.9885470267915587</v>
      </c>
      <c r="K8697" s="283">
        <f t="shared" si="1930"/>
        <v>0.59749587352519307</v>
      </c>
      <c r="L8697" s="283">
        <f t="shared" si="1931"/>
        <v>3.0222800846604434</v>
      </c>
      <c r="M8697" s="283">
        <f t="shared" si="1932"/>
        <v>6.1613891879054163</v>
      </c>
      <c r="N8697" s="283">
        <f t="shared" si="1933"/>
        <v>1.9596958788221039</v>
      </c>
      <c r="O8697" s="283">
        <f t="shared" si="1934"/>
        <v>0.92146944775297546</v>
      </c>
      <c r="P8697" s="21">
        <f t="shared" si="1926"/>
        <v>0</v>
      </c>
      <c r="Q8697" s="21">
        <f t="shared" si="1927"/>
        <v>0.97331382064367777</v>
      </c>
      <c r="R8697">
        <f t="shared" si="1928"/>
        <v>1.0112882868167345</v>
      </c>
      <c r="S8697" s="296">
        <f t="shared" si="1935"/>
        <v>0</v>
      </c>
      <c r="T8697" s="283">
        <f t="shared" si="1936"/>
        <v>0.59749587352519307</v>
      </c>
    </row>
    <row r="8698" spans="1:20" x14ac:dyDescent="0.25">
      <c r="A8698" s="286">
        <v>43463</v>
      </c>
      <c r="B8698" s="1">
        <f t="shared" si="1929"/>
        <v>6</v>
      </c>
      <c r="C8698" s="285">
        <v>8</v>
      </c>
      <c r="D8698" t="s">
        <v>713</v>
      </c>
      <c r="F8698" s="16">
        <v>21</v>
      </c>
      <c r="G8698" t="str">
        <f t="shared" si="1923"/>
        <v>heating</v>
      </c>
      <c r="H8698" s="283">
        <f>IF(G8698="heating",F8698*Assumptions!M$4+Assumptions!M$7,0)</f>
        <v>0.51937453492237728</v>
      </c>
      <c r="I8698" s="15">
        <f t="shared" si="1924"/>
        <v>1.094193721037565</v>
      </c>
      <c r="J8698" s="15">
        <f t="shared" si="1925"/>
        <v>0.9885470267915587</v>
      </c>
      <c r="K8698" s="283">
        <f t="shared" si="1930"/>
        <v>0.5617876720508429</v>
      </c>
      <c r="L8698" s="283">
        <f t="shared" si="1931"/>
        <v>3.0222800846604434</v>
      </c>
      <c r="M8698" s="283">
        <f t="shared" si="1932"/>
        <v>5.7931655126764152</v>
      </c>
      <c r="N8698" s="283">
        <f t="shared" si="1933"/>
        <v>1.9596958788221039</v>
      </c>
      <c r="O8698" s="283">
        <f t="shared" si="1934"/>
        <v>0.8663995834228847</v>
      </c>
      <c r="P8698" s="21">
        <f t="shared" si="1926"/>
        <v>0</v>
      </c>
      <c r="Q8698" s="21">
        <f t="shared" si="1927"/>
        <v>0.94940007506179924</v>
      </c>
      <c r="R8698">
        <f t="shared" si="1928"/>
        <v>1.0112882868167345</v>
      </c>
      <c r="S8698" s="296">
        <f t="shared" si="1935"/>
        <v>0</v>
      </c>
      <c r="T8698" s="283">
        <f t="shared" si="1936"/>
        <v>0.5617876720508429</v>
      </c>
    </row>
    <row r="8699" spans="1:20" x14ac:dyDescent="0.25">
      <c r="A8699" s="286">
        <v>43463</v>
      </c>
      <c r="B8699" s="1">
        <f t="shared" si="1929"/>
        <v>6</v>
      </c>
      <c r="C8699" s="285">
        <v>9</v>
      </c>
      <c r="D8699" t="s">
        <v>713</v>
      </c>
      <c r="F8699" s="16">
        <v>21</v>
      </c>
      <c r="G8699" t="str">
        <f t="shared" si="1923"/>
        <v>heating</v>
      </c>
      <c r="H8699" s="283">
        <f>IF(G8699="heating",F8699*Assumptions!M$4+Assumptions!M$7,0)</f>
        <v>0.51937453492237728</v>
      </c>
      <c r="I8699" s="15">
        <f t="shared" si="1924"/>
        <v>1.0343009000871222</v>
      </c>
      <c r="J8699" s="15">
        <f t="shared" si="1925"/>
        <v>0.9885470267915587</v>
      </c>
      <c r="K8699" s="283">
        <f t="shared" si="1930"/>
        <v>0.53103713144053721</v>
      </c>
      <c r="L8699" s="283">
        <f t="shared" si="1931"/>
        <v>3.0222800846604434</v>
      </c>
      <c r="M8699" s="283">
        <f t="shared" si="1932"/>
        <v>5.4760653336898315</v>
      </c>
      <c r="N8699" s="283">
        <f t="shared" si="1933"/>
        <v>1.9596958788221039</v>
      </c>
      <c r="O8699" s="283">
        <f t="shared" si="1934"/>
        <v>0.81897551753418696</v>
      </c>
      <c r="P8699" s="21">
        <f t="shared" si="1926"/>
        <v>0</v>
      </c>
      <c r="Q8699" s="21">
        <f t="shared" si="1927"/>
        <v>0.8408485371888097</v>
      </c>
      <c r="R8699">
        <f t="shared" si="1928"/>
        <v>1.0112882868167345</v>
      </c>
      <c r="S8699" s="296">
        <f t="shared" si="1935"/>
        <v>0</v>
      </c>
      <c r="T8699" s="283">
        <f t="shared" si="1936"/>
        <v>0.53103713144053721</v>
      </c>
    </row>
    <row r="8700" spans="1:20" x14ac:dyDescent="0.25">
      <c r="A8700" s="286">
        <v>43463</v>
      </c>
      <c r="B8700" s="1">
        <f t="shared" si="1929"/>
        <v>6</v>
      </c>
      <c r="C8700" s="285">
        <v>10</v>
      </c>
      <c r="D8700" t="s">
        <v>713</v>
      </c>
      <c r="F8700" s="16">
        <v>25</v>
      </c>
      <c r="G8700" t="str">
        <f t="shared" si="1923"/>
        <v>heating</v>
      </c>
      <c r="H8700" s="283">
        <f>IF(G8700="heating",F8700*Assumptions!M$4+Assumptions!M$7,0)</f>
        <v>0.47659103797421726</v>
      </c>
      <c r="I8700" s="15">
        <f t="shared" si="1924"/>
        <v>0.98112329028689171</v>
      </c>
      <c r="J8700" s="15">
        <f t="shared" si="1925"/>
        <v>0.9885470267915587</v>
      </c>
      <c r="K8700" s="283">
        <f t="shared" si="1930"/>
        <v>0.46223921924682648</v>
      </c>
      <c r="L8700" s="283">
        <f t="shared" si="1931"/>
        <v>3.0939281817466902</v>
      </c>
      <c r="M8700" s="283">
        <f t="shared" si="1932"/>
        <v>4.8796204396292042</v>
      </c>
      <c r="N8700" s="283">
        <f t="shared" si="1933"/>
        <v>2.1843738559015753</v>
      </c>
      <c r="O8700" s="283">
        <f t="shared" si="1934"/>
        <v>0.65471162057379217</v>
      </c>
      <c r="P8700" s="21">
        <f t="shared" si="1926"/>
        <v>0</v>
      </c>
      <c r="Q8700" s="21">
        <f t="shared" si="1927"/>
        <v>0.74504051125983206</v>
      </c>
      <c r="R8700">
        <f t="shared" si="1928"/>
        <v>1.0112882868167345</v>
      </c>
      <c r="S8700" s="296">
        <f t="shared" si="1935"/>
        <v>0</v>
      </c>
      <c r="T8700" s="283">
        <f t="shared" si="1936"/>
        <v>0.46223921924682648</v>
      </c>
    </row>
    <row r="8701" spans="1:20" x14ac:dyDescent="0.25">
      <c r="A8701" s="286">
        <v>43463</v>
      </c>
      <c r="B8701" s="1">
        <f t="shared" si="1929"/>
        <v>6</v>
      </c>
      <c r="C8701" s="285">
        <v>11</v>
      </c>
      <c r="D8701" t="s">
        <v>713</v>
      </c>
      <c r="F8701" s="16">
        <v>27</v>
      </c>
      <c r="G8701" t="str">
        <f t="shared" si="1923"/>
        <v>heating</v>
      </c>
      <c r="H8701" s="283">
        <f>IF(G8701="heating",F8701*Assumptions!M$4+Assumptions!M$7,0)</f>
        <v>0.45519928950013722</v>
      </c>
      <c r="I8701" s="15">
        <f t="shared" si="1924"/>
        <v>0.94956163997961163</v>
      </c>
      <c r="J8701" s="15">
        <f t="shared" si="1925"/>
        <v>0.9885470267915587</v>
      </c>
      <c r="K8701" s="283">
        <f t="shared" si="1930"/>
        <v>0.42728935319118705</v>
      </c>
      <c r="L8701" s="283">
        <f t="shared" si="1931"/>
        <v>3.1143580678163376</v>
      </c>
      <c r="M8701" s="283">
        <f t="shared" si="1932"/>
        <v>4.5404577355030291</v>
      </c>
      <c r="N8701" s="283">
        <f t="shared" si="1933"/>
        <v>2.2875213966102126</v>
      </c>
      <c r="O8701" s="283">
        <f t="shared" si="1934"/>
        <v>0.58173534305513253</v>
      </c>
      <c r="P8701" s="21">
        <f t="shared" si="1926"/>
        <v>0</v>
      </c>
      <c r="Q8701" s="21">
        <f t="shared" si="1927"/>
        <v>0.72850690893675296</v>
      </c>
      <c r="R8701">
        <f t="shared" si="1928"/>
        <v>1.0112882868167345</v>
      </c>
      <c r="S8701" s="296">
        <f t="shared" si="1935"/>
        <v>0</v>
      </c>
      <c r="T8701" s="283">
        <f t="shared" si="1936"/>
        <v>0.42728935319118705</v>
      </c>
    </row>
    <row r="8702" spans="1:20" x14ac:dyDescent="0.25">
      <c r="A8702" s="286">
        <v>43463</v>
      </c>
      <c r="B8702" s="1">
        <f t="shared" si="1929"/>
        <v>6</v>
      </c>
      <c r="C8702" s="285">
        <v>12</v>
      </c>
      <c r="D8702" t="s">
        <v>713</v>
      </c>
      <c r="F8702" s="16">
        <v>27</v>
      </c>
      <c r="G8702" t="str">
        <f t="shared" si="1923"/>
        <v>heating</v>
      </c>
      <c r="H8702" s="283">
        <f>IF(G8702="heating",F8702*Assumptions!M$4+Assumptions!M$7,0)</f>
        <v>0.45519928950013722</v>
      </c>
      <c r="I8702" s="15">
        <f t="shared" si="1924"/>
        <v>0.91648403420261149</v>
      </c>
      <c r="J8702" s="15">
        <f t="shared" si="1925"/>
        <v>0.9885470267915587</v>
      </c>
      <c r="K8702" s="283">
        <f t="shared" si="1930"/>
        <v>0.41240489684576126</v>
      </c>
      <c r="L8702" s="283">
        <f t="shared" si="1931"/>
        <v>3.1143580678163376</v>
      </c>
      <c r="M8702" s="283">
        <f t="shared" si="1932"/>
        <v>4.3822926783874898</v>
      </c>
      <c r="N8702" s="283">
        <f t="shared" si="1933"/>
        <v>2.2875213966102126</v>
      </c>
      <c r="O8702" s="283">
        <f t="shared" si="1934"/>
        <v>0.56147082147595551</v>
      </c>
      <c r="P8702" s="21">
        <f t="shared" si="1926"/>
        <v>0</v>
      </c>
      <c r="Q8702" s="21">
        <f t="shared" si="1927"/>
        <v>0.75910815787401487</v>
      </c>
      <c r="R8702">
        <f t="shared" si="1928"/>
        <v>1.0112882868167345</v>
      </c>
      <c r="S8702" s="296">
        <f t="shared" si="1935"/>
        <v>0</v>
      </c>
      <c r="T8702" s="283">
        <f t="shared" si="1936"/>
        <v>0.41240489684576126</v>
      </c>
    </row>
    <row r="8703" spans="1:20" x14ac:dyDescent="0.25">
      <c r="A8703" s="286">
        <v>43463</v>
      </c>
      <c r="B8703" s="1">
        <f t="shared" si="1929"/>
        <v>6</v>
      </c>
      <c r="C8703" s="285">
        <v>13</v>
      </c>
      <c r="D8703" t="s">
        <v>713</v>
      </c>
      <c r="F8703" s="16">
        <v>28</v>
      </c>
      <c r="G8703" t="str">
        <f t="shared" si="1923"/>
        <v>heating</v>
      </c>
      <c r="H8703" s="283">
        <f>IF(G8703="heating",F8703*Assumptions!M$4+Assumptions!M$7,0)</f>
        <v>0.44450341526309717</v>
      </c>
      <c r="I8703" s="15">
        <f t="shared" si="1924"/>
        <v>0.90040206880052787</v>
      </c>
      <c r="J8703" s="15">
        <f t="shared" si="1925"/>
        <v>0.9885470267915587</v>
      </c>
      <c r="K8703" s="283">
        <f t="shared" si="1930"/>
        <v>0.39564795067002134</v>
      </c>
      <c r="L8703" s="283">
        <f t="shared" si="1931"/>
        <v>3.0941723472618432</v>
      </c>
      <c r="M8703" s="283">
        <f t="shared" si="1932"/>
        <v>4.1769804593061606</v>
      </c>
      <c r="N8703" s="283">
        <f t="shared" si="1933"/>
        <v>2.2832919573072399</v>
      </c>
      <c r="O8703" s="283">
        <f t="shared" si="1934"/>
        <v>0.53615699223052493</v>
      </c>
      <c r="P8703" s="21">
        <f t="shared" si="1926"/>
        <v>0</v>
      </c>
      <c r="Q8703" s="21">
        <f t="shared" si="1927"/>
        <v>0.79115902007799765</v>
      </c>
      <c r="R8703">
        <f t="shared" si="1928"/>
        <v>1.0112882868167345</v>
      </c>
      <c r="S8703" s="296">
        <f t="shared" si="1935"/>
        <v>0</v>
      </c>
      <c r="T8703" s="283">
        <f t="shared" si="1936"/>
        <v>0.39564795067002134</v>
      </c>
    </row>
    <row r="8704" spans="1:20" x14ac:dyDescent="0.25">
      <c r="A8704" s="286">
        <v>43463</v>
      </c>
      <c r="B8704" s="1">
        <f t="shared" si="1929"/>
        <v>6</v>
      </c>
      <c r="C8704" s="285">
        <v>14</v>
      </c>
      <c r="D8704" t="s">
        <v>713</v>
      </c>
      <c r="F8704" s="16">
        <v>30</v>
      </c>
      <c r="G8704" t="str">
        <f t="shared" si="1923"/>
        <v>heating</v>
      </c>
      <c r="H8704" s="283">
        <f>IF(G8704="heating",F8704*Assumptions!M$4+Assumptions!M$7,0)</f>
        <v>0.42311166678901713</v>
      </c>
      <c r="I8704" s="15">
        <f t="shared" si="1924"/>
        <v>0.86032894500746537</v>
      </c>
      <c r="J8704" s="15">
        <f t="shared" si="1925"/>
        <v>0.9885470267915587</v>
      </c>
      <c r="K8704" s="283">
        <f t="shared" si="1930"/>
        <v>0.35984615741658116</v>
      </c>
      <c r="L8704" s="283">
        <f t="shared" si="1931"/>
        <v>3.0747565450814909</v>
      </c>
      <c r="M8704" s="283">
        <f t="shared" si="1932"/>
        <v>3.7751709862456635</v>
      </c>
      <c r="N8704" s="283">
        <f t="shared" si="1933"/>
        <v>2.3339835549601151</v>
      </c>
      <c r="O8704" s="283">
        <f t="shared" si="1934"/>
        <v>0.47405617978228004</v>
      </c>
      <c r="P8704" s="21">
        <f t="shared" si="1926"/>
        <v>0</v>
      </c>
      <c r="Q8704" s="21">
        <f t="shared" si="1927"/>
        <v>0.84355555031342389</v>
      </c>
      <c r="R8704">
        <f t="shared" si="1928"/>
        <v>1.0112882868167345</v>
      </c>
      <c r="S8704" s="296">
        <f t="shared" si="1935"/>
        <v>0</v>
      </c>
      <c r="T8704" s="283">
        <f t="shared" si="1936"/>
        <v>0.35984615741658116</v>
      </c>
    </row>
    <row r="8705" spans="1:20" x14ac:dyDescent="0.25">
      <c r="A8705" s="286">
        <v>43463</v>
      </c>
      <c r="B8705" s="1">
        <f t="shared" si="1929"/>
        <v>6</v>
      </c>
      <c r="C8705" s="285">
        <v>15</v>
      </c>
      <c r="D8705" t="s">
        <v>713</v>
      </c>
      <c r="F8705" s="16">
        <v>30</v>
      </c>
      <c r="G8705" t="str">
        <f t="shared" si="1923"/>
        <v>heating</v>
      </c>
      <c r="H8705" s="283">
        <f>IF(G8705="heating",F8705*Assumptions!M$4+Assumptions!M$7,0)</f>
        <v>0.42311166678901713</v>
      </c>
      <c r="I8705" s="15">
        <f t="shared" si="1924"/>
        <v>0.85754515037175039</v>
      </c>
      <c r="J8705" s="15">
        <f t="shared" si="1925"/>
        <v>0.9885470267915587</v>
      </c>
      <c r="K8705" s="283">
        <f t="shared" si="1930"/>
        <v>0.35868179138134304</v>
      </c>
      <c r="L8705" s="283">
        <f t="shared" si="1931"/>
        <v>3.0747565450814909</v>
      </c>
      <c r="M8705" s="283">
        <f t="shared" si="1932"/>
        <v>3.7629555414423663</v>
      </c>
      <c r="N8705" s="283">
        <f t="shared" si="1933"/>
        <v>2.3339835549601151</v>
      </c>
      <c r="O8705" s="283">
        <f t="shared" si="1934"/>
        <v>0.47252226062500463</v>
      </c>
      <c r="P8705" s="21">
        <f t="shared" si="1926"/>
        <v>0</v>
      </c>
      <c r="Q8705" s="21">
        <f t="shared" si="1927"/>
        <v>0.96592607327566882</v>
      </c>
      <c r="R8705">
        <f t="shared" si="1928"/>
        <v>1.0112882868167345</v>
      </c>
      <c r="S8705" s="296">
        <f t="shared" si="1935"/>
        <v>0</v>
      </c>
      <c r="T8705" s="283">
        <f t="shared" si="1936"/>
        <v>0.35868179138134304</v>
      </c>
    </row>
    <row r="8706" spans="1:20" x14ac:dyDescent="0.25">
      <c r="A8706" s="286">
        <v>43463</v>
      </c>
      <c r="B8706" s="1">
        <f t="shared" si="1929"/>
        <v>6</v>
      </c>
      <c r="C8706" s="285">
        <v>16</v>
      </c>
      <c r="D8706" t="s">
        <v>713</v>
      </c>
      <c r="F8706" s="16">
        <v>30</v>
      </c>
      <c r="G8706" t="str">
        <f t="shared" ref="G8706:G8761" si="1937">VLOOKUP(A8706,U$2:W$366,3,FALSE)</f>
        <v>heating</v>
      </c>
      <c r="H8706" s="283">
        <f>IF(G8706="heating",F8706*Assumptions!M$4+Assumptions!M$7,0)</f>
        <v>0.42311166678901713</v>
      </c>
      <c r="I8706" s="15">
        <f t="shared" ref="I8706:I8761" si="1938">VLOOKUP(C8706,AO$2:AQ$25,3,FALSE)</f>
        <v>0.88344815438260227</v>
      </c>
      <c r="J8706" s="15">
        <f t="shared" ref="J8706:J8761" si="1939">VLOOKUP(B8706,AS$4:AU$10,3,FALSE)</f>
        <v>0.9885470267915587</v>
      </c>
      <c r="K8706" s="283">
        <f t="shared" si="1930"/>
        <v>0.36951613156359797</v>
      </c>
      <c r="L8706" s="283">
        <f t="shared" si="1931"/>
        <v>3.0747565450814909</v>
      </c>
      <c r="M8706" s="283">
        <f t="shared" si="1932"/>
        <v>3.8766193554589052</v>
      </c>
      <c r="N8706" s="283">
        <f t="shared" si="1933"/>
        <v>2.3339835549601151</v>
      </c>
      <c r="O8706" s="283">
        <f t="shared" si="1934"/>
        <v>0.48679526538385653</v>
      </c>
      <c r="P8706" s="21">
        <f t="shared" ref="P8706:P8761" si="1940">IF(G8706="cooling",IF(F8706&lt;61,0.025,(F8706^2*AX$25+F8706*AY$25+AZ$25)),0)</f>
        <v>0</v>
      </c>
      <c r="Q8706" s="21">
        <f t="shared" ref="Q8706:Q8761" si="1941">VLOOKUP(C8706,BB$2:BC$25,2,FALSE)</f>
        <v>1.1649354943302594</v>
      </c>
      <c r="R8706">
        <f t="shared" ref="R8706:R8761" si="1942">VLOOKUP(B8706,AS$4:AV$10,4,FALSE)</f>
        <v>1.0112882868167345</v>
      </c>
      <c r="S8706" s="296">
        <f t="shared" si="1935"/>
        <v>0</v>
      </c>
      <c r="T8706" s="283">
        <f t="shared" si="1936"/>
        <v>0.36951613156359797</v>
      </c>
    </row>
    <row r="8707" spans="1:20" x14ac:dyDescent="0.25">
      <c r="A8707" s="286">
        <v>43463</v>
      </c>
      <c r="B8707" s="1">
        <f t="shared" ref="B8707:B8761" si="1943">WEEKDAY(A8707,2)</f>
        <v>6</v>
      </c>
      <c r="C8707" s="285">
        <v>17</v>
      </c>
      <c r="D8707" t="s">
        <v>713</v>
      </c>
      <c r="F8707" s="16">
        <v>28</v>
      </c>
      <c r="G8707" t="str">
        <f t="shared" si="1937"/>
        <v>heating</v>
      </c>
      <c r="H8707" s="283">
        <f>IF(G8707="heating",F8707*Assumptions!M$4+Assumptions!M$7,0)</f>
        <v>0.44450341526309717</v>
      </c>
      <c r="I8707" s="15">
        <f t="shared" si="1938"/>
        <v>0.94025748850374469</v>
      </c>
      <c r="J8707" s="15">
        <f t="shared" si="1939"/>
        <v>0.9885470267915587</v>
      </c>
      <c r="K8707" s="283">
        <f t="shared" ref="K8707:K8761" si="1944">H8707*I8707*J8707</f>
        <v>0.41316092145836886</v>
      </c>
      <c r="L8707" s="283">
        <f t="shared" ref="L8707:L8761" si="1945">VLOOKUP(F8707,BL$2:BN$92,2,FALSE)</f>
        <v>3.0941723472618432</v>
      </c>
      <c r="M8707" s="283">
        <f t="shared" ref="M8707:M8761" si="1946">IF(G8707="heating",K8707*(L8707*3.412),0)</f>
        <v>4.3618704268731534</v>
      </c>
      <c r="N8707" s="283">
        <f t="shared" ref="N8707:N8761" si="1947">VLOOKUP(F8707,BL$2:BN$92,3,FALSE)</f>
        <v>2.2832919573072399</v>
      </c>
      <c r="O8707" s="283">
        <f t="shared" ref="O8707:O8761" si="1948">IF(F8707&lt;=61,IF(G8707="heating",IF(F8707&gt;=5,K8707*L8707/N8707,0),0),0)</f>
        <v>0.55988945875031904</v>
      </c>
      <c r="P8707" s="21">
        <f t="shared" si="1940"/>
        <v>0</v>
      </c>
      <c r="Q8707" s="21">
        <f t="shared" si="1941"/>
        <v>1.3521540118753073</v>
      </c>
      <c r="R8707">
        <f t="shared" si="1942"/>
        <v>1.0112882868167345</v>
      </c>
      <c r="S8707" s="296">
        <f t="shared" ref="S8707:S8761" si="1949">P8707*Q8707*R8707</f>
        <v>0</v>
      </c>
      <c r="T8707" s="283">
        <f t="shared" ref="T8707:T8761" si="1950">K8707+S8707</f>
        <v>0.41316092145836886</v>
      </c>
    </row>
    <row r="8708" spans="1:20" x14ac:dyDescent="0.25">
      <c r="A8708" s="286">
        <v>43463</v>
      </c>
      <c r="B8708" s="1">
        <f t="shared" si="1943"/>
        <v>6</v>
      </c>
      <c r="C8708" s="285">
        <v>18</v>
      </c>
      <c r="D8708" t="s">
        <v>713</v>
      </c>
      <c r="F8708" s="16">
        <v>28</v>
      </c>
      <c r="G8708" t="str">
        <f t="shared" si="1937"/>
        <v>heating</v>
      </c>
      <c r="H8708" s="283">
        <f>IF(G8708="heating",F8708*Assumptions!M$4+Assumptions!M$7,0)</f>
        <v>0.44450341526309717</v>
      </c>
      <c r="I8708" s="15">
        <f t="shared" si="1938"/>
        <v>0.98182363790757687</v>
      </c>
      <c r="J8708" s="15">
        <f t="shared" si="1939"/>
        <v>0.9885470267915587</v>
      </c>
      <c r="K8708" s="283">
        <f t="shared" si="1944"/>
        <v>0.43142560831185217</v>
      </c>
      <c r="L8708" s="283">
        <f t="shared" si="1945"/>
        <v>3.0941723472618432</v>
      </c>
      <c r="M8708" s="283">
        <f t="shared" si="1946"/>
        <v>4.554696498518787</v>
      </c>
      <c r="N8708" s="283">
        <f t="shared" si="1947"/>
        <v>2.2832919573072399</v>
      </c>
      <c r="O8708" s="283">
        <f t="shared" si="1948"/>
        <v>0.58464060317255662</v>
      </c>
      <c r="P8708" s="21">
        <f t="shared" si="1940"/>
        <v>0</v>
      </c>
      <c r="Q8708" s="21">
        <f t="shared" si="1941"/>
        <v>1.5598916921549892</v>
      </c>
      <c r="R8708">
        <f t="shared" si="1942"/>
        <v>1.0112882868167345</v>
      </c>
      <c r="S8708" s="296">
        <f t="shared" si="1949"/>
        <v>0</v>
      </c>
      <c r="T8708" s="283">
        <f t="shared" si="1950"/>
        <v>0.43142560831185217</v>
      </c>
    </row>
    <row r="8709" spans="1:20" x14ac:dyDescent="0.25">
      <c r="A8709" s="286">
        <v>43463</v>
      </c>
      <c r="B8709" s="1">
        <f t="shared" si="1943"/>
        <v>6</v>
      </c>
      <c r="C8709" s="285">
        <v>19</v>
      </c>
      <c r="D8709" t="s">
        <v>713</v>
      </c>
      <c r="F8709" s="16">
        <v>28</v>
      </c>
      <c r="G8709" t="str">
        <f t="shared" si="1937"/>
        <v>heating</v>
      </c>
      <c r="H8709" s="283">
        <f>IF(G8709="heating",F8709*Assumptions!M$4+Assumptions!M$7,0)</f>
        <v>0.44450341526309717</v>
      </c>
      <c r="I8709" s="15">
        <f t="shared" si="1938"/>
        <v>0.98418842963438757</v>
      </c>
      <c r="J8709" s="15">
        <f t="shared" si="1939"/>
        <v>0.9885470267915587</v>
      </c>
      <c r="K8709" s="283">
        <f t="shared" si="1944"/>
        <v>0.43246472742640552</v>
      </c>
      <c r="L8709" s="283">
        <f t="shared" si="1945"/>
        <v>3.0941723472618432</v>
      </c>
      <c r="M8709" s="283">
        <f t="shared" si="1946"/>
        <v>4.5656668074235354</v>
      </c>
      <c r="N8709" s="283">
        <f t="shared" si="1947"/>
        <v>2.2832919573072399</v>
      </c>
      <c r="O8709" s="283">
        <f t="shared" si="1948"/>
        <v>0.58604875144701296</v>
      </c>
      <c r="P8709" s="21">
        <f t="shared" si="1940"/>
        <v>0</v>
      </c>
      <c r="Q8709" s="21">
        <f t="shared" si="1941"/>
        <v>1.6764212681468484</v>
      </c>
      <c r="R8709">
        <f t="shared" si="1942"/>
        <v>1.0112882868167345</v>
      </c>
      <c r="S8709" s="296">
        <f t="shared" si="1949"/>
        <v>0</v>
      </c>
      <c r="T8709" s="283">
        <f t="shared" si="1950"/>
        <v>0.43246472742640552</v>
      </c>
    </row>
    <row r="8710" spans="1:20" x14ac:dyDescent="0.25">
      <c r="A8710" s="286">
        <v>43463</v>
      </c>
      <c r="B8710" s="1">
        <f t="shared" si="1943"/>
        <v>6</v>
      </c>
      <c r="C8710" s="285">
        <v>20</v>
      </c>
      <c r="D8710" t="s">
        <v>713</v>
      </c>
      <c r="F8710" s="16">
        <v>28</v>
      </c>
      <c r="G8710" t="str">
        <f t="shared" si="1937"/>
        <v>heating</v>
      </c>
      <c r="H8710" s="283">
        <f>IF(G8710="heating",F8710*Assumptions!M$4+Assumptions!M$7,0)</f>
        <v>0.44450341526309717</v>
      </c>
      <c r="I8710" s="15">
        <f t="shared" si="1938"/>
        <v>0.97071962311712034</v>
      </c>
      <c r="J8710" s="15">
        <f t="shared" si="1939"/>
        <v>0.9885470267915587</v>
      </c>
      <c r="K8710" s="283">
        <f t="shared" si="1944"/>
        <v>0.42654636508453897</v>
      </c>
      <c r="L8710" s="283">
        <f t="shared" si="1945"/>
        <v>3.0941723472618432</v>
      </c>
      <c r="M8710" s="283">
        <f t="shared" si="1946"/>
        <v>4.503184785688795</v>
      </c>
      <c r="N8710" s="283">
        <f t="shared" si="1947"/>
        <v>2.2832919573072399</v>
      </c>
      <c r="O8710" s="283">
        <f t="shared" si="1948"/>
        <v>0.57802856242095613</v>
      </c>
      <c r="P8710" s="21">
        <f t="shared" si="1940"/>
        <v>0</v>
      </c>
      <c r="Q8710" s="21">
        <f t="shared" si="1941"/>
        <v>1.52436960139122</v>
      </c>
      <c r="R8710">
        <f t="shared" si="1942"/>
        <v>1.0112882868167345</v>
      </c>
      <c r="S8710" s="296">
        <f t="shared" si="1949"/>
        <v>0</v>
      </c>
      <c r="T8710" s="283">
        <f t="shared" si="1950"/>
        <v>0.42654636508453897</v>
      </c>
    </row>
    <row r="8711" spans="1:20" x14ac:dyDescent="0.25">
      <c r="A8711" s="286">
        <v>43463</v>
      </c>
      <c r="B8711" s="1">
        <f t="shared" si="1943"/>
        <v>6</v>
      </c>
      <c r="C8711" s="285">
        <v>21</v>
      </c>
      <c r="D8711" t="s">
        <v>713</v>
      </c>
      <c r="F8711" s="16">
        <v>27</v>
      </c>
      <c r="G8711" t="str">
        <f t="shared" si="1937"/>
        <v>heating</v>
      </c>
      <c r="H8711" s="283">
        <f>IF(G8711="heating",F8711*Assumptions!M$4+Assumptions!M$7,0)</f>
        <v>0.45519928950013722</v>
      </c>
      <c r="I8711" s="15">
        <f t="shared" si="1938"/>
        <v>0.95751150862929935</v>
      </c>
      <c r="J8711" s="15">
        <f t="shared" si="1939"/>
        <v>0.9885470267915587</v>
      </c>
      <c r="K8711" s="283">
        <f t="shared" si="1944"/>
        <v>0.43086668202405032</v>
      </c>
      <c r="L8711" s="283">
        <f t="shared" si="1945"/>
        <v>3.1143580678163376</v>
      </c>
      <c r="M8711" s="283">
        <f t="shared" si="1946"/>
        <v>4.5784711103982945</v>
      </c>
      <c r="N8711" s="283">
        <f t="shared" si="1947"/>
        <v>2.2875213966102126</v>
      </c>
      <c r="O8711" s="283">
        <f t="shared" si="1948"/>
        <v>0.58660571625836</v>
      </c>
      <c r="P8711" s="21">
        <f t="shared" si="1940"/>
        <v>0</v>
      </c>
      <c r="Q8711" s="21">
        <f t="shared" si="1941"/>
        <v>1.4448604713749031</v>
      </c>
      <c r="R8711">
        <f t="shared" si="1942"/>
        <v>1.0112882868167345</v>
      </c>
      <c r="S8711" s="296">
        <f t="shared" si="1949"/>
        <v>0</v>
      </c>
      <c r="T8711" s="283">
        <f t="shared" si="1950"/>
        <v>0.43086668202405032</v>
      </c>
    </row>
    <row r="8712" spans="1:20" x14ac:dyDescent="0.25">
      <c r="A8712" s="286">
        <v>43463</v>
      </c>
      <c r="B8712" s="1">
        <f t="shared" si="1943"/>
        <v>6</v>
      </c>
      <c r="C8712" s="285">
        <v>22</v>
      </c>
      <c r="D8712" t="s">
        <v>713</v>
      </c>
      <c r="F8712" s="16">
        <v>27</v>
      </c>
      <c r="G8712" t="str">
        <f t="shared" si="1937"/>
        <v>heating</v>
      </c>
      <c r="H8712" s="283">
        <f>IF(G8712="heating",F8712*Assumptions!M$4+Assumptions!M$7,0)</f>
        <v>0.45519928950013722</v>
      </c>
      <c r="I8712" s="15">
        <f t="shared" si="1938"/>
        <v>0.9426530227543114</v>
      </c>
      <c r="J8712" s="15">
        <f t="shared" si="1939"/>
        <v>0.9885470267915587</v>
      </c>
      <c r="K8712" s="283">
        <f t="shared" si="1944"/>
        <v>0.42418057282206073</v>
      </c>
      <c r="L8712" s="283">
        <f t="shared" si="1945"/>
        <v>3.1143580678163376</v>
      </c>
      <c r="M8712" s="283">
        <f t="shared" si="1946"/>
        <v>4.5074232454799095</v>
      </c>
      <c r="N8712" s="283">
        <f t="shared" si="1947"/>
        <v>2.2875213966102126</v>
      </c>
      <c r="O8712" s="283">
        <f t="shared" si="1948"/>
        <v>0.57750287762857744</v>
      </c>
      <c r="P8712" s="21">
        <f t="shared" si="1940"/>
        <v>0</v>
      </c>
      <c r="Q8712" s="21">
        <f t="shared" si="1941"/>
        <v>1.2427137171080138</v>
      </c>
      <c r="R8712">
        <f t="shared" si="1942"/>
        <v>1.0112882868167345</v>
      </c>
      <c r="S8712" s="296">
        <f t="shared" si="1949"/>
        <v>0</v>
      </c>
      <c r="T8712" s="283">
        <f t="shared" si="1950"/>
        <v>0.42418057282206073</v>
      </c>
    </row>
    <row r="8713" spans="1:20" x14ac:dyDescent="0.25">
      <c r="A8713" s="286">
        <v>43463</v>
      </c>
      <c r="B8713" s="1">
        <f t="shared" si="1943"/>
        <v>6</v>
      </c>
      <c r="C8713" s="285">
        <v>23</v>
      </c>
      <c r="D8713" t="s">
        <v>713</v>
      </c>
      <c r="F8713" s="16">
        <v>27</v>
      </c>
      <c r="G8713" t="str">
        <f t="shared" si="1937"/>
        <v>heating</v>
      </c>
      <c r="H8713" s="283">
        <f>IF(G8713="heating",F8713*Assumptions!M$4+Assumptions!M$7,0)</f>
        <v>0.45519928950013722</v>
      </c>
      <c r="I8713" s="15">
        <f t="shared" si="1938"/>
        <v>0.94450710149963013</v>
      </c>
      <c r="J8713" s="15">
        <f t="shared" si="1939"/>
        <v>0.9885470267915587</v>
      </c>
      <c r="K8713" s="283">
        <f t="shared" si="1944"/>
        <v>0.42501488212279215</v>
      </c>
      <c r="L8713" s="283">
        <f t="shared" si="1945"/>
        <v>3.1143580678163376</v>
      </c>
      <c r="M8713" s="283">
        <f t="shared" si="1946"/>
        <v>4.5162887744008069</v>
      </c>
      <c r="N8713" s="283">
        <f t="shared" si="1947"/>
        <v>2.2875213966102126</v>
      </c>
      <c r="O8713" s="283">
        <f t="shared" si="1948"/>
        <v>0.57863875242548102</v>
      </c>
      <c r="P8713" s="21">
        <f t="shared" si="1940"/>
        <v>0</v>
      </c>
      <c r="Q8713" s="21">
        <f t="shared" si="1941"/>
        <v>1.0297519246597011</v>
      </c>
      <c r="R8713">
        <f t="shared" si="1942"/>
        <v>1.0112882868167345</v>
      </c>
      <c r="S8713" s="296">
        <f t="shared" si="1949"/>
        <v>0</v>
      </c>
      <c r="T8713" s="283">
        <f t="shared" si="1950"/>
        <v>0.42501488212279215</v>
      </c>
    </row>
    <row r="8714" spans="1:20" x14ac:dyDescent="0.25">
      <c r="A8714" s="286">
        <v>43464</v>
      </c>
      <c r="B8714" s="1">
        <f t="shared" si="1943"/>
        <v>7</v>
      </c>
      <c r="C8714" s="285">
        <v>0</v>
      </c>
      <c r="D8714" t="s">
        <v>713</v>
      </c>
      <c r="F8714" s="16">
        <v>25</v>
      </c>
      <c r="G8714" t="str">
        <f t="shared" si="1937"/>
        <v>heating</v>
      </c>
      <c r="H8714" s="283">
        <f>IF(G8714="heating",F8714*Assumptions!M$4+Assumptions!M$7,0)</f>
        <v>0.47659103797421726</v>
      </c>
      <c r="I8714" s="15">
        <f t="shared" si="1938"/>
        <v>0.97481507806017154</v>
      </c>
      <c r="J8714" s="15">
        <f t="shared" si="1939"/>
        <v>0.93760781206536892</v>
      </c>
      <c r="K8714" s="283">
        <f t="shared" si="1944"/>
        <v>0.43560145997359268</v>
      </c>
      <c r="L8714" s="283">
        <f t="shared" si="1945"/>
        <v>3.0939281817466902</v>
      </c>
      <c r="M8714" s="283">
        <f t="shared" si="1946"/>
        <v>4.5984193878720916</v>
      </c>
      <c r="N8714" s="283">
        <f t="shared" si="1947"/>
        <v>2.1843738559015753</v>
      </c>
      <c r="O8714" s="283">
        <f t="shared" si="1948"/>
        <v>0.61698212940112551</v>
      </c>
      <c r="P8714" s="21">
        <f t="shared" si="1940"/>
        <v>0</v>
      </c>
      <c r="Q8714" s="21">
        <f t="shared" si="1941"/>
        <v>0.90668853391740301</v>
      </c>
      <c r="R8714">
        <f t="shared" si="1942"/>
        <v>1.0096214758538746</v>
      </c>
      <c r="S8714" s="296">
        <f t="shared" si="1949"/>
        <v>0</v>
      </c>
      <c r="T8714" s="283">
        <f t="shared" si="1950"/>
        <v>0.43560145997359268</v>
      </c>
    </row>
    <row r="8715" spans="1:20" x14ac:dyDescent="0.25">
      <c r="A8715" s="286">
        <v>43464</v>
      </c>
      <c r="B8715" s="1">
        <f t="shared" si="1943"/>
        <v>7</v>
      </c>
      <c r="C8715" s="285">
        <v>1</v>
      </c>
      <c r="D8715" t="s">
        <v>713</v>
      </c>
      <c r="F8715" s="16">
        <v>25</v>
      </c>
      <c r="G8715" t="str">
        <f t="shared" si="1937"/>
        <v>heating</v>
      </c>
      <c r="H8715" s="283">
        <f>IF(G8715="heating",F8715*Assumptions!M$4+Assumptions!M$7,0)</f>
        <v>0.47659103797421726</v>
      </c>
      <c r="I8715" s="15">
        <f t="shared" si="1938"/>
        <v>1.012242869806885</v>
      </c>
      <c r="J8715" s="15">
        <f t="shared" si="1939"/>
        <v>0.93760781206536892</v>
      </c>
      <c r="K8715" s="283">
        <f t="shared" si="1944"/>
        <v>0.45232627383357038</v>
      </c>
      <c r="L8715" s="283">
        <f t="shared" si="1945"/>
        <v>3.0939281817466902</v>
      </c>
      <c r="M8715" s="283">
        <f t="shared" si="1946"/>
        <v>4.7749746003292213</v>
      </c>
      <c r="N8715" s="283">
        <f t="shared" si="1947"/>
        <v>2.1843738559015753</v>
      </c>
      <c r="O8715" s="283">
        <f t="shared" si="1948"/>
        <v>0.64067101067758425</v>
      </c>
      <c r="P8715" s="21">
        <f t="shared" si="1940"/>
        <v>0</v>
      </c>
      <c r="Q8715" s="21">
        <f t="shared" si="1941"/>
        <v>0.81803459285312596</v>
      </c>
      <c r="R8715">
        <f t="shared" si="1942"/>
        <v>1.0096214758538746</v>
      </c>
      <c r="S8715" s="296">
        <f t="shared" si="1949"/>
        <v>0</v>
      </c>
      <c r="T8715" s="283">
        <f t="shared" si="1950"/>
        <v>0.45232627383357038</v>
      </c>
    </row>
    <row r="8716" spans="1:20" x14ac:dyDescent="0.25">
      <c r="A8716" s="286">
        <v>43464</v>
      </c>
      <c r="B8716" s="1">
        <f t="shared" si="1943"/>
        <v>7</v>
      </c>
      <c r="C8716" s="285">
        <v>2</v>
      </c>
      <c r="D8716" t="s">
        <v>713</v>
      </c>
      <c r="F8716" s="16">
        <v>23</v>
      </c>
      <c r="G8716" t="str">
        <f t="shared" si="1937"/>
        <v>heating</v>
      </c>
      <c r="H8716" s="283">
        <f>IF(G8716="heating",F8716*Assumptions!M$4+Assumptions!M$7,0)</f>
        <v>0.4979827864482973</v>
      </c>
      <c r="I8716" s="15">
        <f t="shared" si="1938"/>
        <v>1.0509704703585963</v>
      </c>
      <c r="J8716" s="15">
        <f t="shared" si="1939"/>
        <v>0.93760781206536892</v>
      </c>
      <c r="K8716" s="283">
        <f t="shared" si="1944"/>
        <v>0.49071130318105866</v>
      </c>
      <c r="L8716" s="283">
        <f t="shared" si="1945"/>
        <v>3.0592830131973998</v>
      </c>
      <c r="M8716" s="283">
        <f t="shared" si="1946"/>
        <v>5.1221788613500943</v>
      </c>
      <c r="N8716" s="283">
        <f t="shared" si="1947"/>
        <v>2.0731424140202046</v>
      </c>
      <c r="O8716" s="283">
        <f t="shared" si="1948"/>
        <v>0.72413006653731082</v>
      </c>
      <c r="P8716" s="21">
        <f t="shared" si="1940"/>
        <v>0</v>
      </c>
      <c r="Q8716" s="21">
        <f t="shared" si="1941"/>
        <v>0.74507607494346417</v>
      </c>
      <c r="R8716">
        <f t="shared" si="1942"/>
        <v>1.0096214758538746</v>
      </c>
      <c r="S8716" s="296">
        <f t="shared" si="1949"/>
        <v>0</v>
      </c>
      <c r="T8716" s="283">
        <f t="shared" si="1950"/>
        <v>0.49071130318105866</v>
      </c>
    </row>
    <row r="8717" spans="1:20" x14ac:dyDescent="0.25">
      <c r="A8717" s="286">
        <v>43464</v>
      </c>
      <c r="B8717" s="1">
        <f t="shared" si="1943"/>
        <v>7</v>
      </c>
      <c r="C8717" s="285">
        <v>3</v>
      </c>
      <c r="D8717" t="s">
        <v>713</v>
      </c>
      <c r="F8717" s="16">
        <v>25</v>
      </c>
      <c r="G8717" t="str">
        <f t="shared" si="1937"/>
        <v>heating</v>
      </c>
      <c r="H8717" s="283">
        <f>IF(G8717="heating",F8717*Assumptions!M$4+Assumptions!M$7,0)</f>
        <v>0.47659103797421726</v>
      </c>
      <c r="I8717" s="15">
        <f t="shared" si="1938"/>
        <v>1.0924036124451033</v>
      </c>
      <c r="J8717" s="15">
        <f t="shared" si="1939"/>
        <v>0.93760781206536892</v>
      </c>
      <c r="K8717" s="283">
        <f t="shared" si="1944"/>
        <v>0.488146540991584</v>
      </c>
      <c r="L8717" s="283">
        <f t="shared" si="1945"/>
        <v>3.0939281817466902</v>
      </c>
      <c r="M8717" s="283">
        <f t="shared" si="1946"/>
        <v>5.1531106400664459</v>
      </c>
      <c r="N8717" s="283">
        <f t="shared" si="1947"/>
        <v>2.1843738559015753</v>
      </c>
      <c r="O8717" s="283">
        <f t="shared" si="1948"/>
        <v>0.6914065263671052</v>
      </c>
      <c r="P8717" s="21">
        <f t="shared" si="1940"/>
        <v>0</v>
      </c>
      <c r="Q8717" s="21">
        <f t="shared" si="1941"/>
        <v>0.69158980876382303</v>
      </c>
      <c r="R8717">
        <f t="shared" si="1942"/>
        <v>1.0096214758538746</v>
      </c>
      <c r="S8717" s="296">
        <f t="shared" si="1949"/>
        <v>0</v>
      </c>
      <c r="T8717" s="283">
        <f t="shared" si="1950"/>
        <v>0.488146540991584</v>
      </c>
    </row>
    <row r="8718" spans="1:20" x14ac:dyDescent="0.25">
      <c r="A8718" s="286">
        <v>43464</v>
      </c>
      <c r="B8718" s="1">
        <f t="shared" si="1943"/>
        <v>7</v>
      </c>
      <c r="C8718" s="285">
        <v>4</v>
      </c>
      <c r="D8718" t="s">
        <v>713</v>
      </c>
      <c r="F8718" s="16">
        <v>21</v>
      </c>
      <c r="G8718" t="str">
        <f t="shared" si="1937"/>
        <v>heating</v>
      </c>
      <c r="H8718" s="283">
        <f>IF(G8718="heating",F8718*Assumptions!M$4+Assumptions!M$7,0)</f>
        <v>0.51937453492237728</v>
      </c>
      <c r="I8718" s="15">
        <f t="shared" si="1938"/>
        <v>1.1348296917927807</v>
      </c>
      <c r="J8718" s="15">
        <f t="shared" si="1939"/>
        <v>0.93760781206536892</v>
      </c>
      <c r="K8718" s="283">
        <f t="shared" si="1944"/>
        <v>0.55262758528754974</v>
      </c>
      <c r="L8718" s="283">
        <f t="shared" si="1945"/>
        <v>3.0222800846604434</v>
      </c>
      <c r="M8718" s="283">
        <f t="shared" si="1946"/>
        <v>5.69870651798806</v>
      </c>
      <c r="N8718" s="283">
        <f t="shared" si="1947"/>
        <v>1.9596958788221039</v>
      </c>
      <c r="O8718" s="283">
        <f t="shared" si="1948"/>
        <v>0.85227272420067601</v>
      </c>
      <c r="P8718" s="21">
        <f t="shared" si="1940"/>
        <v>0</v>
      </c>
      <c r="Q8718" s="21">
        <f t="shared" si="1941"/>
        <v>0.6473875548762833</v>
      </c>
      <c r="R8718">
        <f t="shared" si="1942"/>
        <v>1.0096214758538746</v>
      </c>
      <c r="S8718" s="296">
        <f t="shared" si="1949"/>
        <v>0</v>
      </c>
      <c r="T8718" s="283">
        <f t="shared" si="1950"/>
        <v>0.55262758528754974</v>
      </c>
    </row>
    <row r="8719" spans="1:20" x14ac:dyDescent="0.25">
      <c r="A8719" s="286">
        <v>43464</v>
      </c>
      <c r="B8719" s="1">
        <f t="shared" si="1943"/>
        <v>7</v>
      </c>
      <c r="C8719" s="285">
        <v>5</v>
      </c>
      <c r="D8719" t="s">
        <v>713</v>
      </c>
      <c r="F8719" s="16">
        <v>18</v>
      </c>
      <c r="G8719" t="str">
        <f t="shared" si="1937"/>
        <v>heating</v>
      </c>
      <c r="H8719" s="283">
        <f>IF(G8719="heating",F8719*Assumptions!M$4+Assumptions!M$7,0)</f>
        <v>0.55146215763349737</v>
      </c>
      <c r="I8719" s="15">
        <f t="shared" si="1938"/>
        <v>1.1635558681477385</v>
      </c>
      <c r="J8719" s="15">
        <f t="shared" si="1939"/>
        <v>0.93760781206536892</v>
      </c>
      <c r="K8719" s="283">
        <f t="shared" si="1944"/>
        <v>0.60162264359699424</v>
      </c>
      <c r="L8719" s="283">
        <f t="shared" si="1945"/>
        <v>2.9050026706454841</v>
      </c>
      <c r="M8719" s="283">
        <f t="shared" si="1946"/>
        <v>5.9632048982946593</v>
      </c>
      <c r="N8719" s="283">
        <f t="shared" si="1947"/>
        <v>1.7641684145174241</v>
      </c>
      <c r="O8719" s="283">
        <f t="shared" si="1948"/>
        <v>0.99067377694104097</v>
      </c>
      <c r="P8719" s="21">
        <f t="shared" si="1940"/>
        <v>0</v>
      </c>
      <c r="Q8719" s="21">
        <f t="shared" si="1941"/>
        <v>0.72139578924615555</v>
      </c>
      <c r="R8719">
        <f t="shared" si="1942"/>
        <v>1.0096214758538746</v>
      </c>
      <c r="S8719" s="296">
        <f t="shared" si="1949"/>
        <v>0</v>
      </c>
      <c r="T8719" s="283">
        <f t="shared" si="1950"/>
        <v>0.60162264359699424</v>
      </c>
    </row>
    <row r="8720" spans="1:20" x14ac:dyDescent="0.25">
      <c r="A8720" s="286">
        <v>43464</v>
      </c>
      <c r="B8720" s="1">
        <f t="shared" si="1943"/>
        <v>7</v>
      </c>
      <c r="C8720" s="285">
        <v>6</v>
      </c>
      <c r="D8720" t="s">
        <v>713</v>
      </c>
      <c r="F8720" s="16">
        <v>18</v>
      </c>
      <c r="G8720" t="str">
        <f t="shared" si="1937"/>
        <v>heating</v>
      </c>
      <c r="H8720" s="283">
        <f>IF(G8720="heating",F8720*Assumptions!M$4+Assumptions!M$7,0)</f>
        <v>0.55146215763349737</v>
      </c>
      <c r="I8720" s="15">
        <f t="shared" si="1938"/>
        <v>1.2083911162615524</v>
      </c>
      <c r="J8720" s="15">
        <f t="shared" si="1939"/>
        <v>0.93760781206536892</v>
      </c>
      <c r="K8720" s="283">
        <f t="shared" si="1944"/>
        <v>0.6248049429905761</v>
      </c>
      <c r="L8720" s="283">
        <f t="shared" si="1945"/>
        <v>2.9050026706454841</v>
      </c>
      <c r="M8720" s="283">
        <f t="shared" si="1946"/>
        <v>6.1929848156046594</v>
      </c>
      <c r="N8720" s="283">
        <f t="shared" si="1947"/>
        <v>1.7641684145174241</v>
      </c>
      <c r="O8720" s="283">
        <f t="shared" si="1948"/>
        <v>1.028847366886239</v>
      </c>
      <c r="P8720" s="21">
        <f t="shared" si="1940"/>
        <v>0</v>
      </c>
      <c r="Q8720" s="21">
        <f t="shared" si="1941"/>
        <v>0.87787080972652631</v>
      </c>
      <c r="R8720">
        <f t="shared" si="1942"/>
        <v>1.0096214758538746</v>
      </c>
      <c r="S8720" s="296">
        <f t="shared" si="1949"/>
        <v>0</v>
      </c>
      <c r="T8720" s="283">
        <f t="shared" si="1950"/>
        <v>0.6248049429905761</v>
      </c>
    </row>
    <row r="8721" spans="1:20" x14ac:dyDescent="0.25">
      <c r="A8721" s="286">
        <v>43464</v>
      </c>
      <c r="B8721" s="1">
        <f t="shared" si="1943"/>
        <v>7</v>
      </c>
      <c r="C8721" s="285">
        <v>7</v>
      </c>
      <c r="D8721" t="s">
        <v>713</v>
      </c>
      <c r="F8721" s="16">
        <v>18</v>
      </c>
      <c r="G8721" t="str">
        <f t="shared" si="1937"/>
        <v>heating</v>
      </c>
      <c r="H8721" s="283">
        <f>IF(G8721="heating",F8721*Assumptions!M$4+Assumptions!M$7,0)</f>
        <v>0.55146215763349737</v>
      </c>
      <c r="I8721" s="15">
        <f t="shared" si="1938"/>
        <v>1.1637425769249583</v>
      </c>
      <c r="J8721" s="15">
        <f t="shared" si="1939"/>
        <v>0.93760781206536892</v>
      </c>
      <c r="K8721" s="283">
        <f t="shared" si="1944"/>
        <v>0.60171918234619293</v>
      </c>
      <c r="L8721" s="283">
        <f t="shared" si="1945"/>
        <v>2.9050026706454841</v>
      </c>
      <c r="M8721" s="283">
        <f t="shared" si="1946"/>
        <v>5.9641617777409763</v>
      </c>
      <c r="N8721" s="283">
        <f t="shared" si="1947"/>
        <v>1.7641684145174241</v>
      </c>
      <c r="O8721" s="283">
        <f t="shared" si="1948"/>
        <v>0.99083274437404512</v>
      </c>
      <c r="P8721" s="21">
        <f t="shared" si="1940"/>
        <v>0</v>
      </c>
      <c r="Q8721" s="21">
        <f t="shared" si="1941"/>
        <v>0.97331382064367777</v>
      </c>
      <c r="R8721">
        <f t="shared" si="1942"/>
        <v>1.0096214758538746</v>
      </c>
      <c r="S8721" s="296">
        <f t="shared" si="1949"/>
        <v>0</v>
      </c>
      <c r="T8721" s="283">
        <f t="shared" si="1950"/>
        <v>0.60171918234619293</v>
      </c>
    </row>
    <row r="8722" spans="1:20" x14ac:dyDescent="0.25">
      <c r="A8722" s="286">
        <v>43464</v>
      </c>
      <c r="B8722" s="1">
        <f t="shared" si="1943"/>
        <v>7</v>
      </c>
      <c r="C8722" s="285">
        <v>8</v>
      </c>
      <c r="D8722" t="s">
        <v>713</v>
      </c>
      <c r="F8722" s="16">
        <v>18</v>
      </c>
      <c r="G8722" t="str">
        <f t="shared" si="1937"/>
        <v>heating</v>
      </c>
      <c r="H8722" s="283">
        <f>IF(G8722="heating",F8722*Assumptions!M$4+Assumptions!M$7,0)</f>
        <v>0.55146215763349737</v>
      </c>
      <c r="I8722" s="15">
        <f t="shared" si="1938"/>
        <v>1.094193721037565</v>
      </c>
      <c r="J8722" s="15">
        <f t="shared" si="1939"/>
        <v>0.93760781206536892</v>
      </c>
      <c r="K8722" s="283">
        <f t="shared" si="1944"/>
        <v>0.56575858287388026</v>
      </c>
      <c r="L8722" s="283">
        <f t="shared" si="1945"/>
        <v>2.9050026706454841</v>
      </c>
      <c r="M8722" s="283">
        <f t="shared" si="1946"/>
        <v>5.6077250225736401</v>
      </c>
      <c r="N8722" s="283">
        <f t="shared" si="1947"/>
        <v>1.7641684145174241</v>
      </c>
      <c r="O8722" s="283">
        <f t="shared" si="1948"/>
        <v>0.93161751489514266</v>
      </c>
      <c r="P8722" s="21">
        <f t="shared" si="1940"/>
        <v>0</v>
      </c>
      <c r="Q8722" s="21">
        <f t="shared" si="1941"/>
        <v>0.94940007506179924</v>
      </c>
      <c r="R8722">
        <f t="shared" si="1942"/>
        <v>1.0096214758538746</v>
      </c>
      <c r="S8722" s="296">
        <f t="shared" si="1949"/>
        <v>0</v>
      </c>
      <c r="T8722" s="283">
        <f t="shared" si="1950"/>
        <v>0.56575858287388026</v>
      </c>
    </row>
    <row r="8723" spans="1:20" x14ac:dyDescent="0.25">
      <c r="A8723" s="286">
        <v>43464</v>
      </c>
      <c r="B8723" s="1">
        <f t="shared" si="1943"/>
        <v>7</v>
      </c>
      <c r="C8723" s="285">
        <v>9</v>
      </c>
      <c r="D8723" t="s">
        <v>713</v>
      </c>
      <c r="F8723" s="16">
        <v>19</v>
      </c>
      <c r="G8723" t="str">
        <f t="shared" si="1937"/>
        <v>heating</v>
      </c>
      <c r="H8723" s="283">
        <f>IF(G8723="heating",F8723*Assumptions!M$4+Assumptions!M$7,0)</f>
        <v>0.54076628339645738</v>
      </c>
      <c r="I8723" s="15">
        <f t="shared" si="1938"/>
        <v>1.0343009000871222</v>
      </c>
      <c r="J8723" s="15">
        <f t="shared" si="1939"/>
        <v>0.93760781206536892</v>
      </c>
      <c r="K8723" s="283">
        <f t="shared" si="1944"/>
        <v>0.5244181637114923</v>
      </c>
      <c r="L8723" s="283">
        <f t="shared" si="1945"/>
        <v>2.9437809613584625</v>
      </c>
      <c r="M8723" s="283">
        <f t="shared" si="1946"/>
        <v>5.2673507672966444</v>
      </c>
      <c r="N8723" s="283">
        <f t="shared" si="1947"/>
        <v>1.8289671560163632</v>
      </c>
      <c r="O8723" s="283">
        <f t="shared" si="1948"/>
        <v>0.84406775761185115</v>
      </c>
      <c r="P8723" s="21">
        <f t="shared" si="1940"/>
        <v>0</v>
      </c>
      <c r="Q8723" s="21">
        <f t="shared" si="1941"/>
        <v>0.8408485371888097</v>
      </c>
      <c r="R8723">
        <f t="shared" si="1942"/>
        <v>1.0096214758538746</v>
      </c>
      <c r="S8723" s="296">
        <f t="shared" si="1949"/>
        <v>0</v>
      </c>
      <c r="T8723" s="283">
        <f t="shared" si="1950"/>
        <v>0.5244181637114923</v>
      </c>
    </row>
    <row r="8724" spans="1:20" x14ac:dyDescent="0.25">
      <c r="A8724" s="286">
        <v>43464</v>
      </c>
      <c r="B8724" s="1">
        <f t="shared" si="1943"/>
        <v>7</v>
      </c>
      <c r="C8724" s="285">
        <v>10</v>
      </c>
      <c r="D8724" t="s">
        <v>713</v>
      </c>
      <c r="F8724" s="16">
        <v>25</v>
      </c>
      <c r="G8724" t="str">
        <f t="shared" si="1937"/>
        <v>heating</v>
      </c>
      <c r="H8724" s="283">
        <f>IF(G8724="heating",F8724*Assumptions!M$4+Assumptions!M$7,0)</f>
        <v>0.47659103797421726</v>
      </c>
      <c r="I8724" s="15">
        <f t="shared" si="1938"/>
        <v>0.98112329028689171</v>
      </c>
      <c r="J8724" s="15">
        <f t="shared" si="1939"/>
        <v>0.93760781206536892</v>
      </c>
      <c r="K8724" s="283">
        <f t="shared" si="1944"/>
        <v>0.43842031917840796</v>
      </c>
      <c r="L8724" s="283">
        <f t="shared" si="1945"/>
        <v>3.0939281817466902</v>
      </c>
      <c r="M8724" s="283">
        <f t="shared" si="1946"/>
        <v>4.628176627023425</v>
      </c>
      <c r="N8724" s="283">
        <f t="shared" si="1947"/>
        <v>2.1843738559015753</v>
      </c>
      <c r="O8724" s="283">
        <f t="shared" si="1948"/>
        <v>0.62097473712740436</v>
      </c>
      <c r="P8724" s="21">
        <f t="shared" si="1940"/>
        <v>0</v>
      </c>
      <c r="Q8724" s="21">
        <f t="shared" si="1941"/>
        <v>0.74504051125983206</v>
      </c>
      <c r="R8724">
        <f t="shared" si="1942"/>
        <v>1.0096214758538746</v>
      </c>
      <c r="S8724" s="296">
        <f t="shared" si="1949"/>
        <v>0</v>
      </c>
      <c r="T8724" s="283">
        <f t="shared" si="1950"/>
        <v>0.43842031917840796</v>
      </c>
    </row>
    <row r="8725" spans="1:20" x14ac:dyDescent="0.25">
      <c r="A8725" s="286">
        <v>43464</v>
      </c>
      <c r="B8725" s="1">
        <f t="shared" si="1943"/>
        <v>7</v>
      </c>
      <c r="C8725" s="285">
        <v>11</v>
      </c>
      <c r="D8725" t="s">
        <v>713</v>
      </c>
      <c r="F8725" s="16">
        <v>28</v>
      </c>
      <c r="G8725" t="str">
        <f t="shared" si="1937"/>
        <v>heating</v>
      </c>
      <c r="H8725" s="283">
        <f>IF(G8725="heating",F8725*Assumptions!M$4+Assumptions!M$7,0)</f>
        <v>0.44450341526309717</v>
      </c>
      <c r="I8725" s="15">
        <f t="shared" si="1938"/>
        <v>0.94956163997961163</v>
      </c>
      <c r="J8725" s="15">
        <f t="shared" si="1939"/>
        <v>0.93760781206536892</v>
      </c>
      <c r="K8725" s="283">
        <f t="shared" si="1944"/>
        <v>0.3957486856576512</v>
      </c>
      <c r="L8725" s="283">
        <f t="shared" si="1945"/>
        <v>3.0941723472618432</v>
      </c>
      <c r="M8725" s="283">
        <f t="shared" si="1946"/>
        <v>4.1780439504077469</v>
      </c>
      <c r="N8725" s="283">
        <f t="shared" si="1947"/>
        <v>2.2832919573072399</v>
      </c>
      <c r="O8725" s="283">
        <f t="shared" si="1948"/>
        <v>0.53629350189243152</v>
      </c>
      <c r="P8725" s="21">
        <f t="shared" si="1940"/>
        <v>0</v>
      </c>
      <c r="Q8725" s="21">
        <f t="shared" si="1941"/>
        <v>0.72850690893675296</v>
      </c>
      <c r="R8725">
        <f t="shared" si="1942"/>
        <v>1.0096214758538746</v>
      </c>
      <c r="S8725" s="296">
        <f t="shared" si="1949"/>
        <v>0</v>
      </c>
      <c r="T8725" s="283">
        <f t="shared" si="1950"/>
        <v>0.3957486856576512</v>
      </c>
    </row>
    <row r="8726" spans="1:20" x14ac:dyDescent="0.25">
      <c r="A8726" s="286">
        <v>43464</v>
      </c>
      <c r="B8726" s="1">
        <f t="shared" si="1943"/>
        <v>7</v>
      </c>
      <c r="C8726" s="285">
        <v>12</v>
      </c>
      <c r="D8726" t="s">
        <v>713</v>
      </c>
      <c r="F8726" s="16">
        <v>36</v>
      </c>
      <c r="G8726" t="str">
        <f t="shared" si="1937"/>
        <v>heating</v>
      </c>
      <c r="H8726" s="283">
        <f>IF(G8726="heating",F8726*Assumptions!M$4+Assumptions!M$7,0)</f>
        <v>0.358936421366777</v>
      </c>
      <c r="I8726" s="15">
        <f t="shared" si="1938"/>
        <v>0.91648403420261149</v>
      </c>
      <c r="J8726" s="15">
        <f t="shared" si="1939"/>
        <v>0.93760781206536892</v>
      </c>
      <c r="K8726" s="283">
        <f t="shared" si="1944"/>
        <v>0.30843499656225398</v>
      </c>
      <c r="L8726" s="283">
        <f t="shared" si="1945"/>
        <v>3.2767200477248446</v>
      </c>
      <c r="M8726" s="283">
        <f t="shared" si="1946"/>
        <v>3.4483553262685014</v>
      </c>
      <c r="N8726" s="283">
        <f t="shared" si="1947"/>
        <v>2.7263288431388362</v>
      </c>
      <c r="O8726" s="283">
        <f t="shared" si="1948"/>
        <v>0.37070184662386835</v>
      </c>
      <c r="P8726" s="21">
        <f t="shared" si="1940"/>
        <v>0</v>
      </c>
      <c r="Q8726" s="21">
        <f t="shared" si="1941"/>
        <v>0.75910815787401487</v>
      </c>
      <c r="R8726">
        <f t="shared" si="1942"/>
        <v>1.0096214758538746</v>
      </c>
      <c r="S8726" s="296">
        <f t="shared" si="1949"/>
        <v>0</v>
      </c>
      <c r="T8726" s="283">
        <f t="shared" si="1950"/>
        <v>0.30843499656225398</v>
      </c>
    </row>
    <row r="8727" spans="1:20" x14ac:dyDescent="0.25">
      <c r="A8727" s="286">
        <v>43464</v>
      </c>
      <c r="B8727" s="1">
        <f t="shared" si="1943"/>
        <v>7</v>
      </c>
      <c r="C8727" s="285">
        <v>13</v>
      </c>
      <c r="D8727" t="s">
        <v>713</v>
      </c>
      <c r="F8727" s="16">
        <v>34</v>
      </c>
      <c r="G8727" t="str">
        <f t="shared" si="1937"/>
        <v>heating</v>
      </c>
      <c r="H8727" s="283">
        <f>IF(G8727="heating",F8727*Assumptions!M$4+Assumptions!M$7,0)</f>
        <v>0.38032816984085704</v>
      </c>
      <c r="I8727" s="15">
        <f t="shared" si="1938"/>
        <v>0.90040206880052787</v>
      </c>
      <c r="J8727" s="15">
        <f t="shared" si="1939"/>
        <v>0.93760781206536892</v>
      </c>
      <c r="K8727" s="283">
        <f t="shared" si="1944"/>
        <v>0.32108217406895995</v>
      </c>
      <c r="L8727" s="283">
        <f t="shared" si="1945"/>
        <v>3.1617728735566879</v>
      </c>
      <c r="M8727" s="283">
        <f t="shared" si="1946"/>
        <v>3.4638245546209161</v>
      </c>
      <c r="N8727" s="283">
        <f t="shared" si="1947"/>
        <v>2.582445701090049</v>
      </c>
      <c r="O8727" s="283">
        <f t="shared" si="1948"/>
        <v>0.39311142446299391</v>
      </c>
      <c r="P8727" s="21">
        <f t="shared" si="1940"/>
        <v>0</v>
      </c>
      <c r="Q8727" s="21">
        <f t="shared" si="1941"/>
        <v>0.79115902007799765</v>
      </c>
      <c r="R8727">
        <f t="shared" si="1942"/>
        <v>1.0096214758538746</v>
      </c>
      <c r="S8727" s="296">
        <f t="shared" si="1949"/>
        <v>0</v>
      </c>
      <c r="T8727" s="283">
        <f t="shared" si="1950"/>
        <v>0.32108217406895995</v>
      </c>
    </row>
    <row r="8728" spans="1:20" x14ac:dyDescent="0.25">
      <c r="A8728" s="286">
        <v>43464</v>
      </c>
      <c r="B8728" s="1">
        <f t="shared" si="1943"/>
        <v>7</v>
      </c>
      <c r="C8728" s="285">
        <v>14</v>
      </c>
      <c r="D8728" t="s">
        <v>713</v>
      </c>
      <c r="F8728" s="16">
        <v>37</v>
      </c>
      <c r="G8728" t="str">
        <f t="shared" si="1937"/>
        <v>heating</v>
      </c>
      <c r="H8728" s="283">
        <f>IF(G8728="heating",F8728*Assumptions!M$4+Assumptions!M$7,0)</f>
        <v>0.34824054712973695</v>
      </c>
      <c r="I8728" s="15">
        <f t="shared" si="1938"/>
        <v>0.86032894500746537</v>
      </c>
      <c r="J8728" s="15">
        <f t="shared" si="1939"/>
        <v>0.93760781206536892</v>
      </c>
      <c r="K8728" s="283">
        <f t="shared" si="1944"/>
        <v>0.28090863426153923</v>
      </c>
      <c r="L8728" s="283">
        <f t="shared" si="1945"/>
        <v>3.3550920610042541</v>
      </c>
      <c r="M8728" s="283">
        <f t="shared" si="1946"/>
        <v>3.2157224094508297</v>
      </c>
      <c r="N8728" s="283">
        <f t="shared" si="1947"/>
        <v>2.8034223547707424</v>
      </c>
      <c r="O8728" s="283">
        <f t="shared" si="1948"/>
        <v>0.33618706331373005</v>
      </c>
      <c r="P8728" s="21">
        <f t="shared" si="1940"/>
        <v>0</v>
      </c>
      <c r="Q8728" s="21">
        <f t="shared" si="1941"/>
        <v>0.84355555031342389</v>
      </c>
      <c r="R8728">
        <f t="shared" si="1942"/>
        <v>1.0096214758538746</v>
      </c>
      <c r="S8728" s="296">
        <f t="shared" si="1949"/>
        <v>0</v>
      </c>
      <c r="T8728" s="283">
        <f t="shared" si="1950"/>
        <v>0.28090863426153923</v>
      </c>
    </row>
    <row r="8729" spans="1:20" x14ac:dyDescent="0.25">
      <c r="A8729" s="286">
        <v>43464</v>
      </c>
      <c r="B8729" s="1">
        <f t="shared" si="1943"/>
        <v>7</v>
      </c>
      <c r="C8729" s="285">
        <v>15</v>
      </c>
      <c r="D8729" t="s">
        <v>713</v>
      </c>
      <c r="F8729" s="16">
        <v>36</v>
      </c>
      <c r="G8729" t="str">
        <f t="shared" si="1937"/>
        <v>heating</v>
      </c>
      <c r="H8729" s="283">
        <f>IF(G8729="heating",F8729*Assumptions!M$4+Assumptions!M$7,0)</f>
        <v>0.358936421366777</v>
      </c>
      <c r="I8729" s="15">
        <f t="shared" si="1938"/>
        <v>0.85754515037175039</v>
      </c>
      <c r="J8729" s="15">
        <f t="shared" si="1939"/>
        <v>0.93760781206536892</v>
      </c>
      <c r="K8729" s="283">
        <f t="shared" si="1944"/>
        <v>0.28859961072536788</v>
      </c>
      <c r="L8729" s="283">
        <f t="shared" si="1945"/>
        <v>3.2767200477248446</v>
      </c>
      <c r="M8729" s="283">
        <f t="shared" si="1946"/>
        <v>3.2265923643427095</v>
      </c>
      <c r="N8729" s="283">
        <f t="shared" si="1947"/>
        <v>2.7263288431388362</v>
      </c>
      <c r="O8729" s="283">
        <f t="shared" si="1948"/>
        <v>0.34686209354725372</v>
      </c>
      <c r="P8729" s="21">
        <f t="shared" si="1940"/>
        <v>0</v>
      </c>
      <c r="Q8729" s="21">
        <f t="shared" si="1941"/>
        <v>0.96592607327566882</v>
      </c>
      <c r="R8729">
        <f t="shared" si="1942"/>
        <v>1.0096214758538746</v>
      </c>
      <c r="S8729" s="296">
        <f t="shared" si="1949"/>
        <v>0</v>
      </c>
      <c r="T8729" s="283">
        <f t="shared" si="1950"/>
        <v>0.28859961072536788</v>
      </c>
    </row>
    <row r="8730" spans="1:20" x14ac:dyDescent="0.25">
      <c r="A8730" s="286">
        <v>43464</v>
      </c>
      <c r="B8730" s="1">
        <f t="shared" si="1943"/>
        <v>7</v>
      </c>
      <c r="C8730" s="285">
        <v>16</v>
      </c>
      <c r="D8730" t="s">
        <v>713</v>
      </c>
      <c r="F8730" s="16">
        <v>34</v>
      </c>
      <c r="G8730" t="str">
        <f t="shared" si="1937"/>
        <v>heating</v>
      </c>
      <c r="H8730" s="283">
        <f>IF(G8730="heating",F8730*Assumptions!M$4+Assumptions!M$7,0)</f>
        <v>0.38032816984085704</v>
      </c>
      <c r="I8730" s="15">
        <f t="shared" si="1938"/>
        <v>0.88344815438260227</v>
      </c>
      <c r="J8730" s="15">
        <f t="shared" si="1939"/>
        <v>0.93760781206536892</v>
      </c>
      <c r="K8730" s="283">
        <f t="shared" si="1944"/>
        <v>0.31503643085166777</v>
      </c>
      <c r="L8730" s="283">
        <f t="shared" si="1945"/>
        <v>3.1617728735566879</v>
      </c>
      <c r="M8730" s="283">
        <f t="shared" si="1946"/>
        <v>3.3986032639413164</v>
      </c>
      <c r="N8730" s="283">
        <f t="shared" si="1947"/>
        <v>2.582445701090049</v>
      </c>
      <c r="O8730" s="283">
        <f t="shared" si="1948"/>
        <v>0.38570942298166355</v>
      </c>
      <c r="P8730" s="21">
        <f t="shared" si="1940"/>
        <v>0</v>
      </c>
      <c r="Q8730" s="21">
        <f t="shared" si="1941"/>
        <v>1.1649354943302594</v>
      </c>
      <c r="R8730">
        <f t="shared" si="1942"/>
        <v>1.0096214758538746</v>
      </c>
      <c r="S8730" s="296">
        <f t="shared" si="1949"/>
        <v>0</v>
      </c>
      <c r="T8730" s="283">
        <f t="shared" si="1950"/>
        <v>0.31503643085166777</v>
      </c>
    </row>
    <row r="8731" spans="1:20" x14ac:dyDescent="0.25">
      <c r="A8731" s="286">
        <v>43464</v>
      </c>
      <c r="B8731" s="1">
        <f t="shared" si="1943"/>
        <v>7</v>
      </c>
      <c r="C8731" s="285">
        <v>17</v>
      </c>
      <c r="D8731" t="s">
        <v>713</v>
      </c>
      <c r="F8731" s="16">
        <v>28</v>
      </c>
      <c r="G8731" t="str">
        <f t="shared" si="1937"/>
        <v>heating</v>
      </c>
      <c r="H8731" s="283">
        <f>IF(G8731="heating",F8731*Assumptions!M$4+Assumptions!M$7,0)</f>
        <v>0.44450341526309717</v>
      </c>
      <c r="I8731" s="15">
        <f t="shared" si="1938"/>
        <v>0.94025748850374469</v>
      </c>
      <c r="J8731" s="15">
        <f t="shared" si="1939"/>
        <v>0.93760781206536892</v>
      </c>
      <c r="K8731" s="283">
        <f t="shared" si="1944"/>
        <v>0.39187099561341865</v>
      </c>
      <c r="L8731" s="283">
        <f t="shared" si="1945"/>
        <v>3.0941723472618432</v>
      </c>
      <c r="M8731" s="283">
        <f t="shared" si="1946"/>
        <v>4.137105951071276</v>
      </c>
      <c r="N8731" s="283">
        <f t="shared" si="1947"/>
        <v>2.2832919573072399</v>
      </c>
      <c r="O8731" s="283">
        <f t="shared" si="1948"/>
        <v>0.53103870244914575</v>
      </c>
      <c r="P8731" s="21">
        <f t="shared" si="1940"/>
        <v>0</v>
      </c>
      <c r="Q8731" s="21">
        <f t="shared" si="1941"/>
        <v>1.3521540118753073</v>
      </c>
      <c r="R8731">
        <f t="shared" si="1942"/>
        <v>1.0096214758538746</v>
      </c>
      <c r="S8731" s="296">
        <f t="shared" si="1949"/>
        <v>0</v>
      </c>
      <c r="T8731" s="283">
        <f t="shared" si="1950"/>
        <v>0.39187099561341865</v>
      </c>
    </row>
    <row r="8732" spans="1:20" x14ac:dyDescent="0.25">
      <c r="A8732" s="286">
        <v>43464</v>
      </c>
      <c r="B8732" s="1">
        <f t="shared" si="1943"/>
        <v>7</v>
      </c>
      <c r="C8732" s="285">
        <v>18</v>
      </c>
      <c r="D8732" t="s">
        <v>713</v>
      </c>
      <c r="F8732" s="16">
        <v>27</v>
      </c>
      <c r="G8732" t="str">
        <f t="shared" si="1937"/>
        <v>heating</v>
      </c>
      <c r="H8732" s="283">
        <f>IF(G8732="heating",F8732*Assumptions!M$4+Assumptions!M$7,0)</f>
        <v>0.45519928950013722</v>
      </c>
      <c r="I8732" s="15">
        <f t="shared" si="1938"/>
        <v>0.98182363790757687</v>
      </c>
      <c r="J8732" s="15">
        <f t="shared" si="1939"/>
        <v>0.93760781206536892</v>
      </c>
      <c r="K8732" s="283">
        <f t="shared" si="1944"/>
        <v>0.41904076744344965</v>
      </c>
      <c r="L8732" s="283">
        <f t="shared" si="1945"/>
        <v>3.1143580678163376</v>
      </c>
      <c r="M8732" s="283">
        <f t="shared" si="1946"/>
        <v>4.4528066983649319</v>
      </c>
      <c r="N8732" s="283">
        <f t="shared" si="1947"/>
        <v>2.2875213966102126</v>
      </c>
      <c r="O8732" s="283">
        <f t="shared" si="1948"/>
        <v>0.57050526249299727</v>
      </c>
      <c r="P8732" s="21">
        <f t="shared" si="1940"/>
        <v>0</v>
      </c>
      <c r="Q8732" s="21">
        <f t="shared" si="1941"/>
        <v>1.5598916921549892</v>
      </c>
      <c r="R8732">
        <f t="shared" si="1942"/>
        <v>1.0096214758538746</v>
      </c>
      <c r="S8732" s="296">
        <f t="shared" si="1949"/>
        <v>0</v>
      </c>
      <c r="T8732" s="283">
        <f t="shared" si="1950"/>
        <v>0.41904076744344965</v>
      </c>
    </row>
    <row r="8733" spans="1:20" x14ac:dyDescent="0.25">
      <c r="A8733" s="286">
        <v>43464</v>
      </c>
      <c r="B8733" s="1">
        <f t="shared" si="1943"/>
        <v>7</v>
      </c>
      <c r="C8733" s="285">
        <v>19</v>
      </c>
      <c r="D8733" t="s">
        <v>713</v>
      </c>
      <c r="F8733" s="16">
        <v>25</v>
      </c>
      <c r="G8733" t="str">
        <f t="shared" si="1937"/>
        <v>heating</v>
      </c>
      <c r="H8733" s="283">
        <f>IF(G8733="heating",F8733*Assumptions!M$4+Assumptions!M$7,0)</f>
        <v>0.47659103797421726</v>
      </c>
      <c r="I8733" s="15">
        <f t="shared" si="1938"/>
        <v>0.98418842963438757</v>
      </c>
      <c r="J8733" s="15">
        <f t="shared" si="1939"/>
        <v>0.93760781206536892</v>
      </c>
      <c r="K8733" s="283">
        <f t="shared" si="1944"/>
        <v>0.43978999349391878</v>
      </c>
      <c r="L8733" s="283">
        <f t="shared" si="1945"/>
        <v>3.0939281817466902</v>
      </c>
      <c r="M8733" s="283">
        <f t="shared" si="1946"/>
        <v>4.6426355705905502</v>
      </c>
      <c r="N8733" s="283">
        <f t="shared" si="1947"/>
        <v>2.1843738559015753</v>
      </c>
      <c r="O8733" s="283">
        <f t="shared" si="1948"/>
        <v>0.6229147319470294</v>
      </c>
      <c r="P8733" s="21">
        <f t="shared" si="1940"/>
        <v>0</v>
      </c>
      <c r="Q8733" s="21">
        <f t="shared" si="1941"/>
        <v>1.6764212681468484</v>
      </c>
      <c r="R8733">
        <f t="shared" si="1942"/>
        <v>1.0096214758538746</v>
      </c>
      <c r="S8733" s="296">
        <f t="shared" si="1949"/>
        <v>0</v>
      </c>
      <c r="T8733" s="283">
        <f t="shared" si="1950"/>
        <v>0.43978999349391878</v>
      </c>
    </row>
    <row r="8734" spans="1:20" x14ac:dyDescent="0.25">
      <c r="A8734" s="286">
        <v>43464</v>
      </c>
      <c r="B8734" s="1">
        <f t="shared" si="1943"/>
        <v>7</v>
      </c>
      <c r="C8734" s="285">
        <v>20</v>
      </c>
      <c r="D8734" t="s">
        <v>713</v>
      </c>
      <c r="F8734" s="16">
        <v>25</v>
      </c>
      <c r="G8734" t="str">
        <f t="shared" si="1937"/>
        <v>heating</v>
      </c>
      <c r="H8734" s="283">
        <f>IF(G8734="heating",F8734*Assumptions!M$4+Assumptions!M$7,0)</f>
        <v>0.47659103797421726</v>
      </c>
      <c r="I8734" s="15">
        <f t="shared" si="1938"/>
        <v>0.97071962311712034</v>
      </c>
      <c r="J8734" s="15">
        <f t="shared" si="1939"/>
        <v>0.93760781206536892</v>
      </c>
      <c r="K8734" s="283">
        <f t="shared" si="1944"/>
        <v>0.43377138348770244</v>
      </c>
      <c r="L8734" s="283">
        <f t="shared" si="1945"/>
        <v>3.0939281817466902</v>
      </c>
      <c r="M8734" s="283">
        <f t="shared" si="1946"/>
        <v>4.5791002166403958</v>
      </c>
      <c r="N8734" s="283">
        <f t="shared" si="1947"/>
        <v>2.1843738559015753</v>
      </c>
      <c r="O8734" s="283">
        <f t="shared" si="1948"/>
        <v>0.61439002494100736</v>
      </c>
      <c r="P8734" s="21">
        <f t="shared" si="1940"/>
        <v>0</v>
      </c>
      <c r="Q8734" s="21">
        <f t="shared" si="1941"/>
        <v>1.52436960139122</v>
      </c>
      <c r="R8734">
        <f t="shared" si="1942"/>
        <v>1.0096214758538746</v>
      </c>
      <c r="S8734" s="296">
        <f t="shared" si="1949"/>
        <v>0</v>
      </c>
      <c r="T8734" s="283">
        <f t="shared" si="1950"/>
        <v>0.43377138348770244</v>
      </c>
    </row>
    <row r="8735" spans="1:20" x14ac:dyDescent="0.25">
      <c r="A8735" s="286">
        <v>43464</v>
      </c>
      <c r="B8735" s="1">
        <f t="shared" si="1943"/>
        <v>7</v>
      </c>
      <c r="C8735" s="285">
        <v>21</v>
      </c>
      <c r="D8735" t="s">
        <v>713</v>
      </c>
      <c r="F8735" s="16">
        <v>21</v>
      </c>
      <c r="G8735" t="str">
        <f t="shared" si="1937"/>
        <v>heating</v>
      </c>
      <c r="H8735" s="283">
        <f>IF(G8735="heating",F8735*Assumptions!M$4+Assumptions!M$7,0)</f>
        <v>0.51937453492237728</v>
      </c>
      <c r="I8735" s="15">
        <f t="shared" si="1938"/>
        <v>0.95751150862929935</v>
      </c>
      <c r="J8735" s="15">
        <f t="shared" si="1939"/>
        <v>0.93760781206536892</v>
      </c>
      <c r="K8735" s="283">
        <f t="shared" si="1944"/>
        <v>0.46627901677732153</v>
      </c>
      <c r="L8735" s="283">
        <f t="shared" si="1945"/>
        <v>3.0222800846604434</v>
      </c>
      <c r="M8735" s="283">
        <f t="shared" si="1946"/>
        <v>4.8082783828595295</v>
      </c>
      <c r="N8735" s="283">
        <f t="shared" si="1947"/>
        <v>1.9596958788221039</v>
      </c>
      <c r="O8735" s="283">
        <f t="shared" si="1948"/>
        <v>0.71910432712048256</v>
      </c>
      <c r="P8735" s="21">
        <f t="shared" si="1940"/>
        <v>0</v>
      </c>
      <c r="Q8735" s="21">
        <f t="shared" si="1941"/>
        <v>1.4448604713749031</v>
      </c>
      <c r="R8735">
        <f t="shared" si="1942"/>
        <v>1.0096214758538746</v>
      </c>
      <c r="S8735" s="296">
        <f t="shared" si="1949"/>
        <v>0</v>
      </c>
      <c r="T8735" s="283">
        <f t="shared" si="1950"/>
        <v>0.46627901677732153</v>
      </c>
    </row>
    <row r="8736" spans="1:20" x14ac:dyDescent="0.25">
      <c r="A8736" s="286">
        <v>43464</v>
      </c>
      <c r="B8736" s="1">
        <f t="shared" si="1943"/>
        <v>7</v>
      </c>
      <c r="C8736" s="285">
        <v>22</v>
      </c>
      <c r="D8736" t="s">
        <v>713</v>
      </c>
      <c r="F8736" s="16">
        <v>21</v>
      </c>
      <c r="G8736" t="str">
        <f t="shared" si="1937"/>
        <v>heating</v>
      </c>
      <c r="H8736" s="283">
        <f>IF(G8736="heating",F8736*Assumptions!M$4+Assumptions!M$7,0)</f>
        <v>0.51937453492237728</v>
      </c>
      <c r="I8736" s="15">
        <f t="shared" si="1938"/>
        <v>0.9426530227543114</v>
      </c>
      <c r="J8736" s="15">
        <f t="shared" si="1939"/>
        <v>0.93760781206536892</v>
      </c>
      <c r="K8736" s="283">
        <f t="shared" si="1944"/>
        <v>0.45904338553722607</v>
      </c>
      <c r="L8736" s="283">
        <f t="shared" si="1945"/>
        <v>3.0222800846604434</v>
      </c>
      <c r="M8736" s="283">
        <f t="shared" si="1946"/>
        <v>4.7336644113397499</v>
      </c>
      <c r="N8736" s="283">
        <f t="shared" si="1947"/>
        <v>1.9596958788221039</v>
      </c>
      <c r="O8736" s="283">
        <f t="shared" si="1948"/>
        <v>0.7079453996393309</v>
      </c>
      <c r="P8736" s="21">
        <f t="shared" si="1940"/>
        <v>0</v>
      </c>
      <c r="Q8736" s="21">
        <f t="shared" si="1941"/>
        <v>1.2427137171080138</v>
      </c>
      <c r="R8736">
        <f t="shared" si="1942"/>
        <v>1.0096214758538746</v>
      </c>
      <c r="S8736" s="296">
        <f t="shared" si="1949"/>
        <v>0</v>
      </c>
      <c r="T8736" s="283">
        <f t="shared" si="1950"/>
        <v>0.45904338553722607</v>
      </c>
    </row>
    <row r="8737" spans="1:20" x14ac:dyDescent="0.25">
      <c r="A8737" s="286">
        <v>43464</v>
      </c>
      <c r="B8737" s="1">
        <f t="shared" si="1943"/>
        <v>7</v>
      </c>
      <c r="C8737" s="285">
        <v>23</v>
      </c>
      <c r="D8737" t="s">
        <v>713</v>
      </c>
      <c r="F8737" s="16">
        <v>23</v>
      </c>
      <c r="G8737" t="str">
        <f t="shared" si="1937"/>
        <v>heating</v>
      </c>
      <c r="H8737" s="283">
        <f>IF(G8737="heating",F8737*Assumptions!M$4+Assumptions!M$7,0)</f>
        <v>0.4979827864482973</v>
      </c>
      <c r="I8737" s="15">
        <f t="shared" si="1938"/>
        <v>0.94450710149963013</v>
      </c>
      <c r="J8737" s="15">
        <f t="shared" si="1939"/>
        <v>0.93760781206536892</v>
      </c>
      <c r="K8737" s="283">
        <f t="shared" si="1944"/>
        <v>0.44100222005524681</v>
      </c>
      <c r="L8737" s="283">
        <f t="shared" si="1945"/>
        <v>3.0592830131973998</v>
      </c>
      <c r="M8737" s="283">
        <f t="shared" si="1946"/>
        <v>4.6033018492381865</v>
      </c>
      <c r="N8737" s="283">
        <f t="shared" si="1947"/>
        <v>2.0731424140202046</v>
      </c>
      <c r="O8737" s="283">
        <f t="shared" si="1948"/>
        <v>0.65077564931060716</v>
      </c>
      <c r="P8737" s="21">
        <f t="shared" si="1940"/>
        <v>0</v>
      </c>
      <c r="Q8737" s="21">
        <f t="shared" si="1941"/>
        <v>1.0297519246597011</v>
      </c>
      <c r="R8737">
        <f t="shared" si="1942"/>
        <v>1.0096214758538746</v>
      </c>
      <c r="S8737" s="296">
        <f t="shared" si="1949"/>
        <v>0</v>
      </c>
      <c r="T8737" s="283">
        <f t="shared" si="1950"/>
        <v>0.44100222005524681</v>
      </c>
    </row>
    <row r="8738" spans="1:20" x14ac:dyDescent="0.25">
      <c r="A8738" s="286">
        <v>43465</v>
      </c>
      <c r="B8738" s="1">
        <f t="shared" si="1943"/>
        <v>1</v>
      </c>
      <c r="C8738" s="285">
        <v>0</v>
      </c>
      <c r="D8738" t="s">
        <v>713</v>
      </c>
      <c r="F8738" s="16">
        <v>21</v>
      </c>
      <c r="G8738" t="str">
        <f t="shared" si="1937"/>
        <v>heating</v>
      </c>
      <c r="H8738" s="283">
        <f>IF(G8738="heating",F8738*Assumptions!M$4+Assumptions!M$7,0)</f>
        <v>0.51937453492237728</v>
      </c>
      <c r="I8738" s="15">
        <f t="shared" si="1938"/>
        <v>0.97481507806017154</v>
      </c>
      <c r="J8738" s="15">
        <f t="shared" si="1939"/>
        <v>1.017726725449043</v>
      </c>
      <c r="K8738" s="283">
        <f t="shared" si="1944"/>
        <v>0.51526906480284573</v>
      </c>
      <c r="L8738" s="283">
        <f t="shared" si="1945"/>
        <v>3.0222800846604434</v>
      </c>
      <c r="M8738" s="283">
        <f t="shared" si="1946"/>
        <v>5.3134647206974002</v>
      </c>
      <c r="N8738" s="283">
        <f t="shared" si="1947"/>
        <v>1.9596958788221039</v>
      </c>
      <c r="O8738" s="283">
        <f t="shared" si="1948"/>
        <v>0.79465770664950131</v>
      </c>
      <c r="P8738" s="21">
        <f t="shared" si="1940"/>
        <v>0</v>
      </c>
      <c r="Q8738" s="21">
        <f t="shared" si="1941"/>
        <v>0.90668853391740301</v>
      </c>
      <c r="R8738">
        <f t="shared" si="1942"/>
        <v>0.9440993384982781</v>
      </c>
      <c r="S8738" s="296">
        <f t="shared" si="1949"/>
        <v>0</v>
      </c>
      <c r="T8738" s="283">
        <f t="shared" si="1950"/>
        <v>0.51526906480284573</v>
      </c>
    </row>
    <row r="8739" spans="1:20" x14ac:dyDescent="0.25">
      <c r="A8739" s="286">
        <v>43465</v>
      </c>
      <c r="B8739" s="1">
        <f t="shared" si="1943"/>
        <v>1</v>
      </c>
      <c r="C8739" s="285">
        <v>1</v>
      </c>
      <c r="D8739" t="s">
        <v>713</v>
      </c>
      <c r="F8739" s="16">
        <v>21</v>
      </c>
      <c r="G8739" t="str">
        <f t="shared" si="1937"/>
        <v>heating</v>
      </c>
      <c r="H8739" s="283">
        <f>IF(G8739="heating",F8739*Assumptions!M$4+Assumptions!M$7,0)</f>
        <v>0.51937453492237728</v>
      </c>
      <c r="I8739" s="15">
        <f t="shared" si="1938"/>
        <v>1.012242869806885</v>
      </c>
      <c r="J8739" s="15">
        <f t="shared" si="1939"/>
        <v>1.017726725449043</v>
      </c>
      <c r="K8739" s="283">
        <f t="shared" si="1944"/>
        <v>0.53505269729378102</v>
      </c>
      <c r="L8739" s="283">
        <f t="shared" si="1945"/>
        <v>3.0222800846604434</v>
      </c>
      <c r="M8739" s="283">
        <f t="shared" si="1946"/>
        <v>5.5174739276697782</v>
      </c>
      <c r="N8739" s="283">
        <f t="shared" si="1947"/>
        <v>1.9596958788221039</v>
      </c>
      <c r="O8739" s="283">
        <f t="shared" si="1948"/>
        <v>0.82516839921447893</v>
      </c>
      <c r="P8739" s="21">
        <f t="shared" si="1940"/>
        <v>0</v>
      </c>
      <c r="Q8739" s="21">
        <f t="shared" si="1941"/>
        <v>0.81803459285312596</v>
      </c>
      <c r="R8739">
        <f t="shared" si="1942"/>
        <v>0.9440993384982781</v>
      </c>
      <c r="S8739" s="296">
        <f t="shared" si="1949"/>
        <v>0</v>
      </c>
      <c r="T8739" s="283">
        <f t="shared" si="1950"/>
        <v>0.53505269729378102</v>
      </c>
    </row>
    <row r="8740" spans="1:20" x14ac:dyDescent="0.25">
      <c r="A8740" s="286">
        <v>43465</v>
      </c>
      <c r="B8740" s="1">
        <f t="shared" si="1943"/>
        <v>1</v>
      </c>
      <c r="C8740" s="285">
        <v>2</v>
      </c>
      <c r="D8740" t="s">
        <v>713</v>
      </c>
      <c r="F8740" s="16">
        <v>25</v>
      </c>
      <c r="G8740" t="str">
        <f t="shared" si="1937"/>
        <v>heating</v>
      </c>
      <c r="H8740" s="283">
        <f>IF(G8740="heating",F8740*Assumptions!M$4+Assumptions!M$7,0)</f>
        <v>0.47659103797421726</v>
      </c>
      <c r="I8740" s="15">
        <f t="shared" si="1938"/>
        <v>1.0509704703585963</v>
      </c>
      <c r="J8740" s="15">
        <f t="shared" si="1939"/>
        <v>1.017726725449043</v>
      </c>
      <c r="K8740" s="283">
        <f t="shared" si="1944"/>
        <v>0.50976212467448434</v>
      </c>
      <c r="L8740" s="283">
        <f t="shared" si="1945"/>
        <v>3.0939281817466902</v>
      </c>
      <c r="M8740" s="283">
        <f t="shared" si="1946"/>
        <v>5.3812951808015628</v>
      </c>
      <c r="N8740" s="283">
        <f t="shared" si="1947"/>
        <v>2.1843738559015753</v>
      </c>
      <c r="O8740" s="283">
        <f t="shared" si="1948"/>
        <v>0.7220226515971091</v>
      </c>
      <c r="P8740" s="21">
        <f t="shared" si="1940"/>
        <v>0</v>
      </c>
      <c r="Q8740" s="21">
        <f t="shared" si="1941"/>
        <v>0.74507607494346417</v>
      </c>
      <c r="R8740">
        <f t="shared" si="1942"/>
        <v>0.9440993384982781</v>
      </c>
      <c r="S8740" s="296">
        <f t="shared" si="1949"/>
        <v>0</v>
      </c>
      <c r="T8740" s="283">
        <f t="shared" si="1950"/>
        <v>0.50976212467448434</v>
      </c>
    </row>
    <row r="8741" spans="1:20" x14ac:dyDescent="0.25">
      <c r="A8741" s="286">
        <v>43465</v>
      </c>
      <c r="B8741" s="1">
        <f t="shared" si="1943"/>
        <v>1</v>
      </c>
      <c r="C8741" s="285">
        <v>3</v>
      </c>
      <c r="D8741" t="s">
        <v>713</v>
      </c>
      <c r="F8741" s="16">
        <v>25</v>
      </c>
      <c r="G8741" t="str">
        <f t="shared" si="1937"/>
        <v>heating</v>
      </c>
      <c r="H8741" s="283">
        <f>IF(G8741="heating",F8741*Assumptions!M$4+Assumptions!M$7,0)</f>
        <v>0.47659103797421726</v>
      </c>
      <c r="I8741" s="15">
        <f t="shared" si="1938"/>
        <v>1.0924036124451033</v>
      </c>
      <c r="J8741" s="15">
        <f t="shared" si="1939"/>
        <v>1.017726725449043</v>
      </c>
      <c r="K8741" s="283">
        <f t="shared" si="1944"/>
        <v>0.52985883256271926</v>
      </c>
      <c r="L8741" s="283">
        <f t="shared" si="1945"/>
        <v>3.0939281817466902</v>
      </c>
      <c r="M8741" s="283">
        <f t="shared" si="1946"/>
        <v>5.5934457350978315</v>
      </c>
      <c r="N8741" s="283">
        <f t="shared" si="1947"/>
        <v>2.1843738559015753</v>
      </c>
      <c r="O8741" s="283">
        <f t="shared" si="1948"/>
        <v>0.75048745432662078</v>
      </c>
      <c r="P8741" s="21">
        <f t="shared" si="1940"/>
        <v>0</v>
      </c>
      <c r="Q8741" s="21">
        <f t="shared" si="1941"/>
        <v>0.69158980876382303</v>
      </c>
      <c r="R8741">
        <f t="shared" si="1942"/>
        <v>0.9440993384982781</v>
      </c>
      <c r="S8741" s="296">
        <f t="shared" si="1949"/>
        <v>0</v>
      </c>
      <c r="T8741" s="283">
        <f t="shared" si="1950"/>
        <v>0.52985883256271926</v>
      </c>
    </row>
    <row r="8742" spans="1:20" x14ac:dyDescent="0.25">
      <c r="A8742" s="286">
        <v>43465</v>
      </c>
      <c r="B8742" s="1">
        <f t="shared" si="1943"/>
        <v>1</v>
      </c>
      <c r="C8742" s="285">
        <v>4</v>
      </c>
      <c r="D8742" t="s">
        <v>713</v>
      </c>
      <c r="F8742" s="16">
        <v>25</v>
      </c>
      <c r="G8742" t="str">
        <f t="shared" si="1937"/>
        <v>heating</v>
      </c>
      <c r="H8742" s="283">
        <f>IF(G8742="heating",F8742*Assumptions!M$4+Assumptions!M$7,0)</f>
        <v>0.47659103797421726</v>
      </c>
      <c r="I8742" s="15">
        <f t="shared" si="1938"/>
        <v>1.1348296917927807</v>
      </c>
      <c r="J8742" s="15">
        <f t="shared" si="1939"/>
        <v>1.017726725449043</v>
      </c>
      <c r="K8742" s="283">
        <f t="shared" si="1944"/>
        <v>0.55043715418054839</v>
      </c>
      <c r="L8742" s="283">
        <f t="shared" si="1945"/>
        <v>3.0939281817466902</v>
      </c>
      <c r="M8742" s="283">
        <f t="shared" si="1946"/>
        <v>5.8106804365219942</v>
      </c>
      <c r="N8742" s="283">
        <f t="shared" si="1947"/>
        <v>2.1843738559015753</v>
      </c>
      <c r="O8742" s="283">
        <f t="shared" si="1948"/>
        <v>0.7796344105651033</v>
      </c>
      <c r="P8742" s="21">
        <f t="shared" si="1940"/>
        <v>0</v>
      </c>
      <c r="Q8742" s="21">
        <f t="shared" si="1941"/>
        <v>0.6473875548762833</v>
      </c>
      <c r="R8742">
        <f t="shared" si="1942"/>
        <v>0.9440993384982781</v>
      </c>
      <c r="S8742" s="296">
        <f t="shared" si="1949"/>
        <v>0</v>
      </c>
      <c r="T8742" s="283">
        <f t="shared" si="1950"/>
        <v>0.55043715418054839</v>
      </c>
    </row>
    <row r="8743" spans="1:20" x14ac:dyDescent="0.25">
      <c r="A8743" s="286">
        <v>43465</v>
      </c>
      <c r="B8743" s="1">
        <f t="shared" si="1943"/>
        <v>1</v>
      </c>
      <c r="C8743" s="285">
        <v>5</v>
      </c>
      <c r="D8743" t="s">
        <v>713</v>
      </c>
      <c r="F8743" s="16">
        <v>25</v>
      </c>
      <c r="G8743" t="str">
        <f t="shared" si="1937"/>
        <v>heating</v>
      </c>
      <c r="H8743" s="283">
        <f>IF(G8743="heating",F8743*Assumptions!M$4+Assumptions!M$7,0)</f>
        <v>0.47659103797421726</v>
      </c>
      <c r="I8743" s="15">
        <f t="shared" si="1938"/>
        <v>1.1635558681477385</v>
      </c>
      <c r="J8743" s="15">
        <f t="shared" si="1939"/>
        <v>1.017726725449043</v>
      </c>
      <c r="K8743" s="283">
        <f t="shared" si="1944"/>
        <v>0.56437048257128875</v>
      </c>
      <c r="L8743" s="283">
        <f t="shared" si="1945"/>
        <v>3.0939281817466902</v>
      </c>
      <c r="M8743" s="283">
        <f t="shared" si="1946"/>
        <v>5.9577673802008642</v>
      </c>
      <c r="N8743" s="283">
        <f t="shared" si="1947"/>
        <v>2.1843738559015753</v>
      </c>
      <c r="O8743" s="283">
        <f t="shared" si="1948"/>
        <v>0.79936945603690979</v>
      </c>
      <c r="P8743" s="21">
        <f t="shared" si="1940"/>
        <v>0</v>
      </c>
      <c r="Q8743" s="21">
        <f t="shared" si="1941"/>
        <v>0.72139578924615555</v>
      </c>
      <c r="R8743">
        <f t="shared" si="1942"/>
        <v>0.9440993384982781</v>
      </c>
      <c r="S8743" s="296">
        <f t="shared" si="1949"/>
        <v>0</v>
      </c>
      <c r="T8743" s="283">
        <f t="shared" si="1950"/>
        <v>0.56437048257128875</v>
      </c>
    </row>
    <row r="8744" spans="1:20" x14ac:dyDescent="0.25">
      <c r="A8744" s="286">
        <v>43465</v>
      </c>
      <c r="B8744" s="1">
        <f t="shared" si="1943"/>
        <v>1</v>
      </c>
      <c r="C8744" s="285">
        <v>6</v>
      </c>
      <c r="D8744" t="s">
        <v>713</v>
      </c>
      <c r="F8744" s="16">
        <v>25</v>
      </c>
      <c r="G8744" t="str">
        <f t="shared" si="1937"/>
        <v>heating</v>
      </c>
      <c r="H8744" s="283">
        <f>IF(G8744="heating",F8744*Assumptions!M$4+Assumptions!M$7,0)</f>
        <v>0.47659103797421726</v>
      </c>
      <c r="I8744" s="15">
        <f t="shared" si="1938"/>
        <v>1.2083911162615524</v>
      </c>
      <c r="J8744" s="15">
        <f t="shared" si="1939"/>
        <v>1.017726725449043</v>
      </c>
      <c r="K8744" s="283">
        <f t="shared" si="1944"/>
        <v>0.58611734604977173</v>
      </c>
      <c r="L8744" s="283">
        <f t="shared" si="1945"/>
        <v>3.0939281817466902</v>
      </c>
      <c r="M8744" s="283">
        <f t="shared" si="1946"/>
        <v>6.1873377738605315</v>
      </c>
      <c r="N8744" s="283">
        <f t="shared" si="1947"/>
        <v>2.1843738559015753</v>
      </c>
      <c r="O8744" s="283">
        <f t="shared" si="1948"/>
        <v>0.8301715248306264</v>
      </c>
      <c r="P8744" s="21">
        <f t="shared" si="1940"/>
        <v>0</v>
      </c>
      <c r="Q8744" s="21">
        <f t="shared" si="1941"/>
        <v>0.87787080972652631</v>
      </c>
      <c r="R8744">
        <f t="shared" si="1942"/>
        <v>0.9440993384982781</v>
      </c>
      <c r="S8744" s="296">
        <f t="shared" si="1949"/>
        <v>0</v>
      </c>
      <c r="T8744" s="283">
        <f t="shared" si="1950"/>
        <v>0.58611734604977173</v>
      </c>
    </row>
    <row r="8745" spans="1:20" x14ac:dyDescent="0.25">
      <c r="A8745" s="286">
        <v>43465</v>
      </c>
      <c r="B8745" s="1">
        <f t="shared" si="1943"/>
        <v>1</v>
      </c>
      <c r="C8745" s="285">
        <v>7</v>
      </c>
      <c r="D8745" t="s">
        <v>714</v>
      </c>
      <c r="F8745" s="16">
        <v>25</v>
      </c>
      <c r="G8745" t="str">
        <f t="shared" si="1937"/>
        <v>heating</v>
      </c>
      <c r="H8745" s="283">
        <f>IF(G8745="heating",F8745*Assumptions!M$4+Assumptions!M$7,0)</f>
        <v>0.47659103797421726</v>
      </c>
      <c r="I8745" s="15">
        <f t="shared" si="1938"/>
        <v>1.1637425769249583</v>
      </c>
      <c r="J8745" s="15">
        <f t="shared" si="1939"/>
        <v>1.017726725449043</v>
      </c>
      <c r="K8745" s="283">
        <f t="shared" si="1944"/>
        <v>0.56446104369137284</v>
      </c>
      <c r="L8745" s="283">
        <f t="shared" si="1945"/>
        <v>3.0939281817466902</v>
      </c>
      <c r="M8745" s="283">
        <f t="shared" si="1946"/>
        <v>5.9587233871215188</v>
      </c>
      <c r="N8745" s="283">
        <f t="shared" si="1947"/>
        <v>2.1843738559015753</v>
      </c>
      <c r="O8745" s="283">
        <f t="shared" si="1948"/>
        <v>0.79949772602184932</v>
      </c>
      <c r="P8745" s="21">
        <f t="shared" si="1940"/>
        <v>0</v>
      </c>
      <c r="Q8745" s="21">
        <f t="shared" si="1941"/>
        <v>0.97331382064367777</v>
      </c>
      <c r="R8745">
        <f t="shared" si="1942"/>
        <v>0.9440993384982781</v>
      </c>
      <c r="S8745" s="296">
        <f t="shared" si="1949"/>
        <v>0</v>
      </c>
      <c r="T8745" s="283">
        <f t="shared" si="1950"/>
        <v>0.56446104369137284</v>
      </c>
    </row>
    <row r="8746" spans="1:20" x14ac:dyDescent="0.25">
      <c r="A8746" s="286">
        <v>43465</v>
      </c>
      <c r="B8746" s="1">
        <f t="shared" si="1943"/>
        <v>1</v>
      </c>
      <c r="C8746" s="285">
        <v>8</v>
      </c>
      <c r="D8746" t="s">
        <v>714</v>
      </c>
      <c r="F8746" s="16">
        <v>25</v>
      </c>
      <c r="G8746" t="str">
        <f t="shared" si="1937"/>
        <v>heating</v>
      </c>
      <c r="H8746" s="283">
        <f>IF(G8746="heating",F8746*Assumptions!M$4+Assumptions!M$7,0)</f>
        <v>0.47659103797421726</v>
      </c>
      <c r="I8746" s="15">
        <f t="shared" si="1938"/>
        <v>1.094193721037565</v>
      </c>
      <c r="J8746" s="15">
        <f t="shared" si="1939"/>
        <v>1.017726725449043</v>
      </c>
      <c r="K8746" s="283">
        <f t="shared" si="1944"/>
        <v>0.53072710582560167</v>
      </c>
      <c r="L8746" s="283">
        <f t="shared" si="1945"/>
        <v>3.0939281817466902</v>
      </c>
      <c r="M8746" s="283">
        <f t="shared" si="1946"/>
        <v>5.602611646998704</v>
      </c>
      <c r="N8746" s="283">
        <f t="shared" si="1947"/>
        <v>2.1843738559015753</v>
      </c>
      <c r="O8746" s="283">
        <f t="shared" si="1948"/>
        <v>0.75171726904456893</v>
      </c>
      <c r="P8746" s="21">
        <f t="shared" si="1940"/>
        <v>0</v>
      </c>
      <c r="Q8746" s="21">
        <f t="shared" si="1941"/>
        <v>0.94940007506179924</v>
      </c>
      <c r="R8746">
        <f t="shared" si="1942"/>
        <v>0.9440993384982781</v>
      </c>
      <c r="S8746" s="296">
        <f t="shared" si="1949"/>
        <v>0</v>
      </c>
      <c r="T8746" s="283">
        <f t="shared" si="1950"/>
        <v>0.53072710582560167</v>
      </c>
    </row>
    <row r="8747" spans="1:20" x14ac:dyDescent="0.25">
      <c r="A8747" s="286">
        <v>43465</v>
      </c>
      <c r="B8747" s="1">
        <f t="shared" si="1943"/>
        <v>1</v>
      </c>
      <c r="C8747" s="285">
        <v>9</v>
      </c>
      <c r="D8747" t="s">
        <v>714</v>
      </c>
      <c r="F8747" s="16">
        <v>27</v>
      </c>
      <c r="G8747" t="str">
        <f t="shared" si="1937"/>
        <v>heating</v>
      </c>
      <c r="H8747" s="283">
        <f>IF(G8747="heating",F8747*Assumptions!M$4+Assumptions!M$7,0)</f>
        <v>0.45519928950013722</v>
      </c>
      <c r="I8747" s="15">
        <f t="shared" si="1938"/>
        <v>1.0343009000871222</v>
      </c>
      <c r="J8747" s="15">
        <f t="shared" si="1939"/>
        <v>1.017726725449043</v>
      </c>
      <c r="K8747" s="283">
        <f t="shared" si="1944"/>
        <v>0.47915900825560953</v>
      </c>
      <c r="L8747" s="283">
        <f t="shared" si="1945"/>
        <v>3.1143580678163376</v>
      </c>
      <c r="M8747" s="283">
        <f t="shared" si="1946"/>
        <v>5.0916345313118239</v>
      </c>
      <c r="N8747" s="283">
        <f t="shared" si="1947"/>
        <v>2.2875213966102126</v>
      </c>
      <c r="O8747" s="283">
        <f t="shared" si="1948"/>
        <v>0.65235355845810772</v>
      </c>
      <c r="P8747" s="21">
        <f t="shared" si="1940"/>
        <v>0</v>
      </c>
      <c r="Q8747" s="21">
        <f t="shared" si="1941"/>
        <v>0.8408485371888097</v>
      </c>
      <c r="R8747">
        <f t="shared" si="1942"/>
        <v>0.9440993384982781</v>
      </c>
      <c r="S8747" s="296">
        <f t="shared" si="1949"/>
        <v>0</v>
      </c>
      <c r="T8747" s="283">
        <f t="shared" si="1950"/>
        <v>0.47915900825560953</v>
      </c>
    </row>
    <row r="8748" spans="1:20" x14ac:dyDescent="0.25">
      <c r="A8748" s="286">
        <v>43465</v>
      </c>
      <c r="B8748" s="1">
        <f t="shared" si="1943"/>
        <v>1</v>
      </c>
      <c r="C8748" s="285">
        <v>10</v>
      </c>
      <c r="D8748" t="s">
        <v>714</v>
      </c>
      <c r="F8748" s="16">
        <v>30</v>
      </c>
      <c r="G8748" t="str">
        <f t="shared" si="1937"/>
        <v>heating</v>
      </c>
      <c r="H8748" s="283">
        <f>IF(G8748="heating",F8748*Assumptions!M$4+Assumptions!M$7,0)</f>
        <v>0.42311166678901713</v>
      </c>
      <c r="I8748" s="15">
        <f t="shared" si="1938"/>
        <v>0.98112329028689171</v>
      </c>
      <c r="J8748" s="15">
        <f t="shared" si="1939"/>
        <v>1.017726725449043</v>
      </c>
      <c r="K8748" s="283">
        <f t="shared" si="1944"/>
        <v>0.42248351245212812</v>
      </c>
      <c r="L8748" s="283">
        <f t="shared" si="1945"/>
        <v>3.0747565450814909</v>
      </c>
      <c r="M8748" s="283">
        <f t="shared" si="1946"/>
        <v>4.4323038206852887</v>
      </c>
      <c r="N8748" s="283">
        <f t="shared" si="1947"/>
        <v>2.3339835549601151</v>
      </c>
      <c r="O8748" s="283">
        <f t="shared" si="1948"/>
        <v>0.55657373520928577</v>
      </c>
      <c r="P8748" s="21">
        <f t="shared" si="1940"/>
        <v>0</v>
      </c>
      <c r="Q8748" s="21">
        <f t="shared" si="1941"/>
        <v>0.74504051125983206</v>
      </c>
      <c r="R8748">
        <f t="shared" si="1942"/>
        <v>0.9440993384982781</v>
      </c>
      <c r="S8748" s="296">
        <f t="shared" si="1949"/>
        <v>0</v>
      </c>
      <c r="T8748" s="283">
        <f t="shared" si="1950"/>
        <v>0.42248351245212812</v>
      </c>
    </row>
    <row r="8749" spans="1:20" x14ac:dyDescent="0.25">
      <c r="A8749" s="286">
        <v>43465</v>
      </c>
      <c r="B8749" s="1">
        <f t="shared" si="1943"/>
        <v>1</v>
      </c>
      <c r="C8749" s="285">
        <v>11</v>
      </c>
      <c r="D8749" t="s">
        <v>714</v>
      </c>
      <c r="F8749" s="16">
        <v>36</v>
      </c>
      <c r="G8749" t="str">
        <f t="shared" si="1937"/>
        <v>heating</v>
      </c>
      <c r="H8749" s="283">
        <f>IF(G8749="heating",F8749*Assumptions!M$4+Assumptions!M$7,0)</f>
        <v>0.358936421366777</v>
      </c>
      <c r="I8749" s="15">
        <f t="shared" si="1938"/>
        <v>0.94956163997961163</v>
      </c>
      <c r="J8749" s="15">
        <f t="shared" si="1939"/>
        <v>1.017726725449043</v>
      </c>
      <c r="K8749" s="283">
        <f t="shared" si="1944"/>
        <v>0.34687409676407388</v>
      </c>
      <c r="L8749" s="283">
        <f t="shared" si="1945"/>
        <v>3.2767200477248446</v>
      </c>
      <c r="M8749" s="283">
        <f t="shared" si="1946"/>
        <v>3.8781109551540203</v>
      </c>
      <c r="N8749" s="283">
        <f t="shared" si="1947"/>
        <v>2.7263288431388362</v>
      </c>
      <c r="O8749" s="283">
        <f t="shared" si="1948"/>
        <v>0.41690103149651769</v>
      </c>
      <c r="P8749" s="21">
        <f t="shared" si="1940"/>
        <v>0</v>
      </c>
      <c r="Q8749" s="21">
        <f t="shared" si="1941"/>
        <v>0.72850690893675296</v>
      </c>
      <c r="R8749">
        <f t="shared" si="1942"/>
        <v>0.9440993384982781</v>
      </c>
      <c r="S8749" s="296">
        <f t="shared" si="1949"/>
        <v>0</v>
      </c>
      <c r="T8749" s="283">
        <f t="shared" si="1950"/>
        <v>0.34687409676407388</v>
      </c>
    </row>
    <row r="8750" spans="1:20" x14ac:dyDescent="0.25">
      <c r="A8750" s="286">
        <v>43465</v>
      </c>
      <c r="B8750" s="1">
        <f t="shared" si="1943"/>
        <v>1</v>
      </c>
      <c r="C8750" s="285">
        <v>12</v>
      </c>
      <c r="D8750" t="s">
        <v>714</v>
      </c>
      <c r="F8750" s="16">
        <v>41</v>
      </c>
      <c r="G8750" t="str">
        <f t="shared" si="1937"/>
        <v>heating</v>
      </c>
      <c r="H8750" s="283">
        <f>IF(G8750="heating",F8750*Assumptions!M$4+Assumptions!M$7,0)</f>
        <v>0.30545705018157687</v>
      </c>
      <c r="I8750" s="15">
        <f t="shared" si="1938"/>
        <v>0.91648403420261149</v>
      </c>
      <c r="J8750" s="15">
        <f t="shared" si="1939"/>
        <v>1.017726725449043</v>
      </c>
      <c r="K8750" s="283">
        <f t="shared" si="1944"/>
        <v>0.2849090445425998</v>
      </c>
      <c r="L8750" s="283">
        <f t="shared" si="1945"/>
        <v>3.6290180754851575</v>
      </c>
      <c r="M8750" s="283">
        <f t="shared" si="1946"/>
        <v>3.5278035274187931</v>
      </c>
      <c r="N8750" s="283">
        <f t="shared" si="1947"/>
        <v>3.0927664988509331</v>
      </c>
      <c r="O8750" s="283">
        <f t="shared" si="1948"/>
        <v>0.33430912838018784</v>
      </c>
      <c r="P8750" s="21">
        <f t="shared" si="1940"/>
        <v>0</v>
      </c>
      <c r="Q8750" s="21">
        <f t="shared" si="1941"/>
        <v>0.75910815787401487</v>
      </c>
      <c r="R8750">
        <f t="shared" si="1942"/>
        <v>0.9440993384982781</v>
      </c>
      <c r="S8750" s="296">
        <f t="shared" si="1949"/>
        <v>0</v>
      </c>
      <c r="T8750" s="283">
        <f t="shared" si="1950"/>
        <v>0.2849090445425998</v>
      </c>
    </row>
    <row r="8751" spans="1:20" x14ac:dyDescent="0.25">
      <c r="A8751" s="286">
        <v>43465</v>
      </c>
      <c r="B8751" s="1">
        <f t="shared" si="1943"/>
        <v>1</v>
      </c>
      <c r="C8751" s="285">
        <v>13</v>
      </c>
      <c r="D8751" t="s">
        <v>714</v>
      </c>
      <c r="F8751" s="16">
        <v>45</v>
      </c>
      <c r="G8751" t="str">
        <f t="shared" si="1937"/>
        <v>heating</v>
      </c>
      <c r="H8751" s="283">
        <f>IF(G8751="heating",F8751*Assumptions!M$4+Assumptions!M$7,0)</f>
        <v>0.26267355323341679</v>
      </c>
      <c r="I8751" s="15">
        <f t="shared" si="1938"/>
        <v>0.90040206880052787</v>
      </c>
      <c r="J8751" s="15">
        <f t="shared" si="1939"/>
        <v>1.017726725449043</v>
      </c>
      <c r="K8751" s="283">
        <f t="shared" si="1944"/>
        <v>0.24070439068518512</v>
      </c>
      <c r="L8751" s="283">
        <f t="shared" si="1945"/>
        <v>3.8225513186096443</v>
      </c>
      <c r="M8751" s="283">
        <f t="shared" si="1946"/>
        <v>3.1393978710619757</v>
      </c>
      <c r="N8751" s="283">
        <f t="shared" si="1947"/>
        <v>3.3574836377085973</v>
      </c>
      <c r="O8751" s="283">
        <f t="shared" si="1948"/>
        <v>0.27404597767056732</v>
      </c>
      <c r="P8751" s="21">
        <f t="shared" si="1940"/>
        <v>0</v>
      </c>
      <c r="Q8751" s="21">
        <f t="shared" si="1941"/>
        <v>0.79115902007799765</v>
      </c>
      <c r="R8751">
        <f t="shared" si="1942"/>
        <v>0.9440993384982781</v>
      </c>
      <c r="S8751" s="296">
        <f t="shared" si="1949"/>
        <v>0</v>
      </c>
      <c r="T8751" s="283">
        <f t="shared" si="1950"/>
        <v>0.24070439068518512</v>
      </c>
    </row>
    <row r="8752" spans="1:20" x14ac:dyDescent="0.25">
      <c r="A8752" s="286">
        <v>43465</v>
      </c>
      <c r="B8752" s="1">
        <f t="shared" si="1943"/>
        <v>1</v>
      </c>
      <c r="C8752" s="285">
        <v>14</v>
      </c>
      <c r="D8752" t="s">
        <v>714</v>
      </c>
      <c r="F8752" s="16">
        <v>45</v>
      </c>
      <c r="G8752" t="str">
        <f t="shared" si="1937"/>
        <v>heating</v>
      </c>
      <c r="H8752" s="283">
        <f>IF(G8752="heating",F8752*Assumptions!M$4+Assumptions!M$7,0)</f>
        <v>0.26267355323341679</v>
      </c>
      <c r="I8752" s="15">
        <f t="shared" si="1938"/>
        <v>0.86032894500746537</v>
      </c>
      <c r="J8752" s="15">
        <f t="shared" si="1939"/>
        <v>1.017726725449043</v>
      </c>
      <c r="K8752" s="283">
        <f t="shared" si="1944"/>
        <v>0.22999164670147715</v>
      </c>
      <c r="L8752" s="283">
        <f t="shared" si="1945"/>
        <v>3.8225513186096443</v>
      </c>
      <c r="M8752" s="283">
        <f t="shared" si="1946"/>
        <v>2.9996764245193939</v>
      </c>
      <c r="N8752" s="283">
        <f t="shared" si="1947"/>
        <v>3.3574836377085973</v>
      </c>
      <c r="O8752" s="283">
        <f t="shared" si="1948"/>
        <v>0.2618493393367472</v>
      </c>
      <c r="P8752" s="21">
        <f t="shared" si="1940"/>
        <v>0</v>
      </c>
      <c r="Q8752" s="21">
        <f t="shared" si="1941"/>
        <v>0.84355555031342389</v>
      </c>
      <c r="R8752">
        <f t="shared" si="1942"/>
        <v>0.9440993384982781</v>
      </c>
      <c r="S8752" s="296">
        <f t="shared" si="1949"/>
        <v>0</v>
      </c>
      <c r="T8752" s="283">
        <f t="shared" si="1950"/>
        <v>0.22999164670147715</v>
      </c>
    </row>
    <row r="8753" spans="1:20" x14ac:dyDescent="0.25">
      <c r="A8753" s="286">
        <v>43465</v>
      </c>
      <c r="B8753" s="1">
        <f t="shared" si="1943"/>
        <v>1</v>
      </c>
      <c r="C8753" s="285">
        <v>15</v>
      </c>
      <c r="D8753" t="s">
        <v>714</v>
      </c>
      <c r="F8753" s="16">
        <v>46</v>
      </c>
      <c r="G8753" t="str">
        <f t="shared" si="1937"/>
        <v>heating</v>
      </c>
      <c r="H8753" s="283">
        <f>IF(G8753="heating",F8753*Assumptions!M$4+Assumptions!M$7,0)</f>
        <v>0.2519776789963768</v>
      </c>
      <c r="I8753" s="15">
        <f t="shared" si="1938"/>
        <v>0.85754515037175039</v>
      </c>
      <c r="J8753" s="15">
        <f t="shared" si="1939"/>
        <v>1.017726725449043</v>
      </c>
      <c r="K8753" s="283">
        <f t="shared" si="1944"/>
        <v>0.21991266710834395</v>
      </c>
      <c r="L8753" s="283">
        <f t="shared" si="1945"/>
        <v>3.8708416397494121</v>
      </c>
      <c r="M8753" s="283">
        <f t="shared" si="1946"/>
        <v>2.9044551357419333</v>
      </c>
      <c r="N8753" s="283">
        <f t="shared" si="1947"/>
        <v>3.4228778732085736</v>
      </c>
      <c r="O8753" s="283">
        <f t="shared" si="1948"/>
        <v>0.24869339207635172</v>
      </c>
      <c r="P8753" s="21">
        <f t="shared" si="1940"/>
        <v>0</v>
      </c>
      <c r="Q8753" s="21">
        <f t="shared" si="1941"/>
        <v>0.96592607327566882</v>
      </c>
      <c r="R8753">
        <f t="shared" si="1942"/>
        <v>0.9440993384982781</v>
      </c>
      <c r="S8753" s="296">
        <f t="shared" si="1949"/>
        <v>0</v>
      </c>
      <c r="T8753" s="283">
        <f t="shared" si="1950"/>
        <v>0.21991266710834395</v>
      </c>
    </row>
    <row r="8754" spans="1:20" x14ac:dyDescent="0.25">
      <c r="A8754" s="286">
        <v>43465</v>
      </c>
      <c r="B8754" s="1">
        <f t="shared" si="1943"/>
        <v>1</v>
      </c>
      <c r="C8754" s="285">
        <v>16</v>
      </c>
      <c r="D8754" t="s">
        <v>714</v>
      </c>
      <c r="F8754" s="16">
        <v>41</v>
      </c>
      <c r="G8754" t="str">
        <f t="shared" si="1937"/>
        <v>heating</v>
      </c>
      <c r="H8754" s="283">
        <f>IF(G8754="heating",F8754*Assumptions!M$4+Assumptions!M$7,0)</f>
        <v>0.30545705018157687</v>
      </c>
      <c r="I8754" s="15">
        <f t="shared" si="1938"/>
        <v>0.88344815438260227</v>
      </c>
      <c r="J8754" s="15">
        <f t="shared" si="1939"/>
        <v>1.017726725449043</v>
      </c>
      <c r="K8754" s="283">
        <f t="shared" si="1944"/>
        <v>0.27463912100450771</v>
      </c>
      <c r="L8754" s="283">
        <f t="shared" si="1945"/>
        <v>3.6290180754851575</v>
      </c>
      <c r="M8754" s="283">
        <f t="shared" si="1946"/>
        <v>3.4006391808387555</v>
      </c>
      <c r="N8754" s="283">
        <f t="shared" si="1947"/>
        <v>3.0927664988509331</v>
      </c>
      <c r="O8754" s="283">
        <f t="shared" si="1948"/>
        <v>0.32225851344775314</v>
      </c>
      <c r="P8754" s="21">
        <f t="shared" si="1940"/>
        <v>0</v>
      </c>
      <c r="Q8754" s="21">
        <f t="shared" si="1941"/>
        <v>1.1649354943302594</v>
      </c>
      <c r="R8754">
        <f t="shared" si="1942"/>
        <v>0.9440993384982781</v>
      </c>
      <c r="S8754" s="296">
        <f t="shared" si="1949"/>
        <v>0</v>
      </c>
      <c r="T8754" s="283">
        <f t="shared" si="1950"/>
        <v>0.27463912100450771</v>
      </c>
    </row>
    <row r="8755" spans="1:20" x14ac:dyDescent="0.25">
      <c r="A8755" s="286">
        <v>43465</v>
      </c>
      <c r="B8755" s="1">
        <f t="shared" si="1943"/>
        <v>1</v>
      </c>
      <c r="C8755" s="285">
        <v>17</v>
      </c>
      <c r="D8755" t="s">
        <v>714</v>
      </c>
      <c r="E8755" t="s">
        <v>685</v>
      </c>
      <c r="F8755" s="16">
        <v>37</v>
      </c>
      <c r="G8755" t="str">
        <f t="shared" si="1937"/>
        <v>heating</v>
      </c>
      <c r="H8755" s="283">
        <f>IF(G8755="heating",F8755*Assumptions!M$4+Assumptions!M$7,0)</f>
        <v>0.34824054712973695</v>
      </c>
      <c r="I8755" s="15">
        <f t="shared" si="1938"/>
        <v>0.94025748850374469</v>
      </c>
      <c r="J8755" s="15">
        <f t="shared" si="1939"/>
        <v>1.017726725449043</v>
      </c>
      <c r="K8755" s="283">
        <f t="shared" si="1944"/>
        <v>0.33324014645332645</v>
      </c>
      <c r="L8755" s="283">
        <f t="shared" si="1945"/>
        <v>3.3550920610042541</v>
      </c>
      <c r="M8755" s="283">
        <f t="shared" si="1946"/>
        <v>3.8147912736670126</v>
      </c>
      <c r="N8755" s="283">
        <f t="shared" si="1947"/>
        <v>2.8034223547707424</v>
      </c>
      <c r="O8755" s="283">
        <f t="shared" si="1948"/>
        <v>0.39881659924370622</v>
      </c>
      <c r="P8755" s="21">
        <f t="shared" si="1940"/>
        <v>0</v>
      </c>
      <c r="Q8755" s="21">
        <f t="shared" si="1941"/>
        <v>1.3521540118753073</v>
      </c>
      <c r="R8755">
        <f t="shared" si="1942"/>
        <v>0.9440993384982781</v>
      </c>
      <c r="S8755" s="296">
        <f t="shared" si="1949"/>
        <v>0</v>
      </c>
      <c r="T8755" s="283">
        <f t="shared" si="1950"/>
        <v>0.33324014645332645</v>
      </c>
    </row>
    <row r="8756" spans="1:20" x14ac:dyDescent="0.25">
      <c r="A8756" s="286">
        <v>43465</v>
      </c>
      <c r="B8756" s="1">
        <f t="shared" si="1943"/>
        <v>1</v>
      </c>
      <c r="C8756" s="285">
        <v>18</v>
      </c>
      <c r="D8756" t="s">
        <v>714</v>
      </c>
      <c r="E8756" t="s">
        <v>685</v>
      </c>
      <c r="F8756" s="16">
        <v>37</v>
      </c>
      <c r="G8756" t="str">
        <f t="shared" si="1937"/>
        <v>heating</v>
      </c>
      <c r="H8756" s="283">
        <f>IF(G8756="heating",F8756*Assumptions!M$4+Assumptions!M$7,0)</f>
        <v>0.34824054712973695</v>
      </c>
      <c r="I8756" s="15">
        <f t="shared" si="1938"/>
        <v>0.98182363790757687</v>
      </c>
      <c r="J8756" s="15">
        <f t="shared" si="1939"/>
        <v>1.017726725449043</v>
      </c>
      <c r="K8756" s="283">
        <f t="shared" si="1944"/>
        <v>0.3479717597445709</v>
      </c>
      <c r="L8756" s="283">
        <f t="shared" si="1945"/>
        <v>3.3550920610042541</v>
      </c>
      <c r="M8756" s="283">
        <f t="shared" si="1946"/>
        <v>3.983432508610016</v>
      </c>
      <c r="N8756" s="283">
        <f t="shared" si="1947"/>
        <v>2.8034223547707424</v>
      </c>
      <c r="O8756" s="283">
        <f t="shared" si="1948"/>
        <v>0.41644716379817948</v>
      </c>
      <c r="P8756" s="21">
        <f t="shared" si="1940"/>
        <v>0</v>
      </c>
      <c r="Q8756" s="21">
        <f t="shared" si="1941"/>
        <v>1.5598916921549892</v>
      </c>
      <c r="R8756">
        <f t="shared" si="1942"/>
        <v>0.9440993384982781</v>
      </c>
      <c r="S8756" s="296">
        <f t="shared" si="1949"/>
        <v>0</v>
      </c>
      <c r="T8756" s="283">
        <f t="shared" si="1950"/>
        <v>0.3479717597445709</v>
      </c>
    </row>
    <row r="8757" spans="1:20" x14ac:dyDescent="0.25">
      <c r="A8757" s="286">
        <v>43465</v>
      </c>
      <c r="B8757" s="1">
        <f t="shared" si="1943"/>
        <v>1</v>
      </c>
      <c r="C8757" s="285">
        <v>19</v>
      </c>
      <c r="D8757" t="s">
        <v>714</v>
      </c>
      <c r="F8757" s="16">
        <v>37</v>
      </c>
      <c r="G8757" t="str">
        <f t="shared" si="1937"/>
        <v>heating</v>
      </c>
      <c r="H8757" s="283">
        <f>IF(G8757="heating",F8757*Assumptions!M$4+Assumptions!M$7,0)</f>
        <v>0.34824054712973695</v>
      </c>
      <c r="I8757" s="15">
        <f t="shared" si="1938"/>
        <v>0.98418842963438757</v>
      </c>
      <c r="J8757" s="15">
        <f t="shared" si="1939"/>
        <v>1.017726725449043</v>
      </c>
      <c r="K8757" s="283">
        <f t="shared" si="1944"/>
        <v>0.34880987435786481</v>
      </c>
      <c r="L8757" s="283">
        <f t="shared" si="1945"/>
        <v>3.3550920610042541</v>
      </c>
      <c r="M8757" s="283">
        <f t="shared" si="1946"/>
        <v>3.9930268877601711</v>
      </c>
      <c r="N8757" s="283">
        <f t="shared" si="1947"/>
        <v>2.8034223547707424</v>
      </c>
      <c r="O8757" s="283">
        <f t="shared" si="1948"/>
        <v>0.41745020626892565</v>
      </c>
      <c r="P8757" s="21">
        <f t="shared" si="1940"/>
        <v>0</v>
      </c>
      <c r="Q8757" s="21">
        <f t="shared" si="1941"/>
        <v>1.6764212681468484</v>
      </c>
      <c r="R8757">
        <f t="shared" si="1942"/>
        <v>0.9440993384982781</v>
      </c>
      <c r="S8757" s="296">
        <f t="shared" si="1949"/>
        <v>0</v>
      </c>
      <c r="T8757" s="283">
        <f t="shared" si="1950"/>
        <v>0.34880987435786481</v>
      </c>
    </row>
    <row r="8758" spans="1:20" x14ac:dyDescent="0.25">
      <c r="A8758" s="286">
        <v>43465</v>
      </c>
      <c r="B8758" s="1">
        <f t="shared" si="1943"/>
        <v>1</v>
      </c>
      <c r="C8758" s="285">
        <v>20</v>
      </c>
      <c r="D8758" t="s">
        <v>714</v>
      </c>
      <c r="F8758" s="16">
        <v>36</v>
      </c>
      <c r="G8758" t="str">
        <f t="shared" si="1937"/>
        <v>heating</v>
      </c>
      <c r="H8758" s="283">
        <f>IF(G8758="heating",F8758*Assumptions!M$4+Assumptions!M$7,0)</f>
        <v>0.358936421366777</v>
      </c>
      <c r="I8758" s="15">
        <f t="shared" si="1938"/>
        <v>0.97071962311712034</v>
      </c>
      <c r="J8758" s="15">
        <f t="shared" si="1939"/>
        <v>1.017726725449043</v>
      </c>
      <c r="K8758" s="283">
        <f t="shared" si="1944"/>
        <v>0.3546030908400461</v>
      </c>
      <c r="L8758" s="283">
        <f t="shared" si="1945"/>
        <v>3.2767200477248446</v>
      </c>
      <c r="M8758" s="283">
        <f t="shared" si="1946"/>
        <v>3.9645224135995183</v>
      </c>
      <c r="N8758" s="283">
        <f t="shared" si="1947"/>
        <v>2.7263288431388362</v>
      </c>
      <c r="O8758" s="283">
        <f t="shared" si="1948"/>
        <v>0.42619035472002403</v>
      </c>
      <c r="P8758" s="21">
        <f t="shared" si="1940"/>
        <v>0</v>
      </c>
      <c r="Q8758" s="21">
        <f t="shared" si="1941"/>
        <v>1.52436960139122</v>
      </c>
      <c r="R8758">
        <f t="shared" si="1942"/>
        <v>0.9440993384982781</v>
      </c>
      <c r="S8758" s="296">
        <f t="shared" si="1949"/>
        <v>0</v>
      </c>
      <c r="T8758" s="283">
        <f t="shared" si="1950"/>
        <v>0.3546030908400461</v>
      </c>
    </row>
    <row r="8759" spans="1:20" x14ac:dyDescent="0.25">
      <c r="A8759" s="286">
        <v>43465</v>
      </c>
      <c r="B8759" s="1">
        <f t="shared" si="1943"/>
        <v>1</v>
      </c>
      <c r="C8759" s="285">
        <v>21</v>
      </c>
      <c r="D8759" t="s">
        <v>714</v>
      </c>
      <c r="F8759" s="16">
        <v>37</v>
      </c>
      <c r="G8759" t="str">
        <f t="shared" si="1937"/>
        <v>heating</v>
      </c>
      <c r="H8759" s="283">
        <f>IF(G8759="heating",F8759*Assumptions!M$4+Assumptions!M$7,0)</f>
        <v>0.34824054712973695</v>
      </c>
      <c r="I8759" s="15">
        <f t="shared" si="1938"/>
        <v>0.95751150862929935</v>
      </c>
      <c r="J8759" s="15">
        <f t="shared" si="1939"/>
        <v>1.017726725449043</v>
      </c>
      <c r="K8759" s="283">
        <f t="shared" si="1944"/>
        <v>0.33935520776775235</v>
      </c>
      <c r="L8759" s="283">
        <f t="shared" si="1945"/>
        <v>3.3550920610042541</v>
      </c>
      <c r="M8759" s="283">
        <f t="shared" si="1946"/>
        <v>3.8847938912642235</v>
      </c>
      <c r="N8759" s="283">
        <f t="shared" si="1947"/>
        <v>2.8034223547707424</v>
      </c>
      <c r="O8759" s="283">
        <f t="shared" si="1948"/>
        <v>0.40613500905579553</v>
      </c>
      <c r="P8759" s="21">
        <f t="shared" si="1940"/>
        <v>0</v>
      </c>
      <c r="Q8759" s="21">
        <f t="shared" si="1941"/>
        <v>1.4448604713749031</v>
      </c>
      <c r="R8759">
        <f t="shared" si="1942"/>
        <v>0.9440993384982781</v>
      </c>
      <c r="S8759" s="296">
        <f t="shared" si="1949"/>
        <v>0</v>
      </c>
      <c r="T8759" s="283">
        <f t="shared" si="1950"/>
        <v>0.33935520776775235</v>
      </c>
    </row>
    <row r="8760" spans="1:20" x14ac:dyDescent="0.25">
      <c r="A8760" s="286">
        <v>43465</v>
      </c>
      <c r="B8760" s="1">
        <f t="shared" si="1943"/>
        <v>1</v>
      </c>
      <c r="C8760" s="285">
        <v>22</v>
      </c>
      <c r="D8760" t="s">
        <v>714</v>
      </c>
      <c r="F8760" s="16">
        <v>37</v>
      </c>
      <c r="G8760" t="str">
        <f t="shared" si="1937"/>
        <v>heating</v>
      </c>
      <c r="H8760" s="283">
        <f>IF(G8760="heating",F8760*Assumptions!M$4+Assumptions!M$7,0)</f>
        <v>0.34824054712973695</v>
      </c>
      <c r="I8760" s="15">
        <f t="shared" si="1938"/>
        <v>0.9426530227543114</v>
      </c>
      <c r="J8760" s="15">
        <f t="shared" si="1939"/>
        <v>1.017726725449043</v>
      </c>
      <c r="K8760" s="283">
        <f t="shared" si="1944"/>
        <v>0.33408915663857175</v>
      </c>
      <c r="L8760" s="283">
        <f t="shared" si="1945"/>
        <v>3.3550920610042541</v>
      </c>
      <c r="M8760" s="283">
        <f t="shared" si="1946"/>
        <v>3.8245103806845755</v>
      </c>
      <c r="N8760" s="283">
        <f t="shared" si="1947"/>
        <v>2.8034223547707424</v>
      </c>
      <c r="O8760" s="283">
        <f t="shared" si="1948"/>
        <v>0.39983268136468275</v>
      </c>
      <c r="P8760" s="21">
        <f t="shared" si="1940"/>
        <v>0</v>
      </c>
      <c r="Q8760" s="21">
        <f t="shared" si="1941"/>
        <v>1.2427137171080138</v>
      </c>
      <c r="R8760">
        <f t="shared" si="1942"/>
        <v>0.9440993384982781</v>
      </c>
      <c r="S8760" s="296">
        <f t="shared" si="1949"/>
        <v>0</v>
      </c>
      <c r="T8760" s="283">
        <f t="shared" si="1950"/>
        <v>0.33408915663857175</v>
      </c>
    </row>
    <row r="8761" spans="1:20" x14ac:dyDescent="0.25">
      <c r="A8761" s="286">
        <v>43465</v>
      </c>
      <c r="B8761" s="1">
        <f t="shared" si="1943"/>
        <v>1</v>
      </c>
      <c r="C8761" s="285">
        <v>23</v>
      </c>
      <c r="D8761" t="s">
        <v>713</v>
      </c>
      <c r="F8761" s="16">
        <v>37</v>
      </c>
      <c r="G8761" t="str">
        <f t="shared" si="1937"/>
        <v>heating</v>
      </c>
      <c r="H8761" s="283">
        <f>IF(G8761="heating",F8761*Assumptions!M$4+Assumptions!M$7,0)</f>
        <v>0.34824054712973695</v>
      </c>
      <c r="I8761" s="15">
        <f t="shared" si="1938"/>
        <v>0.94450710149963013</v>
      </c>
      <c r="J8761" s="15">
        <f t="shared" si="1939"/>
        <v>1.017726725449043</v>
      </c>
      <c r="K8761" s="283">
        <f t="shared" si="1944"/>
        <v>0.33474626756848225</v>
      </c>
      <c r="L8761" s="283">
        <f t="shared" si="1945"/>
        <v>3.3550920610042541</v>
      </c>
      <c r="M8761" s="283">
        <f t="shared" si="1946"/>
        <v>3.8320327067546276</v>
      </c>
      <c r="N8761" s="283">
        <f t="shared" si="1947"/>
        <v>2.8034223547707424</v>
      </c>
      <c r="O8761" s="283">
        <f t="shared" si="1948"/>
        <v>0.40061910145596513</v>
      </c>
      <c r="P8761" s="21">
        <f t="shared" si="1940"/>
        <v>0</v>
      </c>
      <c r="Q8761" s="21">
        <f t="shared" si="1941"/>
        <v>1.0297519246597011</v>
      </c>
      <c r="R8761">
        <f t="shared" si="1942"/>
        <v>0.9440993384982781</v>
      </c>
      <c r="S8761" s="296">
        <f t="shared" si="1949"/>
        <v>0</v>
      </c>
      <c r="T8761" s="283">
        <f t="shared" si="1950"/>
        <v>0.33474626756848225</v>
      </c>
    </row>
    <row r="8762" spans="1:20" x14ac:dyDescent="0.25">
      <c r="B8762" s="1"/>
      <c r="I8762" s="283"/>
      <c r="J8762" s="283"/>
      <c r="P8762" s="21"/>
      <c r="Q8762" s="21"/>
      <c r="S8762" s="297"/>
    </row>
    <row r="8763" spans="1:20" x14ac:dyDescent="0.25">
      <c r="B8763" s="1"/>
      <c r="I8763" s="283"/>
      <c r="J8763" s="283"/>
      <c r="P8763" s="21"/>
      <c r="Q8763" s="21"/>
      <c r="S8763" s="297"/>
    </row>
    <row r="8764" spans="1:20" x14ac:dyDescent="0.25">
      <c r="B8764" s="1"/>
      <c r="I8764" s="283"/>
      <c r="J8764" s="283"/>
      <c r="P8764" s="21"/>
      <c r="Q8764" s="21"/>
      <c r="S8764" s="297"/>
    </row>
    <row r="8765" spans="1:20" x14ac:dyDescent="0.25">
      <c r="B8765" s="1"/>
      <c r="I8765" s="283"/>
      <c r="J8765" s="283"/>
      <c r="P8765" s="21"/>
      <c r="Q8765" s="21"/>
      <c r="S8765" s="297"/>
    </row>
    <row r="8766" spans="1:20" x14ac:dyDescent="0.25">
      <c r="B8766" s="1"/>
      <c r="I8766" s="283"/>
      <c r="J8766" s="283"/>
      <c r="P8766" s="21"/>
      <c r="Q8766" s="21"/>
      <c r="S8766" s="297"/>
    </row>
    <row r="8767" spans="1:20" x14ac:dyDescent="0.25">
      <c r="B8767" s="1"/>
      <c r="I8767" s="283"/>
      <c r="J8767" s="283"/>
      <c r="P8767" s="21"/>
      <c r="Q8767" s="21"/>
      <c r="S8767" s="297"/>
    </row>
    <row r="8768" spans="1:20" x14ac:dyDescent="0.25">
      <c r="B8768" s="1"/>
      <c r="I8768" s="283"/>
      <c r="J8768" s="283"/>
      <c r="P8768" s="21"/>
      <c r="Q8768" s="21"/>
      <c r="S8768" s="297"/>
    </row>
    <row r="8769" spans="2:19" x14ac:dyDescent="0.25">
      <c r="B8769" s="1"/>
      <c r="I8769" s="283"/>
      <c r="J8769" s="283"/>
      <c r="P8769" s="21"/>
      <c r="Q8769" s="21"/>
      <c r="S8769" s="297"/>
    </row>
    <row r="8770" spans="2:19" x14ac:dyDescent="0.25">
      <c r="B8770" s="1"/>
      <c r="I8770" s="283"/>
      <c r="J8770" s="283"/>
      <c r="P8770" s="21"/>
      <c r="Q8770" s="21"/>
      <c r="S8770" s="297"/>
    </row>
    <row r="8771" spans="2:19" x14ac:dyDescent="0.25">
      <c r="B8771" s="1"/>
      <c r="I8771" s="283"/>
      <c r="J8771" s="283"/>
      <c r="P8771" s="21"/>
      <c r="Q8771" s="21"/>
      <c r="S8771" s="297"/>
    </row>
    <row r="8772" spans="2:19" x14ac:dyDescent="0.25">
      <c r="B8772" s="1"/>
      <c r="I8772" s="283"/>
      <c r="J8772" s="283"/>
      <c r="P8772" s="21"/>
      <c r="Q8772" s="21"/>
      <c r="S8772" s="297"/>
    </row>
    <row r="8773" spans="2:19" x14ac:dyDescent="0.25">
      <c r="B8773" s="1"/>
      <c r="I8773" s="283"/>
      <c r="J8773" s="283"/>
      <c r="P8773" s="21"/>
      <c r="Q8773" s="21"/>
      <c r="S8773" s="297"/>
    </row>
    <row r="8774" spans="2:19" x14ac:dyDescent="0.25">
      <c r="B8774" s="1"/>
      <c r="I8774" s="283"/>
      <c r="J8774" s="283"/>
      <c r="P8774" s="21"/>
      <c r="Q8774" s="21"/>
      <c r="S8774" s="297"/>
    </row>
    <row r="8775" spans="2:19" x14ac:dyDescent="0.25">
      <c r="B8775" s="1"/>
      <c r="I8775" s="283"/>
      <c r="J8775" s="283"/>
      <c r="P8775" s="21"/>
      <c r="Q8775" s="21"/>
      <c r="S8775" s="297"/>
    </row>
    <row r="8776" spans="2:19" x14ac:dyDescent="0.25">
      <c r="B8776" s="1"/>
      <c r="I8776" s="283"/>
      <c r="J8776" s="283"/>
      <c r="P8776" s="21"/>
      <c r="Q8776" s="21"/>
      <c r="S8776" s="297"/>
    </row>
    <row r="8777" spans="2:19" x14ac:dyDescent="0.25">
      <c r="B8777" s="1"/>
      <c r="I8777" s="283"/>
      <c r="J8777" s="283"/>
      <c r="P8777" s="21"/>
      <c r="Q8777" s="21"/>
      <c r="S8777" s="297"/>
    </row>
    <row r="8778" spans="2:19" x14ac:dyDescent="0.25">
      <c r="B8778" s="1"/>
      <c r="I8778" s="283"/>
      <c r="J8778" s="283"/>
      <c r="P8778" s="21"/>
      <c r="Q8778" s="21"/>
      <c r="S8778" s="297"/>
    </row>
    <row r="8779" spans="2:19" x14ac:dyDescent="0.25">
      <c r="B8779" s="1"/>
      <c r="I8779" s="283"/>
      <c r="J8779" s="283"/>
      <c r="P8779" s="21"/>
      <c r="Q8779" s="21"/>
      <c r="S8779" s="297"/>
    </row>
    <row r="8780" spans="2:19" x14ac:dyDescent="0.25">
      <c r="B8780" s="1"/>
      <c r="I8780" s="283"/>
      <c r="J8780" s="283"/>
      <c r="P8780" s="21"/>
      <c r="Q8780" s="21"/>
      <c r="S8780" s="297"/>
    </row>
    <row r="8781" spans="2:19" x14ac:dyDescent="0.25">
      <c r="B8781" s="1"/>
      <c r="I8781" s="283"/>
      <c r="J8781" s="283"/>
      <c r="P8781" s="21"/>
      <c r="Q8781" s="21"/>
      <c r="S8781" s="297"/>
    </row>
    <row r="8782" spans="2:19" x14ac:dyDescent="0.25">
      <c r="B8782" s="1"/>
      <c r="I8782" s="283"/>
      <c r="J8782" s="283"/>
      <c r="P8782" s="21"/>
      <c r="Q8782" s="21"/>
      <c r="S8782" s="297"/>
    </row>
    <row r="8783" spans="2:19" x14ac:dyDescent="0.25">
      <c r="B8783" s="1"/>
      <c r="I8783" s="283"/>
      <c r="J8783" s="283"/>
      <c r="P8783" s="21"/>
      <c r="Q8783" s="21"/>
      <c r="S8783" s="297"/>
    </row>
    <row r="8784" spans="2:19" x14ac:dyDescent="0.25">
      <c r="B8784" s="1"/>
      <c r="I8784" s="283"/>
      <c r="J8784" s="283"/>
      <c r="P8784" s="21"/>
      <c r="Q8784" s="21"/>
      <c r="S8784" s="297"/>
    </row>
    <row r="8785" spans="2:19" x14ac:dyDescent="0.25">
      <c r="B8785" s="1"/>
      <c r="I8785" s="283"/>
      <c r="J8785" s="283"/>
      <c r="P8785" s="21"/>
      <c r="Q8785" s="21"/>
      <c r="S8785" s="297"/>
    </row>
    <row r="8786" spans="2:19" x14ac:dyDescent="0.25">
      <c r="B8786" s="1"/>
      <c r="I8786" s="283"/>
      <c r="J8786" s="283"/>
      <c r="P8786" s="21"/>
      <c r="Q8786" s="21"/>
      <c r="S8786" s="297"/>
    </row>
    <row r="8787" spans="2:19" x14ac:dyDescent="0.25">
      <c r="B8787" s="1"/>
      <c r="I8787" s="283"/>
      <c r="J8787" s="283"/>
      <c r="P8787" s="21"/>
      <c r="Q8787" s="21"/>
      <c r="S8787" s="297"/>
    </row>
    <row r="8788" spans="2:19" x14ac:dyDescent="0.25">
      <c r="B8788" s="1"/>
      <c r="I8788" s="283"/>
      <c r="J8788" s="283"/>
      <c r="P8788" s="21"/>
      <c r="Q8788" s="21"/>
      <c r="S8788" s="297"/>
    </row>
    <row r="8789" spans="2:19" x14ac:dyDescent="0.25">
      <c r="B8789" s="1"/>
      <c r="I8789" s="283"/>
      <c r="J8789" s="283"/>
      <c r="P8789" s="21"/>
      <c r="Q8789" s="21"/>
      <c r="S8789" s="297"/>
    </row>
    <row r="8790" spans="2:19" x14ac:dyDescent="0.25">
      <c r="B8790" s="1"/>
      <c r="I8790" s="283"/>
      <c r="J8790" s="283"/>
      <c r="P8790" s="21"/>
      <c r="Q8790" s="21"/>
      <c r="S8790" s="297"/>
    </row>
    <row r="8791" spans="2:19" x14ac:dyDescent="0.25">
      <c r="B8791" s="1"/>
      <c r="I8791" s="283"/>
      <c r="J8791" s="283"/>
      <c r="P8791" s="21"/>
      <c r="Q8791" s="21"/>
      <c r="S8791" s="297"/>
    </row>
    <row r="8792" spans="2:19" x14ac:dyDescent="0.25">
      <c r="B8792" s="1"/>
      <c r="I8792" s="283"/>
      <c r="J8792" s="283"/>
      <c r="P8792" s="21"/>
      <c r="Q8792" s="21"/>
      <c r="S8792" s="297"/>
    </row>
    <row r="8793" spans="2:19" x14ac:dyDescent="0.25">
      <c r="B8793" s="1"/>
      <c r="I8793" s="283"/>
      <c r="J8793" s="283"/>
      <c r="P8793" s="21"/>
      <c r="Q8793" s="21"/>
      <c r="S8793" s="297"/>
    </row>
    <row r="8794" spans="2:19" x14ac:dyDescent="0.25">
      <c r="B8794" s="1"/>
      <c r="I8794" s="283"/>
      <c r="J8794" s="283"/>
      <c r="P8794" s="21"/>
      <c r="Q8794" s="21"/>
      <c r="S8794" s="297"/>
    </row>
    <row r="8795" spans="2:19" x14ac:dyDescent="0.25">
      <c r="B8795" s="1"/>
      <c r="I8795" s="283"/>
      <c r="J8795" s="283"/>
      <c r="P8795" s="21"/>
      <c r="Q8795" s="21"/>
      <c r="S8795" s="297"/>
    </row>
    <row r="8796" spans="2:19" x14ac:dyDescent="0.25">
      <c r="B8796" s="1"/>
      <c r="I8796" s="283"/>
      <c r="J8796" s="283"/>
      <c r="P8796" s="21"/>
      <c r="Q8796" s="21"/>
      <c r="S8796" s="297"/>
    </row>
    <row r="8797" spans="2:19" x14ac:dyDescent="0.25">
      <c r="B8797" s="1"/>
      <c r="I8797" s="283"/>
      <c r="J8797" s="283"/>
      <c r="P8797" s="21"/>
      <c r="Q8797" s="21"/>
      <c r="S8797" s="297"/>
    </row>
    <row r="8798" spans="2:19" x14ac:dyDescent="0.25">
      <c r="B8798" s="1"/>
      <c r="I8798" s="283"/>
      <c r="J8798" s="283"/>
      <c r="P8798" s="21"/>
      <c r="Q8798" s="21"/>
      <c r="S8798" s="297"/>
    </row>
    <row r="8799" spans="2:19" x14ac:dyDescent="0.25">
      <c r="B8799" s="1"/>
      <c r="I8799" s="283"/>
      <c r="J8799" s="283"/>
      <c r="P8799" s="21"/>
      <c r="Q8799" s="21"/>
      <c r="S8799" s="297"/>
    </row>
    <row r="8800" spans="2:19" x14ac:dyDescent="0.25">
      <c r="B8800" s="1"/>
      <c r="I8800" s="283"/>
      <c r="J8800" s="283"/>
      <c r="P8800" s="21"/>
      <c r="Q8800" s="21"/>
      <c r="S8800" s="297"/>
    </row>
    <row r="8801" spans="2:19" x14ac:dyDescent="0.25">
      <c r="B8801" s="1"/>
      <c r="I8801" s="283"/>
      <c r="J8801" s="283"/>
      <c r="P8801" s="21"/>
      <c r="Q8801" s="21"/>
      <c r="S8801" s="297"/>
    </row>
    <row r="8802" spans="2:19" x14ac:dyDescent="0.25">
      <c r="B8802" s="1"/>
      <c r="I8802" s="283"/>
      <c r="J8802" s="283"/>
      <c r="P8802" s="21"/>
      <c r="Q8802" s="21"/>
      <c r="S8802" s="297"/>
    </row>
    <row r="8803" spans="2:19" x14ac:dyDescent="0.25">
      <c r="B8803" s="1"/>
      <c r="I8803" s="283"/>
      <c r="J8803" s="283"/>
      <c r="P8803" s="21"/>
      <c r="Q8803" s="21"/>
      <c r="S8803" s="297"/>
    </row>
    <row r="8804" spans="2:19" x14ac:dyDescent="0.25">
      <c r="B8804" s="1"/>
      <c r="I8804" s="283"/>
      <c r="J8804" s="283"/>
      <c r="P8804" s="21"/>
      <c r="Q8804" s="21"/>
      <c r="S8804" s="297"/>
    </row>
    <row r="8805" spans="2:19" x14ac:dyDescent="0.25">
      <c r="B8805" s="1"/>
      <c r="I8805" s="283"/>
      <c r="J8805" s="283"/>
      <c r="P8805" s="21"/>
      <c r="Q8805" s="21"/>
      <c r="S8805" s="297"/>
    </row>
    <row r="8806" spans="2:19" x14ac:dyDescent="0.25">
      <c r="B8806" s="1"/>
      <c r="I8806" s="283"/>
      <c r="J8806" s="283"/>
      <c r="P8806" s="21"/>
      <c r="Q8806" s="21"/>
      <c r="S8806" s="297"/>
    </row>
    <row r="8807" spans="2:19" x14ac:dyDescent="0.25">
      <c r="B8807" s="1"/>
      <c r="I8807" s="283"/>
      <c r="J8807" s="283"/>
      <c r="P8807" s="21"/>
      <c r="Q8807" s="21"/>
      <c r="S8807" s="297"/>
    </row>
    <row r="8808" spans="2:19" x14ac:dyDescent="0.25">
      <c r="B8808" s="1"/>
      <c r="I8808" s="283"/>
      <c r="J8808" s="283"/>
      <c r="P8808" s="21"/>
      <c r="Q8808" s="21"/>
      <c r="S8808" s="297"/>
    </row>
    <row r="8809" spans="2:19" x14ac:dyDescent="0.25">
      <c r="B8809" s="1"/>
      <c r="I8809" s="283"/>
      <c r="J8809" s="283"/>
      <c r="P8809" s="21"/>
      <c r="Q8809" s="21"/>
      <c r="S8809" s="297"/>
    </row>
    <row r="8810" spans="2:19" x14ac:dyDescent="0.25">
      <c r="B8810" s="1"/>
      <c r="I8810" s="283"/>
      <c r="J8810" s="283"/>
      <c r="P8810" s="21"/>
      <c r="Q8810" s="21"/>
      <c r="S8810" s="297"/>
    </row>
    <row r="8811" spans="2:19" x14ac:dyDescent="0.25">
      <c r="B8811" s="1"/>
      <c r="I8811" s="283"/>
      <c r="J8811" s="283"/>
      <c r="P8811" s="21"/>
      <c r="Q8811" s="21"/>
      <c r="S8811" s="297"/>
    </row>
    <row r="8812" spans="2:19" x14ac:dyDescent="0.25">
      <c r="B8812" s="1"/>
      <c r="I8812" s="283"/>
      <c r="J8812" s="283"/>
      <c r="P8812" s="21"/>
      <c r="Q8812" s="21"/>
      <c r="S8812" s="297"/>
    </row>
    <row r="8813" spans="2:19" x14ac:dyDescent="0.25">
      <c r="B8813" s="1"/>
      <c r="I8813" s="283"/>
      <c r="J8813" s="283"/>
      <c r="P8813" s="21"/>
      <c r="Q8813" s="21"/>
      <c r="S8813" s="297"/>
    </row>
    <row r="8814" spans="2:19" x14ac:dyDescent="0.25">
      <c r="B8814" s="1"/>
      <c r="I8814" s="283"/>
      <c r="J8814" s="283"/>
      <c r="P8814" s="21"/>
      <c r="Q8814" s="21"/>
      <c r="S8814" s="297"/>
    </row>
    <row r="8815" spans="2:19" x14ac:dyDescent="0.25">
      <c r="B8815" s="1"/>
      <c r="I8815" s="283"/>
      <c r="J8815" s="283"/>
      <c r="P8815" s="21"/>
      <c r="Q8815" s="21"/>
      <c r="S8815" s="297"/>
    </row>
    <row r="8816" spans="2:19" x14ac:dyDescent="0.25">
      <c r="B8816" s="1"/>
      <c r="I8816" s="283"/>
      <c r="J8816" s="283"/>
      <c r="P8816" s="21"/>
      <c r="Q8816" s="21"/>
      <c r="S8816" s="297"/>
    </row>
    <row r="8817" spans="2:19" x14ac:dyDescent="0.25">
      <c r="B8817" s="1"/>
      <c r="I8817" s="283"/>
      <c r="J8817" s="283"/>
      <c r="P8817" s="21"/>
      <c r="Q8817" s="21"/>
      <c r="S8817" s="297"/>
    </row>
    <row r="8818" spans="2:19" x14ac:dyDescent="0.25">
      <c r="B8818" s="1"/>
      <c r="I8818" s="283"/>
      <c r="J8818" s="283"/>
      <c r="P8818" s="21"/>
      <c r="Q8818" s="21"/>
      <c r="S8818" s="297"/>
    </row>
    <row r="8819" spans="2:19" x14ac:dyDescent="0.25">
      <c r="B8819" s="1"/>
      <c r="I8819" s="283"/>
      <c r="J8819" s="283"/>
      <c r="P8819" s="21"/>
      <c r="Q8819" s="21"/>
      <c r="S8819" s="297"/>
    </row>
    <row r="8820" spans="2:19" x14ac:dyDescent="0.25">
      <c r="B8820" s="1"/>
      <c r="I8820" s="283"/>
      <c r="J8820" s="283"/>
      <c r="P8820" s="21"/>
      <c r="Q8820" s="21"/>
      <c r="S8820" s="297"/>
    </row>
    <row r="8821" spans="2:19" x14ac:dyDescent="0.25">
      <c r="B8821" s="1"/>
      <c r="I8821" s="283"/>
      <c r="J8821" s="283"/>
      <c r="P8821" s="21"/>
      <c r="Q8821" s="21"/>
      <c r="S8821" s="297"/>
    </row>
    <row r="8822" spans="2:19" x14ac:dyDescent="0.25">
      <c r="B8822" s="1"/>
      <c r="I8822" s="283"/>
      <c r="J8822" s="283"/>
      <c r="P8822" s="21"/>
      <c r="Q8822" s="21"/>
      <c r="S8822" s="297"/>
    </row>
    <row r="8823" spans="2:19" x14ac:dyDescent="0.25">
      <c r="B8823" s="1"/>
      <c r="I8823" s="283"/>
      <c r="J8823" s="283"/>
      <c r="P8823" s="21"/>
      <c r="Q8823" s="21"/>
      <c r="S8823" s="297"/>
    </row>
    <row r="8824" spans="2:19" x14ac:dyDescent="0.25">
      <c r="B8824" s="1"/>
      <c r="I8824" s="283"/>
      <c r="J8824" s="283"/>
      <c r="P8824" s="21"/>
      <c r="Q8824" s="21"/>
      <c r="S8824" s="297"/>
    </row>
    <row r="8825" spans="2:19" x14ac:dyDescent="0.25">
      <c r="B8825" s="1"/>
      <c r="I8825" s="283"/>
      <c r="J8825" s="283"/>
      <c r="P8825" s="21"/>
      <c r="Q8825" s="21"/>
      <c r="S8825" s="297"/>
    </row>
    <row r="8826" spans="2:19" x14ac:dyDescent="0.25">
      <c r="B8826" s="1"/>
      <c r="I8826" s="283"/>
      <c r="J8826" s="283"/>
      <c r="P8826" s="21"/>
      <c r="Q8826" s="21"/>
      <c r="S8826" s="297"/>
    </row>
    <row r="8827" spans="2:19" x14ac:dyDescent="0.25">
      <c r="B8827" s="1"/>
      <c r="I8827" s="283"/>
      <c r="J8827" s="283"/>
      <c r="P8827" s="21"/>
      <c r="Q8827" s="21"/>
      <c r="S8827" s="297"/>
    </row>
    <row r="8828" spans="2:19" x14ac:dyDescent="0.25">
      <c r="B8828" s="1"/>
      <c r="I8828" s="283"/>
      <c r="J8828" s="283"/>
      <c r="P8828" s="21"/>
      <c r="Q8828" s="21"/>
      <c r="S8828" s="297"/>
    </row>
    <row r="8829" spans="2:19" x14ac:dyDescent="0.25">
      <c r="B8829" s="1"/>
      <c r="I8829" s="283"/>
      <c r="J8829" s="283"/>
      <c r="P8829" s="21"/>
      <c r="Q8829" s="21"/>
      <c r="S8829" s="297"/>
    </row>
    <row r="8830" spans="2:19" x14ac:dyDescent="0.25">
      <c r="B8830" s="1"/>
      <c r="I8830" s="283"/>
      <c r="J8830" s="283"/>
      <c r="P8830" s="21"/>
      <c r="Q8830" s="21"/>
      <c r="S8830" s="297"/>
    </row>
    <row r="8831" spans="2:19" x14ac:dyDescent="0.25">
      <c r="B8831" s="1"/>
      <c r="I8831" s="283"/>
      <c r="J8831" s="283"/>
      <c r="P8831" s="21"/>
      <c r="Q8831" s="21"/>
      <c r="S8831" s="297"/>
    </row>
    <row r="8832" spans="2:19" x14ac:dyDescent="0.25">
      <c r="B8832" s="1"/>
      <c r="I8832" s="283"/>
      <c r="J8832" s="283"/>
      <c r="P8832" s="21"/>
      <c r="Q8832" s="21"/>
      <c r="S8832" s="297"/>
    </row>
    <row r="8833" spans="2:19" x14ac:dyDescent="0.25">
      <c r="B8833" s="1"/>
      <c r="I8833" s="283"/>
      <c r="J8833" s="283"/>
      <c r="P8833" s="21"/>
      <c r="Q8833" s="21"/>
      <c r="S8833" s="297"/>
    </row>
    <row r="8834" spans="2:19" x14ac:dyDescent="0.25">
      <c r="B8834" s="1"/>
      <c r="I8834" s="283"/>
      <c r="J8834" s="283"/>
      <c r="P8834" s="21"/>
      <c r="Q8834" s="21"/>
      <c r="S8834" s="297"/>
    </row>
    <row r="8835" spans="2:19" x14ac:dyDescent="0.25">
      <c r="B8835" s="1"/>
      <c r="I8835" s="283"/>
      <c r="J8835" s="283"/>
      <c r="P8835" s="21"/>
      <c r="Q8835" s="21"/>
      <c r="S8835" s="297"/>
    </row>
    <row r="8836" spans="2:19" x14ac:dyDescent="0.25">
      <c r="B8836" s="1"/>
      <c r="I8836" s="283"/>
      <c r="J8836" s="283"/>
      <c r="P8836" s="21"/>
      <c r="Q8836" s="21"/>
      <c r="S8836" s="297"/>
    </row>
    <row r="8837" spans="2:19" x14ac:dyDescent="0.25">
      <c r="B8837" s="1"/>
      <c r="I8837" s="283"/>
      <c r="J8837" s="283"/>
      <c r="P8837" s="21"/>
      <c r="Q8837" s="21"/>
      <c r="S8837" s="297"/>
    </row>
    <row r="8838" spans="2:19" x14ac:dyDescent="0.25">
      <c r="B8838" s="1"/>
      <c r="I8838" s="283"/>
      <c r="J8838" s="283"/>
      <c r="P8838" s="21"/>
      <c r="Q8838" s="21"/>
      <c r="S8838" s="297"/>
    </row>
    <row r="8839" spans="2:19" x14ac:dyDescent="0.25">
      <c r="B8839" s="1"/>
      <c r="I8839" s="283"/>
      <c r="J8839" s="283"/>
      <c r="P8839" s="21"/>
      <c r="Q8839" s="21"/>
      <c r="S8839" s="297"/>
    </row>
    <row r="8840" spans="2:19" x14ac:dyDescent="0.25">
      <c r="B8840" s="1"/>
      <c r="I8840" s="283"/>
      <c r="J8840" s="283"/>
      <c r="P8840" s="21"/>
      <c r="Q8840" s="21"/>
      <c r="S8840" s="297"/>
    </row>
    <row r="8841" spans="2:19" x14ac:dyDescent="0.25">
      <c r="B8841" s="1"/>
      <c r="I8841" s="283"/>
      <c r="J8841" s="283"/>
      <c r="P8841" s="21"/>
      <c r="Q8841" s="21"/>
      <c r="S8841" s="297"/>
    </row>
    <row r="8842" spans="2:19" x14ac:dyDescent="0.25">
      <c r="B8842" s="1"/>
      <c r="I8842" s="283"/>
      <c r="J8842" s="283"/>
      <c r="P8842" s="21"/>
      <c r="Q8842" s="21"/>
      <c r="S8842" s="297"/>
    </row>
    <row r="8843" spans="2:19" x14ac:dyDescent="0.25">
      <c r="B8843" s="1"/>
      <c r="I8843" s="283"/>
      <c r="J8843" s="283"/>
      <c r="P8843" s="21"/>
      <c r="Q8843" s="21"/>
      <c r="S8843" s="297"/>
    </row>
    <row r="8844" spans="2:19" x14ac:dyDescent="0.25">
      <c r="B8844" s="1"/>
      <c r="I8844" s="283"/>
      <c r="J8844" s="283"/>
      <c r="P8844" s="21"/>
      <c r="Q8844" s="21"/>
      <c r="S8844" s="297"/>
    </row>
    <row r="8845" spans="2:19" x14ac:dyDescent="0.25">
      <c r="B8845" s="1"/>
      <c r="I8845" s="283"/>
      <c r="J8845" s="283"/>
      <c r="P8845" s="21"/>
      <c r="Q8845" s="21"/>
      <c r="S8845" s="297"/>
    </row>
    <row r="8846" spans="2:19" x14ac:dyDescent="0.25">
      <c r="B8846" s="1"/>
      <c r="I8846" s="283"/>
      <c r="J8846" s="283"/>
      <c r="P8846" s="21"/>
      <c r="Q8846" s="21"/>
      <c r="S8846" s="297"/>
    </row>
    <row r="8847" spans="2:19" x14ac:dyDescent="0.25">
      <c r="B8847" s="1"/>
      <c r="I8847" s="283"/>
      <c r="J8847" s="283"/>
      <c r="P8847" s="21"/>
      <c r="Q8847" s="21"/>
      <c r="S8847" s="297"/>
    </row>
    <row r="8848" spans="2:19" x14ac:dyDescent="0.25">
      <c r="B8848" s="1"/>
      <c r="I8848" s="283"/>
      <c r="J8848" s="283"/>
      <c r="P8848" s="21"/>
      <c r="Q8848" s="21"/>
      <c r="S8848" s="297"/>
    </row>
    <row r="8849" spans="2:19" x14ac:dyDescent="0.25">
      <c r="B8849" s="1"/>
      <c r="I8849" s="283"/>
      <c r="J8849" s="283"/>
      <c r="P8849" s="21"/>
      <c r="Q8849" s="21"/>
      <c r="S8849" s="297"/>
    </row>
    <row r="8850" spans="2:19" x14ac:dyDescent="0.25">
      <c r="B8850" s="1"/>
      <c r="I8850" s="283"/>
      <c r="J8850" s="283"/>
      <c r="P8850" s="21"/>
      <c r="Q8850" s="21"/>
      <c r="S8850" s="297"/>
    </row>
    <row r="8851" spans="2:19" x14ac:dyDescent="0.25">
      <c r="B8851" s="1"/>
      <c r="I8851" s="283"/>
      <c r="J8851" s="283"/>
      <c r="P8851" s="21"/>
      <c r="Q8851" s="21"/>
      <c r="S8851" s="297"/>
    </row>
    <row r="8852" spans="2:19" x14ac:dyDescent="0.25">
      <c r="B8852" s="1"/>
      <c r="I8852" s="283"/>
      <c r="J8852" s="283"/>
      <c r="P8852" s="21"/>
      <c r="Q8852" s="21"/>
      <c r="S8852" s="297"/>
    </row>
    <row r="8853" spans="2:19" x14ac:dyDescent="0.25">
      <c r="B8853" s="1"/>
      <c r="I8853" s="283"/>
      <c r="J8853" s="283"/>
      <c r="P8853" s="21"/>
      <c r="Q8853" s="21"/>
      <c r="S8853" s="297"/>
    </row>
    <row r="8854" spans="2:19" x14ac:dyDescent="0.25">
      <c r="B8854" s="1"/>
      <c r="I8854" s="283"/>
      <c r="J8854" s="283"/>
      <c r="P8854" s="21"/>
      <c r="Q8854" s="21"/>
      <c r="S8854" s="297"/>
    </row>
    <row r="8855" spans="2:19" x14ac:dyDescent="0.25">
      <c r="B8855" s="1"/>
      <c r="I8855" s="283"/>
      <c r="J8855" s="283"/>
      <c r="P8855" s="21"/>
      <c r="Q8855" s="21"/>
      <c r="S8855" s="297"/>
    </row>
    <row r="8856" spans="2:19" x14ac:dyDescent="0.25">
      <c r="B8856" s="1"/>
      <c r="I8856" s="283"/>
      <c r="J8856" s="283"/>
      <c r="P8856" s="21"/>
      <c r="Q8856" s="21"/>
      <c r="S8856" s="297"/>
    </row>
    <row r="8857" spans="2:19" x14ac:dyDescent="0.25">
      <c r="B8857" s="1"/>
      <c r="I8857" s="283"/>
      <c r="J8857" s="283"/>
      <c r="P8857" s="21"/>
      <c r="Q8857" s="21"/>
      <c r="S8857" s="297"/>
    </row>
    <row r="8858" spans="2:19" x14ac:dyDescent="0.25">
      <c r="B8858" s="1"/>
      <c r="I8858" s="283"/>
      <c r="J8858" s="283"/>
      <c r="P8858" s="21"/>
      <c r="Q8858" s="21"/>
      <c r="S8858" s="297"/>
    </row>
    <row r="8859" spans="2:19" x14ac:dyDescent="0.25">
      <c r="B8859" s="1"/>
      <c r="I8859" s="283"/>
      <c r="J8859" s="283"/>
      <c r="P8859" s="21"/>
      <c r="Q8859" s="21"/>
      <c r="S8859" s="297"/>
    </row>
    <row r="8860" spans="2:19" x14ac:dyDescent="0.25">
      <c r="B8860" s="1"/>
      <c r="I8860" s="283"/>
      <c r="J8860" s="283"/>
      <c r="P8860" s="21"/>
      <c r="Q8860" s="21"/>
      <c r="S8860" s="297"/>
    </row>
    <row r="8861" spans="2:19" x14ac:dyDescent="0.25">
      <c r="B8861" s="1"/>
      <c r="I8861" s="283"/>
      <c r="J8861" s="283"/>
      <c r="P8861" s="21"/>
      <c r="Q8861" s="21"/>
      <c r="S8861" s="297"/>
    </row>
    <row r="8862" spans="2:19" x14ac:dyDescent="0.25">
      <c r="B8862" s="1"/>
      <c r="I8862" s="283"/>
      <c r="J8862" s="283"/>
      <c r="P8862" s="21"/>
      <c r="Q8862" s="21"/>
      <c r="S8862" s="297"/>
    </row>
    <row r="8863" spans="2:19" x14ac:dyDescent="0.25">
      <c r="B8863" s="1"/>
      <c r="I8863" s="283"/>
      <c r="J8863" s="283"/>
      <c r="P8863" s="21"/>
      <c r="Q8863" s="21"/>
      <c r="S8863" s="297"/>
    </row>
    <row r="8864" spans="2:19" x14ac:dyDescent="0.25">
      <c r="B8864" s="1"/>
      <c r="I8864" s="283"/>
      <c r="J8864" s="283"/>
      <c r="P8864" s="21"/>
      <c r="Q8864" s="21"/>
      <c r="S8864" s="297"/>
    </row>
    <row r="8865" spans="2:19" x14ac:dyDescent="0.25">
      <c r="B8865" s="1"/>
      <c r="I8865" s="283"/>
      <c r="J8865" s="283"/>
      <c r="P8865" s="21"/>
      <c r="Q8865" s="21"/>
      <c r="S8865" s="297"/>
    </row>
    <row r="8866" spans="2:19" x14ac:dyDescent="0.25">
      <c r="B8866" s="1"/>
      <c r="I8866" s="283"/>
      <c r="J8866" s="283"/>
      <c r="P8866" s="21"/>
      <c r="Q8866" s="21"/>
      <c r="S8866" s="297"/>
    </row>
    <row r="8867" spans="2:19" x14ac:dyDescent="0.25">
      <c r="B8867" s="1"/>
      <c r="I8867" s="283"/>
      <c r="J8867" s="283"/>
      <c r="P8867" s="21"/>
      <c r="Q8867" s="21"/>
      <c r="S8867" s="297"/>
    </row>
    <row r="8868" spans="2:19" x14ac:dyDescent="0.25">
      <c r="B8868" s="1"/>
      <c r="I8868" s="283"/>
      <c r="J8868" s="283"/>
      <c r="P8868" s="21"/>
      <c r="Q8868" s="21"/>
      <c r="S8868" s="297"/>
    </row>
    <row r="8869" spans="2:19" x14ac:dyDescent="0.25">
      <c r="B8869" s="1"/>
      <c r="I8869" s="283"/>
      <c r="J8869" s="283"/>
      <c r="P8869" s="21"/>
      <c r="Q8869" s="21"/>
      <c r="S8869" s="297"/>
    </row>
    <row r="8870" spans="2:19" x14ac:dyDescent="0.25">
      <c r="B8870" s="1"/>
      <c r="I8870" s="283"/>
      <c r="J8870" s="283"/>
      <c r="P8870" s="21"/>
      <c r="Q8870" s="21"/>
      <c r="S8870" s="297"/>
    </row>
    <row r="8871" spans="2:19" x14ac:dyDescent="0.25">
      <c r="B8871" s="1"/>
      <c r="I8871" s="283"/>
      <c r="J8871" s="283"/>
      <c r="P8871" s="21"/>
      <c r="Q8871" s="21"/>
      <c r="S8871" s="297"/>
    </row>
    <row r="8872" spans="2:19" x14ac:dyDescent="0.25">
      <c r="B8872" s="1"/>
      <c r="I8872" s="283"/>
      <c r="J8872" s="283"/>
      <c r="P8872" s="21"/>
      <c r="Q8872" s="21"/>
      <c r="S8872" s="297"/>
    </row>
    <row r="8873" spans="2:19" x14ac:dyDescent="0.25">
      <c r="B8873" s="1"/>
      <c r="I8873" s="283"/>
      <c r="J8873" s="283"/>
      <c r="P8873" s="21"/>
      <c r="Q8873" s="21"/>
      <c r="S8873" s="297"/>
    </row>
    <row r="8874" spans="2:19" x14ac:dyDescent="0.25">
      <c r="B8874" s="1"/>
      <c r="I8874" s="283"/>
      <c r="J8874" s="283"/>
      <c r="P8874" s="21"/>
      <c r="Q8874" s="21"/>
      <c r="S8874" s="297"/>
    </row>
    <row r="8875" spans="2:19" x14ac:dyDescent="0.25">
      <c r="B8875" s="1"/>
      <c r="I8875" s="283"/>
      <c r="J8875" s="283"/>
      <c r="P8875" s="21"/>
      <c r="Q8875" s="21"/>
      <c r="S8875" s="297"/>
    </row>
    <row r="8876" spans="2:19" x14ac:dyDescent="0.25">
      <c r="B8876" s="1"/>
      <c r="I8876" s="283"/>
      <c r="J8876" s="283"/>
      <c r="P8876" s="21"/>
      <c r="Q8876" s="21"/>
      <c r="S8876" s="297"/>
    </row>
    <row r="8877" spans="2:19" x14ac:dyDescent="0.25">
      <c r="B8877" s="1"/>
      <c r="I8877" s="283"/>
      <c r="J8877" s="283"/>
      <c r="P8877" s="21"/>
      <c r="Q8877" s="21"/>
      <c r="S8877" s="297"/>
    </row>
    <row r="8878" spans="2:19" x14ac:dyDescent="0.25">
      <c r="B8878" s="1"/>
      <c r="I8878" s="283"/>
      <c r="J8878" s="283"/>
      <c r="P8878" s="21"/>
      <c r="Q8878" s="21"/>
      <c r="S8878" s="297"/>
    </row>
    <row r="8879" spans="2:19" x14ac:dyDescent="0.25">
      <c r="B8879" s="1"/>
      <c r="I8879" s="283"/>
      <c r="J8879" s="283"/>
      <c r="P8879" s="21"/>
      <c r="Q8879" s="21"/>
      <c r="S8879" s="297"/>
    </row>
    <row r="8880" spans="2:19" x14ac:dyDescent="0.25">
      <c r="B8880" s="1"/>
      <c r="I8880" s="283"/>
      <c r="J8880" s="283"/>
      <c r="P8880" s="21"/>
      <c r="Q8880" s="21"/>
      <c r="S8880" s="297"/>
    </row>
    <row r="8881" spans="2:19" x14ac:dyDescent="0.25">
      <c r="B8881" s="1"/>
      <c r="I8881" s="283"/>
      <c r="J8881" s="283"/>
      <c r="P8881" s="21"/>
      <c r="Q8881" s="21"/>
      <c r="S8881" s="297"/>
    </row>
    <row r="8882" spans="2:19" x14ac:dyDescent="0.25">
      <c r="B8882" s="1"/>
      <c r="I8882" s="283"/>
      <c r="J8882" s="283"/>
      <c r="P8882" s="21"/>
      <c r="Q8882" s="21"/>
      <c r="S8882" s="297"/>
    </row>
    <row r="8883" spans="2:19" x14ac:dyDescent="0.25">
      <c r="B8883" s="1"/>
      <c r="I8883" s="283"/>
      <c r="J8883" s="283"/>
      <c r="P8883" s="21"/>
      <c r="Q8883" s="21"/>
      <c r="S8883" s="297"/>
    </row>
    <row r="8884" spans="2:19" x14ac:dyDescent="0.25">
      <c r="B8884" s="1"/>
      <c r="I8884" s="283"/>
      <c r="J8884" s="283"/>
      <c r="P8884" s="21"/>
      <c r="Q8884" s="21"/>
      <c r="S8884" s="297"/>
    </row>
    <row r="8885" spans="2:19" x14ac:dyDescent="0.25">
      <c r="B8885" s="1"/>
      <c r="I8885" s="283"/>
      <c r="J8885" s="283"/>
      <c r="P8885" s="21"/>
      <c r="Q8885" s="21"/>
      <c r="S8885" s="297"/>
    </row>
    <row r="8886" spans="2:19" x14ac:dyDescent="0.25">
      <c r="B8886" s="1"/>
      <c r="I8886" s="283"/>
      <c r="J8886" s="283"/>
      <c r="P8886" s="21"/>
      <c r="Q8886" s="21"/>
      <c r="S8886" s="297"/>
    </row>
    <row r="8887" spans="2:19" x14ac:dyDescent="0.25">
      <c r="B8887" s="1"/>
      <c r="I8887" s="283"/>
      <c r="J8887" s="283"/>
      <c r="P8887" s="21"/>
      <c r="Q8887" s="21"/>
      <c r="S8887" s="297"/>
    </row>
    <row r="8888" spans="2:19" x14ac:dyDescent="0.25">
      <c r="B8888" s="1"/>
      <c r="I8888" s="283"/>
      <c r="J8888" s="283"/>
      <c r="P8888" s="21"/>
      <c r="Q8888" s="21"/>
      <c r="S8888" s="297"/>
    </row>
    <row r="8889" spans="2:19" x14ac:dyDescent="0.25">
      <c r="B8889" s="1"/>
      <c r="I8889" s="283"/>
      <c r="J8889" s="283"/>
      <c r="P8889" s="21"/>
      <c r="Q8889" s="21"/>
      <c r="S8889" s="297"/>
    </row>
    <row r="8890" spans="2:19" x14ac:dyDescent="0.25">
      <c r="B8890" s="1"/>
      <c r="I8890" s="283"/>
      <c r="J8890" s="283"/>
      <c r="P8890" s="21"/>
      <c r="Q8890" s="21"/>
      <c r="S8890" s="297"/>
    </row>
    <row r="8891" spans="2:19" x14ac:dyDescent="0.25">
      <c r="B8891" s="1"/>
      <c r="I8891" s="283"/>
      <c r="J8891" s="283"/>
      <c r="P8891" s="21"/>
      <c r="Q8891" s="21"/>
      <c r="S8891" s="297"/>
    </row>
    <row r="8892" spans="2:19" x14ac:dyDescent="0.25">
      <c r="B8892" s="1"/>
      <c r="I8892" s="283"/>
      <c r="J8892" s="283"/>
      <c r="P8892" s="21"/>
      <c r="Q8892" s="21"/>
      <c r="S8892" s="297"/>
    </row>
    <row r="8893" spans="2:19" x14ac:dyDescent="0.25">
      <c r="B8893" s="1"/>
      <c r="I8893" s="283"/>
      <c r="J8893" s="283"/>
      <c r="P8893" s="21"/>
      <c r="Q8893" s="21"/>
      <c r="S8893" s="297"/>
    </row>
    <row r="8894" spans="2:19" x14ac:dyDescent="0.25">
      <c r="B8894" s="1"/>
      <c r="I8894" s="283"/>
      <c r="J8894" s="283"/>
      <c r="P8894" s="21"/>
      <c r="Q8894" s="21"/>
      <c r="S8894" s="297"/>
    </row>
    <row r="8895" spans="2:19" x14ac:dyDescent="0.25">
      <c r="B8895" s="1"/>
      <c r="I8895" s="283"/>
      <c r="J8895" s="283"/>
      <c r="P8895" s="21"/>
      <c r="Q8895" s="21"/>
      <c r="S8895" s="297"/>
    </row>
    <row r="8896" spans="2:19" x14ac:dyDescent="0.25">
      <c r="B8896" s="1"/>
      <c r="I8896" s="283"/>
      <c r="J8896" s="283"/>
      <c r="P8896" s="21"/>
      <c r="Q8896" s="21"/>
      <c r="S8896" s="297"/>
    </row>
    <row r="8897" spans="2:19" x14ac:dyDescent="0.25">
      <c r="B8897" s="1"/>
      <c r="I8897" s="283"/>
      <c r="J8897" s="283"/>
      <c r="P8897" s="21"/>
      <c r="Q8897" s="21"/>
      <c r="S8897" s="297"/>
    </row>
    <row r="8898" spans="2:19" x14ac:dyDescent="0.25">
      <c r="B8898" s="1"/>
      <c r="I8898" s="283"/>
      <c r="J8898" s="283"/>
      <c r="P8898" s="21"/>
      <c r="Q8898" s="21"/>
      <c r="S8898" s="297"/>
    </row>
    <row r="8899" spans="2:19" x14ac:dyDescent="0.25">
      <c r="B8899" s="1"/>
      <c r="I8899" s="283"/>
      <c r="J8899" s="283"/>
      <c r="P8899" s="21"/>
      <c r="Q8899" s="21"/>
      <c r="S8899" s="297"/>
    </row>
    <row r="8900" spans="2:19" x14ac:dyDescent="0.25">
      <c r="B8900" s="1"/>
      <c r="I8900" s="283"/>
      <c r="J8900" s="283"/>
      <c r="P8900" s="21"/>
      <c r="Q8900" s="21"/>
      <c r="S8900" s="297"/>
    </row>
    <row r="8901" spans="2:19" x14ac:dyDescent="0.25">
      <c r="B8901" s="1"/>
      <c r="I8901" s="283"/>
      <c r="J8901" s="283"/>
      <c r="P8901" s="21"/>
      <c r="Q8901" s="21"/>
      <c r="S8901" s="297"/>
    </row>
    <row r="8902" spans="2:19" x14ac:dyDescent="0.25">
      <c r="B8902" s="1"/>
      <c r="I8902" s="283"/>
      <c r="J8902" s="283"/>
      <c r="P8902" s="21"/>
      <c r="Q8902" s="21"/>
      <c r="S8902" s="297"/>
    </row>
    <row r="8903" spans="2:19" x14ac:dyDescent="0.25">
      <c r="B8903" s="1"/>
      <c r="I8903" s="283"/>
      <c r="J8903" s="283"/>
      <c r="P8903" s="21"/>
      <c r="Q8903" s="21"/>
      <c r="S8903" s="297"/>
    </row>
    <row r="8904" spans="2:19" x14ac:dyDescent="0.25">
      <c r="B8904" s="1"/>
      <c r="I8904" s="283"/>
      <c r="J8904" s="283"/>
      <c r="P8904" s="21"/>
      <c r="Q8904" s="21"/>
      <c r="S8904" s="297"/>
    </row>
    <row r="8905" spans="2:19" x14ac:dyDescent="0.25">
      <c r="B8905" s="1"/>
      <c r="I8905" s="283"/>
      <c r="J8905" s="283"/>
      <c r="P8905" s="21"/>
      <c r="Q8905" s="21"/>
      <c r="S8905" s="297"/>
    </row>
    <row r="8906" spans="2:19" x14ac:dyDescent="0.25">
      <c r="B8906" s="1"/>
      <c r="I8906" s="283"/>
      <c r="J8906" s="283"/>
      <c r="P8906" s="21"/>
      <c r="Q8906" s="21"/>
      <c r="S8906" s="297"/>
    </row>
    <row r="8907" spans="2:19" x14ac:dyDescent="0.25">
      <c r="B8907" s="1"/>
      <c r="I8907" s="283"/>
      <c r="J8907" s="283"/>
      <c r="P8907" s="21"/>
      <c r="Q8907" s="21"/>
      <c r="S8907" s="297"/>
    </row>
    <row r="8908" spans="2:19" x14ac:dyDescent="0.25">
      <c r="B8908" s="1"/>
      <c r="I8908" s="283"/>
      <c r="J8908" s="283"/>
      <c r="P8908" s="21"/>
      <c r="Q8908" s="21"/>
      <c r="S8908" s="297"/>
    </row>
    <row r="8909" spans="2:19" x14ac:dyDescent="0.25">
      <c r="B8909" s="1"/>
      <c r="I8909" s="283"/>
      <c r="J8909" s="283"/>
      <c r="P8909" s="21"/>
      <c r="Q8909" s="21"/>
      <c r="S8909" s="297"/>
    </row>
    <row r="8910" spans="2:19" x14ac:dyDescent="0.25">
      <c r="B8910" s="1"/>
      <c r="I8910" s="283"/>
      <c r="J8910" s="283"/>
      <c r="P8910" s="21"/>
      <c r="Q8910" s="21"/>
      <c r="S8910" s="297"/>
    </row>
    <row r="8911" spans="2:19" x14ac:dyDescent="0.25">
      <c r="B8911" s="1"/>
      <c r="I8911" s="283"/>
      <c r="J8911" s="283"/>
      <c r="P8911" s="21"/>
      <c r="Q8911" s="21"/>
      <c r="S8911" s="297"/>
    </row>
    <row r="8912" spans="2:19" x14ac:dyDescent="0.25">
      <c r="B8912" s="1"/>
      <c r="I8912" s="283"/>
      <c r="J8912" s="283"/>
      <c r="P8912" s="21"/>
      <c r="Q8912" s="21"/>
      <c r="S8912" s="297"/>
    </row>
    <row r="8913" spans="2:19" x14ac:dyDescent="0.25">
      <c r="B8913" s="1"/>
      <c r="I8913" s="283"/>
      <c r="J8913" s="283"/>
      <c r="P8913" s="21"/>
      <c r="Q8913" s="21"/>
      <c r="S8913" s="297"/>
    </row>
    <row r="8914" spans="2:19" x14ac:dyDescent="0.25">
      <c r="B8914" s="1"/>
      <c r="I8914" s="283"/>
      <c r="J8914" s="283"/>
      <c r="P8914" s="21"/>
      <c r="Q8914" s="21"/>
      <c r="S8914" s="297"/>
    </row>
    <row r="8915" spans="2:19" x14ac:dyDescent="0.25">
      <c r="B8915" s="1"/>
      <c r="I8915" s="283"/>
      <c r="J8915" s="283"/>
      <c r="P8915" s="21"/>
      <c r="Q8915" s="21"/>
      <c r="S8915" s="297"/>
    </row>
    <row r="8916" spans="2:19" x14ac:dyDescent="0.25">
      <c r="B8916" s="1"/>
      <c r="I8916" s="283"/>
      <c r="J8916" s="283"/>
      <c r="P8916" s="21"/>
      <c r="Q8916" s="21"/>
      <c r="S8916" s="297"/>
    </row>
    <row r="8917" spans="2:19" x14ac:dyDescent="0.25">
      <c r="B8917" s="1"/>
      <c r="I8917" s="283"/>
      <c r="J8917" s="283"/>
      <c r="P8917" s="21"/>
      <c r="Q8917" s="21"/>
      <c r="S8917" s="297"/>
    </row>
    <row r="8918" spans="2:19" x14ac:dyDescent="0.25">
      <c r="B8918" s="1"/>
      <c r="I8918" s="283"/>
      <c r="J8918" s="283"/>
      <c r="P8918" s="21"/>
      <c r="Q8918" s="21"/>
      <c r="S8918" s="297"/>
    </row>
    <row r="8919" spans="2:19" x14ac:dyDescent="0.25">
      <c r="B8919" s="1"/>
      <c r="I8919" s="283"/>
      <c r="J8919" s="283"/>
      <c r="P8919" s="21"/>
      <c r="Q8919" s="21"/>
      <c r="S8919" s="297"/>
    </row>
    <row r="8920" spans="2:19" x14ac:dyDescent="0.25">
      <c r="B8920" s="1"/>
      <c r="I8920" s="283"/>
      <c r="J8920" s="283"/>
      <c r="P8920" s="21"/>
      <c r="Q8920" s="21"/>
      <c r="S8920" s="297"/>
    </row>
    <row r="8921" spans="2:19" x14ac:dyDescent="0.25">
      <c r="B8921" s="1"/>
      <c r="I8921" s="283"/>
      <c r="J8921" s="283"/>
      <c r="P8921" s="21"/>
      <c r="Q8921" s="21"/>
      <c r="S8921" s="297"/>
    </row>
    <row r="8922" spans="2:19" x14ac:dyDescent="0.25">
      <c r="B8922" s="1"/>
      <c r="I8922" s="283"/>
      <c r="J8922" s="283"/>
      <c r="P8922" s="21"/>
      <c r="Q8922" s="21"/>
      <c r="S8922" s="297"/>
    </row>
    <row r="8923" spans="2:19" x14ac:dyDescent="0.25">
      <c r="B8923" s="1"/>
      <c r="I8923" s="283"/>
      <c r="J8923" s="283"/>
      <c r="P8923" s="21"/>
      <c r="Q8923" s="21"/>
      <c r="S8923" s="297"/>
    </row>
    <row r="8924" spans="2:19" x14ac:dyDescent="0.25">
      <c r="B8924" s="1"/>
      <c r="I8924" s="283"/>
      <c r="J8924" s="283"/>
      <c r="P8924" s="21"/>
      <c r="Q8924" s="21"/>
      <c r="S8924" s="297"/>
    </row>
    <row r="8925" spans="2:19" x14ac:dyDescent="0.25">
      <c r="B8925" s="1"/>
      <c r="I8925" s="283"/>
      <c r="J8925" s="283"/>
      <c r="P8925" s="21"/>
      <c r="Q8925" s="21"/>
      <c r="S8925" s="297"/>
    </row>
    <row r="8926" spans="2:19" x14ac:dyDescent="0.25">
      <c r="B8926" s="1"/>
      <c r="I8926" s="283"/>
      <c r="J8926" s="283"/>
      <c r="P8926" s="21"/>
      <c r="Q8926" s="21"/>
      <c r="S8926" s="297"/>
    </row>
    <row r="8927" spans="2:19" x14ac:dyDescent="0.25">
      <c r="B8927" s="1"/>
      <c r="I8927" s="283"/>
      <c r="J8927" s="283"/>
      <c r="P8927" s="21"/>
      <c r="Q8927" s="21"/>
      <c r="S8927" s="297"/>
    </row>
    <row r="8928" spans="2:19" x14ac:dyDescent="0.25">
      <c r="B8928" s="1"/>
      <c r="I8928" s="283"/>
      <c r="J8928" s="283"/>
      <c r="P8928" s="21"/>
      <c r="Q8928" s="21"/>
      <c r="S8928" s="297"/>
    </row>
    <row r="8929" spans="2:19" x14ac:dyDescent="0.25">
      <c r="B8929" s="1"/>
      <c r="I8929" s="283"/>
      <c r="J8929" s="283"/>
      <c r="P8929" s="21"/>
      <c r="Q8929" s="21"/>
      <c r="S8929" s="297"/>
    </row>
    <row r="8930" spans="2:19" x14ac:dyDescent="0.25">
      <c r="B8930" s="1"/>
      <c r="I8930" s="283"/>
      <c r="J8930" s="283"/>
      <c r="P8930" s="21"/>
      <c r="Q8930" s="21"/>
      <c r="S8930" s="297"/>
    </row>
    <row r="8931" spans="2:19" x14ac:dyDescent="0.25">
      <c r="B8931" s="1"/>
      <c r="I8931" s="283"/>
      <c r="J8931" s="283"/>
      <c r="P8931" s="21"/>
      <c r="Q8931" s="21"/>
      <c r="S8931" s="297"/>
    </row>
    <row r="8932" spans="2:19" x14ac:dyDescent="0.25">
      <c r="B8932" s="1"/>
      <c r="I8932" s="283"/>
      <c r="J8932" s="283"/>
      <c r="P8932" s="21"/>
      <c r="Q8932" s="21"/>
      <c r="S8932" s="297"/>
    </row>
    <row r="8933" spans="2:19" x14ac:dyDescent="0.25">
      <c r="B8933" s="1"/>
      <c r="I8933" s="283"/>
      <c r="J8933" s="283"/>
      <c r="P8933" s="21"/>
      <c r="Q8933" s="21"/>
      <c r="S8933" s="297"/>
    </row>
    <row r="8934" spans="2:19" x14ac:dyDescent="0.25">
      <c r="B8934" s="1"/>
      <c r="I8934" s="283"/>
      <c r="J8934" s="283"/>
      <c r="P8934" s="21"/>
      <c r="Q8934" s="21"/>
      <c r="S8934" s="297"/>
    </row>
    <row r="8935" spans="2:19" x14ac:dyDescent="0.25">
      <c r="B8935" s="1"/>
      <c r="I8935" s="283"/>
      <c r="J8935" s="283"/>
      <c r="P8935" s="21"/>
      <c r="Q8935" s="21"/>
      <c r="S8935" s="297"/>
    </row>
    <row r="8936" spans="2:19" x14ac:dyDescent="0.25">
      <c r="B8936" s="1"/>
      <c r="I8936" s="283"/>
      <c r="J8936" s="283"/>
      <c r="P8936" s="21"/>
      <c r="Q8936" s="21"/>
      <c r="S8936" s="297"/>
    </row>
    <row r="8937" spans="2:19" x14ac:dyDescent="0.25">
      <c r="B8937" s="1"/>
      <c r="I8937" s="283"/>
      <c r="J8937" s="283"/>
      <c r="P8937" s="21"/>
      <c r="Q8937" s="21"/>
      <c r="S8937" s="297"/>
    </row>
    <row r="8938" spans="2:19" x14ac:dyDescent="0.25">
      <c r="B8938" s="1"/>
      <c r="I8938" s="283"/>
      <c r="J8938" s="283"/>
      <c r="P8938" s="21"/>
      <c r="Q8938" s="21"/>
      <c r="S8938" s="297"/>
    </row>
    <row r="8939" spans="2:19" x14ac:dyDescent="0.25">
      <c r="B8939" s="1"/>
      <c r="I8939" s="283"/>
      <c r="J8939" s="283"/>
      <c r="P8939" s="21"/>
      <c r="Q8939" s="21"/>
      <c r="S8939" s="297"/>
    </row>
    <row r="8940" spans="2:19" x14ac:dyDescent="0.25">
      <c r="B8940" s="1"/>
      <c r="I8940" s="283"/>
      <c r="J8940" s="283"/>
      <c r="P8940" s="21"/>
      <c r="Q8940" s="21"/>
      <c r="S8940" s="297"/>
    </row>
    <row r="8941" spans="2:19" x14ac:dyDescent="0.25">
      <c r="B8941" s="1"/>
      <c r="I8941" s="283"/>
      <c r="J8941" s="283"/>
      <c r="P8941" s="21"/>
      <c r="Q8941" s="21"/>
      <c r="S8941" s="297"/>
    </row>
    <row r="8942" spans="2:19" x14ac:dyDescent="0.25">
      <c r="B8942" s="1"/>
      <c r="I8942" s="283"/>
      <c r="J8942" s="283"/>
      <c r="P8942" s="21"/>
      <c r="Q8942" s="21"/>
      <c r="S8942" s="297"/>
    </row>
    <row r="8943" spans="2:19" x14ac:dyDescent="0.25">
      <c r="B8943" s="1"/>
      <c r="I8943" s="283"/>
      <c r="J8943" s="283"/>
      <c r="P8943" s="21"/>
      <c r="Q8943" s="21"/>
      <c r="S8943" s="297"/>
    </row>
    <row r="8944" spans="2:19" x14ac:dyDescent="0.25">
      <c r="B8944" s="1"/>
      <c r="I8944" s="283"/>
      <c r="J8944" s="283"/>
      <c r="P8944" s="21"/>
      <c r="Q8944" s="21"/>
      <c r="S8944" s="297"/>
    </row>
    <row r="8945" spans="2:19" x14ac:dyDescent="0.25">
      <c r="B8945" s="1"/>
      <c r="I8945" s="283"/>
      <c r="J8945" s="283"/>
      <c r="P8945" s="21"/>
      <c r="Q8945" s="21"/>
      <c r="S8945" s="297"/>
    </row>
    <row r="8946" spans="2:19" x14ac:dyDescent="0.25">
      <c r="B8946" s="1"/>
      <c r="I8946" s="283"/>
      <c r="J8946" s="283"/>
      <c r="P8946" s="21"/>
      <c r="Q8946" s="21"/>
      <c r="S8946" s="297"/>
    </row>
    <row r="8947" spans="2:19" x14ac:dyDescent="0.25">
      <c r="B8947" s="1"/>
      <c r="I8947" s="283"/>
      <c r="J8947" s="283"/>
      <c r="P8947" s="21"/>
      <c r="Q8947" s="21"/>
      <c r="S8947" s="297"/>
    </row>
    <row r="8948" spans="2:19" x14ac:dyDescent="0.25">
      <c r="B8948" s="1"/>
      <c r="I8948" s="283"/>
      <c r="J8948" s="283"/>
      <c r="P8948" s="21"/>
      <c r="Q8948" s="21"/>
      <c r="S8948" s="297"/>
    </row>
    <row r="8949" spans="2:19" x14ac:dyDescent="0.25">
      <c r="B8949" s="1"/>
      <c r="I8949" s="283"/>
      <c r="J8949" s="283"/>
      <c r="P8949" s="21"/>
      <c r="Q8949" s="21"/>
      <c r="S8949" s="297"/>
    </row>
    <row r="8950" spans="2:19" x14ac:dyDescent="0.25">
      <c r="B8950" s="1"/>
      <c r="I8950" s="283"/>
      <c r="J8950" s="283"/>
      <c r="P8950" s="21"/>
      <c r="Q8950" s="21"/>
      <c r="S8950" s="297"/>
    </row>
    <row r="8951" spans="2:19" x14ac:dyDescent="0.25">
      <c r="B8951" s="1"/>
      <c r="I8951" s="283"/>
      <c r="J8951" s="283"/>
      <c r="P8951" s="21"/>
      <c r="Q8951" s="21"/>
      <c r="S8951" s="297"/>
    </row>
    <row r="8952" spans="2:19" x14ac:dyDescent="0.25">
      <c r="B8952" s="1"/>
      <c r="I8952" s="283"/>
      <c r="J8952" s="283"/>
      <c r="P8952" s="21"/>
      <c r="Q8952" s="21"/>
      <c r="S8952" s="297"/>
    </row>
    <row r="8953" spans="2:19" x14ac:dyDescent="0.25">
      <c r="B8953" s="1"/>
      <c r="I8953" s="283"/>
      <c r="J8953" s="283"/>
      <c r="P8953" s="21"/>
      <c r="Q8953" s="21"/>
      <c r="S8953" s="297"/>
    </row>
    <row r="8954" spans="2:19" x14ac:dyDescent="0.25">
      <c r="B8954" s="1"/>
      <c r="I8954" s="283"/>
      <c r="J8954" s="283"/>
      <c r="P8954" s="21"/>
      <c r="Q8954" s="21"/>
      <c r="S8954" s="297"/>
    </row>
    <row r="8955" spans="2:19" x14ac:dyDescent="0.25">
      <c r="B8955" s="1"/>
      <c r="I8955" s="283"/>
      <c r="J8955" s="283"/>
      <c r="P8955" s="21"/>
      <c r="Q8955" s="21"/>
      <c r="S8955" s="297"/>
    </row>
    <row r="8956" spans="2:19" x14ac:dyDescent="0.25">
      <c r="B8956" s="1"/>
      <c r="I8956" s="283"/>
      <c r="J8956" s="283"/>
      <c r="P8956" s="21"/>
      <c r="Q8956" s="21"/>
      <c r="S8956" s="297"/>
    </row>
    <row r="8957" spans="2:19" x14ac:dyDescent="0.25">
      <c r="B8957" s="1"/>
      <c r="I8957" s="283"/>
      <c r="J8957" s="283"/>
      <c r="P8957" s="21"/>
      <c r="Q8957" s="21"/>
      <c r="S8957" s="297"/>
    </row>
    <row r="8958" spans="2:19" x14ac:dyDescent="0.25">
      <c r="B8958" s="1"/>
      <c r="I8958" s="283"/>
      <c r="J8958" s="283"/>
      <c r="P8958" s="21"/>
      <c r="Q8958" s="21"/>
      <c r="S8958" s="297"/>
    </row>
    <row r="8959" spans="2:19" x14ac:dyDescent="0.25">
      <c r="B8959" s="1"/>
      <c r="I8959" s="283"/>
      <c r="J8959" s="283"/>
      <c r="P8959" s="21"/>
      <c r="Q8959" s="21"/>
      <c r="S8959" s="297"/>
    </row>
    <row r="8960" spans="2:19" x14ac:dyDescent="0.25">
      <c r="B8960" s="1"/>
      <c r="I8960" s="283"/>
      <c r="J8960" s="283"/>
      <c r="P8960" s="21"/>
      <c r="Q8960" s="21"/>
      <c r="S8960" s="297"/>
    </row>
    <row r="8961" spans="2:19" x14ac:dyDescent="0.25">
      <c r="B8961" s="1"/>
      <c r="I8961" s="283"/>
      <c r="J8961" s="283"/>
      <c r="P8961" s="21"/>
      <c r="Q8961" s="21"/>
      <c r="S8961" s="297"/>
    </row>
    <row r="8962" spans="2:19" x14ac:dyDescent="0.25">
      <c r="B8962" s="1"/>
      <c r="I8962" s="283"/>
      <c r="J8962" s="283"/>
      <c r="P8962" s="21"/>
      <c r="Q8962" s="21"/>
      <c r="S8962" s="297"/>
    </row>
    <row r="8963" spans="2:19" x14ac:dyDescent="0.25">
      <c r="B8963" s="1"/>
      <c r="I8963" s="283"/>
      <c r="J8963" s="283"/>
      <c r="P8963" s="21"/>
      <c r="Q8963" s="21"/>
      <c r="S8963" s="297"/>
    </row>
    <row r="8964" spans="2:19" x14ac:dyDescent="0.25">
      <c r="B8964" s="1"/>
      <c r="I8964" s="283"/>
      <c r="J8964" s="283"/>
      <c r="P8964" s="21"/>
      <c r="Q8964" s="21"/>
      <c r="S8964" s="297"/>
    </row>
    <row r="8965" spans="2:19" x14ac:dyDescent="0.25">
      <c r="B8965" s="1"/>
      <c r="I8965" s="283"/>
      <c r="J8965" s="283"/>
      <c r="P8965" s="21"/>
      <c r="Q8965" s="21"/>
      <c r="S8965" s="297"/>
    </row>
    <row r="8966" spans="2:19" x14ac:dyDescent="0.25">
      <c r="B8966" s="1"/>
      <c r="I8966" s="283"/>
      <c r="J8966" s="283"/>
      <c r="P8966" s="21"/>
      <c r="Q8966" s="21"/>
      <c r="S8966" s="297"/>
    </row>
    <row r="8967" spans="2:19" x14ac:dyDescent="0.25">
      <c r="B8967" s="1"/>
      <c r="I8967" s="283"/>
      <c r="J8967" s="283"/>
      <c r="P8967" s="21"/>
      <c r="Q8967" s="21"/>
      <c r="S8967" s="297"/>
    </row>
    <row r="8968" spans="2:19" x14ac:dyDescent="0.25">
      <c r="B8968" s="1"/>
      <c r="I8968" s="283"/>
      <c r="J8968" s="283"/>
      <c r="P8968" s="21"/>
      <c r="Q8968" s="21"/>
      <c r="S8968" s="297"/>
    </row>
    <row r="8969" spans="2:19" x14ac:dyDescent="0.25">
      <c r="B8969" s="1"/>
      <c r="I8969" s="283"/>
      <c r="J8969" s="283"/>
      <c r="P8969" s="21"/>
      <c r="Q8969" s="21"/>
      <c r="S8969" s="297"/>
    </row>
    <row r="8970" spans="2:19" x14ac:dyDescent="0.25">
      <c r="B8970" s="1"/>
      <c r="I8970" s="283"/>
      <c r="J8970" s="283"/>
      <c r="P8970" s="21"/>
      <c r="Q8970" s="21"/>
      <c r="S8970" s="297"/>
    </row>
    <row r="8971" spans="2:19" x14ac:dyDescent="0.25">
      <c r="B8971" s="1"/>
      <c r="I8971" s="283"/>
      <c r="J8971" s="283"/>
      <c r="P8971" s="21"/>
      <c r="Q8971" s="21"/>
      <c r="S8971" s="297"/>
    </row>
    <row r="8972" spans="2:19" x14ac:dyDescent="0.25">
      <c r="B8972" s="1"/>
      <c r="I8972" s="283"/>
      <c r="J8972" s="283"/>
      <c r="P8972" s="21"/>
      <c r="Q8972" s="21"/>
      <c r="S8972" s="297"/>
    </row>
    <row r="8973" spans="2:19" x14ac:dyDescent="0.25">
      <c r="B8973" s="1"/>
      <c r="I8973" s="283"/>
      <c r="J8973" s="283"/>
      <c r="P8973" s="21"/>
      <c r="Q8973" s="21"/>
      <c r="S8973" s="297"/>
    </row>
    <row r="8974" spans="2:19" x14ac:dyDescent="0.25">
      <c r="B8974" s="1"/>
      <c r="I8974" s="283"/>
      <c r="J8974" s="283"/>
      <c r="P8974" s="21"/>
      <c r="Q8974" s="21"/>
      <c r="S8974" s="297"/>
    </row>
    <row r="8975" spans="2:19" x14ac:dyDescent="0.25">
      <c r="B8975" s="1"/>
      <c r="I8975" s="283"/>
      <c r="J8975" s="283"/>
      <c r="P8975" s="21"/>
      <c r="Q8975" s="21"/>
      <c r="S8975" s="297"/>
    </row>
    <row r="8976" spans="2:19" x14ac:dyDescent="0.25">
      <c r="B8976" s="1"/>
      <c r="I8976" s="283"/>
      <c r="J8976" s="283"/>
      <c r="P8976" s="21"/>
      <c r="Q8976" s="21"/>
      <c r="S8976" s="297"/>
    </row>
    <row r="8977" spans="2:19" x14ac:dyDescent="0.25">
      <c r="B8977" s="1"/>
      <c r="I8977" s="283"/>
      <c r="J8977" s="283"/>
      <c r="P8977" s="21"/>
      <c r="Q8977" s="21"/>
      <c r="S8977" s="297"/>
    </row>
    <row r="8978" spans="2:19" x14ac:dyDescent="0.25">
      <c r="B8978" s="1"/>
      <c r="I8978" s="283"/>
      <c r="J8978" s="283"/>
      <c r="P8978" s="21"/>
      <c r="Q8978" s="21"/>
      <c r="S8978" s="297"/>
    </row>
    <row r="8979" spans="2:19" x14ac:dyDescent="0.25">
      <c r="B8979" s="1"/>
      <c r="I8979" s="283"/>
      <c r="J8979" s="283"/>
      <c r="P8979" s="21"/>
      <c r="Q8979" s="21"/>
      <c r="S8979" s="297"/>
    </row>
    <row r="8980" spans="2:19" x14ac:dyDescent="0.25">
      <c r="B8980" s="1"/>
      <c r="I8980" s="283"/>
      <c r="J8980" s="283"/>
      <c r="P8980" s="21"/>
      <c r="Q8980" s="21"/>
      <c r="S8980" s="297"/>
    </row>
    <row r="8981" spans="2:19" x14ac:dyDescent="0.25">
      <c r="B8981" s="1"/>
      <c r="I8981" s="283"/>
      <c r="J8981" s="283"/>
      <c r="P8981" s="21"/>
      <c r="Q8981" s="21"/>
      <c r="S8981" s="297"/>
    </row>
    <row r="8982" spans="2:19" x14ac:dyDescent="0.25">
      <c r="B8982" s="1"/>
      <c r="I8982" s="283"/>
      <c r="J8982" s="283"/>
      <c r="P8982" s="21"/>
      <c r="Q8982" s="21"/>
      <c r="S8982" s="297"/>
    </row>
    <row r="8983" spans="2:19" x14ac:dyDescent="0.25">
      <c r="B8983" s="1"/>
      <c r="I8983" s="283"/>
      <c r="J8983" s="283"/>
      <c r="P8983" s="21"/>
      <c r="Q8983" s="21"/>
      <c r="S8983" s="297"/>
    </row>
    <row r="8984" spans="2:19" x14ac:dyDescent="0.25">
      <c r="B8984" s="1"/>
      <c r="I8984" s="283"/>
      <c r="J8984" s="283"/>
      <c r="P8984" s="21"/>
      <c r="Q8984" s="21"/>
      <c r="S8984" s="297"/>
    </row>
    <row r="8985" spans="2:19" x14ac:dyDescent="0.25">
      <c r="B8985" s="1"/>
      <c r="I8985" s="283"/>
      <c r="J8985" s="283"/>
      <c r="P8985" s="21"/>
      <c r="Q8985" s="21"/>
      <c r="S8985" s="297"/>
    </row>
    <row r="8986" spans="2:19" x14ac:dyDescent="0.25">
      <c r="B8986" s="1"/>
      <c r="I8986" s="283"/>
      <c r="J8986" s="283"/>
      <c r="P8986" s="21"/>
      <c r="Q8986" s="21"/>
      <c r="S8986" s="297"/>
    </row>
    <row r="8987" spans="2:19" x14ac:dyDescent="0.25">
      <c r="B8987" s="1"/>
      <c r="I8987" s="283"/>
      <c r="J8987" s="283"/>
      <c r="P8987" s="21"/>
      <c r="Q8987" s="21"/>
      <c r="S8987" s="297"/>
    </row>
    <row r="8988" spans="2:19" x14ac:dyDescent="0.25">
      <c r="B8988" s="1"/>
      <c r="I8988" s="283"/>
      <c r="J8988" s="283"/>
      <c r="P8988" s="21"/>
      <c r="Q8988" s="21"/>
      <c r="S8988" s="297"/>
    </row>
    <row r="8989" spans="2:19" x14ac:dyDescent="0.25">
      <c r="B8989" s="1"/>
      <c r="I8989" s="283"/>
      <c r="J8989" s="283"/>
      <c r="P8989" s="21"/>
      <c r="Q8989" s="21"/>
      <c r="S8989" s="297"/>
    </row>
    <row r="8990" spans="2:19" x14ac:dyDescent="0.25">
      <c r="B8990" s="1"/>
      <c r="I8990" s="283"/>
      <c r="J8990" s="283"/>
      <c r="P8990" s="21"/>
      <c r="Q8990" s="21"/>
      <c r="S8990" s="297"/>
    </row>
    <row r="8991" spans="2:19" x14ac:dyDescent="0.25">
      <c r="B8991" s="1"/>
      <c r="I8991" s="283"/>
      <c r="J8991" s="283"/>
      <c r="P8991" s="21"/>
      <c r="Q8991" s="21"/>
      <c r="S8991" s="297"/>
    </row>
    <row r="8992" spans="2:19" x14ac:dyDescent="0.25">
      <c r="B8992" s="1"/>
      <c r="I8992" s="283"/>
      <c r="J8992" s="283"/>
      <c r="P8992" s="21"/>
      <c r="Q8992" s="21"/>
      <c r="S8992" s="297"/>
    </row>
    <row r="8993" spans="2:19" x14ac:dyDescent="0.25">
      <c r="B8993" s="1"/>
      <c r="I8993" s="283"/>
      <c r="J8993" s="283"/>
      <c r="P8993" s="21"/>
      <c r="Q8993" s="21"/>
      <c r="S8993" s="297"/>
    </row>
    <row r="8994" spans="2:19" x14ac:dyDescent="0.25">
      <c r="B8994" s="1"/>
      <c r="I8994" s="283"/>
      <c r="J8994" s="283"/>
      <c r="P8994" s="21"/>
      <c r="Q8994" s="21"/>
      <c r="S8994" s="297"/>
    </row>
    <row r="8995" spans="2:19" x14ac:dyDescent="0.25">
      <c r="B8995" s="1"/>
      <c r="I8995" s="283"/>
      <c r="J8995" s="283"/>
      <c r="P8995" s="21"/>
      <c r="Q8995" s="21"/>
      <c r="S8995" s="297"/>
    </row>
    <row r="8996" spans="2:19" x14ac:dyDescent="0.25">
      <c r="B8996" s="1"/>
      <c r="I8996" s="283"/>
      <c r="J8996" s="283"/>
      <c r="P8996" s="21"/>
      <c r="Q8996" s="21"/>
      <c r="S8996" s="297"/>
    </row>
    <row r="8997" spans="2:19" x14ac:dyDescent="0.25">
      <c r="B8997" s="1"/>
      <c r="I8997" s="283"/>
      <c r="J8997" s="283"/>
      <c r="P8997" s="21"/>
      <c r="Q8997" s="21"/>
      <c r="S8997" s="297"/>
    </row>
    <row r="8998" spans="2:19" x14ac:dyDescent="0.25">
      <c r="B8998" s="1"/>
      <c r="I8998" s="283"/>
      <c r="J8998" s="283"/>
      <c r="P8998" s="21"/>
      <c r="Q8998" s="21"/>
      <c r="S8998" s="297"/>
    </row>
    <row r="8999" spans="2:19" x14ac:dyDescent="0.25">
      <c r="B8999" s="1"/>
      <c r="I8999" s="283"/>
      <c r="J8999" s="283"/>
      <c r="P8999" s="21"/>
      <c r="Q8999" s="21"/>
      <c r="S8999" s="297"/>
    </row>
    <row r="9000" spans="2:19" x14ac:dyDescent="0.25">
      <c r="B9000" s="1"/>
      <c r="I9000" s="283"/>
      <c r="J9000" s="283"/>
      <c r="P9000" s="21"/>
      <c r="Q9000" s="21"/>
      <c r="S9000" s="297"/>
    </row>
    <row r="9001" spans="2:19" x14ac:dyDescent="0.25">
      <c r="B9001" s="1"/>
      <c r="I9001" s="283"/>
      <c r="J9001" s="283"/>
      <c r="P9001" s="21"/>
      <c r="Q9001" s="21"/>
      <c r="S9001" s="297"/>
    </row>
    <row r="9002" spans="2:19" x14ac:dyDescent="0.25">
      <c r="B9002" s="1"/>
      <c r="I9002" s="283"/>
      <c r="J9002" s="283"/>
      <c r="P9002" s="21"/>
      <c r="Q9002" s="21"/>
      <c r="S9002" s="297"/>
    </row>
    <row r="9003" spans="2:19" x14ac:dyDescent="0.25">
      <c r="B9003" s="1"/>
      <c r="I9003" s="283"/>
      <c r="J9003" s="283"/>
      <c r="P9003" s="21"/>
      <c r="Q9003" s="21"/>
      <c r="S9003" s="297"/>
    </row>
    <row r="9004" spans="2:19" x14ac:dyDescent="0.25">
      <c r="B9004" s="1"/>
      <c r="I9004" s="283"/>
      <c r="J9004" s="283"/>
      <c r="P9004" s="21"/>
      <c r="Q9004" s="21"/>
      <c r="S9004" s="297"/>
    </row>
    <row r="9005" spans="2:19" x14ac:dyDescent="0.25">
      <c r="B9005" s="1"/>
      <c r="I9005" s="283"/>
      <c r="J9005" s="283"/>
      <c r="P9005" s="21"/>
      <c r="Q9005" s="21"/>
      <c r="S9005" s="297"/>
    </row>
    <row r="9006" spans="2:19" x14ac:dyDescent="0.25">
      <c r="B9006" s="1"/>
      <c r="I9006" s="283"/>
      <c r="J9006" s="283"/>
      <c r="P9006" s="21"/>
      <c r="Q9006" s="21"/>
      <c r="S9006" s="297"/>
    </row>
    <row r="9007" spans="2:19" x14ac:dyDescent="0.25">
      <c r="B9007" s="1"/>
      <c r="I9007" s="283"/>
      <c r="J9007" s="283"/>
      <c r="P9007" s="21"/>
      <c r="Q9007" s="21"/>
      <c r="S9007" s="297"/>
    </row>
    <row r="9008" spans="2:19" x14ac:dyDescent="0.25">
      <c r="B9008" s="1"/>
      <c r="I9008" s="283"/>
      <c r="J9008" s="283"/>
      <c r="P9008" s="21"/>
      <c r="Q9008" s="21"/>
      <c r="S9008" s="297"/>
    </row>
    <row r="9009" spans="2:19" x14ac:dyDescent="0.25">
      <c r="B9009" s="1"/>
      <c r="I9009" s="283"/>
      <c r="J9009" s="283"/>
      <c r="P9009" s="21"/>
      <c r="Q9009" s="21"/>
      <c r="S9009" s="297"/>
    </row>
    <row r="9010" spans="2:19" x14ac:dyDescent="0.25">
      <c r="B9010" s="1"/>
      <c r="I9010" s="283"/>
      <c r="J9010" s="283"/>
      <c r="P9010" s="21"/>
      <c r="Q9010" s="21"/>
      <c r="S9010" s="297"/>
    </row>
    <row r="9011" spans="2:19" x14ac:dyDescent="0.25">
      <c r="B9011" s="1"/>
      <c r="I9011" s="283"/>
      <c r="J9011" s="283"/>
      <c r="P9011" s="21"/>
      <c r="Q9011" s="21"/>
      <c r="S9011" s="297"/>
    </row>
    <row r="9012" spans="2:19" x14ac:dyDescent="0.25">
      <c r="B9012" s="1"/>
      <c r="I9012" s="283"/>
      <c r="J9012" s="283"/>
      <c r="P9012" s="21"/>
      <c r="Q9012" s="21"/>
      <c r="S9012" s="297"/>
    </row>
    <row r="9013" spans="2:19" x14ac:dyDescent="0.25">
      <c r="B9013" s="1"/>
      <c r="I9013" s="283"/>
      <c r="J9013" s="283"/>
      <c r="P9013" s="21"/>
      <c r="Q9013" s="21"/>
      <c r="S9013" s="297"/>
    </row>
    <row r="9014" spans="2:19" x14ac:dyDescent="0.25">
      <c r="B9014" s="1"/>
      <c r="I9014" s="283"/>
      <c r="J9014" s="283"/>
      <c r="P9014" s="21"/>
      <c r="Q9014" s="21"/>
      <c r="S9014" s="297"/>
    </row>
    <row r="9015" spans="2:19" x14ac:dyDescent="0.25">
      <c r="B9015" s="1"/>
      <c r="I9015" s="283"/>
      <c r="J9015" s="283"/>
      <c r="P9015" s="21"/>
      <c r="Q9015" s="21"/>
      <c r="S9015" s="297"/>
    </row>
    <row r="9016" spans="2:19" x14ac:dyDescent="0.25">
      <c r="B9016" s="1"/>
      <c r="I9016" s="283"/>
      <c r="J9016" s="283"/>
      <c r="P9016" s="21"/>
      <c r="Q9016" s="21"/>
      <c r="S9016" s="297"/>
    </row>
    <row r="9017" spans="2:19" x14ac:dyDescent="0.25">
      <c r="B9017" s="1"/>
      <c r="I9017" s="283"/>
      <c r="J9017" s="283"/>
      <c r="P9017" s="21"/>
      <c r="Q9017" s="21"/>
      <c r="S9017" s="297"/>
    </row>
    <row r="9018" spans="2:19" x14ac:dyDescent="0.25">
      <c r="B9018" s="1"/>
      <c r="I9018" s="283"/>
      <c r="J9018" s="283"/>
      <c r="P9018" s="21"/>
      <c r="Q9018" s="21"/>
      <c r="S9018" s="297"/>
    </row>
    <row r="9019" spans="2:19" x14ac:dyDescent="0.25">
      <c r="B9019" s="1"/>
      <c r="I9019" s="283"/>
      <c r="J9019" s="283"/>
      <c r="P9019" s="21"/>
      <c r="Q9019" s="21"/>
      <c r="S9019" s="297"/>
    </row>
    <row r="9020" spans="2:19" x14ac:dyDescent="0.25">
      <c r="B9020" s="1"/>
      <c r="I9020" s="283"/>
      <c r="J9020" s="283"/>
      <c r="P9020" s="21"/>
      <c r="Q9020" s="21"/>
      <c r="S9020" s="297"/>
    </row>
    <row r="9021" spans="2:19" x14ac:dyDescent="0.25">
      <c r="B9021" s="1"/>
      <c r="I9021" s="283"/>
      <c r="J9021" s="283"/>
      <c r="P9021" s="21"/>
      <c r="Q9021" s="21"/>
      <c r="S9021" s="297"/>
    </row>
    <row r="9022" spans="2:19" x14ac:dyDescent="0.25">
      <c r="B9022" s="1"/>
      <c r="I9022" s="283"/>
      <c r="J9022" s="283"/>
      <c r="P9022" s="21"/>
      <c r="Q9022" s="21"/>
      <c r="S9022" s="297"/>
    </row>
    <row r="9023" spans="2:19" x14ac:dyDescent="0.25">
      <c r="B9023" s="1"/>
      <c r="I9023" s="283"/>
      <c r="J9023" s="283"/>
      <c r="P9023" s="21"/>
      <c r="Q9023" s="21"/>
      <c r="S9023" s="297"/>
    </row>
    <row r="9024" spans="2:19" x14ac:dyDescent="0.25">
      <c r="B9024" s="1"/>
      <c r="I9024" s="283"/>
      <c r="J9024" s="283"/>
      <c r="P9024" s="21"/>
      <c r="Q9024" s="21"/>
      <c r="S9024" s="297"/>
    </row>
    <row r="9025" spans="2:19" x14ac:dyDescent="0.25">
      <c r="B9025" s="1"/>
      <c r="I9025" s="283"/>
      <c r="J9025" s="283"/>
      <c r="P9025" s="21"/>
      <c r="Q9025" s="21"/>
      <c r="S9025" s="297"/>
    </row>
    <row r="9026" spans="2:19" x14ac:dyDescent="0.25">
      <c r="B9026" s="1"/>
      <c r="I9026" s="283"/>
      <c r="J9026" s="283"/>
      <c r="P9026" s="21"/>
      <c r="Q9026" s="21"/>
      <c r="S9026" s="297"/>
    </row>
    <row r="9027" spans="2:19" x14ac:dyDescent="0.25">
      <c r="B9027" s="1"/>
      <c r="I9027" s="283"/>
      <c r="J9027" s="283"/>
      <c r="P9027" s="21"/>
      <c r="Q9027" s="21"/>
      <c r="S9027" s="297"/>
    </row>
    <row r="9028" spans="2:19" x14ac:dyDescent="0.25">
      <c r="B9028" s="1"/>
      <c r="I9028" s="283"/>
      <c r="J9028" s="283"/>
      <c r="P9028" s="21"/>
      <c r="Q9028" s="21"/>
      <c r="S9028" s="297"/>
    </row>
    <row r="9029" spans="2:19" x14ac:dyDescent="0.25">
      <c r="B9029" s="1"/>
      <c r="I9029" s="283"/>
      <c r="J9029" s="283"/>
      <c r="P9029" s="21"/>
      <c r="Q9029" s="21"/>
      <c r="S9029" s="297"/>
    </row>
    <row r="9030" spans="2:19" x14ac:dyDescent="0.25">
      <c r="B9030" s="1"/>
      <c r="I9030" s="283"/>
      <c r="J9030" s="283"/>
      <c r="P9030" s="21"/>
      <c r="Q9030" s="21"/>
      <c r="S9030" s="297"/>
    </row>
    <row r="9031" spans="2:19" x14ac:dyDescent="0.25">
      <c r="B9031" s="1"/>
      <c r="I9031" s="283"/>
      <c r="J9031" s="283"/>
      <c r="P9031" s="21"/>
      <c r="Q9031" s="21"/>
      <c r="S9031" s="297"/>
    </row>
    <row r="9032" spans="2:19" x14ac:dyDescent="0.25">
      <c r="B9032" s="1"/>
      <c r="I9032" s="283"/>
      <c r="J9032" s="283"/>
      <c r="P9032" s="21"/>
      <c r="Q9032" s="21"/>
      <c r="S9032" s="297"/>
    </row>
    <row r="9033" spans="2:19" x14ac:dyDescent="0.25">
      <c r="B9033" s="1"/>
      <c r="I9033" s="283"/>
      <c r="J9033" s="283"/>
      <c r="P9033" s="21"/>
      <c r="Q9033" s="21"/>
      <c r="S9033" s="297"/>
    </row>
    <row r="9034" spans="2:19" x14ac:dyDescent="0.25">
      <c r="B9034" s="1"/>
      <c r="I9034" s="283"/>
      <c r="J9034" s="283"/>
      <c r="P9034" s="21"/>
      <c r="Q9034" s="21"/>
      <c r="S9034" s="297"/>
    </row>
    <row r="9035" spans="2:19" x14ac:dyDescent="0.25">
      <c r="B9035" s="1"/>
      <c r="I9035" s="283"/>
      <c r="J9035" s="283"/>
      <c r="P9035" s="21"/>
      <c r="Q9035" s="21"/>
      <c r="S9035" s="297"/>
    </row>
    <row r="9036" spans="2:19" x14ac:dyDescent="0.25">
      <c r="B9036" s="1"/>
      <c r="I9036" s="283"/>
      <c r="J9036" s="283"/>
      <c r="P9036" s="21"/>
      <c r="Q9036" s="21"/>
      <c r="S9036" s="297"/>
    </row>
    <row r="9037" spans="2:19" x14ac:dyDescent="0.25">
      <c r="B9037" s="1"/>
      <c r="I9037" s="283"/>
      <c r="J9037" s="283"/>
      <c r="P9037" s="21"/>
      <c r="Q9037" s="21"/>
      <c r="S9037" s="297"/>
    </row>
    <row r="9038" spans="2:19" x14ac:dyDescent="0.25">
      <c r="B9038" s="1"/>
      <c r="I9038" s="283"/>
      <c r="J9038" s="283"/>
      <c r="P9038" s="21"/>
      <c r="Q9038" s="21"/>
      <c r="S9038" s="297"/>
    </row>
    <row r="9039" spans="2:19" x14ac:dyDescent="0.25">
      <c r="B9039" s="1"/>
      <c r="I9039" s="283"/>
      <c r="J9039" s="283"/>
      <c r="P9039" s="21"/>
      <c r="Q9039" s="21"/>
      <c r="S9039" s="297"/>
    </row>
    <row r="9040" spans="2:19" x14ac:dyDescent="0.25">
      <c r="B9040" s="1"/>
      <c r="I9040" s="283"/>
      <c r="J9040" s="283"/>
      <c r="P9040" s="21"/>
      <c r="Q9040" s="21"/>
      <c r="S9040" s="297"/>
    </row>
    <row r="9041" spans="2:19" x14ac:dyDescent="0.25">
      <c r="B9041" s="1"/>
      <c r="I9041" s="283"/>
      <c r="J9041" s="283"/>
      <c r="P9041" s="21"/>
      <c r="Q9041" s="21"/>
      <c r="S9041" s="297"/>
    </row>
    <row r="9042" spans="2:19" x14ac:dyDescent="0.25">
      <c r="B9042" s="1"/>
      <c r="I9042" s="283"/>
      <c r="J9042" s="283"/>
      <c r="P9042" s="21"/>
      <c r="Q9042" s="21"/>
      <c r="S9042" s="297"/>
    </row>
    <row r="9043" spans="2:19" x14ac:dyDescent="0.25">
      <c r="B9043" s="1"/>
      <c r="I9043" s="283"/>
      <c r="J9043" s="283"/>
      <c r="P9043" s="21"/>
      <c r="Q9043" s="21"/>
      <c r="S9043" s="297"/>
    </row>
    <row r="9044" spans="2:19" x14ac:dyDescent="0.25">
      <c r="B9044" s="1"/>
      <c r="I9044" s="283"/>
      <c r="J9044" s="283"/>
      <c r="P9044" s="21"/>
      <c r="Q9044" s="21"/>
      <c r="S9044" s="297"/>
    </row>
    <row r="9045" spans="2:19" x14ac:dyDescent="0.25">
      <c r="B9045" s="1"/>
      <c r="I9045" s="283"/>
      <c r="J9045" s="283"/>
      <c r="P9045" s="21"/>
      <c r="Q9045" s="21"/>
      <c r="S9045" s="297"/>
    </row>
    <row r="9046" spans="2:19" x14ac:dyDescent="0.25">
      <c r="B9046" s="1"/>
      <c r="I9046" s="283"/>
      <c r="J9046" s="283"/>
      <c r="P9046" s="21"/>
      <c r="Q9046" s="21"/>
      <c r="S9046" s="297"/>
    </row>
    <row r="9047" spans="2:19" x14ac:dyDescent="0.25">
      <c r="B9047" s="1"/>
      <c r="I9047" s="283"/>
      <c r="J9047" s="283"/>
      <c r="P9047" s="21"/>
      <c r="Q9047" s="21"/>
      <c r="S9047" s="297"/>
    </row>
    <row r="9048" spans="2:19" x14ac:dyDescent="0.25">
      <c r="B9048" s="1"/>
      <c r="I9048" s="283"/>
      <c r="J9048" s="283"/>
      <c r="P9048" s="21"/>
      <c r="Q9048" s="21"/>
      <c r="S9048" s="297"/>
    </row>
    <row r="9049" spans="2:19" x14ac:dyDescent="0.25">
      <c r="B9049" s="1"/>
      <c r="I9049" s="283"/>
      <c r="J9049" s="283"/>
      <c r="P9049" s="21"/>
      <c r="Q9049" s="21"/>
      <c r="S9049" s="297"/>
    </row>
    <row r="9050" spans="2:19" x14ac:dyDescent="0.25">
      <c r="B9050" s="1"/>
      <c r="I9050" s="283"/>
      <c r="J9050" s="283"/>
      <c r="P9050" s="21"/>
      <c r="Q9050" s="21"/>
      <c r="S9050" s="297"/>
    </row>
    <row r="9051" spans="2:19" x14ac:dyDescent="0.25">
      <c r="B9051" s="1"/>
      <c r="I9051" s="283"/>
      <c r="J9051" s="283"/>
      <c r="P9051" s="21"/>
      <c r="Q9051" s="21"/>
      <c r="S9051" s="297"/>
    </row>
    <row r="9052" spans="2:19" x14ac:dyDescent="0.25">
      <c r="B9052" s="1"/>
      <c r="I9052" s="283"/>
      <c r="J9052" s="283"/>
      <c r="P9052" s="21"/>
      <c r="Q9052" s="21"/>
      <c r="S9052" s="297"/>
    </row>
    <row r="9053" spans="2:19" x14ac:dyDescent="0.25">
      <c r="B9053" s="1"/>
      <c r="I9053" s="283"/>
      <c r="J9053" s="283"/>
      <c r="P9053" s="21"/>
      <c r="Q9053" s="21"/>
      <c r="S9053" s="297"/>
    </row>
    <row r="9054" spans="2:19" x14ac:dyDescent="0.25">
      <c r="B9054" s="1"/>
      <c r="I9054" s="283"/>
      <c r="J9054" s="283"/>
      <c r="P9054" s="21"/>
      <c r="Q9054" s="21"/>
      <c r="S9054" s="297"/>
    </row>
    <row r="9055" spans="2:19" x14ac:dyDescent="0.25">
      <c r="B9055" s="1"/>
      <c r="I9055" s="283"/>
      <c r="J9055" s="283"/>
      <c r="P9055" s="21"/>
      <c r="Q9055" s="21"/>
      <c r="S9055" s="297"/>
    </row>
    <row r="9056" spans="2:19" x14ac:dyDescent="0.25">
      <c r="B9056" s="1"/>
      <c r="I9056" s="283"/>
      <c r="J9056" s="283"/>
      <c r="P9056" s="21"/>
      <c r="Q9056" s="21"/>
      <c r="S9056" s="297"/>
    </row>
    <row r="9057" spans="2:19" x14ac:dyDescent="0.25">
      <c r="B9057" s="1"/>
      <c r="I9057" s="283"/>
      <c r="J9057" s="283"/>
      <c r="P9057" s="21"/>
      <c r="Q9057" s="21"/>
      <c r="S9057" s="297"/>
    </row>
    <row r="9058" spans="2:19" x14ac:dyDescent="0.25">
      <c r="B9058" s="1"/>
      <c r="I9058" s="283"/>
      <c r="J9058" s="283"/>
      <c r="P9058" s="21"/>
      <c r="Q9058" s="21"/>
      <c r="S9058" s="297"/>
    </row>
    <row r="9059" spans="2:19" x14ac:dyDescent="0.25">
      <c r="B9059" s="1"/>
      <c r="I9059" s="283"/>
      <c r="J9059" s="283"/>
      <c r="P9059" s="21"/>
      <c r="Q9059" s="21"/>
      <c r="S9059" s="297"/>
    </row>
    <row r="9060" spans="2:19" x14ac:dyDescent="0.25">
      <c r="B9060" s="1"/>
      <c r="I9060" s="283"/>
      <c r="J9060" s="283"/>
      <c r="P9060" s="21"/>
      <c r="Q9060" s="21"/>
      <c r="S9060" s="297"/>
    </row>
    <row r="9061" spans="2:19" x14ac:dyDescent="0.25">
      <c r="B9061" s="1"/>
      <c r="I9061" s="283"/>
      <c r="J9061" s="283"/>
      <c r="P9061" s="21"/>
      <c r="Q9061" s="21"/>
      <c r="S9061" s="297"/>
    </row>
    <row r="9062" spans="2:19" x14ac:dyDescent="0.25">
      <c r="B9062" s="1"/>
      <c r="I9062" s="283"/>
      <c r="J9062" s="283"/>
      <c r="P9062" s="21"/>
      <c r="Q9062" s="21"/>
      <c r="S9062" s="297"/>
    </row>
    <row r="9063" spans="2:19" x14ac:dyDescent="0.25">
      <c r="B9063" s="1"/>
      <c r="I9063" s="283"/>
      <c r="J9063" s="283"/>
      <c r="P9063" s="21"/>
      <c r="Q9063" s="21"/>
      <c r="S9063" s="297"/>
    </row>
    <row r="9064" spans="2:19" x14ac:dyDescent="0.25">
      <c r="B9064" s="1"/>
      <c r="I9064" s="283"/>
      <c r="J9064" s="283"/>
      <c r="P9064" s="21"/>
      <c r="Q9064" s="21"/>
      <c r="S9064" s="297"/>
    </row>
    <row r="9065" spans="2:19" x14ac:dyDescent="0.25">
      <c r="B9065" s="1"/>
      <c r="I9065" s="283"/>
      <c r="J9065" s="283"/>
      <c r="P9065" s="21"/>
      <c r="Q9065" s="21"/>
      <c r="S9065" s="297"/>
    </row>
    <row r="9066" spans="2:19" x14ac:dyDescent="0.25">
      <c r="B9066" s="1"/>
      <c r="I9066" s="283"/>
      <c r="J9066" s="283"/>
      <c r="P9066" s="21"/>
      <c r="Q9066" s="21"/>
      <c r="S9066" s="297"/>
    </row>
    <row r="9067" spans="2:19" x14ac:dyDescent="0.25">
      <c r="B9067" s="1"/>
      <c r="I9067" s="283"/>
      <c r="J9067" s="283"/>
      <c r="P9067" s="21"/>
      <c r="Q9067" s="21"/>
      <c r="S9067" s="297"/>
    </row>
    <row r="9068" spans="2:19" x14ac:dyDescent="0.25">
      <c r="B9068" s="1"/>
      <c r="I9068" s="283"/>
      <c r="J9068" s="283"/>
      <c r="P9068" s="21"/>
      <c r="Q9068" s="21"/>
      <c r="S9068" s="297"/>
    </row>
    <row r="9069" spans="2:19" x14ac:dyDescent="0.25">
      <c r="B9069" s="1"/>
      <c r="I9069" s="283"/>
      <c r="J9069" s="283"/>
      <c r="P9069" s="21"/>
      <c r="Q9069" s="21"/>
      <c r="S9069" s="297"/>
    </row>
    <row r="9070" spans="2:19" x14ac:dyDescent="0.25">
      <c r="B9070" s="1"/>
      <c r="I9070" s="283"/>
      <c r="J9070" s="283"/>
      <c r="P9070" s="21"/>
      <c r="Q9070" s="21"/>
      <c r="S9070" s="297"/>
    </row>
    <row r="9071" spans="2:19" x14ac:dyDescent="0.25">
      <c r="B9071" s="1"/>
      <c r="I9071" s="283"/>
      <c r="J9071" s="283"/>
      <c r="P9071" s="21"/>
      <c r="Q9071" s="21"/>
      <c r="S9071" s="297"/>
    </row>
    <row r="9072" spans="2:19" x14ac:dyDescent="0.25">
      <c r="B9072" s="1"/>
      <c r="I9072" s="283"/>
      <c r="J9072" s="283"/>
      <c r="P9072" s="21"/>
      <c r="Q9072" s="21"/>
      <c r="S9072" s="297"/>
    </row>
    <row r="9073" spans="2:19" x14ac:dyDescent="0.25">
      <c r="B9073" s="1"/>
      <c r="I9073" s="283"/>
      <c r="J9073" s="283"/>
      <c r="P9073" s="21"/>
      <c r="Q9073" s="21"/>
      <c r="S9073" s="297"/>
    </row>
    <row r="9074" spans="2:19" x14ac:dyDescent="0.25">
      <c r="B9074" s="1"/>
      <c r="I9074" s="283"/>
      <c r="J9074" s="283"/>
      <c r="P9074" s="21"/>
      <c r="Q9074" s="21"/>
      <c r="S9074" s="297"/>
    </row>
    <row r="9075" spans="2:19" x14ac:dyDescent="0.25">
      <c r="B9075" s="1"/>
      <c r="I9075" s="283"/>
      <c r="J9075" s="283"/>
      <c r="P9075" s="21"/>
      <c r="Q9075" s="21"/>
      <c r="S9075" s="297"/>
    </row>
    <row r="9076" spans="2:19" x14ac:dyDescent="0.25">
      <c r="B9076" s="1"/>
      <c r="I9076" s="283"/>
      <c r="J9076" s="283"/>
      <c r="P9076" s="21"/>
      <c r="Q9076" s="21"/>
      <c r="S9076" s="297"/>
    </row>
    <row r="9077" spans="2:19" x14ac:dyDescent="0.25">
      <c r="B9077" s="1"/>
      <c r="I9077" s="283"/>
      <c r="J9077" s="283"/>
      <c r="P9077" s="21"/>
      <c r="Q9077" s="21"/>
      <c r="S9077" s="297"/>
    </row>
    <row r="9078" spans="2:19" x14ac:dyDescent="0.25">
      <c r="B9078" s="1"/>
      <c r="I9078" s="283"/>
      <c r="J9078" s="283"/>
      <c r="P9078" s="21"/>
      <c r="Q9078" s="21"/>
      <c r="S9078" s="297"/>
    </row>
    <row r="9079" spans="2:19" x14ac:dyDescent="0.25">
      <c r="B9079" s="1"/>
      <c r="I9079" s="283"/>
      <c r="J9079" s="283"/>
      <c r="P9079" s="21"/>
      <c r="Q9079" s="21"/>
      <c r="S9079" s="297"/>
    </row>
    <row r="9080" spans="2:19" x14ac:dyDescent="0.25">
      <c r="B9080" s="1"/>
      <c r="I9080" s="283"/>
      <c r="J9080" s="283"/>
      <c r="P9080" s="21"/>
      <c r="Q9080" s="21"/>
      <c r="S9080" s="297"/>
    </row>
    <row r="9081" spans="2:19" x14ac:dyDescent="0.25">
      <c r="B9081" s="1"/>
      <c r="I9081" s="283"/>
      <c r="J9081" s="283"/>
      <c r="P9081" s="21"/>
      <c r="Q9081" s="21"/>
      <c r="S9081" s="297"/>
    </row>
    <row r="9082" spans="2:19" x14ac:dyDescent="0.25">
      <c r="B9082" s="1"/>
      <c r="I9082" s="283"/>
      <c r="J9082" s="283"/>
      <c r="P9082" s="21"/>
      <c r="Q9082" s="21"/>
      <c r="S9082" s="297"/>
    </row>
    <row r="9083" spans="2:19" x14ac:dyDescent="0.25">
      <c r="B9083" s="1"/>
      <c r="I9083" s="283"/>
      <c r="J9083" s="283"/>
      <c r="P9083" s="21"/>
      <c r="Q9083" s="21"/>
      <c r="S9083" s="297"/>
    </row>
    <row r="9084" spans="2:19" x14ac:dyDescent="0.25">
      <c r="B9084" s="1"/>
      <c r="I9084" s="283"/>
      <c r="J9084" s="283"/>
      <c r="P9084" s="21"/>
      <c r="Q9084" s="21"/>
      <c r="S9084" s="297"/>
    </row>
    <row r="9085" spans="2:19" x14ac:dyDescent="0.25">
      <c r="B9085" s="1"/>
      <c r="I9085" s="283"/>
      <c r="J9085" s="283"/>
      <c r="P9085" s="21"/>
      <c r="Q9085" s="21"/>
      <c r="S9085" s="297"/>
    </row>
    <row r="9086" spans="2:19" x14ac:dyDescent="0.25">
      <c r="B9086" s="1"/>
      <c r="I9086" s="283"/>
      <c r="J9086" s="283"/>
      <c r="P9086" s="21"/>
      <c r="Q9086" s="21"/>
      <c r="S9086" s="297"/>
    </row>
    <row r="9087" spans="2:19" x14ac:dyDescent="0.25">
      <c r="B9087" s="1"/>
      <c r="I9087" s="283"/>
      <c r="J9087" s="283"/>
      <c r="P9087" s="21"/>
      <c r="Q9087" s="21"/>
      <c r="S9087" s="297"/>
    </row>
    <row r="9088" spans="2:19" x14ac:dyDescent="0.25">
      <c r="B9088" s="1"/>
      <c r="I9088" s="283"/>
      <c r="J9088" s="283"/>
      <c r="P9088" s="21"/>
      <c r="Q9088" s="21"/>
      <c r="S9088" s="297"/>
    </row>
    <row r="9089" spans="2:19" x14ac:dyDescent="0.25">
      <c r="B9089" s="1"/>
      <c r="I9089" s="283"/>
      <c r="J9089" s="283"/>
      <c r="P9089" s="21"/>
      <c r="Q9089" s="21"/>
      <c r="S9089" s="297"/>
    </row>
    <row r="9090" spans="2:19" x14ac:dyDescent="0.25">
      <c r="B9090" s="1"/>
      <c r="I9090" s="283"/>
      <c r="J9090" s="283"/>
      <c r="P9090" s="21"/>
      <c r="Q9090" s="21"/>
      <c r="S9090" s="297"/>
    </row>
    <row r="9091" spans="2:19" x14ac:dyDescent="0.25">
      <c r="B9091" s="1"/>
      <c r="I9091" s="283"/>
      <c r="J9091" s="283"/>
      <c r="P9091" s="21"/>
      <c r="Q9091" s="21"/>
      <c r="S9091" s="297"/>
    </row>
    <row r="9092" spans="2:19" x14ac:dyDescent="0.25">
      <c r="B9092" s="1"/>
      <c r="I9092" s="283"/>
      <c r="J9092" s="283"/>
      <c r="P9092" s="21"/>
      <c r="Q9092" s="21"/>
      <c r="S9092" s="297"/>
    </row>
    <row r="9093" spans="2:19" x14ac:dyDescent="0.25">
      <c r="B9093" s="1"/>
      <c r="I9093" s="283"/>
      <c r="J9093" s="283"/>
      <c r="P9093" s="21"/>
      <c r="Q9093" s="21"/>
      <c r="S9093" s="297"/>
    </row>
    <row r="9094" spans="2:19" x14ac:dyDescent="0.25">
      <c r="B9094" s="1"/>
      <c r="I9094" s="283"/>
      <c r="J9094" s="283"/>
      <c r="P9094" s="21"/>
      <c r="Q9094" s="21"/>
      <c r="S9094" s="297"/>
    </row>
    <row r="9095" spans="2:19" x14ac:dyDescent="0.25">
      <c r="B9095" s="1"/>
      <c r="I9095" s="283"/>
      <c r="J9095" s="283"/>
      <c r="P9095" s="21"/>
      <c r="Q9095" s="21"/>
      <c r="S9095" s="297"/>
    </row>
    <row r="9096" spans="2:19" x14ac:dyDescent="0.25">
      <c r="B9096" s="1"/>
      <c r="I9096" s="283"/>
      <c r="J9096" s="283"/>
      <c r="P9096" s="21"/>
      <c r="Q9096" s="21"/>
      <c r="S9096" s="297"/>
    </row>
    <row r="9097" spans="2:19" x14ac:dyDescent="0.25">
      <c r="B9097" s="1"/>
      <c r="I9097" s="283"/>
      <c r="J9097" s="283"/>
      <c r="P9097" s="21"/>
      <c r="Q9097" s="21"/>
      <c r="S9097" s="297"/>
    </row>
    <row r="9098" spans="2:19" x14ac:dyDescent="0.25">
      <c r="B9098" s="1"/>
      <c r="I9098" s="283"/>
      <c r="J9098" s="283"/>
      <c r="P9098" s="21"/>
      <c r="Q9098" s="21"/>
      <c r="S9098" s="297"/>
    </row>
    <row r="9099" spans="2:19" x14ac:dyDescent="0.25">
      <c r="B9099" s="1"/>
      <c r="I9099" s="283"/>
      <c r="J9099" s="283"/>
      <c r="P9099" s="21"/>
      <c r="Q9099" s="21"/>
      <c r="S9099" s="297"/>
    </row>
    <row r="9100" spans="2:19" x14ac:dyDescent="0.25">
      <c r="B9100" s="1"/>
      <c r="I9100" s="283"/>
      <c r="J9100" s="283"/>
      <c r="P9100" s="21"/>
      <c r="Q9100" s="21"/>
      <c r="S9100" s="297"/>
    </row>
    <row r="9101" spans="2:19" x14ac:dyDescent="0.25">
      <c r="B9101" s="1"/>
      <c r="I9101" s="283"/>
      <c r="J9101" s="283"/>
      <c r="P9101" s="21"/>
      <c r="Q9101" s="21"/>
      <c r="S9101" s="297"/>
    </row>
    <row r="9102" spans="2:19" x14ac:dyDescent="0.25">
      <c r="B9102" s="1"/>
      <c r="I9102" s="283"/>
      <c r="J9102" s="283"/>
      <c r="P9102" s="21"/>
      <c r="Q9102" s="21"/>
      <c r="S9102" s="297"/>
    </row>
    <row r="9103" spans="2:19" x14ac:dyDescent="0.25">
      <c r="B9103" s="1"/>
      <c r="I9103" s="283"/>
      <c r="J9103" s="283"/>
      <c r="P9103" s="21"/>
      <c r="Q9103" s="21"/>
      <c r="S9103" s="297"/>
    </row>
    <row r="9104" spans="2:19" x14ac:dyDescent="0.25">
      <c r="B9104" s="1"/>
      <c r="I9104" s="283"/>
      <c r="J9104" s="283"/>
      <c r="P9104" s="21"/>
      <c r="Q9104" s="21"/>
      <c r="S9104" s="297"/>
    </row>
    <row r="9105" spans="2:19" x14ac:dyDescent="0.25">
      <c r="B9105" s="1"/>
      <c r="I9105" s="283"/>
      <c r="J9105" s="283"/>
      <c r="P9105" s="21"/>
      <c r="Q9105" s="21"/>
      <c r="S9105" s="297"/>
    </row>
    <row r="9106" spans="2:19" x14ac:dyDescent="0.25">
      <c r="B9106" s="1"/>
      <c r="I9106" s="283"/>
      <c r="J9106" s="283"/>
      <c r="P9106" s="21"/>
      <c r="Q9106" s="21"/>
      <c r="S9106" s="297"/>
    </row>
    <row r="9107" spans="2:19" x14ac:dyDescent="0.25">
      <c r="B9107" s="1"/>
      <c r="I9107" s="283"/>
      <c r="J9107" s="283"/>
      <c r="P9107" s="21"/>
      <c r="Q9107" s="21"/>
      <c r="S9107" s="297"/>
    </row>
    <row r="9108" spans="2:19" x14ac:dyDescent="0.25">
      <c r="B9108" s="1"/>
      <c r="I9108" s="283"/>
      <c r="J9108" s="283"/>
      <c r="P9108" s="21"/>
      <c r="Q9108" s="21"/>
      <c r="S9108" s="297"/>
    </row>
    <row r="9109" spans="2:19" x14ac:dyDescent="0.25">
      <c r="B9109" s="1"/>
      <c r="I9109" s="283"/>
      <c r="J9109" s="283"/>
      <c r="P9109" s="21"/>
      <c r="Q9109" s="21"/>
      <c r="S9109" s="297"/>
    </row>
    <row r="9110" spans="2:19" x14ac:dyDescent="0.25">
      <c r="B9110" s="1"/>
      <c r="I9110" s="283"/>
      <c r="J9110" s="283"/>
      <c r="P9110" s="21"/>
      <c r="Q9110" s="21"/>
      <c r="S9110" s="297"/>
    </row>
    <row r="9111" spans="2:19" x14ac:dyDescent="0.25">
      <c r="B9111" s="1"/>
      <c r="I9111" s="283"/>
      <c r="J9111" s="283"/>
      <c r="P9111" s="21"/>
      <c r="Q9111" s="21"/>
      <c r="S9111" s="297"/>
    </row>
    <row r="9112" spans="2:19" x14ac:dyDescent="0.25">
      <c r="B9112" s="1"/>
      <c r="I9112" s="283"/>
      <c r="J9112" s="283"/>
      <c r="P9112" s="21"/>
      <c r="Q9112" s="21"/>
      <c r="S9112" s="297"/>
    </row>
    <row r="9113" spans="2:19" x14ac:dyDescent="0.25">
      <c r="B9113" s="1"/>
      <c r="I9113" s="283"/>
      <c r="J9113" s="283"/>
      <c r="P9113" s="21"/>
      <c r="Q9113" s="21"/>
      <c r="S9113" s="297"/>
    </row>
    <row r="9114" spans="2:19" x14ac:dyDescent="0.25">
      <c r="B9114" s="1"/>
      <c r="I9114" s="283"/>
      <c r="J9114" s="283"/>
      <c r="P9114" s="21"/>
      <c r="Q9114" s="21"/>
      <c r="S9114" s="297"/>
    </row>
    <row r="9115" spans="2:19" x14ac:dyDescent="0.25">
      <c r="B9115" s="1"/>
      <c r="I9115" s="283"/>
      <c r="J9115" s="283"/>
      <c r="P9115" s="21"/>
      <c r="Q9115" s="21"/>
      <c r="S9115" s="297"/>
    </row>
    <row r="9116" spans="2:19" x14ac:dyDescent="0.25">
      <c r="B9116" s="1"/>
      <c r="I9116" s="283"/>
      <c r="J9116" s="283"/>
      <c r="P9116" s="21"/>
      <c r="Q9116" s="21"/>
      <c r="S9116" s="297"/>
    </row>
    <row r="9117" spans="2:19" x14ac:dyDescent="0.25">
      <c r="B9117" s="1"/>
      <c r="I9117" s="283"/>
      <c r="J9117" s="283"/>
      <c r="P9117" s="21"/>
      <c r="Q9117" s="21"/>
      <c r="S9117" s="297"/>
    </row>
    <row r="9118" spans="2:19" x14ac:dyDescent="0.25">
      <c r="B9118" s="1"/>
      <c r="I9118" s="283"/>
      <c r="J9118" s="283"/>
      <c r="P9118" s="21"/>
      <c r="Q9118" s="21"/>
      <c r="S9118" s="297"/>
    </row>
    <row r="9119" spans="2:19" x14ac:dyDescent="0.25">
      <c r="B9119" s="1"/>
      <c r="I9119" s="283"/>
      <c r="J9119" s="283"/>
      <c r="P9119" s="21"/>
      <c r="Q9119" s="21"/>
      <c r="S9119" s="297"/>
    </row>
    <row r="9120" spans="2:19" x14ac:dyDescent="0.25">
      <c r="B9120" s="1"/>
      <c r="I9120" s="283"/>
      <c r="J9120" s="283"/>
      <c r="P9120" s="21"/>
      <c r="Q9120" s="21"/>
      <c r="S9120" s="297"/>
    </row>
    <row r="9121" spans="2:19" x14ac:dyDescent="0.25">
      <c r="B9121" s="1"/>
      <c r="I9121" s="283"/>
      <c r="J9121" s="283"/>
      <c r="P9121" s="21"/>
      <c r="Q9121" s="21"/>
      <c r="S9121" s="297"/>
    </row>
    <row r="9122" spans="2:19" x14ac:dyDescent="0.25">
      <c r="B9122" s="1"/>
      <c r="I9122" s="283"/>
      <c r="J9122" s="283"/>
      <c r="P9122" s="21"/>
      <c r="Q9122" s="21"/>
      <c r="S9122" s="297"/>
    </row>
    <row r="9123" spans="2:19" x14ac:dyDescent="0.25">
      <c r="B9123" s="1"/>
      <c r="I9123" s="283"/>
      <c r="J9123" s="283"/>
      <c r="P9123" s="21"/>
      <c r="Q9123" s="21"/>
      <c r="S9123" s="297"/>
    </row>
    <row r="9124" spans="2:19" x14ac:dyDescent="0.25">
      <c r="B9124" s="1"/>
      <c r="I9124" s="283"/>
      <c r="J9124" s="283"/>
      <c r="P9124" s="21"/>
      <c r="Q9124" s="21"/>
      <c r="S9124" s="297"/>
    </row>
    <row r="9125" spans="2:19" x14ac:dyDescent="0.25">
      <c r="B9125" s="1"/>
      <c r="I9125" s="283"/>
      <c r="J9125" s="283"/>
      <c r="P9125" s="21"/>
      <c r="Q9125" s="21"/>
      <c r="S9125" s="297"/>
    </row>
    <row r="9126" spans="2:19" x14ac:dyDescent="0.25">
      <c r="B9126" s="1"/>
      <c r="I9126" s="283"/>
      <c r="J9126" s="283"/>
      <c r="P9126" s="21"/>
      <c r="Q9126" s="21"/>
      <c r="S9126" s="297"/>
    </row>
    <row r="9127" spans="2:19" x14ac:dyDescent="0.25">
      <c r="B9127" s="1"/>
      <c r="I9127" s="283"/>
      <c r="J9127" s="283"/>
      <c r="P9127" s="21"/>
      <c r="Q9127" s="21"/>
      <c r="S9127" s="297"/>
    </row>
  </sheetData>
  <autoFilter ref="A1:S8761" xr:uid="{00000000-0009-0000-0000-000003000000}"/>
  <pageMargins left="0.7" right="0.7" top="0.75" bottom="0.75" header="0.3" footer="0.3"/>
  <pageSetup orientation="portrait" horizontalDpi="1200" verticalDpi="12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G358"/>
  <sheetViews>
    <sheetView topLeftCell="D1" zoomScale="85" zoomScaleNormal="85" workbookViewId="0">
      <pane ySplit="6" topLeftCell="A178" activePane="bottomLeft" state="frozen"/>
      <selection pane="bottomLeft" activeCell="B75" sqref="B75"/>
    </sheetView>
  </sheetViews>
  <sheetFormatPr defaultColWidth="14.42578125" defaultRowHeight="15.75" customHeight="1" x14ac:dyDescent="0.2"/>
  <cols>
    <col min="1" max="1" width="19.42578125" style="31" customWidth="1"/>
    <col min="2" max="2" width="14.42578125" style="31" customWidth="1"/>
    <col min="3" max="4" width="20.28515625" style="31" customWidth="1"/>
    <col min="5" max="5" width="28.140625" style="31" customWidth="1"/>
    <col min="6" max="6" width="23.28515625" style="31" customWidth="1"/>
    <col min="7" max="8" width="14.42578125" style="31"/>
    <col min="9" max="10" width="17" style="31" customWidth="1"/>
    <col min="11" max="11" width="21.28515625" style="31" customWidth="1"/>
    <col min="12" max="12" width="11.140625" style="31" customWidth="1"/>
    <col min="13" max="15" width="14.42578125" style="31"/>
    <col min="16" max="16" width="14.5703125" style="31" customWidth="1"/>
    <col min="17" max="17" width="14.42578125" style="31"/>
    <col min="18" max="18" width="15" style="31" customWidth="1"/>
    <col min="19" max="21" width="14.42578125" style="31"/>
    <col min="22" max="22" width="1.5703125" style="31" customWidth="1"/>
    <col min="23" max="23" width="15.85546875" style="31" customWidth="1"/>
    <col min="24" max="24" width="15.5703125" style="31" customWidth="1"/>
    <col min="25" max="25" width="13.28515625" style="31" customWidth="1"/>
    <col min="26" max="26" width="14.5703125" style="31" customWidth="1"/>
    <col min="27" max="27" width="13.42578125" style="31" customWidth="1"/>
    <col min="28" max="28" width="15.28515625" style="31" customWidth="1"/>
    <col min="29" max="31" width="14.42578125" style="31"/>
    <col min="32" max="32" width="1.5703125" style="31" customWidth="1"/>
    <col min="33" max="33" width="14.42578125" style="31"/>
    <col min="34" max="34" width="7.28515625" style="32" customWidth="1"/>
    <col min="35" max="35" width="14.42578125" style="31"/>
    <col min="36" max="36" width="15.5703125" style="31" customWidth="1"/>
    <col min="37" max="37" width="7.28515625" style="32" customWidth="1"/>
    <col min="38" max="38" width="15.7109375" style="31" customWidth="1"/>
    <col min="39" max="39" width="14.42578125" style="31"/>
    <col min="40" max="40" width="7.28515625" style="32" customWidth="1"/>
    <col min="41" max="41" width="14.42578125" style="31"/>
    <col min="42" max="42" width="3.7109375" style="31" customWidth="1"/>
    <col min="43" max="44" width="23" style="31" customWidth="1"/>
    <col min="45" max="45" width="7.28515625" style="31" customWidth="1"/>
    <col min="46" max="46" width="29.140625" style="31" customWidth="1"/>
    <col min="47" max="47" width="26.140625" style="31" customWidth="1"/>
    <col min="48" max="48" width="121.42578125" style="31" customWidth="1"/>
    <col min="49" max="49" width="7.28515625" style="31" customWidth="1"/>
    <col min="50" max="51" width="14.42578125" style="31"/>
    <col min="52" max="52" width="7.28515625" style="32" customWidth="1"/>
    <col min="53" max="53" width="14.42578125" style="31"/>
    <col min="54" max="54" width="15.42578125" style="31" customWidth="1"/>
    <col min="55" max="55" width="7.28515625" style="32" customWidth="1"/>
    <col min="56" max="56" width="15.140625" style="31" customWidth="1"/>
    <col min="57" max="57" width="14.42578125" style="31"/>
    <col min="58" max="58" width="7.28515625" style="32" customWidth="1"/>
    <col min="59" max="16384" width="14.42578125" style="31"/>
  </cols>
  <sheetData>
    <row r="1" spans="1:59" ht="15.75" customHeight="1" x14ac:dyDescent="0.2">
      <c r="A1" s="30" t="s">
        <v>60</v>
      </c>
      <c r="B1" s="30"/>
      <c r="C1" s="30"/>
      <c r="D1" s="30"/>
      <c r="E1" s="30"/>
      <c r="F1" s="30"/>
      <c r="G1" s="30"/>
      <c r="H1" s="30"/>
      <c r="I1" s="30"/>
      <c r="J1" s="30"/>
      <c r="K1" s="30"/>
      <c r="L1" s="30"/>
      <c r="M1" s="30"/>
      <c r="N1" s="30"/>
      <c r="O1" s="30"/>
      <c r="P1" s="30"/>
    </row>
    <row r="2" spans="1:59" s="34" customFormat="1" ht="15.75" customHeight="1" x14ac:dyDescent="0.2">
      <c r="A2" s="33" t="s">
        <v>61</v>
      </c>
      <c r="B2" s="33"/>
      <c r="C2" s="33"/>
      <c r="AH2" s="32"/>
      <c r="AK2" s="32"/>
      <c r="AN2" s="32"/>
      <c r="AZ2" s="32"/>
      <c r="BC2" s="32"/>
      <c r="BF2" s="32"/>
    </row>
    <row r="3" spans="1:59" s="38" customFormat="1" ht="15" x14ac:dyDescent="0.25">
      <c r="A3" s="411" t="s">
        <v>62</v>
      </c>
      <c r="B3" s="404"/>
      <c r="C3" s="404"/>
      <c r="D3" s="404"/>
      <c r="E3" s="404"/>
      <c r="F3" s="404"/>
      <c r="G3" s="404"/>
      <c r="H3" s="404"/>
      <c r="I3" s="404"/>
      <c r="J3" s="404"/>
      <c r="K3" s="404"/>
      <c r="L3" s="35"/>
      <c r="M3" s="413" t="s">
        <v>63</v>
      </c>
      <c r="N3" s="404"/>
      <c r="O3" s="404"/>
      <c r="P3" s="404"/>
      <c r="Q3" s="404"/>
      <c r="R3" s="404"/>
      <c r="S3" s="404"/>
      <c r="T3" s="404"/>
      <c r="U3" s="404"/>
      <c r="V3" s="36"/>
      <c r="W3" s="414" t="s">
        <v>64</v>
      </c>
      <c r="X3" s="404"/>
      <c r="Y3" s="404"/>
      <c r="Z3" s="404"/>
      <c r="AA3" s="404"/>
      <c r="AB3" s="404"/>
      <c r="AC3" s="404"/>
      <c r="AD3" s="404"/>
      <c r="AE3" s="404"/>
      <c r="AF3" s="36"/>
      <c r="AG3" s="414" t="s">
        <v>65</v>
      </c>
      <c r="AH3" s="404"/>
      <c r="AI3" s="404"/>
      <c r="AJ3" s="404"/>
      <c r="AK3" s="404"/>
      <c r="AL3" s="404"/>
      <c r="AM3" s="404"/>
      <c r="AN3" s="404"/>
      <c r="AO3" s="404"/>
      <c r="AP3" s="37"/>
      <c r="AQ3" s="37"/>
      <c r="AR3" s="37"/>
      <c r="AS3" s="37"/>
      <c r="AT3" s="411" t="s">
        <v>66</v>
      </c>
      <c r="AU3" s="404"/>
      <c r="AV3" s="404"/>
      <c r="AW3" s="37"/>
      <c r="AX3" s="414" t="s">
        <v>67</v>
      </c>
      <c r="AY3" s="404"/>
      <c r="AZ3" s="404"/>
      <c r="BA3" s="404"/>
      <c r="BB3" s="404"/>
      <c r="BC3" s="404"/>
      <c r="BD3" s="404"/>
      <c r="BE3" s="404"/>
      <c r="BF3" s="404"/>
      <c r="BG3" s="404"/>
    </row>
    <row r="4" spans="1:59" s="38" customFormat="1" ht="15" customHeight="1" x14ac:dyDescent="0.2">
      <c r="A4" s="404"/>
      <c r="B4" s="412"/>
      <c r="C4" s="412"/>
      <c r="D4" s="412"/>
      <c r="E4" s="412"/>
      <c r="F4" s="412"/>
      <c r="G4" s="412"/>
      <c r="H4" s="412"/>
      <c r="I4" s="412"/>
      <c r="J4" s="412"/>
      <c r="K4" s="404"/>
      <c r="L4" s="39"/>
      <c r="M4" s="405" t="s">
        <v>68</v>
      </c>
      <c r="N4" s="404"/>
      <c r="O4" s="404"/>
      <c r="P4" s="406" t="s">
        <v>69</v>
      </c>
      <c r="Q4" s="404"/>
      <c r="R4" s="404"/>
      <c r="S4" s="403" t="s">
        <v>54</v>
      </c>
      <c r="T4" s="404"/>
      <c r="U4" s="404"/>
      <c r="V4" s="40"/>
      <c r="W4" s="405" t="s">
        <v>68</v>
      </c>
      <c r="X4" s="404"/>
      <c r="Y4" s="404"/>
      <c r="Z4" s="406" t="s">
        <v>69</v>
      </c>
      <c r="AA4" s="404"/>
      <c r="AB4" s="404"/>
      <c r="AC4" s="403" t="s">
        <v>54</v>
      </c>
      <c r="AD4" s="404"/>
      <c r="AE4" s="404"/>
      <c r="AF4" s="40"/>
      <c r="AG4" s="405" t="s">
        <v>68</v>
      </c>
      <c r="AH4" s="404"/>
      <c r="AI4" s="404"/>
      <c r="AJ4" s="406" t="s">
        <v>69</v>
      </c>
      <c r="AK4" s="404"/>
      <c r="AL4" s="404"/>
      <c r="AM4" s="403" t="s">
        <v>54</v>
      </c>
      <c r="AN4" s="404"/>
      <c r="AO4" s="404"/>
      <c r="AP4" s="40"/>
      <c r="AS4" s="40"/>
      <c r="AT4" s="404"/>
      <c r="AU4" s="412"/>
      <c r="AV4" s="404"/>
      <c r="AW4" s="37"/>
      <c r="AY4" s="405" t="s">
        <v>68</v>
      </c>
      <c r="AZ4" s="404"/>
      <c r="BA4" s="404"/>
      <c r="BB4" s="406" t="s">
        <v>69</v>
      </c>
      <c r="BC4" s="404"/>
      <c r="BD4" s="404"/>
      <c r="BE4" s="403" t="s">
        <v>54</v>
      </c>
      <c r="BF4" s="404"/>
      <c r="BG4" s="404"/>
    </row>
    <row r="5" spans="1:59" s="410" customFormat="1" ht="15" customHeight="1" x14ac:dyDescent="0.2">
      <c r="A5" s="407" t="s">
        <v>70</v>
      </c>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c r="AC5" s="408"/>
      <c r="AD5" s="408"/>
      <c r="AE5" s="408"/>
      <c r="AF5" s="408"/>
      <c r="AG5" s="408"/>
      <c r="AH5" s="408"/>
      <c r="AI5" s="408"/>
      <c r="AJ5" s="408"/>
      <c r="AK5" s="408"/>
      <c r="AL5" s="408"/>
      <c r="AM5" s="408"/>
      <c r="AN5" s="408"/>
      <c r="AO5" s="408"/>
      <c r="AP5" s="408"/>
      <c r="AQ5" s="408"/>
      <c r="AR5" s="408"/>
      <c r="AS5" s="408"/>
      <c r="AT5" s="408"/>
      <c r="AU5" s="408"/>
      <c r="AV5" s="408"/>
      <c r="AW5" s="408"/>
      <c r="AX5" s="408"/>
      <c r="AY5" s="408"/>
      <c r="AZ5" s="408"/>
      <c r="BA5" s="408"/>
      <c r="BB5" s="408"/>
      <c r="BC5" s="408"/>
      <c r="BD5" s="408"/>
      <c r="BE5" s="408"/>
      <c r="BF5" s="408"/>
      <c r="BG5" s="409"/>
    </row>
    <row r="6" spans="1:59" s="38" customFormat="1" ht="45" x14ac:dyDescent="0.2">
      <c r="A6" s="41" t="s">
        <v>5</v>
      </c>
      <c r="B6" s="42" t="s">
        <v>71</v>
      </c>
      <c r="C6" s="41" t="s">
        <v>72</v>
      </c>
      <c r="D6" s="42" t="s">
        <v>73</v>
      </c>
      <c r="E6" s="41" t="s">
        <v>74</v>
      </c>
      <c r="F6" s="42" t="s">
        <v>75</v>
      </c>
      <c r="G6" s="41" t="s">
        <v>9</v>
      </c>
      <c r="H6" s="42" t="s">
        <v>76</v>
      </c>
      <c r="I6" s="41" t="s">
        <v>77</v>
      </c>
      <c r="J6" s="42" t="s">
        <v>78</v>
      </c>
      <c r="K6" s="41" t="s">
        <v>79</v>
      </c>
      <c r="L6" s="43"/>
      <c r="M6" s="44" t="s">
        <v>80</v>
      </c>
      <c r="N6" s="44" t="s">
        <v>81</v>
      </c>
      <c r="O6" s="44" t="s">
        <v>82</v>
      </c>
      <c r="P6" s="44" t="s">
        <v>83</v>
      </c>
      <c r="Q6" s="44" t="s">
        <v>84</v>
      </c>
      <c r="R6" s="44" t="s">
        <v>85</v>
      </c>
      <c r="S6" s="44" t="s">
        <v>86</v>
      </c>
      <c r="T6" s="44" t="s">
        <v>87</v>
      </c>
      <c r="U6" s="44" t="s">
        <v>88</v>
      </c>
      <c r="V6" s="43"/>
      <c r="W6" s="44" t="s">
        <v>89</v>
      </c>
      <c r="X6" s="44" t="s">
        <v>90</v>
      </c>
      <c r="Y6" s="44" t="s">
        <v>91</v>
      </c>
      <c r="Z6" s="44" t="s">
        <v>92</v>
      </c>
      <c r="AA6" s="44" t="s">
        <v>93</v>
      </c>
      <c r="AB6" s="44" t="s">
        <v>94</v>
      </c>
      <c r="AC6" s="44" t="s">
        <v>95</v>
      </c>
      <c r="AD6" s="44" t="s">
        <v>96</v>
      </c>
      <c r="AE6" s="44" t="s">
        <v>97</v>
      </c>
      <c r="AF6" s="43"/>
      <c r="AG6" s="44" t="s">
        <v>98</v>
      </c>
      <c r="AH6" s="45"/>
      <c r="AI6" s="44" t="s">
        <v>99</v>
      </c>
      <c r="AJ6" s="44" t="s">
        <v>100</v>
      </c>
      <c r="AK6" s="45"/>
      <c r="AL6" s="44" t="s">
        <v>101</v>
      </c>
      <c r="AM6" s="44" t="s">
        <v>102</v>
      </c>
      <c r="AN6" s="45"/>
      <c r="AO6" s="44" t="s">
        <v>103</v>
      </c>
      <c r="AP6" s="43"/>
      <c r="AQ6" s="46" t="s">
        <v>104</v>
      </c>
      <c r="AR6" s="46" t="s">
        <v>105</v>
      </c>
      <c r="AS6" s="43"/>
      <c r="AT6" s="47" t="s">
        <v>106</v>
      </c>
      <c r="AU6" s="48" t="s">
        <v>107</v>
      </c>
      <c r="AV6" s="49" t="s">
        <v>108</v>
      </c>
      <c r="AW6" s="37"/>
      <c r="AX6" s="50" t="s">
        <v>109</v>
      </c>
      <c r="AY6" s="51" t="s">
        <v>110</v>
      </c>
      <c r="AZ6" s="45"/>
      <c r="BA6" s="51" t="s">
        <v>111</v>
      </c>
      <c r="BB6" s="51" t="s">
        <v>112</v>
      </c>
      <c r="BC6" s="45"/>
      <c r="BD6" s="51" t="s">
        <v>113</v>
      </c>
      <c r="BE6" s="51" t="s">
        <v>114</v>
      </c>
      <c r="BF6" s="45"/>
      <c r="BG6" s="51" t="s">
        <v>115</v>
      </c>
    </row>
    <row r="7" spans="1:59" ht="12.75" x14ac:dyDescent="0.2">
      <c r="A7" s="52" t="s">
        <v>116</v>
      </c>
      <c r="B7" s="52" t="s">
        <v>116</v>
      </c>
      <c r="C7" s="52">
        <v>7151530</v>
      </c>
      <c r="D7" s="52" t="s">
        <v>117</v>
      </c>
      <c r="E7" s="52" t="s">
        <v>118</v>
      </c>
      <c r="F7" s="52">
        <v>10</v>
      </c>
      <c r="G7" s="52">
        <v>27</v>
      </c>
      <c r="H7" s="52">
        <v>14.5</v>
      </c>
      <c r="I7" s="52" t="s">
        <v>119</v>
      </c>
      <c r="J7" s="52" t="s">
        <v>120</v>
      </c>
      <c r="K7" s="52" t="s">
        <v>19</v>
      </c>
      <c r="L7" s="53"/>
      <c r="M7" s="54">
        <v>2200</v>
      </c>
      <c r="N7" s="54">
        <v>9800</v>
      </c>
      <c r="O7" s="54">
        <v>11000</v>
      </c>
      <c r="P7" s="55">
        <v>0.1</v>
      </c>
      <c r="Q7" s="55">
        <v>0.65</v>
      </c>
      <c r="R7" s="55">
        <v>1.25</v>
      </c>
      <c r="S7" s="55">
        <v>6.44756354</v>
      </c>
      <c r="T7" s="55">
        <v>4.4186099784615385</v>
      </c>
      <c r="U7" s="55">
        <v>2.5790254159999999</v>
      </c>
      <c r="V7" s="53"/>
      <c r="W7" s="54">
        <v>1989</v>
      </c>
      <c r="X7" s="54">
        <v>5800</v>
      </c>
      <c r="Y7" s="54">
        <v>10630.674999999999</v>
      </c>
      <c r="Z7" s="55">
        <v>0.12</v>
      </c>
      <c r="AA7" s="55">
        <v>0.62822</v>
      </c>
      <c r="AB7" s="55">
        <v>1.2595000000000001</v>
      </c>
      <c r="AC7" s="55">
        <v>4.8576529852499997</v>
      </c>
      <c r="AD7" s="55">
        <v>2.7057594568781633</v>
      </c>
      <c r="AE7" s="55">
        <v>2.4736350115698684</v>
      </c>
      <c r="AF7" s="53"/>
      <c r="AG7" s="54">
        <v>1480</v>
      </c>
      <c r="AH7" s="56"/>
      <c r="AI7" s="54">
        <v>8000</v>
      </c>
      <c r="AJ7" s="55">
        <v>0.15</v>
      </c>
      <c r="AK7" s="57"/>
      <c r="AL7" s="55">
        <v>1.095</v>
      </c>
      <c r="AM7" s="55">
        <v>2.8916345573333331</v>
      </c>
      <c r="AN7" s="57"/>
      <c r="AO7" s="55">
        <v>2.1411585022831048</v>
      </c>
      <c r="AP7" s="53"/>
      <c r="AQ7" s="58">
        <v>0.72727272727272729</v>
      </c>
      <c r="AR7" s="58">
        <v>0.75253923198668016</v>
      </c>
      <c r="AS7" s="53"/>
      <c r="AT7" s="52" t="s">
        <v>121</v>
      </c>
      <c r="AU7" s="52" t="s">
        <v>122</v>
      </c>
      <c r="AV7" s="59" t="s">
        <v>123</v>
      </c>
      <c r="AW7" s="53"/>
      <c r="AX7" s="52" t="s">
        <v>124</v>
      </c>
      <c r="AY7" s="52"/>
      <c r="AZ7" s="60"/>
      <c r="BA7" s="52"/>
      <c r="BB7" s="52"/>
      <c r="BC7" s="57"/>
      <c r="BD7" s="52"/>
      <c r="BE7" s="52"/>
      <c r="BF7" s="60"/>
      <c r="BG7" s="52"/>
    </row>
    <row r="8" spans="1:59" ht="12.75" x14ac:dyDescent="0.2">
      <c r="A8" s="52" t="s">
        <v>116</v>
      </c>
      <c r="B8" s="52" t="s">
        <v>116</v>
      </c>
      <c r="C8" s="52">
        <v>7151532</v>
      </c>
      <c r="D8" s="52" t="s">
        <v>125</v>
      </c>
      <c r="E8" s="52" t="s">
        <v>126</v>
      </c>
      <c r="F8" s="52">
        <v>10</v>
      </c>
      <c r="G8" s="52">
        <v>25</v>
      </c>
      <c r="H8" s="52">
        <v>13</v>
      </c>
      <c r="I8" s="52" t="s">
        <v>119</v>
      </c>
      <c r="J8" s="52" t="s">
        <v>120</v>
      </c>
      <c r="K8" s="52" t="s">
        <v>19</v>
      </c>
      <c r="L8" s="53"/>
      <c r="M8" s="54">
        <v>2400</v>
      </c>
      <c r="N8" s="54">
        <v>13000</v>
      </c>
      <c r="O8" s="54">
        <v>14000</v>
      </c>
      <c r="P8" s="55">
        <v>0.1</v>
      </c>
      <c r="Q8" s="55">
        <v>0.96</v>
      </c>
      <c r="R8" s="55">
        <v>1.35</v>
      </c>
      <c r="S8" s="55">
        <v>7.0337056799999997</v>
      </c>
      <c r="T8" s="55">
        <v>3.9686707395833332</v>
      </c>
      <c r="U8" s="55">
        <v>3.0392555407407404</v>
      </c>
      <c r="V8" s="53"/>
      <c r="W8" s="54">
        <v>2200</v>
      </c>
      <c r="X8" s="54">
        <v>8000</v>
      </c>
      <c r="Y8" s="54">
        <v>8700</v>
      </c>
      <c r="Z8" s="55">
        <v>0.09</v>
      </c>
      <c r="AA8" s="55">
        <v>0.75</v>
      </c>
      <c r="AB8" s="55">
        <v>1.01</v>
      </c>
      <c r="AC8" s="55">
        <v>7.1639594888888887</v>
      </c>
      <c r="AD8" s="55">
        <v>3.1260914133333331</v>
      </c>
      <c r="AE8" s="55">
        <v>2.5244735732673265</v>
      </c>
      <c r="AF8" s="53"/>
      <c r="AG8" s="54">
        <v>2100</v>
      </c>
      <c r="AH8" s="56"/>
      <c r="AI8" s="54">
        <v>8300</v>
      </c>
      <c r="AJ8" s="55">
        <v>8.5000000000000006E-2</v>
      </c>
      <c r="AK8" s="57"/>
      <c r="AL8" s="55">
        <v>1.131</v>
      </c>
      <c r="AM8" s="55">
        <v>7.2405793764705884</v>
      </c>
      <c r="AN8" s="57"/>
      <c r="AO8" s="55">
        <v>2.1507426003536692</v>
      </c>
      <c r="AP8" s="53"/>
      <c r="AQ8" s="58">
        <v>0.59285714285714286</v>
      </c>
      <c r="AR8" s="58">
        <v>0.95402298850574707</v>
      </c>
      <c r="AS8" s="53"/>
      <c r="AT8" s="52" t="s">
        <v>121</v>
      </c>
      <c r="AU8" s="52" t="s">
        <v>122</v>
      </c>
      <c r="AV8" s="59" t="s">
        <v>123</v>
      </c>
      <c r="AW8" s="53"/>
      <c r="AX8" s="52" t="s">
        <v>124</v>
      </c>
      <c r="AY8" s="52"/>
      <c r="AZ8" s="60"/>
      <c r="BA8" s="52"/>
      <c r="BB8" s="52"/>
      <c r="BC8" s="57"/>
      <c r="BD8" s="52"/>
      <c r="BE8" s="52"/>
      <c r="BF8" s="60"/>
      <c r="BG8" s="52"/>
    </row>
    <row r="9" spans="1:59" ht="12.75" x14ac:dyDescent="0.2">
      <c r="A9" s="52" t="s">
        <v>116</v>
      </c>
      <c r="B9" s="52" t="s">
        <v>116</v>
      </c>
      <c r="C9" s="52">
        <v>7151534</v>
      </c>
      <c r="D9" s="52" t="s">
        <v>127</v>
      </c>
      <c r="E9" s="52" t="s">
        <v>128</v>
      </c>
      <c r="F9" s="52">
        <v>10</v>
      </c>
      <c r="G9" s="52">
        <v>21</v>
      </c>
      <c r="H9" s="52">
        <v>12.5</v>
      </c>
      <c r="I9" s="52" t="s">
        <v>119</v>
      </c>
      <c r="J9" s="52" t="s">
        <v>120</v>
      </c>
      <c r="K9" s="52" t="s">
        <v>19</v>
      </c>
      <c r="L9" s="53"/>
      <c r="M9" s="54">
        <v>3412</v>
      </c>
      <c r="N9" s="54">
        <v>19000</v>
      </c>
      <c r="O9" s="54">
        <v>23202</v>
      </c>
      <c r="P9" s="55">
        <v>0.4</v>
      </c>
      <c r="Q9" s="55">
        <v>1.58</v>
      </c>
      <c r="R9" s="55">
        <v>2.5</v>
      </c>
      <c r="S9" s="55">
        <v>2.4998962270999998</v>
      </c>
      <c r="T9" s="55">
        <v>3.5242723607594937</v>
      </c>
      <c r="U9" s="55">
        <v>2.7199339864559997</v>
      </c>
      <c r="V9" s="53"/>
      <c r="W9" s="54">
        <v>2729</v>
      </c>
      <c r="X9" s="54">
        <v>12100</v>
      </c>
      <c r="Y9" s="54">
        <v>19674</v>
      </c>
      <c r="Z9" s="55">
        <v>0.41</v>
      </c>
      <c r="AA9" s="55">
        <v>1.26</v>
      </c>
      <c r="AB9" s="55">
        <v>2.57</v>
      </c>
      <c r="AC9" s="55">
        <v>1.950709634219512</v>
      </c>
      <c r="AD9" s="55">
        <v>2.814412656349206</v>
      </c>
      <c r="AE9" s="55">
        <v>2.2435331638832685</v>
      </c>
      <c r="AF9" s="53"/>
      <c r="AG9" s="54">
        <v>2388</v>
      </c>
      <c r="AH9" s="56"/>
      <c r="AI9" s="54">
        <v>15400</v>
      </c>
      <c r="AJ9" s="55">
        <v>0.42</v>
      </c>
      <c r="AK9" s="57"/>
      <c r="AL9" s="55">
        <v>2.29</v>
      </c>
      <c r="AM9" s="55">
        <v>1.6663183694285715</v>
      </c>
      <c r="AN9" s="57"/>
      <c r="AO9" s="55">
        <v>1.9708709510917031</v>
      </c>
      <c r="AP9" s="53"/>
      <c r="AQ9" s="58">
        <v>0.663735884837514</v>
      </c>
      <c r="AR9" s="58">
        <v>0.78275897123106641</v>
      </c>
      <c r="AS9" s="53"/>
      <c r="AT9" s="52" t="s">
        <v>121</v>
      </c>
      <c r="AU9" s="52" t="s">
        <v>129</v>
      </c>
      <c r="AV9" s="59" t="s">
        <v>123</v>
      </c>
      <c r="AW9" s="53"/>
      <c r="AX9" s="52" t="s">
        <v>124</v>
      </c>
      <c r="AY9" s="52"/>
      <c r="AZ9" s="60"/>
      <c r="BA9" s="52"/>
      <c r="BB9" s="52"/>
      <c r="BC9" s="57"/>
      <c r="BD9" s="52"/>
      <c r="BE9" s="52"/>
      <c r="BF9" s="60"/>
      <c r="BG9" s="52"/>
    </row>
    <row r="10" spans="1:59" s="33" customFormat="1" ht="15" x14ac:dyDescent="0.25">
      <c r="A10" s="61" t="s">
        <v>116</v>
      </c>
      <c r="B10" s="61" t="s">
        <v>116</v>
      </c>
      <c r="C10" s="62">
        <v>9150122</v>
      </c>
      <c r="D10" s="61" t="s">
        <v>130</v>
      </c>
      <c r="E10" s="61" t="s">
        <v>131</v>
      </c>
      <c r="F10" s="62">
        <v>15</v>
      </c>
      <c r="G10" s="62">
        <v>38</v>
      </c>
      <c r="H10" s="62">
        <v>16.5</v>
      </c>
      <c r="I10" s="61" t="s">
        <v>119</v>
      </c>
      <c r="J10" s="61" t="s">
        <v>120</v>
      </c>
      <c r="K10" s="63" t="s">
        <v>132</v>
      </c>
      <c r="M10" s="62">
        <v>2300</v>
      </c>
      <c r="N10" s="62">
        <v>9000</v>
      </c>
      <c r="O10" s="62">
        <v>13600</v>
      </c>
      <c r="P10" s="62">
        <v>0.2</v>
      </c>
      <c r="Q10" s="62">
        <v>0.59</v>
      </c>
      <c r="R10" s="62">
        <v>1.5</v>
      </c>
      <c r="S10" s="64">
        <v>3.3703173049999999</v>
      </c>
      <c r="T10" s="64">
        <v>4.4705756440677966</v>
      </c>
      <c r="U10" s="64">
        <v>2.6571777013333335</v>
      </c>
      <c r="W10" s="65">
        <v>3545</v>
      </c>
      <c r="X10" s="66">
        <v>5600</v>
      </c>
      <c r="Y10" s="66">
        <v>14610.8</v>
      </c>
      <c r="Z10" s="64">
        <v>0.36499999999999999</v>
      </c>
      <c r="AA10" s="64">
        <v>0.74595999999999996</v>
      </c>
      <c r="AB10" s="64">
        <v>1.7826</v>
      </c>
      <c r="AC10" s="64">
        <v>2.8464025839726026</v>
      </c>
      <c r="AD10" s="64">
        <v>2.2001152769585501</v>
      </c>
      <c r="AE10" s="64">
        <v>2.4021108434623581</v>
      </c>
      <c r="AG10" s="65">
        <v>1745</v>
      </c>
      <c r="AH10" s="67"/>
      <c r="AI10" s="68">
        <v>12210</v>
      </c>
      <c r="AJ10" s="69">
        <v>0.28000000000000003</v>
      </c>
      <c r="AK10" s="70"/>
      <c r="AL10" s="69">
        <v>1.72</v>
      </c>
      <c r="AM10" s="69">
        <v>1.8264607755357141</v>
      </c>
      <c r="AN10" s="70"/>
      <c r="AO10" s="69">
        <v>2.0804638166860463</v>
      </c>
      <c r="AQ10" s="71">
        <v>0.89779411764705885</v>
      </c>
      <c r="AR10" s="71">
        <v>0.83568319325430507</v>
      </c>
      <c r="AT10" s="61" t="s">
        <v>121</v>
      </c>
      <c r="AU10" s="61" t="s">
        <v>122</v>
      </c>
      <c r="AV10" s="61" t="s">
        <v>123</v>
      </c>
      <c r="AX10" s="72" t="s">
        <v>124</v>
      </c>
      <c r="AY10" s="72"/>
      <c r="AZ10" s="73"/>
      <c r="BA10" s="72"/>
      <c r="BB10" s="72"/>
      <c r="BC10" s="70"/>
      <c r="BD10" s="72"/>
      <c r="BE10" s="72"/>
      <c r="BF10" s="73"/>
      <c r="BG10" s="72"/>
    </row>
    <row r="11" spans="1:59" s="33" customFormat="1" ht="12.75" x14ac:dyDescent="0.2">
      <c r="A11" s="63" t="s">
        <v>116</v>
      </c>
      <c r="B11" s="63" t="s">
        <v>116</v>
      </c>
      <c r="C11" s="63">
        <v>9150124</v>
      </c>
      <c r="D11" s="63" t="s">
        <v>133</v>
      </c>
      <c r="E11" s="63" t="s">
        <v>134</v>
      </c>
      <c r="F11" s="63">
        <v>14</v>
      </c>
      <c r="G11" s="63">
        <v>30.5</v>
      </c>
      <c r="H11" s="63">
        <v>15.3</v>
      </c>
      <c r="I11" s="63" t="s">
        <v>119</v>
      </c>
      <c r="J11" s="63" t="s">
        <v>120</v>
      </c>
      <c r="K11" s="63" t="s">
        <v>132</v>
      </c>
      <c r="L11" s="74"/>
      <c r="M11" s="75">
        <v>3000</v>
      </c>
      <c r="N11" s="75">
        <v>12200</v>
      </c>
      <c r="O11" s="75">
        <v>18700</v>
      </c>
      <c r="P11" s="69">
        <v>0.25</v>
      </c>
      <c r="Q11" s="69">
        <v>0.94</v>
      </c>
      <c r="R11" s="69">
        <v>1.6</v>
      </c>
      <c r="S11" s="69">
        <v>3.5168528399999999</v>
      </c>
      <c r="T11" s="69">
        <v>3.8036883553191485</v>
      </c>
      <c r="U11" s="69">
        <v>3.4252681306249997</v>
      </c>
      <c r="V11" s="74"/>
      <c r="W11" s="75">
        <v>2800</v>
      </c>
      <c r="X11" s="75">
        <v>8100</v>
      </c>
      <c r="Y11" s="75">
        <v>9000</v>
      </c>
      <c r="Z11" s="69">
        <v>0.23</v>
      </c>
      <c r="AA11" s="69">
        <v>0.74</v>
      </c>
      <c r="AB11" s="69">
        <v>1</v>
      </c>
      <c r="AC11" s="69">
        <v>3.5678217217391301</v>
      </c>
      <c r="AD11" s="69">
        <v>3.2079400905405402</v>
      </c>
      <c r="AE11" s="69">
        <v>2.6376396300000002</v>
      </c>
      <c r="AF11" s="74"/>
      <c r="AG11" s="75">
        <v>2600</v>
      </c>
      <c r="AH11" s="67"/>
      <c r="AI11" s="75">
        <v>13304</v>
      </c>
      <c r="AJ11" s="69">
        <v>0.22</v>
      </c>
      <c r="AK11" s="70"/>
      <c r="AL11" s="69">
        <v>1.7889999999999999</v>
      </c>
      <c r="AM11" s="69">
        <v>3.463567190909091</v>
      </c>
      <c r="AN11" s="70"/>
      <c r="AO11" s="69">
        <v>2.1794396396198992</v>
      </c>
      <c r="AP11" s="74"/>
      <c r="AQ11" s="76">
        <v>0.71144385026737966</v>
      </c>
      <c r="AR11" s="76">
        <v>1.4782222222222223</v>
      </c>
      <c r="AS11" s="74"/>
      <c r="AT11" s="63" t="s">
        <v>121</v>
      </c>
      <c r="AU11" s="63" t="s">
        <v>122</v>
      </c>
      <c r="AV11" s="77" t="s">
        <v>123</v>
      </c>
      <c r="AW11" s="74"/>
      <c r="AX11" s="72" t="s">
        <v>124</v>
      </c>
      <c r="AY11" s="63"/>
      <c r="AZ11" s="73"/>
      <c r="BA11" s="63"/>
      <c r="BB11" s="63"/>
      <c r="BC11" s="70"/>
      <c r="BD11" s="63"/>
      <c r="BE11" s="63"/>
      <c r="BF11" s="73"/>
      <c r="BG11" s="63"/>
    </row>
    <row r="12" spans="1:59" s="33" customFormat="1" ht="12.75" x14ac:dyDescent="0.2">
      <c r="A12" s="63" t="s">
        <v>116</v>
      </c>
      <c r="B12" s="63" t="s">
        <v>116</v>
      </c>
      <c r="C12" s="63">
        <v>9150126</v>
      </c>
      <c r="D12" s="63" t="s">
        <v>135</v>
      </c>
      <c r="E12" s="63" t="s">
        <v>136</v>
      </c>
      <c r="F12" s="63">
        <v>12</v>
      </c>
      <c r="G12" s="63">
        <v>24.5</v>
      </c>
      <c r="H12" s="63">
        <v>13.5</v>
      </c>
      <c r="I12" s="63" t="s">
        <v>119</v>
      </c>
      <c r="J12" s="63" t="s">
        <v>120</v>
      </c>
      <c r="K12" s="63" t="s">
        <v>132</v>
      </c>
      <c r="L12" s="74"/>
      <c r="M12" s="75">
        <v>3700</v>
      </c>
      <c r="N12" s="75">
        <v>18000</v>
      </c>
      <c r="O12" s="75">
        <v>24400</v>
      </c>
      <c r="P12" s="69">
        <v>0.35</v>
      </c>
      <c r="Q12" s="69">
        <v>1.5</v>
      </c>
      <c r="R12" s="69">
        <v>2.5</v>
      </c>
      <c r="S12" s="69">
        <v>3.098179882857143</v>
      </c>
      <c r="T12" s="69">
        <v>3.5168528400000003</v>
      </c>
      <c r="U12" s="69">
        <v>2.8603736432</v>
      </c>
      <c r="V12" s="74"/>
      <c r="W12" s="75">
        <v>3070</v>
      </c>
      <c r="X12" s="75">
        <v>14200</v>
      </c>
      <c r="Y12" s="75">
        <v>23100</v>
      </c>
      <c r="Z12" s="69">
        <v>0.36</v>
      </c>
      <c r="AA12" s="69">
        <v>1.4550000000000001</v>
      </c>
      <c r="AB12" s="69">
        <v>3.25</v>
      </c>
      <c r="AC12" s="69">
        <v>2.4992449580555554</v>
      </c>
      <c r="AD12" s="69">
        <v>2.8602125044673539</v>
      </c>
      <c r="AE12" s="69">
        <v>2.0830589898461538</v>
      </c>
      <c r="AF12" s="74"/>
      <c r="AG12" s="75">
        <v>2388</v>
      </c>
      <c r="AH12" s="67"/>
      <c r="AI12" s="75">
        <v>20634</v>
      </c>
      <c r="AJ12" s="69">
        <v>0.37</v>
      </c>
      <c r="AK12" s="70"/>
      <c r="AL12" s="69">
        <v>3.3</v>
      </c>
      <c r="AM12" s="69">
        <v>1.8914965274594595</v>
      </c>
      <c r="AN12" s="70"/>
      <c r="AO12" s="69">
        <v>1.8324934722363637</v>
      </c>
      <c r="AP12" s="74"/>
      <c r="AQ12" s="76">
        <v>0.84565573770491809</v>
      </c>
      <c r="AR12" s="76">
        <v>0.89324675324675329</v>
      </c>
      <c r="AS12" s="74"/>
      <c r="AT12" s="63" t="s">
        <v>121</v>
      </c>
      <c r="AU12" s="63" t="s">
        <v>129</v>
      </c>
      <c r="AV12" s="77" t="s">
        <v>123</v>
      </c>
      <c r="AW12" s="74"/>
      <c r="AX12" s="72" t="s">
        <v>124</v>
      </c>
      <c r="AY12" s="63"/>
      <c r="AZ12" s="73"/>
      <c r="BA12" s="63"/>
      <c r="BB12" s="63"/>
      <c r="BC12" s="70"/>
      <c r="BD12" s="63"/>
      <c r="BE12" s="63"/>
      <c r="BF12" s="73"/>
      <c r="BG12" s="63"/>
    </row>
    <row r="13" spans="1:59" s="33" customFormat="1" ht="12.75" x14ac:dyDescent="0.2">
      <c r="A13" s="63" t="s">
        <v>116</v>
      </c>
      <c r="B13" s="63" t="s">
        <v>116</v>
      </c>
      <c r="C13" s="63">
        <v>9150128</v>
      </c>
      <c r="D13" s="63" t="s">
        <v>137</v>
      </c>
      <c r="E13" s="63" t="s">
        <v>138</v>
      </c>
      <c r="F13" s="63">
        <v>12</v>
      </c>
      <c r="G13" s="63">
        <v>21.5</v>
      </c>
      <c r="H13" s="63">
        <v>13</v>
      </c>
      <c r="I13" s="63" t="s">
        <v>119</v>
      </c>
      <c r="J13" s="63" t="s">
        <v>120</v>
      </c>
      <c r="K13" s="63" t="s">
        <v>132</v>
      </c>
      <c r="L13" s="74"/>
      <c r="M13" s="75">
        <v>6800</v>
      </c>
      <c r="N13" s="75">
        <v>24000</v>
      </c>
      <c r="O13" s="75">
        <v>32400</v>
      </c>
      <c r="P13" s="69">
        <v>0.38</v>
      </c>
      <c r="Q13" s="69">
        <v>2</v>
      </c>
      <c r="R13" s="69">
        <v>3.7</v>
      </c>
      <c r="S13" s="69">
        <v>5.2444296736842109</v>
      </c>
      <c r="T13" s="69">
        <v>3.5168528399999999</v>
      </c>
      <c r="U13" s="69">
        <v>2.5663520724324322</v>
      </c>
      <c r="V13" s="74"/>
      <c r="W13" s="75">
        <v>3396</v>
      </c>
      <c r="X13" s="75">
        <v>15500</v>
      </c>
      <c r="Y13" s="75">
        <v>26263</v>
      </c>
      <c r="Z13" s="69">
        <v>0.34399999999999997</v>
      </c>
      <c r="AA13" s="69">
        <v>1.57</v>
      </c>
      <c r="AB13" s="69">
        <v>3.3809999999999998</v>
      </c>
      <c r="AC13" s="69">
        <v>2.893224865465116</v>
      </c>
      <c r="AD13" s="69">
        <v>2.8933768057324838</v>
      </c>
      <c r="AE13" s="69">
        <v>2.2765233692428275</v>
      </c>
      <c r="AF13" s="74"/>
      <c r="AG13" s="75">
        <v>2887</v>
      </c>
      <c r="AH13" s="67"/>
      <c r="AI13" s="75">
        <v>24233</v>
      </c>
      <c r="AJ13" s="69">
        <v>0.33</v>
      </c>
      <c r="AK13" s="70"/>
      <c r="AL13" s="69">
        <v>3.1749999999999998</v>
      </c>
      <c r="AM13" s="69">
        <v>2.5639278154242424</v>
      </c>
      <c r="AN13" s="70"/>
      <c r="AO13" s="69">
        <v>2.2368476344283463</v>
      </c>
      <c r="AP13" s="74"/>
      <c r="AQ13" s="76">
        <v>0.7479320987654321</v>
      </c>
      <c r="AR13" s="76">
        <v>0.92270494612192056</v>
      </c>
      <c r="AS13" s="74"/>
      <c r="AT13" s="63" t="s">
        <v>121</v>
      </c>
      <c r="AU13" s="63" t="s">
        <v>129</v>
      </c>
      <c r="AV13" s="77" t="s">
        <v>123</v>
      </c>
      <c r="AW13" s="74"/>
      <c r="AX13" s="72" t="s">
        <v>124</v>
      </c>
      <c r="AY13" s="63"/>
      <c r="AZ13" s="73"/>
      <c r="BA13" s="63"/>
      <c r="BB13" s="63"/>
      <c r="BC13" s="70"/>
      <c r="BD13" s="63"/>
      <c r="BE13" s="63"/>
      <c r="BF13" s="73"/>
      <c r="BG13" s="63"/>
    </row>
    <row r="14" spans="1:59" ht="12.75" x14ac:dyDescent="0.2">
      <c r="A14" s="78" t="s">
        <v>139</v>
      </c>
      <c r="B14" s="78" t="s">
        <v>140</v>
      </c>
      <c r="C14" s="78">
        <v>8177085</v>
      </c>
      <c r="D14" s="78" t="s">
        <v>141</v>
      </c>
      <c r="E14" s="78" t="s">
        <v>142</v>
      </c>
      <c r="F14" s="78">
        <v>10.3</v>
      </c>
      <c r="G14" s="78">
        <v>30.5</v>
      </c>
      <c r="H14" s="78">
        <v>15.7</v>
      </c>
      <c r="I14" s="52" t="s">
        <v>119</v>
      </c>
      <c r="J14" s="52" t="s">
        <v>120</v>
      </c>
      <c r="K14" s="52" t="s">
        <v>19</v>
      </c>
      <c r="L14" s="53"/>
      <c r="M14" s="79">
        <v>2388</v>
      </c>
      <c r="N14" s="79">
        <v>9000</v>
      </c>
      <c r="O14" s="79">
        <v>13240</v>
      </c>
      <c r="P14" s="80">
        <v>0.2</v>
      </c>
      <c r="Q14" s="80">
        <v>0.61</v>
      </c>
      <c r="R14" s="80">
        <v>1.345</v>
      </c>
      <c r="S14" s="80">
        <v>3.4990000000000001</v>
      </c>
      <c r="T14" s="80">
        <v>4.32</v>
      </c>
      <c r="U14" s="80">
        <v>2.8849999999999998</v>
      </c>
      <c r="V14" s="53"/>
      <c r="W14" s="79">
        <v>2388</v>
      </c>
      <c r="X14" s="79">
        <v>5500</v>
      </c>
      <c r="Y14" s="79">
        <v>13240</v>
      </c>
      <c r="Z14" s="80">
        <v>0.2</v>
      </c>
      <c r="AA14" s="80">
        <v>0.55700000000000005</v>
      </c>
      <c r="AB14" s="80">
        <v>1.345</v>
      </c>
      <c r="AC14" s="80">
        <v>3.4990000000000001</v>
      </c>
      <c r="AD14" s="80">
        <v>2.8929999999999998</v>
      </c>
      <c r="AE14" s="80">
        <v>2.8849999999999998</v>
      </c>
      <c r="AF14" s="53"/>
      <c r="AG14" s="79">
        <v>2388</v>
      </c>
      <c r="AH14" s="56"/>
      <c r="AI14" s="79">
        <v>10488</v>
      </c>
      <c r="AJ14" s="80">
        <v>0.4</v>
      </c>
      <c r="AK14" s="57"/>
      <c r="AL14" s="80">
        <v>1.5529999999999999</v>
      </c>
      <c r="AM14" s="80">
        <v>1.7490000000000001</v>
      </c>
      <c r="AN14" s="57"/>
      <c r="AO14" s="80">
        <v>1.9790000000000001</v>
      </c>
      <c r="AP14" s="53"/>
      <c r="AQ14" s="58">
        <v>0.7921450151057402</v>
      </c>
      <c r="AR14" s="58">
        <v>0.7921450151057402</v>
      </c>
      <c r="AS14" s="53"/>
      <c r="AT14" s="78" t="s">
        <v>143</v>
      </c>
      <c r="AU14" s="78">
        <v>3000</v>
      </c>
      <c r="AV14" s="81" t="s">
        <v>144</v>
      </c>
      <c r="AW14" s="53"/>
      <c r="AX14" s="82">
        <v>-22</v>
      </c>
      <c r="AY14" s="83">
        <v>2388</v>
      </c>
      <c r="AZ14" s="60" t="s">
        <v>145</v>
      </c>
      <c r="BA14" s="83">
        <v>8560</v>
      </c>
      <c r="BB14" s="55">
        <v>0.6</v>
      </c>
      <c r="BC14" s="57"/>
      <c r="BD14" s="55">
        <v>1.367</v>
      </c>
      <c r="BE14" s="55">
        <v>1.1659999999999999</v>
      </c>
      <c r="BF14" s="60"/>
      <c r="BG14" s="55">
        <v>1.835</v>
      </c>
    </row>
    <row r="15" spans="1:59" ht="12.75" x14ac:dyDescent="0.2">
      <c r="A15" s="78" t="s">
        <v>139</v>
      </c>
      <c r="B15" s="78" t="s">
        <v>140</v>
      </c>
      <c r="C15" s="78">
        <v>8177094</v>
      </c>
      <c r="D15" s="78" t="s">
        <v>146</v>
      </c>
      <c r="E15" s="78" t="s">
        <v>147</v>
      </c>
      <c r="F15" s="78">
        <v>10.3</v>
      </c>
      <c r="G15" s="78">
        <v>23</v>
      </c>
      <c r="H15" s="78">
        <v>12.7</v>
      </c>
      <c r="I15" s="52" t="s">
        <v>119</v>
      </c>
      <c r="J15" s="52" t="s">
        <v>120</v>
      </c>
      <c r="K15" s="52" t="s">
        <v>19</v>
      </c>
      <c r="L15" s="53"/>
      <c r="M15" s="79">
        <v>3071</v>
      </c>
      <c r="N15" s="79">
        <v>13000</v>
      </c>
      <c r="O15" s="79">
        <v>13000</v>
      </c>
      <c r="P15" s="80">
        <v>0.2</v>
      </c>
      <c r="Q15" s="80">
        <v>1.212</v>
      </c>
      <c r="R15" s="80">
        <v>1.22</v>
      </c>
      <c r="S15" s="80">
        <v>4.5</v>
      </c>
      <c r="T15" s="80">
        <v>3.1429999999999998</v>
      </c>
      <c r="U15" s="80">
        <v>3.12</v>
      </c>
      <c r="V15" s="53"/>
      <c r="W15" s="79">
        <v>3071</v>
      </c>
      <c r="X15" s="79">
        <v>13000</v>
      </c>
      <c r="Y15" s="79">
        <v>13000</v>
      </c>
      <c r="Z15" s="80">
        <v>0.2</v>
      </c>
      <c r="AA15" s="80">
        <v>1.212</v>
      </c>
      <c r="AB15" s="80">
        <v>1.22</v>
      </c>
      <c r="AC15" s="80">
        <v>4.5</v>
      </c>
      <c r="AD15" s="80">
        <v>3.1429999999999998</v>
      </c>
      <c r="AE15" s="80">
        <v>3.12</v>
      </c>
      <c r="AF15" s="53"/>
      <c r="AG15" s="79">
        <v>3071</v>
      </c>
      <c r="AH15" s="56"/>
      <c r="AI15" s="79">
        <v>13000</v>
      </c>
      <c r="AJ15" s="80">
        <v>0.4</v>
      </c>
      <c r="AK15" s="57"/>
      <c r="AL15" s="80">
        <v>1.38</v>
      </c>
      <c r="AM15" s="80">
        <v>2.25</v>
      </c>
      <c r="AN15" s="57"/>
      <c r="AO15" s="80">
        <v>2.76</v>
      </c>
      <c r="AP15" s="53"/>
      <c r="AQ15" s="58">
        <v>1</v>
      </c>
      <c r="AR15" s="58">
        <v>1</v>
      </c>
      <c r="AS15" s="53"/>
      <c r="AT15" s="78" t="s">
        <v>143</v>
      </c>
      <c r="AU15" s="78">
        <v>2994</v>
      </c>
      <c r="AV15" s="81" t="s">
        <v>144</v>
      </c>
      <c r="AW15" s="53"/>
      <c r="AX15" s="82">
        <v>-22</v>
      </c>
      <c r="AY15" s="83">
        <v>3071</v>
      </c>
      <c r="AZ15" s="60" t="s">
        <v>145</v>
      </c>
      <c r="BA15" s="83">
        <v>9800</v>
      </c>
      <c r="BB15" s="55">
        <v>0.6</v>
      </c>
      <c r="BC15" s="57"/>
      <c r="BD15" s="55">
        <v>1.44</v>
      </c>
      <c r="BE15" s="55">
        <v>1.5</v>
      </c>
      <c r="BF15" s="60"/>
      <c r="BG15" s="55">
        <v>1.99</v>
      </c>
    </row>
    <row r="16" spans="1:59" ht="12.75" x14ac:dyDescent="0.2">
      <c r="A16" s="78" t="s">
        <v>139</v>
      </c>
      <c r="B16" s="78" t="s">
        <v>140</v>
      </c>
      <c r="C16" s="78">
        <v>8177103</v>
      </c>
      <c r="D16" s="78" t="s">
        <v>148</v>
      </c>
      <c r="E16" s="78" t="s">
        <v>149</v>
      </c>
      <c r="F16" s="78">
        <v>10.3</v>
      </c>
      <c r="G16" s="78">
        <v>21</v>
      </c>
      <c r="H16" s="78">
        <v>12.5</v>
      </c>
      <c r="I16" s="52" t="s">
        <v>119</v>
      </c>
      <c r="J16" s="52" t="s">
        <v>120</v>
      </c>
      <c r="K16" s="52" t="s">
        <v>19</v>
      </c>
      <c r="L16" s="53"/>
      <c r="M16" s="79">
        <v>3753</v>
      </c>
      <c r="N16" s="79">
        <v>19000</v>
      </c>
      <c r="O16" s="79">
        <v>24566</v>
      </c>
      <c r="P16" s="80">
        <v>0.35</v>
      </c>
      <c r="Q16" s="80">
        <v>1.7969999999999999</v>
      </c>
      <c r="R16" s="80">
        <v>2.5</v>
      </c>
      <c r="S16" s="80">
        <v>3.14</v>
      </c>
      <c r="T16" s="80">
        <v>3.0979999999999999</v>
      </c>
      <c r="U16" s="80">
        <v>2.879</v>
      </c>
      <c r="V16" s="53"/>
      <c r="W16" s="79">
        <v>3753</v>
      </c>
      <c r="X16" s="79">
        <v>12717</v>
      </c>
      <c r="Y16" s="79">
        <v>24566</v>
      </c>
      <c r="Z16" s="80">
        <v>0.35</v>
      </c>
      <c r="AA16" s="80">
        <v>1.49</v>
      </c>
      <c r="AB16" s="80">
        <v>2.5</v>
      </c>
      <c r="AC16" s="80">
        <v>3.14</v>
      </c>
      <c r="AD16" s="80">
        <v>2.5009999999999999</v>
      </c>
      <c r="AE16" s="80">
        <v>2.879</v>
      </c>
      <c r="AF16" s="53"/>
      <c r="AG16" s="79">
        <v>3753</v>
      </c>
      <c r="AH16" s="56"/>
      <c r="AI16" s="79">
        <v>19190</v>
      </c>
      <c r="AJ16" s="80">
        <v>0.55000000000000004</v>
      </c>
      <c r="AK16" s="57"/>
      <c r="AL16" s="80">
        <v>1.97</v>
      </c>
      <c r="AM16" s="80">
        <v>1.9990000000000001</v>
      </c>
      <c r="AN16" s="57"/>
      <c r="AO16" s="80">
        <v>2.85</v>
      </c>
      <c r="AP16" s="53"/>
      <c r="AQ16" s="58">
        <v>0.7811609541642921</v>
      </c>
      <c r="AR16" s="58">
        <v>0.7811609541642921</v>
      </c>
      <c r="AS16" s="53"/>
      <c r="AT16" s="78" t="s">
        <v>143</v>
      </c>
      <c r="AU16" s="78">
        <v>3000</v>
      </c>
      <c r="AV16" s="81" t="s">
        <v>144</v>
      </c>
      <c r="AW16" s="53"/>
      <c r="AX16" s="82">
        <v>-22</v>
      </c>
      <c r="AY16" s="83">
        <v>3753</v>
      </c>
      <c r="AZ16" s="60" t="s">
        <v>145</v>
      </c>
      <c r="BA16" s="83">
        <v>15430</v>
      </c>
      <c r="BB16" s="55">
        <v>0.75</v>
      </c>
      <c r="BC16" s="57"/>
      <c r="BD16" s="55">
        <v>2.14</v>
      </c>
      <c r="BE16" s="55">
        <v>1.466</v>
      </c>
      <c r="BF16" s="60"/>
      <c r="BG16" s="55">
        <v>2.113</v>
      </c>
    </row>
    <row r="17" spans="1:59" s="34" customFormat="1" ht="12.75" x14ac:dyDescent="0.2">
      <c r="A17" s="52" t="s">
        <v>150</v>
      </c>
      <c r="B17" s="52" t="s">
        <v>150</v>
      </c>
      <c r="C17" s="52">
        <v>9966844</v>
      </c>
      <c r="D17" s="52" t="s">
        <v>151</v>
      </c>
      <c r="E17" s="52" t="s">
        <v>152</v>
      </c>
      <c r="F17" s="52">
        <v>10</v>
      </c>
      <c r="G17" s="52">
        <v>20</v>
      </c>
      <c r="H17" s="52">
        <v>12.5</v>
      </c>
      <c r="I17" s="52" t="s">
        <v>119</v>
      </c>
      <c r="J17" s="52" t="s">
        <v>120</v>
      </c>
      <c r="K17" s="52" t="s">
        <v>19</v>
      </c>
      <c r="L17" s="53"/>
      <c r="M17" s="54">
        <v>7200</v>
      </c>
      <c r="N17" s="54">
        <v>25000</v>
      </c>
      <c r="O17" s="54">
        <v>29140</v>
      </c>
      <c r="P17" s="55">
        <v>0.36</v>
      </c>
      <c r="Q17" s="55">
        <v>2.4590000000000001</v>
      </c>
      <c r="R17" s="55">
        <v>2.6030000000000002</v>
      </c>
      <c r="S17" s="55">
        <v>5.8614213999999993</v>
      </c>
      <c r="T17" s="55">
        <v>2.9795757421716145</v>
      </c>
      <c r="U17" s="55">
        <v>3.2808647636573181</v>
      </c>
      <c r="V17" s="53"/>
      <c r="W17" s="54">
        <v>5690</v>
      </c>
      <c r="X17" s="54">
        <v>16000</v>
      </c>
      <c r="Y17" s="54">
        <v>18650</v>
      </c>
      <c r="Z17" s="55">
        <v>0.48599999999999999</v>
      </c>
      <c r="AA17" s="55">
        <v>1.9059999999999999</v>
      </c>
      <c r="AB17" s="55">
        <v>2.4780000000000002</v>
      </c>
      <c r="AC17" s="55">
        <v>3.4312230211934156</v>
      </c>
      <c r="AD17" s="55">
        <v>2.4601978593913953</v>
      </c>
      <c r="AE17" s="55">
        <v>2.2057205228006458</v>
      </c>
      <c r="AF17" s="53"/>
      <c r="AG17" s="54">
        <v>5122</v>
      </c>
      <c r="AH17" s="67"/>
      <c r="AI17" s="54">
        <v>15815</v>
      </c>
      <c r="AJ17" s="55">
        <v>0.47099999999999997</v>
      </c>
      <c r="AK17" s="70"/>
      <c r="AL17" s="55">
        <v>2.6349999999999998</v>
      </c>
      <c r="AM17" s="55">
        <v>3.1870701073036094</v>
      </c>
      <c r="AN17" s="70"/>
      <c r="AO17" s="55">
        <v>1.7589825320872865</v>
      </c>
      <c r="AP17" s="53"/>
      <c r="AQ17" s="58">
        <v>0.54272477693891563</v>
      </c>
      <c r="AR17" s="58">
        <v>0.84798927613941022</v>
      </c>
      <c r="AS17" s="53"/>
      <c r="AT17" s="52" t="s">
        <v>153</v>
      </c>
      <c r="AU17" s="52">
        <v>150</v>
      </c>
      <c r="AV17" s="59" t="s">
        <v>154</v>
      </c>
      <c r="AW17" s="53"/>
      <c r="AX17" s="72" t="s">
        <v>124</v>
      </c>
      <c r="AY17" s="52"/>
      <c r="AZ17" s="73"/>
      <c r="BA17" s="52"/>
      <c r="BB17" s="52"/>
      <c r="BC17" s="70"/>
      <c r="BD17" s="52"/>
      <c r="BE17" s="52"/>
      <c r="BF17" s="73"/>
      <c r="BG17" s="52"/>
    </row>
    <row r="18" spans="1:59" s="34" customFormat="1" ht="12.75" x14ac:dyDescent="0.2">
      <c r="A18" s="52" t="s">
        <v>150</v>
      </c>
      <c r="B18" s="52" t="s">
        <v>150</v>
      </c>
      <c r="C18" s="52">
        <v>9966838</v>
      </c>
      <c r="D18" s="52" t="s">
        <v>155</v>
      </c>
      <c r="E18" s="52" t="s">
        <v>156</v>
      </c>
      <c r="F18" s="52">
        <v>10</v>
      </c>
      <c r="G18" s="52">
        <v>20.5</v>
      </c>
      <c r="H18" s="52">
        <v>14</v>
      </c>
      <c r="I18" s="52" t="s">
        <v>119</v>
      </c>
      <c r="J18" s="52" t="s">
        <v>120</v>
      </c>
      <c r="K18" s="52" t="s">
        <v>19</v>
      </c>
      <c r="L18" s="53"/>
      <c r="M18" s="54">
        <v>3530</v>
      </c>
      <c r="N18" s="54">
        <v>9800</v>
      </c>
      <c r="O18" s="54">
        <v>13080</v>
      </c>
      <c r="P18" s="55">
        <v>0.161</v>
      </c>
      <c r="Q18" s="55">
        <v>0.89800000000000002</v>
      </c>
      <c r="R18" s="55">
        <v>1.075</v>
      </c>
      <c r="S18" s="55">
        <v>6.4257197335403724</v>
      </c>
      <c r="T18" s="55">
        <v>3.1983257082405343</v>
      </c>
      <c r="U18" s="55">
        <v>3.565925205209302</v>
      </c>
      <c r="V18" s="53"/>
      <c r="W18" s="54">
        <v>2610</v>
      </c>
      <c r="X18" s="54">
        <v>6300</v>
      </c>
      <c r="Y18" s="54">
        <v>8111</v>
      </c>
      <c r="Z18" s="55">
        <v>0.17199999999999999</v>
      </c>
      <c r="AA18" s="55">
        <v>0.68899999999999995</v>
      </c>
      <c r="AB18" s="55">
        <v>1.0169999999999999</v>
      </c>
      <c r="AC18" s="55">
        <v>4.4471830970930233</v>
      </c>
      <c r="AD18" s="55">
        <v>2.6797499869375909</v>
      </c>
      <c r="AE18" s="55">
        <v>2.3373642564110129</v>
      </c>
      <c r="AF18" s="53"/>
      <c r="AG18" s="54">
        <v>2489</v>
      </c>
      <c r="AH18" s="67"/>
      <c r="AI18" s="54">
        <v>6609</v>
      </c>
      <c r="AJ18" s="55">
        <v>0.159</v>
      </c>
      <c r="AK18" s="70"/>
      <c r="AL18" s="55">
        <v>1.01</v>
      </c>
      <c r="AM18" s="55">
        <v>4.5877603347798743</v>
      </c>
      <c r="AN18" s="70"/>
      <c r="AO18" s="55">
        <v>1.9177294075544553</v>
      </c>
      <c r="AP18" s="53"/>
      <c r="AQ18" s="58">
        <v>0.50527522935779812</v>
      </c>
      <c r="AR18" s="58">
        <v>0.81481938108741214</v>
      </c>
      <c r="AS18" s="53"/>
      <c r="AT18" s="52" t="s">
        <v>153</v>
      </c>
      <c r="AU18" s="52">
        <v>150</v>
      </c>
      <c r="AV18" s="59" t="s">
        <v>154</v>
      </c>
      <c r="AW18" s="53"/>
      <c r="AX18" s="72" t="s">
        <v>124</v>
      </c>
      <c r="AY18" s="52"/>
      <c r="AZ18" s="73"/>
      <c r="BA18" s="52"/>
      <c r="BB18" s="52"/>
      <c r="BC18" s="70"/>
      <c r="BD18" s="52"/>
      <c r="BE18" s="52"/>
      <c r="BF18" s="73"/>
      <c r="BG18" s="52"/>
    </row>
    <row r="19" spans="1:59" s="34" customFormat="1" ht="12.75" x14ac:dyDescent="0.2">
      <c r="A19" s="52" t="s">
        <v>150</v>
      </c>
      <c r="B19" s="52" t="s">
        <v>150</v>
      </c>
      <c r="C19" s="52">
        <v>9966839</v>
      </c>
      <c r="D19" s="52" t="s">
        <v>157</v>
      </c>
      <c r="E19" s="52" t="s">
        <v>158</v>
      </c>
      <c r="F19" s="52">
        <v>10</v>
      </c>
      <c r="G19" s="52">
        <v>20.9</v>
      </c>
      <c r="H19" s="52">
        <v>12.5</v>
      </c>
      <c r="I19" s="52" t="s">
        <v>119</v>
      </c>
      <c r="J19" s="52" t="s">
        <v>120</v>
      </c>
      <c r="K19" s="52" t="s">
        <v>19</v>
      </c>
      <c r="L19" s="53"/>
      <c r="M19" s="54">
        <v>3680</v>
      </c>
      <c r="N19" s="54">
        <v>12000</v>
      </c>
      <c r="O19" s="54">
        <v>12450</v>
      </c>
      <c r="P19" s="55" t="s">
        <v>159</v>
      </c>
      <c r="Q19" s="55">
        <v>1.157</v>
      </c>
      <c r="R19" s="55" t="s">
        <v>160</v>
      </c>
      <c r="S19" s="55">
        <v>6.2703577767441852</v>
      </c>
      <c r="T19" s="55">
        <v>3.0396308038029387</v>
      </c>
      <c r="U19" s="55">
        <v>3.4782982092469017</v>
      </c>
      <c r="V19" s="53"/>
      <c r="W19" s="54">
        <v>2958</v>
      </c>
      <c r="X19" s="54">
        <v>7500</v>
      </c>
      <c r="Y19" s="54">
        <v>7360</v>
      </c>
      <c r="Z19" s="55" t="s">
        <v>161</v>
      </c>
      <c r="AA19" s="55">
        <v>0.86499999999999999</v>
      </c>
      <c r="AB19" s="55">
        <v>0.90900000000000003</v>
      </c>
      <c r="AC19" s="55">
        <v>4.7632100278021978</v>
      </c>
      <c r="AD19" s="55">
        <v>2.5410786416184967</v>
      </c>
      <c r="AE19" s="84">
        <v>2.3729406767876786</v>
      </c>
      <c r="AF19" s="53"/>
      <c r="AG19" s="85">
        <v>2582</v>
      </c>
      <c r="AH19" s="67"/>
      <c r="AI19" s="54">
        <v>5736</v>
      </c>
      <c r="AJ19" s="55" t="s">
        <v>162</v>
      </c>
      <c r="AK19" s="70"/>
      <c r="AL19" s="55">
        <v>0.83099999999999996</v>
      </c>
      <c r="AM19" s="55">
        <v>4.2039416818888888</v>
      </c>
      <c r="AN19" s="70"/>
      <c r="AO19" s="55">
        <v>2.0229309958122741</v>
      </c>
      <c r="AP19" s="53"/>
      <c r="AQ19" s="58">
        <v>0.46072289156626506</v>
      </c>
      <c r="AR19" s="58">
        <v>0.77934782608695652</v>
      </c>
      <c r="AS19" s="53"/>
      <c r="AT19" s="52" t="s">
        <v>153</v>
      </c>
      <c r="AU19" s="52">
        <v>150</v>
      </c>
      <c r="AV19" s="59" t="s">
        <v>154</v>
      </c>
      <c r="AW19" s="53"/>
      <c r="AX19" s="72" t="s">
        <v>124</v>
      </c>
      <c r="AY19" s="52"/>
      <c r="AZ19" s="73"/>
      <c r="BA19" s="52"/>
      <c r="BB19" s="52"/>
      <c r="BC19" s="70"/>
      <c r="BD19" s="52"/>
      <c r="BE19" s="52"/>
      <c r="BF19" s="73"/>
      <c r="BG19" s="52"/>
    </row>
    <row r="20" spans="1:59" s="34" customFormat="1" ht="12.75" x14ac:dyDescent="0.2">
      <c r="A20" s="52" t="s">
        <v>150</v>
      </c>
      <c r="B20" s="52" t="s">
        <v>150</v>
      </c>
      <c r="C20" s="52">
        <v>9966837</v>
      </c>
      <c r="D20" s="52" t="s">
        <v>163</v>
      </c>
      <c r="E20" s="52" t="s">
        <v>164</v>
      </c>
      <c r="F20" s="52">
        <v>10.5</v>
      </c>
      <c r="G20" s="52">
        <v>22</v>
      </c>
      <c r="H20" s="52">
        <v>14</v>
      </c>
      <c r="I20" s="52" t="s">
        <v>119</v>
      </c>
      <c r="J20" s="52" t="s">
        <v>120</v>
      </c>
      <c r="K20" s="52" t="s">
        <v>19</v>
      </c>
      <c r="L20" s="53"/>
      <c r="M20" s="54">
        <v>3580</v>
      </c>
      <c r="N20" s="54">
        <v>9800</v>
      </c>
      <c r="O20" s="54">
        <v>12490</v>
      </c>
      <c r="P20" s="55">
        <v>0.16200000000000001</v>
      </c>
      <c r="Q20" s="55">
        <v>0.89200000000000002</v>
      </c>
      <c r="R20" s="55">
        <v>1.0449999999999999</v>
      </c>
      <c r="S20" s="55">
        <v>6.4765088308641978</v>
      </c>
      <c r="T20" s="55">
        <v>3.2198391098654708</v>
      </c>
      <c r="U20" s="55">
        <v>3.5028303007655501</v>
      </c>
      <c r="V20" s="53"/>
      <c r="W20" s="54">
        <v>2860</v>
      </c>
      <c r="X20" s="54">
        <v>5800</v>
      </c>
      <c r="Y20" s="54">
        <v>7868</v>
      </c>
      <c r="Z20" s="55">
        <v>0.17499999999999999</v>
      </c>
      <c r="AA20" s="55">
        <v>0.625</v>
      </c>
      <c r="AB20" s="55">
        <v>0.96199999999999997</v>
      </c>
      <c r="AC20" s="55">
        <v>4.7896186297142851</v>
      </c>
      <c r="AD20" s="86">
        <v>2.7196995295999997</v>
      </c>
      <c r="AE20" s="55">
        <v>2.3969679612889809</v>
      </c>
      <c r="AF20" s="53"/>
      <c r="AG20" s="54">
        <v>2513</v>
      </c>
      <c r="AH20" s="87"/>
      <c r="AI20" s="54">
        <v>6516</v>
      </c>
      <c r="AJ20" s="55">
        <v>0.16400000000000001</v>
      </c>
      <c r="AK20" s="70"/>
      <c r="AL20" s="55">
        <v>0.93300000000000005</v>
      </c>
      <c r="AM20" s="55">
        <v>4.4907780421341466</v>
      </c>
      <c r="AN20" s="70"/>
      <c r="AO20" s="55">
        <v>2.0467857364630224</v>
      </c>
      <c r="AP20" s="53"/>
      <c r="AQ20" s="58">
        <v>0.521697357886309</v>
      </c>
      <c r="AR20" s="58">
        <v>0.82816471784443313</v>
      </c>
      <c r="AS20" s="53"/>
      <c r="AT20" s="52" t="s">
        <v>153</v>
      </c>
      <c r="AU20" s="52">
        <v>150</v>
      </c>
      <c r="AV20" s="59" t="s">
        <v>154</v>
      </c>
      <c r="AW20" s="53"/>
      <c r="AX20" s="72" t="s">
        <v>124</v>
      </c>
      <c r="AY20" s="52"/>
      <c r="AZ20" s="73"/>
      <c r="BA20" s="52"/>
      <c r="BB20" s="52"/>
      <c r="BC20" s="70"/>
      <c r="BD20" s="52"/>
      <c r="BE20" s="52"/>
      <c r="BF20" s="73"/>
      <c r="BG20" s="52"/>
    </row>
    <row r="21" spans="1:59" s="34" customFormat="1" ht="12.75" x14ac:dyDescent="0.2">
      <c r="A21" s="52" t="s">
        <v>150</v>
      </c>
      <c r="B21" s="52" t="s">
        <v>150</v>
      </c>
      <c r="C21" s="52">
        <v>9966843</v>
      </c>
      <c r="D21" s="52" t="s">
        <v>165</v>
      </c>
      <c r="E21" s="52" t="s">
        <v>166</v>
      </c>
      <c r="F21" s="52">
        <v>10</v>
      </c>
      <c r="G21" s="52">
        <v>22</v>
      </c>
      <c r="H21" s="52">
        <v>13</v>
      </c>
      <c r="I21" s="52" t="s">
        <v>119</v>
      </c>
      <c r="J21" s="52" t="s">
        <v>120</v>
      </c>
      <c r="K21" s="52" t="s">
        <v>19</v>
      </c>
      <c r="L21" s="53"/>
      <c r="M21" s="54">
        <v>4670</v>
      </c>
      <c r="N21" s="54">
        <v>18000</v>
      </c>
      <c r="O21" s="54">
        <v>19190</v>
      </c>
      <c r="P21" s="55">
        <v>0.23100000000000001</v>
      </c>
      <c r="Q21" s="55">
        <v>1.669</v>
      </c>
      <c r="R21" s="55">
        <v>1.6739999999999999</v>
      </c>
      <c r="S21" s="55">
        <v>5.9248566965367964</v>
      </c>
      <c r="T21" s="55">
        <v>3.1607425164769323</v>
      </c>
      <c r="U21" s="55">
        <v>3.3596378932497011</v>
      </c>
      <c r="V21" s="53"/>
      <c r="W21" s="54">
        <v>3920</v>
      </c>
      <c r="X21" s="54">
        <v>11100</v>
      </c>
      <c r="Y21" s="54">
        <v>13730</v>
      </c>
      <c r="Z21" s="55">
        <v>0.26200000000000001</v>
      </c>
      <c r="AA21" s="55">
        <v>1.179</v>
      </c>
      <c r="AB21" s="55">
        <v>1.615</v>
      </c>
      <c r="AC21" s="55">
        <v>4.3848801312977095</v>
      </c>
      <c r="AD21" s="86">
        <v>2.7591932798982186</v>
      </c>
      <c r="AE21" s="55">
        <v>2.4915577653869971</v>
      </c>
      <c r="AF21" s="53"/>
      <c r="AG21" s="54">
        <v>3274</v>
      </c>
      <c r="AH21" s="87"/>
      <c r="AI21" s="54">
        <v>12524</v>
      </c>
      <c r="AJ21" s="55">
        <v>0.251</v>
      </c>
      <c r="AK21" s="70"/>
      <c r="AL21" s="55">
        <v>2.0870000000000002</v>
      </c>
      <c r="AM21" s="55">
        <v>3.8227676620717133</v>
      </c>
      <c r="AN21" s="70"/>
      <c r="AO21" s="55">
        <v>1.7587072739242933</v>
      </c>
      <c r="AP21" s="53"/>
      <c r="AQ21" s="58">
        <v>0.65263157894736845</v>
      </c>
      <c r="AR21" s="58">
        <v>0.91216314639475604</v>
      </c>
      <c r="AS21" s="53"/>
      <c r="AT21" s="52" t="s">
        <v>153</v>
      </c>
      <c r="AU21" s="52">
        <v>150</v>
      </c>
      <c r="AV21" s="59" t="s">
        <v>154</v>
      </c>
      <c r="AW21" s="53"/>
      <c r="AX21" s="72" t="s">
        <v>124</v>
      </c>
      <c r="AY21" s="52"/>
      <c r="AZ21" s="73"/>
      <c r="BA21" s="52"/>
      <c r="BB21" s="52"/>
      <c r="BC21" s="70"/>
      <c r="BD21" s="52"/>
      <c r="BE21" s="52"/>
      <c r="BF21" s="73"/>
      <c r="BG21" s="52"/>
    </row>
    <row r="22" spans="1:59" s="33" customFormat="1" ht="12.75" x14ac:dyDescent="0.2">
      <c r="A22" s="63" t="s">
        <v>167</v>
      </c>
      <c r="B22" s="63" t="s">
        <v>167</v>
      </c>
      <c r="C22" s="63">
        <v>9893727</v>
      </c>
      <c r="D22" s="63" t="s">
        <v>168</v>
      </c>
      <c r="E22" s="63" t="s">
        <v>169</v>
      </c>
      <c r="F22" s="63">
        <v>11</v>
      </c>
      <c r="G22" s="63">
        <v>17.5</v>
      </c>
      <c r="H22" s="63">
        <v>12.5</v>
      </c>
      <c r="I22" s="63" t="s">
        <v>119</v>
      </c>
      <c r="J22" s="63" t="s">
        <v>170</v>
      </c>
      <c r="K22" s="63" t="s">
        <v>124</v>
      </c>
      <c r="L22" s="74"/>
      <c r="M22" s="88">
        <v>24800</v>
      </c>
      <c r="N22" s="88">
        <v>46500</v>
      </c>
      <c r="O22" s="88">
        <v>46500</v>
      </c>
      <c r="P22" s="64">
        <v>1.7172000000000003</v>
      </c>
      <c r="Q22" s="64">
        <v>3.1968000000000001</v>
      </c>
      <c r="R22" s="64">
        <v>3.1968000000000001</v>
      </c>
      <c r="S22" s="64">
        <v>4.2325661169345441</v>
      </c>
      <c r="T22" s="64">
        <v>4.2629519378753749</v>
      </c>
      <c r="U22" s="64">
        <v>4.2629519378753749</v>
      </c>
      <c r="V22" s="74"/>
      <c r="W22" s="88">
        <v>24300</v>
      </c>
      <c r="X22" s="88">
        <v>48500</v>
      </c>
      <c r="Y22" s="88">
        <v>48500</v>
      </c>
      <c r="Z22" s="64">
        <v>2.8728000000000002</v>
      </c>
      <c r="AA22" s="64">
        <v>6.1128000000000009</v>
      </c>
      <c r="AB22" s="64">
        <v>6.1128000000000009</v>
      </c>
      <c r="AC22" s="64">
        <v>2.4789846146616541</v>
      </c>
      <c r="AD22" s="64">
        <v>2.3252759610980234</v>
      </c>
      <c r="AE22" s="64">
        <v>2.3252759610980234</v>
      </c>
      <c r="AF22" s="74"/>
      <c r="AG22" s="88">
        <v>19600</v>
      </c>
      <c r="AH22" s="89"/>
      <c r="AI22" s="88">
        <v>38800</v>
      </c>
      <c r="AJ22" s="64">
        <v>2.754</v>
      </c>
      <c r="AK22" s="57"/>
      <c r="AL22" s="64">
        <v>5.3676000000000004</v>
      </c>
      <c r="AM22" s="64">
        <v>2.0857636063907043</v>
      </c>
      <c r="AN22" s="57"/>
      <c r="AO22" s="64">
        <v>2.1184807951412172</v>
      </c>
      <c r="AP22" s="74"/>
      <c r="AQ22" s="76"/>
      <c r="AR22" s="76"/>
      <c r="AS22" s="74"/>
      <c r="AT22" s="62"/>
      <c r="AU22" s="62"/>
      <c r="AV22" s="90"/>
      <c r="AW22" s="74"/>
      <c r="AX22" s="63" t="s">
        <v>124</v>
      </c>
      <c r="AY22" s="88"/>
      <c r="AZ22" s="60"/>
      <c r="BA22" s="88"/>
      <c r="BB22" s="64"/>
      <c r="BC22" s="57"/>
      <c r="BD22" s="64"/>
      <c r="BE22" s="64"/>
      <c r="BF22" s="60"/>
      <c r="BG22" s="64"/>
    </row>
    <row r="23" spans="1:59" s="33" customFormat="1" ht="12.75" x14ac:dyDescent="0.2">
      <c r="A23" s="63" t="s">
        <v>167</v>
      </c>
      <c r="B23" s="63" t="s">
        <v>167</v>
      </c>
      <c r="C23" s="63">
        <v>9893463</v>
      </c>
      <c r="D23" s="63" t="s">
        <v>171</v>
      </c>
      <c r="E23" s="63" t="s">
        <v>172</v>
      </c>
      <c r="F23" s="63">
        <v>10.5</v>
      </c>
      <c r="G23" s="63">
        <v>19.5</v>
      </c>
      <c r="H23" s="63">
        <v>15</v>
      </c>
      <c r="I23" s="63" t="s">
        <v>119</v>
      </c>
      <c r="J23" s="63" t="s">
        <v>170</v>
      </c>
      <c r="K23" s="63" t="s">
        <v>124</v>
      </c>
      <c r="L23" s="74"/>
      <c r="M23" s="88">
        <v>14600</v>
      </c>
      <c r="N23" s="88">
        <v>23800</v>
      </c>
      <c r="O23" s="88">
        <v>23800</v>
      </c>
      <c r="P23" s="64">
        <v>0.85849999999999993</v>
      </c>
      <c r="Q23" s="64">
        <v>1.4846999999999999</v>
      </c>
      <c r="R23" s="64">
        <v>1.4846999999999999</v>
      </c>
      <c r="S23" s="64">
        <v>4.9840857565521262</v>
      </c>
      <c r="T23" s="64">
        <v>4.6979803771805759</v>
      </c>
      <c r="U23" s="64">
        <v>4.6979803771805759</v>
      </c>
      <c r="V23" s="74"/>
      <c r="W23" s="88">
        <v>13850</v>
      </c>
      <c r="X23" s="88">
        <v>25000</v>
      </c>
      <c r="Y23" s="88">
        <v>25000</v>
      </c>
      <c r="Z23" s="64">
        <v>1.5554000000000001</v>
      </c>
      <c r="AA23" s="64">
        <v>2.8885999999999998</v>
      </c>
      <c r="AB23" s="64">
        <v>2.8885999999999998</v>
      </c>
      <c r="AC23" s="64">
        <v>2.6096401694097979</v>
      </c>
      <c r="AD23" s="64">
        <v>2.5364455964827251</v>
      </c>
      <c r="AE23" s="64">
        <v>2.5364455964827251</v>
      </c>
      <c r="AF23" s="74"/>
      <c r="AG23" s="88">
        <v>11000</v>
      </c>
      <c r="AH23" s="89"/>
      <c r="AI23" s="88">
        <v>19800</v>
      </c>
      <c r="AJ23" s="64">
        <v>1.4846999999999999</v>
      </c>
      <c r="AK23" s="57"/>
      <c r="AL23" s="64">
        <v>2.7976999999999999</v>
      </c>
      <c r="AM23" s="64">
        <v>2.1713354684448039</v>
      </c>
      <c r="AN23" s="57"/>
      <c r="AO23" s="64">
        <v>2.0741348915180327</v>
      </c>
      <c r="AP23" s="74"/>
      <c r="AQ23" s="76"/>
      <c r="AR23" s="76"/>
      <c r="AS23" s="74"/>
      <c r="AT23" s="62"/>
      <c r="AU23" s="62"/>
      <c r="AV23" s="90"/>
      <c r="AW23" s="74"/>
      <c r="AX23" s="63" t="s">
        <v>124</v>
      </c>
      <c r="AY23" s="88"/>
      <c r="AZ23" s="60"/>
      <c r="BA23" s="88"/>
      <c r="BB23" s="64"/>
      <c r="BC23" s="57"/>
      <c r="BD23" s="64"/>
      <c r="BE23" s="64"/>
      <c r="BF23" s="60"/>
      <c r="BG23" s="64"/>
    </row>
    <row r="24" spans="1:59" s="33" customFormat="1" ht="12.75" x14ac:dyDescent="0.2">
      <c r="A24" s="63" t="s">
        <v>167</v>
      </c>
      <c r="B24" s="63" t="s">
        <v>167</v>
      </c>
      <c r="C24" s="63">
        <v>9893699</v>
      </c>
      <c r="D24" s="63" t="s">
        <v>168</v>
      </c>
      <c r="E24" s="63" t="s">
        <v>173</v>
      </c>
      <c r="F24" s="63">
        <v>12</v>
      </c>
      <c r="G24" s="63">
        <v>18</v>
      </c>
      <c r="H24" s="63">
        <v>13.5</v>
      </c>
      <c r="I24" s="63" t="s">
        <v>119</v>
      </c>
      <c r="J24" s="63" t="s">
        <v>170</v>
      </c>
      <c r="K24" s="63" t="s">
        <v>124</v>
      </c>
      <c r="L24" s="74"/>
      <c r="M24" s="88">
        <v>24370</v>
      </c>
      <c r="N24" s="88">
        <v>45500</v>
      </c>
      <c r="O24" s="88">
        <v>45500</v>
      </c>
      <c r="P24" s="64">
        <v>1.59</v>
      </c>
      <c r="Q24" s="64">
        <v>2.96</v>
      </c>
      <c r="R24" s="64">
        <v>2.96</v>
      </c>
      <c r="S24" s="64">
        <v>4.4919131923899371</v>
      </c>
      <c r="T24" s="64">
        <v>4.5049775962837835</v>
      </c>
      <c r="U24" s="64">
        <v>4.5049775962837835</v>
      </c>
      <c r="V24" s="74"/>
      <c r="W24" s="88">
        <v>23840</v>
      </c>
      <c r="X24" s="88">
        <v>47500</v>
      </c>
      <c r="Y24" s="88">
        <v>47500</v>
      </c>
      <c r="Z24" s="64">
        <v>2.66</v>
      </c>
      <c r="AA24" s="64">
        <v>5.66</v>
      </c>
      <c r="AB24" s="64">
        <v>5.66</v>
      </c>
      <c r="AC24" s="64">
        <v>2.6282715586620511</v>
      </c>
      <c r="AD24" s="64">
        <v>2.4595186969964664</v>
      </c>
      <c r="AE24" s="64">
        <v>2.4595186969964664</v>
      </c>
      <c r="AF24" s="74"/>
      <c r="AG24" s="88">
        <v>19230</v>
      </c>
      <c r="AH24" s="89"/>
      <c r="AI24" s="88">
        <v>38070</v>
      </c>
      <c r="AJ24" s="64">
        <v>2.5499999999999998</v>
      </c>
      <c r="AK24" s="57"/>
      <c r="AL24" s="64">
        <v>4.97</v>
      </c>
      <c r="AM24" s="64">
        <v>2.2101006572941175</v>
      </c>
      <c r="AN24" s="57" t="e">
        <v>#DIV/0!</v>
      </c>
      <c r="AO24" s="64">
        <v>2.2449126025955732</v>
      </c>
      <c r="AP24" s="74"/>
      <c r="AQ24" s="76"/>
      <c r="AR24" s="76"/>
      <c r="AS24" s="74"/>
      <c r="AT24" s="62"/>
      <c r="AU24" s="62"/>
      <c r="AV24" s="90"/>
      <c r="AW24" s="74"/>
      <c r="AX24" s="63" t="s">
        <v>124</v>
      </c>
      <c r="AY24" s="88"/>
      <c r="AZ24" s="60"/>
      <c r="BA24" s="88"/>
      <c r="BB24" s="64"/>
      <c r="BC24" s="57"/>
      <c r="BD24" s="64"/>
      <c r="BE24" s="64"/>
      <c r="BF24" s="60"/>
      <c r="BG24" s="64"/>
    </row>
    <row r="25" spans="1:59" s="33" customFormat="1" ht="12.75" x14ac:dyDescent="0.2">
      <c r="A25" s="63" t="s">
        <v>167</v>
      </c>
      <c r="B25" s="63" t="s">
        <v>167</v>
      </c>
      <c r="C25" s="63">
        <v>9893614</v>
      </c>
      <c r="D25" s="63" t="s">
        <v>174</v>
      </c>
      <c r="E25" s="63" t="s">
        <v>169</v>
      </c>
      <c r="F25" s="63">
        <v>11.5</v>
      </c>
      <c r="G25" s="63">
        <v>20</v>
      </c>
      <c r="H25" s="63">
        <v>13.5</v>
      </c>
      <c r="I25" s="63" t="s">
        <v>119</v>
      </c>
      <c r="J25" s="63" t="s">
        <v>170</v>
      </c>
      <c r="K25" s="63" t="s">
        <v>124</v>
      </c>
      <c r="L25" s="74"/>
      <c r="M25" s="88">
        <v>13340</v>
      </c>
      <c r="N25" s="88">
        <v>33400</v>
      </c>
      <c r="O25" s="88">
        <v>33400</v>
      </c>
      <c r="P25" s="64">
        <v>1.0165</v>
      </c>
      <c r="Q25" s="64">
        <v>2.2149000000000001</v>
      </c>
      <c r="R25" s="64">
        <v>2.2149000000000001</v>
      </c>
      <c r="S25" s="64">
        <v>3.8461073032956219</v>
      </c>
      <c r="T25" s="64">
        <v>4.4194201715653074</v>
      </c>
      <c r="U25" s="64">
        <v>4.4194201715653074</v>
      </c>
      <c r="V25" s="74"/>
      <c r="W25" s="88">
        <v>13250</v>
      </c>
      <c r="X25" s="88">
        <v>31600</v>
      </c>
      <c r="Y25" s="88">
        <v>31600</v>
      </c>
      <c r="Z25" s="64">
        <v>1.9581000000000002</v>
      </c>
      <c r="AA25" s="64">
        <v>3.5310000000000001</v>
      </c>
      <c r="AB25" s="64">
        <v>3.5310000000000001</v>
      </c>
      <c r="AC25" s="64">
        <v>1.9831426778509778</v>
      </c>
      <c r="AD25" s="64">
        <v>2.6227827278391391</v>
      </c>
      <c r="AE25" s="64">
        <v>2.6227827278391391</v>
      </c>
      <c r="AF25" s="74"/>
      <c r="AG25" s="88">
        <v>10670</v>
      </c>
      <c r="AH25" s="89"/>
      <c r="AI25" s="88">
        <v>23600</v>
      </c>
      <c r="AJ25" s="64">
        <v>2.0116000000000001</v>
      </c>
      <c r="AK25" s="57"/>
      <c r="AL25" s="64">
        <v>3.3598000000000003</v>
      </c>
      <c r="AM25" s="64">
        <v>1.554517954314973</v>
      </c>
      <c r="AN25" s="57"/>
      <c r="AO25" s="64">
        <v>2.0585979082088217</v>
      </c>
      <c r="AP25" s="74"/>
      <c r="AQ25" s="76"/>
      <c r="AR25" s="76"/>
      <c r="AS25" s="74"/>
      <c r="AT25" s="62"/>
      <c r="AU25" s="62"/>
      <c r="AV25" s="90"/>
      <c r="AW25" s="74"/>
      <c r="AX25" s="63" t="s">
        <v>124</v>
      </c>
      <c r="AY25" s="88"/>
      <c r="AZ25" s="60"/>
      <c r="BA25" s="88"/>
      <c r="BB25" s="64"/>
      <c r="BC25" s="57"/>
      <c r="BD25" s="64"/>
      <c r="BE25" s="64"/>
      <c r="BF25" s="60"/>
      <c r="BG25" s="64"/>
    </row>
    <row r="26" spans="1:59" s="33" customFormat="1" ht="12.75" x14ac:dyDescent="0.2">
      <c r="A26" s="63" t="s">
        <v>167</v>
      </c>
      <c r="B26" s="63" t="s">
        <v>167</v>
      </c>
      <c r="C26" s="63">
        <v>9893462</v>
      </c>
      <c r="D26" s="63" t="s">
        <v>171</v>
      </c>
      <c r="E26" s="63" t="s">
        <v>175</v>
      </c>
      <c r="F26" s="63">
        <v>10.5</v>
      </c>
      <c r="G26" s="63">
        <v>19</v>
      </c>
      <c r="H26" s="63">
        <v>14.5</v>
      </c>
      <c r="I26" s="63" t="s">
        <v>119</v>
      </c>
      <c r="J26" s="63" t="s">
        <v>170</v>
      </c>
      <c r="K26" s="63" t="s">
        <v>124</v>
      </c>
      <c r="L26" s="74"/>
      <c r="M26" s="88">
        <v>14800.2</v>
      </c>
      <c r="N26" s="88">
        <v>24000</v>
      </c>
      <c r="O26" s="88">
        <v>24000</v>
      </c>
      <c r="P26" s="64">
        <v>0.85849999999999993</v>
      </c>
      <c r="Q26" s="64">
        <v>1.4846999999999999</v>
      </c>
      <c r="R26" s="64">
        <v>1.4846999999999999</v>
      </c>
      <c r="S26" s="64">
        <v>5.0524291790495059</v>
      </c>
      <c r="T26" s="64">
        <v>4.7374592038795722</v>
      </c>
      <c r="U26" s="64">
        <v>4.7374592038795722</v>
      </c>
      <c r="V26" s="74"/>
      <c r="W26" s="88">
        <v>14000</v>
      </c>
      <c r="X26" s="88">
        <v>25200</v>
      </c>
      <c r="Y26" s="88">
        <v>25200</v>
      </c>
      <c r="Z26" s="64">
        <v>1.5554000000000001</v>
      </c>
      <c r="AA26" s="64">
        <v>2.8885999999999998</v>
      </c>
      <c r="AB26" s="64">
        <v>2.8885999999999998</v>
      </c>
      <c r="AC26" s="64">
        <v>2.6379034203420337</v>
      </c>
      <c r="AD26" s="64">
        <v>2.5567371612545871</v>
      </c>
      <c r="AE26" s="64">
        <v>2.5567371612545871</v>
      </c>
      <c r="AF26" s="74"/>
      <c r="AG26" s="88">
        <v>11100</v>
      </c>
      <c r="AH26" s="89"/>
      <c r="AI26" s="88">
        <v>19800</v>
      </c>
      <c r="AJ26" s="64">
        <v>1.4846999999999999</v>
      </c>
      <c r="AK26" s="57"/>
      <c r="AL26" s="64">
        <v>2.7976999999999999</v>
      </c>
      <c r="AM26" s="64">
        <v>2.191074881794302</v>
      </c>
      <c r="AN26" s="57"/>
      <c r="AO26" s="64">
        <v>2.0741348915180327</v>
      </c>
      <c r="AP26" s="74"/>
      <c r="AQ26" s="76"/>
      <c r="AR26" s="76"/>
      <c r="AS26" s="74"/>
      <c r="AT26" s="62"/>
      <c r="AU26" s="62"/>
      <c r="AV26" s="90"/>
      <c r="AW26" s="74"/>
      <c r="AX26" s="63" t="s">
        <v>124</v>
      </c>
      <c r="AY26" s="88"/>
      <c r="AZ26" s="60"/>
      <c r="BA26" s="88"/>
      <c r="BB26" s="64"/>
      <c r="BC26" s="57"/>
      <c r="BD26" s="64"/>
      <c r="BE26" s="64"/>
      <c r="BF26" s="60"/>
      <c r="BG26" s="64"/>
    </row>
    <row r="27" spans="1:59" s="33" customFormat="1" ht="12.75" x14ac:dyDescent="0.2">
      <c r="A27" s="63" t="s">
        <v>167</v>
      </c>
      <c r="B27" s="63" t="s">
        <v>167</v>
      </c>
      <c r="C27" s="63">
        <v>9893760</v>
      </c>
      <c r="D27" s="63" t="s">
        <v>176</v>
      </c>
      <c r="E27" s="63" t="s">
        <v>173</v>
      </c>
      <c r="F27" s="63">
        <v>12</v>
      </c>
      <c r="G27" s="63">
        <v>18</v>
      </c>
      <c r="H27" s="63">
        <v>12.5</v>
      </c>
      <c r="I27" s="63" t="s">
        <v>119</v>
      </c>
      <c r="J27" s="63" t="s">
        <v>170</v>
      </c>
      <c r="K27" s="63" t="s">
        <v>124</v>
      </c>
      <c r="L27" s="74"/>
      <c r="M27" s="88">
        <v>24600</v>
      </c>
      <c r="N27" s="88">
        <v>55500</v>
      </c>
      <c r="O27" s="88">
        <v>55500</v>
      </c>
      <c r="P27" s="64">
        <v>1.75</v>
      </c>
      <c r="Q27" s="64">
        <v>4.1500000000000004</v>
      </c>
      <c r="R27" s="64">
        <v>4.1500000000000004</v>
      </c>
      <c r="S27" s="64">
        <v>4.1197418982857137</v>
      </c>
      <c r="T27" s="64">
        <v>3.9193841891566263</v>
      </c>
      <c r="U27" s="64">
        <v>3.9193841891566263</v>
      </c>
      <c r="V27" s="74"/>
      <c r="W27" s="88">
        <v>24160</v>
      </c>
      <c r="X27" s="88">
        <v>52500</v>
      </c>
      <c r="Y27" s="88">
        <v>52500</v>
      </c>
      <c r="Z27" s="64">
        <v>2.93</v>
      </c>
      <c r="AA27" s="64">
        <v>6.91</v>
      </c>
      <c r="AB27" s="64">
        <v>6.91</v>
      </c>
      <c r="AC27" s="64">
        <v>2.416586024300341</v>
      </c>
      <c r="AD27" s="64">
        <v>2.226661530390738</v>
      </c>
      <c r="AE27" s="64">
        <v>2.226661530390738</v>
      </c>
      <c r="AF27" s="74"/>
      <c r="AG27" s="88">
        <v>19400</v>
      </c>
      <c r="AH27" s="89"/>
      <c r="AI27" s="88">
        <v>40270</v>
      </c>
      <c r="AJ27" s="64">
        <v>2.81</v>
      </c>
      <c r="AK27" s="57"/>
      <c r="AL27" s="64">
        <v>5.93</v>
      </c>
      <c r="AM27" s="64">
        <v>2.0299999999999998</v>
      </c>
      <c r="AN27" s="57"/>
      <c r="AO27" s="64">
        <v>1.99</v>
      </c>
      <c r="AP27" s="74"/>
      <c r="AQ27" s="76"/>
      <c r="AR27" s="76"/>
      <c r="AS27" s="74"/>
      <c r="AT27" s="62"/>
      <c r="AU27" s="62"/>
      <c r="AV27" s="90"/>
      <c r="AW27" s="74"/>
      <c r="AX27" s="63" t="s">
        <v>124</v>
      </c>
      <c r="AY27" s="88"/>
      <c r="AZ27" s="60"/>
      <c r="BA27" s="88"/>
      <c r="BB27" s="64"/>
      <c r="BC27" s="57"/>
      <c r="BD27" s="64"/>
      <c r="BE27" s="64"/>
      <c r="BF27" s="60"/>
      <c r="BG27" s="64"/>
    </row>
    <row r="28" spans="1:59" s="33" customFormat="1" ht="12.75" x14ac:dyDescent="0.2">
      <c r="A28" s="63" t="s">
        <v>167</v>
      </c>
      <c r="B28" s="63" t="s">
        <v>167</v>
      </c>
      <c r="C28" s="63">
        <v>9893608</v>
      </c>
      <c r="D28" s="63" t="s">
        <v>174</v>
      </c>
      <c r="E28" s="63" t="s">
        <v>177</v>
      </c>
      <c r="F28" s="63">
        <v>10.5</v>
      </c>
      <c r="G28" s="63">
        <v>19</v>
      </c>
      <c r="H28" s="63">
        <v>13</v>
      </c>
      <c r="I28" s="63" t="s">
        <v>119</v>
      </c>
      <c r="J28" s="63" t="s">
        <v>170</v>
      </c>
      <c r="K28" s="63" t="s">
        <v>124</v>
      </c>
      <c r="L28" s="74"/>
      <c r="M28" s="88">
        <v>14273.800000000001</v>
      </c>
      <c r="N28" s="88">
        <v>35738</v>
      </c>
      <c r="O28" s="88">
        <v>35738</v>
      </c>
      <c r="P28" s="64">
        <v>1.083</v>
      </c>
      <c r="Q28" s="64">
        <v>2.3597999999999995</v>
      </c>
      <c r="R28" s="64">
        <v>2.3597999999999995</v>
      </c>
      <c r="S28" s="64">
        <v>3.8626388171431207</v>
      </c>
      <c r="T28" s="64">
        <v>4.4384159249343176</v>
      </c>
      <c r="U28" s="64">
        <v>4.4384159249343176</v>
      </c>
      <c r="V28" s="74"/>
      <c r="W28" s="88">
        <v>14177.5</v>
      </c>
      <c r="X28" s="88">
        <v>33812</v>
      </c>
      <c r="Y28" s="88">
        <v>33812</v>
      </c>
      <c r="Z28" s="64">
        <v>2.0861999999999998</v>
      </c>
      <c r="AA28" s="64">
        <v>3.7619999999999996</v>
      </c>
      <c r="AB28" s="64">
        <v>3.7619999999999996</v>
      </c>
      <c r="AC28" s="64">
        <v>1.9916667121680569</v>
      </c>
      <c r="AD28" s="64">
        <v>2.6340560921956411</v>
      </c>
      <c r="AE28" s="64">
        <v>2.6340560921956411</v>
      </c>
      <c r="AF28" s="74"/>
      <c r="AG28" s="88">
        <v>11416.900000000001</v>
      </c>
      <c r="AH28" s="89"/>
      <c r="AI28" s="88">
        <v>25252</v>
      </c>
      <c r="AJ28" s="64">
        <v>2.1431999999999998</v>
      </c>
      <c r="AK28" s="57"/>
      <c r="AL28" s="64">
        <v>3.5795999999999997</v>
      </c>
      <c r="AM28" s="64">
        <v>1.5611996542940465</v>
      </c>
      <c r="AN28" s="57"/>
      <c r="AO28" s="64">
        <v>2.0674462676388425</v>
      </c>
      <c r="AP28" s="74"/>
      <c r="AQ28" s="76"/>
      <c r="AR28" s="76"/>
      <c r="AS28" s="74"/>
      <c r="AT28" s="62"/>
      <c r="AU28" s="62"/>
      <c r="AV28" s="90"/>
      <c r="AW28" s="74"/>
      <c r="AX28" s="63" t="s">
        <v>124</v>
      </c>
      <c r="AY28" s="88"/>
      <c r="AZ28" s="60"/>
      <c r="BA28" s="88"/>
      <c r="BB28" s="64"/>
      <c r="BC28" s="57"/>
      <c r="BD28" s="64"/>
      <c r="BE28" s="64"/>
      <c r="BF28" s="60"/>
      <c r="BG28" s="64"/>
    </row>
    <row r="29" spans="1:59" s="33" customFormat="1" ht="12.75" x14ac:dyDescent="0.2">
      <c r="A29" s="63" t="s">
        <v>167</v>
      </c>
      <c r="B29" s="63" t="s">
        <v>167</v>
      </c>
      <c r="C29" s="63">
        <v>9893411</v>
      </c>
      <c r="D29" s="63" t="s">
        <v>171</v>
      </c>
      <c r="E29" s="63" t="s">
        <v>173</v>
      </c>
      <c r="F29" s="63">
        <v>12</v>
      </c>
      <c r="G29" s="63">
        <v>20.5</v>
      </c>
      <c r="H29" s="63">
        <v>16</v>
      </c>
      <c r="I29" s="63" t="s">
        <v>119</v>
      </c>
      <c r="J29" s="63" t="s">
        <v>170</v>
      </c>
      <c r="K29" s="63" t="s">
        <v>124</v>
      </c>
      <c r="L29" s="74"/>
      <c r="M29" s="88">
        <v>14500</v>
      </c>
      <c r="N29" s="88">
        <v>23600</v>
      </c>
      <c r="O29" s="88">
        <v>23600</v>
      </c>
      <c r="P29" s="64">
        <v>0.85</v>
      </c>
      <c r="Q29" s="64">
        <v>1.47</v>
      </c>
      <c r="R29" s="64">
        <v>1.47</v>
      </c>
      <c r="S29" s="64">
        <v>4.9994476647058814</v>
      </c>
      <c r="T29" s="64">
        <v>4.7050865659863943</v>
      </c>
      <c r="U29" s="64">
        <v>4.7050865659863943</v>
      </c>
      <c r="V29" s="74"/>
      <c r="W29" s="88">
        <v>13700</v>
      </c>
      <c r="X29" s="88">
        <v>24800</v>
      </c>
      <c r="Y29" s="88">
        <v>24800</v>
      </c>
      <c r="Z29" s="64">
        <v>1.54</v>
      </c>
      <c r="AA29" s="64">
        <v>2.96</v>
      </c>
      <c r="AB29" s="64">
        <v>2.96</v>
      </c>
      <c r="AC29" s="64">
        <v>2.6071906876623374</v>
      </c>
      <c r="AD29" s="64">
        <v>2.4554603162162163</v>
      </c>
      <c r="AE29" s="64">
        <v>2.4554603162162163</v>
      </c>
      <c r="AF29" s="74"/>
      <c r="AG29" s="88">
        <v>10900</v>
      </c>
      <c r="AH29" s="89"/>
      <c r="AI29" s="88">
        <v>19600</v>
      </c>
      <c r="AJ29" s="64">
        <v>1.47</v>
      </c>
      <c r="AK29" s="57"/>
      <c r="AL29" s="64">
        <v>2.77</v>
      </c>
      <c r="AM29" s="64">
        <v>2.1731120156462587</v>
      </c>
      <c r="AN29" s="57"/>
      <c r="AO29" s="64">
        <v>2.0737158743682311</v>
      </c>
      <c r="AP29" s="74"/>
      <c r="AQ29" s="76"/>
      <c r="AR29" s="76"/>
      <c r="AS29" s="74"/>
      <c r="AT29" s="62"/>
      <c r="AU29" s="62"/>
      <c r="AV29" s="90"/>
      <c r="AW29" s="74"/>
      <c r="AX29" s="63" t="s">
        <v>124</v>
      </c>
      <c r="AY29" s="88"/>
      <c r="AZ29" s="60"/>
      <c r="BA29" s="88"/>
      <c r="BB29" s="64"/>
      <c r="BC29" s="57"/>
      <c r="BD29" s="64"/>
      <c r="BE29" s="64"/>
      <c r="BF29" s="60"/>
      <c r="BG29" s="64"/>
    </row>
    <row r="30" spans="1:59" s="33" customFormat="1" ht="12.75" x14ac:dyDescent="0.2">
      <c r="A30" s="63" t="s">
        <v>167</v>
      </c>
      <c r="B30" s="63" t="s">
        <v>167</v>
      </c>
      <c r="C30" s="63">
        <v>9893607</v>
      </c>
      <c r="D30" s="63" t="s">
        <v>174</v>
      </c>
      <c r="E30" s="63" t="s">
        <v>175</v>
      </c>
      <c r="F30" s="63">
        <v>10.5</v>
      </c>
      <c r="G30" s="63">
        <v>18.5</v>
      </c>
      <c r="H30" s="63">
        <v>12.5</v>
      </c>
      <c r="I30" s="63" t="s">
        <v>119</v>
      </c>
      <c r="J30" s="63" t="s">
        <v>170</v>
      </c>
      <c r="K30" s="63" t="s">
        <v>124</v>
      </c>
      <c r="L30" s="74"/>
      <c r="M30" s="88">
        <v>14140.400000000001</v>
      </c>
      <c r="N30" s="88">
        <v>35404</v>
      </c>
      <c r="O30" s="88">
        <v>35404</v>
      </c>
      <c r="P30" s="64">
        <v>1.083</v>
      </c>
      <c r="Q30" s="64">
        <v>2.3597999999999995</v>
      </c>
      <c r="R30" s="64">
        <v>2.3597999999999995</v>
      </c>
      <c r="S30" s="64">
        <v>3.8265393889455215</v>
      </c>
      <c r="T30" s="64">
        <v>4.3969354022713807</v>
      </c>
      <c r="U30" s="64">
        <v>4.3969354022713807</v>
      </c>
      <c r="V30" s="74"/>
      <c r="W30" s="88">
        <v>14045</v>
      </c>
      <c r="X30" s="88">
        <v>33496</v>
      </c>
      <c r="Y30" s="88">
        <v>33496</v>
      </c>
      <c r="Z30" s="64">
        <v>2.0861999999999998</v>
      </c>
      <c r="AA30" s="64">
        <v>3.7619999999999996</v>
      </c>
      <c r="AB30" s="64">
        <v>3.7619999999999996</v>
      </c>
      <c r="AC30" s="64">
        <v>1.9730530045777011</v>
      </c>
      <c r="AD30" s="64">
        <v>2.6094387455396064</v>
      </c>
      <c r="AE30" s="64">
        <v>2.6094387455396064</v>
      </c>
      <c r="AF30" s="74"/>
      <c r="AG30" s="88">
        <v>11310.2</v>
      </c>
      <c r="AH30" s="89"/>
      <c r="AI30" s="88">
        <v>33496</v>
      </c>
      <c r="AJ30" s="64">
        <v>2.1431999999999998</v>
      </c>
      <c r="AK30" s="57"/>
      <c r="AL30" s="64">
        <v>3.5795999999999997</v>
      </c>
      <c r="AM30" s="64">
        <v>1.5466090033193356</v>
      </c>
      <c r="AN30" s="57"/>
      <c r="AO30" s="64">
        <v>2.7424037771594594</v>
      </c>
      <c r="AP30" s="74"/>
      <c r="AQ30" s="76"/>
      <c r="AR30" s="76"/>
      <c r="AS30" s="74"/>
      <c r="AT30" s="62"/>
      <c r="AU30" s="62"/>
      <c r="AV30" s="90"/>
      <c r="AW30" s="74"/>
      <c r="AX30" s="63" t="s">
        <v>124</v>
      </c>
      <c r="AY30" s="88"/>
      <c r="AZ30" s="60"/>
      <c r="BA30" s="88"/>
      <c r="BB30" s="64"/>
      <c r="BC30" s="57"/>
      <c r="BD30" s="64"/>
      <c r="BE30" s="64"/>
      <c r="BF30" s="60"/>
      <c r="BG30" s="64"/>
    </row>
    <row r="31" spans="1:59" s="33" customFormat="1" ht="12.75" x14ac:dyDescent="0.2">
      <c r="A31" s="63" t="s">
        <v>167</v>
      </c>
      <c r="B31" s="63" t="s">
        <v>167</v>
      </c>
      <c r="C31" s="63">
        <v>9893556</v>
      </c>
      <c r="D31" s="63" t="s">
        <v>174</v>
      </c>
      <c r="E31" s="63" t="s">
        <v>173</v>
      </c>
      <c r="F31" s="63">
        <v>13</v>
      </c>
      <c r="G31" s="63">
        <v>20.5</v>
      </c>
      <c r="H31" s="63">
        <v>14.5</v>
      </c>
      <c r="I31" s="63" t="s">
        <v>119</v>
      </c>
      <c r="J31" s="63" t="s">
        <v>170</v>
      </c>
      <c r="K31" s="63" t="s">
        <v>124</v>
      </c>
      <c r="L31" s="74"/>
      <c r="M31" s="88">
        <v>13340</v>
      </c>
      <c r="N31" s="88">
        <v>33400</v>
      </c>
      <c r="O31" s="88">
        <v>33400</v>
      </c>
      <c r="P31" s="64">
        <v>0.95</v>
      </c>
      <c r="Q31" s="64">
        <v>2.0699999999999998</v>
      </c>
      <c r="R31" s="64">
        <v>2.0699999999999998</v>
      </c>
      <c r="S31" s="64">
        <v>4.1153348145263156</v>
      </c>
      <c r="T31" s="64">
        <v>4.7287795835748785</v>
      </c>
      <c r="U31" s="64">
        <v>4.7287795835748785</v>
      </c>
      <c r="V31" s="74"/>
      <c r="W31" s="88">
        <v>13250</v>
      </c>
      <c r="X31" s="88">
        <v>31600</v>
      </c>
      <c r="Y31" s="88">
        <v>31600</v>
      </c>
      <c r="Z31" s="64">
        <v>1.83</v>
      </c>
      <c r="AA31" s="64">
        <v>3.3</v>
      </c>
      <c r="AB31" s="64">
        <v>3.3</v>
      </c>
      <c r="AC31" s="64">
        <v>2.1219626653005466</v>
      </c>
      <c r="AD31" s="64">
        <v>2.8063775187878788</v>
      </c>
      <c r="AE31" s="64">
        <v>2.8063775187878788</v>
      </c>
      <c r="AF31" s="74"/>
      <c r="AG31" s="88">
        <v>10670</v>
      </c>
      <c r="AH31" s="89"/>
      <c r="AI31" s="88">
        <v>23600</v>
      </c>
      <c r="AJ31" s="64">
        <v>1.88</v>
      </c>
      <c r="AK31" s="57"/>
      <c r="AL31" s="64">
        <v>3.14</v>
      </c>
      <c r="AM31" s="64">
        <v>1.6633342111170213</v>
      </c>
      <c r="AN31" s="57"/>
      <c r="AO31" s="64">
        <v>2.2026997617834394</v>
      </c>
      <c r="AP31" s="74"/>
      <c r="AQ31" s="76"/>
      <c r="AR31" s="76"/>
      <c r="AS31" s="74"/>
      <c r="AT31" s="62"/>
      <c r="AU31" s="62"/>
      <c r="AV31" s="90"/>
      <c r="AW31" s="74"/>
      <c r="AX31" s="63" t="s">
        <v>124</v>
      </c>
      <c r="AY31" s="88"/>
      <c r="AZ31" s="60"/>
      <c r="BA31" s="88"/>
      <c r="BB31" s="64"/>
      <c r="BC31" s="57"/>
      <c r="BD31" s="64"/>
      <c r="BE31" s="64"/>
      <c r="BF31" s="60"/>
      <c r="BG31" s="64"/>
    </row>
    <row r="32" spans="1:59" ht="12.75" x14ac:dyDescent="0.2">
      <c r="A32" s="52" t="s">
        <v>178</v>
      </c>
      <c r="B32" s="52" t="s">
        <v>167</v>
      </c>
      <c r="C32" s="52">
        <v>9854623</v>
      </c>
      <c r="D32" s="52" t="s">
        <v>179</v>
      </c>
      <c r="E32" s="52" t="s">
        <v>180</v>
      </c>
      <c r="F32" s="52">
        <v>10</v>
      </c>
      <c r="G32" s="52">
        <v>23</v>
      </c>
      <c r="H32" s="52">
        <v>12.5</v>
      </c>
      <c r="I32" s="52" t="s">
        <v>119</v>
      </c>
      <c r="J32" s="52" t="s">
        <v>120</v>
      </c>
      <c r="K32" s="52" t="s">
        <v>24</v>
      </c>
      <c r="L32" s="53"/>
      <c r="M32" s="54">
        <v>6010</v>
      </c>
      <c r="N32" s="54">
        <v>23000</v>
      </c>
      <c r="O32" s="54">
        <v>36220</v>
      </c>
      <c r="P32" s="55">
        <v>0.72</v>
      </c>
      <c r="Q32" s="55">
        <v>1.72</v>
      </c>
      <c r="R32" s="55">
        <v>3.04</v>
      </c>
      <c r="S32" s="55">
        <v>2.4463293481944444</v>
      </c>
      <c r="T32" s="55">
        <v>3.9189736104651165</v>
      </c>
      <c r="U32" s="55">
        <v>3.4917875511184207</v>
      </c>
      <c r="V32" s="53"/>
      <c r="W32" s="54">
        <v>5721</v>
      </c>
      <c r="X32" s="54">
        <v>13600</v>
      </c>
      <c r="Y32" s="54">
        <v>25150</v>
      </c>
      <c r="Z32" s="55">
        <v>0.76</v>
      </c>
      <c r="AA32" s="55">
        <v>1.48</v>
      </c>
      <c r="AB32" s="55">
        <v>2.79</v>
      </c>
      <c r="AC32" s="55">
        <v>2.2061310414078945</v>
      </c>
      <c r="AD32" s="86">
        <v>2.693085508108108</v>
      </c>
      <c r="AE32" s="55">
        <v>2.6418413657706092</v>
      </c>
      <c r="AF32" s="53"/>
      <c r="AG32" s="54">
        <v>5556</v>
      </c>
      <c r="AH32" s="87"/>
      <c r="AI32" s="54">
        <v>24170</v>
      </c>
      <c r="AJ32" s="55">
        <v>0.84</v>
      </c>
      <c r="AK32" s="70"/>
      <c r="AL32" s="55">
        <v>3.9</v>
      </c>
      <c r="AM32" s="55">
        <v>1.9384557915714287</v>
      </c>
      <c r="AN32" s="70"/>
      <c r="AO32" s="55">
        <v>1.8162891697179486</v>
      </c>
      <c r="AP32" s="53"/>
      <c r="AQ32" s="58">
        <v>0.6673108779679735</v>
      </c>
      <c r="AR32" s="58">
        <v>0.96103379721669979</v>
      </c>
      <c r="AS32" s="53"/>
      <c r="AT32" s="52" t="s">
        <v>153</v>
      </c>
      <c r="AU32" s="52">
        <v>150</v>
      </c>
      <c r="AV32" s="59" t="s">
        <v>181</v>
      </c>
      <c r="AW32" s="53"/>
      <c r="AX32" s="72" t="s">
        <v>124</v>
      </c>
      <c r="AY32" s="52"/>
      <c r="AZ32" s="73"/>
      <c r="BA32" s="52"/>
      <c r="BB32" s="52"/>
      <c r="BC32" s="70"/>
      <c r="BD32" s="52"/>
      <c r="BE32" s="52"/>
      <c r="BF32" s="73"/>
      <c r="BG32" s="52"/>
    </row>
    <row r="33" spans="1:59" s="34" customFormat="1" ht="12.75" x14ac:dyDescent="0.2">
      <c r="A33" s="52" t="s">
        <v>178</v>
      </c>
      <c r="B33" s="52" t="s">
        <v>167</v>
      </c>
      <c r="C33" s="52">
        <v>9854627</v>
      </c>
      <c r="D33" s="52" t="s">
        <v>182</v>
      </c>
      <c r="E33" s="52" t="s">
        <v>180</v>
      </c>
      <c r="F33" s="52">
        <v>10</v>
      </c>
      <c r="G33" s="52">
        <v>23.8</v>
      </c>
      <c r="H33" s="52">
        <v>12.5</v>
      </c>
      <c r="I33" s="52" t="s">
        <v>119</v>
      </c>
      <c r="J33" s="52" t="s">
        <v>120</v>
      </c>
      <c r="K33" s="52" t="s">
        <v>24</v>
      </c>
      <c r="L33" s="53"/>
      <c r="M33" s="91">
        <v>6350</v>
      </c>
      <c r="N33" s="91">
        <v>28000</v>
      </c>
      <c r="O33" s="91">
        <v>37210</v>
      </c>
      <c r="P33" s="80">
        <v>0.76</v>
      </c>
      <c r="Q33" s="80">
        <v>2.15</v>
      </c>
      <c r="R33" s="80">
        <v>3.21</v>
      </c>
      <c r="S33" s="80">
        <v>2.4486859138157895</v>
      </c>
      <c r="T33" s="92">
        <v>3.8167395162790694</v>
      </c>
      <c r="U33" s="80">
        <v>3.3972506276323986</v>
      </c>
      <c r="V33" s="53"/>
      <c r="W33" s="91">
        <v>5834</v>
      </c>
      <c r="X33" s="93">
        <v>17400</v>
      </c>
      <c r="Y33" s="91">
        <v>27670</v>
      </c>
      <c r="Z33" s="80">
        <v>0.82</v>
      </c>
      <c r="AA33" s="80">
        <v>1.83</v>
      </c>
      <c r="AB33" s="80">
        <v>3.85</v>
      </c>
      <c r="AC33" s="80">
        <v>2.085093441926829</v>
      </c>
      <c r="AD33" s="92">
        <v>2.7865773868852459</v>
      </c>
      <c r="AE33" s="80">
        <v>2.106305586207792</v>
      </c>
      <c r="AF33" s="53"/>
      <c r="AG33" s="91">
        <v>5164</v>
      </c>
      <c r="AH33" s="89"/>
      <c r="AI33" s="91">
        <v>28220</v>
      </c>
      <c r="AJ33" s="80">
        <v>0.86</v>
      </c>
      <c r="AK33" s="57"/>
      <c r="AL33" s="80">
        <v>4.05</v>
      </c>
      <c r="AM33" s="80">
        <v>1.7597895412558138</v>
      </c>
      <c r="AN33" s="57"/>
      <c r="AO33" s="80">
        <v>2.0420902704691355</v>
      </c>
      <c r="AP33" s="53"/>
      <c r="AQ33" s="58">
        <v>0.75839828003224941</v>
      </c>
      <c r="AR33" s="58">
        <v>1.019877123238164</v>
      </c>
      <c r="AS33" s="53"/>
      <c r="AT33" s="78" t="s">
        <v>153</v>
      </c>
      <c r="AU33" s="78">
        <v>150</v>
      </c>
      <c r="AV33" s="81" t="s">
        <v>181</v>
      </c>
      <c r="AW33" s="53"/>
      <c r="AX33" s="52" t="s">
        <v>124</v>
      </c>
      <c r="AY33" s="91"/>
      <c r="AZ33" s="60"/>
      <c r="BA33" s="91"/>
      <c r="BB33" s="80"/>
      <c r="BC33" s="57"/>
      <c r="BD33" s="80"/>
      <c r="BE33" s="80"/>
      <c r="BF33" s="60"/>
      <c r="BG33" s="80"/>
    </row>
    <row r="34" spans="1:59" s="34" customFormat="1" ht="12.75" x14ac:dyDescent="0.2">
      <c r="A34" s="52" t="s">
        <v>178</v>
      </c>
      <c r="B34" s="52" t="s">
        <v>167</v>
      </c>
      <c r="C34" s="52">
        <v>9118478</v>
      </c>
      <c r="D34" s="52" t="s">
        <v>183</v>
      </c>
      <c r="E34" s="52" t="s">
        <v>180</v>
      </c>
      <c r="F34" s="52">
        <v>10.199999999999999</v>
      </c>
      <c r="G34" s="52">
        <v>22.4</v>
      </c>
      <c r="H34" s="52">
        <v>12.5</v>
      </c>
      <c r="I34" s="52" t="s">
        <v>119</v>
      </c>
      <c r="J34" s="52" t="s">
        <v>120</v>
      </c>
      <c r="K34" s="52" t="s">
        <v>24</v>
      </c>
      <c r="L34" s="53"/>
      <c r="M34" s="91">
        <v>7210</v>
      </c>
      <c r="N34" s="91">
        <v>48000</v>
      </c>
      <c r="O34" s="91">
        <v>55830</v>
      </c>
      <c r="P34" s="80">
        <v>1.02</v>
      </c>
      <c r="Q34" s="80">
        <v>3.9</v>
      </c>
      <c r="R34" s="80">
        <v>4.71</v>
      </c>
      <c r="S34" s="80">
        <v>2.0716102104901961</v>
      </c>
      <c r="T34" s="92">
        <v>3.607028553846154</v>
      </c>
      <c r="U34" s="80">
        <v>3.4739188615923569</v>
      </c>
      <c r="V34" s="53"/>
      <c r="W34" s="91">
        <v>6822</v>
      </c>
      <c r="X34" s="93">
        <v>29600</v>
      </c>
      <c r="Y34" s="91">
        <v>37900</v>
      </c>
      <c r="Z34" s="80">
        <v>1.07</v>
      </c>
      <c r="AA34" s="80">
        <v>3.21</v>
      </c>
      <c r="AB34" s="80">
        <v>5.31</v>
      </c>
      <c r="AC34" s="80">
        <v>1.8685334948971961</v>
      </c>
      <c r="AD34" s="92">
        <v>2.7024622031152647</v>
      </c>
      <c r="AE34" s="80">
        <v>2.0917878630885123</v>
      </c>
      <c r="AF34" s="53"/>
      <c r="AG34" s="91">
        <v>6577</v>
      </c>
      <c r="AH34" s="89"/>
      <c r="AI34" s="91">
        <v>36340</v>
      </c>
      <c r="AJ34" s="80">
        <v>1.1000000000000001</v>
      </c>
      <c r="AK34" s="57"/>
      <c r="AL34" s="80">
        <v>5.39</v>
      </c>
      <c r="AM34" s="80">
        <v>1.7522985703545455</v>
      </c>
      <c r="AN34" s="57"/>
      <c r="AO34" s="80">
        <v>1.9759188652690167</v>
      </c>
      <c r="AP34" s="53"/>
      <c r="AQ34" s="58">
        <v>0.65090453161382766</v>
      </c>
      <c r="AR34" s="58">
        <v>0.95883905013192616</v>
      </c>
      <c r="AS34" s="53"/>
      <c r="AT34" s="78" t="s">
        <v>153</v>
      </c>
      <c r="AU34" s="78">
        <v>150</v>
      </c>
      <c r="AV34" s="81" t="s">
        <v>181</v>
      </c>
      <c r="AW34" s="94"/>
      <c r="AX34" s="52" t="s">
        <v>184</v>
      </c>
      <c r="AY34" s="91"/>
      <c r="AZ34" s="60"/>
      <c r="BA34" s="91"/>
      <c r="BB34" s="80"/>
      <c r="BC34" s="57"/>
      <c r="BD34" s="80"/>
      <c r="BE34" s="80"/>
      <c r="BF34" s="60"/>
      <c r="BG34" s="80"/>
    </row>
    <row r="35" spans="1:59" s="34" customFormat="1" ht="12.75" x14ac:dyDescent="0.2">
      <c r="A35" s="52" t="s">
        <v>178</v>
      </c>
      <c r="B35" s="52" t="s">
        <v>167</v>
      </c>
      <c r="C35" s="52">
        <v>9118462</v>
      </c>
      <c r="D35" s="52" t="s">
        <v>185</v>
      </c>
      <c r="E35" s="52" t="s">
        <v>180</v>
      </c>
      <c r="F35" s="52">
        <v>10.3</v>
      </c>
      <c r="G35" s="52">
        <v>22.5</v>
      </c>
      <c r="H35" s="52">
        <v>12.5</v>
      </c>
      <c r="I35" s="52" t="s">
        <v>119</v>
      </c>
      <c r="J35" s="52" t="s">
        <v>120</v>
      </c>
      <c r="K35" s="52" t="s">
        <v>24</v>
      </c>
      <c r="L35" s="53"/>
      <c r="M35" s="91">
        <v>5760</v>
      </c>
      <c r="N35" s="91">
        <v>19000</v>
      </c>
      <c r="O35" s="91">
        <v>23960</v>
      </c>
      <c r="P35" s="80">
        <v>0.52</v>
      </c>
      <c r="Q35" s="80">
        <v>1.53</v>
      </c>
      <c r="R35" s="80">
        <v>1.95</v>
      </c>
      <c r="S35" s="80">
        <v>3.2463256984615385</v>
      </c>
      <c r="T35" s="92">
        <v>3.6394446601307191</v>
      </c>
      <c r="U35" s="80">
        <v>3.6010168395897435</v>
      </c>
      <c r="V35" s="53"/>
      <c r="W35" s="91">
        <v>5376</v>
      </c>
      <c r="X35" s="93">
        <v>12000</v>
      </c>
      <c r="Y35" s="91">
        <v>15020</v>
      </c>
      <c r="Z35" s="80">
        <v>0.56999999999999995</v>
      </c>
      <c r="AA35" s="80">
        <v>1.25</v>
      </c>
      <c r="AB35" s="80">
        <v>1.63</v>
      </c>
      <c r="AC35" s="80">
        <v>2.7641229338947371</v>
      </c>
      <c r="AD35" s="92">
        <v>2.8134822719999999</v>
      </c>
      <c r="AE35" s="80">
        <v>2.7005690008588958</v>
      </c>
      <c r="AF35" s="53"/>
      <c r="AG35" s="91">
        <v>4752</v>
      </c>
      <c r="AH35" s="89"/>
      <c r="AI35" s="91">
        <v>13990</v>
      </c>
      <c r="AJ35" s="80">
        <v>0.57999999999999996</v>
      </c>
      <c r="AK35" s="57"/>
      <c r="AL35" s="80">
        <v>1.91</v>
      </c>
      <c r="AM35" s="80">
        <v>2.4011615942068967</v>
      </c>
      <c r="AN35" s="57"/>
      <c r="AO35" s="80">
        <v>2.1466305074869112</v>
      </c>
      <c r="AP35" s="53"/>
      <c r="AQ35" s="58">
        <v>0.583889816360601</v>
      </c>
      <c r="AR35" s="58">
        <v>0.93142476697736354</v>
      </c>
      <c r="AS35" s="53"/>
      <c r="AT35" s="78" t="s">
        <v>153</v>
      </c>
      <c r="AU35" s="78">
        <v>150</v>
      </c>
      <c r="AV35" s="81" t="s">
        <v>181</v>
      </c>
      <c r="AW35" s="53"/>
      <c r="AX35" s="52" t="s">
        <v>124</v>
      </c>
      <c r="AY35" s="91"/>
      <c r="AZ35" s="60"/>
      <c r="BA35" s="91"/>
      <c r="BB35" s="80"/>
      <c r="BC35" s="57"/>
      <c r="BD35" s="80"/>
      <c r="BE35" s="80"/>
      <c r="BF35" s="60"/>
      <c r="BG35" s="80"/>
    </row>
    <row r="36" spans="1:59" ht="12.75" x14ac:dyDescent="0.2">
      <c r="A36" s="52" t="s">
        <v>178</v>
      </c>
      <c r="B36" s="52" t="s">
        <v>167</v>
      </c>
      <c r="C36" s="52">
        <v>9118474</v>
      </c>
      <c r="D36" s="52" t="s">
        <v>186</v>
      </c>
      <c r="E36" s="52" t="s">
        <v>180</v>
      </c>
      <c r="F36" s="52">
        <v>10.5</v>
      </c>
      <c r="G36" s="52">
        <v>21.5</v>
      </c>
      <c r="H36" s="52">
        <v>13.5</v>
      </c>
      <c r="I36" s="52" t="s">
        <v>119</v>
      </c>
      <c r="J36" s="52" t="s">
        <v>120</v>
      </c>
      <c r="K36" s="52" t="s">
        <v>24</v>
      </c>
      <c r="L36" s="53"/>
      <c r="M36" s="91">
        <v>7210</v>
      </c>
      <c r="N36" s="91">
        <v>36000</v>
      </c>
      <c r="O36" s="91">
        <v>50540</v>
      </c>
      <c r="P36" s="80">
        <v>1.04</v>
      </c>
      <c r="Q36" s="80">
        <v>2.77</v>
      </c>
      <c r="R36" s="80">
        <v>4.66</v>
      </c>
      <c r="S36" s="80">
        <v>2.0317715525961537</v>
      </c>
      <c r="T36" s="92">
        <v>3.808865891696751</v>
      </c>
      <c r="U36" s="80">
        <v>3.1785004029613733</v>
      </c>
      <c r="V36" s="53"/>
      <c r="W36" s="91">
        <v>7210</v>
      </c>
      <c r="X36" s="93">
        <v>23200</v>
      </c>
      <c r="Y36" s="91">
        <v>37410</v>
      </c>
      <c r="Z36" s="80">
        <v>1.1399999999999999</v>
      </c>
      <c r="AA36" s="80">
        <v>2.44</v>
      </c>
      <c r="AB36" s="80">
        <v>5.25</v>
      </c>
      <c r="AC36" s="80">
        <v>1.8535459778070174</v>
      </c>
      <c r="AD36" s="92">
        <v>2.7865773868852455</v>
      </c>
      <c r="AE36" s="80">
        <v>2.0883407102285712</v>
      </c>
      <c r="AF36" s="53"/>
      <c r="AG36" s="91">
        <v>7210</v>
      </c>
      <c r="AH36" s="89"/>
      <c r="AI36" s="91">
        <v>36080</v>
      </c>
      <c r="AJ36" s="80">
        <v>1.2</v>
      </c>
      <c r="AK36" s="57"/>
      <c r="AL36" s="80">
        <v>5.39</v>
      </c>
      <c r="AM36" s="80">
        <v>1.7608686789166665</v>
      </c>
      <c r="AN36" s="57"/>
      <c r="AO36" s="80">
        <v>1.9617818563265306</v>
      </c>
      <c r="AP36" s="53"/>
      <c r="AQ36" s="58">
        <v>0.71388998812821525</v>
      </c>
      <c r="AR36" s="58">
        <v>0.96444800855386259</v>
      </c>
      <c r="AS36" s="53"/>
      <c r="AT36" s="78" t="s">
        <v>153</v>
      </c>
      <c r="AU36" s="78">
        <v>150</v>
      </c>
      <c r="AV36" s="81" t="s">
        <v>181</v>
      </c>
      <c r="AW36" s="53"/>
      <c r="AX36" s="52" t="s">
        <v>124</v>
      </c>
      <c r="AY36" s="91"/>
      <c r="AZ36" s="60"/>
      <c r="BA36" s="91"/>
      <c r="BB36" s="80"/>
      <c r="BC36" s="57"/>
      <c r="BD36" s="80"/>
      <c r="BE36" s="80"/>
      <c r="BF36" s="60"/>
      <c r="BG36" s="80"/>
    </row>
    <row r="37" spans="1:59" ht="12.75" x14ac:dyDescent="0.2">
      <c r="A37" s="95" t="s">
        <v>178</v>
      </c>
      <c r="B37" s="95" t="s">
        <v>167</v>
      </c>
      <c r="C37" s="95">
        <v>7029861</v>
      </c>
      <c r="D37" s="95" t="s">
        <v>176</v>
      </c>
      <c r="E37" s="95" t="s">
        <v>173</v>
      </c>
      <c r="F37" s="95">
        <v>12</v>
      </c>
      <c r="G37" s="95">
        <v>18</v>
      </c>
      <c r="H37" s="95">
        <v>12.7</v>
      </c>
      <c r="I37" s="95" t="s">
        <v>119</v>
      </c>
      <c r="J37" s="95" t="s">
        <v>170</v>
      </c>
      <c r="K37" s="95" t="s">
        <v>124</v>
      </c>
      <c r="L37" s="96"/>
      <c r="M37" s="97">
        <v>24690</v>
      </c>
      <c r="N37" s="97">
        <v>55500</v>
      </c>
      <c r="O37" s="97">
        <v>55500</v>
      </c>
      <c r="P37" s="98">
        <v>1.75</v>
      </c>
      <c r="Q37" s="98">
        <v>4.2164921800000004</v>
      </c>
      <c r="R37" s="98">
        <v>4.2164921800000004</v>
      </c>
      <c r="S37" s="98">
        <v>4.1399999999999997</v>
      </c>
      <c r="T37" s="99">
        <v>3.86</v>
      </c>
      <c r="U37" s="98">
        <v>3.86</v>
      </c>
      <c r="V37" s="96"/>
      <c r="W37" s="97">
        <v>24160</v>
      </c>
      <c r="X37" s="100">
        <v>52500</v>
      </c>
      <c r="Y37" s="97">
        <v>52500</v>
      </c>
      <c r="Z37" s="98">
        <v>2.93</v>
      </c>
      <c r="AA37" s="98">
        <v>6.9350875800000003</v>
      </c>
      <c r="AB37" s="98">
        <v>6.9350875800000003</v>
      </c>
      <c r="AC37" s="98">
        <v>2.42</v>
      </c>
      <c r="AD37" s="98">
        <v>2.2200000000000002</v>
      </c>
      <c r="AE37" s="98">
        <v>2.2200000000000002</v>
      </c>
      <c r="AF37" s="96"/>
      <c r="AG37" s="97">
        <v>19480</v>
      </c>
      <c r="AH37" s="89"/>
      <c r="AI37" s="97">
        <v>40270</v>
      </c>
      <c r="AJ37" s="98">
        <v>2.81</v>
      </c>
      <c r="AK37" s="57"/>
      <c r="AL37" s="98">
        <v>5.93</v>
      </c>
      <c r="AM37" s="98">
        <v>2.0299999999999998</v>
      </c>
      <c r="AN37" s="57"/>
      <c r="AO37" s="98">
        <v>1.99</v>
      </c>
      <c r="AP37" s="101"/>
      <c r="AQ37" s="102">
        <f t="shared" ref="AQ37:AQ45" si="0">AI37/O37</f>
        <v>0.72558558558558561</v>
      </c>
      <c r="AR37" s="102">
        <f t="shared" ref="AR37:AR45" si="1">AI37/Y37</f>
        <v>0.76704761904761909</v>
      </c>
      <c r="AS37" s="101"/>
      <c r="AT37" s="95" t="s">
        <v>124</v>
      </c>
      <c r="AU37" s="103"/>
      <c r="AV37" s="104"/>
      <c r="AW37" s="101"/>
      <c r="AX37" s="95" t="s">
        <v>124</v>
      </c>
      <c r="AY37" s="97"/>
      <c r="AZ37" s="60"/>
      <c r="BA37" s="97"/>
      <c r="BB37" s="95"/>
      <c r="BC37" s="57"/>
      <c r="BD37" s="95"/>
      <c r="BE37" s="95"/>
      <c r="BF37" s="60"/>
      <c r="BG37" s="95"/>
    </row>
    <row r="38" spans="1:59" ht="12.75" x14ac:dyDescent="0.2">
      <c r="A38" s="95" t="s">
        <v>178</v>
      </c>
      <c r="B38" s="95" t="s">
        <v>167</v>
      </c>
      <c r="C38" s="95">
        <v>7029863</v>
      </c>
      <c r="D38" s="95" t="s">
        <v>168</v>
      </c>
      <c r="E38" s="95" t="s">
        <v>173</v>
      </c>
      <c r="F38" s="95">
        <v>12.5</v>
      </c>
      <c r="G38" s="95">
        <v>18.3</v>
      </c>
      <c r="H38" s="95">
        <v>13.5</v>
      </c>
      <c r="I38" s="95" t="s">
        <v>119</v>
      </c>
      <c r="J38" s="95" t="s">
        <v>170</v>
      </c>
      <c r="K38" s="95" t="s">
        <v>124</v>
      </c>
      <c r="L38" s="96"/>
      <c r="M38" s="97">
        <v>24370</v>
      </c>
      <c r="N38" s="97">
        <v>45500</v>
      </c>
      <c r="O38" s="97">
        <v>45500</v>
      </c>
      <c r="P38" s="98">
        <v>1.59</v>
      </c>
      <c r="Q38" s="98">
        <v>3.2386185699999999</v>
      </c>
      <c r="R38" s="98">
        <v>3.2386185699999999</v>
      </c>
      <c r="S38" s="98">
        <v>4.49</v>
      </c>
      <c r="T38" s="99">
        <v>4.12</v>
      </c>
      <c r="U38" s="98">
        <v>4.12</v>
      </c>
      <c r="V38" s="96"/>
      <c r="W38" s="97">
        <v>23840</v>
      </c>
      <c r="X38" s="100">
        <v>47500</v>
      </c>
      <c r="Y38" s="97">
        <v>47500</v>
      </c>
      <c r="Z38" s="98">
        <v>2.66</v>
      </c>
      <c r="AA38" s="98">
        <v>3.35</v>
      </c>
      <c r="AB38" s="98">
        <v>6.27</v>
      </c>
      <c r="AC38" s="98">
        <v>2.62827156</v>
      </c>
      <c r="AD38" s="98">
        <v>2.2200000000000002</v>
      </c>
      <c r="AE38" s="98">
        <v>2.2200000000000002</v>
      </c>
      <c r="AF38" s="96"/>
      <c r="AG38" s="97">
        <v>19230</v>
      </c>
      <c r="AH38" s="89"/>
      <c r="AI38" s="97">
        <v>38070</v>
      </c>
      <c r="AJ38" s="98">
        <v>2.5499999999999998</v>
      </c>
      <c r="AK38" s="57"/>
      <c r="AL38" s="98">
        <v>4.97</v>
      </c>
      <c r="AM38" s="98">
        <v>2.21</v>
      </c>
      <c r="AN38" s="57"/>
      <c r="AO38" s="98">
        <v>2.2400000000000002</v>
      </c>
      <c r="AP38" s="101"/>
      <c r="AQ38" s="102">
        <f t="shared" si="0"/>
        <v>0.83670329670329668</v>
      </c>
      <c r="AR38" s="102">
        <f t="shared" si="1"/>
        <v>0.80147368421052634</v>
      </c>
      <c r="AS38" s="101"/>
      <c r="AT38" s="95" t="s">
        <v>124</v>
      </c>
      <c r="AU38" s="103"/>
      <c r="AV38" s="104"/>
      <c r="AW38" s="101"/>
      <c r="AX38" s="95" t="s">
        <v>124</v>
      </c>
      <c r="AY38" s="97"/>
      <c r="AZ38" s="60"/>
      <c r="BA38" s="97"/>
      <c r="BB38" s="95"/>
      <c r="BC38" s="57"/>
      <c r="BD38" s="95"/>
      <c r="BE38" s="95"/>
      <c r="BF38" s="60"/>
      <c r="BG38" s="95"/>
    </row>
    <row r="39" spans="1:59" ht="12.75" x14ac:dyDescent="0.2">
      <c r="A39" s="95" t="s">
        <v>178</v>
      </c>
      <c r="B39" s="95" t="s">
        <v>167</v>
      </c>
      <c r="C39" s="95">
        <v>7029864</v>
      </c>
      <c r="D39" s="95" t="s">
        <v>171</v>
      </c>
      <c r="E39" s="95" t="s">
        <v>173</v>
      </c>
      <c r="F39" s="95">
        <v>13</v>
      </c>
      <c r="G39" s="95">
        <v>20.5</v>
      </c>
      <c r="H39" s="95">
        <v>16</v>
      </c>
      <c r="I39" s="95" t="s">
        <v>119</v>
      </c>
      <c r="J39" s="95" t="s">
        <v>170</v>
      </c>
      <c r="K39" s="95" t="s">
        <v>124</v>
      </c>
      <c r="L39" s="96"/>
      <c r="M39" s="97">
        <v>14510</v>
      </c>
      <c r="N39" s="97">
        <v>23600</v>
      </c>
      <c r="O39" s="97">
        <v>24800</v>
      </c>
      <c r="P39" s="98">
        <v>0.85</v>
      </c>
      <c r="Q39" s="98">
        <v>1.47</v>
      </c>
      <c r="R39" s="98">
        <v>1.47</v>
      </c>
      <c r="S39" s="98">
        <v>5.01</v>
      </c>
      <c r="T39" s="99">
        <v>4.7</v>
      </c>
      <c r="U39" s="98">
        <v>4.7</v>
      </c>
      <c r="V39" s="96"/>
      <c r="W39" s="97">
        <v>13740</v>
      </c>
      <c r="X39" s="100">
        <v>24800</v>
      </c>
      <c r="Y39" s="97">
        <v>24800</v>
      </c>
      <c r="Z39" s="98">
        <v>1.54</v>
      </c>
      <c r="AA39" s="98">
        <v>2.86</v>
      </c>
      <c r="AB39" s="98">
        <v>2.86</v>
      </c>
      <c r="AC39" s="98">
        <v>2.62</v>
      </c>
      <c r="AD39" s="98">
        <v>2.54</v>
      </c>
      <c r="AE39" s="98">
        <v>2.54</v>
      </c>
      <c r="AF39" s="96"/>
      <c r="AG39" s="97">
        <v>10930</v>
      </c>
      <c r="AH39" s="89"/>
      <c r="AI39" s="97">
        <v>19630</v>
      </c>
      <c r="AJ39" s="98">
        <v>1.47</v>
      </c>
      <c r="AK39" s="57"/>
      <c r="AL39" s="98">
        <v>2.77</v>
      </c>
      <c r="AM39" s="98">
        <v>1.73</v>
      </c>
      <c r="AN39" s="57"/>
      <c r="AO39" s="98">
        <v>2.08</v>
      </c>
      <c r="AP39" s="101"/>
      <c r="AQ39" s="102">
        <f t="shared" si="0"/>
        <v>0.7915322580645161</v>
      </c>
      <c r="AR39" s="102">
        <f t="shared" si="1"/>
        <v>0.7915322580645161</v>
      </c>
      <c r="AS39" s="101"/>
      <c r="AT39" s="95" t="s">
        <v>124</v>
      </c>
      <c r="AU39" s="103"/>
      <c r="AV39" s="104"/>
      <c r="AW39" s="101"/>
      <c r="AX39" s="95" t="s">
        <v>124</v>
      </c>
      <c r="AY39" s="97"/>
      <c r="AZ39" s="60"/>
      <c r="BA39" s="97"/>
      <c r="BB39" s="95"/>
      <c r="BC39" s="57"/>
      <c r="BD39" s="95"/>
      <c r="BE39" s="95"/>
      <c r="BF39" s="60"/>
      <c r="BG39" s="95"/>
    </row>
    <row r="40" spans="1:59" s="34" customFormat="1" ht="12.75" x14ac:dyDescent="0.2">
      <c r="A40" s="95" t="s">
        <v>178</v>
      </c>
      <c r="B40" s="95" t="s">
        <v>167</v>
      </c>
      <c r="C40" s="95">
        <v>7029862</v>
      </c>
      <c r="D40" s="95" t="s">
        <v>174</v>
      </c>
      <c r="E40" s="95" t="s">
        <v>173</v>
      </c>
      <c r="F40" s="95">
        <v>13</v>
      </c>
      <c r="G40" s="95">
        <v>20.5</v>
      </c>
      <c r="H40" s="95">
        <v>14.5</v>
      </c>
      <c r="I40" s="95" t="s">
        <v>119</v>
      </c>
      <c r="J40" s="95" t="s">
        <v>170</v>
      </c>
      <c r="K40" s="95" t="s">
        <v>124</v>
      </c>
      <c r="L40" s="96"/>
      <c r="M40" s="97">
        <v>13340</v>
      </c>
      <c r="N40" s="97">
        <v>33400</v>
      </c>
      <c r="O40" s="97">
        <v>33400</v>
      </c>
      <c r="P40" s="98">
        <v>0.95</v>
      </c>
      <c r="Q40" s="98">
        <v>2.23</v>
      </c>
      <c r="R40" s="98">
        <v>2.23</v>
      </c>
      <c r="S40" s="98">
        <v>4.12</v>
      </c>
      <c r="T40" s="98">
        <v>4.4000000000000004</v>
      </c>
      <c r="U40" s="98">
        <v>4.4000000000000004</v>
      </c>
      <c r="V40" s="96"/>
      <c r="W40" s="97">
        <v>13250</v>
      </c>
      <c r="X40" s="97">
        <v>31600</v>
      </c>
      <c r="Y40" s="97">
        <v>31600</v>
      </c>
      <c r="Z40" s="98">
        <v>1.83</v>
      </c>
      <c r="AA40" s="98">
        <v>3.65</v>
      </c>
      <c r="AB40" s="98">
        <v>3.65</v>
      </c>
      <c r="AC40" s="98">
        <v>2.12</v>
      </c>
      <c r="AD40" s="98">
        <v>2.54</v>
      </c>
      <c r="AE40" s="98">
        <v>2.54</v>
      </c>
      <c r="AF40" s="96"/>
      <c r="AG40" s="97">
        <v>10670</v>
      </c>
      <c r="AH40" s="89"/>
      <c r="AI40" s="97">
        <v>23600</v>
      </c>
      <c r="AJ40" s="98">
        <v>1.88</v>
      </c>
      <c r="AK40" s="57"/>
      <c r="AL40" s="98">
        <v>3.14</v>
      </c>
      <c r="AM40" s="98">
        <v>1.66</v>
      </c>
      <c r="AN40" s="57"/>
      <c r="AO40" s="98">
        <v>2.2000000000000002</v>
      </c>
      <c r="AP40" s="101"/>
      <c r="AQ40" s="102">
        <f t="shared" si="0"/>
        <v>0.70658682634730541</v>
      </c>
      <c r="AR40" s="102">
        <f t="shared" si="1"/>
        <v>0.74683544303797467</v>
      </c>
      <c r="AS40" s="101"/>
      <c r="AT40" s="95" t="s">
        <v>124</v>
      </c>
      <c r="AU40" s="103"/>
      <c r="AV40" s="104"/>
      <c r="AW40" s="101"/>
      <c r="AX40" s="95" t="s">
        <v>124</v>
      </c>
      <c r="AY40" s="97"/>
      <c r="AZ40" s="60"/>
      <c r="BA40" s="97"/>
      <c r="BB40" s="95"/>
      <c r="BC40" s="57"/>
      <c r="BD40" s="95"/>
      <c r="BE40" s="95"/>
      <c r="BF40" s="60"/>
      <c r="BG40" s="95"/>
    </row>
    <row r="41" spans="1:59" s="34" customFormat="1" ht="12.75" x14ac:dyDescent="0.2">
      <c r="A41" s="52" t="s">
        <v>178</v>
      </c>
      <c r="B41" s="52" t="s">
        <v>167</v>
      </c>
      <c r="C41" s="52">
        <v>8738643</v>
      </c>
      <c r="D41" s="52" t="s">
        <v>187</v>
      </c>
      <c r="E41" s="52" t="s">
        <v>188</v>
      </c>
      <c r="F41" s="52">
        <v>10.3</v>
      </c>
      <c r="G41" s="52">
        <v>20.5</v>
      </c>
      <c r="H41" s="52">
        <v>13</v>
      </c>
      <c r="I41" s="52" t="s">
        <v>119</v>
      </c>
      <c r="J41" s="52" t="s">
        <v>120</v>
      </c>
      <c r="K41" s="52" t="s">
        <v>19</v>
      </c>
      <c r="L41" s="53"/>
      <c r="M41" s="91">
        <v>5500</v>
      </c>
      <c r="N41" s="91">
        <v>24000</v>
      </c>
      <c r="O41" s="91">
        <v>29680</v>
      </c>
      <c r="P41" s="80">
        <v>0.32300000000000001</v>
      </c>
      <c r="Q41" s="80">
        <v>2.2599999999999998</v>
      </c>
      <c r="R41" s="80">
        <v>3.19</v>
      </c>
      <c r="S41" s="80">
        <v>4.9800000000000004</v>
      </c>
      <c r="T41" s="80">
        <v>3.1</v>
      </c>
      <c r="U41" s="80">
        <v>2.73</v>
      </c>
      <c r="V41" s="53"/>
      <c r="W41" s="91">
        <v>4700</v>
      </c>
      <c r="X41" s="91">
        <v>15400</v>
      </c>
      <c r="Y41" s="91">
        <v>25710</v>
      </c>
      <c r="Z41" s="80">
        <v>0.31</v>
      </c>
      <c r="AA41" s="80">
        <v>1.71</v>
      </c>
      <c r="AB41" s="80">
        <v>3.87</v>
      </c>
      <c r="AC41" s="80">
        <v>4.42</v>
      </c>
      <c r="AD41" s="80">
        <v>2.64</v>
      </c>
      <c r="AE41" s="80">
        <v>1.95</v>
      </c>
      <c r="AF41" s="53"/>
      <c r="AG41" s="91">
        <v>2856</v>
      </c>
      <c r="AH41" s="89"/>
      <c r="AI41" s="91">
        <v>24030</v>
      </c>
      <c r="AJ41" s="80">
        <v>0.29499999999999998</v>
      </c>
      <c r="AK41" s="57"/>
      <c r="AL41" s="80">
        <v>3.98</v>
      </c>
      <c r="AM41" s="80">
        <v>2.83</v>
      </c>
      <c r="AN41" s="57"/>
      <c r="AO41" s="80">
        <v>1.77</v>
      </c>
      <c r="AP41" s="53"/>
      <c r="AQ41" s="58">
        <f t="shared" si="0"/>
        <v>0.8096361185983828</v>
      </c>
      <c r="AR41" s="58">
        <f t="shared" si="1"/>
        <v>0.93465577596266047</v>
      </c>
      <c r="AS41" s="53"/>
      <c r="AT41" s="78" t="s">
        <v>143</v>
      </c>
      <c r="AU41" s="78">
        <v>3000</v>
      </c>
      <c r="AV41" s="81" t="s">
        <v>144</v>
      </c>
      <c r="AW41" s="53"/>
      <c r="AX41" s="52" t="s">
        <v>124</v>
      </c>
      <c r="AY41" s="91"/>
      <c r="AZ41" s="60"/>
      <c r="BA41" s="91"/>
      <c r="BB41" s="80"/>
      <c r="BC41" s="57"/>
      <c r="BD41" s="80"/>
      <c r="BE41" s="80"/>
      <c r="BF41" s="60"/>
      <c r="BG41" s="80"/>
    </row>
    <row r="42" spans="1:59" s="34" customFormat="1" ht="12.75" x14ac:dyDescent="0.2">
      <c r="A42" s="105" t="s">
        <v>178</v>
      </c>
      <c r="B42" s="105" t="s">
        <v>167</v>
      </c>
      <c r="C42" s="105">
        <v>8856654</v>
      </c>
      <c r="D42" s="105" t="s">
        <v>189</v>
      </c>
      <c r="E42" s="105" t="s">
        <v>190</v>
      </c>
      <c r="F42" s="105">
        <v>10.5</v>
      </c>
      <c r="G42" s="105">
        <v>20</v>
      </c>
      <c r="H42" s="105">
        <v>12.5</v>
      </c>
      <c r="I42" s="105" t="s">
        <v>119</v>
      </c>
      <c r="J42" s="105" t="s">
        <v>120</v>
      </c>
      <c r="K42" s="105" t="s">
        <v>19</v>
      </c>
      <c r="L42" s="53"/>
      <c r="M42" s="106">
        <v>4700</v>
      </c>
      <c r="N42" s="106">
        <v>18000</v>
      </c>
      <c r="O42" s="106">
        <v>24630</v>
      </c>
      <c r="P42" s="107">
        <v>0.27</v>
      </c>
      <c r="Q42" s="107">
        <v>1.53</v>
      </c>
      <c r="R42" s="107">
        <v>2.5299999999999998</v>
      </c>
      <c r="S42" s="107">
        <v>5.0999999999999996</v>
      </c>
      <c r="T42" s="107">
        <v>3.43</v>
      </c>
      <c r="U42" s="107">
        <v>2.85</v>
      </c>
      <c r="V42" s="53"/>
      <c r="W42" s="106">
        <v>3750</v>
      </c>
      <c r="X42" s="106">
        <v>12000</v>
      </c>
      <c r="Y42" s="106">
        <v>20590</v>
      </c>
      <c r="Z42" s="107">
        <v>0.25</v>
      </c>
      <c r="AA42" s="107">
        <v>1.38</v>
      </c>
      <c r="AB42" s="107">
        <v>2.93</v>
      </c>
      <c r="AC42" s="107">
        <v>4.4000000000000004</v>
      </c>
      <c r="AD42" s="107">
        <v>2.5499999999999998</v>
      </c>
      <c r="AE42" s="107">
        <v>2.06</v>
      </c>
      <c r="AF42" s="53"/>
      <c r="AG42" s="106">
        <v>2660</v>
      </c>
      <c r="AH42" s="108"/>
      <c r="AI42" s="106">
        <v>19010</v>
      </c>
      <c r="AJ42" s="107">
        <v>0.23</v>
      </c>
      <c r="AK42" s="109"/>
      <c r="AL42" s="107">
        <v>3.18</v>
      </c>
      <c r="AM42" s="107">
        <v>3.39</v>
      </c>
      <c r="AN42" s="109"/>
      <c r="AO42" s="107">
        <v>1.75</v>
      </c>
      <c r="AP42" s="53"/>
      <c r="AQ42" s="110">
        <f t="shared" si="0"/>
        <v>0.77182298010556227</v>
      </c>
      <c r="AR42" s="110">
        <f t="shared" si="1"/>
        <v>0.92326372025254977</v>
      </c>
      <c r="AS42" s="53"/>
      <c r="AT42" s="111" t="s">
        <v>143</v>
      </c>
      <c r="AU42" s="111">
        <v>3000</v>
      </c>
      <c r="AV42" s="112" t="s">
        <v>144</v>
      </c>
      <c r="AW42" s="53"/>
      <c r="AX42" s="105" t="s">
        <v>124</v>
      </c>
      <c r="AY42" s="106"/>
      <c r="AZ42" s="113"/>
      <c r="BA42" s="106"/>
      <c r="BB42" s="107"/>
      <c r="BC42" s="109"/>
      <c r="BD42" s="107"/>
      <c r="BE42" s="107"/>
      <c r="BF42" s="113"/>
      <c r="BG42" s="107"/>
    </row>
    <row r="43" spans="1:59" s="34" customFormat="1" ht="12.75" x14ac:dyDescent="0.2">
      <c r="A43" s="52" t="s">
        <v>178</v>
      </c>
      <c r="B43" s="52" t="s">
        <v>167</v>
      </c>
      <c r="C43" s="52">
        <v>8856652</v>
      </c>
      <c r="D43" s="52" t="s">
        <v>189</v>
      </c>
      <c r="E43" s="52" t="s">
        <v>191</v>
      </c>
      <c r="F43" s="52">
        <v>10.5</v>
      </c>
      <c r="G43" s="52">
        <v>19.600000000000001</v>
      </c>
      <c r="H43" s="52">
        <v>12.5</v>
      </c>
      <c r="I43" s="52" t="s">
        <v>119</v>
      </c>
      <c r="J43" s="52" t="s">
        <v>120</v>
      </c>
      <c r="K43" s="52" t="s">
        <v>19</v>
      </c>
      <c r="L43" s="53"/>
      <c r="M43" s="91">
        <v>5500</v>
      </c>
      <c r="N43" s="91">
        <v>18000</v>
      </c>
      <c r="O43" s="91">
        <v>19000</v>
      </c>
      <c r="P43" s="80">
        <v>0.38842356530459465</v>
      </c>
      <c r="Q43" s="80">
        <v>1.4777305998601082</v>
      </c>
      <c r="R43" s="80">
        <v>1.7347605847786629</v>
      </c>
      <c r="S43" s="80">
        <v>4.1500000000000004</v>
      </c>
      <c r="T43" s="80">
        <v>3.57</v>
      </c>
      <c r="U43" s="80">
        <v>3.21</v>
      </c>
      <c r="V43" s="53"/>
      <c r="W43" s="91">
        <v>5500</v>
      </c>
      <c r="X43" s="91">
        <v>12200</v>
      </c>
      <c r="Y43" s="91">
        <v>18000</v>
      </c>
      <c r="Z43" s="80">
        <v>0.50690496730002133</v>
      </c>
      <c r="AA43" s="80">
        <v>1.407722627871985</v>
      </c>
      <c r="AB43" s="80">
        <v>2.4651860941591521</v>
      </c>
      <c r="AC43" s="80">
        <v>3.18</v>
      </c>
      <c r="AD43" s="80">
        <v>2.54</v>
      </c>
      <c r="AE43" s="80">
        <v>2.14</v>
      </c>
      <c r="AF43" s="53"/>
      <c r="AG43" s="91">
        <v>5500</v>
      </c>
      <c r="AH43" s="89"/>
      <c r="AI43" s="91">
        <v>18000</v>
      </c>
      <c r="AJ43" s="80">
        <v>0.67729319160254964</v>
      </c>
      <c r="AK43" s="57"/>
      <c r="AL43" s="80">
        <v>3.0145704237146207</v>
      </c>
      <c r="AM43" s="80">
        <v>2.38</v>
      </c>
      <c r="AN43" s="57"/>
      <c r="AO43" s="80">
        <v>1.75</v>
      </c>
      <c r="AP43" s="53"/>
      <c r="AQ43" s="58">
        <f t="shared" si="0"/>
        <v>0.94736842105263153</v>
      </c>
      <c r="AR43" s="58">
        <f t="shared" si="1"/>
        <v>1</v>
      </c>
      <c r="AT43" s="58" t="s">
        <v>153</v>
      </c>
      <c r="AU43" s="114">
        <v>150</v>
      </c>
      <c r="AV43" s="52" t="s">
        <v>181</v>
      </c>
      <c r="AW43" s="115"/>
      <c r="AX43" s="78" t="s">
        <v>124</v>
      </c>
      <c r="AY43" s="81"/>
      <c r="AZ43" s="60"/>
      <c r="BA43" s="52"/>
      <c r="BB43" s="91"/>
      <c r="BC43" s="57"/>
      <c r="BD43" s="91"/>
      <c r="BE43" s="80"/>
      <c r="BF43" s="60"/>
      <c r="BG43" s="80"/>
    </row>
    <row r="44" spans="1:59" s="34" customFormat="1" ht="12.75" x14ac:dyDescent="0.2">
      <c r="A44" s="52" t="s">
        <v>178</v>
      </c>
      <c r="B44" s="52" t="s">
        <v>167</v>
      </c>
      <c r="C44" s="52">
        <v>8738646</v>
      </c>
      <c r="D44" s="52" t="s">
        <v>192</v>
      </c>
      <c r="E44" s="52" t="s">
        <v>193</v>
      </c>
      <c r="F44" s="52">
        <v>11.2</v>
      </c>
      <c r="G44" s="52">
        <v>25</v>
      </c>
      <c r="H44" s="52">
        <v>14.5</v>
      </c>
      <c r="I44" s="52" t="s">
        <v>119</v>
      </c>
      <c r="J44" s="52" t="s">
        <v>120</v>
      </c>
      <c r="K44" s="52" t="s">
        <v>19</v>
      </c>
      <c r="L44" s="53"/>
      <c r="M44" s="91">
        <v>3500</v>
      </c>
      <c r="N44" s="91">
        <v>10900</v>
      </c>
      <c r="O44" s="91">
        <v>14980</v>
      </c>
      <c r="P44" s="80">
        <v>0.15</v>
      </c>
      <c r="Q44" s="80">
        <v>0.81</v>
      </c>
      <c r="R44" s="80">
        <v>1.39</v>
      </c>
      <c r="S44" s="80">
        <v>6.88</v>
      </c>
      <c r="T44" s="80">
        <v>3.94</v>
      </c>
      <c r="U44" s="80">
        <v>3.16</v>
      </c>
      <c r="V44" s="53"/>
      <c r="W44" s="91">
        <v>2750</v>
      </c>
      <c r="X44" s="91">
        <v>6900</v>
      </c>
      <c r="Y44" s="91">
        <v>13580</v>
      </c>
      <c r="Z44" s="80">
        <v>0.14499999999999999</v>
      </c>
      <c r="AA44" s="80">
        <v>0.73699999999999999</v>
      </c>
      <c r="AB44" s="80">
        <v>1.76</v>
      </c>
      <c r="AC44" s="80">
        <v>5.55</v>
      </c>
      <c r="AD44" s="80">
        <v>2.74</v>
      </c>
      <c r="AE44" s="80">
        <v>2.2599999999999998</v>
      </c>
      <c r="AF44" s="53"/>
      <c r="AG44" s="91">
        <v>1907</v>
      </c>
      <c r="AH44" s="89"/>
      <c r="AI44" s="91">
        <v>10900</v>
      </c>
      <c r="AJ44" s="80">
        <v>0.13</v>
      </c>
      <c r="AK44" s="57"/>
      <c r="AL44" s="80">
        <v>1.613</v>
      </c>
      <c r="AM44" s="80">
        <v>4.3</v>
      </c>
      <c r="AN44" s="57"/>
      <c r="AO44" s="80">
        <v>1.98</v>
      </c>
      <c r="AP44" s="53"/>
      <c r="AQ44" s="58">
        <f t="shared" si="0"/>
        <v>0.72763684913217619</v>
      </c>
      <c r="AR44" s="58">
        <f t="shared" si="1"/>
        <v>0.80265095729013258</v>
      </c>
      <c r="AS44" s="53"/>
      <c r="AT44" s="78" t="s">
        <v>143</v>
      </c>
      <c r="AU44" s="78">
        <v>3000</v>
      </c>
      <c r="AV44" s="81" t="s">
        <v>144</v>
      </c>
      <c r="AW44" s="53"/>
      <c r="AX44" s="52" t="s">
        <v>124</v>
      </c>
      <c r="AY44" s="91"/>
      <c r="AZ44" s="60"/>
      <c r="BA44" s="91"/>
      <c r="BB44" s="80"/>
      <c r="BC44" s="57"/>
      <c r="BD44" s="80"/>
      <c r="BE44" s="80"/>
      <c r="BF44" s="60"/>
      <c r="BG44" s="80"/>
    </row>
    <row r="45" spans="1:59" s="34" customFormat="1" ht="12.75" x14ac:dyDescent="0.2">
      <c r="A45" s="52" t="s">
        <v>178</v>
      </c>
      <c r="B45" s="52" t="s">
        <v>167</v>
      </c>
      <c r="C45" s="52">
        <v>8738645</v>
      </c>
      <c r="D45" s="52" t="s">
        <v>194</v>
      </c>
      <c r="E45" s="52" t="s">
        <v>195</v>
      </c>
      <c r="F45" s="52">
        <v>12</v>
      </c>
      <c r="G45" s="52">
        <v>22.5</v>
      </c>
      <c r="H45" s="52">
        <v>12.5</v>
      </c>
      <c r="I45" s="52" t="s">
        <v>119</v>
      </c>
      <c r="J45" s="52" t="s">
        <v>120</v>
      </c>
      <c r="K45" s="52" t="s">
        <v>19</v>
      </c>
      <c r="L45" s="53"/>
      <c r="M45" s="91">
        <v>4000</v>
      </c>
      <c r="N45" s="91">
        <v>11800</v>
      </c>
      <c r="O45" s="91">
        <v>14980</v>
      </c>
      <c r="P45" s="80">
        <v>0.183</v>
      </c>
      <c r="Q45" s="80">
        <v>0.97099999999999997</v>
      </c>
      <c r="R45" s="80">
        <v>1.39</v>
      </c>
      <c r="S45" s="80">
        <v>6.42</v>
      </c>
      <c r="T45" s="80">
        <v>3.56</v>
      </c>
      <c r="U45" s="80">
        <v>3.16</v>
      </c>
      <c r="V45" s="53"/>
      <c r="W45" s="91">
        <v>3250</v>
      </c>
      <c r="X45" s="91">
        <v>7800</v>
      </c>
      <c r="Y45" s="91">
        <v>13580</v>
      </c>
      <c r="Z45" s="80">
        <v>0.17599999999999999</v>
      </c>
      <c r="AA45" s="80">
        <v>0.86499999999999999</v>
      </c>
      <c r="AB45" s="80">
        <v>1.76</v>
      </c>
      <c r="AC45" s="80">
        <v>5.18</v>
      </c>
      <c r="AD45" s="80">
        <v>2.64</v>
      </c>
      <c r="AE45" s="80">
        <v>2.2599999999999998</v>
      </c>
      <c r="AF45" s="53"/>
      <c r="AG45" s="91">
        <v>2030</v>
      </c>
      <c r="AH45" s="89"/>
      <c r="AI45" s="91">
        <v>12010</v>
      </c>
      <c r="AJ45" s="80">
        <v>0.14099999999999999</v>
      </c>
      <c r="AK45" s="57"/>
      <c r="AL45" s="80">
        <v>1.78</v>
      </c>
      <c r="AM45" s="80">
        <v>4.22</v>
      </c>
      <c r="AN45" s="57"/>
      <c r="AO45" s="80">
        <v>1.98</v>
      </c>
      <c r="AP45" s="53"/>
      <c r="AQ45" s="58">
        <f t="shared" si="0"/>
        <v>0.80173564753004001</v>
      </c>
      <c r="AR45" s="58">
        <f t="shared" si="1"/>
        <v>0.88438880706921941</v>
      </c>
      <c r="AS45" s="53"/>
      <c r="AT45" s="78" t="s">
        <v>143</v>
      </c>
      <c r="AU45" s="78">
        <v>3000</v>
      </c>
      <c r="AV45" s="81" t="s">
        <v>144</v>
      </c>
      <c r="AW45" s="53"/>
      <c r="AX45" s="52" t="s">
        <v>124</v>
      </c>
      <c r="AY45" s="91"/>
      <c r="AZ45" s="60"/>
      <c r="BA45" s="91"/>
      <c r="BB45" s="80"/>
      <c r="BC45" s="57"/>
      <c r="BD45" s="80"/>
      <c r="BE45" s="80"/>
      <c r="BF45" s="60"/>
      <c r="BG45" s="80"/>
    </row>
    <row r="46" spans="1:59" s="33" customFormat="1" ht="12.75" x14ac:dyDescent="0.2">
      <c r="A46" s="63" t="s">
        <v>178</v>
      </c>
      <c r="B46" s="63" t="s">
        <v>178</v>
      </c>
      <c r="C46" s="63">
        <v>9892607</v>
      </c>
      <c r="D46" s="63" t="s">
        <v>196</v>
      </c>
      <c r="E46" s="63" t="s">
        <v>173</v>
      </c>
      <c r="F46" s="63">
        <v>13</v>
      </c>
      <c r="G46" s="63">
        <v>20.5</v>
      </c>
      <c r="H46" s="63">
        <v>14.5</v>
      </c>
      <c r="I46" s="63" t="s">
        <v>119</v>
      </c>
      <c r="J46" s="63" t="s">
        <v>170</v>
      </c>
      <c r="K46" s="63" t="s">
        <v>124</v>
      </c>
      <c r="L46" s="74"/>
      <c r="M46" s="88">
        <v>13340</v>
      </c>
      <c r="N46" s="88">
        <v>33400</v>
      </c>
      <c r="O46" s="88">
        <v>33400</v>
      </c>
      <c r="P46" s="64">
        <v>0.95</v>
      </c>
      <c r="Q46" s="64">
        <v>2.0699999999999998</v>
      </c>
      <c r="R46" s="64">
        <v>2.0699999999999998</v>
      </c>
      <c r="S46" s="64">
        <v>4.1153348145263156</v>
      </c>
      <c r="T46" s="64">
        <v>4.7287795835748785</v>
      </c>
      <c r="U46" s="64">
        <v>4.7287795835748785</v>
      </c>
      <c r="V46" s="74"/>
      <c r="W46" s="88">
        <v>13250</v>
      </c>
      <c r="X46" s="88">
        <v>31600</v>
      </c>
      <c r="Y46" s="88">
        <v>31600</v>
      </c>
      <c r="Z46" s="64">
        <v>1.83</v>
      </c>
      <c r="AA46" s="64">
        <v>3.3</v>
      </c>
      <c r="AB46" s="64">
        <v>3.3</v>
      </c>
      <c r="AC46" s="64">
        <v>2.1219626653005466</v>
      </c>
      <c r="AD46" s="64">
        <v>2.8063775187878788</v>
      </c>
      <c r="AE46" s="64">
        <v>2.8063775187878788</v>
      </c>
      <c r="AF46" s="74"/>
      <c r="AG46" s="88">
        <v>10670</v>
      </c>
      <c r="AH46" s="89"/>
      <c r="AI46" s="88">
        <v>23600</v>
      </c>
      <c r="AJ46" s="64">
        <v>1.88</v>
      </c>
      <c r="AK46" s="57"/>
      <c r="AL46" s="64">
        <v>3.14</v>
      </c>
      <c r="AM46" s="64">
        <v>1.6633342111170213</v>
      </c>
      <c r="AN46" s="57"/>
      <c r="AO46" s="64">
        <v>2.2026997617834394</v>
      </c>
      <c r="AP46" s="74"/>
      <c r="AQ46" s="76"/>
      <c r="AR46" s="76"/>
      <c r="AS46" s="74"/>
      <c r="AT46" s="62"/>
      <c r="AU46" s="62"/>
      <c r="AV46" s="90"/>
      <c r="AW46" s="74"/>
      <c r="AX46" s="63" t="s">
        <v>124</v>
      </c>
      <c r="AY46" s="88"/>
      <c r="AZ46" s="60"/>
      <c r="BA46" s="88"/>
      <c r="BB46" s="64"/>
      <c r="BC46" s="57"/>
      <c r="BD46" s="64"/>
      <c r="BE46" s="64"/>
      <c r="BF46" s="60"/>
      <c r="BG46" s="64"/>
    </row>
    <row r="47" spans="1:59" s="33" customFormat="1" ht="12.75" x14ac:dyDescent="0.2">
      <c r="A47" s="63" t="s">
        <v>178</v>
      </c>
      <c r="B47" s="63" t="s">
        <v>178</v>
      </c>
      <c r="C47" s="63">
        <v>9892813</v>
      </c>
      <c r="D47" s="63" t="s">
        <v>197</v>
      </c>
      <c r="E47" s="63" t="s">
        <v>173</v>
      </c>
      <c r="F47" s="63">
        <v>12</v>
      </c>
      <c r="G47" s="63">
        <v>18</v>
      </c>
      <c r="H47" s="63">
        <v>12.5</v>
      </c>
      <c r="I47" s="63" t="s">
        <v>119</v>
      </c>
      <c r="J47" s="63" t="s">
        <v>170</v>
      </c>
      <c r="K47" s="63" t="s">
        <v>124</v>
      </c>
      <c r="L47" s="74"/>
      <c r="M47" s="88">
        <v>24600</v>
      </c>
      <c r="N47" s="88">
        <v>55500</v>
      </c>
      <c r="O47" s="88">
        <v>55500</v>
      </c>
      <c r="P47" s="64">
        <v>1.75</v>
      </c>
      <c r="Q47" s="64">
        <v>4.1500000000000004</v>
      </c>
      <c r="R47" s="64">
        <v>4.1500000000000004</v>
      </c>
      <c r="S47" s="64">
        <v>4.1197418982857137</v>
      </c>
      <c r="T47" s="64">
        <v>3.9193841891566263</v>
      </c>
      <c r="U47" s="64">
        <v>3.9193841891566263</v>
      </c>
      <c r="V47" s="74"/>
      <c r="W47" s="88">
        <v>24160</v>
      </c>
      <c r="X47" s="88">
        <v>52500</v>
      </c>
      <c r="Y47" s="88">
        <v>52500</v>
      </c>
      <c r="Z47" s="64">
        <v>2.93</v>
      </c>
      <c r="AA47" s="64">
        <v>6.91</v>
      </c>
      <c r="AB47" s="64">
        <v>6.91</v>
      </c>
      <c r="AC47" s="64">
        <v>2.416586024300341</v>
      </c>
      <c r="AD47" s="64">
        <v>2.226661530390738</v>
      </c>
      <c r="AE47" s="64">
        <v>2.226661530390738</v>
      </c>
      <c r="AF47" s="74"/>
      <c r="AG47" s="88">
        <v>19400</v>
      </c>
      <c r="AH47" s="89"/>
      <c r="AI47" s="88">
        <v>40270</v>
      </c>
      <c r="AJ47" s="64">
        <v>2.81</v>
      </c>
      <c r="AK47" s="57"/>
      <c r="AL47" s="64">
        <v>5.93</v>
      </c>
      <c r="AM47" s="64">
        <v>2.0299999999999998</v>
      </c>
      <c r="AN47" s="57"/>
      <c r="AO47" s="64">
        <v>1.99</v>
      </c>
      <c r="AP47" s="74"/>
      <c r="AQ47" s="76"/>
      <c r="AR47" s="76"/>
      <c r="AS47" s="74"/>
      <c r="AT47" s="62"/>
      <c r="AU47" s="62"/>
      <c r="AV47" s="90"/>
      <c r="AW47" s="74"/>
      <c r="AX47" s="63" t="s">
        <v>124</v>
      </c>
      <c r="AY47" s="88"/>
      <c r="AZ47" s="60"/>
      <c r="BA47" s="88"/>
      <c r="BB47" s="64"/>
      <c r="BC47" s="57"/>
      <c r="BD47" s="64"/>
      <c r="BE47" s="64"/>
      <c r="BF47" s="60"/>
      <c r="BG47" s="64"/>
    </row>
    <row r="48" spans="1:59" s="33" customFormat="1" ht="12.75" x14ac:dyDescent="0.2">
      <c r="A48" s="63" t="s">
        <v>178</v>
      </c>
      <c r="B48" s="63" t="s">
        <v>178</v>
      </c>
      <c r="C48" s="63">
        <v>9892659</v>
      </c>
      <c r="D48" s="63" t="s">
        <v>196</v>
      </c>
      <c r="E48" s="63" t="s">
        <v>177</v>
      </c>
      <c r="F48" s="63">
        <v>10.5</v>
      </c>
      <c r="G48" s="63">
        <v>19</v>
      </c>
      <c r="H48" s="63">
        <v>13</v>
      </c>
      <c r="I48" s="63" t="s">
        <v>119</v>
      </c>
      <c r="J48" s="63" t="s">
        <v>170</v>
      </c>
      <c r="K48" s="63" t="s">
        <v>124</v>
      </c>
      <c r="L48" s="74"/>
      <c r="M48" s="88">
        <v>14273.800000000001</v>
      </c>
      <c r="N48" s="88">
        <v>35738</v>
      </c>
      <c r="O48" s="88">
        <v>35738</v>
      </c>
      <c r="P48" s="64">
        <v>1.083</v>
      </c>
      <c r="Q48" s="64">
        <v>2.3597999999999995</v>
      </c>
      <c r="R48" s="64">
        <v>2.3597999999999995</v>
      </c>
      <c r="S48" s="64">
        <v>3.8626388171431207</v>
      </c>
      <c r="T48" s="64">
        <v>4.4384159249343176</v>
      </c>
      <c r="U48" s="64">
        <v>4.4384159249343176</v>
      </c>
      <c r="V48" s="74"/>
      <c r="W48" s="88">
        <v>14177.5</v>
      </c>
      <c r="X48" s="88">
        <v>33812</v>
      </c>
      <c r="Y48" s="88">
        <v>33812</v>
      </c>
      <c r="Z48" s="64">
        <v>2.0861999999999998</v>
      </c>
      <c r="AA48" s="64">
        <v>3.7619999999999996</v>
      </c>
      <c r="AB48" s="64">
        <v>3.7619999999999996</v>
      </c>
      <c r="AC48" s="64">
        <v>1.9916667121680569</v>
      </c>
      <c r="AD48" s="64">
        <v>2.6340560921956411</v>
      </c>
      <c r="AE48" s="64">
        <v>2.6340560921956411</v>
      </c>
      <c r="AF48" s="74"/>
      <c r="AG48" s="88">
        <v>11416.900000000001</v>
      </c>
      <c r="AH48" s="89"/>
      <c r="AI48" s="88">
        <v>25252</v>
      </c>
      <c r="AJ48" s="64">
        <v>2.1431999999999998</v>
      </c>
      <c r="AK48" s="57"/>
      <c r="AL48" s="64">
        <v>3.5795999999999997</v>
      </c>
      <c r="AM48" s="64">
        <v>1.5611996542940465</v>
      </c>
      <c r="AN48" s="57"/>
      <c r="AO48" s="64">
        <v>2.0674462676388425</v>
      </c>
      <c r="AP48" s="74"/>
      <c r="AQ48" s="76"/>
      <c r="AR48" s="76"/>
      <c r="AS48" s="74"/>
      <c r="AT48" s="62"/>
      <c r="AU48" s="62"/>
      <c r="AV48" s="90"/>
      <c r="AW48" s="74"/>
      <c r="AX48" s="63" t="s">
        <v>124</v>
      </c>
      <c r="AY48" s="88"/>
      <c r="AZ48" s="60"/>
      <c r="BA48" s="88"/>
      <c r="BB48" s="64"/>
      <c r="BC48" s="57"/>
      <c r="BD48" s="64"/>
      <c r="BE48" s="64"/>
      <c r="BF48" s="60"/>
      <c r="BG48" s="64"/>
    </row>
    <row r="49" spans="1:59" s="33" customFormat="1" ht="12.75" x14ac:dyDescent="0.2">
      <c r="A49" s="63" t="s">
        <v>178</v>
      </c>
      <c r="B49" s="63" t="s">
        <v>178</v>
      </c>
      <c r="C49" s="63">
        <v>9892512</v>
      </c>
      <c r="D49" s="63" t="s">
        <v>198</v>
      </c>
      <c r="E49" s="63" t="s">
        <v>199</v>
      </c>
      <c r="F49" s="63">
        <v>10.5</v>
      </c>
      <c r="G49" s="63">
        <v>19</v>
      </c>
      <c r="H49" s="63">
        <v>14.5</v>
      </c>
      <c r="I49" s="63" t="s">
        <v>119</v>
      </c>
      <c r="J49" s="63" t="s">
        <v>170</v>
      </c>
      <c r="K49" s="63" t="s">
        <v>124</v>
      </c>
      <c r="L49" s="74"/>
      <c r="M49" s="88">
        <v>14800.2</v>
      </c>
      <c r="N49" s="88">
        <v>24000</v>
      </c>
      <c r="O49" s="88">
        <v>24000</v>
      </c>
      <c r="P49" s="64">
        <v>0.85849999999999993</v>
      </c>
      <c r="Q49" s="64">
        <v>1.4846999999999999</v>
      </c>
      <c r="R49" s="64">
        <v>1.4846999999999999</v>
      </c>
      <c r="S49" s="64">
        <v>5.0524291790495059</v>
      </c>
      <c r="T49" s="64">
        <v>4.7374592038795722</v>
      </c>
      <c r="U49" s="64">
        <v>4.7374592038795722</v>
      </c>
      <c r="V49" s="74"/>
      <c r="W49" s="88">
        <v>14000</v>
      </c>
      <c r="X49" s="88">
        <v>25200</v>
      </c>
      <c r="Y49" s="88">
        <v>25200</v>
      </c>
      <c r="Z49" s="64">
        <v>1.5554000000000001</v>
      </c>
      <c r="AA49" s="64">
        <v>2.8885999999999998</v>
      </c>
      <c r="AB49" s="64">
        <v>2.8885999999999998</v>
      </c>
      <c r="AC49" s="64">
        <v>2.6379034203420337</v>
      </c>
      <c r="AD49" s="64">
        <v>2.5567371612545871</v>
      </c>
      <c r="AE49" s="64">
        <v>2.5567371612545871</v>
      </c>
      <c r="AF49" s="74"/>
      <c r="AG49" s="88">
        <v>11100</v>
      </c>
      <c r="AH49" s="89"/>
      <c r="AI49" s="88">
        <v>19800</v>
      </c>
      <c r="AJ49" s="64">
        <v>1.4846999999999999</v>
      </c>
      <c r="AK49" s="57"/>
      <c r="AL49" s="64">
        <v>2.7976999999999999</v>
      </c>
      <c r="AM49" s="64">
        <v>2.191074881794302</v>
      </c>
      <c r="AN49" s="57"/>
      <c r="AO49" s="64">
        <v>2.0741348915180327</v>
      </c>
      <c r="AP49" s="74"/>
      <c r="AQ49" s="76"/>
      <c r="AR49" s="76"/>
      <c r="AS49" s="74"/>
      <c r="AT49" s="62"/>
      <c r="AU49" s="62"/>
      <c r="AV49" s="90"/>
      <c r="AW49" s="74"/>
      <c r="AX49" s="63" t="s">
        <v>124</v>
      </c>
      <c r="AY49" s="88"/>
      <c r="AZ49" s="60"/>
      <c r="BA49" s="88"/>
      <c r="BB49" s="64"/>
      <c r="BC49" s="57"/>
      <c r="BD49" s="64"/>
      <c r="BE49" s="64"/>
      <c r="BF49" s="60"/>
      <c r="BG49" s="64"/>
    </row>
    <row r="50" spans="1:59" s="33" customFormat="1" ht="12.75" x14ac:dyDescent="0.2">
      <c r="A50" s="63" t="s">
        <v>178</v>
      </c>
      <c r="B50" s="63" t="s">
        <v>178</v>
      </c>
      <c r="C50" s="63">
        <v>9892461</v>
      </c>
      <c r="D50" s="63" t="s">
        <v>198</v>
      </c>
      <c r="E50" s="63" t="s">
        <v>173</v>
      </c>
      <c r="F50" s="63">
        <v>12</v>
      </c>
      <c r="G50" s="63">
        <v>20.5</v>
      </c>
      <c r="H50" s="63">
        <v>16</v>
      </c>
      <c r="I50" s="63" t="s">
        <v>119</v>
      </c>
      <c r="J50" s="63" t="s">
        <v>170</v>
      </c>
      <c r="K50" s="63" t="s">
        <v>124</v>
      </c>
      <c r="L50" s="74"/>
      <c r="M50" s="88">
        <v>14500</v>
      </c>
      <c r="N50" s="88">
        <v>23600</v>
      </c>
      <c r="O50" s="88">
        <v>23600</v>
      </c>
      <c r="P50" s="64">
        <v>0.85</v>
      </c>
      <c r="Q50" s="64">
        <v>1.47</v>
      </c>
      <c r="R50" s="64">
        <v>1.47</v>
      </c>
      <c r="S50" s="64">
        <v>4.9994476647058814</v>
      </c>
      <c r="T50" s="64">
        <v>4.7050865659863943</v>
      </c>
      <c r="U50" s="64">
        <v>4.7050865659863943</v>
      </c>
      <c r="V50" s="74"/>
      <c r="W50" s="88">
        <v>13700</v>
      </c>
      <c r="X50" s="88">
        <v>24800</v>
      </c>
      <c r="Y50" s="88">
        <v>24800</v>
      </c>
      <c r="Z50" s="64">
        <v>1.54</v>
      </c>
      <c r="AA50" s="64">
        <v>2.96</v>
      </c>
      <c r="AB50" s="64">
        <v>2.96</v>
      </c>
      <c r="AC50" s="64">
        <v>2.6071906876623374</v>
      </c>
      <c r="AD50" s="64">
        <v>2.4554603162162163</v>
      </c>
      <c r="AE50" s="64">
        <v>2.4554603162162163</v>
      </c>
      <c r="AF50" s="74"/>
      <c r="AG50" s="88">
        <v>10900</v>
      </c>
      <c r="AH50" s="89"/>
      <c r="AI50" s="88">
        <v>19600</v>
      </c>
      <c r="AJ50" s="64">
        <v>1.47</v>
      </c>
      <c r="AK50" s="57"/>
      <c r="AL50" s="64">
        <v>2.77</v>
      </c>
      <c r="AM50" s="64">
        <v>2.1731120156462587</v>
      </c>
      <c r="AN50" s="57"/>
      <c r="AO50" s="64">
        <v>2.0737158743682311</v>
      </c>
      <c r="AP50" s="74"/>
      <c r="AQ50" s="76">
        <v>0.83050847457627119</v>
      </c>
      <c r="AR50" s="76">
        <v>0.79032258064516125</v>
      </c>
      <c r="AS50" s="74"/>
      <c r="AT50" s="62">
        <v>0</v>
      </c>
      <c r="AU50" s="62">
        <v>0</v>
      </c>
      <c r="AV50" s="90">
        <v>0</v>
      </c>
      <c r="AW50" s="74"/>
      <c r="AX50" s="72" t="s">
        <v>124</v>
      </c>
      <c r="AY50" s="88"/>
      <c r="AZ50" s="60"/>
      <c r="BA50" s="88"/>
      <c r="BB50" s="64"/>
      <c r="BC50" s="57"/>
      <c r="BD50" s="64"/>
      <c r="BE50" s="64"/>
      <c r="BF50" s="60"/>
      <c r="BG50" s="64"/>
    </row>
    <row r="51" spans="1:59" s="33" customFormat="1" ht="12.75" x14ac:dyDescent="0.2">
      <c r="A51" s="63" t="s">
        <v>178</v>
      </c>
      <c r="B51" s="63" t="s">
        <v>178</v>
      </c>
      <c r="C51" s="63">
        <v>9892779</v>
      </c>
      <c r="D51" s="63" t="s">
        <v>200</v>
      </c>
      <c r="E51" s="63" t="s">
        <v>169</v>
      </c>
      <c r="F51" s="63">
        <v>11</v>
      </c>
      <c r="G51" s="63">
        <v>17.5</v>
      </c>
      <c r="H51" s="63">
        <v>12.5</v>
      </c>
      <c r="I51" s="63" t="s">
        <v>119</v>
      </c>
      <c r="J51" s="63" t="s">
        <v>170</v>
      </c>
      <c r="K51" s="63" t="s">
        <v>124</v>
      </c>
      <c r="L51" s="74"/>
      <c r="M51" s="88">
        <v>24800</v>
      </c>
      <c r="N51" s="88">
        <v>46500</v>
      </c>
      <c r="O51" s="88">
        <v>46500</v>
      </c>
      <c r="P51" s="64">
        <v>1.7172000000000003</v>
      </c>
      <c r="Q51" s="64">
        <v>3.1968000000000001</v>
      </c>
      <c r="R51" s="64">
        <v>3.1968000000000001</v>
      </c>
      <c r="S51" s="64">
        <v>4.2325661169345441</v>
      </c>
      <c r="T51" s="64">
        <v>4.2629519378753749</v>
      </c>
      <c r="U51" s="64">
        <v>4.2629519378753749</v>
      </c>
      <c r="V51" s="74"/>
      <c r="W51" s="88">
        <v>24300</v>
      </c>
      <c r="X51" s="88">
        <v>48500</v>
      </c>
      <c r="Y51" s="88">
        <v>48500</v>
      </c>
      <c r="Z51" s="64">
        <v>2.8728000000000002</v>
      </c>
      <c r="AA51" s="64">
        <v>6.1128000000000009</v>
      </c>
      <c r="AB51" s="64">
        <v>6.1128000000000009</v>
      </c>
      <c r="AC51" s="64">
        <v>2.4789846146616541</v>
      </c>
      <c r="AD51" s="64">
        <v>2.3252759610980234</v>
      </c>
      <c r="AE51" s="64">
        <v>2.3252759610980234</v>
      </c>
      <c r="AF51" s="74"/>
      <c r="AG51" s="88">
        <v>19600</v>
      </c>
      <c r="AH51" s="89"/>
      <c r="AI51" s="88">
        <v>38800</v>
      </c>
      <c r="AJ51" s="64">
        <v>2.754</v>
      </c>
      <c r="AK51" s="57"/>
      <c r="AL51" s="64">
        <v>5.3676000000000004</v>
      </c>
      <c r="AM51" s="64">
        <v>2.0857636063907043</v>
      </c>
      <c r="AN51" s="57"/>
      <c r="AO51" s="64">
        <v>2.1184807951412172</v>
      </c>
      <c r="AP51" s="74"/>
      <c r="AQ51" s="76"/>
      <c r="AR51" s="76"/>
      <c r="AS51" s="74"/>
      <c r="AT51" s="62"/>
      <c r="AU51" s="62"/>
      <c r="AV51" s="90"/>
      <c r="AW51" s="74"/>
      <c r="AX51" s="63" t="s">
        <v>124</v>
      </c>
      <c r="AY51" s="88"/>
      <c r="AZ51" s="60"/>
      <c r="BA51" s="88"/>
      <c r="BB51" s="64"/>
      <c r="BC51" s="57"/>
      <c r="BD51" s="64"/>
      <c r="BE51" s="64"/>
      <c r="BF51" s="60"/>
      <c r="BG51" s="64"/>
    </row>
    <row r="52" spans="1:59" s="33" customFormat="1" ht="12.75" x14ac:dyDescent="0.2">
      <c r="A52" s="63" t="s">
        <v>178</v>
      </c>
      <c r="B52" s="63" t="s">
        <v>178</v>
      </c>
      <c r="C52" s="63">
        <v>9892658</v>
      </c>
      <c r="D52" s="63" t="s">
        <v>196</v>
      </c>
      <c r="E52" s="63" t="s">
        <v>175</v>
      </c>
      <c r="F52" s="63">
        <v>10.5</v>
      </c>
      <c r="G52" s="63">
        <v>18.5</v>
      </c>
      <c r="H52" s="63">
        <v>12.5</v>
      </c>
      <c r="I52" s="63" t="s">
        <v>119</v>
      </c>
      <c r="J52" s="63" t="s">
        <v>170</v>
      </c>
      <c r="K52" s="63" t="s">
        <v>124</v>
      </c>
      <c r="L52" s="74"/>
      <c r="M52" s="88">
        <v>14140.400000000001</v>
      </c>
      <c r="N52" s="88">
        <v>35404</v>
      </c>
      <c r="O52" s="88">
        <v>35404</v>
      </c>
      <c r="P52" s="64">
        <v>1.083</v>
      </c>
      <c r="Q52" s="64">
        <v>2.3597999999999995</v>
      </c>
      <c r="R52" s="64">
        <v>2.3597999999999995</v>
      </c>
      <c r="S52" s="64">
        <v>3.8265393889455215</v>
      </c>
      <c r="T52" s="64">
        <v>4.3969354022713807</v>
      </c>
      <c r="U52" s="64">
        <v>4.3969354022713807</v>
      </c>
      <c r="V52" s="74"/>
      <c r="W52" s="88">
        <v>14045</v>
      </c>
      <c r="X52" s="88">
        <v>33496</v>
      </c>
      <c r="Y52" s="88">
        <v>33496</v>
      </c>
      <c r="Z52" s="64">
        <v>2.0861999999999998</v>
      </c>
      <c r="AA52" s="64">
        <v>3.7619999999999996</v>
      </c>
      <c r="AB52" s="64">
        <v>3.7619999999999996</v>
      </c>
      <c r="AC52" s="64">
        <v>1.9730530045777011</v>
      </c>
      <c r="AD52" s="64">
        <v>2.6094387455396064</v>
      </c>
      <c r="AE52" s="64">
        <v>2.6094387455396064</v>
      </c>
      <c r="AF52" s="74"/>
      <c r="AG52" s="88">
        <v>11310.2</v>
      </c>
      <c r="AH52" s="89"/>
      <c r="AI52" s="88">
        <v>33496</v>
      </c>
      <c r="AJ52" s="64">
        <v>2.1431999999999998</v>
      </c>
      <c r="AK52" s="57"/>
      <c r="AL52" s="64">
        <v>3.5795999999999997</v>
      </c>
      <c r="AM52" s="64">
        <v>1.5466090033193356</v>
      </c>
      <c r="AN52" s="57"/>
      <c r="AO52" s="64">
        <v>2.7424037771594594</v>
      </c>
      <c r="AP52" s="74"/>
      <c r="AQ52" s="76"/>
      <c r="AR52" s="76"/>
      <c r="AS52" s="74"/>
      <c r="AT52" s="62"/>
      <c r="AU52" s="62"/>
      <c r="AV52" s="90"/>
      <c r="AW52" s="74"/>
      <c r="AX52" s="63" t="s">
        <v>124</v>
      </c>
      <c r="AY52" s="88"/>
      <c r="AZ52" s="60"/>
      <c r="BA52" s="88"/>
      <c r="BB52" s="64"/>
      <c r="BC52" s="57"/>
      <c r="BD52" s="64"/>
      <c r="BE52" s="64"/>
      <c r="BF52" s="60"/>
      <c r="BG52" s="64"/>
    </row>
    <row r="53" spans="1:59" s="33" customFormat="1" ht="12.75" x14ac:dyDescent="0.2">
      <c r="A53" s="63" t="s">
        <v>178</v>
      </c>
      <c r="B53" s="63" t="s">
        <v>178</v>
      </c>
      <c r="C53" s="63">
        <v>9892751</v>
      </c>
      <c r="D53" s="63" t="s">
        <v>200</v>
      </c>
      <c r="E53" s="63" t="s">
        <v>173</v>
      </c>
      <c r="F53" s="63">
        <v>12</v>
      </c>
      <c r="G53" s="63">
        <v>18</v>
      </c>
      <c r="H53" s="63">
        <v>13.5</v>
      </c>
      <c r="I53" s="63" t="s">
        <v>119</v>
      </c>
      <c r="J53" s="63" t="s">
        <v>170</v>
      </c>
      <c r="K53" s="63" t="s">
        <v>124</v>
      </c>
      <c r="L53" s="74"/>
      <c r="M53" s="88">
        <v>24370</v>
      </c>
      <c r="N53" s="88">
        <v>45500</v>
      </c>
      <c r="O53" s="88">
        <v>45500</v>
      </c>
      <c r="P53" s="64">
        <v>1.59</v>
      </c>
      <c r="Q53" s="64">
        <v>2.96</v>
      </c>
      <c r="R53" s="64">
        <v>2.96</v>
      </c>
      <c r="S53" s="64">
        <v>4.4919131923899371</v>
      </c>
      <c r="T53" s="64">
        <v>4.5049775962837835</v>
      </c>
      <c r="U53" s="64">
        <v>4.5049775962837835</v>
      </c>
      <c r="V53" s="74"/>
      <c r="W53" s="88">
        <v>23840</v>
      </c>
      <c r="X53" s="88">
        <v>47500</v>
      </c>
      <c r="Y53" s="88">
        <v>47500</v>
      </c>
      <c r="Z53" s="64">
        <v>2.66</v>
      </c>
      <c r="AA53" s="64">
        <v>5.66</v>
      </c>
      <c r="AB53" s="64">
        <v>5.66</v>
      </c>
      <c r="AC53" s="64">
        <v>2.6282715586620511</v>
      </c>
      <c r="AD53" s="64">
        <v>2.4595186969964664</v>
      </c>
      <c r="AE53" s="64">
        <v>2.4595186969964664</v>
      </c>
      <c r="AF53" s="74"/>
      <c r="AG53" s="88">
        <v>19230</v>
      </c>
      <c r="AH53" s="89"/>
      <c r="AI53" s="88">
        <v>38070</v>
      </c>
      <c r="AJ53" s="64">
        <v>2.5499999999999998</v>
      </c>
      <c r="AK53" s="57"/>
      <c r="AL53" s="64">
        <v>4.97</v>
      </c>
      <c r="AM53" s="64">
        <v>2.2101006572941175</v>
      </c>
      <c r="AN53" s="57" t="e">
        <v>#DIV/0!</v>
      </c>
      <c r="AO53" s="64">
        <v>2.2449126025955732</v>
      </c>
      <c r="AP53" s="74"/>
      <c r="AQ53" s="76"/>
      <c r="AR53" s="76"/>
      <c r="AS53" s="74"/>
      <c r="AT53" s="62"/>
      <c r="AU53" s="62"/>
      <c r="AV53" s="90"/>
      <c r="AW53" s="74"/>
      <c r="AX53" s="63" t="s">
        <v>124</v>
      </c>
      <c r="AY53" s="88"/>
      <c r="AZ53" s="60"/>
      <c r="BA53" s="88"/>
      <c r="BB53" s="64"/>
      <c r="BC53" s="57"/>
      <c r="BD53" s="64"/>
      <c r="BE53" s="64"/>
      <c r="BF53" s="60"/>
      <c r="BG53" s="64"/>
    </row>
    <row r="54" spans="1:59" s="33" customFormat="1" ht="12.75" x14ac:dyDescent="0.2">
      <c r="A54" s="63" t="s">
        <v>178</v>
      </c>
      <c r="B54" s="63" t="s">
        <v>178</v>
      </c>
      <c r="C54" s="63">
        <v>9892665</v>
      </c>
      <c r="D54" s="63" t="s">
        <v>196</v>
      </c>
      <c r="E54" s="63" t="s">
        <v>169</v>
      </c>
      <c r="F54" s="63">
        <v>11.5</v>
      </c>
      <c r="G54" s="63">
        <v>20</v>
      </c>
      <c r="H54" s="63">
        <v>13.5</v>
      </c>
      <c r="I54" s="63" t="s">
        <v>119</v>
      </c>
      <c r="J54" s="63" t="s">
        <v>170</v>
      </c>
      <c r="K54" s="63" t="s">
        <v>124</v>
      </c>
      <c r="L54" s="74"/>
      <c r="M54" s="88">
        <v>13340</v>
      </c>
      <c r="N54" s="88">
        <v>33400</v>
      </c>
      <c r="O54" s="88">
        <v>33400</v>
      </c>
      <c r="P54" s="64">
        <v>1.0165</v>
      </c>
      <c r="Q54" s="64">
        <v>2.2149000000000001</v>
      </c>
      <c r="R54" s="64">
        <v>2.2149000000000001</v>
      </c>
      <c r="S54" s="64">
        <v>3.8461073032956219</v>
      </c>
      <c r="T54" s="64">
        <v>4.4194201715653074</v>
      </c>
      <c r="U54" s="64">
        <v>4.4194201715653074</v>
      </c>
      <c r="V54" s="74"/>
      <c r="W54" s="88">
        <v>13250</v>
      </c>
      <c r="X54" s="88">
        <v>31600</v>
      </c>
      <c r="Y54" s="88">
        <v>31600</v>
      </c>
      <c r="Z54" s="64">
        <v>1.9581000000000002</v>
      </c>
      <c r="AA54" s="64">
        <v>3.5310000000000001</v>
      </c>
      <c r="AB54" s="64">
        <v>3.5310000000000001</v>
      </c>
      <c r="AC54" s="64">
        <v>1.9831426778509778</v>
      </c>
      <c r="AD54" s="64">
        <v>2.6227827278391391</v>
      </c>
      <c r="AE54" s="64">
        <v>2.6227827278391391</v>
      </c>
      <c r="AF54" s="74"/>
      <c r="AG54" s="88">
        <v>10670</v>
      </c>
      <c r="AH54" s="89"/>
      <c r="AI54" s="88">
        <v>23600</v>
      </c>
      <c r="AJ54" s="64">
        <v>2.0116000000000001</v>
      </c>
      <c r="AK54" s="57"/>
      <c r="AL54" s="64">
        <v>3.3598000000000003</v>
      </c>
      <c r="AM54" s="64">
        <v>1.554517954314973</v>
      </c>
      <c r="AN54" s="57"/>
      <c r="AO54" s="64">
        <v>2.0585979082088217</v>
      </c>
      <c r="AP54" s="74"/>
      <c r="AQ54" s="76"/>
      <c r="AR54" s="76"/>
      <c r="AS54" s="74"/>
      <c r="AT54" s="62"/>
      <c r="AU54" s="62"/>
      <c r="AV54" s="90"/>
      <c r="AW54" s="74"/>
      <c r="AX54" s="63" t="s">
        <v>124</v>
      </c>
      <c r="AY54" s="88"/>
      <c r="AZ54" s="60"/>
      <c r="BA54" s="88"/>
      <c r="BB54" s="64"/>
      <c r="BC54" s="57"/>
      <c r="BD54" s="64"/>
      <c r="BE54" s="64"/>
      <c r="BF54" s="60"/>
      <c r="BG54" s="64"/>
    </row>
    <row r="55" spans="1:59" s="33" customFormat="1" ht="12.75" x14ac:dyDescent="0.2">
      <c r="A55" s="63" t="s">
        <v>178</v>
      </c>
      <c r="B55" s="63" t="s">
        <v>178</v>
      </c>
      <c r="C55" s="63">
        <v>9892513</v>
      </c>
      <c r="D55" s="63" t="s">
        <v>198</v>
      </c>
      <c r="E55" s="63" t="s">
        <v>172</v>
      </c>
      <c r="F55" s="63">
        <v>10.5</v>
      </c>
      <c r="G55" s="63">
        <v>19.5</v>
      </c>
      <c r="H55" s="63">
        <v>15</v>
      </c>
      <c r="I55" s="63" t="s">
        <v>119</v>
      </c>
      <c r="J55" s="63" t="s">
        <v>170</v>
      </c>
      <c r="K55" s="63" t="s">
        <v>124</v>
      </c>
      <c r="L55" s="74"/>
      <c r="M55" s="88">
        <v>14600</v>
      </c>
      <c r="N55" s="88">
        <v>23800</v>
      </c>
      <c r="O55" s="88">
        <v>23800</v>
      </c>
      <c r="P55" s="64">
        <v>0.85849999999999993</v>
      </c>
      <c r="Q55" s="64">
        <v>1.4846999999999999</v>
      </c>
      <c r="R55" s="64">
        <v>1.4846999999999999</v>
      </c>
      <c r="S55" s="64">
        <v>4.9840857565521262</v>
      </c>
      <c r="T55" s="64">
        <v>4.6979803771805759</v>
      </c>
      <c r="U55" s="64">
        <v>4.6979803771805759</v>
      </c>
      <c r="V55" s="74"/>
      <c r="W55" s="88">
        <v>13850</v>
      </c>
      <c r="X55" s="88">
        <v>25000</v>
      </c>
      <c r="Y55" s="88">
        <v>25000</v>
      </c>
      <c r="Z55" s="64">
        <v>1.5554000000000001</v>
      </c>
      <c r="AA55" s="64">
        <v>2.8885999999999998</v>
      </c>
      <c r="AB55" s="64">
        <v>2.8885999999999998</v>
      </c>
      <c r="AC55" s="64">
        <v>2.6096401694097979</v>
      </c>
      <c r="AD55" s="64">
        <v>2.5364455964827251</v>
      </c>
      <c r="AE55" s="64">
        <v>2.5364455964827251</v>
      </c>
      <c r="AF55" s="74"/>
      <c r="AG55" s="88">
        <v>11000</v>
      </c>
      <c r="AH55" s="89"/>
      <c r="AI55" s="88">
        <v>19800</v>
      </c>
      <c r="AJ55" s="64">
        <v>1.4846999999999999</v>
      </c>
      <c r="AK55" s="57"/>
      <c r="AL55" s="64">
        <v>2.7976999999999999</v>
      </c>
      <c r="AM55" s="64">
        <v>2.1713354684448039</v>
      </c>
      <c r="AN55" s="57"/>
      <c r="AO55" s="64">
        <v>2.0741348915180327</v>
      </c>
      <c r="AP55" s="74"/>
      <c r="AQ55" s="76"/>
      <c r="AR55" s="76"/>
      <c r="AS55" s="74"/>
      <c r="AT55" s="62"/>
      <c r="AU55" s="62"/>
      <c r="AV55" s="90"/>
      <c r="AW55" s="74"/>
      <c r="AX55" s="63" t="s">
        <v>124</v>
      </c>
      <c r="AY55" s="88"/>
      <c r="AZ55" s="60"/>
      <c r="BA55" s="88"/>
      <c r="BB55" s="64"/>
      <c r="BC55" s="57"/>
      <c r="BD55" s="64"/>
      <c r="BE55" s="64"/>
      <c r="BF55" s="60"/>
      <c r="BG55" s="64"/>
    </row>
    <row r="56" spans="1:59" s="33" customFormat="1" ht="12.75" x14ac:dyDescent="0.2">
      <c r="A56" s="52" t="s">
        <v>178</v>
      </c>
      <c r="B56" s="52" t="s">
        <v>178</v>
      </c>
      <c r="C56" s="52">
        <v>9854622</v>
      </c>
      <c r="D56" s="52" t="s">
        <v>179</v>
      </c>
      <c r="E56" s="52" t="s">
        <v>180</v>
      </c>
      <c r="F56" s="52">
        <v>10</v>
      </c>
      <c r="G56" s="52">
        <v>23</v>
      </c>
      <c r="H56" s="52">
        <v>12.5</v>
      </c>
      <c r="I56" s="52" t="s">
        <v>119</v>
      </c>
      <c r="J56" s="52" t="s">
        <v>120</v>
      </c>
      <c r="K56" s="52" t="s">
        <v>24</v>
      </c>
      <c r="L56" s="53"/>
      <c r="M56" s="54">
        <v>6010</v>
      </c>
      <c r="N56" s="54">
        <v>23000</v>
      </c>
      <c r="O56" s="54">
        <v>36220</v>
      </c>
      <c r="P56" s="55">
        <v>0.72</v>
      </c>
      <c r="Q56" s="55">
        <v>1.72</v>
      </c>
      <c r="R56" s="55">
        <v>3.04</v>
      </c>
      <c r="S56" s="55">
        <v>2.4463293481944444</v>
      </c>
      <c r="T56" s="55">
        <v>3.9189736104651165</v>
      </c>
      <c r="U56" s="55">
        <v>3.4917875511184207</v>
      </c>
      <c r="V56" s="53"/>
      <c r="W56" s="54">
        <v>5721</v>
      </c>
      <c r="X56" s="54">
        <v>13600</v>
      </c>
      <c r="Y56" s="54">
        <v>25150</v>
      </c>
      <c r="Z56" s="55">
        <v>0.76</v>
      </c>
      <c r="AA56" s="55">
        <v>1.48</v>
      </c>
      <c r="AB56" s="55">
        <v>2.79</v>
      </c>
      <c r="AC56" s="55">
        <v>2.2061310414078945</v>
      </c>
      <c r="AD56" s="55">
        <v>2.693085508108108</v>
      </c>
      <c r="AE56" s="55">
        <v>2.6418413657706092</v>
      </c>
      <c r="AF56" s="53"/>
      <c r="AG56" s="54">
        <v>5556</v>
      </c>
      <c r="AH56" s="87"/>
      <c r="AI56" s="54">
        <v>24170</v>
      </c>
      <c r="AJ56" s="55">
        <v>0.84</v>
      </c>
      <c r="AK56" s="70"/>
      <c r="AL56" s="55">
        <v>3.9</v>
      </c>
      <c r="AM56" s="55">
        <v>1.9384557915714287</v>
      </c>
      <c r="AN56" s="70"/>
      <c r="AO56" s="55">
        <v>1.8162891697179486</v>
      </c>
      <c r="AP56" s="53"/>
      <c r="AQ56" s="58">
        <v>0.6673108779679735</v>
      </c>
      <c r="AR56" s="58">
        <v>0.96103379721669979</v>
      </c>
      <c r="AS56" s="53"/>
      <c r="AT56" s="52" t="s">
        <v>153</v>
      </c>
      <c r="AU56" s="52">
        <v>150</v>
      </c>
      <c r="AV56" s="59" t="s">
        <v>181</v>
      </c>
      <c r="AW56" s="53"/>
      <c r="AX56" s="72" t="s">
        <v>124</v>
      </c>
      <c r="AY56" s="52"/>
      <c r="AZ56" s="73"/>
      <c r="BA56" s="52"/>
      <c r="BB56" s="52"/>
      <c r="BC56" s="70"/>
      <c r="BD56" s="52"/>
      <c r="BE56" s="52"/>
      <c r="BF56" s="73"/>
      <c r="BG56" s="52"/>
    </row>
    <row r="57" spans="1:59" s="33" customFormat="1" ht="12.75" x14ac:dyDescent="0.2">
      <c r="A57" s="52" t="s">
        <v>178</v>
      </c>
      <c r="B57" s="52" t="s">
        <v>178</v>
      </c>
      <c r="C57" s="78">
        <v>9118477</v>
      </c>
      <c r="D57" s="78" t="s">
        <v>183</v>
      </c>
      <c r="E57" s="78" t="s">
        <v>180</v>
      </c>
      <c r="F57" s="78">
        <v>10.199999999999999</v>
      </c>
      <c r="G57" s="78">
        <v>22.4</v>
      </c>
      <c r="H57" s="78">
        <v>12.5</v>
      </c>
      <c r="I57" s="78" t="s">
        <v>119</v>
      </c>
      <c r="J57" s="78" t="s">
        <v>120</v>
      </c>
      <c r="K57" s="52" t="s">
        <v>24</v>
      </c>
      <c r="L57" s="53"/>
      <c r="M57" s="91">
        <v>7210</v>
      </c>
      <c r="N57" s="91">
        <v>48000</v>
      </c>
      <c r="O57" s="91">
        <v>55830</v>
      </c>
      <c r="P57" s="80">
        <v>1.02</v>
      </c>
      <c r="Q57" s="80">
        <v>3.9</v>
      </c>
      <c r="R57" s="80">
        <v>4.71</v>
      </c>
      <c r="S57" s="80">
        <v>2.0716102104901961</v>
      </c>
      <c r="T57" s="80">
        <v>3.607028553846154</v>
      </c>
      <c r="U57" s="80">
        <v>3.4739188615923569</v>
      </c>
      <c r="V57" s="53"/>
      <c r="W57" s="91">
        <v>6822</v>
      </c>
      <c r="X57" s="91">
        <v>29600</v>
      </c>
      <c r="Y57" s="91">
        <v>37900</v>
      </c>
      <c r="Z57" s="80">
        <v>1.07</v>
      </c>
      <c r="AA57" s="80">
        <v>3.21</v>
      </c>
      <c r="AB57" s="80">
        <v>5.31</v>
      </c>
      <c r="AC57" s="80">
        <v>1.8685334948971961</v>
      </c>
      <c r="AD57" s="80">
        <v>2.7024622031152647</v>
      </c>
      <c r="AE57" s="80">
        <v>2.0917878630885123</v>
      </c>
      <c r="AF57" s="53"/>
      <c r="AG57" s="91">
        <v>6577</v>
      </c>
      <c r="AH57" s="89"/>
      <c r="AI57" s="91">
        <v>36340</v>
      </c>
      <c r="AJ57" s="80">
        <v>1.1000000000000001</v>
      </c>
      <c r="AK57" s="57"/>
      <c r="AL57" s="80">
        <v>5.39</v>
      </c>
      <c r="AM57" s="80">
        <v>1.7522985703545455</v>
      </c>
      <c r="AN57" s="57"/>
      <c r="AO57" s="80">
        <v>1.9759188652690167</v>
      </c>
      <c r="AP57" s="53"/>
      <c r="AQ57" s="58">
        <v>0.65090453161382766</v>
      </c>
      <c r="AR57" s="58">
        <v>0.95883905013192616</v>
      </c>
      <c r="AS57" s="53"/>
      <c r="AT57" s="78" t="s">
        <v>153</v>
      </c>
      <c r="AU57" s="78">
        <v>150</v>
      </c>
      <c r="AV57" s="81" t="s">
        <v>181</v>
      </c>
      <c r="AW57" s="53"/>
      <c r="AX57" s="52" t="s">
        <v>124</v>
      </c>
      <c r="AY57" s="91"/>
      <c r="AZ57" s="60"/>
      <c r="BA57" s="91"/>
      <c r="BB57" s="80"/>
      <c r="BC57" s="57"/>
      <c r="BD57" s="80"/>
      <c r="BE57" s="80"/>
      <c r="BF57" s="60"/>
      <c r="BG57" s="80"/>
    </row>
    <row r="58" spans="1:59" s="33" customFormat="1" ht="12.75" x14ac:dyDescent="0.2">
      <c r="A58" s="52" t="s">
        <v>178</v>
      </c>
      <c r="B58" s="52" t="s">
        <v>178</v>
      </c>
      <c r="C58" s="78">
        <v>9118461</v>
      </c>
      <c r="D58" s="78" t="s">
        <v>185</v>
      </c>
      <c r="E58" s="78" t="s">
        <v>180</v>
      </c>
      <c r="F58" s="78">
        <v>10.3</v>
      </c>
      <c r="G58" s="78">
        <v>22.5</v>
      </c>
      <c r="H58" s="78">
        <v>12.5</v>
      </c>
      <c r="I58" s="78" t="s">
        <v>119</v>
      </c>
      <c r="J58" s="78" t="s">
        <v>120</v>
      </c>
      <c r="K58" s="52" t="s">
        <v>24</v>
      </c>
      <c r="L58" s="53"/>
      <c r="M58" s="91">
        <v>5760</v>
      </c>
      <c r="N58" s="91">
        <v>19000</v>
      </c>
      <c r="O58" s="91">
        <v>23960</v>
      </c>
      <c r="P58" s="80">
        <v>0.52</v>
      </c>
      <c r="Q58" s="80">
        <v>1.53</v>
      </c>
      <c r="R58" s="80">
        <v>1.95</v>
      </c>
      <c r="S58" s="80">
        <v>3.2463256984615385</v>
      </c>
      <c r="T58" s="80">
        <v>3.6394446601307191</v>
      </c>
      <c r="U58" s="80">
        <v>3.6010168395897435</v>
      </c>
      <c r="V58" s="53"/>
      <c r="W58" s="91">
        <v>5376</v>
      </c>
      <c r="X58" s="91">
        <v>12000</v>
      </c>
      <c r="Y58" s="91">
        <v>15020</v>
      </c>
      <c r="Z58" s="80">
        <v>0.56999999999999995</v>
      </c>
      <c r="AA58" s="80">
        <v>1.25</v>
      </c>
      <c r="AB58" s="80">
        <v>1.63</v>
      </c>
      <c r="AC58" s="80">
        <v>2.7641229338947371</v>
      </c>
      <c r="AD58" s="80">
        <v>2.8134822719999999</v>
      </c>
      <c r="AE58" s="80">
        <v>2.7005690008588958</v>
      </c>
      <c r="AF58" s="53"/>
      <c r="AG58" s="91">
        <v>4752</v>
      </c>
      <c r="AH58" s="89"/>
      <c r="AI58" s="91">
        <v>13990</v>
      </c>
      <c r="AJ58" s="80">
        <v>0.57999999999999996</v>
      </c>
      <c r="AK58" s="57"/>
      <c r="AL58" s="80">
        <v>1.91</v>
      </c>
      <c r="AM58" s="80">
        <v>2.4011615942068967</v>
      </c>
      <c r="AN58" s="57"/>
      <c r="AO58" s="80">
        <v>2.1466305074869112</v>
      </c>
      <c r="AP58" s="53"/>
      <c r="AQ58" s="58">
        <v>0.583889816360601</v>
      </c>
      <c r="AR58" s="58">
        <v>0.93142476697736354</v>
      </c>
      <c r="AS58" s="53"/>
      <c r="AT58" s="78" t="s">
        <v>153</v>
      </c>
      <c r="AU58" s="78">
        <v>150</v>
      </c>
      <c r="AV58" s="81" t="s">
        <v>181</v>
      </c>
      <c r="AW58" s="53"/>
      <c r="AX58" s="52" t="s">
        <v>124</v>
      </c>
      <c r="AY58" s="91"/>
      <c r="AZ58" s="60"/>
      <c r="BA58" s="91"/>
      <c r="BB58" s="80"/>
      <c r="BC58" s="57"/>
      <c r="BD58" s="80"/>
      <c r="BE58" s="80"/>
      <c r="BF58" s="60"/>
      <c r="BG58" s="80"/>
    </row>
    <row r="59" spans="1:59" s="33" customFormat="1" ht="12.75" x14ac:dyDescent="0.2">
      <c r="A59" s="52" t="s">
        <v>178</v>
      </c>
      <c r="B59" s="52" t="s">
        <v>178</v>
      </c>
      <c r="C59" s="78">
        <v>9118473</v>
      </c>
      <c r="D59" s="78" t="s">
        <v>186</v>
      </c>
      <c r="E59" s="78" t="s">
        <v>180</v>
      </c>
      <c r="F59" s="78">
        <v>10.5</v>
      </c>
      <c r="G59" s="78">
        <v>21.5</v>
      </c>
      <c r="H59" s="78">
        <v>13.5</v>
      </c>
      <c r="I59" s="78" t="s">
        <v>119</v>
      </c>
      <c r="J59" s="78" t="s">
        <v>120</v>
      </c>
      <c r="K59" s="52" t="s">
        <v>24</v>
      </c>
      <c r="L59" s="53"/>
      <c r="M59" s="91">
        <v>7210</v>
      </c>
      <c r="N59" s="91">
        <v>36000</v>
      </c>
      <c r="O59" s="91">
        <v>50540</v>
      </c>
      <c r="P59" s="80">
        <v>1.04</v>
      </c>
      <c r="Q59" s="80">
        <v>2.77</v>
      </c>
      <c r="R59" s="80">
        <v>4.66</v>
      </c>
      <c r="S59" s="80">
        <v>2.0317715525961537</v>
      </c>
      <c r="T59" s="80">
        <v>3.808865891696751</v>
      </c>
      <c r="U59" s="80">
        <v>3.1785004029613733</v>
      </c>
      <c r="V59" s="53"/>
      <c r="W59" s="91">
        <v>7210</v>
      </c>
      <c r="X59" s="91">
        <v>23200</v>
      </c>
      <c r="Y59" s="91">
        <v>37410</v>
      </c>
      <c r="Z59" s="80">
        <v>1.1399999999999999</v>
      </c>
      <c r="AA59" s="80">
        <v>2.44</v>
      </c>
      <c r="AB59" s="80">
        <v>5.25</v>
      </c>
      <c r="AC59" s="80">
        <v>1.8535459778070174</v>
      </c>
      <c r="AD59" s="80">
        <v>2.7865773868852455</v>
      </c>
      <c r="AE59" s="80">
        <v>2.0883407102285712</v>
      </c>
      <c r="AF59" s="53"/>
      <c r="AG59" s="91">
        <v>7210</v>
      </c>
      <c r="AH59" s="89"/>
      <c r="AI59" s="91">
        <v>36080</v>
      </c>
      <c r="AJ59" s="80">
        <v>1.2</v>
      </c>
      <c r="AK59" s="57"/>
      <c r="AL59" s="80">
        <v>5.39</v>
      </c>
      <c r="AM59" s="80">
        <v>1.7608686789166665</v>
      </c>
      <c r="AN59" s="57"/>
      <c r="AO59" s="80">
        <v>1.9617818563265306</v>
      </c>
      <c r="AP59" s="53"/>
      <c r="AQ59" s="58">
        <v>0.71388998812821525</v>
      </c>
      <c r="AR59" s="58">
        <v>0.96444800855386259</v>
      </c>
      <c r="AS59" s="53"/>
      <c r="AT59" s="78" t="s">
        <v>153</v>
      </c>
      <c r="AU59" s="78">
        <v>150</v>
      </c>
      <c r="AV59" s="81" t="s">
        <v>181</v>
      </c>
      <c r="AW59" s="53"/>
      <c r="AX59" s="52" t="s">
        <v>124</v>
      </c>
      <c r="AY59" s="91"/>
      <c r="AZ59" s="60"/>
      <c r="BA59" s="91"/>
      <c r="BB59" s="80"/>
      <c r="BC59" s="57"/>
      <c r="BD59" s="80"/>
      <c r="BE59" s="80"/>
      <c r="BF59" s="60"/>
      <c r="BG59" s="80"/>
    </row>
    <row r="60" spans="1:59" s="33" customFormat="1" ht="12.75" x14ac:dyDescent="0.2">
      <c r="A60" s="52" t="s">
        <v>201</v>
      </c>
      <c r="B60" s="52" t="s">
        <v>178</v>
      </c>
      <c r="C60" s="78">
        <v>9854626</v>
      </c>
      <c r="D60" s="78" t="s">
        <v>182</v>
      </c>
      <c r="E60" s="78" t="s">
        <v>180</v>
      </c>
      <c r="F60" s="78">
        <v>10</v>
      </c>
      <c r="G60" s="78">
        <v>23.8</v>
      </c>
      <c r="H60" s="78">
        <v>12.5</v>
      </c>
      <c r="I60" s="78" t="s">
        <v>119</v>
      </c>
      <c r="J60" s="78" t="s">
        <v>120</v>
      </c>
      <c r="K60" s="52" t="s">
        <v>24</v>
      </c>
      <c r="L60" s="53"/>
      <c r="M60" s="91">
        <v>6350</v>
      </c>
      <c r="N60" s="91">
        <v>28000</v>
      </c>
      <c r="O60" s="91">
        <v>37210</v>
      </c>
      <c r="P60" s="80">
        <v>0.76</v>
      </c>
      <c r="Q60" s="80">
        <v>2.15</v>
      </c>
      <c r="R60" s="80">
        <v>3.21</v>
      </c>
      <c r="S60" s="80">
        <v>2.4486859138157895</v>
      </c>
      <c r="T60" s="80">
        <v>3.8167395162790694</v>
      </c>
      <c r="U60" s="80">
        <v>3.3972506276323986</v>
      </c>
      <c r="V60" s="53"/>
      <c r="W60" s="91">
        <v>5834</v>
      </c>
      <c r="X60" s="91">
        <v>17400</v>
      </c>
      <c r="Y60" s="91">
        <v>27670</v>
      </c>
      <c r="Z60" s="80">
        <v>0.82</v>
      </c>
      <c r="AA60" s="80">
        <v>1.83</v>
      </c>
      <c r="AB60" s="80">
        <v>3.85</v>
      </c>
      <c r="AC60" s="80">
        <v>2.085093441926829</v>
      </c>
      <c r="AD60" s="80">
        <v>2.7865773868852459</v>
      </c>
      <c r="AE60" s="80">
        <v>2.106305586207792</v>
      </c>
      <c r="AF60" s="53"/>
      <c r="AG60" s="91">
        <v>5164</v>
      </c>
      <c r="AH60" s="89"/>
      <c r="AI60" s="91">
        <v>28220</v>
      </c>
      <c r="AJ60" s="80">
        <v>0.86</v>
      </c>
      <c r="AK60" s="57"/>
      <c r="AL60" s="80">
        <v>4.05</v>
      </c>
      <c r="AM60" s="80">
        <v>1.7597895412558138</v>
      </c>
      <c r="AN60" s="57"/>
      <c r="AO60" s="80">
        <v>2.0420902704691355</v>
      </c>
      <c r="AP60" s="53"/>
      <c r="AQ60" s="58">
        <v>0.75839828003224941</v>
      </c>
      <c r="AR60" s="58">
        <v>1.019877123238164</v>
      </c>
      <c r="AS60" s="53"/>
      <c r="AT60" s="78" t="s">
        <v>153</v>
      </c>
      <c r="AU60" s="78">
        <v>150</v>
      </c>
      <c r="AV60" s="81" t="s">
        <v>181</v>
      </c>
      <c r="AW60" s="94"/>
      <c r="AX60" s="52" t="s">
        <v>124</v>
      </c>
      <c r="AY60" s="91"/>
      <c r="AZ60" s="60"/>
      <c r="BA60" s="91"/>
      <c r="BB60" s="80"/>
      <c r="BC60" s="57"/>
      <c r="BD60" s="80"/>
      <c r="BE60" s="80"/>
      <c r="BF60" s="60"/>
      <c r="BG60" s="80"/>
    </row>
    <row r="61" spans="1:59" s="34" customFormat="1" ht="12.75" x14ac:dyDescent="0.2">
      <c r="A61" s="52" t="s">
        <v>178</v>
      </c>
      <c r="B61" s="52" t="s">
        <v>178</v>
      </c>
      <c r="C61" s="78">
        <v>8856653</v>
      </c>
      <c r="D61" s="78" t="s">
        <v>189</v>
      </c>
      <c r="E61" s="78" t="s">
        <v>191</v>
      </c>
      <c r="F61" s="78">
        <v>10.5</v>
      </c>
      <c r="G61" s="78">
        <v>19.600000000000001</v>
      </c>
      <c r="H61" s="78">
        <v>12.5</v>
      </c>
      <c r="I61" s="78" t="s">
        <v>119</v>
      </c>
      <c r="J61" s="78" t="s">
        <v>120</v>
      </c>
      <c r="K61" s="52" t="s">
        <v>19</v>
      </c>
      <c r="L61" s="53"/>
      <c r="M61" s="91">
        <v>5500</v>
      </c>
      <c r="N61" s="91">
        <v>18000</v>
      </c>
      <c r="O61" s="91">
        <v>19000</v>
      </c>
      <c r="P61" s="80">
        <v>0.38842356530459465</v>
      </c>
      <c r="Q61" s="80">
        <v>1.4777305998601082</v>
      </c>
      <c r="R61" s="80">
        <v>1.7347605847786629</v>
      </c>
      <c r="S61" s="80">
        <v>4.1500000000000004</v>
      </c>
      <c r="T61" s="80">
        <v>3.57</v>
      </c>
      <c r="U61" s="80">
        <v>3.21</v>
      </c>
      <c r="V61" s="53"/>
      <c r="W61" s="91">
        <v>5500</v>
      </c>
      <c r="X61" s="91">
        <v>12200</v>
      </c>
      <c r="Y61" s="91">
        <v>18000</v>
      </c>
      <c r="Z61" s="80">
        <v>0.50690496730002133</v>
      </c>
      <c r="AA61" s="80">
        <v>1.407722627871985</v>
      </c>
      <c r="AB61" s="80">
        <v>2.4651860941591521</v>
      </c>
      <c r="AC61" s="80">
        <v>3.18</v>
      </c>
      <c r="AD61" s="80">
        <v>2.54</v>
      </c>
      <c r="AE61" s="80">
        <v>2.14</v>
      </c>
      <c r="AF61" s="53"/>
      <c r="AG61" s="91">
        <v>5500</v>
      </c>
      <c r="AH61" s="89"/>
      <c r="AI61" s="91">
        <v>18000</v>
      </c>
      <c r="AJ61" s="80">
        <v>0.67729319160254964</v>
      </c>
      <c r="AK61" s="57"/>
      <c r="AL61" s="80">
        <v>3.0145704237146207</v>
      </c>
      <c r="AM61" s="80">
        <v>2.38</v>
      </c>
      <c r="AN61" s="57"/>
      <c r="AO61" s="80">
        <v>1.75</v>
      </c>
      <c r="AP61" s="53"/>
      <c r="AQ61" s="58">
        <f t="shared" ref="AQ61:AQ71" si="2">AI61/O61</f>
        <v>0.94736842105263153</v>
      </c>
      <c r="AR61" s="58">
        <f t="shared" ref="AR61:AR71" si="3">AI61/Y61</f>
        <v>1</v>
      </c>
      <c r="AS61" s="53"/>
      <c r="AT61" s="78" t="s">
        <v>153</v>
      </c>
      <c r="AU61" s="78">
        <v>150</v>
      </c>
      <c r="AV61" s="81" t="s">
        <v>181</v>
      </c>
      <c r="AW61" s="53"/>
      <c r="AX61" s="52" t="s">
        <v>124</v>
      </c>
      <c r="AY61" s="91"/>
      <c r="AZ61" s="60"/>
      <c r="BA61" s="91"/>
      <c r="BB61" s="80"/>
      <c r="BC61" s="57"/>
      <c r="BD61" s="80"/>
      <c r="BE61" s="80"/>
      <c r="BF61" s="60"/>
      <c r="BG61" s="80"/>
    </row>
    <row r="62" spans="1:59" s="34" customFormat="1" ht="12.75" x14ac:dyDescent="0.2">
      <c r="A62" s="52" t="s">
        <v>201</v>
      </c>
      <c r="B62" s="52" t="s">
        <v>178</v>
      </c>
      <c r="C62" s="78">
        <v>8738638</v>
      </c>
      <c r="D62" s="78" t="s">
        <v>187</v>
      </c>
      <c r="E62" s="78" t="s">
        <v>202</v>
      </c>
      <c r="F62" s="78">
        <v>10.3</v>
      </c>
      <c r="G62" s="78">
        <v>20.5</v>
      </c>
      <c r="H62" s="78">
        <v>13</v>
      </c>
      <c r="I62" s="78" t="s">
        <v>119</v>
      </c>
      <c r="J62" s="78" t="s">
        <v>120</v>
      </c>
      <c r="K62" s="52" t="s">
        <v>19</v>
      </c>
      <c r="L62" s="53"/>
      <c r="M62" s="91">
        <v>5500</v>
      </c>
      <c r="N62" s="91">
        <v>24000</v>
      </c>
      <c r="O62" s="91">
        <v>29680</v>
      </c>
      <c r="P62" s="80">
        <v>0.32300000000000001</v>
      </c>
      <c r="Q62" s="80">
        <v>2.2599999999999998</v>
      </c>
      <c r="R62" s="80">
        <v>3.19</v>
      </c>
      <c r="S62" s="80">
        <v>4.9800000000000004</v>
      </c>
      <c r="T62" s="80">
        <v>3.1</v>
      </c>
      <c r="U62" s="80">
        <v>2.73</v>
      </c>
      <c r="V62" s="53"/>
      <c r="W62" s="91">
        <v>4700</v>
      </c>
      <c r="X62" s="91">
        <v>15400</v>
      </c>
      <c r="Y62" s="91">
        <v>25710</v>
      </c>
      <c r="Z62" s="80">
        <v>0.31</v>
      </c>
      <c r="AA62" s="80">
        <v>1.71</v>
      </c>
      <c r="AB62" s="80">
        <v>3.87</v>
      </c>
      <c r="AC62" s="80">
        <v>4.42</v>
      </c>
      <c r="AD62" s="80">
        <v>2.64</v>
      </c>
      <c r="AE62" s="80">
        <v>1.95</v>
      </c>
      <c r="AF62" s="53"/>
      <c r="AG62" s="91">
        <v>2856</v>
      </c>
      <c r="AH62" s="89"/>
      <c r="AI62" s="91">
        <v>24030</v>
      </c>
      <c r="AJ62" s="80">
        <v>0.29499999999999998</v>
      </c>
      <c r="AK62" s="57"/>
      <c r="AL62" s="80">
        <v>3.98</v>
      </c>
      <c r="AM62" s="80">
        <v>2.83</v>
      </c>
      <c r="AN62" s="57"/>
      <c r="AO62" s="80">
        <v>1.77</v>
      </c>
      <c r="AP62" s="53"/>
      <c r="AQ62" s="58">
        <f t="shared" si="2"/>
        <v>0.8096361185983828</v>
      </c>
      <c r="AR62" s="58">
        <f t="shared" si="3"/>
        <v>0.93465577596266047</v>
      </c>
      <c r="AS62" s="53"/>
      <c r="AT62" s="78" t="s">
        <v>143</v>
      </c>
      <c r="AU62" s="78">
        <v>3000</v>
      </c>
      <c r="AV62" s="81" t="s">
        <v>144</v>
      </c>
      <c r="AW62" s="53"/>
      <c r="AX62" s="52" t="s">
        <v>124</v>
      </c>
      <c r="AY62" s="91"/>
      <c r="AZ62" s="60"/>
      <c r="BA62" s="91"/>
      <c r="BB62" s="80"/>
      <c r="BC62" s="57"/>
      <c r="BD62" s="80"/>
      <c r="BE62" s="80"/>
      <c r="BF62" s="60"/>
      <c r="BG62" s="80"/>
    </row>
    <row r="63" spans="1:59" s="34" customFormat="1" ht="12.75" x14ac:dyDescent="0.2">
      <c r="A63" s="95" t="s">
        <v>201</v>
      </c>
      <c r="B63" s="95" t="s">
        <v>178</v>
      </c>
      <c r="C63" s="116">
        <v>8856655</v>
      </c>
      <c r="D63" s="116" t="s">
        <v>189</v>
      </c>
      <c r="E63" s="116" t="s">
        <v>203</v>
      </c>
      <c r="F63" s="116">
        <v>10.5</v>
      </c>
      <c r="G63" s="116">
        <v>20</v>
      </c>
      <c r="H63" s="116">
        <v>12.5</v>
      </c>
      <c r="I63" s="116" t="s">
        <v>119</v>
      </c>
      <c r="J63" s="116" t="s">
        <v>120</v>
      </c>
      <c r="K63" s="52" t="s">
        <v>19</v>
      </c>
      <c r="L63" s="96"/>
      <c r="M63" s="117">
        <v>4700</v>
      </c>
      <c r="N63" s="117">
        <v>18000</v>
      </c>
      <c r="O63" s="117">
        <v>24630</v>
      </c>
      <c r="P63" s="118">
        <v>0.27</v>
      </c>
      <c r="Q63" s="118">
        <v>1.53</v>
      </c>
      <c r="R63" s="118">
        <v>2.5299999999999998</v>
      </c>
      <c r="S63" s="118">
        <v>5.0999999999999996</v>
      </c>
      <c r="T63" s="118">
        <v>3.43</v>
      </c>
      <c r="U63" s="118">
        <v>2.85</v>
      </c>
      <c r="V63" s="96"/>
      <c r="W63" s="117">
        <v>3750</v>
      </c>
      <c r="X63" s="117">
        <v>12000</v>
      </c>
      <c r="Y63" s="117">
        <v>20590</v>
      </c>
      <c r="Z63" s="118">
        <v>0.25</v>
      </c>
      <c r="AA63" s="118">
        <v>1.38</v>
      </c>
      <c r="AB63" s="118">
        <v>2.93</v>
      </c>
      <c r="AC63" s="118">
        <v>4.4000000000000004</v>
      </c>
      <c r="AD63" s="118">
        <v>2.5499999999999998</v>
      </c>
      <c r="AE63" s="118">
        <v>2.06</v>
      </c>
      <c r="AF63" s="96"/>
      <c r="AG63" s="117">
        <v>2660</v>
      </c>
      <c r="AH63" s="89"/>
      <c r="AI63" s="117">
        <v>19010</v>
      </c>
      <c r="AJ63" s="118">
        <v>0.23</v>
      </c>
      <c r="AK63" s="57"/>
      <c r="AL63" s="118">
        <v>3.18</v>
      </c>
      <c r="AM63" s="118">
        <v>3.39</v>
      </c>
      <c r="AN63" s="57"/>
      <c r="AO63" s="118">
        <v>1.75</v>
      </c>
      <c r="AP63" s="96"/>
      <c r="AQ63" s="102">
        <f t="shared" si="2"/>
        <v>0.77182298010556227</v>
      </c>
      <c r="AR63" s="102">
        <f t="shared" si="3"/>
        <v>0.92326372025254977</v>
      </c>
      <c r="AS63" s="96"/>
      <c r="AT63" s="116" t="s">
        <v>143</v>
      </c>
      <c r="AU63" s="116">
        <v>3000</v>
      </c>
      <c r="AV63" s="119" t="s">
        <v>144</v>
      </c>
      <c r="AW63" s="96"/>
      <c r="AX63" s="95" t="s">
        <v>124</v>
      </c>
      <c r="AY63" s="117"/>
      <c r="AZ63" s="60"/>
      <c r="BA63" s="117"/>
      <c r="BB63" s="118"/>
      <c r="BC63" s="57"/>
      <c r="BD63" s="118"/>
      <c r="BE63" s="118"/>
      <c r="BF63" s="60"/>
      <c r="BG63" s="118"/>
    </row>
    <row r="64" spans="1:59" s="34" customFormat="1" ht="12.75" x14ac:dyDescent="0.2">
      <c r="A64" s="95" t="s">
        <v>201</v>
      </c>
      <c r="B64" s="95" t="s">
        <v>178</v>
      </c>
      <c r="C64" s="116">
        <v>8738635</v>
      </c>
      <c r="D64" s="116" t="s">
        <v>192</v>
      </c>
      <c r="E64" s="116" t="s">
        <v>204</v>
      </c>
      <c r="F64" s="116">
        <v>11.2</v>
      </c>
      <c r="G64" s="116">
        <v>25</v>
      </c>
      <c r="H64" s="116">
        <v>14.5</v>
      </c>
      <c r="I64" s="116" t="s">
        <v>119</v>
      </c>
      <c r="J64" s="116" t="s">
        <v>120</v>
      </c>
      <c r="K64" s="52" t="s">
        <v>19</v>
      </c>
      <c r="L64" s="96"/>
      <c r="M64" s="117">
        <v>3500</v>
      </c>
      <c r="N64" s="117">
        <v>10900</v>
      </c>
      <c r="O64" s="117">
        <v>14980</v>
      </c>
      <c r="P64" s="118">
        <v>0.15</v>
      </c>
      <c r="Q64" s="118">
        <v>0.81</v>
      </c>
      <c r="R64" s="118">
        <v>1.39</v>
      </c>
      <c r="S64" s="118">
        <v>6.88</v>
      </c>
      <c r="T64" s="118">
        <v>3.94</v>
      </c>
      <c r="U64" s="118">
        <v>3.16</v>
      </c>
      <c r="V64" s="96"/>
      <c r="W64" s="117">
        <v>2750</v>
      </c>
      <c r="X64" s="117">
        <v>6900</v>
      </c>
      <c r="Y64" s="117">
        <v>13580</v>
      </c>
      <c r="Z64" s="118">
        <v>0.14499999999999999</v>
      </c>
      <c r="AA64" s="118">
        <v>0.73699999999999999</v>
      </c>
      <c r="AB64" s="118">
        <v>1.76</v>
      </c>
      <c r="AC64" s="118">
        <v>5.55</v>
      </c>
      <c r="AD64" s="118">
        <v>2.74</v>
      </c>
      <c r="AE64" s="118">
        <v>2.2599999999999998</v>
      </c>
      <c r="AF64" s="96"/>
      <c r="AG64" s="117">
        <v>1907</v>
      </c>
      <c r="AH64" s="89"/>
      <c r="AI64" s="117">
        <v>10900</v>
      </c>
      <c r="AJ64" s="118">
        <v>0.13</v>
      </c>
      <c r="AK64" s="57"/>
      <c r="AL64" s="118">
        <v>1.613</v>
      </c>
      <c r="AM64" s="118">
        <v>4.3</v>
      </c>
      <c r="AN64" s="57"/>
      <c r="AO64" s="118">
        <v>1.98</v>
      </c>
      <c r="AP64" s="96"/>
      <c r="AQ64" s="102">
        <f t="shared" si="2"/>
        <v>0.72763684913217619</v>
      </c>
      <c r="AR64" s="102">
        <f t="shared" si="3"/>
        <v>0.80265095729013258</v>
      </c>
      <c r="AS64" s="96"/>
      <c r="AT64" s="116" t="s">
        <v>143</v>
      </c>
      <c r="AU64" s="116">
        <v>3000</v>
      </c>
      <c r="AV64" s="120" t="s">
        <v>144</v>
      </c>
      <c r="AW64" s="95"/>
      <c r="AX64" s="95" t="s">
        <v>124</v>
      </c>
      <c r="AY64" s="117"/>
      <c r="AZ64" s="60"/>
      <c r="BA64" s="117"/>
      <c r="BB64" s="118"/>
      <c r="BC64" s="57"/>
      <c r="BD64" s="118"/>
      <c r="BE64" s="118"/>
      <c r="BF64" s="60"/>
      <c r="BG64" s="118"/>
    </row>
    <row r="65" spans="1:59" s="34" customFormat="1" ht="12.75" x14ac:dyDescent="0.2">
      <c r="A65" s="95" t="s">
        <v>201</v>
      </c>
      <c r="B65" s="95" t="s">
        <v>178</v>
      </c>
      <c r="C65" s="116">
        <v>8738636</v>
      </c>
      <c r="D65" s="116" t="s">
        <v>194</v>
      </c>
      <c r="E65" s="116" t="s">
        <v>205</v>
      </c>
      <c r="F65" s="116">
        <v>12</v>
      </c>
      <c r="G65" s="116">
        <v>22.5</v>
      </c>
      <c r="H65" s="116">
        <v>12.5</v>
      </c>
      <c r="I65" s="116" t="s">
        <v>119</v>
      </c>
      <c r="J65" s="116" t="s">
        <v>120</v>
      </c>
      <c r="K65" s="52" t="s">
        <v>19</v>
      </c>
      <c r="L65" s="96"/>
      <c r="M65" s="117">
        <v>4000</v>
      </c>
      <c r="N65" s="117">
        <v>11800</v>
      </c>
      <c r="O65" s="117">
        <v>14980</v>
      </c>
      <c r="P65" s="118">
        <v>0.183</v>
      </c>
      <c r="Q65" s="118">
        <v>0.97099999999999997</v>
      </c>
      <c r="R65" s="118">
        <v>1.39</v>
      </c>
      <c r="S65" s="118">
        <v>6.42</v>
      </c>
      <c r="T65" s="118">
        <v>3.56</v>
      </c>
      <c r="U65" s="118">
        <v>3.16</v>
      </c>
      <c r="V65" s="96"/>
      <c r="W65" s="117">
        <v>3250</v>
      </c>
      <c r="X65" s="117">
        <v>7800</v>
      </c>
      <c r="Y65" s="117">
        <v>13580</v>
      </c>
      <c r="Z65" s="118">
        <v>0.17599999999999999</v>
      </c>
      <c r="AA65" s="118">
        <v>0.86499999999999999</v>
      </c>
      <c r="AB65" s="118">
        <v>1.76</v>
      </c>
      <c r="AC65" s="118">
        <v>5.18</v>
      </c>
      <c r="AD65" s="118">
        <v>2.64</v>
      </c>
      <c r="AE65" s="118">
        <v>2.2599999999999998</v>
      </c>
      <c r="AF65" s="96"/>
      <c r="AG65" s="117">
        <v>2030</v>
      </c>
      <c r="AH65" s="89"/>
      <c r="AI65" s="117">
        <v>12010</v>
      </c>
      <c r="AJ65" s="118">
        <v>0.14099999999999999</v>
      </c>
      <c r="AK65" s="57"/>
      <c r="AL65" s="118">
        <v>1.78</v>
      </c>
      <c r="AM65" s="118">
        <v>4.22</v>
      </c>
      <c r="AN65" s="57"/>
      <c r="AO65" s="118">
        <v>1.98</v>
      </c>
      <c r="AP65" s="96"/>
      <c r="AQ65" s="102">
        <f t="shared" si="2"/>
        <v>0.80173564753004001</v>
      </c>
      <c r="AR65" s="102">
        <f t="shared" si="3"/>
        <v>0.88438880706921941</v>
      </c>
      <c r="AS65" s="96"/>
      <c r="AT65" s="116" t="s">
        <v>143</v>
      </c>
      <c r="AU65" s="116">
        <v>3000</v>
      </c>
      <c r="AV65" s="119" t="s">
        <v>144</v>
      </c>
      <c r="AW65" s="96"/>
      <c r="AX65" s="95" t="s">
        <v>124</v>
      </c>
      <c r="AY65" s="117"/>
      <c r="AZ65" s="60"/>
      <c r="BA65" s="117"/>
      <c r="BB65" s="118"/>
      <c r="BC65" s="57"/>
      <c r="BD65" s="118"/>
      <c r="BE65" s="118"/>
      <c r="BF65" s="60"/>
      <c r="BG65" s="118"/>
    </row>
    <row r="66" spans="1:59" s="34" customFormat="1" ht="12.75" x14ac:dyDescent="0.2">
      <c r="A66" s="95" t="s">
        <v>201</v>
      </c>
      <c r="B66" s="95" t="s">
        <v>178</v>
      </c>
      <c r="C66" s="95">
        <v>7992954</v>
      </c>
      <c r="D66" s="95" t="s">
        <v>206</v>
      </c>
      <c r="E66" s="95" t="s">
        <v>207</v>
      </c>
      <c r="F66" s="95">
        <v>10.3</v>
      </c>
      <c r="G66" s="95">
        <v>30.5</v>
      </c>
      <c r="H66" s="95">
        <v>15.7</v>
      </c>
      <c r="I66" s="95" t="s">
        <v>119</v>
      </c>
      <c r="J66" s="95" t="s">
        <v>120</v>
      </c>
      <c r="K66" s="95" t="s">
        <v>19</v>
      </c>
      <c r="L66" s="96"/>
      <c r="M66" s="97">
        <v>2388</v>
      </c>
      <c r="N66" s="97">
        <v>9000</v>
      </c>
      <c r="O66" s="97">
        <v>13240</v>
      </c>
      <c r="P66" s="98">
        <v>0.2</v>
      </c>
      <c r="Q66" s="98">
        <v>0.61</v>
      </c>
      <c r="R66" s="98">
        <v>1.345</v>
      </c>
      <c r="S66" s="98">
        <v>3.4990000000000001</v>
      </c>
      <c r="T66" s="98">
        <v>4.32</v>
      </c>
      <c r="U66" s="98">
        <v>2.8849999999999998</v>
      </c>
      <c r="V66" s="96"/>
      <c r="W66" s="97">
        <v>2388</v>
      </c>
      <c r="X66" s="97">
        <v>5500</v>
      </c>
      <c r="Y66" s="97">
        <v>13240</v>
      </c>
      <c r="Z66" s="98">
        <v>0.2</v>
      </c>
      <c r="AA66" s="98">
        <v>0.55700000000000005</v>
      </c>
      <c r="AB66" s="98">
        <v>1.345</v>
      </c>
      <c r="AC66" s="98">
        <v>3.4990000000000001</v>
      </c>
      <c r="AD66" s="98">
        <v>2.8929999999999998</v>
      </c>
      <c r="AE66" s="98">
        <v>2.8849999999999998</v>
      </c>
      <c r="AF66" s="96"/>
      <c r="AG66" s="97">
        <v>2388</v>
      </c>
      <c r="AH66" s="89"/>
      <c r="AI66" s="97">
        <v>10488</v>
      </c>
      <c r="AJ66" s="98">
        <v>0.4</v>
      </c>
      <c r="AK66" s="57"/>
      <c r="AL66" s="98">
        <v>1.5529999999999999</v>
      </c>
      <c r="AM66" s="98">
        <v>1.7490000000000001</v>
      </c>
      <c r="AN66" s="57"/>
      <c r="AO66" s="98">
        <v>1.9790000000000001</v>
      </c>
      <c r="AP66" s="96"/>
      <c r="AQ66" s="102">
        <f t="shared" si="2"/>
        <v>0.7921450151057402</v>
      </c>
      <c r="AR66" s="102">
        <f t="shared" si="3"/>
        <v>0.7921450151057402</v>
      </c>
      <c r="AS66" s="96"/>
      <c r="AT66" s="95" t="s">
        <v>143</v>
      </c>
      <c r="AU66" s="95">
        <v>3000</v>
      </c>
      <c r="AV66" s="104" t="s">
        <v>144</v>
      </c>
      <c r="AW66" s="96"/>
      <c r="AX66" s="95">
        <v>-22</v>
      </c>
      <c r="AY66" s="97">
        <v>2388</v>
      </c>
      <c r="AZ66" s="60" t="s">
        <v>145</v>
      </c>
      <c r="BA66" s="97">
        <v>8560</v>
      </c>
      <c r="BB66" s="98">
        <v>0.6</v>
      </c>
      <c r="BC66" s="57"/>
      <c r="BD66" s="98">
        <v>1.367</v>
      </c>
      <c r="BE66" s="98">
        <v>1.1659999999999999</v>
      </c>
      <c r="BF66" s="60"/>
      <c r="BG66" s="98">
        <v>1.835</v>
      </c>
    </row>
    <row r="67" spans="1:59" s="34" customFormat="1" ht="12.75" x14ac:dyDescent="0.2">
      <c r="A67" s="95" t="s">
        <v>201</v>
      </c>
      <c r="B67" s="95" t="s">
        <v>178</v>
      </c>
      <c r="C67" s="95">
        <v>7992956</v>
      </c>
      <c r="D67" s="95" t="s">
        <v>208</v>
      </c>
      <c r="E67" s="95" t="s">
        <v>209</v>
      </c>
      <c r="F67" s="95">
        <v>10.3</v>
      </c>
      <c r="G67" s="95">
        <v>23</v>
      </c>
      <c r="H67" s="95">
        <v>12.7</v>
      </c>
      <c r="I67" s="95" t="s">
        <v>119</v>
      </c>
      <c r="J67" s="95" t="s">
        <v>120</v>
      </c>
      <c r="K67" s="95" t="s">
        <v>19</v>
      </c>
      <c r="L67" s="101"/>
      <c r="M67" s="97">
        <v>3071</v>
      </c>
      <c r="N67" s="97">
        <v>13000</v>
      </c>
      <c r="O67" s="97">
        <v>13000</v>
      </c>
      <c r="P67" s="98">
        <v>0.2</v>
      </c>
      <c r="Q67" s="98">
        <v>1.212</v>
      </c>
      <c r="R67" s="98">
        <v>1.22</v>
      </c>
      <c r="S67" s="98">
        <v>4.5</v>
      </c>
      <c r="T67" s="98">
        <v>3.1429999999999998</v>
      </c>
      <c r="U67" s="98">
        <v>3.12</v>
      </c>
      <c r="V67" s="101"/>
      <c r="W67" s="97">
        <v>3071</v>
      </c>
      <c r="X67" s="97">
        <v>13000</v>
      </c>
      <c r="Y67" s="97">
        <v>13000</v>
      </c>
      <c r="Z67" s="98">
        <v>0.2</v>
      </c>
      <c r="AA67" s="98">
        <v>1.212</v>
      </c>
      <c r="AB67" s="98">
        <v>1.22</v>
      </c>
      <c r="AC67" s="98">
        <v>4.5</v>
      </c>
      <c r="AD67" s="98">
        <v>3.1429999999999998</v>
      </c>
      <c r="AE67" s="98">
        <v>3.12</v>
      </c>
      <c r="AF67" s="101"/>
      <c r="AG67" s="97">
        <v>3071</v>
      </c>
      <c r="AH67" s="89"/>
      <c r="AI67" s="97">
        <v>13000</v>
      </c>
      <c r="AJ67" s="98">
        <v>0.4</v>
      </c>
      <c r="AK67" s="57"/>
      <c r="AL67" s="98">
        <v>1.38</v>
      </c>
      <c r="AM67" s="98">
        <v>2.25</v>
      </c>
      <c r="AN67" s="57"/>
      <c r="AO67" s="98">
        <v>2.76</v>
      </c>
      <c r="AP67" s="101"/>
      <c r="AQ67" s="102">
        <f t="shared" si="2"/>
        <v>1</v>
      </c>
      <c r="AR67" s="102">
        <f t="shared" si="3"/>
        <v>1</v>
      </c>
      <c r="AS67" s="101"/>
      <c r="AT67" s="121" t="s">
        <v>143</v>
      </c>
      <c r="AU67" s="95">
        <v>3000</v>
      </c>
      <c r="AV67" s="104" t="s">
        <v>144</v>
      </c>
      <c r="AW67" s="101"/>
      <c r="AX67" s="95">
        <v>-22</v>
      </c>
      <c r="AY67" s="97">
        <v>3071</v>
      </c>
      <c r="AZ67" s="60" t="s">
        <v>145</v>
      </c>
      <c r="BA67" s="97">
        <v>9800</v>
      </c>
      <c r="BB67" s="98">
        <v>0.6</v>
      </c>
      <c r="BC67" s="57"/>
      <c r="BD67" s="98">
        <v>1.44</v>
      </c>
      <c r="BE67" s="98">
        <v>1.5</v>
      </c>
      <c r="BF67" s="60"/>
      <c r="BG67" s="98">
        <v>1.99</v>
      </c>
    </row>
    <row r="68" spans="1:59" s="34" customFormat="1" ht="12.75" x14ac:dyDescent="0.2">
      <c r="A68" s="95" t="s">
        <v>201</v>
      </c>
      <c r="B68" s="95" t="s">
        <v>178</v>
      </c>
      <c r="C68" s="95">
        <v>7992958</v>
      </c>
      <c r="D68" s="95" t="s">
        <v>210</v>
      </c>
      <c r="E68" s="95" t="s">
        <v>211</v>
      </c>
      <c r="F68" s="95">
        <v>10.3</v>
      </c>
      <c r="G68" s="95">
        <v>21</v>
      </c>
      <c r="H68" s="95">
        <v>12.5</v>
      </c>
      <c r="I68" s="95" t="s">
        <v>119</v>
      </c>
      <c r="J68" s="95" t="s">
        <v>120</v>
      </c>
      <c r="K68" s="95" t="s">
        <v>19</v>
      </c>
      <c r="L68" s="96"/>
      <c r="M68" s="97">
        <v>3753</v>
      </c>
      <c r="N68" s="97">
        <v>19000</v>
      </c>
      <c r="O68" s="97">
        <v>24566</v>
      </c>
      <c r="P68" s="98">
        <v>0.35</v>
      </c>
      <c r="Q68" s="98">
        <v>1.7969999999999999</v>
      </c>
      <c r="R68" s="98">
        <v>2.5</v>
      </c>
      <c r="S68" s="98">
        <v>3.14</v>
      </c>
      <c r="T68" s="98">
        <v>3.0979999999999999</v>
      </c>
      <c r="U68" s="98">
        <v>2.879</v>
      </c>
      <c r="V68" s="96"/>
      <c r="W68" s="97">
        <v>3753</v>
      </c>
      <c r="X68" s="97">
        <v>12717</v>
      </c>
      <c r="Y68" s="97">
        <v>24566</v>
      </c>
      <c r="Z68" s="98">
        <v>0.35</v>
      </c>
      <c r="AA68" s="98">
        <v>1.49</v>
      </c>
      <c r="AB68" s="98">
        <v>2.5</v>
      </c>
      <c r="AC68" s="98">
        <v>3.14</v>
      </c>
      <c r="AD68" s="98">
        <v>2.5009999999999999</v>
      </c>
      <c r="AE68" s="98">
        <v>2.879</v>
      </c>
      <c r="AF68" s="96"/>
      <c r="AG68" s="97">
        <v>3753</v>
      </c>
      <c r="AH68" s="89"/>
      <c r="AI68" s="97">
        <v>19190</v>
      </c>
      <c r="AJ68" s="98">
        <v>0.55000000000000004</v>
      </c>
      <c r="AK68" s="57"/>
      <c r="AL68" s="98">
        <v>1.97</v>
      </c>
      <c r="AM68" s="98">
        <v>1.9990000000000001</v>
      </c>
      <c r="AN68" s="57"/>
      <c r="AO68" s="98">
        <v>2.85</v>
      </c>
      <c r="AP68" s="96"/>
      <c r="AQ68" s="102">
        <f t="shared" si="2"/>
        <v>0.7811609541642921</v>
      </c>
      <c r="AR68" s="102">
        <f t="shared" si="3"/>
        <v>0.7811609541642921</v>
      </c>
      <c r="AS68" s="96"/>
      <c r="AT68" s="95" t="s">
        <v>143</v>
      </c>
      <c r="AU68" s="95">
        <v>3000</v>
      </c>
      <c r="AV68" s="104" t="s">
        <v>144</v>
      </c>
      <c r="AW68" s="96"/>
      <c r="AX68" s="95">
        <v>-22</v>
      </c>
      <c r="AY68" s="97">
        <v>3753</v>
      </c>
      <c r="AZ68" s="60" t="s">
        <v>145</v>
      </c>
      <c r="BA68" s="97">
        <v>15430</v>
      </c>
      <c r="BB68" s="98">
        <v>0.75</v>
      </c>
      <c r="BC68" s="57"/>
      <c r="BD68" s="98">
        <v>2.14</v>
      </c>
      <c r="BE68" s="98">
        <v>1.466</v>
      </c>
      <c r="BF68" s="60"/>
      <c r="BG68" s="98">
        <v>2.113</v>
      </c>
    </row>
    <row r="69" spans="1:59" s="34" customFormat="1" ht="12.75" x14ac:dyDescent="0.2">
      <c r="A69" s="95" t="s">
        <v>212</v>
      </c>
      <c r="B69" s="95" t="s">
        <v>178</v>
      </c>
      <c r="C69" s="95">
        <v>6960758</v>
      </c>
      <c r="D69" s="95" t="s">
        <v>213</v>
      </c>
      <c r="E69" s="95" t="s">
        <v>214</v>
      </c>
      <c r="F69" s="95">
        <v>10</v>
      </c>
      <c r="G69" s="95">
        <v>20</v>
      </c>
      <c r="H69" s="95">
        <v>13</v>
      </c>
      <c r="I69" s="95" t="s">
        <v>119</v>
      </c>
      <c r="J69" s="95" t="s">
        <v>120</v>
      </c>
      <c r="K69" s="95" t="s">
        <v>19</v>
      </c>
      <c r="L69" s="96"/>
      <c r="M69" s="97">
        <v>3070</v>
      </c>
      <c r="N69" s="97">
        <v>10800</v>
      </c>
      <c r="O69" s="97">
        <v>16350</v>
      </c>
      <c r="P69" s="98">
        <v>0.17</v>
      </c>
      <c r="Q69" s="98">
        <v>0.8</v>
      </c>
      <c r="R69" s="98">
        <v>1.4</v>
      </c>
      <c r="S69" s="98">
        <v>5.29</v>
      </c>
      <c r="T69" s="98">
        <v>3.95</v>
      </c>
      <c r="U69" s="98">
        <v>3.42</v>
      </c>
      <c r="V69" s="96"/>
      <c r="W69" s="97">
        <v>1795</v>
      </c>
      <c r="X69" s="97">
        <v>6313</v>
      </c>
      <c r="Y69" s="97">
        <v>9551</v>
      </c>
      <c r="Z69" s="98">
        <v>0.127</v>
      </c>
      <c r="AA69" s="98">
        <v>0.61</v>
      </c>
      <c r="AB69" s="98">
        <v>1.042</v>
      </c>
      <c r="AC69" s="98">
        <v>4.1399999999999997</v>
      </c>
      <c r="AD69" s="98">
        <v>3.03</v>
      </c>
      <c r="AE69" s="98">
        <v>2.69</v>
      </c>
      <c r="AF69" s="96"/>
      <c r="AG69" s="97">
        <v>1224</v>
      </c>
      <c r="AH69" s="89"/>
      <c r="AI69" s="97">
        <v>6519</v>
      </c>
      <c r="AJ69" s="98">
        <v>0.109</v>
      </c>
      <c r="AK69" s="57"/>
      <c r="AL69" s="98">
        <v>0.89500000000000002</v>
      </c>
      <c r="AM69" s="98">
        <v>3.29</v>
      </c>
      <c r="AN69" s="57"/>
      <c r="AO69" s="98">
        <v>2.13</v>
      </c>
      <c r="AP69" s="96"/>
      <c r="AQ69" s="102">
        <f t="shared" si="2"/>
        <v>0.39871559633027526</v>
      </c>
      <c r="AR69" s="102">
        <f t="shared" si="3"/>
        <v>0.68254633022720135</v>
      </c>
      <c r="AS69" s="96"/>
      <c r="AT69" s="95" t="s">
        <v>124</v>
      </c>
      <c r="AU69" s="95"/>
      <c r="AV69" s="104"/>
      <c r="AW69" s="96"/>
      <c r="AX69" s="116">
        <v>-4</v>
      </c>
      <c r="AY69" s="116">
        <v>828</v>
      </c>
      <c r="AZ69" s="60" t="s">
        <v>145</v>
      </c>
      <c r="BA69" s="116">
        <v>4409</v>
      </c>
      <c r="BB69" s="118">
        <v>9.6000000000000002E-2</v>
      </c>
      <c r="BC69" s="57"/>
      <c r="BD69" s="118">
        <v>0.78700000000000003</v>
      </c>
      <c r="BE69" s="118">
        <v>2.52</v>
      </c>
      <c r="BF69" s="60"/>
      <c r="BG69" s="118">
        <v>1.64</v>
      </c>
    </row>
    <row r="70" spans="1:59" s="34" customFormat="1" ht="12.75" x14ac:dyDescent="0.2">
      <c r="A70" s="95" t="s">
        <v>212</v>
      </c>
      <c r="B70" s="95" t="s">
        <v>178</v>
      </c>
      <c r="C70" s="95">
        <v>6960762</v>
      </c>
      <c r="D70" s="95" t="s">
        <v>215</v>
      </c>
      <c r="E70" s="95" t="s">
        <v>216</v>
      </c>
      <c r="F70" s="95">
        <v>10</v>
      </c>
      <c r="G70" s="95">
        <v>20</v>
      </c>
      <c r="H70" s="95">
        <v>13</v>
      </c>
      <c r="I70" s="95" t="s">
        <v>119</v>
      </c>
      <c r="J70" s="95" t="s">
        <v>120</v>
      </c>
      <c r="K70" s="95" t="s">
        <v>19</v>
      </c>
      <c r="L70" s="96"/>
      <c r="M70" s="97">
        <v>2750</v>
      </c>
      <c r="N70" s="97">
        <v>18000</v>
      </c>
      <c r="O70" s="97">
        <v>21500</v>
      </c>
      <c r="P70" s="98">
        <v>0.14299999999999999</v>
      </c>
      <c r="Q70" s="98">
        <v>1.4</v>
      </c>
      <c r="R70" s="98">
        <v>1.9</v>
      </c>
      <c r="S70" s="98">
        <v>5.64</v>
      </c>
      <c r="T70" s="98">
        <v>3.77</v>
      </c>
      <c r="U70" s="98">
        <v>3.32</v>
      </c>
      <c r="V70" s="96"/>
      <c r="W70" s="97">
        <v>1608</v>
      </c>
      <c r="X70" s="97">
        <v>10400</v>
      </c>
      <c r="Y70" s="97">
        <v>12553</v>
      </c>
      <c r="Z70" s="98">
        <v>0.106</v>
      </c>
      <c r="AA70" s="98">
        <v>1.042</v>
      </c>
      <c r="AB70" s="98">
        <v>1.415</v>
      </c>
      <c r="AC70" s="98">
        <v>4.444</v>
      </c>
      <c r="AD70" s="98">
        <v>2.93</v>
      </c>
      <c r="AE70" s="98">
        <v>2.6</v>
      </c>
      <c r="AF70" s="96"/>
      <c r="AG70" s="97">
        <v>1096</v>
      </c>
      <c r="AH70" s="89"/>
      <c r="AI70" s="97">
        <v>8752</v>
      </c>
      <c r="AJ70" s="98">
        <v>9.0999999999999998E-2</v>
      </c>
      <c r="AK70" s="57"/>
      <c r="AL70" s="98">
        <v>1.2150000000000001</v>
      </c>
      <c r="AM70" s="98">
        <v>3.52</v>
      </c>
      <c r="AN70" s="57"/>
      <c r="AO70" s="98">
        <v>2.11</v>
      </c>
      <c r="AP70" s="96"/>
      <c r="AQ70" s="102">
        <f t="shared" si="2"/>
        <v>0.40706976744186046</v>
      </c>
      <c r="AR70" s="102">
        <f t="shared" si="3"/>
        <v>0.69720385565203535</v>
      </c>
      <c r="AS70" s="96"/>
      <c r="AT70" s="95" t="s">
        <v>124</v>
      </c>
      <c r="AU70" s="95"/>
      <c r="AV70" s="104"/>
      <c r="AW70" s="96"/>
      <c r="AX70" s="116">
        <v>-4</v>
      </c>
      <c r="AY70" s="116">
        <v>742</v>
      </c>
      <c r="AZ70" s="60" t="s">
        <v>145</v>
      </c>
      <c r="BA70" s="116">
        <v>5798</v>
      </c>
      <c r="BB70" s="118">
        <v>0.08</v>
      </c>
      <c r="BC70" s="57"/>
      <c r="BD70" s="118">
        <v>1.0669999999999999</v>
      </c>
      <c r="BE70" s="118">
        <v>2.72</v>
      </c>
      <c r="BF70" s="60"/>
      <c r="BG70" s="118">
        <v>1.59</v>
      </c>
    </row>
    <row r="71" spans="1:59" ht="12.75" x14ac:dyDescent="0.2">
      <c r="A71" s="95" t="s">
        <v>212</v>
      </c>
      <c r="B71" s="95" t="s">
        <v>178</v>
      </c>
      <c r="C71" s="95">
        <v>6960764</v>
      </c>
      <c r="D71" s="95" t="s">
        <v>217</v>
      </c>
      <c r="E71" s="95" t="s">
        <v>218</v>
      </c>
      <c r="F71" s="95">
        <v>10</v>
      </c>
      <c r="G71" s="95">
        <v>19</v>
      </c>
      <c r="H71" s="95">
        <v>12.6</v>
      </c>
      <c r="I71" s="95" t="s">
        <v>119</v>
      </c>
      <c r="J71" s="95" t="s">
        <v>120</v>
      </c>
      <c r="K71" s="95" t="s">
        <v>19</v>
      </c>
      <c r="L71" s="96"/>
      <c r="M71" s="97">
        <v>2750</v>
      </c>
      <c r="N71" s="97">
        <v>20200</v>
      </c>
      <c r="O71" s="97">
        <v>21500</v>
      </c>
      <c r="P71" s="98">
        <v>0.15</v>
      </c>
      <c r="Q71" s="98">
        <v>1.63</v>
      </c>
      <c r="R71" s="98">
        <v>1.91</v>
      </c>
      <c r="S71" s="98">
        <v>5.37</v>
      </c>
      <c r="T71" s="98">
        <v>3.63</v>
      </c>
      <c r="U71" s="98">
        <v>3.3</v>
      </c>
      <c r="V71" s="96"/>
      <c r="W71" s="97">
        <v>1608</v>
      </c>
      <c r="X71" s="97">
        <v>10500</v>
      </c>
      <c r="Y71" s="97">
        <v>12553</v>
      </c>
      <c r="Z71" s="98">
        <v>0.112</v>
      </c>
      <c r="AA71" s="98">
        <v>1.214</v>
      </c>
      <c r="AB71" s="98">
        <v>1.4219999999999999</v>
      </c>
      <c r="AC71" s="98">
        <v>4.2</v>
      </c>
      <c r="AD71" s="98">
        <v>2.5299999999999998</v>
      </c>
      <c r="AE71" s="98">
        <v>2.59</v>
      </c>
      <c r="AF71" s="96"/>
      <c r="AG71" s="97">
        <v>1096</v>
      </c>
      <c r="AH71" s="89"/>
      <c r="AI71" s="97">
        <v>8572</v>
      </c>
      <c r="AJ71" s="98">
        <v>9.6000000000000002E-2</v>
      </c>
      <c r="AK71" s="57"/>
      <c r="AL71" s="98">
        <v>1.2210000000000001</v>
      </c>
      <c r="AM71" s="98">
        <v>3.35</v>
      </c>
      <c r="AN71" s="57"/>
      <c r="AO71" s="98">
        <v>2.06</v>
      </c>
      <c r="AP71" s="96"/>
      <c r="AQ71" s="102">
        <f t="shared" si="2"/>
        <v>0.39869767441860465</v>
      </c>
      <c r="AR71" s="102">
        <f t="shared" si="3"/>
        <v>0.68286465386760142</v>
      </c>
      <c r="AS71" s="96"/>
      <c r="AT71" s="95" t="s">
        <v>124</v>
      </c>
      <c r="AU71" s="95"/>
      <c r="AV71" s="104"/>
      <c r="AW71" s="96"/>
      <c r="AX71" s="116">
        <v>-4</v>
      </c>
      <c r="AY71" s="116">
        <v>742</v>
      </c>
      <c r="AZ71" s="60" t="s">
        <v>145</v>
      </c>
      <c r="BA71" s="116">
        <v>5798</v>
      </c>
      <c r="BB71" s="118">
        <v>8.4000000000000005E-2</v>
      </c>
      <c r="BC71" s="57"/>
      <c r="BD71" s="118">
        <v>1.073</v>
      </c>
      <c r="BE71" s="118">
        <v>2.59</v>
      </c>
      <c r="BF71" s="60"/>
      <c r="BG71" s="118">
        <v>1.58</v>
      </c>
    </row>
    <row r="72" spans="1:59" s="34" customFormat="1" ht="12.75" x14ac:dyDescent="0.2">
      <c r="A72" s="82" t="s">
        <v>219</v>
      </c>
      <c r="B72" s="52" t="s">
        <v>220</v>
      </c>
      <c r="C72" s="52">
        <v>8779091</v>
      </c>
      <c r="D72" s="82" t="s">
        <v>221</v>
      </c>
      <c r="E72" s="82" t="s">
        <v>222</v>
      </c>
      <c r="F72" s="52">
        <v>12</v>
      </c>
      <c r="G72" s="52">
        <v>22.5</v>
      </c>
      <c r="H72" s="52">
        <v>13</v>
      </c>
      <c r="I72" s="52" t="s">
        <v>119</v>
      </c>
      <c r="J72" s="52" t="s">
        <v>120</v>
      </c>
      <c r="K72" s="52" t="s">
        <v>132</v>
      </c>
      <c r="L72" s="122"/>
      <c r="M72" s="54">
        <v>4110</v>
      </c>
      <c r="N72" s="54">
        <v>11800</v>
      </c>
      <c r="O72" s="54">
        <v>15570</v>
      </c>
      <c r="P72" s="55">
        <v>0.22727775442942777</v>
      </c>
      <c r="Q72" s="55">
        <v>0.97694411879640486</v>
      </c>
      <c r="R72" s="55">
        <v>1.3955064155651398</v>
      </c>
      <c r="S72" s="55">
        <v>5.2997800014519996</v>
      </c>
      <c r="T72" s="55">
        <v>3.5398530575736</v>
      </c>
      <c r="U72" s="55">
        <v>3.2698642650467997</v>
      </c>
      <c r="V72" s="122"/>
      <c r="W72" s="54">
        <v>7800</v>
      </c>
      <c r="X72" s="54">
        <v>7800</v>
      </c>
      <c r="Y72" s="54">
        <v>14140</v>
      </c>
      <c r="Z72" s="55">
        <v>0.86592774166044972</v>
      </c>
      <c r="AA72" s="55">
        <v>0.86592774166044972</v>
      </c>
      <c r="AB72" s="55">
        <v>1.8752022406942759</v>
      </c>
      <c r="AC72" s="55">
        <v>2.6398904158176002</v>
      </c>
      <c r="AD72" s="55">
        <v>2.6398904158176002</v>
      </c>
      <c r="AE72" s="55">
        <v>2.2099082647563999</v>
      </c>
      <c r="AF72" s="122"/>
      <c r="AG72" s="54">
        <v>11800</v>
      </c>
      <c r="AH72" s="87"/>
      <c r="AI72" s="54">
        <v>12010</v>
      </c>
      <c r="AJ72" s="55">
        <v>1.9762183888795846</v>
      </c>
      <c r="AK72" s="70"/>
      <c r="AL72" s="55">
        <v>1.9555164777908034</v>
      </c>
      <c r="AM72" s="55">
        <v>1.74992735897</v>
      </c>
      <c r="AN72" s="70"/>
      <c r="AO72" s="55">
        <v>1.7999252835120001</v>
      </c>
      <c r="AP72" s="122"/>
      <c r="AQ72" s="58">
        <v>0.77135517019910083</v>
      </c>
      <c r="AR72" s="58">
        <v>0.84936350777934932</v>
      </c>
      <c r="AS72" s="122"/>
      <c r="AT72" s="52" t="s">
        <v>153</v>
      </c>
      <c r="AU72" s="52">
        <v>150</v>
      </c>
      <c r="AV72" s="59" t="s">
        <v>181</v>
      </c>
      <c r="AW72" s="122"/>
      <c r="AX72" s="72" t="s">
        <v>124</v>
      </c>
      <c r="AY72" s="54"/>
      <c r="AZ72" s="73"/>
      <c r="BA72" s="54"/>
      <c r="BB72" s="55"/>
      <c r="BC72" s="70"/>
      <c r="BD72" s="55"/>
      <c r="BE72" s="55"/>
      <c r="BF72" s="73"/>
      <c r="BG72" s="55"/>
    </row>
    <row r="73" spans="1:59" s="34" customFormat="1" ht="12.75" x14ac:dyDescent="0.2">
      <c r="A73" s="82" t="s">
        <v>219</v>
      </c>
      <c r="B73" s="52" t="s">
        <v>220</v>
      </c>
      <c r="C73" s="52">
        <v>8779089</v>
      </c>
      <c r="D73" s="82" t="s">
        <v>223</v>
      </c>
      <c r="E73" s="82" t="s">
        <v>224</v>
      </c>
      <c r="F73" s="52">
        <v>11.5</v>
      </c>
      <c r="G73" s="52">
        <v>20.5</v>
      </c>
      <c r="H73" s="52">
        <v>13</v>
      </c>
      <c r="I73" s="52" t="s">
        <v>119</v>
      </c>
      <c r="J73" s="52" t="s">
        <v>120</v>
      </c>
      <c r="K73" s="52" t="s">
        <v>19</v>
      </c>
      <c r="L73" s="122"/>
      <c r="M73" s="54">
        <v>11795</v>
      </c>
      <c r="N73" s="54">
        <v>24000</v>
      </c>
      <c r="O73" s="54">
        <v>29680</v>
      </c>
      <c r="P73" s="55">
        <v>0.68725979410757021</v>
      </c>
      <c r="Q73" s="55">
        <v>1.9538882375928097</v>
      </c>
      <c r="R73" s="55">
        <v>3.1980553065305837</v>
      </c>
      <c r="S73" s="55">
        <v>5.029791208925201</v>
      </c>
      <c r="T73" s="55">
        <v>3.5998505670240002</v>
      </c>
      <c r="U73" s="55">
        <v>2.7198870950848004</v>
      </c>
      <c r="V73" s="122"/>
      <c r="W73" s="54">
        <v>15400</v>
      </c>
      <c r="X73" s="54">
        <v>15400</v>
      </c>
      <c r="Y73" s="54">
        <v>25710</v>
      </c>
      <c r="Z73" s="55">
        <v>1.6353195032026779</v>
      </c>
      <c r="AA73" s="55">
        <v>1.6353195032026779</v>
      </c>
      <c r="AB73" s="55">
        <v>3.8641897375777798</v>
      </c>
      <c r="AC73" s="55">
        <v>2.7598854347183996</v>
      </c>
      <c r="AD73" s="55">
        <v>2.7598854347183996</v>
      </c>
      <c r="AE73" s="55">
        <v>1.9499190571379998</v>
      </c>
      <c r="AF73" s="122"/>
      <c r="AG73" s="54">
        <v>23260</v>
      </c>
      <c r="AH73" s="87"/>
      <c r="AI73" s="54">
        <v>24590</v>
      </c>
      <c r="AJ73" s="55">
        <v>3.8298404836861311</v>
      </c>
      <c r="AK73" s="70"/>
      <c r="AL73" s="55">
        <v>3.9817219692602643</v>
      </c>
      <c r="AM73" s="55">
        <v>1.7799261136952</v>
      </c>
      <c r="AN73" s="70"/>
      <c r="AO73" s="55">
        <v>1.8099248684204001</v>
      </c>
      <c r="AP73" s="122"/>
      <c r="AQ73" s="58">
        <v>0.82850404312668469</v>
      </c>
      <c r="AR73" s="58">
        <v>0.95643718397510691</v>
      </c>
      <c r="AS73" s="122"/>
      <c r="AT73" s="52" t="s">
        <v>143</v>
      </c>
      <c r="AU73" s="52">
        <v>150</v>
      </c>
      <c r="AV73" s="59" t="s">
        <v>181</v>
      </c>
      <c r="AW73" s="122"/>
      <c r="AX73" s="72" t="s">
        <v>124</v>
      </c>
      <c r="AY73" s="54"/>
      <c r="AZ73" s="73"/>
      <c r="BA73" s="54"/>
      <c r="BB73" s="55"/>
      <c r="BC73" s="70"/>
      <c r="BD73" s="55"/>
      <c r="BE73" s="55"/>
      <c r="BF73" s="73"/>
      <c r="BG73" s="55"/>
    </row>
    <row r="74" spans="1:59" s="34" customFormat="1" ht="12.75" x14ac:dyDescent="0.2">
      <c r="A74" s="82" t="s">
        <v>219</v>
      </c>
      <c r="B74" s="52" t="s">
        <v>220</v>
      </c>
      <c r="C74" s="52">
        <v>8779092</v>
      </c>
      <c r="D74" s="82" t="s">
        <v>225</v>
      </c>
      <c r="E74" s="82" t="s">
        <v>226</v>
      </c>
      <c r="F74" s="52">
        <v>11.2</v>
      </c>
      <c r="G74" s="52">
        <v>25</v>
      </c>
      <c r="H74" s="52">
        <v>14.5</v>
      </c>
      <c r="I74" s="52" t="s">
        <v>119</v>
      </c>
      <c r="J74" s="52" t="s">
        <v>120</v>
      </c>
      <c r="K74" s="52" t="s">
        <v>19</v>
      </c>
      <c r="L74" s="122"/>
      <c r="M74" s="54">
        <v>4185</v>
      </c>
      <c r="N74" s="54">
        <v>10900</v>
      </c>
      <c r="O74" s="54">
        <v>15365</v>
      </c>
      <c r="P74" s="55">
        <v>0.23318504584579591</v>
      </c>
      <c r="Q74" s="55">
        <v>0.82761846333270572</v>
      </c>
      <c r="R74" s="55">
        <v>1.4250708593645656</v>
      </c>
      <c r="S74" s="55">
        <v>5.2597816618183986</v>
      </c>
      <c r="T74" s="55">
        <v>3.8598397746424</v>
      </c>
      <c r="U74" s="55">
        <v>3.1598688310544008</v>
      </c>
      <c r="V74" s="122"/>
      <c r="W74" s="54">
        <v>6900</v>
      </c>
      <c r="X74" s="54">
        <v>6900</v>
      </c>
      <c r="Y74" s="54">
        <v>12575</v>
      </c>
      <c r="Z74" s="55">
        <v>0.73805632332429116</v>
      </c>
      <c r="AA74" s="55">
        <v>0.73805632332429116</v>
      </c>
      <c r="AB74" s="55">
        <v>1.8520209488238379</v>
      </c>
      <c r="AC74" s="55">
        <v>2.7398862649016</v>
      </c>
      <c r="AD74" s="55">
        <v>2.7398862649016</v>
      </c>
      <c r="AE74" s="55">
        <v>1.9899173967716</v>
      </c>
      <c r="AF74" s="122"/>
      <c r="AG74" s="54">
        <v>10720</v>
      </c>
      <c r="AH74" s="87"/>
      <c r="AI74" s="54">
        <v>11680</v>
      </c>
      <c r="AJ74" s="55">
        <v>1.7621156960455626</v>
      </c>
      <c r="AK74" s="70"/>
      <c r="AL74" s="55">
        <v>1.945006927421933</v>
      </c>
      <c r="AM74" s="55">
        <v>1.7829259891677198</v>
      </c>
      <c r="AN74" s="70"/>
      <c r="AO74" s="55">
        <v>1.7599269438784</v>
      </c>
      <c r="AP74" s="122"/>
      <c r="AQ74" s="58">
        <v>0.76016921575008134</v>
      </c>
      <c r="AR74" s="58">
        <v>0.92882703777335984</v>
      </c>
      <c r="AS74" s="122"/>
      <c r="AT74" s="52" t="s">
        <v>143</v>
      </c>
      <c r="AU74" s="52">
        <v>150</v>
      </c>
      <c r="AV74" s="59" t="s">
        <v>181</v>
      </c>
      <c r="AW74" s="122"/>
      <c r="AX74" s="72" t="s">
        <v>124</v>
      </c>
      <c r="AY74" s="54"/>
      <c r="AZ74" s="73"/>
      <c r="BA74" s="54"/>
      <c r="BB74" s="55"/>
      <c r="BC74" s="70"/>
      <c r="BD74" s="55"/>
      <c r="BE74" s="55"/>
      <c r="BF74" s="73"/>
      <c r="BG74" s="55"/>
    </row>
    <row r="75" spans="1:59" ht="12.75" x14ac:dyDescent="0.2">
      <c r="A75" s="78" t="s">
        <v>139</v>
      </c>
      <c r="B75" s="78" t="s">
        <v>227</v>
      </c>
      <c r="C75" s="78">
        <v>8177087</v>
      </c>
      <c r="D75" s="78" t="s">
        <v>141</v>
      </c>
      <c r="E75" s="78" t="s">
        <v>142</v>
      </c>
      <c r="F75" s="78">
        <v>10.3</v>
      </c>
      <c r="G75" s="78">
        <v>30.5</v>
      </c>
      <c r="H75" s="78">
        <v>15.7</v>
      </c>
      <c r="I75" s="52" t="s">
        <v>119</v>
      </c>
      <c r="J75" s="52" t="s">
        <v>120</v>
      </c>
      <c r="K75" s="52" t="s">
        <v>19</v>
      </c>
      <c r="L75" s="53"/>
      <c r="M75" s="79">
        <v>2388</v>
      </c>
      <c r="N75" s="79">
        <v>9000</v>
      </c>
      <c r="O75" s="79">
        <v>13240</v>
      </c>
      <c r="P75" s="80">
        <v>0.2</v>
      </c>
      <c r="Q75" s="80">
        <v>0.61</v>
      </c>
      <c r="R75" s="80">
        <v>1.345</v>
      </c>
      <c r="S75" s="80">
        <v>3.4990000000000001</v>
      </c>
      <c r="T75" s="80">
        <v>4.32</v>
      </c>
      <c r="U75" s="80">
        <v>2.8849999999999998</v>
      </c>
      <c r="V75" s="53"/>
      <c r="W75" s="79">
        <v>2388</v>
      </c>
      <c r="X75" s="79">
        <v>5500</v>
      </c>
      <c r="Y75" s="79">
        <v>13240</v>
      </c>
      <c r="Z75" s="80">
        <v>0.2</v>
      </c>
      <c r="AA75" s="80">
        <v>0.55700000000000005</v>
      </c>
      <c r="AB75" s="80">
        <v>1.345</v>
      </c>
      <c r="AC75" s="80">
        <v>3.4990000000000001</v>
      </c>
      <c r="AD75" s="80">
        <v>2.8929999999999998</v>
      </c>
      <c r="AE75" s="80">
        <v>2.8849999999999998</v>
      </c>
      <c r="AF75" s="53"/>
      <c r="AG75" s="79">
        <v>2388</v>
      </c>
      <c r="AH75" s="89"/>
      <c r="AI75" s="79">
        <v>10488</v>
      </c>
      <c r="AJ75" s="80">
        <v>0.4</v>
      </c>
      <c r="AK75" s="57"/>
      <c r="AL75" s="80">
        <v>1.5529999999999999</v>
      </c>
      <c r="AM75" s="80">
        <v>1.7490000000000001</v>
      </c>
      <c r="AN75" s="57"/>
      <c r="AO75" s="80">
        <v>1.9790000000000001</v>
      </c>
      <c r="AP75" s="53"/>
      <c r="AQ75" s="58">
        <v>0.7921450151057402</v>
      </c>
      <c r="AR75" s="58">
        <v>0.7921450151057402</v>
      </c>
      <c r="AS75" s="53"/>
      <c r="AT75" s="78" t="s">
        <v>143</v>
      </c>
      <c r="AU75" s="78">
        <v>3001</v>
      </c>
      <c r="AV75" s="81" t="s">
        <v>144</v>
      </c>
      <c r="AW75" s="53"/>
      <c r="AX75" s="82">
        <v>-22</v>
      </c>
      <c r="AY75" s="83">
        <v>2388</v>
      </c>
      <c r="AZ75" s="60" t="s">
        <v>145</v>
      </c>
      <c r="BA75" s="83">
        <v>8560</v>
      </c>
      <c r="BB75" s="55">
        <v>0.6</v>
      </c>
      <c r="BC75" s="57"/>
      <c r="BD75" s="55">
        <v>1.367</v>
      </c>
      <c r="BE75" s="55">
        <v>1.1659999999999999</v>
      </c>
      <c r="BF75" s="60"/>
      <c r="BG75" s="55">
        <v>1.835</v>
      </c>
    </row>
    <row r="76" spans="1:59" ht="12.75" x14ac:dyDescent="0.2">
      <c r="A76" s="78" t="s">
        <v>139</v>
      </c>
      <c r="B76" s="78" t="s">
        <v>227</v>
      </c>
      <c r="C76" s="78">
        <v>8177096</v>
      </c>
      <c r="D76" s="78" t="s">
        <v>146</v>
      </c>
      <c r="E76" s="78" t="s">
        <v>147</v>
      </c>
      <c r="F76" s="78">
        <v>10.3</v>
      </c>
      <c r="G76" s="78">
        <v>23</v>
      </c>
      <c r="H76" s="78">
        <v>12.7</v>
      </c>
      <c r="I76" s="52" t="s">
        <v>119</v>
      </c>
      <c r="J76" s="52" t="s">
        <v>120</v>
      </c>
      <c r="K76" s="52" t="s">
        <v>19</v>
      </c>
      <c r="L76" s="53"/>
      <c r="M76" s="79">
        <v>3071</v>
      </c>
      <c r="N76" s="79">
        <v>13000</v>
      </c>
      <c r="O76" s="79">
        <v>13000</v>
      </c>
      <c r="P76" s="80">
        <v>0.2</v>
      </c>
      <c r="Q76" s="80">
        <v>1.212</v>
      </c>
      <c r="R76" s="80">
        <v>1.22</v>
      </c>
      <c r="S76" s="80">
        <v>4.5</v>
      </c>
      <c r="T76" s="80">
        <v>3.1429999999999998</v>
      </c>
      <c r="U76" s="80">
        <v>3.12</v>
      </c>
      <c r="V76" s="53"/>
      <c r="W76" s="79">
        <v>3071</v>
      </c>
      <c r="X76" s="79">
        <v>13000</v>
      </c>
      <c r="Y76" s="79">
        <v>13000</v>
      </c>
      <c r="Z76" s="80">
        <v>0.2</v>
      </c>
      <c r="AA76" s="80">
        <v>1.212</v>
      </c>
      <c r="AB76" s="80">
        <v>1.22</v>
      </c>
      <c r="AC76" s="80">
        <v>4.5</v>
      </c>
      <c r="AD76" s="80">
        <v>3.1429999999999998</v>
      </c>
      <c r="AE76" s="80">
        <v>3.12</v>
      </c>
      <c r="AF76" s="53"/>
      <c r="AG76" s="79">
        <v>3071</v>
      </c>
      <c r="AH76" s="89"/>
      <c r="AI76" s="79">
        <v>13000</v>
      </c>
      <c r="AJ76" s="80">
        <v>0.4</v>
      </c>
      <c r="AK76" s="57"/>
      <c r="AL76" s="80">
        <v>1.38</v>
      </c>
      <c r="AM76" s="80">
        <v>2.25</v>
      </c>
      <c r="AN76" s="57"/>
      <c r="AO76" s="80">
        <v>2.76</v>
      </c>
      <c r="AP76" s="53"/>
      <c r="AQ76" s="58">
        <v>1</v>
      </c>
      <c r="AR76" s="58">
        <v>1</v>
      </c>
      <c r="AS76" s="53"/>
      <c r="AT76" s="78" t="s">
        <v>143</v>
      </c>
      <c r="AU76" s="78">
        <v>2995</v>
      </c>
      <c r="AV76" s="81" t="s">
        <v>144</v>
      </c>
      <c r="AW76" s="53"/>
      <c r="AX76" s="82">
        <v>-22</v>
      </c>
      <c r="AY76" s="83">
        <v>3071</v>
      </c>
      <c r="AZ76" s="60" t="s">
        <v>145</v>
      </c>
      <c r="BA76" s="83">
        <v>9800</v>
      </c>
      <c r="BB76" s="55">
        <v>0.6</v>
      </c>
      <c r="BC76" s="57"/>
      <c r="BD76" s="55">
        <v>1.44</v>
      </c>
      <c r="BE76" s="55">
        <v>1.5</v>
      </c>
      <c r="BF76" s="60"/>
      <c r="BG76" s="55">
        <v>1.99</v>
      </c>
    </row>
    <row r="77" spans="1:59" s="34" customFormat="1" ht="12.75" x14ac:dyDescent="0.2">
      <c r="A77" s="78" t="s">
        <v>139</v>
      </c>
      <c r="B77" s="78" t="s">
        <v>227</v>
      </c>
      <c r="C77" s="78">
        <v>8177105</v>
      </c>
      <c r="D77" s="78" t="s">
        <v>148</v>
      </c>
      <c r="E77" s="78" t="s">
        <v>149</v>
      </c>
      <c r="F77" s="78">
        <v>10.3</v>
      </c>
      <c r="G77" s="78">
        <v>21</v>
      </c>
      <c r="H77" s="78">
        <v>12.5</v>
      </c>
      <c r="I77" s="52" t="s">
        <v>119</v>
      </c>
      <c r="J77" s="52" t="s">
        <v>120</v>
      </c>
      <c r="K77" s="52" t="s">
        <v>19</v>
      </c>
      <c r="L77" s="53"/>
      <c r="M77" s="79">
        <v>3753</v>
      </c>
      <c r="N77" s="79">
        <v>19000</v>
      </c>
      <c r="O77" s="79">
        <v>24566</v>
      </c>
      <c r="P77" s="80">
        <v>0.35</v>
      </c>
      <c r="Q77" s="80">
        <v>1.7969999999999999</v>
      </c>
      <c r="R77" s="80">
        <v>2.5</v>
      </c>
      <c r="S77" s="80">
        <v>3.14</v>
      </c>
      <c r="T77" s="80">
        <v>3.0979999999999999</v>
      </c>
      <c r="U77" s="80">
        <v>2.879</v>
      </c>
      <c r="V77" s="53"/>
      <c r="W77" s="79">
        <v>3753</v>
      </c>
      <c r="X77" s="79">
        <v>12717</v>
      </c>
      <c r="Y77" s="79">
        <v>24566</v>
      </c>
      <c r="Z77" s="80">
        <v>0.35</v>
      </c>
      <c r="AA77" s="80">
        <v>1.49</v>
      </c>
      <c r="AB77" s="80">
        <v>2.5</v>
      </c>
      <c r="AC77" s="80">
        <v>3.14</v>
      </c>
      <c r="AD77" s="80">
        <v>2.5009999999999999</v>
      </c>
      <c r="AE77" s="80">
        <v>2.879</v>
      </c>
      <c r="AF77" s="53"/>
      <c r="AG77" s="79">
        <v>3753</v>
      </c>
      <c r="AH77" s="89"/>
      <c r="AI77" s="79">
        <v>19190</v>
      </c>
      <c r="AJ77" s="80">
        <v>0.55000000000000004</v>
      </c>
      <c r="AK77" s="57"/>
      <c r="AL77" s="80">
        <v>1.97</v>
      </c>
      <c r="AM77" s="80">
        <v>1.9990000000000001</v>
      </c>
      <c r="AN77" s="57"/>
      <c r="AO77" s="80">
        <v>2.85</v>
      </c>
      <c r="AP77" s="53"/>
      <c r="AQ77" s="58">
        <v>0.7811609541642921</v>
      </c>
      <c r="AR77" s="58">
        <v>0.7811609541642921</v>
      </c>
      <c r="AS77" s="53"/>
      <c r="AT77" s="78" t="s">
        <v>143</v>
      </c>
      <c r="AU77" s="78">
        <v>3001</v>
      </c>
      <c r="AV77" s="81" t="s">
        <v>144</v>
      </c>
      <c r="AW77" s="53"/>
      <c r="AX77" s="82">
        <v>-22</v>
      </c>
      <c r="AY77" s="83">
        <v>3753</v>
      </c>
      <c r="AZ77" s="60" t="s">
        <v>145</v>
      </c>
      <c r="BA77" s="83">
        <v>15430</v>
      </c>
      <c r="BB77" s="55">
        <v>0.75</v>
      </c>
      <c r="BC77" s="57"/>
      <c r="BD77" s="55">
        <v>2.14</v>
      </c>
      <c r="BE77" s="55">
        <v>1.466</v>
      </c>
      <c r="BF77" s="60"/>
      <c r="BG77" s="55">
        <v>2.113</v>
      </c>
    </row>
    <row r="78" spans="1:59" s="34" customFormat="1" ht="12.75" x14ac:dyDescent="0.2">
      <c r="A78" s="78" t="s">
        <v>139</v>
      </c>
      <c r="B78" s="78" t="s">
        <v>228</v>
      </c>
      <c r="C78" s="78">
        <v>8177084</v>
      </c>
      <c r="D78" s="78" t="s">
        <v>141</v>
      </c>
      <c r="E78" s="78" t="s">
        <v>142</v>
      </c>
      <c r="F78" s="78">
        <v>10.3</v>
      </c>
      <c r="G78" s="78">
        <v>30.5</v>
      </c>
      <c r="H78" s="78">
        <v>15.7</v>
      </c>
      <c r="I78" s="52" t="s">
        <v>119</v>
      </c>
      <c r="J78" s="52" t="s">
        <v>120</v>
      </c>
      <c r="K78" s="52" t="s">
        <v>19</v>
      </c>
      <c r="L78" s="53"/>
      <c r="M78" s="79">
        <v>2388</v>
      </c>
      <c r="N78" s="79">
        <v>9000</v>
      </c>
      <c r="O78" s="79">
        <v>13240</v>
      </c>
      <c r="P78" s="80">
        <v>0.2</v>
      </c>
      <c r="Q78" s="80">
        <v>0.61</v>
      </c>
      <c r="R78" s="80">
        <v>1.345</v>
      </c>
      <c r="S78" s="80">
        <v>3.4990000000000001</v>
      </c>
      <c r="T78" s="80">
        <v>4.32</v>
      </c>
      <c r="U78" s="80">
        <v>2.8849999999999998</v>
      </c>
      <c r="V78" s="53"/>
      <c r="W78" s="79">
        <v>2388</v>
      </c>
      <c r="X78" s="79">
        <v>5500</v>
      </c>
      <c r="Y78" s="79">
        <v>13240</v>
      </c>
      <c r="Z78" s="80">
        <v>0.2</v>
      </c>
      <c r="AA78" s="80">
        <v>0.55700000000000005</v>
      </c>
      <c r="AB78" s="80">
        <v>1.345</v>
      </c>
      <c r="AC78" s="80">
        <v>3.4990000000000001</v>
      </c>
      <c r="AD78" s="80">
        <v>2.8929999999999998</v>
      </c>
      <c r="AE78" s="80">
        <v>2.8849999999999998</v>
      </c>
      <c r="AF78" s="53"/>
      <c r="AG78" s="79">
        <v>2388</v>
      </c>
      <c r="AH78" s="89"/>
      <c r="AI78" s="79">
        <v>10488</v>
      </c>
      <c r="AJ78" s="80">
        <v>0.4</v>
      </c>
      <c r="AK78" s="57"/>
      <c r="AL78" s="80">
        <v>1.5529999999999999</v>
      </c>
      <c r="AM78" s="80">
        <v>1.7490000000000001</v>
      </c>
      <c r="AN78" s="57"/>
      <c r="AO78" s="80">
        <v>1.9790000000000001</v>
      </c>
      <c r="AP78" s="53"/>
      <c r="AQ78" s="58">
        <v>0.7921450151057402</v>
      </c>
      <c r="AR78" s="58">
        <v>0.7921450151057402</v>
      </c>
      <c r="AS78" s="53"/>
      <c r="AT78" s="78" t="s">
        <v>143</v>
      </c>
      <c r="AU78" s="78">
        <v>3002</v>
      </c>
      <c r="AV78" s="81" t="s">
        <v>144</v>
      </c>
      <c r="AW78" s="53"/>
      <c r="AX78" s="82">
        <v>-22</v>
      </c>
      <c r="AY78" s="83">
        <v>2388</v>
      </c>
      <c r="AZ78" s="60" t="s">
        <v>145</v>
      </c>
      <c r="BA78" s="83">
        <v>8560</v>
      </c>
      <c r="BB78" s="55">
        <v>0.6</v>
      </c>
      <c r="BC78" s="57"/>
      <c r="BD78" s="55">
        <v>1.367</v>
      </c>
      <c r="BE78" s="55">
        <v>1.1659999999999999</v>
      </c>
      <c r="BF78" s="60"/>
      <c r="BG78" s="55">
        <v>1.835</v>
      </c>
    </row>
    <row r="79" spans="1:59" s="34" customFormat="1" ht="12.75" x14ac:dyDescent="0.2">
      <c r="A79" s="78" t="s">
        <v>139</v>
      </c>
      <c r="B79" s="78" t="s">
        <v>228</v>
      </c>
      <c r="C79" s="78">
        <v>8177093</v>
      </c>
      <c r="D79" s="78" t="s">
        <v>146</v>
      </c>
      <c r="E79" s="78" t="s">
        <v>147</v>
      </c>
      <c r="F79" s="78">
        <v>10.3</v>
      </c>
      <c r="G79" s="78">
        <v>23</v>
      </c>
      <c r="H79" s="78">
        <v>12.7</v>
      </c>
      <c r="I79" s="52" t="s">
        <v>119</v>
      </c>
      <c r="J79" s="52" t="s">
        <v>120</v>
      </c>
      <c r="K79" s="52" t="s">
        <v>19</v>
      </c>
      <c r="L79" s="53"/>
      <c r="M79" s="79">
        <v>3071</v>
      </c>
      <c r="N79" s="79">
        <v>13000</v>
      </c>
      <c r="O79" s="79">
        <v>13000</v>
      </c>
      <c r="P79" s="80">
        <v>0.2</v>
      </c>
      <c r="Q79" s="80">
        <v>1.212</v>
      </c>
      <c r="R79" s="80">
        <v>1.22</v>
      </c>
      <c r="S79" s="80">
        <v>4.5</v>
      </c>
      <c r="T79" s="80">
        <v>3.1429999999999998</v>
      </c>
      <c r="U79" s="80">
        <v>3.12</v>
      </c>
      <c r="V79" s="53"/>
      <c r="W79" s="79">
        <v>3071</v>
      </c>
      <c r="X79" s="79">
        <v>13000</v>
      </c>
      <c r="Y79" s="79">
        <v>13000</v>
      </c>
      <c r="Z79" s="80">
        <v>0.2</v>
      </c>
      <c r="AA79" s="80">
        <v>1.212</v>
      </c>
      <c r="AB79" s="80">
        <v>1.22</v>
      </c>
      <c r="AC79" s="80">
        <v>4.5</v>
      </c>
      <c r="AD79" s="80">
        <v>3.1429999999999998</v>
      </c>
      <c r="AE79" s="80">
        <v>3.12</v>
      </c>
      <c r="AF79" s="53"/>
      <c r="AG79" s="79">
        <v>3071</v>
      </c>
      <c r="AH79" s="89"/>
      <c r="AI79" s="79">
        <v>13000</v>
      </c>
      <c r="AJ79" s="80">
        <v>0.4</v>
      </c>
      <c r="AK79" s="57"/>
      <c r="AL79" s="80">
        <v>1.38</v>
      </c>
      <c r="AM79" s="80">
        <v>2.25</v>
      </c>
      <c r="AN79" s="57"/>
      <c r="AO79" s="80">
        <v>2.76</v>
      </c>
      <c r="AP79" s="53"/>
      <c r="AQ79" s="58">
        <v>1</v>
      </c>
      <c r="AR79" s="58">
        <v>1</v>
      </c>
      <c r="AS79" s="53"/>
      <c r="AT79" s="78" t="s">
        <v>143</v>
      </c>
      <c r="AU79" s="78">
        <v>2996</v>
      </c>
      <c r="AV79" s="81" t="s">
        <v>144</v>
      </c>
      <c r="AW79" s="53"/>
      <c r="AX79" s="82">
        <v>-22</v>
      </c>
      <c r="AY79" s="83">
        <v>3071</v>
      </c>
      <c r="AZ79" s="60" t="s">
        <v>145</v>
      </c>
      <c r="BA79" s="83">
        <v>9800</v>
      </c>
      <c r="BB79" s="55">
        <v>0.6</v>
      </c>
      <c r="BC79" s="57"/>
      <c r="BD79" s="55">
        <v>1.44</v>
      </c>
      <c r="BE79" s="55">
        <v>1.5</v>
      </c>
      <c r="BF79" s="60"/>
      <c r="BG79" s="55">
        <v>1.99</v>
      </c>
    </row>
    <row r="80" spans="1:59" s="34" customFormat="1" ht="12.75" x14ac:dyDescent="0.2">
      <c r="A80" s="78" t="s">
        <v>139</v>
      </c>
      <c r="B80" s="78" t="s">
        <v>228</v>
      </c>
      <c r="C80" s="78">
        <v>8177102</v>
      </c>
      <c r="D80" s="78" t="s">
        <v>148</v>
      </c>
      <c r="E80" s="78" t="s">
        <v>149</v>
      </c>
      <c r="F80" s="78">
        <v>10.3</v>
      </c>
      <c r="G80" s="78">
        <v>21</v>
      </c>
      <c r="H80" s="78">
        <v>12.5</v>
      </c>
      <c r="I80" s="52" t="s">
        <v>119</v>
      </c>
      <c r="J80" s="52" t="s">
        <v>120</v>
      </c>
      <c r="K80" s="52" t="s">
        <v>19</v>
      </c>
      <c r="L80" s="53"/>
      <c r="M80" s="79">
        <v>3753</v>
      </c>
      <c r="N80" s="79">
        <v>19000</v>
      </c>
      <c r="O80" s="79">
        <v>24566</v>
      </c>
      <c r="P80" s="80">
        <v>0.35</v>
      </c>
      <c r="Q80" s="80">
        <v>1.7969999999999999</v>
      </c>
      <c r="R80" s="80">
        <v>2.5</v>
      </c>
      <c r="S80" s="80">
        <v>3.14</v>
      </c>
      <c r="T80" s="80">
        <v>3.0979999999999999</v>
      </c>
      <c r="U80" s="80">
        <v>2.879</v>
      </c>
      <c r="V80" s="53"/>
      <c r="W80" s="79">
        <v>3753</v>
      </c>
      <c r="X80" s="79">
        <v>12717</v>
      </c>
      <c r="Y80" s="79">
        <v>24566</v>
      </c>
      <c r="Z80" s="80">
        <v>0.35</v>
      </c>
      <c r="AA80" s="80">
        <v>1.49</v>
      </c>
      <c r="AB80" s="80">
        <v>2.5</v>
      </c>
      <c r="AC80" s="80">
        <v>3.14</v>
      </c>
      <c r="AD80" s="80">
        <v>2.5009999999999999</v>
      </c>
      <c r="AE80" s="80">
        <v>2.879</v>
      </c>
      <c r="AF80" s="53"/>
      <c r="AG80" s="79">
        <v>3753</v>
      </c>
      <c r="AH80" s="89"/>
      <c r="AI80" s="79">
        <v>19190</v>
      </c>
      <c r="AJ80" s="80">
        <v>0.55000000000000004</v>
      </c>
      <c r="AK80" s="57"/>
      <c r="AL80" s="80">
        <v>1.97</v>
      </c>
      <c r="AM80" s="80">
        <v>1.9990000000000001</v>
      </c>
      <c r="AN80" s="57"/>
      <c r="AO80" s="80">
        <v>2.85</v>
      </c>
      <c r="AP80" s="53"/>
      <c r="AQ80" s="58">
        <v>0.7811609541642921</v>
      </c>
      <c r="AR80" s="58">
        <v>0.7811609541642921</v>
      </c>
      <c r="AS80" s="53"/>
      <c r="AT80" s="78" t="s">
        <v>143</v>
      </c>
      <c r="AU80" s="78">
        <v>3002</v>
      </c>
      <c r="AV80" s="81" t="s">
        <v>144</v>
      </c>
      <c r="AW80" s="53"/>
      <c r="AX80" s="82">
        <v>-22</v>
      </c>
      <c r="AY80" s="83">
        <v>3753</v>
      </c>
      <c r="AZ80" s="60" t="s">
        <v>145</v>
      </c>
      <c r="BA80" s="83">
        <v>15430</v>
      </c>
      <c r="BB80" s="55">
        <v>0.75</v>
      </c>
      <c r="BC80" s="57"/>
      <c r="BD80" s="55">
        <v>2.14</v>
      </c>
      <c r="BE80" s="55">
        <v>1.466</v>
      </c>
      <c r="BF80" s="60"/>
      <c r="BG80" s="55">
        <v>2.113</v>
      </c>
    </row>
    <row r="81" spans="1:59" s="34" customFormat="1" ht="12.75" x14ac:dyDescent="0.2">
      <c r="A81" s="52" t="s">
        <v>229</v>
      </c>
      <c r="B81" s="52" t="s">
        <v>229</v>
      </c>
      <c r="C81" s="52">
        <v>6970203</v>
      </c>
      <c r="D81" s="52" t="s">
        <v>230</v>
      </c>
      <c r="E81" s="52" t="s">
        <v>231</v>
      </c>
      <c r="F81" s="52">
        <v>10</v>
      </c>
      <c r="G81" s="52">
        <v>18</v>
      </c>
      <c r="H81" s="52">
        <v>13</v>
      </c>
      <c r="I81" s="52" t="s">
        <v>119</v>
      </c>
      <c r="J81" s="52" t="s">
        <v>120</v>
      </c>
      <c r="K81" s="52" t="s">
        <v>19</v>
      </c>
      <c r="L81" s="53"/>
      <c r="M81" s="54">
        <v>4000</v>
      </c>
      <c r="N81" s="54">
        <v>9000</v>
      </c>
      <c r="O81" s="54">
        <v>10140</v>
      </c>
      <c r="P81" s="55">
        <v>0.27</v>
      </c>
      <c r="Q81" s="55">
        <v>0.65</v>
      </c>
      <c r="R81" s="55">
        <v>0.82</v>
      </c>
      <c r="S81" s="55">
        <v>4.3419738613173546</v>
      </c>
      <c r="T81" s="55">
        <v>4.5089728559834077</v>
      </c>
      <c r="U81" s="55">
        <v>3.624224401681297</v>
      </c>
      <c r="V81" s="53"/>
      <c r="W81" s="54">
        <v>3200</v>
      </c>
      <c r="X81" s="54">
        <v>5600</v>
      </c>
      <c r="Y81" s="54">
        <v>7190</v>
      </c>
      <c r="Z81" s="55">
        <v>0.27</v>
      </c>
      <c r="AA81" s="55">
        <v>0.52</v>
      </c>
      <c r="AB81" s="55">
        <v>0.64</v>
      </c>
      <c r="AC81" s="55">
        <v>3.4735790890538838</v>
      </c>
      <c r="AD81" s="55">
        <v>3.1562809991883847</v>
      </c>
      <c r="AE81" s="55">
        <v>3.2926069753810085</v>
      </c>
      <c r="AF81" s="53"/>
      <c r="AG81" s="54">
        <v>2800</v>
      </c>
      <c r="AH81" s="89"/>
      <c r="AI81" s="54">
        <v>6000</v>
      </c>
      <c r="AJ81" s="55">
        <v>0.27</v>
      </c>
      <c r="AK81" s="57"/>
      <c r="AL81" s="55">
        <v>0.75</v>
      </c>
      <c r="AM81" s="55">
        <v>3.0393817029221482</v>
      </c>
      <c r="AN81" s="57"/>
      <c r="AO81" s="55">
        <v>2.3446658851113718</v>
      </c>
      <c r="AP81" s="53"/>
      <c r="AQ81" s="58">
        <f t="shared" ref="AQ81:AQ89" si="4">AI81/O81</f>
        <v>0.59171597633136097</v>
      </c>
      <c r="AR81" s="58">
        <f t="shared" ref="AR81:AR89" si="5">AI81/Y81</f>
        <v>0.83449235048678716</v>
      </c>
      <c r="AS81" s="53"/>
      <c r="AT81" s="52" t="s">
        <v>124</v>
      </c>
      <c r="AU81" s="52"/>
      <c r="AV81" s="59"/>
      <c r="AW81" s="53"/>
      <c r="AX81" s="52" t="s">
        <v>124</v>
      </c>
      <c r="AY81" s="54"/>
      <c r="AZ81" s="60"/>
      <c r="BA81" s="54"/>
      <c r="BB81" s="55"/>
      <c r="BC81" s="57"/>
      <c r="BD81" s="55"/>
      <c r="BE81" s="55"/>
      <c r="BF81" s="60"/>
      <c r="BG81" s="55"/>
    </row>
    <row r="82" spans="1:59" s="34" customFormat="1" ht="12.75" x14ac:dyDescent="0.2">
      <c r="A82" s="95" t="s">
        <v>229</v>
      </c>
      <c r="B82" s="95" t="s">
        <v>229</v>
      </c>
      <c r="C82" s="95">
        <v>6970204</v>
      </c>
      <c r="D82" s="95" t="s">
        <v>232</v>
      </c>
      <c r="E82" s="95" t="s">
        <v>233</v>
      </c>
      <c r="F82" s="95">
        <v>10</v>
      </c>
      <c r="G82" s="95">
        <v>20</v>
      </c>
      <c r="H82" s="95">
        <v>13</v>
      </c>
      <c r="I82" s="95" t="s">
        <v>119</v>
      </c>
      <c r="J82" s="103" t="s">
        <v>120</v>
      </c>
      <c r="K82" s="103" t="s">
        <v>19</v>
      </c>
      <c r="L82" s="123"/>
      <c r="M82" s="124">
        <v>4780</v>
      </c>
      <c r="N82" s="124">
        <v>12600</v>
      </c>
      <c r="O82" s="124">
        <v>14190</v>
      </c>
      <c r="P82" s="98">
        <v>0.27100000000000002</v>
      </c>
      <c r="Q82" s="98">
        <v>0.97</v>
      </c>
      <c r="R82" s="98">
        <v>1.1200000000000001</v>
      </c>
      <c r="S82" s="98">
        <v>5.16</v>
      </c>
      <c r="T82" s="98">
        <v>3.8</v>
      </c>
      <c r="U82" s="98">
        <v>3.71</v>
      </c>
      <c r="V82" s="96"/>
      <c r="W82" s="97">
        <v>3750</v>
      </c>
      <c r="X82" s="97">
        <v>9000</v>
      </c>
      <c r="Y82" s="97">
        <v>10070</v>
      </c>
      <c r="Z82" s="98">
        <v>0.37</v>
      </c>
      <c r="AA82" s="98">
        <v>1.1200000000000001</v>
      </c>
      <c r="AB82" s="98">
        <v>1.2</v>
      </c>
      <c r="AC82" s="98">
        <v>2.91</v>
      </c>
      <c r="AD82" s="98">
        <v>2.34</v>
      </c>
      <c r="AE82" s="98">
        <v>2.4500000000000002</v>
      </c>
      <c r="AF82" s="96"/>
      <c r="AG82" s="97">
        <v>2380</v>
      </c>
      <c r="AH82" s="89"/>
      <c r="AI82" s="97">
        <v>6930</v>
      </c>
      <c r="AJ82" s="98">
        <v>0.24</v>
      </c>
      <c r="AK82" s="57"/>
      <c r="AL82" s="98">
        <v>0.88</v>
      </c>
      <c r="AM82" s="98">
        <v>2.82</v>
      </c>
      <c r="AN82" s="57"/>
      <c r="AO82" s="98">
        <v>2.2999999999999998</v>
      </c>
      <c r="AP82" s="101"/>
      <c r="AQ82" s="102">
        <f t="shared" si="4"/>
        <v>0.48837209302325579</v>
      </c>
      <c r="AR82" s="102">
        <f t="shared" si="5"/>
        <v>0.68818272095332667</v>
      </c>
      <c r="AS82" s="101"/>
      <c r="AT82" s="121" t="s">
        <v>124</v>
      </c>
      <c r="AU82" s="121"/>
      <c r="AV82" s="104"/>
      <c r="AW82" s="101"/>
      <c r="AX82" s="121" t="s">
        <v>124</v>
      </c>
      <c r="AY82" s="121"/>
      <c r="AZ82" s="60"/>
      <c r="BA82" s="121"/>
      <c r="BB82" s="125"/>
      <c r="BC82" s="57"/>
      <c r="BD82" s="125"/>
      <c r="BE82" s="125"/>
      <c r="BF82" s="60"/>
      <c r="BG82" s="125"/>
    </row>
    <row r="83" spans="1:59" s="34" customFormat="1" ht="12.75" x14ac:dyDescent="0.2">
      <c r="A83" s="95" t="s">
        <v>229</v>
      </c>
      <c r="B83" s="95" t="s">
        <v>229</v>
      </c>
      <c r="C83" s="95">
        <v>8028525</v>
      </c>
      <c r="D83" s="95" t="s">
        <v>234</v>
      </c>
      <c r="E83" s="95" t="s">
        <v>235</v>
      </c>
      <c r="F83" s="95">
        <v>10</v>
      </c>
      <c r="G83" s="95">
        <v>20</v>
      </c>
      <c r="H83" s="95">
        <v>12.5</v>
      </c>
      <c r="I83" s="95" t="s">
        <v>119</v>
      </c>
      <c r="J83" s="103" t="s">
        <v>120</v>
      </c>
      <c r="K83" s="103" t="s">
        <v>19</v>
      </c>
      <c r="L83" s="96"/>
      <c r="M83" s="126">
        <v>6800</v>
      </c>
      <c r="N83" s="126">
        <v>27700</v>
      </c>
      <c r="O83" s="126">
        <v>34800</v>
      </c>
      <c r="P83" s="127">
        <v>0.55000000000000004</v>
      </c>
      <c r="Q83" s="98">
        <v>2.35</v>
      </c>
      <c r="R83" s="98">
        <v>3.3</v>
      </c>
      <c r="S83" s="98">
        <v>3.62</v>
      </c>
      <c r="T83" s="98">
        <v>3.45</v>
      </c>
      <c r="U83" s="98">
        <v>3.09</v>
      </c>
      <c r="V83" s="96"/>
      <c r="W83" s="128">
        <v>5800</v>
      </c>
      <c r="X83" s="128">
        <v>18500</v>
      </c>
      <c r="Y83" s="128">
        <v>26000</v>
      </c>
      <c r="Z83" s="98">
        <v>0.57999999999999996</v>
      </c>
      <c r="AA83" s="98">
        <v>1.9</v>
      </c>
      <c r="AB83" s="98">
        <v>3.25</v>
      </c>
      <c r="AC83" s="98">
        <v>2.93</v>
      </c>
      <c r="AD83" s="98">
        <v>2.85</v>
      </c>
      <c r="AE83" s="98">
        <v>2.35</v>
      </c>
      <c r="AF83" s="96"/>
      <c r="AG83" s="128">
        <v>4700</v>
      </c>
      <c r="AH83" s="89"/>
      <c r="AI83" s="128">
        <v>20500</v>
      </c>
      <c r="AJ83" s="98">
        <v>0.55000000000000004</v>
      </c>
      <c r="AK83" s="57"/>
      <c r="AL83" s="98">
        <v>2.8</v>
      </c>
      <c r="AM83" s="98">
        <v>2.5099999999999998</v>
      </c>
      <c r="AN83" s="57"/>
      <c r="AO83" s="98">
        <v>2.15</v>
      </c>
      <c r="AP83" s="96"/>
      <c r="AQ83" s="102">
        <f t="shared" si="4"/>
        <v>0.58908045977011492</v>
      </c>
      <c r="AR83" s="102">
        <f t="shared" si="5"/>
        <v>0.78846153846153844</v>
      </c>
      <c r="AS83" s="96"/>
      <c r="AT83" s="121" t="s">
        <v>124</v>
      </c>
      <c r="AU83" s="95"/>
      <c r="AV83" s="104"/>
      <c r="AW83" s="96"/>
      <c r="AX83" s="121" t="s">
        <v>124</v>
      </c>
      <c r="AY83" s="128"/>
      <c r="AZ83" s="60"/>
      <c r="BA83" s="128"/>
      <c r="BB83" s="98"/>
      <c r="BC83" s="57"/>
      <c r="BD83" s="98"/>
      <c r="BE83" s="98"/>
      <c r="BF83" s="60"/>
      <c r="BG83" s="98"/>
    </row>
    <row r="84" spans="1:59" ht="12.75" x14ac:dyDescent="0.2">
      <c r="A84" s="116" t="s">
        <v>229</v>
      </c>
      <c r="B84" s="116" t="s">
        <v>229</v>
      </c>
      <c r="C84" s="116">
        <v>8862057</v>
      </c>
      <c r="D84" s="116" t="s">
        <v>236</v>
      </c>
      <c r="E84" s="116" t="s">
        <v>237</v>
      </c>
      <c r="F84" s="116">
        <v>10</v>
      </c>
      <c r="G84" s="116">
        <v>20</v>
      </c>
      <c r="H84" s="116">
        <v>12.5</v>
      </c>
      <c r="I84" s="95" t="s">
        <v>119</v>
      </c>
      <c r="J84" s="103" t="s">
        <v>120</v>
      </c>
      <c r="K84" s="103" t="s">
        <v>19</v>
      </c>
      <c r="L84" s="123"/>
      <c r="M84" s="129">
        <v>6800</v>
      </c>
      <c r="N84" s="129">
        <v>20400</v>
      </c>
      <c r="O84" s="129">
        <v>26400</v>
      </c>
      <c r="P84" s="118">
        <v>0.55000000000000004</v>
      </c>
      <c r="Q84" s="118">
        <v>1.64</v>
      </c>
      <c r="R84" s="118">
        <v>3.1</v>
      </c>
      <c r="S84" s="118">
        <v>3.6240000000000001</v>
      </c>
      <c r="T84" s="118">
        <v>3.6459999999999999</v>
      </c>
      <c r="U84" s="118">
        <v>2.496</v>
      </c>
      <c r="V84" s="123"/>
      <c r="W84" s="129">
        <v>5800</v>
      </c>
      <c r="X84" s="129">
        <v>18500</v>
      </c>
      <c r="Y84" s="129">
        <v>20400</v>
      </c>
      <c r="Z84" s="118">
        <v>0.57999999999999996</v>
      </c>
      <c r="AA84" s="118">
        <v>1.9</v>
      </c>
      <c r="AB84" s="118">
        <v>2.95</v>
      </c>
      <c r="AC84" s="118">
        <v>2.931</v>
      </c>
      <c r="AD84" s="118">
        <v>2.8540000000000001</v>
      </c>
      <c r="AE84" s="118">
        <v>2.0270000000000001</v>
      </c>
      <c r="AF84" s="123"/>
      <c r="AG84" s="129">
        <v>4700</v>
      </c>
      <c r="AH84" s="89"/>
      <c r="AI84" s="129">
        <v>20400</v>
      </c>
      <c r="AJ84" s="118">
        <v>0.55000000000000004</v>
      </c>
      <c r="AK84" s="57"/>
      <c r="AL84" s="118">
        <v>3.15</v>
      </c>
      <c r="AM84" s="118">
        <v>2.5049999999999999</v>
      </c>
      <c r="AN84" s="57"/>
      <c r="AO84" s="118">
        <v>1.8979999999999999</v>
      </c>
      <c r="AP84" s="123"/>
      <c r="AQ84" s="102">
        <f t="shared" si="4"/>
        <v>0.77272727272727271</v>
      </c>
      <c r="AR84" s="102">
        <f t="shared" si="5"/>
        <v>1</v>
      </c>
      <c r="AS84" s="123"/>
      <c r="AT84" s="130" t="s">
        <v>143</v>
      </c>
      <c r="AU84" s="116" t="s">
        <v>238</v>
      </c>
      <c r="AV84" s="119" t="s">
        <v>239</v>
      </c>
      <c r="AW84" s="96"/>
      <c r="AX84" s="121" t="s">
        <v>124</v>
      </c>
      <c r="AY84" s="128"/>
      <c r="AZ84" s="60"/>
      <c r="BA84" s="128"/>
      <c r="BB84" s="98"/>
      <c r="BC84" s="57"/>
      <c r="BD84" s="98"/>
      <c r="BE84" s="98"/>
      <c r="BF84" s="60"/>
      <c r="BG84" s="98"/>
    </row>
    <row r="85" spans="1:59" ht="12.75" x14ac:dyDescent="0.2">
      <c r="A85" s="95" t="s">
        <v>229</v>
      </c>
      <c r="B85" s="95" t="s">
        <v>229</v>
      </c>
      <c r="C85" s="95">
        <v>8021588</v>
      </c>
      <c r="D85" s="95" t="s">
        <v>240</v>
      </c>
      <c r="E85" s="95" t="s">
        <v>241</v>
      </c>
      <c r="F85" s="95">
        <v>11</v>
      </c>
      <c r="G85" s="95">
        <v>23</v>
      </c>
      <c r="H85" s="95">
        <v>12.5</v>
      </c>
      <c r="I85" s="95" t="s">
        <v>119</v>
      </c>
      <c r="J85" s="103" t="s">
        <v>120</v>
      </c>
      <c r="K85" s="103" t="s">
        <v>19</v>
      </c>
      <c r="L85" s="123"/>
      <c r="M85" s="124">
        <v>4100</v>
      </c>
      <c r="N85" s="124">
        <v>16000</v>
      </c>
      <c r="O85" s="124">
        <v>19800</v>
      </c>
      <c r="P85" s="127">
        <v>0.22500000000000001</v>
      </c>
      <c r="Q85" s="98">
        <v>1.25</v>
      </c>
      <c r="R85" s="98">
        <v>1.66</v>
      </c>
      <c r="S85" s="98">
        <v>5.33</v>
      </c>
      <c r="T85" s="98">
        <v>3.75</v>
      </c>
      <c r="U85" s="98">
        <v>3.49</v>
      </c>
      <c r="V85" s="96"/>
      <c r="W85" s="97">
        <v>3550</v>
      </c>
      <c r="X85" s="97">
        <v>12220</v>
      </c>
      <c r="Y85" s="97">
        <v>13120</v>
      </c>
      <c r="Z85" s="98">
        <v>0.33</v>
      </c>
      <c r="AA85" s="98">
        <v>1.19</v>
      </c>
      <c r="AB85" s="98">
        <v>1.25</v>
      </c>
      <c r="AC85" s="98">
        <v>3.11</v>
      </c>
      <c r="AD85" s="98">
        <v>3</v>
      </c>
      <c r="AE85" s="98">
        <v>3.07</v>
      </c>
      <c r="AF85" s="96"/>
      <c r="AG85" s="97">
        <v>2960</v>
      </c>
      <c r="AH85" s="89"/>
      <c r="AI85" s="97">
        <v>10160</v>
      </c>
      <c r="AJ85" s="98">
        <v>0.3</v>
      </c>
      <c r="AK85" s="57"/>
      <c r="AL85" s="98">
        <v>1.21</v>
      </c>
      <c r="AM85" s="98">
        <v>2.85</v>
      </c>
      <c r="AN85" s="57"/>
      <c r="AO85" s="98">
        <v>2.46</v>
      </c>
      <c r="AP85" s="131"/>
      <c r="AQ85" s="102">
        <f t="shared" si="4"/>
        <v>0.5131313131313131</v>
      </c>
      <c r="AR85" s="102">
        <f t="shared" si="5"/>
        <v>0.77439024390243905</v>
      </c>
      <c r="AS85" s="131"/>
      <c r="AT85" s="121" t="s">
        <v>124</v>
      </c>
      <c r="AU85" s="121"/>
      <c r="AV85" s="104"/>
      <c r="AW85" s="131"/>
      <c r="AX85" s="121" t="s">
        <v>124</v>
      </c>
      <c r="AY85" s="121"/>
      <c r="AZ85" s="60"/>
      <c r="BA85" s="121"/>
      <c r="BB85" s="125"/>
      <c r="BC85" s="57"/>
      <c r="BD85" s="125"/>
      <c r="BE85" s="125"/>
      <c r="BF85" s="60"/>
      <c r="BG85" s="125"/>
    </row>
    <row r="86" spans="1:59" ht="12.75" x14ac:dyDescent="0.2">
      <c r="A86" s="95" t="s">
        <v>229</v>
      </c>
      <c r="B86" s="95" t="s">
        <v>229</v>
      </c>
      <c r="C86" s="95">
        <v>8028490</v>
      </c>
      <c r="D86" s="95" t="s">
        <v>242</v>
      </c>
      <c r="E86" s="95" t="s">
        <v>243</v>
      </c>
      <c r="F86" s="95">
        <v>11</v>
      </c>
      <c r="G86" s="95">
        <v>21</v>
      </c>
      <c r="H86" s="95">
        <v>12.6</v>
      </c>
      <c r="I86" s="95" t="s">
        <v>119</v>
      </c>
      <c r="J86" s="103" t="s">
        <v>120</v>
      </c>
      <c r="K86" s="103" t="s">
        <v>19</v>
      </c>
      <c r="L86" s="96"/>
      <c r="M86" s="126">
        <v>5400</v>
      </c>
      <c r="N86" s="126">
        <v>22000</v>
      </c>
      <c r="O86" s="126">
        <v>26400</v>
      </c>
      <c r="P86" s="127">
        <v>0.4</v>
      </c>
      <c r="Q86" s="98">
        <v>1.83</v>
      </c>
      <c r="R86" s="98">
        <v>2.9</v>
      </c>
      <c r="S86" s="98">
        <v>3.96</v>
      </c>
      <c r="T86" s="98">
        <v>3.52</v>
      </c>
      <c r="U86" s="98">
        <v>2.67</v>
      </c>
      <c r="V86" s="96"/>
      <c r="W86" s="128">
        <v>4500</v>
      </c>
      <c r="X86" s="128">
        <v>14000</v>
      </c>
      <c r="Y86" s="128">
        <v>19600</v>
      </c>
      <c r="Z86" s="98">
        <v>0.45</v>
      </c>
      <c r="AA86" s="98">
        <v>1.5</v>
      </c>
      <c r="AB86" s="98">
        <v>2.7</v>
      </c>
      <c r="AC86" s="98">
        <v>2.93</v>
      </c>
      <c r="AD86" s="98">
        <v>2.74</v>
      </c>
      <c r="AE86" s="98">
        <v>2.13</v>
      </c>
      <c r="AF86" s="96"/>
      <c r="AG86" s="128">
        <v>3800</v>
      </c>
      <c r="AH86" s="89"/>
      <c r="AI86" s="128">
        <v>14900</v>
      </c>
      <c r="AJ86" s="98">
        <v>0.43</v>
      </c>
      <c r="AK86" s="57"/>
      <c r="AL86" s="98">
        <v>2.1</v>
      </c>
      <c r="AM86" s="98">
        <v>2.59</v>
      </c>
      <c r="AN86" s="57"/>
      <c r="AO86" s="98">
        <v>2.08</v>
      </c>
      <c r="AP86" s="96"/>
      <c r="AQ86" s="102">
        <f t="shared" si="4"/>
        <v>0.56439393939393945</v>
      </c>
      <c r="AR86" s="102">
        <f t="shared" si="5"/>
        <v>0.76020408163265307</v>
      </c>
      <c r="AS86" s="96"/>
      <c r="AT86" s="121" t="s">
        <v>124</v>
      </c>
      <c r="AU86" s="95"/>
      <c r="AV86" s="104"/>
      <c r="AW86" s="96"/>
      <c r="AX86" s="121" t="s">
        <v>124</v>
      </c>
      <c r="AY86" s="128"/>
      <c r="AZ86" s="60"/>
      <c r="BA86" s="128"/>
      <c r="BB86" s="98"/>
      <c r="BC86" s="57"/>
      <c r="BD86" s="98"/>
      <c r="BE86" s="98"/>
      <c r="BF86" s="60"/>
      <c r="BG86" s="98"/>
    </row>
    <row r="87" spans="1:59" ht="12.75" x14ac:dyDescent="0.2">
      <c r="A87" s="95" t="s">
        <v>229</v>
      </c>
      <c r="B87" s="95" t="s">
        <v>229</v>
      </c>
      <c r="C87" s="95">
        <v>8028528</v>
      </c>
      <c r="D87" s="95" t="s">
        <v>244</v>
      </c>
      <c r="E87" s="95" t="s">
        <v>245</v>
      </c>
      <c r="F87" s="95">
        <v>12</v>
      </c>
      <c r="G87" s="95">
        <v>23.5</v>
      </c>
      <c r="H87" s="95">
        <v>14.5</v>
      </c>
      <c r="I87" s="95" t="s">
        <v>119</v>
      </c>
      <c r="J87" s="103" t="s">
        <v>120</v>
      </c>
      <c r="K87" s="103" t="s">
        <v>19</v>
      </c>
      <c r="L87" s="123"/>
      <c r="M87" s="126">
        <v>4000</v>
      </c>
      <c r="N87" s="126">
        <v>10000</v>
      </c>
      <c r="O87" s="126">
        <v>15000</v>
      </c>
      <c r="P87" s="127">
        <v>0.25</v>
      </c>
      <c r="Q87" s="98">
        <v>0.65</v>
      </c>
      <c r="R87" s="98">
        <v>1.2</v>
      </c>
      <c r="S87" s="98">
        <v>4.6900000000000004</v>
      </c>
      <c r="T87" s="98">
        <v>4.51</v>
      </c>
      <c r="U87" s="98">
        <v>3.66</v>
      </c>
      <c r="V87" s="96"/>
      <c r="W87" s="128">
        <v>3200</v>
      </c>
      <c r="X87" s="128">
        <v>7400</v>
      </c>
      <c r="Y87" s="128">
        <v>10800</v>
      </c>
      <c r="Z87" s="98">
        <v>0.27</v>
      </c>
      <c r="AA87" s="98">
        <v>0.63</v>
      </c>
      <c r="AB87" s="98">
        <v>1.1000000000000001</v>
      </c>
      <c r="AC87" s="98">
        <v>3.54</v>
      </c>
      <c r="AD87" s="98">
        <v>3.44</v>
      </c>
      <c r="AE87" s="98">
        <v>2.88</v>
      </c>
      <c r="AF87" s="96"/>
      <c r="AG87" s="128">
        <v>2800</v>
      </c>
      <c r="AH87" s="89"/>
      <c r="AI87" s="128">
        <v>10000</v>
      </c>
      <c r="AJ87" s="98">
        <v>0.26</v>
      </c>
      <c r="AK87" s="57"/>
      <c r="AL87" s="98">
        <v>1.18</v>
      </c>
      <c r="AM87" s="98">
        <v>3.16</v>
      </c>
      <c r="AN87" s="57"/>
      <c r="AO87" s="98">
        <v>2.48</v>
      </c>
      <c r="AP87" s="96"/>
      <c r="AQ87" s="102">
        <f t="shared" si="4"/>
        <v>0.66666666666666663</v>
      </c>
      <c r="AR87" s="102">
        <f t="shared" si="5"/>
        <v>0.92592592592592593</v>
      </c>
      <c r="AS87" s="96"/>
      <c r="AT87" s="121" t="s">
        <v>124</v>
      </c>
      <c r="AU87" s="95"/>
      <c r="AV87" s="104"/>
      <c r="AW87" s="96"/>
      <c r="AX87" s="121" t="s">
        <v>124</v>
      </c>
      <c r="AY87" s="128"/>
      <c r="AZ87" s="60"/>
      <c r="BA87" s="128"/>
      <c r="BB87" s="98"/>
      <c r="BC87" s="57"/>
      <c r="BD87" s="98"/>
      <c r="BE87" s="98"/>
      <c r="BF87" s="60"/>
      <c r="BG87" s="98"/>
    </row>
    <row r="88" spans="1:59" ht="12.75" x14ac:dyDescent="0.2">
      <c r="A88" s="116" t="s">
        <v>229</v>
      </c>
      <c r="B88" s="116" t="s">
        <v>229</v>
      </c>
      <c r="C88" s="116">
        <v>8862052</v>
      </c>
      <c r="D88" s="116" t="s">
        <v>246</v>
      </c>
      <c r="E88" s="116" t="s">
        <v>247</v>
      </c>
      <c r="F88" s="116">
        <v>12</v>
      </c>
      <c r="G88" s="116">
        <v>25</v>
      </c>
      <c r="H88" s="116">
        <v>13</v>
      </c>
      <c r="I88" s="95" t="s">
        <v>119</v>
      </c>
      <c r="J88" s="103" t="s">
        <v>120</v>
      </c>
      <c r="K88" s="103" t="s">
        <v>19</v>
      </c>
      <c r="L88" s="123"/>
      <c r="M88" s="129">
        <v>4100</v>
      </c>
      <c r="N88" s="129">
        <v>16500</v>
      </c>
      <c r="O88" s="129">
        <v>22200</v>
      </c>
      <c r="P88" s="118">
        <v>0.22500000000000001</v>
      </c>
      <c r="Q88" s="118">
        <v>1.345</v>
      </c>
      <c r="R88" s="118">
        <v>1.69</v>
      </c>
      <c r="S88" s="118">
        <v>5.3410000000000002</v>
      </c>
      <c r="T88" s="118">
        <v>3.5950000000000002</v>
      </c>
      <c r="U88" s="118">
        <v>3.85</v>
      </c>
      <c r="V88" s="123"/>
      <c r="W88" s="129">
        <v>3200</v>
      </c>
      <c r="X88" s="129">
        <v>10000</v>
      </c>
      <c r="Y88" s="129">
        <v>16500</v>
      </c>
      <c r="Z88" s="118">
        <v>0.33</v>
      </c>
      <c r="AA88" s="118">
        <v>1.1850000000000001</v>
      </c>
      <c r="AB88" s="118">
        <v>1.595</v>
      </c>
      <c r="AC88" s="118">
        <v>2.8420000000000001</v>
      </c>
      <c r="AD88" s="118">
        <v>2.4729999999999999</v>
      </c>
      <c r="AE88" s="118">
        <v>3.032</v>
      </c>
      <c r="AF88" s="123"/>
      <c r="AG88" s="129">
        <v>2900</v>
      </c>
      <c r="AH88" s="89"/>
      <c r="AI88" s="129">
        <v>16500</v>
      </c>
      <c r="AJ88" s="118">
        <v>0.3</v>
      </c>
      <c r="AK88" s="57"/>
      <c r="AL88" s="118">
        <v>2.1520000000000001</v>
      </c>
      <c r="AM88" s="118">
        <v>2.8330000000000002</v>
      </c>
      <c r="AN88" s="57"/>
      <c r="AO88" s="118">
        <v>2.2469999999999999</v>
      </c>
      <c r="AP88" s="123"/>
      <c r="AQ88" s="102">
        <f t="shared" si="4"/>
        <v>0.7432432432432432</v>
      </c>
      <c r="AR88" s="102">
        <f t="shared" si="5"/>
        <v>1</v>
      </c>
      <c r="AS88" s="123"/>
      <c r="AT88" s="130" t="s">
        <v>143</v>
      </c>
      <c r="AU88" s="116" t="s">
        <v>238</v>
      </c>
      <c r="AV88" s="119" t="s">
        <v>239</v>
      </c>
      <c r="AW88" s="96"/>
      <c r="AX88" s="121" t="s">
        <v>124</v>
      </c>
      <c r="AY88" s="128"/>
      <c r="AZ88" s="60"/>
      <c r="BA88" s="128"/>
      <c r="BB88" s="98"/>
      <c r="BC88" s="57"/>
      <c r="BD88" s="98"/>
      <c r="BE88" s="98"/>
      <c r="BF88" s="60"/>
      <c r="BG88" s="98"/>
    </row>
    <row r="89" spans="1:59" ht="12.75" x14ac:dyDescent="0.2">
      <c r="A89" s="116" t="s">
        <v>229</v>
      </c>
      <c r="B89" s="116" t="s">
        <v>229</v>
      </c>
      <c r="C89" s="116">
        <v>8862047</v>
      </c>
      <c r="D89" s="116" t="s">
        <v>248</v>
      </c>
      <c r="E89" s="116" t="s">
        <v>249</v>
      </c>
      <c r="F89" s="116">
        <v>13</v>
      </c>
      <c r="G89" s="116">
        <v>28</v>
      </c>
      <c r="H89" s="116">
        <v>15.5</v>
      </c>
      <c r="I89" s="95" t="s">
        <v>119</v>
      </c>
      <c r="J89" s="103" t="s">
        <v>120</v>
      </c>
      <c r="K89" s="103" t="s">
        <v>19</v>
      </c>
      <c r="L89" s="123"/>
      <c r="M89" s="129">
        <v>4000</v>
      </c>
      <c r="N89" s="129">
        <v>12000</v>
      </c>
      <c r="O89" s="129">
        <v>22000</v>
      </c>
      <c r="P89" s="118">
        <v>0.245</v>
      </c>
      <c r="Q89" s="118">
        <v>0.9</v>
      </c>
      <c r="R89" s="118">
        <v>1.65</v>
      </c>
      <c r="S89" s="118">
        <v>4.7850000000000001</v>
      </c>
      <c r="T89" s="118">
        <v>3.9079999999999999</v>
      </c>
      <c r="U89" s="118">
        <v>3.9079999999999999</v>
      </c>
      <c r="V89" s="123"/>
      <c r="W89" s="129">
        <v>3100</v>
      </c>
      <c r="X89" s="129">
        <v>9000</v>
      </c>
      <c r="Y89" s="129">
        <v>12000</v>
      </c>
      <c r="Z89" s="118">
        <v>0.26</v>
      </c>
      <c r="AA89" s="118">
        <v>0.82</v>
      </c>
      <c r="AB89" s="118">
        <v>1.18</v>
      </c>
      <c r="AC89" s="118">
        <v>3.4940000000000002</v>
      </c>
      <c r="AD89" s="118">
        <v>3.2170000000000001</v>
      </c>
      <c r="AE89" s="118">
        <v>2.9809999999999999</v>
      </c>
      <c r="AF89" s="123"/>
      <c r="AG89" s="129">
        <v>2800</v>
      </c>
      <c r="AH89" s="89"/>
      <c r="AI89" s="129">
        <v>12000</v>
      </c>
      <c r="AJ89" s="118">
        <v>0.26</v>
      </c>
      <c r="AK89" s="57"/>
      <c r="AL89" s="118">
        <v>1.58</v>
      </c>
      <c r="AM89" s="118">
        <v>3.1560000000000001</v>
      </c>
      <c r="AN89" s="57"/>
      <c r="AO89" s="118">
        <v>2.226</v>
      </c>
      <c r="AP89" s="123"/>
      <c r="AQ89" s="102">
        <f t="shared" si="4"/>
        <v>0.54545454545454541</v>
      </c>
      <c r="AR89" s="102">
        <f t="shared" si="5"/>
        <v>1</v>
      </c>
      <c r="AS89" s="123"/>
      <c r="AT89" s="130" t="s">
        <v>143</v>
      </c>
      <c r="AU89" s="116" t="s">
        <v>238</v>
      </c>
      <c r="AV89" s="119" t="s">
        <v>239</v>
      </c>
      <c r="AW89" s="96"/>
      <c r="AX89" s="121" t="s">
        <v>124</v>
      </c>
      <c r="AY89" s="128"/>
      <c r="AZ89" s="60"/>
      <c r="BA89" s="128"/>
      <c r="BB89" s="98"/>
      <c r="BC89" s="57"/>
      <c r="BD89" s="98"/>
      <c r="BE89" s="98"/>
      <c r="BF89" s="60"/>
      <c r="BG89" s="98"/>
    </row>
    <row r="90" spans="1:59" ht="12.75" x14ac:dyDescent="0.2">
      <c r="A90" s="78" t="s">
        <v>139</v>
      </c>
      <c r="B90" s="78" t="s">
        <v>250</v>
      </c>
      <c r="C90" s="78">
        <v>8177081</v>
      </c>
      <c r="D90" s="78" t="s">
        <v>141</v>
      </c>
      <c r="E90" s="78" t="s">
        <v>142</v>
      </c>
      <c r="F90" s="78">
        <v>10.3</v>
      </c>
      <c r="G90" s="78">
        <v>30.5</v>
      </c>
      <c r="H90" s="78">
        <v>15.7</v>
      </c>
      <c r="I90" s="52" t="s">
        <v>119</v>
      </c>
      <c r="J90" s="52" t="s">
        <v>120</v>
      </c>
      <c r="K90" s="52" t="s">
        <v>19</v>
      </c>
      <c r="L90" s="53"/>
      <c r="M90" s="79">
        <v>2388</v>
      </c>
      <c r="N90" s="79">
        <v>9000</v>
      </c>
      <c r="O90" s="79">
        <v>13240</v>
      </c>
      <c r="P90" s="80">
        <v>0.2</v>
      </c>
      <c r="Q90" s="80">
        <v>0.61</v>
      </c>
      <c r="R90" s="80">
        <v>1.345</v>
      </c>
      <c r="S90" s="80">
        <v>3.4990000000000001</v>
      </c>
      <c r="T90" s="80">
        <v>4.32</v>
      </c>
      <c r="U90" s="80">
        <v>2.8849999999999998</v>
      </c>
      <c r="V90" s="53"/>
      <c r="W90" s="79">
        <v>2388</v>
      </c>
      <c r="X90" s="79">
        <v>5500</v>
      </c>
      <c r="Y90" s="79">
        <v>13240</v>
      </c>
      <c r="Z90" s="80">
        <v>0.2</v>
      </c>
      <c r="AA90" s="80">
        <v>0.55700000000000005</v>
      </c>
      <c r="AB90" s="80">
        <v>1.345</v>
      </c>
      <c r="AC90" s="80">
        <v>3.4990000000000001</v>
      </c>
      <c r="AD90" s="80">
        <v>2.8929999999999998</v>
      </c>
      <c r="AE90" s="80">
        <v>2.8849999999999998</v>
      </c>
      <c r="AF90" s="53"/>
      <c r="AG90" s="79">
        <v>2388</v>
      </c>
      <c r="AH90" s="89"/>
      <c r="AI90" s="79">
        <v>10488</v>
      </c>
      <c r="AJ90" s="80">
        <v>0.4</v>
      </c>
      <c r="AK90" s="57"/>
      <c r="AL90" s="80">
        <v>1.5529999999999999</v>
      </c>
      <c r="AM90" s="80">
        <v>1.7490000000000001</v>
      </c>
      <c r="AN90" s="57"/>
      <c r="AO90" s="80">
        <v>1.9790000000000001</v>
      </c>
      <c r="AP90" s="53"/>
      <c r="AQ90" s="58">
        <v>0.7921450151057402</v>
      </c>
      <c r="AR90" s="58">
        <v>0.7921450151057402</v>
      </c>
      <c r="AS90" s="53"/>
      <c r="AT90" s="78" t="s">
        <v>143</v>
      </c>
      <c r="AU90" s="78">
        <v>3003</v>
      </c>
      <c r="AV90" s="81" t="s">
        <v>144</v>
      </c>
      <c r="AW90" s="53"/>
      <c r="AX90" s="82">
        <v>-22</v>
      </c>
      <c r="AY90" s="83">
        <v>2388</v>
      </c>
      <c r="AZ90" s="60" t="s">
        <v>145</v>
      </c>
      <c r="BA90" s="83">
        <v>8560</v>
      </c>
      <c r="BB90" s="55">
        <v>0.6</v>
      </c>
      <c r="BC90" s="57"/>
      <c r="BD90" s="55">
        <v>1.367</v>
      </c>
      <c r="BE90" s="55">
        <v>1.1659999999999999</v>
      </c>
      <c r="BF90" s="60"/>
      <c r="BG90" s="55">
        <v>1.835</v>
      </c>
    </row>
    <row r="91" spans="1:59" ht="12.75" x14ac:dyDescent="0.2">
      <c r="A91" s="78" t="s">
        <v>139</v>
      </c>
      <c r="B91" s="78" t="s">
        <v>250</v>
      </c>
      <c r="C91" s="78">
        <v>8177090</v>
      </c>
      <c r="D91" s="78" t="s">
        <v>146</v>
      </c>
      <c r="E91" s="78" t="s">
        <v>147</v>
      </c>
      <c r="F91" s="78">
        <v>10.3</v>
      </c>
      <c r="G91" s="78">
        <v>23</v>
      </c>
      <c r="H91" s="78">
        <v>12.7</v>
      </c>
      <c r="I91" s="52" t="s">
        <v>119</v>
      </c>
      <c r="J91" s="52" t="s">
        <v>120</v>
      </c>
      <c r="K91" s="52" t="s">
        <v>19</v>
      </c>
      <c r="L91" s="53"/>
      <c r="M91" s="79">
        <v>3071</v>
      </c>
      <c r="N91" s="79">
        <v>13000</v>
      </c>
      <c r="O91" s="79">
        <v>13000</v>
      </c>
      <c r="P91" s="80">
        <v>0.2</v>
      </c>
      <c r="Q91" s="80">
        <v>1.212</v>
      </c>
      <c r="R91" s="80">
        <v>1.22</v>
      </c>
      <c r="S91" s="80">
        <v>4.5</v>
      </c>
      <c r="T91" s="80">
        <v>3.1429999999999998</v>
      </c>
      <c r="U91" s="80">
        <v>3.12</v>
      </c>
      <c r="V91" s="53"/>
      <c r="W91" s="79">
        <v>3071</v>
      </c>
      <c r="X91" s="79">
        <v>13000</v>
      </c>
      <c r="Y91" s="79">
        <v>13000</v>
      </c>
      <c r="Z91" s="80">
        <v>0.2</v>
      </c>
      <c r="AA91" s="80">
        <v>1.212</v>
      </c>
      <c r="AB91" s="80">
        <v>1.22</v>
      </c>
      <c r="AC91" s="80">
        <v>4.5</v>
      </c>
      <c r="AD91" s="80">
        <v>3.1429999999999998</v>
      </c>
      <c r="AE91" s="80">
        <v>3.12</v>
      </c>
      <c r="AF91" s="53"/>
      <c r="AG91" s="79">
        <v>3071</v>
      </c>
      <c r="AH91" s="89"/>
      <c r="AI91" s="79">
        <v>13000</v>
      </c>
      <c r="AJ91" s="80">
        <v>0.4</v>
      </c>
      <c r="AK91" s="57"/>
      <c r="AL91" s="80">
        <v>1.38</v>
      </c>
      <c r="AM91" s="80">
        <v>2.25</v>
      </c>
      <c r="AN91" s="57"/>
      <c r="AO91" s="80">
        <v>2.76</v>
      </c>
      <c r="AP91" s="53"/>
      <c r="AQ91" s="58">
        <v>1</v>
      </c>
      <c r="AR91" s="58">
        <v>1</v>
      </c>
      <c r="AS91" s="53"/>
      <c r="AT91" s="78" t="s">
        <v>143</v>
      </c>
      <c r="AU91" s="78">
        <v>2997</v>
      </c>
      <c r="AV91" s="81" t="s">
        <v>144</v>
      </c>
      <c r="AW91" s="53"/>
      <c r="AX91" s="82">
        <v>-22</v>
      </c>
      <c r="AY91" s="83">
        <v>3071</v>
      </c>
      <c r="AZ91" s="60" t="s">
        <v>145</v>
      </c>
      <c r="BA91" s="83">
        <v>9800</v>
      </c>
      <c r="BB91" s="55">
        <v>0.6</v>
      </c>
      <c r="BC91" s="57"/>
      <c r="BD91" s="55">
        <v>1.44</v>
      </c>
      <c r="BE91" s="55">
        <v>1.5</v>
      </c>
      <c r="BF91" s="60"/>
      <c r="BG91" s="55">
        <v>1.99</v>
      </c>
    </row>
    <row r="92" spans="1:59" ht="12.75" x14ac:dyDescent="0.2">
      <c r="A92" s="78" t="s">
        <v>139</v>
      </c>
      <c r="B92" s="78" t="s">
        <v>250</v>
      </c>
      <c r="C92" s="78">
        <v>8177099</v>
      </c>
      <c r="D92" s="78" t="s">
        <v>148</v>
      </c>
      <c r="E92" s="78" t="s">
        <v>149</v>
      </c>
      <c r="F92" s="78">
        <v>10.3</v>
      </c>
      <c r="G92" s="78">
        <v>21</v>
      </c>
      <c r="H92" s="78">
        <v>12.5</v>
      </c>
      <c r="I92" s="52" t="s">
        <v>119</v>
      </c>
      <c r="J92" s="52" t="s">
        <v>120</v>
      </c>
      <c r="K92" s="52" t="s">
        <v>19</v>
      </c>
      <c r="L92" s="53"/>
      <c r="M92" s="79">
        <v>3753</v>
      </c>
      <c r="N92" s="79">
        <v>19000</v>
      </c>
      <c r="O92" s="79">
        <v>24566</v>
      </c>
      <c r="P92" s="80">
        <v>0.35</v>
      </c>
      <c r="Q92" s="80">
        <v>1.7969999999999999</v>
      </c>
      <c r="R92" s="80">
        <v>2.5</v>
      </c>
      <c r="S92" s="80">
        <v>3.14</v>
      </c>
      <c r="T92" s="80">
        <v>3.0979999999999999</v>
      </c>
      <c r="U92" s="80">
        <v>2.879</v>
      </c>
      <c r="V92" s="53"/>
      <c r="W92" s="79">
        <v>3753</v>
      </c>
      <c r="X92" s="79">
        <v>12717</v>
      </c>
      <c r="Y92" s="79">
        <v>24566</v>
      </c>
      <c r="Z92" s="80">
        <v>0.35</v>
      </c>
      <c r="AA92" s="80">
        <v>1.49</v>
      </c>
      <c r="AB92" s="80">
        <v>2.5</v>
      </c>
      <c r="AC92" s="80">
        <v>3.14</v>
      </c>
      <c r="AD92" s="80">
        <v>2.5009999999999999</v>
      </c>
      <c r="AE92" s="80">
        <v>2.879</v>
      </c>
      <c r="AF92" s="53"/>
      <c r="AG92" s="79">
        <v>3753</v>
      </c>
      <c r="AH92" s="89"/>
      <c r="AI92" s="79">
        <v>19190</v>
      </c>
      <c r="AJ92" s="80">
        <v>0.55000000000000004</v>
      </c>
      <c r="AK92" s="57"/>
      <c r="AL92" s="80">
        <v>1.97</v>
      </c>
      <c r="AM92" s="80">
        <v>1.9990000000000001</v>
      </c>
      <c r="AN92" s="57"/>
      <c r="AO92" s="80">
        <v>2.85</v>
      </c>
      <c r="AP92" s="53"/>
      <c r="AQ92" s="58">
        <v>0.7811609541642921</v>
      </c>
      <c r="AR92" s="58">
        <v>0.7811609541642921</v>
      </c>
      <c r="AS92" s="53"/>
      <c r="AT92" s="78" t="s">
        <v>143</v>
      </c>
      <c r="AU92" s="78">
        <v>3003</v>
      </c>
      <c r="AV92" s="81" t="s">
        <v>144</v>
      </c>
      <c r="AW92" s="53"/>
      <c r="AX92" s="82">
        <v>-22</v>
      </c>
      <c r="AY92" s="83">
        <v>3753</v>
      </c>
      <c r="AZ92" s="60" t="s">
        <v>145</v>
      </c>
      <c r="BA92" s="83">
        <v>15430</v>
      </c>
      <c r="BB92" s="55">
        <v>0.75</v>
      </c>
      <c r="BC92" s="57"/>
      <c r="BD92" s="55">
        <v>2.14</v>
      </c>
      <c r="BE92" s="55">
        <v>1.466</v>
      </c>
      <c r="BF92" s="60"/>
      <c r="BG92" s="55">
        <v>2.113</v>
      </c>
    </row>
    <row r="93" spans="1:59" ht="12.75" x14ac:dyDescent="0.2">
      <c r="A93" s="78" t="s">
        <v>139</v>
      </c>
      <c r="B93" s="78" t="s">
        <v>251</v>
      </c>
      <c r="C93" s="78">
        <v>8177082</v>
      </c>
      <c r="D93" s="78" t="s">
        <v>141</v>
      </c>
      <c r="E93" s="78" t="s">
        <v>142</v>
      </c>
      <c r="F93" s="78">
        <v>10.3</v>
      </c>
      <c r="G93" s="78">
        <v>30.5</v>
      </c>
      <c r="H93" s="78">
        <v>15.7</v>
      </c>
      <c r="I93" s="52" t="s">
        <v>119</v>
      </c>
      <c r="J93" s="52" t="s">
        <v>120</v>
      </c>
      <c r="K93" s="52" t="s">
        <v>19</v>
      </c>
      <c r="L93" s="53"/>
      <c r="M93" s="79">
        <v>2388</v>
      </c>
      <c r="N93" s="79">
        <v>9000</v>
      </c>
      <c r="O93" s="79">
        <v>13240</v>
      </c>
      <c r="P93" s="80">
        <v>0.2</v>
      </c>
      <c r="Q93" s="80">
        <v>0.61</v>
      </c>
      <c r="R93" s="80">
        <v>1.345</v>
      </c>
      <c r="S93" s="80">
        <v>3.4990000000000001</v>
      </c>
      <c r="T93" s="80">
        <v>4.32</v>
      </c>
      <c r="U93" s="80">
        <v>2.8849999999999998</v>
      </c>
      <c r="V93" s="53"/>
      <c r="W93" s="79">
        <v>2388</v>
      </c>
      <c r="X93" s="79">
        <v>5500</v>
      </c>
      <c r="Y93" s="79">
        <v>13240</v>
      </c>
      <c r="Z93" s="80">
        <v>0.2</v>
      </c>
      <c r="AA93" s="80">
        <v>0.55700000000000005</v>
      </c>
      <c r="AB93" s="80">
        <v>1.345</v>
      </c>
      <c r="AC93" s="80">
        <v>3.4990000000000001</v>
      </c>
      <c r="AD93" s="80">
        <v>2.8929999999999998</v>
      </c>
      <c r="AE93" s="80">
        <v>2.8849999999999998</v>
      </c>
      <c r="AF93" s="53"/>
      <c r="AG93" s="79">
        <v>2388</v>
      </c>
      <c r="AH93" s="89"/>
      <c r="AI93" s="79">
        <v>10488</v>
      </c>
      <c r="AJ93" s="80">
        <v>0.4</v>
      </c>
      <c r="AK93" s="57"/>
      <c r="AL93" s="80">
        <v>1.5529999999999999</v>
      </c>
      <c r="AM93" s="80">
        <v>1.7490000000000001</v>
      </c>
      <c r="AN93" s="57"/>
      <c r="AO93" s="80">
        <v>1.9790000000000001</v>
      </c>
      <c r="AP93" s="53"/>
      <c r="AQ93" s="58">
        <v>0.7921450151057402</v>
      </c>
      <c r="AR93" s="58">
        <v>0.7921450151057402</v>
      </c>
      <c r="AS93" s="53"/>
      <c r="AT93" s="78" t="s">
        <v>143</v>
      </c>
      <c r="AU93" s="78">
        <v>3004</v>
      </c>
      <c r="AV93" s="81" t="s">
        <v>144</v>
      </c>
      <c r="AW93" s="53"/>
      <c r="AX93" s="82">
        <v>-22</v>
      </c>
      <c r="AY93" s="83">
        <v>2388</v>
      </c>
      <c r="AZ93" s="60" t="s">
        <v>145</v>
      </c>
      <c r="BA93" s="83">
        <v>8560</v>
      </c>
      <c r="BB93" s="55">
        <v>0.6</v>
      </c>
      <c r="BC93" s="57"/>
      <c r="BD93" s="55">
        <v>1.367</v>
      </c>
      <c r="BE93" s="55">
        <v>1.1659999999999999</v>
      </c>
      <c r="BF93" s="60"/>
      <c r="BG93" s="55">
        <v>1.835</v>
      </c>
    </row>
    <row r="94" spans="1:59" ht="12.75" x14ac:dyDescent="0.2">
      <c r="A94" s="78" t="s">
        <v>139</v>
      </c>
      <c r="B94" s="78" t="s">
        <v>251</v>
      </c>
      <c r="C94" s="78">
        <v>8177091</v>
      </c>
      <c r="D94" s="78" t="s">
        <v>146</v>
      </c>
      <c r="E94" s="78" t="s">
        <v>147</v>
      </c>
      <c r="F94" s="78">
        <v>10.3</v>
      </c>
      <c r="G94" s="78">
        <v>23</v>
      </c>
      <c r="H94" s="78">
        <v>12.7</v>
      </c>
      <c r="I94" s="52" t="s">
        <v>119</v>
      </c>
      <c r="J94" s="52" t="s">
        <v>120</v>
      </c>
      <c r="K94" s="52" t="s">
        <v>19</v>
      </c>
      <c r="L94" s="53"/>
      <c r="M94" s="79">
        <v>3071</v>
      </c>
      <c r="N94" s="79">
        <v>13000</v>
      </c>
      <c r="O94" s="79">
        <v>13000</v>
      </c>
      <c r="P94" s="80">
        <v>0.2</v>
      </c>
      <c r="Q94" s="80">
        <v>1.212</v>
      </c>
      <c r="R94" s="80">
        <v>1.22</v>
      </c>
      <c r="S94" s="80">
        <v>4.5</v>
      </c>
      <c r="T94" s="80">
        <v>3.1429999999999998</v>
      </c>
      <c r="U94" s="80">
        <v>3.12</v>
      </c>
      <c r="V94" s="53"/>
      <c r="W94" s="79">
        <v>3071</v>
      </c>
      <c r="X94" s="79">
        <v>13000</v>
      </c>
      <c r="Y94" s="79">
        <v>13000</v>
      </c>
      <c r="Z94" s="80">
        <v>0.2</v>
      </c>
      <c r="AA94" s="80">
        <v>1.212</v>
      </c>
      <c r="AB94" s="80">
        <v>1.22</v>
      </c>
      <c r="AC94" s="80">
        <v>4.5</v>
      </c>
      <c r="AD94" s="80">
        <v>3.1429999999999998</v>
      </c>
      <c r="AE94" s="80">
        <v>3.12</v>
      </c>
      <c r="AF94" s="53"/>
      <c r="AG94" s="79">
        <v>3071</v>
      </c>
      <c r="AH94" s="89"/>
      <c r="AI94" s="79">
        <v>13000</v>
      </c>
      <c r="AJ94" s="80">
        <v>0.4</v>
      </c>
      <c r="AK94" s="57"/>
      <c r="AL94" s="80">
        <v>1.38</v>
      </c>
      <c r="AM94" s="80">
        <v>2.25</v>
      </c>
      <c r="AN94" s="57"/>
      <c r="AO94" s="80">
        <v>2.76</v>
      </c>
      <c r="AP94" s="53"/>
      <c r="AQ94" s="58">
        <v>1</v>
      </c>
      <c r="AR94" s="58">
        <v>1</v>
      </c>
      <c r="AS94" s="53"/>
      <c r="AT94" s="78" t="s">
        <v>143</v>
      </c>
      <c r="AU94" s="78">
        <v>2998</v>
      </c>
      <c r="AV94" s="81" t="s">
        <v>144</v>
      </c>
      <c r="AW94" s="53"/>
      <c r="AX94" s="82">
        <v>-22</v>
      </c>
      <c r="AY94" s="83">
        <v>3071</v>
      </c>
      <c r="AZ94" s="60" t="s">
        <v>145</v>
      </c>
      <c r="BA94" s="83">
        <v>9800</v>
      </c>
      <c r="BB94" s="55">
        <v>0.6</v>
      </c>
      <c r="BC94" s="57"/>
      <c r="BD94" s="55">
        <v>1.44</v>
      </c>
      <c r="BE94" s="55">
        <v>1.5</v>
      </c>
      <c r="BF94" s="60"/>
      <c r="BG94" s="55">
        <v>1.99</v>
      </c>
    </row>
    <row r="95" spans="1:59" ht="12.75" x14ac:dyDescent="0.2">
      <c r="A95" s="78" t="s">
        <v>139</v>
      </c>
      <c r="B95" s="78" t="s">
        <v>251</v>
      </c>
      <c r="C95" s="78">
        <v>8177100</v>
      </c>
      <c r="D95" s="78" t="s">
        <v>148</v>
      </c>
      <c r="E95" s="78" t="s">
        <v>149</v>
      </c>
      <c r="F95" s="78">
        <v>10.3</v>
      </c>
      <c r="G95" s="78">
        <v>21</v>
      </c>
      <c r="H95" s="78">
        <v>12.5</v>
      </c>
      <c r="I95" s="52" t="s">
        <v>119</v>
      </c>
      <c r="J95" s="52" t="s">
        <v>120</v>
      </c>
      <c r="K95" s="52" t="s">
        <v>19</v>
      </c>
      <c r="L95" s="53"/>
      <c r="M95" s="79">
        <v>3753</v>
      </c>
      <c r="N95" s="79">
        <v>19000</v>
      </c>
      <c r="O95" s="79">
        <v>24566</v>
      </c>
      <c r="P95" s="80">
        <v>0.35</v>
      </c>
      <c r="Q95" s="80">
        <v>1.7969999999999999</v>
      </c>
      <c r="R95" s="80">
        <v>2.5</v>
      </c>
      <c r="S95" s="80">
        <v>3.14</v>
      </c>
      <c r="T95" s="80">
        <v>3.0979999999999999</v>
      </c>
      <c r="U95" s="80">
        <v>2.879</v>
      </c>
      <c r="V95" s="53"/>
      <c r="W95" s="79">
        <v>3753</v>
      </c>
      <c r="X95" s="79">
        <v>12717</v>
      </c>
      <c r="Y95" s="79">
        <v>24566</v>
      </c>
      <c r="Z95" s="80">
        <v>0.35</v>
      </c>
      <c r="AA95" s="80">
        <v>1.49</v>
      </c>
      <c r="AB95" s="80">
        <v>2.5</v>
      </c>
      <c r="AC95" s="80">
        <v>3.14</v>
      </c>
      <c r="AD95" s="80">
        <v>2.5009999999999999</v>
      </c>
      <c r="AE95" s="80">
        <v>2.879</v>
      </c>
      <c r="AF95" s="53"/>
      <c r="AG95" s="79">
        <v>3753</v>
      </c>
      <c r="AH95" s="89"/>
      <c r="AI95" s="79">
        <v>19190</v>
      </c>
      <c r="AJ95" s="80">
        <v>0.55000000000000004</v>
      </c>
      <c r="AK95" s="57"/>
      <c r="AL95" s="80">
        <v>1.97</v>
      </c>
      <c r="AM95" s="80">
        <v>1.9990000000000001</v>
      </c>
      <c r="AN95" s="57"/>
      <c r="AO95" s="80">
        <v>2.85</v>
      </c>
      <c r="AP95" s="53"/>
      <c r="AQ95" s="58">
        <v>0.7811609541642921</v>
      </c>
      <c r="AR95" s="58">
        <v>0.7811609541642921</v>
      </c>
      <c r="AS95" s="53"/>
      <c r="AT95" s="78" t="s">
        <v>143</v>
      </c>
      <c r="AU95" s="78">
        <v>3004</v>
      </c>
      <c r="AV95" s="81" t="s">
        <v>144</v>
      </c>
      <c r="AW95" s="53"/>
      <c r="AX95" s="82">
        <v>-22</v>
      </c>
      <c r="AY95" s="83">
        <v>3753</v>
      </c>
      <c r="AZ95" s="60" t="s">
        <v>145</v>
      </c>
      <c r="BA95" s="83">
        <v>15430</v>
      </c>
      <c r="BB95" s="55">
        <v>0.75</v>
      </c>
      <c r="BC95" s="57"/>
      <c r="BD95" s="55">
        <v>2.14</v>
      </c>
      <c r="BE95" s="55">
        <v>1.466</v>
      </c>
      <c r="BF95" s="60"/>
      <c r="BG95" s="55">
        <v>2.113</v>
      </c>
    </row>
    <row r="96" spans="1:59" ht="12.75" x14ac:dyDescent="0.2">
      <c r="A96" s="78" t="s">
        <v>139</v>
      </c>
      <c r="B96" s="78" t="s">
        <v>252</v>
      </c>
      <c r="C96" s="78">
        <v>8177086</v>
      </c>
      <c r="D96" s="78" t="s">
        <v>141</v>
      </c>
      <c r="E96" s="78" t="s">
        <v>142</v>
      </c>
      <c r="F96" s="78">
        <v>10.3</v>
      </c>
      <c r="G96" s="78">
        <v>30.5</v>
      </c>
      <c r="H96" s="78">
        <v>15.7</v>
      </c>
      <c r="I96" s="52" t="s">
        <v>119</v>
      </c>
      <c r="J96" s="52" t="s">
        <v>120</v>
      </c>
      <c r="K96" s="52" t="s">
        <v>19</v>
      </c>
      <c r="L96" s="53"/>
      <c r="M96" s="79">
        <v>2388</v>
      </c>
      <c r="N96" s="79">
        <v>9000</v>
      </c>
      <c r="O96" s="79">
        <v>13240</v>
      </c>
      <c r="P96" s="80">
        <v>0.2</v>
      </c>
      <c r="Q96" s="80">
        <v>0.61</v>
      </c>
      <c r="R96" s="80">
        <v>1.345</v>
      </c>
      <c r="S96" s="80">
        <v>3.4990000000000001</v>
      </c>
      <c r="T96" s="80">
        <v>4.32</v>
      </c>
      <c r="U96" s="80">
        <v>2.8849999999999998</v>
      </c>
      <c r="V96" s="53"/>
      <c r="W96" s="79">
        <v>2388</v>
      </c>
      <c r="X96" s="79">
        <v>5500</v>
      </c>
      <c r="Y96" s="79">
        <v>13240</v>
      </c>
      <c r="Z96" s="80">
        <v>0.2</v>
      </c>
      <c r="AA96" s="80">
        <v>0.55700000000000005</v>
      </c>
      <c r="AB96" s="80">
        <v>1.345</v>
      </c>
      <c r="AC96" s="80">
        <v>3.4990000000000001</v>
      </c>
      <c r="AD96" s="80">
        <v>2.8929999999999998</v>
      </c>
      <c r="AE96" s="80">
        <v>2.8849999999999998</v>
      </c>
      <c r="AF96" s="53"/>
      <c r="AG96" s="79">
        <v>2388</v>
      </c>
      <c r="AH96" s="89"/>
      <c r="AI96" s="79">
        <v>10488</v>
      </c>
      <c r="AJ96" s="80">
        <v>0.4</v>
      </c>
      <c r="AK96" s="57"/>
      <c r="AL96" s="80">
        <v>1.5529999999999999</v>
      </c>
      <c r="AM96" s="80">
        <v>1.7490000000000001</v>
      </c>
      <c r="AN96" s="57"/>
      <c r="AO96" s="80">
        <v>1.9790000000000001</v>
      </c>
      <c r="AP96" s="53"/>
      <c r="AQ96" s="58">
        <v>0.7921450151057402</v>
      </c>
      <c r="AR96" s="58">
        <v>0.7921450151057402</v>
      </c>
      <c r="AS96" s="53"/>
      <c r="AT96" s="78" t="s">
        <v>143</v>
      </c>
      <c r="AU96" s="78">
        <v>3005</v>
      </c>
      <c r="AV96" s="81" t="s">
        <v>144</v>
      </c>
      <c r="AW96" s="53"/>
      <c r="AX96" s="82">
        <v>-22</v>
      </c>
      <c r="AY96" s="83">
        <v>2388</v>
      </c>
      <c r="AZ96" s="60" t="s">
        <v>145</v>
      </c>
      <c r="BA96" s="83">
        <v>8560</v>
      </c>
      <c r="BB96" s="55">
        <v>0.6</v>
      </c>
      <c r="BC96" s="57"/>
      <c r="BD96" s="55">
        <v>1.367</v>
      </c>
      <c r="BE96" s="55">
        <v>1.1659999999999999</v>
      </c>
      <c r="BF96" s="60"/>
      <c r="BG96" s="55">
        <v>1.835</v>
      </c>
    </row>
    <row r="97" spans="1:59" ht="12.75" x14ac:dyDescent="0.2">
      <c r="A97" s="78" t="s">
        <v>139</v>
      </c>
      <c r="B97" s="78" t="s">
        <v>252</v>
      </c>
      <c r="C97" s="78">
        <v>8177095</v>
      </c>
      <c r="D97" s="78" t="s">
        <v>146</v>
      </c>
      <c r="E97" s="78" t="s">
        <v>147</v>
      </c>
      <c r="F97" s="78">
        <v>10.3</v>
      </c>
      <c r="G97" s="78">
        <v>23</v>
      </c>
      <c r="H97" s="78">
        <v>12.7</v>
      </c>
      <c r="I97" s="52" t="s">
        <v>119</v>
      </c>
      <c r="J97" s="52" t="s">
        <v>120</v>
      </c>
      <c r="K97" s="52" t="s">
        <v>19</v>
      </c>
      <c r="L97" s="53"/>
      <c r="M97" s="79">
        <v>3071</v>
      </c>
      <c r="N97" s="79">
        <v>13000</v>
      </c>
      <c r="O97" s="79">
        <v>13000</v>
      </c>
      <c r="P97" s="80">
        <v>0.2</v>
      </c>
      <c r="Q97" s="80">
        <v>1.212</v>
      </c>
      <c r="R97" s="80">
        <v>1.22</v>
      </c>
      <c r="S97" s="80">
        <v>4.5</v>
      </c>
      <c r="T97" s="80">
        <v>3.1429999999999998</v>
      </c>
      <c r="U97" s="80">
        <v>3.12</v>
      </c>
      <c r="V97" s="53"/>
      <c r="W97" s="79">
        <v>3071</v>
      </c>
      <c r="X97" s="79">
        <v>13000</v>
      </c>
      <c r="Y97" s="79">
        <v>13000</v>
      </c>
      <c r="Z97" s="80">
        <v>0.2</v>
      </c>
      <c r="AA97" s="80">
        <v>1.212</v>
      </c>
      <c r="AB97" s="80">
        <v>1.22</v>
      </c>
      <c r="AC97" s="80">
        <v>4.5</v>
      </c>
      <c r="AD97" s="80">
        <v>3.1429999999999998</v>
      </c>
      <c r="AE97" s="80">
        <v>3.12</v>
      </c>
      <c r="AF97" s="53"/>
      <c r="AG97" s="79">
        <v>3071</v>
      </c>
      <c r="AH97" s="89"/>
      <c r="AI97" s="79">
        <v>13000</v>
      </c>
      <c r="AJ97" s="80">
        <v>0.4</v>
      </c>
      <c r="AK97" s="57"/>
      <c r="AL97" s="80">
        <v>1.38</v>
      </c>
      <c r="AM97" s="80">
        <v>2.25</v>
      </c>
      <c r="AN97" s="57"/>
      <c r="AO97" s="80">
        <v>2.76</v>
      </c>
      <c r="AP97" s="53"/>
      <c r="AQ97" s="58">
        <v>1</v>
      </c>
      <c r="AR97" s="58">
        <v>1</v>
      </c>
      <c r="AS97" s="53"/>
      <c r="AT97" s="78" t="s">
        <v>143</v>
      </c>
      <c r="AU97" s="78">
        <v>2999</v>
      </c>
      <c r="AV97" s="81" t="s">
        <v>144</v>
      </c>
      <c r="AW97" s="53"/>
      <c r="AX97" s="82">
        <v>-22</v>
      </c>
      <c r="AY97" s="83">
        <v>3071</v>
      </c>
      <c r="AZ97" s="60" t="s">
        <v>145</v>
      </c>
      <c r="BA97" s="83">
        <v>9800</v>
      </c>
      <c r="BB97" s="55">
        <v>0.6</v>
      </c>
      <c r="BC97" s="57"/>
      <c r="BD97" s="55">
        <v>1.44</v>
      </c>
      <c r="BE97" s="55">
        <v>1.5</v>
      </c>
      <c r="BF97" s="60"/>
      <c r="BG97" s="55">
        <v>1.99</v>
      </c>
    </row>
    <row r="98" spans="1:59" ht="12.75" x14ac:dyDescent="0.2">
      <c r="A98" s="78" t="s">
        <v>139</v>
      </c>
      <c r="B98" s="78" t="s">
        <v>252</v>
      </c>
      <c r="C98" s="78">
        <v>8177104</v>
      </c>
      <c r="D98" s="78" t="s">
        <v>148</v>
      </c>
      <c r="E98" s="78" t="s">
        <v>149</v>
      </c>
      <c r="F98" s="78">
        <v>10.3</v>
      </c>
      <c r="G98" s="78">
        <v>21</v>
      </c>
      <c r="H98" s="78">
        <v>12.5</v>
      </c>
      <c r="I98" s="52" t="s">
        <v>119</v>
      </c>
      <c r="J98" s="52" t="s">
        <v>120</v>
      </c>
      <c r="K98" s="52" t="s">
        <v>19</v>
      </c>
      <c r="L98" s="53"/>
      <c r="M98" s="79">
        <v>3753</v>
      </c>
      <c r="N98" s="79">
        <v>19000</v>
      </c>
      <c r="O98" s="79">
        <v>24566</v>
      </c>
      <c r="P98" s="80">
        <v>0.35</v>
      </c>
      <c r="Q98" s="80">
        <v>1.7969999999999999</v>
      </c>
      <c r="R98" s="80">
        <v>2.5</v>
      </c>
      <c r="S98" s="80">
        <v>3.14</v>
      </c>
      <c r="T98" s="80">
        <v>3.0979999999999999</v>
      </c>
      <c r="U98" s="80">
        <v>2.879</v>
      </c>
      <c r="V98" s="53"/>
      <c r="W98" s="79">
        <v>3753</v>
      </c>
      <c r="X98" s="79">
        <v>12717</v>
      </c>
      <c r="Y98" s="79">
        <v>24566</v>
      </c>
      <c r="Z98" s="80">
        <v>0.35</v>
      </c>
      <c r="AA98" s="80">
        <v>1.49</v>
      </c>
      <c r="AB98" s="80">
        <v>2.5</v>
      </c>
      <c r="AC98" s="80">
        <v>3.14</v>
      </c>
      <c r="AD98" s="80">
        <v>2.5009999999999999</v>
      </c>
      <c r="AE98" s="80">
        <v>2.879</v>
      </c>
      <c r="AF98" s="53"/>
      <c r="AG98" s="79">
        <v>3753</v>
      </c>
      <c r="AH98" s="89"/>
      <c r="AI98" s="79">
        <v>19190</v>
      </c>
      <c r="AJ98" s="80">
        <v>0.55000000000000004</v>
      </c>
      <c r="AK98" s="57"/>
      <c r="AL98" s="80">
        <v>1.97</v>
      </c>
      <c r="AM98" s="80">
        <v>1.9990000000000001</v>
      </c>
      <c r="AN98" s="57"/>
      <c r="AO98" s="80">
        <v>2.85</v>
      </c>
      <c r="AP98" s="53"/>
      <c r="AQ98" s="58">
        <v>0.7811609541642921</v>
      </c>
      <c r="AR98" s="58">
        <v>0.7811609541642921</v>
      </c>
      <c r="AS98" s="53"/>
      <c r="AT98" s="78" t="s">
        <v>143</v>
      </c>
      <c r="AU98" s="78">
        <v>3005</v>
      </c>
      <c r="AV98" s="81" t="s">
        <v>144</v>
      </c>
      <c r="AW98" s="53"/>
      <c r="AX98" s="82">
        <v>-22</v>
      </c>
      <c r="AY98" s="83">
        <v>3753</v>
      </c>
      <c r="AZ98" s="60" t="s">
        <v>145</v>
      </c>
      <c r="BA98" s="83">
        <v>15430</v>
      </c>
      <c r="BB98" s="55">
        <v>0.75</v>
      </c>
      <c r="BC98" s="57"/>
      <c r="BD98" s="55">
        <v>2.14</v>
      </c>
      <c r="BE98" s="55">
        <v>1.466</v>
      </c>
      <c r="BF98" s="60"/>
      <c r="BG98" s="55">
        <v>2.113</v>
      </c>
    </row>
    <row r="99" spans="1:59" ht="12.75" x14ac:dyDescent="0.2">
      <c r="A99" s="52" t="s">
        <v>219</v>
      </c>
      <c r="B99" s="52" t="s">
        <v>253</v>
      </c>
      <c r="C99" s="52">
        <v>10062010</v>
      </c>
      <c r="D99" s="52" t="s">
        <v>254</v>
      </c>
      <c r="E99" s="95" t="s">
        <v>180</v>
      </c>
      <c r="F99" s="52">
        <v>10.3</v>
      </c>
      <c r="G99" s="52">
        <v>22.5</v>
      </c>
      <c r="H99" s="52">
        <v>12.5</v>
      </c>
      <c r="I99" s="52" t="s">
        <v>119</v>
      </c>
      <c r="J99" s="52" t="s">
        <v>120</v>
      </c>
      <c r="K99" s="52" t="s">
        <v>24</v>
      </c>
      <c r="L99" s="53"/>
      <c r="M99" s="54">
        <v>5760</v>
      </c>
      <c r="N99" s="54">
        <v>19000</v>
      </c>
      <c r="O99" s="54">
        <v>24480</v>
      </c>
      <c r="P99" s="55">
        <v>0.52</v>
      </c>
      <c r="Q99" s="55">
        <v>1.5469999999999999</v>
      </c>
      <c r="R99" s="55">
        <v>1.98</v>
      </c>
      <c r="S99" s="55">
        <v>3.2463256984615385</v>
      </c>
      <c r="T99" s="55">
        <v>3.5994507627666454</v>
      </c>
      <c r="U99" s="55">
        <v>3.6234241381818184</v>
      </c>
      <c r="V99" s="53"/>
      <c r="W99" s="54">
        <v>5376</v>
      </c>
      <c r="X99" s="54">
        <v>12000</v>
      </c>
      <c r="Y99" s="54">
        <v>16234</v>
      </c>
      <c r="Z99" s="55">
        <v>0.56599999999999995</v>
      </c>
      <c r="AA99" s="55">
        <v>1.256</v>
      </c>
      <c r="AB99" s="55">
        <v>2.15</v>
      </c>
      <c r="AC99" s="55">
        <v>2.7836573715901061</v>
      </c>
      <c r="AD99" s="55">
        <v>2.8000420700636943</v>
      </c>
      <c r="AE99" s="55">
        <v>2.2128910466883722</v>
      </c>
      <c r="AF99" s="53"/>
      <c r="AG99" s="54">
        <v>4752</v>
      </c>
      <c r="AH99" s="87"/>
      <c r="AI99" s="54">
        <v>9662</v>
      </c>
      <c r="AJ99" s="55">
        <v>0.58099999999999996</v>
      </c>
      <c r="AK99" s="67"/>
      <c r="AL99" s="55">
        <v>1.524</v>
      </c>
      <c r="AM99" s="55">
        <v>2.3970287859552495</v>
      </c>
      <c r="AN99" s="67"/>
      <c r="AO99" s="55">
        <v>1.858039815183727</v>
      </c>
      <c r="AP99" s="53"/>
      <c r="AQ99" s="58">
        <v>0.39468954248366012</v>
      </c>
      <c r="AR99" s="58">
        <v>0.59517062954293454</v>
      </c>
      <c r="AS99" s="53"/>
      <c r="AT99" s="52" t="s">
        <v>153</v>
      </c>
      <c r="AU99" s="52">
        <v>150</v>
      </c>
      <c r="AV99" s="59" t="s">
        <v>154</v>
      </c>
      <c r="AW99" s="53"/>
      <c r="AX99" s="52" t="s">
        <v>124</v>
      </c>
      <c r="AY99" s="54"/>
      <c r="AZ99" s="67"/>
      <c r="BA99" s="54"/>
      <c r="BB99" s="55"/>
      <c r="BC99" s="67"/>
      <c r="BD99" s="55"/>
      <c r="BE99" s="55"/>
      <c r="BF99" s="67"/>
      <c r="BG99" s="55"/>
    </row>
    <row r="100" spans="1:59" ht="12.75" x14ac:dyDescent="0.2">
      <c r="A100" s="52" t="s">
        <v>219</v>
      </c>
      <c r="B100" s="52" t="s">
        <v>253</v>
      </c>
      <c r="C100" s="52">
        <v>10062012</v>
      </c>
      <c r="D100" s="52" t="s">
        <v>255</v>
      </c>
      <c r="E100" s="95" t="s">
        <v>180</v>
      </c>
      <c r="F100" s="52">
        <v>10.3</v>
      </c>
      <c r="G100" s="52">
        <v>23</v>
      </c>
      <c r="H100" s="52">
        <v>12.5</v>
      </c>
      <c r="I100" s="52" t="s">
        <v>119</v>
      </c>
      <c r="J100" s="52" t="s">
        <v>120</v>
      </c>
      <c r="K100" s="52" t="s">
        <v>24</v>
      </c>
      <c r="L100" s="53"/>
      <c r="M100" s="54">
        <v>6010</v>
      </c>
      <c r="N100" s="54">
        <v>28000</v>
      </c>
      <c r="O100" s="54">
        <v>36180</v>
      </c>
      <c r="P100" s="55">
        <v>0.71499999999999997</v>
      </c>
      <c r="Q100" s="55">
        <v>2.1040000000000001</v>
      </c>
      <c r="R100" s="55">
        <v>3.17</v>
      </c>
      <c r="S100" s="55">
        <v>2.4634365464335666</v>
      </c>
      <c r="T100" s="55">
        <v>3.9001853422053228</v>
      </c>
      <c r="U100" s="55">
        <v>3.3448931585488957</v>
      </c>
      <c r="V100" s="53"/>
      <c r="W100" s="54">
        <v>5721</v>
      </c>
      <c r="X100" s="54">
        <v>17200</v>
      </c>
      <c r="Y100" s="54">
        <v>24345</v>
      </c>
      <c r="Z100" s="55">
        <v>0.76500000000000001</v>
      </c>
      <c r="AA100" s="55">
        <v>1.788</v>
      </c>
      <c r="AB100" s="55">
        <v>3.4510000000000001</v>
      </c>
      <c r="AC100" s="55">
        <v>2.1917118842745098</v>
      </c>
      <c r="AD100" s="55">
        <v>2.8192519038031318</v>
      </c>
      <c r="AE100" s="55">
        <v>2.067463111895103</v>
      </c>
      <c r="AF100" s="53"/>
      <c r="AG100" s="54">
        <v>5556</v>
      </c>
      <c r="AH100" s="87"/>
      <c r="AI100" s="54">
        <v>16820</v>
      </c>
      <c r="AJ100" s="55">
        <v>0.84299999999999997</v>
      </c>
      <c r="AK100" s="67"/>
      <c r="AL100" s="55">
        <v>2.5259999999999998</v>
      </c>
      <c r="AM100" s="55">
        <v>1.9315573723843418</v>
      </c>
      <c r="AN100" s="67"/>
      <c r="AO100" s="55">
        <v>1.951486697307997</v>
      </c>
      <c r="AP100" s="53"/>
      <c r="AQ100" s="58">
        <v>0.46489773355444997</v>
      </c>
      <c r="AR100" s="58">
        <v>0.69090162250975562</v>
      </c>
      <c r="AS100" s="53"/>
      <c r="AT100" s="52" t="s">
        <v>153</v>
      </c>
      <c r="AU100" s="52">
        <v>150</v>
      </c>
      <c r="AV100" s="59" t="s">
        <v>154</v>
      </c>
      <c r="AW100" s="53"/>
      <c r="AX100" s="52" t="s">
        <v>124</v>
      </c>
      <c r="AY100" s="54"/>
      <c r="AZ100" s="67"/>
      <c r="BA100" s="54"/>
      <c r="BB100" s="55"/>
      <c r="BC100" s="67"/>
      <c r="BD100" s="55"/>
      <c r="BE100" s="55"/>
      <c r="BF100" s="67"/>
      <c r="BG100" s="55"/>
    </row>
    <row r="101" spans="1:59" ht="12.75" x14ac:dyDescent="0.2">
      <c r="A101" s="52" t="s">
        <v>219</v>
      </c>
      <c r="B101" s="52" t="s">
        <v>253</v>
      </c>
      <c r="C101" s="52">
        <v>10062016</v>
      </c>
      <c r="D101" s="52" t="s">
        <v>256</v>
      </c>
      <c r="E101" s="95" t="s">
        <v>180</v>
      </c>
      <c r="F101" s="52">
        <v>10.199999999999999</v>
      </c>
      <c r="G101" s="52">
        <v>22.4</v>
      </c>
      <c r="H101" s="52">
        <v>12.5</v>
      </c>
      <c r="I101" s="52" t="s">
        <v>119</v>
      </c>
      <c r="J101" s="52" t="s">
        <v>120</v>
      </c>
      <c r="K101" s="52" t="s">
        <v>24</v>
      </c>
      <c r="L101" s="53"/>
      <c r="M101" s="54">
        <v>7210</v>
      </c>
      <c r="N101" s="54">
        <v>48000</v>
      </c>
      <c r="O101" s="54">
        <v>55820</v>
      </c>
      <c r="P101" s="55">
        <v>1.02</v>
      </c>
      <c r="Q101" s="55">
        <v>3.9079999999999999</v>
      </c>
      <c r="R101" s="55">
        <v>4.7050000000000001</v>
      </c>
      <c r="S101" s="55">
        <v>2.0716102104901961</v>
      </c>
      <c r="T101" s="55">
        <v>3.5996446673490277</v>
      </c>
      <c r="U101" s="55">
        <v>3.4769876997662061</v>
      </c>
      <c r="V101" s="53"/>
      <c r="W101" s="54">
        <v>6822</v>
      </c>
      <c r="X101" s="54">
        <v>29600</v>
      </c>
      <c r="Y101" s="54">
        <v>36673</v>
      </c>
      <c r="Z101" s="55">
        <v>1.081</v>
      </c>
      <c r="AA101" s="55">
        <v>3.2130000000000001</v>
      </c>
      <c r="AB101" s="55">
        <v>4.5670000000000002</v>
      </c>
      <c r="AC101" s="55">
        <v>1.8495197405550416</v>
      </c>
      <c r="AD101" s="55">
        <v>2.6999388957360724</v>
      </c>
      <c r="AE101" s="55">
        <v>2.3533600503853735</v>
      </c>
      <c r="AF101" s="53"/>
      <c r="AG101" s="54">
        <v>6567</v>
      </c>
      <c r="AH101" s="87"/>
      <c r="AI101" s="54">
        <v>24120</v>
      </c>
      <c r="AJ101" s="55">
        <v>1.115</v>
      </c>
      <c r="AK101" s="67"/>
      <c r="AL101" s="55">
        <v>3.9380000000000002</v>
      </c>
      <c r="AM101" s="55">
        <v>1.7260966068968611</v>
      </c>
      <c r="AN101" s="67"/>
      <c r="AO101" s="55">
        <v>1.7950416984255966</v>
      </c>
      <c r="AP101" s="53"/>
      <c r="AQ101" s="58">
        <v>0.43210318882121102</v>
      </c>
      <c r="AR101" s="58">
        <v>0.65770457830011175</v>
      </c>
      <c r="AS101" s="53"/>
      <c r="AT101" s="52" t="s">
        <v>153</v>
      </c>
      <c r="AU101" s="52">
        <v>150</v>
      </c>
      <c r="AV101" s="59" t="s">
        <v>154</v>
      </c>
      <c r="AW101" s="53"/>
      <c r="AX101" s="52" t="s">
        <v>124</v>
      </c>
      <c r="AY101" s="54"/>
      <c r="AZ101" s="67"/>
      <c r="BA101" s="54"/>
      <c r="BB101" s="55"/>
      <c r="BC101" s="67"/>
      <c r="BD101" s="55"/>
      <c r="BE101" s="55"/>
      <c r="BF101" s="67"/>
      <c r="BG101" s="55"/>
    </row>
    <row r="102" spans="1:59" ht="12.75" x14ac:dyDescent="0.2">
      <c r="A102" s="52" t="s">
        <v>219</v>
      </c>
      <c r="B102" s="52" t="s">
        <v>253</v>
      </c>
      <c r="C102" s="52">
        <v>9920055</v>
      </c>
      <c r="D102" s="52" t="s">
        <v>257</v>
      </c>
      <c r="E102" s="95" t="s">
        <v>180</v>
      </c>
      <c r="F102" s="52">
        <v>10.5</v>
      </c>
      <c r="G102" s="52">
        <v>21.5</v>
      </c>
      <c r="H102" s="52">
        <v>13.5</v>
      </c>
      <c r="I102" s="52" t="s">
        <v>119</v>
      </c>
      <c r="J102" s="52" t="s">
        <v>120</v>
      </c>
      <c r="K102" s="52" t="s">
        <v>24</v>
      </c>
      <c r="L102" s="53"/>
      <c r="M102" s="54">
        <v>7210</v>
      </c>
      <c r="N102" s="54">
        <v>36000</v>
      </c>
      <c r="O102" s="54">
        <v>50350</v>
      </c>
      <c r="P102" s="55">
        <v>1.02</v>
      </c>
      <c r="Q102" s="55">
        <v>2.7770000000000001</v>
      </c>
      <c r="R102" s="55">
        <v>4.6399999999999997</v>
      </c>
      <c r="S102" s="55">
        <v>2.0716102104901961</v>
      </c>
      <c r="T102" s="55">
        <v>3.7992648613611815</v>
      </c>
      <c r="U102" s="55">
        <v>3.1802000807112067</v>
      </c>
      <c r="V102" s="53"/>
      <c r="W102" s="54">
        <v>6845</v>
      </c>
      <c r="X102" s="54">
        <v>23200</v>
      </c>
      <c r="Y102" s="54">
        <v>38125</v>
      </c>
      <c r="Z102" s="55">
        <v>1.091</v>
      </c>
      <c r="AA102" s="55">
        <v>2.4460000000000002</v>
      </c>
      <c r="AB102" s="55">
        <v>5.5019999999999998</v>
      </c>
      <c r="AC102" s="55">
        <v>1.8387456225022913</v>
      </c>
      <c r="AD102" s="55">
        <v>2.7797419558462795</v>
      </c>
      <c r="AE102" s="55">
        <v>2.030776907260996</v>
      </c>
      <c r="AF102" s="53"/>
      <c r="AG102" s="54">
        <v>6425</v>
      </c>
      <c r="AH102" s="87"/>
      <c r="AI102" s="54">
        <v>36000</v>
      </c>
      <c r="AJ102" s="55">
        <v>1.1459999999999999</v>
      </c>
      <c r="AK102" s="67"/>
      <c r="AL102" s="55">
        <v>5.3789999999999996</v>
      </c>
      <c r="AM102" s="55">
        <v>1.6430904229930192</v>
      </c>
      <c r="AN102" s="67"/>
      <c r="AO102" s="55">
        <v>1.9614349358616845</v>
      </c>
      <c r="AP102" s="53"/>
      <c r="AQ102" s="58">
        <v>0.71499503475670312</v>
      </c>
      <c r="AR102" s="58">
        <v>0.94426229508196724</v>
      </c>
      <c r="AS102" s="53"/>
      <c r="AT102" s="52" t="s">
        <v>153</v>
      </c>
      <c r="AU102" s="52">
        <v>150</v>
      </c>
      <c r="AV102" s="59" t="s">
        <v>154</v>
      </c>
      <c r="AW102" s="53"/>
      <c r="AX102" s="52" t="s">
        <v>124</v>
      </c>
      <c r="AY102" s="54"/>
      <c r="AZ102" s="67"/>
      <c r="BA102" s="54"/>
      <c r="BB102" s="55"/>
      <c r="BC102" s="67"/>
      <c r="BD102" s="55"/>
      <c r="BE102" s="55"/>
      <c r="BF102" s="67"/>
      <c r="BG102" s="55"/>
    </row>
    <row r="103" spans="1:59" ht="12.75" x14ac:dyDescent="0.2">
      <c r="A103" s="52" t="s">
        <v>219</v>
      </c>
      <c r="B103" s="52" t="s">
        <v>253</v>
      </c>
      <c r="C103" s="52">
        <v>9920054</v>
      </c>
      <c r="D103" s="52" t="s">
        <v>258</v>
      </c>
      <c r="E103" s="95" t="s">
        <v>180</v>
      </c>
      <c r="F103" s="52">
        <v>10.4</v>
      </c>
      <c r="G103" s="52">
        <v>22</v>
      </c>
      <c r="H103" s="52">
        <v>13</v>
      </c>
      <c r="I103" s="52" t="s">
        <v>119</v>
      </c>
      <c r="J103" s="52" t="s">
        <v>120</v>
      </c>
      <c r="K103" s="52" t="s">
        <v>24</v>
      </c>
      <c r="L103" s="53"/>
      <c r="M103" s="54">
        <v>5820</v>
      </c>
      <c r="N103" s="54">
        <v>28000</v>
      </c>
      <c r="O103" s="54">
        <v>37720</v>
      </c>
      <c r="P103" s="55">
        <v>0.89500000000000002</v>
      </c>
      <c r="Q103" s="55">
        <v>2.3450000000000002</v>
      </c>
      <c r="R103" s="55">
        <v>3.4750000000000001</v>
      </c>
      <c r="S103" s="55">
        <v>1.9057805892737429</v>
      </c>
      <c r="T103" s="55">
        <v>3.4993560597014919</v>
      </c>
      <c r="U103" s="55">
        <v>3.1811915857266184</v>
      </c>
      <c r="V103" s="53"/>
      <c r="W103" s="54">
        <v>5411</v>
      </c>
      <c r="X103" s="54">
        <v>18000</v>
      </c>
      <c r="Y103" s="54">
        <v>31054</v>
      </c>
      <c r="Z103" s="55">
        <v>0.92400000000000004</v>
      </c>
      <c r="AA103" s="55">
        <v>1.925</v>
      </c>
      <c r="AB103" s="55">
        <v>4.1760000000000002</v>
      </c>
      <c r="AC103" s="55">
        <v>1.7162419478030302</v>
      </c>
      <c r="AD103" s="55">
        <v>2.7404048103896104</v>
      </c>
      <c r="AE103" s="55">
        <v>2.179365183855364</v>
      </c>
      <c r="AF103" s="53"/>
      <c r="AG103" s="54">
        <v>5145</v>
      </c>
      <c r="AH103" s="87"/>
      <c r="AI103" s="54">
        <v>28160</v>
      </c>
      <c r="AJ103" s="55">
        <v>1.008</v>
      </c>
      <c r="AK103" s="67"/>
      <c r="AL103" s="55">
        <v>4.0410000000000004</v>
      </c>
      <c r="AM103" s="55">
        <v>1.4958835864583333</v>
      </c>
      <c r="AN103" s="67"/>
      <c r="AO103" s="55">
        <v>2.0422868921554067</v>
      </c>
      <c r="AP103" s="53"/>
      <c r="AQ103" s="58">
        <v>0.74655355249204669</v>
      </c>
      <c r="AR103" s="58">
        <v>0.90680749661879312</v>
      </c>
      <c r="AS103" s="53"/>
      <c r="AT103" s="52" t="s">
        <v>153</v>
      </c>
      <c r="AU103" s="52">
        <v>150</v>
      </c>
      <c r="AV103" s="59" t="s">
        <v>154</v>
      </c>
      <c r="AW103" s="53"/>
      <c r="AX103" s="52" t="s">
        <v>124</v>
      </c>
      <c r="AY103" s="54"/>
      <c r="AZ103" s="67"/>
      <c r="BA103" s="54"/>
      <c r="BB103" s="55"/>
      <c r="BC103" s="67"/>
      <c r="BD103" s="55"/>
      <c r="BE103" s="55"/>
      <c r="BF103" s="67"/>
      <c r="BG103" s="55"/>
    </row>
    <row r="104" spans="1:59" ht="12.75" x14ac:dyDescent="0.2">
      <c r="A104" s="78" t="s">
        <v>259</v>
      </c>
      <c r="B104" s="78" t="s">
        <v>253</v>
      </c>
      <c r="C104" s="78">
        <v>8994418</v>
      </c>
      <c r="D104" s="78" t="s">
        <v>258</v>
      </c>
      <c r="E104" s="95" t="s">
        <v>180</v>
      </c>
      <c r="F104" s="78">
        <v>10.4</v>
      </c>
      <c r="G104" s="78">
        <v>22</v>
      </c>
      <c r="H104" s="78">
        <v>13</v>
      </c>
      <c r="I104" s="52" t="s">
        <v>119</v>
      </c>
      <c r="J104" s="52" t="s">
        <v>120</v>
      </c>
      <c r="K104" s="52" t="s">
        <v>24</v>
      </c>
      <c r="L104" s="53"/>
      <c r="M104" s="79">
        <v>5820</v>
      </c>
      <c r="N104" s="79">
        <v>28000</v>
      </c>
      <c r="O104" s="79">
        <v>37720</v>
      </c>
      <c r="P104" s="80">
        <v>0.89500000000000002</v>
      </c>
      <c r="Q104" s="80">
        <v>2.3450000000000002</v>
      </c>
      <c r="R104" s="80">
        <v>3.4750000000000001</v>
      </c>
      <c r="S104" s="80">
        <v>1.9057805892737429</v>
      </c>
      <c r="T104" s="80">
        <v>3.4993560597014919</v>
      </c>
      <c r="U104" s="80">
        <v>3.1811915857266184</v>
      </c>
      <c r="V104" s="53"/>
      <c r="W104" s="79">
        <v>5411</v>
      </c>
      <c r="X104" s="79">
        <v>18000</v>
      </c>
      <c r="Y104" s="79">
        <v>31054</v>
      </c>
      <c r="Z104" s="80">
        <v>0.92400000000000004</v>
      </c>
      <c r="AA104" s="80">
        <v>1.925</v>
      </c>
      <c r="AB104" s="80">
        <v>4.1760000000000002</v>
      </c>
      <c r="AC104" s="80">
        <v>1.7162419478030302</v>
      </c>
      <c r="AD104" s="80">
        <v>2.7404048103896104</v>
      </c>
      <c r="AE104" s="80">
        <v>2.179365183855364</v>
      </c>
      <c r="AF104" s="53"/>
      <c r="AG104" s="79">
        <v>5145</v>
      </c>
      <c r="AH104" s="89"/>
      <c r="AI104" s="79">
        <v>28160</v>
      </c>
      <c r="AJ104" s="80">
        <v>1.008</v>
      </c>
      <c r="AK104" s="57"/>
      <c r="AL104" s="80">
        <v>4.0410000000000004</v>
      </c>
      <c r="AM104" s="80">
        <v>1.4958835864583333</v>
      </c>
      <c r="AN104" s="57"/>
      <c r="AO104" s="80">
        <v>2.0422868921554067</v>
      </c>
      <c r="AP104" s="53"/>
      <c r="AQ104" s="58">
        <v>0.74655355249204669</v>
      </c>
      <c r="AR104" s="58">
        <v>0.90680749661879312</v>
      </c>
      <c r="AS104" s="53"/>
      <c r="AT104" s="78" t="s">
        <v>153</v>
      </c>
      <c r="AU104" s="78">
        <v>150</v>
      </c>
      <c r="AV104" s="81" t="s">
        <v>154</v>
      </c>
      <c r="AW104" s="53"/>
      <c r="AX104" s="82" t="s">
        <v>124</v>
      </c>
      <c r="AY104" s="83"/>
      <c r="AZ104" s="60"/>
      <c r="BA104" s="83"/>
      <c r="BB104" s="55"/>
      <c r="BC104" s="57"/>
      <c r="BD104" s="55"/>
      <c r="BE104" s="55"/>
      <c r="BF104" s="60"/>
      <c r="BG104" s="55"/>
    </row>
    <row r="105" spans="1:59" ht="12.75" x14ac:dyDescent="0.2">
      <c r="A105" s="78" t="s">
        <v>259</v>
      </c>
      <c r="B105" s="78" t="s">
        <v>253</v>
      </c>
      <c r="C105" s="78">
        <v>8994421</v>
      </c>
      <c r="D105" s="78" t="s">
        <v>257</v>
      </c>
      <c r="E105" s="95" t="s">
        <v>180</v>
      </c>
      <c r="F105" s="78">
        <v>10.5</v>
      </c>
      <c r="G105" s="78">
        <v>21.5</v>
      </c>
      <c r="H105" s="78">
        <v>13.5</v>
      </c>
      <c r="I105" s="52" t="s">
        <v>119</v>
      </c>
      <c r="J105" s="52" t="s">
        <v>120</v>
      </c>
      <c r="K105" s="52" t="s">
        <v>24</v>
      </c>
      <c r="L105" s="53"/>
      <c r="M105" s="79">
        <v>7210</v>
      </c>
      <c r="N105" s="79">
        <v>36000</v>
      </c>
      <c r="O105" s="79">
        <v>50350</v>
      </c>
      <c r="P105" s="80">
        <v>1.02</v>
      </c>
      <c r="Q105" s="80">
        <v>2.7770000000000001</v>
      </c>
      <c r="R105" s="80">
        <v>4.6399999999999997</v>
      </c>
      <c r="S105" s="80">
        <v>2.0716102104901961</v>
      </c>
      <c r="T105" s="80">
        <v>3.7992648613611815</v>
      </c>
      <c r="U105" s="80">
        <v>3.1802000807112067</v>
      </c>
      <c r="V105" s="53"/>
      <c r="W105" s="79">
        <v>6845</v>
      </c>
      <c r="X105" s="79">
        <v>23200</v>
      </c>
      <c r="Y105" s="79">
        <v>38125</v>
      </c>
      <c r="Z105" s="80">
        <v>1.091</v>
      </c>
      <c r="AA105" s="80">
        <v>2.4460000000000002</v>
      </c>
      <c r="AB105" s="80">
        <v>5.5019999999999998</v>
      </c>
      <c r="AC105" s="80">
        <v>1.8387456225022913</v>
      </c>
      <c r="AD105" s="80">
        <v>2.7797419558462795</v>
      </c>
      <c r="AE105" s="80">
        <v>2.030776907260996</v>
      </c>
      <c r="AF105" s="53"/>
      <c r="AG105" s="79">
        <v>6425</v>
      </c>
      <c r="AH105" s="89"/>
      <c r="AI105" s="79">
        <v>36000</v>
      </c>
      <c r="AJ105" s="80">
        <v>1.1459999999999999</v>
      </c>
      <c r="AK105" s="57"/>
      <c r="AL105" s="80">
        <v>5.3789999999999996</v>
      </c>
      <c r="AM105" s="80">
        <v>1.6430904229930192</v>
      </c>
      <c r="AN105" s="57"/>
      <c r="AO105" s="80">
        <v>1.9614349358616845</v>
      </c>
      <c r="AP105" s="53"/>
      <c r="AQ105" s="58">
        <v>0.71499503475670312</v>
      </c>
      <c r="AR105" s="58">
        <v>0.94426229508196724</v>
      </c>
      <c r="AS105" s="53"/>
      <c r="AT105" s="78" t="s">
        <v>153</v>
      </c>
      <c r="AU105" s="78">
        <v>150</v>
      </c>
      <c r="AV105" s="81" t="s">
        <v>154</v>
      </c>
      <c r="AW105" s="53"/>
      <c r="AX105" s="82" t="s">
        <v>124</v>
      </c>
      <c r="AY105" s="83"/>
      <c r="AZ105" s="60"/>
      <c r="BA105" s="83"/>
      <c r="BB105" s="55"/>
      <c r="BC105" s="57"/>
      <c r="BD105" s="55"/>
      <c r="BE105" s="55"/>
      <c r="BF105" s="60"/>
      <c r="BG105" s="55"/>
    </row>
    <row r="106" spans="1:59" ht="12.75" x14ac:dyDescent="0.2">
      <c r="A106" s="52" t="s">
        <v>219</v>
      </c>
      <c r="B106" s="52" t="s">
        <v>253</v>
      </c>
      <c r="C106" s="52">
        <v>10058830</v>
      </c>
      <c r="D106" s="52" t="s">
        <v>260</v>
      </c>
      <c r="E106" s="52" t="s">
        <v>261</v>
      </c>
      <c r="F106" s="52">
        <v>10.5</v>
      </c>
      <c r="G106" s="52">
        <v>20</v>
      </c>
      <c r="H106" s="52">
        <v>13</v>
      </c>
      <c r="I106" s="52" t="s">
        <v>119</v>
      </c>
      <c r="J106" s="52" t="s">
        <v>120</v>
      </c>
      <c r="K106" s="52" t="s">
        <v>19</v>
      </c>
      <c r="L106" s="53"/>
      <c r="M106" s="54">
        <v>3038</v>
      </c>
      <c r="N106" s="54">
        <v>10000</v>
      </c>
      <c r="O106" s="54">
        <v>12680</v>
      </c>
      <c r="P106" s="55">
        <v>0.152</v>
      </c>
      <c r="Q106" s="55">
        <v>0.85</v>
      </c>
      <c r="R106" s="55">
        <v>1.3360000000000001</v>
      </c>
      <c r="S106" s="55">
        <v>5.8575652017105257</v>
      </c>
      <c r="T106" s="55">
        <v>3.4478949411764708</v>
      </c>
      <c r="U106" s="55">
        <v>2.7815427901197602</v>
      </c>
      <c r="V106" s="53"/>
      <c r="W106" s="54">
        <v>2412</v>
      </c>
      <c r="X106" s="54">
        <v>5800</v>
      </c>
      <c r="Y106" s="54">
        <v>8912</v>
      </c>
      <c r="Z106" s="55">
        <v>0.17799999999999999</v>
      </c>
      <c r="AA106" s="55">
        <v>0.63900000000000001</v>
      </c>
      <c r="AB106" s="55">
        <v>1.202</v>
      </c>
      <c r="AC106" s="55">
        <v>3.9712776451685392</v>
      </c>
      <c r="AD106" s="55">
        <v>2.6601129984350544</v>
      </c>
      <c r="AE106" s="55">
        <v>2.172919613843594</v>
      </c>
      <c r="AF106" s="53"/>
      <c r="AG106" s="54">
        <v>2102</v>
      </c>
      <c r="AH106" s="87"/>
      <c r="AI106" s="54">
        <v>7878</v>
      </c>
      <c r="AJ106" s="55">
        <v>0.159</v>
      </c>
      <c r="AK106" s="67"/>
      <c r="AL106" s="55">
        <v>1.1719999999999999</v>
      </c>
      <c r="AM106" s="55">
        <v>3.8744364096855346</v>
      </c>
      <c r="AN106" s="67"/>
      <c r="AO106" s="55">
        <v>1.9699777213822522</v>
      </c>
      <c r="AP106" s="53"/>
      <c r="AQ106" s="58">
        <v>0.62129337539432172</v>
      </c>
      <c r="AR106" s="58">
        <v>0.88397666068222625</v>
      </c>
      <c r="AS106" s="53"/>
      <c r="AT106" s="52" t="s">
        <v>153</v>
      </c>
      <c r="AU106" s="52">
        <v>150</v>
      </c>
      <c r="AV106" s="59" t="s">
        <v>154</v>
      </c>
      <c r="AW106" s="53"/>
      <c r="AX106" s="52" t="s">
        <v>124</v>
      </c>
      <c r="AY106" s="54"/>
      <c r="AZ106" s="67"/>
      <c r="BA106" s="54"/>
      <c r="BB106" s="55"/>
      <c r="BC106" s="67"/>
      <c r="BD106" s="55"/>
      <c r="BE106" s="55"/>
      <c r="BF106" s="67"/>
      <c r="BG106" s="55"/>
    </row>
    <row r="107" spans="1:59" ht="12.75" x14ac:dyDescent="0.2">
      <c r="A107" s="52" t="s">
        <v>219</v>
      </c>
      <c r="B107" s="52" t="s">
        <v>253</v>
      </c>
      <c r="C107" s="52">
        <v>10058831</v>
      </c>
      <c r="D107" s="52" t="s">
        <v>260</v>
      </c>
      <c r="E107" s="52" t="s">
        <v>262</v>
      </c>
      <c r="F107" s="52">
        <v>10.5</v>
      </c>
      <c r="G107" s="52">
        <v>20</v>
      </c>
      <c r="H107" s="52">
        <v>13</v>
      </c>
      <c r="I107" s="52" t="s">
        <v>119</v>
      </c>
      <c r="J107" s="52" t="s">
        <v>120</v>
      </c>
      <c r="K107" s="52" t="s">
        <v>19</v>
      </c>
      <c r="L107" s="53"/>
      <c r="M107" s="54">
        <v>3038</v>
      </c>
      <c r="N107" s="54">
        <v>10000</v>
      </c>
      <c r="O107" s="54">
        <v>12680</v>
      </c>
      <c r="P107" s="55">
        <v>0.152</v>
      </c>
      <c r="Q107" s="55">
        <v>0.85</v>
      </c>
      <c r="R107" s="55">
        <v>1.3360000000000001</v>
      </c>
      <c r="S107" s="55">
        <v>5.8575652017105257</v>
      </c>
      <c r="T107" s="55">
        <v>3.4478949411764708</v>
      </c>
      <c r="U107" s="55">
        <v>2.7815427901197602</v>
      </c>
      <c r="V107" s="53"/>
      <c r="W107" s="54">
        <v>2412</v>
      </c>
      <c r="X107" s="54">
        <v>5800</v>
      </c>
      <c r="Y107" s="54">
        <v>8912</v>
      </c>
      <c r="Z107" s="55">
        <v>0.17799999999999999</v>
      </c>
      <c r="AA107" s="55">
        <v>0.63900000000000001</v>
      </c>
      <c r="AB107" s="55">
        <v>1.202</v>
      </c>
      <c r="AC107" s="55">
        <v>3.9712776451685392</v>
      </c>
      <c r="AD107" s="55">
        <v>2.6601129984350544</v>
      </c>
      <c r="AE107" s="55">
        <v>2.172919613843594</v>
      </c>
      <c r="AF107" s="53"/>
      <c r="AG107" s="54">
        <v>2102</v>
      </c>
      <c r="AH107" s="87"/>
      <c r="AI107" s="54">
        <v>7878</v>
      </c>
      <c r="AJ107" s="55">
        <v>0.159</v>
      </c>
      <c r="AK107" s="67"/>
      <c r="AL107" s="55">
        <v>1.1719999999999999</v>
      </c>
      <c r="AM107" s="55">
        <v>3.8744364096855346</v>
      </c>
      <c r="AN107" s="67"/>
      <c r="AO107" s="55">
        <v>1.9699777213822522</v>
      </c>
      <c r="AP107" s="53"/>
      <c r="AQ107" s="58">
        <v>0.62129337539432172</v>
      </c>
      <c r="AR107" s="58">
        <v>0.88397666068222625</v>
      </c>
      <c r="AS107" s="53"/>
      <c r="AT107" s="52" t="s">
        <v>153</v>
      </c>
      <c r="AU107" s="52">
        <v>150</v>
      </c>
      <c r="AV107" s="59" t="s">
        <v>154</v>
      </c>
      <c r="AW107" s="53"/>
      <c r="AX107" s="52" t="s">
        <v>124</v>
      </c>
      <c r="AY107" s="54"/>
      <c r="AZ107" s="67"/>
      <c r="BA107" s="54"/>
      <c r="BB107" s="55"/>
      <c r="BC107" s="67"/>
      <c r="BD107" s="55"/>
      <c r="BE107" s="55"/>
      <c r="BF107" s="67"/>
      <c r="BG107" s="55"/>
    </row>
    <row r="108" spans="1:59" ht="12.75" x14ac:dyDescent="0.2">
      <c r="A108" s="52" t="s">
        <v>219</v>
      </c>
      <c r="B108" s="52" t="s">
        <v>253</v>
      </c>
      <c r="C108" s="52">
        <v>8129566</v>
      </c>
      <c r="D108" s="52" t="s">
        <v>263</v>
      </c>
      <c r="E108" s="52" t="s">
        <v>264</v>
      </c>
      <c r="F108" s="52">
        <v>10</v>
      </c>
      <c r="G108" s="52">
        <v>20.5</v>
      </c>
      <c r="H108" s="52">
        <v>13</v>
      </c>
      <c r="I108" s="52" t="s">
        <v>119</v>
      </c>
      <c r="J108" s="52" t="s">
        <v>120</v>
      </c>
      <c r="K108" s="52" t="s">
        <v>19</v>
      </c>
      <c r="L108" s="53"/>
      <c r="M108" s="54">
        <v>4062</v>
      </c>
      <c r="N108" s="54">
        <v>12000</v>
      </c>
      <c r="O108" s="54">
        <v>16916</v>
      </c>
      <c r="P108" s="55">
        <v>0.19500000000000001</v>
      </c>
      <c r="Q108" s="55">
        <v>0.93</v>
      </c>
      <c r="R108" s="55">
        <v>1.702</v>
      </c>
      <c r="S108" s="55">
        <v>6.104895827</v>
      </c>
      <c r="T108" s="55">
        <v>3.7815621940000002</v>
      </c>
      <c r="U108" s="55">
        <v>2.9128027150000002</v>
      </c>
      <c r="V108" s="53"/>
      <c r="W108" s="54">
        <v>7200</v>
      </c>
      <c r="X108" s="54">
        <v>3178</v>
      </c>
      <c r="Y108" s="54">
        <v>11696</v>
      </c>
      <c r="Z108" s="55">
        <v>0.79900000000000004</v>
      </c>
      <c r="AA108" s="55">
        <v>0.22900000000000001</v>
      </c>
      <c r="AB108" s="55">
        <v>1.498</v>
      </c>
      <c r="AC108" s="55">
        <v>2.6409408060000001</v>
      </c>
      <c r="AD108" s="55">
        <v>4.0671609630000001</v>
      </c>
      <c r="AE108" s="55">
        <v>2.2882237879999998</v>
      </c>
      <c r="AF108" s="53"/>
      <c r="AG108" s="54">
        <v>2716</v>
      </c>
      <c r="AH108" s="87"/>
      <c r="AI108" s="54">
        <v>7465</v>
      </c>
      <c r="AJ108" s="55">
        <v>0.218</v>
      </c>
      <c r="AK108" s="67"/>
      <c r="AL108" s="55">
        <v>1.143</v>
      </c>
      <c r="AM108" s="55">
        <v>3.6512891110000001</v>
      </c>
      <c r="AN108" s="67"/>
      <c r="AO108" s="55">
        <v>1.9140643369999999</v>
      </c>
      <c r="AP108" s="53"/>
      <c r="AQ108" s="58">
        <v>0.44129817923859066</v>
      </c>
      <c r="AR108" s="58">
        <v>0.6382523939808481</v>
      </c>
      <c r="AS108" s="53"/>
      <c r="AT108" s="52" t="s">
        <v>153</v>
      </c>
      <c r="AU108" s="52">
        <v>150</v>
      </c>
      <c r="AV108" s="59" t="s">
        <v>154</v>
      </c>
      <c r="AW108" s="53"/>
      <c r="AX108" s="52" t="s">
        <v>124</v>
      </c>
      <c r="AY108" s="54"/>
      <c r="AZ108" s="67"/>
      <c r="BA108" s="54"/>
      <c r="BB108" s="55"/>
      <c r="BC108" s="67"/>
      <c r="BD108" s="55"/>
      <c r="BE108" s="55"/>
      <c r="BF108" s="67"/>
      <c r="BG108" s="55"/>
    </row>
    <row r="109" spans="1:59" ht="12.75" x14ac:dyDescent="0.2">
      <c r="A109" s="52" t="s">
        <v>219</v>
      </c>
      <c r="B109" s="52" t="s">
        <v>253</v>
      </c>
      <c r="C109" s="52">
        <v>10058832</v>
      </c>
      <c r="D109" s="52" t="s">
        <v>265</v>
      </c>
      <c r="E109" s="52" t="s">
        <v>264</v>
      </c>
      <c r="F109" s="52">
        <v>10.5</v>
      </c>
      <c r="G109" s="52">
        <v>21.5</v>
      </c>
      <c r="H109" s="52">
        <v>14</v>
      </c>
      <c r="I109" s="52" t="s">
        <v>119</v>
      </c>
      <c r="J109" s="52" t="s">
        <v>120</v>
      </c>
      <c r="K109" s="52" t="s">
        <v>19</v>
      </c>
      <c r="L109" s="53"/>
      <c r="M109" s="54">
        <v>3883</v>
      </c>
      <c r="N109" s="54">
        <v>12000</v>
      </c>
      <c r="O109" s="54">
        <v>17120</v>
      </c>
      <c r="P109" s="55">
        <v>0.18099999999999999</v>
      </c>
      <c r="Q109" s="55">
        <v>0.90200000000000002</v>
      </c>
      <c r="R109" s="55">
        <v>1.694</v>
      </c>
      <c r="S109" s="55">
        <v>6.2872649989502767</v>
      </c>
      <c r="T109" s="55">
        <v>3.8989499334811528</v>
      </c>
      <c r="U109" s="55">
        <v>2.9618516637544272</v>
      </c>
      <c r="V109" s="53"/>
      <c r="W109" s="54">
        <v>3086</v>
      </c>
      <c r="X109" s="54">
        <v>7500</v>
      </c>
      <c r="Y109" s="54">
        <v>12012</v>
      </c>
      <c r="Z109" s="55">
        <v>0.219</v>
      </c>
      <c r="AA109" s="55">
        <v>0.82</v>
      </c>
      <c r="AB109" s="55">
        <v>1.5229999999999999</v>
      </c>
      <c r="AC109" s="55">
        <v>4.129759461278538</v>
      </c>
      <c r="AD109" s="55">
        <v>2.6805280792682922</v>
      </c>
      <c r="AE109" s="55">
        <v>2.3114705796717008</v>
      </c>
      <c r="AF109" s="53"/>
      <c r="AG109" s="54">
        <v>2695</v>
      </c>
      <c r="AH109" s="87"/>
      <c r="AI109" s="54">
        <v>8462</v>
      </c>
      <c r="AJ109" s="55">
        <v>0.20100000000000001</v>
      </c>
      <c r="AK109" s="67"/>
      <c r="AL109" s="55">
        <v>1.31</v>
      </c>
      <c r="AM109" s="55">
        <v>3.9294852420398008</v>
      </c>
      <c r="AN109" s="67"/>
      <c r="AO109" s="55">
        <v>1.8931048811755724</v>
      </c>
      <c r="AP109" s="53"/>
      <c r="AQ109" s="58">
        <v>0.49427570093457945</v>
      </c>
      <c r="AR109" s="58">
        <v>0.70446220446220442</v>
      </c>
      <c r="AS109" s="53"/>
      <c r="AT109" s="52" t="s">
        <v>153</v>
      </c>
      <c r="AU109" s="52">
        <v>150</v>
      </c>
      <c r="AV109" s="59" t="s">
        <v>154</v>
      </c>
      <c r="AW109" s="53"/>
      <c r="AX109" s="52" t="s">
        <v>124</v>
      </c>
      <c r="AY109" s="54"/>
      <c r="AZ109" s="67"/>
      <c r="BA109" s="54"/>
      <c r="BB109" s="55"/>
      <c r="BC109" s="67"/>
      <c r="BD109" s="55"/>
      <c r="BE109" s="55"/>
      <c r="BF109" s="67"/>
      <c r="BG109" s="55"/>
    </row>
    <row r="110" spans="1:59" ht="12.75" x14ac:dyDescent="0.2">
      <c r="A110" s="52" t="s">
        <v>219</v>
      </c>
      <c r="B110" s="52" t="s">
        <v>253</v>
      </c>
      <c r="C110" s="52">
        <v>10058833</v>
      </c>
      <c r="D110" s="52" t="s">
        <v>265</v>
      </c>
      <c r="E110" s="52" t="s">
        <v>266</v>
      </c>
      <c r="F110" s="52">
        <v>10.5</v>
      </c>
      <c r="G110" s="52">
        <v>21.5</v>
      </c>
      <c r="H110" s="52">
        <v>14</v>
      </c>
      <c r="I110" s="52" t="s">
        <v>119</v>
      </c>
      <c r="J110" s="52" t="s">
        <v>120</v>
      </c>
      <c r="K110" s="52" t="s">
        <v>19</v>
      </c>
      <c r="L110" s="53"/>
      <c r="M110" s="54">
        <v>3883</v>
      </c>
      <c r="N110" s="54">
        <v>12000</v>
      </c>
      <c r="O110" s="54">
        <v>17120</v>
      </c>
      <c r="P110" s="55">
        <v>0.18099999999999999</v>
      </c>
      <c r="Q110" s="55">
        <v>0.90200000000000002</v>
      </c>
      <c r="R110" s="55">
        <v>1.694</v>
      </c>
      <c r="S110" s="55">
        <v>6.2872649989502767</v>
      </c>
      <c r="T110" s="55">
        <v>3.8989499334811528</v>
      </c>
      <c r="U110" s="55">
        <v>2.9618516637544272</v>
      </c>
      <c r="V110" s="53"/>
      <c r="W110" s="54">
        <v>3086</v>
      </c>
      <c r="X110" s="54">
        <v>7500</v>
      </c>
      <c r="Y110" s="54">
        <v>12012</v>
      </c>
      <c r="Z110" s="55">
        <v>0.219</v>
      </c>
      <c r="AA110" s="55">
        <v>0.82</v>
      </c>
      <c r="AB110" s="55">
        <v>1.5229999999999999</v>
      </c>
      <c r="AC110" s="55">
        <v>4.129759461278538</v>
      </c>
      <c r="AD110" s="55">
        <v>2.6805280792682922</v>
      </c>
      <c r="AE110" s="55">
        <v>2.3114705796717008</v>
      </c>
      <c r="AF110" s="53"/>
      <c r="AG110" s="54">
        <v>2695</v>
      </c>
      <c r="AH110" s="87"/>
      <c r="AI110" s="54">
        <v>8462</v>
      </c>
      <c r="AJ110" s="55">
        <v>0.20100000000000001</v>
      </c>
      <c r="AK110" s="67"/>
      <c r="AL110" s="55">
        <v>1.31</v>
      </c>
      <c r="AM110" s="55">
        <v>3.9294852420398008</v>
      </c>
      <c r="AN110" s="67"/>
      <c r="AO110" s="55">
        <v>1.8931048811755724</v>
      </c>
      <c r="AP110" s="53"/>
      <c r="AQ110" s="58">
        <v>0.49427570093457945</v>
      </c>
      <c r="AR110" s="58">
        <v>0.70446220446220442</v>
      </c>
      <c r="AS110" s="53"/>
      <c r="AT110" s="52" t="s">
        <v>153</v>
      </c>
      <c r="AU110" s="52">
        <v>150</v>
      </c>
      <c r="AV110" s="59" t="s">
        <v>154</v>
      </c>
      <c r="AW110" s="53"/>
      <c r="AX110" s="52" t="s">
        <v>124</v>
      </c>
      <c r="AY110" s="54"/>
      <c r="AZ110" s="67"/>
      <c r="BA110" s="54"/>
      <c r="BB110" s="55"/>
      <c r="BC110" s="67"/>
      <c r="BD110" s="55"/>
      <c r="BE110" s="55"/>
      <c r="BF110" s="67"/>
      <c r="BG110" s="55"/>
    </row>
    <row r="111" spans="1:59" ht="12.75" x14ac:dyDescent="0.2">
      <c r="A111" s="52" t="s">
        <v>219</v>
      </c>
      <c r="B111" s="52" t="s">
        <v>253</v>
      </c>
      <c r="C111" s="52">
        <v>10058834</v>
      </c>
      <c r="D111" s="52" t="s">
        <v>267</v>
      </c>
      <c r="E111" s="52" t="s">
        <v>268</v>
      </c>
      <c r="F111" s="52">
        <v>10.3</v>
      </c>
      <c r="G111" s="52">
        <v>20</v>
      </c>
      <c r="H111" s="52">
        <v>12.5</v>
      </c>
      <c r="I111" s="52" t="s">
        <v>119</v>
      </c>
      <c r="J111" s="52" t="s">
        <v>120</v>
      </c>
      <c r="K111" s="52" t="s">
        <v>19</v>
      </c>
      <c r="L111" s="53"/>
      <c r="M111" s="54">
        <v>4895</v>
      </c>
      <c r="N111" s="54">
        <v>18000</v>
      </c>
      <c r="O111" s="54">
        <v>22688</v>
      </c>
      <c r="P111" s="55">
        <v>0.24399999999999999</v>
      </c>
      <c r="Q111" s="55">
        <v>1.4990000000000001</v>
      </c>
      <c r="R111" s="55">
        <v>2.4119999999999999</v>
      </c>
      <c r="S111" s="55">
        <v>5.879438064139344</v>
      </c>
      <c r="T111" s="55">
        <v>3.5191989726484323</v>
      </c>
      <c r="U111" s="55">
        <v>2.7567149403648421</v>
      </c>
      <c r="V111" s="53"/>
      <c r="W111" s="54">
        <v>3931</v>
      </c>
      <c r="X111" s="54">
        <v>12000</v>
      </c>
      <c r="Y111" s="54">
        <v>15213</v>
      </c>
      <c r="Z111" s="55">
        <v>0.28199999999999997</v>
      </c>
      <c r="AA111" s="55">
        <v>1.274</v>
      </c>
      <c r="AB111" s="55">
        <v>1.899</v>
      </c>
      <c r="AC111" s="55">
        <v>4.0853275750709219</v>
      </c>
      <c r="AD111" s="55">
        <v>2.7604810361067504</v>
      </c>
      <c r="AE111" s="55">
        <v>2.3478094723064769</v>
      </c>
      <c r="AF111" s="53"/>
      <c r="AG111" s="54">
        <v>3535</v>
      </c>
      <c r="AH111" s="87"/>
      <c r="AI111" s="54">
        <v>9410</v>
      </c>
      <c r="AJ111" s="55">
        <v>0.26100000000000001</v>
      </c>
      <c r="AK111" s="67"/>
      <c r="AL111" s="55">
        <v>1.391</v>
      </c>
      <c r="AM111" s="55">
        <v>3.969372538122605</v>
      </c>
      <c r="AN111" s="67"/>
      <c r="AO111" s="55">
        <v>1.9826015590941768</v>
      </c>
      <c r="AP111" s="53"/>
      <c r="AQ111" s="58">
        <v>0.41475669957686884</v>
      </c>
      <c r="AR111" s="58">
        <v>0.61854992440675738</v>
      </c>
      <c r="AS111" s="53"/>
      <c r="AT111" s="52" t="s">
        <v>153</v>
      </c>
      <c r="AU111" s="52">
        <v>150</v>
      </c>
      <c r="AV111" s="59" t="s">
        <v>154</v>
      </c>
      <c r="AW111" s="53"/>
      <c r="AX111" s="52" t="s">
        <v>124</v>
      </c>
      <c r="AY111" s="54"/>
      <c r="AZ111" s="67"/>
      <c r="BA111" s="54"/>
      <c r="BB111" s="55"/>
      <c r="BC111" s="67"/>
      <c r="BD111" s="55"/>
      <c r="BE111" s="55"/>
      <c r="BF111" s="67"/>
      <c r="BG111" s="55"/>
    </row>
    <row r="112" spans="1:59" ht="12.75" x14ac:dyDescent="0.2">
      <c r="A112" s="52" t="s">
        <v>219</v>
      </c>
      <c r="B112" s="52" t="s">
        <v>253</v>
      </c>
      <c r="C112" s="52">
        <v>10058835</v>
      </c>
      <c r="D112" s="52" t="s">
        <v>267</v>
      </c>
      <c r="E112" s="52" t="s">
        <v>269</v>
      </c>
      <c r="F112" s="52">
        <v>10.3</v>
      </c>
      <c r="G112" s="52">
        <v>20</v>
      </c>
      <c r="H112" s="52">
        <v>12.5</v>
      </c>
      <c r="I112" s="52" t="s">
        <v>119</v>
      </c>
      <c r="J112" s="52" t="s">
        <v>120</v>
      </c>
      <c r="K112" s="52" t="s">
        <v>19</v>
      </c>
      <c r="L112" s="53"/>
      <c r="M112" s="54">
        <v>4895</v>
      </c>
      <c r="N112" s="54">
        <v>18000</v>
      </c>
      <c r="O112" s="54">
        <v>22688</v>
      </c>
      <c r="P112" s="55">
        <v>0.24399999999999999</v>
      </c>
      <c r="Q112" s="55">
        <v>1.4990000000000001</v>
      </c>
      <c r="R112" s="55">
        <v>2.4119999999999999</v>
      </c>
      <c r="S112" s="55">
        <v>5.879438064139344</v>
      </c>
      <c r="T112" s="55">
        <v>3.5191989726484323</v>
      </c>
      <c r="U112" s="55">
        <v>2.7567149403648421</v>
      </c>
      <c r="V112" s="53"/>
      <c r="W112" s="54">
        <v>3931</v>
      </c>
      <c r="X112" s="54">
        <v>12000</v>
      </c>
      <c r="Y112" s="54">
        <v>15213</v>
      </c>
      <c r="Z112" s="55">
        <v>0.28199999999999997</v>
      </c>
      <c r="AA112" s="55">
        <v>1.274</v>
      </c>
      <c r="AB112" s="55">
        <v>1.899</v>
      </c>
      <c r="AC112" s="55">
        <v>4.0853275750709219</v>
      </c>
      <c r="AD112" s="55">
        <v>2.7604810361067504</v>
      </c>
      <c r="AE112" s="55">
        <v>2.3478094723064769</v>
      </c>
      <c r="AF112" s="53"/>
      <c r="AG112" s="54">
        <v>3535</v>
      </c>
      <c r="AH112" s="87"/>
      <c r="AI112" s="54">
        <v>9410</v>
      </c>
      <c r="AJ112" s="55">
        <v>0.26100000000000001</v>
      </c>
      <c r="AK112" s="67"/>
      <c r="AL112" s="55">
        <v>1.391</v>
      </c>
      <c r="AM112" s="55">
        <v>3.969372538122605</v>
      </c>
      <c r="AN112" s="67"/>
      <c r="AO112" s="55">
        <v>1.9826015590941768</v>
      </c>
      <c r="AP112" s="53"/>
      <c r="AQ112" s="58">
        <v>0.41475669957686884</v>
      </c>
      <c r="AR112" s="58">
        <v>0.61854992440675738</v>
      </c>
      <c r="AS112" s="53"/>
      <c r="AT112" s="52" t="s">
        <v>153</v>
      </c>
      <c r="AU112" s="52">
        <v>150</v>
      </c>
      <c r="AV112" s="59" t="s">
        <v>154</v>
      </c>
      <c r="AW112" s="53"/>
      <c r="AX112" s="52" t="s">
        <v>124</v>
      </c>
      <c r="AY112" s="54"/>
      <c r="AZ112" s="67"/>
      <c r="BA112" s="54"/>
      <c r="BB112" s="55"/>
      <c r="BC112" s="67"/>
      <c r="BD112" s="55"/>
      <c r="BE112" s="55"/>
      <c r="BF112" s="67"/>
      <c r="BG112" s="55"/>
    </row>
    <row r="113" spans="1:59" ht="12.75" x14ac:dyDescent="0.2">
      <c r="A113" s="52" t="s">
        <v>219</v>
      </c>
      <c r="B113" s="52" t="s">
        <v>253</v>
      </c>
      <c r="C113" s="52">
        <v>10058836</v>
      </c>
      <c r="D113" s="52" t="s">
        <v>270</v>
      </c>
      <c r="E113" s="52" t="s">
        <v>271</v>
      </c>
      <c r="F113" s="52">
        <v>10.5</v>
      </c>
      <c r="G113" s="52">
        <v>20</v>
      </c>
      <c r="H113" s="52">
        <v>12.5</v>
      </c>
      <c r="I113" s="52" t="s">
        <v>119</v>
      </c>
      <c r="J113" s="52" t="s">
        <v>120</v>
      </c>
      <c r="K113" s="52" t="s">
        <v>19</v>
      </c>
      <c r="L113" s="53"/>
      <c r="M113" s="54">
        <v>7050</v>
      </c>
      <c r="N113" s="54">
        <v>24400</v>
      </c>
      <c r="O113" s="54">
        <v>32546</v>
      </c>
      <c r="P113" s="55">
        <v>0.44800000000000001</v>
      </c>
      <c r="Q113" s="55">
        <v>2.0430000000000001</v>
      </c>
      <c r="R113" s="55">
        <v>3.3679999999999999</v>
      </c>
      <c r="S113" s="55">
        <v>4.6119442935267854</v>
      </c>
      <c r="T113" s="55">
        <v>3.5002124855604495</v>
      </c>
      <c r="U113" s="55">
        <v>2.832034158022565</v>
      </c>
      <c r="V113" s="53"/>
      <c r="W113" s="54">
        <v>5712</v>
      </c>
      <c r="X113" s="54">
        <v>15800</v>
      </c>
      <c r="Y113" s="54">
        <v>18628</v>
      </c>
      <c r="Z113" s="55">
        <v>0.54100000000000004</v>
      </c>
      <c r="AA113" s="55">
        <v>1.8089999999999999</v>
      </c>
      <c r="AB113" s="55">
        <v>2.6389999999999998</v>
      </c>
      <c r="AC113" s="55">
        <v>3.0943104470240295</v>
      </c>
      <c r="AD113" s="55">
        <v>2.5597141547816475</v>
      </c>
      <c r="AE113" s="55">
        <v>2.068710834391815</v>
      </c>
      <c r="AF113" s="53"/>
      <c r="AG113" s="54">
        <v>4886</v>
      </c>
      <c r="AH113" s="87"/>
      <c r="AI113" s="54">
        <v>15327</v>
      </c>
      <c r="AJ113" s="55">
        <v>0.496</v>
      </c>
      <c r="AK113" s="67"/>
      <c r="AL113" s="55">
        <v>2.395</v>
      </c>
      <c r="AM113" s="55">
        <v>2.8869863871370969</v>
      </c>
      <c r="AN113" s="67"/>
      <c r="AO113" s="55">
        <v>1.8755324801210855</v>
      </c>
      <c r="AP113" s="53"/>
      <c r="AQ113" s="58">
        <v>0.47093344804277021</v>
      </c>
      <c r="AR113" s="58">
        <v>0.8227936439768091</v>
      </c>
      <c r="AS113" s="53"/>
      <c r="AT113" s="52" t="s">
        <v>153</v>
      </c>
      <c r="AU113" s="52">
        <v>150</v>
      </c>
      <c r="AV113" s="59" t="s">
        <v>154</v>
      </c>
      <c r="AW113" s="53"/>
      <c r="AX113" s="52" t="s">
        <v>124</v>
      </c>
      <c r="AY113" s="54"/>
      <c r="AZ113" s="67"/>
      <c r="BA113" s="54"/>
      <c r="BB113" s="55"/>
      <c r="BC113" s="67"/>
      <c r="BD113" s="55"/>
      <c r="BE113" s="55"/>
      <c r="BF113" s="67"/>
      <c r="BG113" s="55"/>
    </row>
    <row r="114" spans="1:59" ht="12.75" x14ac:dyDescent="0.2">
      <c r="A114" s="52" t="s">
        <v>219</v>
      </c>
      <c r="B114" s="52" t="s">
        <v>253</v>
      </c>
      <c r="C114" s="52">
        <v>10058836</v>
      </c>
      <c r="D114" s="52" t="s">
        <v>270</v>
      </c>
      <c r="E114" s="52" t="s">
        <v>272</v>
      </c>
      <c r="F114" s="52">
        <v>10.5</v>
      </c>
      <c r="G114" s="52">
        <v>20</v>
      </c>
      <c r="H114" s="52">
        <v>12.5</v>
      </c>
      <c r="I114" s="52" t="s">
        <v>119</v>
      </c>
      <c r="J114" s="52" t="s">
        <v>120</v>
      </c>
      <c r="K114" s="52" t="s">
        <v>19</v>
      </c>
      <c r="L114" s="53"/>
      <c r="M114" s="54">
        <v>7050</v>
      </c>
      <c r="N114" s="54">
        <v>24400</v>
      </c>
      <c r="O114" s="54">
        <v>32546</v>
      </c>
      <c r="P114" s="55">
        <v>0.44800000000000001</v>
      </c>
      <c r="Q114" s="55">
        <v>2.0430000000000001</v>
      </c>
      <c r="R114" s="55">
        <v>3.3679999999999999</v>
      </c>
      <c r="S114" s="55">
        <v>4.6119442935267854</v>
      </c>
      <c r="T114" s="55">
        <v>3.5002124855604495</v>
      </c>
      <c r="U114" s="55">
        <v>2.832034158022565</v>
      </c>
      <c r="V114" s="53"/>
      <c r="W114" s="54">
        <v>5712</v>
      </c>
      <c r="X114" s="54">
        <v>15800</v>
      </c>
      <c r="Y114" s="54">
        <v>18628</v>
      </c>
      <c r="Z114" s="55">
        <v>0.54100000000000004</v>
      </c>
      <c r="AA114" s="55">
        <v>1.8089999999999999</v>
      </c>
      <c r="AB114" s="55">
        <v>2.6389999999999998</v>
      </c>
      <c r="AC114" s="55">
        <v>3.0943104470240295</v>
      </c>
      <c r="AD114" s="55">
        <v>2.5597141547816475</v>
      </c>
      <c r="AE114" s="55">
        <v>2.068710834391815</v>
      </c>
      <c r="AF114" s="53"/>
      <c r="AG114" s="54">
        <v>4886</v>
      </c>
      <c r="AH114" s="87"/>
      <c r="AI114" s="54">
        <v>15327</v>
      </c>
      <c r="AJ114" s="55">
        <v>0.496</v>
      </c>
      <c r="AK114" s="67"/>
      <c r="AL114" s="55">
        <v>2.395</v>
      </c>
      <c r="AM114" s="55">
        <v>2.8869863871370969</v>
      </c>
      <c r="AN114" s="67"/>
      <c r="AO114" s="55">
        <v>1.8755324801210855</v>
      </c>
      <c r="AP114" s="53"/>
      <c r="AQ114" s="58">
        <v>0.47093344804277021</v>
      </c>
      <c r="AR114" s="58">
        <v>0.8227936439768091</v>
      </c>
      <c r="AS114" s="53"/>
      <c r="AT114" s="52" t="s">
        <v>153</v>
      </c>
      <c r="AU114" s="52">
        <v>150</v>
      </c>
      <c r="AV114" s="59" t="s">
        <v>154</v>
      </c>
      <c r="AW114" s="53"/>
      <c r="AX114" s="52" t="s">
        <v>124</v>
      </c>
      <c r="AY114" s="54"/>
      <c r="AZ114" s="67"/>
      <c r="BA114" s="54"/>
      <c r="BB114" s="55"/>
      <c r="BC114" s="67"/>
      <c r="BD114" s="55"/>
      <c r="BE114" s="55"/>
      <c r="BF114" s="67"/>
      <c r="BG114" s="55"/>
    </row>
    <row r="115" spans="1:59" ht="12.75" x14ac:dyDescent="0.2">
      <c r="A115" s="52" t="s">
        <v>219</v>
      </c>
      <c r="B115" s="52" t="s">
        <v>253</v>
      </c>
      <c r="C115" s="52">
        <v>10058826</v>
      </c>
      <c r="D115" s="52" t="s">
        <v>270</v>
      </c>
      <c r="E115" s="52" t="s">
        <v>273</v>
      </c>
      <c r="F115" s="52">
        <v>11</v>
      </c>
      <c r="G115" s="52">
        <v>20</v>
      </c>
      <c r="H115" s="52">
        <v>12.5</v>
      </c>
      <c r="I115" s="52" t="s">
        <v>119</v>
      </c>
      <c r="J115" s="52" t="s">
        <v>120</v>
      </c>
      <c r="K115" s="52" t="s">
        <v>19</v>
      </c>
      <c r="L115" s="53"/>
      <c r="M115" s="54">
        <v>7002</v>
      </c>
      <c r="N115" s="54">
        <v>24000</v>
      </c>
      <c r="O115" s="54">
        <v>32821</v>
      </c>
      <c r="P115" s="55">
        <v>0.44800000000000001</v>
      </c>
      <c r="Q115" s="55">
        <v>1.7330000000000001</v>
      </c>
      <c r="R115" s="55">
        <v>3.3679999999999999</v>
      </c>
      <c r="S115" s="55">
        <v>4.5805438217410712</v>
      </c>
      <c r="T115" s="55">
        <v>4.0586876399307563</v>
      </c>
      <c r="U115" s="55">
        <v>2.8559636545338476</v>
      </c>
      <c r="V115" s="53"/>
      <c r="W115" s="54">
        <v>5592</v>
      </c>
      <c r="X115" s="54">
        <v>15000</v>
      </c>
      <c r="Y115" s="54">
        <v>18214</v>
      </c>
      <c r="Z115" s="55">
        <v>0.53400000000000003</v>
      </c>
      <c r="AA115" s="55">
        <v>1.5369999999999999</v>
      </c>
      <c r="AB115" s="55">
        <v>2.5379999999999998</v>
      </c>
      <c r="AC115" s="55">
        <v>3.0690139015730336</v>
      </c>
      <c r="AD115" s="55">
        <v>2.8601600845803508</v>
      </c>
      <c r="AE115" s="55">
        <v>2.1032294992040979</v>
      </c>
      <c r="AF115" s="53"/>
      <c r="AG115" s="54">
        <v>4811</v>
      </c>
      <c r="AH115" s="87"/>
      <c r="AI115" s="54">
        <v>17705</v>
      </c>
      <c r="AJ115" s="55">
        <v>0.48699999999999999</v>
      </c>
      <c r="AK115" s="67"/>
      <c r="AL115" s="55">
        <v>2.569</v>
      </c>
      <c r="AM115" s="55">
        <v>2.8952051699589325</v>
      </c>
      <c r="AN115" s="67"/>
      <c r="AO115" s="55">
        <v>2.0197832986959905</v>
      </c>
      <c r="AP115" s="53"/>
      <c r="AQ115" s="58">
        <v>0.53944121141951795</v>
      </c>
      <c r="AR115" s="58">
        <v>0.97205446359942904</v>
      </c>
      <c r="AS115" s="53"/>
      <c r="AT115" s="52" t="s">
        <v>153</v>
      </c>
      <c r="AU115" s="52">
        <v>150</v>
      </c>
      <c r="AV115" s="59" t="s">
        <v>154</v>
      </c>
      <c r="AW115" s="53"/>
      <c r="AX115" s="52" t="s">
        <v>124</v>
      </c>
      <c r="AY115" s="54"/>
      <c r="AZ115" s="67"/>
      <c r="BA115" s="54"/>
      <c r="BB115" s="55"/>
      <c r="BC115" s="67"/>
      <c r="BD115" s="55"/>
      <c r="BE115" s="55"/>
      <c r="BF115" s="67"/>
      <c r="BG115" s="55"/>
    </row>
    <row r="116" spans="1:59" ht="12.75" x14ac:dyDescent="0.2">
      <c r="A116" s="52" t="s">
        <v>219</v>
      </c>
      <c r="B116" s="52" t="s">
        <v>253</v>
      </c>
      <c r="C116" s="52">
        <v>10058827</v>
      </c>
      <c r="D116" s="52" t="s">
        <v>270</v>
      </c>
      <c r="E116" s="52" t="s">
        <v>274</v>
      </c>
      <c r="F116" s="52">
        <v>11</v>
      </c>
      <c r="G116" s="52">
        <v>20</v>
      </c>
      <c r="H116" s="52">
        <v>12.5</v>
      </c>
      <c r="I116" s="52" t="s">
        <v>119</v>
      </c>
      <c r="J116" s="52" t="s">
        <v>120</v>
      </c>
      <c r="K116" s="52" t="s">
        <v>19</v>
      </c>
      <c r="L116" s="53"/>
      <c r="M116" s="54">
        <v>7002</v>
      </c>
      <c r="N116" s="54">
        <v>24000</v>
      </c>
      <c r="O116" s="54">
        <v>32821</v>
      </c>
      <c r="P116" s="55">
        <v>0.44800000000000001</v>
      </c>
      <c r="Q116" s="55">
        <v>1.7330000000000001</v>
      </c>
      <c r="R116" s="55">
        <v>3.3679999999999999</v>
      </c>
      <c r="S116" s="55">
        <v>4.5805438217410712</v>
      </c>
      <c r="T116" s="55">
        <v>4.0586876399307563</v>
      </c>
      <c r="U116" s="55">
        <v>2.8559636545338476</v>
      </c>
      <c r="V116" s="53"/>
      <c r="W116" s="54">
        <v>5592</v>
      </c>
      <c r="X116" s="54">
        <v>15000</v>
      </c>
      <c r="Y116" s="54">
        <v>18214</v>
      </c>
      <c r="Z116" s="55">
        <v>0.53400000000000003</v>
      </c>
      <c r="AA116" s="55">
        <v>1.5369999999999999</v>
      </c>
      <c r="AB116" s="55">
        <v>2.5379999999999998</v>
      </c>
      <c r="AC116" s="55">
        <v>3.0690139015730336</v>
      </c>
      <c r="AD116" s="55">
        <v>2.8601600845803508</v>
      </c>
      <c r="AE116" s="55">
        <v>2.1032294992040979</v>
      </c>
      <c r="AF116" s="53"/>
      <c r="AG116" s="54">
        <v>4811</v>
      </c>
      <c r="AH116" s="87"/>
      <c r="AI116" s="54">
        <v>17705</v>
      </c>
      <c r="AJ116" s="55">
        <v>0.48699999999999999</v>
      </c>
      <c r="AK116" s="67"/>
      <c r="AL116" s="55">
        <v>2.569</v>
      </c>
      <c r="AM116" s="55">
        <v>2.8952051699589325</v>
      </c>
      <c r="AN116" s="67"/>
      <c r="AO116" s="55">
        <v>2.0197832986959905</v>
      </c>
      <c r="AP116" s="53"/>
      <c r="AQ116" s="58">
        <v>0.53944121141951795</v>
      </c>
      <c r="AR116" s="58">
        <v>0.97205446359942904</v>
      </c>
      <c r="AS116" s="53"/>
      <c r="AT116" s="52" t="s">
        <v>153</v>
      </c>
      <c r="AU116" s="52">
        <v>150</v>
      </c>
      <c r="AV116" s="59" t="s">
        <v>154</v>
      </c>
      <c r="AW116" s="53"/>
      <c r="AX116" s="52" t="s">
        <v>124</v>
      </c>
      <c r="AY116" s="54"/>
      <c r="AZ116" s="67"/>
      <c r="BA116" s="54"/>
      <c r="BB116" s="55"/>
      <c r="BC116" s="67"/>
      <c r="BD116" s="55"/>
      <c r="BE116" s="55"/>
      <c r="BF116" s="67"/>
      <c r="BG116" s="55"/>
    </row>
    <row r="117" spans="1:59" ht="12.75" x14ac:dyDescent="0.2">
      <c r="A117" s="52" t="s">
        <v>219</v>
      </c>
      <c r="B117" s="52" t="s">
        <v>253</v>
      </c>
      <c r="C117" s="52">
        <v>10058825</v>
      </c>
      <c r="D117" s="52" t="s">
        <v>267</v>
      </c>
      <c r="E117" s="52" t="s">
        <v>275</v>
      </c>
      <c r="F117" s="52">
        <v>10.5</v>
      </c>
      <c r="G117" s="52">
        <v>20</v>
      </c>
      <c r="H117" s="52">
        <v>12.5</v>
      </c>
      <c r="I117" s="52" t="s">
        <v>119</v>
      </c>
      <c r="J117" s="52" t="s">
        <v>120</v>
      </c>
      <c r="K117" s="52" t="s">
        <v>19</v>
      </c>
      <c r="L117" s="53"/>
      <c r="M117" s="54">
        <v>4826</v>
      </c>
      <c r="N117" s="54">
        <v>18000</v>
      </c>
      <c r="O117" s="54">
        <v>23011</v>
      </c>
      <c r="P117" s="55">
        <v>0.23799999999999999</v>
      </c>
      <c r="Q117" s="55">
        <v>1.552</v>
      </c>
      <c r="R117" s="55">
        <v>2.4249999999999998</v>
      </c>
      <c r="S117" s="55">
        <v>5.9426932093277314</v>
      </c>
      <c r="T117" s="55">
        <v>3.3990201417525774</v>
      </c>
      <c r="U117" s="55">
        <v>2.7809725326886596</v>
      </c>
      <c r="V117" s="53"/>
      <c r="W117" s="54">
        <v>3964</v>
      </c>
      <c r="X117" s="54">
        <v>12000</v>
      </c>
      <c r="Y117" s="54">
        <v>14923</v>
      </c>
      <c r="Z117" s="55">
        <v>0.28199999999999997</v>
      </c>
      <c r="AA117" s="55">
        <v>1.3029999999999999</v>
      </c>
      <c r="AB117" s="55">
        <v>1.831</v>
      </c>
      <c r="AC117" s="55">
        <v>4.1196231258156031</v>
      </c>
      <c r="AD117" s="55">
        <v>2.6990428549501151</v>
      </c>
      <c r="AE117" s="55">
        <v>2.3885852417312941</v>
      </c>
      <c r="AF117" s="53"/>
      <c r="AG117" s="54">
        <v>3423</v>
      </c>
      <c r="AH117" s="87"/>
      <c r="AI117" s="54">
        <v>10274</v>
      </c>
      <c r="AJ117" s="55">
        <v>0.253</v>
      </c>
      <c r="AK117" s="67"/>
      <c r="AL117" s="55">
        <v>1.4330000000000001</v>
      </c>
      <c r="AM117" s="55">
        <v>3.9651473225691696</v>
      </c>
      <c r="AN117" s="67"/>
      <c r="AO117" s="55">
        <v>2.1011948172923938</v>
      </c>
      <c r="AP117" s="53"/>
      <c r="AQ117" s="58">
        <v>0.44648211724827258</v>
      </c>
      <c r="AR117" s="58">
        <v>0.68846746632714606</v>
      </c>
      <c r="AS117" s="53"/>
      <c r="AT117" s="52" t="s">
        <v>153</v>
      </c>
      <c r="AU117" s="52">
        <v>150</v>
      </c>
      <c r="AV117" s="59" t="s">
        <v>154</v>
      </c>
      <c r="AW117" s="53"/>
      <c r="AX117" s="52" t="s">
        <v>124</v>
      </c>
      <c r="AY117" s="54"/>
      <c r="AZ117" s="67"/>
      <c r="BA117" s="54"/>
      <c r="BB117" s="55"/>
      <c r="BC117" s="67"/>
      <c r="BD117" s="55"/>
      <c r="BE117" s="55"/>
      <c r="BF117" s="67"/>
      <c r="BG117" s="55"/>
    </row>
    <row r="118" spans="1:59" ht="12.75" x14ac:dyDescent="0.2">
      <c r="A118" s="52" t="s">
        <v>219</v>
      </c>
      <c r="B118" s="52" t="s">
        <v>253</v>
      </c>
      <c r="C118" s="52">
        <v>8129529</v>
      </c>
      <c r="D118" s="52" t="s">
        <v>276</v>
      </c>
      <c r="E118" s="52" t="s">
        <v>277</v>
      </c>
      <c r="F118" s="52">
        <v>10</v>
      </c>
      <c r="G118" s="52">
        <v>23.5</v>
      </c>
      <c r="H118" s="52">
        <v>14.5</v>
      </c>
      <c r="I118" s="52" t="s">
        <v>119</v>
      </c>
      <c r="J118" s="52" t="s">
        <v>120</v>
      </c>
      <c r="K118" s="52" t="s">
        <v>19</v>
      </c>
      <c r="L118" s="53"/>
      <c r="M118" s="54">
        <v>3102</v>
      </c>
      <c r="N118" s="54">
        <v>10000</v>
      </c>
      <c r="O118" s="54">
        <v>11800</v>
      </c>
      <c r="P118" s="55">
        <v>0.153</v>
      </c>
      <c r="Q118" s="55">
        <v>0.80100000000000005</v>
      </c>
      <c r="R118" s="55">
        <v>1.3080000000000001</v>
      </c>
      <c r="S118" s="55">
        <v>5.9418722819607845</v>
      </c>
      <c r="T118" s="55">
        <v>3.6588148564294634</v>
      </c>
      <c r="U118" s="55">
        <v>2.6439133226299694</v>
      </c>
      <c r="V118" s="53"/>
      <c r="W118" s="54">
        <v>2388</v>
      </c>
      <c r="X118" s="54">
        <v>5700</v>
      </c>
      <c r="Y118" s="54">
        <v>8678</v>
      </c>
      <c r="Z118" s="55">
        <v>0.17799999999999999</v>
      </c>
      <c r="AA118" s="55">
        <v>0.70199999999999996</v>
      </c>
      <c r="AB118" s="55">
        <v>1.0980000000000001</v>
      </c>
      <c r="AC118" s="55">
        <v>3.9317624447191011</v>
      </c>
      <c r="AD118" s="55">
        <v>2.379636893162393</v>
      </c>
      <c r="AE118" s="55">
        <v>2.3162757244626593</v>
      </c>
      <c r="AF118" s="53"/>
      <c r="AG118" s="54">
        <v>2173</v>
      </c>
      <c r="AH118" s="87"/>
      <c r="AI118" s="54">
        <v>6291</v>
      </c>
      <c r="AJ118" s="55">
        <v>0.16700000000000001</v>
      </c>
      <c r="AK118" s="67"/>
      <c r="AL118" s="55">
        <v>0.88400000000000001</v>
      </c>
      <c r="AM118" s="55">
        <v>3.8134337431736527</v>
      </c>
      <c r="AN118" s="67"/>
      <c r="AO118" s="55">
        <v>2.0856449110520359</v>
      </c>
      <c r="AP118" s="53"/>
      <c r="AQ118" s="58">
        <v>0.53313559322033899</v>
      </c>
      <c r="AR118" s="58">
        <v>0.72493662134132286</v>
      </c>
      <c r="AS118" s="53"/>
      <c r="AT118" s="52" t="s">
        <v>153</v>
      </c>
      <c r="AU118" s="52">
        <v>150</v>
      </c>
      <c r="AV118" s="59" t="s">
        <v>154</v>
      </c>
      <c r="AW118" s="53"/>
      <c r="AX118" s="52" t="s">
        <v>124</v>
      </c>
      <c r="AY118" s="54"/>
      <c r="AZ118" s="67"/>
      <c r="BA118" s="54"/>
      <c r="BB118" s="55"/>
      <c r="BC118" s="67"/>
      <c r="BD118" s="55"/>
      <c r="BE118" s="55"/>
      <c r="BF118" s="67"/>
      <c r="BG118" s="55"/>
    </row>
    <row r="119" spans="1:59" ht="12.75" x14ac:dyDescent="0.2">
      <c r="A119" s="52" t="s">
        <v>219</v>
      </c>
      <c r="B119" s="52" t="s">
        <v>253</v>
      </c>
      <c r="C119" s="52">
        <v>10056169</v>
      </c>
      <c r="D119" s="52" t="s">
        <v>260</v>
      </c>
      <c r="E119" s="52" t="s">
        <v>277</v>
      </c>
      <c r="F119" s="52">
        <v>10.8</v>
      </c>
      <c r="G119" s="52">
        <v>23.5</v>
      </c>
      <c r="H119" s="52">
        <v>14.9</v>
      </c>
      <c r="I119" s="52" t="s">
        <v>119</v>
      </c>
      <c r="J119" s="52" t="s">
        <v>120</v>
      </c>
      <c r="K119" s="52" t="s">
        <v>19</v>
      </c>
      <c r="L119" s="53"/>
      <c r="M119" s="54">
        <v>3009</v>
      </c>
      <c r="N119" s="54">
        <v>9800</v>
      </c>
      <c r="O119" s="54">
        <v>12700</v>
      </c>
      <c r="P119" s="55">
        <v>0.14399999999999999</v>
      </c>
      <c r="Q119" s="55">
        <v>0.75600000000000001</v>
      </c>
      <c r="R119" s="55">
        <v>1.33</v>
      </c>
      <c r="S119" s="55">
        <v>6.1239642335416669</v>
      </c>
      <c r="T119" s="55">
        <v>3.7990694259259259</v>
      </c>
      <c r="U119" s="55">
        <v>2.798498187218045</v>
      </c>
      <c r="V119" s="53"/>
      <c r="W119" s="54">
        <v>2407</v>
      </c>
      <c r="X119" s="54">
        <v>5800</v>
      </c>
      <c r="Y119" s="54">
        <v>8890</v>
      </c>
      <c r="Z119" s="55">
        <v>0.17299999999999999</v>
      </c>
      <c r="AA119" s="55">
        <v>0.61599999999999999</v>
      </c>
      <c r="AB119" s="55">
        <v>1.0980000000000001</v>
      </c>
      <c r="AC119" s="55">
        <v>4.0775841935838155</v>
      </c>
      <c r="AD119" s="55">
        <v>2.7594353993506493</v>
      </c>
      <c r="AE119" s="55">
        <v>2.3728613955373405</v>
      </c>
      <c r="AF119" s="53"/>
      <c r="AG119" s="54">
        <v>2106</v>
      </c>
      <c r="AH119" s="87"/>
      <c r="AI119" s="54">
        <v>7990</v>
      </c>
      <c r="AJ119" s="55">
        <v>0.156</v>
      </c>
      <c r="AK119" s="67"/>
      <c r="AL119" s="55">
        <v>1.175</v>
      </c>
      <c r="AM119" s="55">
        <v>3.9564594450000001</v>
      </c>
      <c r="AN119" s="67"/>
      <c r="AO119" s="55">
        <v>1.9928832759999997</v>
      </c>
      <c r="AP119" s="53"/>
      <c r="AQ119" s="58">
        <v>0.62913385826771651</v>
      </c>
      <c r="AR119" s="58">
        <v>0.89876265466816652</v>
      </c>
      <c r="AS119" s="53"/>
      <c r="AT119" s="52" t="s">
        <v>153</v>
      </c>
      <c r="AU119" s="52">
        <v>150</v>
      </c>
      <c r="AV119" s="59" t="s">
        <v>154</v>
      </c>
      <c r="AW119" s="53"/>
      <c r="AX119" s="52" t="s">
        <v>124</v>
      </c>
      <c r="AY119" s="54"/>
      <c r="AZ119" s="67"/>
      <c r="BA119" s="54"/>
      <c r="BB119" s="55"/>
      <c r="BC119" s="67"/>
      <c r="BD119" s="55"/>
      <c r="BE119" s="55"/>
      <c r="BF119" s="67"/>
      <c r="BG119" s="55"/>
    </row>
    <row r="120" spans="1:59" ht="12.75" x14ac:dyDescent="0.2">
      <c r="A120" s="52" t="s">
        <v>219</v>
      </c>
      <c r="B120" s="52" t="s">
        <v>253</v>
      </c>
      <c r="C120" s="52">
        <v>9920038</v>
      </c>
      <c r="D120" s="52" t="s">
        <v>278</v>
      </c>
      <c r="E120" s="52" t="s">
        <v>279</v>
      </c>
      <c r="F120" s="52">
        <v>10.5</v>
      </c>
      <c r="G120" s="52">
        <v>24</v>
      </c>
      <c r="H120" s="52">
        <v>14.5</v>
      </c>
      <c r="I120" s="52" t="s">
        <v>119</v>
      </c>
      <c r="J120" s="52" t="s">
        <v>120</v>
      </c>
      <c r="K120" s="52" t="s">
        <v>19</v>
      </c>
      <c r="L120" s="53"/>
      <c r="M120" s="54">
        <v>2750</v>
      </c>
      <c r="N120" s="54">
        <v>10900</v>
      </c>
      <c r="O120" s="54">
        <v>14360</v>
      </c>
      <c r="P120" s="55">
        <v>0.159</v>
      </c>
      <c r="Q120" s="55">
        <v>0.82799999999999996</v>
      </c>
      <c r="R120" s="55">
        <v>1.35</v>
      </c>
      <c r="S120" s="55">
        <v>5.0688392610062891</v>
      </c>
      <c r="T120" s="55">
        <v>3.8580611871980675</v>
      </c>
      <c r="U120" s="55">
        <v>3.1174078260740741</v>
      </c>
      <c r="V120" s="53"/>
      <c r="W120" s="54">
        <v>2200</v>
      </c>
      <c r="X120" s="54">
        <v>6900</v>
      </c>
      <c r="Y120" s="54">
        <v>12115</v>
      </c>
      <c r="Z120" s="55">
        <v>0.191</v>
      </c>
      <c r="AA120" s="55">
        <v>0.73799999999999999</v>
      </c>
      <c r="AB120" s="55">
        <v>1.8149999999999999</v>
      </c>
      <c r="AC120" s="55">
        <v>3.3756877172774868</v>
      </c>
      <c r="AD120" s="55">
        <v>2.740095369918699</v>
      </c>
      <c r="AE120" s="55">
        <v>1.956229208292011</v>
      </c>
      <c r="AF120" s="53"/>
      <c r="AG120" s="54">
        <v>1925</v>
      </c>
      <c r="AH120" s="87"/>
      <c r="AI120" s="54">
        <v>10830</v>
      </c>
      <c r="AJ120" s="55">
        <v>0.17199999999999999</v>
      </c>
      <c r="AK120" s="67"/>
      <c r="AL120" s="55">
        <v>1.7</v>
      </c>
      <c r="AM120" s="55">
        <v>3.2800105218023252</v>
      </c>
      <c r="AN120" s="67"/>
      <c r="AO120" s="55">
        <v>1.8670351106470586</v>
      </c>
      <c r="AP120" s="53"/>
      <c r="AQ120" s="58">
        <v>0.75417827298050144</v>
      </c>
      <c r="AR120" s="58">
        <v>0.89393314073462649</v>
      </c>
      <c r="AS120" s="53"/>
      <c r="AT120" s="52" t="s">
        <v>153</v>
      </c>
      <c r="AU120" s="52">
        <v>150</v>
      </c>
      <c r="AV120" s="59" t="s">
        <v>154</v>
      </c>
      <c r="AW120" s="53"/>
      <c r="AX120" s="52" t="s">
        <v>124</v>
      </c>
      <c r="AY120" s="54"/>
      <c r="AZ120" s="67"/>
      <c r="BA120" s="54"/>
      <c r="BB120" s="55"/>
      <c r="BC120" s="67"/>
      <c r="BD120" s="55"/>
      <c r="BE120" s="55"/>
      <c r="BF120" s="67"/>
      <c r="BG120" s="55"/>
    </row>
    <row r="121" spans="1:59" ht="12.75" x14ac:dyDescent="0.2">
      <c r="A121" s="52" t="s">
        <v>219</v>
      </c>
      <c r="B121" s="52" t="s">
        <v>253</v>
      </c>
      <c r="C121" s="52">
        <v>10056170</v>
      </c>
      <c r="D121" s="52" t="s">
        <v>260</v>
      </c>
      <c r="E121" s="52" t="s">
        <v>279</v>
      </c>
      <c r="F121" s="52">
        <v>10.8</v>
      </c>
      <c r="G121" s="52">
        <v>23.5</v>
      </c>
      <c r="H121" s="52">
        <v>14.9</v>
      </c>
      <c r="I121" s="52" t="s">
        <v>119</v>
      </c>
      <c r="J121" s="52" t="s">
        <v>120</v>
      </c>
      <c r="K121" s="52" t="s">
        <v>19</v>
      </c>
      <c r="L121" s="53"/>
      <c r="M121" s="54">
        <v>3009</v>
      </c>
      <c r="N121" s="54">
        <v>9800</v>
      </c>
      <c r="O121" s="54">
        <v>12700</v>
      </c>
      <c r="P121" s="55">
        <v>0.14399999999999999</v>
      </c>
      <c r="Q121" s="55">
        <v>0.75600000000000001</v>
      </c>
      <c r="R121" s="55">
        <v>1.33</v>
      </c>
      <c r="S121" s="55">
        <v>6.1239642335416669</v>
      </c>
      <c r="T121" s="55">
        <v>3.7990694259259259</v>
      </c>
      <c r="U121" s="55">
        <v>2.798498187218045</v>
      </c>
      <c r="V121" s="53"/>
      <c r="W121" s="54">
        <v>2407</v>
      </c>
      <c r="X121" s="54">
        <v>5800</v>
      </c>
      <c r="Y121" s="54">
        <v>8890</v>
      </c>
      <c r="Z121" s="55">
        <v>0.17299999999999999</v>
      </c>
      <c r="AA121" s="55">
        <v>0.61599999999999999</v>
      </c>
      <c r="AB121" s="55">
        <v>1.0980000000000001</v>
      </c>
      <c r="AC121" s="55">
        <v>4.0775841935838155</v>
      </c>
      <c r="AD121" s="55">
        <v>2.7594353993506493</v>
      </c>
      <c r="AE121" s="55">
        <v>2.3728613955373405</v>
      </c>
      <c r="AF121" s="53"/>
      <c r="AG121" s="54">
        <v>2106</v>
      </c>
      <c r="AH121" s="87"/>
      <c r="AI121" s="54">
        <v>7990</v>
      </c>
      <c r="AJ121" s="55">
        <v>0.156</v>
      </c>
      <c r="AK121" s="67"/>
      <c r="AL121" s="55">
        <v>1.175</v>
      </c>
      <c r="AM121" s="55">
        <v>3.9564594450000001</v>
      </c>
      <c r="AN121" s="67"/>
      <c r="AO121" s="55">
        <v>1.9928832759999997</v>
      </c>
      <c r="AP121" s="53"/>
      <c r="AQ121" s="58">
        <v>0.62913385826771651</v>
      </c>
      <c r="AR121" s="58">
        <v>0.89876265466816652</v>
      </c>
      <c r="AS121" s="53"/>
      <c r="AT121" s="52" t="s">
        <v>153</v>
      </c>
      <c r="AU121" s="52">
        <v>150</v>
      </c>
      <c r="AV121" s="59" t="s">
        <v>154</v>
      </c>
      <c r="AW121" s="53"/>
      <c r="AX121" s="52" t="s">
        <v>124</v>
      </c>
      <c r="AY121" s="54"/>
      <c r="AZ121" s="67"/>
      <c r="BA121" s="54"/>
      <c r="BB121" s="55"/>
      <c r="BC121" s="67"/>
      <c r="BD121" s="55"/>
      <c r="BE121" s="55"/>
      <c r="BF121" s="67"/>
      <c r="BG121" s="55"/>
    </row>
    <row r="122" spans="1:59" ht="12.75" x14ac:dyDescent="0.2">
      <c r="A122" s="52" t="s">
        <v>219</v>
      </c>
      <c r="B122" s="52" t="s">
        <v>253</v>
      </c>
      <c r="C122" s="52">
        <v>8129519</v>
      </c>
      <c r="D122" s="52" t="s">
        <v>280</v>
      </c>
      <c r="E122" s="52" t="s">
        <v>281</v>
      </c>
      <c r="F122" s="52">
        <v>10</v>
      </c>
      <c r="G122" s="52">
        <v>21.5</v>
      </c>
      <c r="H122" s="52">
        <v>13</v>
      </c>
      <c r="I122" s="52" t="s">
        <v>119</v>
      </c>
      <c r="J122" s="52" t="s">
        <v>120</v>
      </c>
      <c r="K122" s="52" t="s">
        <v>19</v>
      </c>
      <c r="L122" s="53"/>
      <c r="M122" s="54">
        <v>3580</v>
      </c>
      <c r="N122" s="54">
        <v>12000</v>
      </c>
      <c r="O122" s="54">
        <v>15800</v>
      </c>
      <c r="P122" s="55">
        <v>0.17499999999999999</v>
      </c>
      <c r="Q122" s="55">
        <v>1.0920000000000001</v>
      </c>
      <c r="R122" s="55">
        <v>1.81</v>
      </c>
      <c r="S122" s="55">
        <v>5.9953967462857145</v>
      </c>
      <c r="T122" s="55">
        <v>3.2205612087912088</v>
      </c>
      <c r="U122" s="55">
        <v>2.5582999480662982</v>
      </c>
      <c r="V122" s="53"/>
      <c r="W122" s="54">
        <v>2882</v>
      </c>
      <c r="X122" s="54">
        <v>7600</v>
      </c>
      <c r="Y122" s="54">
        <v>10830</v>
      </c>
      <c r="Z122" s="55">
        <v>0.21199999999999999</v>
      </c>
      <c r="AA122" s="55">
        <v>0.84399999999999997</v>
      </c>
      <c r="AB122" s="55">
        <v>1.508</v>
      </c>
      <c r="AC122" s="55">
        <v>3.9841076591509434</v>
      </c>
      <c r="AD122" s="55">
        <v>2.6390285924170613</v>
      </c>
      <c r="AE122" s="55">
        <v>2.1047478037798406</v>
      </c>
      <c r="AF122" s="53"/>
      <c r="AG122" s="54">
        <v>2506</v>
      </c>
      <c r="AH122" s="87"/>
      <c r="AI122" s="54">
        <v>5807</v>
      </c>
      <c r="AJ122" s="55">
        <v>0.189</v>
      </c>
      <c r="AK122" s="67"/>
      <c r="AL122" s="55">
        <v>0.95499999999999996</v>
      </c>
      <c r="AM122" s="55">
        <v>3.8859052985185185</v>
      </c>
      <c r="AN122" s="67"/>
      <c r="AO122" s="55">
        <v>1.7820562340209425</v>
      </c>
      <c r="AP122" s="53"/>
      <c r="AQ122" s="58">
        <v>0.36753164556962026</v>
      </c>
      <c r="AR122" s="58">
        <v>0.5361957525392429</v>
      </c>
      <c r="AS122" s="53"/>
      <c r="AT122" s="52" t="s">
        <v>153</v>
      </c>
      <c r="AU122" s="52">
        <v>150</v>
      </c>
      <c r="AV122" s="59" t="s">
        <v>154</v>
      </c>
      <c r="AW122" s="53"/>
      <c r="AX122" s="52" t="s">
        <v>124</v>
      </c>
      <c r="AY122" s="54"/>
      <c r="AZ122" s="67"/>
      <c r="BA122" s="54"/>
      <c r="BB122" s="55"/>
      <c r="BC122" s="67"/>
      <c r="BD122" s="55"/>
      <c r="BE122" s="55"/>
      <c r="BF122" s="67"/>
      <c r="BG122" s="55"/>
    </row>
    <row r="123" spans="1:59" ht="12.75" x14ac:dyDescent="0.2">
      <c r="A123" s="52" t="s">
        <v>219</v>
      </c>
      <c r="B123" s="52" t="s">
        <v>253</v>
      </c>
      <c r="C123" s="52">
        <v>8129532</v>
      </c>
      <c r="D123" s="52" t="s">
        <v>263</v>
      </c>
      <c r="E123" s="52" t="s">
        <v>282</v>
      </c>
      <c r="F123" s="52">
        <v>10</v>
      </c>
      <c r="G123" s="52">
        <v>21.5</v>
      </c>
      <c r="H123" s="52">
        <v>13</v>
      </c>
      <c r="I123" s="52" t="s">
        <v>119</v>
      </c>
      <c r="J123" s="52" t="s">
        <v>120</v>
      </c>
      <c r="K123" s="52" t="s">
        <v>19</v>
      </c>
      <c r="L123" s="53"/>
      <c r="M123" s="54">
        <v>3820</v>
      </c>
      <c r="N123" s="54">
        <v>12000</v>
      </c>
      <c r="O123" s="54">
        <v>16500</v>
      </c>
      <c r="P123" s="55">
        <v>0.182</v>
      </c>
      <c r="Q123" s="55">
        <v>1.0469999999999999</v>
      </c>
      <c r="R123" s="55">
        <v>1.71</v>
      </c>
      <c r="S123" s="55">
        <v>6.1512719087912089</v>
      </c>
      <c r="T123" s="55">
        <v>3.3589807449856735</v>
      </c>
      <c r="U123" s="55">
        <v>2.8278787456140346</v>
      </c>
      <c r="V123" s="53"/>
      <c r="W123" s="54">
        <v>3224</v>
      </c>
      <c r="X123" s="54">
        <v>7600</v>
      </c>
      <c r="Y123" s="54">
        <v>11920</v>
      </c>
      <c r="Z123" s="55">
        <v>0.22600000000000001</v>
      </c>
      <c r="AA123" s="55">
        <v>0.84399999999999997</v>
      </c>
      <c r="AB123" s="55">
        <v>1.484</v>
      </c>
      <c r="AC123" s="55">
        <v>4.1808014587610618</v>
      </c>
      <c r="AD123" s="55">
        <v>2.6390285924170613</v>
      </c>
      <c r="AE123" s="55">
        <v>2.3540479477088949</v>
      </c>
      <c r="AF123" s="53"/>
      <c r="AG123" s="54">
        <v>2674</v>
      </c>
      <c r="AH123" s="87"/>
      <c r="AI123" s="54">
        <v>6292</v>
      </c>
      <c r="AJ123" s="55">
        <v>0.19600000000000001</v>
      </c>
      <c r="AK123" s="67"/>
      <c r="AL123" s="55">
        <v>0.98</v>
      </c>
      <c r="AM123" s="55">
        <v>3.9983267407142855</v>
      </c>
      <c r="AN123" s="67"/>
      <c r="AO123" s="55">
        <v>1.8816358902448977</v>
      </c>
      <c r="AP123" s="53"/>
      <c r="AQ123" s="58">
        <v>0.38133333333333336</v>
      </c>
      <c r="AR123" s="58">
        <v>0.52785234899328859</v>
      </c>
      <c r="AS123" s="53"/>
      <c r="AT123" s="52" t="s">
        <v>153</v>
      </c>
      <c r="AU123" s="52">
        <v>150</v>
      </c>
      <c r="AV123" s="59" t="s">
        <v>154</v>
      </c>
      <c r="AW123" s="53"/>
      <c r="AX123" s="52" t="s">
        <v>124</v>
      </c>
      <c r="AY123" s="54"/>
      <c r="AZ123" s="67"/>
      <c r="BA123" s="54"/>
      <c r="BB123" s="55"/>
      <c r="BC123" s="67"/>
      <c r="BD123" s="55"/>
      <c r="BE123" s="55"/>
      <c r="BF123" s="67"/>
      <c r="BG123" s="55"/>
    </row>
    <row r="124" spans="1:59" s="34" customFormat="1" ht="12.75" x14ac:dyDescent="0.2">
      <c r="A124" s="52" t="s">
        <v>219</v>
      </c>
      <c r="B124" s="52" t="s">
        <v>253</v>
      </c>
      <c r="C124" s="52">
        <v>10056171</v>
      </c>
      <c r="D124" s="52" t="s">
        <v>265</v>
      </c>
      <c r="E124" s="52" t="s">
        <v>282</v>
      </c>
      <c r="F124" s="52">
        <v>11</v>
      </c>
      <c r="G124" s="52">
        <v>22.7</v>
      </c>
      <c r="H124" s="52">
        <v>13.7</v>
      </c>
      <c r="I124" s="52" t="s">
        <v>119</v>
      </c>
      <c r="J124" s="52" t="s">
        <v>120</v>
      </c>
      <c r="K124" s="52" t="s">
        <v>19</v>
      </c>
      <c r="L124" s="53"/>
      <c r="M124" s="54">
        <v>3880</v>
      </c>
      <c r="N124" s="54">
        <v>12000</v>
      </c>
      <c r="O124" s="54">
        <v>17300</v>
      </c>
      <c r="P124" s="55">
        <v>0.17699999999999999</v>
      </c>
      <c r="Q124" s="55">
        <v>0.999</v>
      </c>
      <c r="R124" s="55">
        <v>1.68</v>
      </c>
      <c r="S124" s="55">
        <v>6.4243827774011306</v>
      </c>
      <c r="T124" s="55">
        <v>3.5203732132132131</v>
      </c>
      <c r="U124" s="55">
        <v>3.0179342327380954</v>
      </c>
      <c r="V124" s="53"/>
      <c r="W124" s="54">
        <v>3104</v>
      </c>
      <c r="X124" s="54">
        <v>7700</v>
      </c>
      <c r="Y124" s="54">
        <v>12110</v>
      </c>
      <c r="Z124" s="55">
        <v>0.21199999999999999</v>
      </c>
      <c r="AA124" s="55">
        <v>0.81599999999999995</v>
      </c>
      <c r="AB124" s="55">
        <v>1.4139999999999999</v>
      </c>
      <c r="AC124" s="55">
        <v>4.291002836226415</v>
      </c>
      <c r="AD124" s="55">
        <v>2.7654990674019606</v>
      </c>
      <c r="AE124" s="55">
        <v>2.5099651044554454</v>
      </c>
      <c r="AF124" s="53"/>
      <c r="AG124" s="54">
        <v>2716</v>
      </c>
      <c r="AH124" s="87"/>
      <c r="AI124" s="54">
        <v>9134</v>
      </c>
      <c r="AJ124" s="55">
        <v>0.192</v>
      </c>
      <c r="AK124" s="67"/>
      <c r="AL124" s="55">
        <v>1.3819999999999999</v>
      </c>
      <c r="AM124" s="55">
        <v>4.1457345110416668</v>
      </c>
      <c r="AN124" s="67"/>
      <c r="AO124" s="55">
        <v>1.9369834684370477</v>
      </c>
      <c r="AP124" s="53"/>
      <c r="AQ124" s="58">
        <v>0.5279768786127168</v>
      </c>
      <c r="AR124" s="58">
        <v>0.75425268373245247</v>
      </c>
      <c r="AS124" s="53"/>
      <c r="AT124" s="52" t="s">
        <v>153</v>
      </c>
      <c r="AU124" s="52">
        <v>150</v>
      </c>
      <c r="AV124" s="59" t="s">
        <v>154</v>
      </c>
      <c r="AW124" s="53"/>
      <c r="AX124" s="52" t="s">
        <v>124</v>
      </c>
      <c r="AY124" s="54"/>
      <c r="AZ124" s="67"/>
      <c r="BA124" s="54"/>
      <c r="BB124" s="55"/>
      <c r="BC124" s="67"/>
      <c r="BD124" s="55"/>
      <c r="BE124" s="55"/>
      <c r="BF124" s="67"/>
      <c r="BG124" s="55"/>
    </row>
    <row r="125" spans="1:59" s="34" customFormat="1" ht="12.75" x14ac:dyDescent="0.2">
      <c r="A125" s="52" t="s">
        <v>219</v>
      </c>
      <c r="B125" s="52" t="s">
        <v>253</v>
      </c>
      <c r="C125" s="52">
        <v>9920041</v>
      </c>
      <c r="D125" s="52" t="s">
        <v>283</v>
      </c>
      <c r="E125" s="52" t="s">
        <v>284</v>
      </c>
      <c r="F125" s="52">
        <v>10</v>
      </c>
      <c r="G125" s="52">
        <v>22</v>
      </c>
      <c r="H125" s="52">
        <v>12.5</v>
      </c>
      <c r="I125" s="52" t="s">
        <v>119</v>
      </c>
      <c r="J125" s="52" t="s">
        <v>120</v>
      </c>
      <c r="K125" s="52" t="s">
        <v>19</v>
      </c>
      <c r="L125" s="53"/>
      <c r="M125" s="54">
        <v>3660</v>
      </c>
      <c r="N125" s="54">
        <v>12000</v>
      </c>
      <c r="O125" s="54">
        <v>15600</v>
      </c>
      <c r="P125" s="55">
        <v>0.188</v>
      </c>
      <c r="Q125" s="55">
        <v>0.99399999999999999</v>
      </c>
      <c r="R125" s="55">
        <v>1.8</v>
      </c>
      <c r="S125" s="55">
        <v>5.7055325329787232</v>
      </c>
      <c r="T125" s="55">
        <v>3.5380813279678067</v>
      </c>
      <c r="U125" s="55">
        <v>2.5399492733333333</v>
      </c>
      <c r="V125" s="53"/>
      <c r="W125" s="54">
        <v>2928</v>
      </c>
      <c r="X125" s="54">
        <v>7800</v>
      </c>
      <c r="Y125" s="54">
        <v>13159</v>
      </c>
      <c r="Z125" s="55">
        <v>0.22600000000000001</v>
      </c>
      <c r="AA125" s="55">
        <v>0.86599999999999999</v>
      </c>
      <c r="AB125" s="55">
        <v>2.105</v>
      </c>
      <c r="AC125" s="55">
        <v>3.7969561635398228</v>
      </c>
      <c r="AD125" s="55">
        <v>2.6396701454965359</v>
      </c>
      <c r="AE125" s="55">
        <v>1.8320770594441806</v>
      </c>
      <c r="AF125" s="53"/>
      <c r="AG125" s="54">
        <v>2562</v>
      </c>
      <c r="AH125" s="87"/>
      <c r="AI125" s="54">
        <v>12038</v>
      </c>
      <c r="AJ125" s="55">
        <v>0.20300000000000001</v>
      </c>
      <c r="AK125" s="67"/>
      <c r="AL125" s="55">
        <v>1.972</v>
      </c>
      <c r="AM125" s="55">
        <v>3.6987590213793102</v>
      </c>
      <c r="AN125" s="67"/>
      <c r="AO125" s="55">
        <v>1.7890413492190669</v>
      </c>
      <c r="AP125" s="53"/>
      <c r="AQ125" s="58">
        <v>0.77166666666666661</v>
      </c>
      <c r="AR125" s="58">
        <v>0.91481115586290751</v>
      </c>
      <c r="AS125" s="53"/>
      <c r="AT125" s="52" t="s">
        <v>153</v>
      </c>
      <c r="AU125" s="52">
        <v>150</v>
      </c>
      <c r="AV125" s="59" t="s">
        <v>154</v>
      </c>
      <c r="AW125" s="53"/>
      <c r="AX125" s="52" t="s">
        <v>124</v>
      </c>
      <c r="AY125" s="54"/>
      <c r="AZ125" s="67"/>
      <c r="BA125" s="54"/>
      <c r="BB125" s="55"/>
      <c r="BC125" s="67"/>
      <c r="BD125" s="55"/>
      <c r="BE125" s="55"/>
      <c r="BF125" s="67"/>
      <c r="BG125" s="55"/>
    </row>
    <row r="126" spans="1:59" s="34" customFormat="1" ht="12.75" x14ac:dyDescent="0.2">
      <c r="A126" s="52" t="s">
        <v>219</v>
      </c>
      <c r="B126" s="52" t="s">
        <v>253</v>
      </c>
      <c r="C126" s="52">
        <v>10056172</v>
      </c>
      <c r="D126" s="52" t="s">
        <v>265</v>
      </c>
      <c r="E126" s="52" t="s">
        <v>284</v>
      </c>
      <c r="F126" s="52">
        <v>11</v>
      </c>
      <c r="G126" s="52">
        <v>22.7</v>
      </c>
      <c r="H126" s="52">
        <v>13.7</v>
      </c>
      <c r="I126" s="52" t="s">
        <v>119</v>
      </c>
      <c r="J126" s="52" t="s">
        <v>120</v>
      </c>
      <c r="K126" s="52" t="s">
        <v>19</v>
      </c>
      <c r="L126" s="53"/>
      <c r="M126" s="54">
        <v>3880</v>
      </c>
      <c r="N126" s="54">
        <v>12000</v>
      </c>
      <c r="O126" s="54">
        <v>17300</v>
      </c>
      <c r="P126" s="55">
        <v>0.17699999999999999</v>
      </c>
      <c r="Q126" s="55">
        <v>0.999</v>
      </c>
      <c r="R126" s="55">
        <v>1.68</v>
      </c>
      <c r="S126" s="55">
        <v>6.4243827774011306</v>
      </c>
      <c r="T126" s="55">
        <v>3.5203732132132131</v>
      </c>
      <c r="U126" s="55">
        <v>3.0179342327380954</v>
      </c>
      <c r="V126" s="53"/>
      <c r="W126" s="54">
        <v>3104</v>
      </c>
      <c r="X126" s="54">
        <v>7700</v>
      </c>
      <c r="Y126" s="54">
        <v>12110</v>
      </c>
      <c r="Z126" s="55">
        <v>0.21199999999999999</v>
      </c>
      <c r="AA126" s="55">
        <v>0.81599999999999995</v>
      </c>
      <c r="AB126" s="55">
        <v>1.4139999999999999</v>
      </c>
      <c r="AC126" s="55">
        <v>4.291002836226415</v>
      </c>
      <c r="AD126" s="55">
        <v>2.7654990674019606</v>
      </c>
      <c r="AE126" s="55">
        <v>2.5099651044554454</v>
      </c>
      <c r="AF126" s="53"/>
      <c r="AG126" s="54">
        <v>2716</v>
      </c>
      <c r="AH126" s="87"/>
      <c r="AI126" s="54">
        <v>9134</v>
      </c>
      <c r="AJ126" s="55">
        <v>0.192</v>
      </c>
      <c r="AK126" s="67"/>
      <c r="AL126" s="55">
        <v>1.3819999999999999</v>
      </c>
      <c r="AM126" s="55">
        <v>4.1457345110416668</v>
      </c>
      <c r="AN126" s="67"/>
      <c r="AO126" s="55">
        <v>1.9369834684370477</v>
      </c>
      <c r="AP126" s="53"/>
      <c r="AQ126" s="58">
        <v>0.5279768786127168</v>
      </c>
      <c r="AR126" s="58">
        <v>0.75425268373245247</v>
      </c>
      <c r="AS126" s="53"/>
      <c r="AT126" s="52" t="s">
        <v>153</v>
      </c>
      <c r="AU126" s="52">
        <v>150</v>
      </c>
      <c r="AV126" s="59" t="s">
        <v>154</v>
      </c>
      <c r="AW126" s="53"/>
      <c r="AX126" s="52" t="s">
        <v>124</v>
      </c>
      <c r="AY126" s="54"/>
      <c r="AZ126" s="67"/>
      <c r="BA126" s="54"/>
      <c r="BB126" s="55"/>
      <c r="BC126" s="67"/>
      <c r="BD126" s="55"/>
      <c r="BE126" s="55"/>
      <c r="BF126" s="67"/>
      <c r="BG126" s="55"/>
    </row>
    <row r="127" spans="1:59" s="34" customFormat="1" ht="12.75" x14ac:dyDescent="0.2">
      <c r="A127" s="52" t="s">
        <v>219</v>
      </c>
      <c r="B127" s="52" t="s">
        <v>253</v>
      </c>
      <c r="C127" s="52">
        <v>10056173</v>
      </c>
      <c r="D127" s="52" t="s">
        <v>267</v>
      </c>
      <c r="E127" s="52" t="s">
        <v>285</v>
      </c>
      <c r="F127" s="52">
        <v>10.4</v>
      </c>
      <c r="G127" s="52">
        <v>21</v>
      </c>
      <c r="H127" s="52">
        <v>13</v>
      </c>
      <c r="I127" s="52" t="s">
        <v>119</v>
      </c>
      <c r="J127" s="52" t="s">
        <v>120</v>
      </c>
      <c r="K127" s="52" t="s">
        <v>19</v>
      </c>
      <c r="L127" s="53"/>
      <c r="M127" s="54">
        <v>4870</v>
      </c>
      <c r="N127" s="54">
        <v>18000</v>
      </c>
      <c r="O127" s="54">
        <v>23000</v>
      </c>
      <c r="P127" s="55">
        <v>0.23100000000000001</v>
      </c>
      <c r="Q127" s="55">
        <v>1.589</v>
      </c>
      <c r="R127" s="55">
        <v>2.4</v>
      </c>
      <c r="S127" s="55">
        <v>6.1785978826839818</v>
      </c>
      <c r="T127" s="55">
        <v>3.3198736689741977</v>
      </c>
      <c r="U127" s="55">
        <v>2.8085977541666667</v>
      </c>
      <c r="V127" s="53"/>
      <c r="W127" s="54">
        <v>3896</v>
      </c>
      <c r="X127" s="54">
        <v>11400</v>
      </c>
      <c r="Y127" s="54">
        <v>15120</v>
      </c>
      <c r="Z127" s="55">
        <v>0.27700000000000002</v>
      </c>
      <c r="AA127" s="55">
        <v>1.228</v>
      </c>
      <c r="AB127" s="55">
        <v>1.7230000000000001</v>
      </c>
      <c r="AC127" s="55">
        <v>4.1220393094584837</v>
      </c>
      <c r="AD127" s="55">
        <v>2.7206923436482082</v>
      </c>
      <c r="AE127" s="55">
        <v>2.5718134523505514</v>
      </c>
      <c r="AF127" s="53"/>
      <c r="AG127" s="54">
        <v>3409</v>
      </c>
      <c r="AH127" s="87"/>
      <c r="AI127" s="54">
        <v>11178</v>
      </c>
      <c r="AJ127" s="55">
        <v>0.25</v>
      </c>
      <c r="AK127" s="67"/>
      <c r="AL127" s="55">
        <v>1.6160000000000001</v>
      </c>
      <c r="AM127" s="55">
        <v>3.9963171105199997</v>
      </c>
      <c r="AN127" s="67"/>
      <c r="AO127" s="55">
        <v>2.0271958047400989</v>
      </c>
      <c r="AP127" s="53"/>
      <c r="AQ127" s="58">
        <v>0.48599999999999999</v>
      </c>
      <c r="AR127" s="58">
        <v>0.73928571428571432</v>
      </c>
      <c r="AS127" s="53"/>
      <c r="AT127" s="52" t="s">
        <v>153</v>
      </c>
      <c r="AU127" s="52">
        <v>150</v>
      </c>
      <c r="AV127" s="59" t="s">
        <v>154</v>
      </c>
      <c r="AW127" s="53"/>
      <c r="AX127" s="52" t="s">
        <v>124</v>
      </c>
      <c r="AY127" s="54"/>
      <c r="AZ127" s="67"/>
      <c r="BA127" s="54"/>
      <c r="BB127" s="55"/>
      <c r="BC127" s="67"/>
      <c r="BD127" s="55"/>
      <c r="BE127" s="55"/>
      <c r="BF127" s="67"/>
      <c r="BG127" s="55"/>
    </row>
    <row r="128" spans="1:59" s="34" customFormat="1" ht="12.75" x14ac:dyDescent="0.2">
      <c r="A128" s="52" t="s">
        <v>219</v>
      </c>
      <c r="B128" s="52" t="s">
        <v>253</v>
      </c>
      <c r="C128" s="52">
        <v>10056174</v>
      </c>
      <c r="D128" s="52" t="s">
        <v>267</v>
      </c>
      <c r="E128" s="52" t="s">
        <v>286</v>
      </c>
      <c r="F128" s="52">
        <v>10.4</v>
      </c>
      <c r="G128" s="52">
        <v>21</v>
      </c>
      <c r="H128" s="52">
        <v>13</v>
      </c>
      <c r="I128" s="52" t="s">
        <v>119</v>
      </c>
      <c r="J128" s="52" t="s">
        <v>120</v>
      </c>
      <c r="K128" s="52" t="s">
        <v>19</v>
      </c>
      <c r="L128" s="53"/>
      <c r="M128" s="54">
        <v>4870</v>
      </c>
      <c r="N128" s="54">
        <v>18000</v>
      </c>
      <c r="O128" s="54">
        <v>23000</v>
      </c>
      <c r="P128" s="55">
        <v>0.23100000000000001</v>
      </c>
      <c r="Q128" s="55">
        <v>1.589</v>
      </c>
      <c r="R128" s="55">
        <v>2.4</v>
      </c>
      <c r="S128" s="55">
        <v>6.1785978826839818</v>
      </c>
      <c r="T128" s="55">
        <v>3.3198736689741977</v>
      </c>
      <c r="U128" s="55">
        <v>2.8085977541666667</v>
      </c>
      <c r="V128" s="53"/>
      <c r="W128" s="54">
        <v>3896</v>
      </c>
      <c r="X128" s="54">
        <v>11400</v>
      </c>
      <c r="Y128" s="54">
        <v>15120</v>
      </c>
      <c r="Z128" s="55">
        <v>0.27700000000000002</v>
      </c>
      <c r="AA128" s="55">
        <v>1.228</v>
      </c>
      <c r="AB128" s="55">
        <v>1.7230000000000001</v>
      </c>
      <c r="AC128" s="55">
        <v>4.1220393094584837</v>
      </c>
      <c r="AD128" s="55">
        <v>2.7206923436482082</v>
      </c>
      <c r="AE128" s="55">
        <v>2.5718134523505514</v>
      </c>
      <c r="AF128" s="53"/>
      <c r="AG128" s="54">
        <v>3409</v>
      </c>
      <c r="AH128" s="87"/>
      <c r="AI128" s="54">
        <v>11178</v>
      </c>
      <c r="AJ128" s="55">
        <v>0.25</v>
      </c>
      <c r="AK128" s="67"/>
      <c r="AL128" s="55">
        <v>1.6160000000000001</v>
      </c>
      <c r="AM128" s="55">
        <v>3.9963171105199997</v>
      </c>
      <c r="AN128" s="67"/>
      <c r="AO128" s="55">
        <v>2.0271958047400989</v>
      </c>
      <c r="AP128" s="53"/>
      <c r="AQ128" s="58">
        <v>0.48599999999999999</v>
      </c>
      <c r="AR128" s="58">
        <v>0.73928571428571432</v>
      </c>
      <c r="AS128" s="53"/>
      <c r="AT128" s="52" t="s">
        <v>153</v>
      </c>
      <c r="AU128" s="52">
        <v>150</v>
      </c>
      <c r="AV128" s="59" t="s">
        <v>154</v>
      </c>
      <c r="AW128" s="53"/>
      <c r="AX128" s="52" t="s">
        <v>124</v>
      </c>
      <c r="AY128" s="54"/>
      <c r="AZ128" s="67"/>
      <c r="BA128" s="54"/>
      <c r="BB128" s="55"/>
      <c r="BC128" s="67"/>
      <c r="BD128" s="55"/>
      <c r="BE128" s="55"/>
      <c r="BF128" s="67"/>
      <c r="BG128" s="55"/>
    </row>
    <row r="129" spans="1:59" s="34" customFormat="1" ht="12.75" x14ac:dyDescent="0.2">
      <c r="A129" s="52" t="s">
        <v>219</v>
      </c>
      <c r="B129" s="52" t="s">
        <v>253</v>
      </c>
      <c r="C129" s="52">
        <v>10056175</v>
      </c>
      <c r="D129" s="52" t="s">
        <v>270</v>
      </c>
      <c r="E129" s="52" t="s">
        <v>287</v>
      </c>
      <c r="F129" s="52">
        <v>11.5</v>
      </c>
      <c r="G129" s="52">
        <v>20.7</v>
      </c>
      <c r="H129" s="52">
        <v>13.7</v>
      </c>
      <c r="I129" s="52" t="s">
        <v>119</v>
      </c>
      <c r="J129" s="52" t="s">
        <v>120</v>
      </c>
      <c r="K129" s="52" t="s">
        <v>19</v>
      </c>
      <c r="L129" s="53"/>
      <c r="M129" s="54">
        <v>7100</v>
      </c>
      <c r="N129" s="54">
        <v>25000</v>
      </c>
      <c r="O129" s="54">
        <v>32890</v>
      </c>
      <c r="P129" s="55">
        <v>0.44</v>
      </c>
      <c r="Q129" s="55">
        <v>1.9590000000000001</v>
      </c>
      <c r="R129" s="55">
        <v>3.35</v>
      </c>
      <c r="S129" s="55">
        <v>4.7291013568181812</v>
      </c>
      <c r="T129" s="55">
        <v>3.740059596733027</v>
      </c>
      <c r="U129" s="55">
        <v>2.8773455200895524</v>
      </c>
      <c r="V129" s="53"/>
      <c r="W129" s="54">
        <v>5680</v>
      </c>
      <c r="X129" s="54">
        <v>15300</v>
      </c>
      <c r="Y129" s="54">
        <v>18925</v>
      </c>
      <c r="Z129" s="55">
        <v>0.52800000000000002</v>
      </c>
      <c r="AA129" s="55">
        <v>1.661</v>
      </c>
      <c r="AB129" s="55">
        <v>2.6179999999999999</v>
      </c>
      <c r="AC129" s="55">
        <v>3.1527342378787879</v>
      </c>
      <c r="AD129" s="55">
        <v>2.6995709638771825</v>
      </c>
      <c r="AE129" s="55">
        <v>2.1185523299274256</v>
      </c>
      <c r="AF129" s="53"/>
      <c r="AG129" s="54">
        <v>4970</v>
      </c>
      <c r="AH129" s="87"/>
      <c r="AI129" s="54">
        <v>18099</v>
      </c>
      <c r="AJ129" s="55">
        <v>0.47499999999999998</v>
      </c>
      <c r="AK129" s="67"/>
      <c r="AL129" s="55">
        <v>2.5609999999999999</v>
      </c>
      <c r="AM129" s="55">
        <v>3.0664488797894736</v>
      </c>
      <c r="AN129" s="67"/>
      <c r="AO129" s="55">
        <v>2.0711805138344395</v>
      </c>
      <c r="AP129" s="53"/>
      <c r="AQ129" s="58">
        <v>0.55028884159318947</v>
      </c>
      <c r="AR129" s="58">
        <v>0.95635402906208722</v>
      </c>
      <c r="AS129" s="53"/>
      <c r="AT129" s="52" t="s">
        <v>153</v>
      </c>
      <c r="AU129" s="52">
        <v>150</v>
      </c>
      <c r="AV129" s="59" t="s">
        <v>154</v>
      </c>
      <c r="AW129" s="53"/>
      <c r="AX129" s="52" t="s">
        <v>124</v>
      </c>
      <c r="AY129" s="54"/>
      <c r="AZ129" s="67"/>
      <c r="BA129" s="54"/>
      <c r="BB129" s="55"/>
      <c r="BC129" s="67"/>
      <c r="BD129" s="55"/>
      <c r="BE129" s="55"/>
      <c r="BF129" s="67"/>
      <c r="BG129" s="55"/>
    </row>
    <row r="130" spans="1:59" s="34" customFormat="1" ht="12.75" x14ac:dyDescent="0.2">
      <c r="A130" s="52" t="s">
        <v>219</v>
      </c>
      <c r="B130" s="52" t="s">
        <v>253</v>
      </c>
      <c r="C130" s="52">
        <v>9920047</v>
      </c>
      <c r="D130" s="52" t="s">
        <v>288</v>
      </c>
      <c r="E130" s="52" t="s">
        <v>289</v>
      </c>
      <c r="F130" s="52">
        <v>10</v>
      </c>
      <c r="G130" s="52">
        <v>20</v>
      </c>
      <c r="H130" s="52">
        <v>12.5</v>
      </c>
      <c r="I130" s="52" t="s">
        <v>119</v>
      </c>
      <c r="J130" s="52" t="s">
        <v>120</v>
      </c>
      <c r="K130" s="52" t="s">
        <v>19</v>
      </c>
      <c r="L130" s="53"/>
      <c r="M130" s="54">
        <v>7260</v>
      </c>
      <c r="N130" s="54">
        <v>24000</v>
      </c>
      <c r="O130" s="54">
        <v>31200</v>
      </c>
      <c r="P130" s="55">
        <v>0.45100000000000001</v>
      </c>
      <c r="Q130" s="55">
        <v>1.954</v>
      </c>
      <c r="R130" s="55">
        <v>3.27</v>
      </c>
      <c r="S130" s="55">
        <v>4.7177294195121942</v>
      </c>
      <c r="T130" s="55">
        <v>3.5996446673490277</v>
      </c>
      <c r="U130" s="55">
        <v>2.7962744293577981</v>
      </c>
      <c r="V130" s="53"/>
      <c r="W130" s="54">
        <v>5808</v>
      </c>
      <c r="X130" s="54">
        <v>15400</v>
      </c>
      <c r="Y130" s="54">
        <v>27155</v>
      </c>
      <c r="Z130" s="55">
        <v>0.54100000000000004</v>
      </c>
      <c r="AA130" s="55">
        <v>1.635</v>
      </c>
      <c r="AB130" s="55">
        <v>4.33</v>
      </c>
      <c r="AC130" s="55">
        <v>3.1463156646210719</v>
      </c>
      <c r="AD130" s="55">
        <v>2.7604247571865441</v>
      </c>
      <c r="AE130" s="55">
        <v>1.8379549436143188</v>
      </c>
      <c r="AF130" s="53"/>
      <c r="AG130" s="54">
        <v>5082</v>
      </c>
      <c r="AH130" s="87"/>
      <c r="AI130" s="54">
        <v>26030</v>
      </c>
      <c r="AJ130" s="55">
        <v>0.48699999999999999</v>
      </c>
      <c r="AK130" s="67"/>
      <c r="AL130" s="55">
        <v>4.29</v>
      </c>
      <c r="AM130" s="55">
        <v>3.0582898926899382</v>
      </c>
      <c r="AN130" s="67"/>
      <c r="AO130" s="55">
        <v>1.7782377510722609</v>
      </c>
      <c r="AP130" s="53"/>
      <c r="AQ130" s="58">
        <v>0.83429487179487183</v>
      </c>
      <c r="AR130" s="58">
        <v>0.95857116553120969</v>
      </c>
      <c r="AS130" s="53"/>
      <c r="AT130" s="52" t="s">
        <v>153</v>
      </c>
      <c r="AU130" s="52">
        <v>150</v>
      </c>
      <c r="AV130" s="59" t="s">
        <v>154</v>
      </c>
      <c r="AW130" s="53"/>
      <c r="AX130" s="52" t="s">
        <v>124</v>
      </c>
      <c r="AY130" s="54"/>
      <c r="AZ130" s="67"/>
      <c r="BA130" s="54"/>
      <c r="BB130" s="55"/>
      <c r="BC130" s="67"/>
      <c r="BD130" s="55"/>
      <c r="BE130" s="55"/>
      <c r="BF130" s="67"/>
      <c r="BG130" s="55"/>
    </row>
    <row r="131" spans="1:59" s="33" customFormat="1" ht="12.75" x14ac:dyDescent="0.2">
      <c r="A131" s="52" t="s">
        <v>219</v>
      </c>
      <c r="B131" s="52" t="s">
        <v>253</v>
      </c>
      <c r="C131" s="52">
        <v>8129542</v>
      </c>
      <c r="D131" s="52" t="s">
        <v>290</v>
      </c>
      <c r="E131" s="52" t="s">
        <v>287</v>
      </c>
      <c r="F131" s="52">
        <v>10</v>
      </c>
      <c r="G131" s="52">
        <v>20</v>
      </c>
      <c r="H131" s="52">
        <v>12.5</v>
      </c>
      <c r="I131" s="52" t="s">
        <v>119</v>
      </c>
      <c r="J131" s="52" t="s">
        <v>120</v>
      </c>
      <c r="K131" s="52" t="s">
        <v>19</v>
      </c>
      <c r="L131" s="53"/>
      <c r="M131" s="54">
        <v>7060</v>
      </c>
      <c r="N131" s="54">
        <v>25000</v>
      </c>
      <c r="O131" s="54">
        <v>31850</v>
      </c>
      <c r="P131" s="55">
        <v>0.44600000000000001</v>
      </c>
      <c r="Q131" s="55">
        <v>2.2749999999999999</v>
      </c>
      <c r="R131" s="55">
        <v>3.42</v>
      </c>
      <c r="S131" s="55">
        <v>4.6391967582959639</v>
      </c>
      <c r="T131" s="55">
        <v>3.2205612087912088</v>
      </c>
      <c r="U131" s="55">
        <v>2.7293314559941519</v>
      </c>
      <c r="V131" s="53"/>
      <c r="W131" s="54">
        <v>5597</v>
      </c>
      <c r="X131" s="54">
        <v>17800</v>
      </c>
      <c r="Y131" s="54">
        <v>18825</v>
      </c>
      <c r="Z131" s="55">
        <v>0.53200000000000003</v>
      </c>
      <c r="AA131" s="55">
        <v>1.877</v>
      </c>
      <c r="AB131" s="55">
        <v>2.4609999999999999</v>
      </c>
      <c r="AC131" s="55">
        <v>3.0833059751691727</v>
      </c>
      <c r="AD131" s="55">
        <v>2.7792568172615875</v>
      </c>
      <c r="AE131" s="55">
        <v>2.2417971933157252</v>
      </c>
      <c r="AF131" s="53"/>
      <c r="AG131" s="54">
        <v>4942</v>
      </c>
      <c r="AH131" s="87"/>
      <c r="AI131" s="54">
        <v>16382</v>
      </c>
      <c r="AJ131" s="55">
        <v>0.48299999999999998</v>
      </c>
      <c r="AK131" s="67"/>
      <c r="AL131" s="55">
        <v>2.202</v>
      </c>
      <c r="AM131" s="55">
        <v>2.9986692089855072</v>
      </c>
      <c r="AN131" s="67"/>
      <c r="AO131" s="55">
        <v>2.1803316388465031</v>
      </c>
      <c r="AP131" s="53"/>
      <c r="AQ131" s="58">
        <v>0.51434850863422288</v>
      </c>
      <c r="AR131" s="58">
        <v>0.87022576361221782</v>
      </c>
      <c r="AS131" s="53"/>
      <c r="AT131" s="52" t="s">
        <v>153</v>
      </c>
      <c r="AU131" s="52">
        <v>150</v>
      </c>
      <c r="AV131" s="59" t="s">
        <v>154</v>
      </c>
      <c r="AW131" s="53"/>
      <c r="AX131" s="52" t="s">
        <v>124</v>
      </c>
      <c r="AY131" s="54"/>
      <c r="AZ131" s="67"/>
      <c r="BA131" s="54"/>
      <c r="BB131" s="55"/>
      <c r="BC131" s="67"/>
      <c r="BD131" s="55"/>
      <c r="BE131" s="55"/>
      <c r="BF131" s="67"/>
      <c r="BG131" s="55"/>
    </row>
    <row r="132" spans="1:59" s="33" customFormat="1" ht="12.75" x14ac:dyDescent="0.2">
      <c r="A132" s="52" t="s">
        <v>219</v>
      </c>
      <c r="B132" s="52" t="s">
        <v>253</v>
      </c>
      <c r="C132" s="52">
        <v>10056176</v>
      </c>
      <c r="D132" s="52" t="s">
        <v>270</v>
      </c>
      <c r="E132" s="52" t="s">
        <v>289</v>
      </c>
      <c r="F132" s="52">
        <v>11.5</v>
      </c>
      <c r="G132" s="52">
        <v>20.7</v>
      </c>
      <c r="H132" s="52">
        <v>13.7</v>
      </c>
      <c r="I132" s="52" t="s">
        <v>119</v>
      </c>
      <c r="J132" s="52" t="s">
        <v>120</v>
      </c>
      <c r="K132" s="52" t="s">
        <v>19</v>
      </c>
      <c r="L132" s="53"/>
      <c r="M132" s="54">
        <v>7100</v>
      </c>
      <c r="N132" s="54">
        <v>25000</v>
      </c>
      <c r="O132" s="54">
        <v>32890</v>
      </c>
      <c r="P132" s="55">
        <v>0.44</v>
      </c>
      <c r="Q132" s="55">
        <v>1.9590000000000001</v>
      </c>
      <c r="R132" s="55">
        <v>3.35</v>
      </c>
      <c r="S132" s="55">
        <v>4.7291013568181812</v>
      </c>
      <c r="T132" s="55">
        <v>3.740059596733027</v>
      </c>
      <c r="U132" s="55">
        <v>2.8773455200895524</v>
      </c>
      <c r="V132" s="53"/>
      <c r="W132" s="54">
        <v>5680</v>
      </c>
      <c r="X132" s="54">
        <v>15300</v>
      </c>
      <c r="Y132" s="54">
        <v>18925</v>
      </c>
      <c r="Z132" s="55">
        <v>0.52800000000000002</v>
      </c>
      <c r="AA132" s="55">
        <v>1.661</v>
      </c>
      <c r="AB132" s="55">
        <v>2.6179999999999999</v>
      </c>
      <c r="AC132" s="55">
        <v>3.1527342378787879</v>
      </c>
      <c r="AD132" s="55">
        <v>2.6995709638771825</v>
      </c>
      <c r="AE132" s="55">
        <v>2.1185523299274256</v>
      </c>
      <c r="AF132" s="53"/>
      <c r="AG132" s="54">
        <v>4970</v>
      </c>
      <c r="AH132" s="87"/>
      <c r="AI132" s="54">
        <v>18099</v>
      </c>
      <c r="AJ132" s="55">
        <v>0.47499999999999998</v>
      </c>
      <c r="AK132" s="67"/>
      <c r="AL132" s="55">
        <v>2.5609999999999999</v>
      </c>
      <c r="AM132" s="55">
        <v>3.0664488797894736</v>
      </c>
      <c r="AN132" s="67"/>
      <c r="AO132" s="55">
        <v>2.0711805138344395</v>
      </c>
      <c r="AP132" s="53"/>
      <c r="AQ132" s="58">
        <v>0.55028884159318947</v>
      </c>
      <c r="AR132" s="58">
        <v>0.95635402906208722</v>
      </c>
      <c r="AS132" s="53"/>
      <c r="AT132" s="52" t="s">
        <v>153</v>
      </c>
      <c r="AU132" s="52">
        <v>150</v>
      </c>
      <c r="AV132" s="59" t="s">
        <v>154</v>
      </c>
      <c r="AW132" s="53"/>
      <c r="AX132" s="52" t="s">
        <v>124</v>
      </c>
      <c r="AY132" s="54"/>
      <c r="AZ132" s="67"/>
      <c r="BA132" s="54"/>
      <c r="BB132" s="55"/>
      <c r="BC132" s="67"/>
      <c r="BD132" s="55"/>
      <c r="BE132" s="55"/>
      <c r="BF132" s="67"/>
      <c r="BG132" s="55"/>
    </row>
    <row r="133" spans="1:59" s="33" customFormat="1" ht="12.75" x14ac:dyDescent="0.2">
      <c r="A133" s="52" t="s">
        <v>219</v>
      </c>
      <c r="B133" s="52" t="s">
        <v>253</v>
      </c>
      <c r="C133" s="52">
        <v>10056167</v>
      </c>
      <c r="D133" s="52" t="s">
        <v>291</v>
      </c>
      <c r="E133" s="52" t="s">
        <v>292</v>
      </c>
      <c r="F133" s="52">
        <v>11.2</v>
      </c>
      <c r="G133" s="52">
        <v>24.5</v>
      </c>
      <c r="H133" s="52">
        <v>15</v>
      </c>
      <c r="I133" s="52" t="s">
        <v>119</v>
      </c>
      <c r="J133" s="52" t="s">
        <v>120</v>
      </c>
      <c r="K133" s="52" t="s">
        <v>19</v>
      </c>
      <c r="L133" s="53"/>
      <c r="M133" s="54">
        <v>3550</v>
      </c>
      <c r="N133" s="54">
        <v>11000</v>
      </c>
      <c r="O133" s="54">
        <v>14500</v>
      </c>
      <c r="P133" s="55">
        <v>0.151</v>
      </c>
      <c r="Q133" s="55">
        <v>0.86199999999999999</v>
      </c>
      <c r="R133" s="55">
        <v>1.65</v>
      </c>
      <c r="S133" s="55">
        <v>6.8900814470198668</v>
      </c>
      <c r="T133" s="55">
        <v>3.7398860440835269</v>
      </c>
      <c r="U133" s="55">
        <v>2.5754730393939389</v>
      </c>
      <c r="V133" s="53"/>
      <c r="W133" s="54">
        <v>2840</v>
      </c>
      <c r="X133" s="54">
        <v>6500</v>
      </c>
      <c r="Y133" s="54">
        <v>10150</v>
      </c>
      <c r="Z133" s="55">
        <v>0.18099999999999999</v>
      </c>
      <c r="AA133" s="55">
        <v>0.67600000000000005</v>
      </c>
      <c r="AB133" s="55">
        <v>1.38</v>
      </c>
      <c r="AC133" s="55">
        <v>4.5984631977900552</v>
      </c>
      <c r="AD133" s="55">
        <v>2.8179910576923075</v>
      </c>
      <c r="AE133" s="55">
        <v>2.1555589568840579</v>
      </c>
      <c r="AF133" s="53"/>
      <c r="AG133" s="54">
        <v>2485</v>
      </c>
      <c r="AH133" s="87"/>
      <c r="AI133" s="54" t="s">
        <v>293</v>
      </c>
      <c r="AJ133" s="55">
        <v>0.16308</v>
      </c>
      <c r="AK133" s="67"/>
      <c r="AL133" s="55">
        <v>1.02</v>
      </c>
      <c r="AM133" s="55">
        <v>4.4657935304758398</v>
      </c>
      <c r="AN133" s="67"/>
      <c r="AO133" s="55">
        <v>1.9469113434509804</v>
      </c>
      <c r="AP133" s="53"/>
      <c r="AQ133" s="58">
        <v>0.46731034482758621</v>
      </c>
      <c r="AR133" s="58">
        <v>0.66758620689655168</v>
      </c>
      <c r="AS133" s="53"/>
      <c r="AT133" s="52" t="s">
        <v>153</v>
      </c>
      <c r="AU133" s="52">
        <v>150</v>
      </c>
      <c r="AV133" s="59" t="s">
        <v>154</v>
      </c>
      <c r="AW133" s="53"/>
      <c r="AX133" s="52" t="s">
        <v>124</v>
      </c>
      <c r="AY133" s="54"/>
      <c r="AZ133" s="67"/>
      <c r="BA133" s="54"/>
      <c r="BB133" s="55"/>
      <c r="BC133" s="67"/>
      <c r="BD133" s="55"/>
      <c r="BE133" s="55"/>
      <c r="BF133" s="67"/>
      <c r="BG133" s="55"/>
    </row>
    <row r="134" spans="1:59" s="34" customFormat="1" ht="12.75" x14ac:dyDescent="0.2">
      <c r="A134" s="52" t="s">
        <v>219</v>
      </c>
      <c r="B134" s="52" t="s">
        <v>253</v>
      </c>
      <c r="C134" s="52">
        <v>10056168</v>
      </c>
      <c r="D134" s="52" t="s">
        <v>294</v>
      </c>
      <c r="E134" s="52" t="s">
        <v>295</v>
      </c>
      <c r="F134" s="52">
        <v>13</v>
      </c>
      <c r="G134" s="52">
        <v>22</v>
      </c>
      <c r="H134" s="52">
        <v>10.199999999999999</v>
      </c>
      <c r="I134" s="52" t="s">
        <v>119</v>
      </c>
      <c r="J134" s="52" t="s">
        <v>120</v>
      </c>
      <c r="K134" s="52" t="s">
        <v>19</v>
      </c>
      <c r="L134" s="53"/>
      <c r="M134" s="54">
        <v>3690</v>
      </c>
      <c r="N134" s="54">
        <v>12000</v>
      </c>
      <c r="O134" s="54">
        <v>16600</v>
      </c>
      <c r="P134" s="55">
        <v>0.17</v>
      </c>
      <c r="Q134" s="55">
        <v>1.028</v>
      </c>
      <c r="R134" s="55">
        <v>1.74</v>
      </c>
      <c r="S134" s="55">
        <v>6.3613661664705869</v>
      </c>
      <c r="T134" s="55">
        <v>3.421063073929961</v>
      </c>
      <c r="U134" s="55">
        <v>2.7959653804597702</v>
      </c>
      <c r="V134" s="53"/>
      <c r="W134" s="54">
        <v>2952</v>
      </c>
      <c r="X134" s="54">
        <v>7600</v>
      </c>
      <c r="Y134" s="54">
        <v>11220</v>
      </c>
      <c r="Z134" s="55">
        <v>0.20399999999999999</v>
      </c>
      <c r="AA134" s="55">
        <v>0.85699999999999998</v>
      </c>
      <c r="AB134" s="55">
        <v>1.421</v>
      </c>
      <c r="AC134" s="55">
        <v>4.2409107776470583</v>
      </c>
      <c r="AD134" s="55">
        <v>2.59899665344224</v>
      </c>
      <c r="AE134" s="55">
        <v>2.314044620267417</v>
      </c>
      <c r="AF134" s="53"/>
      <c r="AG134" s="54">
        <v>2583</v>
      </c>
      <c r="AH134" s="87"/>
      <c r="AI134" s="54">
        <v>6885</v>
      </c>
      <c r="AJ134" s="55">
        <v>0.18359999999999999</v>
      </c>
      <c r="AK134" s="67"/>
      <c r="AL134" s="55">
        <v>1.006</v>
      </c>
      <c r="AM134" s="55">
        <v>4.1231077004901957</v>
      </c>
      <c r="AN134" s="67"/>
      <c r="AO134" s="55">
        <v>2.0057597583996025</v>
      </c>
      <c r="AP134" s="53"/>
      <c r="AQ134" s="58">
        <v>0.41475903614457832</v>
      </c>
      <c r="AR134" s="58">
        <v>0.61363636363636365</v>
      </c>
      <c r="AS134" s="53"/>
      <c r="AT134" s="52" t="s">
        <v>153</v>
      </c>
      <c r="AU134" s="52">
        <v>150</v>
      </c>
      <c r="AV134" s="59" t="s">
        <v>154</v>
      </c>
      <c r="AW134" s="53"/>
      <c r="AX134" s="52" t="s">
        <v>124</v>
      </c>
      <c r="AY134" s="54"/>
      <c r="AZ134" s="67"/>
      <c r="BA134" s="54"/>
      <c r="BB134" s="55"/>
      <c r="BC134" s="67"/>
      <c r="BD134" s="55"/>
      <c r="BE134" s="55"/>
      <c r="BF134" s="67"/>
      <c r="BG134" s="55"/>
    </row>
    <row r="135" spans="1:59" s="34" customFormat="1" ht="12.75" x14ac:dyDescent="0.2">
      <c r="A135" s="52" t="s">
        <v>219</v>
      </c>
      <c r="B135" s="52" t="s">
        <v>253</v>
      </c>
      <c r="C135" s="52">
        <v>9962880</v>
      </c>
      <c r="D135" s="52" t="s">
        <v>263</v>
      </c>
      <c r="E135" s="52" t="s">
        <v>266</v>
      </c>
      <c r="F135" s="52">
        <v>10</v>
      </c>
      <c r="G135" s="52">
        <v>20.5</v>
      </c>
      <c r="H135" s="52">
        <v>13</v>
      </c>
      <c r="I135" s="52" t="s">
        <v>119</v>
      </c>
      <c r="J135" s="52" t="s">
        <v>120</v>
      </c>
      <c r="K135" s="52" t="s">
        <v>19</v>
      </c>
      <c r="L135" s="53"/>
      <c r="M135" s="54">
        <v>4062</v>
      </c>
      <c r="N135" s="54">
        <v>12000</v>
      </c>
      <c r="O135" s="54">
        <v>16916</v>
      </c>
      <c r="P135" s="55">
        <v>0.19500000000000001</v>
      </c>
      <c r="Q135" s="55">
        <v>0.93</v>
      </c>
      <c r="R135" s="55">
        <v>1.702</v>
      </c>
      <c r="S135" s="55">
        <v>6.104895827384615</v>
      </c>
      <c r="T135" s="55">
        <v>3.7815621935483872</v>
      </c>
      <c r="U135" s="55">
        <v>2.9128027145240893</v>
      </c>
      <c r="V135" s="53"/>
      <c r="W135" s="54">
        <v>7200</v>
      </c>
      <c r="X135" s="54">
        <v>3178</v>
      </c>
      <c r="Y135" s="54">
        <v>11696</v>
      </c>
      <c r="Z135" s="55">
        <v>0.79900000000000004</v>
      </c>
      <c r="AA135" s="55">
        <v>0.22900000000000001</v>
      </c>
      <c r="AB135" s="55">
        <v>1.498</v>
      </c>
      <c r="AC135" s="55">
        <v>2.6409408060075092</v>
      </c>
      <c r="AD135" s="55">
        <v>4.0671609627074234</v>
      </c>
      <c r="AE135" s="55">
        <v>2.2882237881975964</v>
      </c>
      <c r="AF135" s="53"/>
      <c r="AG135" s="54">
        <v>2716</v>
      </c>
      <c r="AH135" s="87"/>
      <c r="AI135" s="54">
        <v>7465</v>
      </c>
      <c r="AJ135" s="55">
        <v>0.218</v>
      </c>
      <c r="AK135" s="67"/>
      <c r="AL135" s="55">
        <v>1.143</v>
      </c>
      <c r="AM135" s="55">
        <v>3.6512891106422019</v>
      </c>
      <c r="AN135" s="67"/>
      <c r="AO135" s="55">
        <v>1.9140643373140858</v>
      </c>
      <c r="AP135" s="53"/>
      <c r="AQ135" s="58">
        <v>0.44129817923859066</v>
      </c>
      <c r="AR135" s="58">
        <v>0.6382523939808481</v>
      </c>
      <c r="AS135" s="53"/>
      <c r="AT135" s="52" t="s">
        <v>153</v>
      </c>
      <c r="AU135" s="52">
        <v>150</v>
      </c>
      <c r="AV135" s="59" t="s">
        <v>154</v>
      </c>
      <c r="AW135" s="53"/>
      <c r="AX135" s="52" t="s">
        <v>124</v>
      </c>
      <c r="AY135" s="54"/>
      <c r="AZ135" s="67"/>
      <c r="BA135" s="54"/>
      <c r="BB135" s="55"/>
      <c r="BC135" s="67"/>
      <c r="BD135" s="55"/>
      <c r="BE135" s="55"/>
      <c r="BF135" s="67"/>
      <c r="BG135" s="55"/>
    </row>
    <row r="136" spans="1:59" s="34" customFormat="1" ht="12.75" x14ac:dyDescent="0.2">
      <c r="A136" s="52" t="s">
        <v>219</v>
      </c>
      <c r="B136" s="52" t="s">
        <v>253</v>
      </c>
      <c r="C136" s="52">
        <v>9962873</v>
      </c>
      <c r="D136" s="52" t="s">
        <v>276</v>
      </c>
      <c r="E136" s="52" t="s">
        <v>279</v>
      </c>
      <c r="F136" s="52">
        <v>10</v>
      </c>
      <c r="G136" s="52">
        <v>23.5</v>
      </c>
      <c r="H136" s="52">
        <v>14.5</v>
      </c>
      <c r="I136" s="52" t="s">
        <v>119</v>
      </c>
      <c r="J136" s="52" t="s">
        <v>120</v>
      </c>
      <c r="K136" s="52" t="s">
        <v>19</v>
      </c>
      <c r="L136" s="53"/>
      <c r="M136" s="54">
        <v>3102</v>
      </c>
      <c r="N136" s="54">
        <v>10000</v>
      </c>
      <c r="O136" s="54">
        <v>11800</v>
      </c>
      <c r="P136" s="55">
        <v>0.153</v>
      </c>
      <c r="Q136" s="55">
        <v>0.80100000000000005</v>
      </c>
      <c r="R136" s="55">
        <v>1.3080000000000001</v>
      </c>
      <c r="S136" s="55">
        <v>5.9418722819607845</v>
      </c>
      <c r="T136" s="55">
        <v>3.6588148564294634</v>
      </c>
      <c r="U136" s="55">
        <v>2.6439133226299694</v>
      </c>
      <c r="V136" s="53"/>
      <c r="W136" s="54">
        <v>2388</v>
      </c>
      <c r="X136" s="54">
        <v>5700</v>
      </c>
      <c r="Y136" s="54">
        <v>8678</v>
      </c>
      <c r="Z136" s="55">
        <v>0.17799999999999999</v>
      </c>
      <c r="AA136" s="55">
        <v>0.70199999999999996</v>
      </c>
      <c r="AB136" s="55">
        <v>1.0980000000000001</v>
      </c>
      <c r="AC136" s="55">
        <v>3.9317624447191011</v>
      </c>
      <c r="AD136" s="55">
        <v>2.379636893162393</v>
      </c>
      <c r="AE136" s="55">
        <v>2.3162757244626593</v>
      </c>
      <c r="AF136" s="53"/>
      <c r="AG136" s="54">
        <v>2173</v>
      </c>
      <c r="AH136" s="87"/>
      <c r="AI136" s="54">
        <v>6291</v>
      </c>
      <c r="AJ136" s="55">
        <v>0.16700000000000001</v>
      </c>
      <c r="AK136" s="67"/>
      <c r="AL136" s="55">
        <v>0.88400000000000001</v>
      </c>
      <c r="AM136" s="55">
        <v>3.8134337431736527</v>
      </c>
      <c r="AN136" s="67"/>
      <c r="AO136" s="55">
        <v>2.0856449110520359</v>
      </c>
      <c r="AP136" s="53"/>
      <c r="AQ136" s="58">
        <v>0.53313559322033899</v>
      </c>
      <c r="AR136" s="58">
        <v>0.72493662134132286</v>
      </c>
      <c r="AS136" s="53"/>
      <c r="AT136" s="52" t="s">
        <v>153</v>
      </c>
      <c r="AU136" s="52">
        <v>150</v>
      </c>
      <c r="AV136" s="59" t="s">
        <v>154</v>
      </c>
      <c r="AW136" s="53"/>
      <c r="AX136" s="52" t="s">
        <v>124</v>
      </c>
      <c r="AY136" s="54"/>
      <c r="AZ136" s="67"/>
      <c r="BA136" s="54"/>
      <c r="BB136" s="55"/>
      <c r="BC136" s="67"/>
      <c r="BD136" s="55"/>
      <c r="BE136" s="55"/>
      <c r="BF136" s="67"/>
      <c r="BG136" s="55"/>
    </row>
    <row r="137" spans="1:59" ht="12.75" x14ac:dyDescent="0.2">
      <c r="A137" s="52" t="s">
        <v>219</v>
      </c>
      <c r="B137" s="52" t="s">
        <v>253</v>
      </c>
      <c r="C137" s="52">
        <v>9962874</v>
      </c>
      <c r="D137" s="52" t="s">
        <v>263</v>
      </c>
      <c r="E137" s="52" t="s">
        <v>284</v>
      </c>
      <c r="F137" s="52">
        <v>10</v>
      </c>
      <c r="G137" s="52">
        <v>21.5</v>
      </c>
      <c r="H137" s="52">
        <v>13</v>
      </c>
      <c r="I137" s="52" t="s">
        <v>119</v>
      </c>
      <c r="J137" s="52" t="s">
        <v>120</v>
      </c>
      <c r="K137" s="52" t="s">
        <v>19</v>
      </c>
      <c r="L137" s="53"/>
      <c r="M137" s="54">
        <v>3820</v>
      </c>
      <c r="N137" s="54">
        <v>12000</v>
      </c>
      <c r="O137" s="54">
        <v>16500</v>
      </c>
      <c r="P137" s="55">
        <v>0.182</v>
      </c>
      <c r="Q137" s="55">
        <v>1.0469999999999999</v>
      </c>
      <c r="R137" s="55">
        <v>1.71</v>
      </c>
      <c r="S137" s="55">
        <v>6.1512719087912089</v>
      </c>
      <c r="T137" s="55">
        <v>3.3589807449856735</v>
      </c>
      <c r="U137" s="55">
        <v>2.8278787456140346</v>
      </c>
      <c r="V137" s="53"/>
      <c r="W137" s="54">
        <v>3224</v>
      </c>
      <c r="X137" s="54">
        <v>7600</v>
      </c>
      <c r="Y137" s="54">
        <v>11920</v>
      </c>
      <c r="Z137" s="55">
        <v>0.22600000000000001</v>
      </c>
      <c r="AA137" s="55">
        <v>0.84399999999999997</v>
      </c>
      <c r="AB137" s="55">
        <v>1.484</v>
      </c>
      <c r="AC137" s="55">
        <v>4.1808014587610618</v>
      </c>
      <c r="AD137" s="55">
        <v>2.6390285924170613</v>
      </c>
      <c r="AE137" s="55">
        <v>2.3540479477088949</v>
      </c>
      <c r="AF137" s="53"/>
      <c r="AG137" s="54">
        <v>2674</v>
      </c>
      <c r="AH137" s="87"/>
      <c r="AI137" s="54">
        <v>6292</v>
      </c>
      <c r="AJ137" s="55">
        <v>0.19600000000000001</v>
      </c>
      <c r="AK137" s="67"/>
      <c r="AL137" s="55">
        <v>0.98</v>
      </c>
      <c r="AM137" s="55">
        <v>3.9983267407142855</v>
      </c>
      <c r="AN137" s="67"/>
      <c r="AO137" s="55">
        <v>1.8816358902448977</v>
      </c>
      <c r="AP137" s="53"/>
      <c r="AQ137" s="58">
        <v>0.38133333333333336</v>
      </c>
      <c r="AR137" s="58">
        <v>0.52785234899328859</v>
      </c>
      <c r="AS137" s="53"/>
      <c r="AT137" s="52" t="s">
        <v>153</v>
      </c>
      <c r="AU137" s="52">
        <v>150</v>
      </c>
      <c r="AV137" s="59" t="s">
        <v>154</v>
      </c>
      <c r="AW137" s="53"/>
      <c r="AX137" s="52" t="s">
        <v>124</v>
      </c>
      <c r="AY137" s="54"/>
      <c r="AZ137" s="67"/>
      <c r="BA137" s="54"/>
      <c r="BB137" s="55"/>
      <c r="BC137" s="67"/>
      <c r="BD137" s="55"/>
      <c r="BE137" s="55"/>
      <c r="BF137" s="67"/>
      <c r="BG137" s="55"/>
    </row>
    <row r="138" spans="1:59" ht="12.75" x14ac:dyDescent="0.2">
      <c r="A138" s="52" t="s">
        <v>219</v>
      </c>
      <c r="B138" s="52" t="s">
        <v>253</v>
      </c>
      <c r="C138" s="52">
        <v>9962876</v>
      </c>
      <c r="D138" s="52" t="s">
        <v>290</v>
      </c>
      <c r="E138" s="52" t="s">
        <v>289</v>
      </c>
      <c r="F138" s="52">
        <v>10</v>
      </c>
      <c r="G138" s="52">
        <v>20</v>
      </c>
      <c r="H138" s="52">
        <v>12.5</v>
      </c>
      <c r="I138" s="52" t="s">
        <v>119</v>
      </c>
      <c r="J138" s="52" t="s">
        <v>120</v>
      </c>
      <c r="K138" s="52" t="s">
        <v>19</v>
      </c>
      <c r="L138" s="53"/>
      <c r="M138" s="54">
        <v>7060</v>
      </c>
      <c r="N138" s="54">
        <v>25000</v>
      </c>
      <c r="O138" s="54">
        <v>31850</v>
      </c>
      <c r="P138" s="55">
        <v>0.44600000000000001</v>
      </c>
      <c r="Q138" s="55">
        <v>2.2749999999999999</v>
      </c>
      <c r="R138" s="55">
        <v>3.42</v>
      </c>
      <c r="S138" s="55">
        <v>4.6391967582959639</v>
      </c>
      <c r="T138" s="55">
        <v>3.2205612087912088</v>
      </c>
      <c r="U138" s="55">
        <v>2.7293314559941519</v>
      </c>
      <c r="V138" s="53"/>
      <c r="W138" s="54">
        <v>5597</v>
      </c>
      <c r="X138" s="54">
        <v>17800</v>
      </c>
      <c r="Y138" s="54">
        <v>18825</v>
      </c>
      <c r="Z138" s="55">
        <v>0.53200000000000003</v>
      </c>
      <c r="AA138" s="55">
        <v>1.877</v>
      </c>
      <c r="AB138" s="55">
        <v>2.4609999999999999</v>
      </c>
      <c r="AC138" s="55">
        <v>3.0833059751691727</v>
      </c>
      <c r="AD138" s="55">
        <v>2.7792568172615875</v>
      </c>
      <c r="AE138" s="55">
        <v>2.2417971933157252</v>
      </c>
      <c r="AF138" s="53"/>
      <c r="AG138" s="54">
        <v>4942</v>
      </c>
      <c r="AH138" s="87"/>
      <c r="AI138" s="54">
        <v>16382</v>
      </c>
      <c r="AJ138" s="55">
        <v>0.48299999999999998</v>
      </c>
      <c r="AK138" s="67"/>
      <c r="AL138" s="55">
        <v>2.202</v>
      </c>
      <c r="AM138" s="55">
        <v>2.9986692089855072</v>
      </c>
      <c r="AN138" s="67"/>
      <c r="AO138" s="55">
        <v>2.1803316388465031</v>
      </c>
      <c r="AP138" s="53"/>
      <c r="AQ138" s="58">
        <v>0.51434850863422288</v>
      </c>
      <c r="AR138" s="58">
        <v>0.87022576361221782</v>
      </c>
      <c r="AS138" s="53"/>
      <c r="AT138" s="52" t="s">
        <v>153</v>
      </c>
      <c r="AU138" s="52">
        <v>150</v>
      </c>
      <c r="AV138" s="59" t="s">
        <v>154</v>
      </c>
      <c r="AW138" s="53"/>
      <c r="AX138" s="52" t="s">
        <v>124</v>
      </c>
      <c r="AY138" s="54"/>
      <c r="AZ138" s="67"/>
      <c r="BA138" s="54"/>
      <c r="BB138" s="55"/>
      <c r="BC138" s="67"/>
      <c r="BD138" s="55"/>
      <c r="BE138" s="55"/>
      <c r="BF138" s="67"/>
      <c r="BG138" s="55"/>
    </row>
    <row r="139" spans="1:59" ht="12.75" x14ac:dyDescent="0.2">
      <c r="A139" s="78" t="s">
        <v>259</v>
      </c>
      <c r="B139" s="78" t="s">
        <v>253</v>
      </c>
      <c r="C139" s="78">
        <v>8898934</v>
      </c>
      <c r="D139" s="78" t="s">
        <v>283</v>
      </c>
      <c r="E139" s="78" t="s">
        <v>296</v>
      </c>
      <c r="F139" s="78">
        <v>10</v>
      </c>
      <c r="G139" s="78">
        <v>19</v>
      </c>
      <c r="H139" s="78">
        <v>12.5</v>
      </c>
      <c r="I139" s="52" t="s">
        <v>119</v>
      </c>
      <c r="J139" s="52" t="s">
        <v>120</v>
      </c>
      <c r="K139" s="52" t="s">
        <v>19</v>
      </c>
      <c r="L139" s="53"/>
      <c r="M139" s="79">
        <v>3752</v>
      </c>
      <c r="N139" s="79">
        <v>12000</v>
      </c>
      <c r="O139" s="79">
        <v>17021</v>
      </c>
      <c r="P139" s="80">
        <v>0.189</v>
      </c>
      <c r="Q139" s="80">
        <v>0.96099999999999997</v>
      </c>
      <c r="R139" s="80">
        <v>1.6919999999999999</v>
      </c>
      <c r="S139" s="80">
        <v>5.818003463703703</v>
      </c>
      <c r="T139" s="80">
        <v>3.6595763163371489</v>
      </c>
      <c r="U139" s="80">
        <v>2.9482048950768318</v>
      </c>
      <c r="V139" s="53"/>
      <c r="W139" s="79">
        <v>3292</v>
      </c>
      <c r="X139" s="79">
        <v>8500</v>
      </c>
      <c r="Y139" s="79">
        <v>12986</v>
      </c>
      <c r="Z139" s="80">
        <v>0.23200000000000001</v>
      </c>
      <c r="AA139" s="80">
        <v>0.96599999999999997</v>
      </c>
      <c r="AB139" s="80">
        <v>2.028</v>
      </c>
      <c r="AC139" s="80">
        <v>4.1585774243103444</v>
      </c>
      <c r="AD139" s="80">
        <v>2.5787827070393372</v>
      </c>
      <c r="AE139" s="80">
        <v>1.8766375320611439</v>
      </c>
      <c r="AF139" s="53"/>
      <c r="AG139" s="79">
        <v>2718</v>
      </c>
      <c r="AH139" s="89"/>
      <c r="AI139" s="79">
        <v>12341</v>
      </c>
      <c r="AJ139" s="80">
        <v>0.20499999999999999</v>
      </c>
      <c r="AK139" s="57"/>
      <c r="AL139" s="80">
        <v>2.0310000000000001</v>
      </c>
      <c r="AM139" s="80">
        <v>3.885693503707317</v>
      </c>
      <c r="AN139" s="57"/>
      <c r="AO139" s="80">
        <v>1.7807927498128997</v>
      </c>
      <c r="AP139" s="53"/>
      <c r="AQ139" s="58">
        <v>0.72504553198989485</v>
      </c>
      <c r="AR139" s="58">
        <v>0.95033112582781454</v>
      </c>
      <c r="AS139" s="53"/>
      <c r="AT139" s="78" t="s">
        <v>153</v>
      </c>
      <c r="AU139" s="78">
        <v>150</v>
      </c>
      <c r="AV139" s="81" t="s">
        <v>154</v>
      </c>
      <c r="AW139" s="53"/>
      <c r="AX139" s="82" t="s">
        <v>124</v>
      </c>
      <c r="AY139" s="83"/>
      <c r="AZ139" s="60"/>
      <c r="BA139" s="83"/>
      <c r="BB139" s="55"/>
      <c r="BC139" s="57"/>
      <c r="BD139" s="55"/>
      <c r="BE139" s="55"/>
      <c r="BF139" s="60"/>
      <c r="BG139" s="55"/>
    </row>
    <row r="140" spans="1:59" s="34" customFormat="1" ht="12.75" x14ac:dyDescent="0.2">
      <c r="A140" s="78" t="s">
        <v>259</v>
      </c>
      <c r="B140" s="78" t="s">
        <v>253</v>
      </c>
      <c r="C140" s="78">
        <v>8898935</v>
      </c>
      <c r="D140" s="78" t="s">
        <v>283</v>
      </c>
      <c r="E140" s="78" t="s">
        <v>282</v>
      </c>
      <c r="F140" s="78">
        <v>10</v>
      </c>
      <c r="G140" s="78">
        <v>22</v>
      </c>
      <c r="H140" s="78">
        <v>12.5</v>
      </c>
      <c r="I140" s="52" t="s">
        <v>119</v>
      </c>
      <c r="J140" s="52" t="s">
        <v>120</v>
      </c>
      <c r="K140" s="52" t="s">
        <v>19</v>
      </c>
      <c r="L140" s="53"/>
      <c r="M140" s="79">
        <v>3660</v>
      </c>
      <c r="N140" s="79">
        <v>12000</v>
      </c>
      <c r="O140" s="79">
        <v>15600</v>
      </c>
      <c r="P140" s="80">
        <v>0.188</v>
      </c>
      <c r="Q140" s="80">
        <v>0.99399999999999999</v>
      </c>
      <c r="R140" s="80">
        <v>1.8</v>
      </c>
      <c r="S140" s="80">
        <v>5.7055325329787232</v>
      </c>
      <c r="T140" s="80">
        <v>3.5380813279678067</v>
      </c>
      <c r="U140" s="80">
        <v>2.5399492733333333</v>
      </c>
      <c r="V140" s="53"/>
      <c r="W140" s="79">
        <v>2928</v>
      </c>
      <c r="X140" s="79">
        <v>7800</v>
      </c>
      <c r="Y140" s="79">
        <v>13159</v>
      </c>
      <c r="Z140" s="80">
        <v>0.22600000000000001</v>
      </c>
      <c r="AA140" s="80">
        <v>0.86599999999999999</v>
      </c>
      <c r="AB140" s="80">
        <v>2.105</v>
      </c>
      <c r="AC140" s="80">
        <v>3.7969561635398228</v>
      </c>
      <c r="AD140" s="80">
        <v>2.6396701454965359</v>
      </c>
      <c r="AE140" s="80">
        <v>1.8320770594441806</v>
      </c>
      <c r="AF140" s="53"/>
      <c r="AG140" s="79">
        <v>2562</v>
      </c>
      <c r="AH140" s="89"/>
      <c r="AI140" s="79">
        <v>12038</v>
      </c>
      <c r="AJ140" s="80">
        <v>0.20300000000000001</v>
      </c>
      <c r="AK140" s="132"/>
      <c r="AL140" s="80">
        <v>1.972</v>
      </c>
      <c r="AM140" s="80">
        <v>3.6987590213793102</v>
      </c>
      <c r="AN140" s="132"/>
      <c r="AO140" s="80">
        <v>1.7890413492190669</v>
      </c>
      <c r="AP140" s="53"/>
      <c r="AQ140" s="58">
        <v>0.77166666666666661</v>
      </c>
      <c r="AR140" s="58">
        <v>0.91481115586290751</v>
      </c>
      <c r="AS140" s="53"/>
      <c r="AT140" s="78" t="s">
        <v>153</v>
      </c>
      <c r="AU140" s="78">
        <v>150</v>
      </c>
      <c r="AV140" s="81" t="s">
        <v>154</v>
      </c>
      <c r="AW140" s="53"/>
      <c r="AX140" s="82" t="s">
        <v>124</v>
      </c>
      <c r="AY140" s="83"/>
      <c r="AZ140" s="133"/>
      <c r="BA140" s="83"/>
      <c r="BB140" s="55"/>
      <c r="BC140" s="132"/>
      <c r="BD140" s="55"/>
      <c r="BE140" s="55"/>
      <c r="BF140" s="133"/>
      <c r="BG140" s="55"/>
    </row>
    <row r="141" spans="1:59" s="34" customFormat="1" ht="12.75" x14ac:dyDescent="0.2">
      <c r="A141" s="78" t="s">
        <v>259</v>
      </c>
      <c r="B141" s="78" t="s">
        <v>253</v>
      </c>
      <c r="C141" s="78">
        <v>8898941</v>
      </c>
      <c r="D141" s="78" t="s">
        <v>288</v>
      </c>
      <c r="E141" s="78" t="s">
        <v>287</v>
      </c>
      <c r="F141" s="78">
        <v>10</v>
      </c>
      <c r="G141" s="78">
        <v>20</v>
      </c>
      <c r="H141" s="78">
        <v>12.5</v>
      </c>
      <c r="I141" s="52" t="s">
        <v>119</v>
      </c>
      <c r="J141" s="52" t="s">
        <v>120</v>
      </c>
      <c r="K141" s="52" t="s">
        <v>19</v>
      </c>
      <c r="L141" s="53"/>
      <c r="M141" s="79">
        <v>7260</v>
      </c>
      <c r="N141" s="79">
        <v>24000</v>
      </c>
      <c r="O141" s="79">
        <v>31200</v>
      </c>
      <c r="P141" s="80">
        <v>0.45100000000000001</v>
      </c>
      <c r="Q141" s="80">
        <v>1.954</v>
      </c>
      <c r="R141" s="80">
        <v>3.27</v>
      </c>
      <c r="S141" s="80">
        <v>4.7177294195121942</v>
      </c>
      <c r="T141" s="80">
        <v>3.5996446673490277</v>
      </c>
      <c r="U141" s="80">
        <v>2.7962744293577981</v>
      </c>
      <c r="V141" s="53"/>
      <c r="W141" s="79">
        <v>5808</v>
      </c>
      <c r="X141" s="79">
        <v>15400</v>
      </c>
      <c r="Y141" s="79">
        <v>27155</v>
      </c>
      <c r="Z141" s="80">
        <v>0.54100000000000004</v>
      </c>
      <c r="AA141" s="80">
        <v>1.635</v>
      </c>
      <c r="AB141" s="80">
        <v>4.33</v>
      </c>
      <c r="AC141" s="80">
        <v>3.1463156646210719</v>
      </c>
      <c r="AD141" s="80">
        <v>2.7604247571865441</v>
      </c>
      <c r="AE141" s="80">
        <v>1.8379549436143188</v>
      </c>
      <c r="AF141" s="53"/>
      <c r="AG141" s="79">
        <v>5082</v>
      </c>
      <c r="AH141" s="89"/>
      <c r="AI141" s="79">
        <v>26030</v>
      </c>
      <c r="AJ141" s="80">
        <v>0.48699999999999999</v>
      </c>
      <c r="AK141" s="132"/>
      <c r="AL141" s="80">
        <v>4.29</v>
      </c>
      <c r="AM141" s="80">
        <v>3.0582898926899382</v>
      </c>
      <c r="AN141" s="132"/>
      <c r="AO141" s="80">
        <v>1.7782377510722609</v>
      </c>
      <c r="AP141" s="53"/>
      <c r="AQ141" s="58">
        <v>0.83429487179487183</v>
      </c>
      <c r="AR141" s="58">
        <v>0.95857116553120969</v>
      </c>
      <c r="AS141" s="53"/>
      <c r="AT141" s="78" t="s">
        <v>153</v>
      </c>
      <c r="AU141" s="78">
        <v>150</v>
      </c>
      <c r="AV141" s="81" t="s">
        <v>154</v>
      </c>
      <c r="AW141" s="53"/>
      <c r="AX141" s="82" t="s">
        <v>124</v>
      </c>
      <c r="AY141" s="83"/>
      <c r="AZ141" s="133"/>
      <c r="BA141" s="83"/>
      <c r="BB141" s="55"/>
      <c r="BC141" s="132"/>
      <c r="BD141" s="55"/>
      <c r="BE141" s="55"/>
      <c r="BF141" s="133"/>
      <c r="BG141" s="55"/>
    </row>
    <row r="142" spans="1:59" s="34" customFormat="1" ht="12.75" x14ac:dyDescent="0.2">
      <c r="A142" s="78" t="s">
        <v>259</v>
      </c>
      <c r="B142" s="52" t="s">
        <v>253</v>
      </c>
      <c r="C142" s="52">
        <v>9920041</v>
      </c>
      <c r="D142" s="52" t="s">
        <v>283</v>
      </c>
      <c r="E142" s="52" t="s">
        <v>284</v>
      </c>
      <c r="F142" s="52">
        <v>10</v>
      </c>
      <c r="G142" s="52">
        <v>22</v>
      </c>
      <c r="H142" s="52">
        <v>12.5</v>
      </c>
      <c r="I142" s="52" t="s">
        <v>119</v>
      </c>
      <c r="J142" s="52" t="s">
        <v>120</v>
      </c>
      <c r="K142" s="52" t="s">
        <v>19</v>
      </c>
      <c r="L142" s="53"/>
      <c r="M142" s="54">
        <v>3660</v>
      </c>
      <c r="N142" s="54">
        <v>12000</v>
      </c>
      <c r="O142" s="54">
        <v>15600</v>
      </c>
      <c r="P142" s="55">
        <v>0.188</v>
      </c>
      <c r="Q142" s="55">
        <v>0.99399999999999999</v>
      </c>
      <c r="R142" s="55">
        <v>1.8</v>
      </c>
      <c r="S142" s="55">
        <v>5.7055325329787232</v>
      </c>
      <c r="T142" s="55">
        <v>3.5380813279678067</v>
      </c>
      <c r="U142" s="55">
        <v>2.5399492733333333</v>
      </c>
      <c r="V142" s="53"/>
      <c r="W142" s="54">
        <v>2928</v>
      </c>
      <c r="X142" s="54">
        <v>7800</v>
      </c>
      <c r="Y142" s="54">
        <v>13159</v>
      </c>
      <c r="Z142" s="55">
        <v>0.22600000000000001</v>
      </c>
      <c r="AA142" s="55">
        <v>0.86599999999999999</v>
      </c>
      <c r="AB142" s="55">
        <v>2.105</v>
      </c>
      <c r="AC142" s="55">
        <v>3.7969561635398228</v>
      </c>
      <c r="AD142" s="55">
        <v>2.6396701454965359</v>
      </c>
      <c r="AE142" s="55">
        <v>1.8320770594441806</v>
      </c>
      <c r="AF142" s="53"/>
      <c r="AG142" s="54">
        <v>2562</v>
      </c>
      <c r="AH142" s="89"/>
      <c r="AI142" s="54">
        <v>12038</v>
      </c>
      <c r="AJ142" s="55">
        <v>0.20300000000000001</v>
      </c>
      <c r="AK142" s="132"/>
      <c r="AL142" s="55">
        <v>1.972</v>
      </c>
      <c r="AM142" s="55">
        <v>3.6987590213793102</v>
      </c>
      <c r="AN142" s="132"/>
      <c r="AO142" s="55">
        <v>1.7890413492190669</v>
      </c>
      <c r="AP142" s="53"/>
      <c r="AQ142" s="58">
        <v>0.77166666666666661</v>
      </c>
      <c r="AR142" s="58">
        <v>0.91481115586290751</v>
      </c>
      <c r="AS142" s="53"/>
      <c r="AT142" s="52" t="s">
        <v>153</v>
      </c>
      <c r="AU142" s="52">
        <v>150</v>
      </c>
      <c r="AV142" s="59" t="s">
        <v>154</v>
      </c>
      <c r="AW142" s="53"/>
      <c r="AX142" s="82" t="s">
        <v>124</v>
      </c>
      <c r="AY142" s="54"/>
      <c r="AZ142" s="133"/>
      <c r="BA142" s="54"/>
      <c r="BB142" s="55"/>
      <c r="BC142" s="132"/>
      <c r="BD142" s="55"/>
      <c r="BE142" s="55"/>
      <c r="BF142" s="133"/>
      <c r="BG142" s="55"/>
    </row>
    <row r="143" spans="1:59" s="34" customFormat="1" ht="12.75" x14ac:dyDescent="0.2">
      <c r="A143" s="78" t="s">
        <v>259</v>
      </c>
      <c r="B143" s="52" t="s">
        <v>253</v>
      </c>
      <c r="C143" s="52">
        <v>9920047</v>
      </c>
      <c r="D143" s="52" t="s">
        <v>288</v>
      </c>
      <c r="E143" s="52" t="s">
        <v>289</v>
      </c>
      <c r="F143" s="52">
        <v>10</v>
      </c>
      <c r="G143" s="52">
        <v>20</v>
      </c>
      <c r="H143" s="52">
        <v>12.5</v>
      </c>
      <c r="I143" s="52" t="s">
        <v>119</v>
      </c>
      <c r="J143" s="52" t="s">
        <v>120</v>
      </c>
      <c r="K143" s="52" t="s">
        <v>19</v>
      </c>
      <c r="L143" s="53"/>
      <c r="M143" s="54">
        <v>7260</v>
      </c>
      <c r="N143" s="54">
        <v>24000</v>
      </c>
      <c r="O143" s="54">
        <v>31200</v>
      </c>
      <c r="P143" s="55">
        <v>0.45100000000000001</v>
      </c>
      <c r="Q143" s="55">
        <v>1.954</v>
      </c>
      <c r="R143" s="55">
        <v>3.27</v>
      </c>
      <c r="S143" s="55">
        <v>4.7177294195121942</v>
      </c>
      <c r="T143" s="55">
        <v>3.5996446673490277</v>
      </c>
      <c r="U143" s="55">
        <v>2.7962744293577981</v>
      </c>
      <c r="V143" s="53"/>
      <c r="W143" s="54">
        <v>5808</v>
      </c>
      <c r="X143" s="54">
        <v>15400</v>
      </c>
      <c r="Y143" s="54">
        <v>27155</v>
      </c>
      <c r="Z143" s="55">
        <v>0.54100000000000004</v>
      </c>
      <c r="AA143" s="55">
        <v>1.635</v>
      </c>
      <c r="AB143" s="55">
        <v>4.33</v>
      </c>
      <c r="AC143" s="55">
        <v>3.1463156646210719</v>
      </c>
      <c r="AD143" s="55">
        <v>2.7604247571865441</v>
      </c>
      <c r="AE143" s="55">
        <v>1.8379549436143188</v>
      </c>
      <c r="AF143" s="53"/>
      <c r="AG143" s="54">
        <v>5082</v>
      </c>
      <c r="AH143" s="89"/>
      <c r="AI143" s="54">
        <v>26030</v>
      </c>
      <c r="AJ143" s="55">
        <v>0.48699999999999999</v>
      </c>
      <c r="AK143" s="132"/>
      <c r="AL143" s="55">
        <v>4.29</v>
      </c>
      <c r="AM143" s="55">
        <v>3.0582898926899382</v>
      </c>
      <c r="AN143" s="132"/>
      <c r="AO143" s="55">
        <v>1.7782377510722609</v>
      </c>
      <c r="AP143" s="53"/>
      <c r="AQ143" s="58">
        <v>0.83429487179487183</v>
      </c>
      <c r="AR143" s="58">
        <v>0.95857116553120969</v>
      </c>
      <c r="AS143" s="53"/>
      <c r="AT143" s="52" t="s">
        <v>153</v>
      </c>
      <c r="AU143" s="52">
        <v>150</v>
      </c>
      <c r="AV143" s="59" t="s">
        <v>154</v>
      </c>
      <c r="AW143" s="53"/>
      <c r="AX143" s="82" t="s">
        <v>124</v>
      </c>
      <c r="AY143" s="54"/>
      <c r="AZ143" s="133"/>
      <c r="BA143" s="54"/>
      <c r="BB143" s="55"/>
      <c r="BC143" s="132"/>
      <c r="BD143" s="55"/>
      <c r="BE143" s="55"/>
      <c r="BF143" s="133"/>
      <c r="BG143" s="55"/>
    </row>
    <row r="144" spans="1:59" s="34" customFormat="1" ht="12.75" x14ac:dyDescent="0.2">
      <c r="A144" s="78" t="s">
        <v>259</v>
      </c>
      <c r="B144" s="78" t="s">
        <v>253</v>
      </c>
      <c r="C144" s="78">
        <v>8898932</v>
      </c>
      <c r="D144" s="78" t="s">
        <v>278</v>
      </c>
      <c r="E144" s="78" t="s">
        <v>277</v>
      </c>
      <c r="F144" s="78">
        <v>10.5</v>
      </c>
      <c r="G144" s="78">
        <v>24</v>
      </c>
      <c r="H144" s="78">
        <v>14.5</v>
      </c>
      <c r="I144" s="52" t="s">
        <v>119</v>
      </c>
      <c r="J144" s="52" t="s">
        <v>120</v>
      </c>
      <c r="K144" s="52" t="s">
        <v>19</v>
      </c>
      <c r="L144" s="53"/>
      <c r="M144" s="79">
        <v>2750</v>
      </c>
      <c r="N144" s="79">
        <v>10900</v>
      </c>
      <c r="O144" s="79">
        <v>14360</v>
      </c>
      <c r="P144" s="80">
        <v>0.159</v>
      </c>
      <c r="Q144" s="80">
        <v>0.82799999999999996</v>
      </c>
      <c r="R144" s="80">
        <v>1.35</v>
      </c>
      <c r="S144" s="80">
        <v>5.0688392610062891</v>
      </c>
      <c r="T144" s="80">
        <v>3.8580611871980675</v>
      </c>
      <c r="U144" s="80">
        <v>3.1174078260740741</v>
      </c>
      <c r="V144" s="53"/>
      <c r="W144" s="79">
        <v>2200</v>
      </c>
      <c r="X144" s="79">
        <v>6900</v>
      </c>
      <c r="Y144" s="79">
        <v>12115</v>
      </c>
      <c r="Z144" s="80">
        <v>0.191</v>
      </c>
      <c r="AA144" s="80">
        <v>0.73799999999999999</v>
      </c>
      <c r="AB144" s="80">
        <v>1.8149999999999999</v>
      </c>
      <c r="AC144" s="80">
        <v>3.3756877172774868</v>
      </c>
      <c r="AD144" s="80">
        <v>2.740095369918699</v>
      </c>
      <c r="AE144" s="80">
        <v>1.956229208292011</v>
      </c>
      <c r="AF144" s="53"/>
      <c r="AG144" s="79">
        <v>1925</v>
      </c>
      <c r="AH144" s="89"/>
      <c r="AI144" s="79">
        <v>10830</v>
      </c>
      <c r="AJ144" s="80">
        <v>0.17199999999999999</v>
      </c>
      <c r="AK144" s="132"/>
      <c r="AL144" s="80">
        <v>1.7</v>
      </c>
      <c r="AM144" s="80">
        <v>3.2800105218023252</v>
      </c>
      <c r="AN144" s="132"/>
      <c r="AO144" s="80">
        <v>1.8670351106470586</v>
      </c>
      <c r="AP144" s="53"/>
      <c r="AQ144" s="58">
        <v>0.75417827298050144</v>
      </c>
      <c r="AR144" s="58">
        <v>0.89393314073462649</v>
      </c>
      <c r="AS144" s="53"/>
      <c r="AT144" s="78" t="s">
        <v>153</v>
      </c>
      <c r="AU144" s="78">
        <v>150</v>
      </c>
      <c r="AV144" s="81" t="s">
        <v>154</v>
      </c>
      <c r="AW144" s="53"/>
      <c r="AX144" s="82" t="s">
        <v>124</v>
      </c>
      <c r="AY144" s="83"/>
      <c r="AZ144" s="133"/>
      <c r="BA144" s="83"/>
      <c r="BB144" s="55"/>
      <c r="BC144" s="132"/>
      <c r="BD144" s="55"/>
      <c r="BE144" s="55"/>
      <c r="BF144" s="133"/>
      <c r="BG144" s="55"/>
    </row>
    <row r="145" spans="1:59" s="34" customFormat="1" ht="12.75" x14ac:dyDescent="0.2">
      <c r="A145" s="78" t="s">
        <v>259</v>
      </c>
      <c r="B145" s="52" t="s">
        <v>253</v>
      </c>
      <c r="C145" s="52">
        <v>9920038</v>
      </c>
      <c r="D145" s="52" t="s">
        <v>278</v>
      </c>
      <c r="E145" s="52" t="s">
        <v>279</v>
      </c>
      <c r="F145" s="52">
        <v>10.5</v>
      </c>
      <c r="G145" s="52">
        <v>24</v>
      </c>
      <c r="H145" s="52">
        <v>14.5</v>
      </c>
      <c r="I145" s="52" t="s">
        <v>119</v>
      </c>
      <c r="J145" s="52" t="s">
        <v>120</v>
      </c>
      <c r="K145" s="52" t="s">
        <v>19</v>
      </c>
      <c r="L145" s="53"/>
      <c r="M145" s="54">
        <v>2750</v>
      </c>
      <c r="N145" s="54">
        <v>10900</v>
      </c>
      <c r="O145" s="54">
        <v>14360</v>
      </c>
      <c r="P145" s="55">
        <v>0.159</v>
      </c>
      <c r="Q145" s="55">
        <v>0.82799999999999996</v>
      </c>
      <c r="R145" s="55">
        <v>1.35</v>
      </c>
      <c r="S145" s="55">
        <v>5.0688392610062891</v>
      </c>
      <c r="T145" s="55">
        <v>3.8580611871980675</v>
      </c>
      <c r="U145" s="55">
        <v>3.1174078260740741</v>
      </c>
      <c r="V145" s="53"/>
      <c r="W145" s="54">
        <v>2200</v>
      </c>
      <c r="X145" s="54">
        <v>6900</v>
      </c>
      <c r="Y145" s="54">
        <v>12115</v>
      </c>
      <c r="Z145" s="55">
        <v>0.191</v>
      </c>
      <c r="AA145" s="55">
        <v>0.73799999999999999</v>
      </c>
      <c r="AB145" s="55">
        <v>1.8149999999999999</v>
      </c>
      <c r="AC145" s="55">
        <v>3.3756877172774868</v>
      </c>
      <c r="AD145" s="55">
        <v>2.740095369918699</v>
      </c>
      <c r="AE145" s="55">
        <v>1.956229208292011</v>
      </c>
      <c r="AF145" s="53"/>
      <c r="AG145" s="54">
        <v>1925</v>
      </c>
      <c r="AH145" s="89"/>
      <c r="AI145" s="54">
        <v>10830</v>
      </c>
      <c r="AJ145" s="55">
        <v>0.17199999999999999</v>
      </c>
      <c r="AK145" s="132"/>
      <c r="AL145" s="55">
        <v>1.7</v>
      </c>
      <c r="AM145" s="55">
        <v>3.2800105218023252</v>
      </c>
      <c r="AN145" s="132"/>
      <c r="AO145" s="55">
        <v>1.8670351106470586</v>
      </c>
      <c r="AP145" s="53"/>
      <c r="AQ145" s="58">
        <v>0.75417827298050144</v>
      </c>
      <c r="AR145" s="58">
        <v>0.89393314073462649</v>
      </c>
      <c r="AS145" s="53"/>
      <c r="AT145" s="52" t="s">
        <v>153</v>
      </c>
      <c r="AU145" s="52">
        <v>150</v>
      </c>
      <c r="AV145" s="59" t="s">
        <v>154</v>
      </c>
      <c r="AW145" s="53"/>
      <c r="AX145" s="82" t="s">
        <v>124</v>
      </c>
      <c r="AY145" s="54"/>
      <c r="AZ145" s="133"/>
      <c r="BA145" s="54"/>
      <c r="BB145" s="55"/>
      <c r="BC145" s="132"/>
      <c r="BD145" s="55"/>
      <c r="BE145" s="55"/>
      <c r="BF145" s="133"/>
      <c r="BG145" s="55"/>
    </row>
    <row r="146" spans="1:59" s="34" customFormat="1" ht="12.75" x14ac:dyDescent="0.2">
      <c r="A146" s="52" t="s">
        <v>219</v>
      </c>
      <c r="B146" s="52" t="s">
        <v>253</v>
      </c>
      <c r="C146" s="52">
        <v>10058816</v>
      </c>
      <c r="D146" s="52" t="s">
        <v>260</v>
      </c>
      <c r="E146" s="52" t="s">
        <v>297</v>
      </c>
      <c r="F146" s="52">
        <v>10.5</v>
      </c>
      <c r="G146" s="52">
        <v>19.5</v>
      </c>
      <c r="H146" s="52">
        <v>13.5</v>
      </c>
      <c r="I146" s="52" t="s">
        <v>119</v>
      </c>
      <c r="J146" s="95" t="s">
        <v>120</v>
      </c>
      <c r="K146" s="52" t="s">
        <v>24</v>
      </c>
      <c r="L146" s="53"/>
      <c r="M146" s="54">
        <v>3056</v>
      </c>
      <c r="N146" s="54">
        <v>10000</v>
      </c>
      <c r="O146" s="54">
        <v>12764</v>
      </c>
      <c r="P146" s="55">
        <v>0.16600000000000001</v>
      </c>
      <c r="Q146" s="55">
        <v>0.71799999999999997</v>
      </c>
      <c r="R146" s="55">
        <v>1.3420000000000001</v>
      </c>
      <c r="S146" s="55">
        <v>5.3953324693975899</v>
      </c>
      <c r="T146" s="55">
        <v>4.0817697771587742</v>
      </c>
      <c r="U146" s="55">
        <v>2.7874509221162445</v>
      </c>
      <c r="V146" s="53"/>
      <c r="W146" s="54">
        <v>2588</v>
      </c>
      <c r="X146" s="54">
        <v>6200</v>
      </c>
      <c r="Y146" s="54">
        <v>8991</v>
      </c>
      <c r="Z146" s="55">
        <v>0.17599999999999999</v>
      </c>
      <c r="AA146" s="55">
        <v>0.64</v>
      </c>
      <c r="AB146" s="55">
        <v>1.212</v>
      </c>
      <c r="AC146" s="55">
        <v>4.3094768702272725</v>
      </c>
      <c r="AD146" s="55">
        <v>2.8391259906249999</v>
      </c>
      <c r="AE146" s="55">
        <v>2.1740940514603961</v>
      </c>
      <c r="AF146" s="53"/>
      <c r="AG146" s="54">
        <v>2312</v>
      </c>
      <c r="AH146" s="87"/>
      <c r="AI146" s="54">
        <v>8071</v>
      </c>
      <c r="AJ146" s="55">
        <v>0.16400000000000001</v>
      </c>
      <c r="AK146" s="87"/>
      <c r="AL146" s="55">
        <v>1.18</v>
      </c>
      <c r="AM146" s="55">
        <v>4.1315872795121953</v>
      </c>
      <c r="AN146" s="87"/>
      <c r="AO146" s="55">
        <v>2.0045564457372884</v>
      </c>
      <c r="AP146" s="53"/>
      <c r="AQ146" s="58">
        <v>0.63232528987778125</v>
      </c>
      <c r="AR146" s="58">
        <v>0.89767545323100884</v>
      </c>
      <c r="AS146" s="53"/>
      <c r="AT146" s="52" t="s">
        <v>153</v>
      </c>
      <c r="AU146" s="52">
        <v>150</v>
      </c>
      <c r="AV146" s="59" t="s">
        <v>154</v>
      </c>
      <c r="AW146" s="53"/>
      <c r="AX146" s="52" t="s">
        <v>124</v>
      </c>
      <c r="AY146" s="54"/>
      <c r="AZ146" s="87"/>
      <c r="BA146" s="54"/>
      <c r="BB146" s="55"/>
      <c r="BC146" s="87"/>
      <c r="BD146" s="55"/>
      <c r="BE146" s="55"/>
      <c r="BF146" s="87"/>
      <c r="BG146" s="55"/>
    </row>
    <row r="147" spans="1:59" s="34" customFormat="1" ht="12.75" x14ac:dyDescent="0.2">
      <c r="A147" s="52" t="s">
        <v>219</v>
      </c>
      <c r="B147" s="52" t="s">
        <v>253</v>
      </c>
      <c r="C147" s="52">
        <v>9920040</v>
      </c>
      <c r="D147" s="52" t="s">
        <v>283</v>
      </c>
      <c r="E147" s="52" t="s">
        <v>297</v>
      </c>
      <c r="F147" s="52">
        <v>10</v>
      </c>
      <c r="G147" s="52">
        <v>19</v>
      </c>
      <c r="H147" s="52">
        <v>12.5</v>
      </c>
      <c r="I147" s="52" t="s">
        <v>119</v>
      </c>
      <c r="J147" s="95" t="s">
        <v>120</v>
      </c>
      <c r="K147" s="52" t="s">
        <v>24</v>
      </c>
      <c r="L147" s="53"/>
      <c r="M147" s="54">
        <v>3752</v>
      </c>
      <c r="N147" s="54">
        <v>12000</v>
      </c>
      <c r="O147" s="54">
        <v>17021</v>
      </c>
      <c r="P147" s="55">
        <v>0.189</v>
      </c>
      <c r="Q147" s="55">
        <v>0.96099999999999997</v>
      </c>
      <c r="R147" s="55">
        <v>1.6919999999999999</v>
      </c>
      <c r="S147" s="55">
        <v>5.818003463703703</v>
      </c>
      <c r="T147" s="55">
        <v>3.6595763163371489</v>
      </c>
      <c r="U147" s="55">
        <v>2.9482048950768318</v>
      </c>
      <c r="V147" s="53"/>
      <c r="W147" s="54">
        <v>3292</v>
      </c>
      <c r="X147" s="54">
        <v>8500</v>
      </c>
      <c r="Y147" s="54">
        <v>12986</v>
      </c>
      <c r="Z147" s="55">
        <v>0.23200000000000001</v>
      </c>
      <c r="AA147" s="55">
        <v>0.96599999999999997</v>
      </c>
      <c r="AB147" s="55">
        <v>2.028</v>
      </c>
      <c r="AC147" s="55">
        <v>4.1585774243103444</v>
      </c>
      <c r="AD147" s="55">
        <v>2.5787827070393372</v>
      </c>
      <c r="AE147" s="55">
        <v>1.8766375320611439</v>
      </c>
      <c r="AF147" s="53"/>
      <c r="AG147" s="54">
        <v>2718</v>
      </c>
      <c r="AH147" s="87"/>
      <c r="AI147" s="54">
        <v>12341</v>
      </c>
      <c r="AJ147" s="55">
        <v>0.20499999999999999</v>
      </c>
      <c r="AK147" s="87"/>
      <c r="AL147" s="55">
        <v>2.0310000000000001</v>
      </c>
      <c r="AM147" s="55">
        <v>3.885693503707317</v>
      </c>
      <c r="AN147" s="87"/>
      <c r="AO147" s="55">
        <v>1.7807927498128997</v>
      </c>
      <c r="AP147" s="53"/>
      <c r="AQ147" s="58">
        <v>0.72504553198989485</v>
      </c>
      <c r="AR147" s="58">
        <v>0.95033112582781454</v>
      </c>
      <c r="AS147" s="53"/>
      <c r="AT147" s="52" t="s">
        <v>153</v>
      </c>
      <c r="AU147" s="52">
        <v>150</v>
      </c>
      <c r="AV147" s="59" t="s">
        <v>154</v>
      </c>
      <c r="AW147" s="53"/>
      <c r="AX147" s="52" t="s">
        <v>124</v>
      </c>
      <c r="AY147" s="54"/>
      <c r="AZ147" s="87"/>
      <c r="BA147" s="54"/>
      <c r="BB147" s="55"/>
      <c r="BC147" s="87"/>
      <c r="BD147" s="55"/>
      <c r="BE147" s="55"/>
      <c r="BF147" s="87"/>
      <c r="BG147" s="55"/>
    </row>
    <row r="148" spans="1:59" s="34" customFormat="1" ht="12.75" x14ac:dyDescent="0.2">
      <c r="A148" s="52" t="s">
        <v>219</v>
      </c>
      <c r="B148" s="52" t="s">
        <v>253</v>
      </c>
      <c r="C148" s="52">
        <v>10058821</v>
      </c>
      <c r="D148" s="52" t="s">
        <v>270</v>
      </c>
      <c r="E148" s="52" t="s">
        <v>297</v>
      </c>
      <c r="F148" s="52">
        <v>10.5</v>
      </c>
      <c r="G148" s="52">
        <v>20</v>
      </c>
      <c r="H148" s="52">
        <v>12.5</v>
      </c>
      <c r="I148" s="52" t="s">
        <v>119</v>
      </c>
      <c r="J148" s="95" t="s">
        <v>120</v>
      </c>
      <c r="K148" s="52" t="s">
        <v>24</v>
      </c>
      <c r="L148" s="53"/>
      <c r="M148" s="54">
        <v>7020</v>
      </c>
      <c r="N148" s="54">
        <v>24400</v>
      </c>
      <c r="O148" s="54">
        <v>32812</v>
      </c>
      <c r="P148" s="55">
        <v>0.45200000000000001</v>
      </c>
      <c r="Q148" s="55">
        <v>1.986</v>
      </c>
      <c r="R148" s="55">
        <v>3.3759999999999999</v>
      </c>
      <c r="S148" s="55">
        <v>4.5516790075221243</v>
      </c>
      <c r="T148" s="55">
        <v>3.6006717562940582</v>
      </c>
      <c r="U148" s="55">
        <v>2.8484146767890994</v>
      </c>
      <c r="V148" s="53"/>
      <c r="W148" s="54">
        <v>5862</v>
      </c>
      <c r="X148" s="54">
        <v>16800</v>
      </c>
      <c r="Y148" s="54">
        <v>18826</v>
      </c>
      <c r="Z148" s="55">
        <v>0.54100000000000004</v>
      </c>
      <c r="AA148" s="55">
        <v>1.851</v>
      </c>
      <c r="AB148" s="55">
        <v>2.7309999999999999</v>
      </c>
      <c r="AC148" s="55">
        <v>3.1755685995194081</v>
      </c>
      <c r="AD148" s="55">
        <v>2.659964330632091</v>
      </c>
      <c r="AE148" s="55">
        <v>2.020269485104357</v>
      </c>
      <c r="AF148" s="53"/>
      <c r="AG148" s="54">
        <v>5028</v>
      </c>
      <c r="AH148" s="87"/>
      <c r="AI148" s="54">
        <v>15682</v>
      </c>
      <c r="AJ148" s="55">
        <v>0.49099999999999999</v>
      </c>
      <c r="AK148" s="87"/>
      <c r="AL148" s="55">
        <v>2.4980000000000002</v>
      </c>
      <c r="AM148" s="55">
        <v>3.0011432585743378</v>
      </c>
      <c r="AN148" s="87"/>
      <c r="AO148" s="55">
        <v>1.8398480863650921</v>
      </c>
      <c r="AP148" s="53"/>
      <c r="AQ148" s="58">
        <v>0.47793490186517129</v>
      </c>
      <c r="AR148" s="58">
        <v>0.83299691915436103</v>
      </c>
      <c r="AS148" s="53"/>
      <c r="AT148" s="52" t="s">
        <v>153</v>
      </c>
      <c r="AU148" s="52">
        <v>150</v>
      </c>
      <c r="AV148" s="59" t="s">
        <v>154</v>
      </c>
      <c r="AW148" s="53"/>
      <c r="AX148" s="52" t="s">
        <v>124</v>
      </c>
      <c r="AY148" s="54"/>
      <c r="AZ148" s="87"/>
      <c r="BA148" s="54"/>
      <c r="BB148" s="55"/>
      <c r="BC148" s="87"/>
      <c r="BD148" s="55"/>
      <c r="BE148" s="55"/>
      <c r="BF148" s="87"/>
      <c r="BG148" s="55"/>
    </row>
    <row r="149" spans="1:59" s="34" customFormat="1" ht="12.75" x14ac:dyDescent="0.2">
      <c r="A149" s="52" t="s">
        <v>298</v>
      </c>
      <c r="B149" s="52" t="s">
        <v>299</v>
      </c>
      <c r="C149" s="78">
        <v>5597453</v>
      </c>
      <c r="D149" s="78" t="s">
        <v>300</v>
      </c>
      <c r="E149" s="78" t="s">
        <v>301</v>
      </c>
      <c r="F149" s="78">
        <v>10</v>
      </c>
      <c r="G149" s="78">
        <v>19</v>
      </c>
      <c r="H149" s="78">
        <v>13.9</v>
      </c>
      <c r="I149" s="95" t="s">
        <v>119</v>
      </c>
      <c r="J149" s="95" t="s">
        <v>170</v>
      </c>
      <c r="K149" s="52" t="s">
        <v>124</v>
      </c>
      <c r="L149" s="53"/>
      <c r="M149" s="91">
        <v>10200</v>
      </c>
      <c r="N149" s="91">
        <v>22400</v>
      </c>
      <c r="O149" s="91">
        <v>24700</v>
      </c>
      <c r="P149" s="80">
        <v>0.7</v>
      </c>
      <c r="Q149" s="80">
        <v>1.7</v>
      </c>
      <c r="R149" s="80">
        <v>2.2000000000000002</v>
      </c>
      <c r="S149" s="80">
        <v>4.2704641628571425</v>
      </c>
      <c r="T149" s="80">
        <v>3.8616423341176467</v>
      </c>
      <c r="U149" s="80">
        <v>3.2903888313636362</v>
      </c>
      <c r="V149" s="53"/>
      <c r="W149" s="91">
        <v>6100</v>
      </c>
      <c r="X149" s="91">
        <v>14200</v>
      </c>
      <c r="Y149" s="91">
        <v>15800</v>
      </c>
      <c r="Z149" s="80">
        <v>0.7</v>
      </c>
      <c r="AA149" s="80">
        <v>1.5</v>
      </c>
      <c r="AB149" s="80">
        <v>1.9</v>
      </c>
      <c r="AC149" s="80">
        <v>2.5539050385714286</v>
      </c>
      <c r="AD149" s="80">
        <v>2.7744061293333333</v>
      </c>
      <c r="AE149" s="80">
        <v>2.4371173189473687</v>
      </c>
      <c r="AF149" s="53"/>
      <c r="AG149" s="91">
        <v>4700</v>
      </c>
      <c r="AH149" s="89"/>
      <c r="AI149" s="91">
        <v>12600</v>
      </c>
      <c r="AJ149" s="80">
        <v>0.6</v>
      </c>
      <c r="AK149" s="132"/>
      <c r="AL149" s="80">
        <v>1.8</v>
      </c>
      <c r="AM149" s="80">
        <v>2.2957233816666669</v>
      </c>
      <c r="AN149" s="132"/>
      <c r="AO149" s="80">
        <v>2.05149749</v>
      </c>
      <c r="AP149" s="53"/>
      <c r="AQ149" s="58">
        <v>0.51012145748987858</v>
      </c>
      <c r="AR149" s="58">
        <v>0.79746835443037978</v>
      </c>
      <c r="AS149" s="53"/>
      <c r="AT149" s="52" t="s">
        <v>124</v>
      </c>
      <c r="AU149" s="52"/>
      <c r="AV149" s="81"/>
      <c r="AW149" s="53"/>
      <c r="AX149" s="52" t="s">
        <v>124</v>
      </c>
      <c r="AY149" s="78"/>
      <c r="AZ149" s="133"/>
      <c r="BA149" s="91"/>
      <c r="BB149" s="80"/>
      <c r="BC149" s="132"/>
      <c r="BD149" s="80"/>
      <c r="BE149" s="80"/>
      <c r="BF149" s="133"/>
      <c r="BG149" s="80"/>
    </row>
    <row r="150" spans="1:59" s="34" customFormat="1" ht="12.75" x14ac:dyDescent="0.2">
      <c r="A150" s="52" t="s">
        <v>298</v>
      </c>
      <c r="B150" s="52" t="s">
        <v>299</v>
      </c>
      <c r="C150" s="78">
        <v>5597457</v>
      </c>
      <c r="D150" s="78" t="s">
        <v>302</v>
      </c>
      <c r="E150" s="78" t="s">
        <v>303</v>
      </c>
      <c r="F150" s="78">
        <v>10</v>
      </c>
      <c r="G150" s="78">
        <v>19</v>
      </c>
      <c r="H150" s="78">
        <v>12.9</v>
      </c>
      <c r="I150" s="95" t="s">
        <v>119</v>
      </c>
      <c r="J150" s="95" t="s">
        <v>170</v>
      </c>
      <c r="K150" s="52" t="s">
        <v>124</v>
      </c>
      <c r="L150" s="53"/>
      <c r="M150" s="91">
        <v>16500</v>
      </c>
      <c r="N150" s="91">
        <v>34400</v>
      </c>
      <c r="O150" s="91">
        <v>36800</v>
      </c>
      <c r="P150" s="80">
        <v>1</v>
      </c>
      <c r="Q150" s="80">
        <v>2.7</v>
      </c>
      <c r="R150" s="80">
        <v>3.2</v>
      </c>
      <c r="S150" s="80">
        <v>4.8356726549999998</v>
      </c>
      <c r="T150" s="80">
        <v>3.733942521481481</v>
      </c>
      <c r="U150" s="80">
        <v>3.3703173049999999</v>
      </c>
      <c r="V150" s="53"/>
      <c r="W150" s="91">
        <v>9900</v>
      </c>
      <c r="X150" s="91">
        <v>21800</v>
      </c>
      <c r="Y150" s="91">
        <v>23900</v>
      </c>
      <c r="Z150" s="80">
        <v>1</v>
      </c>
      <c r="AA150" s="80">
        <v>2.4</v>
      </c>
      <c r="AB150" s="80">
        <v>2.7</v>
      </c>
      <c r="AC150" s="80">
        <v>2.9014035929999999</v>
      </c>
      <c r="AD150" s="80">
        <v>2.6620622191666667</v>
      </c>
      <c r="AE150" s="80">
        <v>2.5942216937037035</v>
      </c>
      <c r="AF150" s="53"/>
      <c r="AG150" s="91">
        <v>7500</v>
      </c>
      <c r="AH150" s="89"/>
      <c r="AI150" s="91">
        <v>20100</v>
      </c>
      <c r="AJ150" s="80">
        <v>0.9</v>
      </c>
      <c r="AK150" s="132"/>
      <c r="AL150" s="80">
        <v>2.6</v>
      </c>
      <c r="AM150" s="80">
        <v>2.4422589166666664</v>
      </c>
      <c r="AN150" s="132"/>
      <c r="AO150" s="80">
        <v>2.2656648103846151</v>
      </c>
      <c r="AP150" s="53"/>
      <c r="AQ150" s="58">
        <v>0.54619565217391308</v>
      </c>
      <c r="AR150" s="58">
        <v>0.84100418410041844</v>
      </c>
      <c r="AS150" s="53"/>
      <c r="AT150" s="52" t="s">
        <v>124</v>
      </c>
      <c r="AU150" s="52"/>
      <c r="AV150" s="81"/>
      <c r="AW150" s="53"/>
      <c r="AX150" s="52" t="s">
        <v>124</v>
      </c>
      <c r="AY150" s="78"/>
      <c r="AZ150" s="133"/>
      <c r="BA150" s="91"/>
      <c r="BB150" s="80"/>
      <c r="BC150" s="132"/>
      <c r="BD150" s="80"/>
      <c r="BE150" s="80"/>
      <c r="BF150" s="133"/>
      <c r="BG150" s="80"/>
    </row>
    <row r="151" spans="1:59" s="34" customFormat="1" ht="15" x14ac:dyDescent="0.2">
      <c r="A151" s="52" t="s">
        <v>304</v>
      </c>
      <c r="B151" s="52" t="s">
        <v>304</v>
      </c>
      <c r="C151" s="78">
        <v>7958200</v>
      </c>
      <c r="D151" s="78" t="s">
        <v>305</v>
      </c>
      <c r="E151" s="78" t="s">
        <v>306</v>
      </c>
      <c r="F151" s="78">
        <v>10</v>
      </c>
      <c r="G151" s="78">
        <v>19.5</v>
      </c>
      <c r="H151" s="78">
        <v>13.2</v>
      </c>
      <c r="I151" s="52" t="s">
        <v>119</v>
      </c>
      <c r="J151" s="134" t="s">
        <v>120</v>
      </c>
      <c r="K151" s="52" t="s">
        <v>19</v>
      </c>
      <c r="L151" s="53"/>
      <c r="M151" s="91">
        <v>5800</v>
      </c>
      <c r="N151" s="91">
        <v>21600</v>
      </c>
      <c r="O151" s="91">
        <v>22000</v>
      </c>
      <c r="P151" s="80">
        <v>0.38</v>
      </c>
      <c r="Q151" s="80">
        <v>1.75</v>
      </c>
      <c r="R151" s="80">
        <v>1.8</v>
      </c>
      <c r="S151" s="80">
        <v>4.47</v>
      </c>
      <c r="T151" s="80">
        <v>3.62</v>
      </c>
      <c r="U151" s="80">
        <v>3.57</v>
      </c>
      <c r="V151" s="53"/>
      <c r="W151" s="91">
        <v>3400</v>
      </c>
      <c r="X151" s="91">
        <v>11600</v>
      </c>
      <c r="Y151" s="91">
        <v>12000</v>
      </c>
      <c r="Z151" s="80">
        <v>0.34</v>
      </c>
      <c r="AA151" s="80">
        <v>1.3</v>
      </c>
      <c r="AB151" s="80">
        <v>1.35</v>
      </c>
      <c r="AC151" s="80">
        <v>2.9325513196480939</v>
      </c>
      <c r="AD151" s="80">
        <v>2.6167381006090675</v>
      </c>
      <c r="AE151" s="80">
        <v>2.6</v>
      </c>
      <c r="AF151" s="53"/>
      <c r="AG151" s="91">
        <v>2600</v>
      </c>
      <c r="AH151" s="87"/>
      <c r="AI151" s="91">
        <v>10100</v>
      </c>
      <c r="AJ151" s="80">
        <v>0.3</v>
      </c>
      <c r="AK151" s="135"/>
      <c r="AL151" s="80">
        <v>1.32</v>
      </c>
      <c r="AM151" s="80">
        <v>2.5415444770283484</v>
      </c>
      <c r="AN151" s="135"/>
      <c r="AO151" s="80">
        <v>2.2438460854883142</v>
      </c>
      <c r="AP151" s="53"/>
      <c r="AQ151" s="58">
        <f t="shared" ref="AQ151:AQ158" si="6">AI151/O151</f>
        <v>0.45909090909090911</v>
      </c>
      <c r="AR151" s="58">
        <f t="shared" ref="AR151:AR158" si="7">AI151/Y151</f>
        <v>0.84166666666666667</v>
      </c>
      <c r="AT151" s="52" t="s">
        <v>124</v>
      </c>
      <c r="AU151" s="136"/>
      <c r="AV151" s="136"/>
      <c r="AX151" s="52">
        <v>-5</v>
      </c>
      <c r="AY151" s="137">
        <v>1900</v>
      </c>
      <c r="AZ151" s="138"/>
      <c r="BA151" s="139">
        <v>8200</v>
      </c>
      <c r="BB151" s="78">
        <v>0.26</v>
      </c>
      <c r="BC151" s="135"/>
      <c r="BD151" s="140">
        <v>1.29</v>
      </c>
      <c r="BE151" s="80">
        <v>2.1430182720505297</v>
      </c>
      <c r="BF151" s="138"/>
      <c r="BG151" s="80">
        <v>1.8641023892336719</v>
      </c>
    </row>
    <row r="152" spans="1:59" s="34" customFormat="1" ht="15" x14ac:dyDescent="0.2">
      <c r="A152" s="52" t="s">
        <v>304</v>
      </c>
      <c r="B152" s="52" t="s">
        <v>304</v>
      </c>
      <c r="C152" s="78">
        <v>9125308</v>
      </c>
      <c r="D152" s="78" t="s">
        <v>307</v>
      </c>
      <c r="E152" s="78" t="s">
        <v>308</v>
      </c>
      <c r="F152" s="78">
        <v>10</v>
      </c>
      <c r="G152" s="78">
        <v>20.5</v>
      </c>
      <c r="H152" s="78">
        <v>13</v>
      </c>
      <c r="I152" s="52" t="s">
        <v>119</v>
      </c>
      <c r="J152" s="134" t="s">
        <v>120</v>
      </c>
      <c r="K152" s="52" t="s">
        <v>19</v>
      </c>
      <c r="L152" s="53"/>
      <c r="M152" s="91">
        <v>4100</v>
      </c>
      <c r="N152" s="91">
        <v>9000</v>
      </c>
      <c r="O152" s="91">
        <v>10200</v>
      </c>
      <c r="P152" s="80">
        <v>0.25</v>
      </c>
      <c r="Q152" s="80">
        <v>0.69</v>
      </c>
      <c r="R152" s="80">
        <v>0.85</v>
      </c>
      <c r="S152" s="80">
        <v>4.8</v>
      </c>
      <c r="T152" s="80">
        <v>3.82</v>
      </c>
      <c r="U152" s="80">
        <v>3.53</v>
      </c>
      <c r="V152" s="53"/>
      <c r="W152" s="91">
        <v>3200</v>
      </c>
      <c r="X152" s="91">
        <v>7900</v>
      </c>
      <c r="Y152" s="91">
        <v>9000</v>
      </c>
      <c r="Z152" s="80">
        <v>0.23</v>
      </c>
      <c r="AA152" s="80">
        <v>0.91</v>
      </c>
      <c r="AB152" s="80">
        <v>1.1200000000000001</v>
      </c>
      <c r="AC152" s="80">
        <v>4.0800714012495209</v>
      </c>
      <c r="AD152" s="80">
        <v>2.5458412555186745</v>
      </c>
      <c r="AE152" s="80">
        <v>2.36</v>
      </c>
      <c r="AF152" s="53"/>
      <c r="AG152" s="91">
        <v>2400</v>
      </c>
      <c r="AH152" s="87"/>
      <c r="AI152" s="91">
        <v>7800</v>
      </c>
      <c r="AJ152" s="80">
        <v>0.2</v>
      </c>
      <c r="AK152" s="135"/>
      <c r="AL152" s="80">
        <v>1.1100000000000001</v>
      </c>
      <c r="AM152" s="80">
        <v>3.5190615835777126</v>
      </c>
      <c r="AN152" s="135"/>
      <c r="AO152" s="80">
        <v>2.0607117381310927</v>
      </c>
      <c r="AP152" s="53"/>
      <c r="AQ152" s="58">
        <f t="shared" si="6"/>
        <v>0.76470588235294112</v>
      </c>
      <c r="AR152" s="58">
        <f t="shared" si="7"/>
        <v>0.8666666666666667</v>
      </c>
      <c r="AT152" s="52" t="s">
        <v>124</v>
      </c>
      <c r="AU152" s="136"/>
      <c r="AV152" s="136"/>
      <c r="AX152" s="52">
        <v>-5</v>
      </c>
      <c r="AY152" s="137">
        <v>1600</v>
      </c>
      <c r="AZ152" s="138"/>
      <c r="BA152" s="139">
        <v>6700</v>
      </c>
      <c r="BB152" s="78">
        <v>0.16</v>
      </c>
      <c r="BC152" s="135"/>
      <c r="BD152" s="140">
        <v>1.1000000000000001</v>
      </c>
      <c r="BE152" s="80">
        <v>2.9325513196480939</v>
      </c>
      <c r="BF152" s="138"/>
      <c r="BG152" s="80">
        <v>1.7861903492402023</v>
      </c>
    </row>
    <row r="153" spans="1:59" s="34" customFormat="1" ht="15" x14ac:dyDescent="0.2">
      <c r="A153" s="52" t="s">
        <v>304</v>
      </c>
      <c r="B153" s="52" t="s">
        <v>304</v>
      </c>
      <c r="C153" s="78">
        <v>9125309</v>
      </c>
      <c r="D153" s="78" t="s">
        <v>309</v>
      </c>
      <c r="E153" s="78" t="s">
        <v>310</v>
      </c>
      <c r="F153" s="78">
        <v>10</v>
      </c>
      <c r="G153" s="78">
        <v>20</v>
      </c>
      <c r="H153" s="78">
        <v>12.5</v>
      </c>
      <c r="I153" s="52" t="s">
        <v>119</v>
      </c>
      <c r="J153" s="134" t="s">
        <v>120</v>
      </c>
      <c r="K153" s="52" t="s">
        <v>19</v>
      </c>
      <c r="L153" s="53"/>
      <c r="M153" s="91">
        <v>4100</v>
      </c>
      <c r="N153" s="91">
        <v>11500</v>
      </c>
      <c r="O153" s="91">
        <v>13300</v>
      </c>
      <c r="P153" s="80">
        <v>0.25</v>
      </c>
      <c r="Q153" s="80">
        <v>0.92</v>
      </c>
      <c r="R153" s="80">
        <v>1.1499999999999999</v>
      </c>
      <c r="S153" s="80">
        <v>4.8</v>
      </c>
      <c r="T153" s="80">
        <v>3.64</v>
      </c>
      <c r="U153" s="80">
        <v>3.39</v>
      </c>
      <c r="V153" s="53"/>
      <c r="W153" s="91">
        <v>3200</v>
      </c>
      <c r="X153" s="91">
        <v>9500</v>
      </c>
      <c r="Y153" s="91">
        <v>11000</v>
      </c>
      <c r="Z153" s="80">
        <v>0.23</v>
      </c>
      <c r="AA153" s="80">
        <v>1.1499999999999999</v>
      </c>
      <c r="AB153" s="80">
        <v>1.44</v>
      </c>
      <c r="AC153" s="80">
        <v>4.0800714012495209</v>
      </c>
      <c r="AD153" s="80">
        <v>2.422542394491904</v>
      </c>
      <c r="AE153" s="80">
        <v>2.2400000000000002</v>
      </c>
      <c r="AF153" s="53"/>
      <c r="AG153" s="91">
        <v>2400</v>
      </c>
      <c r="AH153" s="87"/>
      <c r="AI153" s="91">
        <v>9600</v>
      </c>
      <c r="AJ153" s="80">
        <v>0.2</v>
      </c>
      <c r="AK153" s="135"/>
      <c r="AL153" s="80">
        <v>1.52</v>
      </c>
      <c r="AM153" s="80">
        <v>3.5190615835777126</v>
      </c>
      <c r="AN153" s="135"/>
      <c r="AO153" s="80">
        <v>1.8521376755672172</v>
      </c>
      <c r="AP153" s="53"/>
      <c r="AQ153" s="58">
        <f t="shared" si="6"/>
        <v>0.72180451127819545</v>
      </c>
      <c r="AR153" s="58">
        <f t="shared" si="7"/>
        <v>0.87272727272727268</v>
      </c>
      <c r="AT153" s="52" t="s">
        <v>124</v>
      </c>
      <c r="AU153" s="136"/>
      <c r="AV153" s="136"/>
      <c r="AX153" s="52">
        <v>-5</v>
      </c>
      <c r="AY153" s="137">
        <v>1600</v>
      </c>
      <c r="AZ153" s="138"/>
      <c r="BA153" s="139">
        <v>8200</v>
      </c>
      <c r="BB153" s="78">
        <v>0.16</v>
      </c>
      <c r="BC153" s="135"/>
      <c r="BD153" s="140">
        <v>1.6</v>
      </c>
      <c r="BE153" s="80">
        <v>2.9325513196480939</v>
      </c>
      <c r="BF153" s="138"/>
      <c r="BG153" s="80">
        <v>1.5029325513196479</v>
      </c>
    </row>
    <row r="154" spans="1:59" s="34" customFormat="1" ht="15" x14ac:dyDescent="0.2">
      <c r="A154" s="52" t="s">
        <v>304</v>
      </c>
      <c r="B154" s="52" t="s">
        <v>304</v>
      </c>
      <c r="C154" s="78">
        <v>7958198</v>
      </c>
      <c r="D154" s="78" t="s">
        <v>311</v>
      </c>
      <c r="E154" s="78" t="s">
        <v>312</v>
      </c>
      <c r="F154" s="78">
        <v>11</v>
      </c>
      <c r="G154" s="78">
        <v>23</v>
      </c>
      <c r="H154" s="78">
        <v>13</v>
      </c>
      <c r="I154" s="52" t="s">
        <v>119</v>
      </c>
      <c r="J154" s="134" t="s">
        <v>120</v>
      </c>
      <c r="K154" s="52" t="s">
        <v>19</v>
      </c>
      <c r="L154" s="53"/>
      <c r="M154" s="91">
        <v>4100</v>
      </c>
      <c r="N154" s="91">
        <v>12000</v>
      </c>
      <c r="O154" s="91">
        <v>14100</v>
      </c>
      <c r="P154" s="80">
        <v>0.2</v>
      </c>
      <c r="Q154" s="80">
        <v>1.1200000000000001</v>
      </c>
      <c r="R154" s="80">
        <v>1.5</v>
      </c>
      <c r="S154" s="80">
        <v>6</v>
      </c>
      <c r="T154" s="80">
        <v>3.14</v>
      </c>
      <c r="U154" s="80">
        <v>2.76</v>
      </c>
      <c r="V154" s="53"/>
      <c r="W154" s="91">
        <v>3200</v>
      </c>
      <c r="X154" s="91">
        <v>8100</v>
      </c>
      <c r="Y154" s="91">
        <v>9500</v>
      </c>
      <c r="Z154" s="80">
        <v>0.19</v>
      </c>
      <c r="AA154" s="80">
        <v>0.99</v>
      </c>
      <c r="AB154" s="80">
        <v>1.33</v>
      </c>
      <c r="AC154" s="80">
        <v>4.9390338015125783</v>
      </c>
      <c r="AD154" s="80">
        <v>2.3993601706211676</v>
      </c>
      <c r="AE154" s="80">
        <v>2.1</v>
      </c>
      <c r="AF154" s="53"/>
      <c r="AG154" s="91">
        <v>2400</v>
      </c>
      <c r="AH154" s="87"/>
      <c r="AI154" s="91">
        <v>8300</v>
      </c>
      <c r="AJ154" s="80">
        <v>0.16</v>
      </c>
      <c r="AK154" s="135"/>
      <c r="AL154" s="80">
        <v>1.32</v>
      </c>
      <c r="AM154" s="80">
        <v>4.3988269794721413</v>
      </c>
      <c r="AN154" s="135"/>
      <c r="AO154" s="80">
        <v>1.8439527237181197</v>
      </c>
      <c r="AP154" s="53"/>
      <c r="AQ154" s="58">
        <f t="shared" si="6"/>
        <v>0.58865248226950351</v>
      </c>
      <c r="AR154" s="58">
        <f t="shared" si="7"/>
        <v>0.87368421052631584</v>
      </c>
      <c r="AT154" s="52" t="s">
        <v>124</v>
      </c>
      <c r="AU154" s="136"/>
      <c r="AV154" s="136"/>
      <c r="AX154" s="52">
        <v>-5</v>
      </c>
      <c r="AY154" s="137">
        <v>1600</v>
      </c>
      <c r="AZ154" s="138"/>
      <c r="BA154" s="139">
        <v>7000</v>
      </c>
      <c r="BB154" s="78">
        <v>0.13</v>
      </c>
      <c r="BC154" s="135"/>
      <c r="BD154" s="140">
        <v>1.31</v>
      </c>
      <c r="BE154" s="80">
        <v>3.6092939318745767</v>
      </c>
      <c r="BF154" s="138"/>
      <c r="BG154" s="80">
        <v>1.5670121555371492</v>
      </c>
    </row>
    <row r="155" spans="1:59" s="34" customFormat="1" ht="15" x14ac:dyDescent="0.2">
      <c r="A155" s="52" t="s">
        <v>304</v>
      </c>
      <c r="B155" s="52" t="s">
        <v>304</v>
      </c>
      <c r="C155" s="78">
        <v>7958199</v>
      </c>
      <c r="D155" s="78" t="s">
        <v>313</v>
      </c>
      <c r="E155" s="78" t="s">
        <v>314</v>
      </c>
      <c r="F155" s="78">
        <v>11</v>
      </c>
      <c r="G155" s="78">
        <v>22.5</v>
      </c>
      <c r="H155" s="78">
        <v>12.5</v>
      </c>
      <c r="I155" s="52" t="s">
        <v>119</v>
      </c>
      <c r="J155" s="134" t="s">
        <v>120</v>
      </c>
      <c r="K155" s="52" t="s">
        <v>19</v>
      </c>
      <c r="L155" s="53"/>
      <c r="M155" s="91">
        <v>4100</v>
      </c>
      <c r="N155" s="91">
        <v>13800</v>
      </c>
      <c r="O155" s="91">
        <v>16300</v>
      </c>
      <c r="P155" s="80">
        <v>0.2</v>
      </c>
      <c r="Q155" s="80">
        <v>1.25</v>
      </c>
      <c r="R155" s="80">
        <v>1.71</v>
      </c>
      <c r="S155" s="80">
        <v>6</v>
      </c>
      <c r="T155" s="80">
        <v>3.24</v>
      </c>
      <c r="U155" s="80">
        <v>2.79</v>
      </c>
      <c r="V155" s="53"/>
      <c r="W155" s="91">
        <v>3200</v>
      </c>
      <c r="X155" s="91">
        <v>8900</v>
      </c>
      <c r="Y155" s="91">
        <v>10500</v>
      </c>
      <c r="Z155" s="80">
        <v>0.19</v>
      </c>
      <c r="AA155" s="80">
        <v>1.05</v>
      </c>
      <c r="AB155" s="80">
        <v>1.44</v>
      </c>
      <c r="AC155" s="80">
        <v>4.9390338015125783</v>
      </c>
      <c r="AD155" s="80">
        <v>2.4856863566540981</v>
      </c>
      <c r="AE155" s="80">
        <v>2.14</v>
      </c>
      <c r="AF155" s="53"/>
      <c r="AG155" s="91">
        <v>2400</v>
      </c>
      <c r="AH155" s="87"/>
      <c r="AI155" s="91">
        <v>9100</v>
      </c>
      <c r="AJ155" s="80">
        <v>0.16</v>
      </c>
      <c r="AK155" s="135"/>
      <c r="AL155" s="80">
        <v>1.51</v>
      </c>
      <c r="AM155" s="80">
        <v>4.3988269794721413</v>
      </c>
      <c r="AN155" s="135"/>
      <c r="AO155" s="80">
        <v>1.7672991396554738</v>
      </c>
      <c r="AP155" s="53"/>
      <c r="AQ155" s="58">
        <f t="shared" si="6"/>
        <v>0.55828220858895705</v>
      </c>
      <c r="AR155" s="58">
        <f t="shared" si="7"/>
        <v>0.8666666666666667</v>
      </c>
      <c r="AT155" s="52" t="s">
        <v>124</v>
      </c>
      <c r="AU155" s="136"/>
      <c r="AV155" s="136"/>
      <c r="AX155" s="52">
        <v>-5</v>
      </c>
      <c r="AY155" s="137">
        <v>1600</v>
      </c>
      <c r="AZ155" s="138"/>
      <c r="BA155" s="139">
        <v>7900</v>
      </c>
      <c r="BB155" s="78">
        <v>0.13</v>
      </c>
      <c r="BC155" s="135"/>
      <c r="BD155" s="140">
        <v>1.6</v>
      </c>
      <c r="BE155" s="80">
        <v>3.6092939318745767</v>
      </c>
      <c r="BF155" s="138"/>
      <c r="BG155" s="80">
        <v>1.4479472140762464</v>
      </c>
    </row>
    <row r="156" spans="1:59" s="34" customFormat="1" ht="15" x14ac:dyDescent="0.2">
      <c r="A156" s="52" t="s">
        <v>304</v>
      </c>
      <c r="B156" s="52" t="s">
        <v>304</v>
      </c>
      <c r="C156" s="78">
        <v>9571162</v>
      </c>
      <c r="D156" s="78" t="s">
        <v>315</v>
      </c>
      <c r="E156" s="78" t="s">
        <v>316</v>
      </c>
      <c r="F156" s="78">
        <v>12</v>
      </c>
      <c r="G156" s="78">
        <v>22.1</v>
      </c>
      <c r="H156" s="78">
        <v>12.5</v>
      </c>
      <c r="I156" s="52" t="s">
        <v>119</v>
      </c>
      <c r="J156" s="134" t="s">
        <v>120</v>
      </c>
      <c r="K156" s="52" t="s">
        <v>19</v>
      </c>
      <c r="L156" s="53"/>
      <c r="M156" s="91">
        <v>3300</v>
      </c>
      <c r="N156" s="91">
        <v>18000</v>
      </c>
      <c r="O156" s="91">
        <v>24000</v>
      </c>
      <c r="P156" s="80">
        <v>0.2</v>
      </c>
      <c r="Q156" s="80">
        <v>1.3</v>
      </c>
      <c r="R156" s="80">
        <v>2.65</v>
      </c>
      <c r="S156" s="80">
        <v>4.9000000000000004</v>
      </c>
      <c r="T156" s="80">
        <v>4.0599999999999996</v>
      </c>
      <c r="U156" s="80">
        <v>2.65</v>
      </c>
      <c r="V156" s="53"/>
      <c r="W156" s="91">
        <v>2000</v>
      </c>
      <c r="X156" s="91">
        <v>11000</v>
      </c>
      <c r="Y156" s="91">
        <v>16500</v>
      </c>
      <c r="Z156" s="80">
        <v>0.16</v>
      </c>
      <c r="AA156" s="80">
        <v>1.02</v>
      </c>
      <c r="AB156" s="80">
        <v>2.2999999999999998</v>
      </c>
      <c r="AC156" s="80">
        <v>3.6656891495601172</v>
      </c>
      <c r="AD156" s="80">
        <v>3.16</v>
      </c>
      <c r="AE156" s="80">
        <v>2.1</v>
      </c>
      <c r="AF156" s="53"/>
      <c r="AG156" s="91">
        <v>1500</v>
      </c>
      <c r="AH156" s="87"/>
      <c r="AI156" s="91">
        <v>15700</v>
      </c>
      <c r="AJ156" s="80">
        <v>0.15</v>
      </c>
      <c r="AK156" s="135"/>
      <c r="AL156" s="80">
        <v>2.3199999999999998</v>
      </c>
      <c r="AM156" s="80">
        <v>2.9325513196480939</v>
      </c>
      <c r="AN156" s="135"/>
      <c r="AO156" s="80">
        <v>1.98</v>
      </c>
      <c r="AP156" s="53"/>
      <c r="AQ156" s="58">
        <f t="shared" si="6"/>
        <v>0.65416666666666667</v>
      </c>
      <c r="AR156" s="58">
        <f t="shared" si="7"/>
        <v>0.95151515151515154</v>
      </c>
      <c r="AT156" s="58" t="s">
        <v>317</v>
      </c>
      <c r="AU156" s="114">
        <v>100</v>
      </c>
      <c r="AV156" s="52" t="s">
        <v>318</v>
      </c>
      <c r="AX156" s="52">
        <v>-5</v>
      </c>
      <c r="AY156" s="137">
        <v>1100</v>
      </c>
      <c r="AZ156" s="138"/>
      <c r="BA156" s="139">
        <v>14900</v>
      </c>
      <c r="BB156" s="78">
        <v>0.13</v>
      </c>
      <c r="BC156" s="135"/>
      <c r="BD156" s="140">
        <v>2.34</v>
      </c>
      <c r="BE156" s="80">
        <v>2.4813895781637716</v>
      </c>
      <c r="BF156" s="138"/>
      <c r="BG156" s="80">
        <v>1.8673083189212223</v>
      </c>
    </row>
    <row r="157" spans="1:59" s="34" customFormat="1" ht="15" x14ac:dyDescent="0.2">
      <c r="A157" s="52" t="s">
        <v>304</v>
      </c>
      <c r="B157" s="52" t="s">
        <v>304</v>
      </c>
      <c r="C157" s="78">
        <v>8861565</v>
      </c>
      <c r="D157" s="78" t="s">
        <v>319</v>
      </c>
      <c r="E157" s="78" t="s">
        <v>320</v>
      </c>
      <c r="F157" s="78">
        <v>12.5</v>
      </c>
      <c r="G157" s="78">
        <v>26.2</v>
      </c>
      <c r="H157" s="78">
        <v>14.7</v>
      </c>
      <c r="I157" s="52" t="s">
        <v>119</v>
      </c>
      <c r="J157" s="134" t="s">
        <v>120</v>
      </c>
      <c r="K157" s="52" t="s">
        <v>19</v>
      </c>
      <c r="L157" s="53"/>
      <c r="M157" s="91">
        <v>3000</v>
      </c>
      <c r="N157" s="91">
        <v>13600</v>
      </c>
      <c r="O157" s="91">
        <v>23000</v>
      </c>
      <c r="P157" s="80">
        <v>0.15</v>
      </c>
      <c r="Q157" s="80">
        <v>0.95</v>
      </c>
      <c r="R157" s="80">
        <v>2.1</v>
      </c>
      <c r="S157" s="80">
        <v>5.93</v>
      </c>
      <c r="T157" s="80">
        <v>4.1955437389473689</v>
      </c>
      <c r="U157" s="80">
        <v>3.2</v>
      </c>
      <c r="V157" s="53"/>
      <c r="W157" s="91">
        <v>2100</v>
      </c>
      <c r="X157" s="91">
        <v>10400</v>
      </c>
      <c r="Y157" s="91">
        <v>12500</v>
      </c>
      <c r="Z157" s="80">
        <v>0.14000000000000001</v>
      </c>
      <c r="AA157" s="80">
        <v>1.05</v>
      </c>
      <c r="AB157" s="80">
        <v>1.6662223407091439</v>
      </c>
      <c r="AC157" s="80">
        <v>4.3988269794721404</v>
      </c>
      <c r="AD157" s="80">
        <v>2.9027991695238096</v>
      </c>
      <c r="AE157" s="80">
        <v>2.2000000000000002</v>
      </c>
      <c r="AF157" s="53"/>
      <c r="AG157" s="91">
        <v>1700</v>
      </c>
      <c r="AH157" s="87"/>
      <c r="AI157" s="91">
        <v>12500</v>
      </c>
      <c r="AJ157" s="80">
        <v>0.12</v>
      </c>
      <c r="AK157" s="135"/>
      <c r="AL157" s="80">
        <v>1.99</v>
      </c>
      <c r="AM157" s="80">
        <v>4.1544477028348004</v>
      </c>
      <c r="AN157" s="135"/>
      <c r="AO157" s="80">
        <v>1.84</v>
      </c>
      <c r="AP157" s="53"/>
      <c r="AQ157" s="58">
        <f t="shared" si="6"/>
        <v>0.54347826086956519</v>
      </c>
      <c r="AR157" s="58">
        <f t="shared" si="7"/>
        <v>1</v>
      </c>
      <c r="AT157" s="58" t="s">
        <v>321</v>
      </c>
      <c r="AU157" s="114">
        <v>780</v>
      </c>
      <c r="AV157" s="52" t="s">
        <v>318</v>
      </c>
      <c r="AX157" s="52">
        <v>-5</v>
      </c>
      <c r="AY157" s="137">
        <v>1300</v>
      </c>
      <c r="AZ157" s="138"/>
      <c r="BA157" s="139">
        <v>11800</v>
      </c>
      <c r="BB157" s="78">
        <v>0.1</v>
      </c>
      <c r="BC157" s="135"/>
      <c r="BD157" s="140">
        <v>2.0099999999999998</v>
      </c>
      <c r="BE157" s="80">
        <v>3.8123167155425217</v>
      </c>
      <c r="BF157" s="138"/>
      <c r="BG157" s="80">
        <v>1.7215972921317169</v>
      </c>
    </row>
    <row r="158" spans="1:59" s="34" customFormat="1" ht="15" x14ac:dyDescent="0.2">
      <c r="A158" s="52" t="s">
        <v>304</v>
      </c>
      <c r="B158" s="52" t="s">
        <v>304</v>
      </c>
      <c r="C158" s="78">
        <v>8860533</v>
      </c>
      <c r="D158" s="78" t="s">
        <v>322</v>
      </c>
      <c r="E158" s="78" t="s">
        <v>323</v>
      </c>
      <c r="F158" s="78">
        <v>14</v>
      </c>
      <c r="G158" s="78">
        <v>30.6</v>
      </c>
      <c r="H158" s="78">
        <v>17.05</v>
      </c>
      <c r="I158" s="52" t="s">
        <v>119</v>
      </c>
      <c r="J158" s="134" t="s">
        <v>120</v>
      </c>
      <c r="K158" s="52" t="s">
        <v>19</v>
      </c>
      <c r="L158" s="53"/>
      <c r="M158" s="91">
        <v>3000</v>
      </c>
      <c r="N158" s="91">
        <v>10900</v>
      </c>
      <c r="O158" s="91">
        <v>18000</v>
      </c>
      <c r="P158" s="80">
        <v>0.15</v>
      </c>
      <c r="Q158" s="80">
        <v>0.67</v>
      </c>
      <c r="R158" s="80">
        <v>1.65</v>
      </c>
      <c r="S158" s="80">
        <v>5.93</v>
      </c>
      <c r="T158" s="80">
        <v>4.78</v>
      </c>
      <c r="U158" s="80">
        <v>3.21</v>
      </c>
      <c r="V158" s="53"/>
      <c r="W158" s="91">
        <v>2100</v>
      </c>
      <c r="X158" s="91">
        <v>8000</v>
      </c>
      <c r="Y158" s="91">
        <v>11000</v>
      </c>
      <c r="Z158" s="80">
        <v>0.14000000000000001</v>
      </c>
      <c r="AA158" s="80">
        <v>0.75</v>
      </c>
      <c r="AB158" s="80">
        <v>1.38</v>
      </c>
      <c r="AC158" s="80">
        <v>4.3988269794721404</v>
      </c>
      <c r="AD158" s="80">
        <v>3.1260914133333331</v>
      </c>
      <c r="AE158" s="80">
        <v>2.34</v>
      </c>
      <c r="AF158" s="53"/>
      <c r="AG158" s="91">
        <v>1700</v>
      </c>
      <c r="AH158" s="87"/>
      <c r="AI158" s="91">
        <v>11000</v>
      </c>
      <c r="AJ158" s="80">
        <v>0.12</v>
      </c>
      <c r="AK158" s="135"/>
      <c r="AL158" s="80">
        <v>1.73</v>
      </c>
      <c r="AM158" s="80">
        <v>4.1544477028348004</v>
      </c>
      <c r="AN158" s="135"/>
      <c r="AO158" s="80">
        <v>1.86</v>
      </c>
      <c r="AP158" s="53"/>
      <c r="AQ158" s="58">
        <f t="shared" si="6"/>
        <v>0.61111111111111116</v>
      </c>
      <c r="AR158" s="58">
        <f t="shared" si="7"/>
        <v>1</v>
      </c>
      <c r="AT158" s="58" t="s">
        <v>324</v>
      </c>
      <c r="AU158" s="114">
        <v>510</v>
      </c>
      <c r="AV158" s="52" t="s">
        <v>318</v>
      </c>
      <c r="AX158" s="52">
        <v>-5</v>
      </c>
      <c r="AY158" s="137">
        <v>1300</v>
      </c>
      <c r="AZ158" s="138"/>
      <c r="BA158" s="139">
        <v>10400</v>
      </c>
      <c r="BB158" s="78">
        <v>0.1</v>
      </c>
      <c r="BC158" s="135"/>
      <c r="BD158" s="140">
        <v>1.72</v>
      </c>
      <c r="BE158" s="80">
        <v>3.8123167155425217</v>
      </c>
      <c r="BF158" s="138"/>
      <c r="BG158" s="80">
        <v>1.7731705653686149</v>
      </c>
    </row>
    <row r="159" spans="1:59" s="34" customFormat="1" ht="12.75" x14ac:dyDescent="0.2">
      <c r="A159" s="78" t="s">
        <v>139</v>
      </c>
      <c r="B159" s="78" t="s">
        <v>325</v>
      </c>
      <c r="C159" s="78">
        <v>8177083</v>
      </c>
      <c r="D159" s="78" t="s">
        <v>141</v>
      </c>
      <c r="E159" s="78" t="s">
        <v>142</v>
      </c>
      <c r="F159" s="78">
        <v>10.3</v>
      </c>
      <c r="G159" s="78">
        <v>30.5</v>
      </c>
      <c r="H159" s="78">
        <v>15.7</v>
      </c>
      <c r="I159" s="52" t="s">
        <v>119</v>
      </c>
      <c r="J159" s="52" t="s">
        <v>120</v>
      </c>
      <c r="K159" s="52" t="s">
        <v>19</v>
      </c>
      <c r="L159" s="53"/>
      <c r="M159" s="79">
        <v>2388</v>
      </c>
      <c r="N159" s="79">
        <v>9000</v>
      </c>
      <c r="O159" s="79">
        <v>13240</v>
      </c>
      <c r="P159" s="80">
        <v>0.2</v>
      </c>
      <c r="Q159" s="80">
        <v>0.61</v>
      </c>
      <c r="R159" s="80">
        <v>1.345</v>
      </c>
      <c r="S159" s="80">
        <v>3.4990000000000001</v>
      </c>
      <c r="T159" s="80">
        <v>4.32</v>
      </c>
      <c r="U159" s="80">
        <v>2.8849999999999998</v>
      </c>
      <c r="V159" s="53"/>
      <c r="W159" s="79">
        <v>2388</v>
      </c>
      <c r="X159" s="79">
        <v>5500</v>
      </c>
      <c r="Y159" s="79">
        <v>13240</v>
      </c>
      <c r="Z159" s="80">
        <v>0.2</v>
      </c>
      <c r="AA159" s="80">
        <v>0.55700000000000005</v>
      </c>
      <c r="AB159" s="80">
        <v>1.345</v>
      </c>
      <c r="AC159" s="80">
        <v>3.4990000000000001</v>
      </c>
      <c r="AD159" s="80">
        <v>2.8929999999999998</v>
      </c>
      <c r="AE159" s="80">
        <v>2.8849999999999998</v>
      </c>
      <c r="AF159" s="53"/>
      <c r="AG159" s="79">
        <v>2388</v>
      </c>
      <c r="AH159" s="89"/>
      <c r="AI159" s="79">
        <v>10488</v>
      </c>
      <c r="AJ159" s="80">
        <v>0.4</v>
      </c>
      <c r="AK159" s="132"/>
      <c r="AL159" s="80">
        <v>1.5529999999999999</v>
      </c>
      <c r="AM159" s="80">
        <v>1.7490000000000001</v>
      </c>
      <c r="AN159" s="132"/>
      <c r="AO159" s="80">
        <v>1.9790000000000001</v>
      </c>
      <c r="AP159" s="53"/>
      <c r="AQ159" s="58">
        <v>0.7921450151057402</v>
      </c>
      <c r="AR159" s="58">
        <v>0.7921450151057402</v>
      </c>
      <c r="AS159" s="53"/>
      <c r="AT159" s="78" t="s">
        <v>143</v>
      </c>
      <c r="AU159" s="78">
        <v>3006</v>
      </c>
      <c r="AV159" s="81" t="s">
        <v>144</v>
      </c>
      <c r="AW159" s="53"/>
      <c r="AX159" s="82">
        <v>-22</v>
      </c>
      <c r="AY159" s="83">
        <v>2388</v>
      </c>
      <c r="AZ159" s="133" t="s">
        <v>145</v>
      </c>
      <c r="BA159" s="83">
        <v>8560</v>
      </c>
      <c r="BB159" s="55">
        <v>0.6</v>
      </c>
      <c r="BC159" s="132"/>
      <c r="BD159" s="55">
        <v>1.367</v>
      </c>
      <c r="BE159" s="55">
        <v>1.1659999999999999</v>
      </c>
      <c r="BF159" s="133"/>
      <c r="BG159" s="55">
        <v>1.835</v>
      </c>
    </row>
    <row r="160" spans="1:59" s="34" customFormat="1" ht="12.75" x14ac:dyDescent="0.2">
      <c r="A160" s="78" t="s">
        <v>139</v>
      </c>
      <c r="B160" s="78" t="s">
        <v>325</v>
      </c>
      <c r="C160" s="78">
        <v>8177092</v>
      </c>
      <c r="D160" s="78" t="s">
        <v>146</v>
      </c>
      <c r="E160" s="78" t="s">
        <v>147</v>
      </c>
      <c r="F160" s="78">
        <v>10.3</v>
      </c>
      <c r="G160" s="78">
        <v>23</v>
      </c>
      <c r="H160" s="78">
        <v>12.7</v>
      </c>
      <c r="I160" s="52" t="s">
        <v>119</v>
      </c>
      <c r="J160" s="52" t="s">
        <v>120</v>
      </c>
      <c r="K160" s="52" t="s">
        <v>19</v>
      </c>
      <c r="L160" s="53"/>
      <c r="M160" s="79">
        <v>3071</v>
      </c>
      <c r="N160" s="79">
        <v>13000</v>
      </c>
      <c r="O160" s="79">
        <v>13000</v>
      </c>
      <c r="P160" s="80">
        <v>0.2</v>
      </c>
      <c r="Q160" s="80">
        <v>1.212</v>
      </c>
      <c r="R160" s="80">
        <v>1.22</v>
      </c>
      <c r="S160" s="80">
        <v>4.5</v>
      </c>
      <c r="T160" s="80">
        <v>3.1429999999999998</v>
      </c>
      <c r="U160" s="80">
        <v>3.12</v>
      </c>
      <c r="V160" s="53"/>
      <c r="W160" s="79">
        <v>3071</v>
      </c>
      <c r="X160" s="79">
        <v>13000</v>
      </c>
      <c r="Y160" s="79">
        <v>13000</v>
      </c>
      <c r="Z160" s="80">
        <v>0.2</v>
      </c>
      <c r="AA160" s="80">
        <v>1.212</v>
      </c>
      <c r="AB160" s="80">
        <v>1.22</v>
      </c>
      <c r="AC160" s="80">
        <v>4.5</v>
      </c>
      <c r="AD160" s="80">
        <v>3.1429999999999998</v>
      </c>
      <c r="AE160" s="80">
        <v>3.12</v>
      </c>
      <c r="AF160" s="53"/>
      <c r="AG160" s="79">
        <v>3071</v>
      </c>
      <c r="AH160" s="89"/>
      <c r="AI160" s="79">
        <v>13000</v>
      </c>
      <c r="AJ160" s="80">
        <v>0.4</v>
      </c>
      <c r="AK160" s="132"/>
      <c r="AL160" s="80">
        <v>1.38</v>
      </c>
      <c r="AM160" s="80">
        <v>2.25</v>
      </c>
      <c r="AN160" s="132"/>
      <c r="AO160" s="80">
        <v>2.76</v>
      </c>
      <c r="AP160" s="53"/>
      <c r="AQ160" s="58">
        <v>1</v>
      </c>
      <c r="AR160" s="58">
        <v>1</v>
      </c>
      <c r="AS160" s="53"/>
      <c r="AT160" s="78" t="s">
        <v>143</v>
      </c>
      <c r="AU160" s="78">
        <v>3000</v>
      </c>
      <c r="AV160" s="81" t="s">
        <v>144</v>
      </c>
      <c r="AW160" s="53"/>
      <c r="AX160" s="82">
        <v>-22</v>
      </c>
      <c r="AY160" s="83">
        <v>3071</v>
      </c>
      <c r="AZ160" s="133" t="s">
        <v>145</v>
      </c>
      <c r="BA160" s="83">
        <v>9800</v>
      </c>
      <c r="BB160" s="55">
        <v>0.6</v>
      </c>
      <c r="BC160" s="132"/>
      <c r="BD160" s="55">
        <v>1.44</v>
      </c>
      <c r="BE160" s="55">
        <v>1.5</v>
      </c>
      <c r="BF160" s="133"/>
      <c r="BG160" s="55">
        <v>1.99</v>
      </c>
    </row>
    <row r="161" spans="1:59" s="34" customFormat="1" ht="12.75" x14ac:dyDescent="0.2">
      <c r="A161" s="78" t="s">
        <v>139</v>
      </c>
      <c r="B161" s="78" t="s">
        <v>325</v>
      </c>
      <c r="C161" s="78">
        <v>8177101</v>
      </c>
      <c r="D161" s="78" t="s">
        <v>148</v>
      </c>
      <c r="E161" s="78" t="s">
        <v>149</v>
      </c>
      <c r="F161" s="78">
        <v>10.3</v>
      </c>
      <c r="G161" s="78">
        <v>21</v>
      </c>
      <c r="H161" s="78">
        <v>12.5</v>
      </c>
      <c r="I161" s="52" t="s">
        <v>119</v>
      </c>
      <c r="J161" s="52" t="s">
        <v>120</v>
      </c>
      <c r="K161" s="52" t="s">
        <v>19</v>
      </c>
      <c r="L161" s="53"/>
      <c r="M161" s="79">
        <v>3753</v>
      </c>
      <c r="N161" s="79">
        <v>19000</v>
      </c>
      <c r="O161" s="79">
        <v>24566</v>
      </c>
      <c r="P161" s="80">
        <v>0.35</v>
      </c>
      <c r="Q161" s="80">
        <v>1.7969999999999999</v>
      </c>
      <c r="R161" s="80">
        <v>2.5</v>
      </c>
      <c r="S161" s="80">
        <v>3.14</v>
      </c>
      <c r="T161" s="80">
        <v>3.0979999999999999</v>
      </c>
      <c r="U161" s="80">
        <v>2.879</v>
      </c>
      <c r="V161" s="53"/>
      <c r="W161" s="79">
        <v>3753</v>
      </c>
      <c r="X161" s="79">
        <v>12717</v>
      </c>
      <c r="Y161" s="79">
        <v>24566</v>
      </c>
      <c r="Z161" s="80">
        <v>0.35</v>
      </c>
      <c r="AA161" s="80">
        <v>1.49</v>
      </c>
      <c r="AB161" s="80">
        <v>2.5</v>
      </c>
      <c r="AC161" s="80">
        <v>3.14</v>
      </c>
      <c r="AD161" s="80">
        <v>2.5009999999999999</v>
      </c>
      <c r="AE161" s="80">
        <v>2.879</v>
      </c>
      <c r="AF161" s="53"/>
      <c r="AG161" s="79">
        <v>3753</v>
      </c>
      <c r="AH161" s="89"/>
      <c r="AI161" s="79">
        <v>19190</v>
      </c>
      <c r="AJ161" s="80">
        <v>0.55000000000000004</v>
      </c>
      <c r="AK161" s="132"/>
      <c r="AL161" s="80">
        <v>1.97</v>
      </c>
      <c r="AM161" s="80">
        <v>1.9990000000000001</v>
      </c>
      <c r="AN161" s="132"/>
      <c r="AO161" s="80">
        <v>2.85</v>
      </c>
      <c r="AP161" s="53"/>
      <c r="AQ161" s="58">
        <v>0.7811609541642921</v>
      </c>
      <c r="AR161" s="58">
        <v>0.7811609541642921</v>
      </c>
      <c r="AS161" s="53"/>
      <c r="AT161" s="78" t="s">
        <v>143</v>
      </c>
      <c r="AU161" s="78">
        <v>3006</v>
      </c>
      <c r="AV161" s="81" t="s">
        <v>144</v>
      </c>
      <c r="AW161" s="53"/>
      <c r="AX161" s="82">
        <v>-22</v>
      </c>
      <c r="AY161" s="83">
        <v>3753</v>
      </c>
      <c r="AZ161" s="133" t="s">
        <v>145</v>
      </c>
      <c r="BA161" s="83">
        <v>15430</v>
      </c>
      <c r="BB161" s="55">
        <v>0.75</v>
      </c>
      <c r="BC161" s="132"/>
      <c r="BD161" s="55">
        <v>2.14</v>
      </c>
      <c r="BE161" s="55">
        <v>1.466</v>
      </c>
      <c r="BF161" s="133"/>
      <c r="BG161" s="55">
        <v>2.113</v>
      </c>
    </row>
    <row r="162" spans="1:59" s="34" customFormat="1" ht="12.75" x14ac:dyDescent="0.2">
      <c r="A162" s="52" t="s">
        <v>326</v>
      </c>
      <c r="B162" s="52" t="s">
        <v>327</v>
      </c>
      <c r="C162" s="52">
        <v>10062019</v>
      </c>
      <c r="D162" s="52" t="s">
        <v>328</v>
      </c>
      <c r="E162" s="52" t="s">
        <v>329</v>
      </c>
      <c r="F162" s="52">
        <v>14</v>
      </c>
      <c r="G162" s="52">
        <v>30.5</v>
      </c>
      <c r="H162" s="52">
        <v>15.3</v>
      </c>
      <c r="I162" s="52" t="s">
        <v>330</v>
      </c>
      <c r="J162" s="52" t="s">
        <v>120</v>
      </c>
      <c r="K162" s="52" t="s">
        <v>19</v>
      </c>
      <c r="L162" s="53"/>
      <c r="M162" s="54">
        <v>3000</v>
      </c>
      <c r="N162" s="54">
        <v>12200</v>
      </c>
      <c r="O162" s="54">
        <v>18700</v>
      </c>
      <c r="P162" s="55">
        <v>0.25</v>
      </c>
      <c r="Q162" s="55">
        <v>0.94</v>
      </c>
      <c r="R162" s="55">
        <v>1.6</v>
      </c>
      <c r="S162" s="55">
        <v>3.5168528399999999</v>
      </c>
      <c r="T162" s="55">
        <v>3.8036883553191485</v>
      </c>
      <c r="U162" s="55">
        <v>3.4252681306249997</v>
      </c>
      <c r="V162" s="53"/>
      <c r="W162" s="54">
        <v>2800</v>
      </c>
      <c r="X162" s="54">
        <v>8100</v>
      </c>
      <c r="Y162" s="54">
        <v>9000</v>
      </c>
      <c r="Z162" s="55">
        <v>0.23</v>
      </c>
      <c r="AA162" s="55">
        <v>0.74</v>
      </c>
      <c r="AB162" s="55">
        <v>1</v>
      </c>
      <c r="AC162" s="55">
        <v>3.5678217217391301</v>
      </c>
      <c r="AD162" s="55">
        <v>3.2079400905405402</v>
      </c>
      <c r="AE162" s="55">
        <v>2.6376396300000002</v>
      </c>
      <c r="AF162" s="53"/>
      <c r="AG162" s="54">
        <v>2600</v>
      </c>
      <c r="AH162" s="87"/>
      <c r="AI162" s="54">
        <v>8000</v>
      </c>
      <c r="AJ162" s="55">
        <v>0.22</v>
      </c>
      <c r="AK162" s="87"/>
      <c r="AL162" s="55">
        <v>0.86</v>
      </c>
      <c r="AM162" s="55">
        <v>3.463567190909091</v>
      </c>
      <c r="AN162" s="87"/>
      <c r="AO162" s="55">
        <v>2.7262425116279068</v>
      </c>
      <c r="AP162" s="53"/>
      <c r="AQ162" s="58" t="s">
        <v>143</v>
      </c>
      <c r="AR162" s="58" t="s">
        <v>122</v>
      </c>
      <c r="AS162" s="53" t="s">
        <v>123</v>
      </c>
      <c r="AT162" s="52"/>
      <c r="AU162" s="52">
        <v>0</v>
      </c>
      <c r="AV162" s="59">
        <v>0</v>
      </c>
      <c r="AW162" s="53"/>
      <c r="AX162" s="52" t="s">
        <v>124</v>
      </c>
      <c r="AY162" s="54"/>
      <c r="AZ162" s="87"/>
      <c r="BA162" s="54"/>
      <c r="BB162" s="55"/>
      <c r="BC162" s="87"/>
      <c r="BD162" s="55"/>
      <c r="BE162" s="55"/>
      <c r="BF162" s="87"/>
      <c r="BG162" s="55"/>
    </row>
    <row r="163" spans="1:59" s="34" customFormat="1" ht="12.75" x14ac:dyDescent="0.2">
      <c r="A163" s="52" t="s">
        <v>326</v>
      </c>
      <c r="B163" s="52" t="s">
        <v>327</v>
      </c>
      <c r="C163" s="52">
        <v>10062020</v>
      </c>
      <c r="D163" s="52" t="s">
        <v>331</v>
      </c>
      <c r="E163" s="52" t="s">
        <v>332</v>
      </c>
      <c r="F163" s="52">
        <v>12</v>
      </c>
      <c r="G163" s="52">
        <v>24.5</v>
      </c>
      <c r="H163" s="52">
        <v>13.5</v>
      </c>
      <c r="I163" s="52" t="s">
        <v>330</v>
      </c>
      <c r="J163" s="52" t="s">
        <v>120</v>
      </c>
      <c r="K163" s="52" t="s">
        <v>19</v>
      </c>
      <c r="L163" s="53"/>
      <c r="M163" s="54">
        <v>3900</v>
      </c>
      <c r="N163" s="54">
        <v>18000</v>
      </c>
      <c r="O163" s="54">
        <v>26000</v>
      </c>
      <c r="P163" s="55">
        <v>0.32</v>
      </c>
      <c r="Q163" s="55">
        <v>1.5</v>
      </c>
      <c r="R163" s="55">
        <v>3.3</v>
      </c>
      <c r="S163" s="55">
        <v>3.57</v>
      </c>
      <c r="T163" s="55">
        <v>3.52</v>
      </c>
      <c r="U163" s="55">
        <v>2.31</v>
      </c>
      <c r="V163" s="53"/>
      <c r="W163" s="54">
        <v>3700</v>
      </c>
      <c r="X163" s="54">
        <v>14000</v>
      </c>
      <c r="Y163" s="54">
        <v>23000</v>
      </c>
      <c r="Z163" s="55">
        <v>0.31</v>
      </c>
      <c r="AA163" s="55">
        <v>1.45</v>
      </c>
      <c r="AB163" s="55">
        <v>3.2</v>
      </c>
      <c r="AC163" s="55">
        <v>3.5</v>
      </c>
      <c r="AD163" s="55">
        <v>2.83</v>
      </c>
      <c r="AE163" s="55">
        <v>2.11</v>
      </c>
      <c r="AF163" s="53"/>
      <c r="AG163" s="54">
        <v>3500</v>
      </c>
      <c r="AH163" s="87"/>
      <c r="AI163" s="54">
        <v>21500</v>
      </c>
      <c r="AJ163" s="55">
        <v>0.3</v>
      </c>
      <c r="AK163" s="87"/>
      <c r="AL163" s="55">
        <v>3.1</v>
      </c>
      <c r="AM163" s="55">
        <v>3.42</v>
      </c>
      <c r="AN163" s="87"/>
      <c r="AO163" s="55">
        <v>2.0299999999999998</v>
      </c>
      <c r="AP163" s="53"/>
      <c r="AQ163" s="58" t="s">
        <v>143</v>
      </c>
      <c r="AR163" s="58">
        <v>160</v>
      </c>
      <c r="AS163" s="53" t="s">
        <v>333</v>
      </c>
      <c r="AT163" s="52"/>
      <c r="AU163" s="52">
        <v>0</v>
      </c>
      <c r="AV163" s="59">
        <v>0</v>
      </c>
      <c r="AW163" s="53"/>
      <c r="AX163" s="52" t="s">
        <v>124</v>
      </c>
      <c r="AY163" s="54"/>
      <c r="AZ163" s="87"/>
      <c r="BA163" s="54"/>
      <c r="BB163" s="55"/>
      <c r="BC163" s="87"/>
      <c r="BD163" s="55"/>
      <c r="BE163" s="55"/>
      <c r="BF163" s="87"/>
      <c r="BG163" s="55"/>
    </row>
    <row r="164" spans="1:59" s="34" customFormat="1" ht="12.75" x14ac:dyDescent="0.2">
      <c r="A164" s="52" t="s">
        <v>326</v>
      </c>
      <c r="B164" s="52" t="s">
        <v>327</v>
      </c>
      <c r="C164" s="52">
        <v>10062021</v>
      </c>
      <c r="D164" s="52" t="s">
        <v>334</v>
      </c>
      <c r="E164" s="52" t="s">
        <v>335</v>
      </c>
      <c r="F164" s="52">
        <v>12</v>
      </c>
      <c r="G164" s="52">
        <v>21.5</v>
      </c>
      <c r="H164" s="52">
        <v>13</v>
      </c>
      <c r="I164" s="52" t="s">
        <v>330</v>
      </c>
      <c r="J164" s="52" t="s">
        <v>120</v>
      </c>
      <c r="K164" s="52" t="s">
        <v>19</v>
      </c>
      <c r="L164" s="53"/>
      <c r="M164" s="54">
        <v>6800</v>
      </c>
      <c r="N164" s="54">
        <v>24000</v>
      </c>
      <c r="O164" s="54">
        <v>32000</v>
      </c>
      <c r="P164" s="55">
        <v>0.38</v>
      </c>
      <c r="Q164" s="55">
        <v>2</v>
      </c>
      <c r="R164" s="55">
        <v>3.7</v>
      </c>
      <c r="S164" s="55">
        <v>5.2446473745912261</v>
      </c>
      <c r="T164" s="55">
        <v>3.5169988276670576</v>
      </c>
      <c r="U164" s="55">
        <v>2.5347739298501315</v>
      </c>
      <c r="V164" s="53"/>
      <c r="W164" s="54">
        <v>4500</v>
      </c>
      <c r="X164" s="54">
        <v>15737</v>
      </c>
      <c r="Y164" s="54">
        <v>26263</v>
      </c>
      <c r="Z164" s="55">
        <v>0.5</v>
      </c>
      <c r="AA164" s="55">
        <v>1.57</v>
      </c>
      <c r="AB164" s="55">
        <v>3.38</v>
      </c>
      <c r="AC164" s="55">
        <v>2.6377491207502932</v>
      </c>
      <c r="AD164" s="55">
        <v>2.9377394135348456</v>
      </c>
      <c r="AE164" s="55">
        <v>2.2772914253210041</v>
      </c>
      <c r="AF164" s="53"/>
      <c r="AG164" s="54">
        <v>4000</v>
      </c>
      <c r="AH164" s="87"/>
      <c r="AI164" s="54">
        <v>22553.32</v>
      </c>
      <c r="AJ164" s="55">
        <v>0.6</v>
      </c>
      <c r="AK164" s="87"/>
      <c r="AL164" s="55">
        <v>3.2</v>
      </c>
      <c r="AM164" s="55">
        <v>1.9538882375928097</v>
      </c>
      <c r="AN164" s="87"/>
      <c r="AO164" s="55">
        <v>2.0656249999999998</v>
      </c>
      <c r="AP164" s="53"/>
      <c r="AQ164" s="58" t="s">
        <v>143</v>
      </c>
      <c r="AR164" s="58">
        <v>160</v>
      </c>
      <c r="AS164" s="53" t="s">
        <v>336</v>
      </c>
      <c r="AT164" s="52"/>
      <c r="AU164" s="52">
        <v>0</v>
      </c>
      <c r="AV164" s="59">
        <v>0</v>
      </c>
      <c r="AW164" s="53"/>
      <c r="AX164" s="52" t="s">
        <v>124</v>
      </c>
      <c r="AY164" s="54"/>
      <c r="AZ164" s="87"/>
      <c r="BA164" s="54"/>
      <c r="BB164" s="55"/>
      <c r="BC164" s="87"/>
      <c r="BD164" s="55"/>
      <c r="BE164" s="55"/>
      <c r="BF164" s="87"/>
      <c r="BG164" s="55"/>
    </row>
    <row r="165" spans="1:59" s="34" customFormat="1" ht="12.75" x14ac:dyDescent="0.2">
      <c r="A165" s="52" t="s">
        <v>326</v>
      </c>
      <c r="B165" s="52" t="s">
        <v>327</v>
      </c>
      <c r="C165" s="52">
        <v>10062018</v>
      </c>
      <c r="D165" s="52" t="s">
        <v>337</v>
      </c>
      <c r="E165" s="52" t="s">
        <v>338</v>
      </c>
      <c r="F165" s="52">
        <v>15</v>
      </c>
      <c r="G165" s="52">
        <v>38</v>
      </c>
      <c r="H165" s="52">
        <v>16.5</v>
      </c>
      <c r="I165" s="52" t="s">
        <v>330</v>
      </c>
      <c r="J165" s="52" t="s">
        <v>120</v>
      </c>
      <c r="K165" s="52" t="s">
        <v>19</v>
      </c>
      <c r="L165" s="53"/>
      <c r="M165" s="54">
        <v>2300</v>
      </c>
      <c r="N165" s="54">
        <v>9000</v>
      </c>
      <c r="O165" s="54">
        <v>13600</v>
      </c>
      <c r="P165" s="55">
        <v>0.2</v>
      </c>
      <c r="Q165" s="55">
        <v>0.59</v>
      </c>
      <c r="R165" s="55">
        <v>1.5</v>
      </c>
      <c r="S165" s="55">
        <v>3.3703173049999999</v>
      </c>
      <c r="T165" s="55">
        <v>4.4705756440677966</v>
      </c>
      <c r="U165" s="55">
        <v>2.6571777013333335</v>
      </c>
      <c r="V165" s="53"/>
      <c r="W165" s="54">
        <v>3545</v>
      </c>
      <c r="X165" s="54">
        <v>5600</v>
      </c>
      <c r="Y165" s="54">
        <v>14610.8</v>
      </c>
      <c r="Z165" s="55">
        <v>0.36499999999999999</v>
      </c>
      <c r="AA165" s="55">
        <v>0.74595999999999996</v>
      </c>
      <c r="AB165" s="55">
        <v>1.7826</v>
      </c>
      <c r="AC165" s="55">
        <v>2.8464025839726026</v>
      </c>
      <c r="AD165" s="55">
        <v>2.2001152769585501</v>
      </c>
      <c r="AE165" s="55">
        <v>2.4021108434623581</v>
      </c>
      <c r="AF165" s="53"/>
      <c r="AG165" s="54">
        <v>1745</v>
      </c>
      <c r="AH165" s="87"/>
      <c r="AI165" s="54">
        <v>12976.6</v>
      </c>
      <c r="AJ165" s="55">
        <v>0.28000000000000003</v>
      </c>
      <c r="AK165" s="87"/>
      <c r="AL165" s="55">
        <v>1.8216000000000001</v>
      </c>
      <c r="AM165" s="55">
        <v>1.8264607755357141</v>
      </c>
      <c r="AN165" s="87"/>
      <c r="AO165" s="55">
        <v>2.0877613345202017</v>
      </c>
      <c r="AP165" s="53"/>
      <c r="AQ165" s="58" t="s">
        <v>143</v>
      </c>
      <c r="AR165" s="58" t="s">
        <v>122</v>
      </c>
      <c r="AS165" s="53" t="s">
        <v>123</v>
      </c>
      <c r="AT165" s="52"/>
      <c r="AU165" s="52">
        <v>0</v>
      </c>
      <c r="AV165" s="59">
        <v>0</v>
      </c>
      <c r="AW165" s="53"/>
      <c r="AX165" s="52" t="s">
        <v>124</v>
      </c>
      <c r="AY165" s="54"/>
      <c r="AZ165" s="87"/>
      <c r="BA165" s="54"/>
      <c r="BB165" s="55"/>
      <c r="BC165" s="87"/>
      <c r="BD165" s="55"/>
      <c r="BE165" s="55"/>
      <c r="BF165" s="87"/>
      <c r="BG165" s="55"/>
    </row>
    <row r="166" spans="1:59" s="33" customFormat="1" ht="15" x14ac:dyDescent="0.25">
      <c r="A166" s="61" t="s">
        <v>339</v>
      </c>
      <c r="B166" s="61" t="s">
        <v>339</v>
      </c>
      <c r="C166" s="62">
        <v>9150125</v>
      </c>
      <c r="D166" s="61" t="s">
        <v>135</v>
      </c>
      <c r="E166" s="61" t="s">
        <v>136</v>
      </c>
      <c r="F166" s="62">
        <v>12</v>
      </c>
      <c r="G166" s="62">
        <v>24.5</v>
      </c>
      <c r="H166" s="62">
        <v>13.5</v>
      </c>
      <c r="I166" s="61" t="s">
        <v>119</v>
      </c>
      <c r="J166" s="61" t="s">
        <v>120</v>
      </c>
      <c r="K166" s="63" t="s">
        <v>132</v>
      </c>
      <c r="M166" s="62">
        <v>3700</v>
      </c>
      <c r="N166" s="62">
        <v>18000</v>
      </c>
      <c r="O166" s="62">
        <v>24400</v>
      </c>
      <c r="P166" s="62">
        <v>0.35</v>
      </c>
      <c r="Q166" s="62">
        <v>1.5</v>
      </c>
      <c r="R166" s="62">
        <v>2.5</v>
      </c>
      <c r="S166" s="64">
        <v>3.098179882857143</v>
      </c>
      <c r="T166" s="64">
        <v>3.5168528400000003</v>
      </c>
      <c r="U166" s="64">
        <v>2.8603736432</v>
      </c>
      <c r="W166" s="66">
        <v>3070</v>
      </c>
      <c r="X166" s="66">
        <v>14200</v>
      </c>
      <c r="Y166" s="66">
        <v>23100</v>
      </c>
      <c r="Z166" s="64">
        <v>0.36</v>
      </c>
      <c r="AA166" s="64">
        <v>1.4550000000000001</v>
      </c>
      <c r="AB166" s="64">
        <v>3.25</v>
      </c>
      <c r="AC166" s="64">
        <v>2.4992449580555554</v>
      </c>
      <c r="AD166" s="64">
        <v>2.8602125044673539</v>
      </c>
      <c r="AE166" s="64">
        <v>2.0830589898461538</v>
      </c>
      <c r="AG166" s="65">
        <v>2388</v>
      </c>
      <c r="AH166" s="87"/>
      <c r="AI166" s="65">
        <v>20634</v>
      </c>
      <c r="AJ166" s="64">
        <v>0.37</v>
      </c>
      <c r="AK166" s="135"/>
      <c r="AL166" s="64">
        <v>3.3</v>
      </c>
      <c r="AM166" s="64">
        <v>1.8914965274594595</v>
      </c>
      <c r="AN166" s="135"/>
      <c r="AO166" s="64">
        <v>1.8324934722363637</v>
      </c>
      <c r="AQ166" s="71">
        <v>0.84565573770491809</v>
      </c>
      <c r="AR166" s="71">
        <v>0.89324675324675329</v>
      </c>
      <c r="AT166" s="61" t="s">
        <v>121</v>
      </c>
      <c r="AU166" s="61" t="s">
        <v>129</v>
      </c>
      <c r="AV166" s="61" t="s">
        <v>123</v>
      </c>
      <c r="AX166" s="72" t="s">
        <v>124</v>
      </c>
      <c r="AY166" s="61"/>
      <c r="AZ166" s="138"/>
      <c r="BA166" s="61"/>
      <c r="BB166" s="61"/>
      <c r="BC166" s="135"/>
      <c r="BD166" s="61"/>
      <c r="BE166" s="61"/>
      <c r="BF166" s="138"/>
      <c r="BG166" s="61"/>
    </row>
    <row r="167" spans="1:59" s="33" customFormat="1" ht="15" x14ac:dyDescent="0.25">
      <c r="A167" s="61" t="s">
        <v>339</v>
      </c>
      <c r="B167" s="61" t="s">
        <v>339</v>
      </c>
      <c r="C167" s="62">
        <v>9150127</v>
      </c>
      <c r="D167" s="61" t="s">
        <v>137</v>
      </c>
      <c r="E167" s="61" t="s">
        <v>138</v>
      </c>
      <c r="F167" s="62">
        <v>12</v>
      </c>
      <c r="G167" s="62">
        <v>21.5</v>
      </c>
      <c r="H167" s="62">
        <v>13</v>
      </c>
      <c r="I167" s="61" t="s">
        <v>119</v>
      </c>
      <c r="J167" s="61" t="s">
        <v>120</v>
      </c>
      <c r="K167" s="63" t="s">
        <v>132</v>
      </c>
      <c r="M167" s="62">
        <v>6800</v>
      </c>
      <c r="N167" s="62">
        <v>24000</v>
      </c>
      <c r="O167" s="62">
        <v>32400</v>
      </c>
      <c r="P167" s="62">
        <v>0.38</v>
      </c>
      <c r="Q167" s="62">
        <v>2</v>
      </c>
      <c r="R167" s="62">
        <v>3.7</v>
      </c>
      <c r="S167" s="64">
        <v>5.2444296736842109</v>
      </c>
      <c r="T167" s="64">
        <v>3.5168528399999999</v>
      </c>
      <c r="U167" s="64">
        <v>2.5663520724324322</v>
      </c>
      <c r="W167" s="66">
        <v>3396</v>
      </c>
      <c r="X167" s="66">
        <v>15500</v>
      </c>
      <c r="Y167" s="66">
        <v>26263</v>
      </c>
      <c r="Z167" s="64">
        <v>0.34399999999999997</v>
      </c>
      <c r="AA167" s="64">
        <v>1.57</v>
      </c>
      <c r="AB167" s="64">
        <v>3.3809999999999998</v>
      </c>
      <c r="AC167" s="64">
        <v>2.893224865465116</v>
      </c>
      <c r="AD167" s="64">
        <v>2.8933768057324838</v>
      </c>
      <c r="AE167" s="64">
        <v>2.2765233692428275</v>
      </c>
      <c r="AG167" s="65">
        <v>2887</v>
      </c>
      <c r="AH167" s="87"/>
      <c r="AI167" s="65">
        <v>24233</v>
      </c>
      <c r="AJ167" s="64">
        <v>0.33</v>
      </c>
      <c r="AK167" s="135"/>
      <c r="AL167" s="64">
        <v>3.1749999999999998</v>
      </c>
      <c r="AM167" s="64">
        <v>2.5639278154242424</v>
      </c>
      <c r="AN167" s="135"/>
      <c r="AO167" s="64">
        <v>2.2368476344283463</v>
      </c>
      <c r="AQ167" s="71">
        <v>0.7479320987654321</v>
      </c>
      <c r="AR167" s="71">
        <v>0.92270494612192056</v>
      </c>
      <c r="AT167" s="61" t="s">
        <v>121</v>
      </c>
      <c r="AU167" s="61" t="s">
        <v>129</v>
      </c>
      <c r="AV167" s="61" t="s">
        <v>123</v>
      </c>
      <c r="AX167" s="72" t="s">
        <v>124</v>
      </c>
      <c r="AY167" s="61"/>
      <c r="AZ167" s="138"/>
      <c r="BA167" s="61"/>
      <c r="BB167" s="61"/>
      <c r="BC167" s="135"/>
      <c r="BD167" s="61"/>
      <c r="BE167" s="61"/>
      <c r="BF167" s="138"/>
      <c r="BG167" s="61"/>
    </row>
    <row r="168" spans="1:59" s="33" customFormat="1" ht="15" x14ac:dyDescent="0.25">
      <c r="A168" s="61" t="s">
        <v>339</v>
      </c>
      <c r="B168" s="61" t="s">
        <v>339</v>
      </c>
      <c r="C168" s="62">
        <v>9150123</v>
      </c>
      <c r="D168" s="61" t="s">
        <v>133</v>
      </c>
      <c r="E168" s="61" t="s">
        <v>134</v>
      </c>
      <c r="F168" s="62">
        <v>14</v>
      </c>
      <c r="G168" s="62">
        <v>30.5</v>
      </c>
      <c r="H168" s="62">
        <v>15.3</v>
      </c>
      <c r="I168" s="61" t="s">
        <v>119</v>
      </c>
      <c r="J168" s="61" t="s">
        <v>120</v>
      </c>
      <c r="K168" s="63" t="s">
        <v>132</v>
      </c>
      <c r="M168" s="62">
        <v>3000</v>
      </c>
      <c r="N168" s="62">
        <v>12200</v>
      </c>
      <c r="O168" s="62">
        <v>18700</v>
      </c>
      <c r="P168" s="62">
        <v>0.25</v>
      </c>
      <c r="Q168" s="62">
        <v>0.94</v>
      </c>
      <c r="R168" s="62">
        <v>1.6</v>
      </c>
      <c r="S168" s="64">
        <v>3.5168528399999999</v>
      </c>
      <c r="T168" s="64">
        <v>3.8036883553191485</v>
      </c>
      <c r="U168" s="64">
        <v>3.4252681306249997</v>
      </c>
      <c r="W168" s="66">
        <v>2800</v>
      </c>
      <c r="X168" s="66">
        <v>8100</v>
      </c>
      <c r="Y168" s="66">
        <v>9000</v>
      </c>
      <c r="Z168" s="64">
        <v>0.23</v>
      </c>
      <c r="AA168" s="64">
        <v>0.74</v>
      </c>
      <c r="AB168" s="64">
        <v>1</v>
      </c>
      <c r="AC168" s="64">
        <v>3.5678217217391301</v>
      </c>
      <c r="AD168" s="64">
        <v>3.2079400905405402</v>
      </c>
      <c r="AE168" s="64">
        <v>2.6376396300000002</v>
      </c>
      <c r="AG168" s="65">
        <v>2600</v>
      </c>
      <c r="AH168" s="87"/>
      <c r="AI168" s="65">
        <v>13304</v>
      </c>
      <c r="AJ168" s="64">
        <v>0.22</v>
      </c>
      <c r="AK168" s="135"/>
      <c r="AL168" s="64">
        <v>1.7889999999999999</v>
      </c>
      <c r="AM168" s="64">
        <v>3.463567190909091</v>
      </c>
      <c r="AN168" s="135"/>
      <c r="AO168" s="64">
        <v>2.1794396396198992</v>
      </c>
      <c r="AQ168" s="71">
        <v>0.71144385026737966</v>
      </c>
      <c r="AR168" s="71">
        <v>1.4782222222222223</v>
      </c>
      <c r="AT168" s="61" t="s">
        <v>121</v>
      </c>
      <c r="AU168" s="61" t="s">
        <v>122</v>
      </c>
      <c r="AV168" s="61" t="s">
        <v>123</v>
      </c>
      <c r="AX168" s="72" t="s">
        <v>124</v>
      </c>
      <c r="AY168" s="61"/>
      <c r="AZ168" s="138"/>
      <c r="BA168" s="61"/>
      <c r="BB168" s="61"/>
      <c r="BC168" s="135"/>
      <c r="BD168" s="61"/>
      <c r="BE168" s="61"/>
      <c r="BF168" s="138"/>
      <c r="BG168" s="61"/>
    </row>
    <row r="169" spans="1:59" s="33" customFormat="1" ht="15" x14ac:dyDescent="0.25">
      <c r="A169" s="61" t="s">
        <v>339</v>
      </c>
      <c r="B169" s="61" t="s">
        <v>339</v>
      </c>
      <c r="C169" s="62">
        <v>9150121</v>
      </c>
      <c r="D169" s="61" t="s">
        <v>130</v>
      </c>
      <c r="E169" s="61" t="s">
        <v>131</v>
      </c>
      <c r="F169" s="62">
        <v>15</v>
      </c>
      <c r="G169" s="62">
        <v>38</v>
      </c>
      <c r="H169" s="62">
        <v>16.5</v>
      </c>
      <c r="I169" s="61" t="s">
        <v>119</v>
      </c>
      <c r="J169" s="61" t="s">
        <v>120</v>
      </c>
      <c r="K169" s="63" t="s">
        <v>132</v>
      </c>
      <c r="M169" s="62">
        <v>2300</v>
      </c>
      <c r="N169" s="62">
        <v>9000</v>
      </c>
      <c r="O169" s="62">
        <v>13600</v>
      </c>
      <c r="P169" s="62">
        <v>0.2</v>
      </c>
      <c r="Q169" s="62">
        <v>0.59</v>
      </c>
      <c r="R169" s="62">
        <v>1.5</v>
      </c>
      <c r="S169" s="64">
        <v>3.3703173049999999</v>
      </c>
      <c r="T169" s="64">
        <v>4.4705756440677966</v>
      </c>
      <c r="U169" s="64">
        <v>2.6571777013333335</v>
      </c>
      <c r="W169" s="65">
        <v>3545</v>
      </c>
      <c r="X169" s="66">
        <v>5600</v>
      </c>
      <c r="Y169" s="66">
        <v>14610.8</v>
      </c>
      <c r="Z169" s="64">
        <v>0.36499999999999999</v>
      </c>
      <c r="AA169" s="64">
        <v>0.74595999999999996</v>
      </c>
      <c r="AB169" s="64">
        <v>1.7826</v>
      </c>
      <c r="AC169" s="64">
        <v>2.8464025839726026</v>
      </c>
      <c r="AD169" s="64">
        <v>2.2001152769585501</v>
      </c>
      <c r="AE169" s="64">
        <v>2.4021108434623581</v>
      </c>
      <c r="AG169" s="65">
        <v>1745</v>
      </c>
      <c r="AH169" s="87"/>
      <c r="AI169" s="68">
        <v>12210</v>
      </c>
      <c r="AJ169" s="69">
        <v>0.28000000000000003</v>
      </c>
      <c r="AK169" s="135"/>
      <c r="AL169" s="69">
        <v>1.72</v>
      </c>
      <c r="AM169" s="69">
        <v>1.8264607755357141</v>
      </c>
      <c r="AN169" s="135"/>
      <c r="AO169" s="69">
        <v>2.0804638166860463</v>
      </c>
      <c r="AQ169" s="71">
        <v>0.89779411764705885</v>
      </c>
      <c r="AR169" s="71">
        <v>0.83568319325430507</v>
      </c>
      <c r="AT169" s="61" t="s">
        <v>121</v>
      </c>
      <c r="AU169" s="61" t="s">
        <v>122</v>
      </c>
      <c r="AV169" s="61" t="s">
        <v>123</v>
      </c>
      <c r="AX169" s="72" t="s">
        <v>124</v>
      </c>
      <c r="AY169" s="72"/>
      <c r="AZ169" s="138"/>
      <c r="BA169" s="72"/>
      <c r="BB169" s="72"/>
      <c r="BC169" s="135"/>
      <c r="BD169" s="72"/>
      <c r="BE169" s="72"/>
      <c r="BF169" s="138"/>
      <c r="BG169" s="72"/>
    </row>
    <row r="170" spans="1:59" s="34" customFormat="1" ht="12.75" x14ac:dyDescent="0.2">
      <c r="A170" s="52" t="s">
        <v>219</v>
      </c>
      <c r="B170" s="52" t="s">
        <v>340</v>
      </c>
      <c r="C170" s="52">
        <v>9038626</v>
      </c>
      <c r="D170" s="52" t="s">
        <v>341</v>
      </c>
      <c r="E170" s="52" t="s">
        <v>342</v>
      </c>
      <c r="F170" s="52">
        <v>10</v>
      </c>
      <c r="G170" s="52">
        <v>20.5</v>
      </c>
      <c r="H170" s="52">
        <v>14</v>
      </c>
      <c r="I170" s="52" t="s">
        <v>119</v>
      </c>
      <c r="J170" s="52" t="s">
        <v>120</v>
      </c>
      <c r="K170" s="52" t="s">
        <v>19</v>
      </c>
      <c r="L170" s="53"/>
      <c r="M170" s="54">
        <v>2908</v>
      </c>
      <c r="N170" s="54">
        <v>9800</v>
      </c>
      <c r="O170" s="54">
        <v>11602.267159999999</v>
      </c>
      <c r="P170" s="55">
        <v>0.24540084388185654</v>
      </c>
      <c r="Q170" s="55">
        <v>0.89756740914419697</v>
      </c>
      <c r="R170" s="55">
        <v>1.1766193771626297</v>
      </c>
      <c r="S170" s="55">
        <v>3.4728921795000001</v>
      </c>
      <c r="T170" s="55">
        <v>3.199867170688</v>
      </c>
      <c r="U170" s="55">
        <v>2.8898800385276</v>
      </c>
      <c r="V170" s="53"/>
      <c r="W170" s="54">
        <v>6300</v>
      </c>
      <c r="X170" s="54">
        <v>6300</v>
      </c>
      <c r="Y170" s="54">
        <v>7979.9856000000009</v>
      </c>
      <c r="Z170" s="55">
        <v>0.68896432258403184</v>
      </c>
      <c r="AA170" s="55">
        <v>0.68896432258403184</v>
      </c>
      <c r="AB170" s="55">
        <v>1.0928971962616822</v>
      </c>
      <c r="AC170" s="55">
        <v>2.6798887554511999</v>
      </c>
      <c r="AD170" s="55">
        <v>2.6798887554511999</v>
      </c>
      <c r="AE170" s="55">
        <v>2.1399111703976001</v>
      </c>
      <c r="AF170" s="53"/>
      <c r="AG170" s="54">
        <v>6600</v>
      </c>
      <c r="AH170" s="89"/>
      <c r="AI170" s="54">
        <v>6700</v>
      </c>
      <c r="AJ170" s="55">
        <v>1.0074736225087926</v>
      </c>
      <c r="AK170" s="132"/>
      <c r="AL170" s="55">
        <v>1.0121946797839041</v>
      </c>
      <c r="AM170" s="55">
        <v>1.9199203024127998</v>
      </c>
      <c r="AN170" s="132"/>
      <c r="AO170" s="55">
        <v>1.9399194722295996</v>
      </c>
      <c r="AP170" s="53"/>
      <c r="AQ170" s="58">
        <f>AI170/O170</f>
        <v>0.57747334271864847</v>
      </c>
      <c r="AR170" s="58">
        <f>AI170/Y170</f>
        <v>0.83960051256232837</v>
      </c>
      <c r="AS170" s="53"/>
      <c r="AT170" s="52" t="s">
        <v>153</v>
      </c>
      <c r="AU170" s="52">
        <v>150</v>
      </c>
      <c r="AV170" s="59" t="s">
        <v>343</v>
      </c>
      <c r="AW170" s="53"/>
      <c r="AX170" s="52" t="s">
        <v>124</v>
      </c>
      <c r="AY170" s="54"/>
      <c r="AZ170" s="133"/>
      <c r="BA170" s="54"/>
      <c r="BB170" s="55"/>
      <c r="BC170" s="132"/>
      <c r="BD170" s="55"/>
      <c r="BE170" s="55"/>
      <c r="BF170" s="133"/>
      <c r="BG170" s="55"/>
    </row>
    <row r="171" spans="1:59" s="34" customFormat="1" ht="12.75" x14ac:dyDescent="0.2">
      <c r="A171" s="52" t="s">
        <v>219</v>
      </c>
      <c r="B171" s="52" t="s">
        <v>340</v>
      </c>
      <c r="C171" s="52">
        <v>9038628</v>
      </c>
      <c r="D171" s="52" t="s">
        <v>344</v>
      </c>
      <c r="E171" s="52" t="s">
        <v>345</v>
      </c>
      <c r="F171" s="52">
        <v>10</v>
      </c>
      <c r="G171" s="52">
        <v>22</v>
      </c>
      <c r="H171" s="52">
        <v>13</v>
      </c>
      <c r="I171" s="52" t="s">
        <v>119</v>
      </c>
      <c r="J171" s="52" t="s">
        <v>120</v>
      </c>
      <c r="K171" s="52" t="s">
        <v>19</v>
      </c>
      <c r="L171" s="53"/>
      <c r="M171" s="54">
        <v>6093</v>
      </c>
      <c r="N171" s="54">
        <v>18000</v>
      </c>
      <c r="O171" s="54">
        <v>19146</v>
      </c>
      <c r="P171" s="55">
        <v>0.37915370255133785</v>
      </c>
      <c r="Q171" s="55">
        <v>1.6694614688292992</v>
      </c>
      <c r="R171" s="55">
        <v>1.5896236910886095</v>
      </c>
      <c r="S171" s="55">
        <v>4.7096520949</v>
      </c>
      <c r="T171" s="55">
        <v>3.1598688310544003</v>
      </c>
      <c r="U171" s="55">
        <v>3.5298534726651996</v>
      </c>
      <c r="V171" s="53"/>
      <c r="W171" s="54">
        <v>11100</v>
      </c>
      <c r="X171" s="54">
        <v>11100</v>
      </c>
      <c r="Y171" s="54">
        <v>12396</v>
      </c>
      <c r="Z171" s="55">
        <v>1.1787043172434888</v>
      </c>
      <c r="AA171" s="55">
        <v>1.1787043172434888</v>
      </c>
      <c r="AB171" s="55">
        <v>1.5012643756115995</v>
      </c>
      <c r="AC171" s="55">
        <v>2.7598854347183992</v>
      </c>
      <c r="AD171" s="55">
        <v>2.7598854347183992</v>
      </c>
      <c r="AE171" s="55">
        <v>2.4198995478327996</v>
      </c>
      <c r="AF171" s="53"/>
      <c r="AG171" s="54">
        <v>10460.09</v>
      </c>
      <c r="AH171" s="89"/>
      <c r="AI171" s="54">
        <v>12500</v>
      </c>
      <c r="AJ171" s="55">
        <v>1.5252124488926997</v>
      </c>
      <c r="AK171" s="132"/>
      <c r="AL171" s="55">
        <v>2.0815570712991578</v>
      </c>
      <c r="AM171" s="55">
        <v>2.0099165665883998</v>
      </c>
      <c r="AN171" s="132"/>
      <c r="AO171" s="55">
        <v>1.7599269438784</v>
      </c>
      <c r="AP171" s="53"/>
      <c r="AQ171" s="58">
        <f>AI171/O171</f>
        <v>0.65287788572025485</v>
      </c>
      <c r="AR171" s="58">
        <f>AI171/Y171</f>
        <v>1.0083898031623104</v>
      </c>
      <c r="AS171" s="53"/>
      <c r="AT171" s="52" t="s">
        <v>153</v>
      </c>
      <c r="AU171" s="52">
        <v>150</v>
      </c>
      <c r="AV171" s="59" t="s">
        <v>343</v>
      </c>
      <c r="AW171" s="53"/>
      <c r="AX171" s="52" t="s">
        <v>124</v>
      </c>
      <c r="AY171" s="54"/>
      <c r="AZ171" s="133"/>
      <c r="BA171" s="54"/>
      <c r="BB171" s="55"/>
      <c r="BC171" s="132"/>
      <c r="BD171" s="55"/>
      <c r="BE171" s="55"/>
      <c r="BF171" s="133"/>
      <c r="BG171" s="55"/>
    </row>
    <row r="172" spans="1:59" s="34" customFormat="1" ht="12.75" x14ac:dyDescent="0.2">
      <c r="A172" s="52" t="s">
        <v>219</v>
      </c>
      <c r="B172" s="52" t="s">
        <v>340</v>
      </c>
      <c r="C172" s="52">
        <v>9038629</v>
      </c>
      <c r="D172" s="52" t="s">
        <v>346</v>
      </c>
      <c r="E172" s="52" t="s">
        <v>347</v>
      </c>
      <c r="F172" s="52">
        <v>10</v>
      </c>
      <c r="G172" s="52">
        <v>20</v>
      </c>
      <c r="H172" s="52">
        <v>12.5</v>
      </c>
      <c r="I172" s="52" t="s">
        <v>119</v>
      </c>
      <c r="J172" s="52" t="s">
        <v>120</v>
      </c>
      <c r="K172" s="52" t="s">
        <v>19</v>
      </c>
      <c r="L172" s="53"/>
      <c r="M172" s="54">
        <v>10271</v>
      </c>
      <c r="N172" s="54">
        <v>25000</v>
      </c>
      <c r="O172" s="54">
        <v>27303</v>
      </c>
      <c r="P172" s="55">
        <v>0.64678841309823665</v>
      </c>
      <c r="Q172" s="55">
        <v>2.4587519768365897</v>
      </c>
      <c r="R172" s="55">
        <v>3.5723444565399434</v>
      </c>
      <c r="S172" s="55">
        <v>4.6539685916</v>
      </c>
      <c r="T172" s="55">
        <v>2.9798763027031998</v>
      </c>
      <c r="U172" s="55">
        <v>2.2399070194816</v>
      </c>
      <c r="V172" s="53"/>
      <c r="W172" s="54">
        <v>16000</v>
      </c>
      <c r="X172" s="54">
        <v>16000</v>
      </c>
      <c r="Y172" s="54">
        <v>18330</v>
      </c>
      <c r="Z172" s="55">
        <v>1.9062324269198143</v>
      </c>
      <c r="AA172" s="55">
        <v>1.9062324269198143</v>
      </c>
      <c r="AB172" s="55">
        <v>2.7980290152403287</v>
      </c>
      <c r="AC172" s="55">
        <v>2.4598978874663997</v>
      </c>
      <c r="AD172" s="55">
        <v>2.4598978874663997</v>
      </c>
      <c r="AE172" s="55">
        <v>1.9199203024127995</v>
      </c>
      <c r="AF172" s="53"/>
      <c r="AG172" s="54">
        <v>14800</v>
      </c>
      <c r="AH172" s="89"/>
      <c r="AI172" s="54">
        <v>15815</v>
      </c>
      <c r="AJ172" s="55">
        <v>2.4786467928320213</v>
      </c>
      <c r="AK172" s="132"/>
      <c r="AL172" s="55">
        <v>2.6335860066076946</v>
      </c>
      <c r="AM172" s="55">
        <v>1.7499273589700002</v>
      </c>
      <c r="AN172" s="132"/>
      <c r="AO172" s="55">
        <v>1.7599269438784</v>
      </c>
      <c r="AP172" s="53"/>
      <c r="AQ172" s="58">
        <f>AI172/O172</f>
        <v>0.57924037651540128</v>
      </c>
      <c r="AR172" s="58">
        <f>AI172/Y172</f>
        <v>0.86279323513366069</v>
      </c>
      <c r="AS172" s="53"/>
      <c r="AT172" s="52" t="s">
        <v>153</v>
      </c>
      <c r="AU172" s="52">
        <v>150</v>
      </c>
      <c r="AV172" s="59" t="s">
        <v>343</v>
      </c>
      <c r="AW172" s="53"/>
      <c r="AX172" s="52" t="s">
        <v>124</v>
      </c>
      <c r="AY172" s="54"/>
      <c r="AZ172" s="133"/>
      <c r="BA172" s="54"/>
      <c r="BB172" s="55"/>
      <c r="BC172" s="132"/>
      <c r="BD172" s="55"/>
      <c r="BE172" s="55"/>
      <c r="BF172" s="133"/>
      <c r="BG172" s="55"/>
    </row>
    <row r="173" spans="1:59" s="34" customFormat="1" ht="12.75" x14ac:dyDescent="0.2">
      <c r="A173" s="52" t="s">
        <v>219</v>
      </c>
      <c r="B173" s="52" t="s">
        <v>340</v>
      </c>
      <c r="C173" s="52">
        <v>9038618</v>
      </c>
      <c r="D173" s="52" t="s">
        <v>348</v>
      </c>
      <c r="E173" s="52" t="s">
        <v>349</v>
      </c>
      <c r="F173" s="52">
        <v>11.2</v>
      </c>
      <c r="G173" s="52">
        <v>25</v>
      </c>
      <c r="H173" s="52">
        <v>14.5</v>
      </c>
      <c r="I173" s="52" t="s">
        <v>119</v>
      </c>
      <c r="J173" s="52" t="s">
        <v>120</v>
      </c>
      <c r="K173" s="52" t="s">
        <v>19</v>
      </c>
      <c r="L173" s="53"/>
      <c r="M173" s="54">
        <v>4185</v>
      </c>
      <c r="N173" s="54">
        <v>10900</v>
      </c>
      <c r="O173" s="54">
        <v>15365</v>
      </c>
      <c r="P173" s="55">
        <v>0.23318504584579591</v>
      </c>
      <c r="Q173" s="55">
        <v>0.82761846333270572</v>
      </c>
      <c r="R173" s="55">
        <v>1.4250708593645656</v>
      </c>
      <c r="S173" s="55">
        <v>5.2597816618183986</v>
      </c>
      <c r="T173" s="55">
        <v>3.8598397746424</v>
      </c>
      <c r="U173" s="55">
        <v>3.1598688310544008</v>
      </c>
      <c r="V173" s="53"/>
      <c r="W173" s="54">
        <v>6900</v>
      </c>
      <c r="X173" s="54">
        <v>6900</v>
      </c>
      <c r="Y173" s="54">
        <v>12575</v>
      </c>
      <c r="Z173" s="55">
        <v>0.73805632332429116</v>
      </c>
      <c r="AA173" s="55">
        <v>0.73805632332429116</v>
      </c>
      <c r="AB173" s="55">
        <v>1.8520209488238379</v>
      </c>
      <c r="AC173" s="55">
        <v>2.7398862649016</v>
      </c>
      <c r="AD173" s="55">
        <v>2.7398862649016</v>
      </c>
      <c r="AE173" s="55">
        <v>1.9899173967716</v>
      </c>
      <c r="AF173" s="53"/>
      <c r="AG173" s="54">
        <v>10720</v>
      </c>
      <c r="AH173" s="89"/>
      <c r="AI173" s="54">
        <v>11680</v>
      </c>
      <c r="AJ173" s="55">
        <v>1.7621156960455626</v>
      </c>
      <c r="AK173" s="132"/>
      <c r="AL173" s="55">
        <v>1.945006927421933</v>
      </c>
      <c r="AM173" s="55">
        <v>1.7829259891677198</v>
      </c>
      <c r="AN173" s="132"/>
      <c r="AO173" s="55">
        <v>1.7599269438784</v>
      </c>
      <c r="AP173" s="53"/>
      <c r="AQ173" s="58">
        <v>0.76016921575008134</v>
      </c>
      <c r="AR173" s="58">
        <v>0.92882703777335984</v>
      </c>
      <c r="AS173" s="53"/>
      <c r="AT173" s="52" t="s">
        <v>143</v>
      </c>
      <c r="AU173" s="52">
        <v>150</v>
      </c>
      <c r="AV173" s="59" t="s">
        <v>343</v>
      </c>
      <c r="AW173" s="53"/>
      <c r="AX173" s="52" t="s">
        <v>124</v>
      </c>
      <c r="AY173" s="54"/>
      <c r="AZ173" s="133"/>
      <c r="BA173" s="54"/>
      <c r="BB173" s="55"/>
      <c r="BC173" s="132"/>
      <c r="BD173" s="55"/>
      <c r="BE173" s="55"/>
      <c r="BF173" s="133"/>
      <c r="BG173" s="55"/>
    </row>
    <row r="174" spans="1:59" s="34" customFormat="1" ht="12.75" x14ac:dyDescent="0.2">
      <c r="A174" s="52" t="s">
        <v>219</v>
      </c>
      <c r="B174" s="52" t="s">
        <v>340</v>
      </c>
      <c r="C174" s="52">
        <v>9038621</v>
      </c>
      <c r="D174" s="52" t="s">
        <v>350</v>
      </c>
      <c r="E174" s="52" t="s">
        <v>351</v>
      </c>
      <c r="F174" s="52">
        <v>11.5</v>
      </c>
      <c r="G174" s="52">
        <v>20.5</v>
      </c>
      <c r="H174" s="52">
        <v>13</v>
      </c>
      <c r="I174" s="52" t="s">
        <v>119</v>
      </c>
      <c r="J174" s="52" t="s">
        <v>120</v>
      </c>
      <c r="K174" s="52" t="s">
        <v>19</v>
      </c>
      <c r="L174" s="53"/>
      <c r="M174" s="54">
        <v>11795</v>
      </c>
      <c r="N174" s="54">
        <v>24000</v>
      </c>
      <c r="O174" s="54">
        <v>29680</v>
      </c>
      <c r="P174" s="55">
        <v>0.68725979410757021</v>
      </c>
      <c r="Q174" s="55">
        <v>1.9538882375928097</v>
      </c>
      <c r="R174" s="55">
        <v>3.1980553065305837</v>
      </c>
      <c r="S174" s="55">
        <v>5.029791208925201</v>
      </c>
      <c r="T174" s="55">
        <v>3.5998505670240002</v>
      </c>
      <c r="U174" s="55">
        <v>2.7198870950848004</v>
      </c>
      <c r="V174" s="53"/>
      <c r="W174" s="54">
        <v>15400</v>
      </c>
      <c r="X174" s="54">
        <v>15400</v>
      </c>
      <c r="Y174" s="54">
        <v>25710</v>
      </c>
      <c r="Z174" s="55">
        <v>1.6353195032026779</v>
      </c>
      <c r="AA174" s="55">
        <v>1.6353195032026779</v>
      </c>
      <c r="AB174" s="55">
        <v>3.8641897375777798</v>
      </c>
      <c r="AC174" s="55">
        <v>2.7598854347183996</v>
      </c>
      <c r="AD174" s="55">
        <v>2.7598854347183996</v>
      </c>
      <c r="AE174" s="55">
        <v>1.9499190571379998</v>
      </c>
      <c r="AF174" s="53"/>
      <c r="AG174" s="54">
        <v>23260</v>
      </c>
      <c r="AH174" s="89"/>
      <c r="AI174" s="54">
        <v>24590</v>
      </c>
      <c r="AJ174" s="55">
        <v>3.8298404836861311</v>
      </c>
      <c r="AK174" s="132"/>
      <c r="AL174" s="55">
        <v>3.9817219692602643</v>
      </c>
      <c r="AM174" s="55">
        <v>1.7799261136952</v>
      </c>
      <c r="AN174" s="132"/>
      <c r="AO174" s="55">
        <v>1.8099248684204001</v>
      </c>
      <c r="AP174" s="53"/>
      <c r="AQ174" s="58">
        <v>0.82850404312668469</v>
      </c>
      <c r="AR174" s="58">
        <v>0.95643718397510691</v>
      </c>
      <c r="AS174" s="53"/>
      <c r="AT174" s="52" t="s">
        <v>143</v>
      </c>
      <c r="AU174" s="52">
        <v>150</v>
      </c>
      <c r="AV174" s="59" t="s">
        <v>343</v>
      </c>
      <c r="AW174" s="53"/>
      <c r="AX174" s="52" t="s">
        <v>124</v>
      </c>
      <c r="AY174" s="54"/>
      <c r="AZ174" s="133"/>
      <c r="BA174" s="54"/>
      <c r="BB174" s="55"/>
      <c r="BC174" s="132"/>
      <c r="BD174" s="55"/>
      <c r="BE174" s="55"/>
      <c r="BF174" s="133"/>
      <c r="BG174" s="55"/>
    </row>
    <row r="175" spans="1:59" s="34" customFormat="1" ht="12.75" x14ac:dyDescent="0.2">
      <c r="A175" s="52" t="s">
        <v>219</v>
      </c>
      <c r="B175" s="52" t="s">
        <v>340</v>
      </c>
      <c r="C175" s="52">
        <v>9038619</v>
      </c>
      <c r="D175" s="52" t="s">
        <v>352</v>
      </c>
      <c r="E175" s="52" t="s">
        <v>353</v>
      </c>
      <c r="F175" s="52">
        <v>12</v>
      </c>
      <c r="G175" s="52">
        <v>22.5</v>
      </c>
      <c r="H175" s="52">
        <v>12.5</v>
      </c>
      <c r="I175" s="52" t="s">
        <v>119</v>
      </c>
      <c r="J175" s="52" t="s">
        <v>120</v>
      </c>
      <c r="K175" s="52" t="s">
        <v>19</v>
      </c>
      <c r="L175" s="53"/>
      <c r="M175" s="54">
        <v>4110</v>
      </c>
      <c r="N175" s="54">
        <v>11800</v>
      </c>
      <c r="O175" s="54">
        <v>15570</v>
      </c>
      <c r="P175" s="55">
        <v>0.22727775442942777</v>
      </c>
      <c r="Q175" s="55">
        <v>0.97694411879640486</v>
      </c>
      <c r="R175" s="55">
        <v>1.3955064155651398</v>
      </c>
      <c r="S175" s="55">
        <v>5.2997800014519996</v>
      </c>
      <c r="T175" s="55">
        <v>3.5398530575736</v>
      </c>
      <c r="U175" s="55">
        <v>3.2698642650467997</v>
      </c>
      <c r="V175" s="53"/>
      <c r="W175" s="54">
        <v>7800</v>
      </c>
      <c r="X175" s="54">
        <v>7800</v>
      </c>
      <c r="Y175" s="54">
        <v>14140</v>
      </c>
      <c r="Z175" s="55">
        <v>0.86592774166044972</v>
      </c>
      <c r="AA175" s="55">
        <v>0.86592774166044972</v>
      </c>
      <c r="AB175" s="55">
        <v>1.8752022406942759</v>
      </c>
      <c r="AC175" s="55">
        <v>2.6398904158176002</v>
      </c>
      <c r="AD175" s="55">
        <v>2.6398904158176002</v>
      </c>
      <c r="AE175" s="55">
        <v>2.2099082647563999</v>
      </c>
      <c r="AF175" s="53"/>
      <c r="AG175" s="54">
        <v>11800</v>
      </c>
      <c r="AH175" s="89"/>
      <c r="AI175" s="54">
        <v>12010</v>
      </c>
      <c r="AJ175" s="55">
        <v>1.9762183888795846</v>
      </c>
      <c r="AK175" s="132"/>
      <c r="AL175" s="55">
        <v>1.9555164777908034</v>
      </c>
      <c r="AM175" s="55">
        <v>1.74992735897</v>
      </c>
      <c r="AN175" s="132"/>
      <c r="AO175" s="55">
        <v>1.7999252835120001</v>
      </c>
      <c r="AP175" s="53"/>
      <c r="AQ175" s="58">
        <v>0.77135517019910083</v>
      </c>
      <c r="AR175" s="58">
        <v>0.84936350777934932</v>
      </c>
      <c r="AS175" s="53"/>
      <c r="AT175" s="52" t="s">
        <v>153</v>
      </c>
      <c r="AU175" s="52">
        <v>150</v>
      </c>
      <c r="AV175" s="59" t="s">
        <v>343</v>
      </c>
      <c r="AW175" s="53"/>
      <c r="AX175" s="52" t="s">
        <v>124</v>
      </c>
      <c r="AY175" s="54"/>
      <c r="AZ175" s="133"/>
      <c r="BA175" s="54"/>
      <c r="BB175" s="55"/>
      <c r="BC175" s="132"/>
      <c r="BD175" s="55"/>
      <c r="BE175" s="55"/>
      <c r="BF175" s="133"/>
      <c r="BG175" s="55"/>
    </row>
    <row r="176" spans="1:59" s="34" customFormat="1" ht="12.75" x14ac:dyDescent="0.2">
      <c r="A176" s="116" t="s">
        <v>17</v>
      </c>
      <c r="B176" s="95"/>
      <c r="C176" s="130">
        <v>8849535</v>
      </c>
      <c r="D176" s="130" t="s">
        <v>354</v>
      </c>
      <c r="E176" s="95" t="s">
        <v>180</v>
      </c>
      <c r="F176" s="130">
        <v>10.3</v>
      </c>
      <c r="G176" s="130">
        <v>17</v>
      </c>
      <c r="H176" s="130">
        <v>12.7</v>
      </c>
      <c r="I176" s="95" t="s">
        <v>119</v>
      </c>
      <c r="J176" s="95" t="s">
        <v>120</v>
      </c>
      <c r="K176" s="116" t="s">
        <v>24</v>
      </c>
      <c r="L176" s="101"/>
      <c r="M176" s="141">
        <v>7710</v>
      </c>
      <c r="N176" s="141">
        <v>18940</v>
      </c>
      <c r="O176" s="141">
        <v>36000</v>
      </c>
      <c r="P176" s="142">
        <v>0.47</v>
      </c>
      <c r="Q176" s="142">
        <v>1.32</v>
      </c>
      <c r="R176" s="142">
        <v>3.17</v>
      </c>
      <c r="S176" s="142">
        <v>4.8099999999999996</v>
      </c>
      <c r="T176" s="142">
        <v>4.21</v>
      </c>
      <c r="U176" s="142">
        <v>3.33</v>
      </c>
      <c r="V176" s="101"/>
      <c r="W176" s="141">
        <v>5020</v>
      </c>
      <c r="X176" s="141">
        <v>12330</v>
      </c>
      <c r="Y176" s="141">
        <v>23480</v>
      </c>
      <c r="Z176" s="142">
        <v>0.41</v>
      </c>
      <c r="AA176" s="142">
        <v>1.1499999999999999</v>
      </c>
      <c r="AB176" s="142">
        <v>2.77</v>
      </c>
      <c r="AC176" s="142">
        <v>3.59</v>
      </c>
      <c r="AD176" s="142">
        <v>3.14</v>
      </c>
      <c r="AE176" s="142">
        <v>2.48</v>
      </c>
      <c r="AF176" s="101"/>
      <c r="AG176" s="141">
        <v>4050</v>
      </c>
      <c r="AH176" s="89"/>
      <c r="AI176" s="141">
        <v>18930</v>
      </c>
      <c r="AJ176" s="142">
        <v>0.39</v>
      </c>
      <c r="AK176" s="132"/>
      <c r="AL176" s="142">
        <v>2.62</v>
      </c>
      <c r="AM176" s="142">
        <v>3.04</v>
      </c>
      <c r="AN176" s="132"/>
      <c r="AO176" s="142">
        <v>2.12</v>
      </c>
      <c r="AP176" s="101"/>
      <c r="AQ176" s="102">
        <f t="shared" ref="AQ176:AQ239" si="8">AI176/O176</f>
        <v>0.52583333333333337</v>
      </c>
      <c r="AR176" s="102">
        <f t="shared" ref="AR176:AR239" si="9">AI176/Y176</f>
        <v>0.80621805792163548</v>
      </c>
      <c r="AS176" s="101"/>
      <c r="AT176" s="95" t="s">
        <v>124</v>
      </c>
      <c r="AU176" s="103"/>
      <c r="AV176" s="104"/>
      <c r="AW176" s="101"/>
      <c r="AX176" s="143" t="s">
        <v>124</v>
      </c>
      <c r="AY176" s="97"/>
      <c r="AZ176" s="133"/>
      <c r="BA176" s="97"/>
      <c r="BB176" s="98"/>
      <c r="BC176" s="132"/>
      <c r="BD176" s="98"/>
      <c r="BE176" s="98"/>
      <c r="BF176" s="133"/>
      <c r="BG176" s="98"/>
    </row>
    <row r="177" spans="1:59" s="34" customFormat="1" ht="12.75" x14ac:dyDescent="0.2">
      <c r="A177" s="116" t="s">
        <v>17</v>
      </c>
      <c r="B177" s="130"/>
      <c r="C177" s="116">
        <v>8103542</v>
      </c>
      <c r="D177" s="130" t="s">
        <v>355</v>
      </c>
      <c r="E177" s="95" t="s">
        <v>180</v>
      </c>
      <c r="F177" s="130">
        <v>10.7</v>
      </c>
      <c r="G177" s="130">
        <v>18.899999999999999</v>
      </c>
      <c r="H177" s="130">
        <v>12.5</v>
      </c>
      <c r="I177" s="95" t="s">
        <v>119</v>
      </c>
      <c r="J177" s="95" t="s">
        <v>120</v>
      </c>
      <c r="K177" s="116" t="s">
        <v>24</v>
      </c>
      <c r="L177" s="96"/>
      <c r="M177" s="141">
        <v>4900</v>
      </c>
      <c r="N177" s="141">
        <v>18900</v>
      </c>
      <c r="O177" s="141">
        <v>25000</v>
      </c>
      <c r="P177" s="142">
        <v>0.28999999999999998</v>
      </c>
      <c r="Q177" s="142">
        <v>1.26</v>
      </c>
      <c r="R177" s="142">
        <v>1.69</v>
      </c>
      <c r="S177" s="142">
        <v>4.9400000000000004</v>
      </c>
      <c r="T177" s="142">
        <v>4.4000000000000004</v>
      </c>
      <c r="U177" s="142">
        <v>4.34</v>
      </c>
      <c r="V177" s="96"/>
      <c r="W177" s="141">
        <v>3800</v>
      </c>
      <c r="X177" s="141">
        <v>12780</v>
      </c>
      <c r="Y177" s="141">
        <v>16910</v>
      </c>
      <c r="Z177" s="142">
        <v>0.28999999999999998</v>
      </c>
      <c r="AA177" s="142">
        <v>1.1100000000000001</v>
      </c>
      <c r="AB177" s="142">
        <v>1.49</v>
      </c>
      <c r="AC177" s="142">
        <v>3.83</v>
      </c>
      <c r="AD177" s="142">
        <v>3.37</v>
      </c>
      <c r="AE177" s="142">
        <v>3.33</v>
      </c>
      <c r="AF177" s="96"/>
      <c r="AG177" s="141">
        <v>3190</v>
      </c>
      <c r="AH177" s="89"/>
      <c r="AI177" s="141">
        <v>13150</v>
      </c>
      <c r="AJ177" s="142">
        <v>0.28999999999999998</v>
      </c>
      <c r="AK177" s="132"/>
      <c r="AL177" s="142">
        <v>1.4</v>
      </c>
      <c r="AM177" s="142">
        <v>3.21</v>
      </c>
      <c r="AN177" s="132"/>
      <c r="AO177" s="142">
        <v>2.76</v>
      </c>
      <c r="AP177" s="96"/>
      <c r="AQ177" s="102">
        <f t="shared" si="8"/>
        <v>0.52600000000000002</v>
      </c>
      <c r="AR177" s="102">
        <f t="shared" si="9"/>
        <v>0.77764636309875812</v>
      </c>
      <c r="AS177" s="96"/>
      <c r="AT177" s="130" t="s">
        <v>356</v>
      </c>
      <c r="AU177" s="130"/>
      <c r="AV177" s="144" t="s">
        <v>357</v>
      </c>
      <c r="AW177" s="96"/>
      <c r="AX177" s="130">
        <v>0</v>
      </c>
      <c r="AY177" s="141">
        <v>2910</v>
      </c>
      <c r="AZ177" s="133" t="s">
        <v>145</v>
      </c>
      <c r="BA177" s="141">
        <v>11580</v>
      </c>
      <c r="BB177" s="142">
        <v>0.28999999999999998</v>
      </c>
      <c r="BC177" s="132"/>
      <c r="BD177" s="142">
        <v>1.36</v>
      </c>
      <c r="BE177" s="142">
        <v>2.93</v>
      </c>
      <c r="BF177" s="133"/>
      <c r="BG177" s="142">
        <v>2.5</v>
      </c>
    </row>
    <row r="178" spans="1:59" s="34" customFormat="1" ht="12.75" x14ac:dyDescent="0.2">
      <c r="A178" s="116" t="s">
        <v>17</v>
      </c>
      <c r="B178" s="130"/>
      <c r="C178" s="116">
        <v>8103869</v>
      </c>
      <c r="D178" s="130" t="s">
        <v>23</v>
      </c>
      <c r="E178" s="121" t="s">
        <v>180</v>
      </c>
      <c r="F178" s="130">
        <v>12.5</v>
      </c>
      <c r="G178" s="130">
        <v>17.899999999999999</v>
      </c>
      <c r="H178" s="130">
        <v>12.7</v>
      </c>
      <c r="I178" s="95" t="s">
        <v>119</v>
      </c>
      <c r="J178" s="95" t="s">
        <v>120</v>
      </c>
      <c r="K178" s="116" t="s">
        <v>24</v>
      </c>
      <c r="L178" s="96"/>
      <c r="M178" s="141">
        <v>8500</v>
      </c>
      <c r="N178" s="141">
        <v>24000</v>
      </c>
      <c r="O178" s="141">
        <v>36000</v>
      </c>
      <c r="P178" s="142">
        <v>0.43</v>
      </c>
      <c r="Q178" s="142">
        <v>1.46</v>
      </c>
      <c r="R178" s="142">
        <v>2.97</v>
      </c>
      <c r="S178" s="142">
        <v>5.79</v>
      </c>
      <c r="T178" s="142">
        <v>4.82</v>
      </c>
      <c r="U178" s="142">
        <v>3.55</v>
      </c>
      <c r="V178" s="96"/>
      <c r="W178" s="141">
        <v>6570</v>
      </c>
      <c r="X178" s="141">
        <v>16230</v>
      </c>
      <c r="Y178" s="141">
        <v>24350</v>
      </c>
      <c r="Z178" s="142">
        <v>0.43</v>
      </c>
      <c r="AA178" s="142">
        <v>1.29</v>
      </c>
      <c r="AB178" s="142">
        <v>2.62</v>
      </c>
      <c r="AC178" s="142">
        <v>4.4800000000000004</v>
      </c>
      <c r="AD178" s="142">
        <v>3.69</v>
      </c>
      <c r="AE178" s="142">
        <v>2.72</v>
      </c>
      <c r="AF178" s="96"/>
      <c r="AG178" s="141">
        <v>5500</v>
      </c>
      <c r="AH178" s="89"/>
      <c r="AI178" s="141">
        <v>18930</v>
      </c>
      <c r="AJ178" s="142">
        <v>0.43</v>
      </c>
      <c r="AK178" s="132"/>
      <c r="AL178" s="142">
        <v>2.46</v>
      </c>
      <c r="AM178" s="142">
        <v>3.75</v>
      </c>
      <c r="AN178" s="132"/>
      <c r="AO178" s="142">
        <v>2.2599999999999998</v>
      </c>
      <c r="AP178" s="96"/>
      <c r="AQ178" s="102">
        <f t="shared" si="8"/>
        <v>0.52583333333333337</v>
      </c>
      <c r="AR178" s="102">
        <f t="shared" si="9"/>
        <v>0.77741273100616015</v>
      </c>
      <c r="AS178" s="96"/>
      <c r="AT178" s="130" t="s">
        <v>356</v>
      </c>
      <c r="AU178" s="130"/>
      <c r="AV178" s="144" t="s">
        <v>357</v>
      </c>
      <c r="AW178" s="96"/>
      <c r="AX178" s="130">
        <v>0</v>
      </c>
      <c r="AY178" s="141">
        <v>5020</v>
      </c>
      <c r="AZ178" s="133" t="s">
        <v>145</v>
      </c>
      <c r="BA178" s="141">
        <v>16670</v>
      </c>
      <c r="BB178" s="142">
        <v>0.43</v>
      </c>
      <c r="BC178" s="132"/>
      <c r="BD178" s="142">
        <v>2.39</v>
      </c>
      <c r="BE178" s="142">
        <v>3.42</v>
      </c>
      <c r="BF178" s="133"/>
      <c r="BG178" s="142">
        <v>2.0499999999999998</v>
      </c>
    </row>
    <row r="179" spans="1:59" s="34" customFormat="1" ht="12.75" x14ac:dyDescent="0.2">
      <c r="A179" s="116" t="s">
        <v>17</v>
      </c>
      <c r="B179" s="95"/>
      <c r="C179" s="116">
        <v>8849539</v>
      </c>
      <c r="D179" s="116" t="s">
        <v>358</v>
      </c>
      <c r="E179" s="121" t="s">
        <v>180</v>
      </c>
      <c r="F179" s="116">
        <v>12.5</v>
      </c>
      <c r="G179" s="116">
        <v>17.899999999999999</v>
      </c>
      <c r="H179" s="116">
        <v>12.7</v>
      </c>
      <c r="I179" s="95" t="s">
        <v>119</v>
      </c>
      <c r="J179" s="95" t="s">
        <v>120</v>
      </c>
      <c r="K179" s="116" t="s">
        <v>24</v>
      </c>
      <c r="L179" s="101"/>
      <c r="M179" s="117">
        <v>7720</v>
      </c>
      <c r="N179" s="117">
        <v>24000</v>
      </c>
      <c r="O179" s="117">
        <v>41000</v>
      </c>
      <c r="P179" s="118">
        <v>0.44</v>
      </c>
      <c r="Q179" s="118">
        <v>1.54</v>
      </c>
      <c r="R179" s="118">
        <v>3.52</v>
      </c>
      <c r="S179" s="118">
        <v>5.14</v>
      </c>
      <c r="T179" s="118">
        <v>4.57</v>
      </c>
      <c r="U179" s="118">
        <v>3.41</v>
      </c>
      <c r="V179" s="101"/>
      <c r="W179" s="117">
        <v>5030</v>
      </c>
      <c r="X179" s="117">
        <v>15670</v>
      </c>
      <c r="Y179" s="117">
        <v>26780</v>
      </c>
      <c r="Z179" s="118">
        <v>0.38</v>
      </c>
      <c r="AA179" s="118">
        <v>1.35</v>
      </c>
      <c r="AB179" s="118">
        <v>3.08</v>
      </c>
      <c r="AC179" s="118">
        <v>3.88</v>
      </c>
      <c r="AD179" s="118">
        <v>3.4</v>
      </c>
      <c r="AE179" s="118">
        <v>2.5499999999999998</v>
      </c>
      <c r="AF179" s="101"/>
      <c r="AG179" s="117">
        <v>4060</v>
      </c>
      <c r="AH179" s="89"/>
      <c r="AI179" s="117">
        <v>21600</v>
      </c>
      <c r="AJ179" s="118">
        <v>0.36</v>
      </c>
      <c r="AK179" s="132"/>
      <c r="AL179" s="118">
        <v>2.92</v>
      </c>
      <c r="AM179" s="118">
        <v>3.31</v>
      </c>
      <c r="AN179" s="132"/>
      <c r="AO179" s="118">
        <v>2.17</v>
      </c>
      <c r="AP179" s="101"/>
      <c r="AQ179" s="102">
        <f t="shared" si="8"/>
        <v>0.52682926829268295</v>
      </c>
      <c r="AR179" s="102">
        <f t="shared" si="9"/>
        <v>0.80657206870799103</v>
      </c>
      <c r="AS179" s="101"/>
      <c r="AT179" s="95" t="s">
        <v>124</v>
      </c>
      <c r="AU179" s="103"/>
      <c r="AV179" s="104"/>
      <c r="AW179" s="101"/>
      <c r="AX179" s="143" t="s">
        <v>124</v>
      </c>
      <c r="AY179" s="97"/>
      <c r="AZ179" s="133"/>
      <c r="BA179" s="97"/>
      <c r="BB179" s="98"/>
      <c r="BC179" s="132"/>
      <c r="BD179" s="98"/>
      <c r="BE179" s="98"/>
      <c r="BF179" s="133"/>
      <c r="BG179" s="98"/>
    </row>
    <row r="180" spans="1:59" s="34" customFormat="1" ht="12.75" x14ac:dyDescent="0.2">
      <c r="A180" s="95" t="s">
        <v>25</v>
      </c>
      <c r="B180" s="95"/>
      <c r="C180" s="95">
        <v>8033584</v>
      </c>
      <c r="D180" s="95" t="s">
        <v>359</v>
      </c>
      <c r="E180" s="95" t="s">
        <v>180</v>
      </c>
      <c r="F180" s="95">
        <v>10.3</v>
      </c>
      <c r="G180" s="95">
        <v>21.5</v>
      </c>
      <c r="H180" s="95">
        <v>13.5</v>
      </c>
      <c r="I180" s="95" t="s">
        <v>119</v>
      </c>
      <c r="J180" s="95" t="s">
        <v>120</v>
      </c>
      <c r="K180" s="95" t="s">
        <v>24</v>
      </c>
      <c r="L180" s="101"/>
      <c r="M180" s="97">
        <v>6200</v>
      </c>
      <c r="N180" s="97">
        <v>22000</v>
      </c>
      <c r="O180" s="97">
        <v>24400</v>
      </c>
      <c r="P180" s="98">
        <v>0.52</v>
      </c>
      <c r="Q180" s="98">
        <v>1.7</v>
      </c>
      <c r="R180" s="98">
        <v>2.02</v>
      </c>
      <c r="S180" s="98">
        <v>3.85</v>
      </c>
      <c r="T180" s="98">
        <v>3.8</v>
      </c>
      <c r="U180" s="98">
        <v>3.54</v>
      </c>
      <c r="V180" s="101"/>
      <c r="W180" s="97">
        <v>6619</v>
      </c>
      <c r="X180" s="97">
        <v>14200</v>
      </c>
      <c r="Y180" s="97">
        <v>23500</v>
      </c>
      <c r="Z180" s="98">
        <v>0.81</v>
      </c>
      <c r="AA180" s="98">
        <v>1.6</v>
      </c>
      <c r="AB180" s="98">
        <v>3.18</v>
      </c>
      <c r="AC180" s="98">
        <v>2.4</v>
      </c>
      <c r="AD180" s="98">
        <v>2.6</v>
      </c>
      <c r="AE180" s="98">
        <v>2.16</v>
      </c>
      <c r="AF180" s="101"/>
      <c r="AG180" s="97">
        <v>6210</v>
      </c>
      <c r="AH180" s="89"/>
      <c r="AI180" s="97">
        <v>22000</v>
      </c>
      <c r="AJ180" s="98">
        <v>0.89</v>
      </c>
      <c r="AK180" s="132"/>
      <c r="AL180" s="98">
        <v>3.49</v>
      </c>
      <c r="AM180" s="98">
        <v>2.04</v>
      </c>
      <c r="AN180" s="132"/>
      <c r="AO180" s="98">
        <v>1.85</v>
      </c>
      <c r="AP180" s="101"/>
      <c r="AQ180" s="102">
        <f t="shared" si="8"/>
        <v>0.90163934426229508</v>
      </c>
      <c r="AR180" s="102">
        <f t="shared" si="9"/>
        <v>0.93617021276595747</v>
      </c>
      <c r="AS180" s="101"/>
      <c r="AT180" s="95" t="s">
        <v>143</v>
      </c>
      <c r="AU180" s="103">
        <f>0.15*1000</f>
        <v>150</v>
      </c>
      <c r="AV180" s="104" t="s">
        <v>360</v>
      </c>
      <c r="AW180" s="101"/>
      <c r="AX180" s="95">
        <v>-15</v>
      </c>
      <c r="AY180" s="97">
        <v>3378</v>
      </c>
      <c r="AZ180" s="133" t="s">
        <v>145</v>
      </c>
      <c r="BA180" s="97">
        <v>12000</v>
      </c>
      <c r="BB180" s="98">
        <v>0.55000000000000004</v>
      </c>
      <c r="BC180" s="132"/>
      <c r="BD180" s="98">
        <v>2.14</v>
      </c>
      <c r="BE180" s="98">
        <v>1.8</v>
      </c>
      <c r="BF180" s="133"/>
      <c r="BG180" s="98">
        <v>1.64</v>
      </c>
    </row>
    <row r="181" spans="1:59" s="33" customFormat="1" ht="12.75" x14ac:dyDescent="0.2">
      <c r="A181" s="121" t="s">
        <v>25</v>
      </c>
      <c r="B181" s="95"/>
      <c r="C181" s="95">
        <v>8033586</v>
      </c>
      <c r="D181" s="95" t="s">
        <v>35</v>
      </c>
      <c r="E181" s="121" t="s">
        <v>180</v>
      </c>
      <c r="F181" s="95">
        <v>10.3</v>
      </c>
      <c r="G181" s="95">
        <v>20</v>
      </c>
      <c r="H181" s="95">
        <v>13.3</v>
      </c>
      <c r="I181" s="95" t="s">
        <v>119</v>
      </c>
      <c r="J181" s="95" t="s">
        <v>120</v>
      </c>
      <c r="K181" s="95" t="s">
        <v>24</v>
      </c>
      <c r="L181" s="101"/>
      <c r="M181" s="97">
        <v>6200</v>
      </c>
      <c r="N181" s="97">
        <v>25000</v>
      </c>
      <c r="O181" s="97">
        <v>29800</v>
      </c>
      <c r="P181" s="98">
        <v>0.5</v>
      </c>
      <c r="Q181" s="98">
        <v>1.81</v>
      </c>
      <c r="R181" s="98">
        <v>2.85</v>
      </c>
      <c r="S181" s="98">
        <v>4</v>
      </c>
      <c r="T181" s="98">
        <v>4.04</v>
      </c>
      <c r="U181" s="98">
        <v>3.06</v>
      </c>
      <c r="V181" s="101"/>
      <c r="W181" s="97">
        <v>6005</v>
      </c>
      <c r="X181" s="97">
        <v>15400</v>
      </c>
      <c r="Y181" s="97">
        <v>26000</v>
      </c>
      <c r="Z181" s="98">
        <v>0.62</v>
      </c>
      <c r="AA181" s="98">
        <v>1.73</v>
      </c>
      <c r="AB181" s="98">
        <v>3.57</v>
      </c>
      <c r="AC181" s="98">
        <v>2.84</v>
      </c>
      <c r="AD181" s="98">
        <v>2.6</v>
      </c>
      <c r="AE181" s="98">
        <v>2.13</v>
      </c>
      <c r="AF181" s="101"/>
      <c r="AG181" s="97">
        <v>5869</v>
      </c>
      <c r="AH181" s="89"/>
      <c r="AI181" s="97">
        <v>25500</v>
      </c>
      <c r="AJ181" s="98">
        <v>0.62</v>
      </c>
      <c r="AK181" s="132"/>
      <c r="AL181" s="98">
        <v>3.57</v>
      </c>
      <c r="AM181" s="98">
        <v>2.77</v>
      </c>
      <c r="AN181" s="132"/>
      <c r="AO181" s="98">
        <v>2.09</v>
      </c>
      <c r="AP181" s="101"/>
      <c r="AQ181" s="102">
        <f t="shared" si="8"/>
        <v>0.85570469798657722</v>
      </c>
      <c r="AR181" s="102">
        <f t="shared" si="9"/>
        <v>0.98076923076923073</v>
      </c>
      <c r="AS181" s="101"/>
      <c r="AT181" s="95" t="s">
        <v>143</v>
      </c>
      <c r="AU181" s="103">
        <f>0.15*1000</f>
        <v>150</v>
      </c>
      <c r="AV181" s="104" t="s">
        <v>360</v>
      </c>
      <c r="AW181" s="101"/>
      <c r="AX181" s="95">
        <v>-15</v>
      </c>
      <c r="AY181" s="97">
        <v>3207</v>
      </c>
      <c r="AZ181" s="133" t="s">
        <v>145</v>
      </c>
      <c r="BA181" s="97">
        <v>13500</v>
      </c>
      <c r="BB181" s="98">
        <v>0.43</v>
      </c>
      <c r="BC181" s="132"/>
      <c r="BD181" s="98">
        <v>2.44</v>
      </c>
      <c r="BE181" s="98">
        <v>2.19</v>
      </c>
      <c r="BF181" s="133"/>
      <c r="BG181" s="98">
        <v>1.62</v>
      </c>
    </row>
    <row r="182" spans="1:59" s="33" customFormat="1" ht="12.75" x14ac:dyDescent="0.2">
      <c r="A182" s="52" t="s">
        <v>25</v>
      </c>
      <c r="B182" s="52"/>
      <c r="C182" s="52">
        <v>8908615</v>
      </c>
      <c r="D182" s="52" t="s">
        <v>361</v>
      </c>
      <c r="E182" s="52" t="s">
        <v>180</v>
      </c>
      <c r="F182" s="52">
        <v>10.3</v>
      </c>
      <c r="G182" s="52">
        <v>20</v>
      </c>
      <c r="H182" s="52">
        <v>13</v>
      </c>
      <c r="I182" s="52" t="s">
        <v>119</v>
      </c>
      <c r="J182" s="52" t="s">
        <v>120</v>
      </c>
      <c r="K182" s="52" t="s">
        <v>24</v>
      </c>
      <c r="L182" s="53"/>
      <c r="M182" s="54">
        <v>12000</v>
      </c>
      <c r="N182" s="54">
        <v>36400</v>
      </c>
      <c r="O182" s="54">
        <v>42000</v>
      </c>
      <c r="P182" s="55">
        <v>0.7</v>
      </c>
      <c r="Q182" s="55">
        <v>2.67</v>
      </c>
      <c r="R182" s="55">
        <v>3.29</v>
      </c>
      <c r="S182" s="55">
        <v>5.0199999999999996</v>
      </c>
      <c r="T182" s="55">
        <v>4</v>
      </c>
      <c r="U182" s="55">
        <v>3.74</v>
      </c>
      <c r="V182" s="53"/>
      <c r="W182" s="54">
        <v>11212</v>
      </c>
      <c r="X182" s="54">
        <v>21400</v>
      </c>
      <c r="Y182" s="54">
        <v>39341</v>
      </c>
      <c r="Z182" s="55">
        <v>1.0900000000000001</v>
      </c>
      <c r="AA182" s="55">
        <v>2.38</v>
      </c>
      <c r="AB182" s="55">
        <v>5.13</v>
      </c>
      <c r="AC182" s="55">
        <v>3.02</v>
      </c>
      <c r="AD182" s="55">
        <v>2.64</v>
      </c>
      <c r="AE182" s="55">
        <v>2.25</v>
      </c>
      <c r="AF182" s="53"/>
      <c r="AG182" s="54">
        <v>10376</v>
      </c>
      <c r="AH182" s="89"/>
      <c r="AI182" s="54">
        <v>36407</v>
      </c>
      <c r="AJ182" s="55">
        <v>1.1200000000000001</v>
      </c>
      <c r="AK182" s="132"/>
      <c r="AL182" s="55">
        <v>5.28</v>
      </c>
      <c r="AM182" s="55">
        <v>2.72</v>
      </c>
      <c r="AN182" s="132"/>
      <c r="AO182" s="55">
        <v>2.02</v>
      </c>
      <c r="AP182" s="53"/>
      <c r="AQ182" s="58">
        <f t="shared" si="8"/>
        <v>0.86683333333333334</v>
      </c>
      <c r="AR182" s="58">
        <f t="shared" si="9"/>
        <v>0.92542131618413359</v>
      </c>
      <c r="AS182" s="53"/>
      <c r="AT182" s="52" t="s">
        <v>143</v>
      </c>
      <c r="AU182" s="52">
        <v>150</v>
      </c>
      <c r="AV182" s="59" t="s">
        <v>360</v>
      </c>
      <c r="AW182" s="53"/>
      <c r="AX182" s="52">
        <v>-15</v>
      </c>
      <c r="AY182" s="54">
        <v>6301</v>
      </c>
      <c r="AZ182" s="133" t="s">
        <v>145</v>
      </c>
      <c r="BA182" s="54">
        <v>22110</v>
      </c>
      <c r="BB182" s="55">
        <v>0.91</v>
      </c>
      <c r="BC182" s="132"/>
      <c r="BD182" s="55">
        <v>3.59</v>
      </c>
      <c r="BE182" s="55">
        <v>2.0299999999999998</v>
      </c>
      <c r="BF182" s="133"/>
      <c r="BG182" s="55">
        <v>1.81</v>
      </c>
    </row>
    <row r="183" spans="1:59" s="33" customFormat="1" ht="12.75" x14ac:dyDescent="0.2">
      <c r="A183" s="103" t="s">
        <v>362</v>
      </c>
      <c r="B183" s="103"/>
      <c r="C183" s="130">
        <v>8111355</v>
      </c>
      <c r="D183" s="130" t="s">
        <v>363</v>
      </c>
      <c r="E183" s="103" t="s">
        <v>180</v>
      </c>
      <c r="F183" s="130">
        <v>10</v>
      </c>
      <c r="G183" s="130">
        <v>22</v>
      </c>
      <c r="H183" s="130">
        <v>13</v>
      </c>
      <c r="I183" s="103" t="s">
        <v>119</v>
      </c>
      <c r="J183" s="103" t="s">
        <v>120</v>
      </c>
      <c r="K183" s="103" t="s">
        <v>24</v>
      </c>
      <c r="L183" s="123"/>
      <c r="M183" s="145">
        <v>9240</v>
      </c>
      <c r="N183" s="145">
        <v>32000</v>
      </c>
      <c r="O183" s="145">
        <v>38400</v>
      </c>
      <c r="P183" s="142">
        <v>1.0429999999999999</v>
      </c>
      <c r="Q183" s="142">
        <v>2.4900000000000002</v>
      </c>
      <c r="R183" s="142">
        <v>3.4860000000000002</v>
      </c>
      <c r="S183" s="142">
        <v>2.6</v>
      </c>
      <c r="T183" s="142">
        <v>3.8</v>
      </c>
      <c r="U183" s="142">
        <v>3.2</v>
      </c>
      <c r="V183" s="123"/>
      <c r="W183" s="145">
        <v>5658</v>
      </c>
      <c r="X183" s="145">
        <v>19600</v>
      </c>
      <c r="Y183" s="145">
        <v>26739</v>
      </c>
      <c r="Z183" s="142">
        <v>0.88200000000000001</v>
      </c>
      <c r="AA183" s="142">
        <v>2.1</v>
      </c>
      <c r="AB183" s="142">
        <v>2.5499999999999998</v>
      </c>
      <c r="AC183" s="142">
        <v>1.9</v>
      </c>
      <c r="AD183" s="142">
        <v>2.7</v>
      </c>
      <c r="AE183" s="142">
        <v>3.1</v>
      </c>
      <c r="AF183" s="123"/>
      <c r="AG183" s="145">
        <v>4446</v>
      </c>
      <c r="AH183" s="89"/>
      <c r="AI183" s="145">
        <v>20622</v>
      </c>
      <c r="AJ183" s="142">
        <v>0.84</v>
      </c>
      <c r="AK183" s="132"/>
      <c r="AL183" s="142">
        <v>2.42</v>
      </c>
      <c r="AM183" s="142">
        <v>1.6</v>
      </c>
      <c r="AN183" s="132"/>
      <c r="AO183" s="142">
        <v>2.5</v>
      </c>
      <c r="AP183" s="123"/>
      <c r="AQ183" s="146">
        <f t="shared" si="8"/>
        <v>0.53703124999999996</v>
      </c>
      <c r="AR183" s="146">
        <f t="shared" si="9"/>
        <v>0.77123303040502633</v>
      </c>
      <c r="AS183" s="123"/>
      <c r="AT183" s="147" t="s">
        <v>364</v>
      </c>
      <c r="AU183" s="103" t="s">
        <v>365</v>
      </c>
      <c r="AV183" s="148" t="s">
        <v>366</v>
      </c>
      <c r="AW183" s="96"/>
      <c r="AX183" s="121" t="s">
        <v>124</v>
      </c>
      <c r="AY183" s="128"/>
      <c r="AZ183" s="133"/>
      <c r="BA183" s="128"/>
      <c r="BB183" s="98"/>
      <c r="BC183" s="132"/>
      <c r="BD183" s="98"/>
      <c r="BE183" s="98"/>
      <c r="BF183" s="133"/>
      <c r="BG183" s="98"/>
    </row>
    <row r="184" spans="1:59" s="33" customFormat="1" ht="12.75" x14ac:dyDescent="0.2">
      <c r="A184" s="103" t="s">
        <v>362</v>
      </c>
      <c r="B184" s="103"/>
      <c r="C184" s="130">
        <v>7180063</v>
      </c>
      <c r="D184" s="130" t="s">
        <v>367</v>
      </c>
      <c r="E184" s="103" t="s">
        <v>180</v>
      </c>
      <c r="F184" s="130">
        <v>10</v>
      </c>
      <c r="G184" s="130">
        <v>22</v>
      </c>
      <c r="H184" s="130">
        <v>13</v>
      </c>
      <c r="I184" s="103" t="s">
        <v>119</v>
      </c>
      <c r="J184" s="103" t="s">
        <v>120</v>
      </c>
      <c r="K184" s="103" t="s">
        <v>24</v>
      </c>
      <c r="L184" s="123"/>
      <c r="M184" s="145">
        <v>9240</v>
      </c>
      <c r="N184" s="145">
        <v>36000</v>
      </c>
      <c r="O184" s="145">
        <v>41600</v>
      </c>
      <c r="P184" s="142">
        <v>1.127</v>
      </c>
      <c r="Q184" s="142">
        <v>2.74</v>
      </c>
      <c r="R184" s="142">
        <v>3.8359999999999999</v>
      </c>
      <c r="S184" s="142">
        <v>2.4</v>
      </c>
      <c r="T184" s="142">
        <v>3.9</v>
      </c>
      <c r="U184" s="142">
        <v>3.2</v>
      </c>
      <c r="V184" s="123"/>
      <c r="W184" s="145">
        <v>5658</v>
      </c>
      <c r="X184" s="145">
        <v>20000</v>
      </c>
      <c r="Y184" s="145">
        <v>29105</v>
      </c>
      <c r="Z184" s="142">
        <v>0.92400000000000004</v>
      </c>
      <c r="AA184" s="142">
        <v>2.2400000000000002</v>
      </c>
      <c r="AB184" s="142">
        <v>2.79</v>
      </c>
      <c r="AC184" s="142">
        <v>1.8</v>
      </c>
      <c r="AD184" s="142">
        <v>2.6</v>
      </c>
      <c r="AE184" s="142">
        <v>3.1</v>
      </c>
      <c r="AF184" s="123"/>
      <c r="AG184" s="145">
        <v>4446</v>
      </c>
      <c r="AH184" s="89"/>
      <c r="AI184" s="145">
        <v>22057</v>
      </c>
      <c r="AJ184" s="142">
        <v>0.86799999999999999</v>
      </c>
      <c r="AK184" s="132"/>
      <c r="AL184" s="142">
        <v>2.6</v>
      </c>
      <c r="AM184" s="142">
        <v>1.5</v>
      </c>
      <c r="AN184" s="132"/>
      <c r="AO184" s="142">
        <v>2.5</v>
      </c>
      <c r="AP184" s="123"/>
      <c r="AQ184" s="146">
        <f t="shared" si="8"/>
        <v>0.53021634615384616</v>
      </c>
      <c r="AR184" s="146">
        <f t="shared" si="9"/>
        <v>0.75784229513829238</v>
      </c>
      <c r="AS184" s="123"/>
      <c r="AT184" s="147" t="s">
        <v>364</v>
      </c>
      <c r="AU184" s="103" t="s">
        <v>365</v>
      </c>
      <c r="AV184" s="148" t="s">
        <v>366</v>
      </c>
      <c r="AW184" s="96"/>
      <c r="AX184" s="121" t="s">
        <v>124</v>
      </c>
      <c r="AY184" s="128"/>
      <c r="AZ184" s="133"/>
      <c r="BA184" s="128"/>
      <c r="BB184" s="98"/>
      <c r="BC184" s="132"/>
      <c r="BD184" s="98"/>
      <c r="BE184" s="98"/>
      <c r="BF184" s="133"/>
      <c r="BG184" s="98"/>
    </row>
    <row r="185" spans="1:59" ht="12.75" x14ac:dyDescent="0.2">
      <c r="A185" s="103" t="s">
        <v>362</v>
      </c>
      <c r="B185" s="103"/>
      <c r="C185" s="130">
        <v>8111358</v>
      </c>
      <c r="D185" s="130" t="s">
        <v>368</v>
      </c>
      <c r="E185" s="103" t="s">
        <v>180</v>
      </c>
      <c r="F185" s="130">
        <v>10</v>
      </c>
      <c r="G185" s="130">
        <v>19.5</v>
      </c>
      <c r="H185" s="130">
        <v>12.5</v>
      </c>
      <c r="I185" s="103" t="s">
        <v>119</v>
      </c>
      <c r="J185" s="103" t="s">
        <v>120</v>
      </c>
      <c r="K185" s="103" t="s">
        <v>24</v>
      </c>
      <c r="L185" s="123"/>
      <c r="M185" s="145">
        <v>15840</v>
      </c>
      <c r="N185" s="145">
        <v>54000</v>
      </c>
      <c r="O185" s="145">
        <v>61000</v>
      </c>
      <c r="P185" s="142">
        <v>1.419</v>
      </c>
      <c r="Q185" s="142">
        <v>4.32</v>
      </c>
      <c r="R185" s="142">
        <v>6.02</v>
      </c>
      <c r="S185" s="142">
        <v>3.3</v>
      </c>
      <c r="T185" s="142">
        <v>3.7</v>
      </c>
      <c r="U185" s="142">
        <v>3</v>
      </c>
      <c r="V185" s="123"/>
      <c r="W185" s="145">
        <v>9996</v>
      </c>
      <c r="X185" s="145">
        <v>34080</v>
      </c>
      <c r="Y185" s="145">
        <v>49014</v>
      </c>
      <c r="Z185" s="142">
        <v>0.99299999999999999</v>
      </c>
      <c r="AA185" s="142">
        <v>3.02</v>
      </c>
      <c r="AB185" s="142">
        <v>5.07</v>
      </c>
      <c r="AC185" s="142">
        <v>3</v>
      </c>
      <c r="AD185" s="142">
        <v>3.3</v>
      </c>
      <c r="AE185" s="142">
        <v>2.8</v>
      </c>
      <c r="AF185" s="123"/>
      <c r="AG185" s="145">
        <v>8076</v>
      </c>
      <c r="AH185" s="89"/>
      <c r="AI185" s="145">
        <v>38900</v>
      </c>
      <c r="AJ185" s="142">
        <v>0.85099999999999998</v>
      </c>
      <c r="AK185" s="57"/>
      <c r="AL185" s="142">
        <v>4.5199999999999996</v>
      </c>
      <c r="AM185" s="142">
        <v>2.8</v>
      </c>
      <c r="AN185" s="57"/>
      <c r="AO185" s="142">
        <v>2.5</v>
      </c>
      <c r="AP185" s="123"/>
      <c r="AQ185" s="146">
        <f t="shared" si="8"/>
        <v>0.63770491803278684</v>
      </c>
      <c r="AR185" s="146">
        <f t="shared" si="9"/>
        <v>0.79365079365079361</v>
      </c>
      <c r="AS185" s="123"/>
      <c r="AT185" s="147" t="s">
        <v>364</v>
      </c>
      <c r="AU185" s="147" t="s">
        <v>365</v>
      </c>
      <c r="AV185" s="148" t="s">
        <v>366</v>
      </c>
      <c r="AW185" s="96"/>
      <c r="AX185" s="121" t="s">
        <v>124</v>
      </c>
      <c r="AY185" s="128"/>
      <c r="AZ185" s="60"/>
      <c r="BA185" s="128"/>
      <c r="BB185" s="98"/>
      <c r="BC185" s="57"/>
      <c r="BD185" s="98"/>
      <c r="BE185" s="98"/>
      <c r="BF185" s="60"/>
      <c r="BG185" s="98"/>
    </row>
    <row r="186" spans="1:59" ht="12.75" x14ac:dyDescent="0.2">
      <c r="A186" s="103" t="s">
        <v>362</v>
      </c>
      <c r="B186" s="103"/>
      <c r="C186" s="130">
        <v>7184507</v>
      </c>
      <c r="D186" s="130" t="s">
        <v>369</v>
      </c>
      <c r="E186" s="130" t="s">
        <v>370</v>
      </c>
      <c r="F186" s="130">
        <v>10.199999999999999</v>
      </c>
      <c r="G186" s="130">
        <v>19.600000000000001</v>
      </c>
      <c r="H186" s="130">
        <v>12.5</v>
      </c>
      <c r="I186" s="103" t="s">
        <v>119</v>
      </c>
      <c r="J186" s="103" t="s">
        <v>120</v>
      </c>
      <c r="K186" s="103" t="s">
        <v>24</v>
      </c>
      <c r="L186" s="123"/>
      <c r="M186" s="145">
        <v>10230</v>
      </c>
      <c r="N186" s="145">
        <v>23250</v>
      </c>
      <c r="O186" s="145">
        <v>27900</v>
      </c>
      <c r="P186" s="142">
        <v>1.171</v>
      </c>
      <c r="Q186" s="142">
        <v>1.859</v>
      </c>
      <c r="R186" s="142">
        <v>2.6</v>
      </c>
      <c r="S186" s="142">
        <v>2.6</v>
      </c>
      <c r="T186" s="142">
        <v>3.7</v>
      </c>
      <c r="U186" s="142">
        <v>3.1</v>
      </c>
      <c r="V186" s="123"/>
      <c r="W186" s="145">
        <v>6270</v>
      </c>
      <c r="X186" s="145">
        <v>14250</v>
      </c>
      <c r="Y186" s="145">
        <v>20394</v>
      </c>
      <c r="Z186" s="142">
        <v>1.008</v>
      </c>
      <c r="AA186" s="142">
        <v>1.61</v>
      </c>
      <c r="AB186" s="142">
        <v>1.76</v>
      </c>
      <c r="AC186" s="142">
        <v>1.8</v>
      </c>
      <c r="AD186" s="142">
        <v>2.6</v>
      </c>
      <c r="AE186" s="142">
        <v>3.4</v>
      </c>
      <c r="AF186" s="123"/>
      <c r="AG186" s="145">
        <v>4932</v>
      </c>
      <c r="AH186" s="89"/>
      <c r="AI186" s="145">
        <v>14109</v>
      </c>
      <c r="AJ186" s="142">
        <v>0.97299999999999998</v>
      </c>
      <c r="AK186" s="57"/>
      <c r="AL186" s="142">
        <v>1.7</v>
      </c>
      <c r="AM186" s="142">
        <v>1.5</v>
      </c>
      <c r="AN186" s="57"/>
      <c r="AO186" s="142">
        <v>2.4</v>
      </c>
      <c r="AP186" s="123"/>
      <c r="AQ186" s="146">
        <f t="shared" si="8"/>
        <v>0.50569892473118283</v>
      </c>
      <c r="AR186" s="146">
        <f t="shared" si="9"/>
        <v>0.69182112385995886</v>
      </c>
      <c r="AS186" s="123"/>
      <c r="AT186" s="147" t="s">
        <v>364</v>
      </c>
      <c r="AU186" s="103" t="s">
        <v>365</v>
      </c>
      <c r="AV186" s="148" t="s">
        <v>366</v>
      </c>
      <c r="AW186" s="96"/>
      <c r="AX186" s="121" t="s">
        <v>124</v>
      </c>
      <c r="AY186" s="128"/>
      <c r="AZ186" s="60"/>
      <c r="BA186" s="128"/>
      <c r="BB186" s="98"/>
      <c r="BC186" s="57"/>
      <c r="BD186" s="98"/>
      <c r="BE186" s="98"/>
      <c r="BF186" s="60"/>
      <c r="BG186" s="98"/>
    </row>
    <row r="187" spans="1:59" ht="12.75" x14ac:dyDescent="0.2">
      <c r="A187" s="103" t="s">
        <v>362</v>
      </c>
      <c r="B187" s="103"/>
      <c r="C187" s="130">
        <v>7180062</v>
      </c>
      <c r="D187" s="130" t="s">
        <v>369</v>
      </c>
      <c r="E187" s="103" t="s">
        <v>180</v>
      </c>
      <c r="F187" s="130">
        <v>10.6</v>
      </c>
      <c r="G187" s="130">
        <v>21.7</v>
      </c>
      <c r="H187" s="130">
        <v>13.5</v>
      </c>
      <c r="I187" s="103" t="s">
        <v>119</v>
      </c>
      <c r="J187" s="103" t="s">
        <v>120</v>
      </c>
      <c r="K187" s="103" t="s">
        <v>24</v>
      </c>
      <c r="L187" s="123"/>
      <c r="M187" s="145">
        <v>9240</v>
      </c>
      <c r="N187" s="145">
        <v>24000</v>
      </c>
      <c r="O187" s="145">
        <v>28800</v>
      </c>
      <c r="P187" s="142">
        <v>1.0920000000000001</v>
      </c>
      <c r="Q187" s="142">
        <v>1.8</v>
      </c>
      <c r="R187" s="142">
        <v>2.52</v>
      </c>
      <c r="S187" s="142">
        <v>2.5</v>
      </c>
      <c r="T187" s="142">
        <v>3.9</v>
      </c>
      <c r="U187" s="142">
        <v>3.3</v>
      </c>
      <c r="V187" s="123"/>
      <c r="W187" s="145">
        <v>5580</v>
      </c>
      <c r="X187" s="145">
        <v>14500</v>
      </c>
      <c r="Y187" s="145">
        <v>21097</v>
      </c>
      <c r="Z187" s="142">
        <v>0.94499999999999995</v>
      </c>
      <c r="AA187" s="142">
        <v>1.56</v>
      </c>
      <c r="AB187" s="142">
        <v>1.71</v>
      </c>
      <c r="AC187" s="142">
        <v>1.7</v>
      </c>
      <c r="AD187" s="142">
        <v>2.7</v>
      </c>
      <c r="AE187" s="142">
        <v>3.6</v>
      </c>
      <c r="AF187" s="123"/>
      <c r="AG187" s="145">
        <v>4332</v>
      </c>
      <c r="AH187" s="89"/>
      <c r="AI187" s="145">
        <v>14595</v>
      </c>
      <c r="AJ187" s="142">
        <v>0.91700000000000004</v>
      </c>
      <c r="AK187" s="57"/>
      <c r="AL187" s="142">
        <v>1.65</v>
      </c>
      <c r="AM187" s="142">
        <v>1.4</v>
      </c>
      <c r="AN187" s="57"/>
      <c r="AO187" s="142">
        <v>2.6</v>
      </c>
      <c r="AP187" s="123"/>
      <c r="AQ187" s="146">
        <f t="shared" si="8"/>
        <v>0.50677083333333328</v>
      </c>
      <c r="AR187" s="146">
        <f t="shared" si="9"/>
        <v>0.69180452196994835</v>
      </c>
      <c r="AS187" s="123"/>
      <c r="AT187" s="147" t="s">
        <v>364</v>
      </c>
      <c r="AU187" s="103" t="s">
        <v>365</v>
      </c>
      <c r="AV187" s="148" t="s">
        <v>366</v>
      </c>
      <c r="AW187" s="96"/>
      <c r="AX187" s="121" t="s">
        <v>124</v>
      </c>
      <c r="AY187" s="128"/>
      <c r="AZ187" s="60"/>
      <c r="BA187" s="128"/>
      <c r="BB187" s="98"/>
      <c r="BC187" s="57"/>
      <c r="BD187" s="98"/>
      <c r="BE187" s="98"/>
      <c r="BF187" s="60"/>
      <c r="BG187" s="98"/>
    </row>
    <row r="188" spans="1:59" ht="12.75" x14ac:dyDescent="0.2">
      <c r="A188" s="95" t="s">
        <v>36</v>
      </c>
      <c r="B188" s="103"/>
      <c r="C188" s="95">
        <v>7451969</v>
      </c>
      <c r="D188" s="95" t="s">
        <v>371</v>
      </c>
      <c r="E188" s="103" t="s">
        <v>180</v>
      </c>
      <c r="F188" s="95">
        <v>10</v>
      </c>
      <c r="G188" s="95">
        <v>19</v>
      </c>
      <c r="H188" s="95">
        <v>13.5</v>
      </c>
      <c r="I188" s="95" t="s">
        <v>119</v>
      </c>
      <c r="J188" s="103" t="s">
        <v>120</v>
      </c>
      <c r="K188" s="103" t="s">
        <v>24</v>
      </c>
      <c r="L188" s="96"/>
      <c r="M188" s="128">
        <v>11400</v>
      </c>
      <c r="N188" s="128">
        <v>25000</v>
      </c>
      <c r="O188" s="128">
        <v>25000</v>
      </c>
      <c r="P188" s="98">
        <v>0.93</v>
      </c>
      <c r="Q188" s="98">
        <v>1.72</v>
      </c>
      <c r="R188" s="98">
        <v>1.72</v>
      </c>
      <c r="S188" s="98">
        <v>3.59</v>
      </c>
      <c r="T188" s="98">
        <v>4.25</v>
      </c>
      <c r="U188" s="98">
        <v>4.25</v>
      </c>
      <c r="V188" s="96"/>
      <c r="W188" s="128">
        <v>13100</v>
      </c>
      <c r="X188" s="128">
        <v>14000</v>
      </c>
      <c r="Y188" s="128">
        <v>25000</v>
      </c>
      <c r="Z188" s="98">
        <v>1.5</v>
      </c>
      <c r="AA188" s="98">
        <v>1.62</v>
      </c>
      <c r="AB188" s="98">
        <v>3.56</v>
      </c>
      <c r="AC188" s="98">
        <v>2.83</v>
      </c>
      <c r="AD188" s="98">
        <v>2.5299999999999998</v>
      </c>
      <c r="AE188" s="98">
        <v>2.06</v>
      </c>
      <c r="AF188" s="96"/>
      <c r="AG188" s="128">
        <v>12500</v>
      </c>
      <c r="AH188" s="89"/>
      <c r="AI188" s="128">
        <v>25000</v>
      </c>
      <c r="AJ188" s="98">
        <v>1.6</v>
      </c>
      <c r="AK188" s="57"/>
      <c r="AL188" s="98">
        <v>3.82</v>
      </c>
      <c r="AM188" s="98">
        <v>2.29</v>
      </c>
      <c r="AN188" s="57"/>
      <c r="AO188" s="98">
        <v>1.92</v>
      </c>
      <c r="AP188" s="96"/>
      <c r="AQ188" s="102">
        <f t="shared" si="8"/>
        <v>1</v>
      </c>
      <c r="AR188" s="102">
        <f t="shared" si="9"/>
        <v>1</v>
      </c>
      <c r="AS188" s="96"/>
      <c r="AT188" s="95" t="s">
        <v>143</v>
      </c>
      <c r="AU188" s="147" t="s">
        <v>372</v>
      </c>
      <c r="AV188" s="104" t="s">
        <v>373</v>
      </c>
      <c r="AW188" s="96"/>
      <c r="AX188" s="95">
        <v>-13</v>
      </c>
      <c r="AY188" s="128">
        <v>10000</v>
      </c>
      <c r="AZ188" s="60" t="s">
        <v>145</v>
      </c>
      <c r="BA188" s="128">
        <v>22050</v>
      </c>
      <c r="BB188" s="98">
        <v>1.4</v>
      </c>
      <c r="BC188" s="57"/>
      <c r="BD188" s="98">
        <v>3.52</v>
      </c>
      <c r="BE188" s="98">
        <v>2.09</v>
      </c>
      <c r="BF188" s="60"/>
      <c r="BG188" s="98">
        <v>1.83</v>
      </c>
    </row>
    <row r="189" spans="1:59" ht="12.75" x14ac:dyDescent="0.2">
      <c r="A189" s="95" t="s">
        <v>36</v>
      </c>
      <c r="B189" s="103"/>
      <c r="C189" s="95">
        <v>8996108</v>
      </c>
      <c r="D189" s="95" t="s">
        <v>374</v>
      </c>
      <c r="E189" s="103" t="s">
        <v>180</v>
      </c>
      <c r="F189" s="95">
        <v>10</v>
      </c>
      <c r="G189" s="95">
        <v>19</v>
      </c>
      <c r="H189" s="95">
        <v>13.5</v>
      </c>
      <c r="I189" s="95" t="s">
        <v>119</v>
      </c>
      <c r="J189" s="103" t="s">
        <v>120</v>
      </c>
      <c r="K189" s="103" t="s">
        <v>24</v>
      </c>
      <c r="L189" s="96"/>
      <c r="M189" s="128">
        <v>11400</v>
      </c>
      <c r="N189" s="128">
        <v>25000</v>
      </c>
      <c r="O189" s="128">
        <v>25000</v>
      </c>
      <c r="P189" s="98">
        <v>0.93</v>
      </c>
      <c r="Q189" s="98">
        <v>1.72</v>
      </c>
      <c r="R189" s="98">
        <v>1.72</v>
      </c>
      <c r="S189" s="98">
        <v>3.59</v>
      </c>
      <c r="T189" s="98">
        <v>4.25</v>
      </c>
      <c r="U189" s="98">
        <v>4.25</v>
      </c>
      <c r="V189" s="96"/>
      <c r="W189" s="128">
        <v>13100</v>
      </c>
      <c r="X189" s="128">
        <v>14000</v>
      </c>
      <c r="Y189" s="128">
        <v>25000</v>
      </c>
      <c r="Z189" s="98">
        <v>1.5</v>
      </c>
      <c r="AA189" s="98">
        <v>1.62</v>
      </c>
      <c r="AB189" s="98">
        <v>3.56</v>
      </c>
      <c r="AC189" s="98">
        <v>2.83</v>
      </c>
      <c r="AD189" s="98">
        <v>2.5299999999999998</v>
      </c>
      <c r="AE189" s="98">
        <v>2.06</v>
      </c>
      <c r="AF189" s="96"/>
      <c r="AG189" s="128">
        <v>12500</v>
      </c>
      <c r="AH189" s="89"/>
      <c r="AI189" s="128">
        <v>25000</v>
      </c>
      <c r="AJ189" s="98">
        <v>1.6</v>
      </c>
      <c r="AK189" s="57"/>
      <c r="AL189" s="98">
        <v>3.82</v>
      </c>
      <c r="AM189" s="98">
        <v>2.29</v>
      </c>
      <c r="AN189" s="57"/>
      <c r="AO189" s="98">
        <v>1.92</v>
      </c>
      <c r="AP189" s="96"/>
      <c r="AQ189" s="102">
        <f t="shared" si="8"/>
        <v>1</v>
      </c>
      <c r="AR189" s="102">
        <f t="shared" si="9"/>
        <v>1</v>
      </c>
      <c r="AS189" s="96"/>
      <c r="AT189" s="95" t="s">
        <v>143</v>
      </c>
      <c r="AU189" s="147" t="s">
        <v>372</v>
      </c>
      <c r="AV189" s="104" t="s">
        <v>373</v>
      </c>
      <c r="AW189" s="96"/>
      <c r="AX189" s="95">
        <v>-13</v>
      </c>
      <c r="AY189" s="128">
        <v>10000</v>
      </c>
      <c r="AZ189" s="60" t="s">
        <v>145</v>
      </c>
      <c r="BA189" s="128">
        <v>22050</v>
      </c>
      <c r="BB189" s="98">
        <v>1.4</v>
      </c>
      <c r="BC189" s="57"/>
      <c r="BD189" s="98">
        <v>3.52</v>
      </c>
      <c r="BE189" s="98">
        <v>2.09</v>
      </c>
      <c r="BF189" s="60"/>
      <c r="BG189" s="98">
        <v>1.83</v>
      </c>
    </row>
    <row r="190" spans="1:59" s="34" customFormat="1" ht="12.75" x14ac:dyDescent="0.2">
      <c r="A190" s="95" t="s">
        <v>36</v>
      </c>
      <c r="B190" s="103"/>
      <c r="C190" s="130">
        <v>7434486</v>
      </c>
      <c r="D190" s="130" t="s">
        <v>375</v>
      </c>
      <c r="E190" s="130" t="s">
        <v>370</v>
      </c>
      <c r="F190" s="95">
        <v>10.7</v>
      </c>
      <c r="G190" s="95">
        <v>17.5</v>
      </c>
      <c r="H190" s="95">
        <v>12.7</v>
      </c>
      <c r="I190" s="95" t="s">
        <v>119</v>
      </c>
      <c r="J190" s="149" t="s">
        <v>120</v>
      </c>
      <c r="K190" s="103" t="s">
        <v>24</v>
      </c>
      <c r="L190" s="96"/>
      <c r="M190" s="145">
        <v>22500</v>
      </c>
      <c r="N190" s="145">
        <v>45000</v>
      </c>
      <c r="O190" s="145">
        <v>45000</v>
      </c>
      <c r="P190" s="142">
        <v>1.3</v>
      </c>
      <c r="Q190" s="142">
        <v>3.8</v>
      </c>
      <c r="R190" s="142">
        <v>3.8</v>
      </c>
      <c r="S190" s="142">
        <v>5.07</v>
      </c>
      <c r="T190" s="142">
        <v>3.48</v>
      </c>
      <c r="U190" s="142">
        <v>3.48</v>
      </c>
      <c r="V190" s="96"/>
      <c r="W190" s="145">
        <v>22500</v>
      </c>
      <c r="X190" s="145">
        <v>35000</v>
      </c>
      <c r="Y190" s="145">
        <v>45000</v>
      </c>
      <c r="Z190" s="142">
        <v>2.15</v>
      </c>
      <c r="AA190" s="142">
        <v>4.05</v>
      </c>
      <c r="AB190" s="142">
        <v>5.35</v>
      </c>
      <c r="AC190" s="142">
        <v>3.07</v>
      </c>
      <c r="AD190" s="142">
        <v>2.54</v>
      </c>
      <c r="AE190" s="142">
        <v>2.4700000000000002</v>
      </c>
      <c r="AF190" s="96"/>
      <c r="AG190" s="145">
        <v>22500</v>
      </c>
      <c r="AH190" s="89"/>
      <c r="AI190" s="145">
        <v>45000</v>
      </c>
      <c r="AJ190" s="142">
        <v>2.62</v>
      </c>
      <c r="AK190" s="57"/>
      <c r="AL190" s="142">
        <v>6.21</v>
      </c>
      <c r="AM190" s="142">
        <v>2.52</v>
      </c>
      <c r="AN190" s="57"/>
      <c r="AO190" s="142">
        <v>2.16</v>
      </c>
      <c r="AP190" s="96"/>
      <c r="AQ190" s="102">
        <f t="shared" si="8"/>
        <v>1</v>
      </c>
      <c r="AR190" s="102">
        <f t="shared" si="9"/>
        <v>1</v>
      </c>
      <c r="AS190" s="96"/>
      <c r="AT190" s="95" t="s">
        <v>124</v>
      </c>
      <c r="AU190" s="95"/>
      <c r="AV190" s="150"/>
      <c r="AW190" s="96"/>
      <c r="AX190" s="95">
        <v>-13</v>
      </c>
      <c r="AY190" s="145">
        <v>22500</v>
      </c>
      <c r="AZ190" s="60" t="s">
        <v>145</v>
      </c>
      <c r="BA190" s="145">
        <v>33800</v>
      </c>
      <c r="BB190" s="142">
        <v>3.14</v>
      </c>
      <c r="BC190" s="57"/>
      <c r="BD190" s="142">
        <v>5.32</v>
      </c>
      <c r="BE190" s="142">
        <v>2.1</v>
      </c>
      <c r="BF190" s="60"/>
      <c r="BG190" s="142">
        <v>1.89</v>
      </c>
    </row>
    <row r="191" spans="1:59" s="34" customFormat="1" ht="12.75" x14ac:dyDescent="0.2">
      <c r="A191" s="95" t="s">
        <v>36</v>
      </c>
      <c r="B191" s="103"/>
      <c r="C191" s="95">
        <v>7451794</v>
      </c>
      <c r="D191" s="95" t="s">
        <v>42</v>
      </c>
      <c r="E191" s="103" t="s">
        <v>180</v>
      </c>
      <c r="F191" s="95">
        <v>11</v>
      </c>
      <c r="G191" s="95">
        <v>18</v>
      </c>
      <c r="H191" s="95">
        <v>12.5</v>
      </c>
      <c r="I191" s="95" t="s">
        <v>119</v>
      </c>
      <c r="J191" s="103" t="s">
        <v>120</v>
      </c>
      <c r="K191" s="103" t="s">
        <v>24</v>
      </c>
      <c r="L191" s="96"/>
      <c r="M191" s="128">
        <v>11400</v>
      </c>
      <c r="N191" s="128">
        <v>28600</v>
      </c>
      <c r="O191" s="128">
        <v>28600</v>
      </c>
      <c r="P191" s="98">
        <v>0.93</v>
      </c>
      <c r="Q191" s="98">
        <v>2.1</v>
      </c>
      <c r="R191" s="98">
        <v>2.1</v>
      </c>
      <c r="S191" s="98">
        <v>3.59</v>
      </c>
      <c r="T191" s="98">
        <v>4</v>
      </c>
      <c r="U191" s="98">
        <v>4</v>
      </c>
      <c r="V191" s="96"/>
      <c r="W191" s="128">
        <v>13100</v>
      </c>
      <c r="X191" s="128">
        <v>18000</v>
      </c>
      <c r="Y191" s="128">
        <v>28600</v>
      </c>
      <c r="Z191" s="98">
        <v>1.5</v>
      </c>
      <c r="AA191" s="98">
        <v>1.99</v>
      </c>
      <c r="AB191" s="98">
        <v>4.1900000000000004</v>
      </c>
      <c r="AC191" s="98">
        <v>2.83</v>
      </c>
      <c r="AD191" s="98">
        <v>2.65</v>
      </c>
      <c r="AE191" s="98">
        <v>2</v>
      </c>
      <c r="AF191" s="96"/>
      <c r="AG191" s="128">
        <v>12500</v>
      </c>
      <c r="AH191" s="89"/>
      <c r="AI191" s="128">
        <v>28600</v>
      </c>
      <c r="AJ191" s="98">
        <v>1.6</v>
      </c>
      <c r="AK191" s="57"/>
      <c r="AL191" s="98">
        <v>4.79</v>
      </c>
      <c r="AM191" s="98">
        <v>2.29</v>
      </c>
      <c r="AN191" s="57"/>
      <c r="AO191" s="98">
        <v>1.75</v>
      </c>
      <c r="AP191" s="96"/>
      <c r="AQ191" s="102">
        <f t="shared" si="8"/>
        <v>1</v>
      </c>
      <c r="AR191" s="102">
        <f t="shared" si="9"/>
        <v>1</v>
      </c>
      <c r="AS191" s="96"/>
      <c r="AT191" s="95" t="s">
        <v>143</v>
      </c>
      <c r="AU191" s="147" t="s">
        <v>372</v>
      </c>
      <c r="AV191" s="151" t="s">
        <v>373</v>
      </c>
      <c r="AW191" s="96"/>
      <c r="AX191" s="95">
        <v>-13</v>
      </c>
      <c r="AY191" s="128">
        <v>10000</v>
      </c>
      <c r="AZ191" s="60" t="s">
        <v>145</v>
      </c>
      <c r="BA191" s="128">
        <v>25225</v>
      </c>
      <c r="BB191" s="98">
        <v>1.4</v>
      </c>
      <c r="BC191" s="57"/>
      <c r="BD191" s="98">
        <v>4.49</v>
      </c>
      <c r="BE191" s="98">
        <v>2.09</v>
      </c>
      <c r="BF191" s="60"/>
      <c r="BG191" s="98">
        <v>1.64</v>
      </c>
    </row>
    <row r="192" spans="1:59" s="34" customFormat="1" ht="12.75" x14ac:dyDescent="0.2">
      <c r="A192" s="95" t="s">
        <v>36</v>
      </c>
      <c r="B192" s="103"/>
      <c r="C192" s="95">
        <v>8993522</v>
      </c>
      <c r="D192" s="95" t="s">
        <v>376</v>
      </c>
      <c r="E192" s="103" t="s">
        <v>180</v>
      </c>
      <c r="F192" s="95">
        <v>11</v>
      </c>
      <c r="G192" s="95">
        <v>18</v>
      </c>
      <c r="H192" s="95">
        <v>12.5</v>
      </c>
      <c r="I192" s="95" t="s">
        <v>119</v>
      </c>
      <c r="J192" s="103" t="s">
        <v>120</v>
      </c>
      <c r="K192" s="103" t="s">
        <v>24</v>
      </c>
      <c r="L192" s="96"/>
      <c r="M192" s="128">
        <v>11400</v>
      </c>
      <c r="N192" s="128">
        <v>28600</v>
      </c>
      <c r="O192" s="128">
        <v>28600</v>
      </c>
      <c r="P192" s="98">
        <v>0.93</v>
      </c>
      <c r="Q192" s="98">
        <v>2.1</v>
      </c>
      <c r="R192" s="98">
        <v>2.1</v>
      </c>
      <c r="S192" s="98">
        <v>3.59</v>
      </c>
      <c r="T192" s="98">
        <v>4</v>
      </c>
      <c r="U192" s="98">
        <v>4</v>
      </c>
      <c r="V192" s="96"/>
      <c r="W192" s="128">
        <v>13100</v>
      </c>
      <c r="X192" s="128">
        <v>18000</v>
      </c>
      <c r="Y192" s="128">
        <v>28600</v>
      </c>
      <c r="Z192" s="98">
        <v>1.5</v>
      </c>
      <c r="AA192" s="98">
        <v>1.99</v>
      </c>
      <c r="AB192" s="98">
        <v>4.1900000000000004</v>
      </c>
      <c r="AC192" s="98">
        <v>2.83</v>
      </c>
      <c r="AD192" s="98">
        <v>2.65</v>
      </c>
      <c r="AE192" s="98">
        <v>2</v>
      </c>
      <c r="AF192" s="96"/>
      <c r="AG192" s="128">
        <v>12500</v>
      </c>
      <c r="AH192" s="89"/>
      <c r="AI192" s="128">
        <v>28600</v>
      </c>
      <c r="AJ192" s="98">
        <v>1.6</v>
      </c>
      <c r="AK192" s="57"/>
      <c r="AL192" s="98">
        <v>4.79</v>
      </c>
      <c r="AM192" s="98">
        <v>2.29</v>
      </c>
      <c r="AN192" s="57"/>
      <c r="AO192" s="98">
        <v>1.75</v>
      </c>
      <c r="AP192" s="96"/>
      <c r="AQ192" s="102">
        <f t="shared" si="8"/>
        <v>1</v>
      </c>
      <c r="AR192" s="102">
        <f t="shared" si="9"/>
        <v>1</v>
      </c>
      <c r="AS192" s="96"/>
      <c r="AT192" s="95" t="s">
        <v>143</v>
      </c>
      <c r="AU192" s="147" t="s">
        <v>372</v>
      </c>
      <c r="AV192" s="151" t="s">
        <v>373</v>
      </c>
      <c r="AW192" s="96"/>
      <c r="AX192" s="95">
        <v>-13</v>
      </c>
      <c r="AY192" s="128">
        <v>10000</v>
      </c>
      <c r="AZ192" s="60" t="s">
        <v>145</v>
      </c>
      <c r="BA192" s="128">
        <v>25225</v>
      </c>
      <c r="BB192" s="98">
        <v>1.4</v>
      </c>
      <c r="BC192" s="57"/>
      <c r="BD192" s="98">
        <v>4.49</v>
      </c>
      <c r="BE192" s="98">
        <v>2.09</v>
      </c>
      <c r="BF192" s="60"/>
      <c r="BG192" s="98">
        <v>1.64</v>
      </c>
    </row>
    <row r="193" spans="1:59" s="34" customFormat="1" ht="12.75" x14ac:dyDescent="0.2">
      <c r="A193" s="95" t="s">
        <v>36</v>
      </c>
      <c r="B193" s="103"/>
      <c r="C193" s="95">
        <v>7434477</v>
      </c>
      <c r="D193" s="95" t="s">
        <v>377</v>
      </c>
      <c r="E193" s="103" t="s">
        <v>180</v>
      </c>
      <c r="F193" s="95">
        <v>11</v>
      </c>
      <c r="G193" s="95">
        <v>19</v>
      </c>
      <c r="H193" s="95">
        <v>13.4</v>
      </c>
      <c r="I193" s="95" t="s">
        <v>119</v>
      </c>
      <c r="J193" s="103" t="s">
        <v>120</v>
      </c>
      <c r="K193" s="103" t="s">
        <v>24</v>
      </c>
      <c r="L193" s="96"/>
      <c r="M193" s="128">
        <v>24000</v>
      </c>
      <c r="N193" s="128">
        <v>48000</v>
      </c>
      <c r="O193" s="128">
        <v>48000</v>
      </c>
      <c r="P193" s="98">
        <v>1.17</v>
      </c>
      <c r="Q193" s="98">
        <v>3.43</v>
      </c>
      <c r="R193" s="98">
        <v>3.43</v>
      </c>
      <c r="S193" s="98">
        <v>6.01</v>
      </c>
      <c r="T193" s="98">
        <v>4.0999999999999996</v>
      </c>
      <c r="U193" s="98">
        <v>4.0999999999999996</v>
      </c>
      <c r="V193" s="96"/>
      <c r="W193" s="128">
        <v>24000</v>
      </c>
      <c r="X193" s="128">
        <v>35800</v>
      </c>
      <c r="Y193" s="128">
        <v>48000</v>
      </c>
      <c r="Z193" s="98">
        <v>1.66</v>
      </c>
      <c r="AA193" s="98">
        <v>3.65</v>
      </c>
      <c r="AB193" s="98">
        <v>4.87</v>
      </c>
      <c r="AC193" s="98">
        <v>4.2300000000000004</v>
      </c>
      <c r="AD193" s="98">
        <v>2.87</v>
      </c>
      <c r="AE193" s="98">
        <v>2.89</v>
      </c>
      <c r="AF193" s="96"/>
      <c r="AG193" s="128">
        <v>24000</v>
      </c>
      <c r="AH193" s="89"/>
      <c r="AI193" s="128">
        <v>48000</v>
      </c>
      <c r="AJ193" s="98">
        <v>1.91</v>
      </c>
      <c r="AK193" s="57"/>
      <c r="AL193" s="98">
        <v>5.61</v>
      </c>
      <c r="AM193" s="98">
        <v>3.69</v>
      </c>
      <c r="AN193" s="57"/>
      <c r="AO193" s="98">
        <v>2.5099999999999998</v>
      </c>
      <c r="AP193" s="96"/>
      <c r="AQ193" s="102">
        <f t="shared" si="8"/>
        <v>1</v>
      </c>
      <c r="AR193" s="102">
        <f t="shared" si="9"/>
        <v>1</v>
      </c>
      <c r="AS193" s="96"/>
      <c r="AT193" s="95" t="s">
        <v>143</v>
      </c>
      <c r="AU193" s="147" t="s">
        <v>378</v>
      </c>
      <c r="AV193" s="151" t="s">
        <v>373</v>
      </c>
      <c r="AW193" s="96"/>
      <c r="AX193" s="95">
        <v>-13</v>
      </c>
      <c r="AY193" s="128">
        <v>24000</v>
      </c>
      <c r="AZ193" s="60" t="s">
        <v>145</v>
      </c>
      <c r="BA193" s="128">
        <v>36000</v>
      </c>
      <c r="BB193" s="98">
        <v>2.5</v>
      </c>
      <c r="BC193" s="57"/>
      <c r="BD193" s="98">
        <v>4.8</v>
      </c>
      <c r="BE193" s="98">
        <v>2.81</v>
      </c>
      <c r="BF193" s="60"/>
      <c r="BG193" s="98">
        <v>2.2000000000000002</v>
      </c>
    </row>
    <row r="194" spans="1:59" s="34" customFormat="1" ht="12.75" x14ac:dyDescent="0.2">
      <c r="A194" s="95" t="s">
        <v>36</v>
      </c>
      <c r="B194" s="103"/>
      <c r="C194" s="95">
        <v>7434482</v>
      </c>
      <c r="D194" s="95" t="s">
        <v>375</v>
      </c>
      <c r="E194" s="103" t="s">
        <v>180</v>
      </c>
      <c r="F194" s="95">
        <v>11.3</v>
      </c>
      <c r="G194" s="95">
        <v>19.100000000000001</v>
      </c>
      <c r="H194" s="95">
        <v>14</v>
      </c>
      <c r="I194" s="95" t="s">
        <v>119</v>
      </c>
      <c r="J194" s="103" t="s">
        <v>120</v>
      </c>
      <c r="K194" s="103" t="s">
        <v>24</v>
      </c>
      <c r="L194" s="96"/>
      <c r="M194" s="128">
        <v>22500</v>
      </c>
      <c r="N194" s="128">
        <v>45000</v>
      </c>
      <c r="O194" s="128">
        <v>45000</v>
      </c>
      <c r="P194" s="98">
        <v>1.0900000000000001</v>
      </c>
      <c r="Q194" s="98">
        <v>3.34</v>
      </c>
      <c r="R194" s="98">
        <v>3.34</v>
      </c>
      <c r="S194" s="98">
        <v>6.05</v>
      </c>
      <c r="T194" s="98">
        <v>3.95</v>
      </c>
      <c r="U194" s="98">
        <v>3.95</v>
      </c>
      <c r="V194" s="96"/>
      <c r="W194" s="128">
        <v>22500</v>
      </c>
      <c r="X194" s="128">
        <v>34000</v>
      </c>
      <c r="Y194" s="128">
        <v>45000</v>
      </c>
      <c r="Z194" s="98">
        <v>1.55</v>
      </c>
      <c r="AA194" s="98">
        <v>3.5</v>
      </c>
      <c r="AB194" s="98">
        <v>4.74</v>
      </c>
      <c r="AC194" s="98">
        <v>4.26</v>
      </c>
      <c r="AD194" s="98">
        <v>2.85</v>
      </c>
      <c r="AE194" s="98">
        <v>2.78</v>
      </c>
      <c r="AF194" s="96"/>
      <c r="AG194" s="128">
        <v>22500</v>
      </c>
      <c r="AH194" s="89"/>
      <c r="AI194" s="128">
        <v>45000</v>
      </c>
      <c r="AJ194" s="98">
        <v>1.78</v>
      </c>
      <c r="AK194" s="57"/>
      <c r="AL194" s="98">
        <v>5.46</v>
      </c>
      <c r="AM194" s="98">
        <v>3.71</v>
      </c>
      <c r="AN194" s="57"/>
      <c r="AO194" s="98">
        <v>2.41</v>
      </c>
      <c r="AP194" s="96"/>
      <c r="AQ194" s="102">
        <f t="shared" si="8"/>
        <v>1</v>
      </c>
      <c r="AR194" s="102">
        <f t="shared" si="9"/>
        <v>1</v>
      </c>
      <c r="AS194" s="96"/>
      <c r="AT194" s="95" t="s">
        <v>143</v>
      </c>
      <c r="AU194" s="147" t="s">
        <v>378</v>
      </c>
      <c r="AV194" s="151" t="s">
        <v>373</v>
      </c>
      <c r="AW194" s="96"/>
      <c r="AX194" s="95">
        <v>-13</v>
      </c>
      <c r="AY194" s="128">
        <v>22500</v>
      </c>
      <c r="AZ194" s="60" t="s">
        <v>145</v>
      </c>
      <c r="BA194" s="128">
        <v>33800</v>
      </c>
      <c r="BB194" s="98">
        <v>2.33</v>
      </c>
      <c r="BC194" s="57"/>
      <c r="BD194" s="98">
        <v>4.68</v>
      </c>
      <c r="BE194" s="98">
        <v>2.83</v>
      </c>
      <c r="BF194" s="60"/>
      <c r="BG194" s="98">
        <v>2.12</v>
      </c>
    </row>
    <row r="195" spans="1:59" s="34" customFormat="1" ht="12.75" x14ac:dyDescent="0.2">
      <c r="A195" s="95" t="s">
        <v>116</v>
      </c>
      <c r="B195" s="95"/>
      <c r="C195" s="95">
        <v>6749789</v>
      </c>
      <c r="D195" s="95" t="s">
        <v>379</v>
      </c>
      <c r="E195" s="95" t="s">
        <v>380</v>
      </c>
      <c r="F195" s="95">
        <v>10</v>
      </c>
      <c r="G195" s="95">
        <v>19.25</v>
      </c>
      <c r="H195" s="95">
        <v>13.75</v>
      </c>
      <c r="I195" s="95" t="s">
        <v>119</v>
      </c>
      <c r="J195" s="95" t="s">
        <v>170</v>
      </c>
      <c r="K195" s="95" t="s">
        <v>124</v>
      </c>
      <c r="L195" s="96"/>
      <c r="M195" s="97">
        <v>7800</v>
      </c>
      <c r="N195" s="97">
        <v>20200</v>
      </c>
      <c r="O195" s="97">
        <v>21900</v>
      </c>
      <c r="P195" s="98">
        <v>0.5</v>
      </c>
      <c r="Q195" s="98">
        <v>1.64</v>
      </c>
      <c r="R195" s="98">
        <v>1.56</v>
      </c>
      <c r="S195" s="98">
        <v>4.58</v>
      </c>
      <c r="T195" s="98">
        <v>3.61</v>
      </c>
      <c r="U195" s="98">
        <v>4.12</v>
      </c>
      <c r="V195" s="96"/>
      <c r="W195" s="97">
        <v>11430</v>
      </c>
      <c r="X195" s="97">
        <v>16800</v>
      </c>
      <c r="Y195" s="97">
        <v>16800</v>
      </c>
      <c r="Z195" s="98">
        <v>1.18</v>
      </c>
      <c r="AA195" s="98">
        <v>1.97</v>
      </c>
      <c r="AB195" s="98">
        <v>1.91</v>
      </c>
      <c r="AC195" s="98">
        <v>2.84</v>
      </c>
      <c r="AD195" s="98">
        <v>2.5</v>
      </c>
      <c r="AE195" s="98">
        <v>2.58</v>
      </c>
      <c r="AF195" s="96"/>
      <c r="AG195" s="97">
        <v>11176</v>
      </c>
      <c r="AH195" s="89"/>
      <c r="AI195" s="97">
        <v>13000</v>
      </c>
      <c r="AJ195" s="98">
        <v>1.58</v>
      </c>
      <c r="AK195" s="57"/>
      <c r="AL195" s="98">
        <v>1.84</v>
      </c>
      <c r="AM195" s="98">
        <v>2.08</v>
      </c>
      <c r="AN195" s="57"/>
      <c r="AO195" s="98">
        <v>2.08</v>
      </c>
      <c r="AP195" s="96"/>
      <c r="AQ195" s="102">
        <f t="shared" si="8"/>
        <v>0.59360730593607303</v>
      </c>
      <c r="AR195" s="102">
        <f t="shared" si="9"/>
        <v>0.77380952380952384</v>
      </c>
      <c r="AS195" s="96"/>
      <c r="AT195" s="95" t="s">
        <v>124</v>
      </c>
      <c r="AU195" s="95"/>
      <c r="AV195" s="151"/>
      <c r="AW195" s="152"/>
      <c r="AX195" s="95" t="s">
        <v>124</v>
      </c>
      <c r="AY195" s="95"/>
      <c r="AZ195" s="60"/>
      <c r="BA195" s="95"/>
      <c r="BB195" s="95"/>
      <c r="BC195" s="60"/>
      <c r="BD195" s="95"/>
      <c r="BE195" s="95"/>
      <c r="BF195" s="60"/>
      <c r="BG195" s="95"/>
    </row>
    <row r="196" spans="1:59" s="34" customFormat="1" ht="12.75" x14ac:dyDescent="0.2">
      <c r="A196" s="95" t="s">
        <v>116</v>
      </c>
      <c r="B196" s="95"/>
      <c r="C196" s="95">
        <v>6992577</v>
      </c>
      <c r="D196" s="95" t="s">
        <v>381</v>
      </c>
      <c r="E196" s="95" t="s">
        <v>380</v>
      </c>
      <c r="F196" s="95">
        <v>10</v>
      </c>
      <c r="G196" s="95">
        <v>20</v>
      </c>
      <c r="H196" s="95">
        <v>13</v>
      </c>
      <c r="I196" s="95" t="s">
        <v>119</v>
      </c>
      <c r="J196" s="95" t="s">
        <v>170</v>
      </c>
      <c r="K196" s="95" t="s">
        <v>124</v>
      </c>
      <c r="L196" s="96"/>
      <c r="M196" s="97">
        <v>8400</v>
      </c>
      <c r="N196" s="97">
        <v>32600</v>
      </c>
      <c r="O196" s="97">
        <v>33900</v>
      </c>
      <c r="P196" s="98">
        <v>0.5</v>
      </c>
      <c r="Q196" s="98">
        <v>2.81</v>
      </c>
      <c r="R196" s="98">
        <v>2.5499999999999998</v>
      </c>
      <c r="S196" s="98">
        <v>4.92</v>
      </c>
      <c r="T196" s="98">
        <v>3.4</v>
      </c>
      <c r="U196" s="98">
        <v>3.9</v>
      </c>
      <c r="V196" s="96"/>
      <c r="W196" s="97">
        <v>15930</v>
      </c>
      <c r="X196" s="97">
        <v>26200</v>
      </c>
      <c r="Y196" s="97">
        <v>26400</v>
      </c>
      <c r="Z196" s="98">
        <v>1.85</v>
      </c>
      <c r="AA196" s="98">
        <v>3.34</v>
      </c>
      <c r="AB196" s="98">
        <v>3.3</v>
      </c>
      <c r="AC196" s="98">
        <v>2.52</v>
      </c>
      <c r="AD196" s="98">
        <v>2.2999999999999998</v>
      </c>
      <c r="AE196" s="98">
        <v>2.34</v>
      </c>
      <c r="AF196" s="96"/>
      <c r="AG196" s="97">
        <v>16688</v>
      </c>
      <c r="AH196" s="89"/>
      <c r="AI196" s="97">
        <v>20160</v>
      </c>
      <c r="AJ196" s="98">
        <v>2.64</v>
      </c>
      <c r="AK196" s="57"/>
      <c r="AL196" s="98">
        <v>3.16</v>
      </c>
      <c r="AM196" s="98">
        <v>1.86</v>
      </c>
      <c r="AN196" s="57"/>
      <c r="AO196" s="98">
        <v>1.86</v>
      </c>
      <c r="AP196" s="96"/>
      <c r="AQ196" s="102">
        <f t="shared" si="8"/>
        <v>0.59469026548672566</v>
      </c>
      <c r="AR196" s="102">
        <f t="shared" si="9"/>
        <v>0.76363636363636367</v>
      </c>
      <c r="AS196" s="96"/>
      <c r="AT196" s="95" t="s">
        <v>124</v>
      </c>
      <c r="AU196" s="95"/>
      <c r="AV196" s="151"/>
      <c r="AW196" s="96"/>
      <c r="AX196" s="95" t="s">
        <v>124</v>
      </c>
      <c r="AY196" s="95"/>
      <c r="AZ196" s="60"/>
      <c r="BA196" s="95"/>
      <c r="BB196" s="95"/>
      <c r="BC196" s="60"/>
      <c r="BD196" s="95"/>
      <c r="BE196" s="95"/>
      <c r="BF196" s="60"/>
      <c r="BG196" s="95"/>
    </row>
    <row r="197" spans="1:59" s="34" customFormat="1" ht="12.75" x14ac:dyDescent="0.2">
      <c r="A197" s="95" t="s">
        <v>116</v>
      </c>
      <c r="B197" s="95"/>
      <c r="C197" s="95">
        <v>7599436</v>
      </c>
      <c r="D197" s="95" t="s">
        <v>381</v>
      </c>
      <c r="E197" s="95" t="s">
        <v>382</v>
      </c>
      <c r="F197" s="95">
        <v>10</v>
      </c>
      <c r="G197" s="95">
        <v>20.75</v>
      </c>
      <c r="H197" s="95">
        <v>13.5</v>
      </c>
      <c r="I197" s="95" t="s">
        <v>119</v>
      </c>
      <c r="J197" s="95" t="s">
        <v>170</v>
      </c>
      <c r="K197" s="95" t="s">
        <v>124</v>
      </c>
      <c r="L197" s="96"/>
      <c r="M197" s="97">
        <v>8400</v>
      </c>
      <c r="N197" s="97">
        <v>33800</v>
      </c>
      <c r="O197" s="97">
        <v>32800</v>
      </c>
      <c r="P197" s="98">
        <v>0.5</v>
      </c>
      <c r="Q197" s="98">
        <v>2.83</v>
      </c>
      <c r="R197" s="98">
        <v>2.38</v>
      </c>
      <c r="S197" s="98">
        <v>4.92</v>
      </c>
      <c r="T197" s="98">
        <v>3.5</v>
      </c>
      <c r="U197" s="98">
        <v>4.04</v>
      </c>
      <c r="V197" s="96"/>
      <c r="W197" s="97">
        <v>15820</v>
      </c>
      <c r="X197" s="97">
        <v>25400</v>
      </c>
      <c r="Y197" s="97">
        <v>25700</v>
      </c>
      <c r="Z197" s="98">
        <v>1.78</v>
      </c>
      <c r="AA197" s="98">
        <v>3.1</v>
      </c>
      <c r="AB197" s="98">
        <v>3.12</v>
      </c>
      <c r="AC197" s="98">
        <v>2.6</v>
      </c>
      <c r="AD197" s="98">
        <v>2.4</v>
      </c>
      <c r="AE197" s="98">
        <v>2.42</v>
      </c>
      <c r="AF197" s="96"/>
      <c r="AG197" s="97">
        <v>16548</v>
      </c>
      <c r="AH197" s="89"/>
      <c r="AI197" s="97">
        <v>19800</v>
      </c>
      <c r="AJ197" s="98">
        <v>2.54</v>
      </c>
      <c r="AK197" s="57"/>
      <c r="AL197" s="98">
        <v>3</v>
      </c>
      <c r="AM197" s="98">
        <v>1.9</v>
      </c>
      <c r="AN197" s="57"/>
      <c r="AO197" s="98">
        <v>1.94</v>
      </c>
      <c r="AP197" s="96"/>
      <c r="AQ197" s="102">
        <f t="shared" si="8"/>
        <v>0.60365853658536583</v>
      </c>
      <c r="AR197" s="102">
        <f t="shared" si="9"/>
        <v>0.77042801556420237</v>
      </c>
      <c r="AS197" s="96"/>
      <c r="AT197" s="95" t="s">
        <v>124</v>
      </c>
      <c r="AU197" s="95"/>
      <c r="AV197" s="151"/>
      <c r="AW197" s="96"/>
      <c r="AX197" s="95" t="s">
        <v>124</v>
      </c>
      <c r="AY197" s="95"/>
      <c r="AZ197" s="60"/>
      <c r="BA197" s="95"/>
      <c r="BB197" s="95"/>
      <c r="BC197" s="60"/>
      <c r="BD197" s="95"/>
      <c r="BE197" s="95"/>
      <c r="BF197" s="60"/>
      <c r="BG197" s="95"/>
    </row>
    <row r="198" spans="1:59" s="34" customFormat="1" ht="12.75" x14ac:dyDescent="0.2">
      <c r="A198" s="95" t="s">
        <v>116</v>
      </c>
      <c r="B198" s="95"/>
      <c r="C198" s="95">
        <v>7125570</v>
      </c>
      <c r="D198" s="95" t="s">
        <v>381</v>
      </c>
      <c r="E198" s="95" t="s">
        <v>383</v>
      </c>
      <c r="F198" s="95">
        <v>10</v>
      </c>
      <c r="G198" s="95">
        <v>18.5</v>
      </c>
      <c r="H198" s="95">
        <v>12.5</v>
      </c>
      <c r="I198" s="95" t="s">
        <v>119</v>
      </c>
      <c r="J198" s="95" t="s">
        <v>170</v>
      </c>
      <c r="K198" s="95" t="s">
        <v>124</v>
      </c>
      <c r="L198" s="96"/>
      <c r="M198" s="97">
        <v>8500</v>
      </c>
      <c r="N198" s="97">
        <v>31000</v>
      </c>
      <c r="O198" s="97">
        <v>33500</v>
      </c>
      <c r="P198" s="98">
        <v>0.55000000000000004</v>
      </c>
      <c r="Q198" s="98">
        <v>2.93</v>
      </c>
      <c r="R198" s="98">
        <v>2.73</v>
      </c>
      <c r="S198" s="98">
        <v>4.5199999999999996</v>
      </c>
      <c r="T198" s="98">
        <v>3.1</v>
      </c>
      <c r="U198" s="98">
        <v>3.6</v>
      </c>
      <c r="V198" s="96"/>
      <c r="W198" s="97">
        <v>16150</v>
      </c>
      <c r="X198" s="97">
        <v>26000</v>
      </c>
      <c r="Y198" s="97">
        <v>26300</v>
      </c>
      <c r="Z198" s="98">
        <v>1.98</v>
      </c>
      <c r="AA198" s="98">
        <v>3.46</v>
      </c>
      <c r="AB198" s="98">
        <v>3.51</v>
      </c>
      <c r="AC198" s="98">
        <v>2.38</v>
      </c>
      <c r="AD198" s="98">
        <v>2.2000000000000002</v>
      </c>
      <c r="AE198" s="98">
        <v>2.2000000000000002</v>
      </c>
      <c r="AF198" s="96"/>
      <c r="AG198" s="97">
        <v>16934</v>
      </c>
      <c r="AH198" s="89"/>
      <c r="AI198" s="97">
        <v>20300</v>
      </c>
      <c r="AJ198" s="98">
        <v>2.82</v>
      </c>
      <c r="AK198" s="57"/>
      <c r="AL198" s="98">
        <v>3.36</v>
      </c>
      <c r="AM198" s="98">
        <v>1.76</v>
      </c>
      <c r="AN198" s="57"/>
      <c r="AO198" s="98">
        <v>1.78</v>
      </c>
      <c r="AP198" s="96"/>
      <c r="AQ198" s="102">
        <f t="shared" si="8"/>
        <v>0.60597014925373138</v>
      </c>
      <c r="AR198" s="102">
        <f t="shared" si="9"/>
        <v>0.77186311787072248</v>
      </c>
      <c r="AS198" s="96"/>
      <c r="AT198" s="95" t="s">
        <v>124</v>
      </c>
      <c r="AU198" s="95"/>
      <c r="AV198" s="151"/>
      <c r="AW198" s="96"/>
      <c r="AX198" s="95" t="s">
        <v>124</v>
      </c>
      <c r="AY198" s="95"/>
      <c r="AZ198" s="60"/>
      <c r="BA198" s="95"/>
      <c r="BB198" s="95"/>
      <c r="BC198" s="60"/>
      <c r="BD198" s="95"/>
      <c r="BE198" s="95"/>
      <c r="BF198" s="60"/>
      <c r="BG198" s="95"/>
    </row>
    <row r="199" spans="1:59" s="34" customFormat="1" ht="12.75" x14ac:dyDescent="0.2">
      <c r="A199" s="95" t="s">
        <v>116</v>
      </c>
      <c r="B199" s="95"/>
      <c r="C199" s="95">
        <v>6796524</v>
      </c>
      <c r="D199" s="95" t="s">
        <v>381</v>
      </c>
      <c r="E199" s="95" t="s">
        <v>384</v>
      </c>
      <c r="F199" s="95">
        <v>10</v>
      </c>
      <c r="G199" s="95">
        <v>20</v>
      </c>
      <c r="H199" s="95">
        <v>13</v>
      </c>
      <c r="I199" s="95" t="s">
        <v>119</v>
      </c>
      <c r="J199" s="95" t="s">
        <v>170</v>
      </c>
      <c r="K199" s="95" t="s">
        <v>124</v>
      </c>
      <c r="L199" s="96"/>
      <c r="M199" s="97">
        <v>8300</v>
      </c>
      <c r="N199" s="97">
        <v>32000</v>
      </c>
      <c r="O199" s="97">
        <v>33100</v>
      </c>
      <c r="P199" s="98">
        <v>0.49</v>
      </c>
      <c r="Q199" s="98">
        <v>2.93</v>
      </c>
      <c r="R199" s="98">
        <v>2.57</v>
      </c>
      <c r="S199" s="98">
        <v>4.96</v>
      </c>
      <c r="T199" s="98">
        <v>3.2</v>
      </c>
      <c r="U199" s="98">
        <v>3.78</v>
      </c>
      <c r="V199" s="96"/>
      <c r="W199" s="97">
        <v>15710</v>
      </c>
      <c r="X199" s="97">
        <v>25800</v>
      </c>
      <c r="Y199" s="97">
        <v>25900</v>
      </c>
      <c r="Z199" s="98">
        <v>1.88</v>
      </c>
      <c r="AA199" s="98">
        <v>3.44</v>
      </c>
      <c r="AB199" s="98">
        <v>3.35</v>
      </c>
      <c r="AC199" s="98">
        <v>2.44</v>
      </c>
      <c r="AD199" s="98">
        <v>2.2000000000000002</v>
      </c>
      <c r="AE199" s="98">
        <v>2.2599999999999998</v>
      </c>
      <c r="AF199" s="96"/>
      <c r="AG199" s="97">
        <v>16488</v>
      </c>
      <c r="AH199" s="89"/>
      <c r="AI199" s="97">
        <v>19800</v>
      </c>
      <c r="AJ199" s="98">
        <v>2.7</v>
      </c>
      <c r="AK199" s="57"/>
      <c r="AL199" s="98">
        <v>3.22</v>
      </c>
      <c r="AM199" s="98">
        <v>1.78</v>
      </c>
      <c r="AN199" s="57"/>
      <c r="AO199" s="98">
        <v>1.8</v>
      </c>
      <c r="AP199" s="96"/>
      <c r="AQ199" s="102">
        <f t="shared" si="8"/>
        <v>0.59818731117824775</v>
      </c>
      <c r="AR199" s="102">
        <f t="shared" si="9"/>
        <v>0.76447876447876451</v>
      </c>
      <c r="AS199" s="96"/>
      <c r="AT199" s="95" t="s">
        <v>124</v>
      </c>
      <c r="AU199" s="95"/>
      <c r="AV199" s="151"/>
      <c r="AW199" s="96"/>
      <c r="AX199" s="95" t="s">
        <v>124</v>
      </c>
      <c r="AY199" s="95"/>
      <c r="AZ199" s="60"/>
      <c r="BA199" s="95"/>
      <c r="BB199" s="95"/>
      <c r="BC199" s="60"/>
      <c r="BD199" s="95"/>
      <c r="BE199" s="95"/>
      <c r="BF199" s="60"/>
      <c r="BG199" s="95"/>
    </row>
    <row r="200" spans="1:59" s="34" customFormat="1" ht="12.75" x14ac:dyDescent="0.2">
      <c r="A200" s="95" t="s">
        <v>116</v>
      </c>
      <c r="B200" s="95"/>
      <c r="C200" s="95">
        <v>6796526</v>
      </c>
      <c r="D200" s="95" t="s">
        <v>381</v>
      </c>
      <c r="E200" s="95" t="s">
        <v>385</v>
      </c>
      <c r="F200" s="95">
        <v>10</v>
      </c>
      <c r="G200" s="95">
        <v>20</v>
      </c>
      <c r="H200" s="95">
        <v>13</v>
      </c>
      <c r="I200" s="95" t="s">
        <v>119</v>
      </c>
      <c r="J200" s="95" t="s">
        <v>170</v>
      </c>
      <c r="K200" s="95" t="s">
        <v>124</v>
      </c>
      <c r="L200" s="96"/>
      <c r="M200" s="97">
        <v>8300</v>
      </c>
      <c r="N200" s="97">
        <v>31800</v>
      </c>
      <c r="O200" s="97">
        <v>33100</v>
      </c>
      <c r="P200" s="98">
        <v>0.49</v>
      </c>
      <c r="Q200" s="98">
        <v>2.91</v>
      </c>
      <c r="R200" s="98">
        <v>2.59</v>
      </c>
      <c r="S200" s="98">
        <v>4.96</v>
      </c>
      <c r="T200" s="98">
        <v>3.2</v>
      </c>
      <c r="U200" s="98">
        <v>3.74</v>
      </c>
      <c r="V200" s="96"/>
      <c r="W200" s="97">
        <v>15710</v>
      </c>
      <c r="X200" s="97">
        <v>25600</v>
      </c>
      <c r="Y200" s="97">
        <v>25900</v>
      </c>
      <c r="Z200" s="98">
        <v>1.88</v>
      </c>
      <c r="AA200" s="98">
        <v>3.41</v>
      </c>
      <c r="AB200" s="98">
        <v>3.35</v>
      </c>
      <c r="AC200" s="98">
        <v>2.44</v>
      </c>
      <c r="AD200" s="98">
        <v>2.2000000000000002</v>
      </c>
      <c r="AE200" s="98">
        <v>2.2599999999999998</v>
      </c>
      <c r="AF200" s="96"/>
      <c r="AG200" s="97">
        <v>16588</v>
      </c>
      <c r="AH200" s="89"/>
      <c r="AI200" s="97">
        <v>19900</v>
      </c>
      <c r="AJ200" s="98">
        <v>2.7</v>
      </c>
      <c r="AK200" s="57"/>
      <c r="AL200" s="98">
        <v>3.2</v>
      </c>
      <c r="AM200" s="98">
        <v>1.8</v>
      </c>
      <c r="AN200" s="57"/>
      <c r="AO200" s="98">
        <v>1.82</v>
      </c>
      <c r="AP200" s="96"/>
      <c r="AQ200" s="102">
        <f t="shared" si="8"/>
        <v>0.6012084592145015</v>
      </c>
      <c r="AR200" s="102">
        <f t="shared" si="9"/>
        <v>0.76833976833976836</v>
      </c>
      <c r="AS200" s="96"/>
      <c r="AT200" s="95" t="s">
        <v>124</v>
      </c>
      <c r="AU200" s="95"/>
      <c r="AV200" s="151"/>
      <c r="AW200" s="96"/>
      <c r="AX200" s="95" t="s">
        <v>124</v>
      </c>
      <c r="AY200" s="95"/>
      <c r="AZ200" s="60"/>
      <c r="BA200" s="95"/>
      <c r="BB200" s="95"/>
      <c r="BC200" s="60"/>
      <c r="BD200" s="95"/>
      <c r="BE200" s="95"/>
      <c r="BF200" s="60"/>
      <c r="BG200" s="95"/>
    </row>
    <row r="201" spans="1:59" s="34" customFormat="1" ht="12.75" x14ac:dyDescent="0.2">
      <c r="A201" s="95" t="s">
        <v>116</v>
      </c>
      <c r="B201" s="95"/>
      <c r="C201" s="95">
        <v>7125572</v>
      </c>
      <c r="D201" s="95" t="s">
        <v>381</v>
      </c>
      <c r="E201" s="95" t="s">
        <v>386</v>
      </c>
      <c r="F201" s="95">
        <v>10</v>
      </c>
      <c r="G201" s="95">
        <v>19.5</v>
      </c>
      <c r="H201" s="95">
        <v>12.5</v>
      </c>
      <c r="I201" s="95" t="s">
        <v>119</v>
      </c>
      <c r="J201" s="95" t="s">
        <v>170</v>
      </c>
      <c r="K201" s="95" t="s">
        <v>124</v>
      </c>
      <c r="L201" s="96"/>
      <c r="M201" s="97">
        <v>8300</v>
      </c>
      <c r="N201" s="97">
        <v>30800</v>
      </c>
      <c r="O201" s="97">
        <v>33200</v>
      </c>
      <c r="P201" s="98">
        <v>0.52</v>
      </c>
      <c r="Q201" s="98">
        <v>2.82</v>
      </c>
      <c r="R201" s="98">
        <v>2.65</v>
      </c>
      <c r="S201" s="98">
        <v>4.68</v>
      </c>
      <c r="T201" s="98">
        <v>3.2</v>
      </c>
      <c r="U201" s="98">
        <v>3.68</v>
      </c>
      <c r="V201" s="96"/>
      <c r="W201" s="97">
        <v>16150</v>
      </c>
      <c r="X201" s="97">
        <v>25800</v>
      </c>
      <c r="Y201" s="97">
        <v>26100</v>
      </c>
      <c r="Z201" s="98">
        <v>1.94</v>
      </c>
      <c r="AA201" s="98">
        <v>3.44</v>
      </c>
      <c r="AB201" s="98">
        <v>3.41</v>
      </c>
      <c r="AC201" s="98">
        <v>2.44</v>
      </c>
      <c r="AD201" s="98">
        <v>2.2000000000000002</v>
      </c>
      <c r="AE201" s="98">
        <v>2.2400000000000002</v>
      </c>
      <c r="AF201" s="96"/>
      <c r="AG201" s="97">
        <v>17034</v>
      </c>
      <c r="AH201" s="89"/>
      <c r="AI201" s="97">
        <v>20340</v>
      </c>
      <c r="AJ201" s="98">
        <v>2.78</v>
      </c>
      <c r="AK201" s="57"/>
      <c r="AL201" s="98">
        <v>3.28</v>
      </c>
      <c r="AM201" s="98">
        <v>1.8</v>
      </c>
      <c r="AN201" s="57"/>
      <c r="AO201" s="98">
        <v>1.82</v>
      </c>
      <c r="AP201" s="96"/>
      <c r="AQ201" s="102">
        <f t="shared" si="8"/>
        <v>0.61265060240963853</v>
      </c>
      <c r="AR201" s="102">
        <f t="shared" si="9"/>
        <v>0.77931034482758621</v>
      </c>
      <c r="AS201" s="96"/>
      <c r="AT201" s="95" t="s">
        <v>124</v>
      </c>
      <c r="AU201" s="95"/>
      <c r="AV201" s="151"/>
      <c r="AW201" s="96"/>
      <c r="AX201" s="95" t="s">
        <v>124</v>
      </c>
      <c r="AY201" s="95"/>
      <c r="AZ201" s="60"/>
      <c r="BA201" s="95"/>
      <c r="BB201" s="95"/>
      <c r="BC201" s="60"/>
      <c r="BD201" s="95"/>
      <c r="BE201" s="95"/>
      <c r="BF201" s="60"/>
      <c r="BG201" s="95"/>
    </row>
    <row r="202" spans="1:59" s="34" customFormat="1" ht="12.75" x14ac:dyDescent="0.2">
      <c r="A202" s="95" t="s">
        <v>116</v>
      </c>
      <c r="B202" s="95"/>
      <c r="C202" s="95">
        <v>6796528</v>
      </c>
      <c r="D202" s="95" t="s">
        <v>381</v>
      </c>
      <c r="E202" s="95" t="s">
        <v>387</v>
      </c>
      <c r="F202" s="95">
        <v>10</v>
      </c>
      <c r="G202" s="95">
        <v>20</v>
      </c>
      <c r="H202" s="95">
        <v>13</v>
      </c>
      <c r="I202" s="95" t="s">
        <v>119</v>
      </c>
      <c r="J202" s="95" t="s">
        <v>170</v>
      </c>
      <c r="K202" s="95" t="s">
        <v>124</v>
      </c>
      <c r="L202" s="96"/>
      <c r="M202" s="97">
        <v>8100</v>
      </c>
      <c r="N202" s="97">
        <v>31200</v>
      </c>
      <c r="O202" s="97">
        <v>32400</v>
      </c>
      <c r="P202" s="98">
        <v>0.5</v>
      </c>
      <c r="Q202" s="98">
        <v>2.86</v>
      </c>
      <c r="R202" s="98">
        <v>2.5099999999999998</v>
      </c>
      <c r="S202" s="98">
        <v>4.74</v>
      </c>
      <c r="T202" s="98">
        <v>3.2</v>
      </c>
      <c r="U202" s="98">
        <v>3.78</v>
      </c>
      <c r="V202" s="96"/>
      <c r="W202" s="97">
        <v>15710</v>
      </c>
      <c r="X202" s="97">
        <v>25600</v>
      </c>
      <c r="Y202" s="97">
        <v>25700</v>
      </c>
      <c r="Z202" s="98">
        <v>1.86</v>
      </c>
      <c r="AA202" s="98">
        <v>3.41</v>
      </c>
      <c r="AB202" s="98">
        <v>3.28</v>
      </c>
      <c r="AC202" s="98">
        <v>2.48</v>
      </c>
      <c r="AD202" s="98">
        <v>2.2000000000000002</v>
      </c>
      <c r="AE202" s="98">
        <v>2.2999999999999998</v>
      </c>
      <c r="AF202" s="96"/>
      <c r="AG202" s="97">
        <v>16628</v>
      </c>
      <c r="AH202" s="89"/>
      <c r="AI202" s="97">
        <v>19900</v>
      </c>
      <c r="AJ202" s="98">
        <v>2.66</v>
      </c>
      <c r="AK202" s="57"/>
      <c r="AL202" s="98">
        <v>3.16</v>
      </c>
      <c r="AM202" s="98">
        <v>1.84</v>
      </c>
      <c r="AN202" s="57"/>
      <c r="AO202" s="98">
        <v>1.84</v>
      </c>
      <c r="AP202" s="96"/>
      <c r="AQ202" s="102">
        <f t="shared" si="8"/>
        <v>0.61419753086419748</v>
      </c>
      <c r="AR202" s="102">
        <f t="shared" si="9"/>
        <v>0.77431906614785995</v>
      </c>
      <c r="AS202" s="96"/>
      <c r="AT202" s="95" t="s">
        <v>124</v>
      </c>
      <c r="AU202" s="95"/>
      <c r="AV202" s="151"/>
      <c r="AW202" s="96"/>
      <c r="AX202" s="95" t="s">
        <v>124</v>
      </c>
      <c r="AY202" s="95"/>
      <c r="AZ202" s="60"/>
      <c r="BA202" s="95"/>
      <c r="BB202" s="95"/>
      <c r="BC202" s="60"/>
      <c r="BD202" s="95"/>
      <c r="BE202" s="95"/>
      <c r="BF202" s="60"/>
      <c r="BG202" s="95"/>
    </row>
    <row r="203" spans="1:59" s="34" customFormat="1" ht="12.75" x14ac:dyDescent="0.2">
      <c r="A203" s="95" t="s">
        <v>116</v>
      </c>
      <c r="B203" s="95"/>
      <c r="C203" s="95">
        <v>7125571</v>
      </c>
      <c r="D203" s="95" t="s">
        <v>381</v>
      </c>
      <c r="E203" s="95" t="s">
        <v>388</v>
      </c>
      <c r="F203" s="95">
        <v>10</v>
      </c>
      <c r="G203" s="95">
        <v>18.75</v>
      </c>
      <c r="H203" s="95">
        <v>12.5</v>
      </c>
      <c r="I203" s="95" t="s">
        <v>119</v>
      </c>
      <c r="J203" s="95" t="s">
        <v>170</v>
      </c>
      <c r="K203" s="95" t="s">
        <v>124</v>
      </c>
      <c r="L203" s="96"/>
      <c r="M203" s="97">
        <v>8300</v>
      </c>
      <c r="N203" s="97">
        <v>30400</v>
      </c>
      <c r="O203" s="97">
        <v>32700</v>
      </c>
      <c r="P203" s="98">
        <v>0.56000000000000005</v>
      </c>
      <c r="Q203" s="98">
        <v>2.87</v>
      </c>
      <c r="R203" s="98">
        <v>2.68</v>
      </c>
      <c r="S203" s="98">
        <v>4.34</v>
      </c>
      <c r="T203" s="98">
        <v>3.1</v>
      </c>
      <c r="U203" s="98">
        <v>3.58</v>
      </c>
      <c r="V203" s="96"/>
      <c r="W203" s="97">
        <v>15930</v>
      </c>
      <c r="X203" s="97">
        <v>25600</v>
      </c>
      <c r="Y203" s="97">
        <v>25900</v>
      </c>
      <c r="Z203" s="98">
        <v>1.96</v>
      </c>
      <c r="AA203" s="98">
        <v>3.41</v>
      </c>
      <c r="AB203" s="98">
        <v>3.45</v>
      </c>
      <c r="AC203" s="98">
        <v>2.38</v>
      </c>
      <c r="AD203" s="98">
        <v>2.2000000000000002</v>
      </c>
      <c r="AE203" s="98">
        <v>2.2000000000000002</v>
      </c>
      <c r="AF203" s="96"/>
      <c r="AG203" s="97">
        <v>16788</v>
      </c>
      <c r="AH203" s="89"/>
      <c r="AI203" s="97">
        <v>20040</v>
      </c>
      <c r="AJ203" s="98">
        <v>2.78</v>
      </c>
      <c r="AK203" s="57"/>
      <c r="AL203" s="98">
        <v>3.32</v>
      </c>
      <c r="AM203" s="98">
        <v>1.76</v>
      </c>
      <c r="AN203" s="57"/>
      <c r="AO203" s="98">
        <v>1.76</v>
      </c>
      <c r="AP203" s="96"/>
      <c r="AQ203" s="102">
        <f t="shared" si="8"/>
        <v>0.61284403669724774</v>
      </c>
      <c r="AR203" s="102">
        <f t="shared" si="9"/>
        <v>0.77374517374517371</v>
      </c>
      <c r="AS203" s="96"/>
      <c r="AT203" s="95" t="s">
        <v>124</v>
      </c>
      <c r="AU203" s="95"/>
      <c r="AV203" s="151"/>
      <c r="AW203" s="96"/>
      <c r="AX203" s="95" t="s">
        <v>124</v>
      </c>
      <c r="AY203" s="95"/>
      <c r="AZ203" s="60"/>
      <c r="BA203" s="95"/>
      <c r="BB203" s="95"/>
      <c r="BC203" s="57"/>
      <c r="BD203" s="95"/>
      <c r="BE203" s="95"/>
      <c r="BF203" s="60"/>
      <c r="BG203" s="95"/>
    </row>
    <row r="204" spans="1:59" s="34" customFormat="1" ht="12.75" x14ac:dyDescent="0.2">
      <c r="A204" s="95" t="s">
        <v>116</v>
      </c>
      <c r="B204" s="95"/>
      <c r="C204" s="95">
        <v>6749791</v>
      </c>
      <c r="D204" s="95" t="s">
        <v>389</v>
      </c>
      <c r="E204" s="95" t="s">
        <v>382</v>
      </c>
      <c r="F204" s="95">
        <v>10</v>
      </c>
      <c r="G204" s="95">
        <v>19.25</v>
      </c>
      <c r="H204" s="95">
        <v>12.5</v>
      </c>
      <c r="I204" s="95" t="s">
        <v>119</v>
      </c>
      <c r="J204" s="95" t="s">
        <v>170</v>
      </c>
      <c r="K204" s="95" t="s">
        <v>124</v>
      </c>
      <c r="L204" s="96"/>
      <c r="M204" s="97">
        <v>11800</v>
      </c>
      <c r="N204" s="97">
        <v>42500</v>
      </c>
      <c r="O204" s="97">
        <v>42600</v>
      </c>
      <c r="P204" s="98">
        <v>0.74</v>
      </c>
      <c r="Q204" s="98">
        <v>4.1500000000000004</v>
      </c>
      <c r="R204" s="98">
        <v>3.65</v>
      </c>
      <c r="S204" s="98">
        <v>4.68</v>
      </c>
      <c r="T204" s="98">
        <v>3</v>
      </c>
      <c r="U204" s="98">
        <v>3.42</v>
      </c>
      <c r="V204" s="96"/>
      <c r="W204" s="97">
        <v>21530</v>
      </c>
      <c r="X204" s="97">
        <v>34000</v>
      </c>
      <c r="Y204" s="97">
        <v>34400</v>
      </c>
      <c r="Z204" s="98">
        <v>2.61</v>
      </c>
      <c r="AA204" s="98">
        <v>4.74</v>
      </c>
      <c r="AB204" s="98">
        <v>4.66</v>
      </c>
      <c r="AC204" s="98">
        <v>2.42</v>
      </c>
      <c r="AD204" s="98">
        <v>2.1</v>
      </c>
      <c r="AE204" s="98">
        <v>2.16</v>
      </c>
      <c r="AF204" s="96"/>
      <c r="AG204" s="97">
        <v>22446</v>
      </c>
      <c r="AH204" s="89"/>
      <c r="AI204" s="97">
        <v>26720</v>
      </c>
      <c r="AJ204" s="98">
        <v>3.72</v>
      </c>
      <c r="AK204" s="57"/>
      <c r="AL204" s="98">
        <v>4.4400000000000004</v>
      </c>
      <c r="AM204" s="98">
        <v>1.76</v>
      </c>
      <c r="AN204" s="57"/>
      <c r="AO204" s="98">
        <v>1.76</v>
      </c>
      <c r="AP204" s="96"/>
      <c r="AQ204" s="102">
        <f t="shared" si="8"/>
        <v>0.62723004694835682</v>
      </c>
      <c r="AR204" s="102">
        <f t="shared" si="9"/>
        <v>0.77674418604651163</v>
      </c>
      <c r="AS204" s="96"/>
      <c r="AT204" s="95" t="s">
        <v>124</v>
      </c>
      <c r="AU204" s="95"/>
      <c r="AV204" s="151"/>
      <c r="AW204" s="96"/>
      <c r="AX204" s="95" t="s">
        <v>124</v>
      </c>
      <c r="AY204" s="95"/>
      <c r="AZ204" s="60"/>
      <c r="BA204" s="95"/>
      <c r="BB204" s="95"/>
      <c r="BC204" s="57"/>
      <c r="BD204" s="95"/>
      <c r="BE204" s="95"/>
      <c r="BF204" s="60"/>
      <c r="BG204" s="95"/>
    </row>
    <row r="205" spans="1:59" s="34" customFormat="1" ht="12.75" x14ac:dyDescent="0.2">
      <c r="A205" s="95" t="s">
        <v>116</v>
      </c>
      <c r="B205" s="95"/>
      <c r="C205" s="95">
        <v>7161151</v>
      </c>
      <c r="D205" s="95" t="s">
        <v>389</v>
      </c>
      <c r="E205" s="95" t="s">
        <v>390</v>
      </c>
      <c r="F205" s="95">
        <v>10</v>
      </c>
      <c r="G205" s="95">
        <v>19.25</v>
      </c>
      <c r="H205" s="95">
        <v>12.5</v>
      </c>
      <c r="I205" s="95" t="s">
        <v>119</v>
      </c>
      <c r="J205" s="95" t="s">
        <v>170</v>
      </c>
      <c r="K205" s="95" t="s">
        <v>124</v>
      </c>
      <c r="L205" s="96"/>
      <c r="M205" s="97">
        <v>11800</v>
      </c>
      <c r="N205" s="97">
        <v>43000</v>
      </c>
      <c r="O205" s="97">
        <v>43100</v>
      </c>
      <c r="P205" s="98">
        <v>0.74</v>
      </c>
      <c r="Q205" s="98">
        <v>3.94</v>
      </c>
      <c r="R205" s="98">
        <v>3.53</v>
      </c>
      <c r="S205" s="98">
        <v>4.68</v>
      </c>
      <c r="T205" s="98">
        <v>3.2</v>
      </c>
      <c r="U205" s="98">
        <v>3.58</v>
      </c>
      <c r="V205" s="96"/>
      <c r="W205" s="97">
        <v>21640</v>
      </c>
      <c r="X205" s="97">
        <v>34200</v>
      </c>
      <c r="Y205" s="97">
        <v>34700</v>
      </c>
      <c r="Z205" s="98">
        <v>2.56</v>
      </c>
      <c r="AA205" s="98">
        <v>4.55</v>
      </c>
      <c r="AB205" s="98">
        <v>4.54</v>
      </c>
      <c r="AC205" s="98">
        <v>2.48</v>
      </c>
      <c r="AD205" s="98">
        <v>2.2000000000000002</v>
      </c>
      <c r="AE205" s="98">
        <v>2.2400000000000002</v>
      </c>
      <c r="AF205" s="96"/>
      <c r="AG205" s="97">
        <v>22486</v>
      </c>
      <c r="AH205" s="89"/>
      <c r="AI205" s="97">
        <v>26780</v>
      </c>
      <c r="AJ205" s="98">
        <v>3.64</v>
      </c>
      <c r="AK205" s="57"/>
      <c r="AL205" s="98">
        <v>4.34</v>
      </c>
      <c r="AM205" s="98">
        <v>1.8</v>
      </c>
      <c r="AN205" s="57"/>
      <c r="AO205" s="98">
        <v>1.8</v>
      </c>
      <c r="AP205" s="96"/>
      <c r="AQ205" s="102">
        <f t="shared" si="8"/>
        <v>0.62134570765661257</v>
      </c>
      <c r="AR205" s="102">
        <f t="shared" si="9"/>
        <v>0.7717579250720461</v>
      </c>
      <c r="AS205" s="96"/>
      <c r="AT205" s="95" t="s">
        <v>124</v>
      </c>
      <c r="AU205" s="95"/>
      <c r="AV205" s="151"/>
      <c r="AW205" s="96"/>
      <c r="AX205" s="95" t="s">
        <v>124</v>
      </c>
      <c r="AY205" s="95"/>
      <c r="AZ205" s="60"/>
      <c r="BA205" s="95"/>
      <c r="BB205" s="95"/>
      <c r="BC205" s="57"/>
      <c r="BD205" s="95"/>
      <c r="BE205" s="95"/>
      <c r="BF205" s="60"/>
      <c r="BG205" s="95"/>
    </row>
    <row r="206" spans="1:59" s="34" customFormat="1" ht="12.75" x14ac:dyDescent="0.2">
      <c r="A206" s="95" t="s">
        <v>116</v>
      </c>
      <c r="B206" s="95"/>
      <c r="C206" s="95">
        <v>6750455</v>
      </c>
      <c r="D206" s="95" t="s">
        <v>391</v>
      </c>
      <c r="E206" s="95" t="s">
        <v>380</v>
      </c>
      <c r="F206" s="95">
        <v>10</v>
      </c>
      <c r="G206" s="95">
        <v>18</v>
      </c>
      <c r="H206" s="95">
        <v>13</v>
      </c>
      <c r="I206" s="95" t="s">
        <v>119</v>
      </c>
      <c r="J206" s="95" t="s">
        <v>170</v>
      </c>
      <c r="K206" s="95" t="s">
        <v>124</v>
      </c>
      <c r="L206" s="96"/>
      <c r="M206" s="97">
        <v>7800</v>
      </c>
      <c r="N206" s="97">
        <v>20000</v>
      </c>
      <c r="O206" s="97">
        <v>21900</v>
      </c>
      <c r="P206" s="98">
        <v>0.5</v>
      </c>
      <c r="Q206" s="98">
        <v>1.63</v>
      </c>
      <c r="R206" s="98">
        <v>1.56</v>
      </c>
      <c r="S206" s="98">
        <v>4.58</v>
      </c>
      <c r="T206" s="98">
        <v>3.6</v>
      </c>
      <c r="U206" s="98">
        <v>4.12</v>
      </c>
      <c r="V206" s="96"/>
      <c r="W206" s="97">
        <v>11430</v>
      </c>
      <c r="X206" s="97">
        <v>16800</v>
      </c>
      <c r="Y206" s="97">
        <v>16800</v>
      </c>
      <c r="Z206" s="98">
        <v>1.18</v>
      </c>
      <c r="AA206" s="98">
        <v>1.97</v>
      </c>
      <c r="AB206" s="98">
        <v>1.91</v>
      </c>
      <c r="AC206" s="98">
        <v>2.84</v>
      </c>
      <c r="AD206" s="98">
        <v>2.5</v>
      </c>
      <c r="AE206" s="98">
        <v>2.58</v>
      </c>
      <c r="AF206" s="96"/>
      <c r="AG206" s="97">
        <v>11176</v>
      </c>
      <c r="AH206" s="89"/>
      <c r="AI206" s="97">
        <v>13000</v>
      </c>
      <c r="AJ206" s="98">
        <v>1.58</v>
      </c>
      <c r="AK206" s="57"/>
      <c r="AL206" s="98">
        <v>1.84</v>
      </c>
      <c r="AM206" s="98">
        <v>2.08</v>
      </c>
      <c r="AN206" s="57"/>
      <c r="AO206" s="98">
        <v>2.08</v>
      </c>
      <c r="AP206" s="96"/>
      <c r="AQ206" s="102">
        <f t="shared" si="8"/>
        <v>0.59360730593607303</v>
      </c>
      <c r="AR206" s="102">
        <f t="shared" si="9"/>
        <v>0.77380952380952384</v>
      </c>
      <c r="AS206" s="96"/>
      <c r="AT206" s="95" t="s">
        <v>124</v>
      </c>
      <c r="AU206" s="95"/>
      <c r="AV206" s="151"/>
      <c r="AW206" s="96"/>
      <c r="AX206" s="95" t="s">
        <v>124</v>
      </c>
      <c r="AY206" s="95"/>
      <c r="AZ206" s="60"/>
      <c r="BA206" s="95"/>
      <c r="BB206" s="95"/>
      <c r="BC206" s="57"/>
      <c r="BD206" s="95"/>
      <c r="BE206" s="95"/>
      <c r="BF206" s="60"/>
      <c r="BG206" s="95"/>
    </row>
    <row r="207" spans="1:59" s="34" customFormat="1" ht="12.75" x14ac:dyDescent="0.2">
      <c r="A207" s="95" t="s">
        <v>116</v>
      </c>
      <c r="B207" s="95"/>
      <c r="C207" s="95">
        <v>6750232</v>
      </c>
      <c r="D207" s="95" t="s">
        <v>392</v>
      </c>
      <c r="E207" s="95" t="s">
        <v>393</v>
      </c>
      <c r="F207" s="95">
        <v>10</v>
      </c>
      <c r="G207" s="95">
        <v>18</v>
      </c>
      <c r="H207" s="95">
        <v>13</v>
      </c>
      <c r="I207" s="95" t="s">
        <v>119</v>
      </c>
      <c r="J207" s="95" t="s">
        <v>170</v>
      </c>
      <c r="K207" s="95" t="s">
        <v>124</v>
      </c>
      <c r="L207" s="96"/>
      <c r="M207" s="97">
        <v>8200</v>
      </c>
      <c r="N207" s="97">
        <v>32200</v>
      </c>
      <c r="O207" s="97">
        <v>32200</v>
      </c>
      <c r="P207" s="98">
        <v>0.47</v>
      </c>
      <c r="Q207" s="98">
        <v>3.04</v>
      </c>
      <c r="R207" s="98">
        <v>2.6</v>
      </c>
      <c r="S207" s="98">
        <v>5.12</v>
      </c>
      <c r="T207" s="98">
        <v>3.1</v>
      </c>
      <c r="U207" s="98">
        <v>3.62</v>
      </c>
      <c r="V207" s="96"/>
      <c r="W207" s="97">
        <v>15710</v>
      </c>
      <c r="X207" s="97">
        <v>25200</v>
      </c>
      <c r="Y207" s="97">
        <v>25400</v>
      </c>
      <c r="Z207" s="98">
        <v>1.85</v>
      </c>
      <c r="AA207" s="98">
        <v>3.36</v>
      </c>
      <c r="AB207" s="98">
        <v>3.33</v>
      </c>
      <c r="AC207" s="98">
        <v>2.48</v>
      </c>
      <c r="AD207" s="98">
        <v>2.2000000000000002</v>
      </c>
      <c r="AE207" s="98">
        <v>2.2400000000000002</v>
      </c>
      <c r="AF207" s="96"/>
      <c r="AG207" s="97">
        <v>16488</v>
      </c>
      <c r="AH207" s="89"/>
      <c r="AI207" s="97">
        <v>19680</v>
      </c>
      <c r="AJ207" s="98">
        <v>2.66</v>
      </c>
      <c r="AK207" s="57"/>
      <c r="AL207" s="98">
        <v>3.18</v>
      </c>
      <c r="AM207" s="98">
        <v>1.82</v>
      </c>
      <c r="AN207" s="57"/>
      <c r="AO207" s="98">
        <v>1.82</v>
      </c>
      <c r="AP207" s="96"/>
      <c r="AQ207" s="102">
        <f t="shared" si="8"/>
        <v>0.61118012422360246</v>
      </c>
      <c r="AR207" s="102">
        <f t="shared" si="9"/>
        <v>0.77480314960629926</v>
      </c>
      <c r="AS207" s="96"/>
      <c r="AT207" s="95" t="s">
        <v>124</v>
      </c>
      <c r="AU207" s="95"/>
      <c r="AV207" s="151"/>
      <c r="AW207" s="96"/>
      <c r="AX207" s="95" t="s">
        <v>124</v>
      </c>
      <c r="AY207" s="95"/>
      <c r="AZ207" s="60"/>
      <c r="BA207" s="95"/>
      <c r="BB207" s="95"/>
      <c r="BC207" s="57"/>
      <c r="BD207" s="95"/>
      <c r="BE207" s="95"/>
      <c r="BF207" s="60"/>
      <c r="BG207" s="95"/>
    </row>
    <row r="208" spans="1:59" s="34" customFormat="1" ht="12.75" x14ac:dyDescent="0.2">
      <c r="A208" s="95" t="s">
        <v>116</v>
      </c>
      <c r="B208" s="95"/>
      <c r="C208" s="95">
        <v>7035709</v>
      </c>
      <c r="D208" s="95" t="s">
        <v>392</v>
      </c>
      <c r="E208" s="95" t="s">
        <v>394</v>
      </c>
      <c r="F208" s="95">
        <v>10</v>
      </c>
      <c r="G208" s="95">
        <v>18</v>
      </c>
      <c r="H208" s="95">
        <v>12.5</v>
      </c>
      <c r="I208" s="95" t="s">
        <v>119</v>
      </c>
      <c r="J208" s="95" t="s">
        <v>170</v>
      </c>
      <c r="K208" s="95" t="s">
        <v>124</v>
      </c>
      <c r="L208" s="96"/>
      <c r="M208" s="97">
        <v>8400</v>
      </c>
      <c r="N208" s="97">
        <v>31600</v>
      </c>
      <c r="O208" s="97">
        <v>32600</v>
      </c>
      <c r="P208" s="98">
        <v>0.5</v>
      </c>
      <c r="Q208" s="98">
        <v>2.99</v>
      </c>
      <c r="R208" s="98">
        <v>2.54</v>
      </c>
      <c r="S208" s="98">
        <v>4.92</v>
      </c>
      <c r="T208" s="98">
        <v>3.1</v>
      </c>
      <c r="U208" s="98">
        <v>3.76</v>
      </c>
      <c r="V208" s="96"/>
      <c r="W208" s="97">
        <v>16040</v>
      </c>
      <c r="X208" s="97">
        <v>26200</v>
      </c>
      <c r="Y208" s="97">
        <v>26300</v>
      </c>
      <c r="Z208" s="98">
        <v>1.89</v>
      </c>
      <c r="AA208" s="98">
        <v>3.49</v>
      </c>
      <c r="AB208" s="98">
        <v>3.42</v>
      </c>
      <c r="AC208" s="98">
        <v>2.48</v>
      </c>
      <c r="AD208" s="98">
        <v>2.2000000000000002</v>
      </c>
      <c r="AE208" s="98">
        <v>2.2599999999999998</v>
      </c>
      <c r="AF208" s="96"/>
      <c r="AG208" s="97">
        <v>16828</v>
      </c>
      <c r="AH208" s="89"/>
      <c r="AI208" s="97">
        <v>20200</v>
      </c>
      <c r="AJ208" s="98">
        <v>2.7</v>
      </c>
      <c r="AK208" s="57"/>
      <c r="AL208" s="98">
        <v>3.26</v>
      </c>
      <c r="AM208" s="98">
        <v>1.82</v>
      </c>
      <c r="AN208" s="57"/>
      <c r="AO208" s="98">
        <v>1.82</v>
      </c>
      <c r="AP208" s="96"/>
      <c r="AQ208" s="102">
        <f t="shared" si="8"/>
        <v>0.61963190184049077</v>
      </c>
      <c r="AR208" s="102">
        <f t="shared" si="9"/>
        <v>0.76806083650190116</v>
      </c>
      <c r="AS208" s="96"/>
      <c r="AT208" s="95" t="s">
        <v>124</v>
      </c>
      <c r="AU208" s="95"/>
      <c r="AV208" s="151"/>
      <c r="AW208" s="96"/>
      <c r="AX208" s="95" t="s">
        <v>124</v>
      </c>
      <c r="AY208" s="95"/>
      <c r="AZ208" s="60"/>
      <c r="BA208" s="95"/>
      <c r="BB208" s="95"/>
      <c r="BC208" s="57"/>
      <c r="BD208" s="95"/>
      <c r="BE208" s="95"/>
      <c r="BF208" s="60"/>
      <c r="BG208" s="95"/>
    </row>
    <row r="209" spans="1:59" s="34" customFormat="1" ht="12.75" x14ac:dyDescent="0.2">
      <c r="A209" s="95" t="s">
        <v>116</v>
      </c>
      <c r="B209" s="95"/>
      <c r="C209" s="95">
        <v>6796559</v>
      </c>
      <c r="D209" s="95" t="s">
        <v>395</v>
      </c>
      <c r="E209" s="95" t="s">
        <v>380</v>
      </c>
      <c r="F209" s="95">
        <v>10</v>
      </c>
      <c r="G209" s="95">
        <v>18</v>
      </c>
      <c r="H209" s="95">
        <v>13</v>
      </c>
      <c r="I209" s="95" t="s">
        <v>119</v>
      </c>
      <c r="J209" s="95" t="s">
        <v>170</v>
      </c>
      <c r="K209" s="95" t="s">
        <v>124</v>
      </c>
      <c r="L209" s="96"/>
      <c r="M209" s="97">
        <v>8400</v>
      </c>
      <c r="N209" s="97">
        <v>32600</v>
      </c>
      <c r="O209" s="97">
        <v>33900</v>
      </c>
      <c r="P209" s="98">
        <v>0.5</v>
      </c>
      <c r="Q209" s="98">
        <v>2.81</v>
      </c>
      <c r="R209" s="98">
        <v>2.5499999999999998</v>
      </c>
      <c r="S209" s="98">
        <v>4.92</v>
      </c>
      <c r="T209" s="98">
        <v>3.4</v>
      </c>
      <c r="U209" s="98">
        <v>3.9</v>
      </c>
      <c r="V209" s="96"/>
      <c r="W209" s="97">
        <v>15930</v>
      </c>
      <c r="X209" s="97">
        <v>26200</v>
      </c>
      <c r="Y209" s="97">
        <v>26400</v>
      </c>
      <c r="Z209" s="98">
        <v>1.85</v>
      </c>
      <c r="AA209" s="98">
        <v>3.34</v>
      </c>
      <c r="AB209" s="98">
        <v>3.3</v>
      </c>
      <c r="AC209" s="98">
        <v>2.52</v>
      </c>
      <c r="AD209" s="98">
        <v>2.2999999999999998</v>
      </c>
      <c r="AE209" s="98">
        <v>2.34</v>
      </c>
      <c r="AF209" s="96"/>
      <c r="AG209" s="97">
        <v>16688</v>
      </c>
      <c r="AH209" s="89"/>
      <c r="AI209" s="97">
        <v>20160</v>
      </c>
      <c r="AJ209" s="98">
        <v>2.66</v>
      </c>
      <c r="AK209" s="57"/>
      <c r="AL209" s="98">
        <v>3.16</v>
      </c>
      <c r="AM209" s="98">
        <v>1.84</v>
      </c>
      <c r="AN209" s="57"/>
      <c r="AO209" s="98">
        <v>1.86</v>
      </c>
      <c r="AP209" s="96"/>
      <c r="AQ209" s="102">
        <f t="shared" si="8"/>
        <v>0.59469026548672566</v>
      </c>
      <c r="AR209" s="102">
        <f t="shared" si="9"/>
        <v>0.76363636363636367</v>
      </c>
      <c r="AS209" s="96"/>
      <c r="AT209" s="95" t="s">
        <v>124</v>
      </c>
      <c r="AU209" s="95"/>
      <c r="AV209" s="151"/>
      <c r="AW209" s="96"/>
      <c r="AX209" s="95" t="s">
        <v>124</v>
      </c>
      <c r="AY209" s="95"/>
      <c r="AZ209" s="60"/>
      <c r="BA209" s="95"/>
      <c r="BB209" s="95"/>
      <c r="BC209" s="57"/>
      <c r="BD209" s="95"/>
      <c r="BE209" s="95"/>
      <c r="BF209" s="60"/>
      <c r="BG209" s="95"/>
    </row>
    <row r="210" spans="1:59" s="34" customFormat="1" ht="12.75" x14ac:dyDescent="0.2">
      <c r="A210" s="95" t="s">
        <v>116</v>
      </c>
      <c r="B210" s="95"/>
      <c r="C210" s="95">
        <v>6796560</v>
      </c>
      <c r="D210" s="95" t="s">
        <v>395</v>
      </c>
      <c r="E210" s="95" t="s">
        <v>396</v>
      </c>
      <c r="F210" s="95">
        <v>10</v>
      </c>
      <c r="G210" s="95">
        <v>18</v>
      </c>
      <c r="H210" s="95">
        <v>12.5</v>
      </c>
      <c r="I210" s="95" t="s">
        <v>119</v>
      </c>
      <c r="J210" s="95" t="s">
        <v>170</v>
      </c>
      <c r="K210" s="95" t="s">
        <v>124</v>
      </c>
      <c r="L210" s="96"/>
      <c r="M210" s="97">
        <v>8300</v>
      </c>
      <c r="N210" s="97">
        <v>32000</v>
      </c>
      <c r="O210" s="97">
        <v>33300</v>
      </c>
      <c r="P210" s="98">
        <v>0.5</v>
      </c>
      <c r="Q210" s="98">
        <v>3.02</v>
      </c>
      <c r="R210" s="98">
        <v>2.68</v>
      </c>
      <c r="S210" s="98">
        <v>4.8600000000000003</v>
      </c>
      <c r="T210" s="98">
        <v>3.1</v>
      </c>
      <c r="U210" s="98">
        <v>3.64</v>
      </c>
      <c r="V210" s="96"/>
      <c r="W210" s="97">
        <v>16040</v>
      </c>
      <c r="X210" s="97">
        <v>25800</v>
      </c>
      <c r="Y210" s="97">
        <v>26100</v>
      </c>
      <c r="Z210" s="98">
        <v>1.95</v>
      </c>
      <c r="AA210" s="98">
        <v>3.44</v>
      </c>
      <c r="AB210" s="98">
        <v>3.46</v>
      </c>
      <c r="AC210" s="98">
        <v>2.42</v>
      </c>
      <c r="AD210" s="98">
        <v>2.2000000000000002</v>
      </c>
      <c r="AE210" s="98">
        <v>2.2200000000000002</v>
      </c>
      <c r="AF210" s="96"/>
      <c r="AG210" s="97">
        <v>16934</v>
      </c>
      <c r="AH210" s="89"/>
      <c r="AI210" s="97">
        <v>20240</v>
      </c>
      <c r="AJ210" s="98">
        <v>2.8</v>
      </c>
      <c r="AK210" s="57"/>
      <c r="AL210" s="98">
        <v>3.32</v>
      </c>
      <c r="AM210" s="98">
        <v>1.78</v>
      </c>
      <c r="AN210" s="57"/>
      <c r="AO210" s="98">
        <v>1.78</v>
      </c>
      <c r="AP210" s="96"/>
      <c r="AQ210" s="102">
        <f t="shared" si="8"/>
        <v>0.60780780780780785</v>
      </c>
      <c r="AR210" s="102">
        <f t="shared" si="9"/>
        <v>0.7754789272030651</v>
      </c>
      <c r="AS210" s="96"/>
      <c r="AT210" s="95" t="s">
        <v>124</v>
      </c>
      <c r="AU210" s="95"/>
      <c r="AV210" s="151"/>
      <c r="AW210" s="96"/>
      <c r="AX210" s="95" t="s">
        <v>124</v>
      </c>
      <c r="AY210" s="95"/>
      <c r="AZ210" s="60"/>
      <c r="BA210" s="95"/>
      <c r="BB210" s="95"/>
      <c r="BC210" s="57"/>
      <c r="BD210" s="95"/>
      <c r="BE210" s="95"/>
      <c r="BF210" s="60"/>
      <c r="BG210" s="95"/>
    </row>
    <row r="211" spans="1:59" s="34" customFormat="1" ht="12.75" x14ac:dyDescent="0.2">
      <c r="A211" s="95" t="s">
        <v>116</v>
      </c>
      <c r="B211" s="95"/>
      <c r="C211" s="95">
        <v>6796562</v>
      </c>
      <c r="D211" s="95" t="s">
        <v>395</v>
      </c>
      <c r="E211" s="95" t="s">
        <v>384</v>
      </c>
      <c r="F211" s="95">
        <v>10</v>
      </c>
      <c r="G211" s="95">
        <v>18</v>
      </c>
      <c r="H211" s="95">
        <v>13</v>
      </c>
      <c r="I211" s="95" t="s">
        <v>119</v>
      </c>
      <c r="J211" s="95" t="s">
        <v>170</v>
      </c>
      <c r="K211" s="95" t="s">
        <v>124</v>
      </c>
      <c r="L211" s="96"/>
      <c r="M211" s="97">
        <v>8300</v>
      </c>
      <c r="N211" s="97">
        <v>32000</v>
      </c>
      <c r="O211" s="97">
        <v>33100</v>
      </c>
      <c r="P211" s="98">
        <v>0.49</v>
      </c>
      <c r="Q211" s="98">
        <v>2.93</v>
      </c>
      <c r="R211" s="98">
        <v>2.57</v>
      </c>
      <c r="S211" s="98">
        <v>4.96</v>
      </c>
      <c r="T211" s="98">
        <v>3.2</v>
      </c>
      <c r="U211" s="98">
        <v>3.78</v>
      </c>
      <c r="V211" s="96"/>
      <c r="W211" s="97">
        <v>15710</v>
      </c>
      <c r="X211" s="97">
        <v>25800</v>
      </c>
      <c r="Y211" s="97">
        <v>25900</v>
      </c>
      <c r="Z211" s="98">
        <v>1.88</v>
      </c>
      <c r="AA211" s="98">
        <v>3.44</v>
      </c>
      <c r="AB211" s="98">
        <v>3.36</v>
      </c>
      <c r="AC211" s="98">
        <v>2.44</v>
      </c>
      <c r="AD211" s="98">
        <v>2.2000000000000002</v>
      </c>
      <c r="AE211" s="98">
        <v>2.2599999999999998</v>
      </c>
      <c r="AF211" s="96"/>
      <c r="AG211" s="97">
        <v>16488</v>
      </c>
      <c r="AH211" s="89"/>
      <c r="AI211" s="97">
        <v>19800</v>
      </c>
      <c r="AJ211" s="98">
        <v>2.7</v>
      </c>
      <c r="AK211" s="57"/>
      <c r="AL211" s="98">
        <v>3.22</v>
      </c>
      <c r="AM211" s="98">
        <v>1.78</v>
      </c>
      <c r="AN211" s="57"/>
      <c r="AO211" s="98">
        <v>1.8</v>
      </c>
      <c r="AP211" s="96"/>
      <c r="AQ211" s="102">
        <f t="shared" si="8"/>
        <v>0.59818731117824775</v>
      </c>
      <c r="AR211" s="102">
        <f t="shared" si="9"/>
        <v>0.76447876447876451</v>
      </c>
      <c r="AS211" s="96"/>
      <c r="AT211" s="95" t="s">
        <v>124</v>
      </c>
      <c r="AU211" s="95"/>
      <c r="AV211" s="151"/>
      <c r="AW211" s="96"/>
      <c r="AX211" s="95" t="s">
        <v>124</v>
      </c>
      <c r="AY211" s="95"/>
      <c r="AZ211" s="60"/>
      <c r="BA211" s="95"/>
      <c r="BB211" s="95"/>
      <c r="BC211" s="57"/>
      <c r="BD211" s="95"/>
      <c r="BE211" s="95"/>
      <c r="BF211" s="60"/>
      <c r="BG211" s="95"/>
    </row>
    <row r="212" spans="1:59" s="34" customFormat="1" ht="12.75" x14ac:dyDescent="0.2">
      <c r="A212" s="95" t="s">
        <v>116</v>
      </c>
      <c r="B212" s="95"/>
      <c r="C212" s="95">
        <v>6796563</v>
      </c>
      <c r="D212" s="95" t="s">
        <v>395</v>
      </c>
      <c r="E212" s="95" t="s">
        <v>385</v>
      </c>
      <c r="F212" s="95">
        <v>10</v>
      </c>
      <c r="G212" s="95">
        <v>18</v>
      </c>
      <c r="H212" s="95">
        <v>13</v>
      </c>
      <c r="I212" s="95" t="s">
        <v>119</v>
      </c>
      <c r="J212" s="95" t="s">
        <v>170</v>
      </c>
      <c r="K212" s="95" t="s">
        <v>124</v>
      </c>
      <c r="L212" s="96"/>
      <c r="M212" s="97">
        <v>8300</v>
      </c>
      <c r="N212" s="97">
        <v>31800</v>
      </c>
      <c r="O212" s="97">
        <v>33100</v>
      </c>
      <c r="P212" s="98">
        <v>0.49</v>
      </c>
      <c r="Q212" s="98">
        <v>2.91</v>
      </c>
      <c r="R212" s="98">
        <v>2.6</v>
      </c>
      <c r="S212" s="98">
        <v>4.96</v>
      </c>
      <c r="T212" s="98">
        <v>3.2</v>
      </c>
      <c r="U212" s="98">
        <v>3.74</v>
      </c>
      <c r="V212" s="96"/>
      <c r="W212" s="97">
        <v>15710</v>
      </c>
      <c r="X212" s="97">
        <v>25600</v>
      </c>
      <c r="Y212" s="97">
        <v>25900</v>
      </c>
      <c r="Z212" s="98">
        <v>1.88</v>
      </c>
      <c r="AA212" s="98">
        <v>3.41</v>
      </c>
      <c r="AB212" s="98">
        <v>3.35</v>
      </c>
      <c r="AC212" s="98">
        <v>2.44</v>
      </c>
      <c r="AD212" s="98">
        <v>2.2000000000000002</v>
      </c>
      <c r="AE212" s="98">
        <v>2.2599999999999998</v>
      </c>
      <c r="AF212" s="96"/>
      <c r="AG212" s="97">
        <v>16588</v>
      </c>
      <c r="AH212" s="89"/>
      <c r="AI212" s="97">
        <v>19900</v>
      </c>
      <c r="AJ212" s="98">
        <v>2.7</v>
      </c>
      <c r="AK212" s="57"/>
      <c r="AL212" s="98">
        <v>3.2</v>
      </c>
      <c r="AM212" s="98">
        <v>1.8</v>
      </c>
      <c r="AN212" s="57"/>
      <c r="AO212" s="98">
        <v>1.82</v>
      </c>
      <c r="AP212" s="96"/>
      <c r="AQ212" s="102">
        <f t="shared" si="8"/>
        <v>0.6012084592145015</v>
      </c>
      <c r="AR212" s="102">
        <f t="shared" si="9"/>
        <v>0.76833976833976836</v>
      </c>
      <c r="AS212" s="96"/>
      <c r="AT212" s="95" t="s">
        <v>124</v>
      </c>
      <c r="AU212" s="95"/>
      <c r="AV212" s="151"/>
      <c r="AW212" s="96"/>
      <c r="AX212" s="95" t="s">
        <v>124</v>
      </c>
      <c r="AY212" s="95"/>
      <c r="AZ212" s="60"/>
      <c r="BA212" s="95"/>
      <c r="BB212" s="95"/>
      <c r="BC212" s="57"/>
      <c r="BD212" s="95"/>
      <c r="BE212" s="95"/>
      <c r="BF212" s="60"/>
      <c r="BG212" s="95"/>
    </row>
    <row r="213" spans="1:59" s="34" customFormat="1" ht="12.75" x14ac:dyDescent="0.2">
      <c r="A213" s="95" t="s">
        <v>116</v>
      </c>
      <c r="B213" s="95"/>
      <c r="C213" s="95">
        <v>7125581</v>
      </c>
      <c r="D213" s="95" t="s">
        <v>395</v>
      </c>
      <c r="E213" s="95" t="s">
        <v>386</v>
      </c>
      <c r="F213" s="95">
        <v>10</v>
      </c>
      <c r="G213" s="95">
        <v>18</v>
      </c>
      <c r="H213" s="95">
        <v>12.5</v>
      </c>
      <c r="I213" s="95" t="s">
        <v>119</v>
      </c>
      <c r="J213" s="95" t="s">
        <v>170</v>
      </c>
      <c r="K213" s="95" t="s">
        <v>124</v>
      </c>
      <c r="L213" s="96"/>
      <c r="M213" s="97">
        <v>8300</v>
      </c>
      <c r="N213" s="97">
        <v>31800</v>
      </c>
      <c r="O213" s="97">
        <v>33200</v>
      </c>
      <c r="P213" s="98">
        <v>0.52</v>
      </c>
      <c r="Q213" s="98">
        <v>2.91</v>
      </c>
      <c r="R213" s="98">
        <v>2.66</v>
      </c>
      <c r="S213" s="98">
        <v>4.68</v>
      </c>
      <c r="T213" s="98">
        <v>3.2</v>
      </c>
      <c r="U213" s="98">
        <v>3.66</v>
      </c>
      <c r="V213" s="96"/>
      <c r="W213" s="97">
        <v>16150</v>
      </c>
      <c r="X213" s="97">
        <v>25800</v>
      </c>
      <c r="Y213" s="97">
        <v>26100</v>
      </c>
      <c r="Z213" s="98">
        <v>1.95</v>
      </c>
      <c r="AA213" s="98">
        <v>3.44</v>
      </c>
      <c r="AB213" s="98">
        <v>3.41</v>
      </c>
      <c r="AC213" s="98">
        <v>2.42</v>
      </c>
      <c r="AD213" s="98">
        <v>2.2000000000000002</v>
      </c>
      <c r="AE213" s="98">
        <v>2.2400000000000002</v>
      </c>
      <c r="AF213" s="96"/>
      <c r="AG213" s="97">
        <v>17034</v>
      </c>
      <c r="AH213" s="89"/>
      <c r="AI213" s="97">
        <v>20340</v>
      </c>
      <c r="AJ213" s="98">
        <v>2.78</v>
      </c>
      <c r="AK213" s="57"/>
      <c r="AL213" s="98">
        <v>3.28</v>
      </c>
      <c r="AM213" s="98">
        <v>1.8</v>
      </c>
      <c r="AN213" s="57"/>
      <c r="AO213" s="98">
        <v>1.82</v>
      </c>
      <c r="AP213" s="96"/>
      <c r="AQ213" s="102">
        <f t="shared" si="8"/>
        <v>0.61265060240963853</v>
      </c>
      <c r="AR213" s="102">
        <f t="shared" si="9"/>
        <v>0.77931034482758621</v>
      </c>
      <c r="AS213" s="96"/>
      <c r="AT213" s="95" t="s">
        <v>124</v>
      </c>
      <c r="AU213" s="95"/>
      <c r="AV213" s="151"/>
      <c r="AW213" s="96"/>
      <c r="AX213" s="95" t="s">
        <v>124</v>
      </c>
      <c r="AY213" s="95"/>
      <c r="AZ213" s="60"/>
      <c r="BA213" s="95"/>
      <c r="BB213" s="95"/>
      <c r="BC213" s="57"/>
      <c r="BD213" s="95"/>
      <c r="BE213" s="95"/>
      <c r="BF213" s="60"/>
      <c r="BG213" s="95"/>
    </row>
    <row r="214" spans="1:59" s="34" customFormat="1" ht="12.75" x14ac:dyDescent="0.2">
      <c r="A214" s="95" t="s">
        <v>116</v>
      </c>
      <c r="B214" s="95"/>
      <c r="C214" s="95">
        <v>6796565</v>
      </c>
      <c r="D214" s="95" t="s">
        <v>395</v>
      </c>
      <c r="E214" s="95" t="s">
        <v>387</v>
      </c>
      <c r="F214" s="95">
        <v>10</v>
      </c>
      <c r="G214" s="95">
        <v>18</v>
      </c>
      <c r="H214" s="95">
        <v>13</v>
      </c>
      <c r="I214" s="95" t="s">
        <v>119</v>
      </c>
      <c r="J214" s="95" t="s">
        <v>170</v>
      </c>
      <c r="K214" s="95" t="s">
        <v>124</v>
      </c>
      <c r="L214" s="96"/>
      <c r="M214" s="97">
        <v>8100</v>
      </c>
      <c r="N214" s="97">
        <v>31200</v>
      </c>
      <c r="O214" s="97">
        <v>32400</v>
      </c>
      <c r="P214" s="98">
        <v>0.5</v>
      </c>
      <c r="Q214" s="98">
        <v>2.86</v>
      </c>
      <c r="R214" s="98">
        <v>2.52</v>
      </c>
      <c r="S214" s="98">
        <v>4.74</v>
      </c>
      <c r="T214" s="98">
        <v>3.2</v>
      </c>
      <c r="U214" s="98">
        <v>3.76</v>
      </c>
      <c r="V214" s="96"/>
      <c r="W214" s="97">
        <v>15710</v>
      </c>
      <c r="X214" s="97">
        <v>25600</v>
      </c>
      <c r="Y214" s="97">
        <v>25700</v>
      </c>
      <c r="Z214" s="98">
        <v>1.86</v>
      </c>
      <c r="AA214" s="98">
        <v>3.41</v>
      </c>
      <c r="AB214" s="98">
        <v>3.28</v>
      </c>
      <c r="AC214" s="98">
        <v>2.48</v>
      </c>
      <c r="AD214" s="98">
        <v>2.2000000000000002</v>
      </c>
      <c r="AE214" s="98">
        <v>2.2999999999999998</v>
      </c>
      <c r="AF214" s="96"/>
      <c r="AG214" s="97">
        <v>16628</v>
      </c>
      <c r="AH214" s="89"/>
      <c r="AI214" s="97">
        <v>19900</v>
      </c>
      <c r="AJ214" s="98">
        <v>2.66</v>
      </c>
      <c r="AK214" s="57"/>
      <c r="AL214" s="98">
        <v>3.16</v>
      </c>
      <c r="AM214" s="98">
        <v>1.84</v>
      </c>
      <c r="AN214" s="57"/>
      <c r="AO214" s="98">
        <v>1.84</v>
      </c>
      <c r="AP214" s="96"/>
      <c r="AQ214" s="102">
        <f t="shared" si="8"/>
        <v>0.61419753086419748</v>
      </c>
      <c r="AR214" s="102">
        <f t="shared" si="9"/>
        <v>0.77431906614785995</v>
      </c>
      <c r="AS214" s="96"/>
      <c r="AT214" s="95" t="s">
        <v>124</v>
      </c>
      <c r="AU214" s="95"/>
      <c r="AV214" s="151"/>
      <c r="AW214" s="96"/>
      <c r="AX214" s="95" t="s">
        <v>124</v>
      </c>
      <c r="AY214" s="95"/>
      <c r="AZ214" s="60"/>
      <c r="BA214" s="95"/>
      <c r="BB214" s="95"/>
      <c r="BC214" s="57"/>
      <c r="BD214" s="95"/>
      <c r="BE214" s="95"/>
      <c r="BF214" s="60"/>
      <c r="BG214" s="95"/>
    </row>
    <row r="215" spans="1:59" s="34" customFormat="1" ht="12.75" x14ac:dyDescent="0.2">
      <c r="A215" s="95" t="s">
        <v>116</v>
      </c>
      <c r="B215" s="95"/>
      <c r="C215" s="95">
        <v>6750233</v>
      </c>
      <c r="D215" s="95" t="s">
        <v>397</v>
      </c>
      <c r="E215" s="95" t="s">
        <v>382</v>
      </c>
      <c r="F215" s="95">
        <v>10</v>
      </c>
      <c r="G215" s="95">
        <v>18</v>
      </c>
      <c r="H215" s="95">
        <v>12.5</v>
      </c>
      <c r="I215" s="95" t="s">
        <v>119</v>
      </c>
      <c r="J215" s="95" t="s">
        <v>170</v>
      </c>
      <c r="K215" s="95" t="s">
        <v>124</v>
      </c>
      <c r="L215" s="96"/>
      <c r="M215" s="97">
        <v>11800</v>
      </c>
      <c r="N215" s="97">
        <v>41000</v>
      </c>
      <c r="O215" s="97">
        <v>43000</v>
      </c>
      <c r="P215" s="98">
        <v>0.74</v>
      </c>
      <c r="Q215" s="98">
        <v>3.88</v>
      </c>
      <c r="R215" s="98">
        <v>3.64</v>
      </c>
      <c r="S215" s="98">
        <v>4.68</v>
      </c>
      <c r="T215" s="98">
        <v>3.1</v>
      </c>
      <c r="U215" s="98">
        <v>3.46</v>
      </c>
      <c r="V215" s="96"/>
      <c r="W215" s="97">
        <v>21860</v>
      </c>
      <c r="X215" s="97">
        <v>34400</v>
      </c>
      <c r="Y215" s="97">
        <v>34800</v>
      </c>
      <c r="Z215" s="98">
        <v>2.57</v>
      </c>
      <c r="AA215" s="98">
        <v>4.58</v>
      </c>
      <c r="AB215" s="98">
        <v>4.6100000000000003</v>
      </c>
      <c r="AC215" s="98">
        <v>2.5</v>
      </c>
      <c r="AD215" s="98">
        <v>2.2000000000000002</v>
      </c>
      <c r="AE215" s="98">
        <v>2.2200000000000002</v>
      </c>
      <c r="AF215" s="96"/>
      <c r="AG215" s="97">
        <v>22792</v>
      </c>
      <c r="AH215" s="89"/>
      <c r="AI215" s="97">
        <v>27080</v>
      </c>
      <c r="AJ215" s="98">
        <v>3.66</v>
      </c>
      <c r="AK215" s="57"/>
      <c r="AL215" s="98">
        <v>4.38</v>
      </c>
      <c r="AM215" s="98">
        <v>1.82</v>
      </c>
      <c r="AN215" s="57"/>
      <c r="AO215" s="98">
        <v>1.82</v>
      </c>
      <c r="AP215" s="96"/>
      <c r="AQ215" s="102">
        <f t="shared" si="8"/>
        <v>0.62976744186046507</v>
      </c>
      <c r="AR215" s="102">
        <f t="shared" si="9"/>
        <v>0.77816091954022992</v>
      </c>
      <c r="AS215" s="96"/>
      <c r="AT215" s="95" t="s">
        <v>124</v>
      </c>
      <c r="AU215" s="95"/>
      <c r="AV215" s="151"/>
      <c r="AW215" s="96"/>
      <c r="AX215" s="95" t="s">
        <v>124</v>
      </c>
      <c r="AY215" s="95"/>
      <c r="AZ215" s="60"/>
      <c r="BA215" s="95"/>
      <c r="BB215" s="95"/>
      <c r="BC215" s="57"/>
      <c r="BD215" s="95"/>
      <c r="BE215" s="95"/>
      <c r="BF215" s="60"/>
      <c r="BG215" s="95"/>
    </row>
    <row r="216" spans="1:59" s="34" customFormat="1" ht="12.75" x14ac:dyDescent="0.2">
      <c r="A216" s="95" t="s">
        <v>116</v>
      </c>
      <c r="B216" s="95"/>
      <c r="C216" s="95">
        <v>6750457</v>
      </c>
      <c r="D216" s="95" t="s">
        <v>398</v>
      </c>
      <c r="E216" s="95" t="s">
        <v>382</v>
      </c>
      <c r="F216" s="95">
        <v>10</v>
      </c>
      <c r="G216" s="95">
        <v>18</v>
      </c>
      <c r="H216" s="95">
        <v>12.5</v>
      </c>
      <c r="I216" s="95" t="s">
        <v>119</v>
      </c>
      <c r="J216" s="95" t="s">
        <v>170</v>
      </c>
      <c r="K216" s="95" t="s">
        <v>124</v>
      </c>
      <c r="L216" s="96"/>
      <c r="M216" s="97">
        <v>11800</v>
      </c>
      <c r="N216" s="97">
        <v>41500</v>
      </c>
      <c r="O216" s="97">
        <v>42600</v>
      </c>
      <c r="P216" s="98">
        <v>0.74</v>
      </c>
      <c r="Q216" s="98">
        <v>4.05</v>
      </c>
      <c r="R216" s="98">
        <v>3.65</v>
      </c>
      <c r="S216" s="98">
        <v>4.68</v>
      </c>
      <c r="T216" s="98">
        <v>3</v>
      </c>
      <c r="U216" s="98">
        <v>3.42</v>
      </c>
      <c r="V216" s="96"/>
      <c r="W216" s="97">
        <v>21530</v>
      </c>
      <c r="X216" s="97">
        <v>34000</v>
      </c>
      <c r="Y216" s="97">
        <v>34400</v>
      </c>
      <c r="Z216" s="98">
        <v>2.61</v>
      </c>
      <c r="AA216" s="98">
        <v>4.74</v>
      </c>
      <c r="AB216" s="98">
        <v>4.66</v>
      </c>
      <c r="AC216" s="98">
        <v>2.42</v>
      </c>
      <c r="AD216" s="98">
        <v>2.1</v>
      </c>
      <c r="AE216" s="98">
        <v>2.16</v>
      </c>
      <c r="AF216" s="96"/>
      <c r="AG216" s="97">
        <v>22446</v>
      </c>
      <c r="AH216" s="89"/>
      <c r="AI216" s="97">
        <v>26720</v>
      </c>
      <c r="AJ216" s="98">
        <v>3.72</v>
      </c>
      <c r="AK216" s="57"/>
      <c r="AL216" s="98">
        <v>4.4400000000000004</v>
      </c>
      <c r="AM216" s="98">
        <v>1.76</v>
      </c>
      <c r="AN216" s="57"/>
      <c r="AO216" s="98">
        <v>1.76</v>
      </c>
      <c r="AP216" s="96"/>
      <c r="AQ216" s="102">
        <f t="shared" si="8"/>
        <v>0.62723004694835682</v>
      </c>
      <c r="AR216" s="102">
        <f t="shared" si="9"/>
        <v>0.77674418604651163</v>
      </c>
      <c r="AS216" s="96"/>
      <c r="AT216" s="95" t="s">
        <v>124</v>
      </c>
      <c r="AU216" s="95"/>
      <c r="AV216" s="151"/>
      <c r="AW216" s="96"/>
      <c r="AX216" s="95" t="s">
        <v>124</v>
      </c>
      <c r="AY216" s="95"/>
      <c r="AZ216" s="60"/>
      <c r="BA216" s="95"/>
      <c r="BB216" s="95"/>
      <c r="BC216" s="57"/>
      <c r="BD216" s="95"/>
      <c r="BE216" s="95"/>
      <c r="BF216" s="60"/>
      <c r="BG216" s="95"/>
    </row>
    <row r="217" spans="1:59" s="34" customFormat="1" ht="12.75" x14ac:dyDescent="0.2">
      <c r="A217" s="95" t="s">
        <v>36</v>
      </c>
      <c r="B217" s="103"/>
      <c r="C217" s="130">
        <v>8635969</v>
      </c>
      <c r="D217" s="130" t="s">
        <v>399</v>
      </c>
      <c r="E217" s="130" t="s">
        <v>400</v>
      </c>
      <c r="F217" s="95">
        <v>11</v>
      </c>
      <c r="G217" s="95">
        <v>17.8</v>
      </c>
      <c r="H217" s="95">
        <v>12.5</v>
      </c>
      <c r="I217" s="95" t="s">
        <v>119</v>
      </c>
      <c r="J217" s="95" t="s">
        <v>170</v>
      </c>
      <c r="K217" s="103" t="s">
        <v>124</v>
      </c>
      <c r="L217" s="96"/>
      <c r="M217" s="145">
        <v>18000</v>
      </c>
      <c r="N217" s="145">
        <v>38000</v>
      </c>
      <c r="O217" s="145">
        <v>40000</v>
      </c>
      <c r="P217" s="142">
        <v>1.1399999999999999</v>
      </c>
      <c r="Q217" s="142">
        <v>3.04</v>
      </c>
      <c r="R217" s="142">
        <v>3.36</v>
      </c>
      <c r="S217" s="142">
        <v>4.63</v>
      </c>
      <c r="T217" s="142">
        <v>3.66</v>
      </c>
      <c r="U217" s="142">
        <v>3.49</v>
      </c>
      <c r="V217" s="96"/>
      <c r="W217" s="145">
        <v>19000</v>
      </c>
      <c r="X217" s="145">
        <v>25000</v>
      </c>
      <c r="Y217" s="145">
        <v>38000</v>
      </c>
      <c r="Z217" s="142">
        <v>2.0299999999999998</v>
      </c>
      <c r="AA217" s="142">
        <v>3.33</v>
      </c>
      <c r="AB217" s="142">
        <v>5.4</v>
      </c>
      <c r="AC217" s="142">
        <v>2.74</v>
      </c>
      <c r="AD217" s="142">
        <v>2.2000000000000002</v>
      </c>
      <c r="AE217" s="142">
        <v>2.06</v>
      </c>
      <c r="AF217" s="96"/>
      <c r="AG217" s="145">
        <v>15000</v>
      </c>
      <c r="AH217" s="89"/>
      <c r="AI217" s="145">
        <v>38000</v>
      </c>
      <c r="AJ217" s="142">
        <v>1.73</v>
      </c>
      <c r="AK217" s="57"/>
      <c r="AL217" s="142">
        <v>6.1</v>
      </c>
      <c r="AM217" s="142">
        <v>2.54</v>
      </c>
      <c r="AN217" s="57"/>
      <c r="AO217" s="142">
        <v>1.82</v>
      </c>
      <c r="AP217" s="96"/>
      <c r="AQ217" s="102">
        <f t="shared" si="8"/>
        <v>0.95</v>
      </c>
      <c r="AR217" s="102">
        <f t="shared" si="9"/>
        <v>1</v>
      </c>
      <c r="AS217" s="96"/>
      <c r="AT217" s="95" t="s">
        <v>124</v>
      </c>
      <c r="AU217" s="95"/>
      <c r="AV217" s="150"/>
      <c r="AW217" s="96"/>
      <c r="AX217" s="95">
        <v>-13</v>
      </c>
      <c r="AY217" s="145">
        <v>13000</v>
      </c>
      <c r="AZ217" s="60" t="s">
        <v>145</v>
      </c>
      <c r="BA217" s="145">
        <v>29000</v>
      </c>
      <c r="BB217" s="142">
        <v>1.77</v>
      </c>
      <c r="BC217" s="57"/>
      <c r="BD217" s="142">
        <v>6.15</v>
      </c>
      <c r="BE217" s="142">
        <v>2.15</v>
      </c>
      <c r="BF217" s="60"/>
      <c r="BG217" s="142">
        <v>1.38</v>
      </c>
    </row>
    <row r="218" spans="1:59" s="34" customFormat="1" ht="12.75" x14ac:dyDescent="0.2">
      <c r="A218" s="52" t="s">
        <v>339</v>
      </c>
      <c r="B218" s="52"/>
      <c r="C218" s="52">
        <v>6749942</v>
      </c>
      <c r="D218" s="52" t="s">
        <v>401</v>
      </c>
      <c r="E218" s="52" t="s">
        <v>380</v>
      </c>
      <c r="F218" s="52">
        <v>10</v>
      </c>
      <c r="G218" s="52">
        <v>19.25</v>
      </c>
      <c r="H218" s="52">
        <v>13.75</v>
      </c>
      <c r="I218" s="52" t="s">
        <v>119</v>
      </c>
      <c r="J218" s="95" t="s">
        <v>170</v>
      </c>
      <c r="K218" s="52" t="s">
        <v>124</v>
      </c>
      <c r="L218" s="53"/>
      <c r="M218" s="54">
        <v>7800</v>
      </c>
      <c r="N218" s="54">
        <v>20200</v>
      </c>
      <c r="O218" s="54">
        <v>21900</v>
      </c>
      <c r="P218" s="55">
        <v>0.5</v>
      </c>
      <c r="Q218" s="55">
        <v>1.64</v>
      </c>
      <c r="R218" s="55">
        <v>1.56</v>
      </c>
      <c r="S218" s="55">
        <v>4.58</v>
      </c>
      <c r="T218" s="55">
        <v>3.61</v>
      </c>
      <c r="U218" s="55">
        <v>4.12</v>
      </c>
      <c r="V218" s="53"/>
      <c r="W218" s="54">
        <v>11430</v>
      </c>
      <c r="X218" s="54">
        <v>16800</v>
      </c>
      <c r="Y218" s="54">
        <v>16800</v>
      </c>
      <c r="Z218" s="55">
        <v>1.18</v>
      </c>
      <c r="AA218" s="55">
        <v>1.97</v>
      </c>
      <c r="AB218" s="55">
        <v>1.91</v>
      </c>
      <c r="AC218" s="55">
        <v>2.84</v>
      </c>
      <c r="AD218" s="55">
        <v>2.5</v>
      </c>
      <c r="AE218" s="55">
        <v>2.58</v>
      </c>
      <c r="AF218" s="53"/>
      <c r="AG218" s="54">
        <v>11176</v>
      </c>
      <c r="AH218" s="87"/>
      <c r="AI218" s="54">
        <v>13000</v>
      </c>
      <c r="AJ218" s="55">
        <v>1.58</v>
      </c>
      <c r="AK218" s="70"/>
      <c r="AL218" s="55">
        <v>1.84</v>
      </c>
      <c r="AM218" s="55">
        <v>2.08</v>
      </c>
      <c r="AN218" s="70"/>
      <c r="AO218" s="55">
        <v>2.08</v>
      </c>
      <c r="AP218" s="53"/>
      <c r="AQ218" s="58">
        <f t="shared" si="8"/>
        <v>0.59360730593607303</v>
      </c>
      <c r="AR218" s="58">
        <f t="shared" si="9"/>
        <v>0.77380952380952384</v>
      </c>
      <c r="AS218" s="53"/>
      <c r="AT218" s="52" t="s">
        <v>124</v>
      </c>
      <c r="AU218" s="52"/>
      <c r="AV218" s="59"/>
      <c r="AW218" s="53"/>
      <c r="AX218" s="52" t="s">
        <v>124</v>
      </c>
      <c r="AY218" s="52"/>
      <c r="AZ218" s="73"/>
      <c r="BA218" s="52"/>
      <c r="BB218" s="55"/>
      <c r="BC218" s="70"/>
      <c r="BD218" s="55"/>
      <c r="BE218" s="55"/>
      <c r="BF218" s="73"/>
      <c r="BG218" s="55"/>
    </row>
    <row r="219" spans="1:59" s="34" customFormat="1" ht="12.75" x14ac:dyDescent="0.2">
      <c r="A219" s="52" t="s">
        <v>339</v>
      </c>
      <c r="B219" s="52"/>
      <c r="C219" s="52">
        <v>6992578</v>
      </c>
      <c r="D219" s="52" t="s">
        <v>402</v>
      </c>
      <c r="E219" s="52" t="s">
        <v>380</v>
      </c>
      <c r="F219" s="52">
        <v>10</v>
      </c>
      <c r="G219" s="52">
        <v>20</v>
      </c>
      <c r="H219" s="52">
        <v>13</v>
      </c>
      <c r="I219" s="52" t="s">
        <v>119</v>
      </c>
      <c r="J219" s="95" t="s">
        <v>170</v>
      </c>
      <c r="K219" s="52" t="s">
        <v>124</v>
      </c>
      <c r="L219" s="53"/>
      <c r="M219" s="54">
        <v>8400</v>
      </c>
      <c r="N219" s="54">
        <v>32600</v>
      </c>
      <c r="O219" s="54">
        <v>33900</v>
      </c>
      <c r="P219" s="55">
        <v>0.5</v>
      </c>
      <c r="Q219" s="55">
        <v>2.81</v>
      </c>
      <c r="R219" s="55">
        <v>2.5499999999999998</v>
      </c>
      <c r="S219" s="55">
        <v>4.92</v>
      </c>
      <c r="T219" s="55">
        <v>3.4</v>
      </c>
      <c r="U219" s="55">
        <v>3.9</v>
      </c>
      <c r="V219" s="53"/>
      <c r="W219" s="54">
        <v>15930</v>
      </c>
      <c r="X219" s="54">
        <v>26200</v>
      </c>
      <c r="Y219" s="54">
        <v>26400</v>
      </c>
      <c r="Z219" s="55">
        <v>1.85</v>
      </c>
      <c r="AA219" s="55">
        <v>3.34</v>
      </c>
      <c r="AB219" s="55">
        <v>3.3</v>
      </c>
      <c r="AC219" s="55">
        <v>2.52</v>
      </c>
      <c r="AD219" s="55">
        <v>2.2999999999999998</v>
      </c>
      <c r="AE219" s="55">
        <v>2.34</v>
      </c>
      <c r="AF219" s="53"/>
      <c r="AG219" s="54">
        <v>16688</v>
      </c>
      <c r="AH219" s="87"/>
      <c r="AI219" s="54">
        <v>20160</v>
      </c>
      <c r="AJ219" s="55">
        <v>2.64</v>
      </c>
      <c r="AK219" s="70"/>
      <c r="AL219" s="55">
        <v>3.16</v>
      </c>
      <c r="AM219" s="55">
        <v>1.86</v>
      </c>
      <c r="AN219" s="70"/>
      <c r="AO219" s="55">
        <v>1.86</v>
      </c>
      <c r="AP219" s="53"/>
      <c r="AQ219" s="58">
        <f t="shared" si="8"/>
        <v>0.59469026548672566</v>
      </c>
      <c r="AR219" s="58">
        <f t="shared" si="9"/>
        <v>0.76363636363636367</v>
      </c>
      <c r="AS219" s="53"/>
      <c r="AT219" s="52" t="s">
        <v>124</v>
      </c>
      <c r="AU219" s="52"/>
      <c r="AV219" s="59"/>
      <c r="AW219" s="53"/>
      <c r="AX219" s="52" t="s">
        <v>124</v>
      </c>
      <c r="AY219" s="52"/>
      <c r="AZ219" s="73"/>
      <c r="BA219" s="52"/>
      <c r="BB219" s="55"/>
      <c r="BC219" s="70"/>
      <c r="BD219" s="55"/>
      <c r="BE219" s="55"/>
      <c r="BF219" s="73"/>
      <c r="BG219" s="55"/>
    </row>
    <row r="220" spans="1:59" s="34" customFormat="1" ht="12.75" x14ac:dyDescent="0.2">
      <c r="A220" s="95" t="s">
        <v>339</v>
      </c>
      <c r="B220" s="95"/>
      <c r="C220" s="95">
        <v>7599437</v>
      </c>
      <c r="D220" s="95" t="s">
        <v>402</v>
      </c>
      <c r="E220" s="95" t="s">
        <v>382</v>
      </c>
      <c r="F220" s="95">
        <v>10</v>
      </c>
      <c r="G220" s="95">
        <v>20.75</v>
      </c>
      <c r="H220" s="95">
        <v>13.5</v>
      </c>
      <c r="I220" s="95" t="s">
        <v>119</v>
      </c>
      <c r="J220" s="95" t="s">
        <v>170</v>
      </c>
      <c r="K220" s="95" t="s">
        <v>124</v>
      </c>
      <c r="L220" s="96"/>
      <c r="M220" s="97">
        <v>8400</v>
      </c>
      <c r="N220" s="97">
        <v>33800</v>
      </c>
      <c r="O220" s="97">
        <v>32800</v>
      </c>
      <c r="P220" s="98">
        <v>0.5</v>
      </c>
      <c r="Q220" s="98">
        <v>2.83</v>
      </c>
      <c r="R220" s="98">
        <v>2.38</v>
      </c>
      <c r="S220" s="98">
        <v>4.92</v>
      </c>
      <c r="T220" s="98">
        <v>3.5</v>
      </c>
      <c r="U220" s="98">
        <v>4.04</v>
      </c>
      <c r="V220" s="96"/>
      <c r="W220" s="97">
        <v>15820</v>
      </c>
      <c r="X220" s="97">
        <v>25400</v>
      </c>
      <c r="Y220" s="97">
        <v>25700</v>
      </c>
      <c r="Z220" s="98">
        <v>1.78</v>
      </c>
      <c r="AA220" s="98">
        <v>3.1</v>
      </c>
      <c r="AB220" s="98">
        <v>3.12</v>
      </c>
      <c r="AC220" s="98">
        <v>2.6</v>
      </c>
      <c r="AD220" s="98">
        <v>2.4</v>
      </c>
      <c r="AE220" s="98">
        <v>2.42</v>
      </c>
      <c r="AF220" s="96"/>
      <c r="AG220" s="97">
        <v>16548</v>
      </c>
      <c r="AH220" s="89"/>
      <c r="AI220" s="97">
        <v>19800</v>
      </c>
      <c r="AJ220" s="98">
        <v>2.54</v>
      </c>
      <c r="AK220" s="57"/>
      <c r="AL220" s="98">
        <v>3</v>
      </c>
      <c r="AM220" s="98">
        <v>1.9</v>
      </c>
      <c r="AN220" s="57"/>
      <c r="AO220" s="98">
        <v>1.94</v>
      </c>
      <c r="AP220" s="96"/>
      <c r="AQ220" s="102">
        <f t="shared" si="8"/>
        <v>0.60365853658536583</v>
      </c>
      <c r="AR220" s="102">
        <f t="shared" si="9"/>
        <v>0.77042801556420237</v>
      </c>
      <c r="AS220" s="96"/>
      <c r="AT220" s="95" t="s">
        <v>124</v>
      </c>
      <c r="AU220" s="95"/>
      <c r="AV220" s="104"/>
      <c r="AW220" s="96"/>
      <c r="AX220" s="95" t="s">
        <v>124</v>
      </c>
      <c r="AY220" s="95"/>
      <c r="AZ220" s="60"/>
      <c r="BA220" s="95"/>
      <c r="BB220" s="98"/>
      <c r="BC220" s="57"/>
      <c r="BD220" s="98"/>
      <c r="BE220" s="98"/>
      <c r="BF220" s="60"/>
      <c r="BG220" s="98"/>
    </row>
    <row r="221" spans="1:59" ht="12.75" x14ac:dyDescent="0.2">
      <c r="A221" s="95" t="s">
        <v>339</v>
      </c>
      <c r="B221" s="95"/>
      <c r="C221" s="95">
        <v>7125586</v>
      </c>
      <c r="D221" s="95" t="s">
        <v>402</v>
      </c>
      <c r="E221" s="95" t="s">
        <v>383</v>
      </c>
      <c r="F221" s="95">
        <v>10</v>
      </c>
      <c r="G221" s="95">
        <v>18.5</v>
      </c>
      <c r="H221" s="95">
        <v>12.5</v>
      </c>
      <c r="I221" s="95" t="s">
        <v>119</v>
      </c>
      <c r="J221" s="95" t="s">
        <v>170</v>
      </c>
      <c r="K221" s="95" t="s">
        <v>124</v>
      </c>
      <c r="L221" s="96"/>
      <c r="M221" s="97">
        <v>8500</v>
      </c>
      <c r="N221" s="97">
        <v>31000</v>
      </c>
      <c r="O221" s="97">
        <v>33500</v>
      </c>
      <c r="P221" s="98">
        <v>0.55000000000000004</v>
      </c>
      <c r="Q221" s="98">
        <v>2.93</v>
      </c>
      <c r="R221" s="98">
        <v>2.73</v>
      </c>
      <c r="S221" s="98">
        <v>4.5199999999999996</v>
      </c>
      <c r="T221" s="98">
        <v>3.1</v>
      </c>
      <c r="U221" s="98">
        <v>3.6</v>
      </c>
      <c r="V221" s="96"/>
      <c r="W221" s="97">
        <v>16150</v>
      </c>
      <c r="X221" s="97">
        <v>26000</v>
      </c>
      <c r="Y221" s="97">
        <v>26300</v>
      </c>
      <c r="Z221" s="98">
        <v>1.98</v>
      </c>
      <c r="AA221" s="98">
        <v>3.46</v>
      </c>
      <c r="AB221" s="98">
        <v>3.51</v>
      </c>
      <c r="AC221" s="98">
        <v>2.38</v>
      </c>
      <c r="AD221" s="98">
        <v>2.2000000000000002</v>
      </c>
      <c r="AE221" s="98">
        <v>2.2000000000000002</v>
      </c>
      <c r="AF221" s="96"/>
      <c r="AG221" s="97">
        <v>16934</v>
      </c>
      <c r="AH221" s="89"/>
      <c r="AI221" s="97">
        <v>20300</v>
      </c>
      <c r="AJ221" s="98">
        <v>2.82</v>
      </c>
      <c r="AK221" s="57"/>
      <c r="AL221" s="98">
        <v>3.36</v>
      </c>
      <c r="AM221" s="98">
        <v>1.76</v>
      </c>
      <c r="AN221" s="57"/>
      <c r="AO221" s="98">
        <v>1.78</v>
      </c>
      <c r="AP221" s="96"/>
      <c r="AQ221" s="102">
        <f t="shared" si="8"/>
        <v>0.60597014925373138</v>
      </c>
      <c r="AR221" s="102">
        <f t="shared" si="9"/>
        <v>0.77186311787072248</v>
      </c>
      <c r="AS221" s="96"/>
      <c r="AT221" s="95" t="s">
        <v>124</v>
      </c>
      <c r="AU221" s="95"/>
      <c r="AV221" s="151"/>
      <c r="AW221" s="96"/>
      <c r="AX221" s="95" t="s">
        <v>124</v>
      </c>
      <c r="AY221" s="95"/>
      <c r="AZ221" s="60"/>
      <c r="BA221" s="95"/>
      <c r="BB221" s="98"/>
      <c r="BC221" s="57"/>
      <c r="BD221" s="98"/>
      <c r="BE221" s="98"/>
      <c r="BF221" s="60"/>
      <c r="BG221" s="98"/>
    </row>
    <row r="222" spans="1:59" ht="12.75" x14ac:dyDescent="0.2">
      <c r="A222" s="95" t="s">
        <v>339</v>
      </c>
      <c r="B222" s="95"/>
      <c r="C222" s="95">
        <v>6796600</v>
      </c>
      <c r="D222" s="95" t="s">
        <v>402</v>
      </c>
      <c r="E222" s="95" t="s">
        <v>384</v>
      </c>
      <c r="F222" s="95">
        <v>10</v>
      </c>
      <c r="G222" s="95">
        <v>20</v>
      </c>
      <c r="H222" s="95">
        <v>13</v>
      </c>
      <c r="I222" s="95" t="s">
        <v>119</v>
      </c>
      <c r="J222" s="95" t="s">
        <v>170</v>
      </c>
      <c r="K222" s="95" t="s">
        <v>124</v>
      </c>
      <c r="L222" s="96"/>
      <c r="M222" s="97">
        <v>8300</v>
      </c>
      <c r="N222" s="97">
        <v>32000</v>
      </c>
      <c r="O222" s="97">
        <v>33100</v>
      </c>
      <c r="P222" s="98">
        <v>0.49</v>
      </c>
      <c r="Q222" s="98">
        <v>2.93</v>
      </c>
      <c r="R222" s="98">
        <v>2.57</v>
      </c>
      <c r="S222" s="98">
        <v>4.96</v>
      </c>
      <c r="T222" s="98">
        <v>3.2</v>
      </c>
      <c r="U222" s="98">
        <v>3.78</v>
      </c>
      <c r="V222" s="96"/>
      <c r="W222" s="97">
        <v>15710</v>
      </c>
      <c r="X222" s="97">
        <v>25800</v>
      </c>
      <c r="Y222" s="97">
        <v>25900</v>
      </c>
      <c r="Z222" s="98">
        <v>1.88</v>
      </c>
      <c r="AA222" s="98">
        <v>3.44</v>
      </c>
      <c r="AB222" s="98">
        <v>3.35</v>
      </c>
      <c r="AC222" s="98">
        <v>2.44</v>
      </c>
      <c r="AD222" s="98">
        <v>2.2000000000000002</v>
      </c>
      <c r="AE222" s="98">
        <v>2.2599999999999998</v>
      </c>
      <c r="AF222" s="96"/>
      <c r="AG222" s="97">
        <v>16488</v>
      </c>
      <c r="AH222" s="89"/>
      <c r="AI222" s="97">
        <v>19800</v>
      </c>
      <c r="AJ222" s="98">
        <v>2.7</v>
      </c>
      <c r="AK222" s="57"/>
      <c r="AL222" s="98">
        <v>3.22</v>
      </c>
      <c r="AM222" s="98">
        <v>1.78</v>
      </c>
      <c r="AN222" s="57"/>
      <c r="AO222" s="98">
        <v>1.8</v>
      </c>
      <c r="AP222" s="96"/>
      <c r="AQ222" s="102">
        <f t="shared" si="8"/>
        <v>0.59818731117824775</v>
      </c>
      <c r="AR222" s="102">
        <f t="shared" si="9"/>
        <v>0.76447876447876451</v>
      </c>
      <c r="AS222" s="96"/>
      <c r="AT222" s="95" t="s">
        <v>124</v>
      </c>
      <c r="AU222" s="95"/>
      <c r="AV222" s="151"/>
      <c r="AW222" s="96"/>
      <c r="AX222" s="95" t="s">
        <v>124</v>
      </c>
      <c r="AY222" s="95"/>
      <c r="AZ222" s="60"/>
      <c r="BA222" s="95"/>
      <c r="BB222" s="98"/>
      <c r="BC222" s="57"/>
      <c r="BD222" s="98"/>
      <c r="BE222" s="98"/>
      <c r="BF222" s="60"/>
      <c r="BG222" s="98"/>
    </row>
    <row r="223" spans="1:59" ht="12.75" x14ac:dyDescent="0.2">
      <c r="A223" s="95" t="s">
        <v>339</v>
      </c>
      <c r="B223" s="95"/>
      <c r="C223" s="95">
        <v>6796602</v>
      </c>
      <c r="D223" s="95" t="s">
        <v>402</v>
      </c>
      <c r="E223" s="95" t="s">
        <v>385</v>
      </c>
      <c r="F223" s="95">
        <v>10</v>
      </c>
      <c r="G223" s="95">
        <v>20</v>
      </c>
      <c r="H223" s="95">
        <v>13</v>
      </c>
      <c r="I223" s="95" t="s">
        <v>119</v>
      </c>
      <c r="J223" s="95" t="s">
        <v>170</v>
      </c>
      <c r="K223" s="95" t="s">
        <v>124</v>
      </c>
      <c r="L223" s="96"/>
      <c r="M223" s="97">
        <v>8300</v>
      </c>
      <c r="N223" s="97">
        <v>31800</v>
      </c>
      <c r="O223" s="97">
        <v>33100</v>
      </c>
      <c r="P223" s="98">
        <v>0.49</v>
      </c>
      <c r="Q223" s="98">
        <v>2.91</v>
      </c>
      <c r="R223" s="98">
        <v>2.59</v>
      </c>
      <c r="S223" s="98">
        <v>4.96</v>
      </c>
      <c r="T223" s="98">
        <v>3.2</v>
      </c>
      <c r="U223" s="98">
        <v>3.74</v>
      </c>
      <c r="V223" s="96"/>
      <c r="W223" s="97">
        <v>15710</v>
      </c>
      <c r="X223" s="97">
        <v>25600</v>
      </c>
      <c r="Y223" s="97">
        <v>25900</v>
      </c>
      <c r="Z223" s="98">
        <v>1.88</v>
      </c>
      <c r="AA223" s="98">
        <v>3.41</v>
      </c>
      <c r="AB223" s="98">
        <v>3.35</v>
      </c>
      <c r="AC223" s="98">
        <v>2.44</v>
      </c>
      <c r="AD223" s="98">
        <v>2.2000000000000002</v>
      </c>
      <c r="AE223" s="98">
        <v>2.2599999999999998</v>
      </c>
      <c r="AF223" s="96"/>
      <c r="AG223" s="97">
        <v>16588</v>
      </c>
      <c r="AH223" s="89"/>
      <c r="AI223" s="97">
        <v>19900</v>
      </c>
      <c r="AJ223" s="98">
        <v>2.7</v>
      </c>
      <c r="AK223" s="57"/>
      <c r="AL223" s="98">
        <v>3.2</v>
      </c>
      <c r="AM223" s="98">
        <v>1.8</v>
      </c>
      <c r="AN223" s="57"/>
      <c r="AO223" s="98">
        <v>1.82</v>
      </c>
      <c r="AP223" s="96"/>
      <c r="AQ223" s="102">
        <f t="shared" si="8"/>
        <v>0.6012084592145015</v>
      </c>
      <c r="AR223" s="102">
        <f t="shared" si="9"/>
        <v>0.76833976833976836</v>
      </c>
      <c r="AS223" s="96"/>
      <c r="AT223" s="95" t="s">
        <v>124</v>
      </c>
      <c r="AU223" s="95"/>
      <c r="AV223" s="151"/>
      <c r="AW223" s="96"/>
      <c r="AX223" s="95" t="s">
        <v>124</v>
      </c>
      <c r="AY223" s="95"/>
      <c r="AZ223" s="60"/>
      <c r="BA223" s="95"/>
      <c r="BB223" s="98"/>
      <c r="BC223" s="57"/>
      <c r="BD223" s="98"/>
      <c r="BE223" s="98"/>
      <c r="BF223" s="60"/>
      <c r="BG223" s="98"/>
    </row>
    <row r="224" spans="1:59" ht="12.75" x14ac:dyDescent="0.2">
      <c r="A224" s="95" t="s">
        <v>339</v>
      </c>
      <c r="B224" s="95"/>
      <c r="C224" s="95">
        <v>7125588</v>
      </c>
      <c r="D224" s="95" t="s">
        <v>402</v>
      </c>
      <c r="E224" s="95" t="s">
        <v>386</v>
      </c>
      <c r="F224" s="95">
        <v>10</v>
      </c>
      <c r="G224" s="95">
        <v>19.5</v>
      </c>
      <c r="H224" s="95">
        <v>12.5</v>
      </c>
      <c r="I224" s="95" t="s">
        <v>119</v>
      </c>
      <c r="J224" s="95" t="s">
        <v>170</v>
      </c>
      <c r="K224" s="95" t="s">
        <v>124</v>
      </c>
      <c r="L224" s="96"/>
      <c r="M224" s="97">
        <v>8300</v>
      </c>
      <c r="N224" s="97">
        <v>30800</v>
      </c>
      <c r="O224" s="97">
        <v>33200</v>
      </c>
      <c r="P224" s="98">
        <v>0.52</v>
      </c>
      <c r="Q224" s="98">
        <v>2.82</v>
      </c>
      <c r="R224" s="98">
        <v>2.65</v>
      </c>
      <c r="S224" s="98">
        <v>4.68</v>
      </c>
      <c r="T224" s="98">
        <v>3.2</v>
      </c>
      <c r="U224" s="98">
        <v>3.68</v>
      </c>
      <c r="V224" s="96"/>
      <c r="W224" s="97">
        <v>16150</v>
      </c>
      <c r="X224" s="97">
        <v>25800</v>
      </c>
      <c r="Y224" s="97">
        <v>26100</v>
      </c>
      <c r="Z224" s="98">
        <v>1.94</v>
      </c>
      <c r="AA224" s="98">
        <v>3.44</v>
      </c>
      <c r="AB224" s="98">
        <v>3.41</v>
      </c>
      <c r="AC224" s="98">
        <v>2.44</v>
      </c>
      <c r="AD224" s="98">
        <v>2.2000000000000002</v>
      </c>
      <c r="AE224" s="98">
        <v>2.2400000000000002</v>
      </c>
      <c r="AF224" s="96"/>
      <c r="AG224" s="97">
        <v>17034</v>
      </c>
      <c r="AH224" s="89"/>
      <c r="AI224" s="97">
        <v>20340</v>
      </c>
      <c r="AJ224" s="98">
        <v>2.78</v>
      </c>
      <c r="AK224" s="57"/>
      <c r="AL224" s="98">
        <v>3.28</v>
      </c>
      <c r="AM224" s="98">
        <v>1.8</v>
      </c>
      <c r="AN224" s="57"/>
      <c r="AO224" s="98">
        <v>1.82</v>
      </c>
      <c r="AP224" s="96"/>
      <c r="AQ224" s="102">
        <f t="shared" si="8"/>
        <v>0.61265060240963853</v>
      </c>
      <c r="AR224" s="102">
        <f t="shared" si="9"/>
        <v>0.77931034482758621</v>
      </c>
      <c r="AS224" s="96"/>
      <c r="AT224" s="95" t="s">
        <v>124</v>
      </c>
      <c r="AU224" s="95"/>
      <c r="AV224" s="151"/>
      <c r="AW224" s="96"/>
      <c r="AX224" s="95" t="s">
        <v>124</v>
      </c>
      <c r="AY224" s="95"/>
      <c r="AZ224" s="60"/>
      <c r="BA224" s="95"/>
      <c r="BB224" s="98"/>
      <c r="BC224" s="57"/>
      <c r="BD224" s="98"/>
      <c r="BE224" s="98"/>
      <c r="BF224" s="60"/>
      <c r="BG224" s="98"/>
    </row>
    <row r="225" spans="1:59" ht="12.75" x14ac:dyDescent="0.2">
      <c r="A225" s="95" t="s">
        <v>339</v>
      </c>
      <c r="B225" s="95"/>
      <c r="C225" s="95">
        <v>6796604</v>
      </c>
      <c r="D225" s="95" t="s">
        <v>402</v>
      </c>
      <c r="E225" s="95" t="s">
        <v>387</v>
      </c>
      <c r="F225" s="95">
        <v>10</v>
      </c>
      <c r="G225" s="95">
        <v>20</v>
      </c>
      <c r="H225" s="95">
        <v>13</v>
      </c>
      <c r="I225" s="95" t="s">
        <v>119</v>
      </c>
      <c r="J225" s="95" t="s">
        <v>170</v>
      </c>
      <c r="K225" s="95" t="s">
        <v>124</v>
      </c>
      <c r="L225" s="96"/>
      <c r="M225" s="97">
        <v>8100</v>
      </c>
      <c r="N225" s="97">
        <v>31200</v>
      </c>
      <c r="O225" s="97">
        <v>32400</v>
      </c>
      <c r="P225" s="98">
        <v>0.5</v>
      </c>
      <c r="Q225" s="98">
        <v>2.86</v>
      </c>
      <c r="R225" s="98">
        <v>2.5099999999999998</v>
      </c>
      <c r="S225" s="98">
        <v>4.74</v>
      </c>
      <c r="T225" s="98">
        <v>3.2</v>
      </c>
      <c r="U225" s="98">
        <v>3.78</v>
      </c>
      <c r="V225" s="96"/>
      <c r="W225" s="97">
        <v>15710</v>
      </c>
      <c r="X225" s="97">
        <v>25600</v>
      </c>
      <c r="Y225" s="97">
        <v>25700</v>
      </c>
      <c r="Z225" s="98">
        <v>1.86</v>
      </c>
      <c r="AA225" s="98">
        <v>3.41</v>
      </c>
      <c r="AB225" s="98">
        <v>3.28</v>
      </c>
      <c r="AC225" s="98">
        <v>2.48</v>
      </c>
      <c r="AD225" s="98">
        <v>2.2000000000000002</v>
      </c>
      <c r="AE225" s="98">
        <v>2.2999999999999998</v>
      </c>
      <c r="AF225" s="96"/>
      <c r="AG225" s="97">
        <v>16628</v>
      </c>
      <c r="AH225" s="89"/>
      <c r="AI225" s="97">
        <v>19900</v>
      </c>
      <c r="AJ225" s="98">
        <v>2.66</v>
      </c>
      <c r="AK225" s="57"/>
      <c r="AL225" s="98">
        <v>3.16</v>
      </c>
      <c r="AM225" s="98">
        <v>1.84</v>
      </c>
      <c r="AN225" s="57"/>
      <c r="AO225" s="98">
        <v>1.84</v>
      </c>
      <c r="AP225" s="96"/>
      <c r="AQ225" s="102">
        <f t="shared" si="8"/>
        <v>0.61419753086419748</v>
      </c>
      <c r="AR225" s="102">
        <f t="shared" si="9"/>
        <v>0.77431906614785995</v>
      </c>
      <c r="AS225" s="96"/>
      <c r="AT225" s="95" t="s">
        <v>124</v>
      </c>
      <c r="AU225" s="95"/>
      <c r="AV225" s="151"/>
      <c r="AW225" s="96"/>
      <c r="AX225" s="95" t="s">
        <v>124</v>
      </c>
      <c r="AY225" s="95"/>
      <c r="AZ225" s="60"/>
      <c r="BA225" s="95"/>
      <c r="BB225" s="98"/>
      <c r="BC225" s="57"/>
      <c r="BD225" s="98"/>
      <c r="BE225" s="98"/>
      <c r="BF225" s="60"/>
      <c r="BG225" s="98"/>
    </row>
    <row r="226" spans="1:59" ht="12.75" x14ac:dyDescent="0.2">
      <c r="A226" s="95" t="s">
        <v>339</v>
      </c>
      <c r="B226" s="95"/>
      <c r="C226" s="95">
        <v>7125587</v>
      </c>
      <c r="D226" s="95" t="s">
        <v>402</v>
      </c>
      <c r="E226" s="95" t="s">
        <v>388</v>
      </c>
      <c r="F226" s="95">
        <v>10</v>
      </c>
      <c r="G226" s="95">
        <v>18.75</v>
      </c>
      <c r="H226" s="95">
        <v>12.5</v>
      </c>
      <c r="I226" s="95" t="s">
        <v>119</v>
      </c>
      <c r="J226" s="95" t="s">
        <v>170</v>
      </c>
      <c r="K226" s="95" t="s">
        <v>124</v>
      </c>
      <c r="L226" s="96"/>
      <c r="M226" s="97">
        <v>8300</v>
      </c>
      <c r="N226" s="97">
        <v>30400</v>
      </c>
      <c r="O226" s="97">
        <v>32700</v>
      </c>
      <c r="P226" s="98">
        <v>0.56000000000000005</v>
      </c>
      <c r="Q226" s="98">
        <v>2.87</v>
      </c>
      <c r="R226" s="98">
        <v>2.68</v>
      </c>
      <c r="S226" s="98">
        <v>4.34</v>
      </c>
      <c r="T226" s="98">
        <v>3.1</v>
      </c>
      <c r="U226" s="98">
        <v>3.58</v>
      </c>
      <c r="V226" s="96"/>
      <c r="W226" s="97">
        <v>15930</v>
      </c>
      <c r="X226" s="97">
        <v>25600</v>
      </c>
      <c r="Y226" s="97">
        <v>25900</v>
      </c>
      <c r="Z226" s="98">
        <v>1.96</v>
      </c>
      <c r="AA226" s="98">
        <v>3.41</v>
      </c>
      <c r="AB226" s="98">
        <v>3.45</v>
      </c>
      <c r="AC226" s="98">
        <v>2.38</v>
      </c>
      <c r="AD226" s="98">
        <v>2.2000000000000002</v>
      </c>
      <c r="AE226" s="98">
        <v>2.2000000000000002</v>
      </c>
      <c r="AF226" s="96"/>
      <c r="AG226" s="97">
        <v>16788</v>
      </c>
      <c r="AH226" s="89"/>
      <c r="AI226" s="97">
        <v>20040</v>
      </c>
      <c r="AJ226" s="98">
        <v>2.78</v>
      </c>
      <c r="AK226" s="57"/>
      <c r="AL226" s="98">
        <v>3.32</v>
      </c>
      <c r="AM226" s="98">
        <v>1.76</v>
      </c>
      <c r="AN226" s="57"/>
      <c r="AO226" s="98">
        <v>1.76</v>
      </c>
      <c r="AP226" s="96"/>
      <c r="AQ226" s="102">
        <f t="shared" si="8"/>
        <v>0.61284403669724774</v>
      </c>
      <c r="AR226" s="102">
        <f t="shared" si="9"/>
        <v>0.77374517374517371</v>
      </c>
      <c r="AS226" s="96"/>
      <c r="AT226" s="95" t="s">
        <v>124</v>
      </c>
      <c r="AU226" s="95"/>
      <c r="AV226" s="151"/>
      <c r="AW226" s="96"/>
      <c r="AX226" s="95" t="s">
        <v>124</v>
      </c>
      <c r="AY226" s="95"/>
      <c r="AZ226" s="60"/>
      <c r="BA226" s="95"/>
      <c r="BB226" s="98"/>
      <c r="BC226" s="57"/>
      <c r="BD226" s="98"/>
      <c r="BE226" s="98"/>
      <c r="BF226" s="60"/>
      <c r="BG226" s="98"/>
    </row>
    <row r="227" spans="1:59" ht="12.75" x14ac:dyDescent="0.2">
      <c r="A227" s="95" t="s">
        <v>339</v>
      </c>
      <c r="B227" s="95"/>
      <c r="C227" s="95">
        <v>6749944</v>
      </c>
      <c r="D227" s="95" t="s">
        <v>403</v>
      </c>
      <c r="E227" s="95" t="s">
        <v>382</v>
      </c>
      <c r="F227" s="95">
        <v>10</v>
      </c>
      <c r="G227" s="95">
        <v>19.25</v>
      </c>
      <c r="H227" s="95">
        <v>12.5</v>
      </c>
      <c r="I227" s="95" t="s">
        <v>119</v>
      </c>
      <c r="J227" s="95" t="s">
        <v>170</v>
      </c>
      <c r="K227" s="95" t="s">
        <v>124</v>
      </c>
      <c r="L227" s="96"/>
      <c r="M227" s="97">
        <v>11800</v>
      </c>
      <c r="N227" s="97">
        <v>42500</v>
      </c>
      <c r="O227" s="97">
        <v>42600</v>
      </c>
      <c r="P227" s="98">
        <v>0.74</v>
      </c>
      <c r="Q227" s="98">
        <v>4.1500000000000004</v>
      </c>
      <c r="R227" s="98">
        <v>3.65</v>
      </c>
      <c r="S227" s="98">
        <v>4.68</v>
      </c>
      <c r="T227" s="98">
        <v>3</v>
      </c>
      <c r="U227" s="98">
        <v>3.42</v>
      </c>
      <c r="V227" s="96"/>
      <c r="W227" s="97">
        <v>21530</v>
      </c>
      <c r="X227" s="97">
        <v>34000</v>
      </c>
      <c r="Y227" s="97">
        <v>34400</v>
      </c>
      <c r="Z227" s="98">
        <v>2.61</v>
      </c>
      <c r="AA227" s="98">
        <v>4.74</v>
      </c>
      <c r="AB227" s="98">
        <v>4.66</v>
      </c>
      <c r="AC227" s="98">
        <v>2.42</v>
      </c>
      <c r="AD227" s="98">
        <v>2.1</v>
      </c>
      <c r="AE227" s="98">
        <v>2.16</v>
      </c>
      <c r="AF227" s="96"/>
      <c r="AG227" s="97">
        <v>22446</v>
      </c>
      <c r="AH227" s="89"/>
      <c r="AI227" s="97">
        <v>26720</v>
      </c>
      <c r="AJ227" s="98">
        <v>3.72</v>
      </c>
      <c r="AK227" s="57"/>
      <c r="AL227" s="98">
        <v>4.4400000000000004</v>
      </c>
      <c r="AM227" s="98">
        <v>1.76</v>
      </c>
      <c r="AN227" s="57"/>
      <c r="AO227" s="98">
        <v>1.76</v>
      </c>
      <c r="AP227" s="96"/>
      <c r="AQ227" s="102">
        <f t="shared" si="8"/>
        <v>0.62723004694835682</v>
      </c>
      <c r="AR227" s="102">
        <f t="shared" si="9"/>
        <v>0.77674418604651163</v>
      </c>
      <c r="AS227" s="96"/>
      <c r="AT227" s="95" t="s">
        <v>124</v>
      </c>
      <c r="AU227" s="95"/>
      <c r="AV227" s="104"/>
      <c r="AW227" s="96"/>
      <c r="AX227" s="95" t="s">
        <v>124</v>
      </c>
      <c r="AY227" s="95"/>
      <c r="AZ227" s="60"/>
      <c r="BA227" s="95"/>
      <c r="BB227" s="98"/>
      <c r="BC227" s="57"/>
      <c r="BD227" s="98"/>
      <c r="BE227" s="98"/>
      <c r="BF227" s="60"/>
      <c r="BG227" s="98"/>
    </row>
    <row r="228" spans="1:59" ht="12.75" x14ac:dyDescent="0.2">
      <c r="A228" s="95" t="s">
        <v>339</v>
      </c>
      <c r="B228" s="95"/>
      <c r="C228" s="95">
        <v>7161152</v>
      </c>
      <c r="D228" s="95" t="s">
        <v>403</v>
      </c>
      <c r="E228" s="95" t="s">
        <v>390</v>
      </c>
      <c r="F228" s="95">
        <v>10</v>
      </c>
      <c r="G228" s="95">
        <v>19.25</v>
      </c>
      <c r="H228" s="95">
        <v>12.5</v>
      </c>
      <c r="I228" s="95" t="s">
        <v>119</v>
      </c>
      <c r="J228" s="95" t="s">
        <v>170</v>
      </c>
      <c r="K228" s="95" t="s">
        <v>124</v>
      </c>
      <c r="L228" s="96"/>
      <c r="M228" s="97">
        <v>11800</v>
      </c>
      <c r="N228" s="97">
        <v>43000</v>
      </c>
      <c r="O228" s="97">
        <v>43100</v>
      </c>
      <c r="P228" s="98">
        <v>0.74</v>
      </c>
      <c r="Q228" s="98">
        <v>3.94</v>
      </c>
      <c r="R228" s="98">
        <v>3.53</v>
      </c>
      <c r="S228" s="98">
        <v>4.68</v>
      </c>
      <c r="T228" s="98">
        <v>3.2</v>
      </c>
      <c r="U228" s="98">
        <v>3.58</v>
      </c>
      <c r="V228" s="96"/>
      <c r="W228" s="97">
        <v>21640</v>
      </c>
      <c r="X228" s="97">
        <v>34200</v>
      </c>
      <c r="Y228" s="97">
        <v>34700</v>
      </c>
      <c r="Z228" s="98">
        <v>2.56</v>
      </c>
      <c r="AA228" s="98">
        <v>4.55</v>
      </c>
      <c r="AB228" s="98">
        <v>4.54</v>
      </c>
      <c r="AC228" s="98">
        <v>2.48</v>
      </c>
      <c r="AD228" s="98">
        <v>2.2000000000000002</v>
      </c>
      <c r="AE228" s="98">
        <v>2.2400000000000002</v>
      </c>
      <c r="AF228" s="96"/>
      <c r="AG228" s="97">
        <v>22486</v>
      </c>
      <c r="AH228" s="89"/>
      <c r="AI228" s="97">
        <v>26780</v>
      </c>
      <c r="AJ228" s="98">
        <v>3.64</v>
      </c>
      <c r="AK228" s="57"/>
      <c r="AL228" s="98">
        <v>4.34</v>
      </c>
      <c r="AM228" s="98">
        <v>1.8</v>
      </c>
      <c r="AN228" s="57"/>
      <c r="AO228" s="98">
        <v>1.8</v>
      </c>
      <c r="AP228" s="96"/>
      <c r="AQ228" s="102">
        <f t="shared" si="8"/>
        <v>0.62134570765661257</v>
      </c>
      <c r="AR228" s="102">
        <f t="shared" si="9"/>
        <v>0.7717579250720461</v>
      </c>
      <c r="AS228" s="96"/>
      <c r="AT228" s="95" t="s">
        <v>124</v>
      </c>
      <c r="AU228" s="95"/>
      <c r="AV228" s="104"/>
      <c r="AW228" s="96"/>
      <c r="AX228" s="95" t="s">
        <v>124</v>
      </c>
      <c r="AY228" s="95"/>
      <c r="AZ228" s="60"/>
      <c r="BA228" s="95"/>
      <c r="BB228" s="98"/>
      <c r="BC228" s="57"/>
      <c r="BD228" s="98"/>
      <c r="BE228" s="98"/>
      <c r="BF228" s="60"/>
      <c r="BG228" s="98"/>
    </row>
    <row r="229" spans="1:59" ht="12.75" x14ac:dyDescent="0.2">
      <c r="A229" s="95" t="s">
        <v>339</v>
      </c>
      <c r="B229" s="95"/>
      <c r="C229" s="95">
        <v>6750459</v>
      </c>
      <c r="D229" s="95" t="s">
        <v>404</v>
      </c>
      <c r="E229" s="95" t="s">
        <v>380</v>
      </c>
      <c r="F229" s="95">
        <v>10</v>
      </c>
      <c r="G229" s="95">
        <v>18</v>
      </c>
      <c r="H229" s="95">
        <v>13</v>
      </c>
      <c r="I229" s="95" t="s">
        <v>119</v>
      </c>
      <c r="J229" s="95" t="s">
        <v>170</v>
      </c>
      <c r="K229" s="95" t="s">
        <v>124</v>
      </c>
      <c r="L229" s="96"/>
      <c r="M229" s="97">
        <v>7800</v>
      </c>
      <c r="N229" s="97">
        <v>20000</v>
      </c>
      <c r="O229" s="97">
        <v>21900</v>
      </c>
      <c r="P229" s="98">
        <v>0.5</v>
      </c>
      <c r="Q229" s="98">
        <v>1.63</v>
      </c>
      <c r="R229" s="98">
        <v>1.56</v>
      </c>
      <c r="S229" s="98">
        <v>4.58</v>
      </c>
      <c r="T229" s="98">
        <v>3.6</v>
      </c>
      <c r="U229" s="98">
        <v>4.12</v>
      </c>
      <c r="V229" s="96"/>
      <c r="W229" s="97">
        <v>11430</v>
      </c>
      <c r="X229" s="97">
        <v>16800</v>
      </c>
      <c r="Y229" s="97">
        <v>16800</v>
      </c>
      <c r="Z229" s="98">
        <v>1.18</v>
      </c>
      <c r="AA229" s="98">
        <v>1.97</v>
      </c>
      <c r="AB229" s="98">
        <v>1.91</v>
      </c>
      <c r="AC229" s="98">
        <v>2.84</v>
      </c>
      <c r="AD229" s="98">
        <v>2.5</v>
      </c>
      <c r="AE229" s="98">
        <v>2.58</v>
      </c>
      <c r="AF229" s="96"/>
      <c r="AG229" s="97">
        <v>11176</v>
      </c>
      <c r="AH229" s="89"/>
      <c r="AI229" s="97">
        <v>13000</v>
      </c>
      <c r="AJ229" s="98">
        <v>1.58</v>
      </c>
      <c r="AK229" s="57"/>
      <c r="AL229" s="98">
        <v>1.84</v>
      </c>
      <c r="AM229" s="98">
        <v>2.08</v>
      </c>
      <c r="AN229" s="57"/>
      <c r="AO229" s="98">
        <v>2.08</v>
      </c>
      <c r="AP229" s="96"/>
      <c r="AQ229" s="102">
        <f t="shared" si="8"/>
        <v>0.59360730593607303</v>
      </c>
      <c r="AR229" s="102">
        <f t="shared" si="9"/>
        <v>0.77380952380952384</v>
      </c>
      <c r="AS229" s="96"/>
      <c r="AT229" s="95" t="s">
        <v>124</v>
      </c>
      <c r="AU229" s="95"/>
      <c r="AV229" s="104"/>
      <c r="AW229" s="96"/>
      <c r="AX229" s="95" t="s">
        <v>124</v>
      </c>
      <c r="AY229" s="95"/>
      <c r="AZ229" s="60"/>
      <c r="BA229" s="95"/>
      <c r="BB229" s="98"/>
      <c r="BC229" s="57"/>
      <c r="BD229" s="98"/>
      <c r="BE229" s="98"/>
      <c r="BF229" s="60"/>
      <c r="BG229" s="98"/>
    </row>
    <row r="230" spans="1:59" ht="12.75" customHeight="1" x14ac:dyDescent="0.2">
      <c r="A230" s="95" t="s">
        <v>339</v>
      </c>
      <c r="B230" s="95"/>
      <c r="C230" s="95">
        <v>6750234</v>
      </c>
      <c r="D230" s="95" t="s">
        <v>405</v>
      </c>
      <c r="E230" s="95" t="s">
        <v>393</v>
      </c>
      <c r="F230" s="95">
        <v>10</v>
      </c>
      <c r="G230" s="95">
        <v>18</v>
      </c>
      <c r="H230" s="95">
        <v>13</v>
      </c>
      <c r="I230" s="95" t="s">
        <v>119</v>
      </c>
      <c r="J230" s="95" t="s">
        <v>170</v>
      </c>
      <c r="K230" s="95" t="s">
        <v>124</v>
      </c>
      <c r="L230" s="96"/>
      <c r="M230" s="97">
        <v>8200</v>
      </c>
      <c r="N230" s="97">
        <v>32200</v>
      </c>
      <c r="O230" s="97">
        <v>32200</v>
      </c>
      <c r="P230" s="98">
        <v>0.47</v>
      </c>
      <c r="Q230" s="98">
        <v>3.04</v>
      </c>
      <c r="R230" s="98">
        <v>2.6</v>
      </c>
      <c r="S230" s="98">
        <v>5.12</v>
      </c>
      <c r="T230" s="98">
        <v>3.1</v>
      </c>
      <c r="U230" s="98">
        <v>3.62</v>
      </c>
      <c r="V230" s="96"/>
      <c r="W230" s="97">
        <v>15710</v>
      </c>
      <c r="X230" s="97">
        <v>25200</v>
      </c>
      <c r="Y230" s="97">
        <v>25400</v>
      </c>
      <c r="Z230" s="98">
        <v>1.85</v>
      </c>
      <c r="AA230" s="98">
        <v>3.36</v>
      </c>
      <c r="AB230" s="98">
        <v>3.33</v>
      </c>
      <c r="AC230" s="98">
        <v>2.48</v>
      </c>
      <c r="AD230" s="98">
        <v>2.2000000000000002</v>
      </c>
      <c r="AE230" s="98">
        <v>2.2400000000000002</v>
      </c>
      <c r="AF230" s="96"/>
      <c r="AG230" s="97">
        <v>16488</v>
      </c>
      <c r="AH230" s="89"/>
      <c r="AI230" s="97">
        <v>19680</v>
      </c>
      <c r="AJ230" s="98">
        <v>2.66</v>
      </c>
      <c r="AK230" s="57"/>
      <c r="AL230" s="98">
        <v>3.18</v>
      </c>
      <c r="AM230" s="98">
        <v>1.82</v>
      </c>
      <c r="AN230" s="57"/>
      <c r="AO230" s="98">
        <v>1.82</v>
      </c>
      <c r="AP230" s="96"/>
      <c r="AQ230" s="102">
        <f t="shared" si="8"/>
        <v>0.61118012422360246</v>
      </c>
      <c r="AR230" s="102">
        <f t="shared" si="9"/>
        <v>0.77480314960629926</v>
      </c>
      <c r="AS230" s="96"/>
      <c r="AT230" s="95" t="s">
        <v>124</v>
      </c>
      <c r="AU230" s="95"/>
      <c r="AV230" s="151"/>
      <c r="AW230" s="96"/>
      <c r="AX230" s="95" t="s">
        <v>124</v>
      </c>
      <c r="AY230" s="95"/>
      <c r="AZ230" s="60"/>
      <c r="BA230" s="95"/>
      <c r="BB230" s="98"/>
      <c r="BC230" s="57"/>
      <c r="BD230" s="98"/>
      <c r="BE230" s="98"/>
      <c r="BF230" s="60"/>
      <c r="BG230" s="98"/>
    </row>
    <row r="231" spans="1:59" ht="12.75" x14ac:dyDescent="0.2">
      <c r="A231" s="95" t="s">
        <v>339</v>
      </c>
      <c r="B231" s="95"/>
      <c r="C231" s="95">
        <v>7035765</v>
      </c>
      <c r="D231" s="95" t="s">
        <v>405</v>
      </c>
      <c r="E231" s="95" t="s">
        <v>394</v>
      </c>
      <c r="F231" s="95">
        <v>10</v>
      </c>
      <c r="G231" s="95">
        <v>18</v>
      </c>
      <c r="H231" s="95">
        <v>12.5</v>
      </c>
      <c r="I231" s="95" t="s">
        <v>119</v>
      </c>
      <c r="J231" s="95" t="s">
        <v>170</v>
      </c>
      <c r="K231" s="95" t="s">
        <v>124</v>
      </c>
      <c r="L231" s="96"/>
      <c r="M231" s="97">
        <v>8400</v>
      </c>
      <c r="N231" s="97">
        <v>31600</v>
      </c>
      <c r="O231" s="97">
        <v>32600</v>
      </c>
      <c r="P231" s="98">
        <v>0.5</v>
      </c>
      <c r="Q231" s="98">
        <v>2.99</v>
      </c>
      <c r="R231" s="98">
        <v>2.54</v>
      </c>
      <c r="S231" s="98">
        <v>4.92</v>
      </c>
      <c r="T231" s="98">
        <v>3.1</v>
      </c>
      <c r="U231" s="98">
        <v>3.76</v>
      </c>
      <c r="V231" s="96"/>
      <c r="W231" s="97">
        <v>16040</v>
      </c>
      <c r="X231" s="97">
        <v>26200</v>
      </c>
      <c r="Y231" s="97">
        <v>26300</v>
      </c>
      <c r="Z231" s="98">
        <v>1.89</v>
      </c>
      <c r="AA231" s="98">
        <v>3.49</v>
      </c>
      <c r="AB231" s="98">
        <v>3.42</v>
      </c>
      <c r="AC231" s="98">
        <v>2.48</v>
      </c>
      <c r="AD231" s="98">
        <v>2.2000000000000002</v>
      </c>
      <c r="AE231" s="98">
        <v>2.2599999999999998</v>
      </c>
      <c r="AF231" s="96"/>
      <c r="AG231" s="97">
        <v>16828</v>
      </c>
      <c r="AH231" s="89"/>
      <c r="AI231" s="97">
        <v>20200</v>
      </c>
      <c r="AJ231" s="98">
        <v>2.7</v>
      </c>
      <c r="AK231" s="57"/>
      <c r="AL231" s="98">
        <v>3.26</v>
      </c>
      <c r="AM231" s="98">
        <v>1.82</v>
      </c>
      <c r="AN231" s="57"/>
      <c r="AO231" s="98">
        <v>1.82</v>
      </c>
      <c r="AP231" s="96"/>
      <c r="AQ231" s="102">
        <f t="shared" si="8"/>
        <v>0.61963190184049077</v>
      </c>
      <c r="AR231" s="102">
        <f t="shared" si="9"/>
        <v>0.76806083650190116</v>
      </c>
      <c r="AS231" s="96"/>
      <c r="AT231" s="95" t="s">
        <v>124</v>
      </c>
      <c r="AU231" s="95"/>
      <c r="AV231" s="151"/>
      <c r="AW231" s="96"/>
      <c r="AX231" s="95" t="s">
        <v>124</v>
      </c>
      <c r="AY231" s="95"/>
      <c r="AZ231" s="60"/>
      <c r="BA231" s="95"/>
      <c r="BB231" s="98"/>
      <c r="BC231" s="57"/>
      <c r="BD231" s="98"/>
      <c r="BE231" s="98"/>
      <c r="BF231" s="60"/>
      <c r="BG231" s="98"/>
    </row>
    <row r="232" spans="1:59" ht="12.75" x14ac:dyDescent="0.2">
      <c r="A232" s="95" t="s">
        <v>339</v>
      </c>
      <c r="B232" s="95"/>
      <c r="C232" s="95">
        <v>6796635</v>
      </c>
      <c r="D232" s="95" t="s">
        <v>406</v>
      </c>
      <c r="E232" s="95" t="s">
        <v>380</v>
      </c>
      <c r="F232" s="95">
        <v>10</v>
      </c>
      <c r="G232" s="95">
        <v>18</v>
      </c>
      <c r="H232" s="95">
        <v>13</v>
      </c>
      <c r="I232" s="95" t="s">
        <v>119</v>
      </c>
      <c r="J232" s="95" t="s">
        <v>170</v>
      </c>
      <c r="K232" s="95" t="s">
        <v>124</v>
      </c>
      <c r="L232" s="96"/>
      <c r="M232" s="97">
        <v>8400</v>
      </c>
      <c r="N232" s="97">
        <v>32600</v>
      </c>
      <c r="O232" s="97">
        <v>33900</v>
      </c>
      <c r="P232" s="98">
        <v>0.5</v>
      </c>
      <c r="Q232" s="98">
        <v>2.81</v>
      </c>
      <c r="R232" s="98">
        <v>2.5499999999999998</v>
      </c>
      <c r="S232" s="98">
        <v>4.92</v>
      </c>
      <c r="T232" s="98">
        <v>3.4</v>
      </c>
      <c r="U232" s="98">
        <v>3.9</v>
      </c>
      <c r="V232" s="96"/>
      <c r="W232" s="97">
        <v>15930</v>
      </c>
      <c r="X232" s="97">
        <v>26200</v>
      </c>
      <c r="Y232" s="97">
        <v>26400</v>
      </c>
      <c r="Z232" s="98">
        <v>1.85</v>
      </c>
      <c r="AA232" s="98">
        <v>3.34</v>
      </c>
      <c r="AB232" s="98">
        <v>3.3</v>
      </c>
      <c r="AC232" s="98">
        <v>2.52</v>
      </c>
      <c r="AD232" s="98">
        <v>2.2999999999999998</v>
      </c>
      <c r="AE232" s="98">
        <v>2.34</v>
      </c>
      <c r="AF232" s="96"/>
      <c r="AG232" s="97">
        <v>16688</v>
      </c>
      <c r="AH232" s="89"/>
      <c r="AI232" s="97">
        <v>20160</v>
      </c>
      <c r="AJ232" s="98">
        <v>2.66</v>
      </c>
      <c r="AK232" s="57"/>
      <c r="AL232" s="98">
        <v>3.16</v>
      </c>
      <c r="AM232" s="98">
        <v>1.84</v>
      </c>
      <c r="AN232" s="57"/>
      <c r="AO232" s="98">
        <v>1.86</v>
      </c>
      <c r="AP232" s="96"/>
      <c r="AQ232" s="102">
        <f t="shared" si="8"/>
        <v>0.59469026548672566</v>
      </c>
      <c r="AR232" s="102">
        <f t="shared" si="9"/>
        <v>0.76363636363636367</v>
      </c>
      <c r="AS232" s="96"/>
      <c r="AT232" s="95" t="s">
        <v>124</v>
      </c>
      <c r="AU232" s="95"/>
      <c r="AV232" s="151"/>
      <c r="AW232" s="96"/>
      <c r="AX232" s="95" t="s">
        <v>124</v>
      </c>
      <c r="AY232" s="95"/>
      <c r="AZ232" s="60"/>
      <c r="BA232" s="95"/>
      <c r="BB232" s="98"/>
      <c r="BC232" s="57"/>
      <c r="BD232" s="98"/>
      <c r="BE232" s="98"/>
      <c r="BF232" s="60"/>
      <c r="BG232" s="98"/>
    </row>
    <row r="233" spans="1:59" ht="12.75" x14ac:dyDescent="0.2">
      <c r="A233" s="95" t="s">
        <v>339</v>
      </c>
      <c r="B233" s="95"/>
      <c r="C233" s="95">
        <v>6796636</v>
      </c>
      <c r="D233" s="95" t="s">
        <v>406</v>
      </c>
      <c r="E233" s="95" t="s">
        <v>396</v>
      </c>
      <c r="F233" s="95">
        <v>10</v>
      </c>
      <c r="G233" s="95">
        <v>18</v>
      </c>
      <c r="H233" s="95">
        <v>12.5</v>
      </c>
      <c r="I233" s="95" t="s">
        <v>119</v>
      </c>
      <c r="J233" s="95" t="s">
        <v>170</v>
      </c>
      <c r="K233" s="95" t="s">
        <v>124</v>
      </c>
      <c r="L233" s="96"/>
      <c r="M233" s="97">
        <v>8300</v>
      </c>
      <c r="N233" s="97">
        <v>32000</v>
      </c>
      <c r="O233" s="97">
        <v>33300</v>
      </c>
      <c r="P233" s="98">
        <v>0.5</v>
      </c>
      <c r="Q233" s="98">
        <v>3.02</v>
      </c>
      <c r="R233" s="98">
        <v>2.68</v>
      </c>
      <c r="S233" s="98">
        <v>4.8600000000000003</v>
      </c>
      <c r="T233" s="98">
        <v>3.1</v>
      </c>
      <c r="U233" s="98">
        <v>3.64</v>
      </c>
      <c r="V233" s="96"/>
      <c r="W233" s="97">
        <v>16040</v>
      </c>
      <c r="X233" s="97">
        <v>25800</v>
      </c>
      <c r="Y233" s="97">
        <v>26100</v>
      </c>
      <c r="Z233" s="98">
        <v>1.95</v>
      </c>
      <c r="AA233" s="98">
        <v>3.44</v>
      </c>
      <c r="AB233" s="98">
        <v>3.46</v>
      </c>
      <c r="AC233" s="98">
        <v>2.42</v>
      </c>
      <c r="AD233" s="98">
        <v>2.2000000000000002</v>
      </c>
      <c r="AE233" s="98">
        <v>2.2200000000000002</v>
      </c>
      <c r="AF233" s="96"/>
      <c r="AG233" s="97">
        <v>16934</v>
      </c>
      <c r="AH233" s="89"/>
      <c r="AI233" s="97">
        <v>20240</v>
      </c>
      <c r="AJ233" s="98">
        <v>2.8</v>
      </c>
      <c r="AK233" s="57"/>
      <c r="AL233" s="98">
        <v>3.32</v>
      </c>
      <c r="AM233" s="98">
        <v>1.78</v>
      </c>
      <c r="AN233" s="57"/>
      <c r="AO233" s="98">
        <v>1.78</v>
      </c>
      <c r="AP233" s="96"/>
      <c r="AQ233" s="102">
        <f t="shared" si="8"/>
        <v>0.60780780780780785</v>
      </c>
      <c r="AR233" s="102">
        <f t="shared" si="9"/>
        <v>0.7754789272030651</v>
      </c>
      <c r="AS233" s="96"/>
      <c r="AT233" s="95" t="s">
        <v>124</v>
      </c>
      <c r="AU233" s="95"/>
      <c r="AV233" s="151"/>
      <c r="AW233" s="96"/>
      <c r="AX233" s="95" t="s">
        <v>124</v>
      </c>
      <c r="AY233" s="95"/>
      <c r="AZ233" s="60"/>
      <c r="BA233" s="95"/>
      <c r="BB233" s="98"/>
      <c r="BC233" s="57"/>
      <c r="BD233" s="98"/>
      <c r="BE233" s="98"/>
      <c r="BF233" s="60"/>
      <c r="BG233" s="98"/>
    </row>
    <row r="234" spans="1:59" ht="12.75" x14ac:dyDescent="0.2">
      <c r="A234" s="95" t="s">
        <v>339</v>
      </c>
      <c r="B234" s="95"/>
      <c r="C234" s="95">
        <v>6796638</v>
      </c>
      <c r="D234" s="95" t="s">
        <v>406</v>
      </c>
      <c r="E234" s="95" t="s">
        <v>384</v>
      </c>
      <c r="F234" s="95">
        <v>10</v>
      </c>
      <c r="G234" s="95">
        <v>18</v>
      </c>
      <c r="H234" s="95">
        <v>13</v>
      </c>
      <c r="I234" s="95" t="s">
        <v>119</v>
      </c>
      <c r="J234" s="95" t="s">
        <v>170</v>
      </c>
      <c r="K234" s="95" t="s">
        <v>124</v>
      </c>
      <c r="L234" s="96"/>
      <c r="M234" s="97">
        <v>8300</v>
      </c>
      <c r="N234" s="97">
        <v>32000</v>
      </c>
      <c r="O234" s="97">
        <v>33100</v>
      </c>
      <c r="P234" s="98">
        <v>0.49</v>
      </c>
      <c r="Q234" s="98">
        <v>2.93</v>
      </c>
      <c r="R234" s="98">
        <v>2.57</v>
      </c>
      <c r="S234" s="98">
        <v>4.96</v>
      </c>
      <c r="T234" s="98">
        <v>3.2</v>
      </c>
      <c r="U234" s="98">
        <v>3.78</v>
      </c>
      <c r="V234" s="96"/>
      <c r="W234" s="97">
        <v>15710</v>
      </c>
      <c r="X234" s="97">
        <v>25800</v>
      </c>
      <c r="Y234" s="97">
        <v>25900</v>
      </c>
      <c r="Z234" s="98">
        <v>1.88</v>
      </c>
      <c r="AA234" s="98">
        <v>3.44</v>
      </c>
      <c r="AB234" s="98">
        <v>3.36</v>
      </c>
      <c r="AC234" s="98">
        <v>2.44</v>
      </c>
      <c r="AD234" s="98">
        <v>2.2000000000000002</v>
      </c>
      <c r="AE234" s="98">
        <v>2.2599999999999998</v>
      </c>
      <c r="AF234" s="96"/>
      <c r="AG234" s="97">
        <v>16488</v>
      </c>
      <c r="AH234" s="89"/>
      <c r="AI234" s="97">
        <v>19800</v>
      </c>
      <c r="AJ234" s="98">
        <v>2.7</v>
      </c>
      <c r="AK234" s="57"/>
      <c r="AL234" s="98">
        <v>3.22</v>
      </c>
      <c r="AM234" s="98">
        <v>1.78</v>
      </c>
      <c r="AN234" s="57"/>
      <c r="AO234" s="98">
        <v>1.8</v>
      </c>
      <c r="AP234" s="96"/>
      <c r="AQ234" s="102">
        <f t="shared" si="8"/>
        <v>0.59818731117824775</v>
      </c>
      <c r="AR234" s="102">
        <f t="shared" si="9"/>
        <v>0.76447876447876451</v>
      </c>
      <c r="AS234" s="96"/>
      <c r="AT234" s="95" t="s">
        <v>124</v>
      </c>
      <c r="AU234" s="95"/>
      <c r="AV234" s="151"/>
      <c r="AW234" s="96"/>
      <c r="AX234" s="95" t="s">
        <v>124</v>
      </c>
      <c r="AY234" s="95"/>
      <c r="AZ234" s="60"/>
      <c r="BA234" s="95"/>
      <c r="BB234" s="98"/>
      <c r="BC234" s="57"/>
      <c r="BD234" s="98"/>
      <c r="BE234" s="98"/>
      <c r="BF234" s="60"/>
      <c r="BG234" s="98"/>
    </row>
    <row r="235" spans="1:59" ht="12.75" x14ac:dyDescent="0.2">
      <c r="A235" s="95" t="s">
        <v>339</v>
      </c>
      <c r="B235" s="95"/>
      <c r="C235" s="95">
        <v>6796639</v>
      </c>
      <c r="D235" s="95" t="s">
        <v>406</v>
      </c>
      <c r="E235" s="95" t="s">
        <v>385</v>
      </c>
      <c r="F235" s="95">
        <v>10</v>
      </c>
      <c r="G235" s="95">
        <v>18</v>
      </c>
      <c r="H235" s="95">
        <v>13</v>
      </c>
      <c r="I235" s="95" t="s">
        <v>119</v>
      </c>
      <c r="J235" s="95" t="s">
        <v>170</v>
      </c>
      <c r="K235" s="95" t="s">
        <v>124</v>
      </c>
      <c r="L235" s="96"/>
      <c r="M235" s="97">
        <v>8300</v>
      </c>
      <c r="N235" s="97">
        <v>31800</v>
      </c>
      <c r="O235" s="97">
        <v>33100</v>
      </c>
      <c r="P235" s="98">
        <v>0.49</v>
      </c>
      <c r="Q235" s="98">
        <v>2.91</v>
      </c>
      <c r="R235" s="98">
        <v>2.6</v>
      </c>
      <c r="S235" s="98">
        <v>4.96</v>
      </c>
      <c r="T235" s="98">
        <v>3.2</v>
      </c>
      <c r="U235" s="98">
        <v>3.74</v>
      </c>
      <c r="V235" s="96"/>
      <c r="W235" s="97">
        <v>15710</v>
      </c>
      <c r="X235" s="97">
        <v>25600</v>
      </c>
      <c r="Y235" s="97">
        <v>25900</v>
      </c>
      <c r="Z235" s="98">
        <v>1.88</v>
      </c>
      <c r="AA235" s="98">
        <v>3.41</v>
      </c>
      <c r="AB235" s="98">
        <v>3.35</v>
      </c>
      <c r="AC235" s="98">
        <v>2.44</v>
      </c>
      <c r="AD235" s="98">
        <v>2.2000000000000002</v>
      </c>
      <c r="AE235" s="98">
        <v>2.2599999999999998</v>
      </c>
      <c r="AF235" s="96"/>
      <c r="AG235" s="97">
        <v>16588</v>
      </c>
      <c r="AH235" s="89"/>
      <c r="AI235" s="97">
        <v>19900</v>
      </c>
      <c r="AJ235" s="98">
        <v>2.7</v>
      </c>
      <c r="AK235" s="57"/>
      <c r="AL235" s="98">
        <v>3.2</v>
      </c>
      <c r="AM235" s="98">
        <v>1.8</v>
      </c>
      <c r="AN235" s="57"/>
      <c r="AO235" s="98">
        <v>1.82</v>
      </c>
      <c r="AP235" s="96"/>
      <c r="AQ235" s="102">
        <f t="shared" si="8"/>
        <v>0.6012084592145015</v>
      </c>
      <c r="AR235" s="102">
        <f t="shared" si="9"/>
        <v>0.76833976833976836</v>
      </c>
      <c r="AS235" s="96"/>
      <c r="AT235" s="95" t="s">
        <v>124</v>
      </c>
      <c r="AU235" s="95"/>
      <c r="AV235" s="151"/>
      <c r="AW235" s="96"/>
      <c r="AX235" s="95" t="s">
        <v>124</v>
      </c>
      <c r="AY235" s="95"/>
      <c r="AZ235" s="60"/>
      <c r="BA235" s="95"/>
      <c r="BB235" s="98"/>
      <c r="BC235" s="57"/>
      <c r="BD235" s="98"/>
      <c r="BE235" s="98"/>
      <c r="BF235" s="60"/>
      <c r="BG235" s="98"/>
    </row>
    <row r="236" spans="1:59" ht="12.75" x14ac:dyDescent="0.2">
      <c r="A236" s="95" t="s">
        <v>339</v>
      </c>
      <c r="B236" s="95"/>
      <c r="C236" s="95">
        <v>7125597</v>
      </c>
      <c r="D236" s="95" t="s">
        <v>406</v>
      </c>
      <c r="E236" s="95" t="s">
        <v>386</v>
      </c>
      <c r="F236" s="95">
        <v>10</v>
      </c>
      <c r="G236" s="95">
        <v>18</v>
      </c>
      <c r="H236" s="95">
        <v>12.5</v>
      </c>
      <c r="I236" s="95" t="s">
        <v>119</v>
      </c>
      <c r="J236" s="95" t="s">
        <v>170</v>
      </c>
      <c r="K236" s="95" t="s">
        <v>124</v>
      </c>
      <c r="L236" s="96"/>
      <c r="M236" s="97">
        <v>8300</v>
      </c>
      <c r="N236" s="97">
        <v>31800</v>
      </c>
      <c r="O236" s="97">
        <v>33200</v>
      </c>
      <c r="P236" s="98">
        <v>0.52</v>
      </c>
      <c r="Q236" s="98">
        <v>2.91</v>
      </c>
      <c r="R236" s="98">
        <v>2.66</v>
      </c>
      <c r="S236" s="98">
        <v>4.68</v>
      </c>
      <c r="T236" s="98">
        <v>3.2</v>
      </c>
      <c r="U236" s="98">
        <v>3.66</v>
      </c>
      <c r="V236" s="96"/>
      <c r="W236" s="97">
        <v>16150</v>
      </c>
      <c r="X236" s="97">
        <v>25800</v>
      </c>
      <c r="Y236" s="97">
        <v>26100</v>
      </c>
      <c r="Z236" s="98">
        <v>1.95</v>
      </c>
      <c r="AA236" s="98">
        <v>3.44</v>
      </c>
      <c r="AB236" s="98">
        <v>3.41</v>
      </c>
      <c r="AC236" s="98">
        <v>2.42</v>
      </c>
      <c r="AD236" s="98">
        <v>2.2000000000000002</v>
      </c>
      <c r="AE236" s="98">
        <v>2.2400000000000002</v>
      </c>
      <c r="AF236" s="96"/>
      <c r="AG236" s="97">
        <v>17034</v>
      </c>
      <c r="AH236" s="89"/>
      <c r="AI236" s="97">
        <v>20340</v>
      </c>
      <c r="AJ236" s="98">
        <v>2.78</v>
      </c>
      <c r="AK236" s="57"/>
      <c r="AL236" s="98">
        <v>3.28</v>
      </c>
      <c r="AM236" s="98">
        <v>1.8</v>
      </c>
      <c r="AN236" s="57"/>
      <c r="AO236" s="98">
        <v>1.82</v>
      </c>
      <c r="AP236" s="96"/>
      <c r="AQ236" s="102">
        <f t="shared" si="8"/>
        <v>0.61265060240963853</v>
      </c>
      <c r="AR236" s="102">
        <f t="shared" si="9"/>
        <v>0.77931034482758621</v>
      </c>
      <c r="AS236" s="96"/>
      <c r="AT236" s="95" t="s">
        <v>124</v>
      </c>
      <c r="AU236" s="95"/>
      <c r="AV236" s="104"/>
      <c r="AW236" s="96"/>
      <c r="AX236" s="95" t="s">
        <v>124</v>
      </c>
      <c r="AY236" s="95"/>
      <c r="AZ236" s="60"/>
      <c r="BA236" s="95"/>
      <c r="BB236" s="98"/>
      <c r="BC236" s="57"/>
      <c r="BD236" s="98"/>
      <c r="BE236" s="98"/>
      <c r="BF236" s="57"/>
      <c r="BG236" s="98"/>
    </row>
    <row r="237" spans="1:59" ht="12.75" x14ac:dyDescent="0.2">
      <c r="A237" s="95" t="s">
        <v>339</v>
      </c>
      <c r="B237" s="95"/>
      <c r="C237" s="95">
        <v>6796641</v>
      </c>
      <c r="D237" s="95" t="s">
        <v>406</v>
      </c>
      <c r="E237" s="95" t="s">
        <v>387</v>
      </c>
      <c r="F237" s="95">
        <v>10</v>
      </c>
      <c r="G237" s="95">
        <v>18</v>
      </c>
      <c r="H237" s="95">
        <v>13</v>
      </c>
      <c r="I237" s="95" t="s">
        <v>119</v>
      </c>
      <c r="J237" s="95" t="s">
        <v>170</v>
      </c>
      <c r="K237" s="95" t="s">
        <v>124</v>
      </c>
      <c r="L237" s="96"/>
      <c r="M237" s="97">
        <v>8100</v>
      </c>
      <c r="N237" s="97">
        <v>31200</v>
      </c>
      <c r="O237" s="97">
        <v>32400</v>
      </c>
      <c r="P237" s="98">
        <v>0.5</v>
      </c>
      <c r="Q237" s="98">
        <v>2.86</v>
      </c>
      <c r="R237" s="98">
        <v>2.52</v>
      </c>
      <c r="S237" s="98">
        <v>4.74</v>
      </c>
      <c r="T237" s="98">
        <v>3.2</v>
      </c>
      <c r="U237" s="98">
        <v>3.76</v>
      </c>
      <c r="V237" s="96"/>
      <c r="W237" s="97">
        <v>15710</v>
      </c>
      <c r="X237" s="97">
        <v>25600</v>
      </c>
      <c r="Y237" s="97">
        <v>25700</v>
      </c>
      <c r="Z237" s="98">
        <v>1.86</v>
      </c>
      <c r="AA237" s="98">
        <v>3.41</v>
      </c>
      <c r="AB237" s="98">
        <v>3.28</v>
      </c>
      <c r="AC237" s="98">
        <v>2.48</v>
      </c>
      <c r="AD237" s="98">
        <v>2.2000000000000002</v>
      </c>
      <c r="AE237" s="98">
        <v>2.2999999999999998</v>
      </c>
      <c r="AF237" s="96"/>
      <c r="AG237" s="97">
        <v>16628</v>
      </c>
      <c r="AH237" s="89"/>
      <c r="AI237" s="97">
        <v>19900</v>
      </c>
      <c r="AJ237" s="98">
        <v>2.66</v>
      </c>
      <c r="AK237" s="57"/>
      <c r="AL237" s="98">
        <v>3.16</v>
      </c>
      <c r="AM237" s="98">
        <v>1.84</v>
      </c>
      <c r="AN237" s="57"/>
      <c r="AO237" s="98">
        <v>1.84</v>
      </c>
      <c r="AP237" s="96"/>
      <c r="AQ237" s="102">
        <f t="shared" si="8"/>
        <v>0.61419753086419748</v>
      </c>
      <c r="AR237" s="102">
        <f t="shared" si="9"/>
        <v>0.77431906614785995</v>
      </c>
      <c r="AS237" s="96"/>
      <c r="AT237" s="95" t="s">
        <v>124</v>
      </c>
      <c r="AU237" s="95"/>
      <c r="AV237" s="104"/>
      <c r="AW237" s="96"/>
      <c r="AX237" s="95" t="s">
        <v>124</v>
      </c>
      <c r="AY237" s="95"/>
      <c r="AZ237" s="60"/>
      <c r="BA237" s="95"/>
      <c r="BB237" s="98"/>
      <c r="BC237" s="57"/>
      <c r="BD237" s="98"/>
      <c r="BE237" s="98"/>
      <c r="BF237" s="57"/>
      <c r="BG237" s="98"/>
    </row>
    <row r="238" spans="1:59" s="34" customFormat="1" ht="12.75" x14ac:dyDescent="0.2">
      <c r="A238" s="95" t="s">
        <v>339</v>
      </c>
      <c r="B238" s="95"/>
      <c r="C238" s="95">
        <v>6750235</v>
      </c>
      <c r="D238" s="95" t="s">
        <v>407</v>
      </c>
      <c r="E238" s="95" t="s">
        <v>382</v>
      </c>
      <c r="F238" s="95">
        <v>10</v>
      </c>
      <c r="G238" s="95">
        <v>18</v>
      </c>
      <c r="H238" s="95">
        <v>12.5</v>
      </c>
      <c r="I238" s="95" t="s">
        <v>119</v>
      </c>
      <c r="J238" s="95" t="s">
        <v>170</v>
      </c>
      <c r="K238" s="95" t="s">
        <v>124</v>
      </c>
      <c r="L238" s="96"/>
      <c r="M238" s="97">
        <v>11800</v>
      </c>
      <c r="N238" s="97">
        <v>41000</v>
      </c>
      <c r="O238" s="97">
        <v>43000</v>
      </c>
      <c r="P238" s="98">
        <v>0.74</v>
      </c>
      <c r="Q238" s="98">
        <v>3.88</v>
      </c>
      <c r="R238" s="98">
        <v>3.64</v>
      </c>
      <c r="S238" s="98">
        <v>4.68</v>
      </c>
      <c r="T238" s="98">
        <v>3.1</v>
      </c>
      <c r="U238" s="98">
        <v>3.46</v>
      </c>
      <c r="V238" s="96"/>
      <c r="W238" s="97">
        <v>21860</v>
      </c>
      <c r="X238" s="97">
        <v>34400</v>
      </c>
      <c r="Y238" s="97">
        <v>34800</v>
      </c>
      <c r="Z238" s="98">
        <v>2.57</v>
      </c>
      <c r="AA238" s="98">
        <v>4.58</v>
      </c>
      <c r="AB238" s="98">
        <v>4.6100000000000003</v>
      </c>
      <c r="AC238" s="98">
        <v>2.5</v>
      </c>
      <c r="AD238" s="98">
        <v>2.2000000000000002</v>
      </c>
      <c r="AE238" s="98">
        <v>2.2200000000000002</v>
      </c>
      <c r="AF238" s="96"/>
      <c r="AG238" s="97">
        <v>22792</v>
      </c>
      <c r="AH238" s="89"/>
      <c r="AI238" s="97">
        <v>27080</v>
      </c>
      <c r="AJ238" s="98">
        <v>3.66</v>
      </c>
      <c r="AK238" s="57"/>
      <c r="AL238" s="98">
        <v>4.38</v>
      </c>
      <c r="AM238" s="98">
        <v>1.82</v>
      </c>
      <c r="AN238" s="57"/>
      <c r="AO238" s="98">
        <v>1.82</v>
      </c>
      <c r="AP238" s="96"/>
      <c r="AQ238" s="102">
        <f t="shared" si="8"/>
        <v>0.62976744186046507</v>
      </c>
      <c r="AR238" s="102">
        <f t="shared" si="9"/>
        <v>0.77816091954022992</v>
      </c>
      <c r="AS238" s="96"/>
      <c r="AT238" s="95" t="s">
        <v>124</v>
      </c>
      <c r="AU238" s="95"/>
      <c r="AV238" s="104"/>
      <c r="AW238" s="96"/>
      <c r="AX238" s="95" t="s">
        <v>124</v>
      </c>
      <c r="AY238" s="95"/>
      <c r="AZ238" s="60"/>
      <c r="BA238" s="95"/>
      <c r="BB238" s="98"/>
      <c r="BC238" s="57"/>
      <c r="BD238" s="98"/>
      <c r="BE238" s="98"/>
      <c r="BF238" s="57"/>
      <c r="BG238" s="98"/>
    </row>
    <row r="239" spans="1:59" s="34" customFormat="1" ht="12.75" x14ac:dyDescent="0.2">
      <c r="A239" s="95" t="s">
        <v>339</v>
      </c>
      <c r="B239" s="95"/>
      <c r="C239" s="95">
        <v>6750461</v>
      </c>
      <c r="D239" s="95" t="s">
        <v>408</v>
      </c>
      <c r="E239" s="95" t="s">
        <v>382</v>
      </c>
      <c r="F239" s="95">
        <v>10</v>
      </c>
      <c r="G239" s="95">
        <v>18</v>
      </c>
      <c r="H239" s="95">
        <v>12.5</v>
      </c>
      <c r="I239" s="95" t="s">
        <v>119</v>
      </c>
      <c r="J239" s="95" t="s">
        <v>170</v>
      </c>
      <c r="K239" s="95" t="s">
        <v>124</v>
      </c>
      <c r="L239" s="96"/>
      <c r="M239" s="97">
        <v>11800</v>
      </c>
      <c r="N239" s="97">
        <v>41500</v>
      </c>
      <c r="O239" s="97">
        <v>42600</v>
      </c>
      <c r="P239" s="98">
        <v>0.74</v>
      </c>
      <c r="Q239" s="98">
        <v>4.05</v>
      </c>
      <c r="R239" s="98">
        <v>3.65</v>
      </c>
      <c r="S239" s="98">
        <v>4.68</v>
      </c>
      <c r="T239" s="98">
        <v>3</v>
      </c>
      <c r="U239" s="98">
        <v>3.42</v>
      </c>
      <c r="V239" s="96"/>
      <c r="W239" s="97">
        <v>21530</v>
      </c>
      <c r="X239" s="97">
        <v>34000</v>
      </c>
      <c r="Y239" s="97">
        <v>34400</v>
      </c>
      <c r="Z239" s="98">
        <v>2.61</v>
      </c>
      <c r="AA239" s="98">
        <v>4.74</v>
      </c>
      <c r="AB239" s="98">
        <v>4.66</v>
      </c>
      <c r="AC239" s="98">
        <v>2.42</v>
      </c>
      <c r="AD239" s="98">
        <v>2.1</v>
      </c>
      <c r="AE239" s="98">
        <v>2.16</v>
      </c>
      <c r="AF239" s="96"/>
      <c r="AG239" s="97">
        <v>22446</v>
      </c>
      <c r="AH239" s="89"/>
      <c r="AI239" s="97">
        <v>26720</v>
      </c>
      <c r="AJ239" s="98">
        <v>3.72</v>
      </c>
      <c r="AK239" s="57"/>
      <c r="AL239" s="98">
        <v>4.4400000000000004</v>
      </c>
      <c r="AM239" s="98">
        <v>1.76</v>
      </c>
      <c r="AN239" s="57"/>
      <c r="AO239" s="98">
        <v>1.76</v>
      </c>
      <c r="AP239" s="96"/>
      <c r="AQ239" s="102">
        <f t="shared" si="8"/>
        <v>0.62723004694835682</v>
      </c>
      <c r="AR239" s="102">
        <f t="shared" si="9"/>
        <v>0.77674418604651163</v>
      </c>
      <c r="AS239" s="96"/>
      <c r="AT239" s="95" t="s">
        <v>124</v>
      </c>
      <c r="AU239" s="95"/>
      <c r="AV239" s="104"/>
      <c r="AW239" s="96"/>
      <c r="AX239" s="95" t="s">
        <v>124</v>
      </c>
      <c r="AY239" s="95"/>
      <c r="AZ239" s="60"/>
      <c r="BA239" s="95"/>
      <c r="BB239" s="98"/>
      <c r="BC239" s="57"/>
      <c r="BD239" s="98"/>
      <c r="BE239" s="98"/>
      <c r="BF239" s="57"/>
      <c r="BG239" s="98"/>
    </row>
    <row r="240" spans="1:59" ht="12.75" x14ac:dyDescent="0.2">
      <c r="A240" s="52" t="s">
        <v>339</v>
      </c>
      <c r="B240" s="52"/>
      <c r="C240" s="52">
        <v>7151531</v>
      </c>
      <c r="D240" s="52" t="s">
        <v>117</v>
      </c>
      <c r="E240" s="52" t="s">
        <v>118</v>
      </c>
      <c r="F240" s="52">
        <v>10</v>
      </c>
      <c r="G240" s="52">
        <v>27</v>
      </c>
      <c r="H240" s="52">
        <v>14.5</v>
      </c>
      <c r="I240" s="52" t="s">
        <v>119</v>
      </c>
      <c r="J240" s="52" t="s">
        <v>120</v>
      </c>
      <c r="K240" s="52" t="s">
        <v>19</v>
      </c>
      <c r="L240" s="53"/>
      <c r="M240" s="54">
        <v>2200</v>
      </c>
      <c r="N240" s="54">
        <v>9800</v>
      </c>
      <c r="O240" s="54">
        <v>11000</v>
      </c>
      <c r="P240" s="55">
        <v>0.1</v>
      </c>
      <c r="Q240" s="55">
        <v>0.65</v>
      </c>
      <c r="R240" s="55">
        <v>1.25</v>
      </c>
      <c r="S240" s="55">
        <v>6.44756354</v>
      </c>
      <c r="T240" s="55">
        <v>4.4186099784615385</v>
      </c>
      <c r="U240" s="55">
        <v>2.5790254159999999</v>
      </c>
      <c r="V240" s="53"/>
      <c r="W240" s="54">
        <v>1989</v>
      </c>
      <c r="X240" s="54">
        <v>5800</v>
      </c>
      <c r="Y240" s="54">
        <v>10630.674999999999</v>
      </c>
      <c r="Z240" s="55">
        <v>0.12</v>
      </c>
      <c r="AA240" s="55">
        <v>0.62822</v>
      </c>
      <c r="AB240" s="55">
        <v>1.2595000000000001</v>
      </c>
      <c r="AC240" s="55">
        <v>4.8576529852499997</v>
      </c>
      <c r="AD240" s="55">
        <v>2.7057594568781633</v>
      </c>
      <c r="AE240" s="55">
        <v>2.4736350115698684</v>
      </c>
      <c r="AF240" s="53"/>
      <c r="AG240" s="54">
        <v>1480</v>
      </c>
      <c r="AH240" s="87"/>
      <c r="AI240" s="54">
        <v>8000</v>
      </c>
      <c r="AJ240" s="55">
        <v>0.15</v>
      </c>
      <c r="AK240" s="70"/>
      <c r="AL240" s="55">
        <v>1.095</v>
      </c>
      <c r="AM240" s="55">
        <v>2.8916345573333331</v>
      </c>
      <c r="AN240" s="70"/>
      <c r="AO240" s="55">
        <v>2.1411585022831048</v>
      </c>
      <c r="AP240" s="53"/>
      <c r="AQ240" s="58">
        <v>0.72727272727272729</v>
      </c>
      <c r="AR240" s="58">
        <v>0.75253923198668016</v>
      </c>
      <c r="AS240" s="53"/>
      <c r="AT240" s="52" t="s">
        <v>121</v>
      </c>
      <c r="AU240" s="52" t="s">
        <v>122</v>
      </c>
      <c r="AV240" s="59" t="s">
        <v>123</v>
      </c>
      <c r="AW240" s="53"/>
      <c r="AX240" s="52" t="s">
        <v>124</v>
      </c>
      <c r="AY240" s="78"/>
      <c r="AZ240" s="73"/>
      <c r="BA240" s="78"/>
      <c r="BB240" s="80"/>
      <c r="BC240" s="70"/>
      <c r="BD240" s="80"/>
      <c r="BE240" s="80"/>
      <c r="BF240" s="73"/>
      <c r="BG240" s="80"/>
    </row>
    <row r="241" spans="1:59" ht="12.75" x14ac:dyDescent="0.2">
      <c r="A241" s="52" t="s">
        <v>339</v>
      </c>
      <c r="B241" s="52"/>
      <c r="C241" s="52">
        <v>7151533</v>
      </c>
      <c r="D241" s="52" t="s">
        <v>125</v>
      </c>
      <c r="E241" s="52" t="s">
        <v>126</v>
      </c>
      <c r="F241" s="52">
        <v>10</v>
      </c>
      <c r="G241" s="52">
        <v>25</v>
      </c>
      <c r="H241" s="52">
        <v>13</v>
      </c>
      <c r="I241" s="52" t="s">
        <v>119</v>
      </c>
      <c r="J241" s="52" t="s">
        <v>120</v>
      </c>
      <c r="K241" s="52" t="s">
        <v>19</v>
      </c>
      <c r="L241" s="53"/>
      <c r="M241" s="54">
        <v>2400</v>
      </c>
      <c r="N241" s="54">
        <v>13000</v>
      </c>
      <c r="O241" s="54">
        <v>14000</v>
      </c>
      <c r="P241" s="55">
        <v>0.1</v>
      </c>
      <c r="Q241" s="55">
        <v>0.96</v>
      </c>
      <c r="R241" s="55">
        <v>1.35</v>
      </c>
      <c r="S241" s="55">
        <v>7.0337056799999997</v>
      </c>
      <c r="T241" s="55">
        <v>3.9686707395833332</v>
      </c>
      <c r="U241" s="55">
        <v>3.0392555407407404</v>
      </c>
      <c r="V241" s="53"/>
      <c r="W241" s="54">
        <v>2200</v>
      </c>
      <c r="X241" s="54">
        <v>8000</v>
      </c>
      <c r="Y241" s="54">
        <v>8700</v>
      </c>
      <c r="Z241" s="55">
        <v>0.09</v>
      </c>
      <c r="AA241" s="55">
        <v>0.75</v>
      </c>
      <c r="AB241" s="55">
        <v>1.01</v>
      </c>
      <c r="AC241" s="55">
        <v>7.1639594888888887</v>
      </c>
      <c r="AD241" s="55">
        <v>3.1260914133333331</v>
      </c>
      <c r="AE241" s="55">
        <v>2.5244735732673265</v>
      </c>
      <c r="AF241" s="53"/>
      <c r="AG241" s="54">
        <v>2100</v>
      </c>
      <c r="AH241" s="87"/>
      <c r="AI241" s="54">
        <v>8300</v>
      </c>
      <c r="AJ241" s="55">
        <v>8.5000000000000006E-2</v>
      </c>
      <c r="AK241" s="70"/>
      <c r="AL241" s="55">
        <v>1.131</v>
      </c>
      <c r="AM241" s="55">
        <v>7.2405793764705884</v>
      </c>
      <c r="AN241" s="70"/>
      <c r="AO241" s="55">
        <v>2.1507426003536692</v>
      </c>
      <c r="AP241" s="53"/>
      <c r="AQ241" s="58">
        <v>0.59285714285714286</v>
      </c>
      <c r="AR241" s="58">
        <v>0.95402298850574707</v>
      </c>
      <c r="AS241" s="53"/>
      <c r="AT241" s="52" t="s">
        <v>121</v>
      </c>
      <c r="AU241" s="52" t="s">
        <v>122</v>
      </c>
      <c r="AV241" s="59" t="s">
        <v>123</v>
      </c>
      <c r="AW241" s="53"/>
      <c r="AX241" s="52" t="s">
        <v>124</v>
      </c>
      <c r="AY241" s="78"/>
      <c r="AZ241" s="73"/>
      <c r="BA241" s="78"/>
      <c r="BB241" s="80"/>
      <c r="BC241" s="70"/>
      <c r="BD241" s="80"/>
      <c r="BE241" s="80"/>
      <c r="BF241" s="73"/>
      <c r="BG241" s="80"/>
    </row>
    <row r="242" spans="1:59" ht="12.75" x14ac:dyDescent="0.2">
      <c r="A242" s="52" t="s">
        <v>339</v>
      </c>
      <c r="B242" s="52"/>
      <c r="C242" s="52">
        <v>7151535</v>
      </c>
      <c r="D242" s="52" t="s">
        <v>127</v>
      </c>
      <c r="E242" s="52" t="s">
        <v>128</v>
      </c>
      <c r="F242" s="52">
        <v>10</v>
      </c>
      <c r="G242" s="52">
        <v>21</v>
      </c>
      <c r="H242" s="52">
        <v>12.5</v>
      </c>
      <c r="I242" s="52" t="s">
        <v>119</v>
      </c>
      <c r="J242" s="52" t="s">
        <v>120</v>
      </c>
      <c r="K242" s="52" t="s">
        <v>19</v>
      </c>
      <c r="L242" s="53"/>
      <c r="M242" s="54">
        <v>3412</v>
      </c>
      <c r="N242" s="54">
        <v>19000</v>
      </c>
      <c r="O242" s="54">
        <v>23202</v>
      </c>
      <c r="P242" s="55">
        <v>0.4</v>
      </c>
      <c r="Q242" s="55">
        <v>1.58</v>
      </c>
      <c r="R242" s="55">
        <v>2.5</v>
      </c>
      <c r="S242" s="55">
        <v>2.4998962270999998</v>
      </c>
      <c r="T242" s="55">
        <v>3.5242723607594937</v>
      </c>
      <c r="U242" s="55">
        <v>2.7199339864559997</v>
      </c>
      <c r="V242" s="53"/>
      <c r="W242" s="54">
        <v>2729</v>
      </c>
      <c r="X242" s="54">
        <v>12100</v>
      </c>
      <c r="Y242" s="54">
        <v>19674</v>
      </c>
      <c r="Z242" s="55">
        <v>0.41</v>
      </c>
      <c r="AA242" s="55">
        <v>1.26</v>
      </c>
      <c r="AB242" s="55">
        <v>2.57</v>
      </c>
      <c r="AC242" s="55">
        <v>1.950709634219512</v>
      </c>
      <c r="AD242" s="55">
        <v>2.814412656349206</v>
      </c>
      <c r="AE242" s="55">
        <v>2.2435331638832685</v>
      </c>
      <c r="AF242" s="53"/>
      <c r="AG242" s="54">
        <v>2388</v>
      </c>
      <c r="AH242" s="87"/>
      <c r="AI242" s="54">
        <v>15400</v>
      </c>
      <c r="AJ242" s="55">
        <v>0.42</v>
      </c>
      <c r="AK242" s="70"/>
      <c r="AL242" s="55">
        <v>2.29</v>
      </c>
      <c r="AM242" s="55">
        <v>1.6663183694285715</v>
      </c>
      <c r="AN242" s="70"/>
      <c r="AO242" s="55">
        <v>1.9708709510917031</v>
      </c>
      <c r="AP242" s="53"/>
      <c r="AQ242" s="58">
        <v>0.663735884837514</v>
      </c>
      <c r="AR242" s="58">
        <v>0.78275897123106641</v>
      </c>
      <c r="AS242" s="53"/>
      <c r="AT242" s="52" t="s">
        <v>121</v>
      </c>
      <c r="AU242" s="52" t="s">
        <v>129</v>
      </c>
      <c r="AV242" s="59" t="s">
        <v>123</v>
      </c>
      <c r="AW242" s="53"/>
      <c r="AX242" s="52" t="s">
        <v>124</v>
      </c>
      <c r="AY242" s="78"/>
      <c r="AZ242" s="73"/>
      <c r="BA242" s="78"/>
      <c r="BB242" s="80"/>
      <c r="BC242" s="70"/>
      <c r="BD242" s="80"/>
      <c r="BE242" s="80"/>
      <c r="BF242" s="73"/>
      <c r="BG242" s="80"/>
    </row>
    <row r="243" spans="1:59" ht="12.75" x14ac:dyDescent="0.2">
      <c r="A243" s="116" t="s">
        <v>17</v>
      </c>
      <c r="B243" s="116"/>
      <c r="C243" s="116">
        <v>3208523</v>
      </c>
      <c r="D243" s="116" t="s">
        <v>409</v>
      </c>
      <c r="E243" s="116" t="s">
        <v>410</v>
      </c>
      <c r="F243" s="116">
        <v>10</v>
      </c>
      <c r="G243" s="116">
        <v>21</v>
      </c>
      <c r="H243" s="116">
        <v>12.9</v>
      </c>
      <c r="I243" s="95" t="s">
        <v>119</v>
      </c>
      <c r="J243" s="95" t="s">
        <v>120</v>
      </c>
      <c r="K243" s="95" t="s">
        <v>19</v>
      </c>
      <c r="L243" s="96"/>
      <c r="M243" s="141">
        <v>4668</v>
      </c>
      <c r="N243" s="141">
        <v>18000</v>
      </c>
      <c r="O243" s="141">
        <v>21280</v>
      </c>
      <c r="P243" s="142">
        <v>0.23400000000000001</v>
      </c>
      <c r="Q243" s="142">
        <v>1.32</v>
      </c>
      <c r="R243" s="142">
        <v>2.16</v>
      </c>
      <c r="S243" s="142">
        <v>5.85</v>
      </c>
      <c r="T243" s="142">
        <v>3.99</v>
      </c>
      <c r="U243" s="142">
        <v>2.89</v>
      </c>
      <c r="V243" s="96"/>
      <c r="W243" s="141">
        <v>3003</v>
      </c>
      <c r="X243" s="141">
        <v>11100</v>
      </c>
      <c r="Y243" s="141">
        <v>14340</v>
      </c>
      <c r="Z243" s="142">
        <v>0.20300000000000001</v>
      </c>
      <c r="AA243" s="142">
        <v>1.08</v>
      </c>
      <c r="AB243" s="142">
        <v>1.87</v>
      </c>
      <c r="AC243" s="142">
        <v>4.34</v>
      </c>
      <c r="AD243" s="142">
        <v>3</v>
      </c>
      <c r="AE243" s="142">
        <v>2.25</v>
      </c>
      <c r="AF243" s="96"/>
      <c r="AG243" s="141">
        <v>2330</v>
      </c>
      <c r="AH243" s="89"/>
      <c r="AI243" s="141">
        <v>11150</v>
      </c>
      <c r="AJ243" s="142">
        <v>0.19</v>
      </c>
      <c r="AK243" s="57"/>
      <c r="AL243" s="142">
        <v>1.75</v>
      </c>
      <c r="AM243" s="142">
        <v>3.59</v>
      </c>
      <c r="AN243" s="57"/>
      <c r="AO243" s="142">
        <v>1.87</v>
      </c>
      <c r="AP243" s="96"/>
      <c r="AQ243" s="102">
        <f t="shared" ref="AQ243:AQ290" si="10">AI243/O243</f>
        <v>0.5239661654135338</v>
      </c>
      <c r="AR243" s="102">
        <f t="shared" ref="AR243:AR290" si="11">AI243/Y243</f>
        <v>0.77754532775453278</v>
      </c>
      <c r="AS243" s="96"/>
      <c r="AT243" s="130" t="s">
        <v>411</v>
      </c>
      <c r="AU243" s="130"/>
      <c r="AV243" s="119" t="s">
        <v>357</v>
      </c>
      <c r="AW243" s="96"/>
      <c r="AX243" s="130">
        <v>-4</v>
      </c>
      <c r="AY243" s="141"/>
      <c r="AZ243" s="60" t="s">
        <v>145</v>
      </c>
      <c r="BA243" s="141">
        <v>8750</v>
      </c>
      <c r="BB243" s="142"/>
      <c r="BC243" s="57"/>
      <c r="BD243" s="142">
        <v>1.67</v>
      </c>
      <c r="BE243" s="142"/>
      <c r="BF243" s="60"/>
      <c r="BG243" s="142">
        <v>1.54</v>
      </c>
    </row>
    <row r="244" spans="1:59" ht="12.75" x14ac:dyDescent="0.2">
      <c r="A244" s="116" t="s">
        <v>17</v>
      </c>
      <c r="B244" s="116"/>
      <c r="C244" s="116">
        <v>3208522</v>
      </c>
      <c r="D244" s="116" t="s">
        <v>412</v>
      </c>
      <c r="E244" s="116" t="s">
        <v>413</v>
      </c>
      <c r="F244" s="116">
        <v>10.55</v>
      </c>
      <c r="G244" s="116">
        <v>24.2</v>
      </c>
      <c r="H244" s="116">
        <v>14</v>
      </c>
      <c r="I244" s="95" t="s">
        <v>119</v>
      </c>
      <c r="J244" s="95" t="s">
        <v>120</v>
      </c>
      <c r="K244" s="95" t="s">
        <v>19</v>
      </c>
      <c r="L244" s="96"/>
      <c r="M244" s="141">
        <v>4668</v>
      </c>
      <c r="N244" s="141">
        <v>16000</v>
      </c>
      <c r="O244" s="141">
        <v>19130</v>
      </c>
      <c r="P244" s="142">
        <v>0.224</v>
      </c>
      <c r="Q244" s="142">
        <v>1.1599999999999999</v>
      </c>
      <c r="R244" s="142">
        <v>2.14</v>
      </c>
      <c r="S244" s="142">
        <v>6.11</v>
      </c>
      <c r="T244" s="142">
        <v>4.04</v>
      </c>
      <c r="U244" s="142">
        <v>2.62</v>
      </c>
      <c r="V244" s="96"/>
      <c r="W244" s="141">
        <v>3003</v>
      </c>
      <c r="X244" s="141">
        <v>10400</v>
      </c>
      <c r="Y244" s="141">
        <v>12920</v>
      </c>
      <c r="Z244" s="142">
        <v>0.192</v>
      </c>
      <c r="AA244" s="142">
        <v>0.98</v>
      </c>
      <c r="AB244" s="142">
        <v>1.78</v>
      </c>
      <c r="AC244" s="142">
        <v>4.58</v>
      </c>
      <c r="AD244" s="142">
        <v>3.1</v>
      </c>
      <c r="AE244" s="142">
        <v>2.13</v>
      </c>
      <c r="AF244" s="96"/>
      <c r="AG244" s="141">
        <v>2330</v>
      </c>
      <c r="AH244" s="89"/>
      <c r="AI244" s="141">
        <v>10040</v>
      </c>
      <c r="AJ244" s="142">
        <v>0.18099999999999999</v>
      </c>
      <c r="AK244" s="57"/>
      <c r="AL244" s="142">
        <v>1.67</v>
      </c>
      <c r="AM244" s="142">
        <v>3.77</v>
      </c>
      <c r="AN244" s="57"/>
      <c r="AO244" s="142">
        <v>1.76</v>
      </c>
      <c r="AP244" s="96"/>
      <c r="AQ244" s="102">
        <f t="shared" si="10"/>
        <v>0.52483010977522215</v>
      </c>
      <c r="AR244" s="102">
        <f t="shared" si="11"/>
        <v>0.77708978328173373</v>
      </c>
      <c r="AS244" s="96"/>
      <c r="AT244" s="130" t="s">
        <v>411</v>
      </c>
      <c r="AU244" s="130"/>
      <c r="AV244" s="119" t="s">
        <v>357</v>
      </c>
      <c r="AW244" s="96"/>
      <c r="AX244" s="130">
        <v>-4</v>
      </c>
      <c r="AY244" s="141"/>
      <c r="AZ244" s="60" t="s">
        <v>145</v>
      </c>
      <c r="BA244" s="141">
        <v>7880</v>
      </c>
      <c r="BB244" s="142"/>
      <c r="BC244" s="57"/>
      <c r="BD244" s="142">
        <v>1.58</v>
      </c>
      <c r="BE244" s="142"/>
      <c r="BF244" s="60"/>
      <c r="BG244" s="142">
        <v>1.46</v>
      </c>
    </row>
    <row r="245" spans="1:59" ht="12.75" x14ac:dyDescent="0.2">
      <c r="A245" s="116" t="s">
        <v>17</v>
      </c>
      <c r="B245" s="116"/>
      <c r="C245" s="116">
        <v>5265758</v>
      </c>
      <c r="D245" s="116" t="s">
        <v>18</v>
      </c>
      <c r="E245" s="116" t="s">
        <v>414</v>
      </c>
      <c r="F245" s="116">
        <v>10.6</v>
      </c>
      <c r="G245" s="116">
        <v>20</v>
      </c>
      <c r="H245" s="116">
        <v>12.5</v>
      </c>
      <c r="I245" s="95" t="s">
        <v>119</v>
      </c>
      <c r="J245" s="95" t="s">
        <v>120</v>
      </c>
      <c r="K245" s="95" t="s">
        <v>19</v>
      </c>
      <c r="L245" s="96"/>
      <c r="M245" s="117">
        <v>7800</v>
      </c>
      <c r="N245" s="117">
        <v>25400</v>
      </c>
      <c r="O245" s="117">
        <v>31400</v>
      </c>
      <c r="P245" s="118">
        <v>0.54</v>
      </c>
      <c r="Q245" s="118">
        <v>2.21</v>
      </c>
      <c r="R245" s="118">
        <v>2.75</v>
      </c>
      <c r="S245" s="118">
        <v>4.25</v>
      </c>
      <c r="T245" s="118">
        <v>3.37</v>
      </c>
      <c r="U245" s="118">
        <v>3.34</v>
      </c>
      <c r="V245" s="96"/>
      <c r="W245" s="117">
        <v>4260</v>
      </c>
      <c r="X245" s="117">
        <v>13781</v>
      </c>
      <c r="Y245" s="117">
        <v>17041</v>
      </c>
      <c r="Z245" s="118">
        <v>0.37</v>
      </c>
      <c r="AA245" s="118">
        <v>1.54</v>
      </c>
      <c r="AB245" s="118">
        <v>1.91</v>
      </c>
      <c r="AC245" s="118">
        <v>3.34</v>
      </c>
      <c r="AD245" s="118">
        <v>2.63</v>
      </c>
      <c r="AE245" s="118">
        <v>2.61</v>
      </c>
      <c r="AF245" s="96"/>
      <c r="AG245" s="117">
        <v>3507</v>
      </c>
      <c r="AH245" s="89"/>
      <c r="AI245" s="117">
        <v>14028</v>
      </c>
      <c r="AJ245" s="118">
        <v>0.36</v>
      </c>
      <c r="AK245" s="57"/>
      <c r="AL245" s="118">
        <v>1.82</v>
      </c>
      <c r="AM245" s="118">
        <v>2.89</v>
      </c>
      <c r="AN245" s="57"/>
      <c r="AO245" s="118">
        <v>2.2599999999999998</v>
      </c>
      <c r="AP245" s="96"/>
      <c r="AQ245" s="102">
        <f t="shared" si="10"/>
        <v>0.44675159235668788</v>
      </c>
      <c r="AR245" s="102">
        <f t="shared" si="11"/>
        <v>0.82319112728126287</v>
      </c>
      <c r="AS245" s="96"/>
      <c r="AT245" s="116" t="s">
        <v>415</v>
      </c>
      <c r="AU245" s="116"/>
      <c r="AV245" s="119" t="s">
        <v>357</v>
      </c>
      <c r="AW245" s="96"/>
      <c r="AX245" s="116">
        <v>0</v>
      </c>
      <c r="AY245" s="117">
        <v>3055</v>
      </c>
      <c r="AZ245" s="60" t="s">
        <v>145</v>
      </c>
      <c r="BA245" s="117">
        <v>12220</v>
      </c>
      <c r="BB245" s="118">
        <v>0.35</v>
      </c>
      <c r="BC245" s="57"/>
      <c r="BD245" s="118">
        <v>1.77</v>
      </c>
      <c r="BE245" s="118">
        <v>2.59</v>
      </c>
      <c r="BF245" s="60"/>
      <c r="BG245" s="118">
        <v>2.0299999999999998</v>
      </c>
    </row>
    <row r="246" spans="1:59" ht="12.75" x14ac:dyDescent="0.2">
      <c r="A246" s="116" t="s">
        <v>17</v>
      </c>
      <c r="B246" s="116"/>
      <c r="C246" s="116">
        <v>5265757</v>
      </c>
      <c r="D246" s="116" t="s">
        <v>21</v>
      </c>
      <c r="E246" s="116" t="s">
        <v>416</v>
      </c>
      <c r="F246" s="116">
        <v>11</v>
      </c>
      <c r="G246" s="116">
        <v>20.3</v>
      </c>
      <c r="H246" s="116">
        <v>12.7</v>
      </c>
      <c r="I246" s="95" t="s">
        <v>119</v>
      </c>
      <c r="J246" s="95" t="s">
        <v>120</v>
      </c>
      <c r="K246" s="95" t="s">
        <v>19</v>
      </c>
      <c r="L246" s="96"/>
      <c r="M246" s="117">
        <v>5800</v>
      </c>
      <c r="N246" s="117">
        <v>21600</v>
      </c>
      <c r="O246" s="117">
        <v>26700</v>
      </c>
      <c r="P246" s="118">
        <v>0.41</v>
      </c>
      <c r="Q246" s="118">
        <v>1.71</v>
      </c>
      <c r="R246" s="118">
        <v>2.12</v>
      </c>
      <c r="S246" s="118">
        <v>4.17</v>
      </c>
      <c r="T246" s="118">
        <v>3.7</v>
      </c>
      <c r="U246" s="118">
        <v>3.7</v>
      </c>
      <c r="V246" s="96"/>
      <c r="W246" s="117">
        <v>3149</v>
      </c>
      <c r="X246" s="117">
        <v>11725</v>
      </c>
      <c r="Y246" s="141">
        <v>14485</v>
      </c>
      <c r="Z246" s="118">
        <v>0.28000000000000003</v>
      </c>
      <c r="AA246" s="118">
        <v>1.19</v>
      </c>
      <c r="AB246" s="118">
        <v>1.47</v>
      </c>
      <c r="AC246" s="118">
        <v>3.26</v>
      </c>
      <c r="AD246" s="118">
        <v>2.89</v>
      </c>
      <c r="AE246" s="118">
        <v>2.89</v>
      </c>
      <c r="AF246" s="96"/>
      <c r="AG246" s="117">
        <v>2592</v>
      </c>
      <c r="AH246" s="89"/>
      <c r="AI246" s="117">
        <v>11924</v>
      </c>
      <c r="AJ246" s="118">
        <v>0.27</v>
      </c>
      <c r="AK246" s="57"/>
      <c r="AL246" s="118">
        <v>1.4</v>
      </c>
      <c r="AM246" s="118">
        <v>2.82</v>
      </c>
      <c r="AN246" s="57"/>
      <c r="AO246" s="118">
        <v>2.4900000000000002</v>
      </c>
      <c r="AP246" s="96"/>
      <c r="AQ246" s="102">
        <f t="shared" si="10"/>
        <v>0.4465917602996255</v>
      </c>
      <c r="AR246" s="102">
        <f t="shared" si="11"/>
        <v>0.82319641007939248</v>
      </c>
      <c r="AS246" s="96"/>
      <c r="AT246" s="116" t="s">
        <v>417</v>
      </c>
      <c r="AU246" s="116"/>
      <c r="AV246" s="119" t="s">
        <v>357</v>
      </c>
      <c r="AW246" s="96"/>
      <c r="AX246" s="116">
        <v>0</v>
      </c>
      <c r="AY246" s="117">
        <v>2258</v>
      </c>
      <c r="AZ246" s="60" t="s">
        <v>145</v>
      </c>
      <c r="BA246" s="117">
        <v>10387</v>
      </c>
      <c r="BB246" s="118">
        <v>0.26</v>
      </c>
      <c r="BC246" s="57"/>
      <c r="BD246" s="118">
        <v>1.36</v>
      </c>
      <c r="BE246" s="118">
        <v>2.5299999999999998</v>
      </c>
      <c r="BF246" s="60"/>
      <c r="BG246" s="118">
        <v>2.2400000000000002</v>
      </c>
    </row>
    <row r="247" spans="1:59" ht="12.75" x14ac:dyDescent="0.2">
      <c r="A247" s="116" t="s">
        <v>17</v>
      </c>
      <c r="B247" s="116"/>
      <c r="C247" s="116">
        <v>3208521</v>
      </c>
      <c r="D247" s="116" t="s">
        <v>418</v>
      </c>
      <c r="E247" s="116" t="s">
        <v>419</v>
      </c>
      <c r="F247" s="116">
        <v>11</v>
      </c>
      <c r="G247" s="116">
        <v>26.1</v>
      </c>
      <c r="H247" s="116">
        <v>15.8</v>
      </c>
      <c r="I247" s="95" t="s">
        <v>119</v>
      </c>
      <c r="J247" s="95" t="s">
        <v>120</v>
      </c>
      <c r="K247" s="95" t="s">
        <v>19</v>
      </c>
      <c r="L247" s="96"/>
      <c r="M247" s="141">
        <v>4668</v>
      </c>
      <c r="N247" s="141">
        <v>12000</v>
      </c>
      <c r="O247" s="141">
        <v>18670</v>
      </c>
      <c r="P247" s="142">
        <v>0.224</v>
      </c>
      <c r="Q247" s="142">
        <v>0.78</v>
      </c>
      <c r="R247" s="142">
        <v>1.94</v>
      </c>
      <c r="S247" s="142">
        <v>6.11</v>
      </c>
      <c r="T247" s="142">
        <v>4.51</v>
      </c>
      <c r="U247" s="142">
        <v>2.82</v>
      </c>
      <c r="V247" s="96"/>
      <c r="W247" s="141">
        <v>3003</v>
      </c>
      <c r="X247" s="141">
        <v>8100</v>
      </c>
      <c r="Y247" s="141">
        <v>12170</v>
      </c>
      <c r="Z247" s="142">
        <v>0.19400000000000001</v>
      </c>
      <c r="AA247" s="142">
        <v>0.72</v>
      </c>
      <c r="AB247" s="142">
        <v>1.68</v>
      </c>
      <c r="AC247" s="142">
        <v>4.54</v>
      </c>
      <c r="AD247" s="142">
        <v>3.3</v>
      </c>
      <c r="AE247" s="142">
        <v>2.12</v>
      </c>
      <c r="AF247" s="96"/>
      <c r="AG247" s="141">
        <v>2330</v>
      </c>
      <c r="AH247" s="89"/>
      <c r="AI247" s="141">
        <v>9460</v>
      </c>
      <c r="AJ247" s="142">
        <v>0.182</v>
      </c>
      <c r="AK247" s="57"/>
      <c r="AL247" s="142">
        <v>1.57</v>
      </c>
      <c r="AM247" s="142">
        <v>3.75</v>
      </c>
      <c r="AN247" s="57"/>
      <c r="AO247" s="142">
        <v>1.77</v>
      </c>
      <c r="AP247" s="96"/>
      <c r="AQ247" s="102">
        <f t="shared" si="10"/>
        <v>0.50669523299410824</v>
      </c>
      <c r="AR247" s="102">
        <f t="shared" si="11"/>
        <v>0.77732128184059157</v>
      </c>
      <c r="AS247" s="96"/>
      <c r="AT247" s="130" t="s">
        <v>411</v>
      </c>
      <c r="AU247" s="130"/>
      <c r="AV247" s="119" t="s">
        <v>357</v>
      </c>
      <c r="AW247" s="96"/>
      <c r="AX247" s="130">
        <v>-4</v>
      </c>
      <c r="AY247" s="141"/>
      <c r="AZ247" s="60" t="s">
        <v>145</v>
      </c>
      <c r="BA247" s="141">
        <v>7430</v>
      </c>
      <c r="BB247" s="142"/>
      <c r="BC247" s="57"/>
      <c r="BD247" s="142">
        <v>1.49</v>
      </c>
      <c r="BE247" s="142"/>
      <c r="BF247" s="60"/>
      <c r="BG247" s="142">
        <v>1.46</v>
      </c>
    </row>
    <row r="248" spans="1:59" ht="12.75" x14ac:dyDescent="0.2">
      <c r="A248" s="116" t="s">
        <v>17</v>
      </c>
      <c r="B248" s="95"/>
      <c r="C248" s="130">
        <v>8849445</v>
      </c>
      <c r="D248" s="130" t="s">
        <v>420</v>
      </c>
      <c r="E248" s="130" t="s">
        <v>421</v>
      </c>
      <c r="F248" s="130">
        <v>11.3</v>
      </c>
      <c r="G248" s="130">
        <v>20</v>
      </c>
      <c r="H248" s="130">
        <v>12.5</v>
      </c>
      <c r="I248" s="95" t="s">
        <v>119</v>
      </c>
      <c r="J248" s="95" t="s">
        <v>120</v>
      </c>
      <c r="K248" s="95" t="s">
        <v>19</v>
      </c>
      <c r="L248" s="101"/>
      <c r="M248" s="141">
        <v>5814</v>
      </c>
      <c r="N248" s="141">
        <v>18056</v>
      </c>
      <c r="O248" s="141">
        <v>23884</v>
      </c>
      <c r="P248" s="142">
        <v>0.34</v>
      </c>
      <c r="Q248" s="142">
        <v>1.401</v>
      </c>
      <c r="R248" s="142">
        <v>1.8089999999999999</v>
      </c>
      <c r="S248" s="142">
        <v>5.01</v>
      </c>
      <c r="T248" s="142">
        <v>3.78</v>
      </c>
      <c r="U248" s="142">
        <v>3.87</v>
      </c>
      <c r="V248" s="101"/>
      <c r="W248" s="141">
        <v>3784</v>
      </c>
      <c r="X248" s="141">
        <v>11751</v>
      </c>
      <c r="Y248" s="141">
        <v>19414</v>
      </c>
      <c r="Z248" s="142">
        <v>0.29699999999999999</v>
      </c>
      <c r="AA248" s="142">
        <v>1.222</v>
      </c>
      <c r="AB248" s="142">
        <v>2.105</v>
      </c>
      <c r="AC248" s="142">
        <v>3.73</v>
      </c>
      <c r="AD248" s="142">
        <v>2.82</v>
      </c>
      <c r="AE248" s="142">
        <v>2.7</v>
      </c>
      <c r="AF248" s="101"/>
      <c r="AG248" s="141">
        <v>2958</v>
      </c>
      <c r="AH248" s="89"/>
      <c r="AI248" s="141">
        <v>18015</v>
      </c>
      <c r="AJ248" s="142">
        <v>0.27900000000000003</v>
      </c>
      <c r="AK248" s="57"/>
      <c r="AL248" s="142">
        <v>2.198</v>
      </c>
      <c r="AM248" s="142">
        <v>3.11</v>
      </c>
      <c r="AN248" s="57"/>
      <c r="AO248" s="142">
        <v>2.4</v>
      </c>
      <c r="AP248" s="101"/>
      <c r="AQ248" s="102">
        <f t="shared" si="10"/>
        <v>0.75427064143359568</v>
      </c>
      <c r="AR248" s="102">
        <f t="shared" si="11"/>
        <v>0.9279386010095807</v>
      </c>
      <c r="AS248" s="101"/>
      <c r="AT248" s="95" t="s">
        <v>124</v>
      </c>
      <c r="AU248" s="103"/>
      <c r="AV248" s="104"/>
      <c r="AW248" s="101"/>
      <c r="AX248" s="143" t="s">
        <v>124</v>
      </c>
      <c r="AY248" s="97"/>
      <c r="AZ248" s="60"/>
      <c r="BA248" s="97"/>
      <c r="BB248" s="98"/>
      <c r="BC248" s="57"/>
      <c r="BD248" s="98"/>
      <c r="BE248" s="98"/>
      <c r="BF248" s="60"/>
      <c r="BG248" s="98"/>
    </row>
    <row r="249" spans="1:59" ht="12.75" x14ac:dyDescent="0.2">
      <c r="A249" s="116" t="s">
        <v>17</v>
      </c>
      <c r="B249" s="116"/>
      <c r="C249" s="116">
        <v>5265756</v>
      </c>
      <c r="D249" s="116" t="s">
        <v>422</v>
      </c>
      <c r="E249" s="116" t="s">
        <v>423</v>
      </c>
      <c r="F249" s="116">
        <v>11.6</v>
      </c>
      <c r="G249" s="116">
        <v>20.6</v>
      </c>
      <c r="H249" s="116">
        <v>14.4</v>
      </c>
      <c r="I249" s="95" t="s">
        <v>119</v>
      </c>
      <c r="J249" s="95" t="s">
        <v>120</v>
      </c>
      <c r="K249" s="95" t="s">
        <v>19</v>
      </c>
      <c r="L249" s="96"/>
      <c r="M249" s="117">
        <v>5800</v>
      </c>
      <c r="N249" s="117">
        <v>18000</v>
      </c>
      <c r="O249" s="117">
        <v>22300</v>
      </c>
      <c r="P249" s="118">
        <v>0.39</v>
      </c>
      <c r="Q249" s="118">
        <v>1.32</v>
      </c>
      <c r="R249" s="118">
        <v>1.64</v>
      </c>
      <c r="S249" s="118">
        <v>4.3499999999999996</v>
      </c>
      <c r="T249" s="118">
        <v>4</v>
      </c>
      <c r="U249" s="118">
        <v>3.97</v>
      </c>
      <c r="V249" s="96"/>
      <c r="W249" s="117">
        <v>3149</v>
      </c>
      <c r="X249" s="117">
        <v>9780</v>
      </c>
      <c r="Y249" s="117">
        <v>12114</v>
      </c>
      <c r="Z249" s="118">
        <v>0.27</v>
      </c>
      <c r="AA249" s="118">
        <v>0.92</v>
      </c>
      <c r="AB249" s="118">
        <v>1.1399999999999999</v>
      </c>
      <c r="AC249" s="118">
        <v>3.4</v>
      </c>
      <c r="AD249" s="118">
        <v>3.13</v>
      </c>
      <c r="AE249" s="118">
        <v>3.11</v>
      </c>
      <c r="AF249" s="96"/>
      <c r="AG249" s="117">
        <v>2592</v>
      </c>
      <c r="AH249" s="89"/>
      <c r="AI249" s="117">
        <v>9972</v>
      </c>
      <c r="AJ249" s="118">
        <v>0.26</v>
      </c>
      <c r="AK249" s="57"/>
      <c r="AL249" s="118">
        <v>1.0900000000000001</v>
      </c>
      <c r="AM249" s="118">
        <v>2.94</v>
      </c>
      <c r="AN249" s="57"/>
      <c r="AO249" s="118">
        <v>2.69</v>
      </c>
      <c r="AP249" s="96"/>
      <c r="AQ249" s="102">
        <f t="shared" si="10"/>
        <v>0.44717488789237669</v>
      </c>
      <c r="AR249" s="102">
        <f t="shared" si="11"/>
        <v>0.82317979197622582</v>
      </c>
      <c r="AS249" s="96"/>
      <c r="AT249" s="116" t="s">
        <v>417</v>
      </c>
      <c r="AU249" s="116"/>
      <c r="AV249" s="119" t="s">
        <v>357</v>
      </c>
      <c r="AW249" s="96"/>
      <c r="AX249" s="116">
        <v>0</v>
      </c>
      <c r="AY249" s="117">
        <v>2258</v>
      </c>
      <c r="AZ249" s="60" t="s">
        <v>145</v>
      </c>
      <c r="BA249" s="117">
        <v>8687</v>
      </c>
      <c r="BB249" s="118">
        <v>0.25</v>
      </c>
      <c r="BC249" s="57"/>
      <c r="BD249" s="118">
        <v>1.06</v>
      </c>
      <c r="BE249" s="118">
        <v>2.64</v>
      </c>
      <c r="BF249" s="60"/>
      <c r="BG249" s="118">
        <v>2.41</v>
      </c>
    </row>
    <row r="250" spans="1:59" ht="12.75" x14ac:dyDescent="0.2">
      <c r="A250" s="116" t="s">
        <v>17</v>
      </c>
      <c r="B250" s="95"/>
      <c r="C250" s="130">
        <v>8849459</v>
      </c>
      <c r="D250" s="130" t="s">
        <v>22</v>
      </c>
      <c r="E250" s="130" t="s">
        <v>424</v>
      </c>
      <c r="F250" s="130">
        <v>11.7</v>
      </c>
      <c r="G250" s="130">
        <v>20</v>
      </c>
      <c r="H250" s="130">
        <v>12.5</v>
      </c>
      <c r="I250" s="95" t="s">
        <v>119</v>
      </c>
      <c r="J250" s="95" t="s">
        <v>120</v>
      </c>
      <c r="K250" s="95" t="s">
        <v>19</v>
      </c>
      <c r="L250" s="101"/>
      <c r="M250" s="141">
        <v>4446</v>
      </c>
      <c r="N250" s="141">
        <v>10089</v>
      </c>
      <c r="O250" s="141">
        <v>14330</v>
      </c>
      <c r="P250" s="142">
        <v>0.24</v>
      </c>
      <c r="Q250" s="142">
        <v>0.72099999999999997</v>
      </c>
      <c r="R250" s="142">
        <v>1.3560000000000001</v>
      </c>
      <c r="S250" s="142">
        <v>5.43</v>
      </c>
      <c r="T250" s="142">
        <v>4.0999999999999996</v>
      </c>
      <c r="U250" s="142">
        <v>3.1</v>
      </c>
      <c r="V250" s="101"/>
      <c r="W250" s="141">
        <v>2893</v>
      </c>
      <c r="X250" s="141">
        <v>6565</v>
      </c>
      <c r="Y250" s="141">
        <v>11082</v>
      </c>
      <c r="Z250" s="142">
        <v>0.21</v>
      </c>
      <c r="AA250" s="142">
        <v>0.629</v>
      </c>
      <c r="AB250" s="142">
        <v>1.3779999999999999</v>
      </c>
      <c r="AC250" s="142">
        <v>4.04</v>
      </c>
      <c r="AD250" s="142">
        <v>3.06</v>
      </c>
      <c r="AE250" s="142">
        <v>2.36</v>
      </c>
      <c r="AF250" s="101"/>
      <c r="AG250" s="141">
        <v>2262</v>
      </c>
      <c r="AH250" s="89"/>
      <c r="AI250" s="141">
        <v>10065</v>
      </c>
      <c r="AJ250" s="142">
        <v>0.19700000000000001</v>
      </c>
      <c r="AK250" s="57"/>
      <c r="AL250" s="142">
        <v>1.3839999999999999</v>
      </c>
      <c r="AM250" s="142">
        <v>3.37</v>
      </c>
      <c r="AN250" s="57"/>
      <c r="AO250" s="142">
        <v>2.13</v>
      </c>
      <c r="AP250" s="101"/>
      <c r="AQ250" s="102">
        <f t="shared" si="10"/>
        <v>0.7023726448011165</v>
      </c>
      <c r="AR250" s="102">
        <f t="shared" si="11"/>
        <v>0.90822956145100164</v>
      </c>
      <c r="AS250" s="101"/>
      <c r="AT250" s="95" t="s">
        <v>124</v>
      </c>
      <c r="AU250" s="103"/>
      <c r="AV250" s="104"/>
      <c r="AW250" s="101"/>
      <c r="AX250" s="143">
        <v>0</v>
      </c>
      <c r="AY250" s="97">
        <v>2000</v>
      </c>
      <c r="AZ250" s="60"/>
      <c r="BA250" s="97">
        <v>6500</v>
      </c>
      <c r="BB250" s="98"/>
      <c r="BC250" s="57"/>
      <c r="BD250" s="98">
        <v>1</v>
      </c>
      <c r="BE250" s="98"/>
      <c r="BF250" s="60"/>
      <c r="BG250" s="98">
        <v>1.8</v>
      </c>
    </row>
    <row r="251" spans="1:59" ht="12.75" x14ac:dyDescent="0.2">
      <c r="A251" s="116" t="s">
        <v>17</v>
      </c>
      <c r="B251" s="95"/>
      <c r="C251" s="130">
        <v>8849458</v>
      </c>
      <c r="D251" s="130" t="s">
        <v>425</v>
      </c>
      <c r="E251" s="130" t="s">
        <v>426</v>
      </c>
      <c r="F251" s="130">
        <v>12</v>
      </c>
      <c r="G251" s="130">
        <v>20</v>
      </c>
      <c r="H251" s="130">
        <v>12.5</v>
      </c>
      <c r="I251" s="95" t="s">
        <v>119</v>
      </c>
      <c r="J251" s="95" t="s">
        <v>120</v>
      </c>
      <c r="K251" s="95" t="s">
        <v>19</v>
      </c>
      <c r="L251" s="101"/>
      <c r="M251" s="141">
        <v>4446</v>
      </c>
      <c r="N251" s="141">
        <v>13679</v>
      </c>
      <c r="O251" s="141">
        <v>18766</v>
      </c>
      <c r="P251" s="142">
        <v>0.24</v>
      </c>
      <c r="Q251" s="142">
        <v>1.026</v>
      </c>
      <c r="R251" s="142">
        <v>1.5620000000000001</v>
      </c>
      <c r="S251" s="142">
        <v>5.43</v>
      </c>
      <c r="T251" s="142">
        <v>3.91</v>
      </c>
      <c r="U251" s="142">
        <v>3.52</v>
      </c>
      <c r="V251" s="101"/>
      <c r="W251" s="141">
        <v>2893</v>
      </c>
      <c r="X251" s="141">
        <v>8902</v>
      </c>
      <c r="Y251" s="141">
        <v>15388</v>
      </c>
      <c r="Z251" s="142">
        <v>0.21</v>
      </c>
      <c r="AA251" s="142">
        <v>0.89500000000000002</v>
      </c>
      <c r="AB251" s="142">
        <v>1.7889999999999999</v>
      </c>
      <c r="AC251" s="142">
        <v>4.04</v>
      </c>
      <c r="AD251" s="142">
        <v>2.92</v>
      </c>
      <c r="AE251" s="142">
        <v>2.52</v>
      </c>
      <c r="AF251" s="101"/>
      <c r="AG251" s="141">
        <v>2262</v>
      </c>
      <c r="AH251" s="89"/>
      <c r="AI251" s="141">
        <v>14330</v>
      </c>
      <c r="AJ251" s="142">
        <v>0.19700000000000001</v>
      </c>
      <c r="AK251" s="57"/>
      <c r="AL251" s="142">
        <v>1.86</v>
      </c>
      <c r="AM251" s="142">
        <v>3.37</v>
      </c>
      <c r="AN251" s="57"/>
      <c r="AO251" s="142">
        <v>2.2599999999999998</v>
      </c>
      <c r="AP251" s="101"/>
      <c r="AQ251" s="102">
        <f t="shared" si="10"/>
        <v>0.7636150484919535</v>
      </c>
      <c r="AR251" s="102">
        <f t="shared" si="11"/>
        <v>0.93124512607226406</v>
      </c>
      <c r="AS251" s="101"/>
      <c r="AT251" s="95" t="s">
        <v>124</v>
      </c>
      <c r="AU251" s="103"/>
      <c r="AV251" s="104"/>
      <c r="AW251" s="101"/>
      <c r="AX251" s="143" t="s">
        <v>124</v>
      </c>
      <c r="AY251" s="97"/>
      <c r="AZ251" s="60"/>
      <c r="BA251" s="97"/>
      <c r="BB251" s="98"/>
      <c r="BC251" s="57"/>
      <c r="BD251" s="98"/>
      <c r="BE251" s="98"/>
      <c r="BF251" s="60"/>
      <c r="BG251" s="98"/>
    </row>
    <row r="252" spans="1:59" ht="12.75" x14ac:dyDescent="0.2">
      <c r="A252" s="116" t="s">
        <v>17</v>
      </c>
      <c r="B252" s="116"/>
      <c r="C252" s="116">
        <v>5265753</v>
      </c>
      <c r="D252" s="116" t="s">
        <v>427</v>
      </c>
      <c r="E252" s="116" t="s">
        <v>428</v>
      </c>
      <c r="F252" s="116">
        <v>12.5</v>
      </c>
      <c r="G252" s="116">
        <v>24.5</v>
      </c>
      <c r="H252" s="116">
        <v>15.3</v>
      </c>
      <c r="I252" s="95" t="s">
        <v>119</v>
      </c>
      <c r="J252" s="95" t="s">
        <v>120</v>
      </c>
      <c r="K252" s="95" t="s">
        <v>19</v>
      </c>
      <c r="L252" s="96"/>
      <c r="M252" s="117">
        <v>4400</v>
      </c>
      <c r="N252" s="117">
        <v>12000</v>
      </c>
      <c r="O252" s="117">
        <v>15600</v>
      </c>
      <c r="P252" s="118">
        <v>0.22</v>
      </c>
      <c r="Q252" s="118">
        <v>0.79</v>
      </c>
      <c r="R252" s="118">
        <v>1.27</v>
      </c>
      <c r="S252" s="118">
        <v>5.99</v>
      </c>
      <c r="T252" s="118">
        <v>4.45</v>
      </c>
      <c r="U252" s="118">
        <v>3.6</v>
      </c>
      <c r="V252" s="96"/>
      <c r="W252" s="117">
        <v>2408</v>
      </c>
      <c r="X252" s="117">
        <v>6520</v>
      </c>
      <c r="Y252" s="117">
        <v>8465</v>
      </c>
      <c r="Z252" s="118">
        <v>0.15</v>
      </c>
      <c r="AA252" s="118">
        <v>0.55000000000000004</v>
      </c>
      <c r="AB252" s="118">
        <v>0.88</v>
      </c>
      <c r="AC252" s="118">
        <v>4.72</v>
      </c>
      <c r="AD252" s="118">
        <v>3.48</v>
      </c>
      <c r="AE252" s="118">
        <v>2.81</v>
      </c>
      <c r="AF252" s="96"/>
      <c r="AG252" s="117">
        <v>1982</v>
      </c>
      <c r="AH252" s="89"/>
      <c r="AI252" s="117">
        <v>6968</v>
      </c>
      <c r="AJ252" s="118">
        <v>0.14000000000000001</v>
      </c>
      <c r="AK252" s="57"/>
      <c r="AL252" s="118">
        <v>0.84</v>
      </c>
      <c r="AM252" s="118">
        <v>4.08</v>
      </c>
      <c r="AN252" s="57"/>
      <c r="AO252" s="118">
        <v>2.4300000000000002</v>
      </c>
      <c r="AP252" s="96"/>
      <c r="AQ252" s="102">
        <f t="shared" si="10"/>
        <v>0.44666666666666666</v>
      </c>
      <c r="AR252" s="102">
        <f t="shared" si="11"/>
        <v>0.82315416420555232</v>
      </c>
      <c r="AS252" s="96"/>
      <c r="AT252" s="116" t="s">
        <v>429</v>
      </c>
      <c r="AU252" s="116"/>
      <c r="AV252" s="119" t="s">
        <v>357</v>
      </c>
      <c r="AW252" s="96"/>
      <c r="AX252" s="116">
        <v>0</v>
      </c>
      <c r="AY252" s="117">
        <v>1727</v>
      </c>
      <c r="AZ252" s="60" t="s">
        <v>145</v>
      </c>
      <c r="BA252" s="117">
        <v>6070</v>
      </c>
      <c r="BB252" s="118">
        <v>0.14000000000000001</v>
      </c>
      <c r="BC252" s="57"/>
      <c r="BD252" s="118">
        <v>0.82</v>
      </c>
      <c r="BE252" s="118">
        <v>3.66</v>
      </c>
      <c r="BF252" s="60"/>
      <c r="BG252" s="118">
        <v>2.1800000000000002</v>
      </c>
    </row>
    <row r="253" spans="1:59" ht="12.75" x14ac:dyDescent="0.2">
      <c r="A253" s="116" t="s">
        <v>17</v>
      </c>
      <c r="B253" s="116"/>
      <c r="C253" s="116">
        <v>5265755</v>
      </c>
      <c r="D253" s="116" t="s">
        <v>20</v>
      </c>
      <c r="E253" s="116" t="s">
        <v>430</v>
      </c>
      <c r="F253" s="116">
        <v>12.5</v>
      </c>
      <c r="G253" s="116">
        <v>23</v>
      </c>
      <c r="H253" s="116">
        <v>12.8</v>
      </c>
      <c r="I253" s="95" t="s">
        <v>119</v>
      </c>
      <c r="J253" s="95" t="s">
        <v>120</v>
      </c>
      <c r="K253" s="95" t="s">
        <v>19</v>
      </c>
      <c r="L253" s="96"/>
      <c r="M253" s="117">
        <v>4800</v>
      </c>
      <c r="N253" s="117">
        <v>14400</v>
      </c>
      <c r="O253" s="117">
        <v>18000</v>
      </c>
      <c r="P253" s="118">
        <v>0.22</v>
      </c>
      <c r="Q253" s="118">
        <v>0.97</v>
      </c>
      <c r="R253" s="118">
        <v>1.27</v>
      </c>
      <c r="S253" s="118">
        <v>6.53</v>
      </c>
      <c r="T253" s="118">
        <v>4.3499999999999996</v>
      </c>
      <c r="U253" s="118">
        <v>4.1500000000000004</v>
      </c>
      <c r="V253" s="96"/>
      <c r="W253" s="117">
        <v>2593</v>
      </c>
      <c r="X253" s="117">
        <v>7816</v>
      </c>
      <c r="Y253" s="117">
        <v>9780</v>
      </c>
      <c r="Z253" s="118">
        <v>0.15</v>
      </c>
      <c r="AA253" s="118">
        <v>0.67</v>
      </c>
      <c r="AB253" s="118">
        <v>0.88</v>
      </c>
      <c r="AC253" s="118">
        <v>5.08</v>
      </c>
      <c r="AD253" s="118">
        <v>3.4</v>
      </c>
      <c r="AE253" s="118">
        <v>3.25</v>
      </c>
      <c r="AF253" s="96"/>
      <c r="AG253" s="117">
        <v>2135</v>
      </c>
      <c r="AH253" s="89"/>
      <c r="AI253" s="117">
        <v>8051</v>
      </c>
      <c r="AJ253" s="118">
        <v>0.14000000000000001</v>
      </c>
      <c r="AK253" s="57"/>
      <c r="AL253" s="118">
        <v>0.84</v>
      </c>
      <c r="AM253" s="118">
        <v>4.3899999999999997</v>
      </c>
      <c r="AN253" s="57"/>
      <c r="AO253" s="118">
        <v>2.81</v>
      </c>
      <c r="AP253" s="96"/>
      <c r="AQ253" s="102">
        <f t="shared" si="10"/>
        <v>0.44727777777777777</v>
      </c>
      <c r="AR253" s="102">
        <f t="shared" si="11"/>
        <v>0.82321063394683025</v>
      </c>
      <c r="AS253" s="96"/>
      <c r="AT253" s="116" t="s">
        <v>429</v>
      </c>
      <c r="AU253" s="116"/>
      <c r="AV253" s="119" t="s">
        <v>357</v>
      </c>
      <c r="AW253" s="96"/>
      <c r="AX253" s="116">
        <v>0</v>
      </c>
      <c r="AY253" s="117">
        <v>1860</v>
      </c>
      <c r="AZ253" s="60" t="s">
        <v>145</v>
      </c>
      <c r="BA253" s="117">
        <v>7013</v>
      </c>
      <c r="BB253" s="118">
        <v>0.14000000000000001</v>
      </c>
      <c r="BC253" s="57"/>
      <c r="BD253" s="118">
        <v>0.82</v>
      </c>
      <c r="BE253" s="118">
        <v>3.94</v>
      </c>
      <c r="BF253" s="60"/>
      <c r="BG253" s="118">
        <v>2.52</v>
      </c>
    </row>
    <row r="254" spans="1:59" ht="12.75" x14ac:dyDescent="0.2">
      <c r="A254" s="116" t="s">
        <v>17</v>
      </c>
      <c r="B254" s="95"/>
      <c r="C254" s="130">
        <v>8849533</v>
      </c>
      <c r="D254" s="130" t="s">
        <v>22</v>
      </c>
      <c r="E254" s="130" t="s">
        <v>431</v>
      </c>
      <c r="F254" s="130">
        <v>12.5</v>
      </c>
      <c r="G254" s="130">
        <v>20</v>
      </c>
      <c r="H254" s="130">
        <v>12.5</v>
      </c>
      <c r="I254" s="95" t="s">
        <v>119</v>
      </c>
      <c r="J254" s="95" t="s">
        <v>120</v>
      </c>
      <c r="K254" s="95" t="s">
        <v>19</v>
      </c>
      <c r="L254" s="101"/>
      <c r="M254" s="141">
        <v>4446</v>
      </c>
      <c r="N254" s="141">
        <v>10942</v>
      </c>
      <c r="O254" s="141">
        <v>16036</v>
      </c>
      <c r="P254" s="142">
        <v>0.23</v>
      </c>
      <c r="Q254" s="142">
        <v>0.76100000000000001</v>
      </c>
      <c r="R254" s="142">
        <v>1.7010000000000001</v>
      </c>
      <c r="S254" s="142">
        <v>5.67</v>
      </c>
      <c r="T254" s="142">
        <v>4.21</v>
      </c>
      <c r="U254" s="142">
        <v>2.76</v>
      </c>
      <c r="V254" s="101"/>
      <c r="W254" s="141">
        <v>2893</v>
      </c>
      <c r="X254" s="141">
        <v>7121</v>
      </c>
      <c r="Y254" s="141">
        <v>12136</v>
      </c>
      <c r="Z254" s="142">
        <v>0.20100000000000001</v>
      </c>
      <c r="AA254" s="142">
        <v>0.66400000000000003</v>
      </c>
      <c r="AB254" s="142">
        <v>1.6419999999999999</v>
      </c>
      <c r="AC254" s="142">
        <v>4.22</v>
      </c>
      <c r="AD254" s="142">
        <v>3.14</v>
      </c>
      <c r="AE254" s="142">
        <v>2.17</v>
      </c>
      <c r="AF254" s="101"/>
      <c r="AG254" s="141">
        <v>2262</v>
      </c>
      <c r="AH254" s="89"/>
      <c r="AI254" s="141">
        <v>10918</v>
      </c>
      <c r="AJ254" s="142">
        <v>0.189</v>
      </c>
      <c r="AK254" s="57"/>
      <c r="AL254" s="142">
        <v>1.623</v>
      </c>
      <c r="AM254" s="142">
        <v>3.51</v>
      </c>
      <c r="AN254" s="57"/>
      <c r="AO254" s="142">
        <v>1.97</v>
      </c>
      <c r="AP254" s="101"/>
      <c r="AQ254" s="102">
        <f t="shared" si="10"/>
        <v>0.68084310301820905</v>
      </c>
      <c r="AR254" s="102">
        <f t="shared" si="11"/>
        <v>0.89963744232036913</v>
      </c>
      <c r="AS254" s="101"/>
      <c r="AT254" s="95" t="s">
        <v>124</v>
      </c>
      <c r="AU254" s="103"/>
      <c r="AV254" s="104"/>
      <c r="AW254" s="101"/>
      <c r="AX254" s="143" t="s">
        <v>124</v>
      </c>
      <c r="AY254" s="97"/>
      <c r="AZ254" s="60"/>
      <c r="BA254" s="97"/>
      <c r="BB254" s="98"/>
      <c r="BC254" s="57"/>
      <c r="BD254" s="98"/>
      <c r="BE254" s="98"/>
      <c r="BF254" s="60"/>
      <c r="BG254" s="98"/>
    </row>
    <row r="255" spans="1:59" ht="12.75" x14ac:dyDescent="0.2">
      <c r="A255" s="116" t="s">
        <v>17</v>
      </c>
      <c r="B255" s="95"/>
      <c r="C255" s="130">
        <v>8849330</v>
      </c>
      <c r="D255" s="130" t="s">
        <v>420</v>
      </c>
      <c r="E255" s="130" t="s">
        <v>432</v>
      </c>
      <c r="F255" s="130">
        <v>12.5</v>
      </c>
      <c r="G255" s="130">
        <v>20</v>
      </c>
      <c r="H255" s="130">
        <v>13</v>
      </c>
      <c r="I255" s="95" t="s">
        <v>119</v>
      </c>
      <c r="J255" s="95" t="s">
        <v>120</v>
      </c>
      <c r="K255" s="95" t="s">
        <v>19</v>
      </c>
      <c r="L255" s="101"/>
      <c r="M255" s="141">
        <v>5814</v>
      </c>
      <c r="N255" s="141">
        <v>18295</v>
      </c>
      <c r="O255" s="141">
        <v>24566</v>
      </c>
      <c r="P255" s="142">
        <v>0.39</v>
      </c>
      <c r="Q255" s="142">
        <v>1.341</v>
      </c>
      <c r="R255" s="142">
        <v>2.3069999999999999</v>
      </c>
      <c r="S255" s="142">
        <v>4.37</v>
      </c>
      <c r="T255" s="142">
        <v>4</v>
      </c>
      <c r="U255" s="142">
        <v>3.12</v>
      </c>
      <c r="V255" s="101"/>
      <c r="W255" s="141">
        <v>3784</v>
      </c>
      <c r="X255" s="141">
        <v>11904</v>
      </c>
      <c r="Y255" s="141">
        <v>19755</v>
      </c>
      <c r="Z255" s="142">
        <v>0.34100000000000003</v>
      </c>
      <c r="AA255" s="142">
        <v>1.17</v>
      </c>
      <c r="AB255" s="142">
        <v>2.3610000000000002</v>
      </c>
      <c r="AC255" s="142">
        <v>3.25</v>
      </c>
      <c r="AD255" s="142">
        <v>2.98</v>
      </c>
      <c r="AE255" s="142">
        <v>2.4500000000000002</v>
      </c>
      <c r="AF255" s="101"/>
      <c r="AG255" s="141">
        <v>2958</v>
      </c>
      <c r="AH255" s="89"/>
      <c r="AI255" s="141">
        <v>18254</v>
      </c>
      <c r="AJ255" s="142">
        <v>0.32</v>
      </c>
      <c r="AK255" s="57"/>
      <c r="AL255" s="142">
        <v>2.3610000000000002</v>
      </c>
      <c r="AM255" s="142">
        <v>2.71</v>
      </c>
      <c r="AN255" s="57"/>
      <c r="AO255" s="142">
        <v>2.27</v>
      </c>
      <c r="AP255" s="101"/>
      <c r="AQ255" s="102">
        <f t="shared" si="10"/>
        <v>0.74305951314825369</v>
      </c>
      <c r="AR255" s="102">
        <f t="shared" si="11"/>
        <v>0.92401923563654775</v>
      </c>
      <c r="AS255" s="101"/>
      <c r="AT255" s="95" t="s">
        <v>124</v>
      </c>
      <c r="AU255" s="103"/>
      <c r="AV255" s="104"/>
      <c r="AW255" s="101"/>
      <c r="AX255" s="143" t="s">
        <v>124</v>
      </c>
      <c r="AY255" s="97"/>
      <c r="AZ255" s="60"/>
      <c r="BA255" s="97"/>
      <c r="BB255" s="98"/>
      <c r="BC255" s="57"/>
      <c r="BD255" s="98"/>
      <c r="BE255" s="98"/>
      <c r="BF255" s="60"/>
      <c r="BG255" s="98"/>
    </row>
    <row r="256" spans="1:59" s="34" customFormat="1" ht="12.75" x14ac:dyDescent="0.2">
      <c r="A256" s="78" t="s">
        <v>433</v>
      </c>
      <c r="B256" s="52" t="s">
        <v>434</v>
      </c>
      <c r="C256" s="78">
        <v>8718583</v>
      </c>
      <c r="D256" s="78" t="s">
        <v>435</v>
      </c>
      <c r="E256" s="78" t="s">
        <v>436</v>
      </c>
      <c r="F256" s="78">
        <v>10.5</v>
      </c>
      <c r="G256" s="78">
        <v>23</v>
      </c>
      <c r="H256" s="78">
        <v>14</v>
      </c>
      <c r="I256" s="52" t="s">
        <v>119</v>
      </c>
      <c r="J256" s="52" t="s">
        <v>120</v>
      </c>
      <c r="K256" s="52" t="s">
        <v>132</v>
      </c>
      <c r="L256" s="122"/>
      <c r="M256" s="91">
        <v>1900</v>
      </c>
      <c r="N256" s="91">
        <v>11000</v>
      </c>
      <c r="O256" s="91">
        <v>12000</v>
      </c>
      <c r="P256" s="80">
        <v>0.16</v>
      </c>
      <c r="Q256" s="80">
        <v>1.02</v>
      </c>
      <c r="R256" s="80">
        <v>1.2</v>
      </c>
      <c r="S256" s="80">
        <v>3.4802189562499999</v>
      </c>
      <c r="T256" s="80">
        <v>3.1605703627450983</v>
      </c>
      <c r="U256" s="80">
        <v>2.9307107000000001</v>
      </c>
      <c r="V256" s="122"/>
      <c r="W256" s="91">
        <v>4100</v>
      </c>
      <c r="X256" s="91">
        <v>7800</v>
      </c>
      <c r="Y256" s="91">
        <v>11000</v>
      </c>
      <c r="Z256" s="80">
        <v>0.43</v>
      </c>
      <c r="AA256" s="80">
        <v>0.83</v>
      </c>
      <c r="AB256" s="80">
        <v>1.37</v>
      </c>
      <c r="AC256" s="80">
        <v>2.7943985744186044</v>
      </c>
      <c r="AD256" s="80">
        <v>2.7541618626506024</v>
      </c>
      <c r="AE256" s="80">
        <v>2.3531253795620439</v>
      </c>
      <c r="AF256" s="122"/>
      <c r="AG256" s="91">
        <v>3300</v>
      </c>
      <c r="AH256" s="87"/>
      <c r="AI256" s="91">
        <v>10200</v>
      </c>
      <c r="AJ256" s="80">
        <v>0.46</v>
      </c>
      <c r="AK256" s="70"/>
      <c r="AL256" s="80">
        <v>1.45</v>
      </c>
      <c r="AM256" s="80">
        <v>2.1024663717391303</v>
      </c>
      <c r="AN256" s="70"/>
      <c r="AO256" s="80">
        <v>2.061603388965517</v>
      </c>
      <c r="AP256" s="122"/>
      <c r="AQ256" s="58">
        <v>0.85</v>
      </c>
      <c r="AR256" s="58">
        <v>0.92727272727272725</v>
      </c>
      <c r="AS256" s="122"/>
      <c r="AT256" s="52" t="s">
        <v>143</v>
      </c>
      <c r="AU256" s="52">
        <v>72</v>
      </c>
      <c r="AV256" s="59" t="s">
        <v>437</v>
      </c>
      <c r="AW256" s="122"/>
      <c r="AX256" s="72" t="s">
        <v>124</v>
      </c>
      <c r="AY256" s="54"/>
      <c r="AZ256" s="73"/>
      <c r="BA256" s="54"/>
      <c r="BB256" s="55"/>
      <c r="BC256" s="70"/>
      <c r="BD256" s="55"/>
      <c r="BE256" s="55"/>
      <c r="BF256" s="73"/>
      <c r="BG256" s="55"/>
    </row>
    <row r="257" spans="1:59" s="34" customFormat="1" ht="12.75" x14ac:dyDescent="0.2">
      <c r="A257" s="78" t="s">
        <v>433</v>
      </c>
      <c r="B257" s="52" t="s">
        <v>434</v>
      </c>
      <c r="C257" s="78">
        <v>8718585</v>
      </c>
      <c r="D257" s="78" t="s">
        <v>438</v>
      </c>
      <c r="E257" s="78" t="s">
        <v>439</v>
      </c>
      <c r="F257" s="78">
        <v>10</v>
      </c>
      <c r="G257" s="78">
        <v>20</v>
      </c>
      <c r="H257" s="78">
        <v>12.5</v>
      </c>
      <c r="I257" s="52" t="s">
        <v>119</v>
      </c>
      <c r="J257" s="52" t="s">
        <v>120</v>
      </c>
      <c r="K257" s="52" t="s">
        <v>132</v>
      </c>
      <c r="L257" s="122"/>
      <c r="M257" s="91">
        <v>7340</v>
      </c>
      <c r="N257" s="91">
        <v>8806.3700000000008</v>
      </c>
      <c r="O257" s="91">
        <v>19315.3</v>
      </c>
      <c r="P257" s="80">
        <v>0.57999999999999996</v>
      </c>
      <c r="Q257" s="80">
        <v>0.63300000000000001</v>
      </c>
      <c r="R257" s="80">
        <v>2.468</v>
      </c>
      <c r="S257" s="80">
        <v>3.7088649203448272</v>
      </c>
      <c r="T257" s="80">
        <v>4.0772389869129544</v>
      </c>
      <c r="U257" s="80">
        <v>2.2936611176543757</v>
      </c>
      <c r="V257" s="122"/>
      <c r="W257" s="91">
        <v>7120</v>
      </c>
      <c r="X257" s="91">
        <v>12470.86</v>
      </c>
      <c r="Y257" s="91">
        <v>18687.5</v>
      </c>
      <c r="Z257" s="80">
        <v>0.61</v>
      </c>
      <c r="AA257" s="80">
        <v>1.37</v>
      </c>
      <c r="AB257" s="80">
        <v>2.613</v>
      </c>
      <c r="AC257" s="80">
        <v>3.4207639645901637</v>
      </c>
      <c r="AD257" s="80">
        <v>2.6677724700877374</v>
      </c>
      <c r="AE257" s="80">
        <v>2.0959684732587061</v>
      </c>
      <c r="AF257" s="122"/>
      <c r="AG257" s="91">
        <v>6870</v>
      </c>
      <c r="AH257" s="87"/>
      <c r="AI257" s="91">
        <v>16425.3</v>
      </c>
      <c r="AJ257" s="80">
        <v>0.63</v>
      </c>
      <c r="AK257" s="70"/>
      <c r="AL257" s="80">
        <v>2.6219999999999999</v>
      </c>
      <c r="AM257" s="80">
        <v>3.1958702395238094</v>
      </c>
      <c r="AN257" s="70"/>
      <c r="AO257" s="80">
        <v>1.8359192395389017</v>
      </c>
      <c r="AP257" s="122"/>
      <c r="AQ257" s="58">
        <v>0.85037767987036184</v>
      </c>
      <c r="AR257" s="58">
        <v>0.87894581939799332</v>
      </c>
      <c r="AS257" s="122"/>
      <c r="AT257" s="52" t="s">
        <v>143</v>
      </c>
      <c r="AU257" s="52" t="s">
        <v>440</v>
      </c>
      <c r="AV257" s="59" t="s">
        <v>437</v>
      </c>
      <c r="AW257" s="122"/>
      <c r="AX257" s="72" t="s">
        <v>124</v>
      </c>
      <c r="AY257" s="54"/>
      <c r="AZ257" s="73"/>
      <c r="BA257" s="54"/>
      <c r="BB257" s="55"/>
      <c r="BC257" s="70"/>
      <c r="BD257" s="55"/>
      <c r="BE257" s="55"/>
      <c r="BF257" s="73"/>
      <c r="BG257" s="55"/>
    </row>
    <row r="258" spans="1:59" s="34" customFormat="1" ht="12.75" x14ac:dyDescent="0.2">
      <c r="A258" s="78" t="s">
        <v>433</v>
      </c>
      <c r="B258" s="52" t="s">
        <v>434</v>
      </c>
      <c r="C258" s="78">
        <v>8718584</v>
      </c>
      <c r="D258" s="78" t="s">
        <v>441</v>
      </c>
      <c r="E258" s="78" t="s">
        <v>442</v>
      </c>
      <c r="F258" s="78">
        <v>10.1</v>
      </c>
      <c r="G258" s="78">
        <v>22</v>
      </c>
      <c r="H258" s="78">
        <v>12.5</v>
      </c>
      <c r="I258" s="52" t="s">
        <v>119</v>
      </c>
      <c r="J258" s="52" t="s">
        <v>120</v>
      </c>
      <c r="K258" s="52" t="s">
        <v>132</v>
      </c>
      <c r="L258" s="122"/>
      <c r="M258" s="91">
        <v>2400</v>
      </c>
      <c r="N258" s="91">
        <v>13000</v>
      </c>
      <c r="O258" s="91">
        <v>14000</v>
      </c>
      <c r="P258" s="80">
        <v>0.4</v>
      </c>
      <c r="Q258" s="80">
        <v>1.1000000000000001</v>
      </c>
      <c r="R258" s="80">
        <v>1.4</v>
      </c>
      <c r="S258" s="80">
        <v>1.7584264199999999</v>
      </c>
      <c r="T258" s="80">
        <v>3.463567190909091</v>
      </c>
      <c r="U258" s="80">
        <v>2.9307106999999997</v>
      </c>
      <c r="V258" s="122"/>
      <c r="W258" s="91">
        <v>4000</v>
      </c>
      <c r="X258" s="91">
        <v>7500</v>
      </c>
      <c r="Y258" s="91">
        <v>11000</v>
      </c>
      <c r="Z258" s="80">
        <v>0.42</v>
      </c>
      <c r="AA258" s="80">
        <v>0.84</v>
      </c>
      <c r="AB258" s="80">
        <v>1.34</v>
      </c>
      <c r="AC258" s="80">
        <v>2.7911530476190474</v>
      </c>
      <c r="AD258" s="80">
        <v>2.6167059821428569</v>
      </c>
      <c r="AE258" s="80">
        <v>2.4058072910447761</v>
      </c>
      <c r="AF258" s="122"/>
      <c r="AG258" s="91">
        <v>3200</v>
      </c>
      <c r="AH258" s="87"/>
      <c r="AI258" s="91">
        <v>8800</v>
      </c>
      <c r="AJ258" s="80">
        <v>0.45</v>
      </c>
      <c r="AK258" s="70"/>
      <c r="AL258" s="80">
        <v>1.27</v>
      </c>
      <c r="AM258" s="80">
        <v>2.084060942222222</v>
      </c>
      <c r="AN258" s="70"/>
      <c r="AO258" s="80">
        <v>2.030728674015748</v>
      </c>
      <c r="AP258" s="122"/>
      <c r="AQ258" s="58">
        <v>0.62857142857142856</v>
      </c>
      <c r="AR258" s="58">
        <v>0.8</v>
      </c>
      <c r="AS258" s="122"/>
      <c r="AT258" s="52" t="s">
        <v>143</v>
      </c>
      <c r="AU258" s="52" t="s">
        <v>443</v>
      </c>
      <c r="AV258" s="59" t="s">
        <v>437</v>
      </c>
      <c r="AW258" s="122"/>
      <c r="AX258" s="72" t="s">
        <v>124</v>
      </c>
      <c r="AY258" s="54"/>
      <c r="AZ258" s="73"/>
      <c r="BA258" s="54"/>
      <c r="BB258" s="55"/>
      <c r="BC258" s="70"/>
      <c r="BD258" s="55"/>
      <c r="BE258" s="55"/>
      <c r="BF258" s="73"/>
      <c r="BG258" s="55"/>
    </row>
    <row r="259" spans="1:59" ht="12.75" x14ac:dyDescent="0.2">
      <c r="A259" s="95" t="s">
        <v>444</v>
      </c>
      <c r="B259" s="95"/>
      <c r="C259" s="95">
        <v>7000021</v>
      </c>
      <c r="D259" s="95" t="s">
        <v>445</v>
      </c>
      <c r="E259" s="95" t="s">
        <v>446</v>
      </c>
      <c r="F259" s="95">
        <v>11</v>
      </c>
      <c r="G259" s="95">
        <v>21.5</v>
      </c>
      <c r="H259" s="95">
        <v>13.3</v>
      </c>
      <c r="I259" s="95" t="s">
        <v>119</v>
      </c>
      <c r="J259" s="95" t="s">
        <v>120</v>
      </c>
      <c r="K259" s="95" t="s">
        <v>19</v>
      </c>
      <c r="L259" s="101"/>
      <c r="M259" s="97">
        <v>3000</v>
      </c>
      <c r="N259" s="97">
        <v>10800</v>
      </c>
      <c r="O259" s="97">
        <v>17061</v>
      </c>
      <c r="P259" s="98">
        <v>0.2</v>
      </c>
      <c r="Q259" s="98">
        <v>0.7</v>
      </c>
      <c r="R259" s="98">
        <v>1.39</v>
      </c>
      <c r="S259" s="98">
        <v>4.34</v>
      </c>
      <c r="T259" s="98">
        <v>4.5199999999999996</v>
      </c>
      <c r="U259" s="98">
        <v>3.6</v>
      </c>
      <c r="V259" s="101"/>
      <c r="W259" s="97">
        <v>2700</v>
      </c>
      <c r="X259" s="97">
        <v>5880</v>
      </c>
      <c r="Y259" s="97">
        <v>15355</v>
      </c>
      <c r="Z259" s="98">
        <v>0.27</v>
      </c>
      <c r="AA259" s="98">
        <v>0.56000000000000005</v>
      </c>
      <c r="AB259" s="98">
        <v>1.9</v>
      </c>
      <c r="AC259" s="98">
        <v>2.89</v>
      </c>
      <c r="AD259" s="98">
        <v>3.08</v>
      </c>
      <c r="AE259" s="98">
        <v>2.37</v>
      </c>
      <c r="AF259" s="101"/>
      <c r="AG259" s="97">
        <v>2070</v>
      </c>
      <c r="AH259" s="89"/>
      <c r="AI259" s="97">
        <v>11942.7</v>
      </c>
      <c r="AJ259" s="98">
        <v>0.28000000000000003</v>
      </c>
      <c r="AK259" s="57"/>
      <c r="AL259" s="98">
        <v>1.95</v>
      </c>
      <c r="AM259" s="98">
        <v>2.16</v>
      </c>
      <c r="AN259" s="57"/>
      <c r="AO259" s="98">
        <v>1.79</v>
      </c>
      <c r="AP259" s="101"/>
      <c r="AQ259" s="102">
        <f t="shared" si="10"/>
        <v>0.70000000000000007</v>
      </c>
      <c r="AR259" s="102">
        <f t="shared" si="11"/>
        <v>0.7777727124715077</v>
      </c>
      <c r="AS259" s="101"/>
      <c r="AT259" s="121" t="s">
        <v>143</v>
      </c>
      <c r="AU259" s="103" t="s">
        <v>447</v>
      </c>
      <c r="AV259" s="104" t="s">
        <v>448</v>
      </c>
      <c r="AW259" s="101"/>
      <c r="AX259" s="143" t="s">
        <v>124</v>
      </c>
      <c r="AY259" s="97"/>
      <c r="AZ259" s="60"/>
      <c r="BA259" s="97"/>
      <c r="BB259" s="98"/>
      <c r="BC259" s="57"/>
      <c r="BD259" s="98"/>
      <c r="BE259" s="98"/>
      <c r="BF259" s="60"/>
      <c r="BG259" s="98"/>
    </row>
    <row r="260" spans="1:59" ht="12.75" customHeight="1" x14ac:dyDescent="0.2">
      <c r="A260" s="95" t="s">
        <v>444</v>
      </c>
      <c r="B260" s="95"/>
      <c r="C260" s="95">
        <v>7000022</v>
      </c>
      <c r="D260" s="95" t="s">
        <v>449</v>
      </c>
      <c r="E260" s="153" t="s">
        <v>450</v>
      </c>
      <c r="F260" s="95">
        <v>11</v>
      </c>
      <c r="G260" s="95">
        <v>21.5</v>
      </c>
      <c r="H260" s="95">
        <v>12.5</v>
      </c>
      <c r="I260" s="95" t="s">
        <v>119</v>
      </c>
      <c r="J260" s="95" t="s">
        <v>120</v>
      </c>
      <c r="K260" s="95" t="s">
        <v>19</v>
      </c>
      <c r="L260" s="101"/>
      <c r="M260" s="97">
        <v>3000</v>
      </c>
      <c r="N260" s="97">
        <v>13300</v>
      </c>
      <c r="O260" s="97">
        <v>22178</v>
      </c>
      <c r="P260" s="98">
        <v>0.19</v>
      </c>
      <c r="Q260" s="98">
        <v>1</v>
      </c>
      <c r="R260" s="98">
        <v>2.08</v>
      </c>
      <c r="S260" s="98">
        <v>4.49</v>
      </c>
      <c r="T260" s="98">
        <v>3.9</v>
      </c>
      <c r="U260" s="98">
        <v>3.12</v>
      </c>
      <c r="V260" s="101"/>
      <c r="W260" s="97">
        <v>2700</v>
      </c>
      <c r="X260" s="97">
        <v>6880</v>
      </c>
      <c r="Y260" s="97">
        <v>19960</v>
      </c>
      <c r="Z260" s="98">
        <v>0.26</v>
      </c>
      <c r="AA260" s="98">
        <v>0.81</v>
      </c>
      <c r="AB260" s="98">
        <v>2.85</v>
      </c>
      <c r="AC260" s="98">
        <v>3.04</v>
      </c>
      <c r="AD260" s="98">
        <v>2.4900000000000002</v>
      </c>
      <c r="AE260" s="98">
        <v>2.0499999999999998</v>
      </c>
      <c r="AF260" s="101"/>
      <c r="AG260" s="97">
        <v>2070</v>
      </c>
      <c r="AH260" s="89"/>
      <c r="AI260" s="97">
        <v>15524.6</v>
      </c>
      <c r="AJ260" s="98">
        <v>0.26600000000000001</v>
      </c>
      <c r="AK260" s="57"/>
      <c r="AL260" s="98">
        <v>2.91</v>
      </c>
      <c r="AM260" s="98">
        <v>2.2799999999999998</v>
      </c>
      <c r="AN260" s="57"/>
      <c r="AO260" s="98">
        <v>2</v>
      </c>
      <c r="AP260" s="101"/>
      <c r="AQ260" s="102">
        <f t="shared" si="10"/>
        <v>0.70000000000000007</v>
      </c>
      <c r="AR260" s="102">
        <f t="shared" si="11"/>
        <v>0.77778557114228464</v>
      </c>
      <c r="AS260" s="101"/>
      <c r="AT260" s="121" t="s">
        <v>143</v>
      </c>
      <c r="AU260" s="103" t="s">
        <v>447</v>
      </c>
      <c r="AV260" s="104" t="s">
        <v>448</v>
      </c>
      <c r="AW260" s="101"/>
      <c r="AX260" s="143" t="s">
        <v>124</v>
      </c>
      <c r="AY260" s="97"/>
      <c r="AZ260" s="60"/>
      <c r="BA260" s="97"/>
      <c r="BB260" s="98"/>
      <c r="BC260" s="57"/>
      <c r="BD260" s="98"/>
      <c r="BE260" s="98"/>
      <c r="BF260" s="60"/>
      <c r="BG260" s="98"/>
    </row>
    <row r="261" spans="1:59" ht="15" customHeight="1" x14ac:dyDescent="0.2">
      <c r="A261" s="95" t="s">
        <v>444</v>
      </c>
      <c r="B261" s="95"/>
      <c r="C261" s="154">
        <v>7012589</v>
      </c>
      <c r="D261" s="95" t="s">
        <v>451</v>
      </c>
      <c r="E261" s="153" t="s">
        <v>452</v>
      </c>
      <c r="F261" s="95">
        <v>11</v>
      </c>
      <c r="G261" s="95">
        <v>21.5</v>
      </c>
      <c r="H261" s="95">
        <v>12.5</v>
      </c>
      <c r="I261" s="95" t="s">
        <v>119</v>
      </c>
      <c r="J261" s="95" t="s">
        <v>120</v>
      </c>
      <c r="K261" s="95" t="s">
        <v>19</v>
      </c>
      <c r="L261" s="101"/>
      <c r="M261" s="155">
        <v>6200</v>
      </c>
      <c r="N261" s="97">
        <v>27000</v>
      </c>
      <c r="O261" s="97">
        <v>38898</v>
      </c>
      <c r="P261" s="98">
        <v>0.53</v>
      </c>
      <c r="Q261" s="98">
        <v>2.38</v>
      </c>
      <c r="R261" s="98">
        <v>4.1900000000000004</v>
      </c>
      <c r="S261" s="98">
        <v>3.43</v>
      </c>
      <c r="T261" s="98">
        <v>3.4</v>
      </c>
      <c r="U261" s="98">
        <v>2.72</v>
      </c>
      <c r="V261" s="101"/>
      <c r="W261" s="155">
        <v>5456</v>
      </c>
      <c r="X261" s="97">
        <v>17240</v>
      </c>
      <c r="Y261" s="97">
        <v>34230</v>
      </c>
      <c r="Z261" s="98">
        <v>0.57999999999999996</v>
      </c>
      <c r="AA261" s="98">
        <v>1.92</v>
      </c>
      <c r="AB261" s="98">
        <v>4.6100000000000003</v>
      </c>
      <c r="AC261" s="98">
        <v>2.76</v>
      </c>
      <c r="AD261" s="98">
        <v>2.63</v>
      </c>
      <c r="AE261" s="98">
        <v>2.1800000000000002</v>
      </c>
      <c r="AF261" s="101"/>
      <c r="AG261" s="155">
        <v>4278</v>
      </c>
      <c r="AH261" s="89"/>
      <c r="AI261" s="97">
        <v>27228.6</v>
      </c>
      <c r="AJ261" s="98">
        <v>0.6</v>
      </c>
      <c r="AK261" s="57"/>
      <c r="AL261" s="98">
        <v>4.42</v>
      </c>
      <c r="AM261" s="98">
        <v>2.08</v>
      </c>
      <c r="AN261" s="57"/>
      <c r="AO261" s="98">
        <v>1.8</v>
      </c>
      <c r="AP261" s="101"/>
      <c r="AQ261" s="102">
        <f t="shared" si="10"/>
        <v>0.7</v>
      </c>
      <c r="AR261" s="102">
        <f t="shared" si="11"/>
        <v>0.79546012269938648</v>
      </c>
      <c r="AS261" s="101"/>
      <c r="AT261" s="95" t="s">
        <v>124</v>
      </c>
      <c r="AU261" s="103"/>
      <c r="AV261" s="104"/>
      <c r="AW261" s="101"/>
      <c r="AX261" s="143" t="s">
        <v>124</v>
      </c>
      <c r="AY261" s="97"/>
      <c r="AZ261" s="60"/>
      <c r="BA261" s="97"/>
      <c r="BB261" s="98"/>
      <c r="BC261" s="57"/>
      <c r="BD261" s="98"/>
      <c r="BE261" s="98"/>
      <c r="BF261" s="60"/>
      <c r="BG261" s="98"/>
    </row>
    <row r="262" spans="1:59" ht="12.75" x14ac:dyDescent="0.2">
      <c r="A262" s="52" t="s">
        <v>25</v>
      </c>
      <c r="B262" s="52"/>
      <c r="C262" s="156">
        <v>8779045</v>
      </c>
      <c r="D262" s="156" t="s">
        <v>453</v>
      </c>
      <c r="E262" s="157" t="s">
        <v>454</v>
      </c>
      <c r="F262" s="156">
        <v>10.4</v>
      </c>
      <c r="G262" s="156">
        <v>20</v>
      </c>
      <c r="H262" s="156">
        <v>13.3</v>
      </c>
      <c r="I262" s="52" t="s">
        <v>119</v>
      </c>
      <c r="J262" s="52" t="s">
        <v>120</v>
      </c>
      <c r="K262" s="52" t="s">
        <v>19</v>
      </c>
      <c r="L262" s="53"/>
      <c r="M262" s="158">
        <v>7000</v>
      </c>
      <c r="N262" s="159">
        <v>21600</v>
      </c>
      <c r="O262" s="159">
        <v>29000</v>
      </c>
      <c r="P262" s="160">
        <v>0.48</v>
      </c>
      <c r="Q262" s="160">
        <v>1.75</v>
      </c>
      <c r="R262" s="160">
        <v>2.99</v>
      </c>
      <c r="S262" s="160">
        <v>4.2699999999999996</v>
      </c>
      <c r="T262" s="160">
        <v>3.62</v>
      </c>
      <c r="U262" s="160">
        <v>2.84</v>
      </c>
      <c r="V262" s="53"/>
      <c r="W262" s="158">
        <v>5485</v>
      </c>
      <c r="X262" s="159">
        <v>14600</v>
      </c>
      <c r="Y262" s="159">
        <v>22759</v>
      </c>
      <c r="Z262" s="160">
        <v>0.56999999999999995</v>
      </c>
      <c r="AA262" s="160">
        <v>1.42</v>
      </c>
      <c r="AB262" s="160">
        <v>3</v>
      </c>
      <c r="AC262" s="160">
        <v>2.82</v>
      </c>
      <c r="AD262" s="160">
        <v>3.02</v>
      </c>
      <c r="AE262" s="160">
        <v>2.2200000000000002</v>
      </c>
      <c r="AF262" s="53"/>
      <c r="AG262" s="158">
        <v>5205</v>
      </c>
      <c r="AH262" s="89"/>
      <c r="AI262" s="159">
        <v>21600</v>
      </c>
      <c r="AJ262" s="160">
        <v>0.54</v>
      </c>
      <c r="AK262" s="57"/>
      <c r="AL262" s="160">
        <v>2.75</v>
      </c>
      <c r="AM262" s="160">
        <v>2.82</v>
      </c>
      <c r="AN262" s="57"/>
      <c r="AO262" s="160">
        <v>2.2999999999999998</v>
      </c>
      <c r="AP262" s="53"/>
      <c r="AQ262" s="58">
        <f t="shared" si="10"/>
        <v>0.7448275862068966</v>
      </c>
      <c r="AR262" s="58">
        <f t="shared" si="11"/>
        <v>0.94907509117272293</v>
      </c>
      <c r="AS262" s="53"/>
      <c r="AT262" s="52" t="s">
        <v>143</v>
      </c>
      <c r="AU262" s="52">
        <v>150</v>
      </c>
      <c r="AV262" s="59" t="s">
        <v>360</v>
      </c>
      <c r="AW262" s="53"/>
      <c r="AX262" s="52">
        <v>-15</v>
      </c>
      <c r="AY262" s="159">
        <v>4317</v>
      </c>
      <c r="AZ262" s="60" t="s">
        <v>145</v>
      </c>
      <c r="BA262" s="159">
        <v>17913</v>
      </c>
      <c r="BB262" s="160">
        <v>0.42</v>
      </c>
      <c r="BC262" s="57"/>
      <c r="BD262" s="160">
        <v>1.83</v>
      </c>
      <c r="BE262" s="160">
        <v>3.01</v>
      </c>
      <c r="BF262" s="60"/>
      <c r="BG262" s="160">
        <v>2.87</v>
      </c>
    </row>
    <row r="263" spans="1:59" s="34" customFormat="1" ht="12.75" x14ac:dyDescent="0.2">
      <c r="A263" s="52" t="s">
        <v>25</v>
      </c>
      <c r="B263" s="52"/>
      <c r="C263" s="156">
        <v>8718495</v>
      </c>
      <c r="D263" s="156" t="s">
        <v>455</v>
      </c>
      <c r="E263" s="157" t="s">
        <v>454</v>
      </c>
      <c r="F263" s="156">
        <v>10.5</v>
      </c>
      <c r="G263" s="156">
        <v>20</v>
      </c>
      <c r="H263" s="156">
        <v>13.3</v>
      </c>
      <c r="I263" s="52" t="s">
        <v>119</v>
      </c>
      <c r="J263" s="52" t="s">
        <v>120</v>
      </c>
      <c r="K263" s="52" t="s">
        <v>19</v>
      </c>
      <c r="L263" s="53"/>
      <c r="M263" s="158">
        <v>7000</v>
      </c>
      <c r="N263" s="159">
        <v>21600</v>
      </c>
      <c r="O263" s="159">
        <v>29000</v>
      </c>
      <c r="P263" s="160">
        <v>0.48</v>
      </c>
      <c r="Q263" s="160">
        <v>1.75</v>
      </c>
      <c r="R263" s="160">
        <v>2.99</v>
      </c>
      <c r="S263" s="160">
        <v>4.2699999999999996</v>
      </c>
      <c r="T263" s="160">
        <v>3.62</v>
      </c>
      <c r="U263" s="160">
        <v>2.84</v>
      </c>
      <c r="V263" s="53"/>
      <c r="W263" s="158">
        <v>5485</v>
      </c>
      <c r="X263" s="159">
        <v>14600</v>
      </c>
      <c r="Y263" s="159">
        <v>22759</v>
      </c>
      <c r="Z263" s="160">
        <v>0.42</v>
      </c>
      <c r="AA263" s="160">
        <v>1.39</v>
      </c>
      <c r="AB263" s="160">
        <v>2.85</v>
      </c>
      <c r="AC263" s="160">
        <v>3.83</v>
      </c>
      <c r="AD263" s="160">
        <v>3.08</v>
      </c>
      <c r="AE263" s="160">
        <v>2.34</v>
      </c>
      <c r="AF263" s="53"/>
      <c r="AG263" s="158">
        <v>5205</v>
      </c>
      <c r="AH263" s="89"/>
      <c r="AI263" s="159">
        <v>21600</v>
      </c>
      <c r="AJ263" s="160">
        <v>0.39</v>
      </c>
      <c r="AK263" s="57"/>
      <c r="AL263" s="160">
        <v>2.6</v>
      </c>
      <c r="AM263" s="160">
        <v>3.91</v>
      </c>
      <c r="AN263" s="57"/>
      <c r="AO263" s="160">
        <v>2.4300000000000002</v>
      </c>
      <c r="AP263" s="53"/>
      <c r="AQ263" s="58">
        <f t="shared" si="10"/>
        <v>0.7448275862068966</v>
      </c>
      <c r="AR263" s="58">
        <f t="shared" si="11"/>
        <v>0.94907509117272293</v>
      </c>
      <c r="AS263" s="53"/>
      <c r="AT263" s="52" t="s">
        <v>124</v>
      </c>
      <c r="AU263" s="52"/>
      <c r="AV263" s="161"/>
      <c r="AW263" s="53"/>
      <c r="AX263" s="52">
        <v>-5</v>
      </c>
      <c r="AY263" s="159">
        <v>4745</v>
      </c>
      <c r="AZ263" s="60" t="s">
        <v>145</v>
      </c>
      <c r="BA263" s="159">
        <v>19688</v>
      </c>
      <c r="BB263" s="160">
        <v>0.33</v>
      </c>
      <c r="BC263" s="57"/>
      <c r="BD263" s="160">
        <v>2.2200000000000002</v>
      </c>
      <c r="BE263" s="160">
        <v>4.21</v>
      </c>
      <c r="BF263" s="60"/>
      <c r="BG263" s="160">
        <v>2.6</v>
      </c>
    </row>
    <row r="264" spans="1:59" s="34" customFormat="1" ht="12.75" x14ac:dyDescent="0.2">
      <c r="A264" s="95" t="s">
        <v>25</v>
      </c>
      <c r="B264" s="95"/>
      <c r="C264" s="162">
        <v>6937311</v>
      </c>
      <c r="D264" s="162" t="s">
        <v>30</v>
      </c>
      <c r="E264" s="163" t="s">
        <v>456</v>
      </c>
      <c r="F264" s="162">
        <v>11</v>
      </c>
      <c r="G264" s="162">
        <v>20.3</v>
      </c>
      <c r="H264" s="162">
        <v>12.5</v>
      </c>
      <c r="I264" s="95" t="s">
        <v>119</v>
      </c>
      <c r="J264" s="95" t="s">
        <v>120</v>
      </c>
      <c r="K264" s="95" t="s">
        <v>19</v>
      </c>
      <c r="L264" s="96"/>
      <c r="M264" s="164">
        <v>3100</v>
      </c>
      <c r="N264" s="100">
        <v>18000</v>
      </c>
      <c r="O264" s="100">
        <v>20800</v>
      </c>
      <c r="P264" s="165">
        <v>0.18</v>
      </c>
      <c r="Q264" s="165">
        <v>1.58</v>
      </c>
      <c r="R264" s="165">
        <v>2.0099999999999998</v>
      </c>
      <c r="S264" s="165">
        <v>5</v>
      </c>
      <c r="T264" s="165">
        <v>3.68</v>
      </c>
      <c r="U264" s="165">
        <v>3.03</v>
      </c>
      <c r="V264" s="96"/>
      <c r="W264" s="164">
        <v>2832</v>
      </c>
      <c r="X264" s="100">
        <v>11600</v>
      </c>
      <c r="Y264" s="100">
        <v>19000</v>
      </c>
      <c r="Z264" s="165">
        <v>0.47</v>
      </c>
      <c r="AA264" s="165">
        <v>1.3</v>
      </c>
      <c r="AB264" s="165">
        <v>3.04</v>
      </c>
      <c r="AC264" s="165">
        <v>1.77</v>
      </c>
      <c r="AD264" s="165">
        <v>2.62</v>
      </c>
      <c r="AE264" s="165">
        <v>1.83</v>
      </c>
      <c r="AF264" s="96"/>
      <c r="AG264" s="164">
        <v>2798</v>
      </c>
      <c r="AH264" s="89"/>
      <c r="AI264" s="100">
        <v>18500</v>
      </c>
      <c r="AJ264" s="165">
        <v>0.41</v>
      </c>
      <c r="AK264" s="57"/>
      <c r="AL264" s="165">
        <v>3.06</v>
      </c>
      <c r="AM264" s="165">
        <v>2</v>
      </c>
      <c r="AN264" s="57"/>
      <c r="AO264" s="165">
        <v>1.77</v>
      </c>
      <c r="AP264" s="96"/>
      <c r="AQ264" s="102">
        <f t="shared" si="10"/>
        <v>0.88942307692307687</v>
      </c>
      <c r="AR264" s="102">
        <f t="shared" si="11"/>
        <v>0.97368421052631582</v>
      </c>
      <c r="AS264" s="96"/>
      <c r="AT264" s="153" t="s">
        <v>143</v>
      </c>
      <c r="AU264" s="166">
        <f>0.15*1000</f>
        <v>150</v>
      </c>
      <c r="AV264" s="167" t="s">
        <v>360</v>
      </c>
      <c r="AW264" s="96"/>
      <c r="AX264" s="95">
        <v>-15</v>
      </c>
      <c r="AY264" s="168">
        <v>2320</v>
      </c>
      <c r="AZ264" s="60" t="s">
        <v>145</v>
      </c>
      <c r="BA264" s="100">
        <v>15500</v>
      </c>
      <c r="BB264" s="165">
        <v>0.41</v>
      </c>
      <c r="BC264" s="57"/>
      <c r="BD264" s="165">
        <v>2.93</v>
      </c>
      <c r="BE264" s="165">
        <v>1.66</v>
      </c>
      <c r="BF264" s="60"/>
      <c r="BG264" s="165">
        <v>1.55</v>
      </c>
    </row>
    <row r="265" spans="1:59" s="34" customFormat="1" ht="12.75" x14ac:dyDescent="0.2">
      <c r="A265" s="121" t="s">
        <v>25</v>
      </c>
      <c r="B265" s="95"/>
      <c r="C265" s="162">
        <v>6936997</v>
      </c>
      <c r="D265" s="169" t="s">
        <v>457</v>
      </c>
      <c r="E265" s="170" t="s">
        <v>456</v>
      </c>
      <c r="F265" s="162">
        <v>11.2</v>
      </c>
      <c r="G265" s="162">
        <v>20.3</v>
      </c>
      <c r="H265" s="162">
        <v>12.5</v>
      </c>
      <c r="I265" s="95" t="s">
        <v>119</v>
      </c>
      <c r="J265" s="95" t="s">
        <v>120</v>
      </c>
      <c r="K265" s="95" t="s">
        <v>19</v>
      </c>
      <c r="L265" s="101"/>
      <c r="M265" s="164">
        <v>3100</v>
      </c>
      <c r="N265" s="100">
        <v>18000</v>
      </c>
      <c r="O265" s="100">
        <v>20800</v>
      </c>
      <c r="P265" s="165">
        <v>0.18</v>
      </c>
      <c r="Q265" s="165">
        <v>1.58</v>
      </c>
      <c r="R265" s="165">
        <v>2.0099999999999998</v>
      </c>
      <c r="S265" s="165">
        <v>5</v>
      </c>
      <c r="T265" s="165">
        <v>3.68</v>
      </c>
      <c r="U265" s="165">
        <v>3.03</v>
      </c>
      <c r="V265" s="101"/>
      <c r="W265" s="164">
        <v>2832</v>
      </c>
      <c r="X265" s="100">
        <v>11600</v>
      </c>
      <c r="Y265" s="100">
        <v>19000</v>
      </c>
      <c r="Z265" s="165">
        <v>0.32</v>
      </c>
      <c r="AA265" s="165">
        <v>1.3</v>
      </c>
      <c r="AB265" s="165">
        <v>2.89</v>
      </c>
      <c r="AC265" s="165">
        <v>2.59</v>
      </c>
      <c r="AD265" s="165">
        <v>2.62</v>
      </c>
      <c r="AE265" s="165">
        <v>1.93</v>
      </c>
      <c r="AF265" s="101"/>
      <c r="AG265" s="164">
        <v>2798</v>
      </c>
      <c r="AH265" s="89"/>
      <c r="AI265" s="100">
        <v>18500</v>
      </c>
      <c r="AJ265" s="165">
        <v>0.26</v>
      </c>
      <c r="AK265" s="57"/>
      <c r="AL265" s="165">
        <v>2.91</v>
      </c>
      <c r="AM265" s="165">
        <v>3.15</v>
      </c>
      <c r="AN265" s="57"/>
      <c r="AO265" s="165">
        <v>1.86</v>
      </c>
      <c r="AP265" s="101"/>
      <c r="AQ265" s="102">
        <f t="shared" si="10"/>
        <v>0.88942307692307687</v>
      </c>
      <c r="AR265" s="102">
        <f t="shared" si="11"/>
        <v>0.97368421052631582</v>
      </c>
      <c r="AS265" s="101"/>
      <c r="AT265" s="171" t="s">
        <v>124</v>
      </c>
      <c r="AU265" s="172"/>
      <c r="AV265" s="173"/>
      <c r="AW265" s="101"/>
      <c r="AX265" s="174">
        <v>-5</v>
      </c>
      <c r="AY265" s="164">
        <v>2593</v>
      </c>
      <c r="AZ265" s="175" t="s">
        <v>145</v>
      </c>
      <c r="BA265" s="97">
        <v>17500</v>
      </c>
      <c r="BB265" s="165">
        <v>0.26</v>
      </c>
      <c r="BC265" s="57"/>
      <c r="BD265" s="165">
        <v>2.86</v>
      </c>
      <c r="BE265" s="165">
        <v>2.92</v>
      </c>
      <c r="BF265" s="60"/>
      <c r="BG265" s="165">
        <v>1.79</v>
      </c>
    </row>
    <row r="266" spans="1:59" s="34" customFormat="1" ht="12.75" x14ac:dyDescent="0.2">
      <c r="A266" s="121" t="s">
        <v>25</v>
      </c>
      <c r="B266" s="95"/>
      <c r="C266" s="162">
        <v>6937310</v>
      </c>
      <c r="D266" s="169" t="s">
        <v>31</v>
      </c>
      <c r="E266" s="170" t="s">
        <v>458</v>
      </c>
      <c r="F266" s="162">
        <v>11.3</v>
      </c>
      <c r="G266" s="162">
        <v>22.7</v>
      </c>
      <c r="H266" s="162">
        <v>13.1</v>
      </c>
      <c r="I266" s="95" t="s">
        <v>119</v>
      </c>
      <c r="J266" s="95" t="s">
        <v>120</v>
      </c>
      <c r="K266" s="95" t="s">
        <v>19</v>
      </c>
      <c r="L266" s="101"/>
      <c r="M266" s="164">
        <v>3100</v>
      </c>
      <c r="N266" s="100">
        <v>16000</v>
      </c>
      <c r="O266" s="100">
        <v>19500</v>
      </c>
      <c r="P266" s="165">
        <v>0.2</v>
      </c>
      <c r="Q266" s="165">
        <v>1.44</v>
      </c>
      <c r="R266" s="165">
        <v>1.84</v>
      </c>
      <c r="S266" s="165">
        <v>4.5</v>
      </c>
      <c r="T266" s="165">
        <v>3.87</v>
      </c>
      <c r="U266" s="165">
        <v>3.1</v>
      </c>
      <c r="V266" s="101"/>
      <c r="W266" s="164">
        <v>2457</v>
      </c>
      <c r="X266" s="100">
        <v>10600</v>
      </c>
      <c r="Y266" s="100">
        <v>15000</v>
      </c>
      <c r="Z266" s="165">
        <v>0.39</v>
      </c>
      <c r="AA266" s="165">
        <v>1.19</v>
      </c>
      <c r="AB266" s="165">
        <v>2.3199999999999998</v>
      </c>
      <c r="AC266" s="165">
        <v>1.85</v>
      </c>
      <c r="AD266" s="165">
        <v>2.6</v>
      </c>
      <c r="AE266" s="165">
        <v>1.89</v>
      </c>
      <c r="AF266" s="101"/>
      <c r="AG266" s="164">
        <v>2423</v>
      </c>
      <c r="AH266" s="89"/>
      <c r="AI266" s="100">
        <v>15000</v>
      </c>
      <c r="AJ266" s="165">
        <v>0.39</v>
      </c>
      <c r="AK266" s="57"/>
      <c r="AL266" s="165">
        <v>2.3199999999999998</v>
      </c>
      <c r="AM266" s="165">
        <v>1.82</v>
      </c>
      <c r="AN266" s="57"/>
      <c r="AO266" s="165">
        <v>1.89</v>
      </c>
      <c r="AP266" s="101"/>
      <c r="AQ266" s="102">
        <f t="shared" si="10"/>
        <v>0.76923076923076927</v>
      </c>
      <c r="AR266" s="102">
        <f t="shared" si="11"/>
        <v>1</v>
      </c>
      <c r="AS266" s="101"/>
      <c r="AT266" s="171" t="s">
        <v>143</v>
      </c>
      <c r="AU266" s="172">
        <f>0.15*1000</f>
        <v>150</v>
      </c>
      <c r="AV266" s="173" t="s">
        <v>360</v>
      </c>
      <c r="AW266" s="101"/>
      <c r="AX266" s="174">
        <v>-15</v>
      </c>
      <c r="AY266" s="164">
        <v>2252</v>
      </c>
      <c r="AZ266" s="175" t="s">
        <v>145</v>
      </c>
      <c r="BA266" s="97">
        <v>14000</v>
      </c>
      <c r="BB266" s="165">
        <v>0.48</v>
      </c>
      <c r="BC266" s="57"/>
      <c r="BD266" s="165">
        <v>2.99</v>
      </c>
      <c r="BE266" s="165">
        <v>1.38</v>
      </c>
      <c r="BF266" s="60"/>
      <c r="BG266" s="165">
        <v>1.37</v>
      </c>
    </row>
    <row r="267" spans="1:59" s="34" customFormat="1" ht="12.75" x14ac:dyDescent="0.2">
      <c r="A267" s="95" t="s">
        <v>25</v>
      </c>
      <c r="B267" s="95"/>
      <c r="C267" s="162">
        <v>5751314</v>
      </c>
      <c r="D267" s="162" t="s">
        <v>459</v>
      </c>
      <c r="E267" s="163" t="s">
        <v>460</v>
      </c>
      <c r="F267" s="162">
        <v>11.5</v>
      </c>
      <c r="G267" s="162">
        <v>20</v>
      </c>
      <c r="H267" s="162">
        <v>12.8</v>
      </c>
      <c r="I267" s="95" t="s">
        <v>119</v>
      </c>
      <c r="J267" s="95" t="s">
        <v>120</v>
      </c>
      <c r="K267" s="95" t="s">
        <v>19</v>
      </c>
      <c r="L267" s="96"/>
      <c r="M267" s="164">
        <v>3100</v>
      </c>
      <c r="N267" s="100">
        <v>16000</v>
      </c>
      <c r="O267" s="100">
        <v>19400</v>
      </c>
      <c r="P267" s="165">
        <v>0.15</v>
      </c>
      <c r="Q267" s="165">
        <v>1.3</v>
      </c>
      <c r="R267" s="165">
        <v>2</v>
      </c>
      <c r="S267" s="165">
        <v>6</v>
      </c>
      <c r="T267" s="165">
        <v>3.61</v>
      </c>
      <c r="U267" s="165">
        <v>2.85</v>
      </c>
      <c r="V267" s="96"/>
      <c r="W267" s="164">
        <v>2793</v>
      </c>
      <c r="X267" s="100">
        <v>10200</v>
      </c>
      <c r="Y267" s="100">
        <v>17600</v>
      </c>
      <c r="Z267" s="165">
        <v>0.17</v>
      </c>
      <c r="AA267" s="165">
        <v>1.1599999999999999</v>
      </c>
      <c r="AB267" s="165">
        <v>2.15</v>
      </c>
      <c r="AC267" s="165">
        <v>4.76</v>
      </c>
      <c r="AD267" s="165">
        <v>2.58</v>
      </c>
      <c r="AE267" s="165">
        <v>2.41</v>
      </c>
      <c r="AF267" s="96"/>
      <c r="AG267" s="164">
        <v>2647</v>
      </c>
      <c r="AH267" s="89"/>
      <c r="AI267" s="100">
        <v>16500</v>
      </c>
      <c r="AJ267" s="165">
        <v>0.18</v>
      </c>
      <c r="AK267" s="57"/>
      <c r="AL267" s="165">
        <v>2.25</v>
      </c>
      <c r="AM267" s="165">
        <v>4.3099999999999996</v>
      </c>
      <c r="AN267" s="57"/>
      <c r="AO267" s="165">
        <v>2.1800000000000002</v>
      </c>
      <c r="AP267" s="96"/>
      <c r="AQ267" s="102">
        <f t="shared" si="10"/>
        <v>0.85051546391752575</v>
      </c>
      <c r="AR267" s="102">
        <f t="shared" si="11"/>
        <v>0.9375</v>
      </c>
      <c r="AS267" s="96"/>
      <c r="AT267" s="171" t="s">
        <v>124</v>
      </c>
      <c r="AU267" s="172"/>
      <c r="AV267" s="173"/>
      <c r="AW267" s="96"/>
      <c r="AX267" s="174">
        <v>-5</v>
      </c>
      <c r="AY267" s="164">
        <v>2377</v>
      </c>
      <c r="AZ267" s="175" t="s">
        <v>145</v>
      </c>
      <c r="BA267" s="97">
        <v>15000</v>
      </c>
      <c r="BB267" s="165">
        <v>0.19</v>
      </c>
      <c r="BC267" s="57"/>
      <c r="BD267" s="165">
        <v>2.3199999999999998</v>
      </c>
      <c r="BE267" s="165">
        <v>3.75</v>
      </c>
      <c r="BF267" s="60"/>
      <c r="BG267" s="165">
        <v>1.9</v>
      </c>
    </row>
    <row r="268" spans="1:59" s="34" customFormat="1" ht="12.75" x14ac:dyDescent="0.2">
      <c r="A268" s="121" t="s">
        <v>25</v>
      </c>
      <c r="B268" s="95"/>
      <c r="C268" s="162">
        <v>6936996</v>
      </c>
      <c r="D268" s="169" t="s">
        <v>461</v>
      </c>
      <c r="E268" s="170" t="s">
        <v>458</v>
      </c>
      <c r="F268" s="162">
        <v>11.6</v>
      </c>
      <c r="G268" s="162">
        <v>22.7</v>
      </c>
      <c r="H268" s="162">
        <v>13.1</v>
      </c>
      <c r="I268" s="95" t="s">
        <v>119</v>
      </c>
      <c r="J268" s="95" t="s">
        <v>120</v>
      </c>
      <c r="K268" s="95" t="s">
        <v>19</v>
      </c>
      <c r="L268" s="101"/>
      <c r="M268" s="164">
        <v>3100</v>
      </c>
      <c r="N268" s="100">
        <v>16000</v>
      </c>
      <c r="O268" s="100">
        <v>19500</v>
      </c>
      <c r="P268" s="165">
        <v>0.2</v>
      </c>
      <c r="Q268" s="165">
        <v>1.44</v>
      </c>
      <c r="R268" s="165">
        <v>1.84</v>
      </c>
      <c r="S268" s="165">
        <v>4.5</v>
      </c>
      <c r="T268" s="165">
        <v>3.87</v>
      </c>
      <c r="U268" s="165">
        <v>3.1</v>
      </c>
      <c r="V268" s="101"/>
      <c r="W268" s="164">
        <v>2457</v>
      </c>
      <c r="X268" s="100">
        <v>10600</v>
      </c>
      <c r="Y268" s="100">
        <v>15000</v>
      </c>
      <c r="Z268" s="165">
        <v>0.24</v>
      </c>
      <c r="AA268" s="165">
        <v>1.19</v>
      </c>
      <c r="AB268" s="165">
        <v>2.17</v>
      </c>
      <c r="AC268" s="165">
        <v>3</v>
      </c>
      <c r="AD268" s="165">
        <v>2.6</v>
      </c>
      <c r="AE268" s="165">
        <v>2.02</v>
      </c>
      <c r="AF268" s="101"/>
      <c r="AG268" s="164">
        <v>2423</v>
      </c>
      <c r="AH268" s="89"/>
      <c r="AI268" s="100">
        <v>15000</v>
      </c>
      <c r="AJ268" s="165">
        <v>0.24</v>
      </c>
      <c r="AK268" s="57"/>
      <c r="AL268" s="165">
        <v>2.17</v>
      </c>
      <c r="AM268" s="165">
        <v>2.96</v>
      </c>
      <c r="AN268" s="57"/>
      <c r="AO268" s="165">
        <v>2.02</v>
      </c>
      <c r="AP268" s="101"/>
      <c r="AQ268" s="102">
        <f t="shared" si="10"/>
        <v>0.76923076923076927</v>
      </c>
      <c r="AR268" s="102">
        <f t="shared" si="11"/>
        <v>1</v>
      </c>
      <c r="AS268" s="101"/>
      <c r="AT268" s="171" t="s">
        <v>124</v>
      </c>
      <c r="AU268" s="172"/>
      <c r="AV268" s="173"/>
      <c r="AW268" s="101"/>
      <c r="AX268" s="174">
        <v>-5</v>
      </c>
      <c r="AY268" s="164">
        <v>2115</v>
      </c>
      <c r="AZ268" s="175" t="s">
        <v>145</v>
      </c>
      <c r="BA268" s="97">
        <v>13000</v>
      </c>
      <c r="BB268" s="165">
        <v>0.22</v>
      </c>
      <c r="BC268" s="57"/>
      <c r="BD268" s="165">
        <v>2.06</v>
      </c>
      <c r="BE268" s="165">
        <v>2.82</v>
      </c>
      <c r="BF268" s="60"/>
      <c r="BG268" s="165">
        <v>1.85</v>
      </c>
    </row>
    <row r="269" spans="1:59" s="34" customFormat="1" ht="12.75" x14ac:dyDescent="0.2">
      <c r="A269" s="95" t="s">
        <v>25</v>
      </c>
      <c r="B269" s="95"/>
      <c r="C269" s="162">
        <v>5063326</v>
      </c>
      <c r="D269" s="162" t="s">
        <v>28</v>
      </c>
      <c r="E269" s="163" t="s">
        <v>462</v>
      </c>
      <c r="F269" s="162">
        <v>12</v>
      </c>
      <c r="G269" s="162">
        <v>25</v>
      </c>
      <c r="H269" s="162">
        <v>13.8</v>
      </c>
      <c r="I269" s="95" t="s">
        <v>119</v>
      </c>
      <c r="J269" s="95" t="s">
        <v>120</v>
      </c>
      <c r="K269" s="95" t="s">
        <v>19</v>
      </c>
      <c r="L269" s="96"/>
      <c r="M269" s="164">
        <v>3100</v>
      </c>
      <c r="N269" s="100">
        <v>16000</v>
      </c>
      <c r="O269" s="100">
        <v>22110</v>
      </c>
      <c r="P269" s="165">
        <v>0.2</v>
      </c>
      <c r="Q269" s="165">
        <v>1.2</v>
      </c>
      <c r="R269" s="165">
        <v>2</v>
      </c>
      <c r="S269" s="165">
        <v>4.5</v>
      </c>
      <c r="T269" s="165">
        <v>3.91</v>
      </c>
      <c r="U269" s="165">
        <v>3.24</v>
      </c>
      <c r="V269" s="96"/>
      <c r="W269" s="164">
        <v>2491</v>
      </c>
      <c r="X269" s="100">
        <v>10200</v>
      </c>
      <c r="Y269" s="100">
        <v>17900</v>
      </c>
      <c r="Z269" s="165">
        <v>0.2</v>
      </c>
      <c r="AA269" s="165">
        <v>1.1000000000000001</v>
      </c>
      <c r="AB269" s="165">
        <v>2</v>
      </c>
      <c r="AC269" s="165">
        <v>3.65</v>
      </c>
      <c r="AD269" s="165">
        <v>2.72</v>
      </c>
      <c r="AE269" s="165">
        <v>2.63</v>
      </c>
      <c r="AF269" s="96"/>
      <c r="AG269" s="164">
        <v>2320</v>
      </c>
      <c r="AH269" s="89"/>
      <c r="AI269" s="100">
        <v>16500</v>
      </c>
      <c r="AJ269" s="165">
        <v>0.21</v>
      </c>
      <c r="AK269" s="57"/>
      <c r="AL269" s="165">
        <v>2.1</v>
      </c>
      <c r="AM269" s="165">
        <v>3.24</v>
      </c>
      <c r="AN269" s="57"/>
      <c r="AO269" s="165">
        <v>2.34</v>
      </c>
      <c r="AP269" s="96"/>
      <c r="AQ269" s="102">
        <f t="shared" si="10"/>
        <v>0.74626865671641796</v>
      </c>
      <c r="AR269" s="102">
        <f t="shared" si="11"/>
        <v>0.92178770949720668</v>
      </c>
      <c r="AS269" s="96"/>
      <c r="AT269" s="171" t="s">
        <v>124</v>
      </c>
      <c r="AU269" s="172"/>
      <c r="AV269" s="173"/>
      <c r="AW269" s="96"/>
      <c r="AX269" s="174">
        <v>-5</v>
      </c>
      <c r="AY269" s="164">
        <v>2081</v>
      </c>
      <c r="AZ269" s="175" t="s">
        <v>145</v>
      </c>
      <c r="BA269" s="97">
        <v>15000</v>
      </c>
      <c r="BB269" s="165">
        <v>0.21</v>
      </c>
      <c r="BC269" s="57"/>
      <c r="BD269" s="165">
        <v>2.1</v>
      </c>
      <c r="BE269" s="165">
        <v>2.9</v>
      </c>
      <c r="BF269" s="60"/>
      <c r="BG269" s="165">
        <v>2.1</v>
      </c>
    </row>
    <row r="270" spans="1:59" s="34" customFormat="1" ht="12.75" x14ac:dyDescent="0.2">
      <c r="A270" s="95" t="s">
        <v>25</v>
      </c>
      <c r="B270" s="95"/>
      <c r="C270" s="162">
        <v>5751312</v>
      </c>
      <c r="D270" s="162" t="s">
        <v>463</v>
      </c>
      <c r="E270" s="163" t="s">
        <v>464</v>
      </c>
      <c r="F270" s="162">
        <v>12.2</v>
      </c>
      <c r="G270" s="162">
        <v>21.5</v>
      </c>
      <c r="H270" s="162">
        <v>14.5</v>
      </c>
      <c r="I270" s="95" t="s">
        <v>119</v>
      </c>
      <c r="J270" s="95" t="s">
        <v>120</v>
      </c>
      <c r="K270" s="95" t="s">
        <v>19</v>
      </c>
      <c r="L270" s="96"/>
      <c r="M270" s="164">
        <v>3100</v>
      </c>
      <c r="N270" s="100">
        <v>12000</v>
      </c>
      <c r="O270" s="100">
        <v>18000</v>
      </c>
      <c r="P270" s="165">
        <v>0.15</v>
      </c>
      <c r="Q270" s="165">
        <v>0.85</v>
      </c>
      <c r="R270" s="165">
        <v>1.8</v>
      </c>
      <c r="S270" s="165">
        <v>6</v>
      </c>
      <c r="T270" s="165">
        <v>4.1399999999999997</v>
      </c>
      <c r="U270" s="165">
        <v>2.93</v>
      </c>
      <c r="V270" s="96"/>
      <c r="W270" s="164">
        <v>2744</v>
      </c>
      <c r="X270" s="100">
        <v>9400</v>
      </c>
      <c r="Y270" s="100">
        <v>16100</v>
      </c>
      <c r="Z270" s="165">
        <v>0.14000000000000001</v>
      </c>
      <c r="AA270" s="165">
        <v>0.96</v>
      </c>
      <c r="AB270" s="165">
        <v>1.78</v>
      </c>
      <c r="AC270" s="165">
        <v>5.65</v>
      </c>
      <c r="AD270" s="165">
        <v>2.88</v>
      </c>
      <c r="AE270" s="165">
        <v>2.66</v>
      </c>
      <c r="AF270" s="96"/>
      <c r="AG270" s="164">
        <v>2610</v>
      </c>
      <c r="AH270" s="89"/>
      <c r="AI270" s="100">
        <v>15000</v>
      </c>
      <c r="AJ270" s="165">
        <v>0.15</v>
      </c>
      <c r="AK270" s="57"/>
      <c r="AL270" s="165">
        <v>1.87</v>
      </c>
      <c r="AM270" s="165">
        <v>5.1100000000000003</v>
      </c>
      <c r="AN270" s="57"/>
      <c r="AO270" s="165">
        <v>2.41</v>
      </c>
      <c r="AP270" s="96"/>
      <c r="AQ270" s="102">
        <f t="shared" si="10"/>
        <v>0.83333333333333337</v>
      </c>
      <c r="AR270" s="102">
        <f t="shared" si="11"/>
        <v>0.93167701863354035</v>
      </c>
      <c r="AS270" s="96"/>
      <c r="AT270" s="171" t="s">
        <v>124</v>
      </c>
      <c r="AU270" s="172"/>
      <c r="AV270" s="173"/>
      <c r="AW270" s="96"/>
      <c r="AX270" s="174">
        <v>-5</v>
      </c>
      <c r="AY270" s="164">
        <v>2378</v>
      </c>
      <c r="AZ270" s="175" t="s">
        <v>145</v>
      </c>
      <c r="BA270" s="97">
        <v>13500</v>
      </c>
      <c r="BB270" s="165">
        <v>0.15</v>
      </c>
      <c r="BC270" s="57"/>
      <c r="BD270" s="165">
        <v>1.92</v>
      </c>
      <c r="BE270" s="165">
        <v>4.54</v>
      </c>
      <c r="BF270" s="60"/>
      <c r="BG270" s="165">
        <v>2.14</v>
      </c>
    </row>
    <row r="271" spans="1:59" s="34" customFormat="1" ht="12.75" x14ac:dyDescent="0.2">
      <c r="A271" s="95" t="s">
        <v>25</v>
      </c>
      <c r="B271" s="95"/>
      <c r="C271" s="162">
        <v>5751313</v>
      </c>
      <c r="D271" s="162" t="s">
        <v>459</v>
      </c>
      <c r="E271" s="163" t="s">
        <v>465</v>
      </c>
      <c r="F271" s="162">
        <v>12.2</v>
      </c>
      <c r="G271" s="162">
        <v>21.9</v>
      </c>
      <c r="H271" s="162">
        <v>12.8</v>
      </c>
      <c r="I271" s="95" t="s">
        <v>119</v>
      </c>
      <c r="J271" s="95" t="s">
        <v>120</v>
      </c>
      <c r="K271" s="95" t="s">
        <v>19</v>
      </c>
      <c r="L271" s="96"/>
      <c r="M271" s="164">
        <v>3100</v>
      </c>
      <c r="N271" s="100">
        <v>16000</v>
      </c>
      <c r="O271" s="100">
        <v>19400</v>
      </c>
      <c r="P271" s="165">
        <v>0.15</v>
      </c>
      <c r="Q271" s="165">
        <v>1.44</v>
      </c>
      <c r="R271" s="165">
        <v>2</v>
      </c>
      <c r="S271" s="165">
        <v>6</v>
      </c>
      <c r="T271" s="165">
        <v>3.26</v>
      </c>
      <c r="U271" s="165">
        <v>2.85</v>
      </c>
      <c r="V271" s="96"/>
      <c r="W271" s="164">
        <v>2793</v>
      </c>
      <c r="X271" s="100">
        <v>10200</v>
      </c>
      <c r="Y271" s="100">
        <v>17600</v>
      </c>
      <c r="Z271" s="165">
        <v>0.17</v>
      </c>
      <c r="AA271" s="165">
        <v>1.1599999999999999</v>
      </c>
      <c r="AB271" s="165">
        <v>2.15</v>
      </c>
      <c r="AC271" s="165">
        <v>4.76</v>
      </c>
      <c r="AD271" s="165">
        <v>2.58</v>
      </c>
      <c r="AE271" s="165">
        <v>2.41</v>
      </c>
      <c r="AF271" s="96"/>
      <c r="AG271" s="164">
        <v>2647</v>
      </c>
      <c r="AH271" s="89"/>
      <c r="AI271" s="100">
        <v>16500</v>
      </c>
      <c r="AJ271" s="165">
        <v>0.18</v>
      </c>
      <c r="AK271" s="57"/>
      <c r="AL271" s="165">
        <v>2.25</v>
      </c>
      <c r="AM271" s="165">
        <v>4.3099999999999996</v>
      </c>
      <c r="AN271" s="57"/>
      <c r="AO271" s="165">
        <v>2.1800000000000002</v>
      </c>
      <c r="AP271" s="96"/>
      <c r="AQ271" s="102">
        <f t="shared" si="10"/>
        <v>0.85051546391752575</v>
      </c>
      <c r="AR271" s="102">
        <f t="shared" si="11"/>
        <v>0.9375</v>
      </c>
      <c r="AS271" s="96"/>
      <c r="AT271" s="171" t="s">
        <v>124</v>
      </c>
      <c r="AU271" s="172"/>
      <c r="AV271" s="173"/>
      <c r="AW271" s="96"/>
      <c r="AX271" s="174">
        <v>-5</v>
      </c>
      <c r="AY271" s="164">
        <v>2377</v>
      </c>
      <c r="AZ271" s="175" t="s">
        <v>145</v>
      </c>
      <c r="BA271" s="97">
        <v>15000</v>
      </c>
      <c r="BB271" s="165">
        <v>0.19</v>
      </c>
      <c r="BC271" s="57"/>
      <c r="BD271" s="165">
        <v>2.3199999999999998</v>
      </c>
      <c r="BE271" s="165">
        <v>3.75</v>
      </c>
      <c r="BF271" s="60"/>
      <c r="BG271" s="165">
        <v>1.9</v>
      </c>
    </row>
    <row r="272" spans="1:59" s="34" customFormat="1" ht="12.75" x14ac:dyDescent="0.2">
      <c r="A272" s="121" t="s">
        <v>25</v>
      </c>
      <c r="B272" s="95"/>
      <c r="C272" s="162">
        <v>6937309</v>
      </c>
      <c r="D272" s="169" t="s">
        <v>466</v>
      </c>
      <c r="E272" s="170" t="s">
        <v>467</v>
      </c>
      <c r="F272" s="162">
        <v>12.4</v>
      </c>
      <c r="G272" s="162">
        <v>26</v>
      </c>
      <c r="H272" s="162">
        <v>16</v>
      </c>
      <c r="I272" s="95" t="s">
        <v>119</v>
      </c>
      <c r="J272" s="95" t="s">
        <v>120</v>
      </c>
      <c r="K272" s="95" t="s">
        <v>19</v>
      </c>
      <c r="L272" s="101"/>
      <c r="M272" s="164">
        <v>3100</v>
      </c>
      <c r="N272" s="100">
        <v>12000</v>
      </c>
      <c r="O272" s="100">
        <v>18800</v>
      </c>
      <c r="P272" s="165">
        <v>0.2</v>
      </c>
      <c r="Q272" s="165">
        <v>0.88</v>
      </c>
      <c r="R272" s="165">
        <v>1.84</v>
      </c>
      <c r="S272" s="165">
        <v>4.5</v>
      </c>
      <c r="T272" s="165">
        <v>4.71</v>
      </c>
      <c r="U272" s="165">
        <v>2.99</v>
      </c>
      <c r="V272" s="101"/>
      <c r="W272" s="164">
        <v>2320</v>
      </c>
      <c r="X272" s="100">
        <v>7500</v>
      </c>
      <c r="Y272" s="100">
        <v>14000</v>
      </c>
      <c r="Z272" s="165">
        <v>0.35</v>
      </c>
      <c r="AA272" s="165">
        <v>0.78</v>
      </c>
      <c r="AB272" s="165">
        <v>1.97</v>
      </c>
      <c r="AC272" s="165">
        <v>1.94</v>
      </c>
      <c r="AD272" s="165">
        <v>2.8</v>
      </c>
      <c r="AE272" s="165">
        <v>2.08</v>
      </c>
      <c r="AF272" s="101"/>
      <c r="AG272" s="164">
        <v>2115</v>
      </c>
      <c r="AH272" s="89"/>
      <c r="AI272" s="100">
        <v>14000</v>
      </c>
      <c r="AJ272" s="165">
        <v>0.34</v>
      </c>
      <c r="AK272" s="57"/>
      <c r="AL272" s="165">
        <v>2.25</v>
      </c>
      <c r="AM272" s="165">
        <v>1.82</v>
      </c>
      <c r="AN272" s="57"/>
      <c r="AO272" s="165">
        <v>1.82</v>
      </c>
      <c r="AP272" s="101"/>
      <c r="AQ272" s="102">
        <f t="shared" si="10"/>
        <v>0.74468085106382975</v>
      </c>
      <c r="AR272" s="102">
        <f t="shared" si="11"/>
        <v>1</v>
      </c>
      <c r="AS272" s="101"/>
      <c r="AT272" s="171" t="s">
        <v>143</v>
      </c>
      <c r="AU272" s="172">
        <f>0.15*1000</f>
        <v>150</v>
      </c>
      <c r="AV272" s="173" t="s">
        <v>360</v>
      </c>
      <c r="AW272" s="101"/>
      <c r="AX272" s="95">
        <v>-15</v>
      </c>
      <c r="AY272" s="176">
        <v>1843</v>
      </c>
      <c r="AZ272" s="60" t="s">
        <v>145</v>
      </c>
      <c r="BA272" s="100">
        <v>11000</v>
      </c>
      <c r="BB272" s="165">
        <v>0.38</v>
      </c>
      <c r="BC272" s="57"/>
      <c r="BD272" s="165">
        <v>2.0699999999999998</v>
      </c>
      <c r="BE272" s="165">
        <v>1.42</v>
      </c>
      <c r="BF272" s="60"/>
      <c r="BG272" s="165">
        <v>1.56</v>
      </c>
    </row>
    <row r="273" spans="1:59" ht="12.75" x14ac:dyDescent="0.2">
      <c r="A273" s="95" t="s">
        <v>25</v>
      </c>
      <c r="B273" s="95"/>
      <c r="C273" s="95">
        <v>5063325</v>
      </c>
      <c r="D273" s="95" t="s">
        <v>32</v>
      </c>
      <c r="E273" s="95" t="s">
        <v>468</v>
      </c>
      <c r="F273" s="95">
        <v>12.5</v>
      </c>
      <c r="G273" s="95">
        <v>27.2</v>
      </c>
      <c r="H273" s="95">
        <v>16.100000000000001</v>
      </c>
      <c r="I273" s="95" t="s">
        <v>119</v>
      </c>
      <c r="J273" s="95" t="s">
        <v>120</v>
      </c>
      <c r="K273" s="95" t="s">
        <v>19</v>
      </c>
      <c r="L273" s="96"/>
      <c r="M273" s="164">
        <v>3100</v>
      </c>
      <c r="N273" s="100">
        <v>12000</v>
      </c>
      <c r="O273" s="97">
        <v>22000</v>
      </c>
      <c r="P273" s="98">
        <v>0.2</v>
      </c>
      <c r="Q273" s="98">
        <v>0.8</v>
      </c>
      <c r="R273" s="98">
        <v>1.99</v>
      </c>
      <c r="S273" s="98">
        <v>4.5</v>
      </c>
      <c r="T273" s="98">
        <v>4.4000000000000004</v>
      </c>
      <c r="U273" s="98">
        <v>3.24</v>
      </c>
      <c r="V273" s="96"/>
      <c r="W273" s="177">
        <v>2320</v>
      </c>
      <c r="X273" s="97">
        <v>9400</v>
      </c>
      <c r="Y273" s="97">
        <v>16400</v>
      </c>
      <c r="Z273" s="98">
        <v>0.2</v>
      </c>
      <c r="AA273" s="98">
        <v>1.0900000000000001</v>
      </c>
      <c r="AB273" s="98">
        <v>1.97</v>
      </c>
      <c r="AC273" s="98">
        <v>3.4</v>
      </c>
      <c r="AD273" s="98">
        <v>2.54</v>
      </c>
      <c r="AE273" s="98">
        <v>2.4500000000000002</v>
      </c>
      <c r="AF273" s="96"/>
      <c r="AG273" s="164">
        <v>2150</v>
      </c>
      <c r="AH273" s="89"/>
      <c r="AI273" s="97">
        <v>15000</v>
      </c>
      <c r="AJ273" s="98">
        <v>0.21</v>
      </c>
      <c r="AK273" s="57"/>
      <c r="AL273" s="98">
        <v>2.06</v>
      </c>
      <c r="AM273" s="98">
        <v>3</v>
      </c>
      <c r="AN273" s="57"/>
      <c r="AO273" s="98">
        <v>2.1800000000000002</v>
      </c>
      <c r="AP273" s="96"/>
      <c r="AQ273" s="102">
        <f t="shared" si="10"/>
        <v>0.68181818181818177</v>
      </c>
      <c r="AR273" s="102">
        <f t="shared" si="11"/>
        <v>0.91463414634146345</v>
      </c>
      <c r="AS273" s="96"/>
      <c r="AT273" s="154" t="s">
        <v>124</v>
      </c>
      <c r="AU273" s="178"/>
      <c r="AV273" s="179"/>
      <c r="AW273" s="96"/>
      <c r="AX273" s="95">
        <v>-5</v>
      </c>
      <c r="AY273" s="97">
        <v>1945</v>
      </c>
      <c r="AZ273" s="60" t="s">
        <v>145</v>
      </c>
      <c r="BA273" s="97">
        <v>13500</v>
      </c>
      <c r="BB273" s="98">
        <v>0.21</v>
      </c>
      <c r="BC273" s="57"/>
      <c r="BD273" s="98">
        <v>2.0499999999999998</v>
      </c>
      <c r="BE273" s="98">
        <v>2.71</v>
      </c>
      <c r="BF273" s="60"/>
      <c r="BG273" s="98">
        <v>2</v>
      </c>
    </row>
    <row r="274" spans="1:59" ht="12.75" x14ac:dyDescent="0.2">
      <c r="A274" s="121" t="s">
        <v>25</v>
      </c>
      <c r="B274" s="95"/>
      <c r="C274" s="95">
        <v>6936995</v>
      </c>
      <c r="D274" s="121" t="s">
        <v>469</v>
      </c>
      <c r="E274" s="121" t="s">
        <v>467</v>
      </c>
      <c r="F274" s="95">
        <v>12.6</v>
      </c>
      <c r="G274" s="95">
        <v>26</v>
      </c>
      <c r="H274" s="95">
        <v>16</v>
      </c>
      <c r="I274" s="95" t="s">
        <v>119</v>
      </c>
      <c r="J274" s="95" t="s">
        <v>120</v>
      </c>
      <c r="K274" s="95" t="s">
        <v>19</v>
      </c>
      <c r="L274" s="101"/>
      <c r="M274" s="177">
        <v>3100</v>
      </c>
      <c r="N274" s="97">
        <v>12000</v>
      </c>
      <c r="O274" s="97">
        <v>18800</v>
      </c>
      <c r="P274" s="98">
        <v>0.2</v>
      </c>
      <c r="Q274" s="98">
        <v>0.88</v>
      </c>
      <c r="R274" s="98">
        <v>1.84</v>
      </c>
      <c r="S274" s="98">
        <v>4.5</v>
      </c>
      <c r="T274" s="98">
        <v>4.71</v>
      </c>
      <c r="U274" s="98">
        <v>2.99</v>
      </c>
      <c r="V274" s="101"/>
      <c r="W274" s="97">
        <v>2320</v>
      </c>
      <c r="X274" s="97">
        <v>7500</v>
      </c>
      <c r="Y274" s="97">
        <v>14000</v>
      </c>
      <c r="Z274" s="98">
        <v>0.2</v>
      </c>
      <c r="AA274" s="98">
        <v>0.78</v>
      </c>
      <c r="AB274" s="98">
        <v>1.82</v>
      </c>
      <c r="AC274" s="98">
        <v>3.4</v>
      </c>
      <c r="AD274" s="98">
        <v>2.8</v>
      </c>
      <c r="AE274" s="98">
        <v>2.25</v>
      </c>
      <c r="AF274" s="101"/>
      <c r="AG274" s="177">
        <v>2115</v>
      </c>
      <c r="AH274" s="89"/>
      <c r="AI274" s="97">
        <v>14000</v>
      </c>
      <c r="AJ274" s="98">
        <v>0.19</v>
      </c>
      <c r="AK274" s="57"/>
      <c r="AL274" s="98">
        <v>2.1</v>
      </c>
      <c r="AM274" s="98">
        <v>3.26</v>
      </c>
      <c r="AN274" s="57"/>
      <c r="AO274" s="98">
        <v>1.95</v>
      </c>
      <c r="AP274" s="101"/>
      <c r="AQ274" s="102">
        <f t="shared" si="10"/>
        <v>0.74468085106382975</v>
      </c>
      <c r="AR274" s="102">
        <f t="shared" si="11"/>
        <v>1</v>
      </c>
      <c r="AS274" s="101"/>
      <c r="AT274" s="95" t="s">
        <v>124</v>
      </c>
      <c r="AU274" s="103"/>
      <c r="AV274" s="104"/>
      <c r="AW274" s="101"/>
      <c r="AX274" s="95">
        <v>-5</v>
      </c>
      <c r="AY274" s="97">
        <v>2047</v>
      </c>
      <c r="AZ274" s="60" t="s">
        <v>145</v>
      </c>
      <c r="BA274" s="97">
        <v>12500</v>
      </c>
      <c r="BB274" s="98">
        <v>0.22</v>
      </c>
      <c r="BC274" s="57"/>
      <c r="BD274" s="98">
        <v>2</v>
      </c>
      <c r="BE274" s="98">
        <v>2.73</v>
      </c>
      <c r="BF274" s="60"/>
      <c r="BG274" s="98">
        <v>1.83</v>
      </c>
    </row>
    <row r="275" spans="1:59" ht="12.75" x14ac:dyDescent="0.2">
      <c r="A275" s="153" t="s">
        <v>25</v>
      </c>
      <c r="B275" s="153"/>
      <c r="C275" s="153">
        <v>5751311</v>
      </c>
      <c r="D275" s="153" t="s">
        <v>463</v>
      </c>
      <c r="E275" s="153" t="s">
        <v>470</v>
      </c>
      <c r="F275" s="153">
        <v>13</v>
      </c>
      <c r="G275" s="153">
        <v>24</v>
      </c>
      <c r="H275" s="153">
        <v>14.5</v>
      </c>
      <c r="I275" s="153" t="s">
        <v>119</v>
      </c>
      <c r="J275" s="153" t="s">
        <v>120</v>
      </c>
      <c r="K275" s="153" t="s">
        <v>19</v>
      </c>
      <c r="L275" s="96"/>
      <c r="M275" s="155">
        <v>3100</v>
      </c>
      <c r="N275" s="155">
        <v>12000</v>
      </c>
      <c r="O275" s="155">
        <v>18000</v>
      </c>
      <c r="P275" s="180">
        <v>0.15</v>
      </c>
      <c r="Q275" s="180">
        <v>0.89</v>
      </c>
      <c r="R275" s="180">
        <v>1.8</v>
      </c>
      <c r="S275" s="180">
        <v>6</v>
      </c>
      <c r="T275" s="180">
        <v>3.95</v>
      </c>
      <c r="U275" s="180">
        <v>2.93</v>
      </c>
      <c r="V275" s="96"/>
      <c r="W275" s="155">
        <v>2744</v>
      </c>
      <c r="X275" s="155">
        <v>9400</v>
      </c>
      <c r="Y275" s="155">
        <v>16100</v>
      </c>
      <c r="Z275" s="180">
        <v>0.14000000000000001</v>
      </c>
      <c r="AA275" s="180">
        <v>0.96</v>
      </c>
      <c r="AB275" s="180">
        <v>1.78</v>
      </c>
      <c r="AC275" s="180">
        <v>5.65</v>
      </c>
      <c r="AD275" s="180">
        <v>2.88</v>
      </c>
      <c r="AE275" s="180">
        <v>2.66</v>
      </c>
      <c r="AF275" s="96"/>
      <c r="AG275" s="155">
        <v>2610</v>
      </c>
      <c r="AH275" s="89"/>
      <c r="AI275" s="155">
        <v>15000</v>
      </c>
      <c r="AJ275" s="180">
        <v>0.15</v>
      </c>
      <c r="AK275" s="57"/>
      <c r="AL275" s="180">
        <v>1.87</v>
      </c>
      <c r="AM275" s="180">
        <v>5.1100000000000003</v>
      </c>
      <c r="AN275" s="181"/>
      <c r="AO275" s="180">
        <v>2.41</v>
      </c>
      <c r="AP275" s="96"/>
      <c r="AQ275" s="182">
        <f t="shared" si="10"/>
        <v>0.83333333333333337</v>
      </c>
      <c r="AR275" s="182">
        <f t="shared" si="11"/>
        <v>0.93167701863354035</v>
      </c>
      <c r="AS275" s="96"/>
      <c r="AT275" s="153" t="s">
        <v>124</v>
      </c>
      <c r="AU275" s="166"/>
      <c r="AV275" s="151"/>
      <c r="AW275" s="96"/>
      <c r="AX275" s="153">
        <v>-5</v>
      </c>
      <c r="AY275" s="155">
        <v>2378</v>
      </c>
      <c r="AZ275" s="60" t="s">
        <v>145</v>
      </c>
      <c r="BA275" s="155">
        <v>13500</v>
      </c>
      <c r="BB275" s="180">
        <v>0.15</v>
      </c>
      <c r="BC275" s="181"/>
      <c r="BD275" s="180">
        <v>1.92</v>
      </c>
      <c r="BE275" s="180">
        <v>4.54</v>
      </c>
      <c r="BF275" s="183"/>
      <c r="BG275" s="180">
        <v>2.14</v>
      </c>
    </row>
    <row r="276" spans="1:59" s="34" customFormat="1" ht="12.75" x14ac:dyDescent="0.2">
      <c r="A276" s="184" t="s">
        <v>25</v>
      </c>
      <c r="B276" s="171"/>
      <c r="C276" s="171">
        <v>7993245</v>
      </c>
      <c r="D276" s="184" t="s">
        <v>26</v>
      </c>
      <c r="E276" s="184" t="s">
        <v>471</v>
      </c>
      <c r="F276" s="171">
        <v>13.3</v>
      </c>
      <c r="G276" s="171">
        <v>25.3</v>
      </c>
      <c r="H276" s="171">
        <v>13.9</v>
      </c>
      <c r="I276" s="171" t="s">
        <v>119</v>
      </c>
      <c r="J276" s="171" t="s">
        <v>120</v>
      </c>
      <c r="K276" s="171" t="s">
        <v>19</v>
      </c>
      <c r="L276" s="101"/>
      <c r="M276" s="164">
        <v>3100</v>
      </c>
      <c r="N276" s="164">
        <v>18000</v>
      </c>
      <c r="O276" s="164">
        <v>23900</v>
      </c>
      <c r="P276" s="185">
        <v>0.17</v>
      </c>
      <c r="Q276" s="185">
        <v>1.1499999999999999</v>
      </c>
      <c r="R276" s="185">
        <v>2.19</v>
      </c>
      <c r="S276" s="185">
        <v>5.29</v>
      </c>
      <c r="T276" s="185">
        <v>4.59</v>
      </c>
      <c r="U276" s="185">
        <v>3.2</v>
      </c>
      <c r="V276" s="101"/>
      <c r="W276" s="164">
        <v>2798</v>
      </c>
      <c r="X276" s="164">
        <v>11200</v>
      </c>
      <c r="Y276" s="164">
        <v>21500</v>
      </c>
      <c r="Z276" s="185">
        <v>0.35</v>
      </c>
      <c r="AA276" s="185">
        <v>1.07</v>
      </c>
      <c r="AB276" s="185">
        <v>2.74</v>
      </c>
      <c r="AC276" s="185">
        <v>2.34</v>
      </c>
      <c r="AD276" s="185">
        <v>3.06</v>
      </c>
      <c r="AE276" s="185">
        <v>2.2999999999999998</v>
      </c>
      <c r="AF276" s="101"/>
      <c r="AG276" s="164">
        <v>2696</v>
      </c>
      <c r="AH276" s="89"/>
      <c r="AI276" s="164">
        <v>20500</v>
      </c>
      <c r="AJ276" s="185">
        <v>0.36</v>
      </c>
      <c r="AK276" s="57"/>
      <c r="AL276" s="185">
        <v>2.9</v>
      </c>
      <c r="AM276" s="185">
        <v>2.19</v>
      </c>
      <c r="AN276" s="109"/>
      <c r="AO276" s="185">
        <v>2.0699999999999998</v>
      </c>
      <c r="AP276" s="101"/>
      <c r="AQ276" s="186">
        <f t="shared" si="10"/>
        <v>0.85774058577405854</v>
      </c>
      <c r="AR276" s="186">
        <f t="shared" si="11"/>
        <v>0.95348837209302328</v>
      </c>
      <c r="AS276" s="101"/>
      <c r="AT276" s="171" t="s">
        <v>143</v>
      </c>
      <c r="AU276" s="172">
        <f>0.15*1000</f>
        <v>150</v>
      </c>
      <c r="AV276" s="173" t="s">
        <v>360</v>
      </c>
      <c r="AW276" s="101"/>
      <c r="AX276" s="171">
        <v>-15</v>
      </c>
      <c r="AY276" s="164">
        <v>2081</v>
      </c>
      <c r="AZ276" s="60" t="s">
        <v>145</v>
      </c>
      <c r="BA276" s="164">
        <v>16000</v>
      </c>
      <c r="BB276" s="185">
        <v>0.37</v>
      </c>
      <c r="BC276" s="181"/>
      <c r="BD276" s="185">
        <v>2.88</v>
      </c>
      <c r="BE276" s="185">
        <v>1.65</v>
      </c>
      <c r="BF276" s="183"/>
      <c r="BG276" s="185">
        <v>1.63</v>
      </c>
    </row>
    <row r="277" spans="1:59" s="34" customFormat="1" ht="12.75" x14ac:dyDescent="0.2">
      <c r="A277" s="184" t="s">
        <v>25</v>
      </c>
      <c r="B277" s="171"/>
      <c r="C277" s="171">
        <v>7993243</v>
      </c>
      <c r="D277" s="184" t="s">
        <v>472</v>
      </c>
      <c r="E277" s="184" t="s">
        <v>471</v>
      </c>
      <c r="F277" s="171">
        <v>13.4</v>
      </c>
      <c r="G277" s="171">
        <v>25.3</v>
      </c>
      <c r="H277" s="171">
        <v>13.9</v>
      </c>
      <c r="I277" s="171" t="s">
        <v>119</v>
      </c>
      <c r="J277" s="171" t="s">
        <v>120</v>
      </c>
      <c r="K277" s="171" t="s">
        <v>19</v>
      </c>
      <c r="L277" s="101"/>
      <c r="M277" s="164">
        <v>3100</v>
      </c>
      <c r="N277" s="164">
        <v>18000</v>
      </c>
      <c r="O277" s="164">
        <v>23900</v>
      </c>
      <c r="P277" s="185">
        <v>0.17</v>
      </c>
      <c r="Q277" s="185">
        <v>1.1499999999999999</v>
      </c>
      <c r="R277" s="185">
        <v>2.19</v>
      </c>
      <c r="S277" s="185">
        <v>5.29</v>
      </c>
      <c r="T277" s="185">
        <v>4.59</v>
      </c>
      <c r="U277" s="185">
        <v>3.2</v>
      </c>
      <c r="V277" s="101"/>
      <c r="W277" s="164">
        <v>2798</v>
      </c>
      <c r="X277" s="164">
        <v>11200</v>
      </c>
      <c r="Y277" s="164">
        <v>21500</v>
      </c>
      <c r="Z277" s="185">
        <v>0.2</v>
      </c>
      <c r="AA277" s="185">
        <v>1.04</v>
      </c>
      <c r="AB277" s="185">
        <v>2.59</v>
      </c>
      <c r="AC277" s="185">
        <v>4.0999999999999996</v>
      </c>
      <c r="AD277" s="185">
        <v>3.14</v>
      </c>
      <c r="AE277" s="185">
        <v>2.4300000000000002</v>
      </c>
      <c r="AF277" s="101"/>
      <c r="AG277" s="164">
        <v>2696</v>
      </c>
      <c r="AH277" s="89"/>
      <c r="AI277" s="164">
        <v>20500</v>
      </c>
      <c r="AJ277" s="185">
        <v>0.21</v>
      </c>
      <c r="AK277" s="57"/>
      <c r="AL277" s="185">
        <v>2.75</v>
      </c>
      <c r="AM277" s="185">
        <v>3.76</v>
      </c>
      <c r="AN277" s="109"/>
      <c r="AO277" s="185">
        <v>2.1800000000000002</v>
      </c>
      <c r="AP277" s="101"/>
      <c r="AQ277" s="186">
        <f t="shared" si="10"/>
        <v>0.85774058577405854</v>
      </c>
      <c r="AR277" s="186">
        <f t="shared" si="11"/>
        <v>0.95348837209302328</v>
      </c>
      <c r="AS277" s="101"/>
      <c r="AT277" s="171" t="s">
        <v>124</v>
      </c>
      <c r="AU277" s="172"/>
      <c r="AV277" s="173"/>
      <c r="AW277" s="101"/>
      <c r="AX277" s="171">
        <v>-5</v>
      </c>
      <c r="AY277" s="164">
        <v>2388</v>
      </c>
      <c r="AZ277" s="60" t="s">
        <v>145</v>
      </c>
      <c r="BA277" s="164">
        <v>18500</v>
      </c>
      <c r="BB277" s="185">
        <v>0.21</v>
      </c>
      <c r="BC277" s="181"/>
      <c r="BD277" s="185">
        <v>2.74</v>
      </c>
      <c r="BE277" s="185">
        <v>3.33</v>
      </c>
      <c r="BF277" s="183"/>
      <c r="BG277" s="185">
        <v>1.98</v>
      </c>
    </row>
    <row r="278" spans="1:59" s="34" customFormat="1" ht="12.75" x14ac:dyDescent="0.2">
      <c r="A278" s="184" t="s">
        <v>25</v>
      </c>
      <c r="B278" s="171"/>
      <c r="C278" s="171">
        <v>7993244</v>
      </c>
      <c r="D278" s="184" t="s">
        <v>34</v>
      </c>
      <c r="E278" s="184" t="s">
        <v>473</v>
      </c>
      <c r="F278" s="171">
        <v>13.8</v>
      </c>
      <c r="G278" s="171">
        <v>29.3</v>
      </c>
      <c r="H278" s="171">
        <v>15.2</v>
      </c>
      <c r="I278" s="171" t="s">
        <v>119</v>
      </c>
      <c r="J278" s="171" t="s">
        <v>120</v>
      </c>
      <c r="K278" s="171" t="s">
        <v>19</v>
      </c>
      <c r="L278" s="101"/>
      <c r="M278" s="164">
        <v>3100</v>
      </c>
      <c r="N278" s="164">
        <v>16000</v>
      </c>
      <c r="O278" s="164">
        <v>22110</v>
      </c>
      <c r="P278" s="185">
        <v>0.2</v>
      </c>
      <c r="Q278" s="185">
        <v>1.01</v>
      </c>
      <c r="R278" s="185">
        <v>1.94</v>
      </c>
      <c r="S278" s="185">
        <v>4.5</v>
      </c>
      <c r="T278" s="185">
        <v>4.6399999999999997</v>
      </c>
      <c r="U278" s="185">
        <v>3.34</v>
      </c>
      <c r="V278" s="101"/>
      <c r="W278" s="164">
        <v>2491</v>
      </c>
      <c r="X278" s="164">
        <v>9600</v>
      </c>
      <c r="Y278" s="164">
        <v>17500</v>
      </c>
      <c r="Z278" s="185">
        <v>0.36</v>
      </c>
      <c r="AA278" s="185">
        <v>0.88</v>
      </c>
      <c r="AB278" s="185">
        <v>2.21</v>
      </c>
      <c r="AC278" s="185">
        <v>2.0299999999999998</v>
      </c>
      <c r="AD278" s="185">
        <v>3.18</v>
      </c>
      <c r="AE278" s="185">
        <v>2.3199999999999998</v>
      </c>
      <c r="AF278" s="101"/>
      <c r="AG278" s="164">
        <v>2320</v>
      </c>
      <c r="AH278" s="89"/>
      <c r="AI278" s="164">
        <v>16500</v>
      </c>
      <c r="AJ278" s="185">
        <v>0.37</v>
      </c>
      <c r="AK278" s="57"/>
      <c r="AL278" s="185">
        <v>2.25</v>
      </c>
      <c r="AM278" s="185">
        <v>1.84</v>
      </c>
      <c r="AN278" s="109"/>
      <c r="AO278" s="185">
        <v>2.15</v>
      </c>
      <c r="AP278" s="101"/>
      <c r="AQ278" s="186">
        <f t="shared" si="10"/>
        <v>0.74626865671641796</v>
      </c>
      <c r="AR278" s="186">
        <f t="shared" si="11"/>
        <v>0.94285714285714284</v>
      </c>
      <c r="AS278" s="101"/>
      <c r="AT278" s="171" t="s">
        <v>143</v>
      </c>
      <c r="AU278" s="172">
        <f>0.15*1000</f>
        <v>150</v>
      </c>
      <c r="AV278" s="173" t="s">
        <v>360</v>
      </c>
      <c r="AW278" s="101"/>
      <c r="AX278" s="171">
        <v>-15</v>
      </c>
      <c r="AY278" s="164">
        <v>1638</v>
      </c>
      <c r="AZ278" s="60" t="s">
        <v>145</v>
      </c>
      <c r="BA278" s="164">
        <v>11500</v>
      </c>
      <c r="BB278" s="185">
        <v>0.38</v>
      </c>
      <c r="BC278" s="181"/>
      <c r="BD278" s="185">
        <v>2.23</v>
      </c>
      <c r="BE278" s="185">
        <v>1.26</v>
      </c>
      <c r="BF278" s="183"/>
      <c r="BG278" s="185">
        <v>1.51</v>
      </c>
    </row>
    <row r="279" spans="1:59" s="34" customFormat="1" ht="12.75" x14ac:dyDescent="0.2">
      <c r="A279" s="184" t="s">
        <v>25</v>
      </c>
      <c r="B279" s="171"/>
      <c r="C279" s="171">
        <v>7993242</v>
      </c>
      <c r="D279" s="184" t="s">
        <v>474</v>
      </c>
      <c r="E279" s="184" t="s">
        <v>473</v>
      </c>
      <c r="F279" s="171">
        <v>14</v>
      </c>
      <c r="G279" s="171">
        <v>29.3</v>
      </c>
      <c r="H279" s="171">
        <v>15.2</v>
      </c>
      <c r="I279" s="171" t="s">
        <v>119</v>
      </c>
      <c r="J279" s="171" t="s">
        <v>120</v>
      </c>
      <c r="K279" s="171" t="s">
        <v>19</v>
      </c>
      <c r="L279" s="101"/>
      <c r="M279" s="164">
        <v>3100</v>
      </c>
      <c r="N279" s="164">
        <v>16000</v>
      </c>
      <c r="O279" s="164">
        <v>22110</v>
      </c>
      <c r="P279" s="185">
        <v>0.2</v>
      </c>
      <c r="Q279" s="185">
        <v>1.01</v>
      </c>
      <c r="R279" s="185">
        <v>1.94</v>
      </c>
      <c r="S279" s="185">
        <v>4.5</v>
      </c>
      <c r="T279" s="185">
        <v>4.6399999999999997</v>
      </c>
      <c r="U279" s="185">
        <v>3.34</v>
      </c>
      <c r="V279" s="101"/>
      <c r="W279" s="164">
        <v>2491</v>
      </c>
      <c r="X279" s="164">
        <v>9600</v>
      </c>
      <c r="Y279" s="164">
        <v>17500</v>
      </c>
      <c r="Z279" s="185">
        <v>0.21</v>
      </c>
      <c r="AA279" s="185">
        <v>0.85</v>
      </c>
      <c r="AB279" s="185">
        <v>2.06</v>
      </c>
      <c r="AC279" s="185">
        <v>3.48</v>
      </c>
      <c r="AD279" s="185">
        <v>3.3</v>
      </c>
      <c r="AE279" s="185">
        <v>2.4900000000000002</v>
      </c>
      <c r="AF279" s="101"/>
      <c r="AG279" s="164">
        <v>2320</v>
      </c>
      <c r="AH279" s="89"/>
      <c r="AI279" s="164">
        <v>16500</v>
      </c>
      <c r="AJ279" s="185">
        <v>0.22</v>
      </c>
      <c r="AK279" s="57"/>
      <c r="AL279" s="185">
        <v>2.1</v>
      </c>
      <c r="AM279" s="185">
        <v>3.09</v>
      </c>
      <c r="AN279" s="109"/>
      <c r="AO279" s="185">
        <v>2.2999999999999998</v>
      </c>
      <c r="AP279" s="101"/>
      <c r="AQ279" s="186">
        <f t="shared" si="10"/>
        <v>0.74626865671641796</v>
      </c>
      <c r="AR279" s="186">
        <f t="shared" si="11"/>
        <v>0.94285714285714284</v>
      </c>
      <c r="AS279" s="101"/>
      <c r="AT279" s="171" t="s">
        <v>124</v>
      </c>
      <c r="AU279" s="172"/>
      <c r="AV279" s="173"/>
      <c r="AW279" s="101"/>
      <c r="AX279" s="171">
        <v>-5</v>
      </c>
      <c r="AY279" s="164">
        <v>2081</v>
      </c>
      <c r="AZ279" s="60" t="s">
        <v>145</v>
      </c>
      <c r="BA279" s="164">
        <v>15000</v>
      </c>
      <c r="BB279" s="185">
        <v>0.22</v>
      </c>
      <c r="BC279" s="181"/>
      <c r="BD279" s="185">
        <v>2.09</v>
      </c>
      <c r="BE279" s="185">
        <v>2.77</v>
      </c>
      <c r="BF279" s="183"/>
      <c r="BG279" s="185">
        <v>2.1</v>
      </c>
    </row>
    <row r="280" spans="1:59" s="34" customFormat="1" ht="12.75" x14ac:dyDescent="0.2">
      <c r="A280" s="187" t="s">
        <v>25</v>
      </c>
      <c r="B280" s="154"/>
      <c r="C280" s="154">
        <v>8004700</v>
      </c>
      <c r="D280" s="187" t="s">
        <v>475</v>
      </c>
      <c r="E280" s="187" t="s">
        <v>476</v>
      </c>
      <c r="F280" s="154">
        <v>14</v>
      </c>
      <c r="G280" s="154">
        <v>33</v>
      </c>
      <c r="H280" s="154">
        <v>18</v>
      </c>
      <c r="I280" s="154" t="s">
        <v>119</v>
      </c>
      <c r="J280" s="154" t="s">
        <v>120</v>
      </c>
      <c r="K280" s="154" t="s">
        <v>19</v>
      </c>
      <c r="L280" s="101"/>
      <c r="M280" s="177">
        <v>3100</v>
      </c>
      <c r="N280" s="177">
        <v>12000</v>
      </c>
      <c r="O280" s="177">
        <v>22000</v>
      </c>
      <c r="P280" s="188">
        <v>0.2</v>
      </c>
      <c r="Q280" s="188">
        <v>0.66</v>
      </c>
      <c r="R280" s="188">
        <v>1.93</v>
      </c>
      <c r="S280" s="188">
        <v>4.5</v>
      </c>
      <c r="T280" s="188">
        <v>5.33</v>
      </c>
      <c r="U280" s="188">
        <v>3.34</v>
      </c>
      <c r="V280" s="101"/>
      <c r="W280" s="177">
        <v>2286</v>
      </c>
      <c r="X280" s="177">
        <v>7000</v>
      </c>
      <c r="Y280" s="177">
        <v>16000</v>
      </c>
      <c r="Z280" s="188">
        <v>0.36</v>
      </c>
      <c r="AA280" s="188">
        <v>0.61</v>
      </c>
      <c r="AB280" s="188">
        <v>2.21</v>
      </c>
      <c r="AC280" s="188">
        <v>1.86</v>
      </c>
      <c r="AD280" s="188">
        <v>3.36</v>
      </c>
      <c r="AE280" s="188">
        <v>2.12</v>
      </c>
      <c r="AF280" s="101"/>
      <c r="AG280" s="177">
        <v>2150</v>
      </c>
      <c r="AH280" s="89"/>
      <c r="AI280" s="177">
        <v>15000</v>
      </c>
      <c r="AJ280" s="188">
        <v>0.37</v>
      </c>
      <c r="AK280" s="57"/>
      <c r="AL280" s="188">
        <v>2.25</v>
      </c>
      <c r="AM280" s="188">
        <v>1.7</v>
      </c>
      <c r="AN280" s="189"/>
      <c r="AO280" s="188">
        <v>1.95</v>
      </c>
      <c r="AP280" s="101"/>
      <c r="AQ280" s="190">
        <f t="shared" si="10"/>
        <v>0.68181818181818177</v>
      </c>
      <c r="AR280" s="190">
        <f t="shared" si="11"/>
        <v>0.9375</v>
      </c>
      <c r="AS280" s="101"/>
      <c r="AT280" s="154" t="s">
        <v>143</v>
      </c>
      <c r="AU280" s="178">
        <f>0.15*1000</f>
        <v>150</v>
      </c>
      <c r="AV280" s="179" t="s">
        <v>360</v>
      </c>
      <c r="AW280" s="101"/>
      <c r="AX280" s="154">
        <v>-15</v>
      </c>
      <c r="AY280" s="177">
        <v>1535</v>
      </c>
      <c r="AZ280" s="60" t="s">
        <v>145</v>
      </c>
      <c r="BA280" s="177">
        <v>11000</v>
      </c>
      <c r="BB280" s="188">
        <v>0.38</v>
      </c>
      <c r="BC280" s="181"/>
      <c r="BD280" s="188">
        <v>2.23</v>
      </c>
      <c r="BE280" s="188">
        <v>1.18</v>
      </c>
      <c r="BF280" s="183"/>
      <c r="BG280" s="188">
        <v>1.44</v>
      </c>
    </row>
    <row r="281" spans="1:59" s="34" customFormat="1" ht="12.75" x14ac:dyDescent="0.2">
      <c r="A281" s="121" t="s">
        <v>25</v>
      </c>
      <c r="B281" s="95"/>
      <c r="C281" s="95">
        <v>8004699</v>
      </c>
      <c r="D281" s="121" t="s">
        <v>33</v>
      </c>
      <c r="E281" s="121" t="s">
        <v>476</v>
      </c>
      <c r="F281" s="95">
        <v>14.2</v>
      </c>
      <c r="G281" s="95">
        <v>33</v>
      </c>
      <c r="H281" s="95">
        <v>18</v>
      </c>
      <c r="I281" s="95" t="s">
        <v>119</v>
      </c>
      <c r="J281" s="95" t="s">
        <v>120</v>
      </c>
      <c r="K281" s="95" t="s">
        <v>19</v>
      </c>
      <c r="L281" s="101"/>
      <c r="M281" s="97">
        <v>3100</v>
      </c>
      <c r="N281" s="97">
        <v>12000</v>
      </c>
      <c r="O281" s="97">
        <v>22000</v>
      </c>
      <c r="P281" s="98">
        <v>0.2</v>
      </c>
      <c r="Q281" s="98">
        <v>0.66</v>
      </c>
      <c r="R281" s="98">
        <v>1.93</v>
      </c>
      <c r="S281" s="98">
        <v>4.5</v>
      </c>
      <c r="T281" s="98">
        <v>5.33</v>
      </c>
      <c r="U281" s="98">
        <v>3.34</v>
      </c>
      <c r="V281" s="101"/>
      <c r="W281" s="97">
        <v>2286</v>
      </c>
      <c r="X281" s="97">
        <v>7000</v>
      </c>
      <c r="Y281" s="97">
        <v>16000</v>
      </c>
      <c r="Z281" s="98">
        <v>0.21</v>
      </c>
      <c r="AA281" s="98">
        <v>0.59</v>
      </c>
      <c r="AB281" s="98">
        <v>2.06</v>
      </c>
      <c r="AC281" s="98">
        <v>3.19</v>
      </c>
      <c r="AD281" s="98">
        <v>3.46</v>
      </c>
      <c r="AE281" s="98">
        <v>2.2799999999999998</v>
      </c>
      <c r="AF281" s="101"/>
      <c r="AG281" s="97">
        <v>2150</v>
      </c>
      <c r="AH281" s="89"/>
      <c r="AI281" s="97">
        <v>15000</v>
      </c>
      <c r="AJ281" s="98">
        <v>0.22</v>
      </c>
      <c r="AK281" s="57"/>
      <c r="AL281" s="98">
        <v>2.1</v>
      </c>
      <c r="AM281" s="98">
        <v>2.86</v>
      </c>
      <c r="AN281" s="57"/>
      <c r="AO281" s="98">
        <v>2.09</v>
      </c>
      <c r="AP281" s="101"/>
      <c r="AQ281" s="102">
        <f t="shared" si="10"/>
        <v>0.68181818181818177</v>
      </c>
      <c r="AR281" s="102">
        <f t="shared" si="11"/>
        <v>0.9375</v>
      </c>
      <c r="AS281" s="101"/>
      <c r="AT281" s="95" t="s">
        <v>124</v>
      </c>
      <c r="AU281" s="103"/>
      <c r="AV281" s="104"/>
      <c r="AW281" s="101"/>
      <c r="AX281" s="95">
        <v>-5</v>
      </c>
      <c r="AY281" s="97">
        <v>1945</v>
      </c>
      <c r="AZ281" s="60" t="s">
        <v>145</v>
      </c>
      <c r="BA281" s="97">
        <v>13500</v>
      </c>
      <c r="BB281" s="98">
        <v>0.22</v>
      </c>
      <c r="BC281" s="57"/>
      <c r="BD281" s="98">
        <v>2.09</v>
      </c>
      <c r="BE281" s="98">
        <v>2.59</v>
      </c>
      <c r="BF281" s="183"/>
      <c r="BG281" s="98">
        <v>1.89</v>
      </c>
    </row>
    <row r="282" spans="1:59" s="34" customFormat="1" ht="12.75" x14ac:dyDescent="0.2">
      <c r="A282" s="103" t="s">
        <v>362</v>
      </c>
      <c r="B282" s="103"/>
      <c r="C282" s="130">
        <v>5859619</v>
      </c>
      <c r="D282" s="130" t="s">
        <v>477</v>
      </c>
      <c r="E282" s="130" t="s">
        <v>478</v>
      </c>
      <c r="F282" s="130">
        <v>10.1</v>
      </c>
      <c r="G282" s="130">
        <v>20</v>
      </c>
      <c r="H282" s="130">
        <v>15</v>
      </c>
      <c r="I282" s="103" t="s">
        <v>119</v>
      </c>
      <c r="J282" s="103" t="s">
        <v>120</v>
      </c>
      <c r="K282" s="103" t="s">
        <v>19</v>
      </c>
      <c r="L282" s="123"/>
      <c r="M282" s="145">
        <v>9300</v>
      </c>
      <c r="N282" s="145">
        <v>20000</v>
      </c>
      <c r="O282" s="145">
        <v>22000</v>
      </c>
      <c r="P282" s="142">
        <v>0.74</v>
      </c>
      <c r="Q282" s="142">
        <v>1.5</v>
      </c>
      <c r="R282" s="142">
        <v>1.78</v>
      </c>
      <c r="S282" s="142">
        <v>3.7</v>
      </c>
      <c r="T282" s="142">
        <v>3.9</v>
      </c>
      <c r="U282" s="142">
        <v>3.6</v>
      </c>
      <c r="V282" s="123"/>
      <c r="W282" s="145">
        <v>6820</v>
      </c>
      <c r="X282" s="145">
        <v>12500</v>
      </c>
      <c r="Y282" s="145">
        <v>14330</v>
      </c>
      <c r="Z282" s="142">
        <v>0.69</v>
      </c>
      <c r="AA282" s="142">
        <v>1.27</v>
      </c>
      <c r="AB282" s="142">
        <v>1.54</v>
      </c>
      <c r="AC282" s="142">
        <v>2.9</v>
      </c>
      <c r="AD282" s="142">
        <v>2.9</v>
      </c>
      <c r="AE282" s="142">
        <v>2.7</v>
      </c>
      <c r="AF282" s="123"/>
      <c r="AG282" s="145">
        <v>4550</v>
      </c>
      <c r="AH282" s="89"/>
      <c r="AI282" s="145">
        <v>11271</v>
      </c>
      <c r="AJ282" s="142">
        <v>0.55000000000000004</v>
      </c>
      <c r="AK282" s="57"/>
      <c r="AL282" s="142">
        <v>1.47</v>
      </c>
      <c r="AM282" s="142">
        <v>2.4</v>
      </c>
      <c r="AN282" s="57"/>
      <c r="AO282" s="142">
        <v>2.2000000000000002</v>
      </c>
      <c r="AP282" s="123"/>
      <c r="AQ282" s="146">
        <f t="shared" si="10"/>
        <v>0.51231818181818178</v>
      </c>
      <c r="AR282" s="146">
        <f t="shared" si="11"/>
        <v>0.78653175157013255</v>
      </c>
      <c r="AS282" s="123"/>
      <c r="AT282" s="143" t="s">
        <v>124</v>
      </c>
      <c r="AU282" s="143"/>
      <c r="AV282" s="148"/>
      <c r="AW282" s="96"/>
      <c r="AX282" s="121" t="s">
        <v>124</v>
      </c>
      <c r="AY282" s="128"/>
      <c r="AZ282" s="60"/>
      <c r="BA282" s="128"/>
      <c r="BB282" s="98"/>
      <c r="BC282" s="57"/>
      <c r="BD282" s="98"/>
      <c r="BE282" s="98"/>
      <c r="BF282" s="60"/>
      <c r="BG282" s="98"/>
    </row>
    <row r="283" spans="1:59" ht="12.75" x14ac:dyDescent="0.2">
      <c r="A283" s="103" t="s">
        <v>362</v>
      </c>
      <c r="B283" s="103"/>
      <c r="C283" s="130">
        <v>6236101</v>
      </c>
      <c r="D283" s="130" t="s">
        <v>479</v>
      </c>
      <c r="E283" s="130" t="s">
        <v>480</v>
      </c>
      <c r="F283" s="130">
        <v>10.199999999999999</v>
      </c>
      <c r="G283" s="130">
        <v>20</v>
      </c>
      <c r="H283" s="130">
        <v>12.5</v>
      </c>
      <c r="I283" s="103" t="s">
        <v>119</v>
      </c>
      <c r="J283" s="103" t="s">
        <v>120</v>
      </c>
      <c r="K283" s="103" t="s">
        <v>19</v>
      </c>
      <c r="L283" s="123"/>
      <c r="M283" s="145">
        <v>3070</v>
      </c>
      <c r="N283" s="145">
        <v>27600</v>
      </c>
      <c r="O283" s="145">
        <v>38900</v>
      </c>
      <c r="P283" s="142">
        <v>0.3</v>
      </c>
      <c r="Q283" s="142">
        <v>2.38</v>
      </c>
      <c r="R283" s="142">
        <v>4.0999999999999996</v>
      </c>
      <c r="S283" s="142">
        <v>3</v>
      </c>
      <c r="T283" s="142">
        <v>3.4</v>
      </c>
      <c r="U283" s="142">
        <v>2.8</v>
      </c>
      <c r="V283" s="123"/>
      <c r="W283" s="145">
        <v>2250</v>
      </c>
      <c r="X283" s="145">
        <v>16940</v>
      </c>
      <c r="Y283" s="145">
        <v>28020</v>
      </c>
      <c r="Z283" s="142">
        <v>0.26</v>
      </c>
      <c r="AA283" s="142">
        <v>1.92</v>
      </c>
      <c r="AB283" s="142">
        <v>3.42</v>
      </c>
      <c r="AC283" s="142">
        <v>2.6</v>
      </c>
      <c r="AD283" s="142">
        <v>2.6</v>
      </c>
      <c r="AE283" s="142">
        <v>2.4</v>
      </c>
      <c r="AF283" s="123"/>
      <c r="AG283" s="145">
        <v>1500</v>
      </c>
      <c r="AH283" s="89"/>
      <c r="AI283" s="145">
        <v>24220</v>
      </c>
      <c r="AJ283" s="142">
        <v>0.2</v>
      </c>
      <c r="AK283" s="57"/>
      <c r="AL283" s="142">
        <v>3.36</v>
      </c>
      <c r="AM283" s="142">
        <v>2.2000000000000002</v>
      </c>
      <c r="AN283" s="57"/>
      <c r="AO283" s="142">
        <v>2.1</v>
      </c>
      <c r="AP283" s="123"/>
      <c r="AQ283" s="146">
        <f t="shared" si="10"/>
        <v>0.62262210796915163</v>
      </c>
      <c r="AR283" s="146">
        <f t="shared" si="11"/>
        <v>0.86438258386866529</v>
      </c>
      <c r="AS283" s="123"/>
      <c r="AT283" s="143" t="s">
        <v>124</v>
      </c>
      <c r="AU283" s="143"/>
      <c r="AV283" s="148"/>
      <c r="AW283" s="96"/>
      <c r="AX283" s="121" t="s">
        <v>124</v>
      </c>
      <c r="AY283" s="128"/>
      <c r="AZ283" s="60"/>
      <c r="BA283" s="128"/>
      <c r="BB283" s="98"/>
      <c r="BC283" s="57"/>
      <c r="BD283" s="98"/>
      <c r="BE283" s="98"/>
      <c r="BF283" s="60"/>
      <c r="BG283" s="98"/>
    </row>
    <row r="284" spans="1:59" ht="12.75" x14ac:dyDescent="0.2">
      <c r="A284" s="103" t="s">
        <v>362</v>
      </c>
      <c r="B284" s="103"/>
      <c r="C284" s="130">
        <v>7484109</v>
      </c>
      <c r="D284" s="130" t="s">
        <v>481</v>
      </c>
      <c r="E284" s="130" t="s">
        <v>482</v>
      </c>
      <c r="F284" s="130">
        <v>10.8</v>
      </c>
      <c r="G284" s="130">
        <v>21.5</v>
      </c>
      <c r="H284" s="130">
        <v>13.3</v>
      </c>
      <c r="I284" s="103" t="s">
        <v>119</v>
      </c>
      <c r="J284" s="103" t="s">
        <v>120</v>
      </c>
      <c r="K284" s="103" t="s">
        <v>19</v>
      </c>
      <c r="L284" s="123"/>
      <c r="M284" s="145">
        <v>1023</v>
      </c>
      <c r="N284" s="145">
        <v>10800</v>
      </c>
      <c r="O284" s="145">
        <v>17061</v>
      </c>
      <c r="P284" s="142">
        <v>7.4999999999999997E-2</v>
      </c>
      <c r="Q284" s="142">
        <v>0.7</v>
      </c>
      <c r="R284" s="142">
        <v>1.43</v>
      </c>
      <c r="S284" s="142">
        <v>4</v>
      </c>
      <c r="T284" s="142">
        <v>4.5</v>
      </c>
      <c r="U284" s="142">
        <v>3.5</v>
      </c>
      <c r="V284" s="123"/>
      <c r="W284" s="145">
        <v>750</v>
      </c>
      <c r="X284" s="145">
        <v>6630</v>
      </c>
      <c r="Y284" s="145">
        <v>11080</v>
      </c>
      <c r="Z284" s="142">
        <v>0.06</v>
      </c>
      <c r="AA284" s="142">
        <v>0.56000000000000005</v>
      </c>
      <c r="AB284" s="142">
        <v>1.02</v>
      </c>
      <c r="AC284" s="142">
        <v>3.5</v>
      </c>
      <c r="AD284" s="142">
        <v>3.5</v>
      </c>
      <c r="AE284" s="142">
        <v>3.2</v>
      </c>
      <c r="AF284" s="123"/>
      <c r="AG284" s="145">
        <v>500</v>
      </c>
      <c r="AH284" s="89"/>
      <c r="AI284" s="145">
        <v>9570</v>
      </c>
      <c r="AJ284" s="142">
        <v>0.05</v>
      </c>
      <c r="AK284" s="57"/>
      <c r="AL284" s="142">
        <v>1</v>
      </c>
      <c r="AM284" s="142">
        <v>2.9</v>
      </c>
      <c r="AN284" s="57"/>
      <c r="AO284" s="142">
        <v>2.8</v>
      </c>
      <c r="AP284" s="123"/>
      <c r="AQ284" s="146">
        <f t="shared" si="10"/>
        <v>0.56092843326885877</v>
      </c>
      <c r="AR284" s="146">
        <f t="shared" si="11"/>
        <v>0.86371841155234652</v>
      </c>
      <c r="AS284" s="123"/>
      <c r="AT284" s="143" t="s">
        <v>143</v>
      </c>
      <c r="AU284" s="143" t="s">
        <v>483</v>
      </c>
      <c r="AV284" s="148" t="s">
        <v>366</v>
      </c>
      <c r="AW284" s="96"/>
      <c r="AX284" s="121" t="s">
        <v>124</v>
      </c>
      <c r="AY284" s="128"/>
      <c r="AZ284" s="60"/>
      <c r="BA284" s="128"/>
      <c r="BB284" s="98"/>
      <c r="BC284" s="57"/>
      <c r="BD284" s="98"/>
      <c r="BE284" s="98"/>
      <c r="BF284" s="60"/>
      <c r="BG284" s="98"/>
    </row>
    <row r="285" spans="1:59" ht="12.75" x14ac:dyDescent="0.2">
      <c r="A285" s="103" t="s">
        <v>362</v>
      </c>
      <c r="B285" s="103"/>
      <c r="C285" s="130">
        <v>7484110</v>
      </c>
      <c r="D285" s="130" t="s">
        <v>481</v>
      </c>
      <c r="E285" s="130" t="s">
        <v>484</v>
      </c>
      <c r="F285" s="130">
        <v>10.8</v>
      </c>
      <c r="G285" s="130">
        <v>21.5</v>
      </c>
      <c r="H285" s="130">
        <v>13.3</v>
      </c>
      <c r="I285" s="103" t="s">
        <v>119</v>
      </c>
      <c r="J285" s="103" t="s">
        <v>120</v>
      </c>
      <c r="K285" s="103" t="s">
        <v>19</v>
      </c>
      <c r="L285" s="123"/>
      <c r="M285" s="145">
        <v>1023</v>
      </c>
      <c r="N285" s="145">
        <v>10800</v>
      </c>
      <c r="O285" s="145">
        <v>17061</v>
      </c>
      <c r="P285" s="142">
        <v>7.0000000000000007E-2</v>
      </c>
      <c r="Q285" s="142">
        <v>0.7</v>
      </c>
      <c r="R285" s="142">
        <v>1.35</v>
      </c>
      <c r="S285" s="142">
        <v>4.3</v>
      </c>
      <c r="T285" s="142">
        <v>4.5</v>
      </c>
      <c r="U285" s="142">
        <v>3.7</v>
      </c>
      <c r="V285" s="123"/>
      <c r="W285" s="145">
        <v>750</v>
      </c>
      <c r="X285" s="145">
        <v>6630</v>
      </c>
      <c r="Y285" s="145">
        <v>11080</v>
      </c>
      <c r="Z285" s="142">
        <v>0.06</v>
      </c>
      <c r="AA285" s="142">
        <v>0.56000000000000005</v>
      </c>
      <c r="AB285" s="142">
        <v>1.02</v>
      </c>
      <c r="AC285" s="142">
        <v>3.5</v>
      </c>
      <c r="AD285" s="142">
        <v>3.5</v>
      </c>
      <c r="AE285" s="142">
        <v>3.2</v>
      </c>
      <c r="AF285" s="123"/>
      <c r="AG285" s="145">
        <v>500</v>
      </c>
      <c r="AH285" s="89"/>
      <c r="AI285" s="145">
        <v>9570</v>
      </c>
      <c r="AJ285" s="142">
        <v>0.05</v>
      </c>
      <c r="AK285" s="57"/>
      <c r="AL285" s="142">
        <v>1</v>
      </c>
      <c r="AM285" s="142">
        <v>2.9</v>
      </c>
      <c r="AN285" s="57"/>
      <c r="AO285" s="142">
        <v>2.8</v>
      </c>
      <c r="AP285" s="123"/>
      <c r="AQ285" s="146">
        <f t="shared" si="10"/>
        <v>0.56092843326885877</v>
      </c>
      <c r="AR285" s="146">
        <f t="shared" si="11"/>
        <v>0.86371841155234652</v>
      </c>
      <c r="AS285" s="123"/>
      <c r="AT285" s="143" t="s">
        <v>143</v>
      </c>
      <c r="AU285" s="143" t="s">
        <v>483</v>
      </c>
      <c r="AV285" s="148" t="s">
        <v>366</v>
      </c>
      <c r="AW285" s="96"/>
      <c r="AX285" s="121" t="s">
        <v>124</v>
      </c>
      <c r="AY285" s="128"/>
      <c r="AZ285" s="60"/>
      <c r="BA285" s="128"/>
      <c r="BB285" s="98"/>
      <c r="BC285" s="57"/>
      <c r="BD285" s="98"/>
      <c r="BE285" s="98"/>
      <c r="BF285" s="60"/>
      <c r="BG285" s="98"/>
    </row>
    <row r="286" spans="1:59" ht="12.75" x14ac:dyDescent="0.2">
      <c r="A286" s="103" t="s">
        <v>362</v>
      </c>
      <c r="B286" s="103"/>
      <c r="C286" s="130">
        <v>7484111</v>
      </c>
      <c r="D286" s="130" t="s">
        <v>485</v>
      </c>
      <c r="E286" s="130" t="s">
        <v>486</v>
      </c>
      <c r="F286" s="130">
        <v>11</v>
      </c>
      <c r="G286" s="130">
        <v>21.5</v>
      </c>
      <c r="H286" s="130">
        <v>12.5</v>
      </c>
      <c r="I286" s="103" t="s">
        <v>119</v>
      </c>
      <c r="J286" s="103" t="s">
        <v>120</v>
      </c>
      <c r="K286" s="103" t="s">
        <v>19</v>
      </c>
      <c r="L286" s="123"/>
      <c r="M286" s="145">
        <v>1023</v>
      </c>
      <c r="N286" s="145">
        <v>13300</v>
      </c>
      <c r="O286" s="145">
        <v>22178</v>
      </c>
      <c r="P286" s="142">
        <v>0.08</v>
      </c>
      <c r="Q286" s="142">
        <v>1</v>
      </c>
      <c r="R286" s="142">
        <v>1.9</v>
      </c>
      <c r="S286" s="142">
        <v>3.7</v>
      </c>
      <c r="T286" s="142">
        <v>3.9</v>
      </c>
      <c r="U286" s="142">
        <v>3.4</v>
      </c>
      <c r="V286" s="123"/>
      <c r="W286" s="145">
        <v>750</v>
      </c>
      <c r="X286" s="145">
        <v>8160</v>
      </c>
      <c r="Y286" s="145">
        <v>13500</v>
      </c>
      <c r="Z286" s="142">
        <v>7.0000000000000007E-2</v>
      </c>
      <c r="AA286" s="142">
        <v>0.81</v>
      </c>
      <c r="AB286" s="142">
        <v>1.44</v>
      </c>
      <c r="AC286" s="142">
        <v>3</v>
      </c>
      <c r="AD286" s="142">
        <v>3</v>
      </c>
      <c r="AE286" s="142">
        <v>2.7</v>
      </c>
      <c r="AF286" s="123"/>
      <c r="AG286" s="145">
        <v>500</v>
      </c>
      <c r="AH286" s="89"/>
      <c r="AI286" s="145">
        <v>11670</v>
      </c>
      <c r="AJ286" s="142">
        <v>5.3999999999999999E-2</v>
      </c>
      <c r="AK286" s="57"/>
      <c r="AL286" s="142">
        <v>1.41</v>
      </c>
      <c r="AM286" s="142">
        <v>2.7</v>
      </c>
      <c r="AN286" s="57"/>
      <c r="AO286" s="142">
        <v>2.4</v>
      </c>
      <c r="AP286" s="123"/>
      <c r="AQ286" s="146">
        <f t="shared" si="10"/>
        <v>0.52619713229326359</v>
      </c>
      <c r="AR286" s="146">
        <f t="shared" si="11"/>
        <v>0.86444444444444446</v>
      </c>
      <c r="AS286" s="123"/>
      <c r="AT286" s="143" t="s">
        <v>143</v>
      </c>
      <c r="AU286" s="143" t="s">
        <v>483</v>
      </c>
      <c r="AV286" s="148" t="s">
        <v>366</v>
      </c>
      <c r="AW286" s="96"/>
      <c r="AX286" s="121" t="s">
        <v>124</v>
      </c>
      <c r="AY286" s="128"/>
      <c r="AZ286" s="60"/>
      <c r="BA286" s="128"/>
      <c r="BB286" s="98"/>
      <c r="BC286" s="57"/>
      <c r="BD286" s="98"/>
      <c r="BE286" s="98"/>
      <c r="BF286" s="60"/>
      <c r="BG286" s="98"/>
    </row>
    <row r="287" spans="1:59" ht="12.75" x14ac:dyDescent="0.2">
      <c r="A287" s="103" t="s">
        <v>362</v>
      </c>
      <c r="B287" s="103"/>
      <c r="C287" s="130">
        <v>7484112</v>
      </c>
      <c r="D287" s="130" t="s">
        <v>485</v>
      </c>
      <c r="E287" s="130" t="s">
        <v>487</v>
      </c>
      <c r="F287" s="130">
        <v>11</v>
      </c>
      <c r="G287" s="130">
        <v>21.5</v>
      </c>
      <c r="H287" s="130">
        <v>12.5</v>
      </c>
      <c r="I287" s="103" t="s">
        <v>119</v>
      </c>
      <c r="J287" s="103" t="s">
        <v>120</v>
      </c>
      <c r="K287" s="103" t="s">
        <v>19</v>
      </c>
      <c r="L287" s="123"/>
      <c r="M287" s="145">
        <v>1023</v>
      </c>
      <c r="N287" s="145">
        <v>13300</v>
      </c>
      <c r="O287" s="145">
        <v>22178</v>
      </c>
      <c r="P287" s="142">
        <v>0.08</v>
      </c>
      <c r="Q287" s="142">
        <v>1</v>
      </c>
      <c r="R287" s="142">
        <v>1.9</v>
      </c>
      <c r="S287" s="142">
        <v>3.7</v>
      </c>
      <c r="T287" s="142">
        <v>3.9</v>
      </c>
      <c r="U287" s="142">
        <v>3.4</v>
      </c>
      <c r="V287" s="123"/>
      <c r="W287" s="145">
        <v>750</v>
      </c>
      <c r="X287" s="145">
        <v>8160</v>
      </c>
      <c r="Y287" s="145">
        <v>13500</v>
      </c>
      <c r="Z287" s="142">
        <v>7.0000000000000007E-2</v>
      </c>
      <c r="AA287" s="142">
        <v>0.81</v>
      </c>
      <c r="AB287" s="142">
        <v>1.44</v>
      </c>
      <c r="AC287" s="142">
        <v>3</v>
      </c>
      <c r="AD287" s="142">
        <v>3</v>
      </c>
      <c r="AE287" s="142">
        <v>2.7</v>
      </c>
      <c r="AF287" s="123"/>
      <c r="AG287" s="145">
        <v>500</v>
      </c>
      <c r="AH287" s="89"/>
      <c r="AI287" s="145">
        <v>11670</v>
      </c>
      <c r="AJ287" s="142">
        <v>5.3999999999999999E-2</v>
      </c>
      <c r="AK287" s="57"/>
      <c r="AL287" s="142">
        <v>1.41</v>
      </c>
      <c r="AM287" s="142">
        <v>2.7</v>
      </c>
      <c r="AN287" s="57"/>
      <c r="AO287" s="142">
        <v>2.4</v>
      </c>
      <c r="AP287" s="123"/>
      <c r="AQ287" s="146">
        <f t="shared" si="10"/>
        <v>0.52619713229326359</v>
      </c>
      <c r="AR287" s="146">
        <f t="shared" si="11"/>
        <v>0.86444444444444446</v>
      </c>
      <c r="AS287" s="123"/>
      <c r="AT287" s="143" t="s">
        <v>143</v>
      </c>
      <c r="AU287" s="143" t="s">
        <v>483</v>
      </c>
      <c r="AV287" s="148" t="s">
        <v>366</v>
      </c>
      <c r="AW287" s="96"/>
      <c r="AX287" s="121" t="s">
        <v>124</v>
      </c>
      <c r="AY287" s="128"/>
      <c r="AZ287" s="60"/>
      <c r="BA287" s="128"/>
      <c r="BB287" s="98"/>
      <c r="BC287" s="57"/>
      <c r="BD287" s="98"/>
      <c r="BE287" s="98"/>
      <c r="BF287" s="60"/>
      <c r="BG287" s="98"/>
    </row>
    <row r="288" spans="1:59" ht="12.75" x14ac:dyDescent="0.2">
      <c r="A288" s="103" t="s">
        <v>362</v>
      </c>
      <c r="B288" s="103"/>
      <c r="C288" s="130">
        <v>7012586</v>
      </c>
      <c r="D288" s="130" t="s">
        <v>488</v>
      </c>
      <c r="E288" s="130" t="s">
        <v>489</v>
      </c>
      <c r="F288" s="130">
        <v>11</v>
      </c>
      <c r="G288" s="130">
        <v>21.5</v>
      </c>
      <c r="H288" s="130">
        <v>12.5</v>
      </c>
      <c r="I288" s="103" t="s">
        <v>119</v>
      </c>
      <c r="J288" s="103" t="s">
        <v>120</v>
      </c>
      <c r="K288" s="103" t="s">
        <v>19</v>
      </c>
      <c r="L288" s="123"/>
      <c r="M288" s="145">
        <v>3070</v>
      </c>
      <c r="N288" s="145">
        <v>27000</v>
      </c>
      <c r="O288" s="145">
        <v>38898</v>
      </c>
      <c r="P288" s="142">
        <v>0.3</v>
      </c>
      <c r="Q288" s="142">
        <v>2.38</v>
      </c>
      <c r="R288" s="142">
        <v>4.0999999999999996</v>
      </c>
      <c r="S288" s="142">
        <v>3</v>
      </c>
      <c r="T288" s="142">
        <v>3.3</v>
      </c>
      <c r="U288" s="142">
        <v>2.8</v>
      </c>
      <c r="V288" s="123"/>
      <c r="W288" s="145">
        <v>2250</v>
      </c>
      <c r="X288" s="145">
        <v>16570</v>
      </c>
      <c r="Y288" s="145">
        <v>27410</v>
      </c>
      <c r="Z288" s="142">
        <v>0.26</v>
      </c>
      <c r="AA288" s="142">
        <v>1.92</v>
      </c>
      <c r="AB288" s="142">
        <v>3.42</v>
      </c>
      <c r="AC288" s="142">
        <v>2.5</v>
      </c>
      <c r="AD288" s="142">
        <v>2.5</v>
      </c>
      <c r="AE288" s="142">
        <v>2.2999999999999998</v>
      </c>
      <c r="AF288" s="123"/>
      <c r="AG288" s="145">
        <v>1500</v>
      </c>
      <c r="AH288" s="89"/>
      <c r="AI288" s="145">
        <v>23690</v>
      </c>
      <c r="AJ288" s="142">
        <v>0.2</v>
      </c>
      <c r="AK288" s="57"/>
      <c r="AL288" s="142">
        <v>3.36</v>
      </c>
      <c r="AM288" s="142">
        <v>2.2000000000000002</v>
      </c>
      <c r="AN288" s="57"/>
      <c r="AO288" s="142">
        <v>2.1</v>
      </c>
      <c r="AP288" s="123"/>
      <c r="AQ288" s="146">
        <f t="shared" si="10"/>
        <v>0.60902874183762656</v>
      </c>
      <c r="AR288" s="146">
        <f t="shared" si="11"/>
        <v>0.86428310835461508</v>
      </c>
      <c r="AS288" s="123"/>
      <c r="AT288" s="143" t="s">
        <v>124</v>
      </c>
      <c r="AU288" s="143"/>
      <c r="AV288" s="148"/>
      <c r="AW288" s="96"/>
      <c r="AX288" s="121" t="s">
        <v>124</v>
      </c>
      <c r="AY288" s="128"/>
      <c r="AZ288" s="60"/>
      <c r="BA288" s="128"/>
      <c r="BB288" s="98"/>
      <c r="BC288" s="57"/>
      <c r="BD288" s="98"/>
      <c r="BE288" s="98"/>
      <c r="BF288" s="60"/>
      <c r="BG288" s="98"/>
    </row>
    <row r="289" spans="1:59" ht="12.75" x14ac:dyDescent="0.2">
      <c r="A289" s="103" t="s">
        <v>362</v>
      </c>
      <c r="B289" s="103"/>
      <c r="C289" s="130">
        <v>7947563</v>
      </c>
      <c r="D289" s="130" t="s">
        <v>490</v>
      </c>
      <c r="E289" s="130" t="s">
        <v>491</v>
      </c>
      <c r="F289" s="130">
        <v>12</v>
      </c>
      <c r="G289" s="130">
        <v>27.5</v>
      </c>
      <c r="H289" s="130">
        <v>15.65</v>
      </c>
      <c r="I289" s="103" t="s">
        <v>119</v>
      </c>
      <c r="J289" s="103" t="s">
        <v>120</v>
      </c>
      <c r="K289" s="103" t="s">
        <v>19</v>
      </c>
      <c r="L289" s="123"/>
      <c r="M289" s="145">
        <v>1023</v>
      </c>
      <c r="N289" s="145">
        <v>11000</v>
      </c>
      <c r="O289" s="145">
        <v>20472</v>
      </c>
      <c r="P289" s="142">
        <v>7.0000000000000007E-2</v>
      </c>
      <c r="Q289" s="142">
        <v>0.71</v>
      </c>
      <c r="R289" s="142">
        <v>1.32</v>
      </c>
      <c r="S289" s="142">
        <v>4.3</v>
      </c>
      <c r="T289" s="142">
        <v>4.5</v>
      </c>
      <c r="U289" s="142">
        <v>4.5</v>
      </c>
      <c r="V289" s="123"/>
      <c r="W289" s="145">
        <v>597</v>
      </c>
      <c r="X289" s="145">
        <v>6750</v>
      </c>
      <c r="Y289" s="145">
        <v>11940</v>
      </c>
      <c r="Z289" s="142">
        <v>0.06</v>
      </c>
      <c r="AA289" s="142">
        <v>0.56999999999999995</v>
      </c>
      <c r="AB289" s="142">
        <v>1.1599999999999999</v>
      </c>
      <c r="AC289" s="142">
        <v>2.9</v>
      </c>
      <c r="AD289" s="142">
        <v>3.5</v>
      </c>
      <c r="AE289" s="142">
        <v>3</v>
      </c>
      <c r="AF289" s="123"/>
      <c r="AG289" s="145">
        <v>561</v>
      </c>
      <c r="AH289" s="89"/>
      <c r="AI289" s="145">
        <v>11220</v>
      </c>
      <c r="AJ289" s="142">
        <v>0.06</v>
      </c>
      <c r="AK289" s="57"/>
      <c r="AL289" s="142">
        <v>1.1399999999999999</v>
      </c>
      <c r="AM289" s="142">
        <v>2.7</v>
      </c>
      <c r="AN289" s="57"/>
      <c r="AO289" s="142">
        <v>2.9</v>
      </c>
      <c r="AP289" s="123"/>
      <c r="AQ289" s="146">
        <f t="shared" si="10"/>
        <v>0.54806565064478308</v>
      </c>
      <c r="AR289" s="146">
        <f t="shared" si="11"/>
        <v>0.93969849246231152</v>
      </c>
      <c r="AS289" s="123"/>
      <c r="AT289" s="143" t="s">
        <v>143</v>
      </c>
      <c r="AU289" s="143" t="s">
        <v>483</v>
      </c>
      <c r="AV289" s="148" t="s">
        <v>366</v>
      </c>
      <c r="AW289" s="96"/>
      <c r="AX289" s="121" t="s">
        <v>124</v>
      </c>
      <c r="AY289" s="128"/>
      <c r="AZ289" s="60"/>
      <c r="BA289" s="128"/>
      <c r="BB289" s="98"/>
      <c r="BC289" s="57"/>
      <c r="BD289" s="98"/>
      <c r="BE289" s="98"/>
      <c r="BF289" s="60"/>
      <c r="BG289" s="98"/>
    </row>
    <row r="290" spans="1:59" ht="12.75" x14ac:dyDescent="0.2">
      <c r="A290" s="103" t="s">
        <v>362</v>
      </c>
      <c r="B290" s="103"/>
      <c r="C290" s="130">
        <v>7849625</v>
      </c>
      <c r="D290" s="130" t="s">
        <v>492</v>
      </c>
      <c r="E290" s="130" t="s">
        <v>493</v>
      </c>
      <c r="F290" s="130">
        <v>12</v>
      </c>
      <c r="G290" s="130">
        <v>25.5</v>
      </c>
      <c r="H290" s="130">
        <v>13.8</v>
      </c>
      <c r="I290" s="103" t="s">
        <v>119</v>
      </c>
      <c r="J290" s="103" t="s">
        <v>120</v>
      </c>
      <c r="K290" s="103" t="s">
        <v>19</v>
      </c>
      <c r="L290" s="123"/>
      <c r="M290" s="145">
        <v>1023</v>
      </c>
      <c r="N290" s="145">
        <v>12000</v>
      </c>
      <c r="O290" s="145">
        <v>22178</v>
      </c>
      <c r="P290" s="142">
        <v>0.06</v>
      </c>
      <c r="Q290" s="142">
        <v>0.75</v>
      </c>
      <c r="R290" s="142">
        <v>1.39</v>
      </c>
      <c r="S290" s="142">
        <v>5</v>
      </c>
      <c r="T290" s="142">
        <v>4.7</v>
      </c>
      <c r="U290" s="142">
        <v>4.7</v>
      </c>
      <c r="V290" s="123"/>
      <c r="W290" s="145">
        <v>676</v>
      </c>
      <c r="X290" s="145">
        <v>7360</v>
      </c>
      <c r="Y290" s="145">
        <v>14650</v>
      </c>
      <c r="Z290" s="142">
        <v>7.0000000000000007E-2</v>
      </c>
      <c r="AA290" s="142">
        <v>0.61</v>
      </c>
      <c r="AB290" s="142">
        <v>1.5</v>
      </c>
      <c r="AC290" s="142">
        <v>2.8</v>
      </c>
      <c r="AD290" s="142">
        <v>3.5</v>
      </c>
      <c r="AE290" s="142">
        <v>2.9</v>
      </c>
      <c r="AF290" s="123"/>
      <c r="AG290" s="145">
        <v>633</v>
      </c>
      <c r="AH290" s="89"/>
      <c r="AI290" s="145">
        <v>13720</v>
      </c>
      <c r="AJ290" s="142">
        <v>7.0000000000000007E-2</v>
      </c>
      <c r="AK290" s="57"/>
      <c r="AL290" s="142">
        <v>1.47</v>
      </c>
      <c r="AM290" s="142">
        <v>2.7</v>
      </c>
      <c r="AN290" s="57"/>
      <c r="AO290" s="142">
        <v>2.7</v>
      </c>
      <c r="AP290" s="123"/>
      <c r="AQ290" s="146">
        <f t="shared" si="10"/>
        <v>0.61863107584092347</v>
      </c>
      <c r="AR290" s="146">
        <f t="shared" si="11"/>
        <v>0.93651877133105799</v>
      </c>
      <c r="AS290" s="123"/>
      <c r="AT290" s="143" t="s">
        <v>143</v>
      </c>
      <c r="AU290" s="143" t="s">
        <v>483</v>
      </c>
      <c r="AV290" s="148" t="s">
        <v>366</v>
      </c>
      <c r="AW290" s="96"/>
      <c r="AX290" s="121" t="s">
        <v>124</v>
      </c>
      <c r="AY290" s="128"/>
      <c r="AZ290" s="60"/>
      <c r="BA290" s="128"/>
      <c r="BB290" s="98"/>
      <c r="BC290" s="57"/>
      <c r="BD290" s="98"/>
      <c r="BE290" s="98"/>
      <c r="BF290" s="60"/>
      <c r="BG290" s="98"/>
    </row>
    <row r="291" spans="1:59" ht="12.75" x14ac:dyDescent="0.2">
      <c r="A291" s="52" t="s">
        <v>494</v>
      </c>
      <c r="B291" s="52"/>
      <c r="C291" s="78">
        <v>9680935</v>
      </c>
      <c r="D291" s="78" t="s">
        <v>495</v>
      </c>
      <c r="E291" s="78" t="s">
        <v>496</v>
      </c>
      <c r="F291" s="78">
        <v>12.5</v>
      </c>
      <c r="G291" s="78">
        <v>24</v>
      </c>
      <c r="H291" s="78">
        <v>13.5</v>
      </c>
      <c r="I291" s="52" t="s">
        <v>119</v>
      </c>
      <c r="J291" s="52" t="s">
        <v>120</v>
      </c>
      <c r="K291" s="52" t="s">
        <v>19</v>
      </c>
      <c r="L291" s="53"/>
      <c r="M291" s="79">
        <v>3070</v>
      </c>
      <c r="N291" s="79">
        <v>18000</v>
      </c>
      <c r="O291" s="79">
        <v>25200</v>
      </c>
      <c r="P291" s="80">
        <v>0.38</v>
      </c>
      <c r="Q291" s="80">
        <v>1.385</v>
      </c>
      <c r="R291" s="80">
        <v>1.99</v>
      </c>
      <c r="S291" s="80">
        <v>2.3677057497368419</v>
      </c>
      <c r="T291" s="80">
        <v>3.808865891696751</v>
      </c>
      <c r="U291" s="80">
        <v>3.7112517407035175</v>
      </c>
      <c r="V291" s="53"/>
      <c r="W291" s="79">
        <v>1810</v>
      </c>
      <c r="X291" s="79">
        <v>11000</v>
      </c>
      <c r="Y291" s="79">
        <v>20970</v>
      </c>
      <c r="Z291" s="80">
        <v>0.36</v>
      </c>
      <c r="AA291" s="80">
        <v>1.1200000000000001</v>
      </c>
      <c r="AB291" s="80">
        <v>2.2000000000000002</v>
      </c>
      <c r="AC291" s="80">
        <v>1.4734962130555553</v>
      </c>
      <c r="AD291" s="80">
        <v>2.8783765803571431</v>
      </c>
      <c r="AE291" s="80">
        <v>2.7935001535909092</v>
      </c>
      <c r="AF291" s="53"/>
      <c r="AG291" s="79">
        <v>1350</v>
      </c>
      <c r="AH291" s="87"/>
      <c r="AI291" s="79">
        <v>18940</v>
      </c>
      <c r="AJ291" s="80">
        <v>0.34</v>
      </c>
      <c r="AK291" s="70"/>
      <c r="AL291" s="80">
        <v>2.16</v>
      </c>
      <c r="AM291" s="80">
        <v>1.1636645426470589</v>
      </c>
      <c r="AN291" s="70"/>
      <c r="AO291" s="80">
        <v>2.569799104537037</v>
      </c>
      <c r="AP291" s="53"/>
      <c r="AQ291" s="58">
        <v>0.75158730158730158</v>
      </c>
      <c r="AR291" s="58">
        <v>0.90319504053409638</v>
      </c>
      <c r="AS291" s="53"/>
      <c r="AT291" s="136" t="s">
        <v>497</v>
      </c>
      <c r="AU291" s="136" t="s">
        <v>498</v>
      </c>
      <c r="AV291" s="59" t="s">
        <v>366</v>
      </c>
      <c r="AW291" s="53"/>
      <c r="AX291" s="72" t="s">
        <v>124</v>
      </c>
      <c r="AY291" s="83"/>
      <c r="AZ291" s="73"/>
      <c r="BA291" s="83"/>
      <c r="BB291" s="55"/>
      <c r="BC291" s="70"/>
      <c r="BD291" s="55"/>
      <c r="BE291" s="55"/>
      <c r="BF291" s="73"/>
      <c r="BG291" s="55"/>
    </row>
    <row r="292" spans="1:59" ht="12.75" x14ac:dyDescent="0.2">
      <c r="A292" s="52" t="s">
        <v>494</v>
      </c>
      <c r="B292" s="52"/>
      <c r="C292" s="78">
        <v>9680934</v>
      </c>
      <c r="D292" s="78" t="s">
        <v>499</v>
      </c>
      <c r="E292" s="78" t="s">
        <v>500</v>
      </c>
      <c r="F292" s="78">
        <v>12</v>
      </c>
      <c r="G292" s="78">
        <v>22</v>
      </c>
      <c r="H292" s="78">
        <v>12.5</v>
      </c>
      <c r="I292" s="52" t="s">
        <v>119</v>
      </c>
      <c r="J292" s="52" t="s">
        <v>120</v>
      </c>
      <c r="K292" s="52" t="s">
        <v>19</v>
      </c>
      <c r="L292" s="53"/>
      <c r="M292" s="79">
        <v>3070</v>
      </c>
      <c r="N292" s="79">
        <v>22000</v>
      </c>
      <c r="O292" s="79">
        <v>32000</v>
      </c>
      <c r="P292" s="80">
        <v>0.38</v>
      </c>
      <c r="Q292" s="80">
        <v>1.79</v>
      </c>
      <c r="R292" s="80">
        <v>2.71</v>
      </c>
      <c r="S292" s="80">
        <v>2.3677057497368419</v>
      </c>
      <c r="T292" s="80">
        <v>3.6019908044692737</v>
      </c>
      <c r="U292" s="80">
        <v>3.4606178007380071</v>
      </c>
      <c r="V292" s="53"/>
      <c r="W292" s="79">
        <v>1810</v>
      </c>
      <c r="X292" s="79">
        <v>13500</v>
      </c>
      <c r="Y292" s="79">
        <v>25640</v>
      </c>
      <c r="Z292" s="80">
        <v>0.36</v>
      </c>
      <c r="AA292" s="80">
        <v>1.44</v>
      </c>
      <c r="AB292" s="80">
        <v>2.84</v>
      </c>
      <c r="AC292" s="80">
        <v>1.4734962130555553</v>
      </c>
      <c r="AD292" s="80">
        <v>2.7475412812500002</v>
      </c>
      <c r="AE292" s="80">
        <v>2.6458951530985915</v>
      </c>
      <c r="AF292" s="53"/>
      <c r="AG292" s="79">
        <v>1350</v>
      </c>
      <c r="AH292" s="87"/>
      <c r="AI292" s="79">
        <v>22600</v>
      </c>
      <c r="AJ292" s="80">
        <v>0.34</v>
      </c>
      <c r="AK292" s="70"/>
      <c r="AL292" s="80">
        <v>2.79</v>
      </c>
      <c r="AM292" s="80">
        <v>1.1636645426470589</v>
      </c>
      <c r="AN292" s="70"/>
      <c r="AO292" s="80">
        <v>2.3739807103942652</v>
      </c>
      <c r="AP292" s="53"/>
      <c r="AQ292" s="58">
        <v>0.70625000000000004</v>
      </c>
      <c r="AR292" s="58">
        <v>0.88143525741029638</v>
      </c>
      <c r="AS292" s="53"/>
      <c r="AT292" s="136" t="s">
        <v>497</v>
      </c>
      <c r="AU292" s="136" t="s">
        <v>498</v>
      </c>
      <c r="AV292" s="59" t="s">
        <v>366</v>
      </c>
      <c r="AW292" s="53"/>
      <c r="AX292" s="72" t="s">
        <v>124</v>
      </c>
      <c r="AY292" s="83"/>
      <c r="AZ292" s="73"/>
      <c r="BA292" s="83"/>
      <c r="BB292" s="55"/>
      <c r="BC292" s="70"/>
      <c r="BD292" s="55"/>
      <c r="BE292" s="55"/>
      <c r="BF292" s="73"/>
      <c r="BG292" s="55"/>
    </row>
    <row r="293" spans="1:59" ht="12.75" x14ac:dyDescent="0.2">
      <c r="A293" s="95" t="s">
        <v>36</v>
      </c>
      <c r="B293" s="103"/>
      <c r="C293" s="95">
        <v>4908219</v>
      </c>
      <c r="D293" s="95" t="s">
        <v>501</v>
      </c>
      <c r="E293" s="103" t="s">
        <v>502</v>
      </c>
      <c r="F293" s="95">
        <v>10</v>
      </c>
      <c r="G293" s="95">
        <v>26</v>
      </c>
      <c r="H293" s="95">
        <v>15.5</v>
      </c>
      <c r="I293" s="95" t="s">
        <v>119</v>
      </c>
      <c r="J293" s="103" t="s">
        <v>120</v>
      </c>
      <c r="K293" s="103" t="s">
        <v>19</v>
      </c>
      <c r="L293" s="96"/>
      <c r="M293" s="128">
        <v>3000</v>
      </c>
      <c r="N293" s="128">
        <v>10900</v>
      </c>
      <c r="O293" s="128">
        <v>18000</v>
      </c>
      <c r="P293" s="98">
        <v>0.15</v>
      </c>
      <c r="Q293" s="98">
        <v>0.71</v>
      </c>
      <c r="R293" s="98">
        <v>2.25</v>
      </c>
      <c r="S293" s="98">
        <v>5.0599999999999996</v>
      </c>
      <c r="T293" s="98">
        <v>4.5</v>
      </c>
      <c r="U293" s="98">
        <v>2.34</v>
      </c>
      <c r="V293" s="96"/>
      <c r="W293" s="128">
        <v>1700</v>
      </c>
      <c r="X293" s="128">
        <v>6700</v>
      </c>
      <c r="Y293" s="128">
        <v>12500</v>
      </c>
      <c r="Z293" s="98">
        <v>0.11</v>
      </c>
      <c r="AA293" s="98">
        <v>0.65</v>
      </c>
      <c r="AB293" s="98">
        <v>1.73</v>
      </c>
      <c r="AC293" s="98">
        <v>4.53</v>
      </c>
      <c r="AD293" s="98">
        <v>3.02</v>
      </c>
      <c r="AE293" s="98">
        <v>2.12</v>
      </c>
      <c r="AF293" s="96"/>
      <c r="AG293" s="128">
        <v>1200</v>
      </c>
      <c r="AH293" s="89"/>
      <c r="AI293" s="128">
        <v>10900</v>
      </c>
      <c r="AJ293" s="98">
        <v>0.08</v>
      </c>
      <c r="AK293" s="57"/>
      <c r="AL293" s="98">
        <v>1.46</v>
      </c>
      <c r="AM293" s="98">
        <v>4.4000000000000004</v>
      </c>
      <c r="AN293" s="57"/>
      <c r="AO293" s="98">
        <v>2.19</v>
      </c>
      <c r="AP293" s="96"/>
      <c r="AQ293" s="102">
        <f t="shared" ref="AQ293:AQ304" si="12">AI293/O293</f>
        <v>0.60555555555555551</v>
      </c>
      <c r="AR293" s="102">
        <f t="shared" ref="AR293:AR304" si="13">AI293/Y293</f>
        <v>0.872</v>
      </c>
      <c r="AS293" s="96"/>
      <c r="AT293" s="95" t="s">
        <v>503</v>
      </c>
      <c r="AU293" s="95" t="s">
        <v>504</v>
      </c>
      <c r="AV293" s="119" t="s">
        <v>505</v>
      </c>
      <c r="AW293" s="96"/>
      <c r="AX293" s="121" t="s">
        <v>124</v>
      </c>
      <c r="AY293" s="128"/>
      <c r="AZ293" s="60"/>
      <c r="BA293" s="128"/>
      <c r="BB293" s="98"/>
      <c r="BC293" s="57"/>
      <c r="BD293" s="98"/>
      <c r="BE293" s="98"/>
      <c r="BF293" s="60"/>
      <c r="BG293" s="98"/>
    </row>
    <row r="294" spans="1:59" s="201" customFormat="1" ht="25.5" customHeight="1" x14ac:dyDescent="0.2">
      <c r="A294" s="191" t="s">
        <v>36</v>
      </c>
      <c r="B294" s="192"/>
      <c r="C294" s="191">
        <v>4217888</v>
      </c>
      <c r="D294" s="191" t="s">
        <v>37</v>
      </c>
      <c r="E294" s="192" t="s">
        <v>506</v>
      </c>
      <c r="F294" s="191">
        <v>10.3</v>
      </c>
      <c r="G294" s="191">
        <v>20.2</v>
      </c>
      <c r="H294" s="191">
        <v>14.2</v>
      </c>
      <c r="I294" s="191" t="s">
        <v>119</v>
      </c>
      <c r="J294" s="192" t="s">
        <v>120</v>
      </c>
      <c r="K294" s="192" t="s">
        <v>19</v>
      </c>
      <c r="L294" s="193"/>
      <c r="M294" s="194">
        <v>7500</v>
      </c>
      <c r="N294" s="194">
        <v>21600</v>
      </c>
      <c r="O294" s="194">
        <v>29700</v>
      </c>
      <c r="P294" s="195">
        <v>0.52</v>
      </c>
      <c r="Q294" s="195">
        <v>1.54</v>
      </c>
      <c r="R294" s="195">
        <v>2.42</v>
      </c>
      <c r="S294" s="195">
        <v>4.2300000000000004</v>
      </c>
      <c r="T294" s="195">
        <v>4.1100000000000003</v>
      </c>
      <c r="U294" s="195">
        <v>3.6</v>
      </c>
      <c r="V294" s="193"/>
      <c r="W294" s="194">
        <v>4300</v>
      </c>
      <c r="X294" s="194">
        <v>11700</v>
      </c>
      <c r="Y294" s="194">
        <v>25850</v>
      </c>
      <c r="Z294" s="195">
        <v>0.37</v>
      </c>
      <c r="AA294" s="195">
        <v>1.24</v>
      </c>
      <c r="AB294" s="195">
        <v>3.28</v>
      </c>
      <c r="AC294" s="195">
        <v>3.41</v>
      </c>
      <c r="AD294" s="195">
        <v>2.76</v>
      </c>
      <c r="AE294" s="195">
        <v>2.31</v>
      </c>
      <c r="AF294" s="193"/>
      <c r="AG294" s="194">
        <v>3000</v>
      </c>
      <c r="AH294" s="196"/>
      <c r="AI294" s="194">
        <v>21830</v>
      </c>
      <c r="AJ294" s="195">
        <v>0.28000000000000003</v>
      </c>
      <c r="AK294" s="197"/>
      <c r="AL294" s="195">
        <v>3.15</v>
      </c>
      <c r="AM294" s="195">
        <v>3.14</v>
      </c>
      <c r="AN294" s="197"/>
      <c r="AO294" s="195">
        <v>2.0299999999999998</v>
      </c>
      <c r="AP294" s="193"/>
      <c r="AQ294" s="198">
        <f t="shared" si="12"/>
        <v>0.73501683501683501</v>
      </c>
      <c r="AR294" s="198">
        <f t="shared" si="13"/>
        <v>0.84448742746615091</v>
      </c>
      <c r="AS294" s="193"/>
      <c r="AT294" s="191" t="s">
        <v>507</v>
      </c>
      <c r="AU294" s="191" t="s">
        <v>508</v>
      </c>
      <c r="AV294" s="199" t="s">
        <v>505</v>
      </c>
      <c r="AW294" s="193"/>
      <c r="AX294" s="200">
        <v>4</v>
      </c>
      <c r="AY294" s="194">
        <v>3000</v>
      </c>
      <c r="AZ294" s="196"/>
      <c r="BA294" s="194">
        <v>21830</v>
      </c>
      <c r="BB294" s="195">
        <v>0.28000000000000003</v>
      </c>
      <c r="BC294" s="197"/>
      <c r="BD294" s="195">
        <v>3.15</v>
      </c>
      <c r="BE294" s="195">
        <v>3.14</v>
      </c>
      <c r="BF294" s="197"/>
      <c r="BG294" s="195">
        <v>2.0299999999999998</v>
      </c>
    </row>
    <row r="295" spans="1:59" ht="12.75" x14ac:dyDescent="0.2">
      <c r="A295" s="95" t="s">
        <v>36</v>
      </c>
      <c r="B295" s="103"/>
      <c r="C295" s="95">
        <v>4934170</v>
      </c>
      <c r="D295" s="95" t="s">
        <v>39</v>
      </c>
      <c r="E295" s="103" t="s">
        <v>509</v>
      </c>
      <c r="F295" s="95">
        <v>10.5</v>
      </c>
      <c r="G295" s="95">
        <v>23</v>
      </c>
      <c r="H295" s="95">
        <v>12.9</v>
      </c>
      <c r="I295" s="95" t="s">
        <v>119</v>
      </c>
      <c r="J295" s="103" t="s">
        <v>120</v>
      </c>
      <c r="K295" s="103" t="s">
        <v>19</v>
      </c>
      <c r="L295" s="96"/>
      <c r="M295" s="128">
        <v>3000</v>
      </c>
      <c r="N295" s="128">
        <v>13600</v>
      </c>
      <c r="O295" s="128">
        <v>21000</v>
      </c>
      <c r="P295" s="98">
        <v>0.15</v>
      </c>
      <c r="Q295" s="98">
        <v>0.95</v>
      </c>
      <c r="R295" s="98">
        <v>2.25</v>
      </c>
      <c r="S295" s="98">
        <v>5.0599999999999996</v>
      </c>
      <c r="T295" s="98">
        <v>4.2</v>
      </c>
      <c r="U295" s="98">
        <v>2.74</v>
      </c>
      <c r="V295" s="96"/>
      <c r="W295" s="128">
        <v>1700</v>
      </c>
      <c r="X295" s="128">
        <v>8300</v>
      </c>
      <c r="Y295" s="128">
        <v>13600</v>
      </c>
      <c r="Z295" s="98">
        <v>0.11</v>
      </c>
      <c r="AA295" s="98">
        <v>0.8</v>
      </c>
      <c r="AB295" s="98">
        <v>1.78</v>
      </c>
      <c r="AC295" s="98">
        <v>4.53</v>
      </c>
      <c r="AD295" s="98">
        <v>3.04</v>
      </c>
      <c r="AE295" s="98">
        <v>2.2400000000000002</v>
      </c>
      <c r="AF295" s="96"/>
      <c r="AG295" s="128">
        <v>1200</v>
      </c>
      <c r="AH295" s="89"/>
      <c r="AI295" s="128">
        <v>13600</v>
      </c>
      <c r="AJ295" s="98">
        <v>0.08</v>
      </c>
      <c r="AK295" s="57"/>
      <c r="AL295" s="98">
        <v>1.62</v>
      </c>
      <c r="AM295" s="98">
        <v>4.4000000000000004</v>
      </c>
      <c r="AN295" s="57"/>
      <c r="AO295" s="98">
        <v>2.46</v>
      </c>
      <c r="AP295" s="96"/>
      <c r="AQ295" s="102">
        <f t="shared" si="12"/>
        <v>0.64761904761904765</v>
      </c>
      <c r="AR295" s="102">
        <f t="shared" si="13"/>
        <v>1</v>
      </c>
      <c r="AS295" s="96"/>
      <c r="AT295" s="95" t="s">
        <v>503</v>
      </c>
      <c r="AU295" s="95" t="s">
        <v>504</v>
      </c>
      <c r="AV295" s="119" t="s">
        <v>505</v>
      </c>
      <c r="AW295" s="96"/>
      <c r="AX295" s="121">
        <v>4</v>
      </c>
      <c r="AY295" s="128">
        <v>1200</v>
      </c>
      <c r="AZ295" s="56"/>
      <c r="BA295" s="128">
        <v>13600</v>
      </c>
      <c r="BB295" s="98">
        <v>0.08</v>
      </c>
      <c r="BC295" s="57"/>
      <c r="BD295" s="98">
        <v>1.62</v>
      </c>
      <c r="BE295" s="98">
        <v>4.4000000000000004</v>
      </c>
      <c r="BF295" s="57"/>
      <c r="BG295" s="98">
        <v>2.46</v>
      </c>
    </row>
    <row r="296" spans="1:59" ht="12.75" x14ac:dyDescent="0.2">
      <c r="A296" s="95" t="s">
        <v>36</v>
      </c>
      <c r="B296" s="103"/>
      <c r="C296" s="116">
        <v>8854559</v>
      </c>
      <c r="D296" s="130" t="s">
        <v>510</v>
      </c>
      <c r="E296" s="130" t="s">
        <v>511</v>
      </c>
      <c r="F296" s="116">
        <v>11.3</v>
      </c>
      <c r="G296" s="116">
        <v>21</v>
      </c>
      <c r="H296" s="116">
        <v>12.6</v>
      </c>
      <c r="I296" s="95" t="s">
        <v>119</v>
      </c>
      <c r="J296" s="103" t="s">
        <v>120</v>
      </c>
      <c r="K296" s="103" t="s">
        <v>19</v>
      </c>
      <c r="L296" s="96"/>
      <c r="M296" s="129">
        <v>5700</v>
      </c>
      <c r="N296" s="129">
        <v>21000</v>
      </c>
      <c r="O296" s="129">
        <v>29000</v>
      </c>
      <c r="P296" s="118">
        <v>0.48</v>
      </c>
      <c r="Q296" s="118">
        <v>1.73</v>
      </c>
      <c r="R296" s="118">
        <v>3.43</v>
      </c>
      <c r="S296" s="118">
        <v>3.48</v>
      </c>
      <c r="T296" s="118">
        <v>3.56</v>
      </c>
      <c r="U296" s="118">
        <v>2.48</v>
      </c>
      <c r="V296" s="96"/>
      <c r="W296" s="129">
        <v>3250</v>
      </c>
      <c r="X296" s="129">
        <v>12800</v>
      </c>
      <c r="Y296" s="129">
        <v>23000</v>
      </c>
      <c r="Z296" s="118">
        <v>0.35</v>
      </c>
      <c r="AA296" s="118">
        <v>1.43</v>
      </c>
      <c r="AB296" s="118">
        <v>3.21</v>
      </c>
      <c r="AC296" s="118">
        <v>2.72</v>
      </c>
      <c r="AD296" s="118">
        <v>2.62</v>
      </c>
      <c r="AE296" s="118">
        <v>2.1</v>
      </c>
      <c r="AF296" s="96"/>
      <c r="AG296" s="129">
        <v>2260</v>
      </c>
      <c r="AH296" s="89"/>
      <c r="AI296" s="129">
        <v>21000</v>
      </c>
      <c r="AJ296" s="118">
        <v>0.26</v>
      </c>
      <c r="AK296" s="57"/>
      <c r="AL296" s="118">
        <v>3</v>
      </c>
      <c r="AM296" s="118">
        <v>2.5499999999999998</v>
      </c>
      <c r="AN296" s="57"/>
      <c r="AO296" s="118">
        <v>2.0499999999999998</v>
      </c>
      <c r="AP296" s="96"/>
      <c r="AQ296" s="102">
        <f t="shared" si="12"/>
        <v>0.72413793103448276</v>
      </c>
      <c r="AR296" s="102">
        <f t="shared" si="13"/>
        <v>0.91304347826086951</v>
      </c>
      <c r="AS296" s="96"/>
      <c r="AT296" s="95" t="s">
        <v>143</v>
      </c>
      <c r="AU296" s="95" t="s">
        <v>508</v>
      </c>
      <c r="AV296" s="119"/>
      <c r="AW296" s="96"/>
      <c r="AX296" s="95">
        <v>-13</v>
      </c>
      <c r="AY296" s="129">
        <v>840</v>
      </c>
      <c r="AZ296" s="60" t="s">
        <v>145</v>
      </c>
      <c r="BA296" s="129">
        <v>15700</v>
      </c>
      <c r="BB296" s="118">
        <v>0.13</v>
      </c>
      <c r="BC296" s="57"/>
      <c r="BD296" s="118">
        <v>2.2999999999999998</v>
      </c>
      <c r="BE296" s="118">
        <v>1.89</v>
      </c>
      <c r="BF296" s="60"/>
      <c r="BG296" s="118">
        <v>2</v>
      </c>
    </row>
    <row r="297" spans="1:59" ht="12.75" x14ac:dyDescent="0.2">
      <c r="A297" s="95" t="s">
        <v>36</v>
      </c>
      <c r="B297" s="103"/>
      <c r="C297" s="116">
        <v>8854558</v>
      </c>
      <c r="D297" s="130" t="s">
        <v>512</v>
      </c>
      <c r="E297" s="130" t="s">
        <v>513</v>
      </c>
      <c r="F297" s="116">
        <v>11.6</v>
      </c>
      <c r="G297" s="116">
        <v>21.8</v>
      </c>
      <c r="H297" s="116">
        <v>13.5</v>
      </c>
      <c r="I297" s="95" t="s">
        <v>119</v>
      </c>
      <c r="J297" s="103" t="s">
        <v>120</v>
      </c>
      <c r="K297" s="103" t="s">
        <v>19</v>
      </c>
      <c r="L297" s="96"/>
      <c r="M297" s="129">
        <v>5700</v>
      </c>
      <c r="N297" s="129">
        <v>18000</v>
      </c>
      <c r="O297" s="129">
        <v>25000</v>
      </c>
      <c r="P297" s="118">
        <v>0.48</v>
      </c>
      <c r="Q297" s="118">
        <v>1.41</v>
      </c>
      <c r="R297" s="118">
        <v>3.41</v>
      </c>
      <c r="S297" s="118">
        <v>3.48</v>
      </c>
      <c r="T297" s="118">
        <v>3.74</v>
      </c>
      <c r="U297" s="118">
        <v>2.15</v>
      </c>
      <c r="V297" s="96"/>
      <c r="W297" s="129">
        <v>3250</v>
      </c>
      <c r="X297" s="129">
        <v>12000</v>
      </c>
      <c r="Y297" s="129">
        <v>20500</v>
      </c>
      <c r="Z297" s="118">
        <v>0.35</v>
      </c>
      <c r="AA297" s="118">
        <v>1.3</v>
      </c>
      <c r="AB297" s="118">
        <v>3.19</v>
      </c>
      <c r="AC297" s="118">
        <v>2.72</v>
      </c>
      <c r="AD297" s="118">
        <v>2.71</v>
      </c>
      <c r="AE297" s="118">
        <v>1.88</v>
      </c>
      <c r="AF297" s="96"/>
      <c r="AG297" s="129">
        <v>2260</v>
      </c>
      <c r="AH297" s="89"/>
      <c r="AI297" s="129">
        <v>18000</v>
      </c>
      <c r="AJ297" s="118">
        <v>0.26</v>
      </c>
      <c r="AK297" s="57"/>
      <c r="AL297" s="118">
        <v>2.95</v>
      </c>
      <c r="AM297" s="118">
        <v>2.5499999999999998</v>
      </c>
      <c r="AN297" s="57"/>
      <c r="AO297" s="118">
        <v>1.79</v>
      </c>
      <c r="AP297" s="96"/>
      <c r="AQ297" s="102">
        <f t="shared" si="12"/>
        <v>0.72</v>
      </c>
      <c r="AR297" s="102">
        <f t="shared" si="13"/>
        <v>0.87804878048780488</v>
      </c>
      <c r="AS297" s="96"/>
      <c r="AT297" s="95" t="s">
        <v>143</v>
      </c>
      <c r="AU297" s="95" t="s">
        <v>508</v>
      </c>
      <c r="AV297" s="119"/>
      <c r="AW297" s="96"/>
      <c r="AX297" s="95">
        <v>-13</v>
      </c>
      <c r="AY297" s="129">
        <v>840</v>
      </c>
      <c r="AZ297" s="60" t="s">
        <v>145</v>
      </c>
      <c r="BA297" s="129">
        <v>14000</v>
      </c>
      <c r="BB297" s="118">
        <v>0.13</v>
      </c>
      <c r="BC297" s="57"/>
      <c r="BD297" s="118">
        <v>2.2799999999999998</v>
      </c>
      <c r="BE297" s="118">
        <v>1.89</v>
      </c>
      <c r="BF297" s="60"/>
      <c r="BG297" s="118">
        <v>1.8</v>
      </c>
    </row>
    <row r="298" spans="1:59" ht="12.75" x14ac:dyDescent="0.2">
      <c r="A298" s="95" t="s">
        <v>36</v>
      </c>
      <c r="B298" s="103"/>
      <c r="C298" s="95">
        <v>7002444</v>
      </c>
      <c r="D298" s="95" t="s">
        <v>38</v>
      </c>
      <c r="E298" s="103" t="s">
        <v>514</v>
      </c>
      <c r="F298" s="95">
        <v>12</v>
      </c>
      <c r="G298" s="95">
        <v>22</v>
      </c>
      <c r="H298" s="95">
        <v>12.5</v>
      </c>
      <c r="I298" s="95" t="s">
        <v>119</v>
      </c>
      <c r="J298" s="103" t="s">
        <v>120</v>
      </c>
      <c r="K298" s="103" t="s">
        <v>19</v>
      </c>
      <c r="L298" s="96"/>
      <c r="M298" s="128">
        <v>5150</v>
      </c>
      <c r="N298" s="128">
        <v>18000</v>
      </c>
      <c r="O298" s="128">
        <v>24000</v>
      </c>
      <c r="P298" s="98">
        <v>0.43</v>
      </c>
      <c r="Q298" s="98">
        <v>1.3</v>
      </c>
      <c r="R298" s="98">
        <v>3.36</v>
      </c>
      <c r="S298" s="98">
        <v>3.51</v>
      </c>
      <c r="T298" s="98">
        <v>4.0599999999999996</v>
      </c>
      <c r="U298" s="98">
        <v>2.09</v>
      </c>
      <c r="V298" s="96"/>
      <c r="W298" s="128">
        <v>2950</v>
      </c>
      <c r="X298" s="128">
        <v>11000</v>
      </c>
      <c r="Y298" s="128">
        <v>18000</v>
      </c>
      <c r="Z298" s="98">
        <v>0.31</v>
      </c>
      <c r="AA298" s="98">
        <v>1.02</v>
      </c>
      <c r="AB298" s="98">
        <v>2.48</v>
      </c>
      <c r="AC298" s="98">
        <v>2.79</v>
      </c>
      <c r="AD298" s="98">
        <v>3.16</v>
      </c>
      <c r="AE298" s="98">
        <v>2.13</v>
      </c>
      <c r="AF298" s="96"/>
      <c r="AG298" s="128">
        <v>2050</v>
      </c>
      <c r="AH298" s="89"/>
      <c r="AI298" s="128">
        <v>18000</v>
      </c>
      <c r="AJ298" s="98">
        <v>0.23</v>
      </c>
      <c r="AK298" s="57"/>
      <c r="AL298" s="98">
        <v>2.95</v>
      </c>
      <c r="AM298" s="98">
        <v>2.61</v>
      </c>
      <c r="AN298" s="57"/>
      <c r="AO298" s="98">
        <v>1.79</v>
      </c>
      <c r="AP298" s="96"/>
      <c r="AQ298" s="102">
        <f t="shared" si="12"/>
        <v>0.75</v>
      </c>
      <c r="AR298" s="102">
        <f t="shared" si="13"/>
        <v>1</v>
      </c>
      <c r="AS298" s="96"/>
      <c r="AT298" s="95" t="s">
        <v>507</v>
      </c>
      <c r="AU298" s="95" t="s">
        <v>508</v>
      </c>
      <c r="AV298" s="119" t="s">
        <v>505</v>
      </c>
      <c r="AW298" s="96"/>
      <c r="AX298" s="95">
        <v>-13</v>
      </c>
      <c r="AY298" s="128">
        <v>750</v>
      </c>
      <c r="AZ298" s="60" t="s">
        <v>145</v>
      </c>
      <c r="BA298" s="128">
        <v>14600</v>
      </c>
      <c r="BB298" s="98">
        <v>0.11</v>
      </c>
      <c r="BC298" s="57"/>
      <c r="BD298" s="98">
        <v>2.35</v>
      </c>
      <c r="BE298" s="98">
        <v>2</v>
      </c>
      <c r="BF298" s="60"/>
      <c r="BG298" s="98">
        <v>1.82</v>
      </c>
    </row>
    <row r="299" spans="1:59" ht="12.75" x14ac:dyDescent="0.2">
      <c r="A299" s="95" t="s">
        <v>36</v>
      </c>
      <c r="B299" s="103"/>
      <c r="C299" s="130">
        <v>8797133</v>
      </c>
      <c r="D299" s="116" t="s">
        <v>515</v>
      </c>
      <c r="E299" s="116" t="s">
        <v>516</v>
      </c>
      <c r="F299" s="130">
        <v>12</v>
      </c>
      <c r="G299" s="130">
        <v>21</v>
      </c>
      <c r="H299" s="130">
        <v>12.5</v>
      </c>
      <c r="I299" s="95" t="s">
        <v>119</v>
      </c>
      <c r="J299" s="103" t="s">
        <v>120</v>
      </c>
      <c r="K299" s="103" t="s">
        <v>19</v>
      </c>
      <c r="L299" s="96"/>
      <c r="M299" s="145">
        <v>5150</v>
      </c>
      <c r="N299" s="145">
        <v>20300</v>
      </c>
      <c r="O299" s="128">
        <v>30000</v>
      </c>
      <c r="P299" s="142">
        <v>0.43</v>
      </c>
      <c r="Q299" s="142">
        <v>1.72</v>
      </c>
      <c r="R299" s="98">
        <v>3.39</v>
      </c>
      <c r="S299" s="142">
        <v>3.51</v>
      </c>
      <c r="T299" s="142">
        <v>3.46</v>
      </c>
      <c r="U299" s="142">
        <v>2.59</v>
      </c>
      <c r="V299" s="96"/>
      <c r="W299" s="145">
        <v>2950</v>
      </c>
      <c r="X299" s="145">
        <v>13700</v>
      </c>
      <c r="Y299" s="145">
        <v>20300</v>
      </c>
      <c r="Z299" s="142">
        <v>0.31</v>
      </c>
      <c r="AA299" s="142">
        <v>1.32</v>
      </c>
      <c r="AB299" s="142">
        <v>2.8</v>
      </c>
      <c r="AC299" s="142">
        <v>2.79</v>
      </c>
      <c r="AD299" s="142">
        <v>3.04</v>
      </c>
      <c r="AE299" s="142">
        <v>2.12</v>
      </c>
      <c r="AF299" s="96"/>
      <c r="AG299" s="145">
        <v>2050</v>
      </c>
      <c r="AH299" s="56"/>
      <c r="AI299" s="145">
        <v>20300</v>
      </c>
      <c r="AJ299" s="142">
        <v>0.23</v>
      </c>
      <c r="AK299" s="57"/>
      <c r="AL299" s="142">
        <v>2.96</v>
      </c>
      <c r="AM299" s="142">
        <v>2.61</v>
      </c>
      <c r="AN299" s="57"/>
      <c r="AO299" s="142">
        <v>2.0099999999999998</v>
      </c>
      <c r="AP299" s="96"/>
      <c r="AQ299" s="102">
        <f t="shared" si="12"/>
        <v>0.67666666666666664</v>
      </c>
      <c r="AR299" s="102">
        <f t="shared" si="13"/>
        <v>1</v>
      </c>
      <c r="AS299" s="96"/>
      <c r="AT299" s="95" t="s">
        <v>507</v>
      </c>
      <c r="AU299" s="95" t="s">
        <v>508</v>
      </c>
      <c r="AV299" s="119" t="s">
        <v>505</v>
      </c>
      <c r="AW299" s="96"/>
      <c r="AX299" s="95">
        <v>-13</v>
      </c>
      <c r="AY299" s="145">
        <v>750</v>
      </c>
      <c r="AZ299" s="60" t="s">
        <v>145</v>
      </c>
      <c r="BA299" s="145">
        <v>14000</v>
      </c>
      <c r="BB299" s="142">
        <v>0.11</v>
      </c>
      <c r="BC299" s="57"/>
      <c r="BD299" s="142">
        <v>2.35</v>
      </c>
      <c r="BE299" s="142">
        <v>2</v>
      </c>
      <c r="BF299" s="60"/>
      <c r="BG299" s="142">
        <v>1.74</v>
      </c>
    </row>
    <row r="300" spans="1:59" ht="12.75" x14ac:dyDescent="0.2">
      <c r="A300" s="95" t="s">
        <v>36</v>
      </c>
      <c r="B300" s="103"/>
      <c r="C300" s="116">
        <v>8849446</v>
      </c>
      <c r="D300" s="130" t="s">
        <v>517</v>
      </c>
      <c r="E300" s="130" t="s">
        <v>518</v>
      </c>
      <c r="F300" s="116">
        <v>12</v>
      </c>
      <c r="G300" s="116">
        <v>25.5</v>
      </c>
      <c r="H300" s="116">
        <v>13.6</v>
      </c>
      <c r="I300" s="95" t="s">
        <v>119</v>
      </c>
      <c r="J300" s="103" t="s">
        <v>120</v>
      </c>
      <c r="K300" s="103" t="s">
        <v>19</v>
      </c>
      <c r="L300" s="96"/>
      <c r="M300" s="129">
        <v>2900</v>
      </c>
      <c r="N300" s="129">
        <v>13000</v>
      </c>
      <c r="O300" s="129">
        <v>22800</v>
      </c>
      <c r="P300" s="118">
        <v>0.27</v>
      </c>
      <c r="Q300" s="118">
        <v>0.9</v>
      </c>
      <c r="R300" s="118">
        <v>2.39</v>
      </c>
      <c r="S300" s="118">
        <v>3.15</v>
      </c>
      <c r="T300" s="118">
        <v>4.2300000000000004</v>
      </c>
      <c r="U300" s="118">
        <v>2.8</v>
      </c>
      <c r="V300" s="96"/>
      <c r="W300" s="129">
        <v>1650</v>
      </c>
      <c r="X300" s="129">
        <v>8800</v>
      </c>
      <c r="Y300" s="129">
        <v>14800</v>
      </c>
      <c r="Z300" s="118">
        <v>0.2</v>
      </c>
      <c r="AA300" s="118">
        <v>0.93</v>
      </c>
      <c r="AB300" s="118">
        <v>1.89</v>
      </c>
      <c r="AC300" s="118">
        <v>2.42</v>
      </c>
      <c r="AD300" s="118">
        <v>2.77</v>
      </c>
      <c r="AE300" s="118">
        <v>2.29</v>
      </c>
      <c r="AF300" s="96"/>
      <c r="AG300" s="129">
        <v>1150</v>
      </c>
      <c r="AH300" s="56"/>
      <c r="AI300" s="129">
        <v>13000</v>
      </c>
      <c r="AJ300" s="118">
        <v>0.15</v>
      </c>
      <c r="AK300" s="57"/>
      <c r="AL300" s="118">
        <v>1.81</v>
      </c>
      <c r="AM300" s="118">
        <v>2.25</v>
      </c>
      <c r="AN300" s="57"/>
      <c r="AO300" s="118">
        <v>2.1</v>
      </c>
      <c r="AP300" s="96"/>
      <c r="AQ300" s="102">
        <f t="shared" si="12"/>
        <v>0.57017543859649122</v>
      </c>
      <c r="AR300" s="102">
        <f t="shared" si="13"/>
        <v>0.8783783783783784</v>
      </c>
      <c r="AS300" s="96"/>
      <c r="AT300" s="95" t="s">
        <v>143</v>
      </c>
      <c r="AU300" s="95" t="s">
        <v>504</v>
      </c>
      <c r="AV300" s="119"/>
      <c r="AW300" s="96"/>
      <c r="AX300" s="95">
        <v>-13</v>
      </c>
      <c r="AY300" s="129">
        <v>420</v>
      </c>
      <c r="AZ300" s="60" t="s">
        <v>145</v>
      </c>
      <c r="BA300" s="129">
        <v>8000</v>
      </c>
      <c r="BB300" s="118">
        <v>7.0000000000000007E-2</v>
      </c>
      <c r="BC300" s="57"/>
      <c r="BD300" s="118">
        <v>1.28</v>
      </c>
      <c r="BE300" s="118">
        <v>1.76</v>
      </c>
      <c r="BF300" s="60"/>
      <c r="BG300" s="118">
        <v>1.83</v>
      </c>
    </row>
    <row r="301" spans="1:59" s="34" customFormat="1" ht="12.75" x14ac:dyDescent="0.2">
      <c r="A301" s="95" t="s">
        <v>36</v>
      </c>
      <c r="B301" s="103"/>
      <c r="C301" s="95">
        <v>7002063</v>
      </c>
      <c r="D301" s="95" t="s">
        <v>40</v>
      </c>
      <c r="E301" s="103" t="s">
        <v>519</v>
      </c>
      <c r="F301" s="95">
        <v>12.5</v>
      </c>
      <c r="G301" s="95">
        <v>26.1</v>
      </c>
      <c r="H301" s="95">
        <v>13.8</v>
      </c>
      <c r="I301" s="95" t="s">
        <v>119</v>
      </c>
      <c r="J301" s="103" t="s">
        <v>120</v>
      </c>
      <c r="K301" s="103" t="s">
        <v>19</v>
      </c>
      <c r="L301" s="96"/>
      <c r="M301" s="128">
        <v>3700</v>
      </c>
      <c r="N301" s="128">
        <v>13600</v>
      </c>
      <c r="O301" s="128">
        <v>21000</v>
      </c>
      <c r="P301" s="98">
        <v>0.28000000000000003</v>
      </c>
      <c r="Q301" s="98">
        <v>0.95</v>
      </c>
      <c r="R301" s="98">
        <v>2.2999999999999998</v>
      </c>
      <c r="S301" s="98">
        <v>3.87</v>
      </c>
      <c r="T301" s="98">
        <v>4.2</v>
      </c>
      <c r="U301" s="98">
        <v>2.68</v>
      </c>
      <c r="V301" s="96"/>
      <c r="W301" s="128">
        <v>2100</v>
      </c>
      <c r="X301" s="128">
        <v>8000</v>
      </c>
      <c r="Y301" s="128">
        <v>13600</v>
      </c>
      <c r="Z301" s="98">
        <v>0.2</v>
      </c>
      <c r="AA301" s="98">
        <v>0.72</v>
      </c>
      <c r="AB301" s="98">
        <v>1.9</v>
      </c>
      <c r="AC301" s="98">
        <v>3.08</v>
      </c>
      <c r="AD301" s="98">
        <v>3.26</v>
      </c>
      <c r="AE301" s="98">
        <v>2.1</v>
      </c>
      <c r="AF301" s="96"/>
      <c r="AG301" s="128">
        <v>1450</v>
      </c>
      <c r="AH301" s="56"/>
      <c r="AI301" s="128">
        <v>13600</v>
      </c>
      <c r="AJ301" s="98">
        <v>0.15</v>
      </c>
      <c r="AK301" s="57"/>
      <c r="AL301" s="98">
        <v>1.8</v>
      </c>
      <c r="AM301" s="98">
        <v>2.83</v>
      </c>
      <c r="AN301" s="57"/>
      <c r="AO301" s="98">
        <v>2.21</v>
      </c>
      <c r="AP301" s="96"/>
      <c r="AQ301" s="102">
        <f t="shared" si="12"/>
        <v>0.64761904761904765</v>
      </c>
      <c r="AR301" s="102">
        <f t="shared" si="13"/>
        <v>1</v>
      </c>
      <c r="AS301" s="96"/>
      <c r="AT301" s="95" t="s">
        <v>503</v>
      </c>
      <c r="AU301" s="95" t="s">
        <v>504</v>
      </c>
      <c r="AV301" s="119" t="s">
        <v>505</v>
      </c>
      <c r="AW301" s="96"/>
      <c r="AX301" s="95">
        <v>-13</v>
      </c>
      <c r="AY301" s="128">
        <v>550</v>
      </c>
      <c r="AZ301" s="60" t="s">
        <v>145</v>
      </c>
      <c r="BA301" s="128">
        <v>9900</v>
      </c>
      <c r="BB301" s="98">
        <v>7.0000000000000007E-2</v>
      </c>
      <c r="BC301" s="57"/>
      <c r="BD301" s="98">
        <v>1.6</v>
      </c>
      <c r="BE301" s="98">
        <v>2.2999999999999998</v>
      </c>
      <c r="BF301" s="60"/>
      <c r="BG301" s="98">
        <v>1.81</v>
      </c>
    </row>
    <row r="302" spans="1:59" s="34" customFormat="1" ht="12.75" x14ac:dyDescent="0.2">
      <c r="A302" s="95" t="s">
        <v>36</v>
      </c>
      <c r="B302" s="103"/>
      <c r="C302" s="95">
        <v>8854557</v>
      </c>
      <c r="D302" s="130" t="s">
        <v>520</v>
      </c>
      <c r="E302" s="130" t="s">
        <v>521</v>
      </c>
      <c r="F302" s="116">
        <v>13</v>
      </c>
      <c r="G302" s="116">
        <v>28.2</v>
      </c>
      <c r="H302" s="116">
        <v>15.8</v>
      </c>
      <c r="I302" s="95" t="s">
        <v>119</v>
      </c>
      <c r="J302" s="103" t="s">
        <v>120</v>
      </c>
      <c r="K302" s="103" t="s">
        <v>19</v>
      </c>
      <c r="L302" s="96"/>
      <c r="M302" s="129">
        <v>2900</v>
      </c>
      <c r="N302" s="129">
        <v>11000</v>
      </c>
      <c r="O302" s="129">
        <v>19000</v>
      </c>
      <c r="P302" s="118">
        <v>0.27</v>
      </c>
      <c r="Q302" s="118">
        <v>0.75</v>
      </c>
      <c r="R302" s="118">
        <v>2.37</v>
      </c>
      <c r="S302" s="118">
        <v>3.15</v>
      </c>
      <c r="T302" s="118">
        <v>4.3</v>
      </c>
      <c r="U302" s="118">
        <v>2.35</v>
      </c>
      <c r="V302" s="96"/>
      <c r="W302" s="129">
        <v>1650</v>
      </c>
      <c r="X302" s="129">
        <v>7500</v>
      </c>
      <c r="Y302" s="129">
        <v>13400</v>
      </c>
      <c r="Z302" s="118">
        <v>0.2</v>
      </c>
      <c r="AA302" s="118">
        <v>0.8</v>
      </c>
      <c r="AB302" s="118">
        <v>1.86</v>
      </c>
      <c r="AC302" s="118">
        <v>2.42</v>
      </c>
      <c r="AD302" s="118">
        <v>2.75</v>
      </c>
      <c r="AE302" s="118">
        <v>2.11</v>
      </c>
      <c r="AF302" s="96"/>
      <c r="AG302" s="129">
        <v>1150</v>
      </c>
      <c r="AH302" s="56"/>
      <c r="AI302" s="129">
        <v>11000</v>
      </c>
      <c r="AJ302" s="118">
        <v>0.15</v>
      </c>
      <c r="AK302" s="57"/>
      <c r="AL302" s="118">
        <v>1.6</v>
      </c>
      <c r="AM302" s="118">
        <v>2.25</v>
      </c>
      <c r="AN302" s="57"/>
      <c r="AO302" s="118">
        <v>2.0099999999999998</v>
      </c>
      <c r="AP302" s="96"/>
      <c r="AQ302" s="102">
        <f t="shared" si="12"/>
        <v>0.57894736842105265</v>
      </c>
      <c r="AR302" s="102">
        <f t="shared" si="13"/>
        <v>0.82089552238805974</v>
      </c>
      <c r="AS302" s="96"/>
      <c r="AT302" s="95" t="s">
        <v>143</v>
      </c>
      <c r="AU302" s="95" t="s">
        <v>504</v>
      </c>
      <c r="AV302" s="119"/>
      <c r="AW302" s="96"/>
      <c r="AX302" s="95">
        <v>-13</v>
      </c>
      <c r="AY302" s="129">
        <v>420</v>
      </c>
      <c r="AZ302" s="60" t="s">
        <v>145</v>
      </c>
      <c r="BA302" s="129">
        <v>7000</v>
      </c>
      <c r="BB302" s="118">
        <v>7.0000000000000007E-2</v>
      </c>
      <c r="BC302" s="57"/>
      <c r="BD302" s="118">
        <v>1.27</v>
      </c>
      <c r="BE302" s="118">
        <v>1.76</v>
      </c>
      <c r="BF302" s="60"/>
      <c r="BG302" s="118">
        <v>1.62</v>
      </c>
    </row>
    <row r="303" spans="1:59" s="34" customFormat="1" ht="12.75" x14ac:dyDescent="0.2">
      <c r="A303" s="95" t="s">
        <v>36</v>
      </c>
      <c r="B303" s="166"/>
      <c r="C303" s="153">
        <v>7002062</v>
      </c>
      <c r="D303" s="153" t="s">
        <v>41</v>
      </c>
      <c r="E303" s="166" t="s">
        <v>522</v>
      </c>
      <c r="F303" s="153">
        <v>13.5</v>
      </c>
      <c r="G303" s="153">
        <v>30.5</v>
      </c>
      <c r="H303" s="153">
        <v>16.100000000000001</v>
      </c>
      <c r="I303" s="153" t="s">
        <v>119</v>
      </c>
      <c r="J303" s="103" t="s">
        <v>120</v>
      </c>
      <c r="K303" s="103" t="s">
        <v>19</v>
      </c>
      <c r="L303" s="96"/>
      <c r="M303" s="202">
        <v>1600</v>
      </c>
      <c r="N303" s="202">
        <v>10900</v>
      </c>
      <c r="O303" s="202">
        <v>18000</v>
      </c>
      <c r="P303" s="180">
        <v>0.11</v>
      </c>
      <c r="Q303" s="180">
        <v>0.71</v>
      </c>
      <c r="R303" s="180">
        <v>1.47</v>
      </c>
      <c r="S303" s="180">
        <v>4.26</v>
      </c>
      <c r="T303" s="180">
        <v>4.5</v>
      </c>
      <c r="U303" s="180">
        <v>3.59</v>
      </c>
      <c r="V303" s="96"/>
      <c r="W303" s="203">
        <v>920</v>
      </c>
      <c r="X303" s="202">
        <v>6700</v>
      </c>
      <c r="Y303" s="202">
        <v>12200</v>
      </c>
      <c r="Z303" s="180">
        <v>0.08</v>
      </c>
      <c r="AA303" s="180">
        <v>0.6</v>
      </c>
      <c r="AB303" s="180">
        <v>1.44</v>
      </c>
      <c r="AC303" s="180">
        <v>3.37</v>
      </c>
      <c r="AD303" s="180">
        <v>3.27</v>
      </c>
      <c r="AE303" s="180">
        <v>2.48</v>
      </c>
      <c r="AF303" s="96"/>
      <c r="AG303" s="203">
        <v>640</v>
      </c>
      <c r="AH303" s="204"/>
      <c r="AI303" s="202">
        <v>10900</v>
      </c>
      <c r="AJ303" s="180">
        <v>0.06</v>
      </c>
      <c r="AK303" s="181"/>
      <c r="AL303" s="180">
        <v>1.35</v>
      </c>
      <c r="AM303" s="180">
        <v>3.13</v>
      </c>
      <c r="AN303" s="181"/>
      <c r="AO303" s="180">
        <v>2.3199999999999998</v>
      </c>
      <c r="AP303" s="96"/>
      <c r="AQ303" s="102">
        <f t="shared" si="12"/>
        <v>0.60555555555555551</v>
      </c>
      <c r="AR303" s="102">
        <f t="shared" si="13"/>
        <v>0.89344262295081966</v>
      </c>
      <c r="AS303" s="96"/>
      <c r="AT303" s="95" t="s">
        <v>503</v>
      </c>
      <c r="AU303" s="95" t="s">
        <v>504</v>
      </c>
      <c r="AV303" s="119" t="s">
        <v>505</v>
      </c>
      <c r="AW303" s="96"/>
      <c r="AX303" s="95">
        <v>-13</v>
      </c>
      <c r="AY303" s="126">
        <v>240</v>
      </c>
      <c r="AZ303" s="60" t="s">
        <v>145</v>
      </c>
      <c r="BA303" s="128">
        <v>7300</v>
      </c>
      <c r="BB303" s="127">
        <v>0.03</v>
      </c>
      <c r="BC303" s="57"/>
      <c r="BD303" s="98">
        <v>1.25</v>
      </c>
      <c r="BE303" s="98">
        <v>2.34</v>
      </c>
      <c r="BF303" s="60"/>
      <c r="BG303" s="98">
        <v>1.71</v>
      </c>
    </row>
    <row r="304" spans="1:59" s="34" customFormat="1" ht="12.75" x14ac:dyDescent="0.2">
      <c r="A304" s="205" t="s">
        <v>36</v>
      </c>
      <c r="B304" s="171"/>
      <c r="C304" s="206">
        <v>8797130</v>
      </c>
      <c r="D304" s="206" t="s">
        <v>523</v>
      </c>
      <c r="E304" s="206" t="s">
        <v>524</v>
      </c>
      <c r="F304" s="206">
        <v>13.5</v>
      </c>
      <c r="G304" s="206">
        <v>33.1</v>
      </c>
      <c r="H304" s="206">
        <v>19</v>
      </c>
      <c r="I304" s="171" t="s">
        <v>119</v>
      </c>
      <c r="J304" s="207" t="s">
        <v>120</v>
      </c>
      <c r="K304" s="103" t="s">
        <v>19</v>
      </c>
      <c r="L304" s="96"/>
      <c r="M304" s="208">
        <v>1600</v>
      </c>
      <c r="N304" s="208">
        <v>8700</v>
      </c>
      <c r="O304" s="208">
        <v>14000</v>
      </c>
      <c r="P304" s="209">
        <v>0.11</v>
      </c>
      <c r="Q304" s="209">
        <v>0.55000000000000004</v>
      </c>
      <c r="R304" s="209">
        <v>1.27</v>
      </c>
      <c r="S304" s="209">
        <v>4.26</v>
      </c>
      <c r="T304" s="209">
        <v>4.68</v>
      </c>
      <c r="U304" s="209">
        <v>3.23</v>
      </c>
      <c r="V304" s="96"/>
      <c r="W304" s="208">
        <v>920</v>
      </c>
      <c r="X304" s="208">
        <v>5900</v>
      </c>
      <c r="Y304" s="208">
        <v>10700</v>
      </c>
      <c r="Z304" s="209">
        <v>0.08</v>
      </c>
      <c r="AA304" s="209">
        <v>0.5</v>
      </c>
      <c r="AB304" s="209">
        <v>1</v>
      </c>
      <c r="AC304" s="209">
        <v>3.37</v>
      </c>
      <c r="AD304" s="209">
        <v>3.46</v>
      </c>
      <c r="AE304" s="209">
        <v>3.13</v>
      </c>
      <c r="AF304" s="96"/>
      <c r="AG304" s="208">
        <v>640</v>
      </c>
      <c r="AH304" s="108"/>
      <c r="AI304" s="208">
        <v>8700</v>
      </c>
      <c r="AJ304" s="209">
        <v>0.06</v>
      </c>
      <c r="AK304" s="109"/>
      <c r="AL304" s="209">
        <v>0.91</v>
      </c>
      <c r="AM304" s="209">
        <v>3.13</v>
      </c>
      <c r="AN304" s="109"/>
      <c r="AO304" s="209">
        <v>2.8</v>
      </c>
      <c r="AP304" s="96"/>
      <c r="AQ304" s="182">
        <f t="shared" si="12"/>
        <v>0.62142857142857144</v>
      </c>
      <c r="AR304" s="182">
        <f t="shared" si="13"/>
        <v>0.81308411214953269</v>
      </c>
      <c r="AS304" s="96"/>
      <c r="AT304" s="153" t="s">
        <v>503</v>
      </c>
      <c r="AU304" s="153" t="s">
        <v>525</v>
      </c>
      <c r="AV304" s="150" t="s">
        <v>505</v>
      </c>
      <c r="AW304" s="96"/>
      <c r="AX304" s="153">
        <v>-13</v>
      </c>
      <c r="AY304" s="210">
        <v>240</v>
      </c>
      <c r="AZ304" s="183" t="s">
        <v>145</v>
      </c>
      <c r="BA304" s="211">
        <v>6400</v>
      </c>
      <c r="BB304" s="212">
        <v>0.03</v>
      </c>
      <c r="BC304" s="181"/>
      <c r="BD304" s="212">
        <v>0.8</v>
      </c>
      <c r="BE304" s="212">
        <v>2.34</v>
      </c>
      <c r="BF304" s="183"/>
      <c r="BG304" s="212">
        <v>2.34</v>
      </c>
    </row>
    <row r="305" spans="1:59" s="34" customFormat="1" ht="12.75" x14ac:dyDescent="0.2">
      <c r="A305" s="213" t="s">
        <v>36</v>
      </c>
      <c r="B305" s="105" t="s">
        <v>526</v>
      </c>
      <c r="C305" s="111">
        <v>8797132</v>
      </c>
      <c r="D305" s="111" t="s">
        <v>527</v>
      </c>
      <c r="E305" s="111" t="s">
        <v>528</v>
      </c>
      <c r="F305" s="111">
        <v>12.5</v>
      </c>
      <c r="G305" s="111">
        <v>33.1</v>
      </c>
      <c r="H305" s="111">
        <v>19</v>
      </c>
      <c r="I305" s="105" t="s">
        <v>119</v>
      </c>
      <c r="J305" s="214" t="s">
        <v>120</v>
      </c>
      <c r="K305" s="52" t="s">
        <v>19</v>
      </c>
      <c r="L305" s="53"/>
      <c r="M305" s="106">
        <v>1600</v>
      </c>
      <c r="N305" s="106">
        <v>8700</v>
      </c>
      <c r="O305" s="106">
        <v>14000</v>
      </c>
      <c r="P305" s="107">
        <v>0.11</v>
      </c>
      <c r="Q305" s="107">
        <v>0.55000000000000004</v>
      </c>
      <c r="R305" s="107">
        <v>1.27</v>
      </c>
      <c r="S305" s="107">
        <v>4.26</v>
      </c>
      <c r="T305" s="107">
        <v>4.68</v>
      </c>
      <c r="U305" s="107">
        <v>3.23</v>
      </c>
      <c r="V305" s="53"/>
      <c r="W305" s="106">
        <v>920</v>
      </c>
      <c r="X305" s="106">
        <v>5900</v>
      </c>
      <c r="Y305" s="106">
        <v>10700</v>
      </c>
      <c r="Z305" s="107">
        <v>0.21</v>
      </c>
      <c r="AA305" s="107">
        <v>0.628</v>
      </c>
      <c r="AB305" s="107">
        <v>1.1299999999999999</v>
      </c>
      <c r="AC305" s="107">
        <v>1.28</v>
      </c>
      <c r="AD305" s="107">
        <v>2.75</v>
      </c>
      <c r="AE305" s="107">
        <v>2.78</v>
      </c>
      <c r="AF305" s="53"/>
      <c r="AG305" s="106">
        <v>640</v>
      </c>
      <c r="AH305" s="215"/>
      <c r="AI305" s="106">
        <v>8700</v>
      </c>
      <c r="AJ305" s="107">
        <v>0.19</v>
      </c>
      <c r="AK305" s="216"/>
      <c r="AL305" s="107">
        <v>1.04</v>
      </c>
      <c r="AM305" s="107">
        <v>0.99</v>
      </c>
      <c r="AN305" s="216"/>
      <c r="AO305" s="107">
        <v>2.4500000000000002</v>
      </c>
      <c r="AP305" s="53"/>
      <c r="AQ305" s="110">
        <f>AO305/U305</f>
        <v>0.75851393188854499</v>
      </c>
      <c r="AR305" s="110">
        <f>AO305/AE305</f>
        <v>0.88129496402877705</v>
      </c>
      <c r="AS305" s="53"/>
      <c r="AT305" s="105" t="s">
        <v>143</v>
      </c>
      <c r="AU305" s="105" t="s">
        <v>529</v>
      </c>
      <c r="AV305" s="217" t="s">
        <v>505</v>
      </c>
      <c r="AW305" s="53"/>
      <c r="AX305" s="105">
        <v>-13</v>
      </c>
      <c r="AY305" s="111">
        <v>240</v>
      </c>
      <c r="AZ305" s="218"/>
      <c r="BA305" s="106">
        <v>2100</v>
      </c>
      <c r="BB305" s="107">
        <v>0.16</v>
      </c>
      <c r="BC305" s="216"/>
      <c r="BD305" s="107">
        <v>0.93</v>
      </c>
      <c r="BE305" s="107">
        <v>0.44</v>
      </c>
      <c r="BF305" s="218"/>
      <c r="BG305" s="107">
        <v>2.02</v>
      </c>
    </row>
    <row r="306" spans="1:59" s="34" customFormat="1" ht="12.75" x14ac:dyDescent="0.2">
      <c r="A306" s="213" t="s">
        <v>36</v>
      </c>
      <c r="B306" s="105" t="s">
        <v>526</v>
      </c>
      <c r="C306" s="111">
        <v>8737963</v>
      </c>
      <c r="D306" s="111" t="s">
        <v>530</v>
      </c>
      <c r="E306" s="111" t="s">
        <v>531</v>
      </c>
      <c r="F306" s="111">
        <v>12.5</v>
      </c>
      <c r="G306" s="111">
        <v>30.5</v>
      </c>
      <c r="H306" s="111">
        <v>16.100000000000001</v>
      </c>
      <c r="I306" s="105" t="s">
        <v>119</v>
      </c>
      <c r="J306" s="219" t="s">
        <v>120</v>
      </c>
      <c r="K306" s="52" t="s">
        <v>19</v>
      </c>
      <c r="L306" s="53"/>
      <c r="M306" s="106">
        <v>1600</v>
      </c>
      <c r="N306" s="106">
        <v>10900</v>
      </c>
      <c r="O306" s="106">
        <v>18000</v>
      </c>
      <c r="P306" s="107">
        <v>0.11</v>
      </c>
      <c r="Q306" s="107">
        <v>0.55000000000000004</v>
      </c>
      <c r="R306" s="107">
        <v>1.27</v>
      </c>
      <c r="S306" s="107">
        <v>4.26</v>
      </c>
      <c r="T306" s="107">
        <v>5.86</v>
      </c>
      <c r="U306" s="107">
        <v>4.1500000000000004</v>
      </c>
      <c r="V306" s="53"/>
      <c r="W306" s="106">
        <v>920</v>
      </c>
      <c r="X306" s="106">
        <v>6700</v>
      </c>
      <c r="Y306" s="106">
        <v>12200</v>
      </c>
      <c r="Z306" s="107">
        <v>0.34</v>
      </c>
      <c r="AA306" s="107">
        <v>0.72</v>
      </c>
      <c r="AB306" s="107">
        <v>1.26</v>
      </c>
      <c r="AC306" s="107">
        <v>0.79</v>
      </c>
      <c r="AD306" s="107">
        <v>2.73</v>
      </c>
      <c r="AE306" s="107">
        <v>2.84</v>
      </c>
      <c r="AF306" s="53"/>
      <c r="AG306" s="106">
        <v>640</v>
      </c>
      <c r="AH306" s="215"/>
      <c r="AI306" s="106">
        <v>10900</v>
      </c>
      <c r="AJ306" s="107">
        <v>0.32</v>
      </c>
      <c r="AK306" s="216"/>
      <c r="AL306" s="107">
        <v>1.17</v>
      </c>
      <c r="AM306" s="107">
        <v>0.59</v>
      </c>
      <c r="AN306" s="216"/>
      <c r="AO306" s="107">
        <v>2.73</v>
      </c>
      <c r="AP306" s="53"/>
      <c r="AQ306" s="110">
        <f>AO306/U306</f>
        <v>0.65783132530120481</v>
      </c>
      <c r="AR306" s="110">
        <f>AO306/AE306</f>
        <v>0.96126760563380287</v>
      </c>
      <c r="AS306" s="53"/>
      <c r="AT306" s="105" t="s">
        <v>143</v>
      </c>
      <c r="AU306" s="105" t="s">
        <v>529</v>
      </c>
      <c r="AV306" s="217" t="s">
        <v>505</v>
      </c>
      <c r="AW306" s="53"/>
      <c r="AX306" s="105">
        <v>-13</v>
      </c>
      <c r="AY306" s="111">
        <v>240</v>
      </c>
      <c r="AZ306" s="218"/>
      <c r="BA306" s="106">
        <v>7300</v>
      </c>
      <c r="BB306" s="107">
        <v>0.28999999999999998</v>
      </c>
      <c r="BC306" s="216"/>
      <c r="BD306" s="107">
        <v>1.06</v>
      </c>
      <c r="BE306" s="107">
        <v>0.24</v>
      </c>
      <c r="BF306" s="218"/>
      <c r="BG306" s="107">
        <v>2.02</v>
      </c>
    </row>
    <row r="307" spans="1:59" s="34" customFormat="1" ht="12.75" x14ac:dyDescent="0.2">
      <c r="A307" s="213" t="s">
        <v>36</v>
      </c>
      <c r="B307" s="105" t="s">
        <v>526</v>
      </c>
      <c r="C307" s="111">
        <v>8703451</v>
      </c>
      <c r="D307" s="111" t="s">
        <v>532</v>
      </c>
      <c r="E307" s="111" t="s">
        <v>533</v>
      </c>
      <c r="F307" s="111">
        <v>11.5</v>
      </c>
      <c r="G307" s="111">
        <v>26.1</v>
      </c>
      <c r="H307" s="111">
        <v>13.8</v>
      </c>
      <c r="I307" s="105" t="s">
        <v>119</v>
      </c>
      <c r="J307" s="219" t="s">
        <v>120</v>
      </c>
      <c r="K307" s="52" t="s">
        <v>19</v>
      </c>
      <c r="L307" s="53"/>
      <c r="M307" s="106">
        <v>3700</v>
      </c>
      <c r="N307" s="106">
        <v>13600</v>
      </c>
      <c r="O307" s="106">
        <v>21000</v>
      </c>
      <c r="P307" s="107">
        <v>0.28000000000000003</v>
      </c>
      <c r="Q307" s="107">
        <v>0.95</v>
      </c>
      <c r="R307" s="107">
        <v>2.2999999999999998</v>
      </c>
      <c r="S307" s="107">
        <v>3.87</v>
      </c>
      <c r="T307" s="107">
        <v>4.2</v>
      </c>
      <c r="U307" s="107">
        <v>2.68</v>
      </c>
      <c r="V307" s="53"/>
      <c r="W307" s="106">
        <v>2100</v>
      </c>
      <c r="X307" s="106">
        <v>8100</v>
      </c>
      <c r="Y307" s="106">
        <v>13600</v>
      </c>
      <c r="Z307" s="107">
        <v>0.33</v>
      </c>
      <c r="AA307" s="107">
        <v>0.84</v>
      </c>
      <c r="AB307" s="107">
        <v>1.96</v>
      </c>
      <c r="AC307" s="107">
        <v>1.87</v>
      </c>
      <c r="AD307" s="107">
        <v>2.83</v>
      </c>
      <c r="AE307" s="107">
        <v>1.96</v>
      </c>
      <c r="AF307" s="53"/>
      <c r="AG307" s="106">
        <v>1450</v>
      </c>
      <c r="AH307" s="215"/>
      <c r="AI307" s="106">
        <v>13600</v>
      </c>
      <c r="AJ307" s="107">
        <v>0.28000000000000003</v>
      </c>
      <c r="AK307" s="216"/>
      <c r="AL307" s="107">
        <v>1.93</v>
      </c>
      <c r="AM307" s="107">
        <v>1.52</v>
      </c>
      <c r="AN307" s="216"/>
      <c r="AO307" s="107">
        <v>2.0699999999999998</v>
      </c>
      <c r="AP307" s="53"/>
      <c r="AQ307" s="110">
        <f>AO307/U307</f>
        <v>0.77238805970149238</v>
      </c>
      <c r="AR307" s="110">
        <f>AO307/AE307</f>
        <v>1.0561224489795917</v>
      </c>
      <c r="AS307" s="53"/>
      <c r="AT307" s="105" t="s">
        <v>143</v>
      </c>
      <c r="AU307" s="105" t="s">
        <v>529</v>
      </c>
      <c r="AV307" s="217" t="s">
        <v>505</v>
      </c>
      <c r="AW307" s="53"/>
      <c r="AX307" s="105">
        <v>-13</v>
      </c>
      <c r="AY307" s="111">
        <v>550</v>
      </c>
      <c r="AZ307" s="218"/>
      <c r="BA307" s="106">
        <v>9900</v>
      </c>
      <c r="BB307" s="107">
        <v>0.2</v>
      </c>
      <c r="BC307" s="216"/>
      <c r="BD307" s="107">
        <v>1.73</v>
      </c>
      <c r="BE307" s="107">
        <v>0.81</v>
      </c>
      <c r="BF307" s="218"/>
      <c r="BG307" s="107">
        <v>1.68</v>
      </c>
    </row>
    <row r="308" spans="1:59" s="34" customFormat="1" ht="12.75" x14ac:dyDescent="0.2">
      <c r="A308" s="213" t="s">
        <v>36</v>
      </c>
      <c r="B308" s="105" t="s">
        <v>526</v>
      </c>
      <c r="C308" s="111">
        <v>8797134</v>
      </c>
      <c r="D308" s="111" t="s">
        <v>534</v>
      </c>
      <c r="E308" s="111" t="s">
        <v>535</v>
      </c>
      <c r="F308" s="111">
        <v>11</v>
      </c>
      <c r="G308" s="111">
        <v>21</v>
      </c>
      <c r="H308" s="111">
        <v>12.5</v>
      </c>
      <c r="I308" s="105" t="s">
        <v>119</v>
      </c>
      <c r="J308" s="219" t="s">
        <v>120</v>
      </c>
      <c r="K308" s="52" t="s">
        <v>19</v>
      </c>
      <c r="L308" s="53"/>
      <c r="M308" s="106">
        <v>5150</v>
      </c>
      <c r="N308" s="106">
        <v>20300</v>
      </c>
      <c r="O308" s="106">
        <v>30000</v>
      </c>
      <c r="P308" s="107">
        <v>0.43</v>
      </c>
      <c r="Q308" s="107">
        <v>1.72</v>
      </c>
      <c r="R308" s="107">
        <v>3.39</v>
      </c>
      <c r="S308" s="107">
        <v>3.51</v>
      </c>
      <c r="T308" s="107">
        <v>3.46</v>
      </c>
      <c r="U308" s="107">
        <v>2.59</v>
      </c>
      <c r="V308" s="53"/>
      <c r="W308" s="106">
        <v>2950</v>
      </c>
      <c r="X308" s="106">
        <v>13700</v>
      </c>
      <c r="Y308" s="106">
        <v>20300</v>
      </c>
      <c r="Z308" s="107">
        <v>0.43</v>
      </c>
      <c r="AA308" s="107">
        <v>1.44</v>
      </c>
      <c r="AB308" s="107">
        <v>2.92</v>
      </c>
      <c r="AC308" s="107">
        <v>3.51</v>
      </c>
      <c r="AD308" s="107">
        <v>3.46</v>
      </c>
      <c r="AE308" s="107">
        <v>2.59</v>
      </c>
      <c r="AF308" s="53"/>
      <c r="AG308" s="106">
        <v>2050</v>
      </c>
      <c r="AH308" s="215"/>
      <c r="AI308" s="106">
        <v>20300</v>
      </c>
      <c r="AJ308" s="107">
        <v>0.35</v>
      </c>
      <c r="AK308" s="216"/>
      <c r="AL308" s="107">
        <v>3.08</v>
      </c>
      <c r="AM308" s="107">
        <v>1.72</v>
      </c>
      <c r="AN308" s="216"/>
      <c r="AO308" s="107">
        <v>1.93</v>
      </c>
      <c r="AP308" s="53"/>
      <c r="AQ308" s="110">
        <f>AO308/U308</f>
        <v>0.74517374517374524</v>
      </c>
      <c r="AR308" s="110">
        <f>AO308/AE308</f>
        <v>0.74517374517374524</v>
      </c>
      <c r="AS308" s="53"/>
      <c r="AT308" s="105" t="s">
        <v>143</v>
      </c>
      <c r="AU308" s="105" t="s">
        <v>529</v>
      </c>
      <c r="AV308" s="217" t="s">
        <v>505</v>
      </c>
      <c r="AW308" s="53"/>
      <c r="AX308" s="105">
        <v>-13</v>
      </c>
      <c r="AY308" s="111">
        <v>750</v>
      </c>
      <c r="AZ308" s="218"/>
      <c r="BA308" s="106">
        <v>14000</v>
      </c>
      <c r="BB308" s="107">
        <v>0.23</v>
      </c>
      <c r="BC308" s="216"/>
      <c r="BD308" s="107">
        <v>2.4700000000000002</v>
      </c>
      <c r="BE308" s="107">
        <v>0.96</v>
      </c>
      <c r="BF308" s="218"/>
      <c r="BG308" s="107">
        <v>1.66</v>
      </c>
    </row>
    <row r="309" spans="1:59" s="34" customFormat="1" ht="15" x14ac:dyDescent="0.25">
      <c r="A309" s="220" t="s">
        <v>536</v>
      </c>
      <c r="B309" s="220" t="s">
        <v>537</v>
      </c>
      <c r="C309" s="111">
        <v>8717080</v>
      </c>
      <c r="D309" s="220" t="s">
        <v>538</v>
      </c>
      <c r="E309" s="220" t="s">
        <v>539</v>
      </c>
      <c r="F309" s="111">
        <v>10.5</v>
      </c>
      <c r="G309" s="111">
        <v>21</v>
      </c>
      <c r="H309" s="111">
        <v>13.95</v>
      </c>
      <c r="I309" s="220" t="s">
        <v>119</v>
      </c>
      <c r="J309" s="220" t="s">
        <v>170</v>
      </c>
      <c r="K309" s="220" t="s">
        <v>124</v>
      </c>
      <c r="M309" s="111">
        <v>2900</v>
      </c>
      <c r="N309" s="111">
        <v>12000</v>
      </c>
      <c r="O309" s="111">
        <v>14000</v>
      </c>
      <c r="P309" s="111">
        <v>0.25</v>
      </c>
      <c r="Q309" s="111">
        <v>1.127</v>
      </c>
      <c r="R309" s="111">
        <v>1.5</v>
      </c>
      <c r="S309" s="107">
        <v>3.3996244119999997</v>
      </c>
      <c r="T309" s="107">
        <v>3.1205437799467615</v>
      </c>
      <c r="U309" s="107">
        <v>2.7353299866666663</v>
      </c>
      <c r="W309" s="221">
        <v>2720</v>
      </c>
      <c r="X309" s="222">
        <v>7800</v>
      </c>
      <c r="Y309" s="222">
        <v>12000</v>
      </c>
      <c r="Z309" s="107">
        <v>0.31</v>
      </c>
      <c r="AA309" s="107">
        <v>0.92100000000000004</v>
      </c>
      <c r="AB309" s="107">
        <v>1.54</v>
      </c>
      <c r="AC309" s="107">
        <v>2.5714622916129031</v>
      </c>
      <c r="AD309" s="107">
        <v>2.4820351205211728</v>
      </c>
      <c r="AE309" s="107">
        <v>2.2836706753246752</v>
      </c>
      <c r="AG309" s="221">
        <v>2200</v>
      </c>
      <c r="AH309" s="215"/>
      <c r="AI309" s="223">
        <v>10700</v>
      </c>
      <c r="AJ309" s="224">
        <v>0.34</v>
      </c>
      <c r="AK309" s="216"/>
      <c r="AL309" s="224">
        <v>1.62</v>
      </c>
      <c r="AM309" s="224">
        <v>1.8963422176470588</v>
      </c>
      <c r="AN309" s="216"/>
      <c r="AO309" s="224">
        <v>1.9357163265432098</v>
      </c>
      <c r="AQ309" s="225">
        <v>0.76428571428571423</v>
      </c>
      <c r="AR309" s="225">
        <v>0.89166666666666672</v>
      </c>
      <c r="AT309" s="220" t="s">
        <v>124</v>
      </c>
      <c r="AU309" s="220" t="s">
        <v>124</v>
      </c>
      <c r="AV309" s="220" t="s">
        <v>124</v>
      </c>
      <c r="AX309" s="226">
        <v>-4</v>
      </c>
      <c r="AY309" s="226">
        <v>1800</v>
      </c>
      <c r="AZ309" s="218"/>
      <c r="BA309" s="226">
        <v>8000</v>
      </c>
      <c r="BB309" s="226">
        <v>0.31</v>
      </c>
      <c r="BC309" s="216"/>
      <c r="BD309" s="226">
        <v>1.52</v>
      </c>
      <c r="BE309" s="226">
        <v>1.7017029870967741</v>
      </c>
      <c r="BF309" s="218"/>
      <c r="BG309" s="226">
        <v>1.5424793157894734</v>
      </c>
    </row>
    <row r="310" spans="1:59" s="34" customFormat="1" ht="15" x14ac:dyDescent="0.25">
      <c r="A310" s="220" t="s">
        <v>536</v>
      </c>
      <c r="B310" s="220" t="s">
        <v>537</v>
      </c>
      <c r="C310" s="111">
        <v>8203107</v>
      </c>
      <c r="D310" s="220" t="s">
        <v>540</v>
      </c>
      <c r="E310" s="220" t="s">
        <v>541</v>
      </c>
      <c r="F310" s="111">
        <v>10.1</v>
      </c>
      <c r="G310" s="111">
        <v>21</v>
      </c>
      <c r="H310" s="111">
        <v>13.1</v>
      </c>
      <c r="I310" s="220" t="s">
        <v>119</v>
      </c>
      <c r="J310" s="220" t="s">
        <v>120</v>
      </c>
      <c r="K310" s="220" t="s">
        <v>19</v>
      </c>
      <c r="M310" s="111">
        <v>13000</v>
      </c>
      <c r="N310" s="111">
        <v>32000</v>
      </c>
      <c r="O310" s="111">
        <v>37000</v>
      </c>
      <c r="P310" s="111">
        <v>0.9</v>
      </c>
      <c r="Q310" s="111">
        <v>2.468</v>
      </c>
      <c r="R310" s="111">
        <v>3.16</v>
      </c>
      <c r="S310" s="107">
        <v>4.233248788888889</v>
      </c>
      <c r="T310" s="107">
        <v>3.7999490437601291</v>
      </c>
      <c r="U310" s="107">
        <v>3.4315283512658228</v>
      </c>
      <c r="W310" s="221">
        <v>12500</v>
      </c>
      <c r="X310" s="222">
        <v>20800</v>
      </c>
      <c r="Y310" s="222">
        <v>36000</v>
      </c>
      <c r="Z310" s="107">
        <v>1.01</v>
      </c>
      <c r="AA310" s="107">
        <v>2.21</v>
      </c>
      <c r="AB310" s="107">
        <v>5.28</v>
      </c>
      <c r="AC310" s="107">
        <v>3.6271172029702972</v>
      </c>
      <c r="AD310" s="107">
        <v>2.7583159529411763</v>
      </c>
      <c r="AE310" s="107">
        <v>1.998211840909091</v>
      </c>
      <c r="AG310" s="221">
        <v>12000</v>
      </c>
      <c r="AH310" s="215"/>
      <c r="AI310" s="223">
        <v>32000</v>
      </c>
      <c r="AJ310" s="224">
        <v>1.32</v>
      </c>
      <c r="AK310" s="216"/>
      <c r="AL310" s="224">
        <v>5.0199999999999996</v>
      </c>
      <c r="AM310" s="224">
        <v>2.6642824545454546</v>
      </c>
      <c r="AN310" s="216"/>
      <c r="AO310" s="224">
        <v>1.8681821195219122</v>
      </c>
      <c r="AQ310" s="225">
        <v>0.86486486486486491</v>
      </c>
      <c r="AR310" s="225">
        <v>0.88888888888888884</v>
      </c>
      <c r="AT310" s="220" t="s">
        <v>143</v>
      </c>
      <c r="AU310" s="220" t="s">
        <v>378</v>
      </c>
      <c r="AV310" s="220" t="s">
        <v>542</v>
      </c>
      <c r="AX310" s="226">
        <v>-13</v>
      </c>
      <c r="AY310" s="226">
        <v>12000</v>
      </c>
      <c r="AZ310" s="218"/>
      <c r="BA310" s="226">
        <v>28000</v>
      </c>
      <c r="BB310" s="226">
        <v>1.58</v>
      </c>
      <c r="BC310" s="216"/>
      <c r="BD310" s="226">
        <v>5.62</v>
      </c>
      <c r="BE310" s="226">
        <v>2.2258562278481011</v>
      </c>
      <c r="BF310" s="218"/>
      <c r="BG310" s="226">
        <v>1.4601405622775798</v>
      </c>
    </row>
    <row r="311" spans="1:59" s="34" customFormat="1" ht="15" x14ac:dyDescent="0.25">
      <c r="A311" s="220" t="s">
        <v>536</v>
      </c>
      <c r="B311" s="220" t="s">
        <v>537</v>
      </c>
      <c r="C311" s="111">
        <v>8203117</v>
      </c>
      <c r="D311" s="220" t="s">
        <v>540</v>
      </c>
      <c r="E311" s="220" t="s">
        <v>543</v>
      </c>
      <c r="F311" s="111">
        <v>10.1</v>
      </c>
      <c r="G311" s="111">
        <v>21</v>
      </c>
      <c r="H311" s="111">
        <v>13</v>
      </c>
      <c r="I311" s="220" t="s">
        <v>119</v>
      </c>
      <c r="J311" s="220" t="s">
        <v>170</v>
      </c>
      <c r="K311" s="220" t="s">
        <v>124</v>
      </c>
      <c r="M311" s="111">
        <v>13000</v>
      </c>
      <c r="N311" s="111">
        <v>32000</v>
      </c>
      <c r="O311" s="111">
        <v>37000</v>
      </c>
      <c r="P311" s="111">
        <v>0.92</v>
      </c>
      <c r="Q311" s="111">
        <v>2.468</v>
      </c>
      <c r="R311" s="111">
        <v>3.18</v>
      </c>
      <c r="S311" s="107">
        <v>4.1412216413043481</v>
      </c>
      <c r="T311" s="107">
        <v>3.7999490437601291</v>
      </c>
      <c r="U311" s="107">
        <v>3.4099464119496856</v>
      </c>
      <c r="W311" s="221">
        <v>12500</v>
      </c>
      <c r="X311" s="222">
        <v>20800</v>
      </c>
      <c r="Y311" s="222">
        <v>36000</v>
      </c>
      <c r="Z311" s="107">
        <v>1.1100000000000001</v>
      </c>
      <c r="AA311" s="107">
        <v>2.33</v>
      </c>
      <c r="AB311" s="107">
        <v>5.38</v>
      </c>
      <c r="AC311" s="107">
        <v>3.3003498873873873</v>
      </c>
      <c r="AD311" s="107">
        <v>2.6162567622317598</v>
      </c>
      <c r="AE311" s="107">
        <v>1.9610703568773236</v>
      </c>
      <c r="AG311" s="221">
        <v>12000</v>
      </c>
      <c r="AH311" s="215"/>
      <c r="AI311" s="223">
        <v>32000</v>
      </c>
      <c r="AJ311" s="224">
        <v>1.44</v>
      </c>
      <c r="AK311" s="216"/>
      <c r="AL311" s="224">
        <v>5.22</v>
      </c>
      <c r="AM311" s="224">
        <v>2.4422589166666668</v>
      </c>
      <c r="AN311" s="216"/>
      <c r="AO311" s="224">
        <v>1.7966042605363983</v>
      </c>
      <c r="AQ311" s="225">
        <v>0.86486486486486491</v>
      </c>
      <c r="AR311" s="225">
        <v>0.88888888888888884</v>
      </c>
      <c r="AT311" s="220" t="s">
        <v>143</v>
      </c>
      <c r="AU311" s="220" t="s">
        <v>378</v>
      </c>
      <c r="AV311" s="220" t="s">
        <v>542</v>
      </c>
      <c r="AX311" s="226">
        <v>-13</v>
      </c>
      <c r="AY311" s="226">
        <v>12000</v>
      </c>
      <c r="AZ311" s="218"/>
      <c r="BA311" s="226">
        <v>28000</v>
      </c>
      <c r="BB311" s="226">
        <v>1.71</v>
      </c>
      <c r="BC311" s="216"/>
      <c r="BD311" s="226">
        <v>5.88</v>
      </c>
      <c r="BE311" s="226">
        <v>2.0566390877192982</v>
      </c>
      <c r="BF311" s="218"/>
      <c r="BG311" s="226">
        <v>1.3955765238095237</v>
      </c>
    </row>
    <row r="312" spans="1:59" s="34" customFormat="1" ht="15" x14ac:dyDescent="0.25">
      <c r="A312" s="220" t="s">
        <v>536</v>
      </c>
      <c r="B312" s="220" t="s">
        <v>537</v>
      </c>
      <c r="C312" s="111">
        <v>8677405</v>
      </c>
      <c r="D312" s="220" t="s">
        <v>544</v>
      </c>
      <c r="E312" s="220" t="s">
        <v>545</v>
      </c>
      <c r="F312" s="111">
        <v>12</v>
      </c>
      <c r="G312" s="111">
        <v>28.1</v>
      </c>
      <c r="H312" s="111">
        <v>15.8</v>
      </c>
      <c r="I312" s="220" t="s">
        <v>119</v>
      </c>
      <c r="J312" s="220" t="s">
        <v>120</v>
      </c>
      <c r="K312" s="220" t="s">
        <v>132</v>
      </c>
      <c r="M312" s="111">
        <v>2730</v>
      </c>
      <c r="N312" s="111">
        <v>12600</v>
      </c>
      <c r="O312" s="111">
        <v>12978</v>
      </c>
      <c r="P312" s="111">
        <v>0.17</v>
      </c>
      <c r="Q312" s="111">
        <v>0.85</v>
      </c>
      <c r="R312" s="111">
        <v>0.9</v>
      </c>
      <c r="S312" s="107">
        <v>4.7063765947058824</v>
      </c>
      <c r="T312" s="107">
        <v>4.344347625882353</v>
      </c>
      <c r="U312" s="107">
        <v>4.2260848294000004</v>
      </c>
      <c r="W312" s="221">
        <v>2708</v>
      </c>
      <c r="X312" s="222">
        <v>5600</v>
      </c>
      <c r="Y312" s="222">
        <v>13867</v>
      </c>
      <c r="Z312" s="107">
        <v>0.32</v>
      </c>
      <c r="AA312" s="107">
        <v>0.62881149999999997</v>
      </c>
      <c r="AB312" s="107">
        <v>1.79</v>
      </c>
      <c r="AC312" s="107">
        <v>2.4801139298749999</v>
      </c>
      <c r="AD312" s="107">
        <v>2.6099999634230606</v>
      </c>
      <c r="AE312" s="107">
        <v>2.2704002947988826</v>
      </c>
      <c r="AG312" s="221">
        <v>2700</v>
      </c>
      <c r="AH312" s="215"/>
      <c r="AI312" s="223">
        <v>11088.000000000002</v>
      </c>
      <c r="AJ312" s="224">
        <v>0.38</v>
      </c>
      <c r="AK312" s="216"/>
      <c r="AL312" s="224">
        <v>1.81</v>
      </c>
      <c r="AM312" s="224">
        <v>2.0823470763157892</v>
      </c>
      <c r="AN312" s="216"/>
      <c r="AO312" s="224">
        <v>1.7953436597569064</v>
      </c>
      <c r="AQ312" s="225">
        <v>0.85436893203883513</v>
      </c>
      <c r="AR312" s="225">
        <v>0.79959616355376084</v>
      </c>
      <c r="AT312" s="220" t="s">
        <v>124</v>
      </c>
      <c r="AU312" s="220" t="s">
        <v>124</v>
      </c>
      <c r="AV312" s="220" t="s">
        <v>124</v>
      </c>
      <c r="AX312" s="72" t="s">
        <v>124</v>
      </c>
      <c r="AY312" s="226"/>
      <c r="AZ312" s="218"/>
      <c r="BA312" s="226"/>
      <c r="BB312" s="226"/>
      <c r="BC312" s="216"/>
      <c r="BD312" s="226"/>
      <c r="BE312" s="226"/>
      <c r="BF312" s="218"/>
      <c r="BG312" s="226"/>
    </row>
    <row r="313" spans="1:59" s="34" customFormat="1" ht="15" x14ac:dyDescent="0.25">
      <c r="A313" s="220" t="s">
        <v>546</v>
      </c>
      <c r="B313" s="220" t="s">
        <v>537</v>
      </c>
      <c r="C313" s="111">
        <v>8677407</v>
      </c>
      <c r="D313" s="220" t="s">
        <v>547</v>
      </c>
      <c r="E313" s="220" t="s">
        <v>548</v>
      </c>
      <c r="F313" s="111">
        <v>10.5</v>
      </c>
      <c r="G313" s="111">
        <v>23</v>
      </c>
      <c r="H313" s="111">
        <v>15</v>
      </c>
      <c r="I313" s="220" t="s">
        <v>119</v>
      </c>
      <c r="J313" s="220" t="s">
        <v>120</v>
      </c>
      <c r="K313" s="220" t="s">
        <v>132</v>
      </c>
      <c r="M313" s="111">
        <v>3378</v>
      </c>
      <c r="N313" s="111">
        <v>12000</v>
      </c>
      <c r="O313" s="111">
        <v>12360</v>
      </c>
      <c r="P313" s="111">
        <v>0.19</v>
      </c>
      <c r="Q313" s="111">
        <v>0.88</v>
      </c>
      <c r="R313" s="111">
        <v>0.93</v>
      </c>
      <c r="S313" s="107">
        <v>5.2104951287368424</v>
      </c>
      <c r="T313" s="107">
        <v>3.996423681818182</v>
      </c>
      <c r="U313" s="107">
        <v>3.8950090593548388</v>
      </c>
      <c r="W313" s="221">
        <v>3220</v>
      </c>
      <c r="X313" s="222">
        <v>5600</v>
      </c>
      <c r="Y313" s="222">
        <v>12612</v>
      </c>
      <c r="Z313" s="107">
        <v>0.27</v>
      </c>
      <c r="AA313" s="107">
        <v>0.62881149999999997</v>
      </c>
      <c r="AB313" s="107">
        <v>1.6199999999999999</v>
      </c>
      <c r="AC313" s="107">
        <v>3.4951438718518517</v>
      </c>
      <c r="AD313" s="107">
        <v>2.6099999634230606</v>
      </c>
      <c r="AE313" s="107">
        <v>2.2816125523703708</v>
      </c>
      <c r="AG313" s="221">
        <v>3157</v>
      </c>
      <c r="AH313" s="215"/>
      <c r="AI313" s="223">
        <v>10560.000000000002</v>
      </c>
      <c r="AJ313" s="224">
        <v>0.3</v>
      </c>
      <c r="AK313" s="216"/>
      <c r="AL313" s="224">
        <v>1.71</v>
      </c>
      <c r="AM313" s="224">
        <v>3.0840845599666666</v>
      </c>
      <c r="AN313" s="216"/>
      <c r="AO313" s="224">
        <v>1.8098423971929827</v>
      </c>
      <c r="AQ313" s="225">
        <v>0.85436893203883513</v>
      </c>
      <c r="AR313" s="225">
        <v>0.83729781160799255</v>
      </c>
      <c r="AT313" s="220" t="s">
        <v>124</v>
      </c>
      <c r="AU313" s="220" t="s">
        <v>124</v>
      </c>
      <c r="AV313" s="220" t="s">
        <v>124</v>
      </c>
      <c r="AX313" s="72" t="s">
        <v>124</v>
      </c>
      <c r="AY313" s="226"/>
      <c r="AZ313" s="218"/>
      <c r="BA313" s="226"/>
      <c r="BB313" s="226"/>
      <c r="BC313" s="216"/>
      <c r="BD313" s="226"/>
      <c r="BE313" s="226"/>
      <c r="BF313" s="218"/>
      <c r="BG313" s="226"/>
    </row>
    <row r="314" spans="1:59" s="34" customFormat="1" ht="15" x14ac:dyDescent="0.25">
      <c r="A314" s="220" t="s">
        <v>536</v>
      </c>
      <c r="B314" s="220" t="s">
        <v>537</v>
      </c>
      <c r="C314" s="111">
        <v>9035283</v>
      </c>
      <c r="D314" s="220" t="s">
        <v>549</v>
      </c>
      <c r="E314" s="220" t="s">
        <v>550</v>
      </c>
      <c r="F314" s="111">
        <v>10.5</v>
      </c>
      <c r="G314" s="111">
        <v>23.5</v>
      </c>
      <c r="H314" s="111">
        <v>14.05</v>
      </c>
      <c r="I314" s="220" t="s">
        <v>119</v>
      </c>
      <c r="J314" s="220" t="s">
        <v>120</v>
      </c>
      <c r="K314" s="220" t="s">
        <v>132</v>
      </c>
      <c r="M314" s="111">
        <v>2730</v>
      </c>
      <c r="N314" s="111">
        <v>12000</v>
      </c>
      <c r="O314" s="111">
        <v>12360</v>
      </c>
      <c r="P314" s="111">
        <v>0.17</v>
      </c>
      <c r="Q314" s="111">
        <v>0.77</v>
      </c>
      <c r="R314" s="111">
        <v>0.81</v>
      </c>
      <c r="S314" s="107">
        <v>4.7063765947058824</v>
      </c>
      <c r="T314" s="107">
        <v>4.5673413506493503</v>
      </c>
      <c r="U314" s="107">
        <v>4.4720474385185183</v>
      </c>
      <c r="W314" s="221">
        <v>3105</v>
      </c>
      <c r="X314" s="222">
        <v>6500</v>
      </c>
      <c r="Y314" s="222">
        <v>13990</v>
      </c>
      <c r="Z314" s="107">
        <v>0.27</v>
      </c>
      <c r="AA314" s="107">
        <v>0.82110430000000001</v>
      </c>
      <c r="AB314" s="107">
        <v>1.63</v>
      </c>
      <c r="AC314" s="107">
        <v>3.3703173049999999</v>
      </c>
      <c r="AD314" s="107">
        <v>2.3199999744246864</v>
      </c>
      <c r="AE314" s="107">
        <v>2.5153768523312885</v>
      </c>
      <c r="AG314" s="221">
        <v>2730</v>
      </c>
      <c r="AH314" s="215"/>
      <c r="AI314" s="223">
        <v>12500</v>
      </c>
      <c r="AJ314" s="224">
        <v>0.31</v>
      </c>
      <c r="AK314" s="216"/>
      <c r="AL314" s="224">
        <v>1.96</v>
      </c>
      <c r="AM314" s="224">
        <v>2.5809161970967742</v>
      </c>
      <c r="AN314" s="216"/>
      <c r="AO314" s="224">
        <v>1.8690757015306123</v>
      </c>
      <c r="AQ314" s="225">
        <v>1.0113268608414239</v>
      </c>
      <c r="AR314" s="225">
        <v>0.89349535382416012</v>
      </c>
      <c r="AT314" s="220" t="s">
        <v>143</v>
      </c>
      <c r="AU314" s="220" t="s">
        <v>551</v>
      </c>
      <c r="AV314" s="220" t="s">
        <v>552</v>
      </c>
      <c r="AX314" s="226">
        <v>-13</v>
      </c>
      <c r="AY314" s="226">
        <v>2184</v>
      </c>
      <c r="AZ314" s="218"/>
      <c r="BA314" s="226">
        <v>10000</v>
      </c>
      <c r="BB314" s="226">
        <v>0.26</v>
      </c>
      <c r="BC314" s="216"/>
      <c r="BD314" s="226">
        <v>1.67</v>
      </c>
      <c r="BE314" s="226">
        <v>2.4617969879999997</v>
      </c>
      <c r="BF314" s="218"/>
      <c r="BG314" s="226">
        <v>1.7549165868263474</v>
      </c>
    </row>
    <row r="315" spans="1:59" s="34" customFormat="1" ht="15" x14ac:dyDescent="0.25">
      <c r="A315" s="220" t="s">
        <v>536</v>
      </c>
      <c r="B315" s="220" t="s">
        <v>537</v>
      </c>
      <c r="C315" s="111">
        <v>10103172</v>
      </c>
      <c r="D315" s="220" t="s">
        <v>553</v>
      </c>
      <c r="E315" s="220" t="s">
        <v>554</v>
      </c>
      <c r="F315" s="111">
        <v>10</v>
      </c>
      <c r="G315" s="111">
        <v>21</v>
      </c>
      <c r="H315" s="111">
        <v>14.05</v>
      </c>
      <c r="I315" s="220" t="s">
        <v>119</v>
      </c>
      <c r="J315" s="220" t="s">
        <v>120</v>
      </c>
      <c r="K315" s="220" t="s">
        <v>132</v>
      </c>
      <c r="M315" s="111">
        <v>3000</v>
      </c>
      <c r="N315" s="111">
        <v>11000</v>
      </c>
      <c r="O315" s="111">
        <v>11330</v>
      </c>
      <c r="P315" s="111">
        <v>0.16</v>
      </c>
      <c r="Q315" s="111">
        <v>0.86</v>
      </c>
      <c r="R315" s="111">
        <v>0.90300000000000002</v>
      </c>
      <c r="S315" s="107">
        <v>5.4950825625000004</v>
      </c>
      <c r="T315" s="107">
        <v>3.7485834534883722</v>
      </c>
      <c r="U315" s="107">
        <v>3.6771818638981171</v>
      </c>
      <c r="W315" s="221">
        <v>3310.9090909090905</v>
      </c>
      <c r="X315" s="222">
        <v>5500</v>
      </c>
      <c r="Y315" s="222">
        <v>10800</v>
      </c>
      <c r="Z315" s="107">
        <v>0.25860465116279069</v>
      </c>
      <c r="AA315" s="107">
        <v>0.62476390000000004</v>
      </c>
      <c r="AB315" s="107">
        <v>1.4425714285714288</v>
      </c>
      <c r="AC315" s="107">
        <v>3.7521818172351211</v>
      </c>
      <c r="AD315" s="107">
        <v>2.5800000368139067</v>
      </c>
      <c r="AE315" s="107">
        <v>2.1941149625668444</v>
      </c>
      <c r="AG315" s="221">
        <v>3435.2727272727261</v>
      </c>
      <c r="AH315" s="215"/>
      <c r="AI315" s="223">
        <v>9680.0000000000018</v>
      </c>
      <c r="AJ315" s="224">
        <v>0.29804651162790696</v>
      </c>
      <c r="AK315" s="216"/>
      <c r="AL315" s="224">
        <v>1.6116000000000001</v>
      </c>
      <c r="AM315" s="224">
        <v>3.3779259768037102</v>
      </c>
      <c r="AN315" s="216"/>
      <c r="AO315" s="224">
        <v>1.760317670389675</v>
      </c>
      <c r="AQ315" s="225">
        <v>0.85436893203883513</v>
      </c>
      <c r="AR315" s="225">
        <v>0.89629629629629648</v>
      </c>
      <c r="AT315" s="220" t="s">
        <v>124</v>
      </c>
      <c r="AU315" s="220" t="s">
        <v>124</v>
      </c>
      <c r="AV315" s="220" t="s">
        <v>124</v>
      </c>
      <c r="AX315" s="72" t="s">
        <v>124</v>
      </c>
      <c r="AY315" s="226"/>
      <c r="AZ315" s="218"/>
      <c r="BA315" s="226"/>
      <c r="BB315" s="226"/>
      <c r="BC315" s="216"/>
      <c r="BD315" s="226"/>
      <c r="BE315" s="226"/>
      <c r="BF315" s="218"/>
      <c r="BG315" s="226"/>
    </row>
    <row r="316" spans="1:59" s="34" customFormat="1" ht="15" x14ac:dyDescent="0.25">
      <c r="A316" s="220" t="s">
        <v>536</v>
      </c>
      <c r="B316" s="220" t="s">
        <v>537</v>
      </c>
      <c r="C316" s="111">
        <v>8677406</v>
      </c>
      <c r="D316" s="220" t="s">
        <v>555</v>
      </c>
      <c r="E316" s="220" t="s">
        <v>556</v>
      </c>
      <c r="F316" s="111">
        <v>11.5</v>
      </c>
      <c r="G316" s="111">
        <v>26.1</v>
      </c>
      <c r="H316" s="111">
        <v>14.1</v>
      </c>
      <c r="I316" s="220" t="s">
        <v>119</v>
      </c>
      <c r="J316" s="220" t="s">
        <v>120</v>
      </c>
      <c r="K316" s="220" t="s">
        <v>132</v>
      </c>
      <c r="M316" s="111">
        <v>2730</v>
      </c>
      <c r="N316" s="111">
        <v>13600</v>
      </c>
      <c r="O316" s="111">
        <v>14008</v>
      </c>
      <c r="P316" s="111">
        <v>0.17</v>
      </c>
      <c r="Q316" s="111">
        <v>0.93</v>
      </c>
      <c r="R316" s="111">
        <v>0.97650000000000015</v>
      </c>
      <c r="S316" s="107">
        <v>4.7063765947058824</v>
      </c>
      <c r="T316" s="107">
        <v>4.2857704860215051</v>
      </c>
      <c r="U316" s="107">
        <v>4.204136762478238</v>
      </c>
      <c r="W316" s="221">
        <v>2726</v>
      </c>
      <c r="X316" s="222">
        <v>7800</v>
      </c>
      <c r="Y316" s="222">
        <v>14983</v>
      </c>
      <c r="Z316" s="107">
        <v>0.32</v>
      </c>
      <c r="AA316" s="107">
        <v>0.88602879999999995</v>
      </c>
      <c r="AB316" s="107">
        <v>1.92</v>
      </c>
      <c r="AC316" s="107">
        <v>2.4965991775625</v>
      </c>
      <c r="AD316" s="107">
        <v>2.5800000474025224</v>
      </c>
      <c r="AE316" s="107">
        <v>2.2870228342760419</v>
      </c>
      <c r="AG316" s="221">
        <v>2724</v>
      </c>
      <c r="AH316" s="215"/>
      <c r="AI316" s="223">
        <v>11968.000000000002</v>
      </c>
      <c r="AJ316" s="224">
        <v>0.37</v>
      </c>
      <c r="AK316" s="216"/>
      <c r="AL316" s="224">
        <v>1.92</v>
      </c>
      <c r="AM316" s="224">
        <v>2.1576367423783784</v>
      </c>
      <c r="AN316" s="216"/>
      <c r="AO316" s="224">
        <v>1.8268096696666669</v>
      </c>
      <c r="AQ316" s="225">
        <v>0.85436893203883513</v>
      </c>
      <c r="AR316" s="225">
        <v>0.79877194153373832</v>
      </c>
      <c r="AT316" s="220" t="s">
        <v>124</v>
      </c>
      <c r="AU316" s="220" t="s">
        <v>124</v>
      </c>
      <c r="AV316" s="220" t="s">
        <v>124</v>
      </c>
      <c r="AX316" s="72" t="s">
        <v>124</v>
      </c>
      <c r="AY316" s="226"/>
      <c r="AZ316" s="218"/>
      <c r="BA316" s="226"/>
      <c r="BB316" s="226"/>
      <c r="BC316" s="216"/>
      <c r="BD316" s="226"/>
      <c r="BE316" s="226"/>
      <c r="BF316" s="218"/>
      <c r="BG316" s="226"/>
    </row>
    <row r="317" spans="1:59" s="34" customFormat="1" ht="15" x14ac:dyDescent="0.25">
      <c r="A317" s="220" t="s">
        <v>536</v>
      </c>
      <c r="B317" s="220" t="s">
        <v>537</v>
      </c>
      <c r="C317" s="111">
        <v>9035284</v>
      </c>
      <c r="D317" s="220" t="s">
        <v>557</v>
      </c>
      <c r="E317" s="220" t="s">
        <v>558</v>
      </c>
      <c r="F317" s="111">
        <v>10</v>
      </c>
      <c r="G317" s="111">
        <v>21.5</v>
      </c>
      <c r="H317" s="111">
        <v>12.5</v>
      </c>
      <c r="I317" s="220" t="s">
        <v>119</v>
      </c>
      <c r="J317" s="220" t="s">
        <v>120</v>
      </c>
      <c r="K317" s="220" t="s">
        <v>132</v>
      </c>
      <c r="M317" s="111">
        <v>2730</v>
      </c>
      <c r="N317" s="111">
        <v>14000</v>
      </c>
      <c r="O317" s="111">
        <v>14420</v>
      </c>
      <c r="P317" s="111">
        <v>0.17</v>
      </c>
      <c r="Q317" s="111">
        <v>0.97</v>
      </c>
      <c r="R317" s="111">
        <v>1.0185</v>
      </c>
      <c r="S317" s="107">
        <v>4.7063765947058824</v>
      </c>
      <c r="T317" s="107">
        <v>4.2298917319587623</v>
      </c>
      <c r="U317" s="107">
        <v>4.1493223656357383</v>
      </c>
      <c r="W317" s="221">
        <v>3095</v>
      </c>
      <c r="X317" s="222">
        <v>7500</v>
      </c>
      <c r="Y317" s="222">
        <v>16200</v>
      </c>
      <c r="Z317" s="107">
        <v>0.28999999999999998</v>
      </c>
      <c r="AA317" s="107">
        <v>0.90454029999999996</v>
      </c>
      <c r="AB317" s="107">
        <v>1.9</v>
      </c>
      <c r="AC317" s="107">
        <v>3.1277757298275861</v>
      </c>
      <c r="AD317" s="107">
        <v>2.4300001061312577</v>
      </c>
      <c r="AE317" s="107">
        <v>2.498816491578947</v>
      </c>
      <c r="AG317" s="221">
        <v>2730</v>
      </c>
      <c r="AH317" s="215"/>
      <c r="AI317" s="223">
        <v>14200</v>
      </c>
      <c r="AJ317" s="224">
        <v>0.33</v>
      </c>
      <c r="AK317" s="216"/>
      <c r="AL317" s="224">
        <v>2.25</v>
      </c>
      <c r="AM317" s="224">
        <v>2.4244970336363636</v>
      </c>
      <c r="AN317" s="216"/>
      <c r="AO317" s="224">
        <v>1.8496040862222221</v>
      </c>
      <c r="AQ317" s="225">
        <v>0.98474341192787795</v>
      </c>
      <c r="AR317" s="225">
        <v>0.87654320987654322</v>
      </c>
      <c r="AT317" s="220" t="s">
        <v>143</v>
      </c>
      <c r="AU317" s="220" t="s">
        <v>551</v>
      </c>
      <c r="AV317" s="220" t="s">
        <v>552</v>
      </c>
      <c r="AX317" s="226">
        <v>-13</v>
      </c>
      <c r="AY317" s="226">
        <v>2184</v>
      </c>
      <c r="AZ317" s="218"/>
      <c r="BA317" s="226">
        <v>11360</v>
      </c>
      <c r="BB317" s="226">
        <v>0.26</v>
      </c>
      <c r="BC317" s="216"/>
      <c r="BD317" s="226">
        <v>1.67</v>
      </c>
      <c r="BE317" s="226">
        <v>2.4617969879999997</v>
      </c>
      <c r="BF317" s="218"/>
      <c r="BG317" s="226">
        <v>1.9935852426347307</v>
      </c>
    </row>
    <row r="318" spans="1:59" s="34" customFormat="1" ht="15" x14ac:dyDescent="0.25">
      <c r="A318" s="220" t="s">
        <v>536</v>
      </c>
      <c r="B318" s="220" t="s">
        <v>537</v>
      </c>
      <c r="C318" s="111">
        <v>8677410</v>
      </c>
      <c r="D318" s="220" t="s">
        <v>559</v>
      </c>
      <c r="E318" s="220" t="s">
        <v>560</v>
      </c>
      <c r="F318" s="111">
        <v>10.7</v>
      </c>
      <c r="G318" s="111">
        <v>21.6</v>
      </c>
      <c r="H318" s="111">
        <v>12.5</v>
      </c>
      <c r="I318" s="220" t="s">
        <v>119</v>
      </c>
      <c r="J318" s="220" t="s">
        <v>120</v>
      </c>
      <c r="K318" s="220" t="s">
        <v>132</v>
      </c>
      <c r="M318" s="111">
        <v>7506</v>
      </c>
      <c r="N318" s="111">
        <v>27000</v>
      </c>
      <c r="O318" s="111">
        <v>27810</v>
      </c>
      <c r="P318" s="111">
        <v>0.48</v>
      </c>
      <c r="Q318" s="111">
        <v>2.52</v>
      </c>
      <c r="R318" s="111">
        <v>2.6460000000000004</v>
      </c>
      <c r="S318" s="107">
        <v>4.5828988571249996</v>
      </c>
      <c r="T318" s="107">
        <v>3.1400471785714283</v>
      </c>
      <c r="U318" s="107">
        <v>3.0802367561224484</v>
      </c>
      <c r="W318" s="221">
        <v>6427</v>
      </c>
      <c r="X318" s="222">
        <v>17000</v>
      </c>
      <c r="Y318" s="222">
        <v>28182</v>
      </c>
      <c r="Z318" s="107">
        <v>0.49</v>
      </c>
      <c r="AA318" s="107">
        <v>1.805148</v>
      </c>
      <c r="AB318" s="107">
        <v>3.84</v>
      </c>
      <c r="AC318" s="107">
        <v>3.8440158507959183</v>
      </c>
      <c r="AD318" s="107">
        <v>2.7599998393483522</v>
      </c>
      <c r="AE318" s="107">
        <v>2.1508668996718749</v>
      </c>
      <c r="AG318" s="221">
        <v>5996</v>
      </c>
      <c r="AH318" s="215"/>
      <c r="AI318" s="223">
        <v>23760.000000000004</v>
      </c>
      <c r="AJ318" s="224">
        <v>0.49</v>
      </c>
      <c r="AK318" s="216"/>
      <c r="AL318" s="224">
        <v>3.89</v>
      </c>
      <c r="AM318" s="224">
        <v>3.5862329300408162</v>
      </c>
      <c r="AN318" s="216"/>
      <c r="AO318" s="224">
        <v>1.7900690548071982</v>
      </c>
      <c r="AQ318" s="225">
        <v>0.85436893203883513</v>
      </c>
      <c r="AR318" s="225">
        <v>0.84309133489461374</v>
      </c>
      <c r="AT318" s="220" t="s">
        <v>124</v>
      </c>
      <c r="AU318" s="220" t="s">
        <v>124</v>
      </c>
      <c r="AV318" s="220" t="s">
        <v>124</v>
      </c>
      <c r="AX318" s="72" t="s">
        <v>124</v>
      </c>
      <c r="AY318" s="226"/>
      <c r="AZ318" s="218"/>
      <c r="BA318" s="226"/>
      <c r="BB318" s="226"/>
      <c r="BC318" s="216"/>
      <c r="BD318" s="226"/>
      <c r="BE318" s="226"/>
      <c r="BF318" s="218"/>
      <c r="BG318" s="226"/>
    </row>
    <row r="319" spans="1:59" ht="14.25" x14ac:dyDescent="0.2">
      <c r="A319" s="171"/>
      <c r="B319" s="171"/>
      <c r="C319" s="171"/>
      <c r="D319" s="171"/>
      <c r="E319" s="171"/>
      <c r="F319" s="171"/>
      <c r="G319" s="171"/>
      <c r="H319" s="171"/>
      <c r="I319" s="171"/>
      <c r="J319" s="184"/>
      <c r="K319" s="35"/>
      <c r="L319" s="96"/>
      <c r="M319" s="164"/>
      <c r="N319" s="164"/>
      <c r="O319" s="164"/>
      <c r="P319" s="185"/>
      <c r="Q319" s="185"/>
      <c r="R319" s="185"/>
      <c r="S319" s="185"/>
      <c r="T319" s="185"/>
      <c r="U319" s="185"/>
      <c r="V319" s="96"/>
      <c r="W319" s="164"/>
      <c r="X319" s="164"/>
      <c r="Y319" s="164"/>
      <c r="Z319" s="185"/>
      <c r="AA319" s="185"/>
      <c r="AB319" s="185"/>
      <c r="AC319" s="185"/>
      <c r="AD319" s="185"/>
      <c r="AE319" s="185"/>
      <c r="AF319" s="96"/>
      <c r="AG319" s="227"/>
      <c r="AH319" s="228"/>
      <c r="AI319" s="227"/>
      <c r="AJ319" s="229"/>
      <c r="AK319" s="230"/>
      <c r="AL319" s="229"/>
      <c r="AM319" s="229"/>
      <c r="AN319" s="230"/>
      <c r="AO319" s="185"/>
      <c r="AP319" s="96"/>
      <c r="AQ319" s="171"/>
      <c r="AR319" s="171"/>
      <c r="AS319" s="96"/>
      <c r="AT319" s="171"/>
      <c r="AU319" s="171"/>
      <c r="AV319" s="171"/>
      <c r="AW319" s="96"/>
      <c r="AX319" s="171"/>
      <c r="AY319" s="171"/>
      <c r="AZ319" s="231"/>
      <c r="BA319" s="172"/>
      <c r="BB319" s="229"/>
      <c r="BC319" s="230"/>
      <c r="BD319" s="229"/>
      <c r="BE319" s="229"/>
      <c r="BF319" s="230"/>
      <c r="BG319" s="185"/>
    </row>
    <row r="320" spans="1:59" ht="12.75" x14ac:dyDescent="0.2">
      <c r="A320" s="96"/>
      <c r="B320" s="96"/>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c r="AB320" s="96"/>
      <c r="AC320" s="96"/>
      <c r="AD320" s="96"/>
      <c r="AE320" s="96"/>
      <c r="AF320" s="96"/>
      <c r="AG320" s="96"/>
      <c r="AH320" s="232"/>
      <c r="AI320" s="123"/>
      <c r="AJ320" s="123"/>
      <c r="AK320" s="232"/>
      <c r="AL320" s="123"/>
      <c r="AM320" s="123"/>
      <c r="AN320" s="232"/>
      <c r="AO320" s="123"/>
      <c r="AP320" s="96"/>
      <c r="AQ320" s="96"/>
      <c r="AR320" s="96"/>
      <c r="AS320" s="96"/>
      <c r="AT320" s="96"/>
      <c r="AU320" s="96"/>
      <c r="AV320" s="96"/>
      <c r="AW320" s="96"/>
      <c r="AX320" s="96"/>
      <c r="AY320" s="96"/>
      <c r="AZ320" s="233"/>
      <c r="BA320" s="96"/>
      <c r="BB320" s="96"/>
      <c r="BC320" s="233"/>
      <c r="BD320" s="96"/>
      <c r="BE320" s="96"/>
      <c r="BF320" s="233"/>
      <c r="BG320" s="96"/>
    </row>
    <row r="321" spans="3:29" ht="12.75" x14ac:dyDescent="0.2">
      <c r="I321" s="234" t="str">
        <f ca="1">CONCATENATE(F323,"  Capacity")</f>
        <v>RXS12LVJU  Capacity</v>
      </c>
      <c r="M321" s="31" t="str">
        <f ca="1">CONCATENATE(F323,"  Power")</f>
        <v>RXS12LVJU  Power</v>
      </c>
      <c r="P321" s="31" t="str">
        <f ca="1">CONCATENATE(F323,"  COP")</f>
        <v>RXS12LVJU  COP</v>
      </c>
    </row>
    <row r="322" spans="3:29" ht="25.5" x14ac:dyDescent="0.2">
      <c r="E322" s="31" t="s">
        <v>561</v>
      </c>
      <c r="F322" s="235">
        <f>ccHP_Unit_Review!Y2</f>
        <v>253</v>
      </c>
      <c r="H322" s="31" t="s">
        <v>0</v>
      </c>
      <c r="I322" s="31" t="s">
        <v>562</v>
      </c>
      <c r="J322" s="31" t="s">
        <v>563</v>
      </c>
      <c r="K322" s="31" t="s">
        <v>564</v>
      </c>
      <c r="L322" s="31" t="s">
        <v>565</v>
      </c>
      <c r="M322" s="31" t="s">
        <v>566</v>
      </c>
      <c r="N322" s="31" t="s">
        <v>567</v>
      </c>
      <c r="O322" s="31" t="s">
        <v>568</v>
      </c>
      <c r="P322" s="31" t="s">
        <v>569</v>
      </c>
      <c r="Q322" s="31" t="s">
        <v>570</v>
      </c>
      <c r="R322" s="31" t="s">
        <v>571</v>
      </c>
      <c r="S322" s="31" t="s">
        <v>572</v>
      </c>
      <c r="W322" s="31" t="s">
        <v>0</v>
      </c>
      <c r="X322" s="236" t="s">
        <v>573</v>
      </c>
      <c r="Y322" s="31" t="s">
        <v>59</v>
      </c>
      <c r="Z322" s="236" t="s">
        <v>574</v>
      </c>
      <c r="AB322" s="236"/>
    </row>
    <row r="323" spans="3:29" ht="15.75" customHeight="1" x14ac:dyDescent="0.25">
      <c r="D323" s="31" t="s">
        <v>575</v>
      </c>
      <c r="E323" s="38" t="s">
        <v>576</v>
      </c>
      <c r="F323" s="38" t="str">
        <f ca="1">INDIRECT(CONCATENATE(D323,$F$322))</f>
        <v>RXS12LVJU</v>
      </c>
      <c r="H323" s="31">
        <v>47</v>
      </c>
      <c r="I323" s="237">
        <f t="shared" ref="I323:K324" ca="1" si="14">INDIRECT(CONCATENATE(I329,$F$322))</f>
        <v>4800</v>
      </c>
      <c r="J323" s="237">
        <f t="shared" ca="1" si="14"/>
        <v>14400</v>
      </c>
      <c r="K323" s="237">
        <f t="shared" ca="1" si="14"/>
        <v>18000</v>
      </c>
      <c r="L323" s="238">
        <f ca="1">H323*X$331+X$332</f>
        <v>1729.9669421487597</v>
      </c>
      <c r="M323" s="239">
        <f t="shared" ref="M323:O324" ca="1" si="15">INDIRECT(CONCATENATE(L329,$F$322))</f>
        <v>0.22</v>
      </c>
      <c r="N323" s="239">
        <f t="shared" ca="1" si="15"/>
        <v>0.97</v>
      </c>
      <c r="O323" s="239">
        <f t="shared" ca="1" si="15"/>
        <v>1.27</v>
      </c>
      <c r="P323" s="239">
        <f t="shared" ref="P323:R324" ca="1" si="16">I323/M323/3412</f>
        <v>6.394543323031014</v>
      </c>
      <c r="Q323" s="239">
        <f t="shared" ca="1" si="16"/>
        <v>4.3509263847427517</v>
      </c>
      <c r="R323" s="239">
        <f t="shared" ca="1" si="16"/>
        <v>4.1539356232288078</v>
      </c>
      <c r="S323" s="31">
        <f ca="1">F324/3.412</f>
        <v>3.6635404454865181</v>
      </c>
      <c r="U323" s="237"/>
      <c r="W323" s="31">
        <v>60</v>
      </c>
      <c r="X323" s="240">
        <v>0</v>
      </c>
      <c r="Y323" s="31">
        <v>800</v>
      </c>
      <c r="Z323" s="241">
        <f>Y323*X323/1000</f>
        <v>0</v>
      </c>
      <c r="AA323" s="237"/>
      <c r="AB323" s="242"/>
    </row>
    <row r="324" spans="3:29" ht="15.75" customHeight="1" x14ac:dyDescent="0.25">
      <c r="D324" s="31" t="s">
        <v>577</v>
      </c>
      <c r="E324" s="38" t="str">
        <f>F6</f>
        <v>HSPF (Region IV):</v>
      </c>
      <c r="F324" s="38">
        <f ca="1">INDIRECT(CONCATENATE(D324,$F$322))</f>
        <v>12.5</v>
      </c>
      <c r="H324" s="31">
        <v>17</v>
      </c>
      <c r="I324" s="237">
        <f t="shared" ca="1" si="14"/>
        <v>2593</v>
      </c>
      <c r="J324" s="237">
        <f t="shared" ca="1" si="14"/>
        <v>7816</v>
      </c>
      <c r="K324" s="237">
        <f t="shared" ca="1" si="14"/>
        <v>9780</v>
      </c>
      <c r="L324" s="238">
        <f t="shared" ref="L324:L325" ca="1" si="17">H324*X$331+X$332</f>
        <v>5722.1983471074363</v>
      </c>
      <c r="M324" s="239">
        <f t="shared" ca="1" si="15"/>
        <v>0.15</v>
      </c>
      <c r="N324" s="239">
        <f t="shared" ca="1" si="15"/>
        <v>0.67</v>
      </c>
      <c r="O324" s="239">
        <f t="shared" ca="1" si="15"/>
        <v>0.88</v>
      </c>
      <c r="P324" s="239">
        <f t="shared" ca="1" si="16"/>
        <v>5.0664322000781556</v>
      </c>
      <c r="Q324" s="239">
        <f t="shared" ca="1" si="16"/>
        <v>3.4190127906773284</v>
      </c>
      <c r="R324" s="239">
        <f t="shared" ca="1" si="16"/>
        <v>3.2572205051689225</v>
      </c>
      <c r="S324" s="31">
        <f ca="1">F324/3.412</f>
        <v>3.6635404454865181</v>
      </c>
      <c r="W324" s="31">
        <v>45</v>
      </c>
      <c r="X324" s="243">
        <f ca="1">(X$328-X$323)/(W$323-W$328)*(W$323-W324)+X$323</f>
        <v>1996.1157024793383</v>
      </c>
      <c r="Y324" s="31">
        <v>600</v>
      </c>
      <c r="Z324" s="241">
        <f t="shared" ref="Z324:Z329" ca="1" si="18">Y324*X324/1000</f>
        <v>1197.6694214876031</v>
      </c>
    </row>
    <row r="325" spans="3:29" ht="15.75" customHeight="1" x14ac:dyDescent="0.25">
      <c r="D325" s="31" t="s">
        <v>578</v>
      </c>
      <c r="E325" s="38" t="str">
        <f>G6</f>
        <v>SEER</v>
      </c>
      <c r="F325" s="38">
        <f ca="1">INDIRECT(CONCATENATE(D325,$F$322))</f>
        <v>23</v>
      </c>
      <c r="H325" s="31">
        <v>5</v>
      </c>
      <c r="I325" s="237">
        <f ca="1">INDIRECT(CONCATENATE(I331,$F$322))</f>
        <v>2135</v>
      </c>
      <c r="J325" s="244"/>
      <c r="K325" s="237">
        <f ca="1">INDIRECT(CONCATENATE(K331,$F$322))</f>
        <v>8051</v>
      </c>
      <c r="L325" s="238">
        <f t="shared" ca="1" si="17"/>
        <v>7319.0909090909072</v>
      </c>
      <c r="M325" s="239">
        <f ca="1">INDIRECT(CONCATENATE(L331,$F$322))</f>
        <v>0.14000000000000001</v>
      </c>
      <c r="N325" s="245"/>
      <c r="O325" s="239">
        <f ca="1">INDIRECT(CONCATENATE(N331,$F$322))</f>
        <v>0.84</v>
      </c>
      <c r="P325" s="239">
        <f ca="1">I325/M325/3412</f>
        <v>4.4695193434935518</v>
      </c>
      <c r="Q325" s="245"/>
      <c r="R325" s="239">
        <f ca="1">K325/O325/3412</f>
        <v>2.8090632501535198</v>
      </c>
      <c r="S325" s="31">
        <f ca="1">F324/3.412</f>
        <v>3.6635404454865181</v>
      </c>
      <c r="U325" s="237"/>
      <c r="W325" s="31">
        <v>35</v>
      </c>
      <c r="X325" s="243">
        <f t="shared" ref="X325:X327" ca="1" si="19">(X$328-X$323)/(W$323-W$328)*(W$323-W325)+X$323</f>
        <v>3326.8595041322305</v>
      </c>
      <c r="Y325" s="31">
        <v>450</v>
      </c>
      <c r="Z325" s="241">
        <f t="shared" ca="1" si="18"/>
        <v>1497.0867768595037</v>
      </c>
    </row>
    <row r="326" spans="3:29" ht="15.75" customHeight="1" x14ac:dyDescent="0.25">
      <c r="D326" s="31" t="s">
        <v>579</v>
      </c>
      <c r="E326" s="38" t="str">
        <f>H6</f>
        <v>EER (@ 95°F)</v>
      </c>
      <c r="F326" s="38">
        <f ca="1">INDIRECT(CONCATENATE(D326,$F$322))</f>
        <v>12.8</v>
      </c>
      <c r="H326" s="31">
        <f ca="1">IF(INDIRECT(CONCATENATE(H332,$F$322))="N/A",#N/A,INDIRECT(CONCATENATE(H332,$F$322)))</f>
        <v>0</v>
      </c>
      <c r="I326" s="237">
        <f ca="1">IF(ISBLANK(IF(H326="N/A",#N/A,INDIRECT(CONCATENATE(I332,$F$322))))=TRUE,#N/A,IF(H326="N/A",#N/A,INDIRECT(CONCATENATE(I332,$F$322))))</f>
        <v>1860</v>
      </c>
      <c r="J326" s="244"/>
      <c r="K326" s="237">
        <f ca="1">IF(H326="N/A",#N/A,(INDIRECT(CONCATENATE(K332,$F$322))))</f>
        <v>7013</v>
      </c>
      <c r="L326" s="238">
        <f ca="1">H326*X$331+X$332</f>
        <v>7984.4628099173533</v>
      </c>
      <c r="M326" s="239" t="e">
        <f ca="1">IF((IF(IF(H326="N/A",#N/A,INDIRECT(CONCATENATE(L332,$F$322))),0,#N/A))=0,#N/A,(IF(IF(H326="N/A",#N/A,INDIRECT(CONCATENATE(L332,$F$322))),0,#N/A)))</f>
        <v>#N/A</v>
      </c>
      <c r="N326" s="245"/>
      <c r="O326" s="239">
        <f ca="1">IF(H326="N/A",#N/A,INDIRECT(CONCATENATE(N332,$F$322)))</f>
        <v>0.82</v>
      </c>
      <c r="P326" s="239" t="e">
        <f ca="1">IFERROR(IF(H326="N/A",#N/A,I326/M326/3412),#N/A)</f>
        <v>#N/A</v>
      </c>
      <c r="Q326" s="245"/>
      <c r="R326" s="239">
        <f ca="1">IF(H326="N/A",#N/A,K326/O326/3412)</f>
        <v>2.5065765018728734</v>
      </c>
      <c r="S326" s="31">
        <f ca="1">IF(H326="N/A",#N/A,F324/3.412)</f>
        <v>3.6635404454865181</v>
      </c>
      <c r="U326" s="237"/>
      <c r="W326" s="31">
        <v>25</v>
      </c>
      <c r="X326" s="243">
        <f t="shared" ca="1" si="19"/>
        <v>4657.6033057851228</v>
      </c>
      <c r="Y326" s="31">
        <v>250</v>
      </c>
      <c r="Z326" s="241">
        <f t="shared" ca="1" si="18"/>
        <v>1164.4008264462807</v>
      </c>
    </row>
    <row r="327" spans="3:29" ht="15" x14ac:dyDescent="0.25">
      <c r="C327" s="101"/>
      <c r="O327" s="239"/>
      <c r="W327" s="31">
        <v>15</v>
      </c>
      <c r="X327" s="243">
        <f t="shared" ca="1" si="19"/>
        <v>5988.347107438015</v>
      </c>
      <c r="Y327" s="31">
        <v>80</v>
      </c>
      <c r="Z327" s="241">
        <f t="shared" ca="1" si="18"/>
        <v>479.06776859504117</v>
      </c>
    </row>
    <row r="328" spans="3:29" ht="15.75" customHeight="1" x14ac:dyDescent="0.2">
      <c r="I328" s="237"/>
      <c r="J328" s="237"/>
      <c r="K328" s="237"/>
      <c r="L328" s="239"/>
      <c r="M328" s="239"/>
      <c r="N328" s="239"/>
      <c r="O328" s="239"/>
      <c r="P328" s="239"/>
      <c r="Q328" s="239"/>
      <c r="W328" s="31">
        <v>5</v>
      </c>
      <c r="X328" s="246">
        <f ca="1">K325/1.1</f>
        <v>7319.0909090909081</v>
      </c>
      <c r="Y328" s="31">
        <v>25</v>
      </c>
      <c r="Z328" s="241">
        <f t="shared" ca="1" si="18"/>
        <v>182.97727272727272</v>
      </c>
      <c r="AC328" s="247"/>
    </row>
    <row r="329" spans="3:29" ht="15.75" customHeight="1" x14ac:dyDescent="0.25">
      <c r="I329" s="234" t="s">
        <v>580</v>
      </c>
      <c r="J329" s="234" t="s">
        <v>581</v>
      </c>
      <c r="K329" s="234" t="s">
        <v>582</v>
      </c>
      <c r="L329" s="234" t="s">
        <v>583</v>
      </c>
      <c r="M329" s="234" t="s">
        <v>584</v>
      </c>
      <c r="N329" s="234" t="s">
        <v>585</v>
      </c>
      <c r="O329" s="239"/>
      <c r="P329" s="239"/>
      <c r="Q329" s="239"/>
      <c r="W329" s="31">
        <v>-10</v>
      </c>
      <c r="X329" s="243">
        <f ca="1">(X$328-X$323)/(W$323-W$328)*(W$323-W329)+X$323</f>
        <v>9315.2066115702455</v>
      </c>
      <c r="Y329" s="238">
        <v>5</v>
      </c>
      <c r="Z329" s="241">
        <f t="shared" ca="1" si="18"/>
        <v>46.576033057851227</v>
      </c>
    </row>
    <row r="330" spans="3:29" ht="15.75" customHeight="1" x14ac:dyDescent="0.2">
      <c r="I330" s="31" t="s">
        <v>586</v>
      </c>
      <c r="J330" s="31" t="s">
        <v>587</v>
      </c>
      <c r="K330" s="31" t="s">
        <v>588</v>
      </c>
      <c r="L330" s="31" t="s">
        <v>589</v>
      </c>
      <c r="M330" s="31" t="s">
        <v>590</v>
      </c>
      <c r="N330" s="31" t="s">
        <v>591</v>
      </c>
      <c r="O330" s="239"/>
      <c r="P330" s="239"/>
      <c r="Q330" s="239"/>
    </row>
    <row r="331" spans="3:29" ht="15.75" customHeight="1" x14ac:dyDescent="0.25">
      <c r="I331" s="31" t="s">
        <v>592</v>
      </c>
      <c r="K331" s="31" t="s">
        <v>593</v>
      </c>
      <c r="L331" s="31" t="s">
        <v>594</v>
      </c>
      <c r="N331" s="31" t="s">
        <v>595</v>
      </c>
      <c r="X331" s="238">
        <f ca="1">SLOPE(X323:X329,W323:W329)</f>
        <v>-133.07438016528923</v>
      </c>
      <c r="Y331" s="31" t="s">
        <v>596</v>
      </c>
    </row>
    <row r="332" spans="3:29" ht="15.75" customHeight="1" x14ac:dyDescent="0.25">
      <c r="E332" s="31" t="s">
        <v>597</v>
      </c>
      <c r="H332" s="31" t="s">
        <v>598</v>
      </c>
      <c r="I332" s="31" t="s">
        <v>599</v>
      </c>
      <c r="K332" s="31" t="s">
        <v>600</v>
      </c>
      <c r="L332" s="31" t="s">
        <v>601</v>
      </c>
      <c r="N332" s="31" t="s">
        <v>602</v>
      </c>
      <c r="O332" s="239"/>
      <c r="P332" s="239"/>
      <c r="Q332" s="239"/>
      <c r="X332" s="238">
        <f ca="1">INTERCEPT(X323:X329,W323:W329)</f>
        <v>7984.4628099173533</v>
      </c>
      <c r="Y332" s="31" t="s">
        <v>603</v>
      </c>
    </row>
    <row r="333" spans="3:29" ht="15.75" customHeight="1" x14ac:dyDescent="0.2">
      <c r="O333" s="239"/>
      <c r="P333" s="239"/>
      <c r="Q333" s="239"/>
    </row>
    <row r="334" spans="3:29" ht="15.75" customHeight="1" x14ac:dyDescent="0.2">
      <c r="O334" s="239"/>
      <c r="P334" s="239"/>
      <c r="Q334" s="239"/>
    </row>
    <row r="335" spans="3:29" ht="15.75" customHeight="1" x14ac:dyDescent="0.2">
      <c r="O335" s="239"/>
      <c r="Q335" s="239"/>
    </row>
    <row r="336" spans="3:29" ht="15.75" customHeight="1" thickBot="1" x14ac:dyDescent="0.25">
      <c r="O336" s="239"/>
    </row>
    <row r="337" spans="1:17" ht="15.75" customHeight="1" thickBot="1" x14ac:dyDescent="0.25">
      <c r="A337" s="4" t="s">
        <v>6</v>
      </c>
      <c r="B337" s="4" t="s">
        <v>11</v>
      </c>
      <c r="C337" s="31" t="s">
        <v>638</v>
      </c>
    </row>
    <row r="338" spans="1:17" ht="15.75" customHeight="1" thickBot="1" x14ac:dyDescent="0.25">
      <c r="A338" s="7" t="s">
        <v>18</v>
      </c>
      <c r="B338" s="7">
        <v>25400</v>
      </c>
      <c r="C338" s="31">
        <f>MATCH(A338,D$7:D$318,0)+6</f>
        <v>245</v>
      </c>
    </row>
    <row r="339" spans="1:17" ht="15.75" customHeight="1" thickBot="1" x14ac:dyDescent="0.25">
      <c r="A339" s="9" t="s">
        <v>20</v>
      </c>
      <c r="B339" s="9">
        <v>14400</v>
      </c>
      <c r="C339" s="31">
        <f t="shared" ref="C339:C358" si="20">MATCH(A339,D$7:D$318,0)+6</f>
        <v>253</v>
      </c>
      <c r="I339" s="237"/>
      <c r="J339" s="237"/>
      <c r="K339" s="237"/>
      <c r="L339" s="239"/>
      <c r="M339" s="239"/>
      <c r="N339" s="239"/>
      <c r="O339" s="239"/>
      <c r="P339" s="239"/>
      <c r="Q339" s="239"/>
    </row>
    <row r="340" spans="1:17" ht="15.75" customHeight="1" thickBot="1" x14ac:dyDescent="0.25">
      <c r="A340" s="7" t="s">
        <v>21</v>
      </c>
      <c r="B340" s="7">
        <v>21600</v>
      </c>
      <c r="C340" s="31">
        <f t="shared" si="20"/>
        <v>246</v>
      </c>
      <c r="I340" s="237"/>
      <c r="J340" s="237"/>
      <c r="K340" s="237"/>
      <c r="L340" s="239"/>
      <c r="M340" s="239"/>
      <c r="N340" s="239"/>
      <c r="O340" s="239"/>
      <c r="P340" s="239"/>
      <c r="Q340" s="239"/>
    </row>
    <row r="341" spans="1:17" ht="15.75" customHeight="1" thickBot="1" x14ac:dyDescent="0.25">
      <c r="A341" s="9" t="s">
        <v>22</v>
      </c>
      <c r="B341" s="9">
        <v>10942</v>
      </c>
      <c r="C341" s="31">
        <f t="shared" si="20"/>
        <v>250</v>
      </c>
      <c r="I341" s="237"/>
      <c r="J341" s="237"/>
      <c r="K341" s="237"/>
      <c r="L341" s="239"/>
      <c r="M341" s="239"/>
      <c r="N341" s="239"/>
      <c r="O341" s="239"/>
      <c r="P341" s="239"/>
      <c r="Q341" s="239"/>
    </row>
    <row r="342" spans="1:17" ht="15.75" customHeight="1" thickBot="1" x14ac:dyDescent="0.25">
      <c r="A342" s="7" t="s">
        <v>23</v>
      </c>
      <c r="B342" s="7">
        <v>24000</v>
      </c>
      <c r="C342" s="31">
        <f t="shared" si="20"/>
        <v>178</v>
      </c>
    </row>
    <row r="343" spans="1:17" ht="15.75" customHeight="1" thickBot="1" x14ac:dyDescent="0.25">
      <c r="A343" s="9" t="s">
        <v>26</v>
      </c>
      <c r="B343" s="9">
        <v>18000</v>
      </c>
      <c r="C343" s="31">
        <f t="shared" si="20"/>
        <v>276</v>
      </c>
    </row>
    <row r="344" spans="1:17" ht="15.75" customHeight="1" thickBot="1" x14ac:dyDescent="0.25">
      <c r="A344" s="7" t="s">
        <v>27</v>
      </c>
      <c r="B344" s="7">
        <v>16000</v>
      </c>
      <c r="C344" s="31">
        <v>276</v>
      </c>
    </row>
    <row r="345" spans="1:17" ht="15.75" customHeight="1" thickBot="1" x14ac:dyDescent="0.25">
      <c r="A345" s="9" t="s">
        <v>28</v>
      </c>
      <c r="B345" s="9">
        <v>16000</v>
      </c>
      <c r="C345" s="31">
        <f t="shared" si="20"/>
        <v>269</v>
      </c>
    </row>
    <row r="346" spans="1:17" ht="15.75" customHeight="1" thickBot="1" x14ac:dyDescent="0.25">
      <c r="A346" s="7" t="s">
        <v>29</v>
      </c>
      <c r="B346" s="7">
        <v>16000</v>
      </c>
      <c r="C346" s="31">
        <v>276</v>
      </c>
    </row>
    <row r="347" spans="1:17" ht="15.75" customHeight="1" thickBot="1" x14ac:dyDescent="0.25">
      <c r="A347" s="9" t="s">
        <v>30</v>
      </c>
      <c r="B347" s="9">
        <v>18000</v>
      </c>
      <c r="C347" s="31">
        <f t="shared" si="20"/>
        <v>264</v>
      </c>
    </row>
    <row r="348" spans="1:17" ht="15.75" customHeight="1" thickBot="1" x14ac:dyDescent="0.25">
      <c r="A348" s="7" t="s">
        <v>31</v>
      </c>
      <c r="B348" s="7">
        <v>18000</v>
      </c>
      <c r="C348" s="31">
        <f t="shared" si="20"/>
        <v>266</v>
      </c>
    </row>
    <row r="349" spans="1:17" ht="15.75" customHeight="1" thickBot="1" x14ac:dyDescent="0.25">
      <c r="A349" s="9" t="s">
        <v>32</v>
      </c>
      <c r="B349" s="9">
        <v>12000</v>
      </c>
      <c r="C349" s="31">
        <f t="shared" si="20"/>
        <v>273</v>
      </c>
    </row>
    <row r="350" spans="1:17" ht="15.75" customHeight="1" thickBot="1" x14ac:dyDescent="0.25">
      <c r="A350" s="7" t="s">
        <v>33</v>
      </c>
      <c r="B350" s="7">
        <v>12000</v>
      </c>
      <c r="C350" s="31">
        <f t="shared" si="20"/>
        <v>281</v>
      </c>
    </row>
    <row r="351" spans="1:17" ht="15.75" customHeight="1" thickBot="1" x14ac:dyDescent="0.25">
      <c r="A351" s="9" t="s">
        <v>34</v>
      </c>
      <c r="B351" s="9">
        <v>16000</v>
      </c>
      <c r="C351" s="31">
        <f t="shared" si="20"/>
        <v>278</v>
      </c>
    </row>
    <row r="352" spans="1:17" ht="15.75" customHeight="1" thickBot="1" x14ac:dyDescent="0.25">
      <c r="A352" s="7" t="s">
        <v>35</v>
      </c>
      <c r="B352" s="7">
        <v>25000</v>
      </c>
      <c r="C352" s="31">
        <f t="shared" si="20"/>
        <v>181</v>
      </c>
    </row>
    <row r="353" spans="1:3" ht="15.75" customHeight="1" thickBot="1" x14ac:dyDescent="0.25">
      <c r="A353" s="9" t="s">
        <v>37</v>
      </c>
      <c r="B353" s="9">
        <v>21600</v>
      </c>
      <c r="C353" s="31">
        <f t="shared" si="20"/>
        <v>294</v>
      </c>
    </row>
    <row r="354" spans="1:3" ht="15.75" customHeight="1" thickBot="1" x14ac:dyDescent="0.25">
      <c r="A354" s="7" t="s">
        <v>38</v>
      </c>
      <c r="B354" s="7">
        <v>18000</v>
      </c>
      <c r="C354" s="31">
        <f t="shared" si="20"/>
        <v>298</v>
      </c>
    </row>
    <row r="355" spans="1:3" ht="15.75" customHeight="1" thickBot="1" x14ac:dyDescent="0.25">
      <c r="A355" s="9" t="s">
        <v>39</v>
      </c>
      <c r="B355" s="9">
        <v>13600</v>
      </c>
      <c r="C355" s="31">
        <f t="shared" si="20"/>
        <v>295</v>
      </c>
    </row>
    <row r="356" spans="1:3" ht="15.75" customHeight="1" thickBot="1" x14ac:dyDescent="0.25">
      <c r="A356" s="7" t="s">
        <v>40</v>
      </c>
      <c r="B356" s="7">
        <v>13600</v>
      </c>
      <c r="C356" s="31">
        <f t="shared" si="20"/>
        <v>301</v>
      </c>
    </row>
    <row r="357" spans="1:3" ht="15.75" customHeight="1" thickBot="1" x14ac:dyDescent="0.25">
      <c r="A357" s="9" t="s">
        <v>41</v>
      </c>
      <c r="B357" s="9">
        <v>10900</v>
      </c>
      <c r="C357" s="31">
        <f t="shared" si="20"/>
        <v>303</v>
      </c>
    </row>
    <row r="358" spans="1:3" ht="15.75" customHeight="1" thickBot="1" x14ac:dyDescent="0.25">
      <c r="A358" s="7" t="s">
        <v>42</v>
      </c>
      <c r="B358" s="7">
        <v>28600</v>
      </c>
      <c r="C358" s="31">
        <f t="shared" si="20"/>
        <v>191</v>
      </c>
    </row>
  </sheetData>
  <autoFilter ref="A6:BG318" xr:uid="{00000000-0009-0000-0000-000004000000}">
    <sortState ref="A7:BG281">
      <sortCondition ref="B6"/>
    </sortState>
  </autoFilter>
  <mergeCells count="19">
    <mergeCell ref="AX3:BG3"/>
    <mergeCell ref="M4:O4"/>
    <mergeCell ref="P4:R4"/>
    <mergeCell ref="S4:U4"/>
    <mergeCell ref="W4:Y4"/>
    <mergeCell ref="BB4:BD4"/>
    <mergeCell ref="BE4:BG4"/>
    <mergeCell ref="A5:XFD5"/>
    <mergeCell ref="Z4:AB4"/>
    <mergeCell ref="AC4:AE4"/>
    <mergeCell ref="AG4:AI4"/>
    <mergeCell ref="AJ4:AL4"/>
    <mergeCell ref="AM4:AO4"/>
    <mergeCell ref="AY4:BA4"/>
    <mergeCell ref="A3:K4"/>
    <mergeCell ref="M3:U3"/>
    <mergeCell ref="W3:AE3"/>
    <mergeCell ref="AG3:AO3"/>
    <mergeCell ref="AT3:AV4"/>
  </mergeCells>
  <pageMargins left="0.7" right="0.7" top="0.75" bottom="0.75" header="0.3" footer="0.3"/>
  <pageSetup orientation="portrait"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FinalCalculator</vt:lpstr>
      <vt:lpstr>Assumptions</vt:lpstr>
      <vt:lpstr>ccHP_Unit_Review</vt:lpstr>
      <vt:lpstr>8760_Model</vt:lpstr>
      <vt:lpstr>Current Product List (3.9.17)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Walczyk</dc:creator>
  <cp:lastModifiedBy>Alan</cp:lastModifiedBy>
  <dcterms:created xsi:type="dcterms:W3CDTF">2017-09-26T01:26:59Z</dcterms:created>
  <dcterms:modified xsi:type="dcterms:W3CDTF">2018-09-06T23:52:57Z</dcterms:modified>
</cp:coreProperties>
</file>